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Gittis\Dropbox\Gittis Lab Data\AWSNR\"/>
    </mc:Choice>
  </mc:AlternateContent>
  <xr:revisionPtr revIDLastSave="0" documentId="13_ncr:1_{358F295F-DF51-4124-AFEC-D4E0D7EDDF28}" xr6:coauthVersionLast="33" xr6:coauthVersionMax="33" xr10:uidLastSave="{00000000-0000-0000-0000-000000000000}"/>
  <bookViews>
    <workbookView xWindow="4260" yWindow="2265" windowWidth="21345" windowHeight="12705" firstSheet="6" activeTab="12" xr2:uid="{00000000-000D-0000-FFFF-FFFF00000000}"/>
  </bookViews>
  <sheets>
    <sheet name="Ctl" sheetId="11" r:id="rId1"/>
    <sheet name="Grad85" sheetId="13" r:id="rId2"/>
    <sheet name="Grad60" sheetId="2" r:id="rId3"/>
    <sheet name="Grad30" sheetId="3" r:id="rId4"/>
    <sheet name="Gradual5" sheetId="4" r:id="rId5"/>
    <sheet name="Acute" sheetId="5" r:id="rId6"/>
    <sheet name="ASyn85" sheetId="15" r:id="rId7"/>
    <sheet name="ASyn60" sheetId="8" r:id="rId8"/>
    <sheet name="ASyn30" sheetId="9" r:id="rId9"/>
    <sheet name="UniCtl" sheetId="6" r:id="rId10"/>
    <sheet name="UniDepl" sheetId="7" r:id="rId11"/>
    <sheet name="ContraAsym" sheetId="18" r:id="rId12"/>
    <sheet name="Ipsi(Depl)Asym" sheetId="16" r:id="rId13"/>
    <sheet name="Burst" sheetId="19" r:id="rId14"/>
    <sheet name="Synchonry+Beta" sheetId="10" r:id="rId15"/>
    <sheet name="Bursts_SynchforStats" sheetId="20" r:id="rId16"/>
  </sheets>
  <definedNames>
    <definedName name="Acute_Results" localSheetId="5">Acute!#REF!</definedName>
  </definedNames>
  <calcPr calcId="179017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249" i="16" l="1"/>
  <c r="M250" i="16"/>
  <c r="M251" i="16"/>
  <c r="M252" i="16"/>
  <c r="M253" i="16"/>
  <c r="M254" i="16"/>
  <c r="M374" i="16" s="1"/>
  <c r="M255" i="16"/>
  <c r="M256" i="16"/>
  <c r="M257" i="16"/>
  <c r="M258" i="16"/>
  <c r="M259" i="16"/>
  <c r="M260" i="16"/>
  <c r="M261" i="16"/>
  <c r="M262" i="16"/>
  <c r="M263" i="16"/>
  <c r="M264" i="16"/>
  <c r="M375" i="16" s="1"/>
  <c r="W264" i="16"/>
  <c r="X264" i="16"/>
  <c r="Y264" i="16"/>
  <c r="M265" i="16"/>
  <c r="W265" i="16"/>
  <c r="X265" i="16"/>
  <c r="Y265" i="16"/>
  <c r="M266" i="16"/>
  <c r="W266" i="16"/>
  <c r="X266" i="16"/>
  <c r="Y266" i="16"/>
  <c r="M267" i="16"/>
  <c r="W267" i="16"/>
  <c r="X267" i="16"/>
  <c r="Y267" i="16"/>
  <c r="M268" i="16"/>
  <c r="W268" i="16"/>
  <c r="X268" i="16"/>
  <c r="Y268" i="16"/>
  <c r="M269" i="16"/>
  <c r="W269" i="16"/>
  <c r="X269" i="16"/>
  <c r="Y269" i="16"/>
  <c r="M270" i="16"/>
  <c r="W270" i="16"/>
  <c r="X270" i="16"/>
  <c r="Y270" i="16"/>
  <c r="M271" i="16"/>
  <c r="W271" i="16"/>
  <c r="X271" i="16"/>
  <c r="Y271" i="16"/>
  <c r="M272" i="16"/>
  <c r="W272" i="16"/>
  <c r="X272" i="16"/>
  <c r="Y272" i="16"/>
  <c r="M273" i="16"/>
  <c r="W273" i="16"/>
  <c r="X273" i="16"/>
  <c r="Y273" i="16"/>
  <c r="M274" i="16"/>
  <c r="W274" i="16"/>
  <c r="X274" i="16"/>
  <c r="Y274" i="16"/>
  <c r="M275" i="16"/>
  <c r="W275" i="16"/>
  <c r="X275" i="16"/>
  <c r="Y275" i="16"/>
  <c r="M276" i="16"/>
  <c r="W276" i="16"/>
  <c r="X276" i="16"/>
  <c r="Y276" i="16"/>
  <c r="M277" i="16"/>
  <c r="W277" i="16"/>
  <c r="X277" i="16"/>
  <c r="Y277" i="16"/>
  <c r="M278" i="16"/>
  <c r="W278" i="16"/>
  <c r="X278" i="16"/>
  <c r="Y278" i="16"/>
  <c r="M279" i="16"/>
  <c r="M376" i="16" s="1"/>
  <c r="W279" i="16"/>
  <c r="X279" i="16"/>
  <c r="Y279" i="16"/>
  <c r="M280" i="16"/>
  <c r="W280" i="16"/>
  <c r="X280" i="16"/>
  <c r="Y280" i="16"/>
  <c r="M281" i="16"/>
  <c r="W281" i="16"/>
  <c r="X281" i="16"/>
  <c r="Y281" i="16"/>
  <c r="M282" i="16"/>
  <c r="W282" i="16"/>
  <c r="X282" i="16"/>
  <c r="Y282" i="16"/>
  <c r="M283" i="16"/>
  <c r="W283" i="16"/>
  <c r="X283" i="16"/>
  <c r="Y283" i="16"/>
  <c r="M284" i="16"/>
  <c r="W284" i="16"/>
  <c r="X284" i="16"/>
  <c r="Y284" i="16"/>
  <c r="M285" i="16"/>
  <c r="W285" i="16"/>
  <c r="X285" i="16"/>
  <c r="Y285" i="16"/>
  <c r="M286" i="16"/>
  <c r="W286" i="16"/>
  <c r="X286" i="16"/>
  <c r="Y286" i="16"/>
  <c r="M287" i="16"/>
  <c r="W287" i="16"/>
  <c r="X287" i="16"/>
  <c r="Y287" i="16"/>
  <c r="M288" i="16"/>
  <c r="W288" i="16"/>
  <c r="X288" i="16"/>
  <c r="Y288" i="16"/>
  <c r="M289" i="16"/>
  <c r="W289" i="16"/>
  <c r="X289" i="16"/>
  <c r="Y289" i="16"/>
  <c r="M290" i="16"/>
  <c r="W290" i="16"/>
  <c r="X290" i="16"/>
  <c r="Y290" i="16"/>
  <c r="M291" i="16"/>
  <c r="W291" i="16"/>
  <c r="X291" i="16"/>
  <c r="Y291" i="16"/>
  <c r="M292" i="16"/>
  <c r="W292" i="16"/>
  <c r="X292" i="16"/>
  <c r="Y292" i="16"/>
  <c r="M293" i="16"/>
  <c r="W293" i="16"/>
  <c r="X293" i="16"/>
  <c r="Y293" i="16"/>
  <c r="M294" i="16"/>
  <c r="W294" i="16"/>
  <c r="X294" i="16"/>
  <c r="Y294" i="16"/>
  <c r="M295" i="16"/>
  <c r="W295" i="16"/>
  <c r="X295" i="16"/>
  <c r="Y295" i="16"/>
  <c r="M296" i="16"/>
  <c r="W296" i="16"/>
  <c r="X296" i="16"/>
  <c r="Y296" i="16"/>
  <c r="M297" i="16"/>
  <c r="W297" i="16"/>
  <c r="X297" i="16"/>
  <c r="Y297" i="16"/>
  <c r="M298" i="16"/>
  <c r="W298" i="16"/>
  <c r="X298" i="16"/>
  <c r="Y298" i="16"/>
  <c r="M299" i="16"/>
  <c r="W299" i="16"/>
  <c r="X299" i="16"/>
  <c r="Y299" i="16"/>
  <c r="M300" i="16"/>
  <c r="W300" i="16"/>
  <c r="X300" i="16"/>
  <c r="Y300" i="16"/>
  <c r="M301" i="16"/>
  <c r="W301" i="16"/>
  <c r="X301" i="16"/>
  <c r="Y301" i="16"/>
  <c r="M302" i="16"/>
  <c r="W302" i="16"/>
  <c r="X302" i="16"/>
  <c r="Y302" i="16"/>
  <c r="M303" i="16"/>
  <c r="W303" i="16"/>
  <c r="X303" i="16"/>
  <c r="Y303" i="16"/>
  <c r="M304" i="16"/>
  <c r="W304" i="16"/>
  <c r="X304" i="16"/>
  <c r="Y304" i="16"/>
  <c r="M305" i="16"/>
  <c r="W305" i="16"/>
  <c r="X305" i="16"/>
  <c r="Y305" i="16"/>
  <c r="M306" i="16"/>
  <c r="W306" i="16"/>
  <c r="X306" i="16"/>
  <c r="Y306" i="16"/>
  <c r="M307" i="16"/>
  <c r="W307" i="16"/>
  <c r="X307" i="16"/>
  <c r="Y307" i="16"/>
  <c r="M308" i="16"/>
  <c r="W308" i="16"/>
  <c r="X308" i="16"/>
  <c r="Y308" i="16"/>
  <c r="M309" i="16"/>
  <c r="W309" i="16"/>
  <c r="X309" i="16"/>
  <c r="Y309" i="16"/>
  <c r="M310" i="16"/>
  <c r="W310" i="16"/>
  <c r="X310" i="16"/>
  <c r="Y310" i="16"/>
  <c r="M311" i="16"/>
  <c r="W311" i="16"/>
  <c r="X311" i="16"/>
  <c r="Y311" i="16"/>
  <c r="M312" i="16"/>
  <c r="W312" i="16"/>
  <c r="X312" i="16"/>
  <c r="Y312" i="16"/>
  <c r="M313" i="16"/>
  <c r="W313" i="16"/>
  <c r="X313" i="16"/>
  <c r="Y313" i="16"/>
  <c r="M314" i="16"/>
  <c r="W314" i="16"/>
  <c r="X314" i="16"/>
  <c r="Y314" i="16"/>
  <c r="M315" i="16"/>
  <c r="W315" i="16"/>
  <c r="X315" i="16"/>
  <c r="Y315" i="16"/>
  <c r="M316" i="16"/>
  <c r="W316" i="16"/>
  <c r="X316" i="16"/>
  <c r="Y316" i="16"/>
  <c r="M317" i="16"/>
  <c r="W317" i="16"/>
  <c r="X317" i="16"/>
  <c r="Y317" i="16"/>
  <c r="M318" i="16"/>
  <c r="W318" i="16"/>
  <c r="X318" i="16"/>
  <c r="Y318" i="16"/>
  <c r="M319" i="16"/>
  <c r="W319" i="16"/>
  <c r="X319" i="16"/>
  <c r="Y319" i="16"/>
  <c r="M320" i="16"/>
  <c r="W320" i="16"/>
  <c r="X320" i="16"/>
  <c r="Y320" i="16"/>
  <c r="M321" i="16"/>
  <c r="W321" i="16"/>
  <c r="X321" i="16"/>
  <c r="Y321" i="16"/>
  <c r="M322" i="16"/>
  <c r="W322" i="16"/>
  <c r="X322" i="16"/>
  <c r="Y322" i="16"/>
  <c r="M323" i="16"/>
  <c r="W323" i="16"/>
  <c r="X323" i="16"/>
  <c r="Y323" i="16"/>
  <c r="M324" i="16"/>
  <c r="W324" i="16"/>
  <c r="X324" i="16"/>
  <c r="Y324" i="16"/>
  <c r="M325" i="16"/>
  <c r="W325" i="16"/>
  <c r="X325" i="16"/>
  <c r="Y325" i="16"/>
  <c r="M326" i="16"/>
  <c r="W326" i="16"/>
  <c r="X326" i="16"/>
  <c r="Y326" i="16"/>
  <c r="M327" i="16"/>
  <c r="W327" i="16"/>
  <c r="X327" i="16"/>
  <c r="Y327" i="16"/>
  <c r="M328" i="16"/>
  <c r="W328" i="16"/>
  <c r="X328" i="16"/>
  <c r="Y328" i="16"/>
  <c r="M329" i="16"/>
  <c r="W329" i="16"/>
  <c r="X329" i="16"/>
  <c r="Y329" i="16"/>
  <c r="M330" i="16"/>
  <c r="W330" i="16"/>
  <c r="X330" i="16"/>
  <c r="Y330" i="16"/>
  <c r="M331" i="16"/>
  <c r="W331" i="16"/>
  <c r="X331" i="16"/>
  <c r="Y331" i="16"/>
  <c r="M332" i="16"/>
  <c r="W332" i="16"/>
  <c r="X332" i="16"/>
  <c r="Y332" i="16"/>
  <c r="M333" i="16"/>
  <c r="W333" i="16"/>
  <c r="X333" i="16"/>
  <c r="Y333" i="16"/>
  <c r="M334" i="16"/>
  <c r="W334" i="16"/>
  <c r="X334" i="16"/>
  <c r="Y334" i="16"/>
  <c r="M335" i="16"/>
  <c r="W335" i="16"/>
  <c r="X335" i="16"/>
  <c r="Y335" i="16"/>
  <c r="M336" i="16"/>
  <c r="W336" i="16"/>
  <c r="X336" i="16"/>
  <c r="Y336" i="16"/>
  <c r="M337" i="16"/>
  <c r="W337" i="16"/>
  <c r="X337" i="16"/>
  <c r="Y337" i="16"/>
  <c r="M338" i="16"/>
  <c r="W338" i="16"/>
  <c r="X338" i="16"/>
  <c r="Y338" i="16"/>
  <c r="M339" i="16"/>
  <c r="M377" i="16" s="1"/>
  <c r="W339" i="16"/>
  <c r="X339" i="16"/>
  <c r="Y339" i="16"/>
  <c r="M340" i="16"/>
  <c r="W340" i="16"/>
  <c r="X340" i="16"/>
  <c r="Y340" i="16"/>
  <c r="M341" i="16"/>
  <c r="W341" i="16"/>
  <c r="X341" i="16"/>
  <c r="Y341" i="16"/>
  <c r="M342" i="16"/>
  <c r="W342" i="16"/>
  <c r="X342" i="16"/>
  <c r="Y342" i="16"/>
  <c r="M343" i="16"/>
  <c r="W343" i="16"/>
  <c r="X343" i="16"/>
  <c r="Y343" i="16"/>
  <c r="M344" i="16"/>
  <c r="W344" i="16"/>
  <c r="X344" i="16"/>
  <c r="Y344" i="16"/>
  <c r="M345" i="16"/>
  <c r="W345" i="16"/>
  <c r="X345" i="16"/>
  <c r="Y345" i="16"/>
  <c r="M346" i="16"/>
  <c r="W346" i="16"/>
  <c r="X346" i="16"/>
  <c r="Y346" i="16"/>
  <c r="M347" i="16"/>
  <c r="W347" i="16"/>
  <c r="X347" i="16"/>
  <c r="Y347" i="16"/>
  <c r="M348" i="16"/>
  <c r="W348" i="16"/>
  <c r="X348" i="16"/>
  <c r="Y348" i="16"/>
  <c r="M349" i="16"/>
  <c r="W349" i="16"/>
  <c r="X349" i="16"/>
  <c r="Y349" i="16"/>
  <c r="M350" i="16"/>
  <c r="W350" i="16"/>
  <c r="X350" i="16"/>
  <c r="Y350" i="16"/>
  <c r="M351" i="16"/>
  <c r="W351" i="16"/>
  <c r="X351" i="16"/>
  <c r="Y351" i="16"/>
  <c r="M352" i="16"/>
  <c r="W352" i="16"/>
  <c r="X352" i="16"/>
  <c r="Y352" i="16"/>
  <c r="M353" i="16"/>
  <c r="W353" i="16"/>
  <c r="X353" i="16"/>
  <c r="Y353" i="16"/>
  <c r="M354" i="16"/>
  <c r="W354" i="16"/>
  <c r="X354" i="16"/>
  <c r="Y354" i="16"/>
  <c r="M355" i="16"/>
  <c r="W355" i="16"/>
  <c r="X355" i="16"/>
  <c r="Y355" i="16"/>
  <c r="M356" i="16"/>
  <c r="W356" i="16"/>
  <c r="X356" i="16"/>
  <c r="Y356" i="16"/>
  <c r="M357" i="16"/>
  <c r="W357" i="16"/>
  <c r="X357" i="16"/>
  <c r="Y357" i="16"/>
  <c r="M358" i="16"/>
  <c r="W358" i="16"/>
  <c r="X358" i="16"/>
  <c r="Y358" i="16"/>
  <c r="M359" i="16"/>
  <c r="W359" i="16"/>
  <c r="X359" i="16"/>
  <c r="Y359" i="16"/>
  <c r="M360" i="16"/>
  <c r="W360" i="16"/>
  <c r="X360" i="16"/>
  <c r="Y360" i="16"/>
  <c r="P374" i="16"/>
  <c r="R374" i="16"/>
  <c r="P375" i="16"/>
  <c r="R375" i="16"/>
  <c r="P376" i="16"/>
  <c r="R376" i="16"/>
  <c r="P377" i="16"/>
  <c r="R377" i="16"/>
  <c r="M97" i="16"/>
  <c r="M370" i="16" s="1"/>
  <c r="W97" i="16"/>
  <c r="X97" i="16"/>
  <c r="Y97" i="16"/>
  <c r="M98" i="16"/>
  <c r="W98" i="16"/>
  <c r="X98" i="16"/>
  <c r="Y98" i="16"/>
  <c r="M99" i="16"/>
  <c r="W99" i="16"/>
  <c r="X99" i="16"/>
  <c r="Y99" i="16"/>
  <c r="M100" i="16"/>
  <c r="W100" i="16"/>
  <c r="X100" i="16"/>
  <c r="Y100" i="16"/>
  <c r="M101" i="16"/>
  <c r="W101" i="16"/>
  <c r="X101" i="16"/>
  <c r="Y101" i="16"/>
  <c r="M102" i="16"/>
  <c r="W102" i="16"/>
  <c r="X102" i="16"/>
  <c r="Y102" i="16"/>
  <c r="M103" i="16"/>
  <c r="W103" i="16"/>
  <c r="X103" i="16"/>
  <c r="Y103" i="16"/>
  <c r="M104" i="16"/>
  <c r="W104" i="16"/>
  <c r="X104" i="16"/>
  <c r="Y104" i="16"/>
  <c r="M105" i="16"/>
  <c r="W105" i="16"/>
  <c r="X105" i="16"/>
  <c r="Y105" i="16"/>
  <c r="M106" i="16"/>
  <c r="W106" i="16"/>
  <c r="X106" i="16"/>
  <c r="Y106" i="16"/>
  <c r="M107" i="16"/>
  <c r="W107" i="16"/>
  <c r="X107" i="16"/>
  <c r="Y107" i="16"/>
  <c r="M108" i="16"/>
  <c r="W108" i="16"/>
  <c r="X108" i="16"/>
  <c r="Y108" i="16"/>
  <c r="M109" i="16"/>
  <c r="W109" i="16"/>
  <c r="X109" i="16"/>
  <c r="Y109" i="16"/>
  <c r="M110" i="16"/>
  <c r="W110" i="16"/>
  <c r="X110" i="16"/>
  <c r="Y110" i="16"/>
  <c r="M111" i="16"/>
  <c r="W111" i="16"/>
  <c r="X111" i="16"/>
  <c r="Y111" i="16"/>
  <c r="M112" i="16"/>
  <c r="W112" i="16"/>
  <c r="X112" i="16"/>
  <c r="Y112" i="16"/>
  <c r="M113" i="16"/>
  <c r="W113" i="16"/>
  <c r="X113" i="16"/>
  <c r="Y113" i="16"/>
  <c r="M114" i="16"/>
  <c r="W114" i="16"/>
  <c r="X114" i="16"/>
  <c r="Y114" i="16"/>
  <c r="M115" i="16"/>
  <c r="W115" i="16"/>
  <c r="X115" i="16"/>
  <c r="Y115" i="16"/>
  <c r="M116" i="16"/>
  <c r="W116" i="16"/>
  <c r="X116" i="16"/>
  <c r="Y116" i="16"/>
  <c r="M117" i="16"/>
  <c r="W117" i="16"/>
  <c r="X117" i="16"/>
  <c r="Y117" i="16"/>
  <c r="M118" i="16"/>
  <c r="W118" i="16"/>
  <c r="X118" i="16"/>
  <c r="Y118" i="16"/>
  <c r="M119" i="16"/>
  <c r="W119" i="16"/>
  <c r="X119" i="16"/>
  <c r="Y119" i="16"/>
  <c r="M120" i="16"/>
  <c r="W120" i="16"/>
  <c r="X120" i="16"/>
  <c r="Y120" i="16"/>
  <c r="M121" i="16"/>
  <c r="W121" i="16"/>
  <c r="X121" i="16"/>
  <c r="Y121" i="16"/>
  <c r="M122" i="16"/>
  <c r="W122" i="16"/>
  <c r="X122" i="16"/>
  <c r="Y122" i="16"/>
  <c r="M123" i="16"/>
  <c r="W123" i="16"/>
  <c r="X123" i="16"/>
  <c r="Y123" i="16"/>
  <c r="M124" i="16"/>
  <c r="W124" i="16"/>
  <c r="X124" i="16"/>
  <c r="Y124" i="16"/>
  <c r="M125" i="16"/>
  <c r="W125" i="16"/>
  <c r="X125" i="16"/>
  <c r="Y125" i="16"/>
  <c r="M126" i="16"/>
  <c r="W126" i="16"/>
  <c r="X126" i="16"/>
  <c r="Y126" i="16"/>
  <c r="M127" i="16"/>
  <c r="W127" i="16"/>
  <c r="X127" i="16"/>
  <c r="Y127" i="16"/>
  <c r="M128" i="16"/>
  <c r="W128" i="16"/>
  <c r="X128" i="16"/>
  <c r="Y128" i="16"/>
  <c r="M129" i="16"/>
  <c r="W129" i="16"/>
  <c r="X129" i="16"/>
  <c r="Y129" i="16"/>
  <c r="M130" i="16"/>
  <c r="W130" i="16"/>
  <c r="X130" i="16"/>
  <c r="Y130" i="16"/>
  <c r="M131" i="16"/>
  <c r="W131" i="16"/>
  <c r="X131" i="16"/>
  <c r="Y131" i="16"/>
  <c r="M132" i="16"/>
  <c r="W132" i="16"/>
  <c r="X132" i="16"/>
  <c r="Y132" i="16"/>
  <c r="M133" i="16"/>
  <c r="W133" i="16"/>
  <c r="X133" i="16"/>
  <c r="Y133" i="16"/>
  <c r="M134" i="16"/>
  <c r="W134" i="16"/>
  <c r="X134" i="16"/>
  <c r="Y134" i="16"/>
  <c r="M135" i="16"/>
  <c r="W135" i="16"/>
  <c r="X135" i="16"/>
  <c r="Y135" i="16"/>
  <c r="M136" i="16"/>
  <c r="W136" i="16"/>
  <c r="X136" i="16"/>
  <c r="Y136" i="16"/>
  <c r="M137" i="16"/>
  <c r="W137" i="16"/>
  <c r="X137" i="16"/>
  <c r="Y137" i="16"/>
  <c r="M138" i="16"/>
  <c r="W138" i="16"/>
  <c r="X138" i="16"/>
  <c r="Y138" i="16"/>
  <c r="M139" i="16"/>
  <c r="W139" i="16"/>
  <c r="X139" i="16"/>
  <c r="Y139" i="16"/>
  <c r="M140" i="16"/>
  <c r="W140" i="16"/>
  <c r="X140" i="16"/>
  <c r="Y140" i="16"/>
  <c r="M141" i="16"/>
  <c r="W141" i="16"/>
  <c r="X141" i="16"/>
  <c r="Y141" i="16"/>
  <c r="M142" i="16"/>
  <c r="W142" i="16"/>
  <c r="X142" i="16"/>
  <c r="Y142" i="16"/>
  <c r="M143" i="16"/>
  <c r="W143" i="16"/>
  <c r="X143" i="16"/>
  <c r="Y143" i="16"/>
  <c r="M144" i="16"/>
  <c r="W144" i="16"/>
  <c r="X144" i="16"/>
  <c r="Y144" i="16"/>
  <c r="M145" i="16"/>
  <c r="W145" i="16"/>
  <c r="X145" i="16"/>
  <c r="Y145" i="16"/>
  <c r="M146" i="16"/>
  <c r="W146" i="16"/>
  <c r="X146" i="16"/>
  <c r="Y146" i="16"/>
  <c r="M147" i="16"/>
  <c r="W147" i="16"/>
  <c r="X147" i="16"/>
  <c r="Y147" i="16"/>
  <c r="M148" i="16"/>
  <c r="W148" i="16"/>
  <c r="X148" i="16"/>
  <c r="Y148" i="16"/>
  <c r="M149" i="16"/>
  <c r="W149" i="16"/>
  <c r="X149" i="16"/>
  <c r="Y149" i="16"/>
  <c r="M150" i="16"/>
  <c r="W150" i="16"/>
  <c r="X150" i="16"/>
  <c r="Y150" i="16"/>
  <c r="M151" i="16"/>
  <c r="W151" i="16"/>
  <c r="X151" i="16"/>
  <c r="Y151" i="16"/>
  <c r="M152" i="16"/>
  <c r="W152" i="16"/>
  <c r="X152" i="16"/>
  <c r="Y152" i="16"/>
  <c r="M153" i="16"/>
  <c r="W153" i="16"/>
  <c r="X153" i="16"/>
  <c r="Y153" i="16"/>
  <c r="M154" i="16"/>
  <c r="W154" i="16"/>
  <c r="X154" i="16"/>
  <c r="Y154" i="16"/>
  <c r="M155" i="16"/>
  <c r="W155" i="16"/>
  <c r="X155" i="16"/>
  <c r="Y155" i="16"/>
  <c r="M156" i="16"/>
  <c r="W156" i="16"/>
  <c r="X156" i="16"/>
  <c r="Y156" i="16"/>
  <c r="M157" i="16"/>
  <c r="W157" i="16"/>
  <c r="X157" i="16"/>
  <c r="Y157" i="16"/>
  <c r="M158" i="16"/>
  <c r="W158" i="16"/>
  <c r="X158" i="16"/>
  <c r="Y158" i="16"/>
  <c r="M159" i="16"/>
  <c r="W159" i="16"/>
  <c r="X159" i="16"/>
  <c r="Y159" i="16"/>
  <c r="M160" i="16"/>
  <c r="W160" i="16"/>
  <c r="X160" i="16"/>
  <c r="Y160" i="16"/>
  <c r="M161" i="16"/>
  <c r="W161" i="16"/>
  <c r="X161" i="16"/>
  <c r="Y161" i="16"/>
  <c r="M162" i="16"/>
  <c r="W162" i="16"/>
  <c r="X162" i="16"/>
  <c r="Y162" i="16"/>
  <c r="M163" i="16"/>
  <c r="W163" i="16"/>
  <c r="X163" i="16"/>
  <c r="Y163" i="16"/>
  <c r="M164" i="16"/>
  <c r="W164" i="16"/>
  <c r="X164" i="16"/>
  <c r="Y164" i="16"/>
  <c r="M165" i="16"/>
  <c r="W165" i="16"/>
  <c r="X165" i="16"/>
  <c r="Y165" i="16"/>
  <c r="M166" i="16"/>
  <c r="W166" i="16"/>
  <c r="X166" i="16"/>
  <c r="Y166" i="16"/>
  <c r="M167" i="16"/>
  <c r="W167" i="16"/>
  <c r="X167" i="16"/>
  <c r="Y167" i="16"/>
  <c r="M168" i="16"/>
  <c r="W168" i="16"/>
  <c r="X168" i="16"/>
  <c r="Y168" i="16"/>
  <c r="M169" i="16"/>
  <c r="W169" i="16"/>
  <c r="X169" i="16"/>
  <c r="Y169" i="16"/>
  <c r="M170" i="16"/>
  <c r="W170" i="16"/>
  <c r="X170" i="16"/>
  <c r="Y170" i="16"/>
  <c r="M171" i="16"/>
  <c r="W171" i="16"/>
  <c r="X171" i="16"/>
  <c r="Y171" i="16"/>
  <c r="M172" i="16"/>
  <c r="W172" i="16"/>
  <c r="X172" i="16"/>
  <c r="Y172" i="16"/>
  <c r="M173" i="16"/>
  <c r="W173" i="16"/>
  <c r="X173" i="16"/>
  <c r="Y173" i="16"/>
  <c r="M174" i="16"/>
  <c r="W174" i="16"/>
  <c r="X174" i="16"/>
  <c r="Y174" i="16"/>
  <c r="M175" i="16"/>
  <c r="W175" i="16"/>
  <c r="X175" i="16"/>
  <c r="Y175" i="16"/>
  <c r="M176" i="16"/>
  <c r="W176" i="16"/>
  <c r="X176" i="16"/>
  <c r="Y176" i="16"/>
  <c r="M177" i="16"/>
  <c r="W177" i="16"/>
  <c r="X177" i="16"/>
  <c r="Y177" i="16"/>
  <c r="M178" i="16"/>
  <c r="W178" i="16"/>
  <c r="X178" i="16"/>
  <c r="Y178" i="16"/>
  <c r="M179" i="16"/>
  <c r="W179" i="16"/>
  <c r="X179" i="16"/>
  <c r="Y179" i="16"/>
  <c r="M180" i="16"/>
  <c r="W180" i="16"/>
  <c r="X180" i="16"/>
  <c r="Y180" i="16"/>
  <c r="M181" i="16"/>
  <c r="M372" i="16" s="1"/>
  <c r="W181" i="16"/>
  <c r="X181" i="16"/>
  <c r="Y181" i="16"/>
  <c r="M182" i="16"/>
  <c r="W182" i="16"/>
  <c r="X182" i="16"/>
  <c r="Y182" i="16"/>
  <c r="M183" i="16"/>
  <c r="W183" i="16"/>
  <c r="X183" i="16"/>
  <c r="Y183" i="16"/>
  <c r="M184" i="16"/>
  <c r="W184" i="16"/>
  <c r="X184" i="16"/>
  <c r="Y184" i="16"/>
  <c r="M185" i="16"/>
  <c r="W185" i="16"/>
  <c r="X185" i="16"/>
  <c r="Y185" i="16"/>
  <c r="M186" i="16"/>
  <c r="W186" i="16"/>
  <c r="X186" i="16"/>
  <c r="Y186" i="16"/>
  <c r="M187" i="16"/>
  <c r="W187" i="16"/>
  <c r="X187" i="16"/>
  <c r="Y187" i="16"/>
  <c r="M188" i="16"/>
  <c r="W188" i="16"/>
  <c r="X188" i="16"/>
  <c r="Y188" i="16"/>
  <c r="M189" i="16"/>
  <c r="W189" i="16"/>
  <c r="X189" i="16"/>
  <c r="Y189" i="16"/>
  <c r="M190" i="16"/>
  <c r="W190" i="16"/>
  <c r="X190" i="16"/>
  <c r="Y190" i="16"/>
  <c r="M191" i="16"/>
  <c r="W191" i="16"/>
  <c r="X191" i="16"/>
  <c r="Y191" i="16"/>
  <c r="M192" i="16"/>
  <c r="W192" i="16"/>
  <c r="X192" i="16"/>
  <c r="Y192" i="16"/>
  <c r="M193" i="16"/>
  <c r="W193" i="16"/>
  <c r="X193" i="16"/>
  <c r="Y193" i="16"/>
  <c r="M194" i="16"/>
  <c r="W194" i="16"/>
  <c r="X194" i="16"/>
  <c r="Y194" i="16"/>
  <c r="M195" i="16"/>
  <c r="W195" i="16"/>
  <c r="X195" i="16"/>
  <c r="Y195" i="16"/>
  <c r="M196" i="16"/>
  <c r="W196" i="16"/>
  <c r="X196" i="16"/>
  <c r="Y196" i="16"/>
  <c r="M197" i="16"/>
  <c r="W197" i="16"/>
  <c r="X197" i="16"/>
  <c r="Y197" i="16"/>
  <c r="M198" i="16"/>
  <c r="W198" i="16"/>
  <c r="X198" i="16"/>
  <c r="Y198" i="16"/>
  <c r="M199" i="16"/>
  <c r="W199" i="16"/>
  <c r="X199" i="16"/>
  <c r="Y199" i="16"/>
  <c r="M200" i="16"/>
  <c r="W200" i="16"/>
  <c r="X200" i="16"/>
  <c r="Y200" i="16"/>
  <c r="M201" i="16"/>
  <c r="W201" i="16"/>
  <c r="X201" i="16"/>
  <c r="Y201" i="16"/>
  <c r="M202" i="16"/>
  <c r="W202" i="16"/>
  <c r="X202" i="16"/>
  <c r="Y202" i="16"/>
  <c r="M203" i="16"/>
  <c r="W203" i="16"/>
  <c r="X203" i="16"/>
  <c r="Y203" i="16"/>
  <c r="M204" i="16"/>
  <c r="W204" i="16"/>
  <c r="X204" i="16"/>
  <c r="Y204" i="16"/>
  <c r="M205" i="16"/>
  <c r="W205" i="16"/>
  <c r="X205" i="16"/>
  <c r="Y205" i="16"/>
  <c r="M206" i="16"/>
  <c r="W206" i="16"/>
  <c r="X206" i="16"/>
  <c r="Y206" i="16"/>
  <c r="M207" i="16"/>
  <c r="W207" i="16"/>
  <c r="X207" i="16"/>
  <c r="Y207" i="16"/>
  <c r="M208" i="16"/>
  <c r="W208" i="16"/>
  <c r="X208" i="16"/>
  <c r="Y208" i="16"/>
  <c r="M209" i="16"/>
  <c r="W209" i="16"/>
  <c r="X209" i="16"/>
  <c r="Y209" i="16"/>
  <c r="M210" i="16"/>
  <c r="W210" i="16"/>
  <c r="X210" i="16"/>
  <c r="Y210" i="16"/>
  <c r="M211" i="16"/>
  <c r="W211" i="16"/>
  <c r="X211" i="16"/>
  <c r="Y211" i="16"/>
  <c r="M212" i="16"/>
  <c r="W212" i="16"/>
  <c r="X212" i="16"/>
  <c r="Y212" i="16"/>
  <c r="M213" i="16"/>
  <c r="W213" i="16"/>
  <c r="X213" i="16"/>
  <c r="Y213" i="16"/>
  <c r="M214" i="16"/>
  <c r="W214" i="16"/>
  <c r="X214" i="16"/>
  <c r="Y214" i="16"/>
  <c r="M215" i="16"/>
  <c r="W215" i="16"/>
  <c r="X215" i="16"/>
  <c r="Y215" i="16"/>
  <c r="M216" i="16"/>
  <c r="W216" i="16"/>
  <c r="X216" i="16"/>
  <c r="Y216" i="16"/>
  <c r="M217" i="16"/>
  <c r="W217" i="16"/>
  <c r="X217" i="16"/>
  <c r="Y217" i="16"/>
  <c r="M218" i="16"/>
  <c r="W218" i="16"/>
  <c r="X218" i="16"/>
  <c r="Y218" i="16"/>
  <c r="M219" i="16"/>
  <c r="W219" i="16"/>
  <c r="X219" i="16"/>
  <c r="Y219" i="16"/>
  <c r="M220" i="16"/>
  <c r="W220" i="16"/>
  <c r="X220" i="16"/>
  <c r="Y220" i="16"/>
  <c r="M221" i="16"/>
  <c r="W221" i="16"/>
  <c r="X221" i="16"/>
  <c r="Y221" i="16"/>
  <c r="M222" i="16"/>
  <c r="W222" i="16"/>
  <c r="X222" i="16"/>
  <c r="Y222" i="16"/>
  <c r="M223" i="16"/>
  <c r="W223" i="16"/>
  <c r="X223" i="16"/>
  <c r="Y223" i="16"/>
  <c r="M224" i="16"/>
  <c r="W224" i="16"/>
  <c r="X224" i="16"/>
  <c r="Y224" i="16"/>
  <c r="M225" i="16"/>
  <c r="W225" i="16"/>
  <c r="X225" i="16"/>
  <c r="Y225" i="16"/>
  <c r="M226" i="16"/>
  <c r="W226" i="16"/>
  <c r="X226" i="16"/>
  <c r="Y226" i="16"/>
  <c r="M227" i="16"/>
  <c r="M373" i="16" s="1"/>
  <c r="W227" i="16"/>
  <c r="X227" i="16"/>
  <c r="Y227" i="16"/>
  <c r="M228" i="16"/>
  <c r="W228" i="16"/>
  <c r="X228" i="16"/>
  <c r="Y228" i="16"/>
  <c r="M229" i="16"/>
  <c r="W229" i="16"/>
  <c r="X229" i="16"/>
  <c r="Y229" i="16"/>
  <c r="M230" i="16"/>
  <c r="W230" i="16"/>
  <c r="X230" i="16"/>
  <c r="Y230" i="16"/>
  <c r="M231" i="16"/>
  <c r="W231" i="16"/>
  <c r="X231" i="16"/>
  <c r="Y231" i="16"/>
  <c r="M232" i="16"/>
  <c r="W232" i="16"/>
  <c r="X232" i="16"/>
  <c r="Y232" i="16"/>
  <c r="M233" i="16"/>
  <c r="W233" i="16"/>
  <c r="X233" i="16"/>
  <c r="Y233" i="16"/>
  <c r="M234" i="16"/>
  <c r="W234" i="16"/>
  <c r="X234" i="16"/>
  <c r="Y234" i="16"/>
  <c r="M235" i="16"/>
  <c r="W235" i="16"/>
  <c r="X235" i="16"/>
  <c r="Y235" i="16"/>
  <c r="M236" i="16"/>
  <c r="W236" i="16"/>
  <c r="X236" i="16"/>
  <c r="Y236" i="16"/>
  <c r="M237" i="16"/>
  <c r="W237" i="16"/>
  <c r="X237" i="16"/>
  <c r="Y237" i="16"/>
  <c r="M238" i="16"/>
  <c r="W238" i="16"/>
  <c r="X238" i="16"/>
  <c r="Y238" i="16"/>
  <c r="M239" i="16"/>
  <c r="W239" i="16"/>
  <c r="X239" i="16"/>
  <c r="Y239" i="16"/>
  <c r="M240" i="16"/>
  <c r="W240" i="16"/>
  <c r="X240" i="16"/>
  <c r="Y240" i="16"/>
  <c r="M241" i="16"/>
  <c r="W241" i="16"/>
  <c r="X241" i="16"/>
  <c r="Y241" i="16"/>
  <c r="M242" i="16"/>
  <c r="W242" i="16"/>
  <c r="X242" i="16"/>
  <c r="Y242" i="16"/>
  <c r="M243" i="16"/>
  <c r="W243" i="16"/>
  <c r="X243" i="16"/>
  <c r="Y243" i="16"/>
  <c r="M244" i="16"/>
  <c r="W244" i="16"/>
  <c r="X244" i="16"/>
  <c r="Y244" i="16"/>
  <c r="M245" i="16"/>
  <c r="W245" i="16"/>
  <c r="X245" i="16"/>
  <c r="Y245" i="16"/>
  <c r="M246" i="16"/>
  <c r="W246" i="16"/>
  <c r="X246" i="16"/>
  <c r="Y246" i="16"/>
  <c r="M247" i="16"/>
  <c r="W247" i="16"/>
  <c r="X247" i="16"/>
  <c r="Y247" i="16"/>
  <c r="M248" i="16"/>
  <c r="W248" i="16"/>
  <c r="X248" i="16"/>
  <c r="Y248" i="16"/>
  <c r="R373" i="16"/>
  <c r="P373" i="16"/>
  <c r="R372" i="16"/>
  <c r="P372" i="16"/>
  <c r="R371" i="16"/>
  <c r="P371" i="16"/>
  <c r="M371" i="16"/>
  <c r="R370" i="16"/>
  <c r="P370" i="16"/>
  <c r="P281" i="18"/>
  <c r="R281" i="18"/>
  <c r="P282" i="18"/>
  <c r="R282" i="18"/>
  <c r="P283" i="18"/>
  <c r="R283" i="18"/>
  <c r="P284" i="18"/>
  <c r="R284" i="18"/>
  <c r="M184" i="18"/>
  <c r="M185" i="18"/>
  <c r="M186" i="18"/>
  <c r="M187" i="18"/>
  <c r="M188" i="18"/>
  <c r="M189" i="18"/>
  <c r="M190" i="18"/>
  <c r="M191" i="18"/>
  <c r="W191" i="18"/>
  <c r="X191" i="18"/>
  <c r="Y191" i="18"/>
  <c r="M192" i="18"/>
  <c r="W192" i="18"/>
  <c r="X192" i="18"/>
  <c r="Y192" i="18"/>
  <c r="M193" i="18"/>
  <c r="W193" i="18"/>
  <c r="X193" i="18"/>
  <c r="Y193" i="18"/>
  <c r="M194" i="18"/>
  <c r="W194" i="18"/>
  <c r="X194" i="18"/>
  <c r="Y194" i="18"/>
  <c r="M195" i="18"/>
  <c r="W195" i="18"/>
  <c r="X195" i="18"/>
  <c r="Y195" i="18"/>
  <c r="M196" i="18"/>
  <c r="W196" i="18"/>
  <c r="X196" i="18"/>
  <c r="Y196" i="18"/>
  <c r="M197" i="18"/>
  <c r="W197" i="18"/>
  <c r="X197" i="18"/>
  <c r="Y197" i="18"/>
  <c r="M198" i="18"/>
  <c r="W198" i="18"/>
  <c r="X198" i="18"/>
  <c r="Y198" i="18"/>
  <c r="M199" i="18"/>
  <c r="W199" i="18"/>
  <c r="X199" i="18"/>
  <c r="Y199" i="18"/>
  <c r="M200" i="18"/>
  <c r="W200" i="18"/>
  <c r="X200" i="18"/>
  <c r="Y200" i="18"/>
  <c r="M201" i="18"/>
  <c r="W201" i="18"/>
  <c r="X201" i="18"/>
  <c r="Y201" i="18"/>
  <c r="M202" i="18"/>
  <c r="W202" i="18"/>
  <c r="X202" i="18"/>
  <c r="Y202" i="18"/>
  <c r="M203" i="18"/>
  <c r="W203" i="18"/>
  <c r="X203" i="18"/>
  <c r="Y203" i="18"/>
  <c r="M204" i="18"/>
  <c r="W204" i="18"/>
  <c r="X204" i="18"/>
  <c r="Y204" i="18"/>
  <c r="M205" i="18"/>
  <c r="W205" i="18"/>
  <c r="X205" i="18"/>
  <c r="Y205" i="18"/>
  <c r="M206" i="18"/>
  <c r="W206" i="18"/>
  <c r="X206" i="18"/>
  <c r="Y206" i="18"/>
  <c r="M207" i="18"/>
  <c r="W207" i="18"/>
  <c r="X207" i="18"/>
  <c r="Y207" i="18"/>
  <c r="M208" i="18"/>
  <c r="W208" i="18"/>
  <c r="X208" i="18"/>
  <c r="Y208" i="18"/>
  <c r="M209" i="18"/>
  <c r="W209" i="18"/>
  <c r="X209" i="18"/>
  <c r="Y209" i="18"/>
  <c r="M210" i="18"/>
  <c r="W210" i="18"/>
  <c r="X210" i="18"/>
  <c r="Y210" i="18"/>
  <c r="M211" i="18"/>
  <c r="W211" i="18"/>
  <c r="X211" i="18"/>
  <c r="Y211" i="18"/>
  <c r="M212" i="18"/>
  <c r="W212" i="18"/>
  <c r="X212" i="18"/>
  <c r="Y212" i="18"/>
  <c r="M213" i="18"/>
  <c r="W213" i="18"/>
  <c r="X213" i="18"/>
  <c r="Y213" i="18"/>
  <c r="M214" i="18"/>
  <c r="W214" i="18"/>
  <c r="X214" i="18"/>
  <c r="Y214" i="18"/>
  <c r="M215" i="18"/>
  <c r="W215" i="18"/>
  <c r="X215" i="18"/>
  <c r="Y215" i="18"/>
  <c r="M216" i="18"/>
  <c r="W216" i="18"/>
  <c r="X216" i="18"/>
  <c r="Y216" i="18"/>
  <c r="M217" i="18"/>
  <c r="W217" i="18"/>
  <c r="X217" i="18"/>
  <c r="Y217" i="18"/>
  <c r="M218" i="18"/>
  <c r="W218" i="18"/>
  <c r="X218" i="18"/>
  <c r="Y218" i="18"/>
  <c r="M219" i="18"/>
  <c r="W219" i="18"/>
  <c r="X219" i="18"/>
  <c r="Y219" i="18"/>
  <c r="M220" i="18"/>
  <c r="W220" i="18"/>
  <c r="X220" i="18"/>
  <c r="Y220" i="18"/>
  <c r="M221" i="18"/>
  <c r="W221" i="18"/>
  <c r="X221" i="18"/>
  <c r="Y221" i="18"/>
  <c r="M222" i="18"/>
  <c r="W222" i="18"/>
  <c r="X222" i="18"/>
  <c r="Y222" i="18"/>
  <c r="M223" i="18"/>
  <c r="W223" i="18"/>
  <c r="X223" i="18"/>
  <c r="Y223" i="18"/>
  <c r="M224" i="18"/>
  <c r="W224" i="18"/>
  <c r="X224" i="18"/>
  <c r="Y224" i="18"/>
  <c r="M225" i="18"/>
  <c r="W225" i="18"/>
  <c r="X225" i="18"/>
  <c r="Y225" i="18"/>
  <c r="M226" i="18"/>
  <c r="W226" i="18"/>
  <c r="X226" i="18"/>
  <c r="Y226" i="18"/>
  <c r="M227" i="18"/>
  <c r="W227" i="18"/>
  <c r="X227" i="18"/>
  <c r="Y227" i="18"/>
  <c r="M228" i="18"/>
  <c r="W228" i="18"/>
  <c r="X228" i="18"/>
  <c r="Y228" i="18"/>
  <c r="M229" i="18"/>
  <c r="W229" i="18"/>
  <c r="X229" i="18"/>
  <c r="Y229" i="18"/>
  <c r="M230" i="18"/>
  <c r="W230" i="18"/>
  <c r="X230" i="18"/>
  <c r="Y230" i="18"/>
  <c r="M231" i="18"/>
  <c r="W231" i="18"/>
  <c r="X231" i="18"/>
  <c r="Y231" i="18"/>
  <c r="M232" i="18"/>
  <c r="W232" i="18"/>
  <c r="X232" i="18"/>
  <c r="Y232" i="18"/>
  <c r="M233" i="18"/>
  <c r="W233" i="18"/>
  <c r="X233" i="18"/>
  <c r="Y233" i="18"/>
  <c r="M234" i="18"/>
  <c r="W234" i="18"/>
  <c r="X234" i="18"/>
  <c r="Y234" i="18"/>
  <c r="M235" i="18"/>
  <c r="W235" i="18"/>
  <c r="X235" i="18"/>
  <c r="Y235" i="18"/>
  <c r="M236" i="18"/>
  <c r="W236" i="18"/>
  <c r="X236" i="18"/>
  <c r="Y236" i="18"/>
  <c r="M237" i="18"/>
  <c r="W237" i="18"/>
  <c r="X237" i="18"/>
  <c r="Y237" i="18"/>
  <c r="M238" i="18"/>
  <c r="W238" i="18"/>
  <c r="X238" i="18"/>
  <c r="Y238" i="18"/>
  <c r="M239" i="18"/>
  <c r="W239" i="18"/>
  <c r="X239" i="18"/>
  <c r="Y239" i="18"/>
  <c r="M240" i="18"/>
  <c r="W240" i="18"/>
  <c r="X240" i="18"/>
  <c r="Y240" i="18"/>
  <c r="M241" i="18"/>
  <c r="W241" i="18"/>
  <c r="X241" i="18"/>
  <c r="Y241" i="18"/>
  <c r="M242" i="18"/>
  <c r="W242" i="18"/>
  <c r="X242" i="18"/>
  <c r="Y242" i="18"/>
  <c r="M243" i="18"/>
  <c r="W243" i="18"/>
  <c r="X243" i="18"/>
  <c r="Y243" i="18"/>
  <c r="M244" i="18"/>
  <c r="W244" i="18"/>
  <c r="X244" i="18"/>
  <c r="Y244" i="18"/>
  <c r="M245" i="18"/>
  <c r="W245" i="18"/>
  <c r="X245" i="18"/>
  <c r="Y245" i="18"/>
  <c r="M246" i="18"/>
  <c r="W246" i="18"/>
  <c r="X246" i="18"/>
  <c r="Y246" i="18"/>
  <c r="M247" i="18"/>
  <c r="W247" i="18"/>
  <c r="X247" i="18"/>
  <c r="Y247" i="18"/>
  <c r="M248" i="18"/>
  <c r="W248" i="18"/>
  <c r="X248" i="18"/>
  <c r="Y248" i="18"/>
  <c r="M249" i="18"/>
  <c r="W249" i="18"/>
  <c r="X249" i="18"/>
  <c r="Y249" i="18"/>
  <c r="M250" i="18"/>
  <c r="W250" i="18"/>
  <c r="X250" i="18"/>
  <c r="Y250" i="18"/>
  <c r="M251" i="18"/>
  <c r="W251" i="18"/>
  <c r="X251" i="18"/>
  <c r="Y251" i="18"/>
  <c r="M252" i="18"/>
  <c r="W252" i="18"/>
  <c r="X252" i="18"/>
  <c r="Y252" i="18"/>
  <c r="M253" i="18"/>
  <c r="W253" i="18"/>
  <c r="X253" i="18"/>
  <c r="Y253" i="18"/>
  <c r="M254" i="18"/>
  <c r="W254" i="18"/>
  <c r="X254" i="18"/>
  <c r="Y254" i="18"/>
  <c r="M255" i="18"/>
  <c r="W255" i="18"/>
  <c r="X255" i="18"/>
  <c r="Y255" i="18"/>
  <c r="M256" i="18"/>
  <c r="W256" i="18"/>
  <c r="X256" i="18"/>
  <c r="Y256" i="18"/>
  <c r="M257" i="18"/>
  <c r="W257" i="18"/>
  <c r="X257" i="18"/>
  <c r="Y257" i="18"/>
  <c r="M258" i="18"/>
  <c r="W258" i="18"/>
  <c r="X258" i="18"/>
  <c r="Y258" i="18"/>
  <c r="M259" i="18"/>
  <c r="W259" i="18"/>
  <c r="X259" i="18"/>
  <c r="Y259" i="18"/>
  <c r="M260" i="18"/>
  <c r="W260" i="18"/>
  <c r="X260" i="18"/>
  <c r="Y260" i="18"/>
  <c r="M261" i="18"/>
  <c r="W261" i="18"/>
  <c r="X261" i="18"/>
  <c r="Y261" i="18"/>
  <c r="M262" i="18"/>
  <c r="W262" i="18"/>
  <c r="X262" i="18"/>
  <c r="Y262" i="18"/>
  <c r="M263" i="18"/>
  <c r="W263" i="18"/>
  <c r="X263" i="18"/>
  <c r="Y263" i="18"/>
  <c r="M264" i="18"/>
  <c r="W264" i="18"/>
  <c r="X264" i="18"/>
  <c r="Y264" i="18"/>
  <c r="M265" i="18"/>
  <c r="W265" i="18"/>
  <c r="X265" i="18"/>
  <c r="Y265" i="18"/>
  <c r="M266" i="18"/>
  <c r="W266" i="18"/>
  <c r="X266" i="18"/>
  <c r="Y266" i="18"/>
  <c r="M267" i="18"/>
  <c r="W267" i="18"/>
  <c r="X267" i="18"/>
  <c r="Y267" i="18"/>
  <c r="P278" i="18"/>
  <c r="R278" i="18"/>
  <c r="P279" i="18"/>
  <c r="R279" i="18"/>
  <c r="P280" i="18"/>
  <c r="R280" i="18"/>
  <c r="M92" i="18"/>
  <c r="W92" i="18"/>
  <c r="X92" i="18"/>
  <c r="Y92" i="18"/>
  <c r="M93" i="18"/>
  <c r="W93" i="18"/>
  <c r="X93" i="18"/>
  <c r="Y93" i="18"/>
  <c r="M94" i="18"/>
  <c r="W94" i="18"/>
  <c r="X94" i="18"/>
  <c r="Y94" i="18"/>
  <c r="M95" i="18"/>
  <c r="W95" i="18"/>
  <c r="X95" i="18"/>
  <c r="Y95" i="18"/>
  <c r="M96" i="18"/>
  <c r="W96" i="18"/>
  <c r="X96" i="18"/>
  <c r="Y96" i="18"/>
  <c r="M97" i="18"/>
  <c r="W97" i="18"/>
  <c r="X97" i="18"/>
  <c r="Y97" i="18"/>
  <c r="M98" i="18"/>
  <c r="W98" i="18"/>
  <c r="X98" i="18"/>
  <c r="Y98" i="18"/>
  <c r="M99" i="18"/>
  <c r="W99" i="18"/>
  <c r="X99" i="18"/>
  <c r="Y99" i="18"/>
  <c r="M100" i="18"/>
  <c r="W100" i="18"/>
  <c r="X100" i="18"/>
  <c r="Y100" i="18"/>
  <c r="M101" i="18"/>
  <c r="W101" i="18"/>
  <c r="X101" i="18"/>
  <c r="Y101" i="18"/>
  <c r="M102" i="18"/>
  <c r="W102" i="18"/>
  <c r="X102" i="18"/>
  <c r="Y102" i="18"/>
  <c r="M103" i="18"/>
  <c r="W103" i="18"/>
  <c r="X103" i="18"/>
  <c r="Y103" i="18"/>
  <c r="M104" i="18"/>
  <c r="W104" i="18"/>
  <c r="X104" i="18"/>
  <c r="Y104" i="18"/>
  <c r="M105" i="18"/>
  <c r="W105" i="18"/>
  <c r="X105" i="18"/>
  <c r="Y105" i="18"/>
  <c r="M106" i="18"/>
  <c r="W106" i="18"/>
  <c r="X106" i="18"/>
  <c r="Y106" i="18"/>
  <c r="M107" i="18"/>
  <c r="W107" i="18"/>
  <c r="X107" i="18"/>
  <c r="Y107" i="18"/>
  <c r="M108" i="18"/>
  <c r="W108" i="18"/>
  <c r="X108" i="18"/>
  <c r="Y108" i="18"/>
  <c r="M109" i="18"/>
  <c r="W109" i="18"/>
  <c r="X109" i="18"/>
  <c r="Y109" i="18"/>
  <c r="M110" i="18"/>
  <c r="W110" i="18"/>
  <c r="X110" i="18"/>
  <c r="Y110" i="18"/>
  <c r="M111" i="18"/>
  <c r="W111" i="18"/>
  <c r="X111" i="18"/>
  <c r="Y111" i="18"/>
  <c r="M112" i="18"/>
  <c r="W112" i="18"/>
  <c r="X112" i="18"/>
  <c r="Y112" i="18"/>
  <c r="M113" i="18"/>
  <c r="W113" i="18"/>
  <c r="X113" i="18"/>
  <c r="Y113" i="18"/>
  <c r="M114" i="18"/>
  <c r="W114" i="18"/>
  <c r="X114" i="18"/>
  <c r="Y114" i="18"/>
  <c r="M115" i="18"/>
  <c r="W115" i="18"/>
  <c r="X115" i="18"/>
  <c r="Y115" i="18"/>
  <c r="M116" i="18"/>
  <c r="W116" i="18"/>
  <c r="X116" i="18"/>
  <c r="Y116" i="18"/>
  <c r="M117" i="18"/>
  <c r="W117" i="18"/>
  <c r="X117" i="18"/>
  <c r="Y117" i="18"/>
  <c r="M118" i="18"/>
  <c r="W118" i="18"/>
  <c r="X118" i="18"/>
  <c r="Y118" i="18"/>
  <c r="M119" i="18"/>
  <c r="W119" i="18"/>
  <c r="X119" i="18"/>
  <c r="Y119" i="18"/>
  <c r="M120" i="18"/>
  <c r="W120" i="18"/>
  <c r="X120" i="18"/>
  <c r="Y120" i="18"/>
  <c r="M121" i="18"/>
  <c r="W121" i="18"/>
  <c r="X121" i="18"/>
  <c r="Y121" i="18"/>
  <c r="M122" i="18"/>
  <c r="W122" i="18"/>
  <c r="X122" i="18"/>
  <c r="Y122" i="18"/>
  <c r="M123" i="18"/>
  <c r="W123" i="18"/>
  <c r="X123" i="18"/>
  <c r="Y123" i="18"/>
  <c r="M124" i="18"/>
  <c r="W124" i="18"/>
  <c r="X124" i="18"/>
  <c r="Y124" i="18"/>
  <c r="M125" i="18"/>
  <c r="W125" i="18"/>
  <c r="X125" i="18"/>
  <c r="Y125" i="18"/>
  <c r="M126" i="18"/>
  <c r="W126" i="18"/>
  <c r="X126" i="18"/>
  <c r="Y126" i="18"/>
  <c r="M127" i="18"/>
  <c r="W127" i="18"/>
  <c r="X127" i="18"/>
  <c r="Y127" i="18"/>
  <c r="M128" i="18"/>
  <c r="W128" i="18"/>
  <c r="X128" i="18"/>
  <c r="Y128" i="18"/>
  <c r="M129" i="18"/>
  <c r="W129" i="18"/>
  <c r="X129" i="18"/>
  <c r="Y129" i="18"/>
  <c r="M130" i="18"/>
  <c r="W130" i="18"/>
  <c r="X130" i="18"/>
  <c r="Y130" i="18"/>
  <c r="M131" i="18"/>
  <c r="W131" i="18"/>
  <c r="X131" i="18"/>
  <c r="Y131" i="18"/>
  <c r="M132" i="18"/>
  <c r="W132" i="18"/>
  <c r="X132" i="18"/>
  <c r="Y132" i="18"/>
  <c r="M133" i="18"/>
  <c r="W133" i="18"/>
  <c r="X133" i="18"/>
  <c r="Y133" i="18"/>
  <c r="M134" i="18"/>
  <c r="W134" i="18"/>
  <c r="X134" i="18"/>
  <c r="Y134" i="18"/>
  <c r="M135" i="18"/>
  <c r="W135" i="18"/>
  <c r="X135" i="18"/>
  <c r="Y135" i="18"/>
  <c r="M136" i="18"/>
  <c r="W136" i="18"/>
  <c r="X136" i="18"/>
  <c r="Y136" i="18"/>
  <c r="M137" i="18"/>
  <c r="W137" i="18"/>
  <c r="X137" i="18"/>
  <c r="Y137" i="18"/>
  <c r="M138" i="18"/>
  <c r="W138" i="18"/>
  <c r="X138" i="18"/>
  <c r="Y138" i="18"/>
  <c r="M139" i="18"/>
  <c r="W139" i="18"/>
  <c r="X139" i="18"/>
  <c r="Y139" i="18"/>
  <c r="M140" i="18"/>
  <c r="W140" i="18"/>
  <c r="X140" i="18"/>
  <c r="Y140" i="18"/>
  <c r="M141" i="18"/>
  <c r="W141" i="18"/>
  <c r="X141" i="18"/>
  <c r="Y141" i="18"/>
  <c r="M142" i="18"/>
  <c r="W142" i="18"/>
  <c r="X142" i="18"/>
  <c r="Y142" i="18"/>
  <c r="M143" i="18"/>
  <c r="W143" i="18"/>
  <c r="X143" i="18"/>
  <c r="Y143" i="18"/>
  <c r="M144" i="18"/>
  <c r="W144" i="18"/>
  <c r="X144" i="18"/>
  <c r="Y144" i="18"/>
  <c r="M145" i="18"/>
  <c r="W145" i="18"/>
  <c r="X145" i="18"/>
  <c r="Y145" i="18"/>
  <c r="M146" i="18"/>
  <c r="W146" i="18"/>
  <c r="X146" i="18"/>
  <c r="Y146" i="18"/>
  <c r="M147" i="18"/>
  <c r="W147" i="18"/>
  <c r="X147" i="18"/>
  <c r="Y147" i="18"/>
  <c r="M148" i="18"/>
  <c r="W148" i="18"/>
  <c r="X148" i="18"/>
  <c r="Y148" i="18"/>
  <c r="M149" i="18"/>
  <c r="W149" i="18"/>
  <c r="X149" i="18"/>
  <c r="Y149" i="18"/>
  <c r="M150" i="18"/>
  <c r="W150" i="18"/>
  <c r="X150" i="18"/>
  <c r="Y150" i="18"/>
  <c r="M151" i="18"/>
  <c r="W151" i="18"/>
  <c r="X151" i="18"/>
  <c r="Y151" i="18"/>
  <c r="M152" i="18"/>
  <c r="W152" i="18"/>
  <c r="X152" i="18"/>
  <c r="Y152" i="18"/>
  <c r="M153" i="18"/>
  <c r="W153" i="18"/>
  <c r="X153" i="18"/>
  <c r="Y153" i="18"/>
  <c r="M154" i="18"/>
  <c r="W154" i="18"/>
  <c r="X154" i="18"/>
  <c r="Y154" i="18"/>
  <c r="M155" i="18"/>
  <c r="W155" i="18"/>
  <c r="X155" i="18"/>
  <c r="Y155" i="18"/>
  <c r="M156" i="18"/>
  <c r="W156" i="18"/>
  <c r="X156" i="18"/>
  <c r="Y156" i="18"/>
  <c r="M157" i="18"/>
  <c r="W157" i="18"/>
  <c r="X157" i="18"/>
  <c r="Y157" i="18"/>
  <c r="M158" i="18"/>
  <c r="W158" i="18"/>
  <c r="X158" i="18"/>
  <c r="Y158" i="18"/>
  <c r="M159" i="18"/>
  <c r="W159" i="18"/>
  <c r="X159" i="18"/>
  <c r="Y159" i="18"/>
  <c r="M160" i="18"/>
  <c r="W160" i="18"/>
  <c r="X160" i="18"/>
  <c r="Y160" i="18"/>
  <c r="M161" i="18"/>
  <c r="W161" i="18"/>
  <c r="X161" i="18"/>
  <c r="Y161" i="18"/>
  <c r="M162" i="18"/>
  <c r="W162" i="18"/>
  <c r="X162" i="18"/>
  <c r="Y162" i="18"/>
  <c r="M163" i="18"/>
  <c r="W163" i="18"/>
  <c r="X163" i="18"/>
  <c r="Y163" i="18"/>
  <c r="M164" i="18"/>
  <c r="W164" i="18"/>
  <c r="X164" i="18"/>
  <c r="Y164" i="18"/>
  <c r="M165" i="18"/>
  <c r="W165" i="18"/>
  <c r="X165" i="18"/>
  <c r="Y165" i="18"/>
  <c r="M166" i="18"/>
  <c r="W166" i="18"/>
  <c r="X166" i="18"/>
  <c r="Y166" i="18"/>
  <c r="M167" i="18"/>
  <c r="W167" i="18"/>
  <c r="X167" i="18"/>
  <c r="Y167" i="18"/>
  <c r="M168" i="18"/>
  <c r="W168" i="18"/>
  <c r="X168" i="18"/>
  <c r="Y168" i="18"/>
  <c r="M169" i="18"/>
  <c r="W169" i="18"/>
  <c r="X169" i="18"/>
  <c r="Y169" i="18"/>
  <c r="M170" i="18"/>
  <c r="W170" i="18"/>
  <c r="X170" i="18"/>
  <c r="Y170" i="18"/>
  <c r="M171" i="18"/>
  <c r="W171" i="18"/>
  <c r="X171" i="18"/>
  <c r="Y171" i="18"/>
  <c r="M172" i="18"/>
  <c r="W172" i="18"/>
  <c r="X172" i="18"/>
  <c r="Y172" i="18"/>
  <c r="M173" i="18"/>
  <c r="W173" i="18"/>
  <c r="X173" i="18"/>
  <c r="Y173" i="18"/>
  <c r="M174" i="18"/>
  <c r="W174" i="18"/>
  <c r="X174" i="18"/>
  <c r="Y174" i="18"/>
  <c r="M175" i="18"/>
  <c r="W175" i="18"/>
  <c r="X175" i="18"/>
  <c r="Y175" i="18"/>
  <c r="M176" i="18"/>
  <c r="W176" i="18"/>
  <c r="X176" i="18"/>
  <c r="Y176" i="18"/>
  <c r="M177" i="18"/>
  <c r="W177" i="18"/>
  <c r="X177" i="18"/>
  <c r="Y177" i="18"/>
  <c r="M178" i="18"/>
  <c r="W178" i="18"/>
  <c r="X178" i="18"/>
  <c r="Y178" i="18"/>
  <c r="M179" i="18"/>
  <c r="W179" i="18"/>
  <c r="X179" i="18"/>
  <c r="Y179" i="18"/>
  <c r="M180" i="18"/>
  <c r="W180" i="18"/>
  <c r="X180" i="18"/>
  <c r="Y180" i="18"/>
  <c r="M181" i="18"/>
  <c r="W181" i="18"/>
  <c r="X181" i="18"/>
  <c r="Y181" i="18"/>
  <c r="M182" i="18"/>
  <c r="W182" i="18"/>
  <c r="X182" i="18"/>
  <c r="Y182" i="18"/>
  <c r="M183" i="18"/>
  <c r="W183" i="18"/>
  <c r="X183" i="18"/>
  <c r="Y183" i="18"/>
  <c r="M313" i="4"/>
  <c r="M314" i="4"/>
  <c r="M315" i="4"/>
  <c r="M316" i="4"/>
  <c r="M317" i="4"/>
  <c r="M318" i="4"/>
  <c r="M319" i="4"/>
  <c r="M320" i="4"/>
  <c r="M312" i="4"/>
  <c r="L310" i="4"/>
  <c r="L309" i="4"/>
  <c r="L308" i="4"/>
  <c r="L307" i="4"/>
  <c r="L306" i="4"/>
  <c r="L305" i="4"/>
  <c r="L304" i="4"/>
  <c r="L303" i="4"/>
  <c r="L302" i="4"/>
  <c r="M310" i="4"/>
  <c r="M309" i="4"/>
  <c r="M308" i="4"/>
  <c r="M307" i="4"/>
  <c r="M306" i="4"/>
  <c r="M305" i="4"/>
  <c r="M304" i="4"/>
  <c r="M303" i="4"/>
  <c r="M302" i="4"/>
  <c r="M164" i="9"/>
  <c r="M165" i="9"/>
  <c r="M163" i="9"/>
  <c r="L161" i="9"/>
  <c r="L160" i="9"/>
  <c r="L159" i="9"/>
  <c r="M161" i="9"/>
  <c r="M160" i="9"/>
  <c r="M159" i="9"/>
  <c r="M170" i="8"/>
  <c r="M171" i="8"/>
  <c r="M172" i="8"/>
  <c r="M169" i="8"/>
  <c r="L167" i="8"/>
  <c r="L166" i="8"/>
  <c r="L165" i="8"/>
  <c r="L164" i="8"/>
  <c r="M167" i="8"/>
  <c r="M166" i="8"/>
  <c r="M165" i="8"/>
  <c r="M164" i="8"/>
  <c r="M112" i="15"/>
  <c r="M113" i="15"/>
  <c r="M111" i="15"/>
  <c r="L109" i="15"/>
  <c r="L108" i="15"/>
  <c r="L107" i="15"/>
  <c r="M109" i="15"/>
  <c r="M108" i="15"/>
  <c r="M107" i="15"/>
  <c r="I280" i="11"/>
  <c r="I281" i="11"/>
  <c r="I282" i="11"/>
  <c r="I283" i="11"/>
  <c r="I284" i="11"/>
  <c r="I285" i="11"/>
  <c r="I279" i="11"/>
  <c r="H277" i="11"/>
  <c r="H276" i="11"/>
  <c r="H275" i="11"/>
  <c r="H274" i="11"/>
  <c r="H273" i="11"/>
  <c r="H272" i="11"/>
  <c r="H271" i="11"/>
  <c r="I277" i="11"/>
  <c r="I276" i="11"/>
  <c r="I275" i="11"/>
  <c r="I274" i="11"/>
  <c r="I273" i="11"/>
  <c r="I272" i="11"/>
  <c r="I271" i="11"/>
  <c r="M337" i="3"/>
  <c r="M338" i="3"/>
  <c r="M339" i="3"/>
  <c r="M340" i="3"/>
  <c r="M341" i="3"/>
  <c r="M342" i="3"/>
  <c r="M343" i="3"/>
  <c r="M336" i="3"/>
  <c r="L334" i="3"/>
  <c r="L333" i="3"/>
  <c r="L332" i="3"/>
  <c r="L331" i="3"/>
  <c r="L330" i="3"/>
  <c r="L329" i="3"/>
  <c r="L328" i="3"/>
  <c r="L327" i="3"/>
  <c r="M334" i="3"/>
  <c r="M333" i="3"/>
  <c r="M332" i="3"/>
  <c r="M331" i="3"/>
  <c r="M330" i="3"/>
  <c r="M329" i="3"/>
  <c r="M328" i="3"/>
  <c r="M327" i="3"/>
  <c r="M337" i="2"/>
  <c r="M338" i="2"/>
  <c r="M339" i="2"/>
  <c r="M340" i="2"/>
  <c r="M341" i="2"/>
  <c r="M342" i="2"/>
  <c r="M336" i="2"/>
  <c r="L333" i="2"/>
  <c r="L332" i="2"/>
  <c r="L331" i="2"/>
  <c r="L330" i="2"/>
  <c r="L329" i="2"/>
  <c r="L328" i="2"/>
  <c r="L327" i="2"/>
  <c r="M333" i="2"/>
  <c r="M332" i="2"/>
  <c r="M331" i="2"/>
  <c r="M330" i="2"/>
  <c r="M329" i="2"/>
  <c r="M328" i="2"/>
  <c r="M327" i="2"/>
  <c r="M292" i="13"/>
  <c r="M289" i="13"/>
  <c r="M290" i="13"/>
  <c r="M291" i="13"/>
  <c r="M288" i="13"/>
  <c r="L285" i="13"/>
  <c r="L284" i="13"/>
  <c r="L283" i="13"/>
  <c r="L282" i="13"/>
  <c r="L281" i="13"/>
  <c r="M285" i="13"/>
  <c r="M284" i="13"/>
  <c r="M283" i="13"/>
  <c r="M282" i="13"/>
  <c r="M281" i="13"/>
  <c r="L24" i="19" l="1"/>
  <c r="G42" i="19"/>
  <c r="P367" i="16" l="1"/>
  <c r="DD2" i="10" l="1"/>
  <c r="DD3" i="10"/>
  <c r="DD4" i="10"/>
  <c r="DD5" i="10"/>
  <c r="DD6" i="10"/>
  <c r="DD7" i="10"/>
  <c r="DD8" i="10"/>
  <c r="DD9" i="10"/>
  <c r="DD10" i="10"/>
  <c r="DD11" i="10"/>
  <c r="DD12" i="10"/>
  <c r="DD13" i="10"/>
  <c r="DD14" i="10"/>
  <c r="DD15" i="10"/>
  <c r="DD16" i="10"/>
  <c r="DD17" i="10"/>
  <c r="DD18" i="10"/>
  <c r="DD19" i="10"/>
  <c r="DD20" i="10"/>
  <c r="DD21" i="10"/>
  <c r="DD22" i="10"/>
  <c r="DD23" i="10"/>
  <c r="DD24" i="10"/>
  <c r="DD25" i="10"/>
  <c r="DD26" i="10"/>
  <c r="DD27" i="10"/>
  <c r="DD28" i="10"/>
  <c r="DD29" i="10"/>
  <c r="DD30" i="10"/>
  <c r="DD31" i="10"/>
  <c r="DD32" i="10"/>
  <c r="DD33" i="10"/>
  <c r="DD34" i="10"/>
  <c r="DD35" i="10"/>
  <c r="DD36" i="10"/>
  <c r="DD37" i="10"/>
  <c r="DD38" i="10"/>
  <c r="DD39" i="10"/>
  <c r="DD40" i="10"/>
  <c r="DD41" i="10"/>
  <c r="DD42" i="10"/>
  <c r="DD43" i="10"/>
  <c r="DD44" i="10"/>
  <c r="DD45" i="10"/>
  <c r="DD46" i="10"/>
  <c r="DD47" i="10"/>
  <c r="DD48" i="10"/>
  <c r="DD49" i="10"/>
  <c r="DD50" i="10"/>
  <c r="DD51" i="10"/>
  <c r="DD52" i="10"/>
  <c r="DD53" i="10"/>
  <c r="DD54" i="10"/>
  <c r="DD55" i="10"/>
  <c r="DD56" i="10"/>
  <c r="DD57" i="10"/>
  <c r="DD58" i="10"/>
  <c r="DD59" i="10"/>
  <c r="DD60" i="10"/>
  <c r="DD61" i="10"/>
  <c r="DD62" i="10"/>
  <c r="DD63" i="10"/>
  <c r="DD64" i="10"/>
  <c r="DD65" i="10"/>
  <c r="DD66" i="10"/>
  <c r="DD67" i="10"/>
  <c r="DD68" i="10"/>
  <c r="DD69" i="10"/>
  <c r="DD70" i="10"/>
  <c r="DD71" i="10"/>
  <c r="DD72" i="10"/>
  <c r="DD73" i="10"/>
  <c r="DD74" i="10"/>
  <c r="DD75" i="10"/>
  <c r="DD76" i="10"/>
  <c r="DD77" i="10"/>
  <c r="DD78" i="10"/>
  <c r="DD79" i="10"/>
  <c r="DD80" i="10"/>
  <c r="DD81" i="10"/>
  <c r="DD82" i="10"/>
  <c r="DD83" i="10"/>
  <c r="DD84" i="10"/>
  <c r="DD85" i="10"/>
  <c r="DD86" i="10"/>
  <c r="DD87" i="10"/>
  <c r="DD88" i="10"/>
  <c r="DD89" i="10"/>
  <c r="DD90" i="10"/>
  <c r="DD91" i="10"/>
  <c r="DD92" i="10"/>
  <c r="DD93" i="10"/>
  <c r="DD94" i="10"/>
  <c r="DD95" i="10"/>
  <c r="DD96" i="10"/>
  <c r="DD97" i="10"/>
  <c r="DD98" i="10"/>
  <c r="DD99" i="10"/>
  <c r="DD100" i="10"/>
  <c r="DD101" i="10"/>
  <c r="DD102" i="10"/>
  <c r="DD103" i="10"/>
  <c r="DD104" i="10"/>
  <c r="DD105" i="10"/>
  <c r="DD106" i="10"/>
  <c r="DD107" i="10"/>
  <c r="DD108" i="10"/>
  <c r="DD109" i="10"/>
  <c r="DD110" i="10"/>
  <c r="DD111" i="10"/>
  <c r="DD112" i="10"/>
  <c r="DD113" i="10"/>
  <c r="DD114" i="10"/>
  <c r="DD115" i="10"/>
  <c r="DD116" i="10"/>
  <c r="DD117" i="10"/>
  <c r="DD118" i="10"/>
  <c r="DD119" i="10"/>
  <c r="DD120" i="10"/>
  <c r="DD121" i="10"/>
  <c r="DD122" i="10"/>
  <c r="DD123" i="10"/>
  <c r="DD124" i="10"/>
  <c r="DD125" i="10"/>
  <c r="DD126" i="10"/>
  <c r="DD127" i="10"/>
  <c r="DD128" i="10"/>
  <c r="DD129" i="10"/>
  <c r="DD130" i="10"/>
  <c r="DD131" i="10"/>
  <c r="DD132" i="10"/>
  <c r="DD133" i="10"/>
  <c r="DD134" i="10"/>
  <c r="DD135" i="10"/>
  <c r="DD136" i="10"/>
  <c r="DD137" i="10"/>
  <c r="DD138" i="10"/>
  <c r="DD139" i="10"/>
  <c r="DD140" i="10"/>
  <c r="DD141" i="10"/>
  <c r="DD142" i="10"/>
  <c r="DD143" i="10"/>
  <c r="DD144" i="10"/>
  <c r="DD145" i="10"/>
  <c r="DD146" i="10"/>
  <c r="DD147" i="10"/>
  <c r="DD148" i="10"/>
  <c r="DD149" i="10"/>
  <c r="DD150" i="10"/>
  <c r="DD151" i="10"/>
  <c r="DD152" i="10"/>
  <c r="DD153" i="10"/>
  <c r="DD154" i="10"/>
  <c r="DD155" i="10"/>
  <c r="DD156" i="10"/>
  <c r="DD157" i="10"/>
  <c r="DD158" i="10"/>
  <c r="DD159" i="10"/>
  <c r="DD160" i="10"/>
  <c r="DD161" i="10"/>
  <c r="DD162" i="10"/>
  <c r="DD163" i="10"/>
  <c r="DD164" i="10"/>
  <c r="DD165" i="10"/>
  <c r="DD166" i="10"/>
  <c r="DD167" i="10"/>
  <c r="DD168" i="10"/>
  <c r="DD169" i="10"/>
  <c r="DD170" i="10"/>
  <c r="DD171" i="10"/>
  <c r="DD172" i="10"/>
  <c r="DD173" i="10"/>
  <c r="DD174" i="10"/>
  <c r="DD175" i="10"/>
  <c r="DD176" i="10"/>
  <c r="DD177" i="10"/>
  <c r="DD178" i="10"/>
  <c r="DD179" i="10"/>
  <c r="DD180" i="10"/>
  <c r="DD181" i="10"/>
  <c r="DD182" i="10"/>
  <c r="DD183" i="10"/>
  <c r="DD184" i="10"/>
  <c r="DD185" i="10"/>
  <c r="DD186" i="10"/>
  <c r="DD187" i="10"/>
  <c r="DD188" i="10"/>
  <c r="DD189" i="10"/>
  <c r="DD190" i="10"/>
  <c r="DD191" i="10"/>
  <c r="DD192" i="10"/>
  <c r="DD193" i="10"/>
  <c r="DD194" i="10"/>
  <c r="DD195" i="10"/>
  <c r="DD196" i="10"/>
  <c r="DD197" i="10"/>
  <c r="DD198" i="10"/>
  <c r="DD199" i="10"/>
  <c r="DD200" i="10"/>
  <c r="DD201" i="10"/>
  <c r="DD202" i="10"/>
  <c r="DD203" i="10"/>
  <c r="DD204" i="10"/>
  <c r="DD205" i="10"/>
  <c r="DD206" i="10"/>
  <c r="DD207" i="10"/>
  <c r="DD208" i="10"/>
  <c r="DD209" i="10"/>
  <c r="DD210" i="10"/>
  <c r="DD211" i="10"/>
  <c r="DD212" i="10"/>
  <c r="DD213" i="10"/>
  <c r="DD214" i="10"/>
  <c r="DD215" i="10"/>
  <c r="DD216" i="10"/>
  <c r="DD217" i="10"/>
  <c r="DD218" i="10"/>
  <c r="DD219" i="10"/>
  <c r="DD220" i="10"/>
  <c r="DD221" i="10"/>
  <c r="DD222" i="10"/>
  <c r="DD223" i="10"/>
  <c r="DD224" i="10"/>
  <c r="DD225" i="10"/>
  <c r="DD226" i="10"/>
  <c r="DD227" i="10"/>
  <c r="DD228" i="10"/>
  <c r="DD229" i="10"/>
  <c r="DD230" i="10"/>
  <c r="DD231" i="10"/>
  <c r="DD232" i="10"/>
  <c r="DD233" i="10"/>
  <c r="DD234" i="10"/>
  <c r="DD235" i="10"/>
  <c r="DD236" i="10"/>
  <c r="DD237" i="10"/>
  <c r="DD238" i="10"/>
  <c r="DD239" i="10"/>
  <c r="DD240" i="10"/>
  <c r="DD241" i="10"/>
  <c r="DD242" i="10"/>
  <c r="DD243" i="10"/>
  <c r="DD244" i="10"/>
  <c r="DD245" i="10"/>
  <c r="DD246" i="10"/>
  <c r="DD247" i="10"/>
  <c r="DD248" i="10"/>
  <c r="DD249" i="10"/>
  <c r="DD250" i="10"/>
  <c r="DD251" i="10"/>
  <c r="DD252" i="10"/>
  <c r="DD253" i="10"/>
  <c r="DD254" i="10"/>
  <c r="DD255" i="10"/>
  <c r="DD256" i="10"/>
  <c r="DD257" i="10"/>
  <c r="DD258" i="10"/>
  <c r="DD259" i="10"/>
  <c r="DD260" i="10"/>
  <c r="DD261" i="10"/>
  <c r="DD262" i="10"/>
  <c r="DD263" i="10"/>
  <c r="DD264" i="10"/>
  <c r="DD265" i="10"/>
  <c r="DD266" i="10"/>
  <c r="DD267" i="10"/>
  <c r="DD268" i="10"/>
  <c r="DD269" i="10"/>
  <c r="DD270" i="10"/>
  <c r="DD271" i="10"/>
  <c r="DD272" i="10"/>
  <c r="DD273" i="10"/>
  <c r="DD274" i="10"/>
  <c r="DD275" i="10"/>
  <c r="DD276" i="10"/>
  <c r="DD277" i="10"/>
  <c r="DD278" i="10"/>
  <c r="DD279" i="10"/>
  <c r="DD280" i="10"/>
  <c r="DD281" i="10"/>
  <c r="DD282" i="10"/>
  <c r="DD283" i="10"/>
  <c r="DD284" i="10"/>
  <c r="DD285" i="10"/>
  <c r="DD286" i="10"/>
  <c r="DD287" i="10"/>
  <c r="DD288" i="10"/>
  <c r="DD289" i="10"/>
  <c r="DD290" i="10"/>
  <c r="DD291" i="10"/>
  <c r="DD292" i="10"/>
  <c r="DD293" i="10"/>
  <c r="DD294" i="10"/>
  <c r="DD295" i="10"/>
  <c r="DD296" i="10"/>
  <c r="DD297" i="10"/>
  <c r="DD298" i="10"/>
  <c r="DD299" i="10"/>
  <c r="DD300" i="10"/>
  <c r="DD301" i="10"/>
  <c r="DD302" i="10"/>
  <c r="DD303" i="10"/>
  <c r="DD304" i="10"/>
  <c r="DD305" i="10"/>
  <c r="DD306" i="10"/>
  <c r="DD307" i="10"/>
  <c r="DD308" i="10"/>
  <c r="DD309" i="10"/>
  <c r="DD310" i="10"/>
  <c r="DD311" i="10"/>
  <c r="DD312" i="10"/>
  <c r="DD313" i="10"/>
  <c r="DD314" i="10"/>
  <c r="DD315" i="10"/>
  <c r="DD316" i="10"/>
  <c r="DD317" i="10"/>
  <c r="DD318" i="10"/>
  <c r="DD319" i="10"/>
  <c r="DD320" i="10"/>
  <c r="DD321" i="10"/>
  <c r="DD322" i="10"/>
  <c r="DD323" i="10"/>
  <c r="DD324" i="10"/>
  <c r="DD325" i="10"/>
  <c r="DD326" i="10"/>
  <c r="DD327" i="10"/>
  <c r="DD328" i="10"/>
  <c r="DD329" i="10"/>
  <c r="DD330" i="10"/>
  <c r="DD331" i="10"/>
  <c r="DD332" i="10"/>
  <c r="DD333" i="10"/>
  <c r="DD334" i="10"/>
  <c r="DD335" i="10"/>
  <c r="DD336" i="10"/>
  <c r="DD337" i="10"/>
  <c r="DD338" i="10"/>
  <c r="DD339" i="10"/>
  <c r="DD340" i="10"/>
  <c r="DD341" i="10"/>
  <c r="DD342" i="10"/>
  <c r="DD343" i="10"/>
  <c r="DD344" i="10"/>
  <c r="DD345" i="10"/>
  <c r="DD346" i="10"/>
  <c r="DD347" i="10"/>
  <c r="DD348" i="10"/>
  <c r="DD349" i="10"/>
  <c r="DD350" i="10"/>
  <c r="DD351" i="10"/>
  <c r="DD352" i="10"/>
  <c r="DD353" i="10"/>
  <c r="DD354" i="10"/>
  <c r="DD355" i="10"/>
  <c r="DD356" i="10"/>
  <c r="DD357" i="10"/>
  <c r="DD358" i="10"/>
  <c r="DD359" i="10"/>
  <c r="DD360" i="10"/>
  <c r="DD361" i="10"/>
  <c r="DD362" i="10"/>
  <c r="DD363" i="10"/>
  <c r="DD364" i="10"/>
  <c r="DD365" i="10"/>
  <c r="DD366" i="10"/>
  <c r="DD367" i="10"/>
  <c r="DD368" i="10"/>
  <c r="DD369" i="10"/>
  <c r="DD370" i="10"/>
  <c r="DD371" i="10"/>
  <c r="DD372" i="10"/>
  <c r="DD373" i="10"/>
  <c r="DD374" i="10"/>
  <c r="DD375" i="10"/>
  <c r="DD376" i="10"/>
  <c r="DD377" i="10"/>
  <c r="DD378" i="10"/>
  <c r="DD379" i="10"/>
  <c r="DD380" i="10"/>
  <c r="DD381" i="10"/>
  <c r="DD382" i="10"/>
  <c r="DD383" i="10"/>
  <c r="DD384" i="10"/>
  <c r="DD385" i="10"/>
  <c r="DD386" i="10"/>
  <c r="DD387" i="10"/>
  <c r="DD388" i="10"/>
  <c r="DD389" i="10"/>
  <c r="DD390" i="10"/>
  <c r="DD391" i="10"/>
  <c r="DD392" i="10"/>
  <c r="DD393" i="10"/>
  <c r="DD394" i="10"/>
  <c r="DD395" i="10"/>
  <c r="DD396" i="10"/>
  <c r="DD397" i="10"/>
  <c r="DD398" i="10"/>
  <c r="DD399" i="10"/>
  <c r="DD400" i="10"/>
  <c r="DD401" i="10"/>
  <c r="DD402" i="10"/>
  <c r="DD403" i="10"/>
  <c r="DD404" i="10"/>
  <c r="DD405" i="10"/>
  <c r="DD406" i="10"/>
  <c r="DD407" i="10"/>
  <c r="DD408" i="10"/>
  <c r="DD409" i="10"/>
  <c r="DD410" i="10"/>
  <c r="DD411" i="10"/>
  <c r="DD412" i="10"/>
  <c r="DD413" i="10"/>
  <c r="DD414" i="10"/>
  <c r="DD415" i="10"/>
  <c r="DD416" i="10"/>
  <c r="DD417" i="10"/>
  <c r="DD418" i="10"/>
  <c r="DD419" i="10"/>
  <c r="DD420" i="10"/>
  <c r="DD421" i="10"/>
  <c r="DD422" i="10"/>
  <c r="DD423" i="10"/>
  <c r="DD424" i="10"/>
  <c r="DD425" i="10"/>
  <c r="DD426" i="10"/>
  <c r="DD427" i="10"/>
  <c r="DD428" i="10"/>
  <c r="DD429" i="10"/>
  <c r="DD430" i="10"/>
  <c r="DD431" i="10"/>
  <c r="DD432" i="10"/>
  <c r="DD433" i="10"/>
  <c r="DD434" i="10"/>
  <c r="DD435" i="10"/>
  <c r="DD436" i="10"/>
  <c r="DD437" i="10"/>
  <c r="DD438" i="10"/>
  <c r="DD439" i="10"/>
  <c r="DD440" i="10"/>
  <c r="DD441" i="10"/>
  <c r="DD442" i="10"/>
  <c r="DD443" i="10"/>
  <c r="DD444" i="10"/>
  <c r="DD445" i="10"/>
  <c r="DD446" i="10"/>
  <c r="DD447" i="10"/>
  <c r="DD448" i="10"/>
  <c r="DD449" i="10"/>
  <c r="DD450" i="10"/>
  <c r="DD451" i="10"/>
  <c r="DD452" i="10"/>
  <c r="DD453" i="10"/>
  <c r="DD454" i="10"/>
  <c r="DD455" i="10"/>
  <c r="DD456" i="10"/>
  <c r="DD457" i="10"/>
  <c r="DD458" i="10"/>
  <c r="DD459" i="10"/>
  <c r="DD460" i="10"/>
  <c r="DD461" i="10"/>
  <c r="DD462" i="10"/>
  <c r="DD463" i="10"/>
  <c r="DD464" i="10"/>
  <c r="DD465" i="10"/>
  <c r="DD466" i="10"/>
  <c r="DD467" i="10"/>
  <c r="DD468" i="10"/>
  <c r="DD469" i="10"/>
  <c r="DD470" i="10"/>
  <c r="DD471" i="10"/>
  <c r="DD472" i="10"/>
  <c r="DD473" i="10"/>
  <c r="DD474" i="10"/>
  <c r="DD475" i="10"/>
  <c r="DD476" i="10"/>
  <c r="DD477" i="10"/>
  <c r="DD478" i="10"/>
  <c r="DD479" i="10"/>
  <c r="DD480" i="10"/>
  <c r="DD481" i="10"/>
  <c r="DD482" i="10"/>
  <c r="DD483" i="10"/>
  <c r="DD484" i="10"/>
  <c r="DD485" i="10"/>
  <c r="DD486" i="10"/>
  <c r="DD487" i="10"/>
  <c r="DD488" i="10"/>
  <c r="DD489" i="10"/>
  <c r="DD490" i="10"/>
  <c r="DD491" i="10"/>
  <c r="DD492" i="10"/>
  <c r="DD493" i="10"/>
  <c r="DD494" i="10"/>
  <c r="DD495" i="10"/>
  <c r="DD496" i="10"/>
  <c r="DD497" i="10"/>
  <c r="DD498" i="10"/>
  <c r="DD499" i="10"/>
  <c r="DD500" i="10"/>
  <c r="DD501" i="10"/>
  <c r="DD502" i="10"/>
  <c r="DD503" i="10"/>
  <c r="DD504" i="10"/>
  <c r="DD505" i="10"/>
  <c r="DD506" i="10"/>
  <c r="DD507" i="10"/>
  <c r="DD508" i="10"/>
  <c r="DD509" i="10"/>
  <c r="DD510" i="10"/>
  <c r="DD1" i="10"/>
  <c r="DC2" i="10"/>
  <c r="DC3" i="10"/>
  <c r="DC4" i="10"/>
  <c r="DC5" i="10"/>
  <c r="DC6" i="10"/>
  <c r="DC7" i="10"/>
  <c r="DC8" i="10"/>
  <c r="DC9" i="10"/>
  <c r="DC10" i="10"/>
  <c r="DC11" i="10"/>
  <c r="DC12" i="10"/>
  <c r="DC13" i="10"/>
  <c r="DC14" i="10"/>
  <c r="DC15" i="10"/>
  <c r="DC16" i="10"/>
  <c r="DC17" i="10"/>
  <c r="DC18" i="10"/>
  <c r="DC19" i="10"/>
  <c r="DC20" i="10"/>
  <c r="DC21" i="10"/>
  <c r="DC22" i="10"/>
  <c r="DC23" i="10"/>
  <c r="DC24" i="10"/>
  <c r="DC25" i="10"/>
  <c r="DC26" i="10"/>
  <c r="DC27" i="10"/>
  <c r="DC28" i="10"/>
  <c r="DC29" i="10"/>
  <c r="DC30" i="10"/>
  <c r="DC31" i="10"/>
  <c r="DC32" i="10"/>
  <c r="DC33" i="10"/>
  <c r="DC34" i="10"/>
  <c r="DC35" i="10"/>
  <c r="DC36" i="10"/>
  <c r="DC37" i="10"/>
  <c r="DC38" i="10"/>
  <c r="DC39" i="10"/>
  <c r="DC40" i="10"/>
  <c r="DC41" i="10"/>
  <c r="DC42" i="10"/>
  <c r="DC43" i="10"/>
  <c r="DC44" i="10"/>
  <c r="DC45" i="10"/>
  <c r="DC46" i="10"/>
  <c r="DC47" i="10"/>
  <c r="DC48" i="10"/>
  <c r="DC49" i="10"/>
  <c r="DC50" i="10"/>
  <c r="DC51" i="10"/>
  <c r="DC52" i="10"/>
  <c r="DC53" i="10"/>
  <c r="DC54" i="10"/>
  <c r="DC55" i="10"/>
  <c r="DC56" i="10"/>
  <c r="DC57" i="10"/>
  <c r="DC58" i="10"/>
  <c r="DC59" i="10"/>
  <c r="DC60" i="10"/>
  <c r="DC61" i="10"/>
  <c r="DC62" i="10"/>
  <c r="DC63" i="10"/>
  <c r="DC64" i="10"/>
  <c r="DC65" i="10"/>
  <c r="DC66" i="10"/>
  <c r="DC67" i="10"/>
  <c r="DC68" i="10"/>
  <c r="DC69" i="10"/>
  <c r="DC70" i="10"/>
  <c r="DC71" i="10"/>
  <c r="DC72" i="10"/>
  <c r="DC73" i="10"/>
  <c r="DC74" i="10"/>
  <c r="DC75" i="10"/>
  <c r="DC76" i="10"/>
  <c r="DC77" i="10"/>
  <c r="DC78" i="10"/>
  <c r="DC79" i="10"/>
  <c r="DC80" i="10"/>
  <c r="DC81" i="10"/>
  <c r="DC82" i="10"/>
  <c r="DC83" i="10"/>
  <c r="DC84" i="10"/>
  <c r="DC85" i="10"/>
  <c r="DC86" i="10"/>
  <c r="DC87" i="10"/>
  <c r="DC88" i="10"/>
  <c r="DC89" i="10"/>
  <c r="DC90" i="10"/>
  <c r="DC91" i="10"/>
  <c r="DC92" i="10"/>
  <c r="DC93" i="10"/>
  <c r="DC94" i="10"/>
  <c r="DC95" i="10"/>
  <c r="DC96" i="10"/>
  <c r="DC97" i="10"/>
  <c r="DC98" i="10"/>
  <c r="DC99" i="10"/>
  <c r="DC100" i="10"/>
  <c r="DC101" i="10"/>
  <c r="DC102" i="10"/>
  <c r="DC103" i="10"/>
  <c r="DC104" i="10"/>
  <c r="DC105" i="10"/>
  <c r="DC106" i="10"/>
  <c r="DC107" i="10"/>
  <c r="DC108" i="10"/>
  <c r="DC109" i="10"/>
  <c r="DC110" i="10"/>
  <c r="DC111" i="10"/>
  <c r="DC112" i="10"/>
  <c r="DC113" i="10"/>
  <c r="DC114" i="10"/>
  <c r="DC115" i="10"/>
  <c r="DC116" i="10"/>
  <c r="DC117" i="10"/>
  <c r="DC118" i="10"/>
  <c r="DC119" i="10"/>
  <c r="DC120" i="10"/>
  <c r="DC121" i="10"/>
  <c r="DC122" i="10"/>
  <c r="DC123" i="10"/>
  <c r="DC124" i="10"/>
  <c r="DC125" i="10"/>
  <c r="DC126" i="10"/>
  <c r="DC127" i="10"/>
  <c r="DC128" i="10"/>
  <c r="DC129" i="10"/>
  <c r="DC130" i="10"/>
  <c r="DC131" i="10"/>
  <c r="DC132" i="10"/>
  <c r="DC133" i="10"/>
  <c r="DC134" i="10"/>
  <c r="DC135" i="10"/>
  <c r="DC136" i="10"/>
  <c r="DC137" i="10"/>
  <c r="DC138" i="10"/>
  <c r="DC139" i="10"/>
  <c r="DC140" i="10"/>
  <c r="DC141" i="10"/>
  <c r="DC142" i="10"/>
  <c r="DC143" i="10"/>
  <c r="DC144" i="10"/>
  <c r="DC145" i="10"/>
  <c r="DC146" i="10"/>
  <c r="DC147" i="10"/>
  <c r="DC148" i="10"/>
  <c r="DC149" i="10"/>
  <c r="DC150" i="10"/>
  <c r="DC151" i="10"/>
  <c r="DC152" i="10"/>
  <c r="DC153" i="10"/>
  <c r="DC154" i="10"/>
  <c r="DC155" i="10"/>
  <c r="DC156" i="10"/>
  <c r="DC157" i="10"/>
  <c r="DC158" i="10"/>
  <c r="DC159" i="10"/>
  <c r="DC160" i="10"/>
  <c r="DC161" i="10"/>
  <c r="DC162" i="10"/>
  <c r="DC163" i="10"/>
  <c r="DC164" i="10"/>
  <c r="DC165" i="10"/>
  <c r="DC166" i="10"/>
  <c r="DC167" i="10"/>
  <c r="DC168" i="10"/>
  <c r="DC169" i="10"/>
  <c r="DC170" i="10"/>
  <c r="DC171" i="10"/>
  <c r="DC172" i="10"/>
  <c r="DC173" i="10"/>
  <c r="DC174" i="10"/>
  <c r="DC175" i="10"/>
  <c r="DC176" i="10"/>
  <c r="DC177" i="10"/>
  <c r="DC178" i="10"/>
  <c r="DC179" i="10"/>
  <c r="DC180" i="10"/>
  <c r="DC181" i="10"/>
  <c r="DC182" i="10"/>
  <c r="DC183" i="10"/>
  <c r="DC184" i="10"/>
  <c r="DC185" i="10"/>
  <c r="DC186" i="10"/>
  <c r="DC187" i="10"/>
  <c r="DC188" i="10"/>
  <c r="DC189" i="10"/>
  <c r="DC190" i="10"/>
  <c r="DC191" i="10"/>
  <c r="DC192" i="10"/>
  <c r="DC193" i="10"/>
  <c r="DC194" i="10"/>
  <c r="DC195" i="10"/>
  <c r="DC196" i="10"/>
  <c r="DC197" i="10"/>
  <c r="DC198" i="10"/>
  <c r="DC199" i="10"/>
  <c r="DC200" i="10"/>
  <c r="DC201" i="10"/>
  <c r="DC202" i="10"/>
  <c r="DC203" i="10"/>
  <c r="DC204" i="10"/>
  <c r="DC205" i="10"/>
  <c r="DC206" i="10"/>
  <c r="DC207" i="10"/>
  <c r="DC208" i="10"/>
  <c r="DC209" i="10"/>
  <c r="DC210" i="10"/>
  <c r="DC211" i="10"/>
  <c r="DC212" i="10"/>
  <c r="DC213" i="10"/>
  <c r="DC214" i="10"/>
  <c r="DC215" i="10"/>
  <c r="DC216" i="10"/>
  <c r="DC217" i="10"/>
  <c r="DC218" i="10"/>
  <c r="DC219" i="10"/>
  <c r="DC220" i="10"/>
  <c r="DC221" i="10"/>
  <c r="DC222" i="10"/>
  <c r="DC223" i="10"/>
  <c r="DC224" i="10"/>
  <c r="DC225" i="10"/>
  <c r="DC226" i="10"/>
  <c r="DC227" i="10"/>
  <c r="DC228" i="10"/>
  <c r="DC229" i="10"/>
  <c r="DC230" i="10"/>
  <c r="DC231" i="10"/>
  <c r="DC232" i="10"/>
  <c r="DC233" i="10"/>
  <c r="DC234" i="10"/>
  <c r="DC235" i="10"/>
  <c r="DC236" i="10"/>
  <c r="DC237" i="10"/>
  <c r="DC238" i="10"/>
  <c r="DC239" i="10"/>
  <c r="DC240" i="10"/>
  <c r="DC241" i="10"/>
  <c r="DC242" i="10"/>
  <c r="DC243" i="10"/>
  <c r="DC244" i="10"/>
  <c r="DC245" i="10"/>
  <c r="DC246" i="10"/>
  <c r="DC247" i="10"/>
  <c r="DC248" i="10"/>
  <c r="DC249" i="10"/>
  <c r="DC250" i="10"/>
  <c r="DC251" i="10"/>
  <c r="DC252" i="10"/>
  <c r="DC253" i="10"/>
  <c r="DC254" i="10"/>
  <c r="DC255" i="10"/>
  <c r="DC256" i="10"/>
  <c r="DC257" i="10"/>
  <c r="DC258" i="10"/>
  <c r="DC259" i="10"/>
  <c r="DC260" i="10"/>
  <c r="DC261" i="10"/>
  <c r="DC262" i="10"/>
  <c r="DC263" i="10"/>
  <c r="DC264" i="10"/>
  <c r="DC265" i="10"/>
  <c r="DC266" i="10"/>
  <c r="DC267" i="10"/>
  <c r="DC268" i="10"/>
  <c r="DC269" i="10"/>
  <c r="DC270" i="10"/>
  <c r="DC271" i="10"/>
  <c r="DC272" i="10"/>
  <c r="DC273" i="10"/>
  <c r="DC274" i="10"/>
  <c r="DC275" i="10"/>
  <c r="DC276" i="10"/>
  <c r="DC277" i="10"/>
  <c r="DC278" i="10"/>
  <c r="DC279" i="10"/>
  <c r="DC280" i="10"/>
  <c r="DC281" i="10"/>
  <c r="DC282" i="10"/>
  <c r="DC283" i="10"/>
  <c r="DC284" i="10"/>
  <c r="DC285" i="10"/>
  <c r="DC286" i="10"/>
  <c r="DC287" i="10"/>
  <c r="DC288" i="10"/>
  <c r="DC289" i="10"/>
  <c r="DC290" i="10"/>
  <c r="DC291" i="10"/>
  <c r="DC292" i="10"/>
  <c r="DC293" i="10"/>
  <c r="DC294" i="10"/>
  <c r="DC295" i="10"/>
  <c r="DC296" i="10"/>
  <c r="DC297" i="10"/>
  <c r="DC298" i="10"/>
  <c r="DC299" i="10"/>
  <c r="DC300" i="10"/>
  <c r="DC301" i="10"/>
  <c r="DC302" i="10"/>
  <c r="DC303" i="10"/>
  <c r="DC304" i="10"/>
  <c r="DC305" i="10"/>
  <c r="DC306" i="10"/>
  <c r="DC307" i="10"/>
  <c r="DC308" i="10"/>
  <c r="DC309" i="10"/>
  <c r="DC310" i="10"/>
  <c r="DC311" i="10"/>
  <c r="DC312" i="10"/>
  <c r="DC313" i="10"/>
  <c r="DC314" i="10"/>
  <c r="DC315" i="10"/>
  <c r="DC316" i="10"/>
  <c r="DC317" i="10"/>
  <c r="DC318" i="10"/>
  <c r="DC319" i="10"/>
  <c r="DC320" i="10"/>
  <c r="DC321" i="10"/>
  <c r="DC322" i="10"/>
  <c r="DC323" i="10"/>
  <c r="DC324" i="10"/>
  <c r="DC325" i="10"/>
  <c r="DC326" i="10"/>
  <c r="DC327" i="10"/>
  <c r="DC328" i="10"/>
  <c r="DC329" i="10"/>
  <c r="DC330" i="10"/>
  <c r="DC331" i="10"/>
  <c r="DC332" i="10"/>
  <c r="DC333" i="10"/>
  <c r="DC334" i="10"/>
  <c r="DC335" i="10"/>
  <c r="DC336" i="10"/>
  <c r="DC337" i="10"/>
  <c r="DC338" i="10"/>
  <c r="DC339" i="10"/>
  <c r="DC340" i="10"/>
  <c r="DC341" i="10"/>
  <c r="DC342" i="10"/>
  <c r="DC343" i="10"/>
  <c r="DC344" i="10"/>
  <c r="DC345" i="10"/>
  <c r="DC346" i="10"/>
  <c r="DC347" i="10"/>
  <c r="DC348" i="10"/>
  <c r="DC349" i="10"/>
  <c r="DC350" i="10"/>
  <c r="DC351" i="10"/>
  <c r="DC352" i="10"/>
  <c r="DC353" i="10"/>
  <c r="DC354" i="10"/>
  <c r="DC355" i="10"/>
  <c r="DC356" i="10"/>
  <c r="DC357" i="10"/>
  <c r="DC358" i="10"/>
  <c r="DC359" i="10"/>
  <c r="DC360" i="10"/>
  <c r="DC361" i="10"/>
  <c r="DC362" i="10"/>
  <c r="DC363" i="10"/>
  <c r="DC364" i="10"/>
  <c r="DC365" i="10"/>
  <c r="DC366" i="10"/>
  <c r="DC367" i="10"/>
  <c r="DC368" i="10"/>
  <c r="DC369" i="10"/>
  <c r="DC370" i="10"/>
  <c r="DC371" i="10"/>
  <c r="DC372" i="10"/>
  <c r="DC373" i="10"/>
  <c r="DC374" i="10"/>
  <c r="DC375" i="10"/>
  <c r="DC376" i="10"/>
  <c r="DC377" i="10"/>
  <c r="DC378" i="10"/>
  <c r="DC379" i="10"/>
  <c r="DC380" i="10"/>
  <c r="DC381" i="10"/>
  <c r="DC382" i="10"/>
  <c r="DC383" i="10"/>
  <c r="DC384" i="10"/>
  <c r="DC385" i="10"/>
  <c r="DC386" i="10"/>
  <c r="DC387" i="10"/>
  <c r="DC388" i="10"/>
  <c r="DC389" i="10"/>
  <c r="DC390" i="10"/>
  <c r="DC391" i="10"/>
  <c r="DC392" i="10"/>
  <c r="DC393" i="10"/>
  <c r="DC394" i="10"/>
  <c r="DC395" i="10"/>
  <c r="DC396" i="10"/>
  <c r="DC397" i="10"/>
  <c r="DC398" i="10"/>
  <c r="DC399" i="10"/>
  <c r="DC400" i="10"/>
  <c r="DC401" i="10"/>
  <c r="DC402" i="10"/>
  <c r="DC403" i="10"/>
  <c r="DC404" i="10"/>
  <c r="DC405" i="10"/>
  <c r="DC406" i="10"/>
  <c r="DC407" i="10"/>
  <c r="DC408" i="10"/>
  <c r="DC409" i="10"/>
  <c r="DC410" i="10"/>
  <c r="DC411" i="10"/>
  <c r="DC412" i="10"/>
  <c r="DC413" i="10"/>
  <c r="DC414" i="10"/>
  <c r="DC415" i="10"/>
  <c r="DC416" i="10"/>
  <c r="DC417" i="10"/>
  <c r="DC418" i="10"/>
  <c r="DC419" i="10"/>
  <c r="DC420" i="10"/>
  <c r="DC421" i="10"/>
  <c r="DC422" i="10"/>
  <c r="DC423" i="10"/>
  <c r="DC424" i="10"/>
  <c r="DC425" i="10"/>
  <c r="DC426" i="10"/>
  <c r="DC427" i="10"/>
  <c r="DC428" i="10"/>
  <c r="DC429" i="10"/>
  <c r="DC430" i="10"/>
  <c r="DC431" i="10"/>
  <c r="DC432" i="10"/>
  <c r="DC433" i="10"/>
  <c r="DC434" i="10"/>
  <c r="DC435" i="10"/>
  <c r="DC436" i="10"/>
  <c r="DC437" i="10"/>
  <c r="DC438" i="10"/>
  <c r="DC439" i="10"/>
  <c r="DC440" i="10"/>
  <c r="DC441" i="10"/>
  <c r="DC442" i="10"/>
  <c r="DC443" i="10"/>
  <c r="DC444" i="10"/>
  <c r="DC445" i="10"/>
  <c r="DC446" i="10"/>
  <c r="DC447" i="10"/>
  <c r="DC448" i="10"/>
  <c r="DC449" i="10"/>
  <c r="DC450" i="10"/>
  <c r="DC451" i="10"/>
  <c r="DC452" i="10"/>
  <c r="DC453" i="10"/>
  <c r="DC454" i="10"/>
  <c r="DC455" i="10"/>
  <c r="DC456" i="10"/>
  <c r="DC457" i="10"/>
  <c r="DC458" i="10"/>
  <c r="DC459" i="10"/>
  <c r="DC460" i="10"/>
  <c r="DC461" i="10"/>
  <c r="DC462" i="10"/>
  <c r="DC463" i="10"/>
  <c r="DC464" i="10"/>
  <c r="DC465" i="10"/>
  <c r="DC466" i="10"/>
  <c r="DC467" i="10"/>
  <c r="DC468" i="10"/>
  <c r="DC469" i="10"/>
  <c r="DC470" i="10"/>
  <c r="DC471" i="10"/>
  <c r="DC472" i="10"/>
  <c r="DC473" i="10"/>
  <c r="DC474" i="10"/>
  <c r="DC475" i="10"/>
  <c r="DC476" i="10"/>
  <c r="DC477" i="10"/>
  <c r="DC478" i="10"/>
  <c r="DC479" i="10"/>
  <c r="DC480" i="10"/>
  <c r="DC481" i="10"/>
  <c r="DC482" i="10"/>
  <c r="DC483" i="10"/>
  <c r="DC484" i="10"/>
  <c r="DC485" i="10"/>
  <c r="DC486" i="10"/>
  <c r="DC487" i="10"/>
  <c r="DC488" i="10"/>
  <c r="DC489" i="10"/>
  <c r="DC490" i="10"/>
  <c r="DC491" i="10"/>
  <c r="DC492" i="10"/>
  <c r="DC493" i="10"/>
  <c r="DC494" i="10"/>
  <c r="DC495" i="10"/>
  <c r="DC496" i="10"/>
  <c r="DC497" i="10"/>
  <c r="DC498" i="10"/>
  <c r="DC499" i="10"/>
  <c r="DC500" i="10"/>
  <c r="DC501" i="10"/>
  <c r="DC502" i="10"/>
  <c r="DC503" i="10"/>
  <c r="DC504" i="10"/>
  <c r="DC505" i="10"/>
  <c r="DC506" i="10"/>
  <c r="DC507" i="10"/>
  <c r="DC508" i="10"/>
  <c r="DC509" i="10"/>
  <c r="DC510" i="10"/>
  <c r="DC1" i="10"/>
  <c r="AZ117" i="20" l="1"/>
  <c r="AZ115" i="20"/>
  <c r="AZ116" i="20"/>
  <c r="AW183" i="20"/>
  <c r="AW181" i="20"/>
  <c r="AW182" i="20"/>
  <c r="AT183" i="20"/>
  <c r="AT181" i="20"/>
  <c r="AT182" i="20"/>
  <c r="AQ92" i="20"/>
  <c r="AQ89" i="20"/>
  <c r="AQ90" i="20"/>
  <c r="AN142" i="20"/>
  <c r="AN139" i="20"/>
  <c r="AN140" i="20"/>
  <c r="AK118" i="20"/>
  <c r="AK116" i="20"/>
  <c r="AK117" i="20"/>
  <c r="Y140" i="20"/>
  <c r="Y143" i="20" s="1"/>
  <c r="Y141" i="20"/>
  <c r="V100" i="20"/>
  <c r="V103" i="20" s="1"/>
  <c r="V101" i="20"/>
  <c r="W122" i="7" l="1"/>
  <c r="X122" i="7"/>
  <c r="Y122" i="7"/>
  <c r="W123" i="7"/>
  <c r="X123" i="7"/>
  <c r="Y123" i="7"/>
  <c r="W124" i="7"/>
  <c r="X124" i="7"/>
  <c r="Y124" i="7"/>
  <c r="W125" i="7"/>
  <c r="X125" i="7"/>
  <c r="Y125" i="7"/>
  <c r="W126" i="7"/>
  <c r="X126" i="7"/>
  <c r="Y126" i="7"/>
  <c r="W127" i="7"/>
  <c r="X127" i="7"/>
  <c r="Y127" i="7"/>
  <c r="W128" i="7"/>
  <c r="X128" i="7"/>
  <c r="Y128" i="7"/>
  <c r="W129" i="7"/>
  <c r="X129" i="7"/>
  <c r="Y129" i="7"/>
  <c r="W130" i="7"/>
  <c r="X130" i="7"/>
  <c r="Y130" i="7"/>
  <c r="W131" i="7"/>
  <c r="X131" i="7"/>
  <c r="Y131" i="7"/>
  <c r="W132" i="7"/>
  <c r="X132" i="7"/>
  <c r="Y132" i="7"/>
  <c r="W133" i="7"/>
  <c r="X133" i="7"/>
  <c r="Y133" i="7"/>
  <c r="W134" i="7"/>
  <c r="X134" i="7"/>
  <c r="Y134" i="7"/>
  <c r="W135" i="7"/>
  <c r="X135" i="7"/>
  <c r="Y135" i="7"/>
  <c r="W136" i="7"/>
  <c r="X136" i="7"/>
  <c r="Y136" i="7"/>
  <c r="W137" i="7"/>
  <c r="X137" i="7"/>
  <c r="Y137" i="7"/>
  <c r="W138" i="7"/>
  <c r="X138" i="7"/>
  <c r="Y138" i="7"/>
  <c r="Y121" i="7"/>
  <c r="X121" i="7"/>
  <c r="W121" i="7"/>
  <c r="Y120" i="7"/>
  <c r="X120" i="7"/>
  <c r="W120" i="7"/>
  <c r="W97" i="7"/>
  <c r="X97" i="7"/>
  <c r="Y97" i="7"/>
  <c r="W98" i="7"/>
  <c r="X98" i="7"/>
  <c r="Y98" i="7"/>
  <c r="W99" i="7"/>
  <c r="X99" i="7"/>
  <c r="Y99" i="7"/>
  <c r="W100" i="7"/>
  <c r="X100" i="7"/>
  <c r="Y100" i="7"/>
  <c r="W101" i="7"/>
  <c r="X101" i="7"/>
  <c r="Y101" i="7"/>
  <c r="W102" i="7"/>
  <c r="X102" i="7"/>
  <c r="Y102" i="7"/>
  <c r="W103" i="7"/>
  <c r="X103" i="7"/>
  <c r="Y103" i="7"/>
  <c r="W104" i="7"/>
  <c r="X104" i="7"/>
  <c r="Y104" i="7"/>
  <c r="W105" i="7"/>
  <c r="X105" i="7"/>
  <c r="Y105" i="7"/>
  <c r="W106" i="7"/>
  <c r="X106" i="7"/>
  <c r="Y106" i="7"/>
  <c r="W107" i="7"/>
  <c r="X107" i="7"/>
  <c r="Y107" i="7"/>
  <c r="W108" i="7"/>
  <c r="X108" i="7"/>
  <c r="Y108" i="7"/>
  <c r="W109" i="7"/>
  <c r="X109" i="7"/>
  <c r="Y109" i="7"/>
  <c r="W110" i="7"/>
  <c r="X110" i="7"/>
  <c r="Y110" i="7"/>
  <c r="W111" i="7"/>
  <c r="X111" i="7"/>
  <c r="Y111" i="7"/>
  <c r="W112" i="7"/>
  <c r="X112" i="7"/>
  <c r="Y112" i="7"/>
  <c r="W113" i="7"/>
  <c r="X113" i="7"/>
  <c r="Y113" i="7"/>
  <c r="W114" i="7"/>
  <c r="X114" i="7"/>
  <c r="Y114" i="7"/>
  <c r="W115" i="7"/>
  <c r="X115" i="7"/>
  <c r="Y115" i="7"/>
  <c r="W116" i="7"/>
  <c r="X116" i="7"/>
  <c r="Y116" i="7"/>
  <c r="W117" i="7"/>
  <c r="X117" i="7"/>
  <c r="Y117" i="7"/>
  <c r="W118" i="7"/>
  <c r="X118" i="7"/>
  <c r="Y118" i="7"/>
  <c r="W119" i="7"/>
  <c r="X119" i="7"/>
  <c r="Y119" i="7"/>
  <c r="Y96" i="7"/>
  <c r="X96" i="7"/>
  <c r="W96" i="7"/>
  <c r="Y95" i="7"/>
  <c r="X95" i="7"/>
  <c r="W95" i="7"/>
  <c r="W80" i="7"/>
  <c r="X80" i="7"/>
  <c r="Y80" i="7"/>
  <c r="W81" i="7"/>
  <c r="X81" i="7"/>
  <c r="Y81" i="7"/>
  <c r="W82" i="7"/>
  <c r="X82" i="7"/>
  <c r="Y82" i="7"/>
  <c r="W83" i="7"/>
  <c r="X83" i="7"/>
  <c r="Y83" i="7"/>
  <c r="W84" i="7"/>
  <c r="X84" i="7"/>
  <c r="Y84" i="7"/>
  <c r="W85" i="7"/>
  <c r="X85" i="7"/>
  <c r="Y85" i="7"/>
  <c r="W86" i="7"/>
  <c r="X86" i="7"/>
  <c r="Y86" i="7"/>
  <c r="W87" i="7"/>
  <c r="X87" i="7"/>
  <c r="Y87" i="7"/>
  <c r="W88" i="7"/>
  <c r="X88" i="7"/>
  <c r="Y88" i="7"/>
  <c r="W89" i="7"/>
  <c r="X89" i="7"/>
  <c r="Y89" i="7"/>
  <c r="W90" i="7"/>
  <c r="X90" i="7"/>
  <c r="Y90" i="7"/>
  <c r="W91" i="7"/>
  <c r="X91" i="7"/>
  <c r="Y91" i="7"/>
  <c r="W92" i="7"/>
  <c r="X92" i="7"/>
  <c r="Y92" i="7"/>
  <c r="W93" i="7"/>
  <c r="X93" i="7"/>
  <c r="Y93" i="7"/>
  <c r="W94" i="7"/>
  <c r="X94" i="7"/>
  <c r="Y94" i="7"/>
  <c r="Y79" i="7"/>
  <c r="X79" i="7"/>
  <c r="W79" i="7"/>
  <c r="Y78" i="7"/>
  <c r="X78" i="7"/>
  <c r="W78" i="7"/>
  <c r="W48" i="7"/>
  <c r="X48" i="7"/>
  <c r="Y48" i="7"/>
  <c r="W49" i="7"/>
  <c r="X49" i="7"/>
  <c r="Y49" i="7"/>
  <c r="W50" i="7"/>
  <c r="X50" i="7"/>
  <c r="Y50" i="7"/>
  <c r="W51" i="7"/>
  <c r="X51" i="7"/>
  <c r="Y51" i="7"/>
  <c r="W52" i="7"/>
  <c r="X52" i="7"/>
  <c r="Y52" i="7"/>
  <c r="W53" i="7"/>
  <c r="X53" i="7"/>
  <c r="Y53" i="7"/>
  <c r="W54" i="7"/>
  <c r="X54" i="7"/>
  <c r="Y54" i="7"/>
  <c r="W55" i="7"/>
  <c r="X55" i="7"/>
  <c r="Y55" i="7"/>
  <c r="W56" i="7"/>
  <c r="X56" i="7"/>
  <c r="Y56" i="7"/>
  <c r="W57" i="7"/>
  <c r="X57" i="7"/>
  <c r="Y57" i="7"/>
  <c r="W58" i="7"/>
  <c r="X58" i="7"/>
  <c r="Y58" i="7"/>
  <c r="W59" i="7"/>
  <c r="X59" i="7"/>
  <c r="Y59" i="7"/>
  <c r="W60" i="7"/>
  <c r="X60" i="7"/>
  <c r="Y60" i="7"/>
  <c r="W61" i="7"/>
  <c r="X61" i="7"/>
  <c r="Y61" i="7"/>
  <c r="W62" i="7"/>
  <c r="X62" i="7"/>
  <c r="Y62" i="7"/>
  <c r="W63" i="7"/>
  <c r="X63" i="7"/>
  <c r="Y63" i="7"/>
  <c r="W64" i="7"/>
  <c r="X64" i="7"/>
  <c r="Y64" i="7"/>
  <c r="W65" i="7"/>
  <c r="X65" i="7"/>
  <c r="Y65" i="7"/>
  <c r="W66" i="7"/>
  <c r="X66" i="7"/>
  <c r="Y66" i="7"/>
  <c r="W67" i="7"/>
  <c r="X67" i="7"/>
  <c r="Y67" i="7"/>
  <c r="W68" i="7"/>
  <c r="X68" i="7"/>
  <c r="Y68" i="7"/>
  <c r="W69" i="7"/>
  <c r="X69" i="7"/>
  <c r="Y69" i="7"/>
  <c r="W70" i="7"/>
  <c r="X70" i="7"/>
  <c r="Y70" i="7"/>
  <c r="W71" i="7"/>
  <c r="X71" i="7"/>
  <c r="Y71" i="7"/>
  <c r="W72" i="7"/>
  <c r="X72" i="7"/>
  <c r="Y72" i="7"/>
  <c r="W73" i="7"/>
  <c r="X73" i="7"/>
  <c r="Y73" i="7"/>
  <c r="W74" i="7"/>
  <c r="X74" i="7"/>
  <c r="Y74" i="7"/>
  <c r="W75" i="7"/>
  <c r="X75" i="7"/>
  <c r="Y75" i="7"/>
  <c r="W76" i="7"/>
  <c r="X76" i="7"/>
  <c r="Y76" i="7"/>
  <c r="W77" i="7"/>
  <c r="X77" i="7"/>
  <c r="Y77" i="7"/>
  <c r="Y47" i="7"/>
  <c r="X47" i="7"/>
  <c r="W47" i="7"/>
  <c r="Y46" i="7"/>
  <c r="X46" i="7"/>
  <c r="W46" i="7"/>
  <c r="W38" i="7"/>
  <c r="X38" i="7"/>
  <c r="Y38" i="7"/>
  <c r="W39" i="7"/>
  <c r="X39" i="7"/>
  <c r="Y39" i="7"/>
  <c r="W40" i="7"/>
  <c r="X40" i="7"/>
  <c r="Y40" i="7"/>
  <c r="W41" i="7"/>
  <c r="X41" i="7"/>
  <c r="Y41" i="7"/>
  <c r="W42" i="7"/>
  <c r="X42" i="7"/>
  <c r="Y42" i="7"/>
  <c r="W43" i="7"/>
  <c r="X43" i="7"/>
  <c r="Y43" i="7"/>
  <c r="W44" i="7"/>
  <c r="X44" i="7"/>
  <c r="Y44" i="7"/>
  <c r="W45" i="7"/>
  <c r="X45" i="7"/>
  <c r="Y45" i="7"/>
  <c r="Y37" i="7"/>
  <c r="X37" i="7"/>
  <c r="W37" i="7"/>
  <c r="Y36" i="7"/>
  <c r="X36" i="7"/>
  <c r="W36" i="7"/>
  <c r="W5" i="7"/>
  <c r="X5" i="7"/>
  <c r="Y5" i="7"/>
  <c r="W6" i="7"/>
  <c r="X6" i="7"/>
  <c r="Y6" i="7"/>
  <c r="W7" i="7"/>
  <c r="X7" i="7"/>
  <c r="Y7" i="7"/>
  <c r="W8" i="7"/>
  <c r="X8" i="7"/>
  <c r="Y8" i="7"/>
  <c r="W9" i="7"/>
  <c r="X9" i="7"/>
  <c r="Y9" i="7"/>
  <c r="W10" i="7"/>
  <c r="X10" i="7"/>
  <c r="Y10" i="7"/>
  <c r="W11" i="7"/>
  <c r="X11" i="7"/>
  <c r="Y11" i="7"/>
  <c r="W12" i="7"/>
  <c r="X12" i="7"/>
  <c r="Y12" i="7"/>
  <c r="W13" i="7"/>
  <c r="X13" i="7"/>
  <c r="Y13" i="7"/>
  <c r="W14" i="7"/>
  <c r="X14" i="7"/>
  <c r="Y14" i="7"/>
  <c r="W15" i="7"/>
  <c r="X15" i="7"/>
  <c r="Y15" i="7"/>
  <c r="W16" i="7"/>
  <c r="X16" i="7"/>
  <c r="Y16" i="7"/>
  <c r="W17" i="7"/>
  <c r="X17" i="7"/>
  <c r="Y17" i="7"/>
  <c r="W18" i="7"/>
  <c r="X18" i="7"/>
  <c r="Y18" i="7"/>
  <c r="W19" i="7"/>
  <c r="X19" i="7"/>
  <c r="Y19" i="7"/>
  <c r="W20" i="7"/>
  <c r="X20" i="7"/>
  <c r="Y20" i="7"/>
  <c r="W21" i="7"/>
  <c r="X21" i="7"/>
  <c r="Y21" i="7"/>
  <c r="W22" i="7"/>
  <c r="X22" i="7"/>
  <c r="Y22" i="7"/>
  <c r="W23" i="7"/>
  <c r="X23" i="7"/>
  <c r="Y23" i="7"/>
  <c r="W24" i="7"/>
  <c r="X24" i="7"/>
  <c r="Y24" i="7"/>
  <c r="W25" i="7"/>
  <c r="X25" i="7"/>
  <c r="Y25" i="7"/>
  <c r="W26" i="7"/>
  <c r="X26" i="7"/>
  <c r="Y26" i="7"/>
  <c r="W27" i="7"/>
  <c r="X27" i="7"/>
  <c r="Y27" i="7"/>
  <c r="W28" i="7"/>
  <c r="X28" i="7"/>
  <c r="Y28" i="7"/>
  <c r="W29" i="7"/>
  <c r="X29" i="7"/>
  <c r="Y29" i="7"/>
  <c r="W30" i="7"/>
  <c r="X30" i="7"/>
  <c r="Y30" i="7"/>
  <c r="W31" i="7"/>
  <c r="X31" i="7"/>
  <c r="Y31" i="7"/>
  <c r="W32" i="7"/>
  <c r="X32" i="7"/>
  <c r="Y32" i="7"/>
  <c r="W33" i="7"/>
  <c r="X33" i="7"/>
  <c r="Y33" i="7"/>
  <c r="W34" i="7"/>
  <c r="X34" i="7"/>
  <c r="Y34" i="7"/>
  <c r="W35" i="7"/>
  <c r="X35" i="7"/>
  <c r="Y35" i="7"/>
  <c r="Y4" i="7"/>
  <c r="X4" i="7"/>
  <c r="W4" i="7"/>
  <c r="Y3" i="7"/>
  <c r="X3" i="7"/>
  <c r="W3" i="7"/>
  <c r="W50" i="6"/>
  <c r="X50" i="6"/>
  <c r="Y50" i="6"/>
  <c r="W51" i="6"/>
  <c r="X51" i="6"/>
  <c r="Y51" i="6"/>
  <c r="W52" i="6"/>
  <c r="X52" i="6"/>
  <c r="Y52" i="6"/>
  <c r="W53" i="6"/>
  <c r="X53" i="6"/>
  <c r="Y53" i="6"/>
  <c r="W54" i="6"/>
  <c r="X54" i="6"/>
  <c r="Y54" i="6"/>
  <c r="W55" i="6"/>
  <c r="X55" i="6"/>
  <c r="Y55" i="6"/>
  <c r="W56" i="6"/>
  <c r="X56" i="6"/>
  <c r="Y56" i="6"/>
  <c r="W57" i="6"/>
  <c r="X57" i="6"/>
  <c r="Y57" i="6"/>
  <c r="W58" i="6"/>
  <c r="X58" i="6"/>
  <c r="Y58" i="6"/>
  <c r="W59" i="6"/>
  <c r="X59" i="6"/>
  <c r="Y59" i="6"/>
  <c r="W60" i="6"/>
  <c r="X60" i="6"/>
  <c r="Y60" i="6"/>
  <c r="W61" i="6"/>
  <c r="X61" i="6"/>
  <c r="Y61" i="6"/>
  <c r="W62" i="6"/>
  <c r="X62" i="6"/>
  <c r="Y62" i="6"/>
  <c r="W63" i="6"/>
  <c r="X63" i="6"/>
  <c r="Y63" i="6"/>
  <c r="W64" i="6"/>
  <c r="X64" i="6"/>
  <c r="Y64" i="6"/>
  <c r="W65" i="6"/>
  <c r="X65" i="6"/>
  <c r="Y65" i="6"/>
  <c r="W66" i="6"/>
  <c r="X66" i="6"/>
  <c r="Y66" i="6"/>
  <c r="W67" i="6"/>
  <c r="X67" i="6"/>
  <c r="Y67" i="6"/>
  <c r="W68" i="6"/>
  <c r="X68" i="6"/>
  <c r="Y68" i="6"/>
  <c r="W69" i="6"/>
  <c r="X69" i="6"/>
  <c r="Y69" i="6"/>
  <c r="W70" i="6"/>
  <c r="X70" i="6"/>
  <c r="Y70" i="6"/>
  <c r="W71" i="6"/>
  <c r="X71" i="6"/>
  <c r="Y71" i="6"/>
  <c r="W72" i="6"/>
  <c r="X72" i="6"/>
  <c r="Y72" i="6"/>
  <c r="W73" i="6"/>
  <c r="X73" i="6"/>
  <c r="Y73" i="6"/>
  <c r="W74" i="6"/>
  <c r="X74" i="6"/>
  <c r="Y74" i="6"/>
  <c r="W75" i="6"/>
  <c r="X75" i="6"/>
  <c r="Y75" i="6"/>
  <c r="W76" i="6"/>
  <c r="X76" i="6"/>
  <c r="Y76" i="6"/>
  <c r="Y49" i="6"/>
  <c r="X49" i="6"/>
  <c r="W49" i="6"/>
  <c r="Y48" i="6"/>
  <c r="X48" i="6"/>
  <c r="W48" i="6"/>
  <c r="W44" i="6"/>
  <c r="X44" i="6"/>
  <c r="Y44" i="6"/>
  <c r="W45" i="6"/>
  <c r="X45" i="6"/>
  <c r="Y45" i="6"/>
  <c r="W46" i="6"/>
  <c r="X46" i="6"/>
  <c r="Y46" i="6"/>
  <c r="W47" i="6"/>
  <c r="X47" i="6"/>
  <c r="Y47" i="6"/>
  <c r="Y43" i="6"/>
  <c r="X43" i="6"/>
  <c r="W43" i="6"/>
  <c r="Y42" i="6"/>
  <c r="X42" i="6"/>
  <c r="W42" i="6"/>
  <c r="W26" i="6"/>
  <c r="X26" i="6"/>
  <c r="Y26" i="6"/>
  <c r="W27" i="6"/>
  <c r="X27" i="6"/>
  <c r="Y27" i="6"/>
  <c r="W28" i="6"/>
  <c r="X28" i="6"/>
  <c r="Y28" i="6"/>
  <c r="W29" i="6"/>
  <c r="X29" i="6"/>
  <c r="Y29" i="6"/>
  <c r="W30" i="6"/>
  <c r="X30" i="6"/>
  <c r="Y30" i="6"/>
  <c r="W31" i="6"/>
  <c r="X31" i="6"/>
  <c r="Y31" i="6"/>
  <c r="W32" i="6"/>
  <c r="X32" i="6"/>
  <c r="Y32" i="6"/>
  <c r="W33" i="6"/>
  <c r="X33" i="6"/>
  <c r="Y33" i="6"/>
  <c r="W34" i="6"/>
  <c r="X34" i="6"/>
  <c r="Y34" i="6"/>
  <c r="W35" i="6"/>
  <c r="X35" i="6"/>
  <c r="Y35" i="6"/>
  <c r="W36" i="6"/>
  <c r="X36" i="6"/>
  <c r="Y36" i="6"/>
  <c r="W37" i="6"/>
  <c r="X37" i="6"/>
  <c r="Y37" i="6"/>
  <c r="W38" i="6"/>
  <c r="X38" i="6"/>
  <c r="Y38" i="6"/>
  <c r="W39" i="6"/>
  <c r="X39" i="6"/>
  <c r="Y39" i="6"/>
  <c r="W40" i="6"/>
  <c r="X40" i="6"/>
  <c r="Y40" i="6"/>
  <c r="W41" i="6"/>
  <c r="X41" i="6"/>
  <c r="Y41" i="6"/>
  <c r="Y25" i="6"/>
  <c r="X25" i="6"/>
  <c r="W25" i="6"/>
  <c r="Y24" i="6"/>
  <c r="X24" i="6"/>
  <c r="W24" i="6"/>
  <c r="W5" i="6"/>
  <c r="X5" i="6"/>
  <c r="Y5" i="6"/>
  <c r="W6" i="6"/>
  <c r="X6" i="6"/>
  <c r="Y6" i="6"/>
  <c r="W7" i="6"/>
  <c r="X7" i="6"/>
  <c r="Y7" i="6"/>
  <c r="W8" i="6"/>
  <c r="X8" i="6"/>
  <c r="Y8" i="6"/>
  <c r="W9" i="6"/>
  <c r="X9" i="6"/>
  <c r="Y9" i="6"/>
  <c r="W10" i="6"/>
  <c r="X10" i="6"/>
  <c r="Y10" i="6"/>
  <c r="W11" i="6"/>
  <c r="X11" i="6"/>
  <c r="Y11" i="6"/>
  <c r="W12" i="6"/>
  <c r="X12" i="6"/>
  <c r="Y12" i="6"/>
  <c r="W13" i="6"/>
  <c r="X13" i="6"/>
  <c r="Y13" i="6"/>
  <c r="W14" i="6"/>
  <c r="X14" i="6"/>
  <c r="Y14" i="6"/>
  <c r="W15" i="6"/>
  <c r="X15" i="6"/>
  <c r="Y15" i="6"/>
  <c r="W16" i="6"/>
  <c r="X16" i="6"/>
  <c r="Y16" i="6"/>
  <c r="W17" i="6"/>
  <c r="X17" i="6"/>
  <c r="Y17" i="6"/>
  <c r="W18" i="6"/>
  <c r="X18" i="6"/>
  <c r="Y18" i="6"/>
  <c r="W19" i="6"/>
  <c r="X19" i="6"/>
  <c r="Y19" i="6"/>
  <c r="W20" i="6"/>
  <c r="X20" i="6"/>
  <c r="Y20" i="6"/>
  <c r="W21" i="6"/>
  <c r="X21" i="6"/>
  <c r="Y21" i="6"/>
  <c r="W22" i="6"/>
  <c r="X22" i="6"/>
  <c r="Y22" i="6"/>
  <c r="W23" i="6"/>
  <c r="X23" i="6"/>
  <c r="Y23" i="6"/>
  <c r="Y4" i="6"/>
  <c r="X4" i="6"/>
  <c r="W4" i="6"/>
  <c r="Y3" i="6"/>
  <c r="X3" i="6"/>
  <c r="W3" i="6"/>
  <c r="W98" i="9"/>
  <c r="X98" i="9"/>
  <c r="Y98" i="9"/>
  <c r="W99" i="9"/>
  <c r="X99" i="9"/>
  <c r="Y99" i="9"/>
  <c r="W100" i="9"/>
  <c r="X100" i="9"/>
  <c r="Y100" i="9"/>
  <c r="W101" i="9"/>
  <c r="X101" i="9"/>
  <c r="Y101" i="9"/>
  <c r="W102" i="9"/>
  <c r="X102" i="9"/>
  <c r="Y102" i="9"/>
  <c r="W103" i="9"/>
  <c r="X103" i="9"/>
  <c r="Y103" i="9"/>
  <c r="W104" i="9"/>
  <c r="X104" i="9"/>
  <c r="Y104" i="9"/>
  <c r="W105" i="9"/>
  <c r="X105" i="9"/>
  <c r="Y105" i="9"/>
  <c r="W106" i="9"/>
  <c r="X106" i="9"/>
  <c r="Y106" i="9"/>
  <c r="W107" i="9"/>
  <c r="X107" i="9"/>
  <c r="Y107" i="9"/>
  <c r="W108" i="9"/>
  <c r="X108" i="9"/>
  <c r="Y108" i="9"/>
  <c r="W109" i="9"/>
  <c r="X109" i="9"/>
  <c r="Y109" i="9"/>
  <c r="W110" i="9"/>
  <c r="X110" i="9"/>
  <c r="Y110" i="9"/>
  <c r="W111" i="9"/>
  <c r="X111" i="9"/>
  <c r="Y111" i="9"/>
  <c r="W112" i="9"/>
  <c r="X112" i="9"/>
  <c r="Y112" i="9"/>
  <c r="W113" i="9"/>
  <c r="X113" i="9"/>
  <c r="Y113" i="9"/>
  <c r="W114" i="9"/>
  <c r="X114" i="9"/>
  <c r="Y114" i="9"/>
  <c r="W115" i="9"/>
  <c r="X115" i="9"/>
  <c r="Y115" i="9"/>
  <c r="W116" i="9"/>
  <c r="X116" i="9"/>
  <c r="Y116" i="9"/>
  <c r="W117" i="9"/>
  <c r="X117" i="9"/>
  <c r="Y117" i="9"/>
  <c r="W118" i="9"/>
  <c r="X118" i="9"/>
  <c r="Y118" i="9"/>
  <c r="W119" i="9"/>
  <c r="X119" i="9"/>
  <c r="Y119" i="9"/>
  <c r="W120" i="9"/>
  <c r="X120" i="9"/>
  <c r="Y120" i="9"/>
  <c r="W121" i="9"/>
  <c r="X121" i="9"/>
  <c r="Y121" i="9"/>
  <c r="W122" i="9"/>
  <c r="X122" i="9"/>
  <c r="Y122" i="9"/>
  <c r="W123" i="9"/>
  <c r="X123" i="9"/>
  <c r="Y123" i="9"/>
  <c r="W124" i="9"/>
  <c r="X124" i="9"/>
  <c r="Y124" i="9"/>
  <c r="W125" i="9"/>
  <c r="X125" i="9"/>
  <c r="Y125" i="9"/>
  <c r="W126" i="9"/>
  <c r="X126" i="9"/>
  <c r="Y126" i="9"/>
  <c r="W127" i="9"/>
  <c r="X127" i="9"/>
  <c r="Y127" i="9"/>
  <c r="W128" i="9"/>
  <c r="X128" i="9"/>
  <c r="Y128" i="9"/>
  <c r="W129" i="9"/>
  <c r="X129" i="9"/>
  <c r="Y129" i="9"/>
  <c r="W130" i="9"/>
  <c r="X130" i="9"/>
  <c r="Y130" i="9"/>
  <c r="W131" i="9"/>
  <c r="X131" i="9"/>
  <c r="Y131" i="9"/>
  <c r="W132" i="9"/>
  <c r="X132" i="9"/>
  <c r="Y132" i="9"/>
  <c r="W133" i="9"/>
  <c r="X133" i="9"/>
  <c r="Y133" i="9"/>
  <c r="W134" i="9"/>
  <c r="X134" i="9"/>
  <c r="Y134" i="9"/>
  <c r="W135" i="9"/>
  <c r="X135" i="9"/>
  <c r="Y135" i="9"/>
  <c r="W136" i="9"/>
  <c r="X136" i="9"/>
  <c r="Y136" i="9"/>
  <c r="W137" i="9"/>
  <c r="X137" i="9"/>
  <c r="Y137" i="9"/>
  <c r="W138" i="9"/>
  <c r="X138" i="9"/>
  <c r="Y138" i="9"/>
  <c r="W139" i="9"/>
  <c r="X139" i="9"/>
  <c r="Y139" i="9"/>
  <c r="W140" i="9"/>
  <c r="X140" i="9"/>
  <c r="Y140" i="9"/>
  <c r="W141" i="9"/>
  <c r="X141" i="9"/>
  <c r="Y141" i="9"/>
  <c r="W142" i="9"/>
  <c r="X142" i="9"/>
  <c r="Y142" i="9"/>
  <c r="W143" i="9"/>
  <c r="X143" i="9"/>
  <c r="Y143" i="9"/>
  <c r="W144" i="9"/>
  <c r="X144" i="9"/>
  <c r="Y144" i="9"/>
  <c r="W145" i="9"/>
  <c r="X145" i="9"/>
  <c r="Y145" i="9"/>
  <c r="W146" i="9"/>
  <c r="X146" i="9"/>
  <c r="Y146" i="9"/>
  <c r="W147" i="9"/>
  <c r="X147" i="9"/>
  <c r="Y147" i="9"/>
  <c r="W148" i="9"/>
  <c r="X148" i="9"/>
  <c r="Y148" i="9"/>
  <c r="W149" i="9"/>
  <c r="X149" i="9"/>
  <c r="Y149" i="9"/>
  <c r="W150" i="9"/>
  <c r="X150" i="9"/>
  <c r="Y150" i="9"/>
  <c r="W151" i="9"/>
  <c r="X151" i="9"/>
  <c r="Y151" i="9"/>
  <c r="W152" i="9"/>
  <c r="X152" i="9"/>
  <c r="Y152" i="9"/>
  <c r="Y97" i="9"/>
  <c r="X97" i="9"/>
  <c r="W97" i="9"/>
  <c r="Y96" i="9"/>
  <c r="X96" i="9"/>
  <c r="W96" i="9"/>
  <c r="W27" i="9"/>
  <c r="X27" i="9"/>
  <c r="Y27" i="9"/>
  <c r="W28" i="9"/>
  <c r="X28" i="9"/>
  <c r="Y28" i="9"/>
  <c r="W29" i="9"/>
  <c r="X29" i="9"/>
  <c r="Y29" i="9"/>
  <c r="W30" i="9"/>
  <c r="X30" i="9"/>
  <c r="Y30" i="9"/>
  <c r="W31" i="9"/>
  <c r="X31" i="9"/>
  <c r="Y31" i="9"/>
  <c r="W32" i="9"/>
  <c r="X32" i="9"/>
  <c r="Y32" i="9"/>
  <c r="W33" i="9"/>
  <c r="X33" i="9"/>
  <c r="Y33" i="9"/>
  <c r="W34" i="9"/>
  <c r="X34" i="9"/>
  <c r="Y34" i="9"/>
  <c r="W35" i="9"/>
  <c r="X35" i="9"/>
  <c r="Y35" i="9"/>
  <c r="W36" i="9"/>
  <c r="X36" i="9"/>
  <c r="Y36" i="9"/>
  <c r="W37" i="9"/>
  <c r="X37" i="9"/>
  <c r="Y37" i="9"/>
  <c r="W38" i="9"/>
  <c r="X38" i="9"/>
  <c r="Y38" i="9"/>
  <c r="W39" i="9"/>
  <c r="X39" i="9"/>
  <c r="Y39" i="9"/>
  <c r="W40" i="9"/>
  <c r="X40" i="9"/>
  <c r="Y40" i="9"/>
  <c r="W41" i="9"/>
  <c r="X41" i="9"/>
  <c r="Y41" i="9"/>
  <c r="W42" i="9"/>
  <c r="X42" i="9"/>
  <c r="Y42" i="9"/>
  <c r="W43" i="9"/>
  <c r="X43" i="9"/>
  <c r="Y43" i="9"/>
  <c r="W44" i="9"/>
  <c r="X44" i="9"/>
  <c r="Y44" i="9"/>
  <c r="W45" i="9"/>
  <c r="X45" i="9"/>
  <c r="Y45" i="9"/>
  <c r="W46" i="9"/>
  <c r="X46" i="9"/>
  <c r="Y46" i="9"/>
  <c r="W47" i="9"/>
  <c r="X47" i="9"/>
  <c r="Y47" i="9"/>
  <c r="W48" i="9"/>
  <c r="X48" i="9"/>
  <c r="Y48" i="9"/>
  <c r="W49" i="9"/>
  <c r="X49" i="9"/>
  <c r="Y49" i="9"/>
  <c r="W50" i="9"/>
  <c r="X50" i="9"/>
  <c r="Y50" i="9"/>
  <c r="W51" i="9"/>
  <c r="X51" i="9"/>
  <c r="Y51" i="9"/>
  <c r="W52" i="9"/>
  <c r="X52" i="9"/>
  <c r="Y52" i="9"/>
  <c r="W53" i="9"/>
  <c r="X53" i="9"/>
  <c r="Y53" i="9"/>
  <c r="W54" i="9"/>
  <c r="X54" i="9"/>
  <c r="Y54" i="9"/>
  <c r="W55" i="9"/>
  <c r="X55" i="9"/>
  <c r="Y55" i="9"/>
  <c r="W56" i="9"/>
  <c r="X56" i="9"/>
  <c r="Y56" i="9"/>
  <c r="W57" i="9"/>
  <c r="X57" i="9"/>
  <c r="Y57" i="9"/>
  <c r="W58" i="9"/>
  <c r="X58" i="9"/>
  <c r="Y58" i="9"/>
  <c r="W59" i="9"/>
  <c r="X59" i="9"/>
  <c r="Y59" i="9"/>
  <c r="W60" i="9"/>
  <c r="X60" i="9"/>
  <c r="Y60" i="9"/>
  <c r="W61" i="9"/>
  <c r="X61" i="9"/>
  <c r="Y61" i="9"/>
  <c r="W62" i="9"/>
  <c r="X62" i="9"/>
  <c r="Y62" i="9"/>
  <c r="W63" i="9"/>
  <c r="X63" i="9"/>
  <c r="Y63" i="9"/>
  <c r="W64" i="9"/>
  <c r="X64" i="9"/>
  <c r="Y64" i="9"/>
  <c r="W65" i="9"/>
  <c r="X65" i="9"/>
  <c r="Y65" i="9"/>
  <c r="W66" i="9"/>
  <c r="X66" i="9"/>
  <c r="Y66" i="9"/>
  <c r="W67" i="9"/>
  <c r="X67" i="9"/>
  <c r="Y67" i="9"/>
  <c r="W68" i="9"/>
  <c r="X68" i="9"/>
  <c r="Y68" i="9"/>
  <c r="W69" i="9"/>
  <c r="X69" i="9"/>
  <c r="Y69" i="9"/>
  <c r="W70" i="9"/>
  <c r="X70" i="9"/>
  <c r="Y70" i="9"/>
  <c r="W71" i="9"/>
  <c r="X71" i="9"/>
  <c r="Y71" i="9"/>
  <c r="W72" i="9"/>
  <c r="X72" i="9"/>
  <c r="Y72" i="9"/>
  <c r="W73" i="9"/>
  <c r="X73" i="9"/>
  <c r="Y73" i="9"/>
  <c r="W74" i="9"/>
  <c r="X74" i="9"/>
  <c r="Y74" i="9"/>
  <c r="W75" i="9"/>
  <c r="X75" i="9"/>
  <c r="Y75" i="9"/>
  <c r="W76" i="9"/>
  <c r="X76" i="9"/>
  <c r="Y76" i="9"/>
  <c r="W77" i="9"/>
  <c r="X77" i="9"/>
  <c r="Y77" i="9"/>
  <c r="W78" i="9"/>
  <c r="X78" i="9"/>
  <c r="Y78" i="9"/>
  <c r="W79" i="9"/>
  <c r="X79" i="9"/>
  <c r="Y79" i="9"/>
  <c r="W80" i="9"/>
  <c r="X80" i="9"/>
  <c r="Y80" i="9"/>
  <c r="W81" i="9"/>
  <c r="X81" i="9"/>
  <c r="Y81" i="9"/>
  <c r="W82" i="9"/>
  <c r="X82" i="9"/>
  <c r="Y82" i="9"/>
  <c r="W83" i="9"/>
  <c r="X83" i="9"/>
  <c r="Y83" i="9"/>
  <c r="W84" i="9"/>
  <c r="X84" i="9"/>
  <c r="Y84" i="9"/>
  <c r="W85" i="9"/>
  <c r="X85" i="9"/>
  <c r="Y85" i="9"/>
  <c r="W86" i="9"/>
  <c r="X86" i="9"/>
  <c r="Y86" i="9"/>
  <c r="W87" i="9"/>
  <c r="X87" i="9"/>
  <c r="Y87" i="9"/>
  <c r="W88" i="9"/>
  <c r="X88" i="9"/>
  <c r="Y88" i="9"/>
  <c r="W89" i="9"/>
  <c r="X89" i="9"/>
  <c r="Y89" i="9"/>
  <c r="W90" i="9"/>
  <c r="X90" i="9"/>
  <c r="Y90" i="9"/>
  <c r="W91" i="9"/>
  <c r="X91" i="9"/>
  <c r="Y91" i="9"/>
  <c r="W92" i="9"/>
  <c r="X92" i="9"/>
  <c r="Y92" i="9"/>
  <c r="W93" i="9"/>
  <c r="X93" i="9"/>
  <c r="Y93" i="9"/>
  <c r="W94" i="9"/>
  <c r="X94" i="9"/>
  <c r="Y94" i="9"/>
  <c r="W95" i="9"/>
  <c r="X95" i="9"/>
  <c r="Y95" i="9"/>
  <c r="Y26" i="9"/>
  <c r="X26" i="9"/>
  <c r="W26" i="9"/>
  <c r="Y25" i="9"/>
  <c r="X25" i="9"/>
  <c r="W25" i="9"/>
  <c r="W117" i="8"/>
  <c r="X117" i="8"/>
  <c r="Y117" i="8"/>
  <c r="W118" i="8"/>
  <c r="X118" i="8"/>
  <c r="Y118" i="8"/>
  <c r="W119" i="8"/>
  <c r="X119" i="8"/>
  <c r="Y119" i="8"/>
  <c r="W120" i="8"/>
  <c r="X120" i="8"/>
  <c r="Y120" i="8"/>
  <c r="W121" i="8"/>
  <c r="X121" i="8"/>
  <c r="Y121" i="8"/>
  <c r="W122" i="8"/>
  <c r="X122" i="8"/>
  <c r="Y122" i="8"/>
  <c r="W123" i="8"/>
  <c r="X123" i="8"/>
  <c r="Y123" i="8"/>
  <c r="W124" i="8"/>
  <c r="X124" i="8"/>
  <c r="Y124" i="8"/>
  <c r="W125" i="8"/>
  <c r="X125" i="8"/>
  <c r="Y125" i="8"/>
  <c r="W126" i="8"/>
  <c r="X126" i="8"/>
  <c r="Y126" i="8"/>
  <c r="W127" i="8"/>
  <c r="X127" i="8"/>
  <c r="Y127" i="8"/>
  <c r="W128" i="8"/>
  <c r="X128" i="8"/>
  <c r="Y128" i="8"/>
  <c r="W129" i="8"/>
  <c r="X129" i="8"/>
  <c r="Y129" i="8"/>
  <c r="W130" i="8"/>
  <c r="X130" i="8"/>
  <c r="Y130" i="8"/>
  <c r="W131" i="8"/>
  <c r="X131" i="8"/>
  <c r="Y131" i="8"/>
  <c r="W132" i="8"/>
  <c r="X132" i="8"/>
  <c r="Y132" i="8"/>
  <c r="W133" i="8"/>
  <c r="X133" i="8"/>
  <c r="Y133" i="8"/>
  <c r="W134" i="8"/>
  <c r="X134" i="8"/>
  <c r="Y134" i="8"/>
  <c r="W135" i="8"/>
  <c r="X135" i="8"/>
  <c r="Y135" i="8"/>
  <c r="W136" i="8"/>
  <c r="X136" i="8"/>
  <c r="Y136" i="8"/>
  <c r="W137" i="8"/>
  <c r="X137" i="8"/>
  <c r="Y137" i="8"/>
  <c r="W138" i="8"/>
  <c r="X138" i="8"/>
  <c r="Y138" i="8"/>
  <c r="W139" i="8"/>
  <c r="X139" i="8"/>
  <c r="Y139" i="8"/>
  <c r="W140" i="8"/>
  <c r="X140" i="8"/>
  <c r="Y140" i="8"/>
  <c r="W141" i="8"/>
  <c r="X141" i="8"/>
  <c r="Y141" i="8"/>
  <c r="W142" i="8"/>
  <c r="X142" i="8"/>
  <c r="Y142" i="8"/>
  <c r="W143" i="8"/>
  <c r="X143" i="8"/>
  <c r="Y143" i="8"/>
  <c r="W144" i="8"/>
  <c r="X144" i="8"/>
  <c r="Y144" i="8"/>
  <c r="W145" i="8"/>
  <c r="X145" i="8"/>
  <c r="Y145" i="8"/>
  <c r="W146" i="8"/>
  <c r="X146" i="8"/>
  <c r="Y146" i="8"/>
  <c r="W147" i="8"/>
  <c r="X147" i="8"/>
  <c r="Y147" i="8"/>
  <c r="W148" i="8"/>
  <c r="X148" i="8"/>
  <c r="Y148" i="8"/>
  <c r="W149" i="8"/>
  <c r="X149" i="8"/>
  <c r="Y149" i="8"/>
  <c r="W150" i="8"/>
  <c r="X150" i="8"/>
  <c r="Y150" i="8"/>
  <c r="W151" i="8"/>
  <c r="X151" i="8"/>
  <c r="Y151" i="8"/>
  <c r="W152" i="8"/>
  <c r="X152" i="8"/>
  <c r="Y152" i="8"/>
  <c r="W153" i="8"/>
  <c r="X153" i="8"/>
  <c r="Y153" i="8"/>
  <c r="W154" i="8"/>
  <c r="X154" i="8"/>
  <c r="Y154" i="8"/>
  <c r="W155" i="8"/>
  <c r="X155" i="8"/>
  <c r="Y155" i="8"/>
  <c r="W156" i="8"/>
  <c r="X156" i="8"/>
  <c r="Y156" i="8"/>
  <c r="W157" i="8"/>
  <c r="X157" i="8"/>
  <c r="Y157" i="8"/>
  <c r="Y116" i="8"/>
  <c r="X116" i="8"/>
  <c r="W116" i="8"/>
  <c r="Y115" i="8"/>
  <c r="X115" i="8"/>
  <c r="W115" i="8"/>
  <c r="W72" i="8"/>
  <c r="X72" i="8"/>
  <c r="Y72" i="8"/>
  <c r="W73" i="8"/>
  <c r="X73" i="8"/>
  <c r="Y73" i="8"/>
  <c r="W74" i="8"/>
  <c r="X74" i="8"/>
  <c r="Y74" i="8"/>
  <c r="W75" i="8"/>
  <c r="X75" i="8"/>
  <c r="Y75" i="8"/>
  <c r="W76" i="8"/>
  <c r="X76" i="8"/>
  <c r="Y76" i="8"/>
  <c r="W77" i="8"/>
  <c r="X77" i="8"/>
  <c r="Y77" i="8"/>
  <c r="W78" i="8"/>
  <c r="X78" i="8"/>
  <c r="Y78" i="8"/>
  <c r="W79" i="8"/>
  <c r="X79" i="8"/>
  <c r="Y79" i="8"/>
  <c r="W80" i="8"/>
  <c r="X80" i="8"/>
  <c r="Y80" i="8"/>
  <c r="W81" i="8"/>
  <c r="X81" i="8"/>
  <c r="Y81" i="8"/>
  <c r="W82" i="8"/>
  <c r="X82" i="8"/>
  <c r="Y82" i="8"/>
  <c r="W83" i="8"/>
  <c r="X83" i="8"/>
  <c r="Y83" i="8"/>
  <c r="W84" i="8"/>
  <c r="X84" i="8"/>
  <c r="Y84" i="8"/>
  <c r="W85" i="8"/>
  <c r="X85" i="8"/>
  <c r="Y85" i="8"/>
  <c r="W86" i="8"/>
  <c r="X86" i="8"/>
  <c r="Y86" i="8"/>
  <c r="W87" i="8"/>
  <c r="X87" i="8"/>
  <c r="Y87" i="8"/>
  <c r="W88" i="8"/>
  <c r="X88" i="8"/>
  <c r="Y88" i="8"/>
  <c r="W89" i="8"/>
  <c r="X89" i="8"/>
  <c r="Y89" i="8"/>
  <c r="W90" i="8"/>
  <c r="X90" i="8"/>
  <c r="Y90" i="8"/>
  <c r="W91" i="8"/>
  <c r="X91" i="8"/>
  <c r="Y91" i="8"/>
  <c r="W92" i="8"/>
  <c r="X92" i="8"/>
  <c r="Y92" i="8"/>
  <c r="W93" i="8"/>
  <c r="X93" i="8"/>
  <c r="Y93" i="8"/>
  <c r="W94" i="8"/>
  <c r="X94" i="8"/>
  <c r="Y94" i="8"/>
  <c r="W95" i="8"/>
  <c r="X95" i="8"/>
  <c r="Y95" i="8"/>
  <c r="W96" i="8"/>
  <c r="X96" i="8"/>
  <c r="Y96" i="8"/>
  <c r="W97" i="8"/>
  <c r="X97" i="8"/>
  <c r="Y97" i="8"/>
  <c r="W98" i="8"/>
  <c r="X98" i="8"/>
  <c r="Y98" i="8"/>
  <c r="W99" i="8"/>
  <c r="X99" i="8"/>
  <c r="Y99" i="8"/>
  <c r="W100" i="8"/>
  <c r="X100" i="8"/>
  <c r="Y100" i="8"/>
  <c r="W101" i="8"/>
  <c r="X101" i="8"/>
  <c r="Y101" i="8"/>
  <c r="W102" i="8"/>
  <c r="X102" i="8"/>
  <c r="Y102" i="8"/>
  <c r="W103" i="8"/>
  <c r="X103" i="8"/>
  <c r="Y103" i="8"/>
  <c r="W104" i="8"/>
  <c r="X104" i="8"/>
  <c r="Y104" i="8"/>
  <c r="W105" i="8"/>
  <c r="X105" i="8"/>
  <c r="Y105" i="8"/>
  <c r="W106" i="8"/>
  <c r="X106" i="8"/>
  <c r="Y106" i="8"/>
  <c r="W107" i="8"/>
  <c r="X107" i="8"/>
  <c r="Y107" i="8"/>
  <c r="W108" i="8"/>
  <c r="X108" i="8"/>
  <c r="Y108" i="8"/>
  <c r="W109" i="8"/>
  <c r="X109" i="8"/>
  <c r="Y109" i="8"/>
  <c r="W110" i="8"/>
  <c r="X110" i="8"/>
  <c r="Y110" i="8"/>
  <c r="W111" i="8"/>
  <c r="X111" i="8"/>
  <c r="Y111" i="8"/>
  <c r="W112" i="8"/>
  <c r="X112" i="8"/>
  <c r="Y112" i="8"/>
  <c r="W113" i="8"/>
  <c r="X113" i="8"/>
  <c r="Y113" i="8"/>
  <c r="W114" i="8"/>
  <c r="X114" i="8"/>
  <c r="Y114" i="8"/>
  <c r="Y71" i="8"/>
  <c r="X71" i="8"/>
  <c r="W71" i="8"/>
  <c r="Y70" i="8"/>
  <c r="X70" i="8"/>
  <c r="W70" i="8"/>
  <c r="W22" i="8"/>
  <c r="X22" i="8"/>
  <c r="Y22" i="8"/>
  <c r="W23" i="8"/>
  <c r="X23" i="8"/>
  <c r="Y23" i="8"/>
  <c r="W24" i="8"/>
  <c r="X24" i="8"/>
  <c r="Y24" i="8"/>
  <c r="W25" i="8"/>
  <c r="X25" i="8"/>
  <c r="Y25" i="8"/>
  <c r="W26" i="8"/>
  <c r="X26" i="8"/>
  <c r="Y26" i="8"/>
  <c r="W27" i="8"/>
  <c r="X27" i="8"/>
  <c r="Y27" i="8"/>
  <c r="W28" i="8"/>
  <c r="X28" i="8"/>
  <c r="Y28" i="8"/>
  <c r="W29" i="8"/>
  <c r="X29" i="8"/>
  <c r="Y29" i="8"/>
  <c r="W30" i="8"/>
  <c r="X30" i="8"/>
  <c r="Y30" i="8"/>
  <c r="W31" i="8"/>
  <c r="X31" i="8"/>
  <c r="Y31" i="8"/>
  <c r="W32" i="8"/>
  <c r="X32" i="8"/>
  <c r="Y32" i="8"/>
  <c r="W33" i="8"/>
  <c r="X33" i="8"/>
  <c r="Y33" i="8"/>
  <c r="W34" i="8"/>
  <c r="X34" i="8"/>
  <c r="Y34" i="8"/>
  <c r="W35" i="8"/>
  <c r="X35" i="8"/>
  <c r="Y35" i="8"/>
  <c r="W36" i="8"/>
  <c r="X36" i="8"/>
  <c r="Y36" i="8"/>
  <c r="W37" i="8"/>
  <c r="X37" i="8"/>
  <c r="Y37" i="8"/>
  <c r="W38" i="8"/>
  <c r="X38" i="8"/>
  <c r="Y38" i="8"/>
  <c r="W39" i="8"/>
  <c r="X39" i="8"/>
  <c r="Y39" i="8"/>
  <c r="W40" i="8"/>
  <c r="X40" i="8"/>
  <c r="Y40" i="8"/>
  <c r="W41" i="8"/>
  <c r="X41" i="8"/>
  <c r="Y41" i="8"/>
  <c r="W42" i="8"/>
  <c r="X42" i="8"/>
  <c r="Y42" i="8"/>
  <c r="W43" i="8"/>
  <c r="X43" i="8"/>
  <c r="Y43" i="8"/>
  <c r="W44" i="8"/>
  <c r="X44" i="8"/>
  <c r="Y44" i="8"/>
  <c r="W45" i="8"/>
  <c r="X45" i="8"/>
  <c r="Y45" i="8"/>
  <c r="W46" i="8"/>
  <c r="X46" i="8"/>
  <c r="Y46" i="8"/>
  <c r="W47" i="8"/>
  <c r="X47" i="8"/>
  <c r="Y47" i="8"/>
  <c r="W48" i="8"/>
  <c r="X48" i="8"/>
  <c r="Y48" i="8"/>
  <c r="W49" i="8"/>
  <c r="X49" i="8"/>
  <c r="Y49" i="8"/>
  <c r="W50" i="8"/>
  <c r="X50" i="8"/>
  <c r="Y50" i="8"/>
  <c r="W51" i="8"/>
  <c r="X51" i="8"/>
  <c r="Y51" i="8"/>
  <c r="W52" i="8"/>
  <c r="X52" i="8"/>
  <c r="Y52" i="8"/>
  <c r="W53" i="8"/>
  <c r="X53" i="8"/>
  <c r="Y53" i="8"/>
  <c r="W54" i="8"/>
  <c r="X54" i="8"/>
  <c r="Y54" i="8"/>
  <c r="W55" i="8"/>
  <c r="X55" i="8"/>
  <c r="Y55" i="8"/>
  <c r="W56" i="8"/>
  <c r="X56" i="8"/>
  <c r="Y56" i="8"/>
  <c r="W57" i="8"/>
  <c r="X57" i="8"/>
  <c r="Y57" i="8"/>
  <c r="W58" i="8"/>
  <c r="X58" i="8"/>
  <c r="Y58" i="8"/>
  <c r="W59" i="8"/>
  <c r="X59" i="8"/>
  <c r="Y59" i="8"/>
  <c r="W60" i="8"/>
  <c r="X60" i="8"/>
  <c r="Y60" i="8"/>
  <c r="W61" i="8"/>
  <c r="X61" i="8"/>
  <c r="Y61" i="8"/>
  <c r="W62" i="8"/>
  <c r="X62" i="8"/>
  <c r="Y62" i="8"/>
  <c r="W63" i="8"/>
  <c r="X63" i="8"/>
  <c r="Y63" i="8"/>
  <c r="W64" i="8"/>
  <c r="X64" i="8"/>
  <c r="Y64" i="8"/>
  <c r="W65" i="8"/>
  <c r="X65" i="8"/>
  <c r="Y65" i="8"/>
  <c r="W66" i="8"/>
  <c r="X66" i="8"/>
  <c r="Y66" i="8"/>
  <c r="W67" i="8"/>
  <c r="X67" i="8"/>
  <c r="Y67" i="8"/>
  <c r="W68" i="8"/>
  <c r="X68" i="8"/>
  <c r="Y68" i="8"/>
  <c r="W69" i="8"/>
  <c r="X69" i="8"/>
  <c r="Y69" i="8"/>
  <c r="Y21" i="8"/>
  <c r="X21" i="8"/>
  <c r="W21" i="8"/>
  <c r="Y20" i="8"/>
  <c r="X20" i="8"/>
  <c r="W20" i="8"/>
  <c r="W75" i="15"/>
  <c r="X75" i="15"/>
  <c r="Y75" i="15"/>
  <c r="W76" i="15"/>
  <c r="X76" i="15"/>
  <c r="Y76" i="15"/>
  <c r="W77" i="15"/>
  <c r="X77" i="15"/>
  <c r="Y77" i="15"/>
  <c r="W78" i="15"/>
  <c r="X78" i="15"/>
  <c r="Y78" i="15"/>
  <c r="W79" i="15"/>
  <c r="X79" i="15"/>
  <c r="Y79" i="15"/>
  <c r="W80" i="15"/>
  <c r="X80" i="15"/>
  <c r="Y80" i="15"/>
  <c r="W81" i="15"/>
  <c r="X81" i="15"/>
  <c r="Y81" i="15"/>
  <c r="W82" i="15"/>
  <c r="X82" i="15"/>
  <c r="Y82" i="15"/>
  <c r="W83" i="15"/>
  <c r="X83" i="15"/>
  <c r="Y83" i="15"/>
  <c r="W84" i="15"/>
  <c r="X84" i="15"/>
  <c r="Y84" i="15"/>
  <c r="W85" i="15"/>
  <c r="X85" i="15"/>
  <c r="Y85" i="15"/>
  <c r="W86" i="15"/>
  <c r="X86" i="15"/>
  <c r="Y86" i="15"/>
  <c r="W87" i="15"/>
  <c r="X87" i="15"/>
  <c r="Y87" i="15"/>
  <c r="W88" i="15"/>
  <c r="X88" i="15"/>
  <c r="Y88" i="15"/>
  <c r="W89" i="15"/>
  <c r="X89" i="15"/>
  <c r="Y89" i="15"/>
  <c r="W90" i="15"/>
  <c r="X90" i="15"/>
  <c r="Y90" i="15"/>
  <c r="W91" i="15"/>
  <c r="X91" i="15"/>
  <c r="Y91" i="15"/>
  <c r="W92" i="15"/>
  <c r="X92" i="15"/>
  <c r="Y92" i="15"/>
  <c r="W93" i="15"/>
  <c r="X93" i="15"/>
  <c r="Y93" i="15"/>
  <c r="W94" i="15"/>
  <c r="X94" i="15"/>
  <c r="Y94" i="15"/>
  <c r="W95" i="15"/>
  <c r="X95" i="15"/>
  <c r="Y95" i="15"/>
  <c r="W96" i="15"/>
  <c r="X96" i="15"/>
  <c r="Y96" i="15"/>
  <c r="W97" i="15"/>
  <c r="X97" i="15"/>
  <c r="Y97" i="15"/>
  <c r="W98" i="15"/>
  <c r="X98" i="15"/>
  <c r="Y98" i="15"/>
  <c r="W99" i="15"/>
  <c r="X99" i="15"/>
  <c r="Y99" i="15"/>
  <c r="W100" i="15"/>
  <c r="X100" i="15"/>
  <c r="Y100" i="15"/>
  <c r="Y74" i="15"/>
  <c r="X74" i="15"/>
  <c r="W74" i="15"/>
  <c r="Y73" i="15"/>
  <c r="X73" i="15"/>
  <c r="W73" i="15"/>
  <c r="W39" i="15"/>
  <c r="X39" i="15"/>
  <c r="Y39" i="15"/>
  <c r="W40" i="15"/>
  <c r="X40" i="15"/>
  <c r="Y40" i="15"/>
  <c r="W41" i="15"/>
  <c r="X41" i="15"/>
  <c r="Y41" i="15"/>
  <c r="W42" i="15"/>
  <c r="X42" i="15"/>
  <c r="Y42" i="15"/>
  <c r="W43" i="15"/>
  <c r="X43" i="15"/>
  <c r="Y43" i="15"/>
  <c r="W44" i="15"/>
  <c r="X44" i="15"/>
  <c r="Y44" i="15"/>
  <c r="W45" i="15"/>
  <c r="X45" i="15"/>
  <c r="Y45" i="15"/>
  <c r="W46" i="15"/>
  <c r="X46" i="15"/>
  <c r="Y46" i="15"/>
  <c r="W47" i="15"/>
  <c r="X47" i="15"/>
  <c r="Y47" i="15"/>
  <c r="W48" i="15"/>
  <c r="X48" i="15"/>
  <c r="Y48" i="15"/>
  <c r="W49" i="15"/>
  <c r="X49" i="15"/>
  <c r="Y49" i="15"/>
  <c r="W50" i="15"/>
  <c r="X50" i="15"/>
  <c r="Y50" i="15"/>
  <c r="W51" i="15"/>
  <c r="X51" i="15"/>
  <c r="Y51" i="15"/>
  <c r="W52" i="15"/>
  <c r="X52" i="15"/>
  <c r="Y52" i="15"/>
  <c r="W53" i="15"/>
  <c r="X53" i="15"/>
  <c r="Y53" i="15"/>
  <c r="W54" i="15"/>
  <c r="X54" i="15"/>
  <c r="Y54" i="15"/>
  <c r="W55" i="15"/>
  <c r="X55" i="15"/>
  <c r="Y55" i="15"/>
  <c r="W56" i="15"/>
  <c r="X56" i="15"/>
  <c r="Y56" i="15"/>
  <c r="W57" i="15"/>
  <c r="X57" i="15"/>
  <c r="Y57" i="15"/>
  <c r="W58" i="15"/>
  <c r="X58" i="15"/>
  <c r="Y58" i="15"/>
  <c r="W59" i="15"/>
  <c r="X59" i="15"/>
  <c r="Y59" i="15"/>
  <c r="W60" i="15"/>
  <c r="X60" i="15"/>
  <c r="Y60" i="15"/>
  <c r="W61" i="15"/>
  <c r="X61" i="15"/>
  <c r="Y61" i="15"/>
  <c r="W62" i="15"/>
  <c r="X62" i="15"/>
  <c r="Y62" i="15"/>
  <c r="W63" i="15"/>
  <c r="X63" i="15"/>
  <c r="Y63" i="15"/>
  <c r="W64" i="15"/>
  <c r="X64" i="15"/>
  <c r="Y64" i="15"/>
  <c r="W65" i="15"/>
  <c r="X65" i="15"/>
  <c r="Y65" i="15"/>
  <c r="W66" i="15"/>
  <c r="X66" i="15"/>
  <c r="Y66" i="15"/>
  <c r="W67" i="15"/>
  <c r="X67" i="15"/>
  <c r="Y67" i="15"/>
  <c r="W68" i="15"/>
  <c r="X68" i="15"/>
  <c r="Y68" i="15"/>
  <c r="W69" i="15"/>
  <c r="X69" i="15"/>
  <c r="Y69" i="15"/>
  <c r="W70" i="15"/>
  <c r="X70" i="15"/>
  <c r="Y70" i="15"/>
  <c r="W71" i="15"/>
  <c r="X71" i="15"/>
  <c r="Y71" i="15"/>
  <c r="W72" i="15"/>
  <c r="X72" i="15"/>
  <c r="Y72" i="15"/>
  <c r="Y38" i="15"/>
  <c r="X38" i="15"/>
  <c r="W38" i="15"/>
  <c r="Y37" i="15"/>
  <c r="X37" i="15"/>
  <c r="W37" i="15"/>
  <c r="W5" i="15"/>
  <c r="X5" i="15"/>
  <c r="Y5" i="15"/>
  <c r="W6" i="15"/>
  <c r="X6" i="15"/>
  <c r="Y6" i="15"/>
  <c r="W7" i="15"/>
  <c r="X7" i="15"/>
  <c r="Y7" i="15"/>
  <c r="W8" i="15"/>
  <c r="X8" i="15"/>
  <c r="Y8" i="15"/>
  <c r="W9" i="15"/>
  <c r="X9" i="15"/>
  <c r="Y9" i="15"/>
  <c r="W10" i="15"/>
  <c r="X10" i="15"/>
  <c r="Y10" i="15"/>
  <c r="W11" i="15"/>
  <c r="X11" i="15"/>
  <c r="Y11" i="15"/>
  <c r="W12" i="15"/>
  <c r="X12" i="15"/>
  <c r="Y12" i="15"/>
  <c r="W13" i="15"/>
  <c r="X13" i="15"/>
  <c r="Y13" i="15"/>
  <c r="W14" i="15"/>
  <c r="X14" i="15"/>
  <c r="Y14" i="15"/>
  <c r="W15" i="15"/>
  <c r="X15" i="15"/>
  <c r="Y15" i="15"/>
  <c r="W16" i="15"/>
  <c r="X16" i="15"/>
  <c r="Y16" i="15"/>
  <c r="W17" i="15"/>
  <c r="X17" i="15"/>
  <c r="Y17" i="15"/>
  <c r="W18" i="15"/>
  <c r="X18" i="15"/>
  <c r="Y18" i="15"/>
  <c r="W19" i="15"/>
  <c r="X19" i="15"/>
  <c r="Y19" i="15"/>
  <c r="W20" i="15"/>
  <c r="X20" i="15"/>
  <c r="Y20" i="15"/>
  <c r="W21" i="15"/>
  <c r="X21" i="15"/>
  <c r="Y21" i="15"/>
  <c r="W22" i="15"/>
  <c r="X22" i="15"/>
  <c r="Y22" i="15"/>
  <c r="W23" i="15"/>
  <c r="X23" i="15"/>
  <c r="Y23" i="15"/>
  <c r="W24" i="15"/>
  <c r="X24" i="15"/>
  <c r="Y24" i="15"/>
  <c r="W25" i="15"/>
  <c r="X25" i="15"/>
  <c r="Y25" i="15"/>
  <c r="W26" i="15"/>
  <c r="X26" i="15"/>
  <c r="Y26" i="15"/>
  <c r="W27" i="15"/>
  <c r="X27" i="15"/>
  <c r="Y27" i="15"/>
  <c r="W28" i="15"/>
  <c r="X28" i="15"/>
  <c r="Y28" i="15"/>
  <c r="W29" i="15"/>
  <c r="X29" i="15"/>
  <c r="Y29" i="15"/>
  <c r="W30" i="15"/>
  <c r="X30" i="15"/>
  <c r="Y30" i="15"/>
  <c r="W31" i="15"/>
  <c r="X31" i="15"/>
  <c r="Y31" i="15"/>
  <c r="W32" i="15"/>
  <c r="X32" i="15"/>
  <c r="Y32" i="15"/>
  <c r="W33" i="15"/>
  <c r="X33" i="15"/>
  <c r="Y33" i="15"/>
  <c r="W34" i="15"/>
  <c r="X34" i="15"/>
  <c r="Y34" i="15"/>
  <c r="W35" i="15"/>
  <c r="X35" i="15"/>
  <c r="Y35" i="15"/>
  <c r="W36" i="15"/>
  <c r="X36" i="15"/>
  <c r="Y36" i="15"/>
  <c r="Y4" i="15"/>
  <c r="X4" i="15"/>
  <c r="W4" i="15"/>
  <c r="Y3" i="15"/>
  <c r="X3" i="15"/>
  <c r="W3" i="15"/>
  <c r="V207" i="5"/>
  <c r="W207" i="5"/>
  <c r="X207" i="5"/>
  <c r="V208" i="5"/>
  <c r="W208" i="5"/>
  <c r="X208" i="5"/>
  <c r="V209" i="5"/>
  <c r="W209" i="5"/>
  <c r="X209" i="5"/>
  <c r="V210" i="5"/>
  <c r="W210" i="5"/>
  <c r="X210" i="5"/>
  <c r="V211" i="5"/>
  <c r="W211" i="5"/>
  <c r="X211" i="5"/>
  <c r="V212" i="5"/>
  <c r="W212" i="5"/>
  <c r="X212" i="5"/>
  <c r="V213" i="5"/>
  <c r="W213" i="5"/>
  <c r="X213" i="5"/>
  <c r="V214" i="5"/>
  <c r="W214" i="5"/>
  <c r="X214" i="5"/>
  <c r="V215" i="5"/>
  <c r="W215" i="5"/>
  <c r="X215" i="5"/>
  <c r="V216" i="5"/>
  <c r="W216" i="5"/>
  <c r="X216" i="5"/>
  <c r="V217" i="5"/>
  <c r="W217" i="5"/>
  <c r="X217" i="5"/>
  <c r="V218" i="5"/>
  <c r="W218" i="5"/>
  <c r="X218" i="5"/>
  <c r="V219" i="5"/>
  <c r="W219" i="5"/>
  <c r="X219" i="5"/>
  <c r="V220" i="5"/>
  <c r="W220" i="5"/>
  <c r="X220" i="5"/>
  <c r="V221" i="5"/>
  <c r="W221" i="5"/>
  <c r="X221" i="5"/>
  <c r="V222" i="5"/>
  <c r="W222" i="5"/>
  <c r="X222" i="5"/>
  <c r="V223" i="5"/>
  <c r="W223" i="5"/>
  <c r="X223" i="5"/>
  <c r="V224" i="5"/>
  <c r="W224" i="5"/>
  <c r="X224" i="5"/>
  <c r="V225" i="5"/>
  <c r="W225" i="5"/>
  <c r="X225" i="5"/>
  <c r="V226" i="5"/>
  <c r="W226" i="5"/>
  <c r="X226" i="5"/>
  <c r="V227" i="5"/>
  <c r="W227" i="5"/>
  <c r="X227" i="5"/>
  <c r="V228" i="5"/>
  <c r="W228" i="5"/>
  <c r="X228" i="5"/>
  <c r="V229" i="5"/>
  <c r="W229" i="5"/>
  <c r="X229" i="5"/>
  <c r="V230" i="5"/>
  <c r="W230" i="5"/>
  <c r="X230" i="5"/>
  <c r="V231" i="5"/>
  <c r="W231" i="5"/>
  <c r="X231" i="5"/>
  <c r="V232" i="5"/>
  <c r="W232" i="5"/>
  <c r="X232" i="5"/>
  <c r="V233" i="5"/>
  <c r="W233" i="5"/>
  <c r="X233" i="5"/>
  <c r="V234" i="5"/>
  <c r="W234" i="5"/>
  <c r="X234" i="5"/>
  <c r="V235" i="5"/>
  <c r="W235" i="5"/>
  <c r="X235" i="5"/>
  <c r="V236" i="5"/>
  <c r="W236" i="5"/>
  <c r="X236" i="5"/>
  <c r="V237" i="5"/>
  <c r="W237" i="5"/>
  <c r="X237" i="5"/>
  <c r="V238" i="5"/>
  <c r="W238" i="5"/>
  <c r="X238" i="5"/>
  <c r="V239" i="5"/>
  <c r="W239" i="5"/>
  <c r="X239" i="5"/>
  <c r="V240" i="5"/>
  <c r="W240" i="5"/>
  <c r="X240" i="5"/>
  <c r="V241" i="5"/>
  <c r="W241" i="5"/>
  <c r="X241" i="5"/>
  <c r="V242" i="5"/>
  <c r="W242" i="5"/>
  <c r="X242" i="5"/>
  <c r="V243" i="5"/>
  <c r="W243" i="5"/>
  <c r="X243" i="5"/>
  <c r="V244" i="5"/>
  <c r="W244" i="5"/>
  <c r="X244" i="5"/>
  <c r="V245" i="5"/>
  <c r="W245" i="5"/>
  <c r="X245" i="5"/>
  <c r="V246" i="5"/>
  <c r="W246" i="5"/>
  <c r="X246" i="5"/>
  <c r="V247" i="5"/>
  <c r="W247" i="5"/>
  <c r="X247" i="5"/>
  <c r="X206" i="5"/>
  <c r="W206" i="5"/>
  <c r="V206" i="5"/>
  <c r="X205" i="5"/>
  <c r="W205" i="5"/>
  <c r="V205" i="5"/>
  <c r="V181" i="5"/>
  <c r="W181" i="5"/>
  <c r="X181" i="5"/>
  <c r="V182" i="5"/>
  <c r="W182" i="5"/>
  <c r="X182" i="5"/>
  <c r="V183" i="5"/>
  <c r="W183" i="5"/>
  <c r="X183" i="5"/>
  <c r="V184" i="5"/>
  <c r="W184" i="5"/>
  <c r="X184" i="5"/>
  <c r="V185" i="5"/>
  <c r="W185" i="5"/>
  <c r="X185" i="5"/>
  <c r="V186" i="5"/>
  <c r="W186" i="5"/>
  <c r="X186" i="5"/>
  <c r="V187" i="5"/>
  <c r="W187" i="5"/>
  <c r="X187" i="5"/>
  <c r="V188" i="5"/>
  <c r="W188" i="5"/>
  <c r="X188" i="5"/>
  <c r="V189" i="5"/>
  <c r="W189" i="5"/>
  <c r="X189" i="5"/>
  <c r="V190" i="5"/>
  <c r="W190" i="5"/>
  <c r="X190" i="5"/>
  <c r="V191" i="5"/>
  <c r="W191" i="5"/>
  <c r="X191" i="5"/>
  <c r="V192" i="5"/>
  <c r="W192" i="5"/>
  <c r="X192" i="5"/>
  <c r="V193" i="5"/>
  <c r="W193" i="5"/>
  <c r="X193" i="5"/>
  <c r="V194" i="5"/>
  <c r="W194" i="5"/>
  <c r="X194" i="5"/>
  <c r="V195" i="5"/>
  <c r="W195" i="5"/>
  <c r="X195" i="5"/>
  <c r="V196" i="5"/>
  <c r="W196" i="5"/>
  <c r="X196" i="5"/>
  <c r="V197" i="5"/>
  <c r="W197" i="5"/>
  <c r="X197" i="5"/>
  <c r="V198" i="5"/>
  <c r="W198" i="5"/>
  <c r="X198" i="5"/>
  <c r="V199" i="5"/>
  <c r="W199" i="5"/>
  <c r="X199" i="5"/>
  <c r="V200" i="5"/>
  <c r="W200" i="5"/>
  <c r="X200" i="5"/>
  <c r="V201" i="5"/>
  <c r="W201" i="5"/>
  <c r="X201" i="5"/>
  <c r="V202" i="5"/>
  <c r="W202" i="5"/>
  <c r="X202" i="5"/>
  <c r="V203" i="5"/>
  <c r="W203" i="5"/>
  <c r="X203" i="5"/>
  <c r="V204" i="5"/>
  <c r="W204" i="5"/>
  <c r="X204" i="5"/>
  <c r="X180" i="5"/>
  <c r="W180" i="5"/>
  <c r="V180" i="5"/>
  <c r="X179" i="5"/>
  <c r="W179" i="5"/>
  <c r="V179" i="5"/>
  <c r="V165" i="5"/>
  <c r="W165" i="5"/>
  <c r="X165" i="5"/>
  <c r="V166" i="5"/>
  <c r="W166" i="5"/>
  <c r="X166" i="5"/>
  <c r="V167" i="5"/>
  <c r="W167" i="5"/>
  <c r="X167" i="5"/>
  <c r="V168" i="5"/>
  <c r="W168" i="5"/>
  <c r="X168" i="5"/>
  <c r="V169" i="5"/>
  <c r="W169" i="5"/>
  <c r="X169" i="5"/>
  <c r="V170" i="5"/>
  <c r="W170" i="5"/>
  <c r="X170" i="5"/>
  <c r="V171" i="5"/>
  <c r="W171" i="5"/>
  <c r="X171" i="5"/>
  <c r="V172" i="5"/>
  <c r="W172" i="5"/>
  <c r="X172" i="5"/>
  <c r="V173" i="5"/>
  <c r="W173" i="5"/>
  <c r="X173" i="5"/>
  <c r="V174" i="5"/>
  <c r="W174" i="5"/>
  <c r="X174" i="5"/>
  <c r="V175" i="5"/>
  <c r="W175" i="5"/>
  <c r="X175" i="5"/>
  <c r="V176" i="5"/>
  <c r="W176" i="5"/>
  <c r="X176" i="5"/>
  <c r="V177" i="5"/>
  <c r="W177" i="5"/>
  <c r="X177" i="5"/>
  <c r="V178" i="5"/>
  <c r="W178" i="5"/>
  <c r="X178" i="5"/>
  <c r="X164" i="5"/>
  <c r="W164" i="5"/>
  <c r="V164" i="5"/>
  <c r="X163" i="5"/>
  <c r="W163" i="5"/>
  <c r="V163" i="5"/>
  <c r="V115" i="5"/>
  <c r="W115" i="5"/>
  <c r="X115" i="5"/>
  <c r="V116" i="5"/>
  <c r="W116" i="5"/>
  <c r="X116" i="5"/>
  <c r="V117" i="5"/>
  <c r="W117" i="5"/>
  <c r="X117" i="5"/>
  <c r="V118" i="5"/>
  <c r="W118" i="5"/>
  <c r="X118" i="5"/>
  <c r="V119" i="5"/>
  <c r="W119" i="5"/>
  <c r="X119" i="5"/>
  <c r="V120" i="5"/>
  <c r="W120" i="5"/>
  <c r="X120" i="5"/>
  <c r="V121" i="5"/>
  <c r="W121" i="5"/>
  <c r="X121" i="5"/>
  <c r="V122" i="5"/>
  <c r="W122" i="5"/>
  <c r="X122" i="5"/>
  <c r="V123" i="5"/>
  <c r="W123" i="5"/>
  <c r="X123" i="5"/>
  <c r="V124" i="5"/>
  <c r="W124" i="5"/>
  <c r="X124" i="5"/>
  <c r="V125" i="5"/>
  <c r="W125" i="5"/>
  <c r="X125" i="5"/>
  <c r="V126" i="5"/>
  <c r="W126" i="5"/>
  <c r="X126" i="5"/>
  <c r="V127" i="5"/>
  <c r="W127" i="5"/>
  <c r="X127" i="5"/>
  <c r="V128" i="5"/>
  <c r="W128" i="5"/>
  <c r="X128" i="5"/>
  <c r="V129" i="5"/>
  <c r="W129" i="5"/>
  <c r="X129" i="5"/>
  <c r="V130" i="5"/>
  <c r="W130" i="5"/>
  <c r="X130" i="5"/>
  <c r="V131" i="5"/>
  <c r="W131" i="5"/>
  <c r="X131" i="5"/>
  <c r="V132" i="5"/>
  <c r="W132" i="5"/>
  <c r="X132" i="5"/>
  <c r="V133" i="5"/>
  <c r="W133" i="5"/>
  <c r="X133" i="5"/>
  <c r="V134" i="5"/>
  <c r="W134" i="5"/>
  <c r="X134" i="5"/>
  <c r="V135" i="5"/>
  <c r="W135" i="5"/>
  <c r="X135" i="5"/>
  <c r="V136" i="5"/>
  <c r="W136" i="5"/>
  <c r="X136" i="5"/>
  <c r="V137" i="5"/>
  <c r="W137" i="5"/>
  <c r="X137" i="5"/>
  <c r="V138" i="5"/>
  <c r="W138" i="5"/>
  <c r="X138" i="5"/>
  <c r="V139" i="5"/>
  <c r="W139" i="5"/>
  <c r="X139" i="5"/>
  <c r="V140" i="5"/>
  <c r="W140" i="5"/>
  <c r="X140" i="5"/>
  <c r="V141" i="5"/>
  <c r="W141" i="5"/>
  <c r="X141" i="5"/>
  <c r="V142" i="5"/>
  <c r="W142" i="5"/>
  <c r="X142" i="5"/>
  <c r="V143" i="5"/>
  <c r="W143" i="5"/>
  <c r="X143" i="5"/>
  <c r="V144" i="5"/>
  <c r="W144" i="5"/>
  <c r="X144" i="5"/>
  <c r="V145" i="5"/>
  <c r="W145" i="5"/>
  <c r="X145" i="5"/>
  <c r="V146" i="5"/>
  <c r="W146" i="5"/>
  <c r="X146" i="5"/>
  <c r="V147" i="5"/>
  <c r="W147" i="5"/>
  <c r="X147" i="5"/>
  <c r="V148" i="5"/>
  <c r="W148" i="5"/>
  <c r="X148" i="5"/>
  <c r="V149" i="5"/>
  <c r="W149" i="5"/>
  <c r="X149" i="5"/>
  <c r="V150" i="5"/>
  <c r="W150" i="5"/>
  <c r="X150" i="5"/>
  <c r="V151" i="5"/>
  <c r="W151" i="5"/>
  <c r="X151" i="5"/>
  <c r="V152" i="5"/>
  <c r="W152" i="5"/>
  <c r="X152" i="5"/>
  <c r="V153" i="5"/>
  <c r="W153" i="5"/>
  <c r="X153" i="5"/>
  <c r="V154" i="5"/>
  <c r="W154" i="5"/>
  <c r="X154" i="5"/>
  <c r="V155" i="5"/>
  <c r="W155" i="5"/>
  <c r="X155" i="5"/>
  <c r="V156" i="5"/>
  <c r="W156" i="5"/>
  <c r="X156" i="5"/>
  <c r="V157" i="5"/>
  <c r="W157" i="5"/>
  <c r="X157" i="5"/>
  <c r="V158" i="5"/>
  <c r="W158" i="5"/>
  <c r="X158" i="5"/>
  <c r="V159" i="5"/>
  <c r="W159" i="5"/>
  <c r="X159" i="5"/>
  <c r="V160" i="5"/>
  <c r="W160" i="5"/>
  <c r="X160" i="5"/>
  <c r="V161" i="5"/>
  <c r="W161" i="5"/>
  <c r="X161" i="5"/>
  <c r="V162" i="5"/>
  <c r="W162" i="5"/>
  <c r="X162" i="5"/>
  <c r="X114" i="5"/>
  <c r="W114" i="5"/>
  <c r="V114" i="5"/>
  <c r="X113" i="5"/>
  <c r="W113" i="5"/>
  <c r="V113" i="5"/>
  <c r="V70" i="5"/>
  <c r="W70" i="5"/>
  <c r="X70" i="5"/>
  <c r="V71" i="5"/>
  <c r="W71" i="5"/>
  <c r="X71" i="5"/>
  <c r="V72" i="5"/>
  <c r="W72" i="5"/>
  <c r="X72" i="5"/>
  <c r="V73" i="5"/>
  <c r="W73" i="5"/>
  <c r="X73" i="5"/>
  <c r="V74" i="5"/>
  <c r="W74" i="5"/>
  <c r="X74" i="5"/>
  <c r="V75" i="5"/>
  <c r="W75" i="5"/>
  <c r="X75" i="5"/>
  <c r="V76" i="5"/>
  <c r="W76" i="5"/>
  <c r="X76" i="5"/>
  <c r="V77" i="5"/>
  <c r="W77" i="5"/>
  <c r="X77" i="5"/>
  <c r="V78" i="5"/>
  <c r="W78" i="5"/>
  <c r="X78" i="5"/>
  <c r="V79" i="5"/>
  <c r="W79" i="5"/>
  <c r="X79" i="5"/>
  <c r="V80" i="5"/>
  <c r="W80" i="5"/>
  <c r="X80" i="5"/>
  <c r="V81" i="5"/>
  <c r="W81" i="5"/>
  <c r="X81" i="5"/>
  <c r="V82" i="5"/>
  <c r="W82" i="5"/>
  <c r="X82" i="5"/>
  <c r="V83" i="5"/>
  <c r="W83" i="5"/>
  <c r="X83" i="5"/>
  <c r="V84" i="5"/>
  <c r="W84" i="5"/>
  <c r="X84" i="5"/>
  <c r="V85" i="5"/>
  <c r="W85" i="5"/>
  <c r="X85" i="5"/>
  <c r="V86" i="5"/>
  <c r="W86" i="5"/>
  <c r="X86" i="5"/>
  <c r="V87" i="5"/>
  <c r="W87" i="5"/>
  <c r="X87" i="5"/>
  <c r="V88" i="5"/>
  <c r="W88" i="5"/>
  <c r="X88" i="5"/>
  <c r="V89" i="5"/>
  <c r="W89" i="5"/>
  <c r="X89" i="5"/>
  <c r="V90" i="5"/>
  <c r="W90" i="5"/>
  <c r="X90" i="5"/>
  <c r="V91" i="5"/>
  <c r="W91" i="5"/>
  <c r="X91" i="5"/>
  <c r="V92" i="5"/>
  <c r="W92" i="5"/>
  <c r="X92" i="5"/>
  <c r="V93" i="5"/>
  <c r="W93" i="5"/>
  <c r="X93" i="5"/>
  <c r="V94" i="5"/>
  <c r="W94" i="5"/>
  <c r="X94" i="5"/>
  <c r="V95" i="5"/>
  <c r="W95" i="5"/>
  <c r="X95" i="5"/>
  <c r="V96" i="5"/>
  <c r="W96" i="5"/>
  <c r="X96" i="5"/>
  <c r="V97" i="5"/>
  <c r="W97" i="5"/>
  <c r="X97" i="5"/>
  <c r="V98" i="5"/>
  <c r="W98" i="5"/>
  <c r="X98" i="5"/>
  <c r="V99" i="5"/>
  <c r="W99" i="5"/>
  <c r="X99" i="5"/>
  <c r="V100" i="5"/>
  <c r="W100" i="5"/>
  <c r="X100" i="5"/>
  <c r="V101" i="5"/>
  <c r="W101" i="5"/>
  <c r="X101" i="5"/>
  <c r="V102" i="5"/>
  <c r="W102" i="5"/>
  <c r="X102" i="5"/>
  <c r="V103" i="5"/>
  <c r="W103" i="5"/>
  <c r="X103" i="5"/>
  <c r="V104" i="5"/>
  <c r="W104" i="5"/>
  <c r="X104" i="5"/>
  <c r="V105" i="5"/>
  <c r="W105" i="5"/>
  <c r="X105" i="5"/>
  <c r="V106" i="5"/>
  <c r="W106" i="5"/>
  <c r="X106" i="5"/>
  <c r="V107" i="5"/>
  <c r="W107" i="5"/>
  <c r="X107" i="5"/>
  <c r="V108" i="5"/>
  <c r="W108" i="5"/>
  <c r="X108" i="5"/>
  <c r="V109" i="5"/>
  <c r="W109" i="5"/>
  <c r="X109" i="5"/>
  <c r="V110" i="5"/>
  <c r="W110" i="5"/>
  <c r="X110" i="5"/>
  <c r="V111" i="5"/>
  <c r="W111" i="5"/>
  <c r="X111" i="5"/>
  <c r="V112" i="5"/>
  <c r="W112" i="5"/>
  <c r="X112" i="5"/>
  <c r="X69" i="5"/>
  <c r="W69" i="5"/>
  <c r="V69" i="5"/>
  <c r="X68" i="5"/>
  <c r="W68" i="5"/>
  <c r="V68" i="5"/>
  <c r="V20" i="5"/>
  <c r="W20" i="5"/>
  <c r="X20" i="5"/>
  <c r="V21" i="5"/>
  <c r="W21" i="5"/>
  <c r="X21" i="5"/>
  <c r="V22" i="5"/>
  <c r="W22" i="5"/>
  <c r="X22" i="5"/>
  <c r="V23" i="5"/>
  <c r="W23" i="5"/>
  <c r="X23" i="5"/>
  <c r="V24" i="5"/>
  <c r="W24" i="5"/>
  <c r="X24" i="5"/>
  <c r="V25" i="5"/>
  <c r="W25" i="5"/>
  <c r="X25" i="5"/>
  <c r="V26" i="5"/>
  <c r="W26" i="5"/>
  <c r="X26" i="5"/>
  <c r="V27" i="5"/>
  <c r="W27" i="5"/>
  <c r="X27" i="5"/>
  <c r="V28" i="5"/>
  <c r="W28" i="5"/>
  <c r="X28" i="5"/>
  <c r="V29" i="5"/>
  <c r="W29" i="5"/>
  <c r="X29" i="5"/>
  <c r="V30" i="5"/>
  <c r="W30" i="5"/>
  <c r="X30" i="5"/>
  <c r="V31" i="5"/>
  <c r="W31" i="5"/>
  <c r="X31" i="5"/>
  <c r="V32" i="5"/>
  <c r="W32" i="5"/>
  <c r="X32" i="5"/>
  <c r="V33" i="5"/>
  <c r="W33" i="5"/>
  <c r="X33" i="5"/>
  <c r="V34" i="5"/>
  <c r="W34" i="5"/>
  <c r="X34" i="5"/>
  <c r="V35" i="5"/>
  <c r="W35" i="5"/>
  <c r="X35" i="5"/>
  <c r="V36" i="5"/>
  <c r="W36" i="5"/>
  <c r="X36" i="5"/>
  <c r="V37" i="5"/>
  <c r="W37" i="5"/>
  <c r="X37" i="5"/>
  <c r="V38" i="5"/>
  <c r="W38" i="5"/>
  <c r="X38" i="5"/>
  <c r="V39" i="5"/>
  <c r="W39" i="5"/>
  <c r="X39" i="5"/>
  <c r="V40" i="5"/>
  <c r="W40" i="5"/>
  <c r="X40" i="5"/>
  <c r="V41" i="5"/>
  <c r="W41" i="5"/>
  <c r="X41" i="5"/>
  <c r="V42" i="5"/>
  <c r="W42" i="5"/>
  <c r="X42" i="5"/>
  <c r="V43" i="5"/>
  <c r="W43" i="5"/>
  <c r="X43" i="5"/>
  <c r="V44" i="5"/>
  <c r="W44" i="5"/>
  <c r="X44" i="5"/>
  <c r="V45" i="5"/>
  <c r="W45" i="5"/>
  <c r="X45" i="5"/>
  <c r="V46" i="5"/>
  <c r="W46" i="5"/>
  <c r="X46" i="5"/>
  <c r="V47" i="5"/>
  <c r="W47" i="5"/>
  <c r="X47" i="5"/>
  <c r="V48" i="5"/>
  <c r="W48" i="5"/>
  <c r="X48" i="5"/>
  <c r="V49" i="5"/>
  <c r="W49" i="5"/>
  <c r="X49" i="5"/>
  <c r="V50" i="5"/>
  <c r="W50" i="5"/>
  <c r="X50" i="5"/>
  <c r="V51" i="5"/>
  <c r="W51" i="5"/>
  <c r="X51" i="5"/>
  <c r="V52" i="5"/>
  <c r="W52" i="5"/>
  <c r="X52" i="5"/>
  <c r="V53" i="5"/>
  <c r="W53" i="5"/>
  <c r="X53" i="5"/>
  <c r="V54" i="5"/>
  <c r="W54" i="5"/>
  <c r="X54" i="5"/>
  <c r="V55" i="5"/>
  <c r="W55" i="5"/>
  <c r="X55" i="5"/>
  <c r="V56" i="5"/>
  <c r="W56" i="5"/>
  <c r="X56" i="5"/>
  <c r="V57" i="5"/>
  <c r="W57" i="5"/>
  <c r="X57" i="5"/>
  <c r="V58" i="5"/>
  <c r="W58" i="5"/>
  <c r="X58" i="5"/>
  <c r="V59" i="5"/>
  <c r="W59" i="5"/>
  <c r="X59" i="5"/>
  <c r="V60" i="5"/>
  <c r="W60" i="5"/>
  <c r="X60" i="5"/>
  <c r="V61" i="5"/>
  <c r="W61" i="5"/>
  <c r="X61" i="5"/>
  <c r="V62" i="5"/>
  <c r="W62" i="5"/>
  <c r="X62" i="5"/>
  <c r="V63" i="5"/>
  <c r="W63" i="5"/>
  <c r="X63" i="5"/>
  <c r="V64" i="5"/>
  <c r="W64" i="5"/>
  <c r="X64" i="5"/>
  <c r="V65" i="5"/>
  <c r="W65" i="5"/>
  <c r="X65" i="5"/>
  <c r="V66" i="5"/>
  <c r="W66" i="5"/>
  <c r="X66" i="5"/>
  <c r="V67" i="5"/>
  <c r="W67" i="5"/>
  <c r="X67" i="5"/>
  <c r="X19" i="5"/>
  <c r="W19" i="5"/>
  <c r="V19" i="5"/>
  <c r="X18" i="5"/>
  <c r="W18" i="5"/>
  <c r="V18" i="5"/>
  <c r="W253" i="4"/>
  <c r="X253" i="4"/>
  <c r="Y253" i="4"/>
  <c r="W254" i="4"/>
  <c r="X254" i="4"/>
  <c r="Y254" i="4"/>
  <c r="W255" i="4"/>
  <c r="X255" i="4"/>
  <c r="Y255" i="4"/>
  <c r="W256" i="4"/>
  <c r="X256" i="4"/>
  <c r="Y256" i="4"/>
  <c r="W257" i="4"/>
  <c r="X257" i="4"/>
  <c r="Y257" i="4"/>
  <c r="W258" i="4"/>
  <c r="X258" i="4"/>
  <c r="Y258" i="4"/>
  <c r="W259" i="4"/>
  <c r="X259" i="4"/>
  <c r="Y259" i="4"/>
  <c r="W260" i="4"/>
  <c r="X260" i="4"/>
  <c r="Y260" i="4"/>
  <c r="W261" i="4"/>
  <c r="X261" i="4"/>
  <c r="Y261" i="4"/>
  <c r="W262" i="4"/>
  <c r="X262" i="4"/>
  <c r="Y262" i="4"/>
  <c r="W263" i="4"/>
  <c r="X263" i="4"/>
  <c r="Y263" i="4"/>
  <c r="W264" i="4"/>
  <c r="X264" i="4"/>
  <c r="Y264" i="4"/>
  <c r="W265" i="4"/>
  <c r="X265" i="4"/>
  <c r="Y265" i="4"/>
  <c r="W266" i="4"/>
  <c r="X266" i="4"/>
  <c r="Y266" i="4"/>
  <c r="W267" i="4"/>
  <c r="X267" i="4"/>
  <c r="Y267" i="4"/>
  <c r="W268" i="4"/>
  <c r="X268" i="4"/>
  <c r="Y268" i="4"/>
  <c r="W269" i="4"/>
  <c r="X269" i="4"/>
  <c r="Y269" i="4"/>
  <c r="W270" i="4"/>
  <c r="X270" i="4"/>
  <c r="Y270" i="4"/>
  <c r="W271" i="4"/>
  <c r="X271" i="4"/>
  <c r="Y271" i="4"/>
  <c r="W272" i="4"/>
  <c r="X272" i="4"/>
  <c r="Y272" i="4"/>
  <c r="W273" i="4"/>
  <c r="X273" i="4"/>
  <c r="Y273" i="4"/>
  <c r="W274" i="4"/>
  <c r="X274" i="4"/>
  <c r="Y274" i="4"/>
  <c r="W275" i="4"/>
  <c r="X275" i="4"/>
  <c r="Y275" i="4"/>
  <c r="W276" i="4"/>
  <c r="X276" i="4"/>
  <c r="Y276" i="4"/>
  <c r="W277" i="4"/>
  <c r="X277" i="4"/>
  <c r="Y277" i="4"/>
  <c r="W278" i="4"/>
  <c r="X278" i="4"/>
  <c r="Y278" i="4"/>
  <c r="W279" i="4"/>
  <c r="X279" i="4"/>
  <c r="Y279" i="4"/>
  <c r="W280" i="4"/>
  <c r="X280" i="4"/>
  <c r="Y280" i="4"/>
  <c r="W281" i="4"/>
  <c r="X281" i="4"/>
  <c r="Y281" i="4"/>
  <c r="W282" i="4"/>
  <c r="X282" i="4"/>
  <c r="Y282" i="4"/>
  <c r="W283" i="4"/>
  <c r="X283" i="4"/>
  <c r="Y283" i="4"/>
  <c r="W284" i="4"/>
  <c r="X284" i="4"/>
  <c r="Y284" i="4"/>
  <c r="W285" i="4"/>
  <c r="X285" i="4"/>
  <c r="Y285" i="4"/>
  <c r="W286" i="4"/>
  <c r="X286" i="4"/>
  <c r="Y286" i="4"/>
  <c r="W287" i="4"/>
  <c r="X287" i="4"/>
  <c r="Y287" i="4"/>
  <c r="W288" i="4"/>
  <c r="X288" i="4"/>
  <c r="Y288" i="4"/>
  <c r="W289" i="4"/>
  <c r="X289" i="4"/>
  <c r="Y289" i="4"/>
  <c r="W290" i="4"/>
  <c r="X290" i="4"/>
  <c r="Y290" i="4"/>
  <c r="W291" i="4"/>
  <c r="X291" i="4"/>
  <c r="Y291" i="4"/>
  <c r="W292" i="4"/>
  <c r="X292" i="4"/>
  <c r="Y292" i="4"/>
  <c r="W293" i="4"/>
  <c r="X293" i="4"/>
  <c r="Y293" i="4"/>
  <c r="W294" i="4"/>
  <c r="X294" i="4"/>
  <c r="Y294" i="4"/>
  <c r="W295" i="4"/>
  <c r="X295" i="4"/>
  <c r="Y295" i="4"/>
  <c r="Y252" i="4"/>
  <c r="X252" i="4"/>
  <c r="W252" i="4"/>
  <c r="Y251" i="4"/>
  <c r="X251" i="4"/>
  <c r="W251" i="4"/>
  <c r="W226" i="4"/>
  <c r="X226" i="4"/>
  <c r="Y226" i="4"/>
  <c r="W227" i="4"/>
  <c r="X227" i="4"/>
  <c r="Y227" i="4"/>
  <c r="W228" i="4"/>
  <c r="X228" i="4"/>
  <c r="Y228" i="4"/>
  <c r="W229" i="4"/>
  <c r="X229" i="4"/>
  <c r="Y229" i="4"/>
  <c r="W230" i="4"/>
  <c r="X230" i="4"/>
  <c r="Y230" i="4"/>
  <c r="W231" i="4"/>
  <c r="X231" i="4"/>
  <c r="Y231" i="4"/>
  <c r="W232" i="4"/>
  <c r="X232" i="4"/>
  <c r="Y232" i="4"/>
  <c r="W233" i="4"/>
  <c r="X233" i="4"/>
  <c r="Y233" i="4"/>
  <c r="W234" i="4"/>
  <c r="X234" i="4"/>
  <c r="Y234" i="4"/>
  <c r="W235" i="4"/>
  <c r="X235" i="4"/>
  <c r="Y235" i="4"/>
  <c r="W236" i="4"/>
  <c r="X236" i="4"/>
  <c r="Y236" i="4"/>
  <c r="W237" i="4"/>
  <c r="X237" i="4"/>
  <c r="Y237" i="4"/>
  <c r="W238" i="4"/>
  <c r="X238" i="4"/>
  <c r="Y238" i="4"/>
  <c r="W239" i="4"/>
  <c r="X239" i="4"/>
  <c r="Y239" i="4"/>
  <c r="W240" i="4"/>
  <c r="X240" i="4"/>
  <c r="Y240" i="4"/>
  <c r="W241" i="4"/>
  <c r="X241" i="4"/>
  <c r="Y241" i="4"/>
  <c r="W242" i="4"/>
  <c r="X242" i="4"/>
  <c r="Y242" i="4"/>
  <c r="W243" i="4"/>
  <c r="X243" i="4"/>
  <c r="Y243" i="4"/>
  <c r="W244" i="4"/>
  <c r="X244" i="4"/>
  <c r="Y244" i="4"/>
  <c r="W245" i="4"/>
  <c r="X245" i="4"/>
  <c r="Y245" i="4"/>
  <c r="W246" i="4"/>
  <c r="X246" i="4"/>
  <c r="Y246" i="4"/>
  <c r="W247" i="4"/>
  <c r="X247" i="4"/>
  <c r="Y247" i="4"/>
  <c r="W248" i="4"/>
  <c r="X248" i="4"/>
  <c r="Y248" i="4"/>
  <c r="W249" i="4"/>
  <c r="X249" i="4"/>
  <c r="Y249" i="4"/>
  <c r="W250" i="4"/>
  <c r="X250" i="4"/>
  <c r="Y250" i="4"/>
  <c r="Y225" i="4"/>
  <c r="X225" i="4"/>
  <c r="W225" i="4"/>
  <c r="Y224" i="4"/>
  <c r="X224" i="4"/>
  <c r="W224" i="4"/>
  <c r="W196" i="4"/>
  <c r="X196" i="4"/>
  <c r="Y196" i="4"/>
  <c r="W197" i="4"/>
  <c r="X197" i="4"/>
  <c r="Y197" i="4"/>
  <c r="W198" i="4"/>
  <c r="X198" i="4"/>
  <c r="Y198" i="4"/>
  <c r="W199" i="4"/>
  <c r="X199" i="4"/>
  <c r="Y199" i="4"/>
  <c r="W200" i="4"/>
  <c r="X200" i="4"/>
  <c r="Y200" i="4"/>
  <c r="W201" i="4"/>
  <c r="X201" i="4"/>
  <c r="Y201" i="4"/>
  <c r="W202" i="4"/>
  <c r="X202" i="4"/>
  <c r="Y202" i="4"/>
  <c r="W203" i="4"/>
  <c r="X203" i="4"/>
  <c r="Y203" i="4"/>
  <c r="W204" i="4"/>
  <c r="X204" i="4"/>
  <c r="Y204" i="4"/>
  <c r="W205" i="4"/>
  <c r="X205" i="4"/>
  <c r="Y205" i="4"/>
  <c r="W206" i="4"/>
  <c r="X206" i="4"/>
  <c r="Y206" i="4"/>
  <c r="W207" i="4"/>
  <c r="X207" i="4"/>
  <c r="Y207" i="4"/>
  <c r="W208" i="4"/>
  <c r="X208" i="4"/>
  <c r="Y208" i="4"/>
  <c r="W209" i="4"/>
  <c r="X209" i="4"/>
  <c r="Y209" i="4"/>
  <c r="W210" i="4"/>
  <c r="X210" i="4"/>
  <c r="Y210" i="4"/>
  <c r="W211" i="4"/>
  <c r="X211" i="4"/>
  <c r="Y211" i="4"/>
  <c r="W212" i="4"/>
  <c r="X212" i="4"/>
  <c r="Y212" i="4"/>
  <c r="W213" i="4"/>
  <c r="X213" i="4"/>
  <c r="Y213" i="4"/>
  <c r="W214" i="4"/>
  <c r="X214" i="4"/>
  <c r="Y214" i="4"/>
  <c r="W215" i="4"/>
  <c r="X215" i="4"/>
  <c r="Y215" i="4"/>
  <c r="W216" i="4"/>
  <c r="X216" i="4"/>
  <c r="Y216" i="4"/>
  <c r="W217" i="4"/>
  <c r="X217" i="4"/>
  <c r="Y217" i="4"/>
  <c r="W218" i="4"/>
  <c r="X218" i="4"/>
  <c r="Y218" i="4"/>
  <c r="W219" i="4"/>
  <c r="X219" i="4"/>
  <c r="Y219" i="4"/>
  <c r="W220" i="4"/>
  <c r="X220" i="4"/>
  <c r="Y220" i="4"/>
  <c r="W221" i="4"/>
  <c r="X221" i="4"/>
  <c r="Y221" i="4"/>
  <c r="W222" i="4"/>
  <c r="X222" i="4"/>
  <c r="Y222" i="4"/>
  <c r="W223" i="4"/>
  <c r="X223" i="4"/>
  <c r="Y223" i="4"/>
  <c r="Y195" i="4"/>
  <c r="X195" i="4"/>
  <c r="W195" i="4"/>
  <c r="Y194" i="4"/>
  <c r="X194" i="4"/>
  <c r="W194" i="4"/>
  <c r="W136" i="4"/>
  <c r="X136" i="4"/>
  <c r="Y136" i="4"/>
  <c r="W137" i="4"/>
  <c r="X137" i="4"/>
  <c r="Y137" i="4"/>
  <c r="W138" i="4"/>
  <c r="X138" i="4"/>
  <c r="Y138" i="4"/>
  <c r="W139" i="4"/>
  <c r="X139" i="4"/>
  <c r="Y139" i="4"/>
  <c r="W140" i="4"/>
  <c r="X140" i="4"/>
  <c r="Y140" i="4"/>
  <c r="W141" i="4"/>
  <c r="X141" i="4"/>
  <c r="Y141" i="4"/>
  <c r="W142" i="4"/>
  <c r="X142" i="4"/>
  <c r="Y142" i="4"/>
  <c r="W143" i="4"/>
  <c r="X143" i="4"/>
  <c r="Y143" i="4"/>
  <c r="W144" i="4"/>
  <c r="X144" i="4"/>
  <c r="Y144" i="4"/>
  <c r="W145" i="4"/>
  <c r="X145" i="4"/>
  <c r="Y145" i="4"/>
  <c r="W146" i="4"/>
  <c r="X146" i="4"/>
  <c r="Y146" i="4"/>
  <c r="W147" i="4"/>
  <c r="X147" i="4"/>
  <c r="Y147" i="4"/>
  <c r="W148" i="4"/>
  <c r="X148" i="4"/>
  <c r="Y148" i="4"/>
  <c r="W149" i="4"/>
  <c r="X149" i="4"/>
  <c r="Y149" i="4"/>
  <c r="W150" i="4"/>
  <c r="X150" i="4"/>
  <c r="Y150" i="4"/>
  <c r="W151" i="4"/>
  <c r="X151" i="4"/>
  <c r="Y151" i="4"/>
  <c r="W152" i="4"/>
  <c r="X152" i="4"/>
  <c r="Y152" i="4"/>
  <c r="W153" i="4"/>
  <c r="X153" i="4"/>
  <c r="Y153" i="4"/>
  <c r="W154" i="4"/>
  <c r="X154" i="4"/>
  <c r="Y154" i="4"/>
  <c r="W155" i="4"/>
  <c r="X155" i="4"/>
  <c r="Y155" i="4"/>
  <c r="W156" i="4"/>
  <c r="X156" i="4"/>
  <c r="Y156" i="4"/>
  <c r="W157" i="4"/>
  <c r="X157" i="4"/>
  <c r="Y157" i="4"/>
  <c r="W158" i="4"/>
  <c r="X158" i="4"/>
  <c r="Y158" i="4"/>
  <c r="W159" i="4"/>
  <c r="X159" i="4"/>
  <c r="Y159" i="4"/>
  <c r="W160" i="4"/>
  <c r="X160" i="4"/>
  <c r="Y160" i="4"/>
  <c r="W161" i="4"/>
  <c r="X161" i="4"/>
  <c r="Y161" i="4"/>
  <c r="W162" i="4"/>
  <c r="X162" i="4"/>
  <c r="Y162" i="4"/>
  <c r="W163" i="4"/>
  <c r="X163" i="4"/>
  <c r="Y163" i="4"/>
  <c r="W164" i="4"/>
  <c r="X164" i="4"/>
  <c r="Y164" i="4"/>
  <c r="W165" i="4"/>
  <c r="X165" i="4"/>
  <c r="Y165" i="4"/>
  <c r="W166" i="4"/>
  <c r="X166" i="4"/>
  <c r="Y166" i="4"/>
  <c r="W167" i="4"/>
  <c r="X167" i="4"/>
  <c r="Y167" i="4"/>
  <c r="W168" i="4"/>
  <c r="X168" i="4"/>
  <c r="Y168" i="4"/>
  <c r="W169" i="4"/>
  <c r="X169" i="4"/>
  <c r="Y169" i="4"/>
  <c r="W170" i="4"/>
  <c r="X170" i="4"/>
  <c r="Y170" i="4"/>
  <c r="W171" i="4"/>
  <c r="X171" i="4"/>
  <c r="Y171" i="4"/>
  <c r="W172" i="4"/>
  <c r="X172" i="4"/>
  <c r="Y172" i="4"/>
  <c r="W173" i="4"/>
  <c r="X173" i="4"/>
  <c r="Y173" i="4"/>
  <c r="W174" i="4"/>
  <c r="X174" i="4"/>
  <c r="Y174" i="4"/>
  <c r="W175" i="4"/>
  <c r="X175" i="4"/>
  <c r="Y175" i="4"/>
  <c r="W176" i="4"/>
  <c r="X176" i="4"/>
  <c r="Y176" i="4"/>
  <c r="W177" i="4"/>
  <c r="X177" i="4"/>
  <c r="Y177" i="4"/>
  <c r="W178" i="4"/>
  <c r="X178" i="4"/>
  <c r="Y178" i="4"/>
  <c r="W179" i="4"/>
  <c r="X179" i="4"/>
  <c r="Y179" i="4"/>
  <c r="W180" i="4"/>
  <c r="X180" i="4"/>
  <c r="Y180" i="4"/>
  <c r="W181" i="4"/>
  <c r="X181" i="4"/>
  <c r="Y181" i="4"/>
  <c r="W182" i="4"/>
  <c r="X182" i="4"/>
  <c r="Y182" i="4"/>
  <c r="W183" i="4"/>
  <c r="X183" i="4"/>
  <c r="Y183" i="4"/>
  <c r="W184" i="4"/>
  <c r="X184" i="4"/>
  <c r="Y184" i="4"/>
  <c r="W185" i="4"/>
  <c r="X185" i="4"/>
  <c r="Y185" i="4"/>
  <c r="W186" i="4"/>
  <c r="X186" i="4"/>
  <c r="Y186" i="4"/>
  <c r="W187" i="4"/>
  <c r="X187" i="4"/>
  <c r="Y187" i="4"/>
  <c r="W188" i="4"/>
  <c r="X188" i="4"/>
  <c r="Y188" i="4"/>
  <c r="W189" i="4"/>
  <c r="X189" i="4"/>
  <c r="Y189" i="4"/>
  <c r="W190" i="4"/>
  <c r="X190" i="4"/>
  <c r="Y190" i="4"/>
  <c r="W191" i="4"/>
  <c r="X191" i="4"/>
  <c r="Y191" i="4"/>
  <c r="W192" i="4"/>
  <c r="X192" i="4"/>
  <c r="Y192" i="4"/>
  <c r="W193" i="4"/>
  <c r="X193" i="4"/>
  <c r="Y193" i="4"/>
  <c r="Y135" i="4"/>
  <c r="X135" i="4"/>
  <c r="W135" i="4"/>
  <c r="Y134" i="4"/>
  <c r="X134" i="4"/>
  <c r="W134" i="4"/>
  <c r="W99" i="4"/>
  <c r="X99" i="4"/>
  <c r="W100" i="4"/>
  <c r="X100" i="4"/>
  <c r="W101" i="4"/>
  <c r="X101" i="4"/>
  <c r="W102" i="4"/>
  <c r="X102" i="4"/>
  <c r="W103" i="4"/>
  <c r="X103" i="4"/>
  <c r="W104" i="4"/>
  <c r="X104" i="4"/>
  <c r="W105" i="4"/>
  <c r="X105" i="4"/>
  <c r="W106" i="4"/>
  <c r="X106" i="4"/>
  <c r="W107" i="4"/>
  <c r="X107" i="4"/>
  <c r="W108" i="4"/>
  <c r="X108" i="4"/>
  <c r="W109" i="4"/>
  <c r="X109" i="4"/>
  <c r="W110" i="4"/>
  <c r="X110" i="4"/>
  <c r="W111" i="4"/>
  <c r="X111" i="4"/>
  <c r="W112" i="4"/>
  <c r="X112" i="4"/>
  <c r="W113" i="4"/>
  <c r="X113" i="4"/>
  <c r="W114" i="4"/>
  <c r="X114" i="4"/>
  <c r="W115" i="4"/>
  <c r="X115" i="4"/>
  <c r="W116" i="4"/>
  <c r="X116" i="4"/>
  <c r="W117" i="4"/>
  <c r="X117" i="4"/>
  <c r="W118" i="4"/>
  <c r="X118" i="4"/>
  <c r="W119" i="4"/>
  <c r="X119" i="4"/>
  <c r="W120" i="4"/>
  <c r="X120" i="4"/>
  <c r="W121" i="4"/>
  <c r="X121" i="4"/>
  <c r="W122" i="4"/>
  <c r="X122" i="4"/>
  <c r="W123" i="4"/>
  <c r="X123" i="4"/>
  <c r="W124" i="4"/>
  <c r="X124" i="4"/>
  <c r="W125" i="4"/>
  <c r="X125" i="4"/>
  <c r="W126" i="4"/>
  <c r="X126" i="4"/>
  <c r="W127" i="4"/>
  <c r="X127" i="4"/>
  <c r="W128" i="4"/>
  <c r="X128" i="4"/>
  <c r="W129" i="4"/>
  <c r="X129" i="4"/>
  <c r="W130" i="4"/>
  <c r="X130" i="4"/>
  <c r="W131" i="4"/>
  <c r="X131" i="4"/>
  <c r="W132" i="4"/>
  <c r="X132" i="4"/>
  <c r="W133" i="4"/>
  <c r="X133" i="4"/>
  <c r="X98" i="4"/>
  <c r="W98" i="4"/>
  <c r="X97" i="4"/>
  <c r="W97" i="4"/>
  <c r="W71" i="4"/>
  <c r="X71" i="4"/>
  <c r="Y71" i="4"/>
  <c r="W72" i="4"/>
  <c r="X72" i="4"/>
  <c r="Y72" i="4"/>
  <c r="W73" i="4"/>
  <c r="X73" i="4"/>
  <c r="Y73" i="4"/>
  <c r="W74" i="4"/>
  <c r="X74" i="4"/>
  <c r="Y74" i="4"/>
  <c r="W75" i="4"/>
  <c r="X75" i="4"/>
  <c r="Y75" i="4"/>
  <c r="W76" i="4"/>
  <c r="X76" i="4"/>
  <c r="Y76" i="4"/>
  <c r="W77" i="4"/>
  <c r="X77" i="4"/>
  <c r="Y77" i="4"/>
  <c r="W78" i="4"/>
  <c r="X78" i="4"/>
  <c r="Y78" i="4"/>
  <c r="W79" i="4"/>
  <c r="X79" i="4"/>
  <c r="Y79" i="4"/>
  <c r="W80" i="4"/>
  <c r="X80" i="4"/>
  <c r="Y80" i="4"/>
  <c r="W81" i="4"/>
  <c r="X81" i="4"/>
  <c r="Y81" i="4"/>
  <c r="W82" i="4"/>
  <c r="X82" i="4"/>
  <c r="Y82" i="4"/>
  <c r="W83" i="4"/>
  <c r="X83" i="4"/>
  <c r="Y83" i="4"/>
  <c r="W84" i="4"/>
  <c r="X84" i="4"/>
  <c r="Y84" i="4"/>
  <c r="W85" i="4"/>
  <c r="X85" i="4"/>
  <c r="Y85" i="4"/>
  <c r="W86" i="4"/>
  <c r="X86" i="4"/>
  <c r="Y86" i="4"/>
  <c r="W87" i="4"/>
  <c r="X87" i="4"/>
  <c r="Y87" i="4"/>
  <c r="W88" i="4"/>
  <c r="X88" i="4"/>
  <c r="Y88" i="4"/>
  <c r="W89" i="4"/>
  <c r="X89" i="4"/>
  <c r="Y89" i="4"/>
  <c r="W90" i="4"/>
  <c r="X90" i="4"/>
  <c r="Y90" i="4"/>
  <c r="W91" i="4"/>
  <c r="X91" i="4"/>
  <c r="Y91" i="4"/>
  <c r="W92" i="4"/>
  <c r="X92" i="4"/>
  <c r="Y92" i="4"/>
  <c r="W93" i="4"/>
  <c r="X93" i="4"/>
  <c r="Y93" i="4"/>
  <c r="W94" i="4"/>
  <c r="X94" i="4"/>
  <c r="Y94" i="4"/>
  <c r="W95" i="4"/>
  <c r="X95" i="4"/>
  <c r="Y95" i="4"/>
  <c r="W96" i="4"/>
  <c r="X96" i="4"/>
  <c r="Y96" i="4"/>
  <c r="Y70" i="4"/>
  <c r="X70" i="4"/>
  <c r="W70" i="4"/>
  <c r="Y69" i="4"/>
  <c r="X69" i="4"/>
  <c r="W69" i="4"/>
  <c r="W49" i="4"/>
  <c r="X49" i="4"/>
  <c r="Y49" i="4"/>
  <c r="W50" i="4"/>
  <c r="X50" i="4"/>
  <c r="Y50" i="4"/>
  <c r="W51" i="4"/>
  <c r="X51" i="4"/>
  <c r="Y51" i="4"/>
  <c r="W52" i="4"/>
  <c r="X52" i="4"/>
  <c r="Y52" i="4"/>
  <c r="W53" i="4"/>
  <c r="X53" i="4"/>
  <c r="Y53" i="4"/>
  <c r="W54" i="4"/>
  <c r="X54" i="4"/>
  <c r="Y54" i="4"/>
  <c r="W55" i="4"/>
  <c r="X55" i="4"/>
  <c r="Y55" i="4"/>
  <c r="W56" i="4"/>
  <c r="X56" i="4"/>
  <c r="Y56" i="4"/>
  <c r="W57" i="4"/>
  <c r="X57" i="4"/>
  <c r="Y57" i="4"/>
  <c r="W58" i="4"/>
  <c r="X58" i="4"/>
  <c r="Y58" i="4"/>
  <c r="W59" i="4"/>
  <c r="X59" i="4"/>
  <c r="Y59" i="4"/>
  <c r="W60" i="4"/>
  <c r="X60" i="4"/>
  <c r="Y60" i="4"/>
  <c r="W61" i="4"/>
  <c r="X61" i="4"/>
  <c r="Y61" i="4"/>
  <c r="W62" i="4"/>
  <c r="X62" i="4"/>
  <c r="Y62" i="4"/>
  <c r="W63" i="4"/>
  <c r="X63" i="4"/>
  <c r="Y63" i="4"/>
  <c r="W64" i="4"/>
  <c r="X64" i="4"/>
  <c r="Y64" i="4"/>
  <c r="W65" i="4"/>
  <c r="X65" i="4"/>
  <c r="Y65" i="4"/>
  <c r="W66" i="4"/>
  <c r="X66" i="4"/>
  <c r="Y66" i="4"/>
  <c r="W67" i="4"/>
  <c r="X67" i="4"/>
  <c r="Y67" i="4"/>
  <c r="W68" i="4"/>
  <c r="X68" i="4"/>
  <c r="Y68" i="4"/>
  <c r="Y48" i="4"/>
  <c r="X48" i="4"/>
  <c r="W48" i="4"/>
  <c r="Y47" i="4"/>
  <c r="X47" i="4"/>
  <c r="W47" i="4"/>
  <c r="W255" i="3"/>
  <c r="X255" i="3"/>
  <c r="Y255" i="3"/>
  <c r="W256" i="3"/>
  <c r="X256" i="3"/>
  <c r="Y256" i="3"/>
  <c r="W257" i="3"/>
  <c r="X257" i="3"/>
  <c r="Y257" i="3"/>
  <c r="W258" i="3"/>
  <c r="X258" i="3"/>
  <c r="Y258" i="3"/>
  <c r="W259" i="3"/>
  <c r="X259" i="3"/>
  <c r="Y259" i="3"/>
  <c r="W260" i="3"/>
  <c r="X260" i="3"/>
  <c r="Y260" i="3"/>
  <c r="W261" i="3"/>
  <c r="X261" i="3"/>
  <c r="Y261" i="3"/>
  <c r="W262" i="3"/>
  <c r="X262" i="3"/>
  <c r="Y262" i="3"/>
  <c r="W263" i="3"/>
  <c r="X263" i="3"/>
  <c r="Y263" i="3"/>
  <c r="W264" i="3"/>
  <c r="X264" i="3"/>
  <c r="Y264" i="3"/>
  <c r="W265" i="3"/>
  <c r="X265" i="3"/>
  <c r="Y265" i="3"/>
  <c r="W266" i="3"/>
  <c r="X266" i="3"/>
  <c r="Y266" i="3"/>
  <c r="W267" i="3"/>
  <c r="X267" i="3"/>
  <c r="Y267" i="3"/>
  <c r="W268" i="3"/>
  <c r="X268" i="3"/>
  <c r="Y268" i="3"/>
  <c r="W269" i="3"/>
  <c r="X269" i="3"/>
  <c r="Y269" i="3"/>
  <c r="W270" i="3"/>
  <c r="X270" i="3"/>
  <c r="Y270" i="3"/>
  <c r="W271" i="3"/>
  <c r="X271" i="3"/>
  <c r="Y271" i="3"/>
  <c r="W272" i="3"/>
  <c r="X272" i="3"/>
  <c r="Y272" i="3"/>
  <c r="W273" i="3"/>
  <c r="X273" i="3"/>
  <c r="Y273" i="3"/>
  <c r="W274" i="3"/>
  <c r="X274" i="3"/>
  <c r="Y274" i="3"/>
  <c r="W275" i="3"/>
  <c r="X275" i="3"/>
  <c r="Y275" i="3"/>
  <c r="W276" i="3"/>
  <c r="X276" i="3"/>
  <c r="Y276" i="3"/>
  <c r="W277" i="3"/>
  <c r="X277" i="3"/>
  <c r="Y277" i="3"/>
  <c r="W278" i="3"/>
  <c r="X278" i="3"/>
  <c r="Y278" i="3"/>
  <c r="W279" i="3"/>
  <c r="X279" i="3"/>
  <c r="Y279" i="3"/>
  <c r="W280" i="3"/>
  <c r="X280" i="3"/>
  <c r="Y280" i="3"/>
  <c r="W281" i="3"/>
  <c r="X281" i="3"/>
  <c r="Y281" i="3"/>
  <c r="W282" i="3"/>
  <c r="X282" i="3"/>
  <c r="Y282" i="3"/>
  <c r="W283" i="3"/>
  <c r="X283" i="3"/>
  <c r="Y283" i="3"/>
  <c r="W284" i="3"/>
  <c r="X284" i="3"/>
  <c r="Y284" i="3"/>
  <c r="W285" i="3"/>
  <c r="X285" i="3"/>
  <c r="Y285" i="3"/>
  <c r="W286" i="3"/>
  <c r="X286" i="3"/>
  <c r="Y286" i="3"/>
  <c r="W287" i="3"/>
  <c r="X287" i="3"/>
  <c r="Y287" i="3"/>
  <c r="W288" i="3"/>
  <c r="X288" i="3"/>
  <c r="Y288" i="3"/>
  <c r="W289" i="3"/>
  <c r="X289" i="3"/>
  <c r="Y289" i="3"/>
  <c r="W290" i="3"/>
  <c r="X290" i="3"/>
  <c r="Y290" i="3"/>
  <c r="W291" i="3"/>
  <c r="X291" i="3"/>
  <c r="Y291" i="3"/>
  <c r="Y254" i="3"/>
  <c r="X254" i="3"/>
  <c r="W254" i="3"/>
  <c r="Y253" i="3"/>
  <c r="X253" i="3"/>
  <c r="W253" i="3"/>
  <c r="W118" i="3"/>
  <c r="X118" i="3"/>
  <c r="Y118" i="3"/>
  <c r="W119" i="3"/>
  <c r="X119" i="3"/>
  <c r="Y119" i="3"/>
  <c r="W120" i="3"/>
  <c r="X120" i="3"/>
  <c r="Y120" i="3"/>
  <c r="W121" i="3"/>
  <c r="X121" i="3"/>
  <c r="Y121" i="3"/>
  <c r="W122" i="3"/>
  <c r="X122" i="3"/>
  <c r="Y122" i="3"/>
  <c r="W123" i="3"/>
  <c r="X123" i="3"/>
  <c r="Y123" i="3"/>
  <c r="W124" i="3"/>
  <c r="X124" i="3"/>
  <c r="Y124" i="3"/>
  <c r="W125" i="3"/>
  <c r="X125" i="3"/>
  <c r="Y125" i="3"/>
  <c r="W126" i="3"/>
  <c r="X126" i="3"/>
  <c r="Y126" i="3"/>
  <c r="W127" i="3"/>
  <c r="X127" i="3"/>
  <c r="Y127" i="3"/>
  <c r="W128" i="3"/>
  <c r="X128" i="3"/>
  <c r="Y128" i="3"/>
  <c r="W129" i="3"/>
  <c r="X129" i="3"/>
  <c r="Y129" i="3"/>
  <c r="W130" i="3"/>
  <c r="X130" i="3"/>
  <c r="Y130" i="3"/>
  <c r="W131" i="3"/>
  <c r="X131" i="3"/>
  <c r="Y131" i="3"/>
  <c r="W132" i="3"/>
  <c r="X132" i="3"/>
  <c r="Y132" i="3"/>
  <c r="W133" i="3"/>
  <c r="X133" i="3"/>
  <c r="Y133" i="3"/>
  <c r="W134" i="3"/>
  <c r="X134" i="3"/>
  <c r="Y134" i="3"/>
  <c r="W135" i="3"/>
  <c r="X135" i="3"/>
  <c r="Y135" i="3"/>
  <c r="W136" i="3"/>
  <c r="X136" i="3"/>
  <c r="Y136" i="3"/>
  <c r="W137" i="3"/>
  <c r="X137" i="3"/>
  <c r="Y137" i="3"/>
  <c r="W138" i="3"/>
  <c r="X138" i="3"/>
  <c r="Y138" i="3"/>
  <c r="W139" i="3"/>
  <c r="X139" i="3"/>
  <c r="Y139" i="3"/>
  <c r="W140" i="3"/>
  <c r="X140" i="3"/>
  <c r="Y140" i="3"/>
  <c r="W141" i="3"/>
  <c r="X141" i="3"/>
  <c r="Y141" i="3"/>
  <c r="W142" i="3"/>
  <c r="X142" i="3"/>
  <c r="Y142" i="3"/>
  <c r="W143" i="3"/>
  <c r="X143" i="3"/>
  <c r="Y143" i="3"/>
  <c r="W144" i="3"/>
  <c r="X144" i="3"/>
  <c r="Y144" i="3"/>
  <c r="W145" i="3"/>
  <c r="X145" i="3"/>
  <c r="Y145" i="3"/>
  <c r="W146" i="3"/>
  <c r="X146" i="3"/>
  <c r="Y146" i="3"/>
  <c r="W147" i="3"/>
  <c r="X147" i="3"/>
  <c r="Y147" i="3"/>
  <c r="W148" i="3"/>
  <c r="X148" i="3"/>
  <c r="Y148" i="3"/>
  <c r="W149" i="3"/>
  <c r="X149" i="3"/>
  <c r="Y149" i="3"/>
  <c r="W150" i="3"/>
  <c r="X150" i="3"/>
  <c r="Y150" i="3"/>
  <c r="W151" i="3"/>
  <c r="X151" i="3"/>
  <c r="Y151" i="3"/>
  <c r="W152" i="3"/>
  <c r="X152" i="3"/>
  <c r="Y152" i="3"/>
  <c r="W153" i="3"/>
  <c r="X153" i="3"/>
  <c r="Y153" i="3"/>
  <c r="W154" i="3"/>
  <c r="X154" i="3"/>
  <c r="Y154" i="3"/>
  <c r="W155" i="3"/>
  <c r="X155" i="3"/>
  <c r="Y155" i="3"/>
  <c r="W156" i="3"/>
  <c r="X156" i="3"/>
  <c r="Y156" i="3"/>
  <c r="W157" i="3"/>
  <c r="X157" i="3"/>
  <c r="Y157" i="3"/>
  <c r="W158" i="3"/>
  <c r="X158" i="3"/>
  <c r="Y158" i="3"/>
  <c r="W159" i="3"/>
  <c r="X159" i="3"/>
  <c r="Y159" i="3"/>
  <c r="W160" i="3"/>
  <c r="X160" i="3"/>
  <c r="Y160" i="3"/>
  <c r="W161" i="3"/>
  <c r="X161" i="3"/>
  <c r="Y161" i="3"/>
  <c r="W162" i="3"/>
  <c r="X162" i="3"/>
  <c r="Y162" i="3"/>
  <c r="W163" i="3"/>
  <c r="X163" i="3"/>
  <c r="Y163" i="3"/>
  <c r="W164" i="3"/>
  <c r="X164" i="3"/>
  <c r="Y164" i="3"/>
  <c r="W165" i="3"/>
  <c r="X165" i="3"/>
  <c r="Y165" i="3"/>
  <c r="W166" i="3"/>
  <c r="X166" i="3"/>
  <c r="Y166" i="3"/>
  <c r="W167" i="3"/>
  <c r="X167" i="3"/>
  <c r="Y167" i="3"/>
  <c r="W168" i="3"/>
  <c r="X168" i="3"/>
  <c r="Y168" i="3"/>
  <c r="W169" i="3"/>
  <c r="X169" i="3"/>
  <c r="Y169" i="3"/>
  <c r="Y117" i="3"/>
  <c r="X117" i="3"/>
  <c r="W117" i="3"/>
  <c r="Y116" i="3"/>
  <c r="X116" i="3"/>
  <c r="W116" i="3"/>
  <c r="W77" i="3"/>
  <c r="X77" i="3"/>
  <c r="Y77" i="3"/>
  <c r="W78" i="3"/>
  <c r="X78" i="3"/>
  <c r="Y78" i="3"/>
  <c r="W79" i="3"/>
  <c r="X79" i="3"/>
  <c r="Y79" i="3"/>
  <c r="W80" i="3"/>
  <c r="X80" i="3"/>
  <c r="Y80" i="3"/>
  <c r="W81" i="3"/>
  <c r="X81" i="3"/>
  <c r="Y81" i="3"/>
  <c r="W82" i="3"/>
  <c r="X82" i="3"/>
  <c r="Y82" i="3"/>
  <c r="W83" i="3"/>
  <c r="X83" i="3"/>
  <c r="Y83" i="3"/>
  <c r="W84" i="3"/>
  <c r="X84" i="3"/>
  <c r="Y84" i="3"/>
  <c r="W85" i="3"/>
  <c r="X85" i="3"/>
  <c r="Y85" i="3"/>
  <c r="W86" i="3"/>
  <c r="X86" i="3"/>
  <c r="Y86" i="3"/>
  <c r="W87" i="3"/>
  <c r="X87" i="3"/>
  <c r="Y87" i="3"/>
  <c r="W88" i="3"/>
  <c r="X88" i="3"/>
  <c r="Y88" i="3"/>
  <c r="W89" i="3"/>
  <c r="X89" i="3"/>
  <c r="Y89" i="3"/>
  <c r="W90" i="3"/>
  <c r="X90" i="3"/>
  <c r="Y90" i="3"/>
  <c r="W91" i="3"/>
  <c r="X91" i="3"/>
  <c r="Y91" i="3"/>
  <c r="W92" i="3"/>
  <c r="X92" i="3"/>
  <c r="Y92" i="3"/>
  <c r="W93" i="3"/>
  <c r="X93" i="3"/>
  <c r="Y93" i="3"/>
  <c r="W94" i="3"/>
  <c r="X94" i="3"/>
  <c r="Y94" i="3"/>
  <c r="W95" i="3"/>
  <c r="X95" i="3"/>
  <c r="Y95" i="3"/>
  <c r="W96" i="3"/>
  <c r="X96" i="3"/>
  <c r="Y96" i="3"/>
  <c r="W97" i="3"/>
  <c r="X97" i="3"/>
  <c r="Y97" i="3"/>
  <c r="W98" i="3"/>
  <c r="X98" i="3"/>
  <c r="Y98" i="3"/>
  <c r="W99" i="3"/>
  <c r="X99" i="3"/>
  <c r="Y99" i="3"/>
  <c r="W100" i="3"/>
  <c r="X100" i="3"/>
  <c r="Y100" i="3"/>
  <c r="W101" i="3"/>
  <c r="X101" i="3"/>
  <c r="Y101" i="3"/>
  <c r="W102" i="3"/>
  <c r="X102" i="3"/>
  <c r="Y102" i="3"/>
  <c r="W103" i="3"/>
  <c r="X103" i="3"/>
  <c r="Y103" i="3"/>
  <c r="W104" i="3"/>
  <c r="X104" i="3"/>
  <c r="Y104" i="3"/>
  <c r="W105" i="3"/>
  <c r="X105" i="3"/>
  <c r="Y105" i="3"/>
  <c r="W106" i="3"/>
  <c r="X106" i="3"/>
  <c r="Y106" i="3"/>
  <c r="W107" i="3"/>
  <c r="X107" i="3"/>
  <c r="Y107" i="3"/>
  <c r="W108" i="3"/>
  <c r="X108" i="3"/>
  <c r="Y108" i="3"/>
  <c r="W109" i="3"/>
  <c r="X109" i="3"/>
  <c r="Y109" i="3"/>
  <c r="W110" i="3"/>
  <c r="X110" i="3"/>
  <c r="Y110" i="3"/>
  <c r="W111" i="3"/>
  <c r="X111" i="3"/>
  <c r="Y111" i="3"/>
  <c r="W112" i="3"/>
  <c r="X112" i="3"/>
  <c r="Y112" i="3"/>
  <c r="W113" i="3"/>
  <c r="X113" i="3"/>
  <c r="Y113" i="3"/>
  <c r="W114" i="3"/>
  <c r="X114" i="3"/>
  <c r="Y114" i="3"/>
  <c r="W115" i="3"/>
  <c r="X115" i="3"/>
  <c r="Y115" i="3"/>
  <c r="Y76" i="3"/>
  <c r="X76" i="3"/>
  <c r="W76" i="3"/>
  <c r="Y75" i="3"/>
  <c r="X75" i="3"/>
  <c r="W75" i="3"/>
  <c r="W66" i="2"/>
  <c r="X66" i="2"/>
  <c r="Y66" i="2"/>
  <c r="W67" i="2"/>
  <c r="X67" i="2"/>
  <c r="Y67" i="2"/>
  <c r="W68" i="2"/>
  <c r="X68" i="2"/>
  <c r="Y68" i="2"/>
  <c r="W69" i="2"/>
  <c r="X69" i="2"/>
  <c r="Y69" i="2"/>
  <c r="W70" i="2"/>
  <c r="X70" i="2"/>
  <c r="Y70" i="2"/>
  <c r="W71" i="2"/>
  <c r="X71" i="2"/>
  <c r="Y71" i="2"/>
  <c r="W72" i="2"/>
  <c r="X72" i="2"/>
  <c r="Y72" i="2"/>
  <c r="W73" i="2"/>
  <c r="X73" i="2"/>
  <c r="Y73" i="2"/>
  <c r="W74" i="2"/>
  <c r="X74" i="2"/>
  <c r="Y74" i="2"/>
  <c r="W75" i="2"/>
  <c r="X75" i="2"/>
  <c r="Y75" i="2"/>
  <c r="W76" i="2"/>
  <c r="X76" i="2"/>
  <c r="Y76" i="2"/>
  <c r="W77" i="2"/>
  <c r="X77" i="2"/>
  <c r="Y77" i="2"/>
  <c r="W78" i="2"/>
  <c r="X78" i="2"/>
  <c r="Y78" i="2"/>
  <c r="W79" i="2"/>
  <c r="X79" i="2"/>
  <c r="Y79" i="2"/>
  <c r="W80" i="2"/>
  <c r="X80" i="2"/>
  <c r="Y80" i="2"/>
  <c r="W81" i="2"/>
  <c r="X81" i="2"/>
  <c r="Y81" i="2"/>
  <c r="W82" i="2"/>
  <c r="X82" i="2"/>
  <c r="Y82" i="2"/>
  <c r="W83" i="2"/>
  <c r="X83" i="2"/>
  <c r="Y83" i="2"/>
  <c r="W84" i="2"/>
  <c r="X84" i="2"/>
  <c r="Y84" i="2"/>
  <c r="W85" i="2"/>
  <c r="X85" i="2"/>
  <c r="Y85" i="2"/>
  <c r="W86" i="2"/>
  <c r="X86" i="2"/>
  <c r="Y86" i="2"/>
  <c r="W87" i="2"/>
  <c r="X87" i="2"/>
  <c r="Y87" i="2"/>
  <c r="W88" i="2"/>
  <c r="X88" i="2"/>
  <c r="Y88" i="2"/>
  <c r="W89" i="2"/>
  <c r="X89" i="2"/>
  <c r="Y89" i="2"/>
  <c r="W90" i="2"/>
  <c r="X90" i="2"/>
  <c r="Y90" i="2"/>
  <c r="W91" i="2"/>
  <c r="X91" i="2"/>
  <c r="Y91" i="2"/>
  <c r="W92" i="2"/>
  <c r="X92" i="2"/>
  <c r="Y92" i="2"/>
  <c r="W93" i="2"/>
  <c r="X93" i="2"/>
  <c r="Y93" i="2"/>
  <c r="W94" i="2"/>
  <c r="X94" i="2"/>
  <c r="Y94" i="2"/>
  <c r="W95" i="2"/>
  <c r="X95" i="2"/>
  <c r="Y95" i="2"/>
  <c r="W96" i="2"/>
  <c r="X96" i="2"/>
  <c r="Y96" i="2"/>
  <c r="W97" i="2"/>
  <c r="X97" i="2"/>
  <c r="Y97" i="2"/>
  <c r="W98" i="2"/>
  <c r="X98" i="2"/>
  <c r="Y98" i="2"/>
  <c r="W99" i="2"/>
  <c r="X99" i="2"/>
  <c r="Y99" i="2"/>
  <c r="W100" i="2"/>
  <c r="X100" i="2"/>
  <c r="Y100" i="2"/>
  <c r="W101" i="2"/>
  <c r="X101" i="2"/>
  <c r="Y101" i="2"/>
  <c r="W102" i="2"/>
  <c r="X102" i="2"/>
  <c r="Y102" i="2"/>
  <c r="W103" i="2"/>
  <c r="X103" i="2"/>
  <c r="Y103" i="2"/>
  <c r="W104" i="2"/>
  <c r="X104" i="2"/>
  <c r="Y104" i="2"/>
  <c r="W105" i="2"/>
  <c r="X105" i="2"/>
  <c r="Y105" i="2"/>
  <c r="W106" i="2"/>
  <c r="X106" i="2"/>
  <c r="Y106" i="2"/>
  <c r="W107" i="2"/>
  <c r="X107" i="2"/>
  <c r="Y107" i="2"/>
  <c r="W108" i="2"/>
  <c r="X108" i="2"/>
  <c r="Y108" i="2"/>
  <c r="W109" i="2"/>
  <c r="X109" i="2"/>
  <c r="Y109" i="2"/>
  <c r="W110" i="2"/>
  <c r="X110" i="2"/>
  <c r="Y110" i="2"/>
  <c r="W111" i="2"/>
  <c r="X111" i="2"/>
  <c r="Y111" i="2"/>
  <c r="W112" i="2"/>
  <c r="X112" i="2"/>
  <c r="Y112" i="2"/>
  <c r="W113" i="2"/>
  <c r="X113" i="2"/>
  <c r="Y113" i="2"/>
  <c r="W114" i="2"/>
  <c r="X114" i="2"/>
  <c r="Y114" i="2"/>
  <c r="W115" i="2"/>
  <c r="X115" i="2"/>
  <c r="Y115" i="2"/>
  <c r="W116" i="2"/>
  <c r="X116" i="2"/>
  <c r="Y116" i="2"/>
  <c r="W117" i="2"/>
  <c r="X117" i="2"/>
  <c r="Y117" i="2"/>
  <c r="W118" i="2"/>
  <c r="X118" i="2"/>
  <c r="Y118" i="2"/>
  <c r="W119" i="2"/>
  <c r="X119" i="2"/>
  <c r="Y119" i="2"/>
  <c r="W120" i="2"/>
  <c r="X120" i="2"/>
  <c r="Y120" i="2"/>
  <c r="W121" i="2"/>
  <c r="X121" i="2"/>
  <c r="Y121" i="2"/>
  <c r="W122" i="2"/>
  <c r="X122" i="2"/>
  <c r="Y122" i="2"/>
  <c r="W123" i="2"/>
  <c r="X123" i="2"/>
  <c r="Y123" i="2"/>
  <c r="W124" i="2"/>
  <c r="X124" i="2"/>
  <c r="Y124" i="2"/>
  <c r="W125" i="2"/>
  <c r="X125" i="2"/>
  <c r="Y125" i="2"/>
  <c r="W126" i="2"/>
  <c r="X126" i="2"/>
  <c r="Y126" i="2"/>
  <c r="Y65" i="2"/>
  <c r="X65" i="2"/>
  <c r="W65" i="2"/>
  <c r="Y64" i="2"/>
  <c r="X64" i="2"/>
  <c r="W64" i="2"/>
  <c r="W5" i="2"/>
  <c r="X5" i="2"/>
  <c r="Y5" i="2"/>
  <c r="W6" i="2"/>
  <c r="X6" i="2"/>
  <c r="Y6" i="2"/>
  <c r="W7" i="2"/>
  <c r="X7" i="2"/>
  <c r="Y7" i="2"/>
  <c r="W8" i="2"/>
  <c r="X8" i="2"/>
  <c r="Y8" i="2"/>
  <c r="W9" i="2"/>
  <c r="X9" i="2"/>
  <c r="Y9" i="2"/>
  <c r="W10" i="2"/>
  <c r="X10" i="2"/>
  <c r="Y10" i="2"/>
  <c r="W11" i="2"/>
  <c r="X11" i="2"/>
  <c r="Y11" i="2"/>
  <c r="W12" i="2"/>
  <c r="X12" i="2"/>
  <c r="Y12" i="2"/>
  <c r="W13" i="2"/>
  <c r="X13" i="2"/>
  <c r="Y13" i="2"/>
  <c r="W14" i="2"/>
  <c r="X14" i="2"/>
  <c r="Y14" i="2"/>
  <c r="W15" i="2"/>
  <c r="X15" i="2"/>
  <c r="Y15" i="2"/>
  <c r="W16" i="2"/>
  <c r="X16" i="2"/>
  <c r="Y16" i="2"/>
  <c r="W17" i="2"/>
  <c r="X17" i="2"/>
  <c r="Y17" i="2"/>
  <c r="W18" i="2"/>
  <c r="X18" i="2"/>
  <c r="Y18" i="2"/>
  <c r="W19" i="2"/>
  <c r="X19" i="2"/>
  <c r="Y19" i="2"/>
  <c r="W20" i="2"/>
  <c r="X20" i="2"/>
  <c r="Y20" i="2"/>
  <c r="W21" i="2"/>
  <c r="X21" i="2"/>
  <c r="Y21" i="2"/>
  <c r="W22" i="2"/>
  <c r="X22" i="2"/>
  <c r="Y22" i="2"/>
  <c r="W23" i="2"/>
  <c r="X23" i="2"/>
  <c r="Y23" i="2"/>
  <c r="W24" i="2"/>
  <c r="X24" i="2"/>
  <c r="Y24" i="2"/>
  <c r="W25" i="2"/>
  <c r="X25" i="2"/>
  <c r="Y25" i="2"/>
  <c r="W26" i="2"/>
  <c r="X26" i="2"/>
  <c r="Y26" i="2"/>
  <c r="W27" i="2"/>
  <c r="X27" i="2"/>
  <c r="Y27" i="2"/>
  <c r="W28" i="2"/>
  <c r="X28" i="2"/>
  <c r="Y28" i="2"/>
  <c r="W29" i="2"/>
  <c r="X29" i="2"/>
  <c r="Y29" i="2"/>
  <c r="W30" i="2"/>
  <c r="X30" i="2"/>
  <c r="Y30" i="2"/>
  <c r="W31" i="2"/>
  <c r="X31" i="2"/>
  <c r="Y31" i="2"/>
  <c r="Y4" i="2"/>
  <c r="X4" i="2"/>
  <c r="W4" i="2"/>
  <c r="Y3" i="2"/>
  <c r="X3" i="2"/>
  <c r="W3" i="2"/>
  <c r="W52" i="13"/>
  <c r="X52" i="13"/>
  <c r="Y52" i="13"/>
  <c r="W53" i="13"/>
  <c r="X53" i="13"/>
  <c r="Y53" i="13"/>
  <c r="W54" i="13"/>
  <c r="X54" i="13"/>
  <c r="Y54" i="13"/>
  <c r="W55" i="13"/>
  <c r="X55" i="13"/>
  <c r="Y55" i="13"/>
  <c r="W56" i="13"/>
  <c r="X56" i="13"/>
  <c r="Y56" i="13"/>
  <c r="W57" i="13"/>
  <c r="X57" i="13"/>
  <c r="Y57" i="13"/>
  <c r="W58" i="13"/>
  <c r="X58" i="13"/>
  <c r="Y58" i="13"/>
  <c r="W59" i="13"/>
  <c r="X59" i="13"/>
  <c r="Y59" i="13"/>
  <c r="W60" i="13"/>
  <c r="X60" i="13"/>
  <c r="Y60" i="13"/>
  <c r="W61" i="13"/>
  <c r="X61" i="13"/>
  <c r="Y61" i="13"/>
  <c r="W62" i="13"/>
  <c r="X62" i="13"/>
  <c r="Y62" i="13"/>
  <c r="W63" i="13"/>
  <c r="X63" i="13"/>
  <c r="Y63" i="13"/>
  <c r="W64" i="13"/>
  <c r="X64" i="13"/>
  <c r="Y64" i="13"/>
  <c r="W65" i="13"/>
  <c r="X65" i="13"/>
  <c r="Y65" i="13"/>
  <c r="W66" i="13"/>
  <c r="X66" i="13"/>
  <c r="Y66" i="13"/>
  <c r="W67" i="13"/>
  <c r="X67" i="13"/>
  <c r="Y67" i="13"/>
  <c r="W68" i="13"/>
  <c r="X68" i="13"/>
  <c r="Y68" i="13"/>
  <c r="W69" i="13"/>
  <c r="X69" i="13"/>
  <c r="Y69" i="13"/>
  <c r="W70" i="13"/>
  <c r="X70" i="13"/>
  <c r="Y70" i="13"/>
  <c r="W71" i="13"/>
  <c r="X71" i="13"/>
  <c r="Y71" i="13"/>
  <c r="W72" i="13"/>
  <c r="X72" i="13"/>
  <c r="Y72" i="13"/>
  <c r="W73" i="13"/>
  <c r="X73" i="13"/>
  <c r="Y73" i="13"/>
  <c r="W74" i="13"/>
  <c r="X74" i="13"/>
  <c r="Y74" i="13"/>
  <c r="W75" i="13"/>
  <c r="X75" i="13"/>
  <c r="Y75" i="13"/>
  <c r="W76" i="13"/>
  <c r="X76" i="13"/>
  <c r="Y76" i="13"/>
  <c r="W77" i="13"/>
  <c r="X77" i="13"/>
  <c r="Y77" i="13"/>
  <c r="W78" i="13"/>
  <c r="X78" i="13"/>
  <c r="Y78" i="13"/>
  <c r="W79" i="13"/>
  <c r="X79" i="13"/>
  <c r="Y79" i="13"/>
  <c r="W80" i="13"/>
  <c r="X80" i="13"/>
  <c r="Y80" i="13"/>
  <c r="W81" i="13"/>
  <c r="X81" i="13"/>
  <c r="Y81" i="13"/>
  <c r="W82" i="13"/>
  <c r="X82" i="13"/>
  <c r="Y82" i="13"/>
  <c r="W83" i="13"/>
  <c r="X83" i="13"/>
  <c r="Y83" i="13"/>
  <c r="W84" i="13"/>
  <c r="X84" i="13"/>
  <c r="Y84" i="13"/>
  <c r="W85" i="13"/>
  <c r="X85" i="13"/>
  <c r="Y85" i="13"/>
  <c r="W86" i="13"/>
  <c r="X86" i="13"/>
  <c r="Y86" i="13"/>
  <c r="W87" i="13"/>
  <c r="X87" i="13"/>
  <c r="Y87" i="13"/>
  <c r="W88" i="13"/>
  <c r="X88" i="13"/>
  <c r="Y88" i="13"/>
  <c r="W89" i="13"/>
  <c r="X89" i="13"/>
  <c r="Y89" i="13"/>
  <c r="W90" i="13"/>
  <c r="X90" i="13"/>
  <c r="Y90" i="13"/>
  <c r="W91" i="13"/>
  <c r="X91" i="13"/>
  <c r="Y91" i="13"/>
  <c r="W92" i="13"/>
  <c r="X92" i="13"/>
  <c r="Y92" i="13"/>
  <c r="W93" i="13"/>
  <c r="X93" i="13"/>
  <c r="Y93" i="13"/>
  <c r="W94" i="13"/>
  <c r="X94" i="13"/>
  <c r="Y94" i="13"/>
  <c r="W95" i="13"/>
  <c r="X95" i="13"/>
  <c r="Y95" i="13"/>
  <c r="W96" i="13"/>
  <c r="X96" i="13"/>
  <c r="Y96" i="13"/>
  <c r="W97" i="13"/>
  <c r="X97" i="13"/>
  <c r="Y97" i="13"/>
  <c r="W98" i="13"/>
  <c r="X98" i="13"/>
  <c r="Y98" i="13"/>
  <c r="W99" i="13"/>
  <c r="X99" i="13"/>
  <c r="Y99" i="13"/>
  <c r="W100" i="13"/>
  <c r="X100" i="13"/>
  <c r="Y100" i="13"/>
  <c r="W101" i="13"/>
  <c r="X101" i="13"/>
  <c r="Y101" i="13"/>
  <c r="Y51" i="13"/>
  <c r="X51" i="13"/>
  <c r="W51" i="13"/>
  <c r="Y50" i="13"/>
  <c r="X50" i="13"/>
  <c r="W50" i="13"/>
  <c r="W5" i="13"/>
  <c r="X5" i="13"/>
  <c r="Y5" i="13"/>
  <c r="W6" i="13"/>
  <c r="X6" i="13"/>
  <c r="Y6" i="13"/>
  <c r="W7" i="13"/>
  <c r="X7" i="13"/>
  <c r="Y7" i="13"/>
  <c r="W8" i="13"/>
  <c r="X8" i="13"/>
  <c r="Y8" i="13"/>
  <c r="W9" i="13"/>
  <c r="X9" i="13"/>
  <c r="Y9" i="13"/>
  <c r="W10" i="13"/>
  <c r="X10" i="13"/>
  <c r="Y10" i="13"/>
  <c r="W11" i="13"/>
  <c r="X11" i="13"/>
  <c r="Y11" i="13"/>
  <c r="W12" i="13"/>
  <c r="X12" i="13"/>
  <c r="Y12" i="13"/>
  <c r="W13" i="13"/>
  <c r="X13" i="13"/>
  <c r="Y13" i="13"/>
  <c r="W14" i="13"/>
  <c r="X14" i="13"/>
  <c r="Y14" i="13"/>
  <c r="W15" i="13"/>
  <c r="X15" i="13"/>
  <c r="Y15" i="13"/>
  <c r="W16" i="13"/>
  <c r="X16" i="13"/>
  <c r="Y16" i="13"/>
  <c r="W17" i="13"/>
  <c r="X17" i="13"/>
  <c r="Y17" i="13"/>
  <c r="W18" i="13"/>
  <c r="X18" i="13"/>
  <c r="Y18" i="13"/>
  <c r="W19" i="13"/>
  <c r="X19" i="13"/>
  <c r="Y19" i="13"/>
  <c r="W20" i="13"/>
  <c r="X20" i="13"/>
  <c r="Y20" i="13"/>
  <c r="W21" i="13"/>
  <c r="X21" i="13"/>
  <c r="Y21" i="13"/>
  <c r="W22" i="13"/>
  <c r="X22" i="13"/>
  <c r="Y22" i="13"/>
  <c r="W23" i="13"/>
  <c r="X23" i="13"/>
  <c r="Y23" i="13"/>
  <c r="W24" i="13"/>
  <c r="X24" i="13"/>
  <c r="Y24" i="13"/>
  <c r="W25" i="13"/>
  <c r="X25" i="13"/>
  <c r="Y25" i="13"/>
  <c r="W26" i="13"/>
  <c r="X26" i="13"/>
  <c r="Y26" i="13"/>
  <c r="W27" i="13"/>
  <c r="X27" i="13"/>
  <c r="Y27" i="13"/>
  <c r="W28" i="13"/>
  <c r="X28" i="13"/>
  <c r="Y28" i="13"/>
  <c r="W29" i="13"/>
  <c r="X29" i="13"/>
  <c r="Y29" i="13"/>
  <c r="W30" i="13"/>
  <c r="X30" i="13"/>
  <c r="Y30" i="13"/>
  <c r="W31" i="13"/>
  <c r="X31" i="13"/>
  <c r="Y31" i="13"/>
  <c r="W32" i="13"/>
  <c r="X32" i="13"/>
  <c r="Y32" i="13"/>
  <c r="W33" i="13"/>
  <c r="X33" i="13"/>
  <c r="Y33" i="13"/>
  <c r="W34" i="13"/>
  <c r="X34" i="13"/>
  <c r="Y34" i="13"/>
  <c r="W35" i="13"/>
  <c r="X35" i="13"/>
  <c r="Y35" i="13"/>
  <c r="W36" i="13"/>
  <c r="X36" i="13"/>
  <c r="Y36" i="13"/>
  <c r="W37" i="13"/>
  <c r="X37" i="13"/>
  <c r="Y37" i="13"/>
  <c r="W38" i="13"/>
  <c r="X38" i="13"/>
  <c r="Y38" i="13"/>
  <c r="W39" i="13"/>
  <c r="X39" i="13"/>
  <c r="Y39" i="13"/>
  <c r="W40" i="13"/>
  <c r="X40" i="13"/>
  <c r="Y40" i="13"/>
  <c r="W41" i="13"/>
  <c r="X41" i="13"/>
  <c r="Y41" i="13"/>
  <c r="W42" i="13"/>
  <c r="X42" i="13"/>
  <c r="Y42" i="13"/>
  <c r="W43" i="13"/>
  <c r="X43" i="13"/>
  <c r="Y43" i="13"/>
  <c r="W44" i="13"/>
  <c r="X44" i="13"/>
  <c r="Y44" i="13"/>
  <c r="W45" i="13"/>
  <c r="X45" i="13"/>
  <c r="Y45" i="13"/>
  <c r="W46" i="13"/>
  <c r="X46" i="13"/>
  <c r="Y46" i="13"/>
  <c r="W47" i="13"/>
  <c r="X47" i="13"/>
  <c r="Y47" i="13"/>
  <c r="W48" i="13"/>
  <c r="X48" i="13"/>
  <c r="Y48" i="13"/>
  <c r="W49" i="13"/>
  <c r="X49" i="13"/>
  <c r="Y49" i="13"/>
  <c r="Y4" i="13"/>
  <c r="X4" i="13"/>
  <c r="W4" i="13"/>
  <c r="Y3" i="13"/>
  <c r="X3" i="13"/>
  <c r="W3" i="13"/>
  <c r="S223" i="11" l="1"/>
  <c r="T223" i="11"/>
  <c r="U223" i="11"/>
  <c r="S224" i="11"/>
  <c r="T224" i="11"/>
  <c r="U224" i="11"/>
  <c r="S225" i="11"/>
  <c r="T225" i="11"/>
  <c r="U225" i="11"/>
  <c r="S226" i="11"/>
  <c r="T226" i="11"/>
  <c r="U226" i="11"/>
  <c r="S227" i="11"/>
  <c r="T227" i="11"/>
  <c r="U227" i="11"/>
  <c r="S228" i="11"/>
  <c r="T228" i="11"/>
  <c r="U228" i="11"/>
  <c r="S229" i="11"/>
  <c r="T229" i="11"/>
  <c r="U229" i="11"/>
  <c r="S230" i="11"/>
  <c r="T230" i="11"/>
  <c r="U230" i="11"/>
  <c r="S231" i="11"/>
  <c r="T231" i="11"/>
  <c r="U231" i="11"/>
  <c r="S232" i="11"/>
  <c r="T232" i="11"/>
  <c r="U232" i="11"/>
  <c r="S233" i="11"/>
  <c r="T233" i="11"/>
  <c r="U233" i="11"/>
  <c r="S234" i="11"/>
  <c r="T234" i="11"/>
  <c r="U234" i="11"/>
  <c r="S235" i="11"/>
  <c r="T235" i="11"/>
  <c r="U235" i="11"/>
  <c r="S236" i="11"/>
  <c r="T236" i="11"/>
  <c r="U236" i="11"/>
  <c r="S237" i="11"/>
  <c r="T237" i="11"/>
  <c r="U237" i="11"/>
  <c r="S238" i="11"/>
  <c r="T238" i="11"/>
  <c r="U238" i="11"/>
  <c r="S239" i="11"/>
  <c r="T239" i="11"/>
  <c r="U239" i="11"/>
  <c r="S240" i="11"/>
  <c r="T240" i="11"/>
  <c r="U240" i="11"/>
  <c r="S241" i="11"/>
  <c r="T241" i="11"/>
  <c r="U241" i="11"/>
  <c r="S242" i="11"/>
  <c r="T242" i="11"/>
  <c r="U242" i="11"/>
  <c r="S243" i="11"/>
  <c r="T243" i="11"/>
  <c r="U243" i="11"/>
  <c r="S244" i="11"/>
  <c r="T244" i="11"/>
  <c r="U244" i="11"/>
  <c r="S245" i="11"/>
  <c r="T245" i="11"/>
  <c r="U245" i="11"/>
  <c r="S246" i="11"/>
  <c r="T246" i="11"/>
  <c r="U246" i="11"/>
  <c r="S247" i="11"/>
  <c r="T247" i="11"/>
  <c r="U247" i="11"/>
  <c r="S248" i="11"/>
  <c r="T248" i="11"/>
  <c r="U248" i="11"/>
  <c r="S249" i="11"/>
  <c r="T249" i="11"/>
  <c r="U249" i="11"/>
  <c r="S250" i="11"/>
  <c r="T250" i="11"/>
  <c r="U250" i="11"/>
  <c r="S251" i="11"/>
  <c r="T251" i="11"/>
  <c r="U251" i="11"/>
  <c r="S252" i="11"/>
  <c r="T252" i="11"/>
  <c r="U252" i="11"/>
  <c r="S253" i="11"/>
  <c r="T253" i="11"/>
  <c r="U253" i="11"/>
  <c r="S254" i="11"/>
  <c r="T254" i="11"/>
  <c r="U254" i="11"/>
  <c r="S255" i="11"/>
  <c r="T255" i="11"/>
  <c r="U255" i="11"/>
  <c r="S256" i="11"/>
  <c r="T256" i="11"/>
  <c r="U256" i="11"/>
  <c r="S257" i="11"/>
  <c r="T257" i="11"/>
  <c r="U257" i="11"/>
  <c r="S258" i="11"/>
  <c r="T258" i="11"/>
  <c r="U258" i="11"/>
  <c r="S259" i="11"/>
  <c r="T259" i="11"/>
  <c r="U259" i="11"/>
  <c r="S260" i="11"/>
  <c r="T260" i="11"/>
  <c r="U260" i="11"/>
  <c r="S261" i="11"/>
  <c r="T261" i="11"/>
  <c r="U261" i="11"/>
  <c r="S262" i="11"/>
  <c r="T262" i="11"/>
  <c r="U262" i="11"/>
  <c r="S263" i="11"/>
  <c r="T263" i="11"/>
  <c r="U263" i="11"/>
  <c r="S264" i="11"/>
  <c r="T264" i="11"/>
  <c r="U264" i="11"/>
  <c r="U222" i="11"/>
  <c r="T222" i="11"/>
  <c r="S222" i="11"/>
  <c r="U221" i="11"/>
  <c r="T221" i="11"/>
  <c r="S221" i="11"/>
  <c r="S195" i="11"/>
  <c r="T195" i="11"/>
  <c r="U195" i="11"/>
  <c r="S196" i="11"/>
  <c r="T196" i="11"/>
  <c r="U196" i="11"/>
  <c r="S197" i="11"/>
  <c r="T197" i="11"/>
  <c r="U197" i="11"/>
  <c r="S198" i="11"/>
  <c r="T198" i="11"/>
  <c r="U198" i="11"/>
  <c r="S199" i="11"/>
  <c r="T199" i="11"/>
  <c r="U199" i="11"/>
  <c r="S200" i="11"/>
  <c r="T200" i="11"/>
  <c r="U200" i="11"/>
  <c r="S201" i="11"/>
  <c r="T201" i="11"/>
  <c r="U201" i="11"/>
  <c r="S202" i="11"/>
  <c r="T202" i="11"/>
  <c r="U202" i="11"/>
  <c r="S203" i="11"/>
  <c r="T203" i="11"/>
  <c r="U203" i="11"/>
  <c r="S204" i="11"/>
  <c r="T204" i="11"/>
  <c r="U204" i="11"/>
  <c r="S205" i="11"/>
  <c r="T205" i="11"/>
  <c r="U205" i="11"/>
  <c r="S206" i="11"/>
  <c r="T206" i="11"/>
  <c r="U206" i="11"/>
  <c r="S207" i="11"/>
  <c r="T207" i="11"/>
  <c r="U207" i="11"/>
  <c r="S208" i="11"/>
  <c r="T208" i="11"/>
  <c r="U208" i="11"/>
  <c r="S209" i="11"/>
  <c r="T209" i="11"/>
  <c r="U209" i="11"/>
  <c r="S210" i="11"/>
  <c r="T210" i="11"/>
  <c r="U210" i="11"/>
  <c r="S211" i="11"/>
  <c r="T211" i="11"/>
  <c r="U211" i="11"/>
  <c r="S212" i="11"/>
  <c r="T212" i="11"/>
  <c r="U212" i="11"/>
  <c r="S213" i="11"/>
  <c r="T213" i="11"/>
  <c r="U213" i="11"/>
  <c r="S214" i="11"/>
  <c r="T214" i="11"/>
  <c r="U214" i="11"/>
  <c r="S215" i="11"/>
  <c r="T215" i="11"/>
  <c r="U215" i="11"/>
  <c r="S216" i="11"/>
  <c r="T216" i="11"/>
  <c r="U216" i="11"/>
  <c r="S217" i="11"/>
  <c r="T217" i="11"/>
  <c r="U217" i="11"/>
  <c r="S218" i="11"/>
  <c r="T218" i="11"/>
  <c r="U218" i="11"/>
  <c r="S219" i="11"/>
  <c r="T219" i="11"/>
  <c r="U219" i="11"/>
  <c r="S220" i="11"/>
  <c r="T220" i="11"/>
  <c r="U220" i="11"/>
  <c r="U194" i="11"/>
  <c r="T194" i="11"/>
  <c r="S194" i="11"/>
  <c r="U193" i="11"/>
  <c r="T193" i="11"/>
  <c r="S193" i="11"/>
  <c r="S149" i="11"/>
  <c r="T149" i="11"/>
  <c r="U149" i="11"/>
  <c r="S150" i="11"/>
  <c r="T150" i="11"/>
  <c r="U150" i="11"/>
  <c r="S151" i="11"/>
  <c r="T151" i="11"/>
  <c r="U151" i="11"/>
  <c r="S152" i="11"/>
  <c r="T152" i="11"/>
  <c r="U152" i="11"/>
  <c r="S153" i="11"/>
  <c r="T153" i="11"/>
  <c r="U153" i="11"/>
  <c r="S154" i="11"/>
  <c r="T154" i="11"/>
  <c r="U154" i="11"/>
  <c r="S155" i="11"/>
  <c r="T155" i="11"/>
  <c r="U155" i="11"/>
  <c r="S156" i="11"/>
  <c r="T156" i="11"/>
  <c r="U156" i="11"/>
  <c r="S157" i="11"/>
  <c r="T157" i="11"/>
  <c r="U157" i="11"/>
  <c r="S158" i="11"/>
  <c r="T158" i="11"/>
  <c r="U158" i="11"/>
  <c r="S159" i="11"/>
  <c r="T159" i="11"/>
  <c r="U159" i="11"/>
  <c r="S160" i="11"/>
  <c r="T160" i="11"/>
  <c r="U160" i="11"/>
  <c r="S161" i="11"/>
  <c r="T161" i="11"/>
  <c r="U161" i="11"/>
  <c r="S162" i="11"/>
  <c r="T162" i="11"/>
  <c r="U162" i="11"/>
  <c r="S163" i="11"/>
  <c r="T163" i="11"/>
  <c r="U163" i="11"/>
  <c r="S164" i="11"/>
  <c r="T164" i="11"/>
  <c r="U164" i="11"/>
  <c r="S165" i="11"/>
  <c r="T165" i="11"/>
  <c r="U165" i="11"/>
  <c r="S166" i="11"/>
  <c r="T166" i="11"/>
  <c r="U166" i="11"/>
  <c r="S167" i="11"/>
  <c r="T167" i="11"/>
  <c r="U167" i="11"/>
  <c r="S168" i="11"/>
  <c r="T168" i="11"/>
  <c r="U168" i="11"/>
  <c r="S169" i="11"/>
  <c r="T169" i="11"/>
  <c r="U169" i="11"/>
  <c r="S170" i="11"/>
  <c r="T170" i="11"/>
  <c r="U170" i="11"/>
  <c r="S171" i="11"/>
  <c r="T171" i="11"/>
  <c r="U171" i="11"/>
  <c r="S172" i="11"/>
  <c r="T172" i="11"/>
  <c r="U172" i="11"/>
  <c r="S173" i="11"/>
  <c r="T173" i="11"/>
  <c r="U173" i="11"/>
  <c r="S174" i="11"/>
  <c r="T174" i="11"/>
  <c r="U174" i="11"/>
  <c r="S175" i="11"/>
  <c r="T175" i="11"/>
  <c r="U175" i="11"/>
  <c r="S176" i="11"/>
  <c r="T176" i="11"/>
  <c r="U176" i="11"/>
  <c r="S177" i="11"/>
  <c r="T177" i="11"/>
  <c r="U177" i="11"/>
  <c r="S178" i="11"/>
  <c r="T178" i="11"/>
  <c r="U178" i="11"/>
  <c r="S179" i="11"/>
  <c r="T179" i="11"/>
  <c r="U179" i="11"/>
  <c r="S180" i="11"/>
  <c r="T180" i="11"/>
  <c r="U180" i="11"/>
  <c r="S181" i="11"/>
  <c r="T181" i="11"/>
  <c r="U181" i="11"/>
  <c r="S182" i="11"/>
  <c r="T182" i="11"/>
  <c r="U182" i="11"/>
  <c r="S183" i="11"/>
  <c r="T183" i="11"/>
  <c r="U183" i="11"/>
  <c r="S184" i="11"/>
  <c r="T184" i="11"/>
  <c r="U184" i="11"/>
  <c r="S185" i="11"/>
  <c r="T185" i="11"/>
  <c r="U185" i="11"/>
  <c r="S186" i="11"/>
  <c r="T186" i="11"/>
  <c r="U186" i="11"/>
  <c r="S187" i="11"/>
  <c r="T187" i="11"/>
  <c r="U187" i="11"/>
  <c r="S188" i="11"/>
  <c r="T188" i="11"/>
  <c r="U188" i="11"/>
  <c r="S189" i="11"/>
  <c r="T189" i="11"/>
  <c r="U189" i="11"/>
  <c r="S190" i="11"/>
  <c r="T190" i="11"/>
  <c r="U190" i="11"/>
  <c r="S191" i="11"/>
  <c r="T191" i="11"/>
  <c r="U191" i="11"/>
  <c r="S192" i="11"/>
  <c r="T192" i="11"/>
  <c r="U192" i="11"/>
  <c r="U148" i="11"/>
  <c r="T148" i="11"/>
  <c r="S148" i="11"/>
  <c r="U147" i="11"/>
  <c r="T147" i="11"/>
  <c r="S147" i="11"/>
  <c r="S115" i="11"/>
  <c r="T115" i="11"/>
  <c r="U115" i="11"/>
  <c r="S116" i="11"/>
  <c r="T116" i="11"/>
  <c r="U116" i="11"/>
  <c r="S117" i="11"/>
  <c r="T117" i="11"/>
  <c r="U117" i="11"/>
  <c r="S118" i="11"/>
  <c r="T118" i="11"/>
  <c r="U118" i="11"/>
  <c r="S119" i="11"/>
  <c r="T119" i="11"/>
  <c r="U119" i="11"/>
  <c r="S120" i="11"/>
  <c r="T120" i="11"/>
  <c r="U120" i="11"/>
  <c r="S121" i="11"/>
  <c r="T121" i="11"/>
  <c r="U121" i="11"/>
  <c r="S122" i="11"/>
  <c r="T122" i="11"/>
  <c r="U122" i="11"/>
  <c r="S123" i="11"/>
  <c r="T123" i="11"/>
  <c r="U123" i="11"/>
  <c r="S124" i="11"/>
  <c r="T124" i="11"/>
  <c r="U124" i="11"/>
  <c r="S125" i="11"/>
  <c r="T125" i="11"/>
  <c r="U125" i="11"/>
  <c r="S126" i="11"/>
  <c r="T126" i="11"/>
  <c r="U126" i="11"/>
  <c r="S127" i="11"/>
  <c r="T127" i="11"/>
  <c r="U127" i="11"/>
  <c r="S128" i="11"/>
  <c r="T128" i="11"/>
  <c r="U128" i="11"/>
  <c r="S129" i="11"/>
  <c r="T129" i="11"/>
  <c r="U129" i="11"/>
  <c r="S130" i="11"/>
  <c r="T130" i="11"/>
  <c r="U130" i="11"/>
  <c r="S131" i="11"/>
  <c r="T131" i="11"/>
  <c r="U131" i="11"/>
  <c r="S132" i="11"/>
  <c r="T132" i="11"/>
  <c r="U132" i="11"/>
  <c r="S133" i="11"/>
  <c r="T133" i="11"/>
  <c r="U133" i="11"/>
  <c r="S134" i="11"/>
  <c r="T134" i="11"/>
  <c r="U134" i="11"/>
  <c r="S135" i="11"/>
  <c r="T135" i="11"/>
  <c r="U135" i="11"/>
  <c r="S136" i="11"/>
  <c r="T136" i="11"/>
  <c r="U136" i="11"/>
  <c r="S137" i="11"/>
  <c r="T137" i="11"/>
  <c r="U137" i="11"/>
  <c r="S138" i="11"/>
  <c r="T138" i="11"/>
  <c r="U138" i="11"/>
  <c r="S139" i="11"/>
  <c r="T139" i="11"/>
  <c r="U139" i="11"/>
  <c r="S140" i="11"/>
  <c r="T140" i="11"/>
  <c r="U140" i="11"/>
  <c r="S141" i="11"/>
  <c r="T141" i="11"/>
  <c r="U141" i="11"/>
  <c r="S142" i="11"/>
  <c r="T142" i="11"/>
  <c r="U142" i="11"/>
  <c r="S143" i="11"/>
  <c r="T143" i="11"/>
  <c r="U143" i="11"/>
  <c r="S144" i="11"/>
  <c r="T144" i="11"/>
  <c r="U144" i="11"/>
  <c r="S145" i="11"/>
  <c r="T145" i="11"/>
  <c r="U145" i="11"/>
  <c r="S146" i="11"/>
  <c r="T146" i="11"/>
  <c r="U146" i="11"/>
  <c r="U114" i="11"/>
  <c r="T114" i="11"/>
  <c r="S114" i="11"/>
  <c r="U113" i="11"/>
  <c r="T113" i="11"/>
  <c r="S113" i="11"/>
  <c r="S81" i="11"/>
  <c r="T81" i="11"/>
  <c r="U81" i="11"/>
  <c r="S82" i="11"/>
  <c r="T82" i="11"/>
  <c r="U82" i="11"/>
  <c r="S83" i="11"/>
  <c r="T83" i="11"/>
  <c r="U83" i="11"/>
  <c r="S84" i="11"/>
  <c r="T84" i="11"/>
  <c r="U84" i="11"/>
  <c r="S85" i="11"/>
  <c r="T85" i="11"/>
  <c r="U85" i="11"/>
  <c r="S86" i="11"/>
  <c r="T86" i="11"/>
  <c r="U86" i="11"/>
  <c r="S87" i="11"/>
  <c r="T87" i="11"/>
  <c r="U87" i="11"/>
  <c r="S88" i="11"/>
  <c r="T88" i="11"/>
  <c r="U88" i="11"/>
  <c r="S89" i="11"/>
  <c r="T89" i="11"/>
  <c r="U89" i="11"/>
  <c r="S90" i="11"/>
  <c r="T90" i="11"/>
  <c r="U90" i="11"/>
  <c r="S91" i="11"/>
  <c r="T91" i="11"/>
  <c r="U91" i="11"/>
  <c r="S92" i="11"/>
  <c r="T92" i="11"/>
  <c r="U92" i="11"/>
  <c r="S93" i="11"/>
  <c r="T93" i="11"/>
  <c r="U93" i="11"/>
  <c r="S94" i="11"/>
  <c r="T94" i="11"/>
  <c r="U94" i="11"/>
  <c r="S95" i="11"/>
  <c r="T95" i="11"/>
  <c r="U95" i="11"/>
  <c r="S96" i="11"/>
  <c r="T96" i="11"/>
  <c r="U96" i="11"/>
  <c r="S97" i="11"/>
  <c r="T97" i="11"/>
  <c r="U97" i="11"/>
  <c r="S98" i="11"/>
  <c r="T98" i="11"/>
  <c r="U98" i="11"/>
  <c r="S99" i="11"/>
  <c r="T99" i="11"/>
  <c r="U99" i="11"/>
  <c r="S100" i="11"/>
  <c r="T100" i="11"/>
  <c r="U100" i="11"/>
  <c r="S101" i="11"/>
  <c r="T101" i="11"/>
  <c r="U101" i="11"/>
  <c r="S102" i="11"/>
  <c r="T102" i="11"/>
  <c r="U102" i="11"/>
  <c r="S103" i="11"/>
  <c r="T103" i="11"/>
  <c r="U103" i="11"/>
  <c r="S104" i="11"/>
  <c r="T104" i="11"/>
  <c r="U104" i="11"/>
  <c r="S105" i="11"/>
  <c r="T105" i="11"/>
  <c r="U105" i="11"/>
  <c r="S106" i="11"/>
  <c r="T106" i="11"/>
  <c r="U106" i="11"/>
  <c r="S107" i="11"/>
  <c r="T107" i="11"/>
  <c r="U107" i="11"/>
  <c r="S108" i="11"/>
  <c r="T108" i="11"/>
  <c r="U108" i="11"/>
  <c r="S109" i="11"/>
  <c r="T109" i="11"/>
  <c r="U109" i="11"/>
  <c r="S110" i="11"/>
  <c r="T110" i="11"/>
  <c r="U110" i="11"/>
  <c r="S111" i="11"/>
  <c r="T111" i="11"/>
  <c r="U111" i="11"/>
  <c r="S112" i="11"/>
  <c r="T112" i="11"/>
  <c r="U112" i="11"/>
  <c r="U80" i="11"/>
  <c r="T80" i="11"/>
  <c r="S80" i="11"/>
  <c r="U79" i="11"/>
  <c r="T79" i="11"/>
  <c r="S79" i="11"/>
  <c r="S63" i="11"/>
  <c r="T63" i="11"/>
  <c r="U63" i="11"/>
  <c r="S64" i="11"/>
  <c r="T64" i="11"/>
  <c r="U64" i="11"/>
  <c r="S65" i="11"/>
  <c r="T65" i="11"/>
  <c r="U65" i="11"/>
  <c r="S66" i="11"/>
  <c r="T66" i="11"/>
  <c r="U66" i="11"/>
  <c r="S67" i="11"/>
  <c r="T67" i="11"/>
  <c r="U67" i="11"/>
  <c r="S68" i="11"/>
  <c r="T68" i="11"/>
  <c r="U68" i="11"/>
  <c r="S69" i="11"/>
  <c r="T69" i="11"/>
  <c r="U69" i="11"/>
  <c r="S70" i="11"/>
  <c r="T70" i="11"/>
  <c r="U70" i="11"/>
  <c r="S71" i="11"/>
  <c r="T71" i="11"/>
  <c r="U71" i="11"/>
  <c r="S72" i="11"/>
  <c r="T72" i="11"/>
  <c r="U72" i="11"/>
  <c r="S73" i="11"/>
  <c r="T73" i="11"/>
  <c r="U73" i="11"/>
  <c r="S74" i="11"/>
  <c r="T74" i="11"/>
  <c r="U74" i="11"/>
  <c r="S75" i="11"/>
  <c r="T75" i="11"/>
  <c r="U75" i="11"/>
  <c r="S76" i="11"/>
  <c r="T76" i="11"/>
  <c r="U76" i="11"/>
  <c r="S77" i="11"/>
  <c r="T77" i="11"/>
  <c r="U77" i="11"/>
  <c r="S78" i="11"/>
  <c r="T78" i="11"/>
  <c r="U78" i="11"/>
  <c r="S52" i="11"/>
  <c r="T52" i="11"/>
  <c r="U52" i="11"/>
  <c r="S53" i="11"/>
  <c r="T53" i="11"/>
  <c r="U53" i="11"/>
  <c r="S54" i="11"/>
  <c r="T54" i="11"/>
  <c r="U54" i="11"/>
  <c r="S55" i="11"/>
  <c r="T55" i="11"/>
  <c r="U55" i="11"/>
  <c r="S56" i="11"/>
  <c r="T56" i="11"/>
  <c r="U56" i="11"/>
  <c r="S57" i="11"/>
  <c r="T57" i="11"/>
  <c r="U57" i="11"/>
  <c r="S58" i="11"/>
  <c r="T58" i="11"/>
  <c r="U58" i="11"/>
  <c r="S59" i="11"/>
  <c r="T59" i="11"/>
  <c r="U59" i="11"/>
  <c r="S60" i="11"/>
  <c r="T60" i="11"/>
  <c r="U60" i="11"/>
  <c r="S61" i="11"/>
  <c r="T61" i="11"/>
  <c r="U61" i="11"/>
  <c r="S62" i="11"/>
  <c r="T62" i="11"/>
  <c r="U62" i="11"/>
  <c r="U51" i="11"/>
  <c r="T51" i="11"/>
  <c r="S51" i="11"/>
  <c r="U50" i="11"/>
  <c r="T50" i="11"/>
  <c r="S50" i="11"/>
  <c r="S45" i="11"/>
  <c r="T45" i="11"/>
  <c r="U45" i="11"/>
  <c r="S46" i="11"/>
  <c r="T46" i="11"/>
  <c r="U46" i="11"/>
  <c r="S47" i="11"/>
  <c r="T47" i="11"/>
  <c r="U47" i="11"/>
  <c r="S48" i="11"/>
  <c r="T48" i="11"/>
  <c r="U48" i="11"/>
  <c r="S49" i="11"/>
  <c r="T49" i="11"/>
  <c r="U49" i="11"/>
  <c r="U44" i="11"/>
  <c r="T44" i="11"/>
  <c r="S44" i="11"/>
  <c r="U43" i="11"/>
  <c r="T43" i="11"/>
  <c r="S43" i="11"/>
  <c r="U42" i="11"/>
  <c r="T42" i="11"/>
  <c r="S42" i="11"/>
  <c r="U41" i="11"/>
  <c r="T41" i="11"/>
  <c r="S41" i="11"/>
  <c r="U40" i="11"/>
  <c r="T40" i="11"/>
  <c r="S40" i="11"/>
  <c r="U38" i="11"/>
  <c r="T38" i="11"/>
  <c r="S38" i="11"/>
  <c r="U37" i="11"/>
  <c r="T37" i="11"/>
  <c r="S37" i="11"/>
  <c r="U36" i="11"/>
  <c r="T36" i="11"/>
  <c r="S36" i="11"/>
  <c r="U35" i="11"/>
  <c r="T35" i="11"/>
  <c r="S35" i="11"/>
  <c r="U34" i="11"/>
  <c r="T34" i="11"/>
  <c r="S34" i="11"/>
  <c r="U33" i="11"/>
  <c r="T33" i="11"/>
  <c r="S33" i="11"/>
  <c r="U32" i="11"/>
  <c r="T32" i="11"/>
  <c r="S32" i="11"/>
  <c r="U31" i="11"/>
  <c r="T31" i="11"/>
  <c r="S31" i="11"/>
  <c r="U30" i="11"/>
  <c r="T30" i="11"/>
  <c r="S30" i="11"/>
  <c r="U29" i="11"/>
  <c r="T29" i="11"/>
  <c r="S29" i="11"/>
  <c r="U28" i="11"/>
  <c r="T28" i="11"/>
  <c r="S28" i="11"/>
  <c r="U27" i="11"/>
  <c r="T27" i="11"/>
  <c r="S27" i="11"/>
  <c r="U39" i="11"/>
  <c r="T39" i="11"/>
  <c r="S39" i="11"/>
  <c r="U26" i="11"/>
  <c r="T26" i="11"/>
  <c r="S26" i="11"/>
  <c r="U25" i="11"/>
  <c r="T25" i="11"/>
  <c r="S25" i="11"/>
  <c r="U24" i="11"/>
  <c r="T24" i="11"/>
  <c r="S24" i="11"/>
  <c r="U23" i="11"/>
  <c r="T23" i="11"/>
  <c r="S23" i="11"/>
  <c r="U22" i="11"/>
  <c r="T22" i="11"/>
  <c r="S22" i="11"/>
  <c r="U21" i="11"/>
  <c r="T21" i="11"/>
  <c r="S21" i="11"/>
  <c r="U20" i="11"/>
  <c r="T20" i="11"/>
  <c r="S20" i="11"/>
  <c r="U19" i="11"/>
  <c r="T19" i="11"/>
  <c r="S19" i="11"/>
  <c r="U18" i="11"/>
  <c r="T18" i="11"/>
  <c r="S18" i="11"/>
  <c r="U17" i="11"/>
  <c r="T17" i="11"/>
  <c r="S17" i="11"/>
  <c r="U16" i="11"/>
  <c r="T16" i="11"/>
  <c r="S16" i="11"/>
  <c r="U15" i="11"/>
  <c r="T15" i="11"/>
  <c r="S15" i="11"/>
  <c r="U14" i="11"/>
  <c r="T14" i="11"/>
  <c r="S14" i="11"/>
  <c r="U13" i="11"/>
  <c r="T13" i="11"/>
  <c r="S13" i="11"/>
  <c r="U12" i="11"/>
  <c r="T12" i="11"/>
  <c r="S12" i="11"/>
  <c r="U11" i="11"/>
  <c r="T11" i="11"/>
  <c r="S11" i="11"/>
  <c r="U10" i="11"/>
  <c r="T10" i="11"/>
  <c r="S10" i="11"/>
  <c r="U9" i="11"/>
  <c r="T9" i="11"/>
  <c r="S9" i="11"/>
  <c r="U8" i="11"/>
  <c r="T8" i="11"/>
  <c r="S8" i="11"/>
  <c r="U7" i="11"/>
  <c r="T7" i="11"/>
  <c r="S7" i="11"/>
  <c r="U6" i="11"/>
  <c r="T6" i="11"/>
  <c r="S6" i="11"/>
  <c r="U5" i="11"/>
  <c r="T5" i="11"/>
  <c r="S5" i="11"/>
  <c r="U4" i="11"/>
  <c r="T4" i="11"/>
  <c r="S4" i="11"/>
  <c r="U3" i="11"/>
  <c r="T3" i="11"/>
  <c r="S3" i="11"/>
  <c r="R363" i="16" l="1"/>
  <c r="S16" i="16" s="1"/>
  <c r="P363" i="16"/>
  <c r="Q56" i="16" s="1"/>
  <c r="R270" i="18"/>
  <c r="S55" i="18" s="1"/>
  <c r="S3" i="7"/>
  <c r="S4" i="7"/>
  <c r="S5" i="7"/>
  <c r="S141" i="7" s="1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Q3" i="7"/>
  <c r="Q4" i="7"/>
  <c r="Q5" i="7"/>
  <c r="Q6" i="7"/>
  <c r="Q7" i="7"/>
  <c r="Q8" i="7"/>
  <c r="Q141" i="7" s="1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S138" i="7"/>
  <c r="Q138" i="7"/>
  <c r="R141" i="7"/>
  <c r="S3" i="6"/>
  <c r="S4" i="6"/>
  <c r="S5" i="6"/>
  <c r="S6" i="6"/>
  <c r="S7" i="6"/>
  <c r="S8" i="6"/>
  <c r="S9" i="6"/>
  <c r="S10" i="6"/>
  <c r="S99" i="6" s="1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Q3" i="6"/>
  <c r="Q4" i="6"/>
  <c r="Q5" i="6"/>
  <c r="Q99" i="6" s="1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S96" i="6"/>
  <c r="Q96" i="6"/>
  <c r="R99" i="6"/>
  <c r="P99" i="6"/>
  <c r="S3" i="9"/>
  <c r="S155" i="9" s="1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Q3" i="9"/>
  <c r="Q4" i="9"/>
  <c r="Q5" i="9"/>
  <c r="Q6" i="9"/>
  <c r="Q7" i="9"/>
  <c r="Q8" i="9"/>
  <c r="Q9" i="9"/>
  <c r="Q10" i="9"/>
  <c r="Q11" i="9"/>
  <c r="Q12" i="9"/>
  <c r="Q13" i="9"/>
  <c r="Q14" i="9"/>
  <c r="Q15" i="9"/>
  <c r="Q16" i="9"/>
  <c r="Q17" i="9"/>
  <c r="Q18" i="9"/>
  <c r="Q19" i="9"/>
  <c r="Q20" i="9"/>
  <c r="Q21" i="9"/>
  <c r="Q22" i="9"/>
  <c r="Q23" i="9"/>
  <c r="Q24" i="9"/>
  <c r="Q25" i="9"/>
  <c r="Q26" i="9"/>
  <c r="Q27" i="9"/>
  <c r="Q28" i="9"/>
  <c r="Q29" i="9"/>
  <c r="Q30" i="9"/>
  <c r="Q31" i="9"/>
  <c r="Q32" i="9"/>
  <c r="Q33" i="9"/>
  <c r="Q34" i="9"/>
  <c r="Q35" i="9"/>
  <c r="Q36" i="9"/>
  <c r="Q37" i="9"/>
  <c r="Q38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Q58" i="9"/>
  <c r="Q59" i="9"/>
  <c r="Q60" i="9"/>
  <c r="Q61" i="9"/>
  <c r="Q62" i="9"/>
  <c r="Q63" i="9"/>
  <c r="Q64" i="9"/>
  <c r="Q65" i="9"/>
  <c r="Q66" i="9"/>
  <c r="Q67" i="9"/>
  <c r="Q68" i="9"/>
  <c r="Q69" i="9"/>
  <c r="Q70" i="9"/>
  <c r="Q71" i="9"/>
  <c r="Q72" i="9"/>
  <c r="Q73" i="9"/>
  <c r="Q74" i="9"/>
  <c r="Q75" i="9"/>
  <c r="Q76" i="9"/>
  <c r="Q77" i="9"/>
  <c r="Q78" i="9"/>
  <c r="Q79" i="9"/>
  <c r="Q80" i="9"/>
  <c r="Q81" i="9"/>
  <c r="Q82" i="9"/>
  <c r="Q83" i="9"/>
  <c r="Q84" i="9"/>
  <c r="Q85" i="9"/>
  <c r="Q86" i="9"/>
  <c r="Q87" i="9"/>
  <c r="Q88" i="9"/>
  <c r="Q89" i="9"/>
  <c r="Q90" i="9"/>
  <c r="Q91" i="9"/>
  <c r="Q92" i="9"/>
  <c r="Q93" i="9"/>
  <c r="Q94" i="9"/>
  <c r="Q95" i="9"/>
  <c r="Q96" i="9"/>
  <c r="Q97" i="9"/>
  <c r="Q98" i="9"/>
  <c r="Q99" i="9"/>
  <c r="Q100" i="9"/>
  <c r="Q101" i="9"/>
  <c r="Q102" i="9"/>
  <c r="Q103" i="9"/>
  <c r="Q104" i="9"/>
  <c r="Q105" i="9"/>
  <c r="Q106" i="9"/>
  <c r="Q107" i="9"/>
  <c r="Q108" i="9"/>
  <c r="Q109" i="9"/>
  <c r="Q110" i="9"/>
  <c r="Q111" i="9"/>
  <c r="Q112" i="9"/>
  <c r="Q113" i="9"/>
  <c r="Q114" i="9"/>
  <c r="Q115" i="9"/>
  <c r="Q116" i="9"/>
  <c r="Q117" i="9"/>
  <c r="Q118" i="9"/>
  <c r="Q119" i="9"/>
  <c r="Q120" i="9"/>
  <c r="Q121" i="9"/>
  <c r="Q122" i="9"/>
  <c r="Q123" i="9"/>
  <c r="Q124" i="9"/>
  <c r="Q125" i="9"/>
  <c r="Q126" i="9"/>
  <c r="Q127" i="9"/>
  <c r="Q128" i="9"/>
  <c r="Q129" i="9"/>
  <c r="Q130" i="9"/>
  <c r="Q131" i="9"/>
  <c r="Q132" i="9"/>
  <c r="Q133" i="9"/>
  <c r="Q134" i="9"/>
  <c r="Q135" i="9"/>
  <c r="Q136" i="9"/>
  <c r="Q137" i="9"/>
  <c r="Q138" i="9"/>
  <c r="Q139" i="9"/>
  <c r="Q140" i="9"/>
  <c r="Q141" i="9"/>
  <c r="Q142" i="9"/>
  <c r="Q143" i="9"/>
  <c r="Q144" i="9"/>
  <c r="Q145" i="9"/>
  <c r="Q146" i="9"/>
  <c r="Q147" i="9"/>
  <c r="Q148" i="9"/>
  <c r="Q149" i="9"/>
  <c r="Q150" i="9"/>
  <c r="Q151" i="9"/>
  <c r="S152" i="9"/>
  <c r="Q152" i="9"/>
  <c r="Q155" i="9"/>
  <c r="R155" i="9"/>
  <c r="S3" i="8"/>
  <c r="S160" i="8" s="1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Q3" i="8"/>
  <c r="Q160" i="8" s="1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8" i="8"/>
  <c r="Q109" i="8"/>
  <c r="Q110" i="8"/>
  <c r="Q111" i="8"/>
  <c r="Q112" i="8"/>
  <c r="Q113" i="8"/>
  <c r="Q114" i="8"/>
  <c r="Q115" i="8"/>
  <c r="Q116" i="8"/>
  <c r="Q117" i="8"/>
  <c r="Q118" i="8"/>
  <c r="Q119" i="8"/>
  <c r="Q120" i="8"/>
  <c r="Q121" i="8"/>
  <c r="Q122" i="8"/>
  <c r="Q123" i="8"/>
  <c r="Q124" i="8"/>
  <c r="Q125" i="8"/>
  <c r="Q126" i="8"/>
  <c r="Q127" i="8"/>
  <c r="Q128" i="8"/>
  <c r="Q129" i="8"/>
  <c r="Q130" i="8"/>
  <c r="Q131" i="8"/>
  <c r="Q132" i="8"/>
  <c r="Q133" i="8"/>
  <c r="Q134" i="8"/>
  <c r="Q135" i="8"/>
  <c r="Q136" i="8"/>
  <c r="Q137" i="8"/>
  <c r="Q138" i="8"/>
  <c r="Q139" i="8"/>
  <c r="Q140" i="8"/>
  <c r="Q141" i="8"/>
  <c r="Q142" i="8"/>
  <c r="Q143" i="8"/>
  <c r="Q144" i="8"/>
  <c r="Q145" i="8"/>
  <c r="Q146" i="8"/>
  <c r="Q147" i="8"/>
  <c r="Q148" i="8"/>
  <c r="Q149" i="8"/>
  <c r="Q150" i="8"/>
  <c r="Q151" i="8"/>
  <c r="Q152" i="8"/>
  <c r="Q153" i="8"/>
  <c r="Q154" i="8"/>
  <c r="Q155" i="8"/>
  <c r="Q156" i="8"/>
  <c r="S157" i="8"/>
  <c r="Q157" i="8"/>
  <c r="S3" i="15"/>
  <c r="S103" i="15" s="1"/>
  <c r="S4" i="15"/>
  <c r="S5" i="15"/>
  <c r="S6" i="15"/>
  <c r="S7" i="15"/>
  <c r="S8" i="15"/>
  <c r="S9" i="15"/>
  <c r="S10" i="15"/>
  <c r="S11" i="15"/>
  <c r="S12" i="15"/>
  <c r="S13" i="15"/>
  <c r="S14" i="15"/>
  <c r="S15" i="15"/>
  <c r="S16" i="15"/>
  <c r="S17" i="15"/>
  <c r="S18" i="15"/>
  <c r="S19" i="15"/>
  <c r="S20" i="15"/>
  <c r="S21" i="15"/>
  <c r="S22" i="15"/>
  <c r="S23" i="15"/>
  <c r="S24" i="15"/>
  <c r="S25" i="15"/>
  <c r="S26" i="15"/>
  <c r="S27" i="15"/>
  <c r="S28" i="15"/>
  <c r="S29" i="15"/>
  <c r="S30" i="15"/>
  <c r="S31" i="15"/>
  <c r="S32" i="15"/>
  <c r="S33" i="15"/>
  <c r="S34" i="15"/>
  <c r="S35" i="15"/>
  <c r="S36" i="15"/>
  <c r="S37" i="15"/>
  <c r="S38" i="15"/>
  <c r="S39" i="15"/>
  <c r="S40" i="15"/>
  <c r="S41" i="15"/>
  <c r="S42" i="15"/>
  <c r="S43" i="15"/>
  <c r="S44" i="15"/>
  <c r="S45" i="15"/>
  <c r="S46" i="15"/>
  <c r="S47" i="15"/>
  <c r="S48" i="15"/>
  <c r="S49" i="15"/>
  <c r="S50" i="15"/>
  <c r="S51" i="15"/>
  <c r="S52" i="15"/>
  <c r="S53" i="15"/>
  <c r="S54" i="15"/>
  <c r="S55" i="15"/>
  <c r="S56" i="15"/>
  <c r="S57" i="15"/>
  <c r="S58" i="15"/>
  <c r="S59" i="15"/>
  <c r="S60" i="15"/>
  <c r="S61" i="15"/>
  <c r="S62" i="15"/>
  <c r="S63" i="15"/>
  <c r="S64" i="15"/>
  <c r="S65" i="15"/>
  <c r="S66" i="15"/>
  <c r="S67" i="15"/>
  <c r="S68" i="15"/>
  <c r="S69" i="15"/>
  <c r="S70" i="15"/>
  <c r="S71" i="15"/>
  <c r="S72" i="15"/>
  <c r="S73" i="15"/>
  <c r="S74" i="15"/>
  <c r="S75" i="15"/>
  <c r="S76" i="15"/>
  <c r="S77" i="15"/>
  <c r="S78" i="15"/>
  <c r="S79" i="15"/>
  <c r="S80" i="15"/>
  <c r="S81" i="15"/>
  <c r="S82" i="15"/>
  <c r="S83" i="15"/>
  <c r="S84" i="15"/>
  <c r="S85" i="15"/>
  <c r="S86" i="15"/>
  <c r="S87" i="15"/>
  <c r="S88" i="15"/>
  <c r="S89" i="15"/>
  <c r="S90" i="15"/>
  <c r="S91" i="15"/>
  <c r="S92" i="15"/>
  <c r="S93" i="15"/>
  <c r="S94" i="15"/>
  <c r="S95" i="15"/>
  <c r="S96" i="15"/>
  <c r="S97" i="15"/>
  <c r="S98" i="15"/>
  <c r="S99" i="15"/>
  <c r="Q3" i="15"/>
  <c r="Q4" i="15"/>
  <c r="Q103" i="15" s="1"/>
  <c r="Q5" i="15"/>
  <c r="Q6" i="15"/>
  <c r="Q7" i="15"/>
  <c r="Q8" i="15"/>
  <c r="Q9" i="15"/>
  <c r="Q10" i="15"/>
  <c r="Q11" i="15"/>
  <c r="Q12" i="15"/>
  <c r="Q13" i="15"/>
  <c r="Q14" i="15"/>
  <c r="Q15" i="15"/>
  <c r="Q16" i="15"/>
  <c r="Q17" i="15"/>
  <c r="Q18" i="15"/>
  <c r="Q19" i="15"/>
  <c r="Q20" i="15"/>
  <c r="Q21" i="15"/>
  <c r="Q22" i="15"/>
  <c r="Q23" i="15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79" i="15"/>
  <c r="Q80" i="15"/>
  <c r="Q81" i="15"/>
  <c r="Q82" i="15"/>
  <c r="Q83" i="15"/>
  <c r="Q84" i="15"/>
  <c r="Q85" i="15"/>
  <c r="Q86" i="15"/>
  <c r="Q87" i="15"/>
  <c r="Q88" i="15"/>
  <c r="Q89" i="15"/>
  <c r="Q90" i="15"/>
  <c r="Q91" i="15"/>
  <c r="Q92" i="15"/>
  <c r="Q93" i="15"/>
  <c r="Q94" i="15"/>
  <c r="Q95" i="15"/>
  <c r="Q96" i="15"/>
  <c r="Q97" i="15"/>
  <c r="Q98" i="15"/>
  <c r="Q99" i="15"/>
  <c r="S100" i="15"/>
  <c r="Q100" i="15"/>
  <c r="R40" i="5"/>
  <c r="R104" i="5"/>
  <c r="R139" i="5"/>
  <c r="R171" i="5"/>
  <c r="R203" i="5"/>
  <c r="R235" i="5"/>
  <c r="Q250" i="5"/>
  <c r="R16" i="5" s="1"/>
  <c r="S45" i="4"/>
  <c r="S173" i="4"/>
  <c r="R298" i="4"/>
  <c r="S29" i="4" s="1"/>
  <c r="R323" i="3"/>
  <c r="S3" i="3" s="1"/>
  <c r="S3" i="2"/>
  <c r="S4" i="2"/>
  <c r="S5" i="2"/>
  <c r="S6" i="2"/>
  <c r="S7" i="2"/>
  <c r="S8" i="2"/>
  <c r="S9" i="2"/>
  <c r="S10" i="2"/>
  <c r="S323" i="2" s="1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" i="13"/>
  <c r="S4" i="13"/>
  <c r="S277" i="13" s="1"/>
  <c r="S5" i="13"/>
  <c r="S6" i="13"/>
  <c r="S7" i="13"/>
  <c r="S8" i="13"/>
  <c r="S9" i="13"/>
  <c r="S10" i="13"/>
  <c r="S11" i="13"/>
  <c r="S12" i="13"/>
  <c r="S13" i="13"/>
  <c r="S14" i="13"/>
  <c r="S15" i="13"/>
  <c r="S16" i="13"/>
  <c r="S17" i="13"/>
  <c r="S18" i="13"/>
  <c r="S19" i="13"/>
  <c r="S20" i="13"/>
  <c r="S21" i="13"/>
  <c r="S22" i="13"/>
  <c r="S23" i="13"/>
  <c r="S24" i="13"/>
  <c r="S25" i="13"/>
  <c r="S26" i="13"/>
  <c r="S27" i="13"/>
  <c r="S28" i="13"/>
  <c r="S29" i="13"/>
  <c r="S30" i="13"/>
  <c r="S31" i="13"/>
  <c r="S32" i="13"/>
  <c r="S33" i="13"/>
  <c r="S34" i="13"/>
  <c r="S35" i="13"/>
  <c r="S36" i="13"/>
  <c r="S37" i="13"/>
  <c r="S38" i="13"/>
  <c r="S39" i="13"/>
  <c r="S40" i="13"/>
  <c r="S41" i="13"/>
  <c r="S42" i="13"/>
  <c r="S43" i="13"/>
  <c r="S44" i="13"/>
  <c r="S45" i="13"/>
  <c r="S46" i="13"/>
  <c r="S47" i="13"/>
  <c r="S48" i="13"/>
  <c r="S49" i="13"/>
  <c r="S50" i="13"/>
  <c r="S51" i="13"/>
  <c r="S52" i="13"/>
  <c r="S53" i="13"/>
  <c r="S54" i="13"/>
  <c r="S55" i="13"/>
  <c r="S56" i="13"/>
  <c r="S57" i="13"/>
  <c r="S58" i="13"/>
  <c r="S59" i="13"/>
  <c r="S60" i="13"/>
  <c r="S61" i="13"/>
  <c r="S62" i="13"/>
  <c r="S63" i="13"/>
  <c r="S64" i="13"/>
  <c r="S65" i="13"/>
  <c r="S66" i="13"/>
  <c r="S67" i="13"/>
  <c r="S68" i="13"/>
  <c r="S69" i="13"/>
  <c r="S70" i="13"/>
  <c r="S71" i="13"/>
  <c r="S72" i="13"/>
  <c r="S73" i="13"/>
  <c r="S74" i="13"/>
  <c r="S75" i="13"/>
  <c r="S76" i="13"/>
  <c r="S77" i="13"/>
  <c r="S78" i="13"/>
  <c r="S79" i="13"/>
  <c r="S80" i="13"/>
  <c r="S81" i="13"/>
  <c r="S82" i="13"/>
  <c r="S83" i="13"/>
  <c r="S84" i="13"/>
  <c r="S85" i="13"/>
  <c r="S86" i="13"/>
  <c r="S87" i="13"/>
  <c r="S88" i="13"/>
  <c r="S89" i="13"/>
  <c r="S90" i="13"/>
  <c r="S91" i="13"/>
  <c r="S92" i="13"/>
  <c r="S93" i="13"/>
  <c r="S94" i="13"/>
  <c r="S95" i="13"/>
  <c r="S96" i="13"/>
  <c r="S97" i="13"/>
  <c r="S98" i="13"/>
  <c r="S99" i="13"/>
  <c r="S100" i="13"/>
  <c r="S101" i="13"/>
  <c r="S102" i="13"/>
  <c r="S103" i="13"/>
  <c r="S104" i="13"/>
  <c r="S105" i="13"/>
  <c r="S106" i="13"/>
  <c r="S107" i="13"/>
  <c r="S108" i="13"/>
  <c r="S109" i="13"/>
  <c r="S110" i="13"/>
  <c r="S111" i="13"/>
  <c r="S112" i="13"/>
  <c r="S113" i="13"/>
  <c r="S114" i="13"/>
  <c r="S115" i="13"/>
  <c r="S116" i="13"/>
  <c r="S117" i="13"/>
  <c r="S118" i="13"/>
  <c r="S119" i="13"/>
  <c r="S120" i="13"/>
  <c r="S121" i="13"/>
  <c r="S122" i="13"/>
  <c r="S123" i="13"/>
  <c r="S124" i="13"/>
  <c r="S125" i="13"/>
  <c r="S126" i="13"/>
  <c r="S127" i="13"/>
  <c r="S128" i="13"/>
  <c r="S129" i="13"/>
  <c r="S130" i="13"/>
  <c r="S131" i="13"/>
  <c r="S132" i="13"/>
  <c r="S133" i="13"/>
  <c r="S134" i="13"/>
  <c r="S135" i="13"/>
  <c r="S136" i="13"/>
  <c r="S137" i="13"/>
  <c r="S138" i="13"/>
  <c r="S139" i="13"/>
  <c r="S140" i="13"/>
  <c r="S141" i="13"/>
  <c r="S142" i="13"/>
  <c r="S143" i="13"/>
  <c r="S144" i="13"/>
  <c r="S145" i="13"/>
  <c r="S146" i="13"/>
  <c r="S147" i="13"/>
  <c r="S148" i="13"/>
  <c r="S149" i="13"/>
  <c r="S150" i="13"/>
  <c r="S151" i="13"/>
  <c r="S152" i="13"/>
  <c r="S153" i="13"/>
  <c r="S154" i="13"/>
  <c r="S155" i="13"/>
  <c r="S156" i="13"/>
  <c r="S157" i="13"/>
  <c r="S158" i="13"/>
  <c r="S159" i="13"/>
  <c r="S160" i="13"/>
  <c r="S161" i="13"/>
  <c r="S162" i="13"/>
  <c r="S163" i="13"/>
  <c r="S164" i="13"/>
  <c r="S165" i="13"/>
  <c r="S166" i="13"/>
  <c r="S167" i="13"/>
  <c r="S168" i="13"/>
  <c r="S169" i="13"/>
  <c r="S170" i="13"/>
  <c r="S171" i="13"/>
  <c r="S172" i="13"/>
  <c r="S173" i="13"/>
  <c r="S174" i="13"/>
  <c r="S175" i="13"/>
  <c r="S176" i="13"/>
  <c r="S177" i="13"/>
  <c r="S178" i="13"/>
  <c r="S179" i="13"/>
  <c r="S180" i="13"/>
  <c r="S181" i="13"/>
  <c r="S182" i="13"/>
  <c r="S183" i="13"/>
  <c r="S184" i="13"/>
  <c r="S185" i="13"/>
  <c r="S186" i="13"/>
  <c r="S187" i="13"/>
  <c r="S188" i="13"/>
  <c r="S189" i="13"/>
  <c r="S190" i="13"/>
  <c r="S191" i="13"/>
  <c r="S192" i="13"/>
  <c r="S193" i="13"/>
  <c r="S194" i="13"/>
  <c r="S195" i="13"/>
  <c r="S196" i="13"/>
  <c r="S197" i="13"/>
  <c r="S198" i="13"/>
  <c r="S199" i="13"/>
  <c r="S200" i="13"/>
  <c r="S201" i="13"/>
  <c r="S202" i="13"/>
  <c r="S203" i="13"/>
  <c r="S204" i="13"/>
  <c r="S205" i="13"/>
  <c r="S206" i="13"/>
  <c r="S207" i="13"/>
  <c r="S208" i="13"/>
  <c r="S209" i="13"/>
  <c r="S210" i="13"/>
  <c r="S211" i="13"/>
  <c r="S212" i="13"/>
  <c r="S213" i="13"/>
  <c r="S214" i="13"/>
  <c r="S215" i="13"/>
  <c r="S216" i="13"/>
  <c r="S217" i="13"/>
  <c r="S218" i="13"/>
  <c r="S219" i="13"/>
  <c r="S220" i="13"/>
  <c r="S221" i="13"/>
  <c r="S222" i="13"/>
  <c r="S223" i="13"/>
  <c r="S224" i="13"/>
  <c r="S225" i="13"/>
  <c r="S226" i="13"/>
  <c r="S227" i="13"/>
  <c r="S228" i="13"/>
  <c r="S229" i="13"/>
  <c r="S230" i="13"/>
  <c r="S231" i="13"/>
  <c r="S232" i="13"/>
  <c r="S233" i="13"/>
  <c r="S234" i="13"/>
  <c r="S235" i="13"/>
  <c r="S236" i="13"/>
  <c r="S237" i="13"/>
  <c r="S238" i="13"/>
  <c r="S239" i="13"/>
  <c r="S240" i="13"/>
  <c r="S241" i="13"/>
  <c r="S242" i="13"/>
  <c r="S243" i="13"/>
  <c r="S244" i="13"/>
  <c r="S245" i="13"/>
  <c r="S246" i="13"/>
  <c r="S247" i="13"/>
  <c r="S248" i="13"/>
  <c r="S249" i="13"/>
  <c r="S250" i="13"/>
  <c r="S251" i="13"/>
  <c r="S252" i="13"/>
  <c r="S253" i="13"/>
  <c r="S254" i="13"/>
  <c r="S255" i="13"/>
  <c r="S256" i="13"/>
  <c r="S257" i="13"/>
  <c r="S258" i="13"/>
  <c r="S259" i="13"/>
  <c r="S260" i="13"/>
  <c r="S261" i="13"/>
  <c r="S262" i="13"/>
  <c r="S263" i="13"/>
  <c r="S264" i="13"/>
  <c r="S265" i="13"/>
  <c r="S266" i="13"/>
  <c r="S267" i="13"/>
  <c r="S268" i="13"/>
  <c r="S269" i="13"/>
  <c r="S270" i="13"/>
  <c r="S271" i="13"/>
  <c r="S272" i="13"/>
  <c r="S273" i="13"/>
  <c r="S274" i="13"/>
  <c r="O267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O102" i="11"/>
  <c r="O103" i="11"/>
  <c r="O104" i="11"/>
  <c r="O105" i="11"/>
  <c r="O106" i="11"/>
  <c r="O107" i="11"/>
  <c r="O108" i="11"/>
  <c r="O109" i="11"/>
  <c r="O110" i="11"/>
  <c r="O111" i="11"/>
  <c r="O112" i="11"/>
  <c r="O113" i="11"/>
  <c r="O114" i="11"/>
  <c r="O115" i="11"/>
  <c r="O116" i="11"/>
  <c r="O117" i="11"/>
  <c r="O118" i="11"/>
  <c r="O119" i="11"/>
  <c r="O120" i="11"/>
  <c r="O121" i="11"/>
  <c r="O122" i="11"/>
  <c r="O123" i="11"/>
  <c r="O124" i="11"/>
  <c r="O125" i="11"/>
  <c r="O126" i="11"/>
  <c r="O127" i="11"/>
  <c r="O128" i="11"/>
  <c r="O129" i="11"/>
  <c r="O130" i="11"/>
  <c r="O131" i="11"/>
  <c r="O132" i="11"/>
  <c r="O133" i="11"/>
  <c r="O134" i="11"/>
  <c r="O135" i="11"/>
  <c r="O136" i="11"/>
  <c r="O137" i="11"/>
  <c r="O138" i="11"/>
  <c r="O139" i="11"/>
  <c r="O140" i="11"/>
  <c r="O141" i="11"/>
  <c r="O142" i="11"/>
  <c r="O143" i="11"/>
  <c r="O144" i="11"/>
  <c r="O145" i="11"/>
  <c r="O146" i="11"/>
  <c r="O147" i="11"/>
  <c r="O148" i="11"/>
  <c r="O149" i="11"/>
  <c r="O150" i="11"/>
  <c r="O151" i="11"/>
  <c r="O152" i="11"/>
  <c r="O153" i="11"/>
  <c r="O154" i="11"/>
  <c r="O155" i="11"/>
  <c r="O156" i="11"/>
  <c r="O157" i="11"/>
  <c r="O158" i="11"/>
  <c r="O159" i="11"/>
  <c r="O160" i="11"/>
  <c r="O161" i="11"/>
  <c r="O162" i="11"/>
  <c r="O163" i="11"/>
  <c r="O164" i="11"/>
  <c r="O165" i="11"/>
  <c r="O166" i="11"/>
  <c r="O167" i="11"/>
  <c r="O168" i="11"/>
  <c r="O169" i="11"/>
  <c r="O170" i="11"/>
  <c r="O171" i="11"/>
  <c r="O172" i="11"/>
  <c r="O173" i="11"/>
  <c r="O174" i="11"/>
  <c r="O175" i="11"/>
  <c r="O176" i="11"/>
  <c r="O177" i="11"/>
  <c r="O178" i="11"/>
  <c r="O179" i="11"/>
  <c r="O180" i="11"/>
  <c r="O181" i="11"/>
  <c r="O182" i="11"/>
  <c r="O183" i="11"/>
  <c r="O184" i="11"/>
  <c r="O185" i="11"/>
  <c r="O186" i="11"/>
  <c r="O187" i="11"/>
  <c r="O188" i="11"/>
  <c r="O189" i="11"/>
  <c r="O190" i="11"/>
  <c r="O191" i="11"/>
  <c r="O192" i="11"/>
  <c r="O193" i="11"/>
  <c r="O194" i="11"/>
  <c r="O195" i="11"/>
  <c r="O196" i="11"/>
  <c r="O197" i="11"/>
  <c r="O198" i="11"/>
  <c r="O199" i="11"/>
  <c r="O200" i="11"/>
  <c r="O201" i="11"/>
  <c r="O202" i="11"/>
  <c r="O203" i="11"/>
  <c r="O204" i="11"/>
  <c r="O205" i="11"/>
  <c r="O206" i="11"/>
  <c r="O207" i="11"/>
  <c r="O208" i="11"/>
  <c r="O209" i="11"/>
  <c r="O210" i="11"/>
  <c r="O211" i="11"/>
  <c r="O212" i="11"/>
  <c r="O213" i="11"/>
  <c r="O214" i="11"/>
  <c r="O215" i="11"/>
  <c r="O216" i="11"/>
  <c r="O217" i="11"/>
  <c r="O218" i="11"/>
  <c r="O219" i="11"/>
  <c r="O220" i="11"/>
  <c r="O221" i="11"/>
  <c r="O222" i="11"/>
  <c r="O223" i="11"/>
  <c r="O224" i="11"/>
  <c r="O225" i="11"/>
  <c r="O226" i="11"/>
  <c r="O227" i="11"/>
  <c r="O228" i="11"/>
  <c r="O229" i="11"/>
  <c r="O230" i="11"/>
  <c r="O231" i="11"/>
  <c r="O232" i="11"/>
  <c r="O233" i="11"/>
  <c r="O234" i="11"/>
  <c r="O235" i="11"/>
  <c r="O236" i="11"/>
  <c r="O237" i="11"/>
  <c r="O238" i="11"/>
  <c r="O239" i="11"/>
  <c r="O240" i="11"/>
  <c r="O241" i="11"/>
  <c r="O242" i="11"/>
  <c r="O243" i="11"/>
  <c r="O244" i="11"/>
  <c r="O245" i="11"/>
  <c r="O246" i="11"/>
  <c r="O247" i="11"/>
  <c r="O248" i="11"/>
  <c r="O249" i="11"/>
  <c r="O250" i="11"/>
  <c r="O251" i="11"/>
  <c r="O252" i="11"/>
  <c r="O253" i="11"/>
  <c r="O254" i="11"/>
  <c r="O255" i="11"/>
  <c r="O256" i="11"/>
  <c r="O257" i="11"/>
  <c r="O258" i="11"/>
  <c r="O259" i="11"/>
  <c r="O260" i="11"/>
  <c r="O261" i="11"/>
  <c r="O262" i="11"/>
  <c r="O263" i="11"/>
  <c r="O264" i="11"/>
  <c r="O3" i="11"/>
  <c r="P323" i="3"/>
  <c r="Q6" i="3" s="1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R323" i="2"/>
  <c r="P323" i="2"/>
  <c r="R277" i="13"/>
  <c r="P277" i="13"/>
  <c r="Q7" i="13" s="1"/>
  <c r="M267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3" i="11"/>
  <c r="S251" i="16" l="1"/>
  <c r="S259" i="16"/>
  <c r="S293" i="16"/>
  <c r="S357" i="16"/>
  <c r="S254" i="16"/>
  <c r="S262" i="16"/>
  <c r="S267" i="16"/>
  <c r="S271" i="16"/>
  <c r="S275" i="16"/>
  <c r="S279" i="16"/>
  <c r="S283" i="16"/>
  <c r="S287" i="16"/>
  <c r="S291" i="16"/>
  <c r="S295" i="16"/>
  <c r="S299" i="16"/>
  <c r="S303" i="16"/>
  <c r="S307" i="16"/>
  <c r="S311" i="16"/>
  <c r="S315" i="16"/>
  <c r="S319" i="16"/>
  <c r="S323" i="16"/>
  <c r="S327" i="16"/>
  <c r="S331" i="16"/>
  <c r="S335" i="16"/>
  <c r="S339" i="16"/>
  <c r="S343" i="16"/>
  <c r="S347" i="16"/>
  <c r="S351" i="16"/>
  <c r="S355" i="16"/>
  <c r="S359" i="16"/>
  <c r="S258" i="16"/>
  <c r="S285" i="16"/>
  <c r="S313" i="16"/>
  <c r="S317" i="16"/>
  <c r="S329" i="16"/>
  <c r="S333" i="16"/>
  <c r="S337" i="16"/>
  <c r="S341" i="16"/>
  <c r="S345" i="16"/>
  <c r="S349" i="16"/>
  <c r="S249" i="16"/>
  <c r="S257" i="16"/>
  <c r="S297" i="16"/>
  <c r="S309" i="16"/>
  <c r="S252" i="16"/>
  <c r="S260" i="16"/>
  <c r="S266" i="16"/>
  <c r="S270" i="16"/>
  <c r="S274" i="16"/>
  <c r="S278" i="16"/>
  <c r="S282" i="16"/>
  <c r="S286" i="16"/>
  <c r="S290" i="16"/>
  <c r="S294" i="16"/>
  <c r="S298" i="16"/>
  <c r="S302" i="16"/>
  <c r="S306" i="16"/>
  <c r="S310" i="16"/>
  <c r="S314" i="16"/>
  <c r="S318" i="16"/>
  <c r="S322" i="16"/>
  <c r="S326" i="16"/>
  <c r="S330" i="16"/>
  <c r="S334" i="16"/>
  <c r="S338" i="16"/>
  <c r="S342" i="16"/>
  <c r="S346" i="16"/>
  <c r="S350" i="16"/>
  <c r="S354" i="16"/>
  <c r="S358" i="16"/>
  <c r="S273" i="16"/>
  <c r="S255" i="16"/>
  <c r="S263" i="16"/>
  <c r="S250" i="16"/>
  <c r="S265" i="16"/>
  <c r="S269" i="16"/>
  <c r="S277" i="16"/>
  <c r="S281" i="16"/>
  <c r="S289" i="16"/>
  <c r="S301" i="16"/>
  <c r="S305" i="16"/>
  <c r="S321" i="16"/>
  <c r="S325" i="16"/>
  <c r="S353" i="16"/>
  <c r="S253" i="16"/>
  <c r="S261" i="16"/>
  <c r="S256" i="16"/>
  <c r="S264" i="16"/>
  <c r="S268" i="16"/>
  <c r="S272" i="16"/>
  <c r="S276" i="16"/>
  <c r="S280" i="16"/>
  <c r="S284" i="16"/>
  <c r="S288" i="16"/>
  <c r="S292" i="16"/>
  <c r="S296" i="16"/>
  <c r="S300" i="16"/>
  <c r="S304" i="16"/>
  <c r="S308" i="16"/>
  <c r="S312" i="16"/>
  <c r="S316" i="16"/>
  <c r="S320" i="16"/>
  <c r="S324" i="16"/>
  <c r="S328" i="16"/>
  <c r="S332" i="16"/>
  <c r="S336" i="16"/>
  <c r="S340" i="16"/>
  <c r="S344" i="16"/>
  <c r="S348" i="16"/>
  <c r="S352" i="16"/>
  <c r="S356" i="16"/>
  <c r="S360" i="16"/>
  <c r="Q234" i="16"/>
  <c r="Q238" i="16"/>
  <c r="Q97" i="16"/>
  <c r="Q101" i="16"/>
  <c r="Q105" i="16"/>
  <c r="Q109" i="16"/>
  <c r="Q113" i="16"/>
  <c r="Q117" i="16"/>
  <c r="Q121" i="16"/>
  <c r="Q125" i="16"/>
  <c r="Q129" i="16"/>
  <c r="Q133" i="16"/>
  <c r="Q137" i="16"/>
  <c r="Q141" i="16"/>
  <c r="Q145" i="16"/>
  <c r="Q149" i="16"/>
  <c r="Q153" i="16"/>
  <c r="Q157" i="16"/>
  <c r="Q161" i="16"/>
  <c r="Q165" i="16"/>
  <c r="Q169" i="16"/>
  <c r="Q173" i="16"/>
  <c r="Q177" i="16"/>
  <c r="Q181" i="16"/>
  <c r="Q185" i="16"/>
  <c r="Q189" i="16"/>
  <c r="Q193" i="16"/>
  <c r="Q197" i="16"/>
  <c r="Q201" i="16"/>
  <c r="Q205" i="16"/>
  <c r="Q209" i="16"/>
  <c r="Q213" i="16"/>
  <c r="Q217" i="16"/>
  <c r="Q221" i="16"/>
  <c r="Q225" i="16"/>
  <c r="Q229" i="16"/>
  <c r="Q233" i="16"/>
  <c r="Q237" i="16"/>
  <c r="Q241" i="16"/>
  <c r="Q245" i="16"/>
  <c r="Q222" i="16"/>
  <c r="Q100" i="16"/>
  <c r="Q104" i="16"/>
  <c r="Q108" i="16"/>
  <c r="Q112" i="16"/>
  <c r="Q116" i="16"/>
  <c r="Q120" i="16"/>
  <c r="Q124" i="16"/>
  <c r="Q128" i="16"/>
  <c r="Q132" i="16"/>
  <c r="Q136" i="16"/>
  <c r="Q140" i="16"/>
  <c r="Q144" i="16"/>
  <c r="Q148" i="16"/>
  <c r="Q152" i="16"/>
  <c r="Q156" i="16"/>
  <c r="Q160" i="16"/>
  <c r="Q164" i="16"/>
  <c r="Q168" i="16"/>
  <c r="Q172" i="16"/>
  <c r="Q176" i="16"/>
  <c r="Q180" i="16"/>
  <c r="Q184" i="16"/>
  <c r="Q188" i="16"/>
  <c r="Q192" i="16"/>
  <c r="Q196" i="16"/>
  <c r="Q200" i="16"/>
  <c r="Q204" i="16"/>
  <c r="Q208" i="16"/>
  <c r="Q212" i="16"/>
  <c r="Q216" i="16"/>
  <c r="Q220" i="16"/>
  <c r="Q224" i="16"/>
  <c r="Q228" i="16"/>
  <c r="Q232" i="16"/>
  <c r="Q236" i="16"/>
  <c r="Q240" i="16"/>
  <c r="Q244" i="16"/>
  <c r="Q248" i="16"/>
  <c r="Q138" i="16"/>
  <c r="Q210" i="16"/>
  <c r="Q230" i="16"/>
  <c r="Q242" i="16"/>
  <c r="Q102" i="16"/>
  <c r="Q110" i="16"/>
  <c r="Q130" i="16"/>
  <c r="Q158" i="16"/>
  <c r="Q182" i="16"/>
  <c r="Q186" i="16"/>
  <c r="Q194" i="16"/>
  <c r="Q202" i="16"/>
  <c r="Q206" i="16"/>
  <c r="Q99" i="16"/>
  <c r="Q103" i="16"/>
  <c r="Q107" i="16"/>
  <c r="Q111" i="16"/>
  <c r="Q115" i="16"/>
  <c r="Q119" i="16"/>
  <c r="Q123" i="16"/>
  <c r="Q127" i="16"/>
  <c r="Q131" i="16"/>
  <c r="Q135" i="16"/>
  <c r="Q139" i="16"/>
  <c r="Q143" i="16"/>
  <c r="Q147" i="16"/>
  <c r="Q151" i="16"/>
  <c r="Q155" i="16"/>
  <c r="Q159" i="16"/>
  <c r="Q163" i="16"/>
  <c r="Q167" i="16"/>
  <c r="Q171" i="16"/>
  <c r="Q175" i="16"/>
  <c r="Q179" i="16"/>
  <c r="Q183" i="16"/>
  <c r="Q187" i="16"/>
  <c r="Q191" i="16"/>
  <c r="Q195" i="16"/>
  <c r="Q199" i="16"/>
  <c r="Q203" i="16"/>
  <c r="Q207" i="16"/>
  <c r="Q211" i="16"/>
  <c r="Q215" i="16"/>
  <c r="Q219" i="16"/>
  <c r="Q223" i="16"/>
  <c r="Q227" i="16"/>
  <c r="Q231" i="16"/>
  <c r="Q235" i="16"/>
  <c r="Q239" i="16"/>
  <c r="Q243" i="16"/>
  <c r="Q247" i="16"/>
  <c r="Q106" i="16"/>
  <c r="Q114" i="16"/>
  <c r="Q126" i="16"/>
  <c r="Q134" i="16"/>
  <c r="Q142" i="16"/>
  <c r="Q146" i="16"/>
  <c r="Q150" i="16"/>
  <c r="Q154" i="16"/>
  <c r="Q162" i="16"/>
  <c r="Q170" i="16"/>
  <c r="Q174" i="16"/>
  <c r="Q178" i="16"/>
  <c r="Q214" i="16"/>
  <c r="Q226" i="16"/>
  <c r="Q98" i="16"/>
  <c r="Q118" i="16"/>
  <c r="Q122" i="16"/>
  <c r="Q166" i="16"/>
  <c r="Q190" i="16"/>
  <c r="Q198" i="16"/>
  <c r="Q218" i="16"/>
  <c r="Q246" i="16"/>
  <c r="S98" i="16"/>
  <c r="S102" i="16"/>
  <c r="S106" i="16"/>
  <c r="S110" i="16"/>
  <c r="S114" i="16"/>
  <c r="S118" i="16"/>
  <c r="S122" i="16"/>
  <c r="S126" i="16"/>
  <c r="S130" i="16"/>
  <c r="S134" i="16"/>
  <c r="S138" i="16"/>
  <c r="S142" i="16"/>
  <c r="S146" i="16"/>
  <c r="S150" i="16"/>
  <c r="S154" i="16"/>
  <c r="S158" i="16"/>
  <c r="S162" i="16"/>
  <c r="S166" i="16"/>
  <c r="S170" i="16"/>
  <c r="S174" i="16"/>
  <c r="S178" i="16"/>
  <c r="S182" i="16"/>
  <c r="S186" i="16"/>
  <c r="S190" i="16"/>
  <c r="S194" i="16"/>
  <c r="S198" i="16"/>
  <c r="S202" i="16"/>
  <c r="S206" i="16"/>
  <c r="S210" i="16"/>
  <c r="S214" i="16"/>
  <c r="S218" i="16"/>
  <c r="S222" i="16"/>
  <c r="S226" i="16"/>
  <c r="S230" i="16"/>
  <c r="S234" i="16"/>
  <c r="S238" i="16"/>
  <c r="S242" i="16"/>
  <c r="S246" i="16"/>
  <c r="S97" i="16"/>
  <c r="S101" i="16"/>
  <c r="S105" i="16"/>
  <c r="S109" i="16"/>
  <c r="S113" i="16"/>
  <c r="S117" i="16"/>
  <c r="S121" i="16"/>
  <c r="S125" i="16"/>
  <c r="S129" i="16"/>
  <c r="S133" i="16"/>
  <c r="S137" i="16"/>
  <c r="S141" i="16"/>
  <c r="S145" i="16"/>
  <c r="S149" i="16"/>
  <c r="S153" i="16"/>
  <c r="S157" i="16"/>
  <c r="S161" i="16"/>
  <c r="S165" i="16"/>
  <c r="S169" i="16"/>
  <c r="S173" i="16"/>
  <c r="S177" i="16"/>
  <c r="S181" i="16"/>
  <c r="S185" i="16"/>
  <c r="S189" i="16"/>
  <c r="S193" i="16"/>
  <c r="S197" i="16"/>
  <c r="S201" i="16"/>
  <c r="S205" i="16"/>
  <c r="S209" i="16"/>
  <c r="S213" i="16"/>
  <c r="S217" i="16"/>
  <c r="S221" i="16"/>
  <c r="S225" i="16"/>
  <c r="S229" i="16"/>
  <c r="S233" i="16"/>
  <c r="S237" i="16"/>
  <c r="S241" i="16"/>
  <c r="S245" i="16"/>
  <c r="S100" i="16"/>
  <c r="S104" i="16"/>
  <c r="S108" i="16"/>
  <c r="S112" i="16"/>
  <c r="S116" i="16"/>
  <c r="S120" i="16"/>
  <c r="S124" i="16"/>
  <c r="S128" i="16"/>
  <c r="S132" i="16"/>
  <c r="S136" i="16"/>
  <c r="S140" i="16"/>
  <c r="S144" i="16"/>
  <c r="S148" i="16"/>
  <c r="S152" i="16"/>
  <c r="S156" i="16"/>
  <c r="S160" i="16"/>
  <c r="S164" i="16"/>
  <c r="S168" i="16"/>
  <c r="S172" i="16"/>
  <c r="S176" i="16"/>
  <c r="S180" i="16"/>
  <c r="S184" i="16"/>
  <c r="S188" i="16"/>
  <c r="S192" i="16"/>
  <c r="S196" i="16"/>
  <c r="S200" i="16"/>
  <c r="S204" i="16"/>
  <c r="S208" i="16"/>
  <c r="S212" i="16"/>
  <c r="S216" i="16"/>
  <c r="S220" i="16"/>
  <c r="S224" i="16"/>
  <c r="S228" i="16"/>
  <c r="S232" i="16"/>
  <c r="S236" i="16"/>
  <c r="S240" i="16"/>
  <c r="S244" i="16"/>
  <c r="S248" i="16"/>
  <c r="S99" i="16"/>
  <c r="S103" i="16"/>
  <c r="S107" i="16"/>
  <c r="S111" i="16"/>
  <c r="S115" i="16"/>
  <c r="S119" i="16"/>
  <c r="S123" i="16"/>
  <c r="S127" i="16"/>
  <c r="S131" i="16"/>
  <c r="S135" i="16"/>
  <c r="S139" i="16"/>
  <c r="S143" i="16"/>
  <c r="S147" i="16"/>
  <c r="S151" i="16"/>
  <c r="S155" i="16"/>
  <c r="S159" i="16"/>
  <c r="S163" i="16"/>
  <c r="S167" i="16"/>
  <c r="S171" i="16"/>
  <c r="S175" i="16"/>
  <c r="S179" i="16"/>
  <c r="S183" i="16"/>
  <c r="S187" i="16"/>
  <c r="S191" i="16"/>
  <c r="S195" i="16"/>
  <c r="S199" i="16"/>
  <c r="S203" i="16"/>
  <c r="S207" i="16"/>
  <c r="S211" i="16"/>
  <c r="S215" i="16"/>
  <c r="S219" i="16"/>
  <c r="S223" i="16"/>
  <c r="S227" i="16"/>
  <c r="S231" i="16"/>
  <c r="S235" i="16"/>
  <c r="S239" i="16"/>
  <c r="S243" i="16"/>
  <c r="S247" i="16"/>
  <c r="S8" i="16"/>
  <c r="S72" i="16"/>
  <c r="Q48" i="16"/>
  <c r="Q40" i="16"/>
  <c r="S96" i="16"/>
  <c r="Q32" i="16"/>
  <c r="S56" i="16"/>
  <c r="S64" i="16"/>
  <c r="Q88" i="16"/>
  <c r="Q24" i="16"/>
  <c r="S48" i="16"/>
  <c r="Q72" i="16"/>
  <c r="Q8" i="16"/>
  <c r="S32" i="16"/>
  <c r="Q80" i="16"/>
  <c r="Q16" i="16"/>
  <c r="Q64" i="16"/>
  <c r="S88" i="16"/>
  <c r="S24" i="16"/>
  <c r="S40" i="16"/>
  <c r="S80" i="16"/>
  <c r="Q95" i="16"/>
  <c r="Q87" i="16"/>
  <c r="Q79" i="16"/>
  <c r="Q71" i="16"/>
  <c r="Q63" i="16"/>
  <c r="Q55" i="16"/>
  <c r="Q47" i="16"/>
  <c r="Q39" i="16"/>
  <c r="Q31" i="16"/>
  <c r="Q23" i="16"/>
  <c r="Q15" i="16"/>
  <c r="Q7" i="16"/>
  <c r="S95" i="16"/>
  <c r="S87" i="16"/>
  <c r="S79" i="16"/>
  <c r="S71" i="16"/>
  <c r="S63" i="16"/>
  <c r="S55" i="16"/>
  <c r="S47" i="16"/>
  <c r="S39" i="16"/>
  <c r="S31" i="16"/>
  <c r="S23" i="16"/>
  <c r="S15" i="16"/>
  <c r="S7" i="16"/>
  <c r="Q94" i="16"/>
  <c r="Q86" i="16"/>
  <c r="Q78" i="16"/>
  <c r="Q70" i="16"/>
  <c r="Q62" i="16"/>
  <c r="Q54" i="16"/>
  <c r="Q46" i="16"/>
  <c r="Q38" i="16"/>
  <c r="Q30" i="16"/>
  <c r="Q22" i="16"/>
  <c r="Q14" i="16"/>
  <c r="Q6" i="16"/>
  <c r="S94" i="16"/>
  <c r="S86" i="16"/>
  <c r="S78" i="16"/>
  <c r="S70" i="16"/>
  <c r="S62" i="16"/>
  <c r="S54" i="16"/>
  <c r="S46" i="16"/>
  <c r="S38" i="16"/>
  <c r="S30" i="16"/>
  <c r="S22" i="16"/>
  <c r="S14" i="16"/>
  <c r="S6" i="16"/>
  <c r="Q93" i="16"/>
  <c r="Q85" i="16"/>
  <c r="Q77" i="16"/>
  <c r="Q69" i="16"/>
  <c r="Q61" i="16"/>
  <c r="Q53" i="16"/>
  <c r="Q45" i="16"/>
  <c r="Q37" i="16"/>
  <c r="Q29" i="16"/>
  <c r="Q21" i="16"/>
  <c r="Q13" i="16"/>
  <c r="Q5" i="16"/>
  <c r="S93" i="16"/>
  <c r="S85" i="16"/>
  <c r="S77" i="16"/>
  <c r="S69" i="16"/>
  <c r="S61" i="16"/>
  <c r="S53" i="16"/>
  <c r="S45" i="16"/>
  <c r="S37" i="16"/>
  <c r="S29" i="16"/>
  <c r="S21" i="16"/>
  <c r="S13" i="16"/>
  <c r="S5" i="16"/>
  <c r="Q92" i="16"/>
  <c r="Q84" i="16"/>
  <c r="Q76" i="16"/>
  <c r="Q68" i="16"/>
  <c r="Q60" i="16"/>
  <c r="Q52" i="16"/>
  <c r="Q44" i="16"/>
  <c r="Q36" i="16"/>
  <c r="Q28" i="16"/>
  <c r="Q20" i="16"/>
  <c r="Q12" i="16"/>
  <c r="Q4" i="16"/>
  <c r="S92" i="16"/>
  <c r="S84" i="16"/>
  <c r="S76" i="16"/>
  <c r="S68" i="16"/>
  <c r="S60" i="16"/>
  <c r="S52" i="16"/>
  <c r="S44" i="16"/>
  <c r="S36" i="16"/>
  <c r="S28" i="16"/>
  <c r="S20" i="16"/>
  <c r="S12" i="16"/>
  <c r="S4" i="16"/>
  <c r="Q91" i="16"/>
  <c r="Q83" i="16"/>
  <c r="Q75" i="16"/>
  <c r="Q67" i="16"/>
  <c r="Q59" i="16"/>
  <c r="Q51" i="16"/>
  <c r="Q43" i="16"/>
  <c r="Q35" i="16"/>
  <c r="Q27" i="16"/>
  <c r="Q19" i="16"/>
  <c r="Q11" i="16"/>
  <c r="Q3" i="16"/>
  <c r="S91" i="16"/>
  <c r="S83" i="16"/>
  <c r="S75" i="16"/>
  <c r="S67" i="16"/>
  <c r="S59" i="16"/>
  <c r="S51" i="16"/>
  <c r="S43" i="16"/>
  <c r="S35" i="16"/>
  <c r="S27" i="16"/>
  <c r="S19" i="16"/>
  <c r="S11" i="16"/>
  <c r="S3" i="16"/>
  <c r="Q90" i="16"/>
  <c r="Q82" i="16"/>
  <c r="Q74" i="16"/>
  <c r="Q66" i="16"/>
  <c r="Q58" i="16"/>
  <c r="Q50" i="16"/>
  <c r="Q42" i="16"/>
  <c r="Q34" i="16"/>
  <c r="Q26" i="16"/>
  <c r="Q18" i="16"/>
  <c r="Q10" i="16"/>
  <c r="S90" i="16"/>
  <c r="S82" i="16"/>
  <c r="S74" i="16"/>
  <c r="S66" i="16"/>
  <c r="S58" i="16"/>
  <c r="S50" i="16"/>
  <c r="S42" i="16"/>
  <c r="S34" i="16"/>
  <c r="S26" i="16"/>
  <c r="S18" i="16"/>
  <c r="S10" i="16"/>
  <c r="Q96" i="16"/>
  <c r="Q89" i="16"/>
  <c r="Q81" i="16"/>
  <c r="Q73" i="16"/>
  <c r="Q65" i="16"/>
  <c r="Q57" i="16"/>
  <c r="Q49" i="16"/>
  <c r="Q41" i="16"/>
  <c r="Q33" i="16"/>
  <c r="Q25" i="16"/>
  <c r="Q17" i="16"/>
  <c r="Q9" i="16"/>
  <c r="S89" i="16"/>
  <c r="S81" i="16"/>
  <c r="S73" i="16"/>
  <c r="S65" i="16"/>
  <c r="S57" i="16"/>
  <c r="S49" i="16"/>
  <c r="S41" i="16"/>
  <c r="S33" i="16"/>
  <c r="S25" i="16"/>
  <c r="S17" i="16"/>
  <c r="S9" i="16"/>
  <c r="S186" i="18"/>
  <c r="S227" i="18"/>
  <c r="S255" i="18"/>
  <c r="S263" i="18"/>
  <c r="S189" i="18"/>
  <c r="S194" i="18"/>
  <c r="S198" i="18"/>
  <c r="S202" i="18"/>
  <c r="S206" i="18"/>
  <c r="S210" i="18"/>
  <c r="S214" i="18"/>
  <c r="S218" i="18"/>
  <c r="S222" i="18"/>
  <c r="S226" i="18"/>
  <c r="S230" i="18"/>
  <c r="S234" i="18"/>
  <c r="S238" i="18"/>
  <c r="S242" i="18"/>
  <c r="S246" i="18"/>
  <c r="S250" i="18"/>
  <c r="S254" i="18"/>
  <c r="S258" i="18"/>
  <c r="S262" i="18"/>
  <c r="S266" i="18"/>
  <c r="S191" i="18"/>
  <c r="S211" i="18"/>
  <c r="S239" i="18"/>
  <c r="S247" i="18"/>
  <c r="S259" i="18"/>
  <c r="S184" i="18"/>
  <c r="S215" i="18"/>
  <c r="S187" i="18"/>
  <c r="S193" i="18"/>
  <c r="S197" i="18"/>
  <c r="S201" i="18"/>
  <c r="S205" i="18"/>
  <c r="S209" i="18"/>
  <c r="S213" i="18"/>
  <c r="S217" i="18"/>
  <c r="S221" i="18"/>
  <c r="S225" i="18"/>
  <c r="S229" i="18"/>
  <c r="S233" i="18"/>
  <c r="S237" i="18"/>
  <c r="S241" i="18"/>
  <c r="S245" i="18"/>
  <c r="S249" i="18"/>
  <c r="S253" i="18"/>
  <c r="S257" i="18"/>
  <c r="S261" i="18"/>
  <c r="S265" i="18"/>
  <c r="S207" i="18"/>
  <c r="S243" i="18"/>
  <c r="S190" i="18"/>
  <c r="S195" i="18"/>
  <c r="S199" i="18"/>
  <c r="S235" i="18"/>
  <c r="S251" i="18"/>
  <c r="S185" i="18"/>
  <c r="S192" i="18"/>
  <c r="S196" i="18"/>
  <c r="S200" i="18"/>
  <c r="S204" i="18"/>
  <c r="S208" i="18"/>
  <c r="S212" i="18"/>
  <c r="S216" i="18"/>
  <c r="S220" i="18"/>
  <c r="S224" i="18"/>
  <c r="S228" i="18"/>
  <c r="S232" i="18"/>
  <c r="S236" i="18"/>
  <c r="S240" i="18"/>
  <c r="S244" i="18"/>
  <c r="S248" i="18"/>
  <c r="S252" i="18"/>
  <c r="S256" i="18"/>
  <c r="S260" i="18"/>
  <c r="S264" i="18"/>
  <c r="S203" i="18"/>
  <c r="S219" i="18"/>
  <c r="S231" i="18"/>
  <c r="S188" i="18"/>
  <c r="S223" i="18"/>
  <c r="S267" i="18"/>
  <c r="S93" i="18"/>
  <c r="S97" i="18"/>
  <c r="S101" i="18"/>
  <c r="S105" i="18"/>
  <c r="S109" i="18"/>
  <c r="S113" i="18"/>
  <c r="S117" i="18"/>
  <c r="S121" i="18"/>
  <c r="S125" i="18"/>
  <c r="S129" i="18"/>
  <c r="S133" i="18"/>
  <c r="S137" i="18"/>
  <c r="S141" i="18"/>
  <c r="S145" i="18"/>
  <c r="S149" i="18"/>
  <c r="S153" i="18"/>
  <c r="S157" i="18"/>
  <c r="S161" i="18"/>
  <c r="S165" i="18"/>
  <c r="S169" i="18"/>
  <c r="S173" i="18"/>
  <c r="S177" i="18"/>
  <c r="S181" i="18"/>
  <c r="S92" i="18"/>
  <c r="S96" i="18"/>
  <c r="S100" i="18"/>
  <c r="S104" i="18"/>
  <c r="S108" i="18"/>
  <c r="S112" i="18"/>
  <c r="S116" i="18"/>
  <c r="S120" i="18"/>
  <c r="S124" i="18"/>
  <c r="S128" i="18"/>
  <c r="S132" i="18"/>
  <c r="S136" i="18"/>
  <c r="S140" i="18"/>
  <c r="S144" i="18"/>
  <c r="S148" i="18"/>
  <c r="S152" i="18"/>
  <c r="S156" i="18"/>
  <c r="S160" i="18"/>
  <c r="S164" i="18"/>
  <c r="S168" i="18"/>
  <c r="S172" i="18"/>
  <c r="S176" i="18"/>
  <c r="S180" i="18"/>
  <c r="S95" i="18"/>
  <c r="S99" i="18"/>
  <c r="S103" i="18"/>
  <c r="S107" i="18"/>
  <c r="S111" i="18"/>
  <c r="S115" i="18"/>
  <c r="S119" i="18"/>
  <c r="S123" i="18"/>
  <c r="S127" i="18"/>
  <c r="S131" i="18"/>
  <c r="S135" i="18"/>
  <c r="S139" i="18"/>
  <c r="S143" i="18"/>
  <c r="S147" i="18"/>
  <c r="S151" i="18"/>
  <c r="S155" i="18"/>
  <c r="S159" i="18"/>
  <c r="S163" i="18"/>
  <c r="S167" i="18"/>
  <c r="S171" i="18"/>
  <c r="S175" i="18"/>
  <c r="S179" i="18"/>
  <c r="S183" i="18"/>
  <c r="S94" i="18"/>
  <c r="S98" i="18"/>
  <c r="S102" i="18"/>
  <c r="S106" i="18"/>
  <c r="S110" i="18"/>
  <c r="S114" i="18"/>
  <c r="S118" i="18"/>
  <c r="S122" i="18"/>
  <c r="S126" i="18"/>
  <c r="S130" i="18"/>
  <c r="S134" i="18"/>
  <c r="S138" i="18"/>
  <c r="S142" i="18"/>
  <c r="S146" i="18"/>
  <c r="S150" i="18"/>
  <c r="S154" i="18"/>
  <c r="S158" i="18"/>
  <c r="S162" i="18"/>
  <c r="S166" i="18"/>
  <c r="S170" i="18"/>
  <c r="S174" i="18"/>
  <c r="S178" i="18"/>
  <c r="S182" i="18"/>
  <c r="S47" i="18"/>
  <c r="S39" i="18"/>
  <c r="S87" i="18"/>
  <c r="S23" i="18"/>
  <c r="S79" i="18"/>
  <c r="S15" i="18"/>
  <c r="S31" i="18"/>
  <c r="S71" i="18"/>
  <c r="S7" i="18"/>
  <c r="S63" i="18"/>
  <c r="S295" i="4"/>
  <c r="S273" i="4"/>
  <c r="S241" i="4"/>
  <c r="S209" i="4"/>
  <c r="S177" i="4"/>
  <c r="S145" i="4"/>
  <c r="S113" i="4"/>
  <c r="S81" i="4"/>
  <c r="S49" i="4"/>
  <c r="S17" i="4"/>
  <c r="S205" i="4"/>
  <c r="S265" i="4"/>
  <c r="S233" i="4"/>
  <c r="S201" i="4"/>
  <c r="S169" i="4"/>
  <c r="S137" i="4"/>
  <c r="S105" i="4"/>
  <c r="S73" i="4"/>
  <c r="S41" i="4"/>
  <c r="S9" i="4"/>
  <c r="S237" i="4"/>
  <c r="S77" i="4"/>
  <c r="S293" i="4"/>
  <c r="S261" i="4"/>
  <c r="S229" i="4"/>
  <c r="S197" i="4"/>
  <c r="S165" i="4"/>
  <c r="S133" i="4"/>
  <c r="S101" i="4"/>
  <c r="S69" i="4"/>
  <c r="S37" i="4"/>
  <c r="S5" i="4"/>
  <c r="S269" i="4"/>
  <c r="S141" i="4"/>
  <c r="S13" i="4"/>
  <c r="S289" i="4"/>
  <c r="S257" i="4"/>
  <c r="S225" i="4"/>
  <c r="S193" i="4"/>
  <c r="S161" i="4"/>
  <c r="S129" i="4"/>
  <c r="S97" i="4"/>
  <c r="S65" i="4"/>
  <c r="S33" i="4"/>
  <c r="S109" i="4"/>
  <c r="S285" i="4"/>
  <c r="S253" i="4"/>
  <c r="S221" i="4"/>
  <c r="S189" i="4"/>
  <c r="S157" i="4"/>
  <c r="S125" i="4"/>
  <c r="S93" i="4"/>
  <c r="S61" i="4"/>
  <c r="S7" i="4"/>
  <c r="S15" i="4"/>
  <c r="S23" i="4"/>
  <c r="S31" i="4"/>
  <c r="S39" i="4"/>
  <c r="S47" i="4"/>
  <c r="S55" i="4"/>
  <c r="S63" i="4"/>
  <c r="S71" i="4"/>
  <c r="S79" i="4"/>
  <c r="S87" i="4"/>
  <c r="S95" i="4"/>
  <c r="S103" i="4"/>
  <c r="S111" i="4"/>
  <c r="S119" i="4"/>
  <c r="S127" i="4"/>
  <c r="S135" i="4"/>
  <c r="S143" i="4"/>
  <c r="S151" i="4"/>
  <c r="S159" i="4"/>
  <c r="S167" i="4"/>
  <c r="S175" i="4"/>
  <c r="S183" i="4"/>
  <c r="S191" i="4"/>
  <c r="S199" i="4"/>
  <c r="S207" i="4"/>
  <c r="S215" i="4"/>
  <c r="S223" i="4"/>
  <c r="S231" i="4"/>
  <c r="S239" i="4"/>
  <c r="S247" i="4"/>
  <c r="S255" i="4"/>
  <c r="S263" i="4"/>
  <c r="S271" i="4"/>
  <c r="S279" i="4"/>
  <c r="S287" i="4"/>
  <c r="S8" i="4"/>
  <c r="S16" i="4"/>
  <c r="S24" i="4"/>
  <c r="S32" i="4"/>
  <c r="S40" i="4"/>
  <c r="S48" i="4"/>
  <c r="S56" i="4"/>
  <c r="S64" i="4"/>
  <c r="S72" i="4"/>
  <c r="S80" i="4"/>
  <c r="S88" i="4"/>
  <c r="S96" i="4"/>
  <c r="S104" i="4"/>
  <c r="S112" i="4"/>
  <c r="S120" i="4"/>
  <c r="S128" i="4"/>
  <c r="S136" i="4"/>
  <c r="S144" i="4"/>
  <c r="S152" i="4"/>
  <c r="S160" i="4"/>
  <c r="S168" i="4"/>
  <c r="S176" i="4"/>
  <c r="S184" i="4"/>
  <c r="S192" i="4"/>
  <c r="S200" i="4"/>
  <c r="S208" i="4"/>
  <c r="S216" i="4"/>
  <c r="S224" i="4"/>
  <c r="S232" i="4"/>
  <c r="S240" i="4"/>
  <c r="S248" i="4"/>
  <c r="S256" i="4"/>
  <c r="S264" i="4"/>
  <c r="S272" i="4"/>
  <c r="S280" i="4"/>
  <c r="S288" i="4"/>
  <c r="S10" i="4"/>
  <c r="S18" i="4"/>
  <c r="S26" i="4"/>
  <c r="S34" i="4"/>
  <c r="S42" i="4"/>
  <c r="S50" i="4"/>
  <c r="S58" i="4"/>
  <c r="S66" i="4"/>
  <c r="S74" i="4"/>
  <c r="S82" i="4"/>
  <c r="S90" i="4"/>
  <c r="S98" i="4"/>
  <c r="S106" i="4"/>
  <c r="S114" i="4"/>
  <c r="S122" i="4"/>
  <c r="S130" i="4"/>
  <c r="S138" i="4"/>
  <c r="S146" i="4"/>
  <c r="S154" i="4"/>
  <c r="S162" i="4"/>
  <c r="S170" i="4"/>
  <c r="S178" i="4"/>
  <c r="S186" i="4"/>
  <c r="S194" i="4"/>
  <c r="S202" i="4"/>
  <c r="S210" i="4"/>
  <c r="S218" i="4"/>
  <c r="S226" i="4"/>
  <c r="S234" i="4"/>
  <c r="S242" i="4"/>
  <c r="S250" i="4"/>
  <c r="S258" i="4"/>
  <c r="S266" i="4"/>
  <c r="S274" i="4"/>
  <c r="S282" i="4"/>
  <c r="S290" i="4"/>
  <c r="S3" i="4"/>
  <c r="S11" i="4"/>
  <c r="S19" i="4"/>
  <c r="S27" i="4"/>
  <c r="S35" i="4"/>
  <c r="S43" i="4"/>
  <c r="S51" i="4"/>
  <c r="S59" i="4"/>
  <c r="S67" i="4"/>
  <c r="S75" i="4"/>
  <c r="S83" i="4"/>
  <c r="S91" i="4"/>
  <c r="S99" i="4"/>
  <c r="S107" i="4"/>
  <c r="S115" i="4"/>
  <c r="S123" i="4"/>
  <c r="S131" i="4"/>
  <c r="S139" i="4"/>
  <c r="S147" i="4"/>
  <c r="S155" i="4"/>
  <c r="S163" i="4"/>
  <c r="S171" i="4"/>
  <c r="S179" i="4"/>
  <c r="S187" i="4"/>
  <c r="S195" i="4"/>
  <c r="S203" i="4"/>
  <c r="S211" i="4"/>
  <c r="S219" i="4"/>
  <c r="S227" i="4"/>
  <c r="S235" i="4"/>
  <c r="S243" i="4"/>
  <c r="S251" i="4"/>
  <c r="S259" i="4"/>
  <c r="S267" i="4"/>
  <c r="S275" i="4"/>
  <c r="S283" i="4"/>
  <c r="S291" i="4"/>
  <c r="S4" i="4"/>
  <c r="S12" i="4"/>
  <c r="S20" i="4"/>
  <c r="S28" i="4"/>
  <c r="S36" i="4"/>
  <c r="S44" i="4"/>
  <c r="S52" i="4"/>
  <c r="S60" i="4"/>
  <c r="S68" i="4"/>
  <c r="S76" i="4"/>
  <c r="S84" i="4"/>
  <c r="S92" i="4"/>
  <c r="S100" i="4"/>
  <c r="S108" i="4"/>
  <c r="S116" i="4"/>
  <c r="S124" i="4"/>
  <c r="S132" i="4"/>
  <c r="S140" i="4"/>
  <c r="S148" i="4"/>
  <c r="S156" i="4"/>
  <c r="S164" i="4"/>
  <c r="S172" i="4"/>
  <c r="S180" i="4"/>
  <c r="S188" i="4"/>
  <c r="S196" i="4"/>
  <c r="S204" i="4"/>
  <c r="S212" i="4"/>
  <c r="S220" i="4"/>
  <c r="S228" i="4"/>
  <c r="S236" i="4"/>
  <c r="S244" i="4"/>
  <c r="S252" i="4"/>
  <c r="S260" i="4"/>
  <c r="S268" i="4"/>
  <c r="S276" i="4"/>
  <c r="S284" i="4"/>
  <c r="S292" i="4"/>
  <c r="S6" i="4"/>
  <c r="S14" i="4"/>
  <c r="S22" i="4"/>
  <c r="S30" i="4"/>
  <c r="S38" i="4"/>
  <c r="S46" i="4"/>
  <c r="S54" i="4"/>
  <c r="S62" i="4"/>
  <c r="S70" i="4"/>
  <c r="S78" i="4"/>
  <c r="S86" i="4"/>
  <c r="S94" i="4"/>
  <c r="S102" i="4"/>
  <c r="S110" i="4"/>
  <c r="S118" i="4"/>
  <c r="S126" i="4"/>
  <c r="S134" i="4"/>
  <c r="S142" i="4"/>
  <c r="S150" i="4"/>
  <c r="S158" i="4"/>
  <c r="S166" i="4"/>
  <c r="S174" i="4"/>
  <c r="S182" i="4"/>
  <c r="S190" i="4"/>
  <c r="S198" i="4"/>
  <c r="S206" i="4"/>
  <c r="S214" i="4"/>
  <c r="S222" i="4"/>
  <c r="S230" i="4"/>
  <c r="S238" i="4"/>
  <c r="S246" i="4"/>
  <c r="S254" i="4"/>
  <c r="S262" i="4"/>
  <c r="S270" i="4"/>
  <c r="S278" i="4"/>
  <c r="S286" i="4"/>
  <c r="S294" i="4"/>
  <c r="S281" i="4"/>
  <c r="S249" i="4"/>
  <c r="S217" i="4"/>
  <c r="S185" i="4"/>
  <c r="S153" i="4"/>
  <c r="S121" i="4"/>
  <c r="S89" i="4"/>
  <c r="S57" i="4"/>
  <c r="S25" i="4"/>
  <c r="S277" i="4"/>
  <c r="S245" i="4"/>
  <c r="S213" i="4"/>
  <c r="S181" i="4"/>
  <c r="S149" i="4"/>
  <c r="S117" i="4"/>
  <c r="S85" i="4"/>
  <c r="S53" i="4"/>
  <c r="S21" i="4"/>
  <c r="R240" i="5"/>
  <c r="R208" i="5"/>
  <c r="R176" i="5"/>
  <c r="R144" i="5"/>
  <c r="R112" i="5"/>
  <c r="R48" i="5"/>
  <c r="R232" i="5"/>
  <c r="R200" i="5"/>
  <c r="R168" i="5"/>
  <c r="R136" i="5"/>
  <c r="R96" i="5"/>
  <c r="R32" i="5"/>
  <c r="R227" i="5"/>
  <c r="R195" i="5"/>
  <c r="R163" i="5"/>
  <c r="R131" i="5"/>
  <c r="R88" i="5"/>
  <c r="R24" i="5"/>
  <c r="R224" i="5"/>
  <c r="R192" i="5"/>
  <c r="R160" i="5"/>
  <c r="R128" i="5"/>
  <c r="R80" i="5"/>
  <c r="R9" i="5"/>
  <c r="R17" i="5"/>
  <c r="R25" i="5"/>
  <c r="R33" i="5"/>
  <c r="R41" i="5"/>
  <c r="R49" i="5"/>
  <c r="R57" i="5"/>
  <c r="R65" i="5"/>
  <c r="R73" i="5"/>
  <c r="R81" i="5"/>
  <c r="R89" i="5"/>
  <c r="R97" i="5"/>
  <c r="R105" i="5"/>
  <c r="R113" i="5"/>
  <c r="R121" i="5"/>
  <c r="R129" i="5"/>
  <c r="R137" i="5"/>
  <c r="R145" i="5"/>
  <c r="R153" i="5"/>
  <c r="R161" i="5"/>
  <c r="R169" i="5"/>
  <c r="R177" i="5"/>
  <c r="R185" i="5"/>
  <c r="R193" i="5"/>
  <c r="R201" i="5"/>
  <c r="R209" i="5"/>
  <c r="R217" i="5"/>
  <c r="R225" i="5"/>
  <c r="R233" i="5"/>
  <c r="R241" i="5"/>
  <c r="R10" i="5"/>
  <c r="R18" i="5"/>
  <c r="R26" i="5"/>
  <c r="R34" i="5"/>
  <c r="R42" i="5"/>
  <c r="R50" i="5"/>
  <c r="R58" i="5"/>
  <c r="R66" i="5"/>
  <c r="R74" i="5"/>
  <c r="R82" i="5"/>
  <c r="R90" i="5"/>
  <c r="R98" i="5"/>
  <c r="R106" i="5"/>
  <c r="R114" i="5"/>
  <c r="R122" i="5"/>
  <c r="R130" i="5"/>
  <c r="R138" i="5"/>
  <c r="R146" i="5"/>
  <c r="R154" i="5"/>
  <c r="R162" i="5"/>
  <c r="R170" i="5"/>
  <c r="R178" i="5"/>
  <c r="R186" i="5"/>
  <c r="R194" i="5"/>
  <c r="R202" i="5"/>
  <c r="R210" i="5"/>
  <c r="R218" i="5"/>
  <c r="R226" i="5"/>
  <c r="R234" i="5"/>
  <c r="R242" i="5"/>
  <c r="R3" i="5"/>
  <c r="R11" i="5"/>
  <c r="R19" i="5"/>
  <c r="R27" i="5"/>
  <c r="R35" i="5"/>
  <c r="R43" i="5"/>
  <c r="R51" i="5"/>
  <c r="R59" i="5"/>
  <c r="R67" i="5"/>
  <c r="R75" i="5"/>
  <c r="R83" i="5"/>
  <c r="R91" i="5"/>
  <c r="R99" i="5"/>
  <c r="R107" i="5"/>
  <c r="R4" i="5"/>
  <c r="R12" i="5"/>
  <c r="R20" i="5"/>
  <c r="R28" i="5"/>
  <c r="R36" i="5"/>
  <c r="R44" i="5"/>
  <c r="R52" i="5"/>
  <c r="R60" i="5"/>
  <c r="R68" i="5"/>
  <c r="R76" i="5"/>
  <c r="R84" i="5"/>
  <c r="R92" i="5"/>
  <c r="R100" i="5"/>
  <c r="R108" i="5"/>
  <c r="R116" i="5"/>
  <c r="R124" i="5"/>
  <c r="R132" i="5"/>
  <c r="R140" i="5"/>
  <c r="R148" i="5"/>
  <c r="R156" i="5"/>
  <c r="R164" i="5"/>
  <c r="R172" i="5"/>
  <c r="R180" i="5"/>
  <c r="R188" i="5"/>
  <c r="R196" i="5"/>
  <c r="R204" i="5"/>
  <c r="R212" i="5"/>
  <c r="R220" i="5"/>
  <c r="R228" i="5"/>
  <c r="R236" i="5"/>
  <c r="R244" i="5"/>
  <c r="R5" i="5"/>
  <c r="R13" i="5"/>
  <c r="R21" i="5"/>
  <c r="R29" i="5"/>
  <c r="R37" i="5"/>
  <c r="R45" i="5"/>
  <c r="R53" i="5"/>
  <c r="R61" i="5"/>
  <c r="R69" i="5"/>
  <c r="R77" i="5"/>
  <c r="R85" i="5"/>
  <c r="R93" i="5"/>
  <c r="R101" i="5"/>
  <c r="R109" i="5"/>
  <c r="R117" i="5"/>
  <c r="R125" i="5"/>
  <c r="R133" i="5"/>
  <c r="R141" i="5"/>
  <c r="R149" i="5"/>
  <c r="R157" i="5"/>
  <c r="R165" i="5"/>
  <c r="R173" i="5"/>
  <c r="R181" i="5"/>
  <c r="R189" i="5"/>
  <c r="R197" i="5"/>
  <c r="R205" i="5"/>
  <c r="R213" i="5"/>
  <c r="R221" i="5"/>
  <c r="R229" i="5"/>
  <c r="R237" i="5"/>
  <c r="R245" i="5"/>
  <c r="R6" i="5"/>
  <c r="R14" i="5"/>
  <c r="R22" i="5"/>
  <c r="R30" i="5"/>
  <c r="R38" i="5"/>
  <c r="R46" i="5"/>
  <c r="R54" i="5"/>
  <c r="R62" i="5"/>
  <c r="R70" i="5"/>
  <c r="R78" i="5"/>
  <c r="R86" i="5"/>
  <c r="R94" i="5"/>
  <c r="R102" i="5"/>
  <c r="R110" i="5"/>
  <c r="R118" i="5"/>
  <c r="R126" i="5"/>
  <c r="R134" i="5"/>
  <c r="R142" i="5"/>
  <c r="R150" i="5"/>
  <c r="R158" i="5"/>
  <c r="R166" i="5"/>
  <c r="R174" i="5"/>
  <c r="R182" i="5"/>
  <c r="R190" i="5"/>
  <c r="R198" i="5"/>
  <c r="R206" i="5"/>
  <c r="R214" i="5"/>
  <c r="R222" i="5"/>
  <c r="R230" i="5"/>
  <c r="R238" i="5"/>
  <c r="R246" i="5"/>
  <c r="R7" i="5"/>
  <c r="R15" i="5"/>
  <c r="R23" i="5"/>
  <c r="R31" i="5"/>
  <c r="R39" i="5"/>
  <c r="R47" i="5"/>
  <c r="R55" i="5"/>
  <c r="R63" i="5"/>
  <c r="R71" i="5"/>
  <c r="R79" i="5"/>
  <c r="R87" i="5"/>
  <c r="R95" i="5"/>
  <c r="R103" i="5"/>
  <c r="R111" i="5"/>
  <c r="R119" i="5"/>
  <c r="R127" i="5"/>
  <c r="R135" i="5"/>
  <c r="R143" i="5"/>
  <c r="R151" i="5"/>
  <c r="R159" i="5"/>
  <c r="R167" i="5"/>
  <c r="R175" i="5"/>
  <c r="R183" i="5"/>
  <c r="R191" i="5"/>
  <c r="R199" i="5"/>
  <c r="R207" i="5"/>
  <c r="R215" i="5"/>
  <c r="R223" i="5"/>
  <c r="R231" i="5"/>
  <c r="R239" i="5"/>
  <c r="R219" i="5"/>
  <c r="R187" i="5"/>
  <c r="R155" i="5"/>
  <c r="R123" i="5"/>
  <c r="R72" i="5"/>
  <c r="R8" i="5"/>
  <c r="R247" i="5"/>
  <c r="R216" i="5"/>
  <c r="R184" i="5"/>
  <c r="R152" i="5"/>
  <c r="R120" i="5"/>
  <c r="R64" i="5"/>
  <c r="R243" i="5"/>
  <c r="R211" i="5"/>
  <c r="R179" i="5"/>
  <c r="R147" i="5"/>
  <c r="R115" i="5"/>
  <c r="R56" i="5"/>
  <c r="S86" i="18"/>
  <c r="S78" i="18"/>
  <c r="S70" i="18"/>
  <c r="S62" i="18"/>
  <c r="S54" i="18"/>
  <c r="S46" i="18"/>
  <c r="S38" i="18"/>
  <c r="S30" i="18"/>
  <c r="S22" i="18"/>
  <c r="S14" i="18"/>
  <c r="S6" i="18"/>
  <c r="S85" i="18"/>
  <c r="S77" i="18"/>
  <c r="S69" i="18"/>
  <c r="S61" i="18"/>
  <c r="S53" i="18"/>
  <c r="S45" i="18"/>
  <c r="S37" i="18"/>
  <c r="S29" i="18"/>
  <c r="S21" i="18"/>
  <c r="S13" i="18"/>
  <c r="S5" i="18"/>
  <c r="S84" i="18"/>
  <c r="S76" i="18"/>
  <c r="S68" i="18"/>
  <c r="S60" i="18"/>
  <c r="S52" i="18"/>
  <c r="S44" i="18"/>
  <c r="S36" i="18"/>
  <c r="S28" i="18"/>
  <c r="S20" i="18"/>
  <c r="S12" i="18"/>
  <c r="S4" i="18"/>
  <c r="S83" i="18"/>
  <c r="S75" i="18"/>
  <c r="S67" i="18"/>
  <c r="S59" i="18"/>
  <c r="S51" i="18"/>
  <c r="S43" i="18"/>
  <c r="S35" i="18"/>
  <c r="S27" i="18"/>
  <c r="S19" i="18"/>
  <c r="S11" i="18"/>
  <c r="S3" i="18"/>
  <c r="S90" i="18"/>
  <c r="S82" i="18"/>
  <c r="S74" i="18"/>
  <c r="S66" i="18"/>
  <c r="S58" i="18"/>
  <c r="S50" i="18"/>
  <c r="S42" i="18"/>
  <c r="S34" i="18"/>
  <c r="S26" i="18"/>
  <c r="S18" i="18"/>
  <c r="S10" i="18"/>
  <c r="S89" i="18"/>
  <c r="S81" i="18"/>
  <c r="S73" i="18"/>
  <c r="S65" i="18"/>
  <c r="S57" i="18"/>
  <c r="S49" i="18"/>
  <c r="S41" i="18"/>
  <c r="S33" i="18"/>
  <c r="S25" i="18"/>
  <c r="S17" i="18"/>
  <c r="S9" i="18"/>
  <c r="S91" i="18"/>
  <c r="S88" i="18"/>
  <c r="S80" i="18"/>
  <c r="S72" i="18"/>
  <c r="S64" i="18"/>
  <c r="S56" i="18"/>
  <c r="S48" i="18"/>
  <c r="S40" i="18"/>
  <c r="S32" i="18"/>
  <c r="S24" i="18"/>
  <c r="S16" i="18"/>
  <c r="S8" i="18"/>
  <c r="Q292" i="3"/>
  <c r="Q244" i="3"/>
  <c r="Q172" i="3"/>
  <c r="S193" i="3"/>
  <c r="Q317" i="3"/>
  <c r="Q309" i="3"/>
  <c r="Q301" i="3"/>
  <c r="Q293" i="3"/>
  <c r="Q285" i="3"/>
  <c r="Q277" i="3"/>
  <c r="Q269" i="3"/>
  <c r="Q261" i="3"/>
  <c r="Q253" i="3"/>
  <c r="Q245" i="3"/>
  <c r="Q237" i="3"/>
  <c r="Q229" i="3"/>
  <c r="Q221" i="3"/>
  <c r="Q213" i="3"/>
  <c r="Q205" i="3"/>
  <c r="Q197" i="3"/>
  <c r="Q189" i="3"/>
  <c r="Q181" i="3"/>
  <c r="Q173" i="3"/>
  <c r="Q165" i="3"/>
  <c r="Q157" i="3"/>
  <c r="Q149" i="3"/>
  <c r="Q141" i="3"/>
  <c r="Q133" i="3"/>
  <c r="Q125" i="3"/>
  <c r="Q117" i="3"/>
  <c r="Q109" i="3"/>
  <c r="Q101" i="3"/>
  <c r="Q93" i="3"/>
  <c r="Q85" i="3"/>
  <c r="Q77" i="3"/>
  <c r="Q69" i="3"/>
  <c r="Q61" i="3"/>
  <c r="Q53" i="3"/>
  <c r="Q45" i="3"/>
  <c r="Q37" i="3"/>
  <c r="Q29" i="3"/>
  <c r="Q21" i="3"/>
  <c r="Q13" i="3"/>
  <c r="Q5" i="3"/>
  <c r="S314" i="3"/>
  <c r="S306" i="3"/>
  <c r="S298" i="3"/>
  <c r="S290" i="3"/>
  <c r="S282" i="3"/>
  <c r="S274" i="3"/>
  <c r="S266" i="3"/>
  <c r="S258" i="3"/>
  <c r="S250" i="3"/>
  <c r="S242" i="3"/>
  <c r="S234" i="3"/>
  <c r="S226" i="3"/>
  <c r="S218" i="3"/>
  <c r="S210" i="3"/>
  <c r="S202" i="3"/>
  <c r="S194" i="3"/>
  <c r="S186" i="3"/>
  <c r="S178" i="3"/>
  <c r="S170" i="3"/>
  <c r="S162" i="3"/>
  <c r="S154" i="3"/>
  <c r="S146" i="3"/>
  <c r="S138" i="3"/>
  <c r="S130" i="3"/>
  <c r="S122" i="3"/>
  <c r="S114" i="3"/>
  <c r="S106" i="3"/>
  <c r="S98" i="3"/>
  <c r="S90" i="3"/>
  <c r="S82" i="3"/>
  <c r="S74" i="3"/>
  <c r="S66" i="3"/>
  <c r="S58" i="3"/>
  <c r="S50" i="3"/>
  <c r="S42" i="3"/>
  <c r="S34" i="3"/>
  <c r="S26" i="3"/>
  <c r="S18" i="3"/>
  <c r="S10" i="3"/>
  <c r="Q300" i="3"/>
  <c r="Q260" i="3"/>
  <c r="Q252" i="3"/>
  <c r="Q212" i="3"/>
  <c r="Q204" i="3"/>
  <c r="Q196" i="3"/>
  <c r="Q188" i="3"/>
  <c r="Q148" i="3"/>
  <c r="Q140" i="3"/>
  <c r="Q132" i="3"/>
  <c r="Q124" i="3"/>
  <c r="Q116" i="3"/>
  <c r="Q108" i="3"/>
  <c r="Q100" i="3"/>
  <c r="Q92" i="3"/>
  <c r="Q84" i="3"/>
  <c r="Q76" i="3"/>
  <c r="Q68" i="3"/>
  <c r="Q60" i="3"/>
  <c r="Q52" i="3"/>
  <c r="Q44" i="3"/>
  <c r="Q36" i="3"/>
  <c r="Q28" i="3"/>
  <c r="Q20" i="3"/>
  <c r="Q12" i="3"/>
  <c r="Q4" i="3"/>
  <c r="S313" i="3"/>
  <c r="S305" i="3"/>
  <c r="S297" i="3"/>
  <c r="S289" i="3"/>
  <c r="S281" i="3"/>
  <c r="S273" i="3"/>
  <c r="S265" i="3"/>
  <c r="S257" i="3"/>
  <c r="S249" i="3"/>
  <c r="S241" i="3"/>
  <c r="S233" i="3"/>
  <c r="S225" i="3"/>
  <c r="S217" i="3"/>
  <c r="S185" i="3"/>
  <c r="S169" i="3"/>
  <c r="S161" i="3"/>
  <c r="S153" i="3"/>
  <c r="S145" i="3"/>
  <c r="S137" i="3"/>
  <c r="S129" i="3"/>
  <c r="S121" i="3"/>
  <c r="S113" i="3"/>
  <c r="S105" i="3"/>
  <c r="S97" i="3"/>
  <c r="S89" i="3"/>
  <c r="S81" i="3"/>
  <c r="S73" i="3"/>
  <c r="S65" i="3"/>
  <c r="S57" i="3"/>
  <c r="S49" i="3"/>
  <c r="S41" i="3"/>
  <c r="S33" i="3"/>
  <c r="S25" i="3"/>
  <c r="S17" i="3"/>
  <c r="S9" i="3"/>
  <c r="Q315" i="3"/>
  <c r="Q307" i="3"/>
  <c r="Q299" i="3"/>
  <c r="Q291" i="3"/>
  <c r="Q283" i="3"/>
  <c r="Q275" i="3"/>
  <c r="Q267" i="3"/>
  <c r="Q259" i="3"/>
  <c r="Q251" i="3"/>
  <c r="Q243" i="3"/>
  <c r="Q235" i="3"/>
  <c r="Q227" i="3"/>
  <c r="Q219" i="3"/>
  <c r="Q211" i="3"/>
  <c r="Q203" i="3"/>
  <c r="Q195" i="3"/>
  <c r="Q187" i="3"/>
  <c r="Q179" i="3"/>
  <c r="Q171" i="3"/>
  <c r="Q163" i="3"/>
  <c r="Q155" i="3"/>
  <c r="Q147" i="3"/>
  <c r="Q139" i="3"/>
  <c r="Q131" i="3"/>
  <c r="Q123" i="3"/>
  <c r="Q115" i="3"/>
  <c r="Q107" i="3"/>
  <c r="Q99" i="3"/>
  <c r="Q91" i="3"/>
  <c r="Q83" i="3"/>
  <c r="Q75" i="3"/>
  <c r="Q67" i="3"/>
  <c r="Q59" i="3"/>
  <c r="Q51" i="3"/>
  <c r="Q43" i="3"/>
  <c r="Q35" i="3"/>
  <c r="Q27" i="3"/>
  <c r="Q19" i="3"/>
  <c r="Q11" i="3"/>
  <c r="Q3" i="3"/>
  <c r="S312" i="3"/>
  <c r="S304" i="3"/>
  <c r="S296" i="3"/>
  <c r="S288" i="3"/>
  <c r="S280" i="3"/>
  <c r="S272" i="3"/>
  <c r="S264" i="3"/>
  <c r="S256" i="3"/>
  <c r="S248" i="3"/>
  <c r="S240" i="3"/>
  <c r="S232" i="3"/>
  <c r="S224" i="3"/>
  <c r="S216" i="3"/>
  <c r="S208" i="3"/>
  <c r="S200" i="3"/>
  <c r="S192" i="3"/>
  <c r="S184" i="3"/>
  <c r="S176" i="3"/>
  <c r="S168" i="3"/>
  <c r="S160" i="3"/>
  <c r="S152" i="3"/>
  <c r="S144" i="3"/>
  <c r="S136" i="3"/>
  <c r="S128" i="3"/>
  <c r="S120" i="3"/>
  <c r="S112" i="3"/>
  <c r="S104" i="3"/>
  <c r="S96" i="3"/>
  <c r="S88" i="3"/>
  <c r="S80" i="3"/>
  <c r="S72" i="3"/>
  <c r="S64" i="3"/>
  <c r="S56" i="3"/>
  <c r="S48" i="3"/>
  <c r="S40" i="3"/>
  <c r="S32" i="3"/>
  <c r="S24" i="3"/>
  <c r="S16" i="3"/>
  <c r="S8" i="3"/>
  <c r="Q314" i="3"/>
  <c r="Q306" i="3"/>
  <c r="Q298" i="3"/>
  <c r="Q290" i="3"/>
  <c r="Q282" i="3"/>
  <c r="Q274" i="3"/>
  <c r="Q266" i="3"/>
  <c r="Q258" i="3"/>
  <c r="Q250" i="3"/>
  <c r="Q242" i="3"/>
  <c r="Q234" i="3"/>
  <c r="Q226" i="3"/>
  <c r="Q218" i="3"/>
  <c r="Q210" i="3"/>
  <c r="Q202" i="3"/>
  <c r="Q194" i="3"/>
  <c r="Q186" i="3"/>
  <c r="Q178" i="3"/>
  <c r="Q170" i="3"/>
  <c r="Q162" i="3"/>
  <c r="Q154" i="3"/>
  <c r="Q146" i="3"/>
  <c r="Q138" i="3"/>
  <c r="Q130" i="3"/>
  <c r="Q122" i="3"/>
  <c r="Q114" i="3"/>
  <c r="Q106" i="3"/>
  <c r="Q98" i="3"/>
  <c r="Q90" i="3"/>
  <c r="Q82" i="3"/>
  <c r="Q74" i="3"/>
  <c r="Q66" i="3"/>
  <c r="Q58" i="3"/>
  <c r="Q50" i="3"/>
  <c r="Q42" i="3"/>
  <c r="Q34" i="3"/>
  <c r="Q26" i="3"/>
  <c r="Q18" i="3"/>
  <c r="Q10" i="3"/>
  <c r="S319" i="3"/>
  <c r="S311" i="3"/>
  <c r="S303" i="3"/>
  <c r="S295" i="3"/>
  <c r="S287" i="3"/>
  <c r="S279" i="3"/>
  <c r="S271" i="3"/>
  <c r="S263" i="3"/>
  <c r="S255" i="3"/>
  <c r="S247" i="3"/>
  <c r="S239" i="3"/>
  <c r="S231" i="3"/>
  <c r="S223" i="3"/>
  <c r="S215" i="3"/>
  <c r="S207" i="3"/>
  <c r="S199" i="3"/>
  <c r="S191" i="3"/>
  <c r="S183" i="3"/>
  <c r="S175" i="3"/>
  <c r="S167" i="3"/>
  <c r="S159" i="3"/>
  <c r="S151" i="3"/>
  <c r="S143" i="3"/>
  <c r="S135" i="3"/>
  <c r="S127" i="3"/>
  <c r="S119" i="3"/>
  <c r="S111" i="3"/>
  <c r="S103" i="3"/>
  <c r="S95" i="3"/>
  <c r="S87" i="3"/>
  <c r="S79" i="3"/>
  <c r="S71" i="3"/>
  <c r="S63" i="3"/>
  <c r="S55" i="3"/>
  <c r="S47" i="3"/>
  <c r="S39" i="3"/>
  <c r="S31" i="3"/>
  <c r="S23" i="3"/>
  <c r="S15" i="3"/>
  <c r="S7" i="3"/>
  <c r="Q320" i="3"/>
  <c r="Q313" i="3"/>
  <c r="Q305" i="3"/>
  <c r="Q297" i="3"/>
  <c r="Q289" i="3"/>
  <c r="Q281" i="3"/>
  <c r="Q273" i="3"/>
  <c r="Q265" i="3"/>
  <c r="Q257" i="3"/>
  <c r="Q249" i="3"/>
  <c r="Q241" i="3"/>
  <c r="Q233" i="3"/>
  <c r="Q225" i="3"/>
  <c r="Q217" i="3"/>
  <c r="Q209" i="3"/>
  <c r="Q201" i="3"/>
  <c r="Q193" i="3"/>
  <c r="Q185" i="3"/>
  <c r="Q177" i="3"/>
  <c r="Q169" i="3"/>
  <c r="Q161" i="3"/>
  <c r="Q153" i="3"/>
  <c r="Q145" i="3"/>
  <c r="Q137" i="3"/>
  <c r="Q129" i="3"/>
  <c r="Q121" i="3"/>
  <c r="Q113" i="3"/>
  <c r="Q105" i="3"/>
  <c r="Q97" i="3"/>
  <c r="Q89" i="3"/>
  <c r="Q81" i="3"/>
  <c r="Q73" i="3"/>
  <c r="Q65" i="3"/>
  <c r="Q57" i="3"/>
  <c r="Q49" i="3"/>
  <c r="Q41" i="3"/>
  <c r="Q33" i="3"/>
  <c r="Q25" i="3"/>
  <c r="Q17" i="3"/>
  <c r="Q9" i="3"/>
  <c r="S318" i="3"/>
  <c r="S310" i="3"/>
  <c r="S302" i="3"/>
  <c r="S294" i="3"/>
  <c r="S286" i="3"/>
  <c r="S278" i="3"/>
  <c r="S270" i="3"/>
  <c r="S262" i="3"/>
  <c r="S254" i="3"/>
  <c r="S246" i="3"/>
  <c r="S238" i="3"/>
  <c r="S230" i="3"/>
  <c r="S222" i="3"/>
  <c r="S214" i="3"/>
  <c r="S206" i="3"/>
  <c r="S198" i="3"/>
  <c r="S190" i="3"/>
  <c r="S182" i="3"/>
  <c r="S174" i="3"/>
  <c r="S166" i="3"/>
  <c r="S158" i="3"/>
  <c r="S150" i="3"/>
  <c r="S142" i="3"/>
  <c r="S134" i="3"/>
  <c r="S126" i="3"/>
  <c r="S118" i="3"/>
  <c r="S110" i="3"/>
  <c r="S102" i="3"/>
  <c r="S94" i="3"/>
  <c r="S86" i="3"/>
  <c r="S78" i="3"/>
  <c r="S70" i="3"/>
  <c r="S62" i="3"/>
  <c r="S54" i="3"/>
  <c r="S46" i="3"/>
  <c r="S38" i="3"/>
  <c r="S30" i="3"/>
  <c r="S22" i="3"/>
  <c r="S14" i="3"/>
  <c r="S6" i="3"/>
  <c r="Q316" i="3"/>
  <c r="Q276" i="3"/>
  <c r="Q236" i="3"/>
  <c r="Q164" i="3"/>
  <c r="S201" i="3"/>
  <c r="S320" i="3"/>
  <c r="Q312" i="3"/>
  <c r="Q304" i="3"/>
  <c r="Q296" i="3"/>
  <c r="Q288" i="3"/>
  <c r="Q280" i="3"/>
  <c r="Q272" i="3"/>
  <c r="Q264" i="3"/>
  <c r="Q256" i="3"/>
  <c r="Q248" i="3"/>
  <c r="Q240" i="3"/>
  <c r="Q232" i="3"/>
  <c r="Q224" i="3"/>
  <c r="Q216" i="3"/>
  <c r="Q208" i="3"/>
  <c r="Q200" i="3"/>
  <c r="Q192" i="3"/>
  <c r="Q184" i="3"/>
  <c r="Q176" i="3"/>
  <c r="Q168" i="3"/>
  <c r="Q160" i="3"/>
  <c r="Q152" i="3"/>
  <c r="Q144" i="3"/>
  <c r="Q136" i="3"/>
  <c r="Q128" i="3"/>
  <c r="Q120" i="3"/>
  <c r="Q112" i="3"/>
  <c r="Q104" i="3"/>
  <c r="Q96" i="3"/>
  <c r="Q88" i="3"/>
  <c r="Q80" i="3"/>
  <c r="Q72" i="3"/>
  <c r="Q64" i="3"/>
  <c r="Q56" i="3"/>
  <c r="Q48" i="3"/>
  <c r="Q40" i="3"/>
  <c r="Q32" i="3"/>
  <c r="Q24" i="3"/>
  <c r="Q16" i="3"/>
  <c r="Q8" i="3"/>
  <c r="S317" i="3"/>
  <c r="S309" i="3"/>
  <c r="S301" i="3"/>
  <c r="S293" i="3"/>
  <c r="S285" i="3"/>
  <c r="S277" i="3"/>
  <c r="S269" i="3"/>
  <c r="S261" i="3"/>
  <c r="S253" i="3"/>
  <c r="S245" i="3"/>
  <c r="S237" i="3"/>
  <c r="S229" i="3"/>
  <c r="S221" i="3"/>
  <c r="S213" i="3"/>
  <c r="S205" i="3"/>
  <c r="S197" i="3"/>
  <c r="S189" i="3"/>
  <c r="S181" i="3"/>
  <c r="S173" i="3"/>
  <c r="S165" i="3"/>
  <c r="S157" i="3"/>
  <c r="S149" i="3"/>
  <c r="S141" i="3"/>
  <c r="S133" i="3"/>
  <c r="S125" i="3"/>
  <c r="S117" i="3"/>
  <c r="S109" i="3"/>
  <c r="S101" i="3"/>
  <c r="S93" i="3"/>
  <c r="S85" i="3"/>
  <c r="S77" i="3"/>
  <c r="S69" i="3"/>
  <c r="S61" i="3"/>
  <c r="S53" i="3"/>
  <c r="S45" i="3"/>
  <c r="S37" i="3"/>
  <c r="S29" i="3"/>
  <c r="S21" i="3"/>
  <c r="S13" i="3"/>
  <c r="S5" i="3"/>
  <c r="Q308" i="3"/>
  <c r="Q268" i="3"/>
  <c r="Q228" i="3"/>
  <c r="Q180" i="3"/>
  <c r="S177" i="3"/>
  <c r="Q319" i="3"/>
  <c r="Q311" i="3"/>
  <c r="Q303" i="3"/>
  <c r="Q295" i="3"/>
  <c r="Q287" i="3"/>
  <c r="Q279" i="3"/>
  <c r="Q271" i="3"/>
  <c r="Q263" i="3"/>
  <c r="Q255" i="3"/>
  <c r="Q247" i="3"/>
  <c r="Q239" i="3"/>
  <c r="Q231" i="3"/>
  <c r="Q223" i="3"/>
  <c r="Q215" i="3"/>
  <c r="Q207" i="3"/>
  <c r="Q199" i="3"/>
  <c r="Q191" i="3"/>
  <c r="Q183" i="3"/>
  <c r="Q175" i="3"/>
  <c r="Q167" i="3"/>
  <c r="Q159" i="3"/>
  <c r="Q151" i="3"/>
  <c r="Q143" i="3"/>
  <c r="Q135" i="3"/>
  <c r="Q127" i="3"/>
  <c r="Q119" i="3"/>
  <c r="Q111" i="3"/>
  <c r="Q103" i="3"/>
  <c r="Q95" i="3"/>
  <c r="Q87" i="3"/>
  <c r="Q79" i="3"/>
  <c r="Q71" i="3"/>
  <c r="Q63" i="3"/>
  <c r="Q55" i="3"/>
  <c r="Q47" i="3"/>
  <c r="Q39" i="3"/>
  <c r="Q31" i="3"/>
  <c r="Q23" i="3"/>
  <c r="Q15" i="3"/>
  <c r="Q7" i="3"/>
  <c r="S316" i="3"/>
  <c r="S308" i="3"/>
  <c r="S300" i="3"/>
  <c r="S292" i="3"/>
  <c r="S284" i="3"/>
  <c r="S276" i="3"/>
  <c r="S268" i="3"/>
  <c r="S260" i="3"/>
  <c r="S252" i="3"/>
  <c r="S244" i="3"/>
  <c r="S236" i="3"/>
  <c r="S228" i="3"/>
  <c r="S220" i="3"/>
  <c r="S212" i="3"/>
  <c r="S204" i="3"/>
  <c r="S196" i="3"/>
  <c r="S188" i="3"/>
  <c r="S180" i="3"/>
  <c r="S172" i="3"/>
  <c r="S164" i="3"/>
  <c r="S156" i="3"/>
  <c r="S148" i="3"/>
  <c r="S140" i="3"/>
  <c r="S132" i="3"/>
  <c r="S124" i="3"/>
  <c r="S116" i="3"/>
  <c r="S108" i="3"/>
  <c r="S100" i="3"/>
  <c r="S92" i="3"/>
  <c r="S84" i="3"/>
  <c r="S76" i="3"/>
  <c r="S68" i="3"/>
  <c r="S60" i="3"/>
  <c r="S52" i="3"/>
  <c r="S44" i="3"/>
  <c r="S36" i="3"/>
  <c r="S28" i="3"/>
  <c r="S20" i="3"/>
  <c r="S12" i="3"/>
  <c r="S4" i="3"/>
  <c r="Q284" i="3"/>
  <c r="Q220" i="3"/>
  <c r="Q156" i="3"/>
  <c r="S209" i="3"/>
  <c r="Q318" i="3"/>
  <c r="Q310" i="3"/>
  <c r="Q302" i="3"/>
  <c r="Q294" i="3"/>
  <c r="Q286" i="3"/>
  <c r="Q278" i="3"/>
  <c r="Q270" i="3"/>
  <c r="Q262" i="3"/>
  <c r="Q254" i="3"/>
  <c r="Q246" i="3"/>
  <c r="Q238" i="3"/>
  <c r="Q230" i="3"/>
  <c r="Q222" i="3"/>
  <c r="Q214" i="3"/>
  <c r="Q206" i="3"/>
  <c r="Q198" i="3"/>
  <c r="Q190" i="3"/>
  <c r="Q182" i="3"/>
  <c r="Q174" i="3"/>
  <c r="Q166" i="3"/>
  <c r="Q158" i="3"/>
  <c r="Q150" i="3"/>
  <c r="Q142" i="3"/>
  <c r="Q134" i="3"/>
  <c r="Q126" i="3"/>
  <c r="Q118" i="3"/>
  <c r="Q110" i="3"/>
  <c r="Q102" i="3"/>
  <c r="Q94" i="3"/>
  <c r="Q86" i="3"/>
  <c r="Q78" i="3"/>
  <c r="Q70" i="3"/>
  <c r="Q62" i="3"/>
  <c r="Q54" i="3"/>
  <c r="Q46" i="3"/>
  <c r="Q38" i="3"/>
  <c r="Q30" i="3"/>
  <c r="Q22" i="3"/>
  <c r="Q14" i="3"/>
  <c r="S315" i="3"/>
  <c r="S307" i="3"/>
  <c r="S299" i="3"/>
  <c r="S291" i="3"/>
  <c r="S283" i="3"/>
  <c r="S275" i="3"/>
  <c r="S267" i="3"/>
  <c r="S259" i="3"/>
  <c r="S251" i="3"/>
  <c r="S243" i="3"/>
  <c r="S235" i="3"/>
  <c r="S227" i="3"/>
  <c r="S219" i="3"/>
  <c r="S211" i="3"/>
  <c r="S203" i="3"/>
  <c r="S195" i="3"/>
  <c r="S187" i="3"/>
  <c r="S179" i="3"/>
  <c r="S171" i="3"/>
  <c r="S163" i="3"/>
  <c r="S155" i="3"/>
  <c r="S147" i="3"/>
  <c r="S139" i="3"/>
  <c r="S131" i="3"/>
  <c r="S123" i="3"/>
  <c r="S115" i="3"/>
  <c r="S107" i="3"/>
  <c r="S99" i="3"/>
  <c r="S91" i="3"/>
  <c r="S83" i="3"/>
  <c r="S75" i="3"/>
  <c r="S67" i="3"/>
  <c r="S59" i="3"/>
  <c r="S51" i="3"/>
  <c r="S43" i="3"/>
  <c r="S35" i="3"/>
  <c r="S27" i="3"/>
  <c r="S19" i="3"/>
  <c r="S11" i="3"/>
  <c r="Q264" i="13"/>
  <c r="Q248" i="13"/>
  <c r="Q232" i="13"/>
  <c r="Q192" i="13"/>
  <c r="Q270" i="13"/>
  <c r="Q262" i="13"/>
  <c r="Q254" i="13"/>
  <c r="Q246" i="13"/>
  <c r="Q238" i="13"/>
  <c r="Q230" i="13"/>
  <c r="Q222" i="13"/>
  <c r="Q214" i="13"/>
  <c r="Q206" i="13"/>
  <c r="Q198" i="13"/>
  <c r="Q190" i="13"/>
  <c r="Q182" i="13"/>
  <c r="Q174" i="13"/>
  <c r="Q166" i="13"/>
  <c r="Q158" i="13"/>
  <c r="Q150" i="13"/>
  <c r="Q142" i="13"/>
  <c r="Q134" i="13"/>
  <c r="Q126" i="13"/>
  <c r="Q118" i="13"/>
  <c r="Q110" i="13"/>
  <c r="Q102" i="13"/>
  <c r="Q94" i="13"/>
  <c r="Q86" i="13"/>
  <c r="Q78" i="13"/>
  <c r="Q70" i="13"/>
  <c r="Q62" i="13"/>
  <c r="Q54" i="13"/>
  <c r="Q46" i="13"/>
  <c r="Q38" i="13"/>
  <c r="Q30" i="13"/>
  <c r="Q22" i="13"/>
  <c r="Q14" i="13"/>
  <c r="Q6" i="13"/>
  <c r="Q269" i="13"/>
  <c r="Q261" i="13"/>
  <c r="Q253" i="13"/>
  <c r="Q245" i="13"/>
  <c r="Q237" i="13"/>
  <c r="Q229" i="13"/>
  <c r="Q221" i="13"/>
  <c r="Q213" i="13"/>
  <c r="Q205" i="13"/>
  <c r="Q197" i="13"/>
  <c r="Q189" i="13"/>
  <c r="Q181" i="13"/>
  <c r="Q173" i="13"/>
  <c r="Q165" i="13"/>
  <c r="Q157" i="13"/>
  <c r="Q149" i="13"/>
  <c r="Q141" i="13"/>
  <c r="Q133" i="13"/>
  <c r="Q125" i="13"/>
  <c r="Q117" i="13"/>
  <c r="Q109" i="13"/>
  <c r="Q101" i="13"/>
  <c r="Q93" i="13"/>
  <c r="Q85" i="13"/>
  <c r="Q77" i="13"/>
  <c r="Q69" i="13"/>
  <c r="Q61" i="13"/>
  <c r="Q53" i="13"/>
  <c r="Q45" i="13"/>
  <c r="Q37" i="13"/>
  <c r="Q29" i="13"/>
  <c r="Q21" i="13"/>
  <c r="Q13" i="13"/>
  <c r="Q5" i="13"/>
  <c r="Q251" i="13"/>
  <c r="Q243" i="13"/>
  <c r="Q227" i="13"/>
  <c r="Q219" i="13"/>
  <c r="Q203" i="13"/>
  <c r="Q187" i="13"/>
  <c r="Q179" i="13"/>
  <c r="Q171" i="13"/>
  <c r="Q163" i="13"/>
  <c r="Q155" i="13"/>
  <c r="Q147" i="13"/>
  <c r="Q139" i="13"/>
  <c r="Q131" i="13"/>
  <c r="Q123" i="13"/>
  <c r="Q115" i="13"/>
  <c r="Q107" i="13"/>
  <c r="Q99" i="13"/>
  <c r="Q91" i="13"/>
  <c r="Q83" i="13"/>
  <c r="Q75" i="13"/>
  <c r="Q67" i="13"/>
  <c r="Q59" i="13"/>
  <c r="Q51" i="13"/>
  <c r="Q43" i="13"/>
  <c r="Q35" i="13"/>
  <c r="Q27" i="13"/>
  <c r="Q19" i="13"/>
  <c r="Q11" i="13"/>
  <c r="Q3" i="13"/>
  <c r="Q260" i="13"/>
  <c r="Q236" i="13"/>
  <c r="Q220" i="13"/>
  <c r="Q204" i="13"/>
  <c r="Q180" i="13"/>
  <c r="Q164" i="13"/>
  <c r="Q148" i="13"/>
  <c r="Q132" i="13"/>
  <c r="Q108" i="13"/>
  <c r="Q92" i="13"/>
  <c r="Q44" i="13"/>
  <c r="Q267" i="13"/>
  <c r="Q211" i="13"/>
  <c r="Q266" i="13"/>
  <c r="Q258" i="13"/>
  <c r="Q250" i="13"/>
  <c r="Q242" i="13"/>
  <c r="Q234" i="13"/>
  <c r="Q226" i="13"/>
  <c r="Q218" i="13"/>
  <c r="Q210" i="13"/>
  <c r="Q202" i="13"/>
  <c r="Q194" i="13"/>
  <c r="Q186" i="13"/>
  <c r="Q178" i="13"/>
  <c r="Q170" i="13"/>
  <c r="Q162" i="13"/>
  <c r="Q154" i="13"/>
  <c r="Q146" i="13"/>
  <c r="Q138" i="13"/>
  <c r="Q130" i="13"/>
  <c r="Q122" i="13"/>
  <c r="Q114" i="13"/>
  <c r="Q106" i="13"/>
  <c r="Q98" i="13"/>
  <c r="Q90" i="13"/>
  <c r="Q82" i="13"/>
  <c r="Q74" i="13"/>
  <c r="Q66" i="13"/>
  <c r="Q58" i="13"/>
  <c r="Q50" i="13"/>
  <c r="Q42" i="13"/>
  <c r="Q34" i="13"/>
  <c r="Q26" i="13"/>
  <c r="Q18" i="13"/>
  <c r="Q10" i="13"/>
  <c r="Q268" i="13"/>
  <c r="Q252" i="13"/>
  <c r="Q244" i="13"/>
  <c r="Q228" i="13"/>
  <c r="Q212" i="13"/>
  <c r="Q196" i="13"/>
  <c r="Q188" i="13"/>
  <c r="Q172" i="13"/>
  <c r="Q156" i="13"/>
  <c r="Q140" i="13"/>
  <c r="Q124" i="13"/>
  <c r="Q116" i="13"/>
  <c r="Q100" i="13"/>
  <c r="Q84" i="13"/>
  <c r="Q76" i="13"/>
  <c r="Q68" i="13"/>
  <c r="Q60" i="13"/>
  <c r="Q52" i="13"/>
  <c r="Q36" i="13"/>
  <c r="Q28" i="13"/>
  <c r="Q20" i="13"/>
  <c r="Q12" i="13"/>
  <c r="Q4" i="13"/>
  <c r="Q259" i="13"/>
  <c r="Q235" i="13"/>
  <c r="Q195" i="13"/>
  <c r="Q274" i="13"/>
  <c r="Q273" i="13"/>
  <c r="Q265" i="13"/>
  <c r="Q257" i="13"/>
  <c r="Q249" i="13"/>
  <c r="Q241" i="13"/>
  <c r="Q233" i="13"/>
  <c r="Q225" i="13"/>
  <c r="Q217" i="13"/>
  <c r="Q209" i="13"/>
  <c r="Q201" i="13"/>
  <c r="Q193" i="13"/>
  <c r="Q185" i="13"/>
  <c r="Q177" i="13"/>
  <c r="Q169" i="13"/>
  <c r="Q161" i="13"/>
  <c r="Q153" i="13"/>
  <c r="Q145" i="13"/>
  <c r="Q137" i="13"/>
  <c r="Q129" i="13"/>
  <c r="Q121" i="13"/>
  <c r="Q113" i="13"/>
  <c r="Q105" i="13"/>
  <c r="Q97" i="13"/>
  <c r="Q89" i="13"/>
  <c r="Q81" i="13"/>
  <c r="Q73" i="13"/>
  <c r="Q65" i="13"/>
  <c r="Q57" i="13"/>
  <c r="Q49" i="13"/>
  <c r="Q41" i="13"/>
  <c r="Q33" i="13"/>
  <c r="Q25" i="13"/>
  <c r="Q17" i="13"/>
  <c r="Q9" i="13"/>
  <c r="Q272" i="13"/>
  <c r="Q256" i="13"/>
  <c r="Q240" i="13"/>
  <c r="Q224" i="13"/>
  <c r="Q216" i="13"/>
  <c r="Q208" i="13"/>
  <c r="Q200" i="13"/>
  <c r="Q184" i="13"/>
  <c r="Q176" i="13"/>
  <c r="Q168" i="13"/>
  <c r="Q160" i="13"/>
  <c r="Q152" i="13"/>
  <c r="Q144" i="13"/>
  <c r="Q136" i="13"/>
  <c r="Q128" i="13"/>
  <c r="Q120" i="13"/>
  <c r="Q112" i="13"/>
  <c r="Q104" i="13"/>
  <c r="Q96" i="13"/>
  <c r="Q88" i="13"/>
  <c r="Q80" i="13"/>
  <c r="Q72" i="13"/>
  <c r="Q64" i="13"/>
  <c r="Q56" i="13"/>
  <c r="Q48" i="13"/>
  <c r="Q40" i="13"/>
  <c r="Q32" i="13"/>
  <c r="Q24" i="13"/>
  <c r="Q16" i="13"/>
  <c r="Q8" i="13"/>
  <c r="Q271" i="13"/>
  <c r="Q263" i="13"/>
  <c r="Q255" i="13"/>
  <c r="Q247" i="13"/>
  <c r="Q239" i="13"/>
  <c r="Q231" i="13"/>
  <c r="Q223" i="13"/>
  <c r="Q215" i="13"/>
  <c r="Q207" i="13"/>
  <c r="Q199" i="13"/>
  <c r="Q191" i="13"/>
  <c r="Q183" i="13"/>
  <c r="Q175" i="13"/>
  <c r="Q167" i="13"/>
  <c r="Q159" i="13"/>
  <c r="Q151" i="13"/>
  <c r="Q143" i="13"/>
  <c r="Q135" i="13"/>
  <c r="Q127" i="13"/>
  <c r="Q119" i="13"/>
  <c r="Q111" i="13"/>
  <c r="Q103" i="13"/>
  <c r="Q95" i="13"/>
  <c r="Q87" i="13"/>
  <c r="Q79" i="13"/>
  <c r="Q71" i="13"/>
  <c r="Q63" i="13"/>
  <c r="Q55" i="13"/>
  <c r="Q47" i="13"/>
  <c r="Q39" i="13"/>
  <c r="Q31" i="13"/>
  <c r="Q23" i="13"/>
  <c r="Q15" i="13"/>
  <c r="Q323" i="2"/>
  <c r="Q363" i="16" l="1"/>
  <c r="S363" i="16"/>
  <c r="S270" i="18"/>
  <c r="S298" i="4"/>
  <c r="R250" i="5"/>
  <c r="Q323" i="3"/>
  <c r="S323" i="3"/>
  <c r="Q277" i="13"/>
  <c r="P270" i="18" l="1"/>
  <c r="P141" i="7"/>
  <c r="O250" i="5"/>
  <c r="Q254" i="16" l="1"/>
  <c r="Q262" i="16"/>
  <c r="Q267" i="16"/>
  <c r="Q271" i="16"/>
  <c r="Q275" i="16"/>
  <c r="Q279" i="16"/>
  <c r="Q283" i="16"/>
  <c r="Q287" i="16"/>
  <c r="Q291" i="16"/>
  <c r="Q295" i="16"/>
  <c r="Q299" i="16"/>
  <c r="Q303" i="16"/>
  <c r="Q307" i="16"/>
  <c r="Q311" i="16"/>
  <c r="Q315" i="16"/>
  <c r="Q319" i="16"/>
  <c r="Q323" i="16"/>
  <c r="Q327" i="16"/>
  <c r="Q331" i="16"/>
  <c r="Q335" i="16"/>
  <c r="Q339" i="16"/>
  <c r="Q343" i="16"/>
  <c r="Q347" i="16"/>
  <c r="Q351" i="16"/>
  <c r="Q355" i="16"/>
  <c r="Q359" i="16"/>
  <c r="Q249" i="16"/>
  <c r="Q257" i="16"/>
  <c r="Q252" i="16"/>
  <c r="Q260" i="16"/>
  <c r="Q266" i="16"/>
  <c r="Q270" i="16"/>
  <c r="Q274" i="16"/>
  <c r="Q278" i="16"/>
  <c r="Q282" i="16"/>
  <c r="Q286" i="16"/>
  <c r="Q290" i="16"/>
  <c r="Q294" i="16"/>
  <c r="Q298" i="16"/>
  <c r="Q302" i="16"/>
  <c r="Q306" i="16"/>
  <c r="Q310" i="16"/>
  <c r="Q314" i="16"/>
  <c r="Q318" i="16"/>
  <c r="Q322" i="16"/>
  <c r="Q326" i="16"/>
  <c r="Q330" i="16"/>
  <c r="Q334" i="16"/>
  <c r="Q338" i="16"/>
  <c r="Q342" i="16"/>
  <c r="Q346" i="16"/>
  <c r="Q350" i="16"/>
  <c r="Q354" i="16"/>
  <c r="Q358" i="16"/>
  <c r="Q261" i="16"/>
  <c r="Q255" i="16"/>
  <c r="Q263" i="16"/>
  <c r="Q253" i="16"/>
  <c r="Q250" i="16"/>
  <c r="Q258" i="16"/>
  <c r="Q265" i="16"/>
  <c r="Q269" i="16"/>
  <c r="Q273" i="16"/>
  <c r="Q277" i="16"/>
  <c r="Q281" i="16"/>
  <c r="Q285" i="16"/>
  <c r="Q289" i="16"/>
  <c r="Q293" i="16"/>
  <c r="Q297" i="16"/>
  <c r="Q301" i="16"/>
  <c r="Q305" i="16"/>
  <c r="Q309" i="16"/>
  <c r="Q313" i="16"/>
  <c r="Q317" i="16"/>
  <c r="Q321" i="16"/>
  <c r="Q325" i="16"/>
  <c r="Q329" i="16"/>
  <c r="Q333" i="16"/>
  <c r="Q337" i="16"/>
  <c r="Q341" i="16"/>
  <c r="Q345" i="16"/>
  <c r="Q349" i="16"/>
  <c r="Q353" i="16"/>
  <c r="Q357" i="16"/>
  <c r="Q256" i="16"/>
  <c r="Q264" i="16"/>
  <c r="Q268" i="16"/>
  <c r="Q272" i="16"/>
  <c r="Q276" i="16"/>
  <c r="Q280" i="16"/>
  <c r="Q284" i="16"/>
  <c r="Q288" i="16"/>
  <c r="Q292" i="16"/>
  <c r="Q296" i="16"/>
  <c r="Q300" i="16"/>
  <c r="Q304" i="16"/>
  <c r="Q308" i="16"/>
  <c r="Q312" i="16"/>
  <c r="Q316" i="16"/>
  <c r="Q320" i="16"/>
  <c r="Q324" i="16"/>
  <c r="Q328" i="16"/>
  <c r="Q332" i="16"/>
  <c r="Q336" i="16"/>
  <c r="Q340" i="16"/>
  <c r="Q344" i="16"/>
  <c r="Q348" i="16"/>
  <c r="Q352" i="16"/>
  <c r="Q356" i="16"/>
  <c r="Q360" i="16"/>
  <c r="Q251" i="16"/>
  <c r="Q259" i="16"/>
  <c r="Q189" i="18"/>
  <c r="Q194" i="18"/>
  <c r="Q198" i="18"/>
  <c r="Q202" i="18"/>
  <c r="Q206" i="18"/>
  <c r="Q210" i="18"/>
  <c r="Q214" i="18"/>
  <c r="Q218" i="18"/>
  <c r="Q222" i="18"/>
  <c r="Q226" i="18"/>
  <c r="Q230" i="18"/>
  <c r="Q234" i="18"/>
  <c r="Q238" i="18"/>
  <c r="Q242" i="18"/>
  <c r="Q246" i="18"/>
  <c r="Q250" i="18"/>
  <c r="Q254" i="18"/>
  <c r="Q258" i="18"/>
  <c r="Q262" i="18"/>
  <c r="Q266" i="18"/>
  <c r="Q184" i="18"/>
  <c r="Q187" i="18"/>
  <c r="Q193" i="18"/>
  <c r="Q197" i="18"/>
  <c r="Q201" i="18"/>
  <c r="Q205" i="18"/>
  <c r="Q209" i="18"/>
  <c r="Q213" i="18"/>
  <c r="Q217" i="18"/>
  <c r="Q221" i="18"/>
  <c r="Q225" i="18"/>
  <c r="Q229" i="18"/>
  <c r="Q233" i="18"/>
  <c r="Q237" i="18"/>
  <c r="Q241" i="18"/>
  <c r="Q245" i="18"/>
  <c r="Q249" i="18"/>
  <c r="Q253" i="18"/>
  <c r="Q257" i="18"/>
  <c r="Q261" i="18"/>
  <c r="Q265" i="18"/>
  <c r="Q190" i="18"/>
  <c r="Q185" i="18"/>
  <c r="Q192" i="18"/>
  <c r="Q196" i="18"/>
  <c r="Q200" i="18"/>
  <c r="Q204" i="18"/>
  <c r="Q208" i="18"/>
  <c r="Q212" i="18"/>
  <c r="Q216" i="18"/>
  <c r="Q220" i="18"/>
  <c r="Q224" i="18"/>
  <c r="Q228" i="18"/>
  <c r="Q232" i="18"/>
  <c r="Q236" i="18"/>
  <c r="Q240" i="18"/>
  <c r="Q244" i="18"/>
  <c r="Q248" i="18"/>
  <c r="Q252" i="18"/>
  <c r="Q256" i="18"/>
  <c r="Q260" i="18"/>
  <c r="Q264" i="18"/>
  <c r="Q188" i="18"/>
  <c r="Q186" i="18"/>
  <c r="Q191" i="18"/>
  <c r="Q195" i="18"/>
  <c r="Q199" i="18"/>
  <c r="Q203" i="18"/>
  <c r="Q207" i="18"/>
  <c r="Q211" i="18"/>
  <c r="Q215" i="18"/>
  <c r="Q219" i="18"/>
  <c r="Q223" i="18"/>
  <c r="Q227" i="18"/>
  <c r="Q231" i="18"/>
  <c r="Q235" i="18"/>
  <c r="Q239" i="18"/>
  <c r="Q243" i="18"/>
  <c r="Q247" i="18"/>
  <c r="Q251" i="18"/>
  <c r="Q255" i="18"/>
  <c r="Q259" i="18"/>
  <c r="Q263" i="18"/>
  <c r="Q267" i="18"/>
  <c r="Q98" i="18"/>
  <c r="Q130" i="18"/>
  <c r="Q142" i="18"/>
  <c r="Q174" i="18"/>
  <c r="Q92" i="18"/>
  <c r="Q96" i="18"/>
  <c r="Q100" i="18"/>
  <c r="Q104" i="18"/>
  <c r="Q108" i="18"/>
  <c r="Q112" i="18"/>
  <c r="Q116" i="18"/>
  <c r="Q120" i="18"/>
  <c r="Q124" i="18"/>
  <c r="Q128" i="18"/>
  <c r="Q132" i="18"/>
  <c r="Q136" i="18"/>
  <c r="Q140" i="18"/>
  <c r="Q144" i="18"/>
  <c r="Q148" i="18"/>
  <c r="Q152" i="18"/>
  <c r="Q156" i="18"/>
  <c r="Q160" i="18"/>
  <c r="Q164" i="18"/>
  <c r="Q168" i="18"/>
  <c r="Q172" i="18"/>
  <c r="Q176" i="18"/>
  <c r="Q180" i="18"/>
  <c r="Q170" i="18"/>
  <c r="Q134" i="18"/>
  <c r="Q150" i="18"/>
  <c r="Q158" i="18"/>
  <c r="Q95" i="18"/>
  <c r="Q99" i="18"/>
  <c r="Q103" i="18"/>
  <c r="Q107" i="18"/>
  <c r="Q111" i="18"/>
  <c r="Q115" i="18"/>
  <c r="Q119" i="18"/>
  <c r="Q123" i="18"/>
  <c r="Q127" i="18"/>
  <c r="Q131" i="18"/>
  <c r="Q135" i="18"/>
  <c r="Q139" i="18"/>
  <c r="Q143" i="18"/>
  <c r="Q147" i="18"/>
  <c r="Q151" i="18"/>
  <c r="Q155" i="18"/>
  <c r="Q159" i="18"/>
  <c r="Q163" i="18"/>
  <c r="Q167" i="18"/>
  <c r="Q171" i="18"/>
  <c r="Q175" i="18"/>
  <c r="Q179" i="18"/>
  <c r="Q183" i="18"/>
  <c r="Q178" i="18"/>
  <c r="Q94" i="18"/>
  <c r="Q118" i="18"/>
  <c r="Q138" i="18"/>
  <c r="Q102" i="18"/>
  <c r="Q114" i="18"/>
  <c r="Q122" i="18"/>
  <c r="Q154" i="18"/>
  <c r="Q162" i="18"/>
  <c r="Q182" i="18"/>
  <c r="Q93" i="18"/>
  <c r="Q97" i="18"/>
  <c r="Q101" i="18"/>
  <c r="Q105" i="18"/>
  <c r="Q109" i="18"/>
  <c r="Q113" i="18"/>
  <c r="Q117" i="18"/>
  <c r="Q121" i="18"/>
  <c r="Q125" i="18"/>
  <c r="Q129" i="18"/>
  <c r="Q133" i="18"/>
  <c r="Q137" i="18"/>
  <c r="Q141" i="18"/>
  <c r="Q145" i="18"/>
  <c r="Q149" i="18"/>
  <c r="Q153" i="18"/>
  <c r="Q157" i="18"/>
  <c r="Q161" i="18"/>
  <c r="Q165" i="18"/>
  <c r="Q169" i="18"/>
  <c r="Q173" i="18"/>
  <c r="Q177" i="18"/>
  <c r="Q181" i="18"/>
  <c r="Q106" i="18"/>
  <c r="Q110" i="18"/>
  <c r="Q126" i="18"/>
  <c r="Q146" i="18"/>
  <c r="Q166" i="18"/>
  <c r="P5" i="5"/>
  <c r="P13" i="5"/>
  <c r="P21" i="5"/>
  <c r="P29" i="5"/>
  <c r="P37" i="5"/>
  <c r="P45" i="5"/>
  <c r="P53" i="5"/>
  <c r="P61" i="5"/>
  <c r="P69" i="5"/>
  <c r="P77" i="5"/>
  <c r="P85" i="5"/>
  <c r="P93" i="5"/>
  <c r="P101" i="5"/>
  <c r="P109" i="5"/>
  <c r="P117" i="5"/>
  <c r="P125" i="5"/>
  <c r="P133" i="5"/>
  <c r="P141" i="5"/>
  <c r="P149" i="5"/>
  <c r="P157" i="5"/>
  <c r="P165" i="5"/>
  <c r="P173" i="5"/>
  <c r="P181" i="5"/>
  <c r="P189" i="5"/>
  <c r="P197" i="5"/>
  <c r="P205" i="5"/>
  <c r="P213" i="5"/>
  <c r="P6" i="5"/>
  <c r="P14" i="5"/>
  <c r="P22" i="5"/>
  <c r="P30" i="5"/>
  <c r="P38" i="5"/>
  <c r="P46" i="5"/>
  <c r="P54" i="5"/>
  <c r="P62" i="5"/>
  <c r="P70" i="5"/>
  <c r="P78" i="5"/>
  <c r="P86" i="5"/>
  <c r="P94" i="5"/>
  <c r="P102" i="5"/>
  <c r="P110" i="5"/>
  <c r="P118" i="5"/>
  <c r="P126" i="5"/>
  <c r="P134" i="5"/>
  <c r="P142" i="5"/>
  <c r="P150" i="5"/>
  <c r="P158" i="5"/>
  <c r="P166" i="5"/>
  <c r="P174" i="5"/>
  <c r="P8" i="5"/>
  <c r="P16" i="5"/>
  <c r="P24" i="5"/>
  <c r="P32" i="5"/>
  <c r="P40" i="5"/>
  <c r="P48" i="5"/>
  <c r="P56" i="5"/>
  <c r="P64" i="5"/>
  <c r="P72" i="5"/>
  <c r="P80" i="5"/>
  <c r="P88" i="5"/>
  <c r="P96" i="5"/>
  <c r="P104" i="5"/>
  <c r="P112" i="5"/>
  <c r="P9" i="5"/>
  <c r="P17" i="5"/>
  <c r="P25" i="5"/>
  <c r="P33" i="5"/>
  <c r="P41" i="5"/>
  <c r="P49" i="5"/>
  <c r="P57" i="5"/>
  <c r="P65" i="5"/>
  <c r="P73" i="5"/>
  <c r="P81" i="5"/>
  <c r="P89" i="5"/>
  <c r="P97" i="5"/>
  <c r="P105" i="5"/>
  <c r="P113" i="5"/>
  <c r="P121" i="5"/>
  <c r="P129" i="5"/>
  <c r="P137" i="5"/>
  <c r="P145" i="5"/>
  <c r="P153" i="5"/>
  <c r="P161" i="5"/>
  <c r="P169" i="5"/>
  <c r="P177" i="5"/>
  <c r="P185" i="5"/>
  <c r="P193" i="5"/>
  <c r="P201" i="5"/>
  <c r="P209" i="5"/>
  <c r="P217" i="5"/>
  <c r="P10" i="5"/>
  <c r="P18" i="5"/>
  <c r="P26" i="5"/>
  <c r="P34" i="5"/>
  <c r="P42" i="5"/>
  <c r="P50" i="5"/>
  <c r="P58" i="5"/>
  <c r="P66" i="5"/>
  <c r="P74" i="5"/>
  <c r="P82" i="5"/>
  <c r="P90" i="5"/>
  <c r="P98" i="5"/>
  <c r="P106" i="5"/>
  <c r="P114" i="5"/>
  <c r="P122" i="5"/>
  <c r="P130" i="5"/>
  <c r="P138" i="5"/>
  <c r="P146" i="5"/>
  <c r="P154" i="5"/>
  <c r="P162" i="5"/>
  <c r="P3" i="5"/>
  <c r="P11" i="5"/>
  <c r="P19" i="5"/>
  <c r="P27" i="5"/>
  <c r="P35" i="5"/>
  <c r="P43" i="5"/>
  <c r="P51" i="5"/>
  <c r="P59" i="5"/>
  <c r="P67" i="5"/>
  <c r="P75" i="5"/>
  <c r="P83" i="5"/>
  <c r="P91" i="5"/>
  <c r="P99" i="5"/>
  <c r="P107" i="5"/>
  <c r="P31" i="5"/>
  <c r="P63" i="5"/>
  <c r="P95" i="5"/>
  <c r="P120" i="5"/>
  <c r="P136" i="5"/>
  <c r="P152" i="5"/>
  <c r="P168" i="5"/>
  <c r="P180" i="5"/>
  <c r="P191" i="5"/>
  <c r="P202" i="5"/>
  <c r="P212" i="5"/>
  <c r="P222" i="5"/>
  <c r="P230" i="5"/>
  <c r="P238" i="5"/>
  <c r="P246" i="5"/>
  <c r="P4" i="5"/>
  <c r="P36" i="5"/>
  <c r="P68" i="5"/>
  <c r="P100" i="5"/>
  <c r="P123" i="5"/>
  <c r="P139" i="5"/>
  <c r="P155" i="5"/>
  <c r="P170" i="5"/>
  <c r="P182" i="5"/>
  <c r="P192" i="5"/>
  <c r="P203" i="5"/>
  <c r="P214" i="5"/>
  <c r="P223" i="5"/>
  <c r="P231" i="5"/>
  <c r="P239" i="5"/>
  <c r="P7" i="5"/>
  <c r="P39" i="5"/>
  <c r="P71" i="5"/>
  <c r="P103" i="5"/>
  <c r="P124" i="5"/>
  <c r="P140" i="5"/>
  <c r="P156" i="5"/>
  <c r="P171" i="5"/>
  <c r="P183" i="5"/>
  <c r="P194" i="5"/>
  <c r="P204" i="5"/>
  <c r="P215" i="5"/>
  <c r="P224" i="5"/>
  <c r="P232" i="5"/>
  <c r="P240" i="5"/>
  <c r="P12" i="5"/>
  <c r="P44" i="5"/>
  <c r="P76" i="5"/>
  <c r="P108" i="5"/>
  <c r="P127" i="5"/>
  <c r="P143" i="5"/>
  <c r="P159" i="5"/>
  <c r="P172" i="5"/>
  <c r="P184" i="5"/>
  <c r="P195" i="5"/>
  <c r="P206" i="5"/>
  <c r="P216" i="5"/>
  <c r="P225" i="5"/>
  <c r="P233" i="5"/>
  <c r="P241" i="5"/>
  <c r="P247" i="5"/>
  <c r="P15" i="5"/>
  <c r="P47" i="5"/>
  <c r="P79" i="5"/>
  <c r="P111" i="5"/>
  <c r="P128" i="5"/>
  <c r="P144" i="5"/>
  <c r="P160" i="5"/>
  <c r="P175" i="5"/>
  <c r="P186" i="5"/>
  <c r="P196" i="5"/>
  <c r="P207" i="5"/>
  <c r="P218" i="5"/>
  <c r="P226" i="5"/>
  <c r="P234" i="5"/>
  <c r="P242" i="5"/>
  <c r="P20" i="5"/>
  <c r="P52" i="5"/>
  <c r="P84" i="5"/>
  <c r="P115" i="5"/>
  <c r="P131" i="5"/>
  <c r="P147" i="5"/>
  <c r="P163" i="5"/>
  <c r="P176" i="5"/>
  <c r="P187" i="5"/>
  <c r="P198" i="5"/>
  <c r="P208" i="5"/>
  <c r="P219" i="5"/>
  <c r="P227" i="5"/>
  <c r="P235" i="5"/>
  <c r="P243" i="5"/>
  <c r="P28" i="5"/>
  <c r="P60" i="5"/>
  <c r="P92" i="5"/>
  <c r="P119" i="5"/>
  <c r="P135" i="5"/>
  <c r="P151" i="5"/>
  <c r="P167" i="5"/>
  <c r="P179" i="5"/>
  <c r="P190" i="5"/>
  <c r="P200" i="5"/>
  <c r="P211" i="5"/>
  <c r="P221" i="5"/>
  <c r="P229" i="5"/>
  <c r="P237" i="5"/>
  <c r="P245" i="5"/>
  <c r="P132" i="5"/>
  <c r="P228" i="5"/>
  <c r="P148" i="5"/>
  <c r="P236" i="5"/>
  <c r="P164" i="5"/>
  <c r="P244" i="5"/>
  <c r="P87" i="5"/>
  <c r="P178" i="5"/>
  <c r="P23" i="5"/>
  <c r="P188" i="5"/>
  <c r="P210" i="5"/>
  <c r="P55" i="5"/>
  <c r="P199" i="5"/>
  <c r="P116" i="5"/>
  <c r="P220" i="5"/>
  <c r="Q3" i="18"/>
  <c r="Q11" i="18"/>
  <c r="Q19" i="18"/>
  <c r="Q27" i="18"/>
  <c r="Q35" i="18"/>
  <c r="Q43" i="18"/>
  <c r="Q51" i="18"/>
  <c r="Q59" i="18"/>
  <c r="Q67" i="18"/>
  <c r="Q75" i="18"/>
  <c r="Q83" i="18"/>
  <c r="Q4" i="18"/>
  <c r="Q12" i="18"/>
  <c r="Q20" i="18"/>
  <c r="Q28" i="18"/>
  <c r="Q36" i="18"/>
  <c r="Q44" i="18"/>
  <c r="Q52" i="18"/>
  <c r="Q60" i="18"/>
  <c r="Q68" i="18"/>
  <c r="Q76" i="18"/>
  <c r="Q84" i="18"/>
  <c r="Q91" i="18"/>
  <c r="Q5" i="18"/>
  <c r="Q13" i="18"/>
  <c r="Q21" i="18"/>
  <c r="Q29" i="18"/>
  <c r="Q37" i="18"/>
  <c r="Q45" i="18"/>
  <c r="Q53" i="18"/>
  <c r="Q61" i="18"/>
  <c r="Q69" i="18"/>
  <c r="Q77" i="18"/>
  <c r="Q85" i="18"/>
  <c r="Q6" i="18"/>
  <c r="Q14" i="18"/>
  <c r="Q22" i="18"/>
  <c r="Q30" i="18"/>
  <c r="Q38" i="18"/>
  <c r="Q46" i="18"/>
  <c r="Q54" i="18"/>
  <c r="Q62" i="18"/>
  <c r="Q70" i="18"/>
  <c r="Q78" i="18"/>
  <c r="Q86" i="18"/>
  <c r="Q7" i="18"/>
  <c r="Q15" i="18"/>
  <c r="Q23" i="18"/>
  <c r="Q31" i="18"/>
  <c r="Q39" i="18"/>
  <c r="Q47" i="18"/>
  <c r="Q55" i="18"/>
  <c r="Q63" i="18"/>
  <c r="Q71" i="18"/>
  <c r="Q79" i="18"/>
  <c r="Q87" i="18"/>
  <c r="Q8" i="18"/>
  <c r="Q16" i="18"/>
  <c r="Q24" i="18"/>
  <c r="Q32" i="18"/>
  <c r="Q40" i="18"/>
  <c r="Q48" i="18"/>
  <c r="Q56" i="18"/>
  <c r="Q64" i="18"/>
  <c r="Q72" i="18"/>
  <c r="Q80" i="18"/>
  <c r="Q88" i="18"/>
  <c r="Q9" i="18"/>
  <c r="Q17" i="18"/>
  <c r="Q25" i="18"/>
  <c r="Q33" i="18"/>
  <c r="Q41" i="18"/>
  <c r="Q49" i="18"/>
  <c r="Q57" i="18"/>
  <c r="Q65" i="18"/>
  <c r="Q73" i="18"/>
  <c r="Q81" i="18"/>
  <c r="Q89" i="18"/>
  <c r="Q18" i="18"/>
  <c r="Q82" i="18"/>
  <c r="Q26" i="18"/>
  <c r="Q90" i="18"/>
  <c r="Q34" i="18"/>
  <c r="Q42" i="18"/>
  <c r="Q50" i="18"/>
  <c r="Q58" i="18"/>
  <c r="Q10" i="18"/>
  <c r="Q74" i="18"/>
  <c r="Q66" i="18"/>
  <c r="FF30" i="20"/>
  <c r="FF29" i="20"/>
  <c r="FE29" i="20"/>
  <c r="FD29" i="20"/>
  <c r="FB29" i="20"/>
  <c r="FF28" i="20"/>
  <c r="FE28" i="20"/>
  <c r="FD28" i="20"/>
  <c r="FB28" i="20"/>
  <c r="FF27" i="20"/>
  <c r="FE27" i="20"/>
  <c r="FD27" i="20"/>
  <c r="FC27" i="20"/>
  <c r="FB27" i="20"/>
  <c r="FF26" i="20"/>
  <c r="FE26" i="20"/>
  <c r="FC26" i="20"/>
  <c r="FB26" i="20"/>
  <c r="FF25" i="20"/>
  <c r="FE25" i="20"/>
  <c r="FD25" i="20"/>
  <c r="FC25" i="20"/>
  <c r="FB25" i="20"/>
  <c r="FF24" i="20"/>
  <c r="FE24" i="20"/>
  <c r="FD24" i="20"/>
  <c r="FC24" i="20"/>
  <c r="FB24" i="20"/>
  <c r="FF23" i="20"/>
  <c r="FE23" i="20"/>
  <c r="FD23" i="20"/>
  <c r="FC23" i="20"/>
  <c r="FF15" i="20"/>
  <c r="FE14" i="20"/>
  <c r="FB14" i="20"/>
  <c r="FF13" i="20"/>
  <c r="FE13" i="20"/>
  <c r="FD13" i="20"/>
  <c r="FB13" i="20"/>
  <c r="FF12" i="20"/>
  <c r="FE12" i="20"/>
  <c r="FD12" i="20"/>
  <c r="FC12" i="20"/>
  <c r="FF11" i="20"/>
  <c r="FE11" i="20"/>
  <c r="FC11" i="20"/>
  <c r="FF10" i="20"/>
  <c r="FE10" i="20"/>
  <c r="FD10" i="20"/>
  <c r="FC10" i="20"/>
  <c r="FF9" i="20"/>
  <c r="FE9" i="20"/>
  <c r="FD9" i="20"/>
  <c r="FC9" i="20"/>
  <c r="FB9" i="20"/>
  <c r="FE8" i="20"/>
  <c r="FD8" i="20"/>
  <c r="FC8" i="20"/>
  <c r="EZ30" i="20"/>
  <c r="EY29" i="20"/>
  <c r="EV29" i="20"/>
  <c r="EZ28" i="20"/>
  <c r="EY28" i="20"/>
  <c r="EX28" i="20"/>
  <c r="EV28" i="20"/>
  <c r="EZ27" i="20"/>
  <c r="EY27" i="20"/>
  <c r="EX27" i="20"/>
  <c r="EW27" i="20"/>
  <c r="EZ26" i="20"/>
  <c r="EY26" i="20"/>
  <c r="EW26" i="20"/>
  <c r="EZ25" i="20"/>
  <c r="EY25" i="20"/>
  <c r="EX25" i="20"/>
  <c r="EW25" i="20"/>
  <c r="EZ24" i="20"/>
  <c r="EY24" i="20"/>
  <c r="EX24" i="20"/>
  <c r="EW24" i="20"/>
  <c r="EV24" i="20"/>
  <c r="EZ23" i="20"/>
  <c r="EY23" i="20"/>
  <c r="EX23" i="20"/>
  <c r="EW23" i="20"/>
  <c r="EZ15" i="20"/>
  <c r="EZ14" i="20"/>
  <c r="EY14" i="20"/>
  <c r="EX14" i="20"/>
  <c r="EV14" i="20"/>
  <c r="EZ13" i="20"/>
  <c r="EY13" i="20"/>
  <c r="EX13" i="20"/>
  <c r="EV13" i="20"/>
  <c r="EZ12" i="20"/>
  <c r="EY12" i="20"/>
  <c r="EX12" i="20"/>
  <c r="EW12" i="20"/>
  <c r="EV12" i="20"/>
  <c r="EZ11" i="20"/>
  <c r="EY11" i="20"/>
  <c r="EW11" i="20"/>
  <c r="EZ10" i="20"/>
  <c r="EY10" i="20"/>
  <c r="EX10" i="20"/>
  <c r="EW10" i="20"/>
  <c r="EV10" i="20"/>
  <c r="EZ9" i="20"/>
  <c r="EY9" i="20"/>
  <c r="EX9" i="20"/>
  <c r="EW9" i="20"/>
  <c r="EV9" i="20"/>
  <c r="EZ8" i="20"/>
  <c r="EY8" i="20"/>
  <c r="EX8" i="20"/>
  <c r="EW8" i="20"/>
  <c r="EK25" i="20"/>
  <c r="DX25" i="20"/>
  <c r="EK8" i="20"/>
  <c r="DX8" i="20"/>
  <c r="EJ25" i="20"/>
  <c r="DW8" i="20"/>
  <c r="EI25" i="20"/>
  <c r="EH25" i="20"/>
  <c r="DV25" i="20"/>
  <c r="EI8" i="20"/>
  <c r="DV8" i="20"/>
  <c r="DU25" i="20"/>
  <c r="EH8" i="20"/>
  <c r="DU8" i="20"/>
  <c r="EG25" i="20"/>
  <c r="DT25" i="20"/>
  <c r="EG8" i="20"/>
  <c r="DT8" i="20"/>
  <c r="EF25" i="20"/>
  <c r="DS25" i="20"/>
  <c r="EF8" i="20"/>
  <c r="DS8" i="20"/>
  <c r="EE25" i="20"/>
  <c r="DR25" i="20"/>
  <c r="EE8" i="20"/>
  <c r="DR8" i="20"/>
  <c r="ED25" i="20"/>
  <c r="ED8" i="20"/>
  <c r="DQ8" i="20"/>
  <c r="EJ24" i="20"/>
  <c r="DW24" i="20"/>
  <c r="EJ7" i="20"/>
  <c r="DW7" i="20"/>
  <c r="EI24" i="20"/>
  <c r="DV24" i="20"/>
  <c r="EI7" i="20"/>
  <c r="DV7" i="20"/>
  <c r="EH24" i="20"/>
  <c r="DU24" i="20"/>
  <c r="EH7" i="20"/>
  <c r="DU7" i="20"/>
  <c r="EG24" i="20"/>
  <c r="DT24" i="20"/>
  <c r="EG7" i="20"/>
  <c r="DT7" i="20"/>
  <c r="EF24" i="20"/>
  <c r="DS24" i="20"/>
  <c r="EF7" i="20"/>
  <c r="DS7" i="20"/>
  <c r="EE24" i="20"/>
  <c r="DR24" i="20"/>
  <c r="EE7" i="20"/>
  <c r="DR7" i="20"/>
  <c r="ED24" i="20"/>
  <c r="DQ24" i="20"/>
  <c r="DZ24" i="20" s="1"/>
  <c r="ED7" i="20"/>
  <c r="DQ7" i="20"/>
  <c r="EJ23" i="20"/>
  <c r="DW6" i="20"/>
  <c r="EI23" i="20"/>
  <c r="DV23" i="20"/>
  <c r="EI6" i="20"/>
  <c r="DV6" i="20"/>
  <c r="EH23" i="20"/>
  <c r="DU23" i="20"/>
  <c r="EH6" i="20"/>
  <c r="DU6" i="20"/>
  <c r="EF23" i="20"/>
  <c r="DS23" i="20"/>
  <c r="EF6" i="20"/>
  <c r="DS6" i="20"/>
  <c r="EE23" i="20"/>
  <c r="DR23" i="20"/>
  <c r="EA23" i="20" s="1"/>
  <c r="EE6" i="20"/>
  <c r="DR6" i="20"/>
  <c r="ED23" i="20"/>
  <c r="DQ23" i="20"/>
  <c r="ED6" i="20"/>
  <c r="DQ6" i="20"/>
  <c r="EH22" i="20"/>
  <c r="DU22" i="20"/>
  <c r="EH5" i="20"/>
  <c r="DU5" i="20"/>
  <c r="EG22" i="20"/>
  <c r="DT22" i="20"/>
  <c r="EG5" i="20"/>
  <c r="DT5" i="20"/>
  <c r="EF22" i="20"/>
  <c r="DS22" i="20"/>
  <c r="EF5" i="20"/>
  <c r="DS5" i="20"/>
  <c r="EE22" i="20"/>
  <c r="DR22" i="20"/>
  <c r="EE5" i="20"/>
  <c r="DR5" i="20"/>
  <c r="ED22" i="20"/>
  <c r="DQ22" i="20"/>
  <c r="EA22" i="20" s="1"/>
  <c r="ED5" i="20"/>
  <c r="EN5" i="20" s="1"/>
  <c r="DQ5" i="20"/>
  <c r="EN34" i="20"/>
  <c r="EM34" i="20"/>
  <c r="EN33" i="20"/>
  <c r="EM33" i="20"/>
  <c r="EN32" i="20"/>
  <c r="EM32" i="20"/>
  <c r="EN31" i="20"/>
  <c r="EM31" i="20"/>
  <c r="EN30" i="20"/>
  <c r="EM30" i="20"/>
  <c r="EN29" i="20"/>
  <c r="EM29" i="20"/>
  <c r="EN28" i="20"/>
  <c r="EM28" i="20"/>
  <c r="EN27" i="20"/>
  <c r="EM27" i="20"/>
  <c r="EN26" i="20"/>
  <c r="EM26" i="20"/>
  <c r="EM24" i="20"/>
  <c r="EA34" i="20"/>
  <c r="DZ34" i="20"/>
  <c r="EA33" i="20"/>
  <c r="DZ33" i="20"/>
  <c r="EA32" i="20"/>
  <c r="DZ32" i="20"/>
  <c r="EA31" i="20"/>
  <c r="DZ31" i="20"/>
  <c r="EA30" i="20"/>
  <c r="DZ30" i="20"/>
  <c r="EA29" i="20"/>
  <c r="DZ29" i="20"/>
  <c r="EA28" i="20"/>
  <c r="DZ28" i="20"/>
  <c r="EA27" i="20"/>
  <c r="DZ27" i="20"/>
  <c r="EA26" i="20"/>
  <c r="DZ26" i="20"/>
  <c r="EN17" i="20"/>
  <c r="EM17" i="20"/>
  <c r="EN16" i="20"/>
  <c r="EM16" i="20"/>
  <c r="EN15" i="20"/>
  <c r="EM15" i="20"/>
  <c r="EN14" i="20"/>
  <c r="EM14" i="20"/>
  <c r="EN13" i="20"/>
  <c r="EM13" i="20"/>
  <c r="EN12" i="20"/>
  <c r="EM12" i="20"/>
  <c r="EN11" i="20"/>
  <c r="EM11" i="20"/>
  <c r="EN10" i="20"/>
  <c r="EM10" i="20"/>
  <c r="EN9" i="20"/>
  <c r="EM9" i="20"/>
  <c r="EM5" i="20"/>
  <c r="DZ9" i="20"/>
  <c r="EA9" i="20"/>
  <c r="DZ10" i="20"/>
  <c r="EA10" i="20"/>
  <c r="DZ11" i="20"/>
  <c r="EA11" i="20"/>
  <c r="DZ12" i="20"/>
  <c r="EA12" i="20"/>
  <c r="DZ13" i="20"/>
  <c r="EA13" i="20"/>
  <c r="DZ14" i="20"/>
  <c r="EA14" i="20"/>
  <c r="DZ15" i="20"/>
  <c r="EA15" i="20"/>
  <c r="DZ16" i="20"/>
  <c r="EA16" i="20"/>
  <c r="DZ17" i="20"/>
  <c r="EA17" i="20"/>
  <c r="EJ21" i="20"/>
  <c r="DW21" i="20"/>
  <c r="EJ4" i="20"/>
  <c r="DW4" i="20"/>
  <c r="EI21" i="20"/>
  <c r="DV21" i="20"/>
  <c r="EI4" i="20"/>
  <c r="DV4" i="20"/>
  <c r="EH21" i="20"/>
  <c r="DU4" i="20"/>
  <c r="EG21" i="20"/>
  <c r="EF21" i="20"/>
  <c r="DS4" i="20"/>
  <c r="DR21" i="20"/>
  <c r="EE4" i="20"/>
  <c r="EE21" i="20"/>
  <c r="DR4" i="20"/>
  <c r="DH16" i="20"/>
  <c r="DH15" i="20"/>
  <c r="DH14" i="20"/>
  <c r="DH13" i="20"/>
  <c r="DH12" i="20"/>
  <c r="DH11" i="20"/>
  <c r="DH10" i="20"/>
  <c r="DH9" i="20"/>
  <c r="DH8" i="20"/>
  <c r="DH7" i="20"/>
  <c r="DH6" i="20"/>
  <c r="DH5" i="20"/>
  <c r="DH4" i="20"/>
  <c r="DH3" i="20"/>
  <c r="S253" i="20"/>
  <c r="S252" i="20"/>
  <c r="S251" i="20"/>
  <c r="R103" i="15"/>
  <c r="P103" i="15"/>
  <c r="R160" i="8"/>
  <c r="P160" i="8"/>
  <c r="AH166" i="20"/>
  <c r="AH165" i="20"/>
  <c r="AH164" i="20"/>
  <c r="AE166" i="20"/>
  <c r="AE165" i="20"/>
  <c r="AE164" i="20"/>
  <c r="AB112" i="20"/>
  <c r="AB111" i="20"/>
  <c r="AB110" i="20"/>
  <c r="P302" i="20"/>
  <c r="P301" i="20"/>
  <c r="P300" i="20"/>
  <c r="M325" i="20"/>
  <c r="M327" i="20"/>
  <c r="M326" i="20"/>
  <c r="J327" i="20"/>
  <c r="J326" i="20"/>
  <c r="J325" i="20"/>
  <c r="G282" i="20"/>
  <c r="G281" i="20"/>
  <c r="G280" i="20"/>
  <c r="D282" i="20"/>
  <c r="D281" i="20"/>
  <c r="D280" i="20"/>
  <c r="EM22" i="20" l="1"/>
  <c r="EM23" i="20"/>
  <c r="EA4" i="20"/>
  <c r="EM21" i="20"/>
  <c r="EN4" i="20"/>
  <c r="S254" i="20"/>
  <c r="S256" i="20" s="1"/>
  <c r="EN21" i="20"/>
  <c r="EA21" i="20"/>
  <c r="EN24" i="20"/>
  <c r="DZ4" i="20"/>
  <c r="DZ21" i="20"/>
  <c r="D283" i="20"/>
  <c r="E281" i="20" s="1"/>
  <c r="DZ22" i="20"/>
  <c r="EM4" i="20"/>
  <c r="DZ25" i="20"/>
  <c r="EA5" i="20"/>
  <c r="Q270" i="18"/>
  <c r="P250" i="5"/>
  <c r="EN25" i="20"/>
  <c r="DZ8" i="20"/>
  <c r="EM25" i="20"/>
  <c r="EA8" i="20"/>
  <c r="EA25" i="20"/>
  <c r="EN8" i="20"/>
  <c r="EM8" i="20"/>
  <c r="EA24" i="20"/>
  <c r="EN7" i="20"/>
  <c r="EA7" i="20"/>
  <c r="EM7" i="20"/>
  <c r="DZ7" i="20"/>
  <c r="DZ6" i="20"/>
  <c r="EN23" i="20"/>
  <c r="DZ23" i="20"/>
  <c r="EM6" i="20"/>
  <c r="EN6" i="20"/>
  <c r="EA6" i="20"/>
  <c r="EN22" i="20"/>
  <c r="DZ5" i="20"/>
  <c r="M328" i="20"/>
  <c r="J328" i="20"/>
  <c r="J331" i="20" s="1"/>
  <c r="AE167" i="20"/>
  <c r="AE170" i="20" s="1"/>
  <c r="AB113" i="20"/>
  <c r="AB116" i="20" s="1"/>
  <c r="AH167" i="20"/>
  <c r="P303" i="20"/>
  <c r="P306" i="20" s="1"/>
  <c r="G283" i="20"/>
  <c r="G288" i="20" s="1"/>
  <c r="BO3" i="19"/>
  <c r="BO4" i="19"/>
  <c r="BO5" i="19"/>
  <c r="BO6" i="19"/>
  <c r="BO7" i="19"/>
  <c r="BO8" i="19"/>
  <c r="BO9" i="19"/>
  <c r="BO10" i="19"/>
  <c r="BO11" i="19"/>
  <c r="BO12" i="19"/>
  <c r="BO13" i="19"/>
  <c r="BO14" i="19"/>
  <c r="BO15" i="19"/>
  <c r="BO16" i="19"/>
  <c r="BO17" i="19"/>
  <c r="BO18" i="19"/>
  <c r="BO19" i="19"/>
  <c r="BO20" i="19"/>
  <c r="BO21" i="19"/>
  <c r="BO22" i="19"/>
  <c r="BO23" i="19"/>
  <c r="BO24" i="19"/>
  <c r="BO25" i="19"/>
  <c r="BO26" i="19"/>
  <c r="BO27" i="19"/>
  <c r="BO28" i="19"/>
  <c r="BO29" i="19"/>
  <c r="BO30" i="19"/>
  <c r="BO31" i="19"/>
  <c r="BO32" i="19"/>
  <c r="BO33" i="19"/>
  <c r="BO34" i="19"/>
  <c r="BO35" i="19"/>
  <c r="BO36" i="19"/>
  <c r="BO37" i="19"/>
  <c r="BO38" i="19"/>
  <c r="BO39" i="19"/>
  <c r="BO40" i="19"/>
  <c r="BO41" i="19"/>
  <c r="BO42" i="19"/>
  <c r="BO43" i="19"/>
  <c r="BO44" i="19"/>
  <c r="BO45" i="19"/>
  <c r="BO46" i="19"/>
  <c r="BO47" i="19"/>
  <c r="BO48" i="19"/>
  <c r="BO49" i="19"/>
  <c r="BO50" i="19"/>
  <c r="BO51" i="19"/>
  <c r="BO52" i="19"/>
  <c r="BO53" i="19"/>
  <c r="BO54" i="19"/>
  <c r="BO55" i="19"/>
  <c r="BO56" i="19"/>
  <c r="BO57" i="19"/>
  <c r="BO58" i="19"/>
  <c r="BO59" i="19"/>
  <c r="BO60" i="19"/>
  <c r="BO61" i="19"/>
  <c r="BO62" i="19"/>
  <c r="BO63" i="19"/>
  <c r="BO64" i="19"/>
  <c r="BO65" i="19"/>
  <c r="BO66" i="19"/>
  <c r="BO67" i="19"/>
  <c r="BO68" i="19"/>
  <c r="BO69" i="19"/>
  <c r="BO70" i="19"/>
  <c r="BO71" i="19"/>
  <c r="BO72" i="19"/>
  <c r="BO73" i="19"/>
  <c r="BO74" i="19"/>
  <c r="BO75" i="19"/>
  <c r="BO76" i="19"/>
  <c r="BO77" i="19"/>
  <c r="BO78" i="19"/>
  <c r="BO79" i="19"/>
  <c r="BO80" i="19"/>
  <c r="BO81" i="19"/>
  <c r="BO82" i="19"/>
  <c r="BO83" i="19"/>
  <c r="BO84" i="19"/>
  <c r="BO85" i="19"/>
  <c r="BO86" i="19"/>
  <c r="BO87" i="19"/>
  <c r="BO88" i="19"/>
  <c r="BO89" i="19"/>
  <c r="BO90" i="19"/>
  <c r="BO91" i="19"/>
  <c r="BO92" i="19"/>
  <c r="BO93" i="19"/>
  <c r="BO94" i="19"/>
  <c r="BO95" i="19"/>
  <c r="BO96" i="19"/>
  <c r="BO97" i="19"/>
  <c r="BO98" i="19"/>
  <c r="BO99" i="19"/>
  <c r="BO100" i="19"/>
  <c r="BO101" i="19"/>
  <c r="BO102" i="19"/>
  <c r="BO103" i="19"/>
  <c r="BO104" i="19"/>
  <c r="BO105" i="19"/>
  <c r="BO106" i="19"/>
  <c r="BO107" i="19"/>
  <c r="BO108" i="19"/>
  <c r="BO109" i="19"/>
  <c r="BO110" i="19"/>
  <c r="BO111" i="19"/>
  <c r="BO112" i="19"/>
  <c r="BO113" i="19"/>
  <c r="BO2" i="19"/>
  <c r="BL3" i="19"/>
  <c r="BL4" i="19"/>
  <c r="BL5" i="19"/>
  <c r="BL6" i="19"/>
  <c r="BL7" i="19"/>
  <c r="BL8" i="19"/>
  <c r="BL9" i="19"/>
  <c r="BL10" i="19"/>
  <c r="BL11" i="19"/>
  <c r="BL12" i="19"/>
  <c r="BL13" i="19"/>
  <c r="BL14" i="19"/>
  <c r="BL15" i="19"/>
  <c r="BL16" i="19"/>
  <c r="BL17" i="19"/>
  <c r="BL18" i="19"/>
  <c r="BL19" i="19"/>
  <c r="BL20" i="19"/>
  <c r="BL21" i="19"/>
  <c r="BL22" i="19"/>
  <c r="BL23" i="19"/>
  <c r="BL24" i="19"/>
  <c r="BL25" i="19"/>
  <c r="BL26" i="19"/>
  <c r="BL27" i="19"/>
  <c r="BL28" i="19"/>
  <c r="BL29" i="19"/>
  <c r="BL30" i="19"/>
  <c r="BL31" i="19"/>
  <c r="BL32" i="19"/>
  <c r="BL33" i="19"/>
  <c r="BL34" i="19"/>
  <c r="BL35" i="19"/>
  <c r="BL36" i="19"/>
  <c r="BL37" i="19"/>
  <c r="BL38" i="19"/>
  <c r="BL39" i="19"/>
  <c r="BL40" i="19"/>
  <c r="BL41" i="19"/>
  <c r="BL42" i="19"/>
  <c r="BL43" i="19"/>
  <c r="BL44" i="19"/>
  <c r="BL45" i="19"/>
  <c r="BL46" i="19"/>
  <c r="BL47" i="19"/>
  <c r="BL48" i="19"/>
  <c r="BL49" i="19"/>
  <c r="BL50" i="19"/>
  <c r="BL51" i="19"/>
  <c r="BL52" i="19"/>
  <c r="BL53" i="19"/>
  <c r="BL54" i="19"/>
  <c r="BL55" i="19"/>
  <c r="BL56" i="19"/>
  <c r="BL57" i="19"/>
  <c r="BL58" i="19"/>
  <c r="BL59" i="19"/>
  <c r="BL60" i="19"/>
  <c r="BL61" i="19"/>
  <c r="BL62" i="19"/>
  <c r="BL63" i="19"/>
  <c r="BL64" i="19"/>
  <c r="BL65" i="19"/>
  <c r="BL66" i="19"/>
  <c r="BL67" i="19"/>
  <c r="BL68" i="19"/>
  <c r="BL69" i="19"/>
  <c r="BL70" i="19"/>
  <c r="BL71" i="19"/>
  <c r="BL72" i="19"/>
  <c r="BL73" i="19"/>
  <c r="BL74" i="19"/>
  <c r="BL75" i="19"/>
  <c r="BL76" i="19"/>
  <c r="BL77" i="19"/>
  <c r="BL78" i="19"/>
  <c r="BL79" i="19"/>
  <c r="BL80" i="19"/>
  <c r="BL81" i="19"/>
  <c r="BL82" i="19"/>
  <c r="BL83" i="19"/>
  <c r="BL84" i="19"/>
  <c r="BL85" i="19"/>
  <c r="BL86" i="19"/>
  <c r="BL87" i="19"/>
  <c r="BL88" i="19"/>
  <c r="BL89" i="19"/>
  <c r="BL90" i="19"/>
  <c r="BL91" i="19"/>
  <c r="BL92" i="19"/>
  <c r="BL93" i="19"/>
  <c r="BL94" i="19"/>
  <c r="BL95" i="19"/>
  <c r="BL96" i="19"/>
  <c r="BL97" i="19"/>
  <c r="BL98" i="19"/>
  <c r="BL99" i="19"/>
  <c r="BL100" i="19"/>
  <c r="BL101" i="19"/>
  <c r="BL102" i="19"/>
  <c r="BL103" i="19"/>
  <c r="BL104" i="19"/>
  <c r="BL105" i="19"/>
  <c r="BL106" i="19"/>
  <c r="BL107" i="19"/>
  <c r="BL108" i="19"/>
  <c r="BL109" i="19"/>
  <c r="BL110" i="19"/>
  <c r="BL111" i="19"/>
  <c r="BL112" i="19"/>
  <c r="BL113" i="19"/>
  <c r="BL114" i="19"/>
  <c r="BL115" i="19"/>
  <c r="BL116" i="19"/>
  <c r="BL117" i="19"/>
  <c r="BL118" i="19"/>
  <c r="BL119" i="19"/>
  <c r="BL120" i="19"/>
  <c r="BL121" i="19"/>
  <c r="BL122" i="19"/>
  <c r="BL123" i="19"/>
  <c r="BL124" i="19"/>
  <c r="BL125" i="19"/>
  <c r="BL126" i="19"/>
  <c r="BL127" i="19"/>
  <c r="BL128" i="19"/>
  <c r="BL129" i="19"/>
  <c r="BL130" i="19"/>
  <c r="BL131" i="19"/>
  <c r="BL132" i="19"/>
  <c r="BL133" i="19"/>
  <c r="BL134" i="19"/>
  <c r="BL135" i="19"/>
  <c r="BL136" i="19"/>
  <c r="BL137" i="19"/>
  <c r="BL138" i="19"/>
  <c r="BL139" i="19"/>
  <c r="BL140" i="19"/>
  <c r="BL141" i="19"/>
  <c r="BL142" i="19"/>
  <c r="BL143" i="19"/>
  <c r="BL144" i="19"/>
  <c r="BL145" i="19"/>
  <c r="BL146" i="19"/>
  <c r="BL147" i="19"/>
  <c r="BL148" i="19"/>
  <c r="BL149" i="19"/>
  <c r="BL150" i="19"/>
  <c r="BL151" i="19"/>
  <c r="BL152" i="19"/>
  <c r="BL153" i="19"/>
  <c r="BL154" i="19"/>
  <c r="BL155" i="19"/>
  <c r="BL156" i="19"/>
  <c r="BL157" i="19"/>
  <c r="BL158" i="19"/>
  <c r="BL159" i="19"/>
  <c r="BL160" i="19"/>
  <c r="BL161" i="19"/>
  <c r="BL162" i="19"/>
  <c r="BL163" i="19"/>
  <c r="BL164" i="19"/>
  <c r="BL165" i="19"/>
  <c r="BL166" i="19"/>
  <c r="BL167" i="19"/>
  <c r="BL168" i="19"/>
  <c r="BL169" i="19"/>
  <c r="BL170" i="19"/>
  <c r="BL171" i="19"/>
  <c r="BL172" i="19"/>
  <c r="BL173" i="19"/>
  <c r="BL174" i="19"/>
  <c r="BL175" i="19"/>
  <c r="BL176" i="19"/>
  <c r="BL177" i="19"/>
  <c r="BL178" i="19"/>
  <c r="BL179" i="19"/>
  <c r="BL180" i="19"/>
  <c r="BL181" i="19"/>
  <c r="BL182" i="19"/>
  <c r="BL183" i="19"/>
  <c r="BL184" i="19"/>
  <c r="BL185" i="19"/>
  <c r="BL2" i="19"/>
  <c r="BI3" i="19"/>
  <c r="BI4" i="19"/>
  <c r="BI5" i="19"/>
  <c r="BI6" i="19"/>
  <c r="BI7" i="19"/>
  <c r="BI8" i="19"/>
  <c r="BI9" i="19"/>
  <c r="BI10" i="19"/>
  <c r="BI11" i="19"/>
  <c r="BI12" i="19"/>
  <c r="BI13" i="19"/>
  <c r="BI14" i="19"/>
  <c r="BI15" i="19"/>
  <c r="BI16" i="19"/>
  <c r="BI17" i="19"/>
  <c r="BI18" i="19"/>
  <c r="BI19" i="19"/>
  <c r="BI20" i="19"/>
  <c r="BI21" i="19"/>
  <c r="BI22" i="19"/>
  <c r="BI23" i="19"/>
  <c r="BI24" i="19"/>
  <c r="BI25" i="19"/>
  <c r="BI26" i="19"/>
  <c r="BI27" i="19"/>
  <c r="BI28" i="19"/>
  <c r="BI29" i="19"/>
  <c r="BI30" i="19"/>
  <c r="BI31" i="19"/>
  <c r="BI32" i="19"/>
  <c r="BI33" i="19"/>
  <c r="BI34" i="19"/>
  <c r="BI35" i="19"/>
  <c r="BI36" i="19"/>
  <c r="BI37" i="19"/>
  <c r="BI38" i="19"/>
  <c r="BI39" i="19"/>
  <c r="BI40" i="19"/>
  <c r="BI41" i="19"/>
  <c r="BI42" i="19"/>
  <c r="BI43" i="19"/>
  <c r="BI44" i="19"/>
  <c r="BI45" i="19"/>
  <c r="BI46" i="19"/>
  <c r="BI47" i="19"/>
  <c r="BI48" i="19"/>
  <c r="BI49" i="19"/>
  <c r="BI50" i="19"/>
  <c r="BI51" i="19"/>
  <c r="BI52" i="19"/>
  <c r="BI53" i="19"/>
  <c r="BI54" i="19"/>
  <c r="BI55" i="19"/>
  <c r="BI56" i="19"/>
  <c r="BI57" i="19"/>
  <c r="BI58" i="19"/>
  <c r="BI59" i="19"/>
  <c r="BI60" i="19"/>
  <c r="BI61" i="19"/>
  <c r="BI62" i="19"/>
  <c r="BI63" i="19"/>
  <c r="BI64" i="19"/>
  <c r="BI65" i="19"/>
  <c r="BI66" i="19"/>
  <c r="BI67" i="19"/>
  <c r="BI68" i="19"/>
  <c r="BI69" i="19"/>
  <c r="BI70" i="19"/>
  <c r="BI71" i="19"/>
  <c r="BI72" i="19"/>
  <c r="BI73" i="19"/>
  <c r="BI74" i="19"/>
  <c r="BI75" i="19"/>
  <c r="BI76" i="19"/>
  <c r="BI77" i="19"/>
  <c r="BI78" i="19"/>
  <c r="BI79" i="19"/>
  <c r="BI80" i="19"/>
  <c r="BI81" i="19"/>
  <c r="BI82" i="19"/>
  <c r="BI83" i="19"/>
  <c r="BI84" i="19"/>
  <c r="BI85" i="19"/>
  <c r="BI86" i="19"/>
  <c r="BI87" i="19"/>
  <c r="BI88" i="19"/>
  <c r="BI89" i="19"/>
  <c r="BI90" i="19"/>
  <c r="BI91" i="19"/>
  <c r="BI92" i="19"/>
  <c r="BI93" i="19"/>
  <c r="BI94" i="19"/>
  <c r="BI95" i="19"/>
  <c r="BI96" i="19"/>
  <c r="BI97" i="19"/>
  <c r="BI98" i="19"/>
  <c r="BI99" i="19"/>
  <c r="BI100" i="19"/>
  <c r="BI101" i="19"/>
  <c r="BI102" i="19"/>
  <c r="BI103" i="19"/>
  <c r="BI104" i="19"/>
  <c r="BI105" i="19"/>
  <c r="BI106" i="19"/>
  <c r="BI107" i="19"/>
  <c r="BI108" i="19"/>
  <c r="BI109" i="19"/>
  <c r="BI110" i="19"/>
  <c r="BI111" i="19"/>
  <c r="BI112" i="19"/>
  <c r="BI113" i="19"/>
  <c r="BI114" i="19"/>
  <c r="BI115" i="19"/>
  <c r="BI116" i="19"/>
  <c r="BI117" i="19"/>
  <c r="BI118" i="19"/>
  <c r="BI119" i="19"/>
  <c r="BI120" i="19"/>
  <c r="BI121" i="19"/>
  <c r="BI122" i="19"/>
  <c r="BI123" i="19"/>
  <c r="BI124" i="19"/>
  <c r="BI125" i="19"/>
  <c r="BI126" i="19"/>
  <c r="BI127" i="19"/>
  <c r="BI128" i="19"/>
  <c r="BI129" i="19"/>
  <c r="BI130" i="19"/>
  <c r="BI131" i="19"/>
  <c r="BI132" i="19"/>
  <c r="BI133" i="19"/>
  <c r="BI134" i="19"/>
  <c r="BI135" i="19"/>
  <c r="BI136" i="19"/>
  <c r="BI137" i="19"/>
  <c r="BI138" i="19"/>
  <c r="BI139" i="19"/>
  <c r="BI140" i="19"/>
  <c r="BI141" i="19"/>
  <c r="BI142" i="19"/>
  <c r="BI143" i="19"/>
  <c r="BI144" i="19"/>
  <c r="BI145" i="19"/>
  <c r="BI146" i="19"/>
  <c r="BI147" i="19"/>
  <c r="BI148" i="19"/>
  <c r="BI149" i="19"/>
  <c r="BI150" i="19"/>
  <c r="BI151" i="19"/>
  <c r="BI152" i="19"/>
  <c r="BI153" i="19"/>
  <c r="BI154" i="19"/>
  <c r="BI155" i="19"/>
  <c r="BI156" i="19"/>
  <c r="BI157" i="19"/>
  <c r="BI158" i="19"/>
  <c r="BI159" i="19"/>
  <c r="BI160" i="19"/>
  <c r="BI161" i="19"/>
  <c r="BI162" i="19"/>
  <c r="BI163" i="19"/>
  <c r="BI164" i="19"/>
  <c r="BI165" i="19"/>
  <c r="BI166" i="19"/>
  <c r="BI167" i="19"/>
  <c r="BI168" i="19"/>
  <c r="BI169" i="19"/>
  <c r="BI170" i="19"/>
  <c r="BI171" i="19"/>
  <c r="BI172" i="19"/>
  <c r="BI173" i="19"/>
  <c r="BI174" i="19"/>
  <c r="BI2" i="19"/>
  <c r="BF3" i="19"/>
  <c r="BF4" i="19"/>
  <c r="BF5" i="19"/>
  <c r="BF6" i="19"/>
  <c r="BF7" i="19"/>
  <c r="BF8" i="19"/>
  <c r="BF9" i="19"/>
  <c r="BF10" i="19"/>
  <c r="BF11" i="19"/>
  <c r="BF12" i="19"/>
  <c r="BF13" i="19"/>
  <c r="BF14" i="19"/>
  <c r="BF15" i="19"/>
  <c r="BF16" i="19"/>
  <c r="BF17" i="19"/>
  <c r="BF18" i="19"/>
  <c r="BF19" i="19"/>
  <c r="BF20" i="19"/>
  <c r="BF21" i="19"/>
  <c r="BF22" i="19"/>
  <c r="BF23" i="19"/>
  <c r="BF24" i="19"/>
  <c r="BF25" i="19"/>
  <c r="BF26" i="19"/>
  <c r="BF27" i="19"/>
  <c r="BF28" i="19"/>
  <c r="BF29" i="19"/>
  <c r="BF30" i="19"/>
  <c r="BF31" i="19"/>
  <c r="BF32" i="19"/>
  <c r="BF33" i="19"/>
  <c r="BF34" i="19"/>
  <c r="BF35" i="19"/>
  <c r="BF36" i="19"/>
  <c r="BF37" i="19"/>
  <c r="BF38" i="19"/>
  <c r="BF39" i="19"/>
  <c r="BF40" i="19"/>
  <c r="BF41" i="19"/>
  <c r="BF42" i="19"/>
  <c r="BF43" i="19"/>
  <c r="BF44" i="19"/>
  <c r="BF45" i="19"/>
  <c r="BF46" i="19"/>
  <c r="BF47" i="19"/>
  <c r="BF48" i="19"/>
  <c r="BF49" i="19"/>
  <c r="BF50" i="19"/>
  <c r="BF51" i="19"/>
  <c r="BF52" i="19"/>
  <c r="BF53" i="19"/>
  <c r="BF54" i="19"/>
  <c r="BF55" i="19"/>
  <c r="BF56" i="19"/>
  <c r="BF57" i="19"/>
  <c r="BF58" i="19"/>
  <c r="BF59" i="19"/>
  <c r="BF60" i="19"/>
  <c r="BF61" i="19"/>
  <c r="BF62" i="19"/>
  <c r="BF63" i="19"/>
  <c r="BF64" i="19"/>
  <c r="BF65" i="19"/>
  <c r="BF66" i="19"/>
  <c r="BF67" i="19"/>
  <c r="BF68" i="19"/>
  <c r="BF69" i="19"/>
  <c r="BF70" i="19"/>
  <c r="BF71" i="19"/>
  <c r="BF72" i="19"/>
  <c r="BF73" i="19"/>
  <c r="BF74" i="19"/>
  <c r="BF75" i="19"/>
  <c r="BF76" i="19"/>
  <c r="BF77" i="19"/>
  <c r="BF78" i="19"/>
  <c r="BF79" i="19"/>
  <c r="BF80" i="19"/>
  <c r="BF81" i="19"/>
  <c r="BF82" i="19"/>
  <c r="BF83" i="19"/>
  <c r="BF84" i="19"/>
  <c r="BF85" i="19"/>
  <c r="BF2" i="19"/>
  <c r="BC3" i="19"/>
  <c r="BC4" i="19"/>
  <c r="BC5" i="19"/>
  <c r="BC6" i="19"/>
  <c r="BC7" i="19"/>
  <c r="BC8" i="19"/>
  <c r="BC9" i="19"/>
  <c r="BC10" i="19"/>
  <c r="BC11" i="19"/>
  <c r="BC12" i="19"/>
  <c r="BC13" i="19"/>
  <c r="BC14" i="19"/>
  <c r="BC15" i="19"/>
  <c r="BC16" i="19"/>
  <c r="BC17" i="19"/>
  <c r="BC18" i="19"/>
  <c r="BC19" i="19"/>
  <c r="BC20" i="19"/>
  <c r="BC21" i="19"/>
  <c r="BC22" i="19"/>
  <c r="BC23" i="19"/>
  <c r="BC24" i="19"/>
  <c r="BC25" i="19"/>
  <c r="BC26" i="19"/>
  <c r="BC27" i="19"/>
  <c r="BC28" i="19"/>
  <c r="BC29" i="19"/>
  <c r="BC30" i="19"/>
  <c r="BC31" i="19"/>
  <c r="BC32" i="19"/>
  <c r="BC33" i="19"/>
  <c r="BC34" i="19"/>
  <c r="BC35" i="19"/>
  <c r="BC36" i="19"/>
  <c r="BC37" i="19"/>
  <c r="BC38" i="19"/>
  <c r="BC39" i="19"/>
  <c r="BC40" i="19"/>
  <c r="BC41" i="19"/>
  <c r="BC42" i="19"/>
  <c r="BC43" i="19"/>
  <c r="BC44" i="19"/>
  <c r="BC45" i="19"/>
  <c r="BC46" i="19"/>
  <c r="BC47" i="19"/>
  <c r="BC48" i="19"/>
  <c r="BC49" i="19"/>
  <c r="BC50" i="19"/>
  <c r="BC51" i="19"/>
  <c r="BC52" i="19"/>
  <c r="BC53" i="19"/>
  <c r="BC54" i="19"/>
  <c r="BC55" i="19"/>
  <c r="BC56" i="19"/>
  <c r="BC57" i="19"/>
  <c r="BC58" i="19"/>
  <c r="BC59" i="19"/>
  <c r="BC60" i="19"/>
  <c r="BC61" i="19"/>
  <c r="BC62" i="19"/>
  <c r="BC63" i="19"/>
  <c r="BC64" i="19"/>
  <c r="BC65" i="19"/>
  <c r="BC66" i="19"/>
  <c r="BC67" i="19"/>
  <c r="BC68" i="19"/>
  <c r="BC69" i="19"/>
  <c r="BC70" i="19"/>
  <c r="BC71" i="19"/>
  <c r="BC72" i="19"/>
  <c r="BC73" i="19"/>
  <c r="BC74" i="19"/>
  <c r="BC75" i="19"/>
  <c r="BC76" i="19"/>
  <c r="BC77" i="19"/>
  <c r="BC78" i="19"/>
  <c r="BC79" i="19"/>
  <c r="BC80" i="19"/>
  <c r="BC81" i="19"/>
  <c r="BC82" i="19"/>
  <c r="BC83" i="19"/>
  <c r="BC84" i="19"/>
  <c r="BC85" i="19"/>
  <c r="BC86" i="19"/>
  <c r="BC87" i="19"/>
  <c r="BC88" i="19"/>
  <c r="BC89" i="19"/>
  <c r="BC90" i="19"/>
  <c r="BC91" i="19"/>
  <c r="BC92" i="19"/>
  <c r="BC93" i="19"/>
  <c r="BC94" i="19"/>
  <c r="BC95" i="19"/>
  <c r="BC96" i="19"/>
  <c r="BC97" i="19"/>
  <c r="BC98" i="19"/>
  <c r="BC99" i="19"/>
  <c r="BC100" i="19"/>
  <c r="BC101" i="19"/>
  <c r="BC102" i="19"/>
  <c r="BC103" i="19"/>
  <c r="BC104" i="19"/>
  <c r="BC105" i="19"/>
  <c r="BC106" i="19"/>
  <c r="BC107" i="19"/>
  <c r="BC108" i="19"/>
  <c r="BC109" i="19"/>
  <c r="BC110" i="19"/>
  <c r="BC111" i="19"/>
  <c r="BC112" i="19"/>
  <c r="BC113" i="19"/>
  <c r="BC114" i="19"/>
  <c r="BC115" i="19"/>
  <c r="BC116" i="19"/>
  <c r="BC117" i="19"/>
  <c r="BC118" i="19"/>
  <c r="BC119" i="19"/>
  <c r="BC120" i="19"/>
  <c r="BC121" i="19"/>
  <c r="BC122" i="19"/>
  <c r="BC123" i="19"/>
  <c r="BC124" i="19"/>
  <c r="BC125" i="19"/>
  <c r="BC126" i="19"/>
  <c r="BC127" i="19"/>
  <c r="BC128" i="19"/>
  <c r="BC129" i="19"/>
  <c r="BC130" i="19"/>
  <c r="BC131" i="19"/>
  <c r="BC132" i="19"/>
  <c r="BC133" i="19"/>
  <c r="BC134" i="19"/>
  <c r="BC135" i="19"/>
  <c r="BC2" i="19"/>
  <c r="AZ3" i="19"/>
  <c r="AZ4" i="19"/>
  <c r="AZ5" i="19"/>
  <c r="AZ6" i="19"/>
  <c r="AZ7" i="19"/>
  <c r="AZ8" i="19"/>
  <c r="AZ9" i="19"/>
  <c r="AZ10" i="19"/>
  <c r="AZ11" i="19"/>
  <c r="AZ12" i="19"/>
  <c r="AZ13" i="19"/>
  <c r="AZ14" i="19"/>
  <c r="AZ15" i="19"/>
  <c r="AZ16" i="19"/>
  <c r="AZ17" i="19"/>
  <c r="AZ18" i="19"/>
  <c r="AZ19" i="19"/>
  <c r="AZ20" i="19"/>
  <c r="AZ21" i="19"/>
  <c r="AZ22" i="19"/>
  <c r="AZ23" i="19"/>
  <c r="AZ24" i="19"/>
  <c r="AZ25" i="19"/>
  <c r="AZ26" i="19"/>
  <c r="AZ27" i="19"/>
  <c r="AZ28" i="19"/>
  <c r="AZ29" i="19"/>
  <c r="AZ30" i="19"/>
  <c r="AZ31" i="19"/>
  <c r="AZ32" i="19"/>
  <c r="AZ33" i="19"/>
  <c r="AZ34" i="19"/>
  <c r="AZ35" i="19"/>
  <c r="AZ36" i="19"/>
  <c r="AZ37" i="19"/>
  <c r="AZ38" i="19"/>
  <c r="AZ39" i="19"/>
  <c r="AZ40" i="19"/>
  <c r="AZ41" i="19"/>
  <c r="AZ42" i="19"/>
  <c r="AZ43" i="19"/>
  <c r="AZ44" i="19"/>
  <c r="AZ45" i="19"/>
  <c r="AZ46" i="19"/>
  <c r="AZ47" i="19"/>
  <c r="AZ48" i="19"/>
  <c r="AZ49" i="19"/>
  <c r="AZ50" i="19"/>
  <c r="AZ51" i="19"/>
  <c r="AZ52" i="19"/>
  <c r="AZ53" i="19"/>
  <c r="AZ54" i="19"/>
  <c r="AZ55" i="19"/>
  <c r="AZ56" i="19"/>
  <c r="AZ57" i="19"/>
  <c r="AZ58" i="19"/>
  <c r="AZ59" i="19"/>
  <c r="AZ60" i="19"/>
  <c r="AZ61" i="19"/>
  <c r="AZ62" i="19"/>
  <c r="AZ63" i="19"/>
  <c r="AZ64" i="19"/>
  <c r="AZ65" i="19"/>
  <c r="AZ66" i="19"/>
  <c r="AZ67" i="19"/>
  <c r="AZ68" i="19"/>
  <c r="AZ69" i="19"/>
  <c r="AZ70" i="19"/>
  <c r="AZ71" i="19"/>
  <c r="AZ72" i="19"/>
  <c r="AZ73" i="19"/>
  <c r="AZ74" i="19"/>
  <c r="AZ75" i="19"/>
  <c r="AZ76" i="19"/>
  <c r="AZ77" i="19"/>
  <c r="AZ78" i="19"/>
  <c r="AZ79" i="19"/>
  <c r="AZ80" i="19"/>
  <c r="AZ81" i="19"/>
  <c r="AZ82" i="19"/>
  <c r="AZ83" i="19"/>
  <c r="AZ84" i="19"/>
  <c r="AZ85" i="19"/>
  <c r="AZ86" i="19"/>
  <c r="AZ87" i="19"/>
  <c r="AZ88" i="19"/>
  <c r="AZ89" i="19"/>
  <c r="AZ90" i="19"/>
  <c r="AZ91" i="19"/>
  <c r="AZ92" i="19"/>
  <c r="AZ93" i="19"/>
  <c r="AZ94" i="19"/>
  <c r="AZ95" i="19"/>
  <c r="AZ96" i="19"/>
  <c r="AZ97" i="19"/>
  <c r="AZ98" i="19"/>
  <c r="AZ99" i="19"/>
  <c r="AZ100" i="19"/>
  <c r="AZ101" i="19"/>
  <c r="AZ102" i="19"/>
  <c r="AZ103" i="19"/>
  <c r="AZ104" i="19"/>
  <c r="AZ105" i="19"/>
  <c r="AZ106" i="19"/>
  <c r="AZ107" i="19"/>
  <c r="AZ108" i="19"/>
  <c r="AZ109" i="19"/>
  <c r="AZ110" i="19"/>
  <c r="AZ111" i="19"/>
  <c r="AZ2" i="19"/>
  <c r="S31" i="19"/>
  <c r="R369" i="16"/>
  <c r="P369" i="16"/>
  <c r="R368" i="16"/>
  <c r="P368" i="16"/>
  <c r="R367" i="16"/>
  <c r="M96" i="16"/>
  <c r="M95" i="16"/>
  <c r="M94" i="16"/>
  <c r="M93" i="16"/>
  <c r="M92" i="16"/>
  <c r="M91" i="16"/>
  <c r="M90" i="16"/>
  <c r="M89" i="16"/>
  <c r="M88" i="16"/>
  <c r="M87" i="16"/>
  <c r="M86" i="16"/>
  <c r="M85" i="16"/>
  <c r="M84" i="16"/>
  <c r="M83" i="16"/>
  <c r="M82" i="16"/>
  <c r="M81" i="16"/>
  <c r="M80" i="16"/>
  <c r="M79" i="16"/>
  <c r="M78" i="16"/>
  <c r="M77" i="16"/>
  <c r="M76" i="16"/>
  <c r="M75" i="16"/>
  <c r="M74" i="16"/>
  <c r="M73" i="16"/>
  <c r="M72" i="16"/>
  <c r="M71" i="16"/>
  <c r="M70" i="16"/>
  <c r="M69" i="16"/>
  <c r="M68" i="16"/>
  <c r="M67" i="16"/>
  <c r="M66" i="16"/>
  <c r="M65" i="16"/>
  <c r="M64" i="16"/>
  <c r="M63" i="16"/>
  <c r="M62" i="16"/>
  <c r="M61" i="16"/>
  <c r="M60" i="16"/>
  <c r="M59" i="16"/>
  <c r="M58" i="16"/>
  <c r="M57" i="16"/>
  <c r="M56" i="16"/>
  <c r="M55" i="16"/>
  <c r="M54" i="16"/>
  <c r="M53" i="16"/>
  <c r="M52" i="16"/>
  <c r="M51" i="16"/>
  <c r="M50" i="16"/>
  <c r="M49" i="16"/>
  <c r="M48" i="16"/>
  <c r="M47" i="16"/>
  <c r="M46" i="16"/>
  <c r="M45" i="16"/>
  <c r="M44" i="16"/>
  <c r="M43" i="16"/>
  <c r="M42" i="16"/>
  <c r="M41" i="16"/>
  <c r="M40" i="16"/>
  <c r="M39" i="16"/>
  <c r="M38" i="16"/>
  <c r="M37" i="16"/>
  <c r="M36" i="16"/>
  <c r="M35" i="16"/>
  <c r="M34" i="16"/>
  <c r="M33" i="16"/>
  <c r="M32" i="16"/>
  <c r="M31" i="16"/>
  <c r="M30" i="16"/>
  <c r="M29" i="16"/>
  <c r="M28" i="16"/>
  <c r="M27" i="16"/>
  <c r="M26" i="16"/>
  <c r="M25" i="16"/>
  <c r="M24" i="16"/>
  <c r="M23" i="16"/>
  <c r="M22" i="16"/>
  <c r="M21" i="16"/>
  <c r="M20" i="16"/>
  <c r="M19" i="16"/>
  <c r="M18" i="16"/>
  <c r="M17" i="16"/>
  <c r="M16" i="16"/>
  <c r="M15" i="16"/>
  <c r="M14" i="16"/>
  <c r="M13" i="16"/>
  <c r="M12" i="16"/>
  <c r="M11" i="16"/>
  <c r="M10" i="16"/>
  <c r="M9" i="16"/>
  <c r="M8" i="16"/>
  <c r="M7" i="16"/>
  <c r="M6" i="16"/>
  <c r="M5" i="16"/>
  <c r="M4" i="16"/>
  <c r="M3" i="16"/>
  <c r="R277" i="18"/>
  <c r="P277" i="18"/>
  <c r="R276" i="18"/>
  <c r="P276" i="18"/>
  <c r="R275" i="18"/>
  <c r="P275" i="18"/>
  <c r="R274" i="18"/>
  <c r="P274" i="18"/>
  <c r="S248" i="20"/>
  <c r="M368" i="16" l="1"/>
  <c r="M369" i="16"/>
  <c r="M367" i="16"/>
  <c r="S257" i="20"/>
  <c r="S258" i="20"/>
  <c r="G286" i="20"/>
  <c r="G287" i="20"/>
  <c r="E282" i="20"/>
  <c r="E280" i="20"/>
  <c r="P305" i="20"/>
  <c r="AE171" i="20"/>
  <c r="AE169" i="20"/>
  <c r="M332" i="20"/>
  <c r="M330" i="20"/>
  <c r="AB115" i="20"/>
  <c r="AB117" i="20"/>
  <c r="P307" i="20"/>
  <c r="M331" i="20"/>
  <c r="J330" i="20"/>
  <c r="AH170" i="20"/>
  <c r="AH171" i="20"/>
  <c r="AH169" i="20"/>
  <c r="J332" i="20"/>
  <c r="P297" i="20"/>
  <c r="M323" i="20"/>
  <c r="J323" i="20"/>
  <c r="G277" i="20"/>
  <c r="AH159" i="20"/>
  <c r="AE159" i="20"/>
  <c r="AB104" i="20"/>
  <c r="D271" i="20"/>
  <c r="P155" i="9" l="1"/>
  <c r="K21" i="10" l="1"/>
  <c r="D21" i="10"/>
  <c r="R9" i="10"/>
  <c r="K9" i="10"/>
  <c r="D9" i="10"/>
  <c r="BW224" i="10"/>
  <c r="CO20" i="10" l="1"/>
  <c r="CO19" i="10"/>
  <c r="CO18" i="10"/>
  <c r="CO17" i="10"/>
  <c r="CO16" i="10"/>
  <c r="CO15" i="10"/>
  <c r="CO14" i="10"/>
  <c r="CO13" i="10"/>
  <c r="CO12" i="10"/>
  <c r="CL19" i="10"/>
  <c r="CL18" i="10"/>
  <c r="CL17" i="10"/>
  <c r="CL16" i="10"/>
  <c r="CL15" i="10"/>
  <c r="CL14" i="10"/>
  <c r="CL13" i="10"/>
  <c r="CL12" i="10"/>
  <c r="CR8" i="10"/>
  <c r="CR7" i="10"/>
  <c r="CR6" i="10"/>
  <c r="CR5" i="10"/>
  <c r="CR4" i="10"/>
  <c r="CR3" i="10"/>
  <c r="CR2" i="10"/>
  <c r="CO6" i="10"/>
  <c r="CO5" i="10"/>
  <c r="CO4" i="10"/>
  <c r="CO3" i="10"/>
  <c r="CO2" i="10"/>
  <c r="CL8" i="10"/>
  <c r="CL7" i="10"/>
  <c r="CL6" i="10"/>
  <c r="CL5" i="10"/>
  <c r="CL4" i="10"/>
  <c r="CL3" i="10"/>
  <c r="CL2" i="10"/>
  <c r="CW1" i="10"/>
  <c r="CX1" i="10" s="1"/>
  <c r="CY1" i="10" s="1"/>
  <c r="CZ1" i="10" s="1"/>
  <c r="DA1" i="10" s="1"/>
  <c r="CW2" i="10"/>
  <c r="CX2" i="10" s="1"/>
  <c r="CW3" i="10"/>
  <c r="CX3" i="10" s="1"/>
  <c r="CY3" i="10" s="1"/>
  <c r="CZ3" i="10" s="1"/>
  <c r="DA3" i="10" s="1"/>
  <c r="CW4" i="10"/>
  <c r="CX4" i="10" s="1"/>
  <c r="CY4" i="10" s="1"/>
  <c r="CZ4" i="10" s="1"/>
  <c r="DA4" i="10" s="1"/>
  <c r="CW5" i="10"/>
  <c r="CX5" i="10" s="1"/>
  <c r="CY5" i="10" s="1"/>
  <c r="CZ5" i="10" s="1"/>
  <c r="DA5" i="10" s="1"/>
  <c r="CW6" i="10"/>
  <c r="CX6" i="10" s="1"/>
  <c r="CY6" i="10" s="1"/>
  <c r="CZ6" i="10" s="1"/>
  <c r="DA6" i="10" s="1"/>
  <c r="CW7" i="10"/>
  <c r="CX7" i="10" s="1"/>
  <c r="CY7" i="10" s="1"/>
  <c r="CZ7" i="10" s="1"/>
  <c r="DA7" i="10" s="1"/>
  <c r="CW8" i="10"/>
  <c r="CX8" i="10" s="1"/>
  <c r="CY8" i="10" s="1"/>
  <c r="CZ8" i="10" s="1"/>
  <c r="DA8" i="10" s="1"/>
  <c r="CW9" i="10"/>
  <c r="CX9" i="10" s="1"/>
  <c r="CY9" i="10" s="1"/>
  <c r="CZ9" i="10" s="1"/>
  <c r="DA9" i="10" s="1"/>
  <c r="CW10" i="10"/>
  <c r="CX10" i="10" s="1"/>
  <c r="CY10" i="10" s="1"/>
  <c r="CZ10" i="10" s="1"/>
  <c r="DA10" i="10" s="1"/>
  <c r="CW11" i="10"/>
  <c r="CX11" i="10" s="1"/>
  <c r="CY11" i="10" s="1"/>
  <c r="CZ11" i="10" s="1"/>
  <c r="DA11" i="10" s="1"/>
  <c r="CW12" i="10"/>
  <c r="CX12" i="10" s="1"/>
  <c r="CY12" i="10" s="1"/>
  <c r="CZ12" i="10" s="1"/>
  <c r="DA12" i="10" s="1"/>
  <c r="CW13" i="10"/>
  <c r="CX13" i="10" s="1"/>
  <c r="CY13" i="10" s="1"/>
  <c r="CZ13" i="10" s="1"/>
  <c r="DA13" i="10" s="1"/>
  <c r="CW14" i="10"/>
  <c r="CX14" i="10" s="1"/>
  <c r="CY14" i="10" s="1"/>
  <c r="CZ14" i="10" s="1"/>
  <c r="DA14" i="10" s="1"/>
  <c r="CW15" i="10"/>
  <c r="CX15" i="10" s="1"/>
  <c r="CY15" i="10" s="1"/>
  <c r="CZ15" i="10" s="1"/>
  <c r="DA15" i="10" s="1"/>
  <c r="CW16" i="10"/>
  <c r="CX16" i="10" s="1"/>
  <c r="CY16" i="10" s="1"/>
  <c r="CZ16" i="10" s="1"/>
  <c r="DA16" i="10" s="1"/>
  <c r="CW17" i="10"/>
  <c r="CX17" i="10" s="1"/>
  <c r="CY17" i="10" s="1"/>
  <c r="CZ17" i="10" s="1"/>
  <c r="DA17" i="10" s="1"/>
  <c r="CW18" i="10"/>
  <c r="CX18" i="10" s="1"/>
  <c r="CY18" i="10" s="1"/>
  <c r="CZ18" i="10" s="1"/>
  <c r="DA18" i="10" s="1"/>
  <c r="CW19" i="10"/>
  <c r="CX19" i="10" s="1"/>
  <c r="CY19" i="10" s="1"/>
  <c r="CZ19" i="10" s="1"/>
  <c r="DA19" i="10" s="1"/>
  <c r="CW20" i="10"/>
  <c r="CX20" i="10" s="1"/>
  <c r="CY20" i="10" s="1"/>
  <c r="CZ20" i="10" s="1"/>
  <c r="DA20" i="10" s="1"/>
  <c r="CW21" i="10"/>
  <c r="CX21" i="10" s="1"/>
  <c r="CY21" i="10" s="1"/>
  <c r="CZ21" i="10" s="1"/>
  <c r="DA21" i="10" s="1"/>
  <c r="CW22" i="10"/>
  <c r="CX22" i="10" s="1"/>
  <c r="CY22" i="10" s="1"/>
  <c r="CZ22" i="10" s="1"/>
  <c r="DA22" i="10" s="1"/>
  <c r="CW23" i="10"/>
  <c r="CX23" i="10" s="1"/>
  <c r="CW24" i="10"/>
  <c r="CX24" i="10" s="1"/>
  <c r="CY24" i="10" s="1"/>
  <c r="CZ24" i="10" s="1"/>
  <c r="DA24" i="10" s="1"/>
  <c r="CW25" i="10"/>
  <c r="CX25" i="10" s="1"/>
  <c r="CY25" i="10" s="1"/>
  <c r="CZ25" i="10" s="1"/>
  <c r="DA25" i="10" s="1"/>
  <c r="CW26" i="10"/>
  <c r="CX26" i="10" s="1"/>
  <c r="CY26" i="10" s="1"/>
  <c r="CZ26" i="10" s="1"/>
  <c r="DA26" i="10" s="1"/>
  <c r="CW27" i="10"/>
  <c r="CX27" i="10" s="1"/>
  <c r="CY27" i="10" s="1"/>
  <c r="CZ27" i="10" s="1"/>
  <c r="DA27" i="10" s="1"/>
  <c r="CW28" i="10"/>
  <c r="CX28" i="10" s="1"/>
  <c r="CY28" i="10" s="1"/>
  <c r="CZ28" i="10" s="1"/>
  <c r="DA28" i="10" s="1"/>
  <c r="CW29" i="10"/>
  <c r="CX29" i="10" s="1"/>
  <c r="CY29" i="10" s="1"/>
  <c r="CZ29" i="10" s="1"/>
  <c r="DA29" i="10" s="1"/>
  <c r="CW30" i="10"/>
  <c r="CX30" i="10" s="1"/>
  <c r="CY30" i="10" s="1"/>
  <c r="CZ30" i="10" s="1"/>
  <c r="DA30" i="10" s="1"/>
  <c r="CW31" i="10"/>
  <c r="CX31" i="10" s="1"/>
  <c r="CW32" i="10"/>
  <c r="CX32" i="10" s="1"/>
  <c r="CY32" i="10" s="1"/>
  <c r="CZ32" i="10" s="1"/>
  <c r="DA32" i="10" s="1"/>
  <c r="CW33" i="10"/>
  <c r="CX33" i="10" s="1"/>
  <c r="CY33" i="10" s="1"/>
  <c r="CZ33" i="10" s="1"/>
  <c r="DA33" i="10" s="1"/>
  <c r="CW34" i="10"/>
  <c r="CX34" i="10" s="1"/>
  <c r="CY34" i="10" s="1"/>
  <c r="CZ34" i="10" s="1"/>
  <c r="DA34" i="10" s="1"/>
  <c r="CW35" i="10"/>
  <c r="CX35" i="10" s="1"/>
  <c r="CY35" i="10" s="1"/>
  <c r="CZ35" i="10" s="1"/>
  <c r="DA35" i="10" s="1"/>
  <c r="CW36" i="10"/>
  <c r="CX36" i="10" s="1"/>
  <c r="CY36" i="10" s="1"/>
  <c r="CZ36" i="10" s="1"/>
  <c r="DA36" i="10" s="1"/>
  <c r="CW37" i="10"/>
  <c r="CX37" i="10" s="1"/>
  <c r="CY37" i="10" s="1"/>
  <c r="CZ37" i="10" s="1"/>
  <c r="DA37" i="10" s="1"/>
  <c r="CW38" i="10"/>
  <c r="CX38" i="10" s="1"/>
  <c r="CY38" i="10" s="1"/>
  <c r="CZ38" i="10" s="1"/>
  <c r="DA38" i="10" s="1"/>
  <c r="CW39" i="10"/>
  <c r="CX39" i="10" s="1"/>
  <c r="CY39" i="10" s="1"/>
  <c r="CZ39" i="10" s="1"/>
  <c r="DA39" i="10" s="1"/>
  <c r="CW40" i="10"/>
  <c r="CX40" i="10" s="1"/>
  <c r="CY40" i="10" s="1"/>
  <c r="CZ40" i="10" s="1"/>
  <c r="DA40" i="10" s="1"/>
  <c r="CW41" i="10"/>
  <c r="CX41" i="10" s="1"/>
  <c r="CY41" i="10" s="1"/>
  <c r="CZ41" i="10" s="1"/>
  <c r="DA41" i="10" s="1"/>
  <c r="CW42" i="10"/>
  <c r="CX42" i="10" s="1"/>
  <c r="CY42" i="10" s="1"/>
  <c r="CZ42" i="10" s="1"/>
  <c r="DA42" i="10" s="1"/>
  <c r="CW43" i="10"/>
  <c r="CX43" i="10" s="1"/>
  <c r="CY43" i="10" s="1"/>
  <c r="CZ43" i="10" s="1"/>
  <c r="DA43" i="10" s="1"/>
  <c r="CW44" i="10"/>
  <c r="CX44" i="10" s="1"/>
  <c r="CY44" i="10" s="1"/>
  <c r="CZ44" i="10" s="1"/>
  <c r="DA44" i="10" s="1"/>
  <c r="CW45" i="10"/>
  <c r="CX45" i="10" s="1"/>
  <c r="CY45" i="10" s="1"/>
  <c r="CZ45" i="10" s="1"/>
  <c r="DA45" i="10" s="1"/>
  <c r="CW46" i="10"/>
  <c r="CX46" i="10" s="1"/>
  <c r="CY46" i="10" s="1"/>
  <c r="CZ46" i="10" s="1"/>
  <c r="DA46" i="10" s="1"/>
  <c r="CY31" i="10" l="1"/>
  <c r="CZ31" i="10" s="1"/>
  <c r="DA31" i="10" s="1"/>
  <c r="CY23" i="10"/>
  <c r="CZ23" i="10" s="1"/>
  <c r="DA23" i="10" s="1"/>
  <c r="CY2" i="10"/>
  <c r="CZ2" i="10" s="1"/>
  <c r="DA2" i="10" s="1"/>
  <c r="P298" i="4" l="1"/>
  <c r="I33" i="19"/>
  <c r="Q3" i="4" l="1"/>
  <c r="Q11" i="4"/>
  <c r="Q19" i="4"/>
  <c r="Q27" i="4"/>
  <c r="Q35" i="4"/>
  <c r="Q43" i="4"/>
  <c r="Q51" i="4"/>
  <c r="Q59" i="4"/>
  <c r="Q67" i="4"/>
  <c r="Q75" i="4"/>
  <c r="Q83" i="4"/>
  <c r="Q91" i="4"/>
  <c r="Q99" i="4"/>
  <c r="Q107" i="4"/>
  <c r="Q115" i="4"/>
  <c r="Q123" i="4"/>
  <c r="Q131" i="4"/>
  <c r="Q139" i="4"/>
  <c r="Q147" i="4"/>
  <c r="Q155" i="4"/>
  <c r="Q163" i="4"/>
  <c r="Q171" i="4"/>
  <c r="Q179" i="4"/>
  <c r="Q4" i="4"/>
  <c r="Q12" i="4"/>
  <c r="Q20" i="4"/>
  <c r="Q28" i="4"/>
  <c r="Q36" i="4"/>
  <c r="Q44" i="4"/>
  <c r="Q52" i="4"/>
  <c r="Q60" i="4"/>
  <c r="Q68" i="4"/>
  <c r="Q76" i="4"/>
  <c r="Q84" i="4"/>
  <c r="Q92" i="4"/>
  <c r="Q100" i="4"/>
  <c r="Q108" i="4"/>
  <c r="Q116" i="4"/>
  <c r="Q124" i="4"/>
  <c r="Q132" i="4"/>
  <c r="Q140" i="4"/>
  <c r="Q148" i="4"/>
  <c r="Q156" i="4"/>
  <c r="Q164" i="4"/>
  <c r="Q172" i="4"/>
  <c r="Q180" i="4"/>
  <c r="Q6" i="4"/>
  <c r="Q14" i="4"/>
  <c r="Q22" i="4"/>
  <c r="Q30" i="4"/>
  <c r="Q38" i="4"/>
  <c r="Q46" i="4"/>
  <c r="Q54" i="4"/>
  <c r="Q62" i="4"/>
  <c r="Q70" i="4"/>
  <c r="Q78" i="4"/>
  <c r="Q86" i="4"/>
  <c r="Q94" i="4"/>
  <c r="Q102" i="4"/>
  <c r="Q110" i="4"/>
  <c r="Q118" i="4"/>
  <c r="Q126" i="4"/>
  <c r="Q134" i="4"/>
  <c r="Q142" i="4"/>
  <c r="Q150" i="4"/>
  <c r="Q158" i="4"/>
  <c r="Q166" i="4"/>
  <c r="Q174" i="4"/>
  <c r="Q7" i="4"/>
  <c r="Q15" i="4"/>
  <c r="Q23" i="4"/>
  <c r="Q31" i="4"/>
  <c r="Q39" i="4"/>
  <c r="Q47" i="4"/>
  <c r="Q55" i="4"/>
  <c r="Q63" i="4"/>
  <c r="Q71" i="4"/>
  <c r="Q79" i="4"/>
  <c r="Q87" i="4"/>
  <c r="Q95" i="4"/>
  <c r="Q103" i="4"/>
  <c r="Q111" i="4"/>
  <c r="Q119" i="4"/>
  <c r="Q127" i="4"/>
  <c r="Q135" i="4"/>
  <c r="Q143" i="4"/>
  <c r="Q151" i="4"/>
  <c r="Q159" i="4"/>
  <c r="Q167" i="4"/>
  <c r="Q175" i="4"/>
  <c r="Q183" i="4"/>
  <c r="Q8" i="4"/>
  <c r="Q16" i="4"/>
  <c r="Q24" i="4"/>
  <c r="Q32" i="4"/>
  <c r="Q40" i="4"/>
  <c r="Q48" i="4"/>
  <c r="Q56" i="4"/>
  <c r="Q64" i="4"/>
  <c r="Q72" i="4"/>
  <c r="Q80" i="4"/>
  <c r="Q88" i="4"/>
  <c r="Q96" i="4"/>
  <c r="Q104" i="4"/>
  <c r="Q112" i="4"/>
  <c r="Q120" i="4"/>
  <c r="Q128" i="4"/>
  <c r="Q136" i="4"/>
  <c r="Q144" i="4"/>
  <c r="Q152" i="4"/>
  <c r="Q160" i="4"/>
  <c r="Q168" i="4"/>
  <c r="Q176" i="4"/>
  <c r="Q184" i="4"/>
  <c r="Q192" i="4"/>
  <c r="Q200" i="4"/>
  <c r="Q10" i="4"/>
  <c r="Q18" i="4"/>
  <c r="Q26" i="4"/>
  <c r="Q34" i="4"/>
  <c r="Q42" i="4"/>
  <c r="Q50" i="4"/>
  <c r="Q58" i="4"/>
  <c r="Q66" i="4"/>
  <c r="Q74" i="4"/>
  <c r="Q82" i="4"/>
  <c r="Q90" i="4"/>
  <c r="Q98" i="4"/>
  <c r="Q106" i="4"/>
  <c r="Q114" i="4"/>
  <c r="Q122" i="4"/>
  <c r="Q130" i="4"/>
  <c r="Q138" i="4"/>
  <c r="Q146" i="4"/>
  <c r="Q154" i="4"/>
  <c r="Q162" i="4"/>
  <c r="Q170" i="4"/>
  <c r="Q178" i="4"/>
  <c r="Q17" i="4"/>
  <c r="Q49" i="4"/>
  <c r="Q81" i="4"/>
  <c r="Q113" i="4"/>
  <c r="Q145" i="4"/>
  <c r="Q177" i="4"/>
  <c r="Q190" i="4"/>
  <c r="Q199" i="4"/>
  <c r="Q208" i="4"/>
  <c r="Q216" i="4"/>
  <c r="Q224" i="4"/>
  <c r="Q232" i="4"/>
  <c r="Q240" i="4"/>
  <c r="Q248" i="4"/>
  <c r="Q256" i="4"/>
  <c r="Q264" i="4"/>
  <c r="Q272" i="4"/>
  <c r="Q280" i="4"/>
  <c r="Q288" i="4"/>
  <c r="Q295" i="4"/>
  <c r="Q21" i="4"/>
  <c r="Q53" i="4"/>
  <c r="Q85" i="4"/>
  <c r="Q117" i="4"/>
  <c r="Q149" i="4"/>
  <c r="Q181" i="4"/>
  <c r="Q191" i="4"/>
  <c r="Q201" i="4"/>
  <c r="Q209" i="4"/>
  <c r="Q217" i="4"/>
  <c r="Q225" i="4"/>
  <c r="Q233" i="4"/>
  <c r="Q241" i="4"/>
  <c r="Q249" i="4"/>
  <c r="Q257" i="4"/>
  <c r="Q265" i="4"/>
  <c r="Q273" i="4"/>
  <c r="Q281" i="4"/>
  <c r="Q289" i="4"/>
  <c r="Q25" i="4"/>
  <c r="Q57" i="4"/>
  <c r="Q89" i="4"/>
  <c r="Q121" i="4"/>
  <c r="Q153" i="4"/>
  <c r="Q182" i="4"/>
  <c r="Q193" i="4"/>
  <c r="Q202" i="4"/>
  <c r="Q210" i="4"/>
  <c r="Q218" i="4"/>
  <c r="Q226" i="4"/>
  <c r="Q234" i="4"/>
  <c r="Q242" i="4"/>
  <c r="Q250" i="4"/>
  <c r="Q258" i="4"/>
  <c r="Q266" i="4"/>
  <c r="Q274" i="4"/>
  <c r="Q282" i="4"/>
  <c r="Q290" i="4"/>
  <c r="Q9" i="4"/>
  <c r="Q169" i="4"/>
  <c r="Q222" i="4"/>
  <c r="Q254" i="4"/>
  <c r="Q294" i="4"/>
  <c r="Q29" i="4"/>
  <c r="Q61" i="4"/>
  <c r="Q93" i="4"/>
  <c r="Q125" i="4"/>
  <c r="Q157" i="4"/>
  <c r="Q185" i="4"/>
  <c r="Q194" i="4"/>
  <c r="Q203" i="4"/>
  <c r="Q211" i="4"/>
  <c r="Q219" i="4"/>
  <c r="Q227" i="4"/>
  <c r="Q235" i="4"/>
  <c r="Q243" i="4"/>
  <c r="Q251" i="4"/>
  <c r="Q259" i="4"/>
  <c r="Q267" i="4"/>
  <c r="Q275" i="4"/>
  <c r="Q283" i="4"/>
  <c r="Q291" i="4"/>
  <c r="Q41" i="4"/>
  <c r="Q137" i="4"/>
  <c r="Q197" i="4"/>
  <c r="Q230" i="4"/>
  <c r="Q270" i="4"/>
  <c r="Q33" i="4"/>
  <c r="Q65" i="4"/>
  <c r="Q97" i="4"/>
  <c r="Q129" i="4"/>
  <c r="Q161" i="4"/>
  <c r="Q186" i="4"/>
  <c r="Q195" i="4"/>
  <c r="Q204" i="4"/>
  <c r="Q212" i="4"/>
  <c r="Q220" i="4"/>
  <c r="Q228" i="4"/>
  <c r="Q236" i="4"/>
  <c r="Q244" i="4"/>
  <c r="Q252" i="4"/>
  <c r="Q260" i="4"/>
  <c r="Q268" i="4"/>
  <c r="Q276" i="4"/>
  <c r="Q284" i="4"/>
  <c r="Q292" i="4"/>
  <c r="Q73" i="4"/>
  <c r="Q188" i="4"/>
  <c r="Q214" i="4"/>
  <c r="Q238" i="4"/>
  <c r="Q262" i="4"/>
  <c r="Q286" i="4"/>
  <c r="Q5" i="4"/>
  <c r="Q37" i="4"/>
  <c r="Q69" i="4"/>
  <c r="Q101" i="4"/>
  <c r="Q133" i="4"/>
  <c r="Q165" i="4"/>
  <c r="Q187" i="4"/>
  <c r="Q196" i="4"/>
  <c r="Q205" i="4"/>
  <c r="Q213" i="4"/>
  <c r="Q221" i="4"/>
  <c r="Q229" i="4"/>
  <c r="Q237" i="4"/>
  <c r="Q245" i="4"/>
  <c r="Q253" i="4"/>
  <c r="Q261" i="4"/>
  <c r="Q269" i="4"/>
  <c r="Q277" i="4"/>
  <c r="Q285" i="4"/>
  <c r="Q293" i="4"/>
  <c r="Q105" i="4"/>
  <c r="Q206" i="4"/>
  <c r="Q246" i="4"/>
  <c r="Q278" i="4"/>
  <c r="Q13" i="4"/>
  <c r="Q45" i="4"/>
  <c r="Q77" i="4"/>
  <c r="Q109" i="4"/>
  <c r="Q141" i="4"/>
  <c r="Q173" i="4"/>
  <c r="Q189" i="4"/>
  <c r="Q198" i="4"/>
  <c r="Q207" i="4"/>
  <c r="Q215" i="4"/>
  <c r="Q223" i="4"/>
  <c r="Q231" i="4"/>
  <c r="Q239" i="4"/>
  <c r="Q247" i="4"/>
  <c r="Q255" i="4"/>
  <c r="Q263" i="4"/>
  <c r="Q271" i="4"/>
  <c r="Q279" i="4"/>
  <c r="Q287" i="4"/>
  <c r="I26" i="19"/>
  <c r="N267" i="11"/>
  <c r="R21" i="10"/>
  <c r="Q254" i="5"/>
  <c r="Q255" i="5"/>
  <c r="Q256" i="5"/>
  <c r="Q257" i="5"/>
  <c r="Q258" i="5"/>
  <c r="Q259" i="5"/>
  <c r="Q260" i="5"/>
  <c r="O260" i="5"/>
  <c r="O259" i="5"/>
  <c r="O258" i="5"/>
  <c r="O257" i="5"/>
  <c r="O256" i="5"/>
  <c r="O255" i="5"/>
  <c r="O254" i="5"/>
  <c r="R145" i="7"/>
  <c r="R146" i="7"/>
  <c r="R147" i="7"/>
  <c r="R148" i="7"/>
  <c r="R149" i="7"/>
  <c r="R150" i="7"/>
  <c r="P150" i="7"/>
  <c r="P149" i="7"/>
  <c r="P148" i="7"/>
  <c r="P147" i="7"/>
  <c r="P146" i="7"/>
  <c r="P145" i="7"/>
  <c r="R103" i="6"/>
  <c r="R104" i="6"/>
  <c r="R105" i="6"/>
  <c r="R106" i="6"/>
  <c r="R107" i="6"/>
  <c r="P107" i="6"/>
  <c r="P106" i="6"/>
  <c r="P105" i="6"/>
  <c r="P104" i="6"/>
  <c r="P103" i="6"/>
  <c r="Q298" i="4" l="1"/>
  <c r="R161" i="9"/>
  <c r="R160" i="9"/>
  <c r="R159" i="9"/>
  <c r="P161" i="9"/>
  <c r="P160" i="9"/>
  <c r="P159" i="9"/>
  <c r="P164" i="8"/>
  <c r="R167" i="8"/>
  <c r="R166" i="8"/>
  <c r="R165" i="8"/>
  <c r="R164" i="8"/>
  <c r="P167" i="8"/>
  <c r="P166" i="8"/>
  <c r="P165" i="8"/>
  <c r="R109" i="15"/>
  <c r="R108" i="15"/>
  <c r="R107" i="15"/>
  <c r="P109" i="15"/>
  <c r="P108" i="15"/>
  <c r="P107" i="15"/>
  <c r="L9" i="10" l="1"/>
  <c r="R302" i="4" l="1"/>
  <c r="R303" i="4"/>
  <c r="R304" i="4"/>
  <c r="R305" i="4"/>
  <c r="R306" i="4"/>
  <c r="R307" i="4"/>
  <c r="R308" i="4"/>
  <c r="R309" i="4"/>
  <c r="R310" i="4"/>
  <c r="P310" i="4"/>
  <c r="P309" i="4"/>
  <c r="P308" i="4"/>
  <c r="P307" i="4"/>
  <c r="P306" i="4"/>
  <c r="P305" i="4"/>
  <c r="P304" i="4"/>
  <c r="P303" i="4"/>
  <c r="P302" i="4"/>
  <c r="R327" i="3"/>
  <c r="R328" i="3"/>
  <c r="R329" i="3"/>
  <c r="R330" i="3"/>
  <c r="R331" i="3"/>
  <c r="R332" i="3"/>
  <c r="R333" i="3"/>
  <c r="R334" i="3"/>
  <c r="P334" i="3"/>
  <c r="P333" i="3"/>
  <c r="P332" i="3"/>
  <c r="P331" i="3"/>
  <c r="P330" i="3"/>
  <c r="P329" i="3"/>
  <c r="P328" i="3"/>
  <c r="P327" i="3"/>
  <c r="R327" i="2"/>
  <c r="R328" i="2"/>
  <c r="R329" i="2"/>
  <c r="R330" i="2"/>
  <c r="R331" i="2"/>
  <c r="R332" i="2"/>
  <c r="R333" i="2"/>
  <c r="P333" i="2"/>
  <c r="P332" i="2"/>
  <c r="P331" i="2"/>
  <c r="P330" i="2"/>
  <c r="P329" i="2"/>
  <c r="P328" i="2"/>
  <c r="P327" i="2"/>
  <c r="R285" i="13"/>
  <c r="R284" i="13"/>
  <c r="R283" i="13"/>
  <c r="R282" i="13"/>
  <c r="R281" i="13"/>
  <c r="P285" i="13"/>
  <c r="P284" i="13"/>
  <c r="P283" i="13"/>
  <c r="P282" i="13"/>
  <c r="P281" i="13"/>
  <c r="N277" i="11"/>
  <c r="N276" i="11"/>
  <c r="N275" i="11"/>
  <c r="N274" i="11"/>
  <c r="N273" i="11"/>
  <c r="N272" i="11"/>
  <c r="N271" i="11"/>
  <c r="L277" i="11"/>
  <c r="L276" i="11"/>
  <c r="L275" i="11"/>
  <c r="L274" i="11"/>
  <c r="L273" i="11"/>
  <c r="L272" i="11"/>
  <c r="L271" i="11"/>
  <c r="CN36" i="19"/>
  <c r="CN35" i="19"/>
  <c r="CN34" i="19"/>
  <c r="CN33" i="19"/>
  <c r="CN32" i="19"/>
  <c r="CM36" i="19"/>
  <c r="CM35" i="19"/>
  <c r="CM34" i="19"/>
  <c r="CM33" i="19"/>
  <c r="CM32" i="19"/>
  <c r="S4" i="19" l="1"/>
  <c r="S3" i="19"/>
  <c r="S5" i="19"/>
  <c r="S2" i="19"/>
  <c r="CJ20" i="19"/>
  <c r="CI20" i="19"/>
  <c r="CJ19" i="19"/>
  <c r="CI19" i="19"/>
  <c r="CJ18" i="19"/>
  <c r="CI18" i="19"/>
  <c r="CJ17" i="19"/>
  <c r="CI17" i="19"/>
  <c r="CJ16" i="19"/>
  <c r="CI16" i="19"/>
  <c r="CJ15" i="19"/>
  <c r="CI15" i="19"/>
  <c r="CJ14" i="19"/>
  <c r="CI14" i="19"/>
  <c r="CJ13" i="19"/>
  <c r="CI13" i="19"/>
  <c r="CJ12" i="19"/>
  <c r="CI12" i="19"/>
  <c r="CF19" i="19"/>
  <c r="CE19" i="19"/>
  <c r="CF18" i="19"/>
  <c r="CE18" i="19"/>
  <c r="CF17" i="19"/>
  <c r="CE17" i="19"/>
  <c r="CF16" i="19"/>
  <c r="CE16" i="19"/>
  <c r="CF15" i="19"/>
  <c r="CE15" i="19"/>
  <c r="CF14" i="19"/>
  <c r="CE14" i="19"/>
  <c r="CF13" i="19"/>
  <c r="CE13" i="19"/>
  <c r="CF12" i="19"/>
  <c r="CE12" i="19"/>
  <c r="CN8" i="19"/>
  <c r="CM8" i="19"/>
  <c r="CN7" i="19"/>
  <c r="CM7" i="19"/>
  <c r="CN6" i="19"/>
  <c r="CM6" i="19"/>
  <c r="CN5" i="19"/>
  <c r="CM5" i="19"/>
  <c r="CN4" i="19"/>
  <c r="CM4" i="19"/>
  <c r="CN3" i="19"/>
  <c r="CM3" i="19"/>
  <c r="CN2" i="19"/>
  <c r="CM2" i="19"/>
  <c r="CJ6" i="19"/>
  <c r="CI6" i="19"/>
  <c r="CJ5" i="19"/>
  <c r="CI5" i="19"/>
  <c r="CJ4" i="19"/>
  <c r="CI4" i="19"/>
  <c r="CJ3" i="19"/>
  <c r="CI3" i="19"/>
  <c r="CJ2" i="19"/>
  <c r="CI2" i="19"/>
  <c r="CE8" i="19"/>
  <c r="CE7" i="19"/>
  <c r="CE6" i="19"/>
  <c r="CE5" i="19"/>
  <c r="CE4" i="19"/>
  <c r="CE3" i="19"/>
  <c r="CE2" i="19"/>
  <c r="CF8" i="19"/>
  <c r="CF7" i="19"/>
  <c r="CF6" i="19"/>
  <c r="CF5" i="19"/>
  <c r="CF4" i="19"/>
  <c r="CF3" i="19"/>
  <c r="CF2" i="19"/>
  <c r="L267" i="11"/>
  <c r="E21" i="10"/>
  <c r="L21" i="10"/>
  <c r="S9" i="10"/>
  <c r="E9" i="10"/>
  <c r="I35" i="19" l="1"/>
  <c r="I34" i="19"/>
  <c r="D36" i="19"/>
  <c r="D35" i="19"/>
  <c r="D34" i="19"/>
  <c r="D33" i="19"/>
  <c r="N26" i="19"/>
  <c r="N25" i="19"/>
  <c r="N24" i="19"/>
  <c r="I29" i="19"/>
  <c r="I28" i="19"/>
  <c r="I27" i="19"/>
  <c r="I25" i="19"/>
  <c r="I24" i="19"/>
  <c r="D28" i="19"/>
  <c r="D27" i="19"/>
  <c r="D26" i="19"/>
  <c r="D25" i="19"/>
  <c r="D24" i="19"/>
  <c r="N18" i="19"/>
  <c r="N17" i="19"/>
  <c r="N16" i="19"/>
  <c r="N15" i="19"/>
  <c r="N14" i="19"/>
  <c r="N13" i="19"/>
  <c r="N12" i="19"/>
  <c r="I20" i="19"/>
  <c r="I19" i="19"/>
  <c r="I18" i="19"/>
  <c r="I17" i="19"/>
  <c r="I16" i="19"/>
  <c r="I15" i="19"/>
  <c r="I14" i="19"/>
  <c r="I13" i="19"/>
  <c r="I12" i="19"/>
  <c r="D19" i="19"/>
  <c r="D18" i="19"/>
  <c r="D17" i="19"/>
  <c r="D16" i="19"/>
  <c r="D15" i="19"/>
  <c r="D14" i="19"/>
  <c r="D13" i="19"/>
  <c r="D12" i="19"/>
  <c r="N8" i="19"/>
  <c r="N7" i="19"/>
  <c r="N6" i="19"/>
  <c r="N5" i="19"/>
  <c r="N4" i="19"/>
  <c r="N3" i="19"/>
  <c r="N2" i="19"/>
  <c r="I6" i="19"/>
  <c r="I5" i="19"/>
  <c r="I4" i="19"/>
  <c r="I3" i="19"/>
  <c r="I2" i="19"/>
  <c r="D8" i="19"/>
  <c r="D7" i="19"/>
  <c r="D6" i="19"/>
  <c r="D5" i="19"/>
  <c r="D4" i="19"/>
  <c r="D3" i="19"/>
  <c r="D2" i="19"/>
  <c r="C28" i="10"/>
  <c r="B28" i="10"/>
  <c r="C27" i="10"/>
  <c r="B27" i="10"/>
  <c r="C26" i="10"/>
  <c r="B26" i="10"/>
  <c r="C25" i="10"/>
  <c r="B25" i="10"/>
  <c r="C24" i="10"/>
  <c r="B24" i="10"/>
  <c r="J6" i="10"/>
  <c r="I6" i="10"/>
  <c r="J5" i="10"/>
  <c r="I5" i="10"/>
  <c r="J4" i="10"/>
  <c r="I4" i="10"/>
  <c r="J3" i="10"/>
  <c r="I3" i="10"/>
  <c r="J2" i="10"/>
  <c r="I2" i="10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M102" i="13"/>
  <c r="M103" i="13"/>
  <c r="M104" i="13"/>
  <c r="M105" i="13"/>
  <c r="M106" i="13"/>
  <c r="M107" i="13"/>
  <c r="M108" i="13"/>
  <c r="M109" i="13"/>
  <c r="M110" i="13"/>
  <c r="M111" i="13"/>
  <c r="M112" i="13"/>
  <c r="M113" i="13"/>
  <c r="M114" i="13"/>
  <c r="M115" i="13"/>
  <c r="M116" i="13"/>
  <c r="M117" i="13"/>
  <c r="M118" i="13"/>
  <c r="M119" i="13"/>
  <c r="M120" i="13"/>
  <c r="M121" i="13"/>
  <c r="M122" i="13"/>
  <c r="M123" i="13"/>
  <c r="M124" i="13"/>
  <c r="M125" i="13"/>
  <c r="M126" i="13"/>
  <c r="M127" i="13"/>
  <c r="M128" i="13"/>
  <c r="M129" i="13"/>
  <c r="M130" i="13"/>
  <c r="M131" i="13"/>
  <c r="M132" i="13"/>
  <c r="M133" i="13"/>
  <c r="M134" i="13"/>
  <c r="M135" i="13"/>
  <c r="M136" i="13"/>
  <c r="M137" i="13"/>
  <c r="M138" i="13"/>
  <c r="M139" i="13"/>
  <c r="M140" i="13"/>
  <c r="M141" i="13"/>
  <c r="M142" i="13"/>
  <c r="M143" i="13"/>
  <c r="M144" i="13"/>
  <c r="M145" i="13"/>
  <c r="M146" i="13"/>
  <c r="M147" i="13"/>
  <c r="M148" i="13"/>
  <c r="M149" i="13"/>
  <c r="M150" i="13"/>
  <c r="M151" i="13"/>
  <c r="M152" i="13"/>
  <c r="M153" i="13"/>
  <c r="M154" i="13"/>
  <c r="M155" i="13"/>
  <c r="M156" i="13"/>
  <c r="M157" i="13"/>
  <c r="M158" i="13"/>
  <c r="M159" i="13"/>
  <c r="M160" i="13"/>
  <c r="M161" i="13"/>
  <c r="M162" i="13"/>
  <c r="M163" i="13"/>
  <c r="M164" i="13"/>
  <c r="M165" i="13"/>
  <c r="M166" i="13"/>
  <c r="M167" i="13"/>
  <c r="M168" i="13"/>
  <c r="M169" i="13"/>
  <c r="M170" i="13"/>
  <c r="M171" i="13"/>
  <c r="M172" i="13"/>
  <c r="M173" i="13"/>
  <c r="M174" i="13"/>
  <c r="M175" i="13"/>
  <c r="M176" i="13"/>
  <c r="M177" i="13"/>
  <c r="M178" i="13"/>
  <c r="M179" i="13"/>
  <c r="M180" i="13"/>
  <c r="M181" i="13"/>
  <c r="M182" i="13"/>
  <c r="M183" i="13"/>
  <c r="M184" i="13"/>
  <c r="M185" i="13"/>
  <c r="M186" i="13"/>
  <c r="M187" i="13"/>
  <c r="M188" i="13"/>
  <c r="M189" i="13"/>
  <c r="M190" i="13"/>
  <c r="M191" i="13"/>
  <c r="M192" i="13"/>
  <c r="M193" i="13"/>
  <c r="M194" i="13"/>
  <c r="M195" i="13"/>
  <c r="M196" i="13"/>
  <c r="M197" i="13"/>
  <c r="M198" i="13"/>
  <c r="M199" i="13"/>
  <c r="M200" i="13"/>
  <c r="M201" i="13"/>
  <c r="M202" i="13"/>
  <c r="M203" i="13"/>
  <c r="M204" i="13"/>
  <c r="M205" i="13"/>
  <c r="M206" i="13"/>
  <c r="M207" i="13"/>
  <c r="M208" i="13"/>
  <c r="M209" i="13"/>
  <c r="M210" i="13"/>
  <c r="M211" i="13"/>
  <c r="M212" i="13"/>
  <c r="M213" i="13"/>
  <c r="M214" i="13"/>
  <c r="M215" i="13"/>
  <c r="M216" i="13"/>
  <c r="M217" i="13"/>
  <c r="M218" i="13"/>
  <c r="M219" i="13"/>
  <c r="M220" i="13"/>
  <c r="M221" i="13"/>
  <c r="M222" i="13"/>
  <c r="M223" i="13"/>
  <c r="M224" i="13"/>
  <c r="M225" i="13"/>
  <c r="M226" i="13"/>
  <c r="M227" i="13"/>
  <c r="M228" i="13"/>
  <c r="M229" i="13"/>
  <c r="M230" i="13"/>
  <c r="M231" i="13"/>
  <c r="M232" i="13"/>
  <c r="M233" i="13"/>
  <c r="M234" i="13"/>
  <c r="M235" i="13"/>
  <c r="M236" i="13"/>
  <c r="M237" i="13"/>
  <c r="M238" i="13"/>
  <c r="M239" i="13"/>
  <c r="M240" i="13"/>
  <c r="M241" i="13"/>
  <c r="M242" i="13"/>
  <c r="M243" i="13"/>
  <c r="M244" i="13"/>
  <c r="M245" i="13"/>
  <c r="M246" i="13"/>
  <c r="M247" i="13"/>
  <c r="M248" i="13"/>
  <c r="M249" i="13"/>
  <c r="M250" i="13"/>
  <c r="M251" i="13"/>
  <c r="M252" i="13"/>
  <c r="M253" i="13"/>
  <c r="M254" i="13"/>
  <c r="M255" i="13"/>
  <c r="M256" i="13"/>
  <c r="M257" i="13"/>
  <c r="M258" i="13"/>
  <c r="M259" i="13"/>
  <c r="M260" i="13"/>
  <c r="M261" i="13"/>
  <c r="M262" i="13"/>
  <c r="M263" i="13"/>
  <c r="M264" i="13"/>
  <c r="M265" i="13"/>
  <c r="M266" i="13"/>
  <c r="M267" i="13"/>
  <c r="M268" i="13"/>
  <c r="M269" i="13"/>
  <c r="M270" i="13"/>
  <c r="M271" i="13"/>
  <c r="M272" i="13"/>
  <c r="M273" i="13"/>
  <c r="M274" i="13"/>
  <c r="M3" i="13"/>
  <c r="I30" i="19" l="1"/>
  <c r="N29" i="19"/>
  <c r="N21" i="19"/>
  <c r="D30" i="19"/>
  <c r="I9" i="19"/>
  <c r="D38" i="19"/>
  <c r="I38" i="19"/>
  <c r="D9" i="19"/>
  <c r="D21" i="19"/>
  <c r="I21" i="19"/>
  <c r="N9" i="19"/>
  <c r="J34" i="10"/>
  <c r="I34" i="10"/>
  <c r="J33" i="10"/>
  <c r="I33" i="10"/>
  <c r="J32" i="10"/>
  <c r="I32" i="10"/>
  <c r="C35" i="10"/>
  <c r="B35" i="10"/>
  <c r="C34" i="10"/>
  <c r="B34" i="10"/>
  <c r="C33" i="10"/>
  <c r="B33" i="10"/>
  <c r="C32" i="10"/>
  <c r="B32" i="10"/>
  <c r="Q26" i="10"/>
  <c r="P26" i="10"/>
  <c r="Q25" i="10"/>
  <c r="P25" i="10"/>
  <c r="Q24" i="10"/>
  <c r="P24" i="10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3" i="15"/>
  <c r="J29" i="10"/>
  <c r="I29" i="10"/>
  <c r="J28" i="10"/>
  <c r="I28" i="10"/>
  <c r="J27" i="10"/>
  <c r="I27" i="10"/>
  <c r="J26" i="10"/>
  <c r="I26" i="10"/>
  <c r="J25" i="10"/>
  <c r="I25" i="10"/>
  <c r="J24" i="10"/>
  <c r="I24" i="10"/>
  <c r="Q18" i="10"/>
  <c r="P18" i="10"/>
  <c r="Q17" i="10"/>
  <c r="P17" i="10"/>
  <c r="Q16" i="10"/>
  <c r="P16" i="10"/>
  <c r="Q15" i="10"/>
  <c r="P15" i="10"/>
  <c r="Q14" i="10"/>
  <c r="P14" i="10"/>
  <c r="Q13" i="10"/>
  <c r="P13" i="10"/>
  <c r="Q12" i="10"/>
  <c r="P12" i="10"/>
  <c r="J20" i="10"/>
  <c r="I20" i="10"/>
  <c r="J19" i="10"/>
  <c r="I19" i="10"/>
  <c r="J18" i="10"/>
  <c r="I18" i="10"/>
  <c r="J17" i="10"/>
  <c r="I17" i="10"/>
  <c r="J16" i="10"/>
  <c r="I16" i="10"/>
  <c r="J15" i="10"/>
  <c r="I15" i="10"/>
  <c r="J14" i="10"/>
  <c r="I14" i="10"/>
  <c r="J13" i="10"/>
  <c r="I13" i="10"/>
  <c r="J12" i="10"/>
  <c r="I12" i="10"/>
  <c r="C19" i="10"/>
  <c r="B19" i="10"/>
  <c r="C18" i="10"/>
  <c r="B18" i="10"/>
  <c r="C17" i="10"/>
  <c r="B17" i="10"/>
  <c r="C16" i="10"/>
  <c r="B16" i="10"/>
  <c r="C15" i="10"/>
  <c r="B15" i="10"/>
  <c r="C14" i="10"/>
  <c r="B14" i="10"/>
  <c r="C13" i="10"/>
  <c r="B13" i="10"/>
  <c r="C12" i="10"/>
  <c r="B12" i="10"/>
  <c r="Q8" i="10"/>
  <c r="P8" i="10"/>
  <c r="Q7" i="10"/>
  <c r="P7" i="10"/>
  <c r="Q6" i="10"/>
  <c r="P6" i="10"/>
  <c r="Q5" i="10"/>
  <c r="P5" i="10"/>
  <c r="Q4" i="10"/>
  <c r="P4" i="10"/>
  <c r="Q3" i="10"/>
  <c r="P3" i="10"/>
  <c r="Q2" i="10"/>
  <c r="P2" i="10"/>
  <c r="C8" i="10"/>
  <c r="B8" i="10"/>
  <c r="C7" i="10"/>
  <c r="B7" i="10"/>
  <c r="C6" i="10"/>
  <c r="B6" i="10"/>
  <c r="C5" i="10"/>
  <c r="B5" i="10"/>
  <c r="C4" i="10"/>
  <c r="B4" i="10"/>
  <c r="C3" i="10"/>
  <c r="B3" i="10"/>
  <c r="C2" i="10"/>
  <c r="B2" i="10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3" i="8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3" i="9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53" i="3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3" i="2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3" i="4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3" i="7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3" i="6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3" i="5"/>
  <c r="I4" i="11" l="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3" i="11"/>
  <c r="BH127" i="7" l="1"/>
  <c r="BH126" i="7"/>
  <c r="BH104" i="7"/>
  <c r="BH103" i="7"/>
  <c r="BH84" i="7"/>
  <c r="BH83" i="7"/>
  <c r="BH63" i="7"/>
  <c r="BH62" i="7"/>
  <c r="BH38" i="7"/>
  <c r="BH13" i="7"/>
  <c r="BH88" i="6"/>
  <c r="BH87" i="6"/>
  <c r="BH64" i="6"/>
  <c r="BH43" i="6"/>
  <c r="BH33" i="6"/>
  <c r="BH32" i="6"/>
  <c r="BH11" i="6"/>
  <c r="BH10" i="6"/>
  <c r="BG228" i="5"/>
  <c r="BG227" i="5"/>
  <c r="BG190" i="5"/>
  <c r="BG189" i="5"/>
  <c r="BG170" i="5"/>
  <c r="BG169" i="5"/>
  <c r="BG139" i="5"/>
  <c r="BG89" i="5"/>
  <c r="BG88" i="5"/>
  <c r="BG43" i="5"/>
  <c r="BG42" i="5"/>
  <c r="BG8" i="5"/>
  <c r="BH128" i="7" l="1"/>
  <c r="BI126" i="7" s="1"/>
  <c r="BH85" i="7"/>
  <c r="BI83" i="7" s="1"/>
  <c r="BI63" i="7"/>
  <c r="BI11" i="6"/>
  <c r="BH34" i="6"/>
  <c r="BI32" i="6" s="1"/>
  <c r="BG44" i="5"/>
  <c r="BH43" i="5" s="1"/>
  <c r="BI127" i="7"/>
  <c r="BH105" i="7"/>
  <c r="BI104" i="7" s="1"/>
  <c r="BH89" i="6"/>
  <c r="BI87" i="6" s="1"/>
  <c r="BG229" i="5"/>
  <c r="BH228" i="5" s="1"/>
  <c r="BG171" i="5"/>
  <c r="BG191" i="5"/>
  <c r="BH189" i="5" s="1"/>
  <c r="BG9" i="5"/>
  <c r="BH8" i="5" s="1"/>
  <c r="BG140" i="5"/>
  <c r="BH190" i="5"/>
  <c r="BG90" i="5"/>
  <c r="BH89" i="5" s="1"/>
  <c r="BH282" i="4"/>
  <c r="BH284" i="4" s="1"/>
  <c r="BI282" i="4" s="1"/>
  <c r="BH237" i="4"/>
  <c r="BH236" i="4"/>
  <c r="BH214" i="4"/>
  <c r="BH213" i="4"/>
  <c r="BH160" i="4"/>
  <c r="BH159" i="4"/>
  <c r="BH119" i="4"/>
  <c r="BH118" i="4"/>
  <c r="BH81" i="4"/>
  <c r="BH80" i="4"/>
  <c r="BH57" i="4"/>
  <c r="BH56" i="4"/>
  <c r="BH33" i="4"/>
  <c r="BH32" i="4"/>
  <c r="BH12" i="4"/>
  <c r="BH140" i="3"/>
  <c r="BH139" i="3"/>
  <c r="BH100" i="3"/>
  <c r="BH99" i="3"/>
  <c r="BH58" i="3"/>
  <c r="BH57" i="3"/>
  <c r="BH16" i="3"/>
  <c r="BH15" i="3"/>
  <c r="BH185" i="2"/>
  <c r="BH184" i="2"/>
  <c r="BH147" i="2"/>
  <c r="BH146" i="2"/>
  <c r="BH91" i="2"/>
  <c r="BH90" i="2"/>
  <c r="BH52" i="2"/>
  <c r="BH51" i="2"/>
  <c r="BH16" i="2"/>
  <c r="BH15" i="2"/>
  <c r="BH119" i="9"/>
  <c r="BH118" i="9"/>
  <c r="BH49" i="9"/>
  <c r="BH48" i="9"/>
  <c r="BH20" i="9"/>
  <c r="BH137" i="8"/>
  <c r="BH136" i="8"/>
  <c r="BH138" i="8" s="1"/>
  <c r="BH97" i="8"/>
  <c r="BH96" i="8"/>
  <c r="BH38" i="8"/>
  <c r="BH37" i="8"/>
  <c r="BH10" i="8"/>
  <c r="BH9" i="8"/>
  <c r="BH85" i="15"/>
  <c r="BH52" i="15"/>
  <c r="BH51" i="15"/>
  <c r="BH13" i="15"/>
  <c r="BH12" i="15"/>
  <c r="BD241" i="11"/>
  <c r="BD208" i="11"/>
  <c r="BD207" i="11"/>
  <c r="BD170" i="11"/>
  <c r="BD172" i="11" s="1"/>
  <c r="BD126" i="11"/>
  <c r="BD125" i="11"/>
  <c r="BE91" i="11"/>
  <c r="BE90" i="11"/>
  <c r="BE68" i="11"/>
  <c r="BE70" i="11" s="1"/>
  <c r="BF69" i="11" s="1"/>
  <c r="BD31" i="11"/>
  <c r="BD27" i="11"/>
  <c r="BQ10" i="3"/>
  <c r="BQ8" i="3"/>
  <c r="BQ5" i="3"/>
  <c r="BQ4" i="3"/>
  <c r="BP9" i="2"/>
  <c r="BP7" i="2"/>
  <c r="BP6" i="2"/>
  <c r="BP5" i="2"/>
  <c r="BE166" i="11"/>
  <c r="BF166" i="11"/>
  <c r="BE167" i="11"/>
  <c r="BF167" i="11"/>
  <c r="BD167" i="11"/>
  <c r="BD166" i="11"/>
  <c r="BE121" i="11"/>
  <c r="BF121" i="11"/>
  <c r="BE122" i="11"/>
  <c r="BF122" i="11"/>
  <c r="BD122" i="11"/>
  <c r="BD121" i="11"/>
  <c r="BF86" i="11"/>
  <c r="BG86" i="11"/>
  <c r="BF87" i="11"/>
  <c r="BG87" i="11"/>
  <c r="BE87" i="11"/>
  <c r="BE86" i="11"/>
  <c r="BF64" i="11"/>
  <c r="BG64" i="11"/>
  <c r="BF65" i="11"/>
  <c r="BG65" i="11"/>
  <c r="BE65" i="11"/>
  <c r="BE64" i="11"/>
  <c r="BD32" i="11"/>
  <c r="BF27" i="11"/>
  <c r="BF28" i="11"/>
  <c r="BE27" i="11"/>
  <c r="BE28" i="11"/>
  <c r="BD28" i="11"/>
  <c r="BH58" i="4" l="1"/>
  <c r="BH11" i="8"/>
  <c r="BI10" i="8" s="1"/>
  <c r="BI137" i="8"/>
  <c r="BI136" i="8"/>
  <c r="BH39" i="8"/>
  <c r="BI37" i="8" s="1"/>
  <c r="BH98" i="8"/>
  <c r="BI97" i="8" s="1"/>
  <c r="BH120" i="9"/>
  <c r="BI119" i="9" s="1"/>
  <c r="BH50" i="9"/>
  <c r="BI48" i="9" s="1"/>
  <c r="BH53" i="15"/>
  <c r="BI52" i="15" s="1"/>
  <c r="BH42" i="5"/>
  <c r="BI84" i="7"/>
  <c r="BI62" i="7"/>
  <c r="BI10" i="6"/>
  <c r="BI64" i="6"/>
  <c r="BI33" i="6"/>
  <c r="BI88" i="6"/>
  <c r="BH139" i="5"/>
  <c r="BH82" i="4"/>
  <c r="BI80" i="4" s="1"/>
  <c r="BH238" i="4"/>
  <c r="BI236" i="4" s="1"/>
  <c r="BI57" i="4"/>
  <c r="BI56" i="4"/>
  <c r="BH120" i="4"/>
  <c r="BI119" i="4" s="1"/>
  <c r="BH161" i="4"/>
  <c r="BI160" i="4" s="1"/>
  <c r="BI283" i="4"/>
  <c r="BH34" i="4"/>
  <c r="BI32" i="4" s="1"/>
  <c r="BH215" i="4"/>
  <c r="BI214" i="4" s="1"/>
  <c r="BE92" i="11"/>
  <c r="BF91" i="11" s="1"/>
  <c r="BE207" i="11"/>
  <c r="BD127" i="11"/>
  <c r="BE126" i="11" s="1"/>
  <c r="BH53" i="2"/>
  <c r="BI51" i="2" s="1"/>
  <c r="BH148" i="2"/>
  <c r="BI146" i="2" s="1"/>
  <c r="BH17" i="2"/>
  <c r="BI16" i="2" s="1"/>
  <c r="BH92" i="2"/>
  <c r="BI90" i="2" s="1"/>
  <c r="BH186" i="2"/>
  <c r="BI185" i="2" s="1"/>
  <c r="BI13" i="7"/>
  <c r="BI103" i="7"/>
  <c r="BH59" i="3"/>
  <c r="BI58" i="3" s="1"/>
  <c r="BH101" i="3"/>
  <c r="BI99" i="3" s="1"/>
  <c r="BH141" i="3"/>
  <c r="BI139" i="3" s="1"/>
  <c r="BH17" i="3"/>
  <c r="BI16" i="3" s="1"/>
  <c r="BH227" i="5"/>
  <c r="BH88" i="5"/>
  <c r="BD242" i="11"/>
  <c r="BE241" i="11" s="1"/>
  <c r="BH14" i="15"/>
  <c r="BI12" i="15" s="1"/>
  <c r="BF68" i="11"/>
  <c r="BD33" i="11"/>
  <c r="BE32" i="11" s="1"/>
  <c r="BS4" i="3"/>
  <c r="BS8" i="3"/>
  <c r="BS5" i="3"/>
  <c r="BR7" i="2"/>
  <c r="BR6" i="2"/>
  <c r="BR5" i="2"/>
  <c r="BI38" i="8" l="1"/>
  <c r="BI51" i="15"/>
  <c r="BI9" i="8"/>
  <c r="BI118" i="9"/>
  <c r="BI96" i="8"/>
  <c r="BI49" i="9"/>
  <c r="BI81" i="4"/>
  <c r="BI33" i="4"/>
  <c r="BI237" i="4"/>
  <c r="BI118" i="4"/>
  <c r="BI213" i="4"/>
  <c r="BI159" i="4"/>
  <c r="BF90" i="11"/>
  <c r="BE208" i="11"/>
  <c r="BE31" i="11"/>
  <c r="BE125" i="11"/>
  <c r="BI57" i="3"/>
  <c r="BI184" i="2"/>
  <c r="BI147" i="2"/>
  <c r="BI15" i="2"/>
  <c r="BI91" i="2"/>
  <c r="BI52" i="2"/>
  <c r="BI140" i="3"/>
  <c r="BI100" i="3"/>
  <c r="BI15" i="3"/>
  <c r="BI13" i="15"/>
  <c r="DB2" i="10"/>
  <c r="DB3" i="10"/>
  <c r="DB4" i="10"/>
  <c r="DB5" i="10"/>
  <c r="DB6" i="10"/>
  <c r="DB7" i="10"/>
  <c r="DB8" i="10"/>
  <c r="DB9" i="10"/>
  <c r="DB10" i="10"/>
  <c r="DB11" i="10"/>
  <c r="DB12" i="10"/>
  <c r="DB13" i="10"/>
  <c r="DB14" i="10"/>
  <c r="DB15" i="10"/>
  <c r="DB16" i="10"/>
  <c r="DB17" i="10"/>
  <c r="DB18" i="10"/>
  <c r="DB19" i="10"/>
  <c r="DB20" i="10"/>
  <c r="DB21" i="10"/>
  <c r="DB22" i="10"/>
  <c r="DB23" i="10"/>
  <c r="DB24" i="10"/>
  <c r="DB25" i="10"/>
  <c r="DB26" i="10"/>
  <c r="DB27" i="10"/>
  <c r="DB28" i="10"/>
  <c r="DB29" i="10"/>
  <c r="DB30" i="10"/>
  <c r="DB31" i="10"/>
  <c r="DB32" i="10"/>
  <c r="DB33" i="10"/>
  <c r="DB34" i="10"/>
  <c r="DB35" i="10"/>
  <c r="DB36" i="10"/>
  <c r="DB37" i="10"/>
  <c r="DB38" i="10"/>
  <c r="DB39" i="10"/>
  <c r="DB40" i="10"/>
  <c r="DB41" i="10"/>
  <c r="DB42" i="10"/>
  <c r="DB43" i="10"/>
  <c r="DB44" i="10"/>
  <c r="DB45" i="10"/>
  <c r="DB46" i="10"/>
  <c r="CW47" i="10"/>
  <c r="CX47" i="10" s="1"/>
  <c r="CW48" i="10"/>
  <c r="CX48" i="10" s="1"/>
  <c r="CY48" i="10" s="1"/>
  <c r="CZ48" i="10" s="1"/>
  <c r="DA48" i="10" s="1"/>
  <c r="DB48" i="10" s="1"/>
  <c r="CW49" i="10"/>
  <c r="CX49" i="10" s="1"/>
  <c r="CY49" i="10" s="1"/>
  <c r="CZ49" i="10" s="1"/>
  <c r="DA49" i="10" s="1"/>
  <c r="DB49" i="10" s="1"/>
  <c r="CW50" i="10"/>
  <c r="CX50" i="10" s="1"/>
  <c r="CY50" i="10" s="1"/>
  <c r="CZ50" i="10" s="1"/>
  <c r="DA50" i="10" s="1"/>
  <c r="DB50" i="10" s="1"/>
  <c r="CW51" i="10"/>
  <c r="CX51" i="10" s="1"/>
  <c r="CW52" i="10"/>
  <c r="CX52" i="10" s="1"/>
  <c r="CY52" i="10" s="1"/>
  <c r="CZ52" i="10" s="1"/>
  <c r="DA52" i="10" s="1"/>
  <c r="DB52" i="10" s="1"/>
  <c r="CW53" i="10"/>
  <c r="CX53" i="10" s="1"/>
  <c r="CY53" i="10" s="1"/>
  <c r="CZ53" i="10" s="1"/>
  <c r="DA53" i="10" s="1"/>
  <c r="DB53" i="10" s="1"/>
  <c r="CW54" i="10"/>
  <c r="CX54" i="10" s="1"/>
  <c r="CY54" i="10" s="1"/>
  <c r="CZ54" i="10" s="1"/>
  <c r="DA54" i="10" s="1"/>
  <c r="DB54" i="10" s="1"/>
  <c r="CW55" i="10"/>
  <c r="CX55" i="10" s="1"/>
  <c r="CY55" i="10" s="1"/>
  <c r="CZ55" i="10" s="1"/>
  <c r="DA55" i="10" s="1"/>
  <c r="DB55" i="10" s="1"/>
  <c r="CW56" i="10"/>
  <c r="CX56" i="10" s="1"/>
  <c r="CY56" i="10" s="1"/>
  <c r="CZ56" i="10" s="1"/>
  <c r="DA56" i="10" s="1"/>
  <c r="DB56" i="10" s="1"/>
  <c r="CW57" i="10"/>
  <c r="CX57" i="10" s="1"/>
  <c r="CY57" i="10" s="1"/>
  <c r="CZ57" i="10" s="1"/>
  <c r="DA57" i="10" s="1"/>
  <c r="DB57" i="10" s="1"/>
  <c r="CW58" i="10"/>
  <c r="CX58" i="10" s="1"/>
  <c r="CY58" i="10" s="1"/>
  <c r="CZ58" i="10" s="1"/>
  <c r="DA58" i="10" s="1"/>
  <c r="CW59" i="10"/>
  <c r="CX59" i="10" s="1"/>
  <c r="CY59" i="10" s="1"/>
  <c r="CZ59" i="10" s="1"/>
  <c r="DA59" i="10" s="1"/>
  <c r="DB59" i="10" s="1"/>
  <c r="CW60" i="10"/>
  <c r="CX60" i="10" s="1"/>
  <c r="CY60" i="10" s="1"/>
  <c r="CZ60" i="10" s="1"/>
  <c r="DA60" i="10" s="1"/>
  <c r="DB60" i="10" s="1"/>
  <c r="CW61" i="10"/>
  <c r="CX61" i="10" s="1"/>
  <c r="CY61" i="10" s="1"/>
  <c r="CZ61" i="10" s="1"/>
  <c r="DA61" i="10" s="1"/>
  <c r="DB61" i="10" s="1"/>
  <c r="CW62" i="10"/>
  <c r="CX62" i="10" s="1"/>
  <c r="CY62" i="10" s="1"/>
  <c r="CZ62" i="10" s="1"/>
  <c r="DA62" i="10" s="1"/>
  <c r="DB62" i="10" s="1"/>
  <c r="CW63" i="10"/>
  <c r="CX63" i="10" s="1"/>
  <c r="CY63" i="10" s="1"/>
  <c r="CZ63" i="10" s="1"/>
  <c r="DA63" i="10" s="1"/>
  <c r="DB63" i="10" s="1"/>
  <c r="CW64" i="10"/>
  <c r="CX64" i="10" s="1"/>
  <c r="CY64" i="10" s="1"/>
  <c r="CZ64" i="10" s="1"/>
  <c r="DA64" i="10" s="1"/>
  <c r="DB64" i="10" s="1"/>
  <c r="CW65" i="10"/>
  <c r="CX65" i="10" s="1"/>
  <c r="CY65" i="10" s="1"/>
  <c r="CZ65" i="10" s="1"/>
  <c r="DA65" i="10" s="1"/>
  <c r="DB65" i="10" s="1"/>
  <c r="CW66" i="10"/>
  <c r="CX66" i="10" s="1"/>
  <c r="CY66" i="10" s="1"/>
  <c r="CZ66" i="10" s="1"/>
  <c r="DA66" i="10" s="1"/>
  <c r="DB66" i="10" s="1"/>
  <c r="CW67" i="10"/>
  <c r="CX67" i="10" s="1"/>
  <c r="CY67" i="10" s="1"/>
  <c r="CZ67" i="10" s="1"/>
  <c r="DA67" i="10" s="1"/>
  <c r="DB67" i="10" s="1"/>
  <c r="CW68" i="10"/>
  <c r="CX68" i="10" s="1"/>
  <c r="CY68" i="10" s="1"/>
  <c r="CZ68" i="10" s="1"/>
  <c r="DA68" i="10" s="1"/>
  <c r="DB68" i="10" s="1"/>
  <c r="CW69" i="10"/>
  <c r="CX69" i="10" s="1"/>
  <c r="CY69" i="10" s="1"/>
  <c r="CZ69" i="10" s="1"/>
  <c r="DA69" i="10" s="1"/>
  <c r="DB69" i="10" s="1"/>
  <c r="CW70" i="10"/>
  <c r="CX70" i="10" s="1"/>
  <c r="CY70" i="10" s="1"/>
  <c r="CZ70" i="10" s="1"/>
  <c r="DA70" i="10" s="1"/>
  <c r="DB70" i="10" s="1"/>
  <c r="CW71" i="10"/>
  <c r="CX71" i="10" s="1"/>
  <c r="CY71" i="10" s="1"/>
  <c r="CZ71" i="10" s="1"/>
  <c r="DA71" i="10" s="1"/>
  <c r="DB71" i="10" s="1"/>
  <c r="CW72" i="10"/>
  <c r="CX72" i="10" s="1"/>
  <c r="CW73" i="10"/>
  <c r="CX73" i="10" s="1"/>
  <c r="CY73" i="10" s="1"/>
  <c r="CZ73" i="10" s="1"/>
  <c r="DA73" i="10" s="1"/>
  <c r="DB73" i="10" s="1"/>
  <c r="CW74" i="10"/>
  <c r="CX74" i="10" s="1"/>
  <c r="CY74" i="10" s="1"/>
  <c r="CZ74" i="10" s="1"/>
  <c r="DA74" i="10" s="1"/>
  <c r="DB74" i="10" s="1"/>
  <c r="CW75" i="10"/>
  <c r="CX75" i="10" s="1"/>
  <c r="CY75" i="10" s="1"/>
  <c r="CZ75" i="10" s="1"/>
  <c r="DA75" i="10" s="1"/>
  <c r="CW76" i="10"/>
  <c r="CX76" i="10" s="1"/>
  <c r="CY76" i="10" s="1"/>
  <c r="CZ76" i="10" s="1"/>
  <c r="DA76" i="10" s="1"/>
  <c r="DB76" i="10" s="1"/>
  <c r="CW77" i="10"/>
  <c r="CX77" i="10" s="1"/>
  <c r="CY77" i="10" s="1"/>
  <c r="CZ77" i="10" s="1"/>
  <c r="DA77" i="10" s="1"/>
  <c r="DB77" i="10" s="1"/>
  <c r="CW78" i="10"/>
  <c r="CX78" i="10" s="1"/>
  <c r="CY78" i="10" s="1"/>
  <c r="CZ78" i="10" s="1"/>
  <c r="DA78" i="10" s="1"/>
  <c r="DB78" i="10" s="1"/>
  <c r="CW79" i="10"/>
  <c r="CX79" i="10" s="1"/>
  <c r="CY79" i="10" s="1"/>
  <c r="CZ79" i="10" s="1"/>
  <c r="DA79" i="10" s="1"/>
  <c r="DB79" i="10" s="1"/>
  <c r="CW80" i="10"/>
  <c r="CX80" i="10" s="1"/>
  <c r="CY80" i="10" s="1"/>
  <c r="CZ80" i="10" s="1"/>
  <c r="DA80" i="10" s="1"/>
  <c r="DB80" i="10" s="1"/>
  <c r="CW81" i="10"/>
  <c r="CX81" i="10" s="1"/>
  <c r="CY81" i="10" s="1"/>
  <c r="CZ81" i="10" s="1"/>
  <c r="DA81" i="10" s="1"/>
  <c r="DB81" i="10" s="1"/>
  <c r="CW82" i="10"/>
  <c r="CX82" i="10" s="1"/>
  <c r="CY82" i="10" s="1"/>
  <c r="CZ82" i="10" s="1"/>
  <c r="DA82" i="10" s="1"/>
  <c r="DB82" i="10" s="1"/>
  <c r="CW83" i="10"/>
  <c r="CX83" i="10" s="1"/>
  <c r="CY83" i="10" s="1"/>
  <c r="CZ83" i="10" s="1"/>
  <c r="DA83" i="10" s="1"/>
  <c r="DB83" i="10" s="1"/>
  <c r="CW84" i="10"/>
  <c r="CX84" i="10" s="1"/>
  <c r="CY84" i="10" s="1"/>
  <c r="CZ84" i="10" s="1"/>
  <c r="DA84" i="10" s="1"/>
  <c r="DB84" i="10" s="1"/>
  <c r="CW85" i="10"/>
  <c r="CX85" i="10" s="1"/>
  <c r="CY85" i="10" s="1"/>
  <c r="CZ85" i="10" s="1"/>
  <c r="DA85" i="10" s="1"/>
  <c r="DB85" i="10" s="1"/>
  <c r="CW86" i="10"/>
  <c r="CX86" i="10" s="1"/>
  <c r="CY86" i="10" s="1"/>
  <c r="CZ86" i="10" s="1"/>
  <c r="DA86" i="10" s="1"/>
  <c r="DB86" i="10" s="1"/>
  <c r="CW87" i="10"/>
  <c r="CX87" i="10" s="1"/>
  <c r="CY87" i="10" s="1"/>
  <c r="CZ87" i="10" s="1"/>
  <c r="DA87" i="10" s="1"/>
  <c r="DB87" i="10" s="1"/>
  <c r="CW88" i="10"/>
  <c r="CX88" i="10" s="1"/>
  <c r="CY88" i="10" s="1"/>
  <c r="CZ88" i="10" s="1"/>
  <c r="DA88" i="10" s="1"/>
  <c r="DB88" i="10" s="1"/>
  <c r="CW89" i="10"/>
  <c r="CX89" i="10" s="1"/>
  <c r="CY89" i="10" s="1"/>
  <c r="CZ89" i="10" s="1"/>
  <c r="DA89" i="10" s="1"/>
  <c r="DB89" i="10" s="1"/>
  <c r="CW90" i="10"/>
  <c r="CX90" i="10" s="1"/>
  <c r="CY90" i="10" s="1"/>
  <c r="CZ90" i="10" s="1"/>
  <c r="DA90" i="10" s="1"/>
  <c r="DB90" i="10" s="1"/>
  <c r="CW91" i="10"/>
  <c r="CX91" i="10" s="1"/>
  <c r="CY91" i="10" s="1"/>
  <c r="CZ91" i="10" s="1"/>
  <c r="DA91" i="10" s="1"/>
  <c r="DB91" i="10" s="1"/>
  <c r="CW92" i="10"/>
  <c r="CX92" i="10" s="1"/>
  <c r="CY92" i="10" s="1"/>
  <c r="CZ92" i="10" s="1"/>
  <c r="DA92" i="10" s="1"/>
  <c r="DB92" i="10" s="1"/>
  <c r="CW93" i="10"/>
  <c r="CX93" i="10" s="1"/>
  <c r="CY93" i="10" s="1"/>
  <c r="CZ93" i="10" s="1"/>
  <c r="DA93" i="10" s="1"/>
  <c r="CW94" i="10"/>
  <c r="CX94" i="10" s="1"/>
  <c r="CY94" i="10" s="1"/>
  <c r="CZ94" i="10" s="1"/>
  <c r="DA94" i="10" s="1"/>
  <c r="DB94" i="10" s="1"/>
  <c r="CW95" i="10"/>
  <c r="CX95" i="10" s="1"/>
  <c r="CY95" i="10" s="1"/>
  <c r="CZ95" i="10" s="1"/>
  <c r="DA95" i="10" s="1"/>
  <c r="DB95" i="10" s="1"/>
  <c r="CW96" i="10"/>
  <c r="CX96" i="10" s="1"/>
  <c r="CY96" i="10" s="1"/>
  <c r="CZ96" i="10" s="1"/>
  <c r="DA96" i="10" s="1"/>
  <c r="DB96" i="10" s="1"/>
  <c r="CW97" i="10"/>
  <c r="CX97" i="10" s="1"/>
  <c r="CY97" i="10" s="1"/>
  <c r="CZ97" i="10" s="1"/>
  <c r="DA97" i="10" s="1"/>
  <c r="DB97" i="10" s="1"/>
  <c r="CW98" i="10"/>
  <c r="CX98" i="10" s="1"/>
  <c r="CY98" i="10" s="1"/>
  <c r="CZ98" i="10" s="1"/>
  <c r="DA98" i="10" s="1"/>
  <c r="DB98" i="10" s="1"/>
  <c r="CW99" i="10"/>
  <c r="CX99" i="10" s="1"/>
  <c r="CY99" i="10" s="1"/>
  <c r="CZ99" i="10" s="1"/>
  <c r="DA99" i="10" s="1"/>
  <c r="DB99" i="10" s="1"/>
  <c r="CW100" i="10"/>
  <c r="CX100" i="10" s="1"/>
  <c r="CY100" i="10" s="1"/>
  <c r="CZ100" i="10" s="1"/>
  <c r="DA100" i="10" s="1"/>
  <c r="DB100" i="10" s="1"/>
  <c r="CW101" i="10"/>
  <c r="CX101" i="10" s="1"/>
  <c r="CY101" i="10" s="1"/>
  <c r="CZ101" i="10" s="1"/>
  <c r="DA101" i="10" s="1"/>
  <c r="DB101" i="10" s="1"/>
  <c r="CW102" i="10"/>
  <c r="CX102" i="10" s="1"/>
  <c r="CY102" i="10" s="1"/>
  <c r="CZ102" i="10" s="1"/>
  <c r="DA102" i="10" s="1"/>
  <c r="DB102" i="10" s="1"/>
  <c r="CW103" i="10"/>
  <c r="CX103" i="10" s="1"/>
  <c r="CY103" i="10" s="1"/>
  <c r="CZ103" i="10" s="1"/>
  <c r="DA103" i="10" s="1"/>
  <c r="DB103" i="10" s="1"/>
  <c r="CW104" i="10"/>
  <c r="CX104" i="10" s="1"/>
  <c r="CY104" i="10" s="1"/>
  <c r="CZ104" i="10" s="1"/>
  <c r="DA104" i="10" s="1"/>
  <c r="DB104" i="10" s="1"/>
  <c r="CW105" i="10"/>
  <c r="CX105" i="10" s="1"/>
  <c r="CY105" i="10" s="1"/>
  <c r="CZ105" i="10" s="1"/>
  <c r="DA105" i="10" s="1"/>
  <c r="DB105" i="10" s="1"/>
  <c r="CW106" i="10"/>
  <c r="CX106" i="10" s="1"/>
  <c r="CY106" i="10" s="1"/>
  <c r="CZ106" i="10" s="1"/>
  <c r="DA106" i="10" s="1"/>
  <c r="DB106" i="10" s="1"/>
  <c r="CW107" i="10"/>
  <c r="CX107" i="10" s="1"/>
  <c r="CY107" i="10" s="1"/>
  <c r="CZ107" i="10" s="1"/>
  <c r="DA107" i="10" s="1"/>
  <c r="DB107" i="10" s="1"/>
  <c r="CW108" i="10"/>
  <c r="CX108" i="10" s="1"/>
  <c r="CY108" i="10" s="1"/>
  <c r="CZ108" i="10" s="1"/>
  <c r="DA108" i="10" s="1"/>
  <c r="DB108" i="10" s="1"/>
  <c r="CW109" i="10"/>
  <c r="CX109" i="10" s="1"/>
  <c r="CY109" i="10" s="1"/>
  <c r="CZ109" i="10" s="1"/>
  <c r="DA109" i="10" s="1"/>
  <c r="DB109" i="10" s="1"/>
  <c r="CW110" i="10"/>
  <c r="CX110" i="10" s="1"/>
  <c r="CY110" i="10" s="1"/>
  <c r="CZ110" i="10" s="1"/>
  <c r="DA110" i="10" s="1"/>
  <c r="DB110" i="10" s="1"/>
  <c r="CW111" i="10"/>
  <c r="CX111" i="10" s="1"/>
  <c r="CY111" i="10" s="1"/>
  <c r="CZ111" i="10" s="1"/>
  <c r="DA111" i="10" s="1"/>
  <c r="DB111" i="10" s="1"/>
  <c r="CW112" i="10"/>
  <c r="CX112" i="10" s="1"/>
  <c r="CY112" i="10" s="1"/>
  <c r="CZ112" i="10" s="1"/>
  <c r="DA112" i="10" s="1"/>
  <c r="DB112" i="10" s="1"/>
  <c r="CW113" i="10"/>
  <c r="CX113" i="10" s="1"/>
  <c r="CY113" i="10" s="1"/>
  <c r="CZ113" i="10" s="1"/>
  <c r="DA113" i="10" s="1"/>
  <c r="DB113" i="10" s="1"/>
  <c r="CW114" i="10"/>
  <c r="CX114" i="10" s="1"/>
  <c r="CY114" i="10" s="1"/>
  <c r="CZ114" i="10" s="1"/>
  <c r="DA114" i="10" s="1"/>
  <c r="DB114" i="10" s="1"/>
  <c r="CW115" i="10"/>
  <c r="CX115" i="10" s="1"/>
  <c r="CY115" i="10" s="1"/>
  <c r="CZ115" i="10" s="1"/>
  <c r="DA115" i="10" s="1"/>
  <c r="DB115" i="10" s="1"/>
  <c r="CW116" i="10"/>
  <c r="CX116" i="10" s="1"/>
  <c r="CY116" i="10" s="1"/>
  <c r="CZ116" i="10" s="1"/>
  <c r="DA116" i="10" s="1"/>
  <c r="DB116" i="10" s="1"/>
  <c r="CW117" i="10"/>
  <c r="CX117" i="10" s="1"/>
  <c r="CY117" i="10" s="1"/>
  <c r="CZ117" i="10" s="1"/>
  <c r="DA117" i="10" s="1"/>
  <c r="DB117" i="10" s="1"/>
  <c r="CW118" i="10"/>
  <c r="CX118" i="10" s="1"/>
  <c r="CY118" i="10" s="1"/>
  <c r="CZ118" i="10" s="1"/>
  <c r="DA118" i="10" s="1"/>
  <c r="DB118" i="10" s="1"/>
  <c r="CW119" i="10"/>
  <c r="CX119" i="10" s="1"/>
  <c r="CY119" i="10" s="1"/>
  <c r="CZ119" i="10" s="1"/>
  <c r="DA119" i="10" s="1"/>
  <c r="DB119" i="10" s="1"/>
  <c r="CW120" i="10"/>
  <c r="CX120" i="10" s="1"/>
  <c r="CY120" i="10" s="1"/>
  <c r="CZ120" i="10" s="1"/>
  <c r="DA120" i="10" s="1"/>
  <c r="DB120" i="10" s="1"/>
  <c r="CW121" i="10"/>
  <c r="CX121" i="10" s="1"/>
  <c r="CY121" i="10" s="1"/>
  <c r="CZ121" i="10" s="1"/>
  <c r="DA121" i="10" s="1"/>
  <c r="DB121" i="10" s="1"/>
  <c r="CW122" i="10"/>
  <c r="CX122" i="10" s="1"/>
  <c r="CY122" i="10" s="1"/>
  <c r="CZ122" i="10" s="1"/>
  <c r="DA122" i="10" s="1"/>
  <c r="DB122" i="10" s="1"/>
  <c r="CW123" i="10"/>
  <c r="CX123" i="10" s="1"/>
  <c r="CY123" i="10" s="1"/>
  <c r="CZ123" i="10" s="1"/>
  <c r="DA123" i="10" s="1"/>
  <c r="DB123" i="10" s="1"/>
  <c r="CW124" i="10"/>
  <c r="CX124" i="10" s="1"/>
  <c r="CY124" i="10" s="1"/>
  <c r="CZ124" i="10" s="1"/>
  <c r="DA124" i="10" s="1"/>
  <c r="DB124" i="10" s="1"/>
  <c r="CW125" i="10"/>
  <c r="CX125" i="10" s="1"/>
  <c r="CY125" i="10" s="1"/>
  <c r="CZ125" i="10" s="1"/>
  <c r="DA125" i="10" s="1"/>
  <c r="DB125" i="10" s="1"/>
  <c r="CW126" i="10"/>
  <c r="CX126" i="10" s="1"/>
  <c r="CY126" i="10" s="1"/>
  <c r="CZ126" i="10" s="1"/>
  <c r="DA126" i="10" s="1"/>
  <c r="DB126" i="10" s="1"/>
  <c r="CW127" i="10"/>
  <c r="CX127" i="10" s="1"/>
  <c r="CY127" i="10" s="1"/>
  <c r="CZ127" i="10" s="1"/>
  <c r="DA127" i="10" s="1"/>
  <c r="DB127" i="10" s="1"/>
  <c r="CW128" i="10"/>
  <c r="CX128" i="10" s="1"/>
  <c r="CY128" i="10" s="1"/>
  <c r="CZ128" i="10" s="1"/>
  <c r="DA128" i="10" s="1"/>
  <c r="DB128" i="10" s="1"/>
  <c r="CW129" i="10"/>
  <c r="CX129" i="10" s="1"/>
  <c r="CY129" i="10" s="1"/>
  <c r="CZ129" i="10" s="1"/>
  <c r="DA129" i="10" s="1"/>
  <c r="DB129" i="10" s="1"/>
  <c r="CW130" i="10"/>
  <c r="CX130" i="10" s="1"/>
  <c r="CY130" i="10" s="1"/>
  <c r="CZ130" i="10" s="1"/>
  <c r="DA130" i="10" s="1"/>
  <c r="DB130" i="10" s="1"/>
  <c r="CW131" i="10"/>
  <c r="CX131" i="10" s="1"/>
  <c r="CY131" i="10" s="1"/>
  <c r="CZ131" i="10" s="1"/>
  <c r="DA131" i="10" s="1"/>
  <c r="DB131" i="10" s="1"/>
  <c r="CW132" i="10"/>
  <c r="CX132" i="10" s="1"/>
  <c r="CY132" i="10" s="1"/>
  <c r="CZ132" i="10" s="1"/>
  <c r="DA132" i="10" s="1"/>
  <c r="DB132" i="10" s="1"/>
  <c r="CW133" i="10"/>
  <c r="CX133" i="10" s="1"/>
  <c r="CY133" i="10" s="1"/>
  <c r="CZ133" i="10" s="1"/>
  <c r="DA133" i="10" s="1"/>
  <c r="DB133" i="10" s="1"/>
  <c r="CW134" i="10"/>
  <c r="CX134" i="10" s="1"/>
  <c r="CY134" i="10" s="1"/>
  <c r="CZ134" i="10" s="1"/>
  <c r="DA134" i="10" s="1"/>
  <c r="DB134" i="10" s="1"/>
  <c r="CW135" i="10"/>
  <c r="CX135" i="10" s="1"/>
  <c r="CY135" i="10" s="1"/>
  <c r="CZ135" i="10" s="1"/>
  <c r="DA135" i="10" s="1"/>
  <c r="DB135" i="10" s="1"/>
  <c r="CW136" i="10"/>
  <c r="CX136" i="10" s="1"/>
  <c r="CY136" i="10" s="1"/>
  <c r="CZ136" i="10" s="1"/>
  <c r="DA136" i="10" s="1"/>
  <c r="DB136" i="10" s="1"/>
  <c r="CW137" i="10"/>
  <c r="CX137" i="10" s="1"/>
  <c r="CY137" i="10" s="1"/>
  <c r="CZ137" i="10" s="1"/>
  <c r="DA137" i="10" s="1"/>
  <c r="DB137" i="10" s="1"/>
  <c r="CW138" i="10"/>
  <c r="CX138" i="10" s="1"/>
  <c r="CY138" i="10" s="1"/>
  <c r="CZ138" i="10" s="1"/>
  <c r="DA138" i="10" s="1"/>
  <c r="DB138" i="10" s="1"/>
  <c r="CW139" i="10"/>
  <c r="CX139" i="10" s="1"/>
  <c r="CY139" i="10" s="1"/>
  <c r="CZ139" i="10" s="1"/>
  <c r="DA139" i="10" s="1"/>
  <c r="DB139" i="10" s="1"/>
  <c r="CW140" i="10"/>
  <c r="CX140" i="10" s="1"/>
  <c r="CY140" i="10" s="1"/>
  <c r="CZ140" i="10" s="1"/>
  <c r="DA140" i="10" s="1"/>
  <c r="DB140" i="10" s="1"/>
  <c r="CW141" i="10"/>
  <c r="CX141" i="10" s="1"/>
  <c r="CY141" i="10" s="1"/>
  <c r="CZ141" i="10" s="1"/>
  <c r="DA141" i="10" s="1"/>
  <c r="DB141" i="10" s="1"/>
  <c r="CW142" i="10"/>
  <c r="CX142" i="10" s="1"/>
  <c r="CY142" i="10" s="1"/>
  <c r="CZ142" i="10" s="1"/>
  <c r="DA142" i="10" s="1"/>
  <c r="DB142" i="10" s="1"/>
  <c r="CW143" i="10"/>
  <c r="CX143" i="10" s="1"/>
  <c r="CY143" i="10" s="1"/>
  <c r="CZ143" i="10" s="1"/>
  <c r="DA143" i="10" s="1"/>
  <c r="DB143" i="10" s="1"/>
  <c r="CW144" i="10"/>
  <c r="CX144" i="10" s="1"/>
  <c r="CY144" i="10" s="1"/>
  <c r="CZ144" i="10" s="1"/>
  <c r="DA144" i="10" s="1"/>
  <c r="DB144" i="10" s="1"/>
  <c r="CW145" i="10"/>
  <c r="CX145" i="10" s="1"/>
  <c r="CY145" i="10" s="1"/>
  <c r="CZ145" i="10" s="1"/>
  <c r="DA145" i="10" s="1"/>
  <c r="DB145" i="10" s="1"/>
  <c r="CW146" i="10"/>
  <c r="CX146" i="10" s="1"/>
  <c r="CY146" i="10" s="1"/>
  <c r="CZ146" i="10" s="1"/>
  <c r="DA146" i="10" s="1"/>
  <c r="DB146" i="10" s="1"/>
  <c r="CW147" i="10"/>
  <c r="CX147" i="10" s="1"/>
  <c r="CY147" i="10" s="1"/>
  <c r="CZ147" i="10" s="1"/>
  <c r="DA147" i="10" s="1"/>
  <c r="DB147" i="10" s="1"/>
  <c r="CW148" i="10"/>
  <c r="CX148" i="10" s="1"/>
  <c r="CY148" i="10" s="1"/>
  <c r="CZ148" i="10" s="1"/>
  <c r="DA148" i="10" s="1"/>
  <c r="DB148" i="10" s="1"/>
  <c r="CW149" i="10"/>
  <c r="CX149" i="10" s="1"/>
  <c r="CY149" i="10" s="1"/>
  <c r="CZ149" i="10" s="1"/>
  <c r="DA149" i="10" s="1"/>
  <c r="DB149" i="10" s="1"/>
  <c r="CW150" i="10"/>
  <c r="CX150" i="10" s="1"/>
  <c r="CY150" i="10" s="1"/>
  <c r="CZ150" i="10" s="1"/>
  <c r="DA150" i="10" s="1"/>
  <c r="DB150" i="10" s="1"/>
  <c r="CW151" i="10"/>
  <c r="CX151" i="10" s="1"/>
  <c r="CY151" i="10" s="1"/>
  <c r="CZ151" i="10" s="1"/>
  <c r="DA151" i="10" s="1"/>
  <c r="DB151" i="10" s="1"/>
  <c r="CW152" i="10"/>
  <c r="CX152" i="10" s="1"/>
  <c r="CY152" i="10" s="1"/>
  <c r="CZ152" i="10" s="1"/>
  <c r="DA152" i="10" s="1"/>
  <c r="DB152" i="10" s="1"/>
  <c r="CW153" i="10"/>
  <c r="CX153" i="10" s="1"/>
  <c r="CY153" i="10" s="1"/>
  <c r="CZ153" i="10" s="1"/>
  <c r="DA153" i="10" s="1"/>
  <c r="DB153" i="10" s="1"/>
  <c r="CW154" i="10"/>
  <c r="CX154" i="10" s="1"/>
  <c r="CY154" i="10" s="1"/>
  <c r="CZ154" i="10" s="1"/>
  <c r="DA154" i="10" s="1"/>
  <c r="DB154" i="10" s="1"/>
  <c r="CW155" i="10"/>
  <c r="CX155" i="10" s="1"/>
  <c r="CY155" i="10" s="1"/>
  <c r="CZ155" i="10" s="1"/>
  <c r="DA155" i="10" s="1"/>
  <c r="DB155" i="10" s="1"/>
  <c r="CW156" i="10"/>
  <c r="CX156" i="10" s="1"/>
  <c r="CY156" i="10" s="1"/>
  <c r="CZ156" i="10" s="1"/>
  <c r="DA156" i="10" s="1"/>
  <c r="DB156" i="10" s="1"/>
  <c r="CW157" i="10"/>
  <c r="CX157" i="10" s="1"/>
  <c r="CY157" i="10" s="1"/>
  <c r="CZ157" i="10" s="1"/>
  <c r="DA157" i="10" s="1"/>
  <c r="DB157" i="10" s="1"/>
  <c r="CW158" i="10"/>
  <c r="CX158" i="10" s="1"/>
  <c r="CY158" i="10" s="1"/>
  <c r="CZ158" i="10" s="1"/>
  <c r="DA158" i="10" s="1"/>
  <c r="DB158" i="10" s="1"/>
  <c r="CW159" i="10"/>
  <c r="CX159" i="10" s="1"/>
  <c r="CY159" i="10" s="1"/>
  <c r="CZ159" i="10" s="1"/>
  <c r="DA159" i="10" s="1"/>
  <c r="DB159" i="10" s="1"/>
  <c r="CW160" i="10"/>
  <c r="CX160" i="10" s="1"/>
  <c r="CY160" i="10" s="1"/>
  <c r="CZ160" i="10" s="1"/>
  <c r="DA160" i="10" s="1"/>
  <c r="DB160" i="10" s="1"/>
  <c r="CW161" i="10"/>
  <c r="CX161" i="10" s="1"/>
  <c r="CY161" i="10" s="1"/>
  <c r="CZ161" i="10" s="1"/>
  <c r="DA161" i="10" s="1"/>
  <c r="DB161" i="10" s="1"/>
  <c r="CW162" i="10"/>
  <c r="CX162" i="10" s="1"/>
  <c r="CY162" i="10" s="1"/>
  <c r="CZ162" i="10" s="1"/>
  <c r="DA162" i="10" s="1"/>
  <c r="DB162" i="10" s="1"/>
  <c r="CW163" i="10"/>
  <c r="CX163" i="10" s="1"/>
  <c r="CY163" i="10" s="1"/>
  <c r="CZ163" i="10" s="1"/>
  <c r="DA163" i="10" s="1"/>
  <c r="DB163" i="10" s="1"/>
  <c r="CW164" i="10"/>
  <c r="CX164" i="10" s="1"/>
  <c r="CY164" i="10" s="1"/>
  <c r="CZ164" i="10" s="1"/>
  <c r="DA164" i="10" s="1"/>
  <c r="DB164" i="10" s="1"/>
  <c r="CW165" i="10"/>
  <c r="CX165" i="10" s="1"/>
  <c r="CY165" i="10" s="1"/>
  <c r="CZ165" i="10" s="1"/>
  <c r="DA165" i="10" s="1"/>
  <c r="DB165" i="10" s="1"/>
  <c r="CW166" i="10"/>
  <c r="CX166" i="10" s="1"/>
  <c r="CY166" i="10" s="1"/>
  <c r="CZ166" i="10" s="1"/>
  <c r="DA166" i="10" s="1"/>
  <c r="DB166" i="10" s="1"/>
  <c r="CW167" i="10"/>
  <c r="CX167" i="10" s="1"/>
  <c r="CY167" i="10" s="1"/>
  <c r="CZ167" i="10" s="1"/>
  <c r="DA167" i="10" s="1"/>
  <c r="DB167" i="10" s="1"/>
  <c r="CW168" i="10"/>
  <c r="CX168" i="10" s="1"/>
  <c r="CY168" i="10" s="1"/>
  <c r="CZ168" i="10" s="1"/>
  <c r="DA168" i="10" s="1"/>
  <c r="DB168" i="10" s="1"/>
  <c r="CW169" i="10"/>
  <c r="CX169" i="10" s="1"/>
  <c r="CY169" i="10" s="1"/>
  <c r="CZ169" i="10" s="1"/>
  <c r="DA169" i="10" s="1"/>
  <c r="DB169" i="10" s="1"/>
  <c r="CW170" i="10"/>
  <c r="CX170" i="10" s="1"/>
  <c r="CY170" i="10" s="1"/>
  <c r="CZ170" i="10" s="1"/>
  <c r="DA170" i="10" s="1"/>
  <c r="DB170" i="10" s="1"/>
  <c r="CW171" i="10"/>
  <c r="CX171" i="10" s="1"/>
  <c r="CY171" i="10" s="1"/>
  <c r="CZ171" i="10" s="1"/>
  <c r="DA171" i="10" s="1"/>
  <c r="DB171" i="10" s="1"/>
  <c r="CW172" i="10"/>
  <c r="CX172" i="10" s="1"/>
  <c r="CY172" i="10" s="1"/>
  <c r="CZ172" i="10" s="1"/>
  <c r="DA172" i="10" s="1"/>
  <c r="DB172" i="10" s="1"/>
  <c r="CW173" i="10"/>
  <c r="CX173" i="10" s="1"/>
  <c r="CY173" i="10" s="1"/>
  <c r="CZ173" i="10" s="1"/>
  <c r="DA173" i="10" s="1"/>
  <c r="DB173" i="10" s="1"/>
  <c r="CW174" i="10"/>
  <c r="CX174" i="10" s="1"/>
  <c r="CY174" i="10" s="1"/>
  <c r="CZ174" i="10" s="1"/>
  <c r="DA174" i="10" s="1"/>
  <c r="DB174" i="10" s="1"/>
  <c r="CW175" i="10"/>
  <c r="CX175" i="10" s="1"/>
  <c r="CY175" i="10" s="1"/>
  <c r="CZ175" i="10" s="1"/>
  <c r="DA175" i="10" s="1"/>
  <c r="DB175" i="10" s="1"/>
  <c r="CW176" i="10"/>
  <c r="CX176" i="10" s="1"/>
  <c r="CY176" i="10" s="1"/>
  <c r="CZ176" i="10" s="1"/>
  <c r="DA176" i="10" s="1"/>
  <c r="DB176" i="10" s="1"/>
  <c r="CW177" i="10"/>
  <c r="CX177" i="10" s="1"/>
  <c r="CY177" i="10" s="1"/>
  <c r="CZ177" i="10" s="1"/>
  <c r="DA177" i="10" s="1"/>
  <c r="DB177" i="10" s="1"/>
  <c r="CW178" i="10"/>
  <c r="CX178" i="10" s="1"/>
  <c r="CY178" i="10" s="1"/>
  <c r="CZ178" i="10" s="1"/>
  <c r="DA178" i="10" s="1"/>
  <c r="DB178" i="10" s="1"/>
  <c r="CW179" i="10"/>
  <c r="CX179" i="10" s="1"/>
  <c r="CY179" i="10" s="1"/>
  <c r="CZ179" i="10" s="1"/>
  <c r="DA179" i="10" s="1"/>
  <c r="DB179" i="10" s="1"/>
  <c r="CW180" i="10"/>
  <c r="CX180" i="10" s="1"/>
  <c r="CY180" i="10" s="1"/>
  <c r="CZ180" i="10" s="1"/>
  <c r="DA180" i="10" s="1"/>
  <c r="DB180" i="10" s="1"/>
  <c r="CW181" i="10"/>
  <c r="CX181" i="10" s="1"/>
  <c r="CY181" i="10" s="1"/>
  <c r="CZ181" i="10" s="1"/>
  <c r="DA181" i="10" s="1"/>
  <c r="DB181" i="10" s="1"/>
  <c r="CW182" i="10"/>
  <c r="CX182" i="10" s="1"/>
  <c r="CY182" i="10" s="1"/>
  <c r="CZ182" i="10" s="1"/>
  <c r="DA182" i="10" s="1"/>
  <c r="DB182" i="10" s="1"/>
  <c r="CW183" i="10"/>
  <c r="CX183" i="10" s="1"/>
  <c r="CY183" i="10" s="1"/>
  <c r="CZ183" i="10" s="1"/>
  <c r="DA183" i="10" s="1"/>
  <c r="DB183" i="10" s="1"/>
  <c r="CW184" i="10"/>
  <c r="CX184" i="10" s="1"/>
  <c r="CY184" i="10" s="1"/>
  <c r="CZ184" i="10" s="1"/>
  <c r="DA184" i="10" s="1"/>
  <c r="DB184" i="10" s="1"/>
  <c r="CW185" i="10"/>
  <c r="CX185" i="10" s="1"/>
  <c r="CY185" i="10" s="1"/>
  <c r="CZ185" i="10" s="1"/>
  <c r="DA185" i="10" s="1"/>
  <c r="DB185" i="10" s="1"/>
  <c r="CW186" i="10"/>
  <c r="CX186" i="10" s="1"/>
  <c r="CY186" i="10" s="1"/>
  <c r="CZ186" i="10" s="1"/>
  <c r="DA186" i="10" s="1"/>
  <c r="DB186" i="10" s="1"/>
  <c r="CW187" i="10"/>
  <c r="CX187" i="10" s="1"/>
  <c r="CY187" i="10" s="1"/>
  <c r="CZ187" i="10" s="1"/>
  <c r="DA187" i="10" s="1"/>
  <c r="DB187" i="10" s="1"/>
  <c r="CW188" i="10"/>
  <c r="CX188" i="10" s="1"/>
  <c r="CY188" i="10" s="1"/>
  <c r="CZ188" i="10" s="1"/>
  <c r="DA188" i="10" s="1"/>
  <c r="DB188" i="10" s="1"/>
  <c r="CW189" i="10"/>
  <c r="CX189" i="10" s="1"/>
  <c r="CY189" i="10" s="1"/>
  <c r="CZ189" i="10" s="1"/>
  <c r="DA189" i="10" s="1"/>
  <c r="DB189" i="10" s="1"/>
  <c r="CW190" i="10"/>
  <c r="CX190" i="10" s="1"/>
  <c r="CY190" i="10" s="1"/>
  <c r="CZ190" i="10" s="1"/>
  <c r="DA190" i="10" s="1"/>
  <c r="DB190" i="10" s="1"/>
  <c r="CW191" i="10"/>
  <c r="CX191" i="10" s="1"/>
  <c r="CY191" i="10" s="1"/>
  <c r="CZ191" i="10" s="1"/>
  <c r="DA191" i="10" s="1"/>
  <c r="DB191" i="10" s="1"/>
  <c r="CW192" i="10"/>
  <c r="CX192" i="10" s="1"/>
  <c r="CY192" i="10" s="1"/>
  <c r="CZ192" i="10" s="1"/>
  <c r="DA192" i="10" s="1"/>
  <c r="DB192" i="10" s="1"/>
  <c r="CW193" i="10"/>
  <c r="CX193" i="10" s="1"/>
  <c r="CY193" i="10" s="1"/>
  <c r="CZ193" i="10" s="1"/>
  <c r="DA193" i="10" s="1"/>
  <c r="DB193" i="10" s="1"/>
  <c r="CW194" i="10"/>
  <c r="CX194" i="10" s="1"/>
  <c r="CY194" i="10" s="1"/>
  <c r="CZ194" i="10" s="1"/>
  <c r="DA194" i="10" s="1"/>
  <c r="DB194" i="10" s="1"/>
  <c r="CW195" i="10"/>
  <c r="CX195" i="10" s="1"/>
  <c r="CY195" i="10" s="1"/>
  <c r="CZ195" i="10" s="1"/>
  <c r="DA195" i="10" s="1"/>
  <c r="DB195" i="10" s="1"/>
  <c r="CW196" i="10"/>
  <c r="CX196" i="10" s="1"/>
  <c r="CY196" i="10" s="1"/>
  <c r="CZ196" i="10" s="1"/>
  <c r="DA196" i="10" s="1"/>
  <c r="DB196" i="10" s="1"/>
  <c r="CW197" i="10"/>
  <c r="CX197" i="10" s="1"/>
  <c r="CY197" i="10" s="1"/>
  <c r="CZ197" i="10" s="1"/>
  <c r="DA197" i="10" s="1"/>
  <c r="DB197" i="10" s="1"/>
  <c r="CW198" i="10"/>
  <c r="CX198" i="10" s="1"/>
  <c r="CY198" i="10" s="1"/>
  <c r="CZ198" i="10" s="1"/>
  <c r="DA198" i="10" s="1"/>
  <c r="DB198" i="10" s="1"/>
  <c r="CW199" i="10"/>
  <c r="CX199" i="10" s="1"/>
  <c r="CY199" i="10" s="1"/>
  <c r="CZ199" i="10" s="1"/>
  <c r="DA199" i="10" s="1"/>
  <c r="DB199" i="10" s="1"/>
  <c r="CW200" i="10"/>
  <c r="CX200" i="10" s="1"/>
  <c r="CY200" i="10" s="1"/>
  <c r="CZ200" i="10" s="1"/>
  <c r="DA200" i="10" s="1"/>
  <c r="DB200" i="10" s="1"/>
  <c r="CW201" i="10"/>
  <c r="CX201" i="10" s="1"/>
  <c r="CY201" i="10" s="1"/>
  <c r="CZ201" i="10" s="1"/>
  <c r="DA201" i="10" s="1"/>
  <c r="DB201" i="10" s="1"/>
  <c r="CW202" i="10"/>
  <c r="CX202" i="10" s="1"/>
  <c r="CY202" i="10" s="1"/>
  <c r="CZ202" i="10" s="1"/>
  <c r="DA202" i="10" s="1"/>
  <c r="DB202" i="10" s="1"/>
  <c r="CW203" i="10"/>
  <c r="CX203" i="10" s="1"/>
  <c r="CY203" i="10" s="1"/>
  <c r="CZ203" i="10" s="1"/>
  <c r="DA203" i="10" s="1"/>
  <c r="DB203" i="10" s="1"/>
  <c r="CW204" i="10"/>
  <c r="CX204" i="10" s="1"/>
  <c r="CY204" i="10" s="1"/>
  <c r="CZ204" i="10" s="1"/>
  <c r="DA204" i="10" s="1"/>
  <c r="DB204" i="10" s="1"/>
  <c r="CW205" i="10"/>
  <c r="CX205" i="10" s="1"/>
  <c r="CY205" i="10" s="1"/>
  <c r="CZ205" i="10" s="1"/>
  <c r="DA205" i="10" s="1"/>
  <c r="DB205" i="10" s="1"/>
  <c r="CW206" i="10"/>
  <c r="CX206" i="10" s="1"/>
  <c r="CY206" i="10" s="1"/>
  <c r="CZ206" i="10" s="1"/>
  <c r="DA206" i="10" s="1"/>
  <c r="DB206" i="10" s="1"/>
  <c r="CW207" i="10"/>
  <c r="CX207" i="10" s="1"/>
  <c r="CY207" i="10" s="1"/>
  <c r="CZ207" i="10" s="1"/>
  <c r="DA207" i="10" s="1"/>
  <c r="DB207" i="10" s="1"/>
  <c r="CW208" i="10"/>
  <c r="CX208" i="10" s="1"/>
  <c r="CY208" i="10" s="1"/>
  <c r="CZ208" i="10" s="1"/>
  <c r="DA208" i="10" s="1"/>
  <c r="DB208" i="10" s="1"/>
  <c r="CW209" i="10"/>
  <c r="CX209" i="10" s="1"/>
  <c r="CY209" i="10" s="1"/>
  <c r="CZ209" i="10" s="1"/>
  <c r="DA209" i="10" s="1"/>
  <c r="DB209" i="10" s="1"/>
  <c r="CW210" i="10"/>
  <c r="CX210" i="10" s="1"/>
  <c r="CY210" i="10" s="1"/>
  <c r="CZ210" i="10" s="1"/>
  <c r="DA210" i="10" s="1"/>
  <c r="DB210" i="10" s="1"/>
  <c r="CW211" i="10"/>
  <c r="CX211" i="10" s="1"/>
  <c r="CY211" i="10" s="1"/>
  <c r="CZ211" i="10" s="1"/>
  <c r="DA211" i="10" s="1"/>
  <c r="DB211" i="10" s="1"/>
  <c r="CW212" i="10"/>
  <c r="CX212" i="10" s="1"/>
  <c r="CY212" i="10" s="1"/>
  <c r="CZ212" i="10" s="1"/>
  <c r="DA212" i="10" s="1"/>
  <c r="DB212" i="10" s="1"/>
  <c r="CW213" i="10"/>
  <c r="CX213" i="10" s="1"/>
  <c r="CY213" i="10" s="1"/>
  <c r="CZ213" i="10" s="1"/>
  <c r="DA213" i="10" s="1"/>
  <c r="DB213" i="10" s="1"/>
  <c r="CW214" i="10"/>
  <c r="CX214" i="10" s="1"/>
  <c r="CY214" i="10" s="1"/>
  <c r="CZ214" i="10" s="1"/>
  <c r="DA214" i="10" s="1"/>
  <c r="DB214" i="10" s="1"/>
  <c r="CW215" i="10"/>
  <c r="CX215" i="10" s="1"/>
  <c r="CY215" i="10" s="1"/>
  <c r="CZ215" i="10" s="1"/>
  <c r="DA215" i="10" s="1"/>
  <c r="DB215" i="10" s="1"/>
  <c r="CW216" i="10"/>
  <c r="CX216" i="10" s="1"/>
  <c r="CY216" i="10" s="1"/>
  <c r="CZ216" i="10" s="1"/>
  <c r="DA216" i="10" s="1"/>
  <c r="DB216" i="10" s="1"/>
  <c r="CW217" i="10"/>
  <c r="CX217" i="10" s="1"/>
  <c r="CY217" i="10" s="1"/>
  <c r="CZ217" i="10" s="1"/>
  <c r="DA217" i="10" s="1"/>
  <c r="DB217" i="10" s="1"/>
  <c r="CW218" i="10"/>
  <c r="CX218" i="10" s="1"/>
  <c r="CY218" i="10" s="1"/>
  <c r="CZ218" i="10" s="1"/>
  <c r="DA218" i="10" s="1"/>
  <c r="DB218" i="10" s="1"/>
  <c r="CW219" i="10"/>
  <c r="CX219" i="10" s="1"/>
  <c r="CY219" i="10" s="1"/>
  <c r="CZ219" i="10" s="1"/>
  <c r="DA219" i="10" s="1"/>
  <c r="DB219" i="10" s="1"/>
  <c r="CW220" i="10"/>
  <c r="CX220" i="10" s="1"/>
  <c r="CY220" i="10" s="1"/>
  <c r="CZ220" i="10" s="1"/>
  <c r="DA220" i="10" s="1"/>
  <c r="DB220" i="10" s="1"/>
  <c r="CW221" i="10"/>
  <c r="CX221" i="10" s="1"/>
  <c r="CY221" i="10" s="1"/>
  <c r="CZ221" i="10" s="1"/>
  <c r="DA221" i="10" s="1"/>
  <c r="DB221" i="10" s="1"/>
  <c r="CW222" i="10"/>
  <c r="CX222" i="10" s="1"/>
  <c r="CY222" i="10" s="1"/>
  <c r="CZ222" i="10" s="1"/>
  <c r="DA222" i="10" s="1"/>
  <c r="DB222" i="10" s="1"/>
  <c r="CW223" i="10"/>
  <c r="CX223" i="10" s="1"/>
  <c r="CY223" i="10" s="1"/>
  <c r="CZ223" i="10" s="1"/>
  <c r="DA223" i="10" s="1"/>
  <c r="DB223" i="10" s="1"/>
  <c r="CW224" i="10"/>
  <c r="CX224" i="10" s="1"/>
  <c r="CY224" i="10" s="1"/>
  <c r="CZ224" i="10" s="1"/>
  <c r="DA224" i="10" s="1"/>
  <c r="DB224" i="10" s="1"/>
  <c r="CW225" i="10"/>
  <c r="CX225" i="10" s="1"/>
  <c r="CY225" i="10" s="1"/>
  <c r="CZ225" i="10" s="1"/>
  <c r="DA225" i="10" s="1"/>
  <c r="DB225" i="10" s="1"/>
  <c r="CW226" i="10"/>
  <c r="CX226" i="10" s="1"/>
  <c r="CY226" i="10" s="1"/>
  <c r="CZ226" i="10" s="1"/>
  <c r="DA226" i="10" s="1"/>
  <c r="DB226" i="10" s="1"/>
  <c r="CW227" i="10"/>
  <c r="CX227" i="10" s="1"/>
  <c r="CY227" i="10" s="1"/>
  <c r="CZ227" i="10" s="1"/>
  <c r="DA227" i="10" s="1"/>
  <c r="DB227" i="10" s="1"/>
  <c r="CW228" i="10"/>
  <c r="CX228" i="10" s="1"/>
  <c r="CY228" i="10" s="1"/>
  <c r="CZ228" i="10" s="1"/>
  <c r="DA228" i="10" s="1"/>
  <c r="DB228" i="10" s="1"/>
  <c r="CW229" i="10"/>
  <c r="CX229" i="10" s="1"/>
  <c r="CY229" i="10" s="1"/>
  <c r="CZ229" i="10" s="1"/>
  <c r="DA229" i="10" s="1"/>
  <c r="DB229" i="10" s="1"/>
  <c r="CW230" i="10"/>
  <c r="CX230" i="10" s="1"/>
  <c r="CY230" i="10" s="1"/>
  <c r="CZ230" i="10" s="1"/>
  <c r="DA230" i="10" s="1"/>
  <c r="DB230" i="10" s="1"/>
  <c r="CW231" i="10"/>
  <c r="CX231" i="10" s="1"/>
  <c r="CY231" i="10" s="1"/>
  <c r="CZ231" i="10" s="1"/>
  <c r="DA231" i="10" s="1"/>
  <c r="DB231" i="10" s="1"/>
  <c r="CW232" i="10"/>
  <c r="CX232" i="10" s="1"/>
  <c r="CY232" i="10" s="1"/>
  <c r="CZ232" i="10" s="1"/>
  <c r="DA232" i="10" s="1"/>
  <c r="DB232" i="10" s="1"/>
  <c r="CW233" i="10"/>
  <c r="CX233" i="10" s="1"/>
  <c r="CY233" i="10" s="1"/>
  <c r="CZ233" i="10" s="1"/>
  <c r="DA233" i="10" s="1"/>
  <c r="DB233" i="10" s="1"/>
  <c r="CW234" i="10"/>
  <c r="CX234" i="10" s="1"/>
  <c r="CY234" i="10" s="1"/>
  <c r="CZ234" i="10" s="1"/>
  <c r="DA234" i="10" s="1"/>
  <c r="DB234" i="10" s="1"/>
  <c r="CW235" i="10"/>
  <c r="CX235" i="10" s="1"/>
  <c r="CY235" i="10" s="1"/>
  <c r="CZ235" i="10" s="1"/>
  <c r="DA235" i="10" s="1"/>
  <c r="DB235" i="10" s="1"/>
  <c r="CW236" i="10"/>
  <c r="CX236" i="10" s="1"/>
  <c r="CY236" i="10" s="1"/>
  <c r="CZ236" i="10" s="1"/>
  <c r="DA236" i="10" s="1"/>
  <c r="DB236" i="10" s="1"/>
  <c r="CW237" i="10"/>
  <c r="CX237" i="10" s="1"/>
  <c r="CY237" i="10" s="1"/>
  <c r="CZ237" i="10" s="1"/>
  <c r="DA237" i="10" s="1"/>
  <c r="DB237" i="10" s="1"/>
  <c r="CW238" i="10"/>
  <c r="CX238" i="10" s="1"/>
  <c r="CY238" i="10" s="1"/>
  <c r="CZ238" i="10" s="1"/>
  <c r="DA238" i="10" s="1"/>
  <c r="DB238" i="10" s="1"/>
  <c r="CW239" i="10"/>
  <c r="CX239" i="10" s="1"/>
  <c r="CY239" i="10" s="1"/>
  <c r="CZ239" i="10" s="1"/>
  <c r="DA239" i="10" s="1"/>
  <c r="DB239" i="10" s="1"/>
  <c r="CW240" i="10"/>
  <c r="CX240" i="10" s="1"/>
  <c r="CY240" i="10" s="1"/>
  <c r="CZ240" i="10" s="1"/>
  <c r="DA240" i="10" s="1"/>
  <c r="DB240" i="10" s="1"/>
  <c r="CW241" i="10"/>
  <c r="CX241" i="10" s="1"/>
  <c r="CY241" i="10" s="1"/>
  <c r="CZ241" i="10" s="1"/>
  <c r="DA241" i="10" s="1"/>
  <c r="DB241" i="10" s="1"/>
  <c r="CW242" i="10"/>
  <c r="CX242" i="10" s="1"/>
  <c r="CY242" i="10" s="1"/>
  <c r="CZ242" i="10" s="1"/>
  <c r="DA242" i="10" s="1"/>
  <c r="DB242" i="10" s="1"/>
  <c r="CW243" i="10"/>
  <c r="CX243" i="10" s="1"/>
  <c r="CY243" i="10" s="1"/>
  <c r="CZ243" i="10" s="1"/>
  <c r="DA243" i="10" s="1"/>
  <c r="DB243" i="10" s="1"/>
  <c r="CW244" i="10"/>
  <c r="CX244" i="10" s="1"/>
  <c r="CY244" i="10" s="1"/>
  <c r="CZ244" i="10" s="1"/>
  <c r="DA244" i="10" s="1"/>
  <c r="DB244" i="10" s="1"/>
  <c r="CW245" i="10"/>
  <c r="CX245" i="10" s="1"/>
  <c r="CY245" i="10" s="1"/>
  <c r="CZ245" i="10" s="1"/>
  <c r="DA245" i="10" s="1"/>
  <c r="DB245" i="10" s="1"/>
  <c r="CW246" i="10"/>
  <c r="CX246" i="10" s="1"/>
  <c r="CY246" i="10" s="1"/>
  <c r="CZ246" i="10" s="1"/>
  <c r="DA246" i="10" s="1"/>
  <c r="DB246" i="10" s="1"/>
  <c r="CW247" i="10"/>
  <c r="CX247" i="10" s="1"/>
  <c r="CY247" i="10" s="1"/>
  <c r="CZ247" i="10" s="1"/>
  <c r="DA247" i="10" s="1"/>
  <c r="DB247" i="10" s="1"/>
  <c r="CW248" i="10"/>
  <c r="CX248" i="10" s="1"/>
  <c r="CY248" i="10" s="1"/>
  <c r="CZ248" i="10" s="1"/>
  <c r="DA248" i="10" s="1"/>
  <c r="DB248" i="10" s="1"/>
  <c r="CW249" i="10"/>
  <c r="CX249" i="10" s="1"/>
  <c r="CY249" i="10" s="1"/>
  <c r="CZ249" i="10" s="1"/>
  <c r="DA249" i="10" s="1"/>
  <c r="DB249" i="10" s="1"/>
  <c r="CW250" i="10"/>
  <c r="CX250" i="10" s="1"/>
  <c r="CY250" i="10" s="1"/>
  <c r="CZ250" i="10" s="1"/>
  <c r="DA250" i="10" s="1"/>
  <c r="DB250" i="10" s="1"/>
  <c r="CW251" i="10"/>
  <c r="CX251" i="10" s="1"/>
  <c r="CY251" i="10" s="1"/>
  <c r="CZ251" i="10" s="1"/>
  <c r="DA251" i="10" s="1"/>
  <c r="DB251" i="10" s="1"/>
  <c r="CW252" i="10"/>
  <c r="CX252" i="10" s="1"/>
  <c r="CY252" i="10" s="1"/>
  <c r="CZ252" i="10" s="1"/>
  <c r="DA252" i="10" s="1"/>
  <c r="DB252" i="10" s="1"/>
  <c r="CW253" i="10"/>
  <c r="CX253" i="10" s="1"/>
  <c r="CY253" i="10" s="1"/>
  <c r="CZ253" i="10" s="1"/>
  <c r="DA253" i="10" s="1"/>
  <c r="DB253" i="10" s="1"/>
  <c r="CW254" i="10"/>
  <c r="CX254" i="10" s="1"/>
  <c r="CY254" i="10" s="1"/>
  <c r="CZ254" i="10" s="1"/>
  <c r="DA254" i="10" s="1"/>
  <c r="DB254" i="10" s="1"/>
  <c r="CW255" i="10"/>
  <c r="CX255" i="10" s="1"/>
  <c r="CY255" i="10" s="1"/>
  <c r="CZ255" i="10" s="1"/>
  <c r="DA255" i="10" s="1"/>
  <c r="DB255" i="10" s="1"/>
  <c r="CW256" i="10"/>
  <c r="CX256" i="10" s="1"/>
  <c r="CY256" i="10" s="1"/>
  <c r="CZ256" i="10" s="1"/>
  <c r="DA256" i="10" s="1"/>
  <c r="DB256" i="10" s="1"/>
  <c r="CW257" i="10"/>
  <c r="CX257" i="10" s="1"/>
  <c r="CY257" i="10" s="1"/>
  <c r="CZ257" i="10" s="1"/>
  <c r="DA257" i="10" s="1"/>
  <c r="DB257" i="10" s="1"/>
  <c r="CW258" i="10"/>
  <c r="CX258" i="10" s="1"/>
  <c r="CY258" i="10" s="1"/>
  <c r="CZ258" i="10" s="1"/>
  <c r="DA258" i="10" s="1"/>
  <c r="DB258" i="10" s="1"/>
  <c r="CW259" i="10"/>
  <c r="CX259" i="10" s="1"/>
  <c r="CY259" i="10" s="1"/>
  <c r="CZ259" i="10" s="1"/>
  <c r="DA259" i="10" s="1"/>
  <c r="DB259" i="10" s="1"/>
  <c r="CW260" i="10"/>
  <c r="CX260" i="10" s="1"/>
  <c r="CY260" i="10" s="1"/>
  <c r="CZ260" i="10" s="1"/>
  <c r="DA260" i="10" s="1"/>
  <c r="DB260" i="10" s="1"/>
  <c r="CW261" i="10"/>
  <c r="CX261" i="10" s="1"/>
  <c r="CY261" i="10" s="1"/>
  <c r="CZ261" i="10" s="1"/>
  <c r="DA261" i="10" s="1"/>
  <c r="DB261" i="10" s="1"/>
  <c r="CW262" i="10"/>
  <c r="CX262" i="10" s="1"/>
  <c r="CY262" i="10" s="1"/>
  <c r="CZ262" i="10" s="1"/>
  <c r="DA262" i="10" s="1"/>
  <c r="DB262" i="10" s="1"/>
  <c r="CW263" i="10"/>
  <c r="CX263" i="10" s="1"/>
  <c r="CY263" i="10" s="1"/>
  <c r="CZ263" i="10" s="1"/>
  <c r="DA263" i="10" s="1"/>
  <c r="DB263" i="10" s="1"/>
  <c r="CW264" i="10"/>
  <c r="CX264" i="10" s="1"/>
  <c r="CY264" i="10" s="1"/>
  <c r="CZ264" i="10" s="1"/>
  <c r="DA264" i="10" s="1"/>
  <c r="DB264" i="10" s="1"/>
  <c r="CW265" i="10"/>
  <c r="CX265" i="10" s="1"/>
  <c r="CY265" i="10" s="1"/>
  <c r="CZ265" i="10" s="1"/>
  <c r="DA265" i="10" s="1"/>
  <c r="DB265" i="10" s="1"/>
  <c r="CW266" i="10"/>
  <c r="CX266" i="10" s="1"/>
  <c r="CY266" i="10" s="1"/>
  <c r="CZ266" i="10" s="1"/>
  <c r="DA266" i="10" s="1"/>
  <c r="DB266" i="10" s="1"/>
  <c r="CW267" i="10"/>
  <c r="CX267" i="10" s="1"/>
  <c r="CY267" i="10" s="1"/>
  <c r="CZ267" i="10" s="1"/>
  <c r="DA267" i="10" s="1"/>
  <c r="DB267" i="10" s="1"/>
  <c r="CW268" i="10"/>
  <c r="CX268" i="10" s="1"/>
  <c r="CY268" i="10" s="1"/>
  <c r="CZ268" i="10" s="1"/>
  <c r="DA268" i="10" s="1"/>
  <c r="DB268" i="10" s="1"/>
  <c r="CW269" i="10"/>
  <c r="CX269" i="10" s="1"/>
  <c r="CY269" i="10" s="1"/>
  <c r="CZ269" i="10" s="1"/>
  <c r="DA269" i="10" s="1"/>
  <c r="DB269" i="10" s="1"/>
  <c r="CW270" i="10"/>
  <c r="CX270" i="10" s="1"/>
  <c r="CY270" i="10" s="1"/>
  <c r="CZ270" i="10" s="1"/>
  <c r="DA270" i="10" s="1"/>
  <c r="DB270" i="10" s="1"/>
  <c r="CW271" i="10"/>
  <c r="CX271" i="10" s="1"/>
  <c r="CY271" i="10" s="1"/>
  <c r="CZ271" i="10" s="1"/>
  <c r="DA271" i="10" s="1"/>
  <c r="DB271" i="10" s="1"/>
  <c r="CW272" i="10"/>
  <c r="CX272" i="10" s="1"/>
  <c r="CY272" i="10" s="1"/>
  <c r="CZ272" i="10" s="1"/>
  <c r="DA272" i="10" s="1"/>
  <c r="DB272" i="10" s="1"/>
  <c r="CW273" i="10"/>
  <c r="CX273" i="10" s="1"/>
  <c r="CY273" i="10" s="1"/>
  <c r="CZ273" i="10" s="1"/>
  <c r="DA273" i="10" s="1"/>
  <c r="DB273" i="10" s="1"/>
  <c r="CW274" i="10"/>
  <c r="CX274" i="10" s="1"/>
  <c r="CY274" i="10" s="1"/>
  <c r="CZ274" i="10" s="1"/>
  <c r="DA274" i="10" s="1"/>
  <c r="DB274" i="10" s="1"/>
  <c r="CW275" i="10"/>
  <c r="CX275" i="10" s="1"/>
  <c r="CY275" i="10" s="1"/>
  <c r="CZ275" i="10" s="1"/>
  <c r="DA275" i="10" s="1"/>
  <c r="DB275" i="10" s="1"/>
  <c r="CW276" i="10"/>
  <c r="CX276" i="10" s="1"/>
  <c r="CY276" i="10" s="1"/>
  <c r="CZ276" i="10" s="1"/>
  <c r="DA276" i="10" s="1"/>
  <c r="DB276" i="10" s="1"/>
  <c r="CW277" i="10"/>
  <c r="CX277" i="10" s="1"/>
  <c r="CY277" i="10" s="1"/>
  <c r="CZ277" i="10" s="1"/>
  <c r="DA277" i="10" s="1"/>
  <c r="DB277" i="10" s="1"/>
  <c r="CW278" i="10"/>
  <c r="CX278" i="10" s="1"/>
  <c r="CY278" i="10" s="1"/>
  <c r="CZ278" i="10" s="1"/>
  <c r="DA278" i="10" s="1"/>
  <c r="DB278" i="10" s="1"/>
  <c r="CW279" i="10"/>
  <c r="CX279" i="10" s="1"/>
  <c r="CY279" i="10" s="1"/>
  <c r="CZ279" i="10" s="1"/>
  <c r="DA279" i="10" s="1"/>
  <c r="DB279" i="10" s="1"/>
  <c r="CW280" i="10"/>
  <c r="CX280" i="10" s="1"/>
  <c r="CY280" i="10" s="1"/>
  <c r="CZ280" i="10" s="1"/>
  <c r="DA280" i="10" s="1"/>
  <c r="DB280" i="10" s="1"/>
  <c r="CW281" i="10"/>
  <c r="CX281" i="10" s="1"/>
  <c r="CY281" i="10" s="1"/>
  <c r="CZ281" i="10" s="1"/>
  <c r="DA281" i="10" s="1"/>
  <c r="DB281" i="10" s="1"/>
  <c r="CW282" i="10"/>
  <c r="CX282" i="10" s="1"/>
  <c r="CY282" i="10" s="1"/>
  <c r="CZ282" i="10" s="1"/>
  <c r="DA282" i="10" s="1"/>
  <c r="DB282" i="10" s="1"/>
  <c r="CW283" i="10"/>
  <c r="CX283" i="10" s="1"/>
  <c r="CY283" i="10" s="1"/>
  <c r="CZ283" i="10" s="1"/>
  <c r="DA283" i="10" s="1"/>
  <c r="DB283" i="10" s="1"/>
  <c r="CW284" i="10"/>
  <c r="CX284" i="10" s="1"/>
  <c r="CY284" i="10" s="1"/>
  <c r="CZ284" i="10" s="1"/>
  <c r="DA284" i="10" s="1"/>
  <c r="DB284" i="10" s="1"/>
  <c r="CW285" i="10"/>
  <c r="CX285" i="10" s="1"/>
  <c r="CY285" i="10" s="1"/>
  <c r="CZ285" i="10" s="1"/>
  <c r="DA285" i="10" s="1"/>
  <c r="DB285" i="10" s="1"/>
  <c r="CW286" i="10"/>
  <c r="CX286" i="10" s="1"/>
  <c r="CY286" i="10" s="1"/>
  <c r="CZ286" i="10" s="1"/>
  <c r="DA286" i="10" s="1"/>
  <c r="DB286" i="10" s="1"/>
  <c r="CW287" i="10"/>
  <c r="CX287" i="10" s="1"/>
  <c r="CY287" i="10" s="1"/>
  <c r="CZ287" i="10" s="1"/>
  <c r="DA287" i="10" s="1"/>
  <c r="DB287" i="10" s="1"/>
  <c r="CW288" i="10"/>
  <c r="CX288" i="10" s="1"/>
  <c r="CY288" i="10" s="1"/>
  <c r="CZ288" i="10" s="1"/>
  <c r="DA288" i="10" s="1"/>
  <c r="DB288" i="10" s="1"/>
  <c r="CW289" i="10"/>
  <c r="CX289" i="10" s="1"/>
  <c r="CY289" i="10" s="1"/>
  <c r="CZ289" i="10" s="1"/>
  <c r="DA289" i="10" s="1"/>
  <c r="DB289" i="10" s="1"/>
  <c r="CW290" i="10"/>
  <c r="CX290" i="10" s="1"/>
  <c r="CY290" i="10" s="1"/>
  <c r="CZ290" i="10" s="1"/>
  <c r="DA290" i="10" s="1"/>
  <c r="DB290" i="10" s="1"/>
  <c r="CW291" i="10"/>
  <c r="CX291" i="10" s="1"/>
  <c r="CY291" i="10" s="1"/>
  <c r="CZ291" i="10" s="1"/>
  <c r="DA291" i="10" s="1"/>
  <c r="DB291" i="10" s="1"/>
  <c r="CW292" i="10"/>
  <c r="CX292" i="10" s="1"/>
  <c r="CY292" i="10" s="1"/>
  <c r="CZ292" i="10" s="1"/>
  <c r="DA292" i="10" s="1"/>
  <c r="DB292" i="10" s="1"/>
  <c r="CW293" i="10"/>
  <c r="CX293" i="10" s="1"/>
  <c r="CY293" i="10" s="1"/>
  <c r="CZ293" i="10" s="1"/>
  <c r="DA293" i="10" s="1"/>
  <c r="DB293" i="10" s="1"/>
  <c r="CW294" i="10"/>
  <c r="CX294" i="10" s="1"/>
  <c r="CY294" i="10" s="1"/>
  <c r="CZ294" i="10" s="1"/>
  <c r="DA294" i="10" s="1"/>
  <c r="DB294" i="10" s="1"/>
  <c r="CW295" i="10"/>
  <c r="CX295" i="10" s="1"/>
  <c r="CY295" i="10" s="1"/>
  <c r="CZ295" i="10" s="1"/>
  <c r="DA295" i="10" s="1"/>
  <c r="DB295" i="10" s="1"/>
  <c r="CW296" i="10"/>
  <c r="CX296" i="10" s="1"/>
  <c r="CY296" i="10" s="1"/>
  <c r="CZ296" i="10" s="1"/>
  <c r="DA296" i="10" s="1"/>
  <c r="DB296" i="10" s="1"/>
  <c r="CW297" i="10"/>
  <c r="CX297" i="10" s="1"/>
  <c r="CY297" i="10" s="1"/>
  <c r="CZ297" i="10" s="1"/>
  <c r="DA297" i="10" s="1"/>
  <c r="DB297" i="10" s="1"/>
  <c r="CW298" i="10"/>
  <c r="CX298" i="10" s="1"/>
  <c r="CY298" i="10" s="1"/>
  <c r="CZ298" i="10" s="1"/>
  <c r="DA298" i="10" s="1"/>
  <c r="DB298" i="10" s="1"/>
  <c r="CW299" i="10"/>
  <c r="CX299" i="10" s="1"/>
  <c r="CY299" i="10" s="1"/>
  <c r="CZ299" i="10" s="1"/>
  <c r="DA299" i="10" s="1"/>
  <c r="DB299" i="10" s="1"/>
  <c r="CW300" i="10"/>
  <c r="CX300" i="10" s="1"/>
  <c r="CY300" i="10" s="1"/>
  <c r="CZ300" i="10" s="1"/>
  <c r="DA300" i="10" s="1"/>
  <c r="DB300" i="10" s="1"/>
  <c r="CW301" i="10"/>
  <c r="CX301" i="10" s="1"/>
  <c r="CY301" i="10" s="1"/>
  <c r="CZ301" i="10" s="1"/>
  <c r="DA301" i="10" s="1"/>
  <c r="DB301" i="10" s="1"/>
  <c r="CW302" i="10"/>
  <c r="CX302" i="10" s="1"/>
  <c r="CY302" i="10" s="1"/>
  <c r="CZ302" i="10" s="1"/>
  <c r="DA302" i="10" s="1"/>
  <c r="DB302" i="10" s="1"/>
  <c r="CW303" i="10"/>
  <c r="CX303" i="10" s="1"/>
  <c r="CY303" i="10" s="1"/>
  <c r="CZ303" i="10" s="1"/>
  <c r="DA303" i="10" s="1"/>
  <c r="DB303" i="10" s="1"/>
  <c r="CW304" i="10"/>
  <c r="CX304" i="10" s="1"/>
  <c r="CY304" i="10" s="1"/>
  <c r="CZ304" i="10" s="1"/>
  <c r="DA304" i="10" s="1"/>
  <c r="DB304" i="10" s="1"/>
  <c r="CW305" i="10"/>
  <c r="CX305" i="10" s="1"/>
  <c r="CY305" i="10" s="1"/>
  <c r="CZ305" i="10" s="1"/>
  <c r="DA305" i="10" s="1"/>
  <c r="DB305" i="10" s="1"/>
  <c r="CW306" i="10"/>
  <c r="CX306" i="10" s="1"/>
  <c r="CY306" i="10" s="1"/>
  <c r="CZ306" i="10" s="1"/>
  <c r="DA306" i="10" s="1"/>
  <c r="DB306" i="10" s="1"/>
  <c r="CW307" i="10"/>
  <c r="CX307" i="10" s="1"/>
  <c r="CY307" i="10" s="1"/>
  <c r="CZ307" i="10" s="1"/>
  <c r="DA307" i="10" s="1"/>
  <c r="DB307" i="10" s="1"/>
  <c r="CW308" i="10"/>
  <c r="CX308" i="10" s="1"/>
  <c r="CY308" i="10" s="1"/>
  <c r="CZ308" i="10" s="1"/>
  <c r="DA308" i="10" s="1"/>
  <c r="DB308" i="10" s="1"/>
  <c r="CW309" i="10"/>
  <c r="CX309" i="10" s="1"/>
  <c r="CY309" i="10" s="1"/>
  <c r="CZ309" i="10" s="1"/>
  <c r="DA309" i="10" s="1"/>
  <c r="DB309" i="10" s="1"/>
  <c r="CW310" i="10"/>
  <c r="CX310" i="10" s="1"/>
  <c r="CY310" i="10" s="1"/>
  <c r="CZ310" i="10" s="1"/>
  <c r="DA310" i="10" s="1"/>
  <c r="DB310" i="10" s="1"/>
  <c r="CW311" i="10"/>
  <c r="CX311" i="10" s="1"/>
  <c r="CY311" i="10" s="1"/>
  <c r="CZ311" i="10" s="1"/>
  <c r="DA311" i="10" s="1"/>
  <c r="DB311" i="10" s="1"/>
  <c r="CW312" i="10"/>
  <c r="CX312" i="10" s="1"/>
  <c r="CY312" i="10" s="1"/>
  <c r="CZ312" i="10" s="1"/>
  <c r="DA312" i="10" s="1"/>
  <c r="DB312" i="10" s="1"/>
  <c r="CW313" i="10"/>
  <c r="CX313" i="10" s="1"/>
  <c r="CY313" i="10" s="1"/>
  <c r="CZ313" i="10" s="1"/>
  <c r="DA313" i="10" s="1"/>
  <c r="DB313" i="10" s="1"/>
  <c r="CW314" i="10"/>
  <c r="CX314" i="10" s="1"/>
  <c r="CY314" i="10" s="1"/>
  <c r="CZ314" i="10" s="1"/>
  <c r="DA314" i="10" s="1"/>
  <c r="DB314" i="10" s="1"/>
  <c r="CW315" i="10"/>
  <c r="CX315" i="10" s="1"/>
  <c r="CY315" i="10" s="1"/>
  <c r="CZ315" i="10" s="1"/>
  <c r="DA315" i="10" s="1"/>
  <c r="DB315" i="10" s="1"/>
  <c r="CW316" i="10"/>
  <c r="CX316" i="10" s="1"/>
  <c r="CY316" i="10" s="1"/>
  <c r="CZ316" i="10" s="1"/>
  <c r="DA316" i="10" s="1"/>
  <c r="DB316" i="10" s="1"/>
  <c r="CW317" i="10"/>
  <c r="CX317" i="10" s="1"/>
  <c r="CY317" i="10" s="1"/>
  <c r="CZ317" i="10" s="1"/>
  <c r="DA317" i="10" s="1"/>
  <c r="DB317" i="10" s="1"/>
  <c r="CW318" i="10"/>
  <c r="CX318" i="10" s="1"/>
  <c r="CY318" i="10" s="1"/>
  <c r="CZ318" i="10" s="1"/>
  <c r="DA318" i="10" s="1"/>
  <c r="DB318" i="10" s="1"/>
  <c r="CW319" i="10"/>
  <c r="CX319" i="10" s="1"/>
  <c r="CY319" i="10" s="1"/>
  <c r="CZ319" i="10" s="1"/>
  <c r="DA319" i="10" s="1"/>
  <c r="DB319" i="10" s="1"/>
  <c r="CW320" i="10"/>
  <c r="CX320" i="10" s="1"/>
  <c r="CY320" i="10" s="1"/>
  <c r="CZ320" i="10" s="1"/>
  <c r="DA320" i="10" s="1"/>
  <c r="DB320" i="10" s="1"/>
  <c r="CW321" i="10"/>
  <c r="CX321" i="10" s="1"/>
  <c r="CY321" i="10" s="1"/>
  <c r="CZ321" i="10" s="1"/>
  <c r="DA321" i="10" s="1"/>
  <c r="DB321" i="10" s="1"/>
  <c r="CW322" i="10"/>
  <c r="CX322" i="10" s="1"/>
  <c r="CY322" i="10" s="1"/>
  <c r="CZ322" i="10" s="1"/>
  <c r="DA322" i="10" s="1"/>
  <c r="DB322" i="10" s="1"/>
  <c r="CW323" i="10"/>
  <c r="CX323" i="10" s="1"/>
  <c r="CY323" i="10" s="1"/>
  <c r="CZ323" i="10" s="1"/>
  <c r="DA323" i="10" s="1"/>
  <c r="DB323" i="10" s="1"/>
  <c r="CW324" i="10"/>
  <c r="CX324" i="10" s="1"/>
  <c r="CY324" i="10" s="1"/>
  <c r="CZ324" i="10" s="1"/>
  <c r="DA324" i="10" s="1"/>
  <c r="DB324" i="10" s="1"/>
  <c r="CW325" i="10"/>
  <c r="CX325" i="10" s="1"/>
  <c r="CY325" i="10" s="1"/>
  <c r="CZ325" i="10" s="1"/>
  <c r="DA325" i="10" s="1"/>
  <c r="DB325" i="10" s="1"/>
  <c r="CW326" i="10"/>
  <c r="CX326" i="10" s="1"/>
  <c r="CY326" i="10" s="1"/>
  <c r="CZ326" i="10" s="1"/>
  <c r="DA326" i="10" s="1"/>
  <c r="DB326" i="10" s="1"/>
  <c r="CW327" i="10"/>
  <c r="CX327" i="10" s="1"/>
  <c r="CY327" i="10" s="1"/>
  <c r="CZ327" i="10" s="1"/>
  <c r="DA327" i="10" s="1"/>
  <c r="DB327" i="10" s="1"/>
  <c r="CW328" i="10"/>
  <c r="CX328" i="10" s="1"/>
  <c r="CY328" i="10" s="1"/>
  <c r="CZ328" i="10" s="1"/>
  <c r="DA328" i="10" s="1"/>
  <c r="DB328" i="10" s="1"/>
  <c r="CW329" i="10"/>
  <c r="CX329" i="10" s="1"/>
  <c r="CY329" i="10" s="1"/>
  <c r="CZ329" i="10" s="1"/>
  <c r="DA329" i="10" s="1"/>
  <c r="DB329" i="10" s="1"/>
  <c r="CW330" i="10"/>
  <c r="CX330" i="10" s="1"/>
  <c r="CY330" i="10" s="1"/>
  <c r="CZ330" i="10" s="1"/>
  <c r="DA330" i="10" s="1"/>
  <c r="DB330" i="10" s="1"/>
  <c r="CW331" i="10"/>
  <c r="CX331" i="10" s="1"/>
  <c r="CY331" i="10" s="1"/>
  <c r="CZ331" i="10" s="1"/>
  <c r="DA331" i="10" s="1"/>
  <c r="DB331" i="10" s="1"/>
  <c r="CW332" i="10"/>
  <c r="CX332" i="10" s="1"/>
  <c r="CY332" i="10" s="1"/>
  <c r="CZ332" i="10" s="1"/>
  <c r="DA332" i="10" s="1"/>
  <c r="DB332" i="10" s="1"/>
  <c r="CW333" i="10"/>
  <c r="CX333" i="10" s="1"/>
  <c r="CY333" i="10" s="1"/>
  <c r="CZ333" i="10" s="1"/>
  <c r="DA333" i="10" s="1"/>
  <c r="DB333" i="10" s="1"/>
  <c r="CW334" i="10"/>
  <c r="CX334" i="10" s="1"/>
  <c r="CY334" i="10" s="1"/>
  <c r="CZ334" i="10" s="1"/>
  <c r="DA334" i="10" s="1"/>
  <c r="DB334" i="10" s="1"/>
  <c r="CW335" i="10"/>
  <c r="CX335" i="10" s="1"/>
  <c r="CY335" i="10" s="1"/>
  <c r="CZ335" i="10" s="1"/>
  <c r="DA335" i="10" s="1"/>
  <c r="DB335" i="10" s="1"/>
  <c r="CW336" i="10"/>
  <c r="CX336" i="10" s="1"/>
  <c r="CY336" i="10" s="1"/>
  <c r="CZ336" i="10" s="1"/>
  <c r="DA336" i="10" s="1"/>
  <c r="DB336" i="10" s="1"/>
  <c r="CW337" i="10"/>
  <c r="CX337" i="10" s="1"/>
  <c r="CY337" i="10" s="1"/>
  <c r="CZ337" i="10" s="1"/>
  <c r="DA337" i="10" s="1"/>
  <c r="DB337" i="10" s="1"/>
  <c r="CW338" i="10"/>
  <c r="CX338" i="10" s="1"/>
  <c r="CY338" i="10" s="1"/>
  <c r="CZ338" i="10" s="1"/>
  <c r="DA338" i="10" s="1"/>
  <c r="DB338" i="10" s="1"/>
  <c r="CW339" i="10"/>
  <c r="CX339" i="10" s="1"/>
  <c r="CY339" i="10" s="1"/>
  <c r="CZ339" i="10" s="1"/>
  <c r="DA339" i="10" s="1"/>
  <c r="DB339" i="10" s="1"/>
  <c r="CW340" i="10"/>
  <c r="CX340" i="10" s="1"/>
  <c r="CY340" i="10" s="1"/>
  <c r="CZ340" i="10" s="1"/>
  <c r="DA340" i="10" s="1"/>
  <c r="DB340" i="10" s="1"/>
  <c r="CW341" i="10"/>
  <c r="CX341" i="10" s="1"/>
  <c r="CY341" i="10" s="1"/>
  <c r="CZ341" i="10" s="1"/>
  <c r="DA341" i="10" s="1"/>
  <c r="DB341" i="10" s="1"/>
  <c r="CW342" i="10"/>
  <c r="CX342" i="10" s="1"/>
  <c r="CY342" i="10" s="1"/>
  <c r="CZ342" i="10" s="1"/>
  <c r="DA342" i="10" s="1"/>
  <c r="DB342" i="10" s="1"/>
  <c r="CW343" i="10"/>
  <c r="CX343" i="10" s="1"/>
  <c r="CY343" i="10" s="1"/>
  <c r="CZ343" i="10" s="1"/>
  <c r="DA343" i="10" s="1"/>
  <c r="DB343" i="10" s="1"/>
  <c r="CW344" i="10"/>
  <c r="CX344" i="10" s="1"/>
  <c r="CY344" i="10" s="1"/>
  <c r="CZ344" i="10" s="1"/>
  <c r="DA344" i="10" s="1"/>
  <c r="DB344" i="10" s="1"/>
  <c r="CW345" i="10"/>
  <c r="CX345" i="10" s="1"/>
  <c r="CY345" i="10" s="1"/>
  <c r="CZ345" i="10" s="1"/>
  <c r="DA345" i="10" s="1"/>
  <c r="DB345" i="10" s="1"/>
  <c r="CW346" i="10"/>
  <c r="CX346" i="10" s="1"/>
  <c r="CY346" i="10" s="1"/>
  <c r="CZ346" i="10" s="1"/>
  <c r="DA346" i="10" s="1"/>
  <c r="DB346" i="10" s="1"/>
  <c r="CW347" i="10"/>
  <c r="CX347" i="10" s="1"/>
  <c r="CY347" i="10" s="1"/>
  <c r="CZ347" i="10" s="1"/>
  <c r="DA347" i="10" s="1"/>
  <c r="DB347" i="10" s="1"/>
  <c r="CW348" i="10"/>
  <c r="CX348" i="10" s="1"/>
  <c r="CY348" i="10" s="1"/>
  <c r="CZ348" i="10" s="1"/>
  <c r="DA348" i="10" s="1"/>
  <c r="DB348" i="10" s="1"/>
  <c r="CW349" i="10"/>
  <c r="CX349" i="10" s="1"/>
  <c r="CY349" i="10" s="1"/>
  <c r="CZ349" i="10" s="1"/>
  <c r="DA349" i="10" s="1"/>
  <c r="DB349" i="10" s="1"/>
  <c r="CW350" i="10"/>
  <c r="CX350" i="10" s="1"/>
  <c r="CY350" i="10" s="1"/>
  <c r="CZ350" i="10" s="1"/>
  <c r="DA350" i="10" s="1"/>
  <c r="DB350" i="10" s="1"/>
  <c r="CW351" i="10"/>
  <c r="CX351" i="10" s="1"/>
  <c r="CY351" i="10" s="1"/>
  <c r="CZ351" i="10" s="1"/>
  <c r="DA351" i="10" s="1"/>
  <c r="DB351" i="10" s="1"/>
  <c r="CW352" i="10"/>
  <c r="CX352" i="10" s="1"/>
  <c r="CY352" i="10" s="1"/>
  <c r="CZ352" i="10" s="1"/>
  <c r="DA352" i="10" s="1"/>
  <c r="DB352" i="10" s="1"/>
  <c r="CW353" i="10"/>
  <c r="CX353" i="10" s="1"/>
  <c r="CY353" i="10" s="1"/>
  <c r="CZ353" i="10" s="1"/>
  <c r="DA353" i="10" s="1"/>
  <c r="DB353" i="10" s="1"/>
  <c r="CW354" i="10"/>
  <c r="CX354" i="10" s="1"/>
  <c r="CY354" i="10" s="1"/>
  <c r="CZ354" i="10" s="1"/>
  <c r="DA354" i="10" s="1"/>
  <c r="DB354" i="10" s="1"/>
  <c r="CW355" i="10"/>
  <c r="CX355" i="10" s="1"/>
  <c r="CY355" i="10" s="1"/>
  <c r="CZ355" i="10" s="1"/>
  <c r="DA355" i="10" s="1"/>
  <c r="DB355" i="10" s="1"/>
  <c r="CW356" i="10"/>
  <c r="CX356" i="10" s="1"/>
  <c r="CY356" i="10" s="1"/>
  <c r="CZ356" i="10" s="1"/>
  <c r="DA356" i="10" s="1"/>
  <c r="DB356" i="10" s="1"/>
  <c r="CW357" i="10"/>
  <c r="CX357" i="10" s="1"/>
  <c r="CY357" i="10" s="1"/>
  <c r="CZ357" i="10" s="1"/>
  <c r="DA357" i="10" s="1"/>
  <c r="DB357" i="10" s="1"/>
  <c r="CW358" i="10"/>
  <c r="CX358" i="10" s="1"/>
  <c r="CY358" i="10" s="1"/>
  <c r="CZ358" i="10" s="1"/>
  <c r="DA358" i="10" s="1"/>
  <c r="DB358" i="10" s="1"/>
  <c r="CW359" i="10"/>
  <c r="CX359" i="10" s="1"/>
  <c r="CY359" i="10" s="1"/>
  <c r="CZ359" i="10" s="1"/>
  <c r="DA359" i="10" s="1"/>
  <c r="DB359" i="10" s="1"/>
  <c r="CW360" i="10"/>
  <c r="CX360" i="10" s="1"/>
  <c r="CY360" i="10" s="1"/>
  <c r="CZ360" i="10" s="1"/>
  <c r="DA360" i="10" s="1"/>
  <c r="DB360" i="10" s="1"/>
  <c r="CW361" i="10"/>
  <c r="CX361" i="10" s="1"/>
  <c r="CY361" i="10" s="1"/>
  <c r="CZ361" i="10" s="1"/>
  <c r="DA361" i="10" s="1"/>
  <c r="DB361" i="10" s="1"/>
  <c r="CW362" i="10"/>
  <c r="CX362" i="10" s="1"/>
  <c r="CY362" i="10" s="1"/>
  <c r="CZ362" i="10" s="1"/>
  <c r="DA362" i="10" s="1"/>
  <c r="DB362" i="10" s="1"/>
  <c r="CW363" i="10"/>
  <c r="CX363" i="10" s="1"/>
  <c r="CY363" i="10" s="1"/>
  <c r="CZ363" i="10" s="1"/>
  <c r="DA363" i="10" s="1"/>
  <c r="DB363" i="10" s="1"/>
  <c r="CW364" i="10"/>
  <c r="CX364" i="10" s="1"/>
  <c r="CY364" i="10" s="1"/>
  <c r="CZ364" i="10" s="1"/>
  <c r="DA364" i="10" s="1"/>
  <c r="DB364" i="10" s="1"/>
  <c r="CW365" i="10"/>
  <c r="CX365" i="10" s="1"/>
  <c r="CY365" i="10" s="1"/>
  <c r="CZ365" i="10" s="1"/>
  <c r="DA365" i="10" s="1"/>
  <c r="DB365" i="10" s="1"/>
  <c r="CW366" i="10"/>
  <c r="CX366" i="10" s="1"/>
  <c r="CY366" i="10" s="1"/>
  <c r="CZ366" i="10" s="1"/>
  <c r="DA366" i="10" s="1"/>
  <c r="DB366" i="10" s="1"/>
  <c r="CW367" i="10"/>
  <c r="CX367" i="10" s="1"/>
  <c r="CY367" i="10" s="1"/>
  <c r="CZ367" i="10" s="1"/>
  <c r="DA367" i="10" s="1"/>
  <c r="DB367" i="10" s="1"/>
  <c r="CW368" i="10"/>
  <c r="CX368" i="10" s="1"/>
  <c r="CY368" i="10" s="1"/>
  <c r="CZ368" i="10" s="1"/>
  <c r="DA368" i="10" s="1"/>
  <c r="DB368" i="10" s="1"/>
  <c r="CW369" i="10"/>
  <c r="CX369" i="10" s="1"/>
  <c r="CY369" i="10" s="1"/>
  <c r="CZ369" i="10" s="1"/>
  <c r="DA369" i="10" s="1"/>
  <c r="DB369" i="10" s="1"/>
  <c r="CW370" i="10"/>
  <c r="CX370" i="10" s="1"/>
  <c r="CY370" i="10" s="1"/>
  <c r="CZ370" i="10" s="1"/>
  <c r="DA370" i="10" s="1"/>
  <c r="DB370" i="10" s="1"/>
  <c r="CW371" i="10"/>
  <c r="CX371" i="10" s="1"/>
  <c r="CY371" i="10" s="1"/>
  <c r="CZ371" i="10" s="1"/>
  <c r="DA371" i="10" s="1"/>
  <c r="DB371" i="10" s="1"/>
  <c r="CW372" i="10"/>
  <c r="CX372" i="10" s="1"/>
  <c r="CY372" i="10" s="1"/>
  <c r="CZ372" i="10" s="1"/>
  <c r="DA372" i="10" s="1"/>
  <c r="DB372" i="10" s="1"/>
  <c r="CW373" i="10"/>
  <c r="CX373" i="10" s="1"/>
  <c r="CY373" i="10" s="1"/>
  <c r="CZ373" i="10" s="1"/>
  <c r="DA373" i="10" s="1"/>
  <c r="DB373" i="10" s="1"/>
  <c r="CW374" i="10"/>
  <c r="CX374" i="10" s="1"/>
  <c r="CY374" i="10" s="1"/>
  <c r="CZ374" i="10" s="1"/>
  <c r="DA374" i="10" s="1"/>
  <c r="DB374" i="10" s="1"/>
  <c r="CW375" i="10"/>
  <c r="CX375" i="10" s="1"/>
  <c r="CY375" i="10" s="1"/>
  <c r="CZ375" i="10" s="1"/>
  <c r="DA375" i="10" s="1"/>
  <c r="DB375" i="10" s="1"/>
  <c r="CW376" i="10"/>
  <c r="CX376" i="10" s="1"/>
  <c r="CY376" i="10" s="1"/>
  <c r="CZ376" i="10" s="1"/>
  <c r="DA376" i="10" s="1"/>
  <c r="DB376" i="10" s="1"/>
  <c r="CW377" i="10"/>
  <c r="CX377" i="10" s="1"/>
  <c r="CY377" i="10" s="1"/>
  <c r="CZ377" i="10" s="1"/>
  <c r="DA377" i="10" s="1"/>
  <c r="DB377" i="10" s="1"/>
  <c r="CW378" i="10"/>
  <c r="CX378" i="10" s="1"/>
  <c r="CY378" i="10" s="1"/>
  <c r="CZ378" i="10" s="1"/>
  <c r="DA378" i="10" s="1"/>
  <c r="DB378" i="10" s="1"/>
  <c r="CW379" i="10"/>
  <c r="CX379" i="10" s="1"/>
  <c r="CY379" i="10" s="1"/>
  <c r="CZ379" i="10" s="1"/>
  <c r="DA379" i="10" s="1"/>
  <c r="DB379" i="10" s="1"/>
  <c r="CW380" i="10"/>
  <c r="CX380" i="10" s="1"/>
  <c r="CY380" i="10" s="1"/>
  <c r="CZ380" i="10" s="1"/>
  <c r="DA380" i="10" s="1"/>
  <c r="DB380" i="10" s="1"/>
  <c r="CW381" i="10"/>
  <c r="CX381" i="10" s="1"/>
  <c r="CY381" i="10" s="1"/>
  <c r="CZ381" i="10" s="1"/>
  <c r="DA381" i="10" s="1"/>
  <c r="DB381" i="10" s="1"/>
  <c r="CW382" i="10"/>
  <c r="CX382" i="10" s="1"/>
  <c r="CY382" i="10" s="1"/>
  <c r="CZ382" i="10" s="1"/>
  <c r="DA382" i="10" s="1"/>
  <c r="DB382" i="10" s="1"/>
  <c r="CW383" i="10"/>
  <c r="CX383" i="10" s="1"/>
  <c r="CY383" i="10" s="1"/>
  <c r="CZ383" i="10" s="1"/>
  <c r="DA383" i="10" s="1"/>
  <c r="DB383" i="10" s="1"/>
  <c r="CW384" i="10"/>
  <c r="CX384" i="10" s="1"/>
  <c r="CY384" i="10" s="1"/>
  <c r="CZ384" i="10" s="1"/>
  <c r="DA384" i="10" s="1"/>
  <c r="DB384" i="10" s="1"/>
  <c r="CW385" i="10"/>
  <c r="CX385" i="10" s="1"/>
  <c r="CY385" i="10" s="1"/>
  <c r="CZ385" i="10" s="1"/>
  <c r="DA385" i="10" s="1"/>
  <c r="DB385" i="10" s="1"/>
  <c r="CW386" i="10"/>
  <c r="CX386" i="10" s="1"/>
  <c r="CY386" i="10" s="1"/>
  <c r="CZ386" i="10" s="1"/>
  <c r="DA386" i="10" s="1"/>
  <c r="DB386" i="10" s="1"/>
  <c r="CW387" i="10"/>
  <c r="CX387" i="10" s="1"/>
  <c r="CY387" i="10" s="1"/>
  <c r="CZ387" i="10" s="1"/>
  <c r="DA387" i="10" s="1"/>
  <c r="DB387" i="10" s="1"/>
  <c r="CW388" i="10"/>
  <c r="CX388" i="10" s="1"/>
  <c r="CY388" i="10" s="1"/>
  <c r="CZ388" i="10" s="1"/>
  <c r="DA388" i="10" s="1"/>
  <c r="DB388" i="10" s="1"/>
  <c r="CW389" i="10"/>
  <c r="CX389" i="10" s="1"/>
  <c r="CY389" i="10" s="1"/>
  <c r="CZ389" i="10" s="1"/>
  <c r="DA389" i="10" s="1"/>
  <c r="DB389" i="10" s="1"/>
  <c r="CW390" i="10"/>
  <c r="CX390" i="10" s="1"/>
  <c r="CY390" i="10" s="1"/>
  <c r="CZ390" i="10" s="1"/>
  <c r="DA390" i="10" s="1"/>
  <c r="DB390" i="10" s="1"/>
  <c r="CW391" i="10"/>
  <c r="CX391" i="10" s="1"/>
  <c r="CY391" i="10" s="1"/>
  <c r="CZ391" i="10" s="1"/>
  <c r="DA391" i="10" s="1"/>
  <c r="DB391" i="10" s="1"/>
  <c r="CW392" i="10"/>
  <c r="CX392" i="10" s="1"/>
  <c r="CY392" i="10" s="1"/>
  <c r="CZ392" i="10" s="1"/>
  <c r="DA392" i="10" s="1"/>
  <c r="DB392" i="10" s="1"/>
  <c r="CW393" i="10"/>
  <c r="CX393" i="10" s="1"/>
  <c r="CY393" i="10" s="1"/>
  <c r="CZ393" i="10" s="1"/>
  <c r="DA393" i="10" s="1"/>
  <c r="DB393" i="10" s="1"/>
  <c r="CW394" i="10"/>
  <c r="CX394" i="10" s="1"/>
  <c r="CY394" i="10" s="1"/>
  <c r="CZ394" i="10" s="1"/>
  <c r="DA394" i="10" s="1"/>
  <c r="DB394" i="10" s="1"/>
  <c r="CW395" i="10"/>
  <c r="CX395" i="10" s="1"/>
  <c r="CY395" i="10" s="1"/>
  <c r="CZ395" i="10" s="1"/>
  <c r="DA395" i="10" s="1"/>
  <c r="DB395" i="10" s="1"/>
  <c r="CW396" i="10"/>
  <c r="CX396" i="10" s="1"/>
  <c r="CY396" i="10" s="1"/>
  <c r="CZ396" i="10" s="1"/>
  <c r="DA396" i="10" s="1"/>
  <c r="DB396" i="10" s="1"/>
  <c r="CW397" i="10"/>
  <c r="CX397" i="10" s="1"/>
  <c r="CY397" i="10" s="1"/>
  <c r="CZ397" i="10" s="1"/>
  <c r="DA397" i="10" s="1"/>
  <c r="DB397" i="10" s="1"/>
  <c r="CW398" i="10"/>
  <c r="CX398" i="10" s="1"/>
  <c r="CY398" i="10" s="1"/>
  <c r="CZ398" i="10" s="1"/>
  <c r="DA398" i="10" s="1"/>
  <c r="DB398" i="10" s="1"/>
  <c r="CW399" i="10"/>
  <c r="CX399" i="10" s="1"/>
  <c r="CY399" i="10" s="1"/>
  <c r="CZ399" i="10" s="1"/>
  <c r="DA399" i="10" s="1"/>
  <c r="DB399" i="10" s="1"/>
  <c r="CW400" i="10"/>
  <c r="CX400" i="10" s="1"/>
  <c r="CY400" i="10" s="1"/>
  <c r="CZ400" i="10" s="1"/>
  <c r="DA400" i="10" s="1"/>
  <c r="DB400" i="10" s="1"/>
  <c r="CW401" i="10"/>
  <c r="CX401" i="10" s="1"/>
  <c r="CY401" i="10" s="1"/>
  <c r="CZ401" i="10" s="1"/>
  <c r="DA401" i="10" s="1"/>
  <c r="DB401" i="10" s="1"/>
  <c r="CW402" i="10"/>
  <c r="CX402" i="10" s="1"/>
  <c r="CY402" i="10" s="1"/>
  <c r="CZ402" i="10" s="1"/>
  <c r="DA402" i="10" s="1"/>
  <c r="DB402" i="10" s="1"/>
  <c r="CW403" i="10"/>
  <c r="CX403" i="10" s="1"/>
  <c r="CY403" i="10" s="1"/>
  <c r="CZ403" i="10" s="1"/>
  <c r="DA403" i="10" s="1"/>
  <c r="DB403" i="10" s="1"/>
  <c r="CW404" i="10"/>
  <c r="CX404" i="10" s="1"/>
  <c r="CY404" i="10" s="1"/>
  <c r="CZ404" i="10" s="1"/>
  <c r="DA404" i="10" s="1"/>
  <c r="DB404" i="10" s="1"/>
  <c r="CW405" i="10"/>
  <c r="CX405" i="10" s="1"/>
  <c r="CY405" i="10" s="1"/>
  <c r="CZ405" i="10" s="1"/>
  <c r="DA405" i="10" s="1"/>
  <c r="DB405" i="10" s="1"/>
  <c r="CW406" i="10"/>
  <c r="CX406" i="10" s="1"/>
  <c r="CY406" i="10" s="1"/>
  <c r="CZ406" i="10" s="1"/>
  <c r="DA406" i="10" s="1"/>
  <c r="DB406" i="10" s="1"/>
  <c r="CW407" i="10"/>
  <c r="CX407" i="10" s="1"/>
  <c r="CY407" i="10" s="1"/>
  <c r="CZ407" i="10" s="1"/>
  <c r="DA407" i="10" s="1"/>
  <c r="DB407" i="10" s="1"/>
  <c r="CW408" i="10"/>
  <c r="CX408" i="10" s="1"/>
  <c r="CY408" i="10" s="1"/>
  <c r="CZ408" i="10" s="1"/>
  <c r="DA408" i="10" s="1"/>
  <c r="DB408" i="10" s="1"/>
  <c r="CW409" i="10"/>
  <c r="CX409" i="10" s="1"/>
  <c r="CY409" i="10" s="1"/>
  <c r="CZ409" i="10" s="1"/>
  <c r="DA409" i="10" s="1"/>
  <c r="DB409" i="10" s="1"/>
  <c r="CW410" i="10"/>
  <c r="CX410" i="10" s="1"/>
  <c r="CY410" i="10" s="1"/>
  <c r="CZ410" i="10" s="1"/>
  <c r="DA410" i="10" s="1"/>
  <c r="DB410" i="10" s="1"/>
  <c r="CW411" i="10"/>
  <c r="CX411" i="10" s="1"/>
  <c r="CY411" i="10" s="1"/>
  <c r="CZ411" i="10" s="1"/>
  <c r="DA411" i="10" s="1"/>
  <c r="DB411" i="10" s="1"/>
  <c r="CW412" i="10"/>
  <c r="CX412" i="10" s="1"/>
  <c r="CY412" i="10" s="1"/>
  <c r="CZ412" i="10" s="1"/>
  <c r="DA412" i="10" s="1"/>
  <c r="DB412" i="10" s="1"/>
  <c r="CW413" i="10"/>
  <c r="CX413" i="10" s="1"/>
  <c r="CY413" i="10" s="1"/>
  <c r="CZ413" i="10" s="1"/>
  <c r="DA413" i="10" s="1"/>
  <c r="DB413" i="10" s="1"/>
  <c r="CW414" i="10"/>
  <c r="CX414" i="10" s="1"/>
  <c r="CY414" i="10" s="1"/>
  <c r="CZ414" i="10" s="1"/>
  <c r="DA414" i="10" s="1"/>
  <c r="DB414" i="10" s="1"/>
  <c r="CW415" i="10"/>
  <c r="CX415" i="10" s="1"/>
  <c r="CY415" i="10" s="1"/>
  <c r="CZ415" i="10" s="1"/>
  <c r="DA415" i="10" s="1"/>
  <c r="DB415" i="10" s="1"/>
  <c r="CW416" i="10"/>
  <c r="CX416" i="10" s="1"/>
  <c r="CY416" i="10" s="1"/>
  <c r="CZ416" i="10" s="1"/>
  <c r="DA416" i="10" s="1"/>
  <c r="DB416" i="10" s="1"/>
  <c r="CW417" i="10"/>
  <c r="CX417" i="10" s="1"/>
  <c r="CY417" i="10" s="1"/>
  <c r="CZ417" i="10" s="1"/>
  <c r="DA417" i="10" s="1"/>
  <c r="DB417" i="10" s="1"/>
  <c r="CW418" i="10"/>
  <c r="CX418" i="10" s="1"/>
  <c r="CY418" i="10" s="1"/>
  <c r="CZ418" i="10" s="1"/>
  <c r="DA418" i="10" s="1"/>
  <c r="DB418" i="10" s="1"/>
  <c r="CW419" i="10"/>
  <c r="CX419" i="10" s="1"/>
  <c r="CY419" i="10" s="1"/>
  <c r="CZ419" i="10" s="1"/>
  <c r="DA419" i="10" s="1"/>
  <c r="DB419" i="10" s="1"/>
  <c r="CW420" i="10"/>
  <c r="CX420" i="10" s="1"/>
  <c r="CY420" i="10" s="1"/>
  <c r="CZ420" i="10" s="1"/>
  <c r="DA420" i="10" s="1"/>
  <c r="DB420" i="10" s="1"/>
  <c r="CW421" i="10"/>
  <c r="CX421" i="10" s="1"/>
  <c r="CY421" i="10" s="1"/>
  <c r="CZ421" i="10" s="1"/>
  <c r="DA421" i="10" s="1"/>
  <c r="DB421" i="10" s="1"/>
  <c r="CW422" i="10"/>
  <c r="CX422" i="10" s="1"/>
  <c r="CY422" i="10" s="1"/>
  <c r="CZ422" i="10" s="1"/>
  <c r="DA422" i="10" s="1"/>
  <c r="DB422" i="10" s="1"/>
  <c r="CW423" i="10"/>
  <c r="CX423" i="10" s="1"/>
  <c r="CY423" i="10" s="1"/>
  <c r="CZ423" i="10" s="1"/>
  <c r="DA423" i="10" s="1"/>
  <c r="DB423" i="10" s="1"/>
  <c r="CW424" i="10"/>
  <c r="CX424" i="10" s="1"/>
  <c r="CY424" i="10" s="1"/>
  <c r="CZ424" i="10" s="1"/>
  <c r="DA424" i="10" s="1"/>
  <c r="DB424" i="10" s="1"/>
  <c r="CW425" i="10"/>
  <c r="CX425" i="10" s="1"/>
  <c r="CY425" i="10" s="1"/>
  <c r="CZ425" i="10" s="1"/>
  <c r="DA425" i="10" s="1"/>
  <c r="DB425" i="10" s="1"/>
  <c r="CW426" i="10"/>
  <c r="CX426" i="10" s="1"/>
  <c r="CY426" i="10" s="1"/>
  <c r="CZ426" i="10" s="1"/>
  <c r="DA426" i="10" s="1"/>
  <c r="DB426" i="10" s="1"/>
  <c r="CW427" i="10"/>
  <c r="CX427" i="10" s="1"/>
  <c r="CY427" i="10" s="1"/>
  <c r="CZ427" i="10" s="1"/>
  <c r="DA427" i="10" s="1"/>
  <c r="DB427" i="10" s="1"/>
  <c r="CW428" i="10"/>
  <c r="CX428" i="10" s="1"/>
  <c r="CY428" i="10" s="1"/>
  <c r="CZ428" i="10" s="1"/>
  <c r="DA428" i="10" s="1"/>
  <c r="DB428" i="10" s="1"/>
  <c r="CW429" i="10"/>
  <c r="CX429" i="10" s="1"/>
  <c r="CY429" i="10" s="1"/>
  <c r="CZ429" i="10" s="1"/>
  <c r="DA429" i="10" s="1"/>
  <c r="DB429" i="10" s="1"/>
  <c r="CW430" i="10"/>
  <c r="CX430" i="10" s="1"/>
  <c r="CY430" i="10" s="1"/>
  <c r="CZ430" i="10" s="1"/>
  <c r="DA430" i="10" s="1"/>
  <c r="DB430" i="10" s="1"/>
  <c r="CW431" i="10"/>
  <c r="CX431" i="10" s="1"/>
  <c r="CY431" i="10" s="1"/>
  <c r="CZ431" i="10" s="1"/>
  <c r="DA431" i="10" s="1"/>
  <c r="DB431" i="10" s="1"/>
  <c r="CW432" i="10"/>
  <c r="CX432" i="10" s="1"/>
  <c r="CY432" i="10" s="1"/>
  <c r="CZ432" i="10" s="1"/>
  <c r="DA432" i="10" s="1"/>
  <c r="DB432" i="10" s="1"/>
  <c r="CW433" i="10"/>
  <c r="CX433" i="10" s="1"/>
  <c r="CY433" i="10" s="1"/>
  <c r="CZ433" i="10" s="1"/>
  <c r="DA433" i="10" s="1"/>
  <c r="DB433" i="10" s="1"/>
  <c r="CW434" i="10"/>
  <c r="CX434" i="10" s="1"/>
  <c r="CY434" i="10" s="1"/>
  <c r="CZ434" i="10" s="1"/>
  <c r="DA434" i="10" s="1"/>
  <c r="DB434" i="10" s="1"/>
  <c r="CW435" i="10"/>
  <c r="CX435" i="10" s="1"/>
  <c r="CY435" i="10" s="1"/>
  <c r="CZ435" i="10" s="1"/>
  <c r="DA435" i="10" s="1"/>
  <c r="DB435" i="10" s="1"/>
  <c r="CW436" i="10"/>
  <c r="CX436" i="10" s="1"/>
  <c r="CY436" i="10" s="1"/>
  <c r="CZ436" i="10" s="1"/>
  <c r="DA436" i="10" s="1"/>
  <c r="DB436" i="10" s="1"/>
  <c r="CW437" i="10"/>
  <c r="CX437" i="10" s="1"/>
  <c r="CY437" i="10" s="1"/>
  <c r="CZ437" i="10" s="1"/>
  <c r="DA437" i="10" s="1"/>
  <c r="DB437" i="10" s="1"/>
  <c r="CW438" i="10"/>
  <c r="CX438" i="10" s="1"/>
  <c r="CY438" i="10" s="1"/>
  <c r="CZ438" i="10" s="1"/>
  <c r="DA438" i="10" s="1"/>
  <c r="DB438" i="10" s="1"/>
  <c r="CW439" i="10"/>
  <c r="CX439" i="10" s="1"/>
  <c r="CY439" i="10" s="1"/>
  <c r="CZ439" i="10" s="1"/>
  <c r="DA439" i="10" s="1"/>
  <c r="DB439" i="10" s="1"/>
  <c r="CW440" i="10"/>
  <c r="CX440" i="10" s="1"/>
  <c r="CY440" i="10" s="1"/>
  <c r="CZ440" i="10" s="1"/>
  <c r="DA440" i="10" s="1"/>
  <c r="DB440" i="10" s="1"/>
  <c r="CW441" i="10"/>
  <c r="CX441" i="10" s="1"/>
  <c r="CY441" i="10" s="1"/>
  <c r="CZ441" i="10" s="1"/>
  <c r="DA441" i="10" s="1"/>
  <c r="DB441" i="10" s="1"/>
  <c r="CW442" i="10"/>
  <c r="CX442" i="10" s="1"/>
  <c r="CY442" i="10" s="1"/>
  <c r="CZ442" i="10" s="1"/>
  <c r="DA442" i="10" s="1"/>
  <c r="DB442" i="10" s="1"/>
  <c r="CW443" i="10"/>
  <c r="CX443" i="10" s="1"/>
  <c r="CY443" i="10" s="1"/>
  <c r="CZ443" i="10" s="1"/>
  <c r="DA443" i="10" s="1"/>
  <c r="DB443" i="10" s="1"/>
  <c r="CW444" i="10"/>
  <c r="CX444" i="10" s="1"/>
  <c r="CY444" i="10" s="1"/>
  <c r="CZ444" i="10" s="1"/>
  <c r="DA444" i="10" s="1"/>
  <c r="DB444" i="10" s="1"/>
  <c r="CW445" i="10"/>
  <c r="CX445" i="10" s="1"/>
  <c r="CY445" i="10" s="1"/>
  <c r="CZ445" i="10" s="1"/>
  <c r="DA445" i="10" s="1"/>
  <c r="DB445" i="10" s="1"/>
  <c r="CW446" i="10"/>
  <c r="CX446" i="10" s="1"/>
  <c r="CY446" i="10" s="1"/>
  <c r="CZ446" i="10" s="1"/>
  <c r="DA446" i="10" s="1"/>
  <c r="DB446" i="10" s="1"/>
  <c r="CW447" i="10"/>
  <c r="CX447" i="10" s="1"/>
  <c r="CY447" i="10" s="1"/>
  <c r="CZ447" i="10" s="1"/>
  <c r="DA447" i="10" s="1"/>
  <c r="DB447" i="10" s="1"/>
  <c r="CW448" i="10"/>
  <c r="CX448" i="10" s="1"/>
  <c r="CY448" i="10" s="1"/>
  <c r="CZ448" i="10" s="1"/>
  <c r="DA448" i="10" s="1"/>
  <c r="DB448" i="10" s="1"/>
  <c r="CW449" i="10"/>
  <c r="CX449" i="10" s="1"/>
  <c r="CY449" i="10" s="1"/>
  <c r="CZ449" i="10" s="1"/>
  <c r="DA449" i="10" s="1"/>
  <c r="DB449" i="10" s="1"/>
  <c r="CW450" i="10"/>
  <c r="CX450" i="10" s="1"/>
  <c r="CY450" i="10" s="1"/>
  <c r="CZ450" i="10" s="1"/>
  <c r="DA450" i="10" s="1"/>
  <c r="DB450" i="10" s="1"/>
  <c r="CW451" i="10"/>
  <c r="CX451" i="10" s="1"/>
  <c r="CY451" i="10" s="1"/>
  <c r="CZ451" i="10" s="1"/>
  <c r="DA451" i="10" s="1"/>
  <c r="DB451" i="10" s="1"/>
  <c r="CW452" i="10"/>
  <c r="CX452" i="10" s="1"/>
  <c r="CY452" i="10" s="1"/>
  <c r="CZ452" i="10" s="1"/>
  <c r="DA452" i="10" s="1"/>
  <c r="DB452" i="10" s="1"/>
  <c r="CW453" i="10"/>
  <c r="CX453" i="10" s="1"/>
  <c r="CY453" i="10" s="1"/>
  <c r="CZ453" i="10" s="1"/>
  <c r="DA453" i="10" s="1"/>
  <c r="DB453" i="10" s="1"/>
  <c r="CW454" i="10"/>
  <c r="CX454" i="10" s="1"/>
  <c r="CY454" i="10" s="1"/>
  <c r="CZ454" i="10" s="1"/>
  <c r="DA454" i="10" s="1"/>
  <c r="DB454" i="10" s="1"/>
  <c r="CW455" i="10"/>
  <c r="CX455" i="10" s="1"/>
  <c r="CY455" i="10" s="1"/>
  <c r="CZ455" i="10" s="1"/>
  <c r="DA455" i="10" s="1"/>
  <c r="DB455" i="10" s="1"/>
  <c r="CW456" i="10"/>
  <c r="CX456" i="10" s="1"/>
  <c r="CY456" i="10" s="1"/>
  <c r="CZ456" i="10" s="1"/>
  <c r="DA456" i="10" s="1"/>
  <c r="DB456" i="10" s="1"/>
  <c r="CW457" i="10"/>
  <c r="CX457" i="10" s="1"/>
  <c r="CY457" i="10" s="1"/>
  <c r="CZ457" i="10" s="1"/>
  <c r="DA457" i="10" s="1"/>
  <c r="DB457" i="10" s="1"/>
  <c r="CW458" i="10"/>
  <c r="CX458" i="10" s="1"/>
  <c r="CY458" i="10" s="1"/>
  <c r="CZ458" i="10" s="1"/>
  <c r="DA458" i="10" s="1"/>
  <c r="DB458" i="10" s="1"/>
  <c r="CW459" i="10"/>
  <c r="CX459" i="10" s="1"/>
  <c r="CY459" i="10" s="1"/>
  <c r="CZ459" i="10" s="1"/>
  <c r="DA459" i="10" s="1"/>
  <c r="DB459" i="10" s="1"/>
  <c r="CW460" i="10"/>
  <c r="CX460" i="10" s="1"/>
  <c r="CY460" i="10" s="1"/>
  <c r="CZ460" i="10" s="1"/>
  <c r="DA460" i="10" s="1"/>
  <c r="DB460" i="10" s="1"/>
  <c r="CW461" i="10"/>
  <c r="CX461" i="10" s="1"/>
  <c r="CY461" i="10" s="1"/>
  <c r="CZ461" i="10" s="1"/>
  <c r="DA461" i="10" s="1"/>
  <c r="DB461" i="10" s="1"/>
  <c r="CW462" i="10"/>
  <c r="CX462" i="10" s="1"/>
  <c r="CY462" i="10" s="1"/>
  <c r="CZ462" i="10" s="1"/>
  <c r="DA462" i="10" s="1"/>
  <c r="DB462" i="10" s="1"/>
  <c r="CW463" i="10"/>
  <c r="CX463" i="10" s="1"/>
  <c r="CY463" i="10" s="1"/>
  <c r="CZ463" i="10" s="1"/>
  <c r="DA463" i="10" s="1"/>
  <c r="DB463" i="10" s="1"/>
  <c r="CW464" i="10"/>
  <c r="CX464" i="10" s="1"/>
  <c r="CY464" i="10" s="1"/>
  <c r="CZ464" i="10" s="1"/>
  <c r="DA464" i="10" s="1"/>
  <c r="DB464" i="10" s="1"/>
  <c r="CW465" i="10"/>
  <c r="CX465" i="10" s="1"/>
  <c r="CY465" i="10" s="1"/>
  <c r="CZ465" i="10" s="1"/>
  <c r="DA465" i="10" s="1"/>
  <c r="DB465" i="10" s="1"/>
  <c r="CW466" i="10"/>
  <c r="CX466" i="10" s="1"/>
  <c r="CY466" i="10" s="1"/>
  <c r="CZ466" i="10" s="1"/>
  <c r="DA466" i="10" s="1"/>
  <c r="DB466" i="10" s="1"/>
  <c r="CW467" i="10"/>
  <c r="CX467" i="10" s="1"/>
  <c r="CY467" i="10" s="1"/>
  <c r="CZ467" i="10" s="1"/>
  <c r="DA467" i="10" s="1"/>
  <c r="DB467" i="10" s="1"/>
  <c r="CW468" i="10"/>
  <c r="CX468" i="10" s="1"/>
  <c r="CY468" i="10" s="1"/>
  <c r="CZ468" i="10" s="1"/>
  <c r="DA468" i="10" s="1"/>
  <c r="DB468" i="10" s="1"/>
  <c r="CW469" i="10"/>
  <c r="CX469" i="10" s="1"/>
  <c r="CY469" i="10" s="1"/>
  <c r="CZ469" i="10" s="1"/>
  <c r="DA469" i="10" s="1"/>
  <c r="DB469" i="10" s="1"/>
  <c r="CW470" i="10"/>
  <c r="CX470" i="10" s="1"/>
  <c r="CY470" i="10" s="1"/>
  <c r="CZ470" i="10" s="1"/>
  <c r="DA470" i="10" s="1"/>
  <c r="DB470" i="10" s="1"/>
  <c r="CW471" i="10"/>
  <c r="CX471" i="10" s="1"/>
  <c r="CY471" i="10" s="1"/>
  <c r="CZ471" i="10" s="1"/>
  <c r="DA471" i="10" s="1"/>
  <c r="DB471" i="10" s="1"/>
  <c r="CW472" i="10"/>
  <c r="CX472" i="10" s="1"/>
  <c r="CY472" i="10" s="1"/>
  <c r="CZ472" i="10" s="1"/>
  <c r="DA472" i="10" s="1"/>
  <c r="DB472" i="10" s="1"/>
  <c r="CW473" i="10"/>
  <c r="CX473" i="10" s="1"/>
  <c r="CY473" i="10" s="1"/>
  <c r="CZ473" i="10" s="1"/>
  <c r="DA473" i="10" s="1"/>
  <c r="DB473" i="10" s="1"/>
  <c r="CW474" i="10"/>
  <c r="CX474" i="10" s="1"/>
  <c r="CY474" i="10" s="1"/>
  <c r="CZ474" i="10" s="1"/>
  <c r="DA474" i="10" s="1"/>
  <c r="DB474" i="10" s="1"/>
  <c r="CW475" i="10"/>
  <c r="CX475" i="10" s="1"/>
  <c r="CY475" i="10" s="1"/>
  <c r="CZ475" i="10" s="1"/>
  <c r="DA475" i="10" s="1"/>
  <c r="DB475" i="10" s="1"/>
  <c r="CW476" i="10"/>
  <c r="CX476" i="10" s="1"/>
  <c r="CY476" i="10" s="1"/>
  <c r="CZ476" i="10" s="1"/>
  <c r="DA476" i="10" s="1"/>
  <c r="DB476" i="10" s="1"/>
  <c r="CW477" i="10"/>
  <c r="CX477" i="10" s="1"/>
  <c r="CY477" i="10" s="1"/>
  <c r="CZ477" i="10" s="1"/>
  <c r="DA477" i="10" s="1"/>
  <c r="DB477" i="10" s="1"/>
  <c r="CW478" i="10"/>
  <c r="CX478" i="10" s="1"/>
  <c r="CY478" i="10" s="1"/>
  <c r="CZ478" i="10" s="1"/>
  <c r="DA478" i="10" s="1"/>
  <c r="DB478" i="10" s="1"/>
  <c r="CW479" i="10"/>
  <c r="CX479" i="10" s="1"/>
  <c r="CY479" i="10" s="1"/>
  <c r="CZ479" i="10" s="1"/>
  <c r="DA479" i="10" s="1"/>
  <c r="DB479" i="10" s="1"/>
  <c r="CW480" i="10"/>
  <c r="CX480" i="10" s="1"/>
  <c r="CY480" i="10" s="1"/>
  <c r="CZ480" i="10" s="1"/>
  <c r="DA480" i="10" s="1"/>
  <c r="DB480" i="10" s="1"/>
  <c r="CW481" i="10"/>
  <c r="CX481" i="10" s="1"/>
  <c r="CY481" i="10" s="1"/>
  <c r="CZ481" i="10" s="1"/>
  <c r="DA481" i="10" s="1"/>
  <c r="DB481" i="10" s="1"/>
  <c r="CW482" i="10"/>
  <c r="CX482" i="10" s="1"/>
  <c r="CY482" i="10" s="1"/>
  <c r="CZ482" i="10" s="1"/>
  <c r="DA482" i="10" s="1"/>
  <c r="DB482" i="10" s="1"/>
  <c r="CW483" i="10"/>
  <c r="CX483" i="10" s="1"/>
  <c r="CY483" i="10" s="1"/>
  <c r="CZ483" i="10" s="1"/>
  <c r="DA483" i="10" s="1"/>
  <c r="DB483" i="10" s="1"/>
  <c r="CW484" i="10"/>
  <c r="CX484" i="10" s="1"/>
  <c r="CY484" i="10" s="1"/>
  <c r="CZ484" i="10" s="1"/>
  <c r="DA484" i="10" s="1"/>
  <c r="DB484" i="10" s="1"/>
  <c r="CW485" i="10"/>
  <c r="CX485" i="10" s="1"/>
  <c r="CY485" i="10" s="1"/>
  <c r="CZ485" i="10" s="1"/>
  <c r="DA485" i="10" s="1"/>
  <c r="DB485" i="10" s="1"/>
  <c r="CW486" i="10"/>
  <c r="CX486" i="10" s="1"/>
  <c r="CY486" i="10" s="1"/>
  <c r="CZ486" i="10" s="1"/>
  <c r="DA486" i="10" s="1"/>
  <c r="DB486" i="10" s="1"/>
  <c r="CW487" i="10"/>
  <c r="CX487" i="10" s="1"/>
  <c r="CY487" i="10" s="1"/>
  <c r="CZ487" i="10" s="1"/>
  <c r="DA487" i="10" s="1"/>
  <c r="DB487" i="10" s="1"/>
  <c r="CW488" i="10"/>
  <c r="CX488" i="10" s="1"/>
  <c r="CY488" i="10" s="1"/>
  <c r="CZ488" i="10" s="1"/>
  <c r="DA488" i="10" s="1"/>
  <c r="DB488" i="10" s="1"/>
  <c r="CW489" i="10"/>
  <c r="CX489" i="10" s="1"/>
  <c r="CY489" i="10" s="1"/>
  <c r="CZ489" i="10" s="1"/>
  <c r="DA489" i="10" s="1"/>
  <c r="DB489" i="10" s="1"/>
  <c r="CW490" i="10"/>
  <c r="CX490" i="10" s="1"/>
  <c r="CY490" i="10" s="1"/>
  <c r="CZ490" i="10" s="1"/>
  <c r="DA490" i="10" s="1"/>
  <c r="DB490" i="10" s="1"/>
  <c r="CW491" i="10"/>
  <c r="CX491" i="10" s="1"/>
  <c r="CY491" i="10" s="1"/>
  <c r="CZ491" i="10" s="1"/>
  <c r="DA491" i="10" s="1"/>
  <c r="DB491" i="10" s="1"/>
  <c r="CW492" i="10"/>
  <c r="CX492" i="10" s="1"/>
  <c r="CY492" i="10" s="1"/>
  <c r="CZ492" i="10" s="1"/>
  <c r="DA492" i="10" s="1"/>
  <c r="DB492" i="10" s="1"/>
  <c r="CW493" i="10"/>
  <c r="CX493" i="10" s="1"/>
  <c r="CY493" i="10" s="1"/>
  <c r="CZ493" i="10" s="1"/>
  <c r="DA493" i="10" s="1"/>
  <c r="DB493" i="10" s="1"/>
  <c r="CW494" i="10"/>
  <c r="CX494" i="10" s="1"/>
  <c r="CY494" i="10" s="1"/>
  <c r="CZ494" i="10" s="1"/>
  <c r="DA494" i="10" s="1"/>
  <c r="DB494" i="10" s="1"/>
  <c r="CW495" i="10"/>
  <c r="CX495" i="10" s="1"/>
  <c r="CY495" i="10" s="1"/>
  <c r="CZ495" i="10" s="1"/>
  <c r="DA495" i="10" s="1"/>
  <c r="DB495" i="10" s="1"/>
  <c r="CW496" i="10"/>
  <c r="CX496" i="10" s="1"/>
  <c r="CY496" i="10" s="1"/>
  <c r="CZ496" i="10" s="1"/>
  <c r="DA496" i="10" s="1"/>
  <c r="DB496" i="10" s="1"/>
  <c r="CW497" i="10"/>
  <c r="CX497" i="10" s="1"/>
  <c r="CY497" i="10" s="1"/>
  <c r="CZ497" i="10" s="1"/>
  <c r="DA497" i="10" s="1"/>
  <c r="DB497" i="10" s="1"/>
  <c r="CW498" i="10"/>
  <c r="CX498" i="10" s="1"/>
  <c r="CY498" i="10" s="1"/>
  <c r="CZ498" i="10" s="1"/>
  <c r="DA498" i="10" s="1"/>
  <c r="DB498" i="10" s="1"/>
  <c r="CW499" i="10"/>
  <c r="CX499" i="10" s="1"/>
  <c r="CY499" i="10" s="1"/>
  <c r="CZ499" i="10" s="1"/>
  <c r="DA499" i="10" s="1"/>
  <c r="DB499" i="10" s="1"/>
  <c r="CW500" i="10"/>
  <c r="CX500" i="10" s="1"/>
  <c r="CY500" i="10" s="1"/>
  <c r="CZ500" i="10" s="1"/>
  <c r="DA500" i="10" s="1"/>
  <c r="DB500" i="10" s="1"/>
  <c r="CW501" i="10"/>
  <c r="CX501" i="10" s="1"/>
  <c r="CY501" i="10" s="1"/>
  <c r="CZ501" i="10" s="1"/>
  <c r="DA501" i="10" s="1"/>
  <c r="DB501" i="10" s="1"/>
  <c r="CW502" i="10"/>
  <c r="CX502" i="10" s="1"/>
  <c r="CY502" i="10" s="1"/>
  <c r="CZ502" i="10" s="1"/>
  <c r="DA502" i="10" s="1"/>
  <c r="DB502" i="10" s="1"/>
  <c r="CW503" i="10"/>
  <c r="CX503" i="10" s="1"/>
  <c r="CY503" i="10" s="1"/>
  <c r="CZ503" i="10" s="1"/>
  <c r="DA503" i="10" s="1"/>
  <c r="DB503" i="10" s="1"/>
  <c r="CW504" i="10"/>
  <c r="CX504" i="10" s="1"/>
  <c r="CY504" i="10" s="1"/>
  <c r="CZ504" i="10" s="1"/>
  <c r="DA504" i="10" s="1"/>
  <c r="DB504" i="10" s="1"/>
  <c r="CW505" i="10"/>
  <c r="CX505" i="10" s="1"/>
  <c r="CY505" i="10" s="1"/>
  <c r="CZ505" i="10" s="1"/>
  <c r="DA505" i="10" s="1"/>
  <c r="DB505" i="10" s="1"/>
  <c r="CW506" i="10"/>
  <c r="CX506" i="10" s="1"/>
  <c r="CY506" i="10" s="1"/>
  <c r="CZ506" i="10" s="1"/>
  <c r="DA506" i="10" s="1"/>
  <c r="DB506" i="10" s="1"/>
  <c r="CW507" i="10"/>
  <c r="CX507" i="10" s="1"/>
  <c r="CY507" i="10" s="1"/>
  <c r="CZ507" i="10" s="1"/>
  <c r="DA507" i="10" s="1"/>
  <c r="DB507" i="10" s="1"/>
  <c r="CW508" i="10"/>
  <c r="CX508" i="10" s="1"/>
  <c r="CY508" i="10" s="1"/>
  <c r="CZ508" i="10" s="1"/>
  <c r="DA508" i="10" s="1"/>
  <c r="DB508" i="10" s="1"/>
  <c r="CW509" i="10"/>
  <c r="CX509" i="10" s="1"/>
  <c r="CY509" i="10" s="1"/>
  <c r="CZ509" i="10" s="1"/>
  <c r="DA509" i="10" s="1"/>
  <c r="DB509" i="10" s="1"/>
  <c r="CW510" i="10"/>
  <c r="CX510" i="10" s="1"/>
  <c r="CY510" i="10" s="1"/>
  <c r="CZ510" i="10" s="1"/>
  <c r="DA510" i="10" s="1"/>
  <c r="DB510" i="10" s="1"/>
  <c r="DB1" i="10"/>
  <c r="DB75" i="10" l="1"/>
  <c r="CY51" i="10"/>
  <c r="CZ51" i="10" s="1"/>
  <c r="DA51" i="10" s="1"/>
  <c r="DB51" i="10" s="1"/>
  <c r="DB58" i="10"/>
  <c r="CY72" i="10"/>
  <c r="CZ72" i="10" s="1"/>
  <c r="DA72" i="10" s="1"/>
  <c r="DB72" i="10" s="1"/>
  <c r="CY47" i="10"/>
  <c r="CZ47" i="10" s="1"/>
  <c r="DA47" i="10" s="1"/>
  <c r="DB93" i="10"/>
  <c r="DB47" i="10" l="1"/>
  <c r="BZ272" i="11" l="1"/>
  <c r="CB272" i="11"/>
  <c r="CB270" i="11"/>
  <c r="CA270" i="11"/>
  <c r="BZ270" i="11"/>
  <c r="CA271" i="11" l="1"/>
  <c r="BZ271" i="11"/>
  <c r="V22" i="19" l="1"/>
  <c r="AW5" i="19"/>
  <c r="AW9" i="19"/>
  <c r="AW13" i="19"/>
  <c r="AW17" i="19"/>
  <c r="AW21" i="19"/>
  <c r="AW25" i="19"/>
  <c r="AW29" i="19"/>
  <c r="AW33" i="19"/>
  <c r="AW37" i="19"/>
  <c r="AW41" i="19"/>
  <c r="AW45" i="19"/>
  <c r="AW49" i="19"/>
  <c r="AW53" i="19"/>
  <c r="AW57" i="19"/>
  <c r="AW61" i="19"/>
  <c r="AW65" i="19"/>
  <c r="AW69" i="19"/>
  <c r="AW73" i="19"/>
  <c r="AW77" i="19"/>
  <c r="AW81" i="19"/>
  <c r="AW85" i="19"/>
  <c r="AW89" i="19"/>
  <c r="AW93" i="19"/>
  <c r="AW97" i="19"/>
  <c r="AW101" i="19"/>
  <c r="AW105" i="19"/>
  <c r="AW109" i="19"/>
  <c r="AW113" i="19"/>
  <c r="AW117" i="19"/>
  <c r="AW121" i="19"/>
  <c r="AW125" i="19"/>
  <c r="AW129" i="19"/>
  <c r="AW133" i="19"/>
  <c r="AW137" i="19"/>
  <c r="AW141" i="19"/>
  <c r="AW145" i="19"/>
  <c r="AW149" i="19"/>
  <c r="AT4" i="19"/>
  <c r="AT8" i="19"/>
  <c r="AT12" i="19"/>
  <c r="AT16" i="19"/>
  <c r="AT20" i="19"/>
  <c r="AT24" i="19"/>
  <c r="AT28" i="19"/>
  <c r="AT32" i="19"/>
  <c r="AT36" i="19"/>
  <c r="AT40" i="19"/>
  <c r="AT44" i="19"/>
  <c r="AT48" i="19"/>
  <c r="AT52" i="19"/>
  <c r="AT56" i="19"/>
  <c r="AT60" i="19"/>
  <c r="AT64" i="19"/>
  <c r="AT68" i="19"/>
  <c r="AT72" i="19"/>
  <c r="AT76" i="19"/>
  <c r="AT80" i="19"/>
  <c r="AT84" i="19"/>
  <c r="AT88" i="19"/>
  <c r="AT92" i="19"/>
  <c r="AT96" i="19"/>
  <c r="AT100" i="19"/>
  <c r="AT104" i="19"/>
  <c r="AT108" i="19"/>
  <c r="AT112" i="19"/>
  <c r="AT116" i="19"/>
  <c r="AT120" i="19"/>
  <c r="AT124" i="19"/>
  <c r="AT128" i="19"/>
  <c r="AT132" i="19"/>
  <c r="AT136" i="19"/>
  <c r="AT140" i="19"/>
  <c r="AT144" i="19"/>
  <c r="AT148" i="19"/>
  <c r="AT152" i="19"/>
  <c r="AT156" i="19"/>
  <c r="AT2" i="19"/>
  <c r="AQ6" i="19"/>
  <c r="AQ10" i="19"/>
  <c r="AQ14" i="19"/>
  <c r="AQ18" i="19"/>
  <c r="AQ22" i="19"/>
  <c r="AQ26" i="19"/>
  <c r="AQ30" i="19"/>
  <c r="AQ34" i="19"/>
  <c r="AQ38" i="19"/>
  <c r="AQ42" i="19"/>
  <c r="AQ46" i="19"/>
  <c r="AQ50" i="19"/>
  <c r="AQ54" i="19"/>
  <c r="AQ58" i="19"/>
  <c r="AQ62" i="19"/>
  <c r="AQ66" i="19"/>
  <c r="AQ70" i="19"/>
  <c r="AQ74" i="19"/>
  <c r="AQ78" i="19"/>
  <c r="AQ82" i="19"/>
  <c r="AQ86" i="19"/>
  <c r="AQ90" i="19"/>
  <c r="AQ94" i="19"/>
  <c r="AQ98" i="19"/>
  <c r="AN4" i="19"/>
  <c r="AN8" i="19"/>
  <c r="AN12" i="19"/>
  <c r="AN16" i="19"/>
  <c r="AN20" i="19"/>
  <c r="AN24" i="19"/>
  <c r="AN28" i="19"/>
  <c r="AW6" i="19"/>
  <c r="AW10" i="19"/>
  <c r="AW14" i="19"/>
  <c r="AW18" i="19"/>
  <c r="AW22" i="19"/>
  <c r="AW26" i="19"/>
  <c r="AW30" i="19"/>
  <c r="AW34" i="19"/>
  <c r="AW38" i="19"/>
  <c r="AW42" i="19"/>
  <c r="AW46" i="19"/>
  <c r="AW50" i="19"/>
  <c r="AW54" i="19"/>
  <c r="AW58" i="19"/>
  <c r="AW62" i="19"/>
  <c r="AW66" i="19"/>
  <c r="AW70" i="19"/>
  <c r="AW74" i="19"/>
  <c r="AW78" i="19"/>
  <c r="AW82" i="19"/>
  <c r="AW86" i="19"/>
  <c r="AW90" i="19"/>
  <c r="AW94" i="19"/>
  <c r="AW98" i="19"/>
  <c r="AW102" i="19"/>
  <c r="AW106" i="19"/>
  <c r="AW110" i="19"/>
  <c r="AW114" i="19"/>
  <c r="AW118" i="19"/>
  <c r="AW122" i="19"/>
  <c r="AW126" i="19"/>
  <c r="AW130" i="19"/>
  <c r="AW134" i="19"/>
  <c r="AW138" i="19"/>
  <c r="AW142" i="19"/>
  <c r="AW146" i="19"/>
  <c r="AW150" i="19"/>
  <c r="AT5" i="19"/>
  <c r="AT9" i="19"/>
  <c r="AT13" i="19"/>
  <c r="AT17" i="19"/>
  <c r="AT21" i="19"/>
  <c r="AT25" i="19"/>
  <c r="AT29" i="19"/>
  <c r="AT33" i="19"/>
  <c r="AT37" i="19"/>
  <c r="AT41" i="19"/>
  <c r="AT45" i="19"/>
  <c r="AT49" i="19"/>
  <c r="AT53" i="19"/>
  <c r="AW4" i="19"/>
  <c r="AW12" i="19"/>
  <c r="AW20" i="19"/>
  <c r="AW28" i="19"/>
  <c r="AW36" i="19"/>
  <c r="AW44" i="19"/>
  <c r="AW52" i="19"/>
  <c r="AW60" i="19"/>
  <c r="AW68" i="19"/>
  <c r="AW76" i="19"/>
  <c r="AW84" i="19"/>
  <c r="AW92" i="19"/>
  <c r="AW100" i="19"/>
  <c r="AW108" i="19"/>
  <c r="AW116" i="19"/>
  <c r="AW124" i="19"/>
  <c r="AW132" i="19"/>
  <c r="AW140" i="19"/>
  <c r="AW148" i="19"/>
  <c r="AT7" i="19"/>
  <c r="AT15" i="19"/>
  <c r="AT23" i="19"/>
  <c r="AT31" i="19"/>
  <c r="AT39" i="19"/>
  <c r="AT47" i="19"/>
  <c r="AT55" i="19"/>
  <c r="AT61" i="19"/>
  <c r="AT66" i="19"/>
  <c r="AT71" i="19"/>
  <c r="AT77" i="19"/>
  <c r="AT82" i="19"/>
  <c r="AT87" i="19"/>
  <c r="AT93" i="19"/>
  <c r="AT98" i="19"/>
  <c r="AT103" i="19"/>
  <c r="AT109" i="19"/>
  <c r="AT114" i="19"/>
  <c r="AT119" i="19"/>
  <c r="AT125" i="19"/>
  <c r="AT130" i="19"/>
  <c r="AT135" i="19"/>
  <c r="AT141" i="19"/>
  <c r="AT146" i="19"/>
  <c r="AT151" i="19"/>
  <c r="AQ4" i="19"/>
  <c r="AQ9" i="19"/>
  <c r="AQ15" i="19"/>
  <c r="AQ20" i="19"/>
  <c r="AQ25" i="19"/>
  <c r="AQ31" i="19"/>
  <c r="AQ36" i="19"/>
  <c r="AQ41" i="19"/>
  <c r="AQ47" i="19"/>
  <c r="AQ52" i="19"/>
  <c r="AQ57" i="19"/>
  <c r="AQ63" i="19"/>
  <c r="AQ68" i="19"/>
  <c r="AQ73" i="19"/>
  <c r="AQ79" i="19"/>
  <c r="AQ84" i="19"/>
  <c r="AQ89" i="19"/>
  <c r="AQ95" i="19"/>
  <c r="AQ2" i="19"/>
  <c r="AN7" i="19"/>
  <c r="AN13" i="19"/>
  <c r="AN18" i="19"/>
  <c r="AN23" i="19"/>
  <c r="AN29" i="19"/>
  <c r="AN33" i="19"/>
  <c r="AN37" i="19"/>
  <c r="AN41" i="19"/>
  <c r="AN45" i="19"/>
  <c r="AN49" i="19"/>
  <c r="AN53" i="19"/>
  <c r="AN57" i="19"/>
  <c r="AN61" i="19"/>
  <c r="AN65" i="19"/>
  <c r="AN69" i="19"/>
  <c r="AN73" i="19"/>
  <c r="AN77" i="19"/>
  <c r="AN81" i="19"/>
  <c r="AN85" i="19"/>
  <c r="AN89" i="19"/>
  <c r="AN93" i="19"/>
  <c r="AN97" i="19"/>
  <c r="AN101" i="19"/>
  <c r="AN105" i="19"/>
  <c r="AN109" i="19"/>
  <c r="AN113" i="19"/>
  <c r="AN117" i="19"/>
  <c r="AN121" i="19"/>
  <c r="AN125" i="19"/>
  <c r="AN129" i="19"/>
  <c r="AN133" i="19"/>
  <c r="AN137" i="19"/>
  <c r="AK5" i="19"/>
  <c r="AK9" i="19"/>
  <c r="AK13" i="19"/>
  <c r="AK17" i="19"/>
  <c r="AK21" i="19"/>
  <c r="AK25" i="19"/>
  <c r="AK29" i="19"/>
  <c r="AK33" i="19"/>
  <c r="AK37" i="19"/>
  <c r="AK41" i="19"/>
  <c r="AK45" i="19"/>
  <c r="AK49" i="19"/>
  <c r="AK53" i="19"/>
  <c r="AK57" i="19"/>
  <c r="AK61" i="19"/>
  <c r="AK65" i="19"/>
  <c r="AK69" i="19"/>
  <c r="AK73" i="19"/>
  <c r="AK77" i="19"/>
  <c r="AK81" i="19"/>
  <c r="AK85" i="19"/>
  <c r="AK89" i="19"/>
  <c r="AK93" i="19"/>
  <c r="AH3" i="19"/>
  <c r="AH7" i="19"/>
  <c r="AH11" i="19"/>
  <c r="AH15" i="19"/>
  <c r="AH19" i="19"/>
  <c r="AW7" i="19"/>
  <c r="AW15" i="19"/>
  <c r="AW23" i="19"/>
  <c r="AW31" i="19"/>
  <c r="AW39" i="19"/>
  <c r="AW47" i="19"/>
  <c r="AW55" i="19"/>
  <c r="AW63" i="19"/>
  <c r="AW71" i="19"/>
  <c r="AW79" i="19"/>
  <c r="AW87" i="19"/>
  <c r="AW95" i="19"/>
  <c r="AW103" i="19"/>
  <c r="AW111" i="19"/>
  <c r="AW119" i="19"/>
  <c r="AW127" i="19"/>
  <c r="AW135" i="19"/>
  <c r="AW143" i="19"/>
  <c r="AW151" i="19"/>
  <c r="AT10" i="19"/>
  <c r="AT18" i="19"/>
  <c r="AT26" i="19"/>
  <c r="AT34" i="19"/>
  <c r="AT42" i="19"/>
  <c r="AT50" i="19"/>
  <c r="AT57" i="19"/>
  <c r="AT62" i="19"/>
  <c r="AT67" i="19"/>
  <c r="AT73" i="19"/>
  <c r="AT78" i="19"/>
  <c r="AT83" i="19"/>
  <c r="AT89" i="19"/>
  <c r="AT94" i="19"/>
  <c r="AT99" i="19"/>
  <c r="AT105" i="19"/>
  <c r="AT110" i="19"/>
  <c r="AT115" i="19"/>
  <c r="AT121" i="19"/>
  <c r="AT126" i="19"/>
  <c r="AT131" i="19"/>
  <c r="AT137" i="19"/>
  <c r="AT142" i="19"/>
  <c r="AT147" i="19"/>
  <c r="AT153" i="19"/>
  <c r="AQ5" i="19"/>
  <c r="AQ11" i="19"/>
  <c r="AQ16" i="19"/>
  <c r="AQ21" i="19"/>
  <c r="AQ27" i="19"/>
  <c r="AQ32" i="19"/>
  <c r="AQ37" i="19"/>
  <c r="AQ43" i="19"/>
  <c r="AQ48" i="19"/>
  <c r="AQ53" i="19"/>
  <c r="AQ59" i="19"/>
  <c r="AQ64" i="19"/>
  <c r="AQ69" i="19"/>
  <c r="AQ75" i="19"/>
  <c r="AQ80" i="19"/>
  <c r="AQ85" i="19"/>
  <c r="AQ91" i="19"/>
  <c r="AQ96" i="19"/>
  <c r="AN3" i="19"/>
  <c r="AN9" i="19"/>
  <c r="AN14" i="19"/>
  <c r="AN19" i="19"/>
  <c r="AN25" i="19"/>
  <c r="AN30" i="19"/>
  <c r="AN34" i="19"/>
  <c r="AN38" i="19"/>
  <c r="AN42" i="19"/>
  <c r="AN46" i="19"/>
  <c r="AN50" i="19"/>
  <c r="AN54" i="19"/>
  <c r="AN58" i="19"/>
  <c r="AN62" i="19"/>
  <c r="AN66" i="19"/>
  <c r="AN70" i="19"/>
  <c r="AN74" i="19"/>
  <c r="AN78" i="19"/>
  <c r="AN82" i="19"/>
  <c r="AN86" i="19"/>
  <c r="AN90" i="19"/>
  <c r="AN94" i="19"/>
  <c r="AN98" i="19"/>
  <c r="AN102" i="19"/>
  <c r="AN106" i="19"/>
  <c r="AN110" i="19"/>
  <c r="AN114" i="19"/>
  <c r="AN118" i="19"/>
  <c r="AN122" i="19"/>
  <c r="AN126" i="19"/>
  <c r="AN130" i="19"/>
  <c r="AN134" i="19"/>
  <c r="AN2" i="19"/>
  <c r="AK6" i="19"/>
  <c r="AK10" i="19"/>
  <c r="AK14" i="19"/>
  <c r="AK18" i="19"/>
  <c r="AK22" i="19"/>
  <c r="AK26" i="19"/>
  <c r="AK30" i="19"/>
  <c r="AK34" i="19"/>
  <c r="AK38" i="19"/>
  <c r="AK42" i="19"/>
  <c r="AK46" i="19"/>
  <c r="AK50" i="19"/>
  <c r="AW8" i="19"/>
  <c r="AW16" i="19"/>
  <c r="AW24" i="19"/>
  <c r="AW32" i="19"/>
  <c r="AW40" i="19"/>
  <c r="AW48" i="19"/>
  <c r="AW56" i="19"/>
  <c r="AW64" i="19"/>
  <c r="AW72" i="19"/>
  <c r="AW80" i="19"/>
  <c r="AW88" i="19"/>
  <c r="AW96" i="19"/>
  <c r="AW104" i="19"/>
  <c r="AW112" i="19"/>
  <c r="AW120" i="19"/>
  <c r="AW128" i="19"/>
  <c r="AW136" i="19"/>
  <c r="AW144" i="19"/>
  <c r="AT3" i="19"/>
  <c r="AT11" i="19"/>
  <c r="AT19" i="19"/>
  <c r="AT27" i="19"/>
  <c r="AT35" i="19"/>
  <c r="AT43" i="19"/>
  <c r="AT51" i="19"/>
  <c r="AT58" i="19"/>
  <c r="AT63" i="19"/>
  <c r="AT69" i="19"/>
  <c r="AT74" i="19"/>
  <c r="AT79" i="19"/>
  <c r="AT85" i="19"/>
  <c r="AT90" i="19"/>
  <c r="AT95" i="19"/>
  <c r="AT101" i="19"/>
  <c r="AT106" i="19"/>
  <c r="AT111" i="19"/>
  <c r="AT117" i="19"/>
  <c r="AT122" i="19"/>
  <c r="AT127" i="19"/>
  <c r="AT133" i="19"/>
  <c r="AT138" i="19"/>
  <c r="AT143" i="19"/>
  <c r="AT149" i="19"/>
  <c r="AT154" i="19"/>
  <c r="AW2" i="19"/>
  <c r="AQ7" i="19"/>
  <c r="AQ12" i="19"/>
  <c r="AQ17" i="19"/>
  <c r="AQ23" i="19"/>
  <c r="AQ28" i="19"/>
  <c r="AQ33" i="19"/>
  <c r="AQ39" i="19"/>
  <c r="AQ44" i="19"/>
  <c r="AQ49" i="19"/>
  <c r="AQ55" i="19"/>
  <c r="AQ60" i="19"/>
  <c r="AQ65" i="19"/>
  <c r="AQ71" i="19"/>
  <c r="AQ76" i="19"/>
  <c r="AQ81" i="19"/>
  <c r="AQ87" i="19"/>
  <c r="AQ92" i="19"/>
  <c r="AQ97" i="19"/>
  <c r="AN5" i="19"/>
  <c r="AN10" i="19"/>
  <c r="AN15" i="19"/>
  <c r="AN21" i="19"/>
  <c r="AN26" i="19"/>
  <c r="AN31" i="19"/>
  <c r="AN35" i="19"/>
  <c r="AN39" i="19"/>
  <c r="AN43" i="19"/>
  <c r="AN47" i="19"/>
  <c r="AW27" i="19"/>
  <c r="AW59" i="19"/>
  <c r="AW91" i="19"/>
  <c r="AW123" i="19"/>
  <c r="AT6" i="19"/>
  <c r="AT38" i="19"/>
  <c r="AT65" i="19"/>
  <c r="AT86" i="19"/>
  <c r="AT107" i="19"/>
  <c r="AT129" i="19"/>
  <c r="AT150" i="19"/>
  <c r="AQ13" i="19"/>
  <c r="AQ35" i="19"/>
  <c r="AQ56" i="19"/>
  <c r="AQ77" i="19"/>
  <c r="AQ99" i="19"/>
  <c r="AN22" i="19"/>
  <c r="AN40" i="19"/>
  <c r="AN52" i="19"/>
  <c r="AN60" i="19"/>
  <c r="AN68" i="19"/>
  <c r="AN76" i="19"/>
  <c r="AN84" i="19"/>
  <c r="AN92" i="19"/>
  <c r="AN100" i="19"/>
  <c r="AN108" i="19"/>
  <c r="AN116" i="19"/>
  <c r="AN124" i="19"/>
  <c r="AN132" i="19"/>
  <c r="AK4" i="19"/>
  <c r="AK12" i="19"/>
  <c r="AK20" i="19"/>
  <c r="AK28" i="19"/>
  <c r="AK36" i="19"/>
  <c r="AK44" i="19"/>
  <c r="AK52" i="19"/>
  <c r="AK58" i="19"/>
  <c r="AK63" i="19"/>
  <c r="AK68" i="19"/>
  <c r="AK74" i="19"/>
  <c r="AK79" i="19"/>
  <c r="AK84" i="19"/>
  <c r="AK90" i="19"/>
  <c r="AK95" i="19"/>
  <c r="AH6" i="19"/>
  <c r="AH12" i="19"/>
  <c r="AH17" i="19"/>
  <c r="AH22" i="19"/>
  <c r="AH26" i="19"/>
  <c r="AH30" i="19"/>
  <c r="AH34" i="19"/>
  <c r="AH38" i="19"/>
  <c r="AH42" i="19"/>
  <c r="AH46" i="19"/>
  <c r="AH50" i="19"/>
  <c r="AH54" i="19"/>
  <c r="AH58" i="19"/>
  <c r="AH62" i="19"/>
  <c r="AH66" i="19"/>
  <c r="AH70" i="19"/>
  <c r="AH74" i="19"/>
  <c r="AH78" i="19"/>
  <c r="AH82" i="19"/>
  <c r="AH86" i="19"/>
  <c r="AH90" i="19"/>
  <c r="AH94" i="19"/>
  <c r="AH98" i="19"/>
  <c r="AH102" i="19"/>
  <c r="AH106" i="19"/>
  <c r="AH110" i="19"/>
  <c r="AH114" i="19"/>
  <c r="AH118" i="19"/>
  <c r="AH122" i="19"/>
  <c r="AH126" i="19"/>
  <c r="AH130" i="19"/>
  <c r="AH134" i="19"/>
  <c r="AH138" i="19"/>
  <c r="AH142" i="19"/>
  <c r="AH146" i="19"/>
  <c r="AH150" i="19"/>
  <c r="AH154" i="19"/>
  <c r="AH158" i="19"/>
  <c r="AH162" i="19"/>
  <c r="AH166" i="19"/>
  <c r="AH170" i="19"/>
  <c r="AH174" i="19"/>
  <c r="AH178" i="19"/>
  <c r="AH182" i="19"/>
  <c r="AH186" i="19"/>
  <c r="AH190" i="19"/>
  <c r="AH194" i="19"/>
  <c r="AH198" i="19"/>
  <c r="AH202" i="19"/>
  <c r="AH206" i="19"/>
  <c r="AH210" i="19"/>
  <c r="AH214" i="19"/>
  <c r="AH218" i="19"/>
  <c r="AH222" i="19"/>
  <c r="AH226" i="19"/>
  <c r="AH230" i="19"/>
  <c r="AH234" i="19"/>
  <c r="AH238" i="19"/>
  <c r="AH242" i="19"/>
  <c r="AH246" i="19"/>
  <c r="AE5" i="19"/>
  <c r="AE9" i="19"/>
  <c r="AE13" i="19"/>
  <c r="AE17" i="19"/>
  <c r="AE21" i="19"/>
  <c r="AE25" i="19"/>
  <c r="AE29" i="19"/>
  <c r="AE33" i="19"/>
  <c r="AE37" i="19"/>
  <c r="AE41" i="19"/>
  <c r="AE45" i="19"/>
  <c r="AE49" i="19"/>
  <c r="AE53" i="19"/>
  <c r="AE57" i="19"/>
  <c r="AE61" i="19"/>
  <c r="AE65" i="19"/>
  <c r="AE69" i="19"/>
  <c r="AE73" i="19"/>
  <c r="AE77" i="19"/>
  <c r="AE81" i="19"/>
  <c r="AE85" i="19"/>
  <c r="AE89" i="19"/>
  <c r="AE93" i="19"/>
  <c r="AE97" i="19"/>
  <c r="AE101" i="19"/>
  <c r="AE105" i="19"/>
  <c r="AE109" i="19"/>
  <c r="AE113" i="19"/>
  <c r="AE117" i="19"/>
  <c r="AE121" i="19"/>
  <c r="AE125" i="19"/>
  <c r="AE129" i="19"/>
  <c r="AE133" i="19"/>
  <c r="AE137" i="19"/>
  <c r="AE141" i="19"/>
  <c r="AE145" i="19"/>
  <c r="AE149" i="19"/>
  <c r="AE153" i="19"/>
  <c r="AE157" i="19"/>
  <c r="AE161" i="19"/>
  <c r="AE165" i="19"/>
  <c r="AE169" i="19"/>
  <c r="AE173" i="19"/>
  <c r="AE177" i="19"/>
  <c r="AE181" i="19"/>
  <c r="AE185" i="19"/>
  <c r="AE189" i="19"/>
  <c r="AE193" i="19"/>
  <c r="AE197" i="19"/>
  <c r="AW3" i="19"/>
  <c r="AW35" i="19"/>
  <c r="AW67" i="19"/>
  <c r="AW99" i="19"/>
  <c r="AW131" i="19"/>
  <c r="AT14" i="19"/>
  <c r="AT46" i="19"/>
  <c r="AT70" i="19"/>
  <c r="AT91" i="19"/>
  <c r="AT113" i="19"/>
  <c r="AT134" i="19"/>
  <c r="AT155" i="19"/>
  <c r="AQ19" i="19"/>
  <c r="AQ40" i="19"/>
  <c r="AQ61" i="19"/>
  <c r="AQ83" i="19"/>
  <c r="AN6" i="19"/>
  <c r="AN27" i="19"/>
  <c r="AN44" i="19"/>
  <c r="AN55" i="19"/>
  <c r="AN63" i="19"/>
  <c r="AN71" i="19"/>
  <c r="AN79" i="19"/>
  <c r="AN87" i="19"/>
  <c r="AN95" i="19"/>
  <c r="AN103" i="19"/>
  <c r="AN111" i="19"/>
  <c r="AN119" i="19"/>
  <c r="AN127" i="19"/>
  <c r="AN135" i="19"/>
  <c r="AK7" i="19"/>
  <c r="AK15" i="19"/>
  <c r="AK23" i="19"/>
  <c r="AK31" i="19"/>
  <c r="AK39" i="19"/>
  <c r="AK47" i="19"/>
  <c r="AK54" i="19"/>
  <c r="AK59" i="19"/>
  <c r="AK64" i="19"/>
  <c r="AK70" i="19"/>
  <c r="AK75" i="19"/>
  <c r="AK80" i="19"/>
  <c r="AK86" i="19"/>
  <c r="AK91" i="19"/>
  <c r="AK2" i="19"/>
  <c r="AH8" i="19"/>
  <c r="AH13" i="19"/>
  <c r="AH18" i="19"/>
  <c r="AH23" i="19"/>
  <c r="AH27" i="19"/>
  <c r="AH31" i="19"/>
  <c r="AH35" i="19"/>
  <c r="AH39" i="19"/>
  <c r="AH43" i="19"/>
  <c r="AH47" i="19"/>
  <c r="AH51" i="19"/>
  <c r="AH55" i="19"/>
  <c r="AH59" i="19"/>
  <c r="AH63" i="19"/>
  <c r="AH67" i="19"/>
  <c r="AH71" i="19"/>
  <c r="AH75" i="19"/>
  <c r="AH79" i="19"/>
  <c r="AH83" i="19"/>
  <c r="AH87" i="19"/>
  <c r="AH91" i="19"/>
  <c r="AH95" i="19"/>
  <c r="AH99" i="19"/>
  <c r="AH103" i="19"/>
  <c r="AH107" i="19"/>
  <c r="AH111" i="19"/>
  <c r="AH115" i="19"/>
  <c r="AH119" i="19"/>
  <c r="AH123" i="19"/>
  <c r="AH127" i="19"/>
  <c r="AH131" i="19"/>
  <c r="AH135" i="19"/>
  <c r="AH139" i="19"/>
  <c r="AH143" i="19"/>
  <c r="AH147" i="19"/>
  <c r="AH151" i="19"/>
  <c r="AH155" i="19"/>
  <c r="AH159" i="19"/>
  <c r="AH163" i="19"/>
  <c r="AH167" i="19"/>
  <c r="AH171" i="19"/>
  <c r="AH175" i="19"/>
  <c r="AH179" i="19"/>
  <c r="AH183" i="19"/>
  <c r="AH187" i="19"/>
  <c r="AH191" i="19"/>
  <c r="AH195" i="19"/>
  <c r="AH199" i="19"/>
  <c r="AH203" i="19"/>
  <c r="AH207" i="19"/>
  <c r="AH211" i="19"/>
  <c r="AH215" i="19"/>
  <c r="AH219" i="19"/>
  <c r="AH223" i="19"/>
  <c r="AH227" i="19"/>
  <c r="AH231" i="19"/>
  <c r="AH235" i="19"/>
  <c r="AH239" i="19"/>
  <c r="AH243" i="19"/>
  <c r="AH2" i="19"/>
  <c r="AE6" i="19"/>
  <c r="AE10" i="19"/>
  <c r="AE14" i="19"/>
  <c r="AE18" i="19"/>
  <c r="AE22" i="19"/>
  <c r="AE26" i="19"/>
  <c r="AE30" i="19"/>
  <c r="AE34" i="19"/>
  <c r="AE38" i="19"/>
  <c r="AE42" i="19"/>
  <c r="AE46" i="19"/>
  <c r="AE50" i="19"/>
  <c r="AE54" i="19"/>
  <c r="AE58" i="19"/>
  <c r="AE62" i="19"/>
  <c r="AE66" i="19"/>
  <c r="AE70" i="19"/>
  <c r="AE74" i="19"/>
  <c r="AE78" i="19"/>
  <c r="AE82" i="19"/>
  <c r="AE86" i="19"/>
  <c r="AE90" i="19"/>
  <c r="AE94" i="19"/>
  <c r="AE98" i="19"/>
  <c r="AE102" i="19"/>
  <c r="AE106" i="19"/>
  <c r="AE110" i="19"/>
  <c r="AE114" i="19"/>
  <c r="AE118" i="19"/>
  <c r="AE122" i="19"/>
  <c r="AE126" i="19"/>
  <c r="AE130" i="19"/>
  <c r="AE134" i="19"/>
  <c r="AE138" i="19"/>
  <c r="AE142" i="19"/>
  <c r="AE146" i="19"/>
  <c r="AE150" i="19"/>
  <c r="AE154" i="19"/>
  <c r="AE158" i="19"/>
  <c r="AE162" i="19"/>
  <c r="AE166" i="19"/>
  <c r="AE170" i="19"/>
  <c r="AE174" i="19"/>
  <c r="AE178" i="19"/>
  <c r="AE182" i="19"/>
  <c r="AE186" i="19"/>
  <c r="AE190" i="19"/>
  <c r="AE194" i="19"/>
  <c r="AE198" i="19"/>
  <c r="AE202" i="19"/>
  <c r="AE206" i="19"/>
  <c r="AE210" i="19"/>
  <c r="AE214" i="19"/>
  <c r="AE218" i="19"/>
  <c r="AE222" i="19"/>
  <c r="AE226" i="19"/>
  <c r="AE230" i="19"/>
  <c r="AE234" i="19"/>
  <c r="AE238" i="19"/>
  <c r="AE242" i="19"/>
  <c r="AE246" i="19"/>
  <c r="AE250" i="19"/>
  <c r="AE254" i="19"/>
  <c r="AW11" i="19"/>
  <c r="AW43" i="19"/>
  <c r="AW75" i="19"/>
  <c r="AW107" i="19"/>
  <c r="AW139" i="19"/>
  <c r="AT22" i="19"/>
  <c r="AT54" i="19"/>
  <c r="AT75" i="19"/>
  <c r="AT97" i="19"/>
  <c r="AT118" i="19"/>
  <c r="AT139" i="19"/>
  <c r="AQ3" i="19"/>
  <c r="AQ24" i="19"/>
  <c r="AQ45" i="19"/>
  <c r="AQ67" i="19"/>
  <c r="AQ88" i="19"/>
  <c r="AN11" i="19"/>
  <c r="AN32" i="19"/>
  <c r="AN48" i="19"/>
  <c r="AN56" i="19"/>
  <c r="AN64" i="19"/>
  <c r="AN72" i="19"/>
  <c r="AN80" i="19"/>
  <c r="AN88" i="19"/>
  <c r="AN96" i="19"/>
  <c r="AN104" i="19"/>
  <c r="AN112" i="19"/>
  <c r="AN120" i="19"/>
  <c r="AN128" i="19"/>
  <c r="AN136" i="19"/>
  <c r="AK8" i="19"/>
  <c r="AK16" i="19"/>
  <c r="AK24" i="19"/>
  <c r="AK32" i="19"/>
  <c r="AK40" i="19"/>
  <c r="AK48" i="19"/>
  <c r="AK55" i="19"/>
  <c r="AK60" i="19"/>
  <c r="AK66" i="19"/>
  <c r="AK71" i="19"/>
  <c r="AK76" i="19"/>
  <c r="AK82" i="19"/>
  <c r="AK87" i="19"/>
  <c r="AK92" i="19"/>
  <c r="AH4" i="19"/>
  <c r="AH9" i="19"/>
  <c r="AH14" i="19"/>
  <c r="AH20" i="19"/>
  <c r="AH24" i="19"/>
  <c r="AH28" i="19"/>
  <c r="AH32" i="19"/>
  <c r="AH36" i="19"/>
  <c r="AH40" i="19"/>
  <c r="AH44" i="19"/>
  <c r="AH48" i="19"/>
  <c r="AH52" i="19"/>
  <c r="AH56" i="19"/>
  <c r="AH60" i="19"/>
  <c r="AH64" i="19"/>
  <c r="AH68" i="19"/>
  <c r="AH72" i="19"/>
  <c r="AH76" i="19"/>
  <c r="AH80" i="19"/>
  <c r="AH84" i="19"/>
  <c r="AH88" i="19"/>
  <c r="AH92" i="19"/>
  <c r="AH96" i="19"/>
  <c r="AH100" i="19"/>
  <c r="AH104" i="19"/>
  <c r="AH108" i="19"/>
  <c r="AH112" i="19"/>
  <c r="AH116" i="19"/>
  <c r="AH120" i="19"/>
  <c r="AH124" i="19"/>
  <c r="AH128" i="19"/>
  <c r="AH132" i="19"/>
  <c r="AH136" i="19"/>
  <c r="AH140" i="19"/>
  <c r="AH144" i="19"/>
  <c r="AH148" i="19"/>
  <c r="AH152" i="19"/>
  <c r="AH156" i="19"/>
  <c r="AH160" i="19"/>
  <c r="AH164" i="19"/>
  <c r="AH168" i="19"/>
  <c r="AH172" i="19"/>
  <c r="AH176" i="19"/>
  <c r="AH180" i="19"/>
  <c r="AH184" i="19"/>
  <c r="AH188" i="19"/>
  <c r="AW115" i="19"/>
  <c r="AT81" i="19"/>
  <c r="AQ8" i="19"/>
  <c r="AQ93" i="19"/>
  <c r="AN59" i="19"/>
  <c r="AN91" i="19"/>
  <c r="AN123" i="19"/>
  <c r="AK19" i="19"/>
  <c r="AK51" i="19"/>
  <c r="AK72" i="19"/>
  <c r="AK94" i="19"/>
  <c r="AH21" i="19"/>
  <c r="AH37" i="19"/>
  <c r="AH53" i="19"/>
  <c r="AH69" i="19"/>
  <c r="AH85" i="19"/>
  <c r="AH101" i="19"/>
  <c r="AH117" i="19"/>
  <c r="AH133" i="19"/>
  <c r="AH149" i="19"/>
  <c r="AH165" i="19"/>
  <c r="AH181" i="19"/>
  <c r="AH193" i="19"/>
  <c r="AH201" i="19"/>
  <c r="AH209" i="19"/>
  <c r="AH217" i="19"/>
  <c r="AH225" i="19"/>
  <c r="AH233" i="19"/>
  <c r="AH241" i="19"/>
  <c r="AE4" i="19"/>
  <c r="AE12" i="19"/>
  <c r="AE20" i="19"/>
  <c r="AE28" i="19"/>
  <c r="AE36" i="19"/>
  <c r="AE44" i="19"/>
  <c r="AE52" i="19"/>
  <c r="AE60" i="19"/>
  <c r="AE68" i="19"/>
  <c r="AE76" i="19"/>
  <c r="AE84" i="19"/>
  <c r="AE92" i="19"/>
  <c r="AE100" i="19"/>
  <c r="AE108" i="19"/>
  <c r="AE116" i="19"/>
  <c r="AE124" i="19"/>
  <c r="AE132" i="19"/>
  <c r="AE140" i="19"/>
  <c r="AE148" i="19"/>
  <c r="AE156" i="19"/>
  <c r="AE164" i="19"/>
  <c r="AE172" i="19"/>
  <c r="AE180" i="19"/>
  <c r="AE188" i="19"/>
  <c r="AE196" i="19"/>
  <c r="AE203" i="19"/>
  <c r="AE208" i="19"/>
  <c r="AE213" i="19"/>
  <c r="AE219" i="19"/>
  <c r="AE224" i="19"/>
  <c r="AE229" i="19"/>
  <c r="AE235" i="19"/>
  <c r="AE240" i="19"/>
  <c r="AE245" i="19"/>
  <c r="AE251" i="19"/>
  <c r="AE256" i="19"/>
  <c r="AE260" i="19"/>
  <c r="AE264" i="19"/>
  <c r="AE268" i="19"/>
  <c r="AE272" i="19"/>
  <c r="AE276" i="19"/>
  <c r="AE280" i="19"/>
  <c r="AE284" i="19"/>
  <c r="AE288" i="19"/>
  <c r="AE292" i="19"/>
  <c r="AB3" i="19"/>
  <c r="AB7" i="19"/>
  <c r="AB11" i="19"/>
  <c r="AB15" i="19"/>
  <c r="AB19" i="19"/>
  <c r="AB23" i="19"/>
  <c r="AB27" i="19"/>
  <c r="AB31" i="19"/>
  <c r="AB35" i="19"/>
  <c r="AB39" i="19"/>
  <c r="AB43" i="19"/>
  <c r="AB47" i="19"/>
  <c r="AB51" i="19"/>
  <c r="AB55" i="19"/>
  <c r="AB59" i="19"/>
  <c r="AB63" i="19"/>
  <c r="AB67" i="19"/>
  <c r="AB71" i="19"/>
  <c r="AB75" i="19"/>
  <c r="AB79" i="19"/>
  <c r="AB83" i="19"/>
  <c r="AB87" i="19"/>
  <c r="AB91" i="19"/>
  <c r="AB95" i="19"/>
  <c r="AB99" i="19"/>
  <c r="AB103" i="19"/>
  <c r="AB107" i="19"/>
  <c r="AB111" i="19"/>
  <c r="AB115" i="19"/>
  <c r="AB119" i="19"/>
  <c r="AB123" i="19"/>
  <c r="AB127" i="19"/>
  <c r="AB131" i="19"/>
  <c r="AB135" i="19"/>
  <c r="AB139" i="19"/>
  <c r="AB143" i="19"/>
  <c r="AB147" i="19"/>
  <c r="AB151" i="19"/>
  <c r="AB155" i="19"/>
  <c r="AB159" i="19"/>
  <c r="AB163" i="19"/>
  <c r="AB167" i="19"/>
  <c r="AB171" i="19"/>
  <c r="AB175" i="19"/>
  <c r="AB179" i="19"/>
  <c r="AB183" i="19"/>
  <c r="AB187" i="19"/>
  <c r="AB191" i="19"/>
  <c r="AB195" i="19"/>
  <c r="AB199" i="19"/>
  <c r="AB203" i="19"/>
  <c r="AB207" i="19"/>
  <c r="AB211" i="19"/>
  <c r="AB215" i="19"/>
  <c r="AB219" i="19"/>
  <c r="AB223" i="19"/>
  <c r="AB227" i="19"/>
  <c r="AB231" i="19"/>
  <c r="AB235" i="19"/>
  <c r="AB239" i="19"/>
  <c r="AB243" i="19"/>
  <c r="AB247" i="19"/>
  <c r="AB251" i="19"/>
  <c r="AB255" i="19"/>
  <c r="AB259" i="19"/>
  <c r="AB263" i="19"/>
  <c r="AB267" i="19"/>
  <c r="AB271" i="19"/>
  <c r="AB275" i="19"/>
  <c r="AB279" i="19"/>
  <c r="AB283" i="19"/>
  <c r="AB287" i="19"/>
  <c r="AB291" i="19"/>
  <c r="AB295" i="19"/>
  <c r="AB299" i="19"/>
  <c r="AB303" i="19"/>
  <c r="AB307" i="19"/>
  <c r="AB311" i="19"/>
  <c r="AB315" i="19"/>
  <c r="AB319" i="19"/>
  <c r="Y5" i="19"/>
  <c r="Y9" i="19"/>
  <c r="Y13" i="19"/>
  <c r="Y17" i="19"/>
  <c r="Y21" i="19"/>
  <c r="Y25" i="19"/>
  <c r="Y29" i="19"/>
  <c r="Y33" i="19"/>
  <c r="Y37" i="19"/>
  <c r="Y41" i="19"/>
  <c r="Y45" i="19"/>
  <c r="Y49" i="19"/>
  <c r="Y53" i="19"/>
  <c r="Y57" i="19"/>
  <c r="Y61" i="19"/>
  <c r="AW19" i="19"/>
  <c r="AW147" i="19"/>
  <c r="AT102" i="19"/>
  <c r="AQ29" i="19"/>
  <c r="AN17" i="19"/>
  <c r="AN67" i="19"/>
  <c r="AN99" i="19"/>
  <c r="AN131" i="19"/>
  <c r="AK27" i="19"/>
  <c r="AK56" i="19"/>
  <c r="AK78" i="19"/>
  <c r="AH5" i="19"/>
  <c r="AH25" i="19"/>
  <c r="AH41" i="19"/>
  <c r="AH57" i="19"/>
  <c r="AH73" i="19"/>
  <c r="AH89" i="19"/>
  <c r="AH105" i="19"/>
  <c r="AH121" i="19"/>
  <c r="AH137" i="19"/>
  <c r="AH153" i="19"/>
  <c r="AH169" i="19"/>
  <c r="AH185" i="19"/>
  <c r="AH196" i="19"/>
  <c r="AH204" i="19"/>
  <c r="AH212" i="19"/>
  <c r="AH220" i="19"/>
  <c r="AH228" i="19"/>
  <c r="AH236" i="19"/>
  <c r="AH244" i="19"/>
  <c r="AE7" i="19"/>
  <c r="AE15" i="19"/>
  <c r="AE23" i="19"/>
  <c r="AE31" i="19"/>
  <c r="AE39" i="19"/>
  <c r="AE47" i="19"/>
  <c r="AE55" i="19"/>
  <c r="AE63" i="19"/>
  <c r="AE71" i="19"/>
  <c r="AE79" i="19"/>
  <c r="AE87" i="19"/>
  <c r="AE95" i="19"/>
  <c r="AE103" i="19"/>
  <c r="AE111" i="19"/>
  <c r="AE119" i="19"/>
  <c r="AE127" i="19"/>
  <c r="AE135" i="19"/>
  <c r="AE143" i="19"/>
  <c r="AE151" i="19"/>
  <c r="AE159" i="19"/>
  <c r="AE167" i="19"/>
  <c r="AE175" i="19"/>
  <c r="AE183" i="19"/>
  <c r="AE191" i="19"/>
  <c r="AE199" i="19"/>
  <c r="AE204" i="19"/>
  <c r="AE209" i="19"/>
  <c r="AE215" i="19"/>
  <c r="AE220" i="19"/>
  <c r="AE225" i="19"/>
  <c r="AE231" i="19"/>
  <c r="AE236" i="19"/>
  <c r="AE241" i="19"/>
  <c r="AE247" i="19"/>
  <c r="AE252" i="19"/>
  <c r="AE257" i="19"/>
  <c r="AE261" i="19"/>
  <c r="AE265" i="19"/>
  <c r="AE269" i="19"/>
  <c r="AE273" i="19"/>
  <c r="AE277" i="19"/>
  <c r="AE281" i="19"/>
  <c r="AE285" i="19"/>
  <c r="AE289" i="19"/>
  <c r="AE293" i="19"/>
  <c r="AB4" i="19"/>
  <c r="AB8" i="19"/>
  <c r="AB12" i="19"/>
  <c r="AB16" i="19"/>
  <c r="AB20" i="19"/>
  <c r="AB24" i="19"/>
  <c r="AB28" i="19"/>
  <c r="AB32" i="19"/>
  <c r="AB36" i="19"/>
  <c r="AB40" i="19"/>
  <c r="AB44" i="19"/>
  <c r="AB48" i="19"/>
  <c r="AB52" i="19"/>
  <c r="AB56" i="19"/>
  <c r="AB60" i="19"/>
  <c r="AB64" i="19"/>
  <c r="AB68" i="19"/>
  <c r="AB72" i="19"/>
  <c r="AB76" i="19"/>
  <c r="AB80" i="19"/>
  <c r="AB84" i="19"/>
  <c r="AB88" i="19"/>
  <c r="AB92" i="19"/>
  <c r="AB96" i="19"/>
  <c r="AB100" i="19"/>
  <c r="AB104" i="19"/>
  <c r="AB108" i="19"/>
  <c r="AB112" i="19"/>
  <c r="AB116" i="19"/>
  <c r="AB120" i="19"/>
  <c r="AB124" i="19"/>
  <c r="AB128" i="19"/>
  <c r="AB132" i="19"/>
  <c r="AB136" i="19"/>
  <c r="AB140" i="19"/>
  <c r="AB144" i="19"/>
  <c r="AB148" i="19"/>
  <c r="AB152" i="19"/>
  <c r="AB156" i="19"/>
  <c r="AB160" i="19"/>
  <c r="AB164" i="19"/>
  <c r="AB168" i="19"/>
  <c r="AB172" i="19"/>
  <c r="AB176" i="19"/>
  <c r="AB180" i="19"/>
  <c r="AB184" i="19"/>
  <c r="AB188" i="19"/>
  <c r="AB192" i="19"/>
  <c r="AB196" i="19"/>
  <c r="AB200" i="19"/>
  <c r="AB204" i="19"/>
  <c r="AB208" i="19"/>
  <c r="AB212" i="19"/>
  <c r="AB216" i="19"/>
  <c r="AB220" i="19"/>
  <c r="AB224" i="19"/>
  <c r="AB228" i="19"/>
  <c r="AB232" i="19"/>
  <c r="AB236" i="19"/>
  <c r="AB240" i="19"/>
  <c r="AB244" i="19"/>
  <c r="AB248" i="19"/>
  <c r="AB252" i="19"/>
  <c r="AB256" i="19"/>
  <c r="AB260" i="19"/>
  <c r="AB264" i="19"/>
  <c r="AB268" i="19"/>
  <c r="AB272" i="19"/>
  <c r="AB276" i="19"/>
  <c r="AB280" i="19"/>
  <c r="AB284" i="19"/>
  <c r="AB288" i="19"/>
  <c r="AB292" i="19"/>
  <c r="AB296" i="19"/>
  <c r="AB300" i="19"/>
  <c r="AB304" i="19"/>
  <c r="AB308" i="19"/>
  <c r="AB312" i="19"/>
  <c r="AW51" i="19"/>
  <c r="AT30" i="19"/>
  <c r="AT123" i="19"/>
  <c r="AQ51" i="19"/>
  <c r="AN36" i="19"/>
  <c r="AN75" i="19"/>
  <c r="AN107" i="19"/>
  <c r="AK3" i="19"/>
  <c r="AK35" i="19"/>
  <c r="AK62" i="19"/>
  <c r="AK83" i="19"/>
  <c r="AH10" i="19"/>
  <c r="AH29" i="19"/>
  <c r="AH45" i="19"/>
  <c r="AH61" i="19"/>
  <c r="AH77" i="19"/>
  <c r="AH93" i="19"/>
  <c r="AH109" i="19"/>
  <c r="AH125" i="19"/>
  <c r="AH141" i="19"/>
  <c r="AH157" i="19"/>
  <c r="AH173" i="19"/>
  <c r="AH189" i="19"/>
  <c r="AH197" i="19"/>
  <c r="AH205" i="19"/>
  <c r="AH213" i="19"/>
  <c r="AH221" i="19"/>
  <c r="AH229" i="19"/>
  <c r="AH237" i="19"/>
  <c r="AH245" i="19"/>
  <c r="AE8" i="19"/>
  <c r="AE16" i="19"/>
  <c r="AE24" i="19"/>
  <c r="AE32" i="19"/>
  <c r="AE40" i="19"/>
  <c r="AE48" i="19"/>
  <c r="AE56" i="19"/>
  <c r="AE64" i="19"/>
  <c r="AE72" i="19"/>
  <c r="AE80" i="19"/>
  <c r="AE88" i="19"/>
  <c r="AE96" i="19"/>
  <c r="AE104" i="19"/>
  <c r="AE112" i="19"/>
  <c r="AE120" i="19"/>
  <c r="AE128" i="19"/>
  <c r="AE136" i="19"/>
  <c r="AE144" i="19"/>
  <c r="AE152" i="19"/>
  <c r="AE160" i="19"/>
  <c r="AE168" i="19"/>
  <c r="AE176" i="19"/>
  <c r="AE184" i="19"/>
  <c r="AE192" i="19"/>
  <c r="AE200" i="19"/>
  <c r="AE205" i="19"/>
  <c r="AE211" i="19"/>
  <c r="AE216" i="19"/>
  <c r="AE221" i="19"/>
  <c r="AE227" i="19"/>
  <c r="AE232" i="19"/>
  <c r="AE237" i="19"/>
  <c r="AE243" i="19"/>
  <c r="AE248" i="19"/>
  <c r="AE253" i="19"/>
  <c r="AE258" i="19"/>
  <c r="AE262" i="19"/>
  <c r="AE266" i="19"/>
  <c r="AE270" i="19"/>
  <c r="AE274" i="19"/>
  <c r="AE278" i="19"/>
  <c r="AE282" i="19"/>
  <c r="AE286" i="19"/>
  <c r="AE290" i="19"/>
  <c r="AE294" i="19"/>
  <c r="AB5" i="19"/>
  <c r="AB9" i="19"/>
  <c r="AB13" i="19"/>
  <c r="AB17" i="19"/>
  <c r="AB21" i="19"/>
  <c r="AB25" i="19"/>
  <c r="AB29" i="19"/>
  <c r="AB33" i="19"/>
  <c r="AB37" i="19"/>
  <c r="AB41" i="19"/>
  <c r="AB45" i="19"/>
  <c r="AB49" i="19"/>
  <c r="AB53" i="19"/>
  <c r="AB57" i="19"/>
  <c r="AB61" i="19"/>
  <c r="AB65" i="19"/>
  <c r="AB69" i="19"/>
  <c r="AB73" i="19"/>
  <c r="AB77" i="19"/>
  <c r="AB81" i="19"/>
  <c r="AB85" i="19"/>
  <c r="AB89" i="19"/>
  <c r="AB93" i="19"/>
  <c r="AB97" i="19"/>
  <c r="AB101" i="19"/>
  <c r="AB105" i="19"/>
  <c r="AB109" i="19"/>
  <c r="AB113" i="19"/>
  <c r="AB117" i="19"/>
  <c r="AB121" i="19"/>
  <c r="AB125" i="19"/>
  <c r="AB129" i="19"/>
  <c r="AB133" i="19"/>
  <c r="AB137" i="19"/>
  <c r="AB141" i="19"/>
  <c r="AB145" i="19"/>
  <c r="AB149" i="19"/>
  <c r="AB153" i="19"/>
  <c r="AB157" i="19"/>
  <c r="AB161" i="19"/>
  <c r="AB165" i="19"/>
  <c r="AB169" i="19"/>
  <c r="AB173" i="19"/>
  <c r="AB177" i="19"/>
  <c r="AB181" i="19"/>
  <c r="AB185" i="19"/>
  <c r="AB189" i="19"/>
  <c r="AB193" i="19"/>
  <c r="AB197" i="19"/>
  <c r="AB201" i="19"/>
  <c r="AB205" i="19"/>
  <c r="AB209" i="19"/>
  <c r="AB213" i="19"/>
  <c r="AB217" i="19"/>
  <c r="AB221" i="19"/>
  <c r="AB225" i="19"/>
  <c r="AB229" i="19"/>
  <c r="AB233" i="19"/>
  <c r="AB237" i="19"/>
  <c r="AB241" i="19"/>
  <c r="AB245" i="19"/>
  <c r="AB249" i="19"/>
  <c r="AB253" i="19"/>
  <c r="AB257" i="19"/>
  <c r="AB261" i="19"/>
  <c r="AB265" i="19"/>
  <c r="AB269" i="19"/>
  <c r="AB273" i="19"/>
  <c r="AB277" i="19"/>
  <c r="AB281" i="19"/>
  <c r="AB285" i="19"/>
  <c r="AB289" i="19"/>
  <c r="AB293" i="19"/>
  <c r="AB297" i="19"/>
  <c r="AB301" i="19"/>
  <c r="AB305" i="19"/>
  <c r="AB309" i="19"/>
  <c r="AB313" i="19"/>
  <c r="AT59" i="19"/>
  <c r="AN83" i="19"/>
  <c r="AK67" i="19"/>
  <c r="AH49" i="19"/>
  <c r="AH113" i="19"/>
  <c r="AH177" i="19"/>
  <c r="AH216" i="19"/>
  <c r="AE3" i="19"/>
  <c r="AE35" i="19"/>
  <c r="AE67" i="19"/>
  <c r="AE99" i="19"/>
  <c r="AE131" i="19"/>
  <c r="AE163" i="19"/>
  <c r="AE195" i="19"/>
  <c r="AE217" i="19"/>
  <c r="AE239" i="19"/>
  <c r="AE259" i="19"/>
  <c r="AE275" i="19"/>
  <c r="AE291" i="19"/>
  <c r="AB14" i="19"/>
  <c r="AB30" i="19"/>
  <c r="AB46" i="19"/>
  <c r="AB62" i="19"/>
  <c r="AB78" i="19"/>
  <c r="AB94" i="19"/>
  <c r="AB110" i="19"/>
  <c r="AB126" i="19"/>
  <c r="AB142" i="19"/>
  <c r="AB158" i="19"/>
  <c r="AB174" i="19"/>
  <c r="AB190" i="19"/>
  <c r="AB206" i="19"/>
  <c r="AB222" i="19"/>
  <c r="AB238" i="19"/>
  <c r="AB254" i="19"/>
  <c r="AB270" i="19"/>
  <c r="AB286" i="19"/>
  <c r="AB302" i="19"/>
  <c r="AB316" i="19"/>
  <c r="Y3" i="19"/>
  <c r="Y8" i="19"/>
  <c r="Y14" i="19"/>
  <c r="Y19" i="19"/>
  <c r="Y24" i="19"/>
  <c r="Y30" i="19"/>
  <c r="Y35" i="19"/>
  <c r="Y40" i="19"/>
  <c r="Y46" i="19"/>
  <c r="Y51" i="19"/>
  <c r="Y56" i="19"/>
  <c r="Y62" i="19"/>
  <c r="Y66" i="19"/>
  <c r="Y70" i="19"/>
  <c r="Y74" i="19"/>
  <c r="Y78" i="19"/>
  <c r="Y82" i="19"/>
  <c r="Y86" i="19"/>
  <c r="Y90" i="19"/>
  <c r="Y94" i="19"/>
  <c r="Y98" i="19"/>
  <c r="Y102" i="19"/>
  <c r="Y106" i="19"/>
  <c r="Y110" i="19"/>
  <c r="Y114" i="19"/>
  <c r="Y118" i="19"/>
  <c r="Y122" i="19"/>
  <c r="Y126" i="19"/>
  <c r="Y130" i="19"/>
  <c r="Y134" i="19"/>
  <c r="Y138" i="19"/>
  <c r="Y142" i="19"/>
  <c r="Y146" i="19"/>
  <c r="Y150" i="19"/>
  <c r="Y154" i="19"/>
  <c r="Y158" i="19"/>
  <c r="Y162" i="19"/>
  <c r="Y166" i="19"/>
  <c r="Y170" i="19"/>
  <c r="Y174" i="19"/>
  <c r="Y178" i="19"/>
  <c r="Y182" i="19"/>
  <c r="Y186" i="19"/>
  <c r="Y190" i="19"/>
  <c r="Y194" i="19"/>
  <c r="Y198" i="19"/>
  <c r="Y202" i="19"/>
  <c r="Y206" i="19"/>
  <c r="Y210" i="19"/>
  <c r="Y214" i="19"/>
  <c r="Y218" i="19"/>
  <c r="Y222" i="19"/>
  <c r="Y226" i="19"/>
  <c r="Y230" i="19"/>
  <c r="Y234" i="19"/>
  <c r="Y238" i="19"/>
  <c r="Y242" i="19"/>
  <c r="Y246" i="19"/>
  <c r="Y250" i="19"/>
  <c r="Y254" i="19"/>
  <c r="Y258" i="19"/>
  <c r="Y262" i="19"/>
  <c r="Y266" i="19"/>
  <c r="Y270" i="19"/>
  <c r="Y274" i="19"/>
  <c r="Y278" i="19"/>
  <c r="Y282" i="19"/>
  <c r="Y286" i="19"/>
  <c r="Y290" i="19"/>
  <c r="Y294" i="19"/>
  <c r="Y298" i="19"/>
  <c r="Y302" i="19"/>
  <c r="Y306" i="19"/>
  <c r="Y310" i="19"/>
  <c r="Y314" i="19"/>
  <c r="Y318" i="19"/>
  <c r="Y312" i="19"/>
  <c r="AN51" i="19"/>
  <c r="AH33" i="19"/>
  <c r="AH161" i="19"/>
  <c r="AH240" i="19"/>
  <c r="AE27" i="19"/>
  <c r="AE91" i="19"/>
  <c r="AE155" i="19"/>
  <c r="AE212" i="19"/>
  <c r="AE271" i="19"/>
  <c r="AB10" i="19"/>
  <c r="AB42" i="19"/>
  <c r="AB90" i="19"/>
  <c r="AB122" i="19"/>
  <c r="AB154" i="19"/>
  <c r="AB202" i="19"/>
  <c r="AB250" i="19"/>
  <c r="AB282" i="19"/>
  <c r="AB2" i="19"/>
  <c r="Y18" i="19"/>
  <c r="Y34" i="19"/>
  <c r="Y44" i="19"/>
  <c r="Y60" i="19"/>
  <c r="Y73" i="19"/>
  <c r="Y85" i="19"/>
  <c r="Y97" i="19"/>
  <c r="Y109" i="19"/>
  <c r="Y121" i="19"/>
  <c r="Y129" i="19"/>
  <c r="Y141" i="19"/>
  <c r="Y153" i="19"/>
  <c r="Y165" i="19"/>
  <c r="Y173" i="19"/>
  <c r="Y185" i="19"/>
  <c r="Y197" i="19"/>
  <c r="Y209" i="19"/>
  <c r="Y221" i="19"/>
  <c r="Y229" i="19"/>
  <c r="Y241" i="19"/>
  <c r="Y253" i="19"/>
  <c r="Y265" i="19"/>
  <c r="Y277" i="19"/>
  <c r="Y289" i="19"/>
  <c r="Y301" i="19"/>
  <c r="Y313" i="19"/>
  <c r="AT145" i="19"/>
  <c r="AN115" i="19"/>
  <c r="AK88" i="19"/>
  <c r="AH65" i="19"/>
  <c r="AH129" i="19"/>
  <c r="AH192" i="19"/>
  <c r="AH224" i="19"/>
  <c r="AE11" i="19"/>
  <c r="AE43" i="19"/>
  <c r="AE75" i="19"/>
  <c r="AE107" i="19"/>
  <c r="AE139" i="19"/>
  <c r="AE171" i="19"/>
  <c r="AE201" i="19"/>
  <c r="AE223" i="19"/>
  <c r="AE244" i="19"/>
  <c r="AE263" i="19"/>
  <c r="AE279" i="19"/>
  <c r="AE2" i="19"/>
  <c r="AB18" i="19"/>
  <c r="AB34" i="19"/>
  <c r="AB50" i="19"/>
  <c r="AB66" i="19"/>
  <c r="AB82" i="19"/>
  <c r="AB98" i="19"/>
  <c r="AB114" i="19"/>
  <c r="AB130" i="19"/>
  <c r="AB146" i="19"/>
  <c r="AB162" i="19"/>
  <c r="AB178" i="19"/>
  <c r="AB194" i="19"/>
  <c r="AB210" i="19"/>
  <c r="AB226" i="19"/>
  <c r="AB242" i="19"/>
  <c r="AB258" i="19"/>
  <c r="AB274" i="19"/>
  <c r="AB290" i="19"/>
  <c r="AB306" i="19"/>
  <c r="AB317" i="19"/>
  <c r="Y4" i="19"/>
  <c r="Y10" i="19"/>
  <c r="Y15" i="19"/>
  <c r="Y20" i="19"/>
  <c r="Y26" i="19"/>
  <c r="Y31" i="19"/>
  <c r="Y36" i="19"/>
  <c r="Y42" i="19"/>
  <c r="Y47" i="19"/>
  <c r="Y52" i="19"/>
  <c r="Y58" i="19"/>
  <c r="Y63" i="19"/>
  <c r="Y67" i="19"/>
  <c r="Y71" i="19"/>
  <c r="Y75" i="19"/>
  <c r="Y79" i="19"/>
  <c r="Y83" i="19"/>
  <c r="Y87" i="19"/>
  <c r="Y91" i="19"/>
  <c r="Y95" i="19"/>
  <c r="Y99" i="19"/>
  <c r="Y103" i="19"/>
  <c r="Y107" i="19"/>
  <c r="Y111" i="19"/>
  <c r="Y115" i="19"/>
  <c r="Y119" i="19"/>
  <c r="Y123" i="19"/>
  <c r="Y127" i="19"/>
  <c r="Y131" i="19"/>
  <c r="Y135" i="19"/>
  <c r="Y139" i="19"/>
  <c r="Y143" i="19"/>
  <c r="Y147" i="19"/>
  <c r="Y151" i="19"/>
  <c r="Y155" i="19"/>
  <c r="Y159" i="19"/>
  <c r="Y163" i="19"/>
  <c r="Y167" i="19"/>
  <c r="Y171" i="19"/>
  <c r="Y175" i="19"/>
  <c r="Y179" i="19"/>
  <c r="Y183" i="19"/>
  <c r="Y187" i="19"/>
  <c r="Y191" i="19"/>
  <c r="Y195" i="19"/>
  <c r="Y199" i="19"/>
  <c r="Y203" i="19"/>
  <c r="Y207" i="19"/>
  <c r="Y211" i="19"/>
  <c r="Y215" i="19"/>
  <c r="Y219" i="19"/>
  <c r="Y223" i="19"/>
  <c r="Y227" i="19"/>
  <c r="Y231" i="19"/>
  <c r="Y235" i="19"/>
  <c r="Y239" i="19"/>
  <c r="Y243" i="19"/>
  <c r="Y247" i="19"/>
  <c r="Y251" i="19"/>
  <c r="Y255" i="19"/>
  <c r="Y259" i="19"/>
  <c r="Y263" i="19"/>
  <c r="Y267" i="19"/>
  <c r="Y271" i="19"/>
  <c r="Y275" i="19"/>
  <c r="Y279" i="19"/>
  <c r="Y283" i="19"/>
  <c r="Y287" i="19"/>
  <c r="Y291" i="19"/>
  <c r="Y295" i="19"/>
  <c r="Y299" i="19"/>
  <c r="Y303" i="19"/>
  <c r="Y307" i="19"/>
  <c r="Y311" i="19"/>
  <c r="Y315" i="19"/>
  <c r="Y319" i="19"/>
  <c r="Y316" i="19"/>
  <c r="Y2" i="19"/>
  <c r="AE233" i="19"/>
  <c r="AB58" i="19"/>
  <c r="AB106" i="19"/>
  <c r="AB170" i="19"/>
  <c r="AB234" i="19"/>
  <c r="AB298" i="19"/>
  <c r="Y12" i="19"/>
  <c r="Y28" i="19"/>
  <c r="Y50" i="19"/>
  <c r="Y65" i="19"/>
  <c r="Y77" i="19"/>
  <c r="Y93" i="19"/>
  <c r="Y105" i="19"/>
  <c r="Y117" i="19"/>
  <c r="Y133" i="19"/>
  <c r="Y145" i="19"/>
  <c r="Y157" i="19"/>
  <c r="Y169" i="19"/>
  <c r="Y181" i="19"/>
  <c r="Y193" i="19"/>
  <c r="Y205" i="19"/>
  <c r="Y217" i="19"/>
  <c r="Y233" i="19"/>
  <c r="Y245" i="19"/>
  <c r="Y261" i="19"/>
  <c r="Y273" i="19"/>
  <c r="Y285" i="19"/>
  <c r="Y297" i="19"/>
  <c r="Y309" i="19"/>
  <c r="AQ72" i="19"/>
  <c r="AK11" i="19"/>
  <c r="AH16" i="19"/>
  <c r="AH81" i="19"/>
  <c r="AH145" i="19"/>
  <c r="AH200" i="19"/>
  <c r="AH232" i="19"/>
  <c r="AE19" i="19"/>
  <c r="AE51" i="19"/>
  <c r="AE83" i="19"/>
  <c r="AE115" i="19"/>
  <c r="AE147" i="19"/>
  <c r="AE179" i="19"/>
  <c r="AE207" i="19"/>
  <c r="AE228" i="19"/>
  <c r="AE249" i="19"/>
  <c r="AE267" i="19"/>
  <c r="AE283" i="19"/>
  <c r="AB6" i="19"/>
  <c r="AB22" i="19"/>
  <c r="AB38" i="19"/>
  <c r="AB54" i="19"/>
  <c r="AB70" i="19"/>
  <c r="AB86" i="19"/>
  <c r="AB102" i="19"/>
  <c r="AB118" i="19"/>
  <c r="AB134" i="19"/>
  <c r="AB150" i="19"/>
  <c r="AB166" i="19"/>
  <c r="AB182" i="19"/>
  <c r="AB198" i="19"/>
  <c r="AB214" i="19"/>
  <c r="AB230" i="19"/>
  <c r="AB246" i="19"/>
  <c r="AB262" i="19"/>
  <c r="AB278" i="19"/>
  <c r="AB294" i="19"/>
  <c r="AB310" i="19"/>
  <c r="AB318" i="19"/>
  <c r="Y6" i="19"/>
  <c r="Y11" i="19"/>
  <c r="Y16" i="19"/>
  <c r="Y22" i="19"/>
  <c r="Y27" i="19"/>
  <c r="Y32" i="19"/>
  <c r="Y38" i="19"/>
  <c r="Y43" i="19"/>
  <c r="Y48" i="19"/>
  <c r="Y54" i="19"/>
  <c r="Y59" i="19"/>
  <c r="Y64" i="19"/>
  <c r="Y68" i="19"/>
  <c r="Y72" i="19"/>
  <c r="Y76" i="19"/>
  <c r="Y80" i="19"/>
  <c r="Y84" i="19"/>
  <c r="Y88" i="19"/>
  <c r="Y92" i="19"/>
  <c r="Y96" i="19"/>
  <c r="Y100" i="19"/>
  <c r="Y104" i="19"/>
  <c r="Y108" i="19"/>
  <c r="Y112" i="19"/>
  <c r="Y116" i="19"/>
  <c r="Y120" i="19"/>
  <c r="Y124" i="19"/>
  <c r="Y128" i="19"/>
  <c r="Y132" i="19"/>
  <c r="Y136" i="19"/>
  <c r="Y140" i="19"/>
  <c r="Y144" i="19"/>
  <c r="Y148" i="19"/>
  <c r="Y152" i="19"/>
  <c r="Y156" i="19"/>
  <c r="Y160" i="19"/>
  <c r="Y164" i="19"/>
  <c r="Y168" i="19"/>
  <c r="Y172" i="19"/>
  <c r="Y176" i="19"/>
  <c r="Y180" i="19"/>
  <c r="Y184" i="19"/>
  <c r="Y188" i="19"/>
  <c r="Y192" i="19"/>
  <c r="Y196" i="19"/>
  <c r="Y200" i="19"/>
  <c r="Y204" i="19"/>
  <c r="Y208" i="19"/>
  <c r="Y212" i="19"/>
  <c r="Y216" i="19"/>
  <c r="Y220" i="19"/>
  <c r="Y224" i="19"/>
  <c r="Y228" i="19"/>
  <c r="Y232" i="19"/>
  <c r="Y236" i="19"/>
  <c r="Y240" i="19"/>
  <c r="Y244" i="19"/>
  <c r="Y248" i="19"/>
  <c r="Y252" i="19"/>
  <c r="Y256" i="19"/>
  <c r="Y260" i="19"/>
  <c r="Y264" i="19"/>
  <c r="Y268" i="19"/>
  <c r="Y272" i="19"/>
  <c r="Y276" i="19"/>
  <c r="Y280" i="19"/>
  <c r="Y284" i="19"/>
  <c r="Y288" i="19"/>
  <c r="Y292" i="19"/>
  <c r="Y296" i="19"/>
  <c r="Y300" i="19"/>
  <c r="Y304" i="19"/>
  <c r="Y308" i="19"/>
  <c r="AW83" i="19"/>
  <c r="AK43" i="19"/>
  <c r="AH97" i="19"/>
  <c r="AH208" i="19"/>
  <c r="AE59" i="19"/>
  <c r="AE123" i="19"/>
  <c r="AE187" i="19"/>
  <c r="AE255" i="19"/>
  <c r="AE287" i="19"/>
  <c r="AB26" i="19"/>
  <c r="AB74" i="19"/>
  <c r="AB138" i="19"/>
  <c r="AB186" i="19"/>
  <c r="AB218" i="19"/>
  <c r="AB266" i="19"/>
  <c r="AB314" i="19"/>
  <c r="Y7" i="19"/>
  <c r="Y23" i="19"/>
  <c r="Y39" i="19"/>
  <c r="Y55" i="19"/>
  <c r="Y69" i="19"/>
  <c r="Y81" i="19"/>
  <c r="Y89" i="19"/>
  <c r="Y101" i="19"/>
  <c r="Y113" i="19"/>
  <c r="Y125" i="19"/>
  <c r="Y137" i="19"/>
  <c r="Y149" i="19"/>
  <c r="Y161" i="19"/>
  <c r="Y177" i="19"/>
  <c r="Y189" i="19"/>
  <c r="Y201" i="19"/>
  <c r="Y213" i="19"/>
  <c r="Y225" i="19"/>
  <c r="Y237" i="19"/>
  <c r="Y249" i="19"/>
  <c r="Y257" i="19"/>
  <c r="Y269" i="19"/>
  <c r="Y281" i="19"/>
  <c r="Y293" i="19"/>
  <c r="Y305" i="19"/>
  <c r="Y317" i="19"/>
  <c r="V25" i="19"/>
  <c r="V13" i="19"/>
  <c r="S151" i="19"/>
  <c r="S250" i="19"/>
  <c r="S160" i="19"/>
  <c r="S172" i="19"/>
  <c r="S236" i="19"/>
  <c r="S248" i="19"/>
  <c r="S188" i="19"/>
  <c r="V66" i="19"/>
  <c r="V258" i="19"/>
  <c r="V240" i="19"/>
  <c r="V8" i="19"/>
  <c r="V75" i="19"/>
  <c r="S21" i="19"/>
  <c r="S63" i="19"/>
  <c r="V162" i="19"/>
  <c r="S120" i="19"/>
  <c r="S234" i="19"/>
  <c r="S112" i="19"/>
  <c r="S246" i="19"/>
  <c r="S255" i="19"/>
  <c r="V161" i="19"/>
  <c r="S56" i="19"/>
  <c r="S244" i="19"/>
  <c r="V175" i="19"/>
  <c r="V130" i="19"/>
  <c r="V16" i="19"/>
  <c r="V99" i="19"/>
  <c r="S197" i="19"/>
  <c r="S78" i="19"/>
  <c r="V84" i="19"/>
  <c r="V2" i="19"/>
  <c r="V93" i="19"/>
  <c r="S176" i="19"/>
  <c r="S127" i="19"/>
  <c r="S178" i="19"/>
  <c r="S251" i="19"/>
  <c r="S198" i="19"/>
  <c r="S254" i="19"/>
  <c r="S221" i="19"/>
  <c r="V14" i="19"/>
  <c r="S214" i="19"/>
  <c r="V63" i="19"/>
  <c r="S196" i="19"/>
  <c r="V270" i="19"/>
  <c r="V9" i="19"/>
  <c r="S72" i="19"/>
  <c r="S199" i="19"/>
  <c r="S64" i="19"/>
  <c r="S207" i="19"/>
  <c r="S103" i="19"/>
  <c r="S155" i="19"/>
  <c r="S80" i="19"/>
  <c r="V233" i="19"/>
  <c r="S119" i="19"/>
  <c r="V221" i="19"/>
  <c r="S96" i="19"/>
  <c r="V58" i="19"/>
  <c r="V109" i="19"/>
  <c r="S99" i="19"/>
  <c r="S238" i="19"/>
  <c r="V177" i="19"/>
  <c r="S179" i="19"/>
  <c r="V98" i="19"/>
  <c r="V253" i="19"/>
  <c r="V82" i="19"/>
  <c r="V235" i="19"/>
  <c r="S84" i="19"/>
  <c r="S123" i="19"/>
  <c r="V219" i="19"/>
  <c r="S118" i="19"/>
  <c r="V5" i="19"/>
  <c r="V146" i="19"/>
  <c r="V267" i="19"/>
  <c r="S159" i="19"/>
  <c r="V105" i="19"/>
  <c r="S47" i="19"/>
  <c r="S74" i="19"/>
  <c r="S249" i="19"/>
  <c r="V188" i="19"/>
  <c r="V201" i="19"/>
  <c r="V36" i="19"/>
  <c r="V100" i="19"/>
  <c r="V164" i="19"/>
  <c r="V228" i="19"/>
  <c r="V33" i="19"/>
  <c r="V67" i="19"/>
  <c r="V153" i="19"/>
  <c r="V238" i="19"/>
  <c r="S29" i="19"/>
  <c r="S97" i="19"/>
  <c r="S161" i="19"/>
  <c r="S225" i="19"/>
  <c r="V54" i="19"/>
  <c r="V143" i="19"/>
  <c r="V229" i="19"/>
  <c r="S20" i="19"/>
  <c r="S94" i="19"/>
  <c r="V15" i="19"/>
  <c r="V123" i="19"/>
  <c r="V209" i="19"/>
  <c r="V24" i="19"/>
  <c r="V88" i="19"/>
  <c r="V152" i="19"/>
  <c r="V216" i="19"/>
  <c r="V17" i="19"/>
  <c r="V43" i="19"/>
  <c r="V137" i="19"/>
  <c r="V222" i="19"/>
  <c r="S13" i="19"/>
  <c r="S85" i="19"/>
  <c r="S149" i="19"/>
  <c r="S213" i="19"/>
  <c r="V30" i="19"/>
  <c r="V127" i="19"/>
  <c r="V213" i="19"/>
  <c r="S82" i="19"/>
  <c r="S142" i="19"/>
  <c r="V107" i="19"/>
  <c r="V193" i="19"/>
  <c r="V12" i="19"/>
  <c r="V76" i="19"/>
  <c r="V140" i="19"/>
  <c r="V204" i="19"/>
  <c r="V268" i="19"/>
  <c r="S42" i="19"/>
  <c r="V19" i="19"/>
  <c r="V121" i="19"/>
  <c r="V206" i="19"/>
  <c r="S73" i="19"/>
  <c r="S137" i="19"/>
  <c r="S201" i="19"/>
  <c r="V6" i="19"/>
  <c r="V111" i="19"/>
  <c r="V32" i="19"/>
  <c r="V96" i="19"/>
  <c r="S14" i="19"/>
  <c r="V254" i="19"/>
  <c r="S237" i="19"/>
  <c r="V245" i="19"/>
  <c r="S102" i="19"/>
  <c r="V139" i="19"/>
  <c r="V263" i="19"/>
  <c r="S124" i="19"/>
  <c r="S218" i="19"/>
  <c r="S210" i="19"/>
  <c r="S131" i="19"/>
  <c r="V205" i="19"/>
  <c r="S79" i="19"/>
  <c r="S187" i="19"/>
  <c r="V262" i="19"/>
  <c r="S259" i="19"/>
  <c r="S7" i="19"/>
  <c r="S162" i="19"/>
  <c r="S115" i="19"/>
  <c r="V256" i="19"/>
  <c r="V190" i="19"/>
  <c r="S189" i="19"/>
  <c r="V218" i="19"/>
  <c r="S86" i="19"/>
  <c r="V113" i="19"/>
  <c r="V52" i="19"/>
  <c r="V116" i="19"/>
  <c r="V180" i="19"/>
  <c r="V244" i="19"/>
  <c r="S18" i="19"/>
  <c r="V53" i="19"/>
  <c r="V89" i="19"/>
  <c r="V174" i="19"/>
  <c r="V259" i="19"/>
  <c r="S49" i="19"/>
  <c r="S113" i="19"/>
  <c r="S177" i="19"/>
  <c r="S241" i="19"/>
  <c r="V79" i="19"/>
  <c r="V165" i="19"/>
  <c r="V250" i="19"/>
  <c r="S46" i="19"/>
  <c r="S106" i="19"/>
  <c r="V47" i="19"/>
  <c r="V145" i="19"/>
  <c r="V42" i="19"/>
  <c r="V40" i="19"/>
  <c r="V104" i="19"/>
  <c r="V168" i="19"/>
  <c r="V232" i="19"/>
  <c r="S6" i="19"/>
  <c r="V37" i="19"/>
  <c r="V73" i="19"/>
  <c r="V158" i="19"/>
  <c r="V243" i="19"/>
  <c r="S35" i="19"/>
  <c r="S101" i="19"/>
  <c r="S165" i="19"/>
  <c r="S229" i="19"/>
  <c r="V62" i="19"/>
  <c r="V149" i="19"/>
  <c r="V234" i="19"/>
  <c r="S25" i="19"/>
  <c r="S98" i="19"/>
  <c r="V23" i="19"/>
  <c r="V129" i="19"/>
  <c r="V214" i="19"/>
  <c r="V28" i="19"/>
  <c r="V92" i="19"/>
  <c r="V156" i="19"/>
  <c r="V220" i="19"/>
  <c r="V21" i="19"/>
  <c r="V51" i="19"/>
  <c r="V142" i="19"/>
  <c r="V227" i="19"/>
  <c r="S19" i="19"/>
  <c r="S89" i="19"/>
  <c r="S153" i="19"/>
  <c r="S217" i="19"/>
  <c r="V38" i="19"/>
  <c r="V133" i="19"/>
  <c r="V48" i="19"/>
  <c r="V112" i="19"/>
  <c r="V49" i="19"/>
  <c r="S45" i="19"/>
  <c r="V74" i="19"/>
  <c r="S134" i="19"/>
  <c r="V182" i="19"/>
  <c r="S23" i="19"/>
  <c r="S154" i="19"/>
  <c r="S239" i="19"/>
  <c r="S258" i="19"/>
  <c r="S206" i="19"/>
  <c r="V257" i="19"/>
  <c r="S111" i="19"/>
  <c r="S208" i="19"/>
  <c r="S59" i="19"/>
  <c r="V125" i="19"/>
  <c r="S48" i="19"/>
  <c r="S183" i="19"/>
  <c r="S200" i="19"/>
  <c r="S30" i="19"/>
  <c r="S253" i="19"/>
  <c r="V261" i="19"/>
  <c r="S114" i="19"/>
  <c r="V155" i="19"/>
  <c r="V4" i="19"/>
  <c r="V68" i="19"/>
  <c r="V132" i="19"/>
  <c r="V196" i="19"/>
  <c r="V260" i="19"/>
  <c r="S34" i="19"/>
  <c r="V3" i="19"/>
  <c r="V110" i="19"/>
  <c r="V195" i="19"/>
  <c r="S65" i="19"/>
  <c r="S129" i="19"/>
  <c r="S193" i="19"/>
  <c r="S257" i="19"/>
  <c r="V101" i="19"/>
  <c r="V186" i="19"/>
  <c r="V271" i="19"/>
  <c r="S62" i="19"/>
  <c r="S122" i="19"/>
  <c r="V81" i="19"/>
  <c r="V166" i="19"/>
  <c r="V157" i="19"/>
  <c r="V56" i="19"/>
  <c r="V120" i="19"/>
  <c r="V184" i="19"/>
  <c r="V248" i="19"/>
  <c r="S22" i="19"/>
  <c r="V57" i="19"/>
  <c r="V94" i="19"/>
  <c r="V179" i="19"/>
  <c r="V265" i="19"/>
  <c r="S53" i="19"/>
  <c r="S117" i="19"/>
  <c r="S181" i="19"/>
  <c r="S245" i="19"/>
  <c r="V85" i="19"/>
  <c r="V170" i="19"/>
  <c r="V255" i="19"/>
  <c r="S50" i="19"/>
  <c r="S110" i="19"/>
  <c r="V55" i="19"/>
  <c r="V150" i="19"/>
  <c r="V71" i="19"/>
  <c r="V44" i="19"/>
  <c r="V108" i="19"/>
  <c r="V172" i="19"/>
  <c r="V236" i="19"/>
  <c r="S10" i="19"/>
  <c r="V41" i="19"/>
  <c r="V78" i="19"/>
  <c r="V148" i="19"/>
  <c r="V35" i="19"/>
  <c r="S81" i="19"/>
  <c r="V122" i="19"/>
  <c r="S138" i="19"/>
  <c r="V72" i="19"/>
  <c r="S38" i="19"/>
  <c r="S261" i="19"/>
  <c r="S66" i="19"/>
  <c r="V178" i="19"/>
  <c r="V252" i="19"/>
  <c r="V163" i="19"/>
  <c r="S40" i="19"/>
  <c r="S169" i="19"/>
  <c r="V69" i="19"/>
  <c r="V64" i="19"/>
  <c r="V83" i="19"/>
  <c r="V159" i="19"/>
  <c r="V39" i="19"/>
  <c r="S60" i="19"/>
  <c r="S260" i="19"/>
  <c r="V18" i="19"/>
  <c r="S143" i="19"/>
  <c r="S139" i="19"/>
  <c r="S88" i="19"/>
  <c r="V128" i="19"/>
  <c r="S61" i="19"/>
  <c r="S9" i="19"/>
  <c r="V198" i="19"/>
  <c r="S68" i="19"/>
  <c r="S180" i="19"/>
  <c r="S240" i="19"/>
  <c r="V230" i="19"/>
  <c r="V50" i="19"/>
  <c r="S16" i="19"/>
  <c r="S150" i="19"/>
  <c r="S235" i="19"/>
  <c r="S152" i="19"/>
  <c r="V226" i="19"/>
  <c r="S104" i="19"/>
  <c r="S231" i="19"/>
  <c r="V144" i="19"/>
  <c r="V27" i="19"/>
  <c r="S77" i="19"/>
  <c r="V117" i="19"/>
  <c r="S15" i="19"/>
  <c r="V7" i="19"/>
  <c r="V203" i="19"/>
  <c r="S44" i="19"/>
  <c r="S164" i="19"/>
  <c r="V29" i="19"/>
  <c r="S24" i="19"/>
  <c r="V46" i="19"/>
  <c r="S52" i="19"/>
  <c r="S194" i="19"/>
  <c r="V183" i="19"/>
  <c r="S182" i="19"/>
  <c r="S243" i="19"/>
  <c r="S156" i="19"/>
  <c r="S70" i="19"/>
  <c r="S186" i="19"/>
  <c r="V251" i="19"/>
  <c r="S27" i="19"/>
  <c r="S215" i="19"/>
  <c r="V237" i="19"/>
  <c r="S242" i="19"/>
  <c r="S116" i="19"/>
  <c r="S247" i="19"/>
  <c r="V246" i="19"/>
  <c r="S203" i="19"/>
  <c r="V103" i="19"/>
  <c r="S252" i="19"/>
  <c r="S12" i="19"/>
  <c r="S128" i="19"/>
  <c r="V167" i="19"/>
  <c r="S39" i="19"/>
  <c r="V215" i="19"/>
  <c r="S232" i="19"/>
  <c r="V45" i="19"/>
  <c r="V212" i="19"/>
  <c r="V131" i="19"/>
  <c r="S145" i="19"/>
  <c r="V207" i="19"/>
  <c r="V102" i="19"/>
  <c r="V136" i="19"/>
  <c r="V11" i="19"/>
  <c r="S69" i="19"/>
  <c r="V106" i="19"/>
  <c r="S126" i="19"/>
  <c r="V60" i="19"/>
  <c r="S26" i="19"/>
  <c r="V185" i="19"/>
  <c r="S57" i="19"/>
  <c r="S185" i="19"/>
  <c r="V90" i="19"/>
  <c r="V80" i="19"/>
  <c r="V169" i="19"/>
  <c r="V202" i="19"/>
  <c r="V97" i="19"/>
  <c r="S92" i="19"/>
  <c r="S256" i="19"/>
  <c r="V119" i="19"/>
  <c r="S166" i="19"/>
  <c r="S195" i="19"/>
  <c r="S136" i="19"/>
  <c r="V192" i="19"/>
  <c r="S125" i="19"/>
  <c r="S54" i="19"/>
  <c r="V114" i="19"/>
  <c r="S100" i="19"/>
  <c r="S202" i="19"/>
  <c r="S262" i="19"/>
  <c r="S67" i="19"/>
  <c r="V141" i="19"/>
  <c r="S55" i="19"/>
  <c r="S171" i="19"/>
  <c r="V173" i="19"/>
  <c r="S211" i="19"/>
  <c r="V269" i="19"/>
  <c r="S144" i="19"/>
  <c r="V87" i="19"/>
  <c r="V208" i="19"/>
  <c r="V126" i="19"/>
  <c r="S141" i="19"/>
  <c r="V181" i="19"/>
  <c r="S58" i="19"/>
  <c r="V70" i="19"/>
  <c r="V135" i="19"/>
  <c r="S76" i="19"/>
  <c r="V160" i="19"/>
  <c r="V59" i="19"/>
  <c r="S93" i="19"/>
  <c r="V138" i="19"/>
  <c r="S36" i="19"/>
  <c r="S170" i="19"/>
  <c r="V151" i="19"/>
  <c r="S224" i="19"/>
  <c r="V189" i="19"/>
  <c r="S204" i="19"/>
  <c r="V91" i="19"/>
  <c r="S228" i="19"/>
  <c r="S168" i="19"/>
  <c r="S95" i="19"/>
  <c r="S11" i="19"/>
  <c r="S28" i="19"/>
  <c r="S163" i="19"/>
  <c r="S191" i="19"/>
  <c r="V273" i="19"/>
  <c r="S37" i="19"/>
  <c r="V34" i="19"/>
  <c r="V247" i="19"/>
  <c r="S184" i="19"/>
  <c r="S148" i="19"/>
  <c r="V20" i="19"/>
  <c r="V217" i="19"/>
  <c r="S209" i="19"/>
  <c r="V187" i="19"/>
  <c r="V200" i="19"/>
  <c r="V115" i="19"/>
  <c r="S133" i="19"/>
  <c r="V191" i="19"/>
  <c r="V86" i="19"/>
  <c r="V124" i="19"/>
  <c r="V61" i="19"/>
  <c r="V249" i="19"/>
  <c r="S105" i="19"/>
  <c r="S233" i="19"/>
  <c r="V154" i="19"/>
  <c r="V176" i="19"/>
  <c r="S109" i="19"/>
  <c r="S41" i="19"/>
  <c r="V10" i="19"/>
  <c r="S175" i="19"/>
  <c r="V194" i="19"/>
  <c r="S230" i="19"/>
  <c r="V210" i="19"/>
  <c r="S220" i="19"/>
  <c r="V65" i="19"/>
  <c r="V95" i="19"/>
  <c r="S146" i="19"/>
  <c r="V231" i="19"/>
  <c r="S132" i="19"/>
  <c r="S223" i="19"/>
  <c r="S226" i="19"/>
  <c r="S158" i="19"/>
  <c r="V225" i="19"/>
  <c r="S87" i="19"/>
  <c r="S192" i="19"/>
  <c r="V26" i="19"/>
  <c r="S17" i="19"/>
  <c r="S167" i="19"/>
  <c r="S147" i="19"/>
  <c r="V272" i="19"/>
  <c r="V211" i="19"/>
  <c r="S205" i="19"/>
  <c r="V223" i="19"/>
  <c r="S90" i="19"/>
  <c r="V118" i="19"/>
  <c r="V242" i="19"/>
  <c r="S108" i="19"/>
  <c r="V224" i="19"/>
  <c r="V147" i="19"/>
  <c r="S157" i="19"/>
  <c r="V197" i="19"/>
  <c r="V31" i="19"/>
  <c r="S212" i="19"/>
  <c r="S107" i="19"/>
  <c r="S71" i="19"/>
  <c r="V241" i="19"/>
  <c r="S83" i="19"/>
  <c r="S51" i="19"/>
  <c r="S227" i="19"/>
  <c r="S43" i="19"/>
  <c r="S219" i="19"/>
  <c r="S91" i="19"/>
  <c r="S130" i="19"/>
  <c r="S32" i="19"/>
  <c r="S190" i="19"/>
  <c r="V134" i="19"/>
  <c r="S174" i="19"/>
  <c r="V77" i="19"/>
  <c r="V199" i="19"/>
  <c r="S135" i="19"/>
  <c r="V239" i="19"/>
  <c r="S140" i="19"/>
  <c r="V266" i="19"/>
  <c r="S216" i="19"/>
  <c r="S75" i="19"/>
  <c r="S222" i="19"/>
  <c r="S33" i="19"/>
  <c r="S263" i="19"/>
  <c r="S173" i="19"/>
  <c r="S121" i="19"/>
  <c r="V171" i="19"/>
  <c r="V264" i="19"/>
  <c r="S8" i="19"/>
  <c r="H42" i="19" l="1"/>
  <c r="I42" i="19" s="1"/>
  <c r="B2" i="19" s="1"/>
  <c r="G28" i="19" l="1"/>
  <c r="M13" i="19"/>
  <c r="L12" i="19"/>
  <c r="G24" i="19"/>
  <c r="C26" i="19"/>
  <c r="L7" i="19"/>
  <c r="M14" i="19"/>
  <c r="M21" i="19" s="1"/>
  <c r="M12" i="19"/>
  <c r="C14" i="19"/>
  <c r="B15" i="19"/>
  <c r="L25" i="19"/>
  <c r="M16" i="19"/>
  <c r="B8" i="19"/>
  <c r="C36" i="19"/>
  <c r="C7" i="19"/>
  <c r="C9" i="19" s="1"/>
  <c r="C6" i="19"/>
  <c r="C24" i="19"/>
  <c r="L26" i="19"/>
  <c r="G19" i="19"/>
  <c r="C15" i="19"/>
  <c r="G16" i="19"/>
  <c r="B7" i="19"/>
  <c r="G6" i="19"/>
  <c r="G9" i="19" s="1"/>
  <c r="C25" i="19"/>
  <c r="M7" i="19"/>
  <c r="L6" i="19"/>
  <c r="B35" i="19"/>
  <c r="G14" i="19"/>
  <c r="C4" i="19"/>
  <c r="B16" i="19"/>
  <c r="L14" i="19"/>
  <c r="L21" i="19" s="1"/>
  <c r="G25" i="19"/>
  <c r="G33" i="19"/>
  <c r="L16" i="19"/>
  <c r="H24" i="19"/>
  <c r="G26" i="19"/>
  <c r="H6" i="19"/>
  <c r="L3" i="19"/>
  <c r="C27" i="19"/>
  <c r="B28" i="19"/>
  <c r="B4" i="19"/>
  <c r="L5" i="19"/>
  <c r="C5" i="19"/>
  <c r="C17" i="19"/>
  <c r="H13" i="19"/>
  <c r="C3" i="19"/>
  <c r="B3" i="19"/>
  <c r="B9" i="19" s="1"/>
  <c r="B24" i="19"/>
  <c r="C16" i="19"/>
  <c r="B36" i="19"/>
  <c r="B25" i="19"/>
  <c r="C33" i="19"/>
  <c r="G18" i="19"/>
  <c r="H12" i="19"/>
  <c r="B17" i="19"/>
  <c r="H17" i="19"/>
  <c r="H26" i="19"/>
  <c r="G29" i="19"/>
  <c r="G35" i="19"/>
  <c r="B34" i="19"/>
  <c r="M24" i="19"/>
  <c r="G17" i="19"/>
  <c r="M3" i="19"/>
  <c r="M9" i="19" s="1"/>
  <c r="G3" i="19"/>
  <c r="G12" i="19"/>
  <c r="L17" i="19"/>
  <c r="G13" i="19"/>
  <c r="H3" i="19"/>
  <c r="M17" i="19"/>
  <c r="M15" i="19"/>
  <c r="G27" i="19"/>
  <c r="P27" i="19" s="1"/>
  <c r="G4" i="19"/>
  <c r="L13" i="19"/>
  <c r="H33" i="19"/>
  <c r="L2" i="19"/>
  <c r="B5" i="19"/>
  <c r="H25" i="19"/>
  <c r="C8" i="19"/>
  <c r="B13" i="19"/>
  <c r="B6" i="19"/>
  <c r="H14" i="19"/>
  <c r="H4" i="19"/>
  <c r="H2" i="19"/>
  <c r="B14" i="19"/>
  <c r="B27" i="19"/>
  <c r="C18" i="19"/>
  <c r="H15" i="19"/>
  <c r="H21" i="19" s="1"/>
  <c r="G20" i="19"/>
  <c r="G5" i="19"/>
  <c r="L8" i="19"/>
  <c r="C2" i="19"/>
  <c r="G2" i="19"/>
  <c r="M26" i="19"/>
  <c r="H34" i="19"/>
  <c r="M5" i="19"/>
  <c r="M25" i="19"/>
  <c r="C13" i="19"/>
  <c r="H16" i="19"/>
  <c r="C28" i="19"/>
  <c r="H18" i="19"/>
  <c r="G34" i="19"/>
  <c r="B18" i="19"/>
  <c r="H20" i="19"/>
  <c r="M2" i="19"/>
  <c r="G15" i="19"/>
  <c r="H35" i="19"/>
  <c r="C34" i="19"/>
  <c r="C38" i="19" s="1"/>
  <c r="L15" i="19"/>
  <c r="M8" i="19"/>
  <c r="B33" i="19"/>
  <c r="L4" i="19"/>
  <c r="L9" i="19" s="1"/>
  <c r="B26" i="19"/>
  <c r="L18" i="19"/>
  <c r="C35" i="19"/>
  <c r="M18" i="19"/>
  <c r="C12" i="19"/>
  <c r="M4" i="19"/>
  <c r="C19" i="19"/>
  <c r="H19" i="19"/>
  <c r="H28" i="19"/>
  <c r="H5" i="19"/>
  <c r="M6" i="19"/>
  <c r="B12" i="19"/>
  <c r="H27" i="19"/>
  <c r="H29" i="19"/>
  <c r="B19" i="19"/>
  <c r="P29" i="19"/>
  <c r="P26" i="19"/>
  <c r="P25" i="19"/>
  <c r="H30" i="19"/>
  <c r="B21" i="19"/>
  <c r="M29" i="19"/>
  <c r="B38" i="19"/>
  <c r="C30" i="19"/>
  <c r="B30" i="19"/>
  <c r="L29" i="19"/>
  <c r="H38" i="19"/>
  <c r="H9" i="19"/>
  <c r="G38" i="19"/>
  <c r="C21" i="19"/>
  <c r="G21" i="19"/>
  <c r="P24" i="19" l="1"/>
  <c r="G30" i="19"/>
  <c r="P28" i="19"/>
  <c r="P30" i="19"/>
</calcChain>
</file>

<file path=xl/sharedStrings.xml><?xml version="1.0" encoding="utf-8"?>
<sst xmlns="http://schemas.openxmlformats.org/spreadsheetml/2006/main" count="32494" uniqueCount="2296">
  <si>
    <t>SPKC10b</t>
  </si>
  <si>
    <t>b</t>
  </si>
  <si>
    <t>SPKC03b</t>
  </si>
  <si>
    <t>SPKC04b</t>
  </si>
  <si>
    <t>SPKC12b</t>
  </si>
  <si>
    <t>SPKC14b</t>
  </si>
  <si>
    <t>SPKC14c</t>
  </si>
  <si>
    <t>c</t>
  </si>
  <si>
    <t>SPKC01b</t>
  </si>
  <si>
    <t>SPKC02b</t>
  </si>
  <si>
    <t>SPKC13b</t>
  </si>
  <si>
    <t>SPKC16b</t>
  </si>
  <si>
    <t>SPKC05b</t>
  </si>
  <si>
    <t>SPKC11b</t>
  </si>
  <si>
    <t>SPKC01c</t>
  </si>
  <si>
    <t>SPKC06b</t>
  </si>
  <si>
    <t>SPKC11c</t>
  </si>
  <si>
    <t>SPKC08b</t>
  </si>
  <si>
    <t>SPKC08c</t>
  </si>
  <si>
    <t>AW033017_2a</t>
  </si>
  <si>
    <t>AW033017_2b</t>
  </si>
  <si>
    <t>SPKC07b</t>
  </si>
  <si>
    <t>AW033017_2c</t>
  </si>
  <si>
    <t>AW033017_2d</t>
  </si>
  <si>
    <t>AW033017_2f</t>
  </si>
  <si>
    <t>AW033017_2g</t>
  </si>
  <si>
    <t>AW033017_2h</t>
  </si>
  <si>
    <t>AW033017_2i</t>
  </si>
  <si>
    <t>SPKC15b</t>
  </si>
  <si>
    <t>AW033017_2j</t>
  </si>
  <si>
    <t>SPKC10c</t>
  </si>
  <si>
    <t>SPKC07c</t>
  </si>
  <si>
    <t>SPKC03c</t>
  </si>
  <si>
    <t>SPKC04c</t>
  </si>
  <si>
    <t>SPKC15c</t>
  </si>
  <si>
    <t>SPKC06c</t>
  </si>
  <si>
    <t>SPKC16c</t>
  </si>
  <si>
    <t>AW062017_2b</t>
  </si>
  <si>
    <t>SPKC09b</t>
  </si>
  <si>
    <t>AW062017_2c</t>
  </si>
  <si>
    <t>AW062017_2d</t>
  </si>
  <si>
    <t>AW062017_2e</t>
  </si>
  <si>
    <t>SPKC13c</t>
  </si>
  <si>
    <t>AW062017_2f</t>
  </si>
  <si>
    <t>AW062017_2g</t>
  </si>
  <si>
    <t>AW062017_2h</t>
  </si>
  <si>
    <t>AW062017_2i</t>
  </si>
  <si>
    <t>SPKC05c</t>
  </si>
  <si>
    <t>AW062017_2j</t>
  </si>
  <si>
    <t>AW062017_2k</t>
  </si>
  <si>
    <t>B</t>
  </si>
  <si>
    <t>C</t>
  </si>
  <si>
    <t>A</t>
  </si>
  <si>
    <t>Gradual30Filename</t>
  </si>
  <si>
    <t>Gradual30CellName</t>
  </si>
  <si>
    <t>Gradual30SPKC</t>
  </si>
  <si>
    <t>Gradual30Unit</t>
  </si>
  <si>
    <t>Gradual30SortGrade</t>
  </si>
  <si>
    <t>Gradual30FullSpikes</t>
  </si>
  <si>
    <t>Gradual30FullFilterLength</t>
  </si>
  <si>
    <t>Gradual30FullMeanFreq</t>
  </si>
  <si>
    <t>Gradual30FullMeanHist</t>
  </si>
  <si>
    <t>Gradual30FullStDevHist</t>
  </si>
  <si>
    <t>Gradual30FullStErrMeanHist</t>
  </si>
  <si>
    <t>Gradual30FullMeanISI</t>
  </si>
  <si>
    <t>Gradual30FullStDevISI</t>
  </si>
  <si>
    <t>Gradual30FullCoeffVarISI</t>
  </si>
  <si>
    <t>Gradual30FullMedianISI</t>
  </si>
  <si>
    <t>Gradual30FullModeISI</t>
  </si>
  <si>
    <t>Gradual30FullNumBursts</t>
  </si>
  <si>
    <t>Gradual30FullBurstsPerSec</t>
  </si>
  <si>
    <t>Gradual30FullBurstsPerMin</t>
  </si>
  <si>
    <t>Gradual30FullPercentSpikesinBursts</t>
  </si>
  <si>
    <t>Gradual30FullMeanBurstDuration</t>
  </si>
  <si>
    <t>Gradual30FullStDevofBurstDuration</t>
  </si>
  <si>
    <t>Gradual30FullMeanSpikesinBurst</t>
  </si>
  <si>
    <t>Gradual30FullStDevofSpikesInBurst</t>
  </si>
  <si>
    <t>Gradual30FullMeanISIinBurst</t>
  </si>
  <si>
    <t>Gradual30FullStDevofISIInBurst</t>
  </si>
  <si>
    <t>Gradual30FullMeanFreqinBurst</t>
  </si>
  <si>
    <t>Gradual30FullStDevofFreqinBurst</t>
  </si>
  <si>
    <t>Gradual30FullMeanPeakFreqinBurst</t>
  </si>
  <si>
    <t>Gradual30FullStDevofPeakFrInBurst</t>
  </si>
  <si>
    <t>Gradual30FullMeanInterburstInterval</t>
  </si>
  <si>
    <t>Gradual30FullStDevofInterburstInt</t>
  </si>
  <si>
    <t>Gradual30FullMeanBurstSurprise</t>
  </si>
  <si>
    <t>Gradual30FullStDevBurstsPerMin</t>
  </si>
  <si>
    <t>AcuteFilename</t>
  </si>
  <si>
    <t>AcuteCellName</t>
  </si>
  <si>
    <t>AcuteSPKC</t>
  </si>
  <si>
    <t>AcuteUnit</t>
  </si>
  <si>
    <t>AcuteSortGrade</t>
  </si>
  <si>
    <t>AcuteFullSpikes</t>
  </si>
  <si>
    <t>AcuteFullFilterLength</t>
  </si>
  <si>
    <t>AcuteFullMeanFreq</t>
  </si>
  <si>
    <t>AcuteFullMeanHist</t>
  </si>
  <si>
    <t>AcuteFullStDevHist</t>
  </si>
  <si>
    <t>AcuteFullStErrMeanHist</t>
  </si>
  <si>
    <t>AcuteFullMeanISI</t>
  </si>
  <si>
    <t>AcuteFullStDevISI</t>
  </si>
  <si>
    <t>AcuteFullCoeffVarISI</t>
  </si>
  <si>
    <t>AcuteFullMedianISI</t>
  </si>
  <si>
    <t>AcuteFullModeISI</t>
  </si>
  <si>
    <t>AcuteFullNumBursts</t>
  </si>
  <si>
    <t>AcuteFullBurstsPerSec</t>
  </si>
  <si>
    <t>AcuteFullBurstsPerMin</t>
  </si>
  <si>
    <t>AcuteFullPercentSpikesinBursts</t>
  </si>
  <si>
    <t>AcuteFullMeanBurstDuration</t>
  </si>
  <si>
    <t>AcuteFullStDevofBurstDuration</t>
  </si>
  <si>
    <t>AcuteFullMeanSpikesinBurst</t>
  </si>
  <si>
    <t>AcuteFullStDevofSpikesInBurst</t>
  </si>
  <si>
    <t>AcuteFullMeanISIinBurst</t>
  </si>
  <si>
    <t>AcuteFullStDevofISIInBurst</t>
  </si>
  <si>
    <t>AcuteFullMeanFreqinBurst</t>
  </si>
  <si>
    <t>AcuteFullStDevofFreqinBurst</t>
  </si>
  <si>
    <t>AcuteFullMeanPeakFreqinBurst</t>
  </si>
  <si>
    <t>AcuteFullStDevofPeakFrInBurst</t>
  </si>
  <si>
    <t>AcuteFullMeanInterburstInterval</t>
  </si>
  <si>
    <t>AcuteFullStDevofInterburstInt</t>
  </si>
  <si>
    <t>AcuteFullMeanBurstSurprise</t>
  </si>
  <si>
    <t>AcuteFullStDevBurstsPerMin</t>
  </si>
  <si>
    <t>UniCtrlFilename</t>
  </si>
  <si>
    <t>UniCtrlSPKC</t>
  </si>
  <si>
    <t>UniCtrlUnit</t>
  </si>
  <si>
    <t>UniCtrlSortGrade</t>
  </si>
  <si>
    <t>UniCtrlFullSpikes</t>
  </si>
  <si>
    <t>UniCtrlFullFilterLength</t>
  </si>
  <si>
    <t>UniCtrlFullMeanFreq</t>
  </si>
  <si>
    <t>UniCtrlFullMeanHist</t>
  </si>
  <si>
    <t>UniCtrlFullStDevHist</t>
  </si>
  <si>
    <t>UniCtrlFullStErrMeanHist</t>
  </si>
  <si>
    <t>UniCtrlFullMeanISI</t>
  </si>
  <si>
    <t>UniCtrlFullStDevISI</t>
  </si>
  <si>
    <t>UniCtrlFullCoeffVarISI</t>
  </si>
  <si>
    <t>UniCtrlFullMedianISI</t>
  </si>
  <si>
    <t>UniCtrlFullModeISI</t>
  </si>
  <si>
    <t>UniCtrlFullNumBursts</t>
  </si>
  <si>
    <t>UniCtrlFullBurstsPerSec</t>
  </si>
  <si>
    <t>UniCtrlFullBurstsPerMin</t>
  </si>
  <si>
    <t>UniCtrlFullPercentSpikesinBursts</t>
  </si>
  <si>
    <t>UniCtrlFullMeanBurstDuration</t>
  </si>
  <si>
    <t>UniCtrlFullStDevofBurstDuration</t>
  </si>
  <si>
    <t>UniCtrlFullMeanSpikesinBurst</t>
  </si>
  <si>
    <t>UniCtrlFullStDevofSpikesInBurst</t>
  </si>
  <si>
    <t>UniCtrlFullMeanISIinBurst</t>
  </si>
  <si>
    <t>UniCtrlFullStDevofISIInBurst</t>
  </si>
  <si>
    <t>UniCtrlFullMeanFreqinBurst</t>
  </si>
  <si>
    <t>UniCtrlFullStDevofFreqinBurst</t>
  </si>
  <si>
    <t>UniCtrlFullMeanPeakFreqinBurst</t>
  </si>
  <si>
    <t>UniCtrlFullStDevofPeakFrInBurst</t>
  </si>
  <si>
    <t>UniCtrlFullMeanInterburstInterval</t>
  </si>
  <si>
    <t>UniCtrlFullStDevofInterburstInt</t>
  </si>
  <si>
    <t>UniCtrlFullMeanBurstSurprise</t>
  </si>
  <si>
    <t>UniCtrlFullStDevBurstsPerMin</t>
  </si>
  <si>
    <t>UniDeplFilename</t>
  </si>
  <si>
    <t>UniDeplCellName</t>
  </si>
  <si>
    <t>UniDeplSPKC</t>
  </si>
  <si>
    <t>UniDeplUnit</t>
  </si>
  <si>
    <t>UniDeplSortGrade</t>
  </si>
  <si>
    <t>UniDeplFullSpikes</t>
  </si>
  <si>
    <t>UniDeplFullFilterLength</t>
  </si>
  <si>
    <t>UniDeplFullMeanFreq</t>
  </si>
  <si>
    <t>UniDeplFullMeanHist</t>
  </si>
  <si>
    <t>UniDeplFullStDevHist</t>
  </si>
  <si>
    <t>UniDeplFullStErrMeanHist</t>
  </si>
  <si>
    <t>UniDeplFullMeanISI</t>
  </si>
  <si>
    <t>UniDeplFullStDevISI</t>
  </si>
  <si>
    <t>UniDeplFullCoeffVarISI</t>
  </si>
  <si>
    <t>UniDeplFullMedianISI</t>
  </si>
  <si>
    <t>UniDeplFullModeISI</t>
  </si>
  <si>
    <t>UniDeplFullNumBursts</t>
  </si>
  <si>
    <t>UniDeplFullBurstsPerSec</t>
  </si>
  <si>
    <t>UniDeplFullBurstsPerMin</t>
  </si>
  <si>
    <t>UniDeplFullPercentSpikesinBursts</t>
  </si>
  <si>
    <t>UniDeplFullMeanBurstDuration</t>
  </si>
  <si>
    <t>UniDeplFullStDevofBurstDuration</t>
  </si>
  <si>
    <t>UniDeplFullMeanSpikesinBurst</t>
  </si>
  <si>
    <t>UniDeplFullStDevofSpikesInBurst</t>
  </si>
  <si>
    <t>UniDeplFullMeanISIinBurst</t>
  </si>
  <si>
    <t>UniDeplFullStDevofISIInBurst</t>
  </si>
  <si>
    <t>UniDeplFullMeanFreqinBurst</t>
  </si>
  <si>
    <t>UniDeplFullStDevofFreqinBurst</t>
  </si>
  <si>
    <t>UniDeplFullMeanPeakFreqinBurst</t>
  </si>
  <si>
    <t>UniDeplFullStDevofPeakFrInBurst</t>
  </si>
  <si>
    <t>UniDeplFullMeanInterburstInterval</t>
  </si>
  <si>
    <t>UniDeplFullStDevofInterburstInt</t>
  </si>
  <si>
    <t>UniDeplFullMeanBurstSurprise</t>
  </si>
  <si>
    <t>UniDeplFullStDevBurstsPerMin</t>
  </si>
  <si>
    <t>ASyn30Filename</t>
  </si>
  <si>
    <t>ASyn30CellName</t>
  </si>
  <si>
    <t>ASyn30SPKC</t>
  </si>
  <si>
    <t>ASyn30Unit</t>
  </si>
  <si>
    <t>ASyn30SortGrade</t>
  </si>
  <si>
    <t>ASyn30FullSpikes</t>
  </si>
  <si>
    <t>ASyn30FullFilterLength</t>
  </si>
  <si>
    <t>ASyn30FullMeanFreq</t>
  </si>
  <si>
    <t>ASyn30FullMeanHist</t>
  </si>
  <si>
    <t>ASyn30FullStDevHist</t>
  </si>
  <si>
    <t>ASyn30FullStErrMeanHist</t>
  </si>
  <si>
    <t>ASyn30FullMeanISI</t>
  </si>
  <si>
    <t>ASyn30FullStDevISI</t>
  </si>
  <si>
    <t>ASyn30FullCoeffVarISI</t>
  </si>
  <si>
    <t>ASyn30FullMedianISI</t>
  </si>
  <si>
    <t>ASyn30FullModeISI</t>
  </si>
  <si>
    <t>ASyn30FullNumBursts</t>
  </si>
  <si>
    <t>ASyn30FullBurstsPerSec</t>
  </si>
  <si>
    <t>ASyn30FullBurstsPerMin</t>
  </si>
  <si>
    <t>ASyn30FullPercentSpikesinBursts</t>
  </si>
  <si>
    <t>ASyn30FullMeanBurstDuration</t>
  </si>
  <si>
    <t>ASyn30FullStDevofBurstDuration</t>
  </si>
  <si>
    <t>ASyn30FullMeanSpikesinBurst</t>
  </si>
  <si>
    <t>ASyn30FullStDevofSpikesInBurst</t>
  </si>
  <si>
    <t>ASyn30FullMeanISIinBurst</t>
  </si>
  <si>
    <t>ASyn30FullStDevofISIInBurst</t>
  </si>
  <si>
    <t>ASyn30FullMeanFreqinBurst</t>
  </si>
  <si>
    <t>ASyn30FullStDevofFreqinBurst</t>
  </si>
  <si>
    <t>ASyn30FullMeanPeakFreqinBurst</t>
  </si>
  <si>
    <t>ASyn30FullStDevofPeakFrInBurst</t>
  </si>
  <si>
    <t>ASyn30FullMeanInterburstInterval</t>
  </si>
  <si>
    <t>ASyn30FullStDevofInterburstInt</t>
  </si>
  <si>
    <t>ASyn30FullMeanBurstSurprise</t>
  </si>
  <si>
    <t>ASyn30FullStDevBurstsPerMin</t>
  </si>
  <si>
    <t>AW081116a</t>
  </si>
  <si>
    <t>AW081116b</t>
  </si>
  <si>
    <t>AW081116c</t>
  </si>
  <si>
    <t>AW081116d</t>
  </si>
  <si>
    <t>AW081116e</t>
  </si>
  <si>
    <t>AW081116j</t>
  </si>
  <si>
    <t>AW081116k</t>
  </si>
  <si>
    <t>AW081116l</t>
  </si>
  <si>
    <t>AW081116m</t>
  </si>
  <si>
    <t>AW081116n</t>
  </si>
  <si>
    <t>AW081116o</t>
  </si>
  <si>
    <t>AW092216a</t>
  </si>
  <si>
    <t>AW092216c</t>
  </si>
  <si>
    <t>AW092216f</t>
  </si>
  <si>
    <t>SPKC12c</t>
  </si>
  <si>
    <t>AW092216g</t>
  </si>
  <si>
    <t>AW092216h</t>
  </si>
  <si>
    <t>AW092216i</t>
  </si>
  <si>
    <t>AW092216j</t>
  </si>
  <si>
    <t>AW092216k</t>
  </si>
  <si>
    <t>AW092216l</t>
  </si>
  <si>
    <t>Gradual (4x0.75 -7d)</t>
  </si>
  <si>
    <t>R</t>
  </si>
  <si>
    <t>L</t>
  </si>
  <si>
    <t>Gradual (3x0.75 - 5d)</t>
  </si>
  <si>
    <t>AW012916e</t>
  </si>
  <si>
    <t>AW012916f</t>
  </si>
  <si>
    <t>AW012916g</t>
  </si>
  <si>
    <t>AW012916h</t>
  </si>
  <si>
    <t>AW120115b</t>
  </si>
  <si>
    <t>AW120115c</t>
  </si>
  <si>
    <t>AW120115d</t>
  </si>
  <si>
    <t>AW120115e</t>
  </si>
  <si>
    <t>AW120115f</t>
  </si>
  <si>
    <t>SPKC02c</t>
  </si>
  <si>
    <t>AW120115h</t>
  </si>
  <si>
    <t>SPKC01d</t>
  </si>
  <si>
    <t>d</t>
  </si>
  <si>
    <t>AW120115i</t>
  </si>
  <si>
    <t>AW120115j</t>
  </si>
  <si>
    <t>AW120115k</t>
  </si>
  <si>
    <t>AW120115l</t>
  </si>
  <si>
    <t>Gradual30Condition</t>
  </si>
  <si>
    <t>Gradual (6x0.75 - 5d)</t>
  </si>
  <si>
    <t>Gradual30RecordingSide</t>
  </si>
  <si>
    <t>Gradual30THRight</t>
  </si>
  <si>
    <t>Gradual30THLeft</t>
  </si>
  <si>
    <t>AW042717a</t>
  </si>
  <si>
    <t>AW042717b</t>
  </si>
  <si>
    <t>SPKC14d</t>
  </si>
  <si>
    <t>AW042717c</t>
  </si>
  <si>
    <t>AW042717d</t>
  </si>
  <si>
    <t>AW042717e</t>
  </si>
  <si>
    <t>AW042717f</t>
  </si>
  <si>
    <t>AW042717g</t>
  </si>
  <si>
    <t>AW042717h</t>
  </si>
  <si>
    <t>AW042717i</t>
  </si>
  <si>
    <t>AW051217c</t>
  </si>
  <si>
    <t>AW051217d</t>
  </si>
  <si>
    <t>AW051217e</t>
  </si>
  <si>
    <t>AW051217f</t>
  </si>
  <si>
    <t>AW051217g</t>
  </si>
  <si>
    <t>AW051217h</t>
  </si>
  <si>
    <t>AW051217i</t>
  </si>
  <si>
    <t>AW051217j</t>
  </si>
  <si>
    <t>AW051217s</t>
  </si>
  <si>
    <t>AW051217t</t>
  </si>
  <si>
    <t>AW051217w</t>
  </si>
  <si>
    <t>SPKC09c</t>
  </si>
  <si>
    <t>AW070417d</t>
  </si>
  <si>
    <t>AW070417e</t>
  </si>
  <si>
    <t>C (CAUTION: FR Changes near end)</t>
  </si>
  <si>
    <t>AW070417f</t>
  </si>
  <si>
    <t>AW070417g</t>
  </si>
  <si>
    <t>AW070417l</t>
  </si>
  <si>
    <t>AW070417m</t>
  </si>
  <si>
    <t>AW070417n</t>
  </si>
  <si>
    <t>AW070417o</t>
  </si>
  <si>
    <t>AW070417p</t>
  </si>
  <si>
    <t>Gradual (6x0.75 -5d)</t>
  </si>
  <si>
    <t>Gradual (5x0.75 -5d)</t>
  </si>
  <si>
    <t>AW010716b</t>
  </si>
  <si>
    <t>AW010716c</t>
  </si>
  <si>
    <t>AW010716d</t>
  </si>
  <si>
    <t>AW010716e</t>
  </si>
  <si>
    <t>AW010716f</t>
  </si>
  <si>
    <t>AW010716g</t>
  </si>
  <si>
    <t>AW010716h</t>
  </si>
  <si>
    <t>AW112515d</t>
  </si>
  <si>
    <t>AW112515e</t>
  </si>
  <si>
    <t>AW112515g</t>
  </si>
  <si>
    <t>AW112515h</t>
  </si>
  <si>
    <t>AW112515i</t>
  </si>
  <si>
    <t>AW112515j</t>
  </si>
  <si>
    <t>AW112515k</t>
  </si>
  <si>
    <t>AW112515m</t>
  </si>
  <si>
    <t>Gradual (7x0.75 -7d)</t>
  </si>
  <si>
    <t>AcuteRecordingSide</t>
  </si>
  <si>
    <t>AcuteTHLeft</t>
  </si>
  <si>
    <t>AcuteTHRight</t>
  </si>
  <si>
    <t>AW112015c</t>
  </si>
  <si>
    <t>AW112015d</t>
  </si>
  <si>
    <t>AW112015i</t>
  </si>
  <si>
    <t>AW112015j</t>
  </si>
  <si>
    <t>AW112015k</t>
  </si>
  <si>
    <t>AW112015n</t>
  </si>
  <si>
    <t>AW112015o</t>
  </si>
  <si>
    <t>AW112015p</t>
  </si>
  <si>
    <t>UniCtrlRecordingSide</t>
  </si>
  <si>
    <t>UniCtrlCondition</t>
  </si>
  <si>
    <t>UniCtrlTHLeft</t>
  </si>
  <si>
    <t>UniCtrlTHRight</t>
  </si>
  <si>
    <t>AW030717d</t>
  </si>
  <si>
    <t>Unilateral (5wk)</t>
  </si>
  <si>
    <t>AW030717e</t>
  </si>
  <si>
    <t>AW030717g</t>
  </si>
  <si>
    <t>AW030717h</t>
  </si>
  <si>
    <t>AW081916u</t>
  </si>
  <si>
    <t>AW081916v</t>
  </si>
  <si>
    <t>AW081916w</t>
  </si>
  <si>
    <t>AW081916x</t>
  </si>
  <si>
    <t>AW081916y</t>
  </si>
  <si>
    <t>AW081916z</t>
  </si>
  <si>
    <t>Unilateral (4wk)</t>
  </si>
  <si>
    <t>Unilateral (7wk)</t>
  </si>
  <si>
    <t>AW051117f</t>
  </si>
  <si>
    <t>AW051117g</t>
  </si>
  <si>
    <t>AW051117h</t>
  </si>
  <si>
    <t>AW051117j</t>
  </si>
  <si>
    <t>AW051117k</t>
  </si>
  <si>
    <t>AW051117aa</t>
  </si>
  <si>
    <t>AW051117bb</t>
  </si>
  <si>
    <t>UniDeplCondition</t>
  </si>
  <si>
    <t>UniDeplRecordingSide</t>
  </si>
  <si>
    <t>UniDeplTHLeft</t>
  </si>
  <si>
    <t>UniDeplTHRight</t>
  </si>
  <si>
    <t>AW030817d</t>
  </si>
  <si>
    <t>AW030817e</t>
  </si>
  <si>
    <t>AW030817f</t>
  </si>
  <si>
    <t>AW030817g</t>
  </si>
  <si>
    <t>AW030817h</t>
  </si>
  <si>
    <t>AW030817i</t>
  </si>
  <si>
    <t>AW030817j</t>
  </si>
  <si>
    <t>AW081916h</t>
  </si>
  <si>
    <t>AW081916i</t>
  </si>
  <si>
    <t>AW081916j</t>
  </si>
  <si>
    <t>AW081916k</t>
  </si>
  <si>
    <t>AW081916l</t>
  </si>
  <si>
    <t>AW081916m</t>
  </si>
  <si>
    <t>AW051117s</t>
  </si>
  <si>
    <t>AW051117t</t>
  </si>
  <si>
    <t>AW051117u</t>
  </si>
  <si>
    <t>AW051117v</t>
  </si>
  <si>
    <t>AW051117w</t>
  </si>
  <si>
    <t>AW051117x</t>
  </si>
  <si>
    <t>AW051117y</t>
  </si>
  <si>
    <t>AW051117z</t>
  </si>
  <si>
    <t>AW042417b</t>
  </si>
  <si>
    <t>AW042417c</t>
  </si>
  <si>
    <t>AW042417d</t>
  </si>
  <si>
    <t>AW042417e</t>
  </si>
  <si>
    <t>AW042417f</t>
  </si>
  <si>
    <t>AW042417g</t>
  </si>
  <si>
    <t>AW042417h</t>
  </si>
  <si>
    <t>AW042417i</t>
  </si>
  <si>
    <t>AW070616a</t>
  </si>
  <si>
    <t>AW070616c</t>
  </si>
  <si>
    <t>AW070616e</t>
  </si>
  <si>
    <t>AW070616f</t>
  </si>
  <si>
    <t>AW070616g</t>
  </si>
  <si>
    <t>AW070616h</t>
  </si>
  <si>
    <t>AW070616k</t>
  </si>
  <si>
    <t>AW070616l</t>
  </si>
  <si>
    <t>AW070616m</t>
  </si>
  <si>
    <t>AW070616n</t>
  </si>
  <si>
    <t>AW070616o</t>
  </si>
  <si>
    <t>AlphaSyn (6m)</t>
  </si>
  <si>
    <t>AW062816a</t>
  </si>
  <si>
    <t>AW062816b</t>
  </si>
  <si>
    <t>AW062816c</t>
  </si>
  <si>
    <t>AW062816d</t>
  </si>
  <si>
    <t>AW062816e</t>
  </si>
  <si>
    <t>AW062816f</t>
  </si>
  <si>
    <t>AW062816g</t>
  </si>
  <si>
    <t>AW062816h</t>
  </si>
  <si>
    <t>AW062816i</t>
  </si>
  <si>
    <t>AW121516a</t>
  </si>
  <si>
    <t>AW121516b</t>
  </si>
  <si>
    <t>AW121516c</t>
  </si>
  <si>
    <t>AW121516e</t>
  </si>
  <si>
    <t>AW121516f</t>
  </si>
  <si>
    <t>AW121516g</t>
  </si>
  <si>
    <t>AW121516h</t>
  </si>
  <si>
    <t>AW121516r</t>
  </si>
  <si>
    <t>AW121516s</t>
  </si>
  <si>
    <t>AW121516t</t>
  </si>
  <si>
    <t>AW121516u</t>
  </si>
  <si>
    <t>AW121516v</t>
  </si>
  <si>
    <t>AW121516w</t>
  </si>
  <si>
    <t>AW121516x</t>
  </si>
  <si>
    <t>AW121516y</t>
  </si>
  <si>
    <t>AW121516z</t>
  </si>
  <si>
    <t>AW122216aa</t>
  </si>
  <si>
    <t>SPKC06d</t>
  </si>
  <si>
    <t>AW122216c</t>
  </si>
  <si>
    <t>AW122216d</t>
  </si>
  <si>
    <t>AW122216e</t>
  </si>
  <si>
    <t>AW122216f</t>
  </si>
  <si>
    <t>AW122216g</t>
  </si>
  <si>
    <t>AW122216h</t>
  </si>
  <si>
    <t>AW122216i</t>
  </si>
  <si>
    <t>SPKC11d</t>
  </si>
  <si>
    <t>AW122216j</t>
  </si>
  <si>
    <t>AW122216u</t>
  </si>
  <si>
    <t>AW122216v</t>
  </si>
  <si>
    <t>AW122216w</t>
  </si>
  <si>
    <t>AW122216x</t>
  </si>
  <si>
    <t>AW122216y</t>
  </si>
  <si>
    <t>AW122216z</t>
  </si>
  <si>
    <t>ASyn30Condition</t>
  </si>
  <si>
    <t>ASyn30RecordingSide</t>
  </si>
  <si>
    <t>ASyn30THLeft</t>
  </si>
  <si>
    <t>ASyn30THRight</t>
  </si>
  <si>
    <t>AW080417a</t>
  </si>
  <si>
    <t>AW080417b</t>
  </si>
  <si>
    <t>AW080417c</t>
  </si>
  <si>
    <t>AW080417d</t>
  </si>
  <si>
    <t>AW080417e</t>
  </si>
  <si>
    <t>AW080417f</t>
  </si>
  <si>
    <t>AW080417g</t>
  </si>
  <si>
    <t>AW080417h</t>
  </si>
  <si>
    <t>AW080417i</t>
  </si>
  <si>
    <t>AW080417j</t>
  </si>
  <si>
    <t>AW080417k</t>
  </si>
  <si>
    <t>AW080417l</t>
  </si>
  <si>
    <t>AW080417m</t>
  </si>
  <si>
    <t>AW080417n</t>
  </si>
  <si>
    <t>AW080417o</t>
  </si>
  <si>
    <t>AW080417p</t>
  </si>
  <si>
    <t>AW081117a</t>
  </si>
  <si>
    <t>AW081117b</t>
  </si>
  <si>
    <t>AW081117c</t>
  </si>
  <si>
    <t>AW081117d</t>
  </si>
  <si>
    <t>AW081117e</t>
  </si>
  <si>
    <t>AW081117f</t>
  </si>
  <si>
    <t>AW081117g</t>
  </si>
  <si>
    <t>AW081117h</t>
  </si>
  <si>
    <t>AW081117j</t>
  </si>
  <si>
    <t>AW081117k</t>
  </si>
  <si>
    <t>AW081117l</t>
  </si>
  <si>
    <t>AW081117m</t>
  </si>
  <si>
    <t>AlphaSyn (2m)</t>
  </si>
  <si>
    <t>AW042817a</t>
  </si>
  <si>
    <t>AW042817b</t>
  </si>
  <si>
    <t>AW042817c</t>
  </si>
  <si>
    <t>AW042817d</t>
  </si>
  <si>
    <t>AW042817e</t>
  </si>
  <si>
    <t>AW042817g</t>
  </si>
  <si>
    <t>AW042817h</t>
  </si>
  <si>
    <t>AW042817i</t>
  </si>
  <si>
    <t>AW042817j</t>
  </si>
  <si>
    <t>AW042517a</t>
  </si>
  <si>
    <t>AW042517b</t>
  </si>
  <si>
    <t>AW042517c</t>
  </si>
  <si>
    <t>AW042517d</t>
  </si>
  <si>
    <t>AW042517e</t>
  </si>
  <si>
    <t>AW042517k</t>
  </si>
  <si>
    <t>AW042517l</t>
  </si>
  <si>
    <t>AW042517m</t>
  </si>
  <si>
    <t>AW042517f</t>
  </si>
  <si>
    <t>AW042517g</t>
  </si>
  <si>
    <t>AW042517h</t>
  </si>
  <si>
    <t>AW042517i</t>
  </si>
  <si>
    <t>AW042517j</t>
  </si>
  <si>
    <t>AW050417a</t>
  </si>
  <si>
    <t>AW050417b</t>
  </si>
  <si>
    <t>AW050417c</t>
  </si>
  <si>
    <t>AW050417d</t>
  </si>
  <si>
    <t>AW050417e</t>
  </si>
  <si>
    <t>AW050417f</t>
  </si>
  <si>
    <t>AW050417g</t>
  </si>
  <si>
    <t>AW050417h</t>
  </si>
  <si>
    <t>AW050217a</t>
  </si>
  <si>
    <t>AW050217b</t>
  </si>
  <si>
    <t>AW050217c</t>
  </si>
  <si>
    <t>AW050217d</t>
  </si>
  <si>
    <t>AW050217e</t>
  </si>
  <si>
    <t>AW050217f</t>
  </si>
  <si>
    <t>AW050217g</t>
  </si>
  <si>
    <t>AW050217h</t>
  </si>
  <si>
    <t>AW050217i</t>
  </si>
  <si>
    <t>AW050217j</t>
  </si>
  <si>
    <t>AW050217k</t>
  </si>
  <si>
    <t>AW033117a</t>
  </si>
  <si>
    <t>AW033117b</t>
  </si>
  <si>
    <t>AW033117c</t>
  </si>
  <si>
    <t>AW033117d</t>
  </si>
  <si>
    <t>AW033117e</t>
  </si>
  <si>
    <t>AW033117f</t>
  </si>
  <si>
    <t>AW033117g</t>
  </si>
  <si>
    <t>AW033117h</t>
  </si>
  <si>
    <t>AW081517a</t>
  </si>
  <si>
    <t>AW081517b</t>
  </si>
  <si>
    <t>AW081517c</t>
  </si>
  <si>
    <t>AW081517e</t>
  </si>
  <si>
    <t>AW081517f</t>
  </si>
  <si>
    <t>AW081517g</t>
  </si>
  <si>
    <t>AW081517h</t>
  </si>
  <si>
    <t>AW081517i</t>
  </si>
  <si>
    <t>AW081517j</t>
  </si>
  <si>
    <t>AW081517k</t>
  </si>
  <si>
    <t>AW081517l</t>
  </si>
  <si>
    <t>AW081517m</t>
  </si>
  <si>
    <t>AW081517o</t>
  </si>
  <si>
    <t>AW081517p</t>
  </si>
  <si>
    <t>AW081517q</t>
  </si>
  <si>
    <t>AW081517t</t>
  </si>
  <si>
    <t>AW081517v</t>
  </si>
  <si>
    <t>AW081517w</t>
  </si>
  <si>
    <t>Unilateral (6wk)</t>
  </si>
  <si>
    <t>AW090417a</t>
  </si>
  <si>
    <t>AW090417b</t>
  </si>
  <si>
    <t>AW090417c</t>
  </si>
  <si>
    <t>AW090417d</t>
  </si>
  <si>
    <t>AW090417e</t>
  </si>
  <si>
    <t>AW090417g</t>
  </si>
  <si>
    <t>AW090417h</t>
  </si>
  <si>
    <t>AW090417i</t>
  </si>
  <si>
    <t>AW090417j</t>
  </si>
  <si>
    <t>AW090417k</t>
  </si>
  <si>
    <t>AW090417l</t>
  </si>
  <si>
    <t>AW090417m</t>
  </si>
  <si>
    <t>NeuroExplorer Burst - Surprise threshold of 5</t>
  </si>
  <si>
    <t>AW012916</t>
  </si>
  <si>
    <t>AW120115</t>
  </si>
  <si>
    <t>AW081116</t>
  </si>
  <si>
    <t>AW092216</t>
  </si>
  <si>
    <t>AW042717</t>
  </si>
  <si>
    <t>AW051217</t>
  </si>
  <si>
    <t>AW081117</t>
  </si>
  <si>
    <t>AW081517</t>
  </si>
  <si>
    <t>AW010716</t>
  </si>
  <si>
    <t>AW112515</t>
  </si>
  <si>
    <t>&lt;7Hz</t>
  </si>
  <si>
    <t>AW112015</t>
  </si>
  <si>
    <t>AW030817</t>
  </si>
  <si>
    <t>AW081916</t>
  </si>
  <si>
    <t>AW051117</t>
  </si>
  <si>
    <t>AW042417</t>
  </si>
  <si>
    <t>AW042817</t>
  </si>
  <si>
    <t>AW050417</t>
  </si>
  <si>
    <t>ASyn60Filename</t>
  </si>
  <si>
    <t>ASyn60CellName</t>
  </si>
  <si>
    <t>ASyn60SPKC</t>
  </si>
  <si>
    <t>ASyn60Unit</t>
  </si>
  <si>
    <t>ASyn60Condition</t>
  </si>
  <si>
    <t>ASyn60RecordingSide</t>
  </si>
  <si>
    <t>ASyn60THLeft</t>
  </si>
  <si>
    <t>ASyn60THRight</t>
  </si>
  <si>
    <t>ASyn60SortGrade</t>
  </si>
  <si>
    <t>ASyn60FullSpikes</t>
  </si>
  <si>
    <t>ASyn60FullFilterLength</t>
  </si>
  <si>
    <t>ASyn60FullMeanFreq</t>
  </si>
  <si>
    <t>ASyn60FullMeanHist</t>
  </si>
  <si>
    <t>ASyn60FullStDevHist</t>
  </si>
  <si>
    <t>ASyn60FullStErrMeanHist</t>
  </si>
  <si>
    <t>ASyn60FullMeanISI</t>
  </si>
  <si>
    <t>ASyn60FullStDevISI</t>
  </si>
  <si>
    <t>ASyn60FullCoeffVarISI</t>
  </si>
  <si>
    <t>ASyn60FullMedianISI</t>
  </si>
  <si>
    <t>ASyn60FullModeISI</t>
  </si>
  <si>
    <t>ASyn60FullNumBursts</t>
  </si>
  <si>
    <t>ASyn60FullBurstsPerSec</t>
  </si>
  <si>
    <t>ASyn60FullBurstsPerMin</t>
  </si>
  <si>
    <t>ASyn60FullPercentSpikesinBursts</t>
  </si>
  <si>
    <t>ASyn60FullMeanBurstDuration</t>
  </si>
  <si>
    <t>ASyn60FullStDevofBurstDuration</t>
  </si>
  <si>
    <t>ASyn60FullMeanSpikesinBurst</t>
  </si>
  <si>
    <t>ASyn60FullStDevofSpikesInBurst</t>
  </si>
  <si>
    <t>ASyn60FullMeanISIinBurst</t>
  </si>
  <si>
    <t>ASyn60FullStDevofISIInBurst</t>
  </si>
  <si>
    <t>ASyn60FullMeanFreqinBurst</t>
  </si>
  <si>
    <t>ASyn60FullStDevofFreqinBurst</t>
  </si>
  <si>
    <t>ASyn60FullMeanPeakFreqinBurst</t>
  </si>
  <si>
    <t>ASyn60FullStDevofPeakFrInBurst</t>
  </si>
  <si>
    <t>ASyn60FullMeanInterburstInterval</t>
  </si>
  <si>
    <t>ASyn60FullStDevofInterburstInt</t>
  </si>
  <si>
    <t>ASyn60FullMeanBurstSurprise</t>
  </si>
  <si>
    <t>ASyn60FullStDevBurstsPerMin</t>
  </si>
  <si>
    <t>AW070616</t>
  </si>
  <si>
    <t>AW080417</t>
  </si>
  <si>
    <t>ASyn60PercentSynchrony</t>
  </si>
  <si>
    <t>AW062816</t>
  </si>
  <si>
    <t>AW121516</t>
  </si>
  <si>
    <t>AW122216</t>
  </si>
  <si>
    <t>ASyn30PercentSynchrony</t>
  </si>
  <si>
    <t>AcuteAnimalNumber</t>
  </si>
  <si>
    <t>UniDeplAnimalNumber</t>
  </si>
  <si>
    <t>AW090517_2a</t>
  </si>
  <si>
    <t>AW090517_2b</t>
  </si>
  <si>
    <t>AW090517_2c</t>
  </si>
  <si>
    <t>AW090517_2d</t>
  </si>
  <si>
    <t>AW090517_2e</t>
  </si>
  <si>
    <t>AW090517_2f</t>
  </si>
  <si>
    <t>AW090517_2g</t>
  </si>
  <si>
    <t>AW090517_2h</t>
  </si>
  <si>
    <t>AW090517_2i</t>
  </si>
  <si>
    <t>AW090517_2j</t>
  </si>
  <si>
    <t>AW090517_2k</t>
  </si>
  <si>
    <t>AW090517_2l</t>
  </si>
  <si>
    <t>AW090517_2m</t>
  </si>
  <si>
    <t>AW091817a</t>
  </si>
  <si>
    <t>AW091817b</t>
  </si>
  <si>
    <t>AW091817c</t>
  </si>
  <si>
    <t>AW091817d</t>
  </si>
  <si>
    <t>AW091817e</t>
  </si>
  <si>
    <t>AW091817f</t>
  </si>
  <si>
    <t>AW091817g</t>
  </si>
  <si>
    <t>AW091817i</t>
  </si>
  <si>
    <t>AW091817j</t>
  </si>
  <si>
    <t>AW091817k</t>
  </si>
  <si>
    <t>AW091817l</t>
  </si>
  <si>
    <t>AW091817m</t>
  </si>
  <si>
    <t>AW091917c</t>
  </si>
  <si>
    <t>AW091917d</t>
  </si>
  <si>
    <t>AW091917e</t>
  </si>
  <si>
    <t>AW091917f</t>
  </si>
  <si>
    <t>AW091917g</t>
  </si>
  <si>
    <t>AW091917h</t>
  </si>
  <si>
    <t>AW091917i</t>
  </si>
  <si>
    <t>AW091917j</t>
  </si>
  <si>
    <t>AW091917k</t>
  </si>
  <si>
    <t>AW091917l</t>
  </si>
  <si>
    <t>AW091917_2a</t>
  </si>
  <si>
    <t>AW091917_2b</t>
  </si>
  <si>
    <t>AW091917_2c</t>
  </si>
  <si>
    <t>AW091917_2d</t>
  </si>
  <si>
    <t>AW091917_2e</t>
  </si>
  <si>
    <t>AW091917_2f</t>
  </si>
  <si>
    <t>AW091917_2g</t>
  </si>
  <si>
    <t>AW091917_2h</t>
  </si>
  <si>
    <t>AW091917_2i</t>
  </si>
  <si>
    <t>AW091917_2j</t>
  </si>
  <si>
    <t>AW062817a</t>
  </si>
  <si>
    <t>AW062817b</t>
  </si>
  <si>
    <t>AW062817d</t>
  </si>
  <si>
    <t>AW062817e</t>
  </si>
  <si>
    <t>AW062817f</t>
  </si>
  <si>
    <t>AW062817g</t>
  </si>
  <si>
    <t>AW063017_2a</t>
  </si>
  <si>
    <t>AW063017_2b</t>
  </si>
  <si>
    <t>AW063017_2c</t>
  </si>
  <si>
    <t>AW063017_2d</t>
  </si>
  <si>
    <t>AW063017_2e</t>
  </si>
  <si>
    <t>AW063017_2f</t>
  </si>
  <si>
    <t>AW063017_2g</t>
  </si>
  <si>
    <t>AW063017_2h</t>
  </si>
  <si>
    <t>AW063017_2j</t>
  </si>
  <si>
    <t>AW063017_2l</t>
  </si>
  <si>
    <t>AW112515a</t>
  </si>
  <si>
    <t>AW112515b</t>
  </si>
  <si>
    <t>AW112515c</t>
  </si>
  <si>
    <t>AW010716a</t>
  </si>
  <si>
    <t>AW070417a</t>
  </si>
  <si>
    <t>AW070417b</t>
  </si>
  <si>
    <t>AW070417c</t>
  </si>
  <si>
    <t>AW070417h</t>
  </si>
  <si>
    <t>AW070417i</t>
  </si>
  <si>
    <t>AW070417j</t>
  </si>
  <si>
    <t>AW070417k</t>
  </si>
  <si>
    <t>AW070417q</t>
  </si>
  <si>
    <t>AW082417a</t>
  </si>
  <si>
    <t>AW082417b</t>
  </si>
  <si>
    <t>AW082417c</t>
  </si>
  <si>
    <t>AW082417e</t>
  </si>
  <si>
    <t>AW082417f</t>
  </si>
  <si>
    <t>AW082417g</t>
  </si>
  <si>
    <t>AW082417k</t>
  </si>
  <si>
    <t>AW082417l</t>
  </si>
  <si>
    <t>AW082417m</t>
  </si>
  <si>
    <t>AW082417n</t>
  </si>
  <si>
    <t>AW082417p</t>
  </si>
  <si>
    <t>AW082417q</t>
  </si>
  <si>
    <t>AW082417r</t>
  </si>
  <si>
    <t>AW082417s</t>
  </si>
  <si>
    <t>AW082417t</t>
  </si>
  <si>
    <t>AW082917a</t>
  </si>
  <si>
    <t>AW082917b</t>
  </si>
  <si>
    <t>AW082917c</t>
  </si>
  <si>
    <t>AW082917d</t>
  </si>
  <si>
    <t>AW082917e</t>
  </si>
  <si>
    <t>AW082917f</t>
  </si>
  <si>
    <t>AW082917g</t>
  </si>
  <si>
    <t>AW082917i</t>
  </si>
  <si>
    <t>AW082917j</t>
  </si>
  <si>
    <t>AW082917k</t>
  </si>
  <si>
    <t>AW082917l</t>
  </si>
  <si>
    <t>AW082917m</t>
  </si>
  <si>
    <t>AW082917o</t>
  </si>
  <si>
    <t>AW082917p</t>
  </si>
  <si>
    <t>AW092117a</t>
  </si>
  <si>
    <t>AW092117b</t>
  </si>
  <si>
    <t>AW092117c</t>
  </si>
  <si>
    <t>AW092117d</t>
  </si>
  <si>
    <t>AW092117e</t>
  </si>
  <si>
    <t>AW092117f</t>
  </si>
  <si>
    <t>AW092117g</t>
  </si>
  <si>
    <t>AW092117i</t>
  </si>
  <si>
    <t>AW092117j</t>
  </si>
  <si>
    <t>AW092117k</t>
  </si>
  <si>
    <t>AW092117l</t>
  </si>
  <si>
    <t>AW092117m</t>
  </si>
  <si>
    <t>AW092117n</t>
  </si>
  <si>
    <t>AW092117o</t>
  </si>
  <si>
    <t>Gradual (4x0.75 -5d)</t>
  </si>
  <si>
    <t>SPKC02d</t>
  </si>
  <si>
    <t>AW090817a</t>
  </si>
  <si>
    <t>AW090817b</t>
  </si>
  <si>
    <t>AW090817c</t>
  </si>
  <si>
    <t>AW090817d</t>
  </si>
  <si>
    <t>AW090817e</t>
  </si>
  <si>
    <t>AW090817f</t>
  </si>
  <si>
    <t>AW090817g</t>
  </si>
  <si>
    <t>AW090817i</t>
  </si>
  <si>
    <t>AW090817k</t>
  </si>
  <si>
    <t>AW090817l</t>
  </si>
  <si>
    <t>AW090817m</t>
  </si>
  <si>
    <t>AW090817n</t>
  </si>
  <si>
    <t>AW090817o</t>
  </si>
  <si>
    <t>AW090817p</t>
  </si>
  <si>
    <t>AW090817q</t>
  </si>
  <si>
    <t>AW090817r</t>
  </si>
  <si>
    <t>AW090817s</t>
  </si>
  <si>
    <t>AW090817t</t>
  </si>
  <si>
    <t>AW090817u</t>
  </si>
  <si>
    <t>AW092217_2a</t>
  </si>
  <si>
    <t>AW092217_2c</t>
  </si>
  <si>
    <t>AW092217_2d</t>
  </si>
  <si>
    <t>AW092217_2e</t>
  </si>
  <si>
    <t>AW092217_2f</t>
  </si>
  <si>
    <t>AW092217_2g</t>
  </si>
  <si>
    <t>AW092217_2h</t>
  </si>
  <si>
    <t>AW092217_2i</t>
  </si>
  <si>
    <t>AW092217_2j</t>
  </si>
  <si>
    <t>AW092217_2k</t>
  </si>
  <si>
    <t>Gradual (1x0.75 -5d)</t>
  </si>
  <si>
    <t>AW092216d</t>
  </si>
  <si>
    <t>AW092216e</t>
  </si>
  <si>
    <t>AW092617a</t>
  </si>
  <si>
    <t>AW092617b</t>
  </si>
  <si>
    <t>AW092617e</t>
  </si>
  <si>
    <t>AW092617g</t>
  </si>
  <si>
    <t>AW092617h</t>
  </si>
  <si>
    <t>AW092617i</t>
  </si>
  <si>
    <t>AW092617j</t>
  </si>
  <si>
    <t>AW092617k</t>
  </si>
  <si>
    <t>AW092617l</t>
  </si>
  <si>
    <t>AW092617m</t>
  </si>
  <si>
    <t>AW092617n</t>
  </si>
  <si>
    <t>AW092617o</t>
  </si>
  <si>
    <t>AW092617p</t>
  </si>
  <si>
    <t>AW092617q</t>
  </si>
  <si>
    <t>AW092617r</t>
  </si>
  <si>
    <t>AW092617s</t>
  </si>
  <si>
    <t>AW092617t</t>
  </si>
  <si>
    <t>AW092617u</t>
  </si>
  <si>
    <t>AW092617v</t>
  </si>
  <si>
    <t>AW092617w</t>
  </si>
  <si>
    <t>Gradual30AnimalNumber</t>
  </si>
  <si>
    <t>AW012916a</t>
  </si>
  <si>
    <t>AW012916b</t>
  </si>
  <si>
    <t>AW012916c</t>
  </si>
  <si>
    <t>AW012916d</t>
  </si>
  <si>
    <t>AW120115a</t>
  </si>
  <si>
    <t>AW092217a</t>
  </si>
  <si>
    <t>AW092217c</t>
  </si>
  <si>
    <t>AW092217d</t>
  </si>
  <si>
    <t>AW092217e</t>
  </si>
  <si>
    <t>AW092217f</t>
  </si>
  <si>
    <t>AW092217g</t>
  </si>
  <si>
    <t>AW092217h</t>
  </si>
  <si>
    <t>AW092217i</t>
  </si>
  <si>
    <t>AW092217j</t>
  </si>
  <si>
    <t>AW092217l</t>
  </si>
  <si>
    <t>AW092217m</t>
  </si>
  <si>
    <t>AW092217n</t>
  </si>
  <si>
    <t>AW092217o</t>
  </si>
  <si>
    <t>AW092217p</t>
  </si>
  <si>
    <t>AW092217q</t>
  </si>
  <si>
    <t>AW092917a</t>
  </si>
  <si>
    <t>AW092917b</t>
  </si>
  <si>
    <t>AW092917c</t>
  </si>
  <si>
    <t>AW092917d</t>
  </si>
  <si>
    <t>AW092917e</t>
  </si>
  <si>
    <t>AW092917f</t>
  </si>
  <si>
    <t>AW092917g</t>
  </si>
  <si>
    <t>AW092917h</t>
  </si>
  <si>
    <t>AW092917i</t>
  </si>
  <si>
    <t>AW092917j</t>
  </si>
  <si>
    <t>AW092917k</t>
  </si>
  <si>
    <t>AW092917l</t>
  </si>
  <si>
    <t>AW092917m</t>
  </si>
  <si>
    <t>AW092917o</t>
  </si>
  <si>
    <t>AW092917p</t>
  </si>
  <si>
    <t>AW092917q</t>
  </si>
  <si>
    <t>AW092917r</t>
  </si>
  <si>
    <t>AW090817</t>
  </si>
  <si>
    <t>AW092217_2</t>
  </si>
  <si>
    <t>Gradual (2x0.75 -5d)</t>
  </si>
  <si>
    <t>AW092917</t>
  </si>
  <si>
    <t>AW070417</t>
  </si>
  <si>
    <t>AW082417</t>
  </si>
  <si>
    <t>AW082917</t>
  </si>
  <si>
    <t>AW092117</t>
  </si>
  <si>
    <t>AW092617</t>
  </si>
  <si>
    <t>AW092217</t>
  </si>
  <si>
    <t>AW090417</t>
  </si>
  <si>
    <t>AW091917_2</t>
  </si>
  <si>
    <t>AW091817</t>
  </si>
  <si>
    <t>AW091917</t>
  </si>
  <si>
    <t>AW090517_2</t>
  </si>
  <si>
    <t>Total Units</t>
  </si>
  <si>
    <t>Units /= 0</t>
  </si>
  <si>
    <t>Units = 0</t>
  </si>
  <si>
    <t>%</t>
  </si>
  <si>
    <t>BPS</t>
  </si>
  <si>
    <t>%Spikes</t>
  </si>
  <si>
    <t>BurstDuration</t>
  </si>
  <si>
    <t>AW033017_2</t>
  </si>
  <si>
    <t>AW112917_2a</t>
  </si>
  <si>
    <t>AW112917_2b</t>
  </si>
  <si>
    <t>AW112917_2c</t>
  </si>
  <si>
    <t>AW112917_2d</t>
  </si>
  <si>
    <t>AW112917_2e</t>
  </si>
  <si>
    <t>AW112917_2f</t>
  </si>
  <si>
    <t>AW112917_2h</t>
  </si>
  <si>
    <t>AW112917_2i</t>
  </si>
  <si>
    <t>AW112917_2j</t>
  </si>
  <si>
    <t>AW112917_2k</t>
  </si>
  <si>
    <t>AW112917_2l</t>
  </si>
  <si>
    <t>AW112917_2m</t>
  </si>
  <si>
    <t>AW112917_2n</t>
  </si>
  <si>
    <t>AW112917_2o</t>
  </si>
  <si>
    <t>AW112917_2p</t>
  </si>
  <si>
    <t>AW120517a</t>
  </si>
  <si>
    <t>AW120517b</t>
  </si>
  <si>
    <t>AW120517c</t>
  </si>
  <si>
    <t>AW120517d</t>
  </si>
  <si>
    <t>AW120517e</t>
  </si>
  <si>
    <t>AW120517f</t>
  </si>
  <si>
    <t>AW120517g</t>
  </si>
  <si>
    <t>AW120517h</t>
  </si>
  <si>
    <t>AW120517i</t>
  </si>
  <si>
    <t>AW120517j</t>
  </si>
  <si>
    <t>AW120517k</t>
  </si>
  <si>
    <t>AW120517l</t>
  </si>
  <si>
    <t>AW120517m</t>
  </si>
  <si>
    <t>AW120517_2g</t>
  </si>
  <si>
    <t>AW120517_2h</t>
  </si>
  <si>
    <t>AW120517_2i</t>
  </si>
  <si>
    <t>AW120517_2j</t>
  </si>
  <si>
    <t>AW120517_2k</t>
  </si>
  <si>
    <t>AW120517_2l</t>
  </si>
  <si>
    <t>AW120517_2m</t>
  </si>
  <si>
    <t>AW120517_2n</t>
  </si>
  <si>
    <t>AW120517_2o</t>
  </si>
  <si>
    <t>AW120517_2p</t>
  </si>
  <si>
    <t>AW120517_2q</t>
  </si>
  <si>
    <t>AW120517_2r</t>
  </si>
  <si>
    <t>AW120517_2s</t>
  </si>
  <si>
    <t>AW120517_2t</t>
  </si>
  <si>
    <t>AW120517_2u</t>
  </si>
  <si>
    <t>AW120517_2v</t>
  </si>
  <si>
    <t>AW120617a</t>
  </si>
  <si>
    <t>AW120617b</t>
  </si>
  <si>
    <t>AW120617c</t>
  </si>
  <si>
    <t>AW120617d</t>
  </si>
  <si>
    <t>AW120617e</t>
  </si>
  <si>
    <t>AW120617f</t>
  </si>
  <si>
    <t>AW120617g</t>
  </si>
  <si>
    <t>AW120617j</t>
  </si>
  <si>
    <t>AW120617k</t>
  </si>
  <si>
    <t>AW120617m</t>
  </si>
  <si>
    <t>AW120617n</t>
  </si>
  <si>
    <t>AW120617o</t>
  </si>
  <si>
    <t>AW120617p</t>
  </si>
  <si>
    <t>AW120617q</t>
  </si>
  <si>
    <t>AW120617r</t>
  </si>
  <si>
    <t>AW120617_2a</t>
  </si>
  <si>
    <t>AW120617_2b</t>
  </si>
  <si>
    <t>AW120617_2c</t>
  </si>
  <si>
    <t>AW120617_2d</t>
  </si>
  <si>
    <t>AW120617_2e</t>
  </si>
  <si>
    <t>AW120617_2f</t>
  </si>
  <si>
    <t>AW120617_2g</t>
  </si>
  <si>
    <t>AW120617_2h</t>
  </si>
  <si>
    <t>AW120617_2i</t>
  </si>
  <si>
    <t>AW120617_2j</t>
  </si>
  <si>
    <t>AW120617_2k</t>
  </si>
  <si>
    <t>AW120617_2l</t>
  </si>
  <si>
    <t>AW120617_2m</t>
  </si>
  <si>
    <t>AW120617_2n</t>
  </si>
  <si>
    <t>AW120617_2o</t>
  </si>
  <si>
    <t>AW120617_2p</t>
  </si>
  <si>
    <t>AW120617_2q</t>
  </si>
  <si>
    <t>AW100617a</t>
  </si>
  <si>
    <t>AW100617b</t>
  </si>
  <si>
    <t>AW100617c</t>
  </si>
  <si>
    <t>AW100617d</t>
  </si>
  <si>
    <t>AW100617e</t>
  </si>
  <si>
    <t>AW100617f</t>
  </si>
  <si>
    <t>AW100617g</t>
  </si>
  <si>
    <t>AW100617h</t>
  </si>
  <si>
    <t>AW100617i</t>
  </si>
  <si>
    <t>AW100617j</t>
  </si>
  <si>
    <t>AW100617k</t>
  </si>
  <si>
    <t>AW100617l</t>
  </si>
  <si>
    <t>AW100617m</t>
  </si>
  <si>
    <t>AW100617n</t>
  </si>
  <si>
    <t>AW100617o</t>
  </si>
  <si>
    <t>AW100617p</t>
  </si>
  <si>
    <t>AW100617q</t>
  </si>
  <si>
    <t>AW100617r</t>
  </si>
  <si>
    <t>AW100617s</t>
  </si>
  <si>
    <t>ASyn85Filename</t>
  </si>
  <si>
    <t>ASyn85CellName</t>
  </si>
  <si>
    <t>ASyn85SPKC</t>
  </si>
  <si>
    <t>ASyn85Unit</t>
  </si>
  <si>
    <t>ASyn85Condition</t>
  </si>
  <si>
    <t>ASyn85RecordingSide</t>
  </si>
  <si>
    <t>ASyn85THLeft</t>
  </si>
  <si>
    <t>ASyn85THRight</t>
  </si>
  <si>
    <t>ASyn85SortGrade</t>
  </si>
  <si>
    <t>ASyn85FullSpikes</t>
  </si>
  <si>
    <t>ASyn85FullFilterLength</t>
  </si>
  <si>
    <t>ASyn85FullMeanFreq</t>
  </si>
  <si>
    <t>ASyn85FullMeanHist</t>
  </si>
  <si>
    <t>ASyn85FullStDevHist</t>
  </si>
  <si>
    <t>ASyn85FullStErrMeanHist</t>
  </si>
  <si>
    <t>ASyn85FullMeanISI</t>
  </si>
  <si>
    <t>ASyn85FullStDevISI</t>
  </si>
  <si>
    <t>ASyn85FullCoeffVarISI</t>
  </si>
  <si>
    <t>ASyn85FullMedianISI</t>
  </si>
  <si>
    <t>ASyn85FullModeISI</t>
  </si>
  <si>
    <t>ASyn85FullNumBursts</t>
  </si>
  <si>
    <t>ASyn85FullBurstsPerSec</t>
  </si>
  <si>
    <t>ASyn85FullBurstsPerMin</t>
  </si>
  <si>
    <t>ASyn85FullPercentSpikesinBursts</t>
  </si>
  <si>
    <t>ASyn85FullMeanBurstDuration</t>
  </si>
  <si>
    <t>ASyn85FullStDevofBurstDuration</t>
  </si>
  <si>
    <t>ASyn85FullMeanSpikesinBurst</t>
  </si>
  <si>
    <t>ASyn85FullStDevofSpikesInBurst</t>
  </si>
  <si>
    <t>ASyn85FullMeanISIinBurst</t>
  </si>
  <si>
    <t>ASyn85FullStDevofISIInBurst</t>
  </si>
  <si>
    <t>ASyn85FullMeanFreqinBurst</t>
  </si>
  <si>
    <t>ASyn85FullStDevofFreqinBurst</t>
  </si>
  <si>
    <t>ASyn85FullMeanPeakFreqinBurst</t>
  </si>
  <si>
    <t>ASyn85FullStDevofPeakFrInBurst</t>
  </si>
  <si>
    <t>ASyn85FullMeanInterburstInterval</t>
  </si>
  <si>
    <t>ASyn85FullStDevofInterburstInt</t>
  </si>
  <si>
    <t>ASyn85FullMeanBurstSurprise</t>
  </si>
  <si>
    <t>ASyn85FullStDevBurstsPerMin</t>
  </si>
  <si>
    <t>AW100517a</t>
  </si>
  <si>
    <t>AW100517b</t>
  </si>
  <si>
    <t>AW100517c</t>
  </si>
  <si>
    <t>AW100517e</t>
  </si>
  <si>
    <t>AW100517f</t>
  </si>
  <si>
    <t>AW100517g</t>
  </si>
  <si>
    <t>AW100517h</t>
  </si>
  <si>
    <t>AW100517i</t>
  </si>
  <si>
    <t>AW100517j</t>
  </si>
  <si>
    <t>AW100517k</t>
  </si>
  <si>
    <t>AW100517l</t>
  </si>
  <si>
    <t>AW100517m</t>
  </si>
  <si>
    <t>AW081017a</t>
  </si>
  <si>
    <t>AW081017b</t>
  </si>
  <si>
    <t>AW081017c</t>
  </si>
  <si>
    <t>AW081017d</t>
  </si>
  <si>
    <t>AW081017e</t>
  </si>
  <si>
    <t>AW081017f</t>
  </si>
  <si>
    <t>AW081017g</t>
  </si>
  <si>
    <t>AW081017i</t>
  </si>
  <si>
    <t>AW081017l</t>
  </si>
  <si>
    <t>AW081017m</t>
  </si>
  <si>
    <t>AW081017n</t>
  </si>
  <si>
    <t>AW081017o</t>
  </si>
  <si>
    <t>AW081017p</t>
  </si>
  <si>
    <t>AW081017q</t>
  </si>
  <si>
    <t>AW081017r</t>
  </si>
  <si>
    <t>AW100517_2a</t>
  </si>
  <si>
    <t>AW100517_2b</t>
  </si>
  <si>
    <t>AW100517_2c</t>
  </si>
  <si>
    <t>AW100517_2d</t>
  </si>
  <si>
    <t>AW100517_2e</t>
  </si>
  <si>
    <t>AW100517_2f</t>
  </si>
  <si>
    <t>AW100517_2g</t>
  </si>
  <si>
    <t>AW100517_2h</t>
  </si>
  <si>
    <t>AW100517_2i</t>
  </si>
  <si>
    <t>AW100517_2j</t>
  </si>
  <si>
    <t>AW100517_2k</t>
  </si>
  <si>
    <t>AW100517_2l</t>
  </si>
  <si>
    <t>AW112117a</t>
  </si>
  <si>
    <t>AW112117b</t>
  </si>
  <si>
    <t>AW112117c</t>
  </si>
  <si>
    <t>AW112117d</t>
  </si>
  <si>
    <t>AW112117e</t>
  </si>
  <si>
    <t>AW112117f</t>
  </si>
  <si>
    <t>AW112117g</t>
  </si>
  <si>
    <t>AW112117i</t>
  </si>
  <si>
    <t>AW112117j</t>
  </si>
  <si>
    <t>AW112117k</t>
  </si>
  <si>
    <t>AW112117l</t>
  </si>
  <si>
    <t>AW112117n</t>
  </si>
  <si>
    <t>AW112117o</t>
  </si>
  <si>
    <t>AW112117p</t>
  </si>
  <si>
    <t>AW112117q</t>
  </si>
  <si>
    <t>AW112117r</t>
  </si>
  <si>
    <t>AW112117t</t>
  </si>
  <si>
    <t>AW112117u</t>
  </si>
  <si>
    <t>AW112117v</t>
  </si>
  <si>
    <t>AW112117_2e</t>
  </si>
  <si>
    <t>AW112117_2f</t>
  </si>
  <si>
    <t>AW112117_2g</t>
  </si>
  <si>
    <t>AW112117_2h</t>
  </si>
  <si>
    <t>AW112117_2i</t>
  </si>
  <si>
    <t>AW112117_2j</t>
  </si>
  <si>
    <t>AW112117_2k</t>
  </si>
  <si>
    <t>AW112117_2l</t>
  </si>
  <si>
    <t>AW112117_2m</t>
  </si>
  <si>
    <t>AW112117_2n</t>
  </si>
  <si>
    <t>AW112117_2o</t>
  </si>
  <si>
    <t>AW112117_2p</t>
  </si>
  <si>
    <t>AW112117_2q</t>
  </si>
  <si>
    <t>AW112217a</t>
  </si>
  <si>
    <t>AW112217b</t>
  </si>
  <si>
    <t>AW112217d</t>
  </si>
  <si>
    <t>AW112217e</t>
  </si>
  <si>
    <t>AW112217f</t>
  </si>
  <si>
    <t>AW112217g</t>
  </si>
  <si>
    <t>AW112217h</t>
  </si>
  <si>
    <t>AW112217i</t>
  </si>
  <si>
    <t>AW112217j</t>
  </si>
  <si>
    <t>AW112217k</t>
  </si>
  <si>
    <t>AW112217l</t>
  </si>
  <si>
    <t>AW112217m</t>
  </si>
  <si>
    <t>AW112217n</t>
  </si>
  <si>
    <t>AW112217o</t>
  </si>
  <si>
    <t>AW112217p</t>
  </si>
  <si>
    <t>AW112217q</t>
  </si>
  <si>
    <t>AW112217r</t>
  </si>
  <si>
    <t>s</t>
  </si>
  <si>
    <t>AcuteRestSpikes</t>
  </si>
  <si>
    <t>AcuteRestSpikesinBursts</t>
  </si>
  <si>
    <t>AcuteRestBurstDuration</t>
  </si>
  <si>
    <t>AcuteRestBurstPerSec</t>
  </si>
  <si>
    <t>AcuteRestMeanFreq</t>
  </si>
  <si>
    <t>AcuteRestCVISI</t>
  </si>
  <si>
    <t>UniCtrlRestSpikes</t>
  </si>
  <si>
    <t>UniCtrlRestSpikesinBurst</t>
  </si>
  <si>
    <t>UniCtrlRestBurstDuration</t>
  </si>
  <si>
    <t>UniCtrlBurstPerSec</t>
  </si>
  <si>
    <t>UniCtrlRestMeanFreq</t>
  </si>
  <si>
    <t>UniCtrlRestCVISI</t>
  </si>
  <si>
    <t>UniDeplRestSpikes</t>
  </si>
  <si>
    <t>UniDeplRestSpikessinBurst</t>
  </si>
  <si>
    <t>UniDeplRestBurstDuration</t>
  </si>
  <si>
    <t>UniDeplRestBurstPerSec</t>
  </si>
  <si>
    <t>UniDeplRestMeanFreq</t>
  </si>
  <si>
    <t>UniDeplRestCVISI</t>
  </si>
  <si>
    <t>Gradual30RestSpikes</t>
  </si>
  <si>
    <t>Gradual30RestSpikesinBurst</t>
  </si>
  <si>
    <t>Gradual30RestBurstDuration</t>
  </si>
  <si>
    <t>Gradual30RestBurstPerSec</t>
  </si>
  <si>
    <t>Gradual30RestMeanFreq</t>
  </si>
  <si>
    <t>Gradual30RestCVISI</t>
  </si>
  <si>
    <t>ASyn30RestSpikes</t>
  </si>
  <si>
    <t>ASyn30RestSpikesinBurst</t>
  </si>
  <si>
    <t>ASyn30RestBurstDuration</t>
  </si>
  <si>
    <t>ASyn30RestBurstPerSec</t>
  </si>
  <si>
    <t>ASyn30RestMeanFreq</t>
  </si>
  <si>
    <t>ASyn30RestCVISI</t>
  </si>
  <si>
    <t>ASyn60RestSpikes</t>
  </si>
  <si>
    <t>ASyn60RestSpikesinBurst</t>
  </si>
  <si>
    <t>ASyn60RestBurstDuration</t>
  </si>
  <si>
    <t>ASyn60RestBurstPerSec</t>
  </si>
  <si>
    <t>ASyn60RestMeanFreq</t>
  </si>
  <si>
    <t>ASyn60RestCVISI</t>
  </si>
  <si>
    <t>ASyn85RestSpikes</t>
  </si>
  <si>
    <t>ASyn85RestSpikesinBurst</t>
  </si>
  <si>
    <t>ASyn85RestBurstDuration</t>
  </si>
  <si>
    <t>ASyn85RestBurstPerSec</t>
  </si>
  <si>
    <t>ASyn85RestMeanFreq</t>
  </si>
  <si>
    <t>ASyn85RestCVISI</t>
  </si>
  <si>
    <t>REST</t>
  </si>
  <si>
    <t>Rest</t>
  </si>
  <si>
    <t>Gradual30RestPercentSpikesinBurst</t>
  </si>
  <si>
    <t>ASyn85RestPercentSpikesinBurst</t>
  </si>
  <si>
    <t>ASyn60RestPercentSpikesinBurst</t>
  </si>
  <si>
    <t>ASyn30RestPercentSpikesinBurst</t>
  </si>
  <si>
    <t>AcuteRestPercentSpikesinBursts</t>
  </si>
  <si>
    <t>UniDeplRestPercentSpikesinBurst</t>
  </si>
  <si>
    <t>UniCtrlRestPercentSpikesinBurst</t>
  </si>
  <si>
    <t>AW081517_2</t>
  </si>
  <si>
    <t>AW082217</t>
  </si>
  <si>
    <t>AW081517_2a</t>
  </si>
  <si>
    <t>AW081517_2b</t>
  </si>
  <si>
    <t>AW081517_2c</t>
  </si>
  <si>
    <t>AW081517_2d</t>
  </si>
  <si>
    <t>AW081517_2e</t>
  </si>
  <si>
    <t>AW081517_2f</t>
  </si>
  <si>
    <t>AW081517_2g</t>
  </si>
  <si>
    <t>AW082217a</t>
  </si>
  <si>
    <t>AW082217b</t>
  </si>
  <si>
    <t>AW082217d</t>
  </si>
  <si>
    <t>AW082217f</t>
  </si>
  <si>
    <t>AW081517_2o</t>
  </si>
  <si>
    <t>AW122717_2i</t>
  </si>
  <si>
    <t>AW122717_2j</t>
  </si>
  <si>
    <t>AW122717_2k</t>
  </si>
  <si>
    <t>AW122717_2l</t>
  </si>
  <si>
    <t>AW122717_2m</t>
  </si>
  <si>
    <t>AW122717_2n</t>
  </si>
  <si>
    <t>AW122717_2o</t>
  </si>
  <si>
    <t>AW122717_2p</t>
  </si>
  <si>
    <t>AW122717_2q</t>
  </si>
  <si>
    <t>AW122717_2r</t>
  </si>
  <si>
    <t>AW011916_2</t>
  </si>
  <si>
    <t>AW081717</t>
  </si>
  <si>
    <t>AW112917</t>
  </si>
  <si>
    <t>AW013018l</t>
  </si>
  <si>
    <t>AW013018m</t>
  </si>
  <si>
    <t>AW013018n</t>
  </si>
  <si>
    <t>AW013018p</t>
  </si>
  <si>
    <t>AW013018q</t>
  </si>
  <si>
    <t>AW013018r</t>
  </si>
  <si>
    <t>AW013018s</t>
  </si>
  <si>
    <t>AW013018u</t>
  </si>
  <si>
    <t>AW013018v</t>
  </si>
  <si>
    <t>AW013018w</t>
  </si>
  <si>
    <t>AW013018x</t>
  </si>
  <si>
    <t>AW013018y</t>
  </si>
  <si>
    <t>AW013118a</t>
  </si>
  <si>
    <t>AW013118b</t>
  </si>
  <si>
    <t>AW013118c</t>
  </si>
  <si>
    <t>AW013118d</t>
  </si>
  <si>
    <t>AW013118e</t>
  </si>
  <si>
    <t>AW013118f</t>
  </si>
  <si>
    <t>AW013118g</t>
  </si>
  <si>
    <t>AW013118i</t>
  </si>
  <si>
    <t>AW013118j</t>
  </si>
  <si>
    <t>AW013118k</t>
  </si>
  <si>
    <t>AW013118l</t>
  </si>
  <si>
    <t>AW013118m</t>
  </si>
  <si>
    <t>AW013118n</t>
  </si>
  <si>
    <t>AW013118o</t>
  </si>
  <si>
    <t>AW013118q</t>
  </si>
  <si>
    <t>AW013118r</t>
  </si>
  <si>
    <t>AW013118s</t>
  </si>
  <si>
    <t>AW013118t</t>
  </si>
  <si>
    <t>AW013118u</t>
  </si>
  <si>
    <t>AW013118v</t>
  </si>
  <si>
    <t>AW013118w</t>
  </si>
  <si>
    <t>AW013118x</t>
  </si>
  <si>
    <t>AW012518a</t>
  </si>
  <si>
    <t>AW012518b</t>
  </si>
  <si>
    <t>AW012518c</t>
  </si>
  <si>
    <t>AW012518d</t>
  </si>
  <si>
    <t>AW012518e</t>
  </si>
  <si>
    <t>AW012518f</t>
  </si>
  <si>
    <t>AW012518g</t>
  </si>
  <si>
    <t>AW012518h</t>
  </si>
  <si>
    <t>AW012518i</t>
  </si>
  <si>
    <t>AW012518j</t>
  </si>
  <si>
    <t>AW012518k</t>
  </si>
  <si>
    <t>AW012518l</t>
  </si>
  <si>
    <t>AW012518m</t>
  </si>
  <si>
    <t>AW012518n</t>
  </si>
  <si>
    <t>AW012518o</t>
  </si>
  <si>
    <t>AW012518p</t>
  </si>
  <si>
    <t>AW012518q</t>
  </si>
  <si>
    <t>AW012518r</t>
  </si>
  <si>
    <t>AW012518s</t>
  </si>
  <si>
    <t>AW012518t</t>
  </si>
  <si>
    <t>AW012518u</t>
  </si>
  <si>
    <t>AW012518v</t>
  </si>
  <si>
    <t>AW012518w</t>
  </si>
  <si>
    <t>AW012518x</t>
  </si>
  <si>
    <t>AW112817a</t>
  </si>
  <si>
    <t>AW112817b</t>
  </si>
  <si>
    <t>AW112817c</t>
  </si>
  <si>
    <t>AW112817d</t>
  </si>
  <si>
    <t>AW112817e</t>
  </si>
  <si>
    <t>AW112817f</t>
  </si>
  <si>
    <t>AW112817g</t>
  </si>
  <si>
    <t>AW112817h</t>
  </si>
  <si>
    <t>AW112817i</t>
  </si>
  <si>
    <t>AW112817j</t>
  </si>
  <si>
    <t>AW112817k</t>
  </si>
  <si>
    <t>AW112817l</t>
  </si>
  <si>
    <t>AW112817m</t>
  </si>
  <si>
    <t>AW112817n</t>
  </si>
  <si>
    <t>AW112817o</t>
  </si>
  <si>
    <t>AW112817p</t>
  </si>
  <si>
    <t>AW112817q</t>
  </si>
  <si>
    <t>AW112817r</t>
  </si>
  <si>
    <t>AW092817_2a</t>
  </si>
  <si>
    <t>AW092817_2aa</t>
  </si>
  <si>
    <t>AW092817_2b</t>
  </si>
  <si>
    <t>AW092817_2c</t>
  </si>
  <si>
    <t>AW092817_2f</t>
  </si>
  <si>
    <t>AW092817_2g</t>
  </si>
  <si>
    <t>AW092817_2i</t>
  </si>
  <si>
    <t>AW092817_2j</t>
  </si>
  <si>
    <t>AW092817_2l</t>
  </si>
  <si>
    <t>AW092817_2n</t>
  </si>
  <si>
    <t>AW092817_2o</t>
  </si>
  <si>
    <t>AW092817_2p</t>
  </si>
  <si>
    <t>AW092817_2q</t>
  </si>
  <si>
    <t>AW092817_2r</t>
  </si>
  <si>
    <t>AW092817_2s</t>
  </si>
  <si>
    <t>AW092817_2t</t>
  </si>
  <si>
    <t>AW092817_2u</t>
  </si>
  <si>
    <t>AW092817_2w</t>
  </si>
  <si>
    <t>AW092817_2x</t>
  </si>
  <si>
    <t>AW092817_2y</t>
  </si>
  <si>
    <t>AW092817_2z</t>
  </si>
  <si>
    <t>AW011916NIGHTe</t>
  </si>
  <si>
    <t>AW011916NIGHTf</t>
  </si>
  <si>
    <t>AW011916NIGHTg</t>
  </si>
  <si>
    <t>AW011916NIGHTh</t>
  </si>
  <si>
    <t>AW011916NIGHTi</t>
  </si>
  <si>
    <t>AW112917j</t>
  </si>
  <si>
    <t>AW112917k</t>
  </si>
  <si>
    <t>AW112917l</t>
  </si>
  <si>
    <t>AW112917m</t>
  </si>
  <si>
    <t>AW112917n</t>
  </si>
  <si>
    <t>AW112917o</t>
  </si>
  <si>
    <t>AW112917p</t>
  </si>
  <si>
    <t>AW112917q</t>
  </si>
  <si>
    <t>AW112917r</t>
  </si>
  <si>
    <t>AW112917s</t>
  </si>
  <si>
    <t>AW022718a</t>
  </si>
  <si>
    <t>AW022718b</t>
  </si>
  <si>
    <t>AW022718c</t>
  </si>
  <si>
    <t>AW022718d</t>
  </si>
  <si>
    <t>AW022718e</t>
  </si>
  <si>
    <t>AW022718f</t>
  </si>
  <si>
    <t>AW022718g</t>
  </si>
  <si>
    <t>AW022718h</t>
  </si>
  <si>
    <t>AW022718i</t>
  </si>
  <si>
    <t>AW022718_2a</t>
  </si>
  <si>
    <t>AW022718_2b</t>
  </si>
  <si>
    <t>AW022718_2c</t>
  </si>
  <si>
    <t>AW022718_2d</t>
  </si>
  <si>
    <t>AW022718_2e</t>
  </si>
  <si>
    <t>AW022718_2f</t>
  </si>
  <si>
    <t>AW022718_2h</t>
  </si>
  <si>
    <t>AW022718_2i</t>
  </si>
  <si>
    <t>AW022718_2j</t>
  </si>
  <si>
    <t>AW022718_2k</t>
  </si>
  <si>
    <t>AW022718_2l</t>
  </si>
  <si>
    <t>AW022718_2m</t>
  </si>
  <si>
    <t>AW022718_2n</t>
  </si>
  <si>
    <t>AW022718_2o</t>
  </si>
  <si>
    <t>AW022718_2p</t>
  </si>
  <si>
    <t>AW022718_2q</t>
  </si>
  <si>
    <t>AW022718_2s</t>
  </si>
  <si>
    <t>AW022718_2t</t>
  </si>
  <si>
    <t>AW022718_2u</t>
  </si>
  <si>
    <t>AW022718_2v</t>
  </si>
  <si>
    <t>B (BURSTY?!)</t>
  </si>
  <si>
    <t>AW022818a</t>
  </si>
  <si>
    <t>AW022818b</t>
  </si>
  <si>
    <t>AW022818c</t>
  </si>
  <si>
    <t>AW022818d</t>
  </si>
  <si>
    <t>AW022818e</t>
  </si>
  <si>
    <t>AW022818f</t>
  </si>
  <si>
    <t>AW022818g</t>
  </si>
  <si>
    <t>AW022818h</t>
  </si>
  <si>
    <t>AW022818i</t>
  </si>
  <si>
    <t>AW022818j</t>
  </si>
  <si>
    <t>AW022818_2a</t>
  </si>
  <si>
    <t>AW022818_2b</t>
  </si>
  <si>
    <t>AW022818_2c</t>
  </si>
  <si>
    <t>AW022818_2d</t>
  </si>
  <si>
    <t>AW022818_2e</t>
  </si>
  <si>
    <t>AW022818_2f</t>
  </si>
  <si>
    <t>AW022818_2g</t>
  </si>
  <si>
    <t>AW022818_2h</t>
  </si>
  <si>
    <t>AW022818_2i</t>
  </si>
  <si>
    <t>AW022818_2k</t>
  </si>
  <si>
    <t>AW022818_2l</t>
  </si>
  <si>
    <t>AW022818_2m</t>
  </si>
  <si>
    <t>AW022818_2n</t>
  </si>
  <si>
    <t>AW022818_2o</t>
  </si>
  <si>
    <t>AW022818_2p</t>
  </si>
  <si>
    <t>AW022818_2q</t>
  </si>
  <si>
    <t>AW022818_2r</t>
  </si>
  <si>
    <t>AW081517_2h</t>
  </si>
  <si>
    <t>AW081517_2i</t>
  </si>
  <si>
    <t>AW081517_2k</t>
  </si>
  <si>
    <t>AW081517_2l</t>
  </si>
  <si>
    <t>AW081517_2m</t>
  </si>
  <si>
    <t>AW081517_2n</t>
  </si>
  <si>
    <t>AW081717a</t>
  </si>
  <si>
    <t>AW081717b</t>
  </si>
  <si>
    <t>AW081717c</t>
  </si>
  <si>
    <t>AW081717d</t>
  </si>
  <si>
    <t>AW081717e</t>
  </si>
  <si>
    <t>AW081717f</t>
  </si>
  <si>
    <t>AW081717g</t>
  </si>
  <si>
    <t>AW081717h</t>
  </si>
  <si>
    <t>AW081717o</t>
  </si>
  <si>
    <t>AW081717p</t>
  </si>
  <si>
    <t>AW081717q</t>
  </si>
  <si>
    <t>AW081717r</t>
  </si>
  <si>
    <t>AW081717s</t>
  </si>
  <si>
    <t>AW081717t</t>
  </si>
  <si>
    <t>AW081717u</t>
  </si>
  <si>
    <t>AW081717v</t>
  </si>
  <si>
    <t>AW082217g</t>
  </si>
  <si>
    <t>AW082217h</t>
  </si>
  <si>
    <t>AW082217i</t>
  </si>
  <si>
    <t>AW082217j</t>
  </si>
  <si>
    <t>AW082217k</t>
  </si>
  <si>
    <t>AW082217l</t>
  </si>
  <si>
    <t>AW082217n</t>
  </si>
  <si>
    <t>AW082217o</t>
  </si>
  <si>
    <t>AW082217p</t>
  </si>
  <si>
    <t>AW082217q</t>
  </si>
  <si>
    <t>AW082217r</t>
  </si>
  <si>
    <t>AW011916NIGHTa</t>
  </si>
  <si>
    <t>AW011916NIGHTb</t>
  </si>
  <si>
    <t>AW011916NIGHTc</t>
  </si>
  <si>
    <t>AW011916NIGHTd</t>
  </si>
  <si>
    <t>AW112917a</t>
  </si>
  <si>
    <t>AW112917b</t>
  </si>
  <si>
    <t>AW112917c</t>
  </si>
  <si>
    <t>AW112917d</t>
  </si>
  <si>
    <t>AW112917e</t>
  </si>
  <si>
    <t>AW112917f</t>
  </si>
  <si>
    <t>AW112917h</t>
  </si>
  <si>
    <t>AW112917i</t>
  </si>
  <si>
    <t>AW122717_2a</t>
  </si>
  <si>
    <t>AW122717_2b</t>
  </si>
  <si>
    <t>AW122717_2c</t>
  </si>
  <si>
    <t>AW122717_2d</t>
  </si>
  <si>
    <t>AW122717_2e</t>
  </si>
  <si>
    <t>AW122717_2g</t>
  </si>
  <si>
    <t>AW122717_2h</t>
  </si>
  <si>
    <t>AW013018a</t>
  </si>
  <si>
    <t>AW013018b</t>
  </si>
  <si>
    <t>AW013018c</t>
  </si>
  <si>
    <t>AW013018d</t>
  </si>
  <si>
    <t>AW013018e</t>
  </si>
  <si>
    <t>AW013018f</t>
  </si>
  <si>
    <t>AW013018g</t>
  </si>
  <si>
    <t>AW013018h</t>
  </si>
  <si>
    <t>AW013018i</t>
  </si>
  <si>
    <t>AW013018j</t>
  </si>
  <si>
    <t>AW013018k</t>
  </si>
  <si>
    <t>CtlFilename</t>
  </si>
  <si>
    <t>CtlAnimalNumber</t>
  </si>
  <si>
    <t>CtlCellName</t>
  </si>
  <si>
    <t>CtlSPKC</t>
  </si>
  <si>
    <t>CtlUnit</t>
  </si>
  <si>
    <t>CtlSortGrade</t>
  </si>
  <si>
    <t>CtlRestSpikes</t>
  </si>
  <si>
    <t>CtlRestSpikesinBursts</t>
  </si>
  <si>
    <t>CtlRestPercentSpikesinBurst</t>
  </si>
  <si>
    <t>CtlRestBurstDuration</t>
  </si>
  <si>
    <t>CtlRestBurstPerSec</t>
  </si>
  <si>
    <t>CtlRestMeanFreq</t>
  </si>
  <si>
    <t>CtlRestCVISI</t>
  </si>
  <si>
    <t>CtlFullSpikes</t>
  </si>
  <si>
    <t>CtlFullFilterLength</t>
  </si>
  <si>
    <t>CtlFullMeanFreq</t>
  </si>
  <si>
    <t>CtlFullMeanHist</t>
  </si>
  <si>
    <t>CtlFullStDevHist</t>
  </si>
  <si>
    <t>CtlFullStErrMeanHist</t>
  </si>
  <si>
    <t>CtlFullMeanISI</t>
  </si>
  <si>
    <t>CtlFullStDevISI</t>
  </si>
  <si>
    <t>CtlFullCoeffVarISI</t>
  </si>
  <si>
    <t>CtlFullMedianISI</t>
  </si>
  <si>
    <t>CtlFullModeISI</t>
  </si>
  <si>
    <t>CtlFullNumBursts</t>
  </si>
  <si>
    <t>CtlFullBurstsPerSec</t>
  </si>
  <si>
    <t>CtlFullBurstsPerMin</t>
  </si>
  <si>
    <t>CtlFullPercentSpikesinBursts</t>
  </si>
  <si>
    <t>CtlFullMeanBurstDuration</t>
  </si>
  <si>
    <t>CtlFullStDevofBurstDuration</t>
  </si>
  <si>
    <t>CtlFullMeanSpikesinBurst</t>
  </si>
  <si>
    <t>CtlFullStDevofSpikesInBurst</t>
  </si>
  <si>
    <t>CtlFullMeanISIinBurst</t>
  </si>
  <si>
    <t>CtlFullStDevofISIInBurst</t>
  </si>
  <si>
    <t>CtlFullMeanFreqinBurst</t>
  </si>
  <si>
    <t>CtlFullStDevofFreqinBurst</t>
  </si>
  <si>
    <t>CtlFullMeanPeakFreqinBurst</t>
  </si>
  <si>
    <t>CtlFullStDevofPeakFrInBurst</t>
  </si>
  <si>
    <t>CtlFullMeanInterburstInterval</t>
  </si>
  <si>
    <t>CtlFullStDevofInterburstInt</t>
  </si>
  <si>
    <t>CtlFullMeanBurstSurprise</t>
  </si>
  <si>
    <t>CtlFullStDevBurstsPerMin</t>
  </si>
  <si>
    <t>FULL</t>
  </si>
  <si>
    <t>AW062017_2</t>
  </si>
  <si>
    <t>AW112917_2</t>
  </si>
  <si>
    <t>AW120517</t>
  </si>
  <si>
    <t>AW120517_2</t>
  </si>
  <si>
    <t>AW120617</t>
  </si>
  <si>
    <t>AW120617_2</t>
  </si>
  <si>
    <t>CtlFR</t>
  </si>
  <si>
    <t>CtlCVISI</t>
  </si>
  <si>
    <t>AW112117</t>
  </si>
  <si>
    <t>AW013118</t>
  </si>
  <si>
    <t>AW012518</t>
  </si>
  <si>
    <t>AW112117_2</t>
  </si>
  <si>
    <t>AW112217</t>
  </si>
  <si>
    <t>AW112817</t>
  </si>
  <si>
    <t>AW022718_2</t>
  </si>
  <si>
    <t>AW022718</t>
  </si>
  <si>
    <t>AW022818_2</t>
  </si>
  <si>
    <t>AW092817_2</t>
  </si>
  <si>
    <t>AW022818</t>
  </si>
  <si>
    <t>Grad30CVISI</t>
  </si>
  <si>
    <t>Grad30FR</t>
  </si>
  <si>
    <t>AcuteFR</t>
  </si>
  <si>
    <t>AcuteCVISI</t>
  </si>
  <si>
    <t>UniCtlCellName</t>
  </si>
  <si>
    <t>UniCtlAnimalNumber</t>
  </si>
  <si>
    <t>UniCtlFR</t>
  </si>
  <si>
    <t>UniCtlCVISI</t>
  </si>
  <si>
    <t>AW062817</t>
  </si>
  <si>
    <t>AW030717</t>
  </si>
  <si>
    <t>AW042517</t>
  </si>
  <si>
    <t>AW050217</t>
  </si>
  <si>
    <t>UniDeplFR</t>
  </si>
  <si>
    <t>UniDeplCVISI</t>
  </si>
  <si>
    <t>ASyn85AnimalNumber</t>
  </si>
  <si>
    <t>ASyn85FR</t>
  </si>
  <si>
    <t>ASyn85CVISI</t>
  </si>
  <si>
    <t>Gradual85Filename</t>
  </si>
  <si>
    <t>Gradual85AnimalNumber</t>
  </si>
  <si>
    <t>Gradual85CellName</t>
  </si>
  <si>
    <t>Gradual85SPKC</t>
  </si>
  <si>
    <t>Gradual85Unit</t>
  </si>
  <si>
    <t>Gradual85Condition</t>
  </si>
  <si>
    <t>Gradual85RecordingSide</t>
  </si>
  <si>
    <t>Gradual85THLeft</t>
  </si>
  <si>
    <t>Gradual85THRight</t>
  </si>
  <si>
    <t>Gradual85SortGrade</t>
  </si>
  <si>
    <t>Gradual85RestSpikes</t>
  </si>
  <si>
    <t>Gradual85RestSpikesinBurst</t>
  </si>
  <si>
    <t>Gradual85RestPercentSpikesinBurst</t>
  </si>
  <si>
    <t>Gradual85RestBurstDuration</t>
  </si>
  <si>
    <t>Gradual85RestBurstPerSec</t>
  </si>
  <si>
    <t>Gradual85RestMeanFreq</t>
  </si>
  <si>
    <t>Gradual85RestCVISI</t>
  </si>
  <si>
    <t>Gradual85FullSpikes</t>
  </si>
  <si>
    <t>Gradual85FullFilterLength</t>
  </si>
  <si>
    <t>Gradual85FullMeanFreq</t>
  </si>
  <si>
    <t>Gradual85FullMeanHist</t>
  </si>
  <si>
    <t>Gradual85FullStDevHist</t>
  </si>
  <si>
    <t>Gradual85FullStErrMeanHist</t>
  </si>
  <si>
    <t>Gradual85FullMeanISI</t>
  </si>
  <si>
    <t>Gradual85FullStDevISI</t>
  </si>
  <si>
    <t>Gradual85FullCoeffVarISI</t>
  </si>
  <si>
    <t>Gradual85FullMedianISI</t>
  </si>
  <si>
    <t>Gradual85FullModeISI</t>
  </si>
  <si>
    <t>Gradual85FullNumBursts</t>
  </si>
  <si>
    <t>Gradual85FullBurstsPerSec</t>
  </si>
  <si>
    <t>Gradual85FullBurstsPerMin</t>
  </si>
  <si>
    <t>Gradual85FullPercentSpikesinBursts</t>
  </si>
  <si>
    <t>Gradual85FullMeanBurstDuration</t>
  </si>
  <si>
    <t>Gradual85FullStDevofBurstDuration</t>
  </si>
  <si>
    <t>Gradual85FullMeanSpikesinBurst</t>
  </si>
  <si>
    <t>Gradual85FullStDevofSpikesInBurst</t>
  </si>
  <si>
    <t>Gradual85FullMeanISIinBurst</t>
  </si>
  <si>
    <t>Gradual85FullStDevofISIInBurst</t>
  </si>
  <si>
    <t>Gradual85FullMeanFreqinBurst</t>
  </si>
  <si>
    <t>Gradual85FullStDevofFreqinBurst</t>
  </si>
  <si>
    <t>Gradual85FullMeanPeakFreqinBurst</t>
  </si>
  <si>
    <t>Gradual85FullStDevofPeakFrInBurst</t>
  </si>
  <si>
    <t>Gradual85FullMeanInterburstInterval</t>
  </si>
  <si>
    <t>Gradual85FullStDevofInterburstInt</t>
  </si>
  <si>
    <t>Gradual85FullMeanBurstSurprise</t>
  </si>
  <si>
    <t>Gradual85FullStDevBurstsPerMin</t>
  </si>
  <si>
    <t>Grad85FR</t>
  </si>
  <si>
    <t>Grad85CVISI</t>
  </si>
  <si>
    <t>Gradual60Filename</t>
  </si>
  <si>
    <t>Gradual60AnimalNumber</t>
  </si>
  <si>
    <t>Gradual60CellName</t>
  </si>
  <si>
    <t>Gradual60SPKC</t>
  </si>
  <si>
    <t>Gradual60Unit</t>
  </si>
  <si>
    <t>Gradual60Condition</t>
  </si>
  <si>
    <t>Gradual60RecordingSide</t>
  </si>
  <si>
    <t>Gradual60THLeft</t>
  </si>
  <si>
    <t>Gradual60THRight</t>
  </si>
  <si>
    <t>Gradual60SortGrade</t>
  </si>
  <si>
    <t>Gradual60RestSpikes</t>
  </si>
  <si>
    <t>Gradual60RestSpikesinBurst</t>
  </si>
  <si>
    <t>Gradual60RestPercentSpikesinBurst</t>
  </si>
  <si>
    <t>Gradual60RestBurstDuration</t>
  </si>
  <si>
    <t>Gradual60RestBurstPerSec</t>
  </si>
  <si>
    <t>Gradual60RestMeanFreq</t>
  </si>
  <si>
    <t>Gradual60RestCVISI</t>
  </si>
  <si>
    <t>Gradual60FullSpikes</t>
  </si>
  <si>
    <t>Gradual60FullFilterLength</t>
  </si>
  <si>
    <t>Gradual60FullMeanFreq</t>
  </si>
  <si>
    <t>Gradual60FullMeanHist</t>
  </si>
  <si>
    <t>Gradual60FullStDevHist</t>
  </si>
  <si>
    <t>Gradual60FullStErrMeanHist</t>
  </si>
  <si>
    <t>Gradual60FullMeanISI</t>
  </si>
  <si>
    <t>Gradual60FullStDevISI</t>
  </si>
  <si>
    <t>Gradual60FullCoeffVarISI</t>
  </si>
  <si>
    <t>Gradual60FullMedianISI</t>
  </si>
  <si>
    <t>Gradual60FullModeISI</t>
  </si>
  <si>
    <t>Gradual60FullNumBursts</t>
  </si>
  <si>
    <t>Gradual60FullBurstsPerSec</t>
  </si>
  <si>
    <t>Gradual60FullBurstsPerMin</t>
  </si>
  <si>
    <t>Gradual60FullPercentSpikesinBursts</t>
  </si>
  <si>
    <t>Gradual60FullMeanBurstDuration</t>
  </si>
  <si>
    <t>Gradual60FullStDevofBurstDuration</t>
  </si>
  <si>
    <t>Gradual60FullMeanSpikesinBurst</t>
  </si>
  <si>
    <t>Gradual60FullStDevofSpikesInBurst</t>
  </si>
  <si>
    <t>Gradual60FullMeanISIinBurst</t>
  </si>
  <si>
    <t>Gradual60FullStDevofISIInBurst</t>
  </si>
  <si>
    <t>Gradual60FullMeanFreqinBurst</t>
  </si>
  <si>
    <t>Gradual60FullStDevofFreqinBurst</t>
  </si>
  <si>
    <t>Gradual60FullMeanPeakFreqinBurst</t>
  </si>
  <si>
    <t>Gradual60FullStDevofPeakFrInBurst</t>
  </si>
  <si>
    <t>Gradual60FullMeanInterburstInterval</t>
  </si>
  <si>
    <t>Gradual60FullStDevofInterburstInt</t>
  </si>
  <si>
    <t>Gradual60FullMeanBurstSurprise</t>
  </si>
  <si>
    <t>Gradual60FullStDevBurstsPerMin</t>
  </si>
  <si>
    <t>Grad60FR</t>
  </si>
  <si>
    <t>Grad60CVISI</t>
  </si>
  <si>
    <t>Gradual5Filename</t>
  </si>
  <si>
    <t>Gradual5AnimalNumber</t>
  </si>
  <si>
    <t>Gradual5CellName</t>
  </si>
  <si>
    <t>Gradual5SPKC</t>
  </si>
  <si>
    <t>Gradual5Unit</t>
  </si>
  <si>
    <t>Gradual5Condition</t>
  </si>
  <si>
    <t>Gradual5RecordingSide</t>
  </si>
  <si>
    <t>Gradual5THLeft</t>
  </si>
  <si>
    <t>Gradual5THRight</t>
  </si>
  <si>
    <t>Gradual5SortGrade</t>
  </si>
  <si>
    <t>Gradual5RestSpikes</t>
  </si>
  <si>
    <t>Gradual5RestSpikesinBurst</t>
  </si>
  <si>
    <t>Gradual5RestPercentSpikesinBurst</t>
  </si>
  <si>
    <t>Gradual5RestBurstDuration</t>
  </si>
  <si>
    <t>Gradual5RestBurstPerSec</t>
  </si>
  <si>
    <t>Gradual5RestMeanFreq</t>
  </si>
  <si>
    <t>Gradual5RestCVISI</t>
  </si>
  <si>
    <t>Gradual5FullSpikes</t>
  </si>
  <si>
    <t>Gradual5FullFilterLength</t>
  </si>
  <si>
    <t>Gradual5FullMeanFreq</t>
  </si>
  <si>
    <t>Gradual5FullMeanHist</t>
  </si>
  <si>
    <t>Gradual5FullStDevHist</t>
  </si>
  <si>
    <t>Gradual5FullStErrMeanHist</t>
  </si>
  <si>
    <t>Gradual5FullMeanISI</t>
  </si>
  <si>
    <t>Gradual5FullStDevISI</t>
  </si>
  <si>
    <t>Gradual5FullCoeffVarISI</t>
  </si>
  <si>
    <t>Gradual5FullMedianISI</t>
  </si>
  <si>
    <t>Gradual5FullModeISI</t>
  </si>
  <si>
    <t>Gradual5FullNumBursts</t>
  </si>
  <si>
    <t>Gradual5FullBurstsPerSec</t>
  </si>
  <si>
    <t>Gradual5FullBurstsPerMin</t>
  </si>
  <si>
    <t>Gradual5FullPercentSpikesinBursts</t>
  </si>
  <si>
    <t>Gradual5FullMeanBurstDuration</t>
  </si>
  <si>
    <t>Gradual5FullStDevofBurstDuration</t>
  </si>
  <si>
    <t>Gradual5FullMeanSpikesinBurst</t>
  </si>
  <si>
    <t>Gradual5FullStDevofSpikesInBurst</t>
  </si>
  <si>
    <t>Gradual5FullMeanISIinBurst</t>
  </si>
  <si>
    <t>Gradual5FullStDevofISIInBurst</t>
  </si>
  <si>
    <t>Gradual5FullMeanFreqinBurst</t>
  </si>
  <si>
    <t>Gradual5FullStDevofFreqinBurst</t>
  </si>
  <si>
    <t>Gradual5FullMeanPeakFreqinBurst</t>
  </si>
  <si>
    <t>Gradual5FullStDevofPeakFrInBurst</t>
  </si>
  <si>
    <t>Gradual5FullMeanInterburstInterval</t>
  </si>
  <si>
    <t>Gradual5FullStDevofInterburstInt</t>
  </si>
  <si>
    <t>Gradual5FullMeanBurstSurprise</t>
  </si>
  <si>
    <t>Gradual5FullStDevBurstsPerMin</t>
  </si>
  <si>
    <t>Grad5FR</t>
  </si>
  <si>
    <t>Grad5CVISI</t>
  </si>
  <si>
    <t>AW100517</t>
  </si>
  <si>
    <t>AW081017</t>
  </si>
  <si>
    <t>AW100517_2</t>
  </si>
  <si>
    <t>ASyn60AnimalNumber</t>
  </si>
  <si>
    <t>AW100617</t>
  </si>
  <si>
    <t>ASyn60FR</t>
  </si>
  <si>
    <t>ASyn60CVISI</t>
  </si>
  <si>
    <t>ASyn30AnimalNumber</t>
  </si>
  <si>
    <t>ASyn30FR</t>
  </si>
  <si>
    <t>ASyn30CVISI</t>
  </si>
  <si>
    <t>AW092216b</t>
  </si>
  <si>
    <t>CtlPercentBurst</t>
  </si>
  <si>
    <t>CtlPercentSynchonry</t>
  </si>
  <si>
    <t>CtlFracBeta</t>
  </si>
  <si>
    <t>CtlFileName</t>
  </si>
  <si>
    <t>Grad85FileName</t>
  </si>
  <si>
    <t>Grad85PercentSynchrony</t>
  </si>
  <si>
    <t>Grad85FracBeta</t>
  </si>
  <si>
    <t>Grad85PercentBurst</t>
  </si>
  <si>
    <t>Grad60FileName</t>
  </si>
  <si>
    <t>Grad60PercentBurst</t>
  </si>
  <si>
    <t>Grad30FileName</t>
  </si>
  <si>
    <t>Grad30PercentBurst</t>
  </si>
  <si>
    <t>Grad30PercentSynchrony</t>
  </si>
  <si>
    <t>Grad30FracBeta</t>
  </si>
  <si>
    <t>Grad5FileName</t>
  </si>
  <si>
    <t>Grad5PercentBurst</t>
  </si>
  <si>
    <t>Grad5PercentSynchrony</t>
  </si>
  <si>
    <t>Grad5FracBeta</t>
  </si>
  <si>
    <t>AcuteFileName</t>
  </si>
  <si>
    <t>AcutePercentBurst</t>
  </si>
  <si>
    <t>AcutePercentSynchrony</t>
  </si>
  <si>
    <t>AcuteFracBeta</t>
  </si>
  <si>
    <t>UniCtlFileName</t>
  </si>
  <si>
    <t>UniCtlPercentBurst</t>
  </si>
  <si>
    <t>UniCtlPercentSynchrony</t>
  </si>
  <si>
    <t>UniCtlFracBeta</t>
  </si>
  <si>
    <t>ASyn85FileName</t>
  </si>
  <si>
    <t>ASyn85PercentBurst</t>
  </si>
  <si>
    <t>ASyn85PercentSynchrony</t>
  </si>
  <si>
    <t>ASyn85FracBeta</t>
  </si>
  <si>
    <t>ASyn60FileName</t>
  </si>
  <si>
    <t>ASyn60PercentBurst</t>
  </si>
  <si>
    <t>ASyn60FracBeta</t>
  </si>
  <si>
    <t>ASyn30FileName</t>
  </si>
  <si>
    <t>ASyn30PercentBurst</t>
  </si>
  <si>
    <t>ASyn30FracBeta</t>
  </si>
  <si>
    <t>UniDeplFileName</t>
  </si>
  <si>
    <t>UniDeplPercentBurst</t>
  </si>
  <si>
    <t>UniDeplPercentSynchrony</t>
  </si>
  <si>
    <t>UniDeplFracBeta</t>
  </si>
  <si>
    <t>CtlSynchPairs</t>
  </si>
  <si>
    <t>CtlTotalPairs</t>
  </si>
  <si>
    <t>ASyn60SynchPairs</t>
  </si>
  <si>
    <t>ASyn60TotalPairs</t>
  </si>
  <si>
    <t>ASyn30SynchPairs</t>
  </si>
  <si>
    <t>ASyn30TotalPairs</t>
  </si>
  <si>
    <t>ASyn85SynchPairs</t>
  </si>
  <si>
    <t>ASyn85TotalPairs</t>
  </si>
  <si>
    <t>UniDeplSynchPairs</t>
  </si>
  <si>
    <t>UniDeplTotalPairs</t>
  </si>
  <si>
    <t>UniCtlTotalPairs</t>
  </si>
  <si>
    <t>UniCtlSynchPairs</t>
  </si>
  <si>
    <t>Grad30SynchPairs</t>
  </si>
  <si>
    <t>Grad30TotalPairs</t>
  </si>
  <si>
    <t>Grad5SynchPairs</t>
  </si>
  <si>
    <t>Grad5TotalPairs</t>
  </si>
  <si>
    <t>AcuteSynchPairs</t>
  </si>
  <si>
    <t>AcuteTotalPairs</t>
  </si>
  <si>
    <t>Grad85SynchPairs</t>
  </si>
  <si>
    <t>Grad85TotalPairs</t>
  </si>
  <si>
    <t>CtlRestFracBeta</t>
  </si>
  <si>
    <t>CtlFracBetaSEM</t>
  </si>
  <si>
    <t>Grad30FracBetaSEM</t>
  </si>
  <si>
    <t>UniCtlFracBetaSEM</t>
  </si>
  <si>
    <t>ASyn60FracBetaSEM</t>
  </si>
  <si>
    <t>Grad85FracBetaSEM</t>
  </si>
  <si>
    <t>Grad5FracBetaSEM</t>
  </si>
  <si>
    <t>UniDeplFracBetaSEM</t>
  </si>
  <si>
    <t>ASyn30FracBetaSEM</t>
  </si>
  <si>
    <t>AcuteFracBetaSEM</t>
  </si>
  <si>
    <t>ASyn85FracBetaSEM</t>
  </si>
  <si>
    <t>Grad85RestFracBeta</t>
  </si>
  <si>
    <t>Grad60FracBeta</t>
  </si>
  <si>
    <t>Grad60FracBetaSEM</t>
  </si>
  <si>
    <t>Grad60PercentSynchrony</t>
  </si>
  <si>
    <t>Grad60SynchPairs</t>
  </si>
  <si>
    <t>Grad60TotalPairs</t>
  </si>
  <si>
    <t>Grad60RestFracBeta</t>
  </si>
  <si>
    <t>RAW Beta Data -&gt;&gt;</t>
  </si>
  <si>
    <t>Grad30RestFracBeta</t>
  </si>
  <si>
    <t>Grad5RestFracBeta</t>
  </si>
  <si>
    <t>AcuteRestFracBeta</t>
  </si>
  <si>
    <t>UniCtlRestFracBeta</t>
  </si>
  <si>
    <t>UniDeplRestFracBeta</t>
  </si>
  <si>
    <t>ASyn85RestFracBeta</t>
  </si>
  <si>
    <t>ASyn60RestFracBeta</t>
  </si>
  <si>
    <t>ASyn30RestFracBeta</t>
  </si>
  <si>
    <t>Grad30PercentHighBurst</t>
  </si>
  <si>
    <t>UniCtlPercentHighBurst</t>
  </si>
  <si>
    <t>ASyn60PercentHighBurst</t>
  </si>
  <si>
    <t>Grad85PercentHighBurst</t>
  </si>
  <si>
    <t>Grad5PercentHighBurst</t>
  </si>
  <si>
    <t>UniDeplPercentHighBurst</t>
  </si>
  <si>
    <t>ASyn30PercentHighBurst</t>
  </si>
  <si>
    <t>Grad60PercentHighBurst</t>
  </si>
  <si>
    <t>AcutePercentHighBurst</t>
  </si>
  <si>
    <t>ASyn85PercentHighBurst</t>
  </si>
  <si>
    <t>CtlPercentHighBurst</t>
  </si>
  <si>
    <t>CtlPercentNoBurst</t>
  </si>
  <si>
    <t>Grad85PercentNoBurst</t>
  </si>
  <si>
    <t>Grad60PercentNoBurst</t>
  </si>
  <si>
    <t>Grad30PercentNoBurst</t>
  </si>
  <si>
    <t>Grad5PercentNoBurst</t>
  </si>
  <si>
    <t>AcutePercentNoBurst</t>
  </si>
  <si>
    <t>UniCtlPercentNoBurst</t>
  </si>
  <si>
    <t>UniDeplPercentNoBurst</t>
  </si>
  <si>
    <t>ASyn85PercentNoBurst</t>
  </si>
  <si>
    <t>ASyn60PercentNoBurst</t>
  </si>
  <si>
    <t>ASyn30PercentNoBurst</t>
  </si>
  <si>
    <t>MedianAll</t>
  </si>
  <si>
    <t>MADAll</t>
  </si>
  <si>
    <t>MAD</t>
  </si>
  <si>
    <t>BurstThreshold</t>
  </si>
  <si>
    <t>CtlAvgBurst</t>
  </si>
  <si>
    <t>Grad85AvgBurst</t>
  </si>
  <si>
    <t>Grad60AvgBurst</t>
  </si>
  <si>
    <t>Grad30AvgBurst</t>
  </si>
  <si>
    <t>Grad5AvgBurst</t>
  </si>
  <si>
    <t>Grad60AvgSynchrony</t>
  </si>
  <si>
    <t>RawPercentSpikeDataALL -&gt;&gt;</t>
  </si>
  <si>
    <t>RawPercentSpikeData&gt;1%SpikesinBursts -&gt;&gt;</t>
  </si>
  <si>
    <t>CtlAvgPercentSpikes</t>
  </si>
  <si>
    <t>CtlSEMPercentSpikes</t>
  </si>
  <si>
    <t>Grad85AvgPercentSpikes</t>
  </si>
  <si>
    <t>Grad85SEMPercentSpikes</t>
  </si>
  <si>
    <t>Grad60AvgPercentSpikes</t>
  </si>
  <si>
    <t>Grad60SEMPercentSpikes</t>
  </si>
  <si>
    <t>Grad30AvgPercentSpikes</t>
  </si>
  <si>
    <t>Grad30SEMPercentSpikes</t>
  </si>
  <si>
    <t>Grad5AvgPercentSpikes</t>
  </si>
  <si>
    <t>Grad5SEMPercentSpikes</t>
  </si>
  <si>
    <t>AvgTH</t>
  </si>
  <si>
    <t>Days</t>
  </si>
  <si>
    <t>MedVelocity</t>
  </si>
  <si>
    <t>VelocityMAD</t>
  </si>
  <si>
    <t>THSEM</t>
  </si>
  <si>
    <t>DaysSEM</t>
  </si>
  <si>
    <t>NormMedVelocity</t>
  </si>
  <si>
    <t>NormMADVelocity</t>
  </si>
  <si>
    <t>CtlMedSynchrony</t>
  </si>
  <si>
    <t>Grad85MedSynchrony</t>
  </si>
  <si>
    <t>Grad30MedSynchrony</t>
  </si>
  <si>
    <t>Grad5MedSynchrony</t>
  </si>
  <si>
    <t>ASyn85AvgBurst</t>
  </si>
  <si>
    <t>ASyn60AvgBurst</t>
  </si>
  <si>
    <t>ASyn30AvgBurst</t>
  </si>
  <si>
    <t>Raw Synchrony Data -&gt;&gt;&gt;</t>
  </si>
  <si>
    <t>CtlRestSynchrony</t>
  </si>
  <si>
    <t>Grad85RestSynchrony</t>
  </si>
  <si>
    <t>Grad60RestSynchrony</t>
  </si>
  <si>
    <t>Grad30RestSynchrony</t>
  </si>
  <si>
    <t>Grad5RestSynchrony</t>
  </si>
  <si>
    <t>AW062917f</t>
  </si>
  <si>
    <t>AW062917g</t>
  </si>
  <si>
    <t>AW063017b</t>
  </si>
  <si>
    <t>CtlSynchrony</t>
  </si>
  <si>
    <t>Grad85Synchrony</t>
  </si>
  <si>
    <t>Grad60Synchrony</t>
  </si>
  <si>
    <t>Grad30Synchrony</t>
  </si>
  <si>
    <t>Grad5Synchrony</t>
  </si>
  <si>
    <t>AcuteSynchrony</t>
  </si>
  <si>
    <t>UniCtlSynchrony</t>
  </si>
  <si>
    <t>UniDeplSynchrony</t>
  </si>
  <si>
    <t>ASyn85Synchrony</t>
  </si>
  <si>
    <t>ASyn60Synchrony</t>
  </si>
  <si>
    <t>ASyn30Synchrony</t>
  </si>
  <si>
    <t>AW030217a</t>
  </si>
  <si>
    <t>AW030217b</t>
  </si>
  <si>
    <t>AW030217c</t>
  </si>
  <si>
    <t>AW030217d</t>
  </si>
  <si>
    <t>AW030217e</t>
  </si>
  <si>
    <t>AW030217f</t>
  </si>
  <si>
    <t>AW030217g</t>
  </si>
  <si>
    <t>AW030217h</t>
  </si>
  <si>
    <t>AW030217i</t>
  </si>
  <si>
    <t>AW062017a</t>
  </si>
  <si>
    <t>AW062017b</t>
  </si>
  <si>
    <t>AW062017c</t>
  </si>
  <si>
    <t>AW062017d</t>
  </si>
  <si>
    <t>AW062017e</t>
  </si>
  <si>
    <t>AW062017f</t>
  </si>
  <si>
    <t>AW062017g</t>
  </si>
  <si>
    <t>AW122717a</t>
  </si>
  <si>
    <t>AW122717b</t>
  </si>
  <si>
    <t>AW122717c</t>
  </si>
  <si>
    <t>AW122717d</t>
  </si>
  <si>
    <t>AW122717e</t>
  </si>
  <si>
    <t>AW122717f</t>
  </si>
  <si>
    <t>AW122717g</t>
  </si>
  <si>
    <t>AW122717h</t>
  </si>
  <si>
    <t>AW122717i</t>
  </si>
  <si>
    <t>AW122817a</t>
  </si>
  <si>
    <t>AW122817b</t>
  </si>
  <si>
    <t>AW122817c</t>
  </si>
  <si>
    <t>AW122817d</t>
  </si>
  <si>
    <t>AW122817e</t>
  </si>
  <si>
    <t>AW122817f</t>
  </si>
  <si>
    <t>AW122817g</t>
  </si>
  <si>
    <t>AW122817h</t>
  </si>
  <si>
    <t>AW122817i</t>
  </si>
  <si>
    <t>AW122817j</t>
  </si>
  <si>
    <t>AW030317a</t>
  </si>
  <si>
    <t>AW030317b</t>
  </si>
  <si>
    <t>AW030317c</t>
  </si>
  <si>
    <t>AW030317e</t>
  </si>
  <si>
    <t>AW030317f</t>
  </si>
  <si>
    <t>AW030317g</t>
  </si>
  <si>
    <t>AW030317h</t>
  </si>
  <si>
    <t>AW030317j</t>
  </si>
  <si>
    <t>AW030317k</t>
  </si>
  <si>
    <t>AW030317l</t>
  </si>
  <si>
    <t>AW062917a</t>
  </si>
  <si>
    <t>AW062917b</t>
  </si>
  <si>
    <t>AW062917c</t>
  </si>
  <si>
    <t>AW062917d</t>
  </si>
  <si>
    <t>AW062917e</t>
  </si>
  <si>
    <t>AW063017a</t>
  </si>
  <si>
    <t>AW063017c</t>
  </si>
  <si>
    <t>AW063017g</t>
  </si>
  <si>
    <t>AW063017j</t>
  </si>
  <si>
    <t>AW063017k</t>
  </si>
  <si>
    <t>AW063017l</t>
  </si>
  <si>
    <t>AW063017m</t>
  </si>
  <si>
    <t>AW122717l</t>
  </si>
  <si>
    <t>AW122717m</t>
  </si>
  <si>
    <t>AW122717n</t>
  </si>
  <si>
    <t>AW122717o</t>
  </si>
  <si>
    <t>AW122717p</t>
  </si>
  <si>
    <t>AW122717q</t>
  </si>
  <si>
    <t>AW122717r</t>
  </si>
  <si>
    <t>AW122817k</t>
  </si>
  <si>
    <t>AW122817l</t>
  </si>
  <si>
    <t>AW122817m</t>
  </si>
  <si>
    <t>AW122817n</t>
  </si>
  <si>
    <t>AW122817o</t>
  </si>
  <si>
    <t>AW122817p</t>
  </si>
  <si>
    <t>AW122817q</t>
  </si>
  <si>
    <t>AW122817r</t>
  </si>
  <si>
    <t>Inj1IntactFilename</t>
  </si>
  <si>
    <t>Inj1IntactAnimalNumber</t>
  </si>
  <si>
    <t>Inj1IntactCellName</t>
  </si>
  <si>
    <t>Inj1IntactSPKC</t>
  </si>
  <si>
    <t>Inj1IntactUnit</t>
  </si>
  <si>
    <t>Inj1IntactCondition</t>
  </si>
  <si>
    <t>Inj1IntactRecordingSide</t>
  </si>
  <si>
    <t>Inj1IntactTHLeft</t>
  </si>
  <si>
    <t>Inj1IntactTHRight</t>
  </si>
  <si>
    <t>Inj1IntactSortGrade</t>
  </si>
  <si>
    <t>Inj1IntactRestSpikes</t>
  </si>
  <si>
    <t>Inj1IntactRestSpikesinBurst</t>
  </si>
  <si>
    <t>Inj1IntactRestPercentSpikesinBurst</t>
  </si>
  <si>
    <t>Inj1IntactRestBurstDuration</t>
  </si>
  <si>
    <t>Inj1IntactRestBurstPerSec</t>
  </si>
  <si>
    <t>Inj1IntactRestMeanFreq</t>
  </si>
  <si>
    <t>Inj1IntactRestCVISI</t>
  </si>
  <si>
    <t>Inj1IntactFullSpikes</t>
  </si>
  <si>
    <t>Inj1IntactFullFilterLength</t>
  </si>
  <si>
    <t>Inj1IntactFullMeanFreq</t>
  </si>
  <si>
    <t>Inj1IntactFullMeanHist</t>
  </si>
  <si>
    <t>Inj1IntactFullStDevHist</t>
  </si>
  <si>
    <t>Inj1IntactFullStErrMeanHist</t>
  </si>
  <si>
    <t>Inj1IntactFullMeanISI</t>
  </si>
  <si>
    <t>Inj1IntactFullStDevISI</t>
  </si>
  <si>
    <t>Inj1IntactFullCoeffVarISI</t>
  </si>
  <si>
    <t>Inj1IntactFullMedianISI</t>
  </si>
  <si>
    <t>Inj1IntactFullModeISI</t>
  </si>
  <si>
    <t>Inj1IntactFullNumBursts</t>
  </si>
  <si>
    <t>Inj1IntactFullBurstsPerSec</t>
  </si>
  <si>
    <t>Inj1IntactFullBurstsPerMin</t>
  </si>
  <si>
    <t>Inj1IntactFullPercentSpikesinBursts</t>
  </si>
  <si>
    <t>Inj1IntactFullMeanBurstDuration</t>
  </si>
  <si>
    <t>Inj1IntactFullStDevofBurstDuration</t>
  </si>
  <si>
    <t>Inj1IntactFullMeanSpikesinBurst</t>
  </si>
  <si>
    <t>Inj1IntactFullStDevofSpikesInBurst</t>
  </si>
  <si>
    <t>Inj1IntactFullMeanISIinBurst</t>
  </si>
  <si>
    <t>Inj1IntactFullStDevofISIInBurst</t>
  </si>
  <si>
    <t>Inj1IntactFullMeanFreqinBurst</t>
  </si>
  <si>
    <t>Inj1IntactFullStDevofFreqinBurst</t>
  </si>
  <si>
    <t>Inj1IntactFullMeanPeakFreqinBurst</t>
  </si>
  <si>
    <t>Inj1IntactFullStDevofPeakFrInBurst</t>
  </si>
  <si>
    <t>Inj1IntactFullMeanInterburstInterval</t>
  </si>
  <si>
    <t>Inj1IntactFullStDevofInterburstInt</t>
  </si>
  <si>
    <t>Inj1IntactFullMeanBurstSurprise</t>
  </si>
  <si>
    <t>Inj1IntactFullStDevBurstsPerMin</t>
  </si>
  <si>
    <t>Inj2IntactFilename</t>
  </si>
  <si>
    <t>Inj2IntactRestPercentSpikesinBurst</t>
  </si>
  <si>
    <t>Inj2IntactFileName</t>
  </si>
  <si>
    <t>Inj1IntactFileName</t>
  </si>
  <si>
    <t>Inj1IntactFR</t>
  </si>
  <si>
    <t>Inj1IntactCVISI</t>
  </si>
  <si>
    <t>Inj5IntactFilename</t>
  </si>
  <si>
    <t>Inj5IntactRestPercentSpikesinBurst</t>
  </si>
  <si>
    <t>Inj5IntactFileName</t>
  </si>
  <si>
    <t>Inj1DeplFilename</t>
  </si>
  <si>
    <t>Inj1DeplAnimalNumber</t>
  </si>
  <si>
    <t>Inj1DeplCellName</t>
  </si>
  <si>
    <t>Inj1DeplSPKC</t>
  </si>
  <si>
    <t>Inj1DeplUnit</t>
  </si>
  <si>
    <t>Inj1DeplCondition</t>
  </si>
  <si>
    <t>Inj1DeplRecordingSide</t>
  </si>
  <si>
    <t>Inj1DeplTHLeft</t>
  </si>
  <si>
    <t>Inj1DeplTHRight</t>
  </si>
  <si>
    <t>Inj1DeplSortGrade</t>
  </si>
  <si>
    <t>Inj1DeplRestSpikes</t>
  </si>
  <si>
    <t>Inj1DeplRestSpikesinBurst</t>
  </si>
  <si>
    <t>Inj1DeplRestPercentSpikesinBurst</t>
  </si>
  <si>
    <t>Inj1DeplRestBurstDuration</t>
  </si>
  <si>
    <t>Inj1DeplRestBurstPerSec</t>
  </si>
  <si>
    <t>Inj1DeplRestMeanFreq</t>
  </si>
  <si>
    <t>Inj1DeplRestCVISI</t>
  </si>
  <si>
    <t>Inj1DeplFullSpikes</t>
  </si>
  <si>
    <t>Inj1DeplFullFilterLength</t>
  </si>
  <si>
    <t>Inj1DeplFullMeanFreq</t>
  </si>
  <si>
    <t>Inj1DeplFullMeanHist</t>
  </si>
  <si>
    <t>Inj1DeplFullStDevHist</t>
  </si>
  <si>
    <t>Inj1DeplFullStErrMeanHist</t>
  </si>
  <si>
    <t>Inj1DeplFullMeanISI</t>
  </si>
  <si>
    <t>Inj1DeplFullStDevISI</t>
  </si>
  <si>
    <t>Inj1DeplFullCoeffVarISI</t>
  </si>
  <si>
    <t>Inj1DeplFullMedianISI</t>
  </si>
  <si>
    <t>Inj1DeplFullModeISI</t>
  </si>
  <si>
    <t>Inj1DeplFullNumBursts</t>
  </si>
  <si>
    <t>Inj1DeplFullBurstsPerSec</t>
  </si>
  <si>
    <t>Inj1DeplFullBurstsPerMin</t>
  </si>
  <si>
    <t>Inj1DeplFullPercentSpikesinBursts</t>
  </si>
  <si>
    <t>Inj1DeplFullMeanBurstDuration</t>
  </si>
  <si>
    <t>Inj1DeplFullStDevofBurstDuration</t>
  </si>
  <si>
    <t>Inj1DeplFullMeanSpikesinBurst</t>
  </si>
  <si>
    <t>Inj1DeplFullStDevofSpikesInBurst</t>
  </si>
  <si>
    <t>Inj1DeplFullMeanISIinBurst</t>
  </si>
  <si>
    <t>Inj1DeplFullStDevofISIInBurst</t>
  </si>
  <si>
    <t>Inj1DeplFullMeanFreqinBurst</t>
  </si>
  <si>
    <t>Inj1DeplFullStDevofFreqinBurst</t>
  </si>
  <si>
    <t>Inj1DeplFullMeanPeakFreqinBurst</t>
  </si>
  <si>
    <t>Inj1DeplFullStDevofPeakFrInBurst</t>
  </si>
  <si>
    <t>Inj1DeplFullMeanInterburstInterval</t>
  </si>
  <si>
    <t>Inj1DeplFullStDevofInterburstInt</t>
  </si>
  <si>
    <t>Inj1DeplFullMeanBurstSurprise</t>
  </si>
  <si>
    <t>Inj1DeplFullStDevBurstsPerMin</t>
  </si>
  <si>
    <t>Inj1DeplFileName</t>
  </si>
  <si>
    <t>Inj1DeplFR</t>
  </si>
  <si>
    <t>Inj1DeplCVISI</t>
  </si>
  <si>
    <t>Inj2DeplFilename</t>
  </si>
  <si>
    <t>Inj2DeplRestPercentSpikesinBurst</t>
  </si>
  <si>
    <t>Inj2DeplFileName</t>
  </si>
  <si>
    <t>Inj5DeplFilename</t>
  </si>
  <si>
    <t>Inj5DeplRestPercentSpikesinBurst</t>
  </si>
  <si>
    <t>Inj5DeplFileName</t>
  </si>
  <si>
    <t>AW030317</t>
  </si>
  <si>
    <t>AW063017</t>
  </si>
  <si>
    <t>AW122717</t>
  </si>
  <si>
    <t>AW122817</t>
  </si>
  <si>
    <t>MEDIAN</t>
  </si>
  <si>
    <t>AW121116a</t>
  </si>
  <si>
    <t>AW121116b</t>
  </si>
  <si>
    <t>AW121116c</t>
  </si>
  <si>
    <t>AW121116d</t>
  </si>
  <si>
    <t>AW121116f</t>
  </si>
  <si>
    <t>AW121116i</t>
  </si>
  <si>
    <t>AW121116j</t>
  </si>
  <si>
    <t>AW112817_2a</t>
  </si>
  <si>
    <t>AW112817_2b</t>
  </si>
  <si>
    <t>AW112817_2c</t>
  </si>
  <si>
    <t>AW112817_2d</t>
  </si>
  <si>
    <t>AW112817_2e</t>
  </si>
  <si>
    <t>AW112817_2f</t>
  </si>
  <si>
    <t>AW112817_2g</t>
  </si>
  <si>
    <t>AW112817_2h</t>
  </si>
  <si>
    <t>AW112817_2i</t>
  </si>
  <si>
    <t>AW121116</t>
  </si>
  <si>
    <t>AW112817_2</t>
  </si>
  <si>
    <t>AW020917a</t>
  </si>
  <si>
    <t>AW020917b</t>
  </si>
  <si>
    <t>AW020917c</t>
  </si>
  <si>
    <t>AW020917d</t>
  </si>
  <si>
    <t>AW020917e</t>
  </si>
  <si>
    <t>AW020917g</t>
  </si>
  <si>
    <t>AW020917i</t>
  </si>
  <si>
    <t>AW020917j</t>
  </si>
  <si>
    <t>SPKC12d</t>
  </si>
  <si>
    <t>SPKC15d</t>
  </si>
  <si>
    <t>AW020917</t>
  </si>
  <si>
    <t>AW030217</t>
  </si>
  <si>
    <t>AW120916a</t>
  </si>
  <si>
    <t>AW120916b</t>
  </si>
  <si>
    <t>AW120916c</t>
  </si>
  <si>
    <t>AW120916d</t>
  </si>
  <si>
    <t>AW120916e</t>
  </si>
  <si>
    <t>AW120916f</t>
  </si>
  <si>
    <t>AW120916g</t>
  </si>
  <si>
    <t>AW120916h</t>
  </si>
  <si>
    <t>AW120916i</t>
  </si>
  <si>
    <t>AW120916j</t>
  </si>
  <si>
    <t>AW120916k</t>
  </si>
  <si>
    <t>AW091517a</t>
  </si>
  <si>
    <t>AW091517b</t>
  </si>
  <si>
    <t>AW091517c</t>
  </si>
  <si>
    <t>AW091517d</t>
  </si>
  <si>
    <t>AW091517e</t>
  </si>
  <si>
    <t>AW091517f</t>
  </si>
  <si>
    <t>AW091517g</t>
  </si>
  <si>
    <t>AW091517i</t>
  </si>
  <si>
    <t>AW091517j</t>
  </si>
  <si>
    <t>AW091517k</t>
  </si>
  <si>
    <t>AW091517l</t>
  </si>
  <si>
    <t>AW091517n</t>
  </si>
  <si>
    <t>AW091517p</t>
  </si>
  <si>
    <t>AW091517q</t>
  </si>
  <si>
    <t>AW112817_2k</t>
  </si>
  <si>
    <t>AW112817_2l</t>
  </si>
  <si>
    <t>AW112817_2o</t>
  </si>
  <si>
    <t>AW112817_2p</t>
  </si>
  <si>
    <t>AW112817_2q</t>
  </si>
  <si>
    <t>AW112817_2r</t>
  </si>
  <si>
    <t>SPKC03d</t>
  </si>
  <si>
    <t>AW120916</t>
  </si>
  <si>
    <t>AW091517</t>
  </si>
  <si>
    <t>AW021017a</t>
  </si>
  <si>
    <t>AW021017b</t>
  </si>
  <si>
    <t>AW021017c</t>
  </si>
  <si>
    <t>AW021017d</t>
  </si>
  <si>
    <t>AW021017e</t>
  </si>
  <si>
    <t>AW021017f</t>
  </si>
  <si>
    <t>AW021017g</t>
  </si>
  <si>
    <t>AW021017h</t>
  </si>
  <si>
    <t>AW021017i</t>
  </si>
  <si>
    <t>AW021017j</t>
  </si>
  <si>
    <t>AW021017k</t>
  </si>
  <si>
    <t>AW021017l</t>
  </si>
  <si>
    <t>AW033017a</t>
  </si>
  <si>
    <t>AW033017b</t>
  </si>
  <si>
    <t>AW033017c</t>
  </si>
  <si>
    <t>AW033017d</t>
  </si>
  <si>
    <t>AW033017e</t>
  </si>
  <si>
    <t>AW033017f</t>
  </si>
  <si>
    <t>AW033017g</t>
  </si>
  <si>
    <t>AW033017h</t>
  </si>
  <si>
    <t>AW033017i</t>
  </si>
  <si>
    <t>AW033017j</t>
  </si>
  <si>
    <t>AW033017k</t>
  </si>
  <si>
    <t>AW021017</t>
  </si>
  <si>
    <t>AW033017</t>
  </si>
  <si>
    <t>Inj1IntactRestFracBeta</t>
  </si>
  <si>
    <t>Inj2IntactRestFracBeta</t>
  </si>
  <si>
    <t>Inj5IntactRestFracBeta</t>
  </si>
  <si>
    <t>Inj1DeplRestFracBeta</t>
  </si>
  <si>
    <t>Inj2DeplRestFracBeta</t>
  </si>
  <si>
    <t>Inj5DeplRestFracBeta</t>
  </si>
  <si>
    <t>Inj1IntactFracBeta</t>
  </si>
  <si>
    <t>Inj2IntactFracBetaSEM</t>
  </si>
  <si>
    <t>Inj2IntactFracBeta</t>
  </si>
  <si>
    <t>Inj1IntactFracBetaSEM</t>
  </si>
  <si>
    <t>Inj5IntactFracBeta</t>
  </si>
  <si>
    <t>Inj5IntactFracBetaSEM</t>
  </si>
  <si>
    <t>Inj1DeplFracBeta</t>
  </si>
  <si>
    <t>Inj2DeplFracBetaSEM</t>
  </si>
  <si>
    <t>Inj1DeplFracBetaSEM</t>
  </si>
  <si>
    <t>Inj2DeplFracBeta</t>
  </si>
  <si>
    <t>Inj5DeplFracBeta</t>
  </si>
  <si>
    <t>Inj5DeplFracBetaSEM</t>
  </si>
  <si>
    <t>Gradual (5x0.75 - 7d)</t>
  </si>
  <si>
    <t>Gradual (8x0.75 - 5d)</t>
  </si>
  <si>
    <t>Gradual (7x0.75 -5d)</t>
  </si>
  <si>
    <t>C (CAUTION: HIGH ISI VIOLATION)</t>
  </si>
  <si>
    <t>CtlRestSynchronyIndex</t>
  </si>
  <si>
    <t>Gradual85RestSynchronyIndex</t>
  </si>
  <si>
    <t>Gradual60RestSynchronyIndex</t>
  </si>
  <si>
    <t>***</t>
  </si>
  <si>
    <t>Gradual30RestSynchronyIndex</t>
  </si>
  <si>
    <t>Gradual5RestSynchronyIndex</t>
  </si>
  <si>
    <t>AcuteRestSynchronyIndex</t>
  </si>
  <si>
    <t>ASyn85RestSynchronyIndex</t>
  </si>
  <si>
    <t>ASyn60RestSynchronyIndex</t>
  </si>
  <si>
    <t>ASyn30RestSynchronyIndex</t>
  </si>
  <si>
    <t>UniCtlRestSynchronyIndex</t>
  </si>
  <si>
    <t>UniDeplRestSynchronyIndex</t>
  </si>
  <si>
    <t>Inj1IntactRestSynchronyIndex</t>
  </si>
  <si>
    <t>Inj1DeplRestSynchronyIndex</t>
  </si>
  <si>
    <t>NotBursty</t>
  </si>
  <si>
    <t>Bursty</t>
  </si>
  <si>
    <t>HighlyBursty</t>
  </si>
  <si>
    <t>% Files with No Movement By Condition</t>
  </si>
  <si>
    <t>Ctl</t>
  </si>
  <si>
    <t>Grad85</t>
  </si>
  <si>
    <t>Grad60</t>
  </si>
  <si>
    <t>Grad30</t>
  </si>
  <si>
    <t>Grad5</t>
  </si>
  <si>
    <t>ASyn85</t>
  </si>
  <si>
    <t>ASyn60</t>
  </si>
  <si>
    <t>ASyn30</t>
  </si>
  <si>
    <t>Acute</t>
  </si>
  <si>
    <t>UniCtl</t>
  </si>
  <si>
    <t>UniDepl</t>
  </si>
  <si>
    <t>1inj</t>
  </si>
  <si>
    <t>2inj</t>
  </si>
  <si>
    <t>5inj</t>
  </si>
  <si>
    <t>0MS</t>
  </si>
  <si>
    <t>10MS</t>
  </si>
  <si>
    <t>20MS</t>
  </si>
  <si>
    <t>MAX</t>
  </si>
  <si>
    <t>avg</t>
  </si>
  <si>
    <t>med</t>
  </si>
  <si>
    <t>BurstClassificationByCondition -&gt;&gt;&gt;</t>
  </si>
  <si>
    <t>SynchronyClassificationByCondition -&gt;&gt;&gt;</t>
  </si>
  <si>
    <t>Gradual85RestSynchrony</t>
  </si>
  <si>
    <t>Gradual60RestSynchrony</t>
  </si>
  <si>
    <t>Gradual30RestSynchrony</t>
  </si>
  <si>
    <t>Gradual5RestSynchrony</t>
  </si>
  <si>
    <t>AcuteRestSynchronys</t>
  </si>
  <si>
    <t>UniCtrlRestSynchrony</t>
  </si>
  <si>
    <t>UniDeplRestSynchrony</t>
  </si>
  <si>
    <t>ASyn85RestSynchrony</t>
  </si>
  <si>
    <t>ASyn60RestSynchrony</t>
  </si>
  <si>
    <t>ASyn30RestSynchrony</t>
  </si>
  <si>
    <t>Inj1IntactRestSynchrony</t>
  </si>
  <si>
    <t>Inj2IntactRestSynchrony</t>
  </si>
  <si>
    <t>Inj5IntactRestSynchrony</t>
  </si>
  <si>
    <t>Inj1DeplRestSynchrony</t>
  </si>
  <si>
    <t>Inj2DeplRestSynchrony</t>
  </si>
  <si>
    <t>Inj5DeplRestSynchrony</t>
  </si>
  <si>
    <t>B*</t>
  </si>
  <si>
    <t>A*</t>
  </si>
  <si>
    <t>C*</t>
  </si>
  <si>
    <t>MedianFR</t>
  </si>
  <si>
    <t>MADFR</t>
  </si>
  <si>
    <t>MedianCVISI</t>
  </si>
  <si>
    <t>MADCVISI</t>
  </si>
  <si>
    <t>CtlOpenFieldVelocity</t>
  </si>
  <si>
    <t>Gradual85OpenFieldVelocity</t>
  </si>
  <si>
    <t>Gradual60OpenFieldVelocity</t>
  </si>
  <si>
    <t>Gradual30OpenFieldVelocity</t>
  </si>
  <si>
    <t>Gradual5OpenFieldVelocity</t>
  </si>
  <si>
    <t>AcuteOpenFieldVelocity</t>
  </si>
  <si>
    <t>ASyn85OpenFieldVelocity</t>
  </si>
  <si>
    <t>ASyn60OpenFieldVelocity</t>
  </si>
  <si>
    <t>ASyn30OpenFieldVelocity</t>
  </si>
  <si>
    <t>UniCtlOpenFieldVelocity</t>
  </si>
  <si>
    <t>UniDeplOpenFieldVelocity</t>
  </si>
  <si>
    <t>Inj1IntactOpenFieldVelocity</t>
  </si>
  <si>
    <t>Inj1DeplOpenFieldVelocity</t>
  </si>
  <si>
    <t>CtlRears</t>
  </si>
  <si>
    <t>CtlTotalPole</t>
  </si>
  <si>
    <t>Gradual85Rears</t>
  </si>
  <si>
    <t>Gradual85TotalPole</t>
  </si>
  <si>
    <t>Gradual85TurnDownLatencyPole</t>
  </si>
  <si>
    <t>Gradual85TraversePole</t>
  </si>
  <si>
    <t>CtlTurnDownLatencyPole</t>
  </si>
  <si>
    <t>CtlTraversePole</t>
  </si>
  <si>
    <t>Gradual60Rears</t>
  </si>
  <si>
    <t>Gradual60TurnDownLatencyPole</t>
  </si>
  <si>
    <t>Gradual60TraversePole</t>
  </si>
  <si>
    <t>Gradual60TotalPole</t>
  </si>
  <si>
    <t>Gradual30Rears</t>
  </si>
  <si>
    <t>Gradual30TurnDownLatencyPole</t>
  </si>
  <si>
    <t>Gradual30TraversePole</t>
  </si>
  <si>
    <t>Gradual30TotalPole</t>
  </si>
  <si>
    <t>Gradual5Rears</t>
  </si>
  <si>
    <t>Gradual5TurnDownLatencyPole</t>
  </si>
  <si>
    <t>Gradual5TraversePole</t>
  </si>
  <si>
    <t>Gradual5TotalPole</t>
  </si>
  <si>
    <t>AcuteRears</t>
  </si>
  <si>
    <t>AcuteTurnDownLatencyPole</t>
  </si>
  <si>
    <t>AcuteTraversePole</t>
  </si>
  <si>
    <t>AcuteTotalPole</t>
  </si>
  <si>
    <t>ASyn85Rears</t>
  </si>
  <si>
    <t>ASyn85TurnDownLatencyPole</t>
  </si>
  <si>
    <t>ASyn85TraversePole</t>
  </si>
  <si>
    <t>ASyn85TotalPole</t>
  </si>
  <si>
    <t>ASyn60Rears</t>
  </si>
  <si>
    <t>ASyn60TurnDownLatencyPole</t>
  </si>
  <si>
    <t>ASyn60TraversePole</t>
  </si>
  <si>
    <t>ASyn60TotalPole</t>
  </si>
  <si>
    <t>ASyn30Rears</t>
  </si>
  <si>
    <t>ASyn30TurnDownLatencyPole</t>
  </si>
  <si>
    <t>ASyn30TraversePole</t>
  </si>
  <si>
    <t>ASyn30TotalPole</t>
  </si>
  <si>
    <t>UniCtlRears</t>
  </si>
  <si>
    <t>UniCtlTurnDownLatencyPole</t>
  </si>
  <si>
    <t>UniCtlTraversePole</t>
  </si>
  <si>
    <t>UniCtlTotalPole</t>
  </si>
  <si>
    <t>UniDeplRears</t>
  </si>
  <si>
    <t>UniDeplTurnDownLatencyPole</t>
  </si>
  <si>
    <t>UniDeplTraversePole</t>
  </si>
  <si>
    <t>UniDeplTotalPole</t>
  </si>
  <si>
    <t>Inj1IntactRears</t>
  </si>
  <si>
    <t>Inj1IntactTurnDownLatencyPole</t>
  </si>
  <si>
    <t>Inj1IntactTraversePole</t>
  </si>
  <si>
    <t>Inj1IntactTotalPole</t>
  </si>
  <si>
    <t>Inj1DeplRears</t>
  </si>
  <si>
    <t>Inj1DeplTurnDownLatencyPole</t>
  </si>
  <si>
    <t>Inj1DeplTraversePole</t>
  </si>
  <si>
    <t>Inj1DeplTotalPole</t>
  </si>
  <si>
    <t>CtlWireHangLatency</t>
  </si>
  <si>
    <t>Gradual85WireHangLatency</t>
  </si>
  <si>
    <t>Gradual60WireHangLatency</t>
  </si>
  <si>
    <t>Gradual30WireHangLatency</t>
  </si>
  <si>
    <t>Gradual5WireHangLatency</t>
  </si>
  <si>
    <t>AcuteWireHangLatency</t>
  </si>
  <si>
    <t>ASyn85WireHangLatency</t>
  </si>
  <si>
    <t>ASyn60WireHangLatency</t>
  </si>
  <si>
    <t>ASyn30WireHangLatency</t>
  </si>
  <si>
    <t>UniCtlWireHangLatency</t>
  </si>
  <si>
    <t>UniDeplWireHangLatency</t>
  </si>
  <si>
    <t>Inj1IntactWireHangLatency</t>
  </si>
  <si>
    <t>Inj1DeplWireHangLatency</t>
  </si>
  <si>
    <t>AnimalID</t>
  </si>
  <si>
    <t>AG2419_5</t>
  </si>
  <si>
    <t>AG2495_4</t>
  </si>
  <si>
    <t>AG3108_2</t>
  </si>
  <si>
    <t>AG3137_1</t>
  </si>
  <si>
    <t>AG3137_2</t>
  </si>
  <si>
    <t>AG3137_3</t>
  </si>
  <si>
    <t>AG3137_4</t>
  </si>
  <si>
    <t>AG2945_1</t>
  </si>
  <si>
    <t>AG2945_6</t>
  </si>
  <si>
    <t>AG3123_1</t>
  </si>
  <si>
    <t>AG3210_1</t>
  </si>
  <si>
    <t>AG3210_5</t>
  </si>
  <si>
    <t>AG1914_2</t>
  </si>
  <si>
    <t>AG2065_3</t>
  </si>
  <si>
    <t>AG2945_8</t>
  </si>
  <si>
    <t>AG3123_2</t>
  </si>
  <si>
    <t>AG3123_4</t>
  </si>
  <si>
    <t>AG3108_3</t>
  </si>
  <si>
    <t>AG3177_3</t>
  </si>
  <si>
    <t>AG1526_3</t>
  </si>
  <si>
    <t>AG1399_1</t>
  </si>
  <si>
    <t>AG2945_2</t>
  </si>
  <si>
    <t>AG2939_8</t>
  </si>
  <si>
    <t>AG3177_2</t>
  </si>
  <si>
    <t>AG3177_5</t>
  </si>
  <si>
    <t>AG2939_6</t>
  </si>
  <si>
    <t>AG3177_4</t>
  </si>
  <si>
    <t>AG1366_2</t>
  </si>
  <si>
    <t>AG1405_5</t>
  </si>
  <si>
    <t>AG2571_2</t>
  </si>
  <si>
    <t>AG2653_8</t>
  </si>
  <si>
    <t>AG2727_4</t>
  </si>
  <si>
    <t>AG2646_3</t>
  </si>
  <si>
    <t>AG2849_3</t>
  </si>
  <si>
    <t>AG2864_2</t>
  </si>
  <si>
    <t>AG2945_3</t>
  </si>
  <si>
    <t>AG1405_6</t>
  </si>
  <si>
    <t>AG3000_2</t>
  </si>
  <si>
    <t>AG2947_2</t>
  </si>
  <si>
    <t>AG2947_1</t>
  </si>
  <si>
    <t>AG2947_4</t>
  </si>
  <si>
    <t>AG2919_2</t>
  </si>
  <si>
    <t>AG2727_2</t>
  </si>
  <si>
    <t>AG2928_1</t>
  </si>
  <si>
    <t>AG2671_3</t>
  </si>
  <si>
    <t>AG2928_2</t>
  </si>
  <si>
    <t>AG1555_5</t>
  </si>
  <si>
    <t>AG2671_2</t>
  </si>
  <si>
    <t>AG2858_1</t>
  </si>
  <si>
    <t>AG2928_3</t>
  </si>
  <si>
    <t>AG1555_2</t>
  </si>
  <si>
    <t>AG1878_2</t>
  </si>
  <si>
    <t>AG1902_3</t>
  </si>
  <si>
    <t>AG2419_3</t>
  </si>
  <si>
    <t>AG1880_4</t>
  </si>
  <si>
    <t>AG2495_3</t>
  </si>
  <si>
    <t>AG2615_1</t>
  </si>
  <si>
    <t>AG2615_2</t>
  </si>
  <si>
    <t>AG2495_1</t>
  </si>
  <si>
    <t>AG2306_2</t>
  </si>
  <si>
    <t>AG2727_1</t>
  </si>
  <si>
    <t>AG3136_3</t>
  </si>
  <si>
    <t>AG3136_2</t>
  </si>
  <si>
    <t>AG3108_1</t>
  </si>
  <si>
    <t>AG2094_2</t>
  </si>
  <si>
    <t>AG3108_4</t>
  </si>
  <si>
    <t>AG1497_1</t>
  </si>
  <si>
    <t>AG2627_2</t>
  </si>
  <si>
    <t>AG2849_5</t>
  </si>
  <si>
    <t>AG2249_4</t>
  </si>
  <si>
    <t>AG2852_4</t>
  </si>
  <si>
    <t>AG2945_7</t>
  </si>
  <si>
    <t>AG2306_3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</si>
</sst>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096">
    <xf numFmtId="0" fontId="0" fillId="0" borderId="0"/>
    <xf numFmtId="0" fontId="3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47">
    <xf numFmtId="0" fontId="0" fillId="0" borderId="0" xfId="0"/>
    <xf numFmtId="0" fontId="2" fillId="0" borderId="0" xfId="0" applyFont="1" applyAlignment="1">
      <alignment wrapText="1"/>
    </xf>
    <xf numFmtId="0" fontId="0" fillId="0" borderId="0" xfId="0" applyFill="1"/>
    <xf numFmtId="0" fontId="2" fillId="2" borderId="0" xfId="0" applyFont="1" applyFill="1" applyAlignment="1">
      <alignment wrapText="1"/>
    </xf>
    <xf numFmtId="0" fontId="1" fillId="0" borderId="0" xfId="1" applyFont="1" applyFill="1"/>
    <xf numFmtId="0" fontId="0" fillId="0" borderId="0" xfId="0" applyFont="1"/>
    <xf numFmtId="0" fontId="0" fillId="0" borderId="0" xfId="1" applyFont="1"/>
    <xf numFmtId="0" fontId="0" fillId="0" borderId="0" xfId="1" applyFont="1" applyFill="1"/>
    <xf numFmtId="0" fontId="0" fillId="0" borderId="0" xfId="0" applyFont="1" applyFill="1"/>
    <xf numFmtId="0" fontId="2" fillId="0" borderId="0" xfId="0" applyFont="1" applyFill="1" applyAlignment="1">
      <alignment wrapText="1"/>
    </xf>
    <xf numFmtId="0" fontId="2" fillId="0" borderId="0" xfId="0" applyFont="1"/>
    <xf numFmtId="0" fontId="0" fillId="0" borderId="0" xfId="0" applyFont="1" applyAlignment="1">
      <alignment wrapText="1"/>
    </xf>
    <xf numFmtId="0" fontId="1" fillId="0" borderId="0" xfId="1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9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" fillId="4" borderId="0" xfId="0" applyFont="1" applyFill="1" applyAlignment="1">
      <alignment wrapText="1"/>
    </xf>
    <xf numFmtId="0" fontId="0" fillId="5" borderId="0" xfId="0" applyFill="1"/>
    <xf numFmtId="0" fontId="2" fillId="5" borderId="0" xfId="0" applyFont="1" applyFill="1" applyAlignment="1">
      <alignment wrapText="1"/>
    </xf>
    <xf numFmtId="0" fontId="2" fillId="3" borderId="0" xfId="0" applyFont="1" applyFill="1" applyAlignment="1">
      <alignment wrapText="1"/>
    </xf>
    <xf numFmtId="0" fontId="0" fillId="5" borderId="0" xfId="0" applyFont="1" applyFill="1"/>
    <xf numFmtId="0" fontId="2" fillId="5" borderId="0" xfId="0" applyFont="1" applyFill="1"/>
    <xf numFmtId="0" fontId="0" fillId="5" borderId="0" xfId="1" applyFont="1" applyFill="1"/>
    <xf numFmtId="0" fontId="2" fillId="2" borderId="0" xfId="0" applyFont="1" applyFill="1"/>
    <xf numFmtId="0" fontId="0" fillId="5" borderId="0" xfId="0" applyFill="1" applyAlignment="1">
      <alignment wrapText="1"/>
    </xf>
    <xf numFmtId="0" fontId="0" fillId="5" borderId="0" xfId="0" applyFont="1" applyFill="1" applyAlignment="1">
      <alignment wrapText="1"/>
    </xf>
    <xf numFmtId="0" fontId="0" fillId="0" borderId="0" xfId="0" applyAlignment="1">
      <alignment wrapText="1"/>
    </xf>
    <xf numFmtId="0" fontId="6" fillId="0" borderId="0" xfId="0" applyFont="1" applyFill="1"/>
    <xf numFmtId="0" fontId="0" fillId="0" borderId="0" xfId="0" applyFill="1" applyAlignment="1">
      <alignment wrapText="1"/>
    </xf>
    <xf numFmtId="0" fontId="2" fillId="0" borderId="0" xfId="0" applyFont="1" applyFill="1"/>
    <xf numFmtId="0" fontId="6" fillId="5" borderId="0" xfId="0" applyFont="1" applyFill="1"/>
    <xf numFmtId="0" fontId="0" fillId="0" borderId="0" xfId="0" applyFont="1" applyFill="1" applyAlignment="1">
      <alignment wrapText="1"/>
    </xf>
    <xf numFmtId="0" fontId="7" fillId="0" borderId="0" xfId="0" applyFont="1"/>
  </cellXfs>
  <cellStyles count="1096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Normal" xfId="0" builtinId="0"/>
    <cellStyle name="Normal 2" xfId="1" xr:uid="{00000000-0005-0000-0000-000047040000}"/>
  </cellStyles>
  <dxfs count="34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B288"/>
  <sheetViews>
    <sheetView workbookViewId="0">
      <pane xSplit="3" ySplit="2" topLeftCell="D261" activePane="bottomRight" state="frozen"/>
      <selection pane="topRight" activeCell="C1" sqref="C1"/>
      <selection pane="bottomLeft" activeCell="A3" sqref="A3"/>
      <selection pane="bottomRight" activeCell="I279" sqref="I279:I285"/>
    </sheetView>
  </sheetViews>
  <sheetFormatPr defaultColWidth="8.85546875" defaultRowHeight="15" x14ac:dyDescent="0.25"/>
  <cols>
    <col min="1" max="1" width="14.42578125" bestFit="1" customWidth="1"/>
    <col min="2" max="2" width="14.42578125" customWidth="1"/>
    <col min="3" max="3" width="9.42578125" customWidth="1"/>
    <col min="4" max="4" width="6.42578125" customWidth="1"/>
    <col min="5" max="5" width="6.85546875" customWidth="1"/>
    <col min="6" max="6" width="9.85546875" customWidth="1"/>
    <col min="7" max="7" width="9.7109375" customWidth="1"/>
    <col min="8" max="8" width="12.42578125" customWidth="1"/>
    <col min="9" max="9" width="12.42578125" style="13" customWidth="1"/>
    <col min="10" max="10" width="12.28515625" customWidth="1"/>
    <col min="11" max="11" width="12" customWidth="1"/>
    <col min="12" max="12" width="10.42578125" customWidth="1"/>
    <col min="13" max="13" width="10.42578125" style="29" customWidth="1"/>
    <col min="14" max="14" width="12.85546875" customWidth="1"/>
    <col min="15" max="23" width="12.85546875" style="29" customWidth="1"/>
    <col min="24" max="24" width="4.42578125" style="31" customWidth="1"/>
    <col min="54" max="54" width="5.42578125" style="31" customWidth="1"/>
  </cols>
  <sheetData>
    <row r="1" spans="1:80" s="10" customFormat="1" x14ac:dyDescent="0.25">
      <c r="G1" s="10" t="s">
        <v>1115</v>
      </c>
      <c r="I1" s="10" t="s">
        <v>2084</v>
      </c>
      <c r="J1" s="10" t="s">
        <v>1072</v>
      </c>
      <c r="L1" s="10" t="s">
        <v>2084</v>
      </c>
      <c r="N1" s="10" t="s">
        <v>2084</v>
      </c>
      <c r="P1" s="10" t="s">
        <v>2084</v>
      </c>
      <c r="Q1" s="10" t="s">
        <v>2084</v>
      </c>
      <c r="R1" s="10" t="s">
        <v>2084</v>
      </c>
      <c r="S1" s="10" t="s">
        <v>2084</v>
      </c>
      <c r="T1" s="10" t="s">
        <v>2084</v>
      </c>
      <c r="U1" s="10" t="s">
        <v>2084</v>
      </c>
      <c r="V1" s="10" t="s">
        <v>2084</v>
      </c>
      <c r="X1" s="35"/>
      <c r="Y1" s="10" t="s">
        <v>1425</v>
      </c>
      <c r="AJ1" s="37" t="s">
        <v>554</v>
      </c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5"/>
    </row>
    <row r="2" spans="1:80" ht="60" x14ac:dyDescent="0.25">
      <c r="A2" s="1" t="s">
        <v>1383</v>
      </c>
      <c r="B2" s="1" t="s">
        <v>1384</v>
      </c>
      <c r="C2" s="1" t="s">
        <v>1385</v>
      </c>
      <c r="D2" s="1" t="s">
        <v>1386</v>
      </c>
      <c r="E2" s="1" t="s">
        <v>1387</v>
      </c>
      <c r="F2" s="1" t="s">
        <v>1388</v>
      </c>
      <c r="G2" s="30" t="s">
        <v>1389</v>
      </c>
      <c r="H2" s="30" t="s">
        <v>1390</v>
      </c>
      <c r="I2" s="30" t="s">
        <v>1391</v>
      </c>
      <c r="J2" s="30" t="s">
        <v>1392</v>
      </c>
      <c r="K2" s="30" t="s">
        <v>1393</v>
      </c>
      <c r="L2" s="30" t="s">
        <v>1394</v>
      </c>
      <c r="M2" s="30" t="s">
        <v>1728</v>
      </c>
      <c r="N2" s="30" t="s">
        <v>1395</v>
      </c>
      <c r="O2" s="30" t="s">
        <v>1728</v>
      </c>
      <c r="P2" s="30" t="s">
        <v>2081</v>
      </c>
      <c r="Q2" s="30" t="s">
        <v>2144</v>
      </c>
      <c r="R2" s="30" t="s">
        <v>2157</v>
      </c>
      <c r="S2" s="30" t="s">
        <v>2163</v>
      </c>
      <c r="T2" s="30" t="s">
        <v>2164</v>
      </c>
      <c r="U2" s="30" t="s">
        <v>2158</v>
      </c>
      <c r="V2" s="30" t="s">
        <v>2209</v>
      </c>
      <c r="W2" s="30" t="s">
        <v>2222</v>
      </c>
      <c r="X2" s="32"/>
      <c r="Y2" s="33" t="s">
        <v>1396</v>
      </c>
      <c r="Z2" s="33" t="s">
        <v>1397</v>
      </c>
      <c r="AA2" s="33" t="s">
        <v>1398</v>
      </c>
      <c r="AB2" s="33" t="s">
        <v>1399</v>
      </c>
      <c r="AC2" s="33" t="s">
        <v>1400</v>
      </c>
      <c r="AD2" s="33" t="s">
        <v>1401</v>
      </c>
      <c r="AE2" s="33" t="s">
        <v>1402</v>
      </c>
      <c r="AF2" s="33" t="s">
        <v>1403</v>
      </c>
      <c r="AG2" s="33" t="s">
        <v>1404</v>
      </c>
      <c r="AH2" s="33" t="s">
        <v>1405</v>
      </c>
      <c r="AI2" s="33" t="s">
        <v>1406</v>
      </c>
      <c r="AJ2" s="3" t="s">
        <v>1407</v>
      </c>
      <c r="AK2" s="3" t="s">
        <v>1408</v>
      </c>
      <c r="AL2" s="3" t="s">
        <v>1409</v>
      </c>
      <c r="AM2" s="3" t="s">
        <v>1410</v>
      </c>
      <c r="AN2" s="3" t="s">
        <v>1411</v>
      </c>
      <c r="AO2" s="3" t="s">
        <v>1412</v>
      </c>
      <c r="AP2" s="3" t="s">
        <v>1413</v>
      </c>
      <c r="AQ2" s="3" t="s">
        <v>1414</v>
      </c>
      <c r="AR2" s="3" t="s">
        <v>1415</v>
      </c>
      <c r="AS2" s="3" t="s">
        <v>1416</v>
      </c>
      <c r="AT2" s="3" t="s">
        <v>1417</v>
      </c>
      <c r="AU2" s="3" t="s">
        <v>1418</v>
      </c>
      <c r="AV2" s="3" t="s">
        <v>1419</v>
      </c>
      <c r="AW2" s="3" t="s">
        <v>1420</v>
      </c>
      <c r="AX2" s="3" t="s">
        <v>1421</v>
      </c>
      <c r="AY2" s="3" t="s">
        <v>1422</v>
      </c>
      <c r="AZ2" s="3" t="s">
        <v>1423</v>
      </c>
      <c r="BA2" s="3" t="s">
        <v>1424</v>
      </c>
      <c r="BB2" s="32"/>
      <c r="BU2" t="s">
        <v>565</v>
      </c>
      <c r="CB2" s="3" t="s">
        <v>1410</v>
      </c>
    </row>
    <row r="3" spans="1:80" x14ac:dyDescent="0.25">
      <c r="A3" t="s">
        <v>19</v>
      </c>
      <c r="B3">
        <v>1</v>
      </c>
      <c r="C3" t="s">
        <v>0</v>
      </c>
      <c r="D3">
        <v>10</v>
      </c>
      <c r="E3" t="s">
        <v>1</v>
      </c>
      <c r="F3" t="s">
        <v>52</v>
      </c>
      <c r="G3" s="29">
        <v>7377</v>
      </c>
      <c r="H3" s="29">
        <v>479</v>
      </c>
      <c r="I3" s="13">
        <f>H3/G3*100</f>
        <v>6.4931543988071034</v>
      </c>
      <c r="J3" s="29">
        <v>0.15087265624999935</v>
      </c>
      <c r="K3" s="29">
        <v>0.13581699186049867</v>
      </c>
      <c r="L3" s="29">
        <v>31.310060904840586</v>
      </c>
      <c r="M3" s="29">
        <f>ABS(L3-$L$267)</f>
        <v>3.6796210379696781</v>
      </c>
      <c r="N3" s="29">
        <v>0.77816702289415107</v>
      </c>
      <c r="O3" s="29">
        <f>ABS(N3-$N$267)</f>
        <v>0.22976590161349086</v>
      </c>
      <c r="Q3" s="29">
        <v>8.4930299999999992</v>
      </c>
      <c r="R3" s="29">
        <v>15</v>
      </c>
      <c r="S3" s="29">
        <f t="shared" ref="S3:S44" si="0">AVERAGE(3,2,2)</f>
        <v>2.3333333333333335</v>
      </c>
      <c r="T3" s="29">
        <f t="shared" ref="T3:T44" si="1">AVERAGE(10,8,8)</f>
        <v>8.6666666666666661</v>
      </c>
      <c r="U3" s="29">
        <f t="shared" ref="U3:U44" si="2">AVERAGE(13,10,10)</f>
        <v>11</v>
      </c>
      <c r="V3" s="29">
        <v>21</v>
      </c>
      <c r="W3" s="29" t="s">
        <v>2223</v>
      </c>
      <c r="Y3">
        <v>9605</v>
      </c>
      <c r="Z3">
        <v>306.21157499999998</v>
      </c>
      <c r="AA3">
        <v>31.367201000000001</v>
      </c>
      <c r="AB3">
        <v>95.99</v>
      </c>
      <c r="AC3">
        <v>303.93639100000001</v>
      </c>
      <c r="AD3">
        <v>30.393639</v>
      </c>
      <c r="AE3">
        <v>3.1697000000000003E-2</v>
      </c>
      <c r="AF3">
        <v>2.9201000000000001E-2</v>
      </c>
      <c r="AG3">
        <v>0.92124899999999998</v>
      </c>
      <c r="AH3">
        <v>2.7474999999999999E-2</v>
      </c>
      <c r="AI3">
        <v>2.75E-2</v>
      </c>
      <c r="AJ3">
        <v>5</v>
      </c>
      <c r="AK3">
        <v>1.6329E-2</v>
      </c>
      <c r="AL3">
        <v>0.979715</v>
      </c>
      <c r="AM3">
        <v>11.910463</v>
      </c>
      <c r="AN3">
        <v>3.0130499999999998</v>
      </c>
      <c r="AO3">
        <v>3.4028299999999998</v>
      </c>
      <c r="AP3">
        <v>228.8</v>
      </c>
      <c r="AQ3">
        <v>283.207874</v>
      </c>
      <c r="AR3">
        <v>1.3226999999999999E-2</v>
      </c>
      <c r="AS3">
        <v>4.9069999999999999E-3</v>
      </c>
      <c r="AT3">
        <v>69.712749000000002</v>
      </c>
      <c r="AU3">
        <v>7.3486779999999996</v>
      </c>
      <c r="AV3">
        <v>268.09430700000001</v>
      </c>
      <c r="AW3">
        <v>59.634650000000001</v>
      </c>
      <c r="AX3">
        <v>0.20846899999999999</v>
      </c>
      <c r="AY3">
        <v>0.15640799999999999</v>
      </c>
      <c r="AZ3">
        <v>31.134682000000002</v>
      </c>
      <c r="BA3">
        <v>1.8633900000000001</v>
      </c>
      <c r="CB3">
        <v>0</v>
      </c>
    </row>
    <row r="4" spans="1:80" x14ac:dyDescent="0.25">
      <c r="A4" t="s">
        <v>20</v>
      </c>
      <c r="B4" s="29">
        <v>1</v>
      </c>
      <c r="C4" t="s">
        <v>21</v>
      </c>
      <c r="D4">
        <v>7</v>
      </c>
      <c r="E4" t="s">
        <v>1</v>
      </c>
      <c r="F4" t="s">
        <v>52</v>
      </c>
      <c r="G4" s="29">
        <v>9870</v>
      </c>
      <c r="H4" s="29">
        <v>68</v>
      </c>
      <c r="I4" s="29">
        <f t="shared" ref="I4:I67" si="3">H4/G4*100</f>
        <v>0.68895643363728465</v>
      </c>
      <c r="J4" s="29">
        <v>6.9896875000015513E-2</v>
      </c>
      <c r="K4" s="29">
        <v>2.7015918618915162E-2</v>
      </c>
      <c r="L4" s="29">
        <v>33.330889596086585</v>
      </c>
      <c r="M4" s="29">
        <f t="shared" ref="M4:M67" si="4">ABS(L4-$L$267)</f>
        <v>1.6587923467236791</v>
      </c>
      <c r="N4" s="29">
        <v>0.37766654645871295</v>
      </c>
      <c r="O4" s="29">
        <f t="shared" ref="O4:O67" si="5">ABS(N4-$N$267)</f>
        <v>0.17073457482194726</v>
      </c>
      <c r="Q4" s="29">
        <v>8.4930299999999992</v>
      </c>
      <c r="R4" s="29">
        <v>15</v>
      </c>
      <c r="S4" s="29">
        <f t="shared" si="0"/>
        <v>2.3333333333333335</v>
      </c>
      <c r="T4" s="29">
        <f t="shared" si="1"/>
        <v>8.6666666666666661</v>
      </c>
      <c r="U4" s="29">
        <f t="shared" si="2"/>
        <v>11</v>
      </c>
      <c r="V4" s="29">
        <v>21</v>
      </c>
      <c r="W4" s="29" t="s">
        <v>2223</v>
      </c>
      <c r="Y4">
        <v>10254</v>
      </c>
      <c r="Z4">
        <v>307.85095000000001</v>
      </c>
      <c r="AA4">
        <v>33.308326999999998</v>
      </c>
      <c r="AB4">
        <v>102.53</v>
      </c>
      <c r="AC4">
        <v>360.73620399999999</v>
      </c>
      <c r="AD4">
        <v>36.073619999999998</v>
      </c>
      <c r="AE4">
        <v>3.0018E-2</v>
      </c>
      <c r="AF4">
        <v>1.1315E-2</v>
      </c>
      <c r="AG4">
        <v>0.37695899999999999</v>
      </c>
      <c r="AH4">
        <v>2.9399999999999999E-2</v>
      </c>
      <c r="AI4">
        <v>2.75E-2</v>
      </c>
      <c r="AJ4">
        <v>1</v>
      </c>
      <c r="AK4">
        <v>3.248E-3</v>
      </c>
      <c r="AL4">
        <v>0.19489999999999999</v>
      </c>
      <c r="AM4">
        <v>0.39984399999999998</v>
      </c>
      <c r="AN4">
        <v>0.55310000000000004</v>
      </c>
      <c r="AO4">
        <v>0</v>
      </c>
      <c r="AP4">
        <v>41</v>
      </c>
      <c r="AQ4">
        <v>0</v>
      </c>
      <c r="AR4">
        <v>1.3828E-2</v>
      </c>
      <c r="AS4">
        <v>4.3049999999999998E-3</v>
      </c>
      <c r="AT4">
        <v>72.319653000000002</v>
      </c>
      <c r="AU4">
        <v>0</v>
      </c>
      <c r="AV4">
        <v>176.99115</v>
      </c>
      <c r="AW4">
        <v>0</v>
      </c>
      <c r="AX4">
        <v>0</v>
      </c>
      <c r="AY4">
        <v>0</v>
      </c>
      <c r="AZ4">
        <v>5.4006030000000003</v>
      </c>
      <c r="BA4">
        <v>0.37267800000000001</v>
      </c>
      <c r="CB4">
        <v>0</v>
      </c>
    </row>
    <row r="5" spans="1:80" x14ac:dyDescent="0.25">
      <c r="A5" t="s">
        <v>22</v>
      </c>
      <c r="B5" s="29">
        <v>1</v>
      </c>
      <c r="C5" t="s">
        <v>2</v>
      </c>
      <c r="D5">
        <v>3</v>
      </c>
      <c r="E5" t="s">
        <v>1</v>
      </c>
      <c r="F5" t="s">
        <v>52</v>
      </c>
      <c r="G5" s="29">
        <v>9156</v>
      </c>
      <c r="H5" s="29">
        <v>60</v>
      </c>
      <c r="I5" s="29">
        <f t="shared" si="3"/>
        <v>0.65530799475753598</v>
      </c>
      <c r="J5" s="29">
        <v>3.9757500000003887E-2</v>
      </c>
      <c r="K5" s="29">
        <v>3.7253401555595471E-2</v>
      </c>
      <c r="L5" s="29">
        <v>34.109214464303214</v>
      </c>
      <c r="M5" s="29">
        <f t="shared" si="4"/>
        <v>0.88046747850705032</v>
      </c>
      <c r="N5" s="29">
        <v>0.438400452343574</v>
      </c>
      <c r="O5" s="29">
        <f t="shared" si="5"/>
        <v>0.11000066893708621</v>
      </c>
      <c r="Q5" s="29">
        <v>8.4930299999999992</v>
      </c>
      <c r="R5" s="29">
        <v>15</v>
      </c>
      <c r="S5" s="29">
        <f t="shared" si="0"/>
        <v>2.3333333333333335</v>
      </c>
      <c r="T5" s="29">
        <f t="shared" si="1"/>
        <v>8.6666666666666661</v>
      </c>
      <c r="U5" s="29">
        <f t="shared" si="2"/>
        <v>11</v>
      </c>
      <c r="V5" s="29">
        <v>21</v>
      </c>
      <c r="W5" s="29" t="s">
        <v>2223</v>
      </c>
      <c r="Y5">
        <v>10281</v>
      </c>
      <c r="Z5">
        <v>301.51032500000002</v>
      </c>
      <c r="AA5">
        <v>34.098334999999999</v>
      </c>
      <c r="AB5">
        <v>102.8</v>
      </c>
      <c r="AC5">
        <v>349.18456400000002</v>
      </c>
      <c r="AD5">
        <v>34.918455999999999</v>
      </c>
      <c r="AE5">
        <v>2.9326000000000001E-2</v>
      </c>
      <c r="AF5">
        <v>1.2855E-2</v>
      </c>
      <c r="AG5">
        <v>0.43835400000000002</v>
      </c>
      <c r="AH5">
        <v>2.7924999999999998E-2</v>
      </c>
      <c r="AI5">
        <v>2.75E-2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CB5">
        <v>0</v>
      </c>
    </row>
    <row r="6" spans="1:80" x14ac:dyDescent="0.25">
      <c r="A6" t="s">
        <v>23</v>
      </c>
      <c r="B6" s="29">
        <v>1</v>
      </c>
      <c r="C6" t="s">
        <v>3</v>
      </c>
      <c r="D6">
        <v>4</v>
      </c>
      <c r="E6" t="s">
        <v>1</v>
      </c>
      <c r="F6" t="s">
        <v>50</v>
      </c>
      <c r="G6" s="29">
        <v>8492</v>
      </c>
      <c r="H6" s="29">
        <v>137</v>
      </c>
      <c r="I6" s="29">
        <f t="shared" si="3"/>
        <v>1.6132830899670276</v>
      </c>
      <c r="J6" s="29">
        <v>6.8753125000001081E-2</v>
      </c>
      <c r="K6" s="29">
        <v>6.229997755225699E-2</v>
      </c>
      <c r="L6" s="29">
        <v>33.065713085860402</v>
      </c>
      <c r="M6" s="29">
        <f t="shared" si="4"/>
        <v>1.9239688569498625</v>
      </c>
      <c r="N6" s="29">
        <v>0.46918873718214876</v>
      </c>
      <c r="O6" s="29">
        <f t="shared" si="5"/>
        <v>7.9212384098511446E-2</v>
      </c>
      <c r="P6" s="29">
        <v>1.008715235806724</v>
      </c>
      <c r="Q6" s="29">
        <v>8.4930299999999992</v>
      </c>
      <c r="R6" s="29">
        <v>15</v>
      </c>
      <c r="S6" s="29">
        <f t="shared" si="0"/>
        <v>2.3333333333333335</v>
      </c>
      <c r="T6" s="29">
        <f t="shared" si="1"/>
        <v>8.6666666666666661</v>
      </c>
      <c r="U6" s="29">
        <f t="shared" si="2"/>
        <v>11</v>
      </c>
      <c r="V6" s="29">
        <v>21</v>
      </c>
      <c r="W6" s="29" t="s">
        <v>2223</v>
      </c>
      <c r="Y6">
        <v>10217</v>
      </c>
      <c r="Z6">
        <v>308.21147500000001</v>
      </c>
      <c r="AA6">
        <v>33.149317000000003</v>
      </c>
      <c r="AB6">
        <v>102.16</v>
      </c>
      <c r="AC6">
        <v>348.18632100000002</v>
      </c>
      <c r="AD6">
        <v>34.818632000000001</v>
      </c>
      <c r="AE6">
        <v>3.0158999999999998E-2</v>
      </c>
      <c r="AF6">
        <v>1.4073E-2</v>
      </c>
      <c r="AG6">
        <v>0.46661900000000001</v>
      </c>
      <c r="AH6">
        <v>2.9049999999999999E-2</v>
      </c>
      <c r="AI6">
        <v>2.75E-2</v>
      </c>
      <c r="AJ6">
        <v>3</v>
      </c>
      <c r="AK6">
        <v>9.7339999999999996E-3</v>
      </c>
      <c r="AL6">
        <v>0.58401499999999995</v>
      </c>
      <c r="AM6">
        <v>0.87109700000000001</v>
      </c>
      <c r="AN6">
        <v>0.35441699999999998</v>
      </c>
      <c r="AO6">
        <v>0.16925299999999999</v>
      </c>
      <c r="AP6">
        <v>29.666667</v>
      </c>
      <c r="AQ6">
        <v>9.0184999999999995</v>
      </c>
      <c r="AR6">
        <v>1.2363000000000001E-2</v>
      </c>
      <c r="AS6">
        <v>5.6299999999999996E-3</v>
      </c>
      <c r="AT6">
        <v>85.579257999999996</v>
      </c>
      <c r="AU6">
        <v>14.992521</v>
      </c>
      <c r="AV6">
        <v>294.80798199999998</v>
      </c>
      <c r="AW6">
        <v>48.849612</v>
      </c>
      <c r="AX6">
        <v>78.126175000000003</v>
      </c>
      <c r="AY6">
        <v>42.191682999999998</v>
      </c>
      <c r="AZ6">
        <v>5.2232940000000001</v>
      </c>
      <c r="BA6">
        <v>0.5</v>
      </c>
      <c r="CB6">
        <v>0</v>
      </c>
    </row>
    <row r="7" spans="1:80" x14ac:dyDescent="0.25">
      <c r="A7" t="s">
        <v>23</v>
      </c>
      <c r="B7" s="29">
        <v>1</v>
      </c>
      <c r="C7" t="s">
        <v>12</v>
      </c>
      <c r="D7">
        <v>5</v>
      </c>
      <c r="E7" t="s">
        <v>1</v>
      </c>
      <c r="F7" t="s">
        <v>51</v>
      </c>
      <c r="G7" s="29">
        <v>2094</v>
      </c>
      <c r="H7" s="29">
        <v>191</v>
      </c>
      <c r="I7" s="29">
        <f t="shared" si="3"/>
        <v>9.1212989493791774</v>
      </c>
      <c r="J7" s="29">
        <v>0.11077039473684298</v>
      </c>
      <c r="K7" s="29">
        <v>0.14796244668661035</v>
      </c>
      <c r="L7" s="29">
        <v>8.1535095621516334</v>
      </c>
      <c r="M7" s="29">
        <f t="shared" si="4"/>
        <v>26.836172380658631</v>
      </c>
      <c r="N7" s="29">
        <v>0.80369876833521448</v>
      </c>
      <c r="O7" s="29">
        <f t="shared" si="5"/>
        <v>0.25529764705455427</v>
      </c>
      <c r="P7" s="29">
        <v>1.008715235806724</v>
      </c>
      <c r="Q7" s="29">
        <v>8.4930299999999992</v>
      </c>
      <c r="R7" s="29">
        <v>15</v>
      </c>
      <c r="S7" s="29">
        <f t="shared" si="0"/>
        <v>2.3333333333333335</v>
      </c>
      <c r="T7" s="29">
        <f t="shared" si="1"/>
        <v>8.6666666666666661</v>
      </c>
      <c r="U7" s="29">
        <f t="shared" si="2"/>
        <v>11</v>
      </c>
      <c r="V7" s="29">
        <v>21</v>
      </c>
      <c r="W7" s="29" t="s">
        <v>2223</v>
      </c>
      <c r="Y7">
        <v>2444</v>
      </c>
      <c r="Z7">
        <v>308.21147500000001</v>
      </c>
      <c r="AA7">
        <v>7.9296199999999999</v>
      </c>
      <c r="AB7">
        <v>24.16</v>
      </c>
      <c r="AC7">
        <v>24.908922</v>
      </c>
      <c r="AD7">
        <v>2.4908920000000001</v>
      </c>
      <c r="AE7">
        <v>0.12529299999999999</v>
      </c>
      <c r="AF7">
        <v>0.105725</v>
      </c>
      <c r="AG7">
        <v>0.84381799999999996</v>
      </c>
      <c r="AH7">
        <v>9.8250000000000004E-2</v>
      </c>
      <c r="AI7">
        <v>6.7500000000000004E-2</v>
      </c>
      <c r="AJ7">
        <v>2</v>
      </c>
      <c r="AK7">
        <v>6.489E-3</v>
      </c>
      <c r="AL7">
        <v>0.38934299999999999</v>
      </c>
      <c r="AM7">
        <v>1.800327</v>
      </c>
      <c r="AN7">
        <v>0.81063799999999997</v>
      </c>
      <c r="AO7">
        <v>0.66374299999999997</v>
      </c>
      <c r="AP7">
        <v>22</v>
      </c>
      <c r="AQ7">
        <v>12.727922</v>
      </c>
      <c r="AR7">
        <v>3.8601999999999997E-2</v>
      </c>
      <c r="AS7">
        <v>2.5784000000000001E-2</v>
      </c>
      <c r="AT7">
        <v>29.298821</v>
      </c>
      <c r="AU7">
        <v>8.2885120000000008</v>
      </c>
      <c r="AV7">
        <v>452.10728</v>
      </c>
      <c r="AW7">
        <v>10.836886</v>
      </c>
      <c r="AX7">
        <v>23.725850000000001</v>
      </c>
      <c r="AY7">
        <v>0</v>
      </c>
      <c r="AZ7">
        <v>6.108371</v>
      </c>
      <c r="BA7">
        <v>0.47140500000000002</v>
      </c>
      <c r="CB7">
        <v>0</v>
      </c>
    </row>
    <row r="8" spans="1:80" x14ac:dyDescent="0.25">
      <c r="A8" t="s">
        <v>24</v>
      </c>
      <c r="B8" s="29">
        <v>1</v>
      </c>
      <c r="C8" t="s">
        <v>2</v>
      </c>
      <c r="D8">
        <v>3</v>
      </c>
      <c r="E8" t="s">
        <v>1</v>
      </c>
      <c r="F8" t="s">
        <v>51</v>
      </c>
      <c r="G8" s="29">
        <v>3143</v>
      </c>
      <c r="H8" s="29">
        <v>4</v>
      </c>
      <c r="I8" s="29">
        <f t="shared" si="3"/>
        <v>0.12726694241170855</v>
      </c>
      <c r="J8" s="29">
        <v>7.9400000000006798E-2</v>
      </c>
      <c r="K8" s="29">
        <v>2.7988324534537054E-3</v>
      </c>
      <c r="L8" s="29">
        <v>8.7967304012049965</v>
      </c>
      <c r="M8" s="29">
        <f t="shared" si="4"/>
        <v>26.192951541605268</v>
      </c>
      <c r="N8" s="29">
        <v>0.46242061772357862</v>
      </c>
      <c r="O8" s="29">
        <f t="shared" si="5"/>
        <v>8.5980503557081589E-2</v>
      </c>
      <c r="P8" s="29">
        <v>1.0015313548273954</v>
      </c>
      <c r="Q8" s="29">
        <v>8.4930299999999992</v>
      </c>
      <c r="R8" s="29">
        <v>15</v>
      </c>
      <c r="S8" s="29">
        <f t="shared" si="0"/>
        <v>2.3333333333333335</v>
      </c>
      <c r="T8" s="29">
        <f t="shared" si="1"/>
        <v>8.6666666666666661</v>
      </c>
      <c r="U8" s="29">
        <f t="shared" si="2"/>
        <v>11</v>
      </c>
      <c r="V8" s="29">
        <v>21</v>
      </c>
      <c r="W8" s="29" t="s">
        <v>2223</v>
      </c>
      <c r="Y8">
        <v>3276</v>
      </c>
      <c r="Z8">
        <v>372.63470000000001</v>
      </c>
      <c r="AA8">
        <v>8.7914519999999996</v>
      </c>
      <c r="AB8">
        <v>32.75</v>
      </c>
      <c r="AC8">
        <v>45.290038000000003</v>
      </c>
      <c r="AD8">
        <v>4.5290039999999996</v>
      </c>
      <c r="AE8">
        <v>0.11372500000000001</v>
      </c>
      <c r="AF8">
        <v>5.3252000000000001E-2</v>
      </c>
      <c r="AG8">
        <v>0.468254</v>
      </c>
      <c r="AH8">
        <v>0.107575</v>
      </c>
      <c r="AI8">
        <v>0.10249999999999999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CB8">
        <v>0</v>
      </c>
    </row>
    <row r="9" spans="1:80" x14ac:dyDescent="0.25">
      <c r="A9" t="s">
        <v>24</v>
      </c>
      <c r="B9" s="29">
        <v>1</v>
      </c>
      <c r="C9" t="s">
        <v>3</v>
      </c>
      <c r="D9">
        <v>4</v>
      </c>
      <c r="E9" t="s">
        <v>1</v>
      </c>
      <c r="F9" t="s">
        <v>51</v>
      </c>
      <c r="G9" s="29">
        <v>12481</v>
      </c>
      <c r="H9" s="29">
        <v>613</v>
      </c>
      <c r="I9" s="29">
        <f t="shared" si="3"/>
        <v>4.9114654274497234</v>
      </c>
      <c r="J9" s="29">
        <v>3.6469306930692946E-2</v>
      </c>
      <c r="K9" s="29">
        <v>0.28268207779882426</v>
      </c>
      <c r="L9" s="29">
        <v>34.932227851555695</v>
      </c>
      <c r="M9" s="29">
        <f t="shared" si="4"/>
        <v>5.7454091254570017E-2</v>
      </c>
      <c r="N9" s="29">
        <v>0.80330208880060561</v>
      </c>
      <c r="O9" s="29">
        <f t="shared" si="5"/>
        <v>0.2549009675199454</v>
      </c>
      <c r="P9" s="29">
        <v>1.00559606739</v>
      </c>
      <c r="Q9" s="29">
        <v>8.4930299999999992</v>
      </c>
      <c r="R9" s="29">
        <v>15</v>
      </c>
      <c r="S9" s="29">
        <f t="shared" si="0"/>
        <v>2.3333333333333335</v>
      </c>
      <c r="T9" s="29">
        <f t="shared" si="1"/>
        <v>8.6666666666666661</v>
      </c>
      <c r="U9" s="29">
        <f t="shared" si="2"/>
        <v>11</v>
      </c>
      <c r="V9" s="29">
        <v>21</v>
      </c>
      <c r="W9" s="29" t="s">
        <v>2223</v>
      </c>
      <c r="Y9">
        <v>13030</v>
      </c>
      <c r="Z9">
        <v>372.63470000000001</v>
      </c>
      <c r="AA9">
        <v>34.967221000000002</v>
      </c>
      <c r="AB9">
        <v>130.29</v>
      </c>
      <c r="AC9">
        <v>364.856829</v>
      </c>
      <c r="AD9">
        <v>36.485683000000002</v>
      </c>
      <c r="AE9">
        <v>2.8596E-2</v>
      </c>
      <c r="AF9">
        <v>2.3030999999999999E-2</v>
      </c>
      <c r="AG9">
        <v>0.80538500000000002</v>
      </c>
      <c r="AH9">
        <v>2.35E-2</v>
      </c>
      <c r="AI9">
        <v>1.7500000000000002E-2</v>
      </c>
      <c r="AJ9">
        <v>11</v>
      </c>
      <c r="AK9">
        <v>2.9520000000000001E-2</v>
      </c>
      <c r="AL9">
        <v>1.771172</v>
      </c>
      <c r="AM9">
        <v>2.747506</v>
      </c>
      <c r="AN9">
        <v>0.32481399999999999</v>
      </c>
      <c r="AO9">
        <v>0.14836199999999999</v>
      </c>
      <c r="AP9">
        <v>32.545454999999997</v>
      </c>
      <c r="AQ9">
        <v>12.683560999999999</v>
      </c>
      <c r="AR9">
        <v>1.0297000000000001E-2</v>
      </c>
      <c r="AS9">
        <v>5.6420000000000003E-3</v>
      </c>
      <c r="AT9">
        <v>103.44605</v>
      </c>
      <c r="AU9">
        <v>23.050236000000002</v>
      </c>
      <c r="AV9">
        <v>513.41833799999995</v>
      </c>
      <c r="AW9">
        <v>248.43783199999999</v>
      </c>
      <c r="AX9">
        <v>26.495443000000002</v>
      </c>
      <c r="AY9">
        <v>34.105429999999998</v>
      </c>
      <c r="AZ9">
        <v>6.7722150000000001</v>
      </c>
      <c r="BA9">
        <v>1.2936259999999999</v>
      </c>
      <c r="CB9">
        <v>0</v>
      </c>
    </row>
    <row r="10" spans="1:80" x14ac:dyDescent="0.25">
      <c r="A10" t="s">
        <v>24</v>
      </c>
      <c r="B10" s="29">
        <v>1</v>
      </c>
      <c r="C10" t="s">
        <v>0</v>
      </c>
      <c r="D10">
        <v>10</v>
      </c>
      <c r="E10" t="s">
        <v>1</v>
      </c>
      <c r="F10" t="s">
        <v>51</v>
      </c>
      <c r="G10" s="29">
        <v>8862</v>
      </c>
      <c r="H10" s="29">
        <v>592</v>
      </c>
      <c r="I10" s="29">
        <f t="shared" si="3"/>
        <v>6.6802076280749274</v>
      </c>
      <c r="J10" s="29">
        <v>9.4379710144927714E-2</v>
      </c>
      <c r="K10" s="29">
        <v>0.19311943928830566</v>
      </c>
      <c r="L10" s="29">
        <v>24.803253202506738</v>
      </c>
      <c r="M10" s="29">
        <f t="shared" si="4"/>
        <v>10.186428740303526</v>
      </c>
      <c r="N10" s="29">
        <v>0.66296666588118836</v>
      </c>
      <c r="O10" s="29">
        <f t="shared" si="5"/>
        <v>0.11456554460052815</v>
      </c>
      <c r="P10" s="29">
        <v>1.0125650193436841</v>
      </c>
      <c r="Q10" s="29">
        <v>8.4930299999999992</v>
      </c>
      <c r="R10" s="29">
        <v>15</v>
      </c>
      <c r="S10" s="29">
        <f t="shared" si="0"/>
        <v>2.3333333333333335</v>
      </c>
      <c r="T10" s="29">
        <f t="shared" si="1"/>
        <v>8.6666666666666661</v>
      </c>
      <c r="U10" s="29">
        <f t="shared" si="2"/>
        <v>11</v>
      </c>
      <c r="V10" s="29">
        <v>21</v>
      </c>
      <c r="W10" s="29" t="s">
        <v>2223</v>
      </c>
      <c r="Y10">
        <v>9224</v>
      </c>
      <c r="Z10">
        <v>372.63470000000001</v>
      </c>
      <c r="AA10">
        <v>24.753464999999998</v>
      </c>
      <c r="AB10">
        <v>92.22</v>
      </c>
      <c r="AC10">
        <v>238.27243100000001</v>
      </c>
      <c r="AD10">
        <v>23.827242999999999</v>
      </c>
      <c r="AE10">
        <v>4.0393999999999999E-2</v>
      </c>
      <c r="AF10">
        <v>2.6563E-2</v>
      </c>
      <c r="AG10">
        <v>0.65758700000000003</v>
      </c>
      <c r="AH10">
        <v>3.6275000000000002E-2</v>
      </c>
      <c r="AI10">
        <v>2.75E-2</v>
      </c>
      <c r="AJ10">
        <v>3</v>
      </c>
      <c r="AK10">
        <v>8.0510000000000009E-3</v>
      </c>
      <c r="AL10">
        <v>0.483047</v>
      </c>
      <c r="AM10">
        <v>0.98655700000000002</v>
      </c>
      <c r="AN10">
        <v>0.41963299999999998</v>
      </c>
      <c r="AO10">
        <v>7.5899999999999995E-2</v>
      </c>
      <c r="AP10">
        <v>30.333333</v>
      </c>
      <c r="AQ10">
        <v>3.21455</v>
      </c>
      <c r="AR10">
        <v>1.4305999999999999E-2</v>
      </c>
      <c r="AS10">
        <v>5.6259999999999999E-3</v>
      </c>
      <c r="AT10">
        <v>70.646750999999995</v>
      </c>
      <c r="AU10">
        <v>7.6490869999999997</v>
      </c>
      <c r="AV10">
        <v>200.55273299999999</v>
      </c>
      <c r="AW10">
        <v>59.160989999999998</v>
      </c>
      <c r="AX10">
        <v>33.167062999999999</v>
      </c>
      <c r="AY10">
        <v>45.245801</v>
      </c>
      <c r="AZ10">
        <v>6.4725409999999997</v>
      </c>
      <c r="BA10">
        <v>0.72843100000000005</v>
      </c>
      <c r="CB10">
        <v>0</v>
      </c>
    </row>
    <row r="11" spans="1:80" x14ac:dyDescent="0.25">
      <c r="A11" t="s">
        <v>25</v>
      </c>
      <c r="B11" s="29">
        <v>1</v>
      </c>
      <c r="C11" t="s">
        <v>21</v>
      </c>
      <c r="D11">
        <v>7</v>
      </c>
      <c r="E11" t="s">
        <v>1</v>
      </c>
      <c r="F11" t="s">
        <v>50</v>
      </c>
      <c r="G11" s="29">
        <v>7482</v>
      </c>
      <c r="H11" s="29">
        <v>435</v>
      </c>
      <c r="I11" s="29">
        <f t="shared" si="3"/>
        <v>5.8139534883720927</v>
      </c>
      <c r="J11" s="29">
        <v>0.10598802083333465</v>
      </c>
      <c r="K11" s="29">
        <v>0.15041283962616209</v>
      </c>
      <c r="L11" s="29">
        <v>23.445601376728014</v>
      </c>
      <c r="M11" s="29">
        <f t="shared" si="4"/>
        <v>11.544080566082251</v>
      </c>
      <c r="N11" s="29">
        <v>0.70130172850136352</v>
      </c>
      <c r="O11" s="29">
        <f t="shared" si="5"/>
        <v>0.15290060722070331</v>
      </c>
      <c r="P11" s="29">
        <v>0.95830851288741159</v>
      </c>
      <c r="Q11" s="29">
        <v>8.4930299999999992</v>
      </c>
      <c r="R11" s="29">
        <v>15</v>
      </c>
      <c r="S11" s="29">
        <f t="shared" si="0"/>
        <v>2.3333333333333335</v>
      </c>
      <c r="T11" s="29">
        <f t="shared" si="1"/>
        <v>8.6666666666666661</v>
      </c>
      <c r="U11" s="29">
        <f t="shared" si="2"/>
        <v>11</v>
      </c>
      <c r="V11" s="29">
        <v>21</v>
      </c>
      <c r="W11" s="29" t="s">
        <v>2223</v>
      </c>
      <c r="Y11">
        <v>8384</v>
      </c>
      <c r="Z11">
        <v>354.99437499999999</v>
      </c>
      <c r="AA11">
        <v>23.617276</v>
      </c>
      <c r="AB11">
        <v>83.8</v>
      </c>
      <c r="AC11">
        <v>216.69296299999999</v>
      </c>
      <c r="AD11">
        <v>21.669295999999999</v>
      </c>
      <c r="AE11">
        <v>4.2340999999999997E-2</v>
      </c>
      <c r="AF11">
        <v>2.9031000000000001E-2</v>
      </c>
      <c r="AG11">
        <v>0.68564999999999998</v>
      </c>
      <c r="AH11">
        <v>3.7425E-2</v>
      </c>
      <c r="AI11">
        <v>3.2500000000000001E-2</v>
      </c>
      <c r="AJ11">
        <v>1</v>
      </c>
      <c r="AK11">
        <v>2.8170000000000001E-3</v>
      </c>
      <c r="AL11">
        <v>0.169017</v>
      </c>
      <c r="AM11">
        <v>0.25047700000000001</v>
      </c>
      <c r="AN11">
        <v>0.20927499999999999</v>
      </c>
      <c r="AO11">
        <v>0</v>
      </c>
      <c r="AP11">
        <v>21</v>
      </c>
      <c r="AQ11">
        <v>0</v>
      </c>
      <c r="AR11">
        <v>1.0463999999999999E-2</v>
      </c>
      <c r="AS11">
        <v>3.3700000000000002E-3</v>
      </c>
      <c r="AT11">
        <v>95.568032000000002</v>
      </c>
      <c r="AU11">
        <v>0</v>
      </c>
      <c r="AV11">
        <v>186.915888</v>
      </c>
      <c r="AW11">
        <v>0</v>
      </c>
      <c r="AX11">
        <v>0</v>
      </c>
      <c r="AY11">
        <v>0</v>
      </c>
      <c r="AZ11">
        <v>7.1729520000000004</v>
      </c>
      <c r="BA11">
        <v>0.37267800000000001</v>
      </c>
      <c r="CB11">
        <v>0</v>
      </c>
    </row>
    <row r="12" spans="1:80" x14ac:dyDescent="0.25">
      <c r="A12" t="s">
        <v>25</v>
      </c>
      <c r="B12" s="29">
        <v>1</v>
      </c>
      <c r="C12" t="s">
        <v>4</v>
      </c>
      <c r="D12">
        <v>12</v>
      </c>
      <c r="E12" t="s">
        <v>1</v>
      </c>
      <c r="F12" t="s">
        <v>50</v>
      </c>
      <c r="G12" s="29">
        <v>3931</v>
      </c>
      <c r="H12" s="29">
        <v>565</v>
      </c>
      <c r="I12" s="29">
        <f t="shared" si="3"/>
        <v>14.372933095904351</v>
      </c>
      <c r="J12" s="29">
        <v>0.11637378048780274</v>
      </c>
      <c r="K12" s="29">
        <v>0.25695526769469357</v>
      </c>
      <c r="L12" s="29">
        <v>12.318184845217566</v>
      </c>
      <c r="M12" s="29">
        <f t="shared" si="4"/>
        <v>22.671497097592699</v>
      </c>
      <c r="N12" s="29">
        <v>1.0254013679054605</v>
      </c>
      <c r="O12" s="29">
        <f t="shared" si="5"/>
        <v>0.47700024662480034</v>
      </c>
      <c r="P12" s="29">
        <v>0.98887986079704115</v>
      </c>
      <c r="Q12" s="29">
        <v>8.4930299999999992</v>
      </c>
      <c r="R12" s="29">
        <v>15</v>
      </c>
      <c r="S12" s="29">
        <f t="shared" si="0"/>
        <v>2.3333333333333335</v>
      </c>
      <c r="T12" s="29">
        <f t="shared" si="1"/>
        <v>8.6666666666666661</v>
      </c>
      <c r="U12" s="29">
        <f t="shared" si="2"/>
        <v>11</v>
      </c>
      <c r="V12" s="29">
        <v>21</v>
      </c>
      <c r="W12" s="29" t="s">
        <v>2223</v>
      </c>
      <c r="Y12">
        <v>4419</v>
      </c>
      <c r="Z12">
        <v>354.99437499999999</v>
      </c>
      <c r="AA12">
        <v>12.448085000000001</v>
      </c>
      <c r="AB12">
        <v>44.07</v>
      </c>
      <c r="AC12">
        <v>73.424825999999996</v>
      </c>
      <c r="AD12">
        <v>7.3424829999999996</v>
      </c>
      <c r="AE12">
        <v>8.0294000000000004E-2</v>
      </c>
      <c r="AF12">
        <v>8.2351999999999995E-2</v>
      </c>
      <c r="AG12">
        <v>1.025638</v>
      </c>
      <c r="AH12">
        <v>5.1587000000000001E-2</v>
      </c>
      <c r="AI12">
        <v>1.7500000000000002E-2</v>
      </c>
      <c r="AJ12">
        <v>12</v>
      </c>
      <c r="AK12">
        <v>3.3803E-2</v>
      </c>
      <c r="AL12">
        <v>2.0282010000000001</v>
      </c>
      <c r="AM12">
        <v>7.4451229999999997</v>
      </c>
      <c r="AN12">
        <v>0.66420999999999997</v>
      </c>
      <c r="AO12">
        <v>0.54838200000000004</v>
      </c>
      <c r="AP12">
        <v>27.416667</v>
      </c>
      <c r="AQ12">
        <v>17.834890999999999</v>
      </c>
      <c r="AR12">
        <v>2.5144E-2</v>
      </c>
      <c r="AS12">
        <v>1.4486000000000001E-2</v>
      </c>
      <c r="AT12">
        <v>47.227164000000002</v>
      </c>
      <c r="AU12">
        <v>12.460089</v>
      </c>
      <c r="AV12">
        <v>167.904822</v>
      </c>
      <c r="AW12">
        <v>51.856312000000003</v>
      </c>
      <c r="AX12">
        <v>27.258870000000002</v>
      </c>
      <c r="AY12">
        <v>44.320832000000003</v>
      </c>
      <c r="AZ12">
        <v>7.2661850000000001</v>
      </c>
      <c r="BA12">
        <v>2</v>
      </c>
      <c r="CB12">
        <v>0</v>
      </c>
    </row>
    <row r="13" spans="1:80" x14ac:dyDescent="0.25">
      <c r="A13" t="s">
        <v>25</v>
      </c>
      <c r="B13" s="29">
        <v>1</v>
      </c>
      <c r="C13" t="s">
        <v>10</v>
      </c>
      <c r="D13">
        <v>13</v>
      </c>
      <c r="E13" t="s">
        <v>1</v>
      </c>
      <c r="F13" t="s">
        <v>51</v>
      </c>
      <c r="G13" s="29">
        <v>10705</v>
      </c>
      <c r="H13" s="29">
        <v>653</v>
      </c>
      <c r="I13" s="29">
        <f t="shared" si="3"/>
        <v>6.0999532928538072</v>
      </c>
      <c r="J13" s="29">
        <v>4.1444306930694112E-2</v>
      </c>
      <c r="K13" s="29">
        <v>0.31649368338004941</v>
      </c>
      <c r="L13" s="29">
        <v>33.545196837459692</v>
      </c>
      <c r="M13" s="29">
        <f t="shared" si="4"/>
        <v>1.444485105350573</v>
      </c>
      <c r="N13" s="29">
        <v>0.747857110965092</v>
      </c>
      <c r="O13" s="29">
        <f t="shared" si="5"/>
        <v>0.19945598968443179</v>
      </c>
      <c r="P13" s="29">
        <v>1.0076138381325017</v>
      </c>
      <c r="Q13" s="29">
        <v>8.4930299999999992</v>
      </c>
      <c r="R13" s="29">
        <v>15</v>
      </c>
      <c r="S13" s="29">
        <f t="shared" si="0"/>
        <v>2.3333333333333335</v>
      </c>
      <c r="T13" s="29">
        <f t="shared" si="1"/>
        <v>8.6666666666666661</v>
      </c>
      <c r="U13" s="29">
        <f t="shared" si="2"/>
        <v>11</v>
      </c>
      <c r="V13" s="29">
        <v>21</v>
      </c>
      <c r="W13" s="29" t="s">
        <v>2223</v>
      </c>
      <c r="Y13">
        <v>11827</v>
      </c>
      <c r="Z13">
        <v>354.99437499999999</v>
      </c>
      <c r="AA13">
        <v>33.316020999999999</v>
      </c>
      <c r="AB13">
        <v>118.26</v>
      </c>
      <c r="AC13">
        <v>330.44826</v>
      </c>
      <c r="AD13">
        <v>33.044826</v>
      </c>
      <c r="AE13">
        <v>3.0008E-2</v>
      </c>
      <c r="AF13">
        <v>2.2388000000000002E-2</v>
      </c>
      <c r="AG13">
        <v>0.74606700000000004</v>
      </c>
      <c r="AH13">
        <v>2.4899999999999999E-2</v>
      </c>
      <c r="AI13">
        <v>1.2500000000000001E-2</v>
      </c>
      <c r="AJ13">
        <v>13</v>
      </c>
      <c r="AK13">
        <v>3.662E-2</v>
      </c>
      <c r="AL13">
        <v>2.1972179999999999</v>
      </c>
      <c r="AM13">
        <v>2.9762409999999999</v>
      </c>
      <c r="AN13">
        <v>0.267123</v>
      </c>
      <c r="AO13">
        <v>0.17551700000000001</v>
      </c>
      <c r="AP13">
        <v>27.076923000000001</v>
      </c>
      <c r="AQ13">
        <v>13.307024999999999</v>
      </c>
      <c r="AR13">
        <v>1.0244E-2</v>
      </c>
      <c r="AS13">
        <v>5.8100000000000001E-3</v>
      </c>
      <c r="AT13">
        <v>123.136979</v>
      </c>
      <c r="AU13">
        <v>50.683050000000001</v>
      </c>
      <c r="AV13">
        <v>405.76504</v>
      </c>
      <c r="AW13">
        <v>88.471751999999995</v>
      </c>
      <c r="AX13">
        <v>24.529357999999998</v>
      </c>
      <c r="AY13">
        <v>37.724494999999997</v>
      </c>
      <c r="AZ13">
        <v>6.5110359999999998</v>
      </c>
      <c r="BA13">
        <v>1.9507829999999999</v>
      </c>
      <c r="CB13">
        <v>0</v>
      </c>
    </row>
    <row r="14" spans="1:80" x14ac:dyDescent="0.25">
      <c r="A14" t="s">
        <v>26</v>
      </c>
      <c r="B14" s="29">
        <v>1</v>
      </c>
      <c r="C14" t="s">
        <v>5</v>
      </c>
      <c r="D14">
        <v>14</v>
      </c>
      <c r="E14" t="s">
        <v>1</v>
      </c>
      <c r="F14" t="s">
        <v>52</v>
      </c>
      <c r="G14" s="29">
        <v>6973</v>
      </c>
      <c r="H14" s="29">
        <v>415</v>
      </c>
      <c r="I14" s="29">
        <f t="shared" si="3"/>
        <v>5.9515273196615519</v>
      </c>
      <c r="J14" s="29">
        <v>9.3652222222221193E-2</v>
      </c>
      <c r="K14" s="29">
        <v>0.16496596605161248</v>
      </c>
      <c r="L14" s="29">
        <v>25.56239291728653</v>
      </c>
      <c r="M14" s="29">
        <f t="shared" si="4"/>
        <v>9.4272890255237343</v>
      </c>
      <c r="N14" s="29">
        <v>0.73286369847900446</v>
      </c>
      <c r="O14" s="29">
        <f t="shared" si="5"/>
        <v>0.18446257719834425</v>
      </c>
      <c r="Q14" s="29">
        <v>8.4930299999999992</v>
      </c>
      <c r="R14" s="29">
        <v>15</v>
      </c>
      <c r="S14" s="29">
        <f t="shared" si="0"/>
        <v>2.3333333333333335</v>
      </c>
      <c r="T14" s="29">
        <f t="shared" si="1"/>
        <v>8.6666666666666661</v>
      </c>
      <c r="U14" s="29">
        <f t="shared" si="2"/>
        <v>11</v>
      </c>
      <c r="V14" s="29">
        <v>21</v>
      </c>
      <c r="W14" s="29" t="s">
        <v>2223</v>
      </c>
      <c r="Y14">
        <v>7732</v>
      </c>
      <c r="Z14">
        <v>303.54547500000001</v>
      </c>
      <c r="AA14">
        <v>25.472294999999999</v>
      </c>
      <c r="AB14">
        <v>77.28</v>
      </c>
      <c r="AC14">
        <v>204.623561</v>
      </c>
      <c r="AD14">
        <v>20.462356</v>
      </c>
      <c r="AE14">
        <v>3.9255999999999999E-2</v>
      </c>
      <c r="AF14">
        <v>2.8209000000000001E-2</v>
      </c>
      <c r="AG14">
        <v>0.71857899999999997</v>
      </c>
      <c r="AH14">
        <v>3.465E-2</v>
      </c>
      <c r="AI14">
        <v>3.2500000000000001E-2</v>
      </c>
      <c r="AJ14">
        <v>11</v>
      </c>
      <c r="AK14">
        <v>3.6237999999999999E-2</v>
      </c>
      <c r="AL14">
        <v>2.1743039999999998</v>
      </c>
      <c r="AM14">
        <v>4.0093120000000004</v>
      </c>
      <c r="AN14">
        <v>0.39673599999999998</v>
      </c>
      <c r="AO14">
        <v>0.204129</v>
      </c>
      <c r="AP14">
        <v>28.181818</v>
      </c>
      <c r="AQ14">
        <v>8.8070219999999999</v>
      </c>
      <c r="AR14">
        <v>1.4596E-2</v>
      </c>
      <c r="AS14">
        <v>6.2170000000000003E-3</v>
      </c>
      <c r="AT14">
        <v>76.770168999999996</v>
      </c>
      <c r="AU14">
        <v>19.768439000000001</v>
      </c>
      <c r="AV14">
        <v>184.802336</v>
      </c>
      <c r="AW14">
        <v>49.147745999999998</v>
      </c>
      <c r="AX14">
        <v>25.249748</v>
      </c>
      <c r="AY14">
        <v>30.052605</v>
      </c>
      <c r="AZ14">
        <v>5.9438190000000004</v>
      </c>
      <c r="BA14">
        <v>1.34371</v>
      </c>
      <c r="CB14">
        <v>0</v>
      </c>
    </row>
    <row r="15" spans="1:80" x14ac:dyDescent="0.25">
      <c r="A15" t="s">
        <v>27</v>
      </c>
      <c r="B15" s="29">
        <v>1</v>
      </c>
      <c r="C15" t="s">
        <v>9</v>
      </c>
      <c r="D15">
        <v>2</v>
      </c>
      <c r="E15" t="s">
        <v>1</v>
      </c>
      <c r="F15" t="s">
        <v>51</v>
      </c>
      <c r="G15" s="29">
        <v>13082</v>
      </c>
      <c r="H15" s="29">
        <v>1049</v>
      </c>
      <c r="I15" s="29">
        <f t="shared" si="3"/>
        <v>8.0186515823268625</v>
      </c>
      <c r="J15" s="29">
        <v>2.827472826086979E-2</v>
      </c>
      <c r="K15" s="29">
        <v>0.54487502255019604</v>
      </c>
      <c r="L15" s="29">
        <v>38.739429592400349</v>
      </c>
      <c r="M15" s="29">
        <f t="shared" si="4"/>
        <v>3.7497476495900841</v>
      </c>
      <c r="N15" s="29">
        <v>0.84786857826954465</v>
      </c>
      <c r="O15" s="29">
        <f t="shared" si="5"/>
        <v>0.29946745698888444</v>
      </c>
      <c r="P15" s="29">
        <v>1.0428016464151488</v>
      </c>
      <c r="Q15" s="29">
        <v>8.4930299999999992</v>
      </c>
      <c r="R15" s="29">
        <v>15</v>
      </c>
      <c r="S15" s="29">
        <f t="shared" si="0"/>
        <v>2.3333333333333335</v>
      </c>
      <c r="T15" s="29">
        <f t="shared" si="1"/>
        <v>8.6666666666666661</v>
      </c>
      <c r="U15" s="29">
        <f t="shared" si="2"/>
        <v>11</v>
      </c>
      <c r="V15" s="29">
        <v>21</v>
      </c>
      <c r="W15" s="29" t="s">
        <v>2223</v>
      </c>
      <c r="Y15">
        <v>13701</v>
      </c>
      <c r="Z15">
        <v>356.11522500000001</v>
      </c>
      <c r="AA15">
        <v>38.473503000000001</v>
      </c>
      <c r="AB15">
        <v>137</v>
      </c>
      <c r="AC15">
        <v>400.859826</v>
      </c>
      <c r="AD15">
        <v>40.085982999999999</v>
      </c>
      <c r="AE15">
        <v>2.5989999999999999E-2</v>
      </c>
      <c r="AF15">
        <v>2.2013999999999999E-2</v>
      </c>
      <c r="AG15">
        <v>0.84704000000000002</v>
      </c>
      <c r="AH15">
        <v>2.0125000000000001E-2</v>
      </c>
      <c r="AI15">
        <v>1.2500000000000001E-2</v>
      </c>
      <c r="AJ15">
        <v>19</v>
      </c>
      <c r="AK15">
        <v>5.3353999999999999E-2</v>
      </c>
      <c r="AL15">
        <v>3.2012109999999998</v>
      </c>
      <c r="AM15">
        <v>3.0435729999999999</v>
      </c>
      <c r="AN15">
        <v>0.17852799999999999</v>
      </c>
      <c r="AO15">
        <v>9.4039999999999999E-2</v>
      </c>
      <c r="AP15">
        <v>21.947368000000001</v>
      </c>
      <c r="AQ15">
        <v>7.2301349999999998</v>
      </c>
      <c r="AR15">
        <v>8.5229999999999993E-3</v>
      </c>
      <c r="AS15">
        <v>5.4070000000000003E-3</v>
      </c>
      <c r="AT15">
        <v>133.13346200000001</v>
      </c>
      <c r="AU15">
        <v>36.458596</v>
      </c>
      <c r="AV15">
        <v>548.23665900000003</v>
      </c>
      <c r="AW15">
        <v>170.37339399999999</v>
      </c>
      <c r="AX15">
        <v>17.198803000000002</v>
      </c>
      <c r="AY15">
        <v>19.547688999999998</v>
      </c>
      <c r="AZ15">
        <v>5.6735360000000004</v>
      </c>
      <c r="BA15">
        <v>2.6718700000000002</v>
      </c>
      <c r="CB15">
        <v>0</v>
      </c>
    </row>
    <row r="16" spans="1:80" x14ac:dyDescent="0.25">
      <c r="A16" t="s">
        <v>27</v>
      </c>
      <c r="B16" s="29">
        <v>1</v>
      </c>
      <c r="C16" t="s">
        <v>3</v>
      </c>
      <c r="D16">
        <v>4</v>
      </c>
      <c r="E16" t="s">
        <v>1</v>
      </c>
      <c r="F16" t="s">
        <v>50</v>
      </c>
      <c r="G16" s="29">
        <v>8849</v>
      </c>
      <c r="H16" s="29">
        <v>445</v>
      </c>
      <c r="I16" s="29">
        <f t="shared" si="3"/>
        <v>5.0288168154593738</v>
      </c>
      <c r="J16" s="29">
        <v>8.3623611111109469E-2</v>
      </c>
      <c r="K16" s="29">
        <v>0.15990897400929666</v>
      </c>
      <c r="L16" s="29">
        <v>26.204342796449371</v>
      </c>
      <c r="M16" s="29">
        <f t="shared" si="4"/>
        <v>8.7853391463608936</v>
      </c>
      <c r="N16" s="29">
        <v>0.64787380642157977</v>
      </c>
      <c r="O16" s="29">
        <f t="shared" si="5"/>
        <v>9.9472685140919559E-2</v>
      </c>
      <c r="P16" s="29">
        <v>0.99483236654857565</v>
      </c>
      <c r="Q16" s="29">
        <v>8.4930299999999992</v>
      </c>
      <c r="R16" s="29">
        <v>15</v>
      </c>
      <c r="S16" s="29">
        <f t="shared" si="0"/>
        <v>2.3333333333333335</v>
      </c>
      <c r="T16" s="29">
        <f t="shared" si="1"/>
        <v>8.6666666666666661</v>
      </c>
      <c r="U16" s="29">
        <f t="shared" si="2"/>
        <v>11</v>
      </c>
      <c r="V16" s="29">
        <v>21</v>
      </c>
      <c r="W16" s="29" t="s">
        <v>2223</v>
      </c>
      <c r="Y16">
        <v>9339</v>
      </c>
      <c r="Z16">
        <v>356.11522500000001</v>
      </c>
      <c r="AA16">
        <v>26.224658000000002</v>
      </c>
      <c r="AB16">
        <v>93.37</v>
      </c>
      <c r="AC16">
        <v>253.34181100000001</v>
      </c>
      <c r="AD16">
        <v>25.334181000000001</v>
      </c>
      <c r="AE16">
        <v>3.8124999999999999E-2</v>
      </c>
      <c r="AF16">
        <v>2.5191000000000002E-2</v>
      </c>
      <c r="AG16">
        <v>0.66074100000000002</v>
      </c>
      <c r="AH16">
        <v>3.4286999999999998E-2</v>
      </c>
      <c r="AI16">
        <v>3.2500000000000001E-2</v>
      </c>
      <c r="AJ16">
        <v>4</v>
      </c>
      <c r="AK16">
        <v>1.1232000000000001E-2</v>
      </c>
      <c r="AL16">
        <v>0.67393899999999995</v>
      </c>
      <c r="AM16">
        <v>1.8203229999999999</v>
      </c>
      <c r="AN16">
        <v>0.60110600000000003</v>
      </c>
      <c r="AO16">
        <v>0.56001500000000004</v>
      </c>
      <c r="AP16">
        <v>42.5</v>
      </c>
      <c r="AQ16">
        <v>35.085610000000003</v>
      </c>
      <c r="AR16">
        <v>1.4484E-2</v>
      </c>
      <c r="AS16">
        <v>6.9480000000000002E-3</v>
      </c>
      <c r="AT16">
        <v>72.436317000000003</v>
      </c>
      <c r="AU16">
        <v>5.328932</v>
      </c>
      <c r="AV16">
        <v>227.28701000000001</v>
      </c>
      <c r="AW16">
        <v>69.145628000000002</v>
      </c>
      <c r="AX16">
        <v>56.740417000000001</v>
      </c>
      <c r="AY16">
        <v>51.346620999999999</v>
      </c>
      <c r="AZ16">
        <v>7.7513670000000001</v>
      </c>
      <c r="BA16">
        <v>0.74535600000000002</v>
      </c>
      <c r="CB16">
        <v>0</v>
      </c>
    </row>
    <row r="17" spans="1:80" x14ac:dyDescent="0.25">
      <c r="A17" t="s">
        <v>27</v>
      </c>
      <c r="B17" s="29">
        <v>1</v>
      </c>
      <c r="C17" t="s">
        <v>28</v>
      </c>
      <c r="D17">
        <v>15</v>
      </c>
      <c r="E17" t="s">
        <v>1</v>
      </c>
      <c r="F17" t="s">
        <v>52</v>
      </c>
      <c r="G17" s="29">
        <v>4280</v>
      </c>
      <c r="H17" s="29">
        <v>814</v>
      </c>
      <c r="I17" s="29">
        <f t="shared" si="3"/>
        <v>19.018691588785046</v>
      </c>
      <c r="J17" s="29">
        <v>0.14497783505154604</v>
      </c>
      <c r="K17" s="29">
        <v>0.2872438977574403</v>
      </c>
      <c r="L17" s="29">
        <v>12.674266828884994</v>
      </c>
      <c r="M17" s="29">
        <f t="shared" si="4"/>
        <v>22.315415113925269</v>
      </c>
      <c r="N17" s="29">
        <v>1.1281353913927301</v>
      </c>
      <c r="O17" s="29">
        <f t="shared" si="5"/>
        <v>0.5797342701120699</v>
      </c>
      <c r="P17" s="29">
        <v>1.0284972741545839</v>
      </c>
      <c r="Q17" s="29">
        <v>8.4930299999999992</v>
      </c>
      <c r="R17" s="29">
        <v>15</v>
      </c>
      <c r="S17" s="29">
        <f t="shared" si="0"/>
        <v>2.3333333333333335</v>
      </c>
      <c r="T17" s="29">
        <f t="shared" si="1"/>
        <v>8.6666666666666661</v>
      </c>
      <c r="U17" s="29">
        <f t="shared" si="2"/>
        <v>11</v>
      </c>
      <c r="V17" s="29">
        <v>21</v>
      </c>
      <c r="W17" s="29" t="s">
        <v>2223</v>
      </c>
      <c r="Y17">
        <v>4486</v>
      </c>
      <c r="Z17">
        <v>356.11522500000001</v>
      </c>
      <c r="AA17">
        <v>12.597046000000001</v>
      </c>
      <c r="AB17">
        <v>44.71</v>
      </c>
      <c r="AC17">
        <v>78.538690000000003</v>
      </c>
      <c r="AD17">
        <v>7.8538690000000004</v>
      </c>
      <c r="AE17">
        <v>7.9365000000000005E-2</v>
      </c>
      <c r="AF17">
        <v>8.9426000000000005E-2</v>
      </c>
      <c r="AG17">
        <v>1.126765</v>
      </c>
      <c r="AH17">
        <v>4.6100000000000002E-2</v>
      </c>
      <c r="AI17">
        <v>1.7500000000000002E-2</v>
      </c>
      <c r="AJ17">
        <v>12</v>
      </c>
      <c r="AK17">
        <v>3.3696999999999998E-2</v>
      </c>
      <c r="AL17">
        <v>2.0218180000000001</v>
      </c>
      <c r="AM17">
        <v>8.7828800000000005</v>
      </c>
      <c r="AN17">
        <v>0.68223100000000003</v>
      </c>
      <c r="AO17">
        <v>0.64664699999999997</v>
      </c>
      <c r="AP17">
        <v>32.833333000000003</v>
      </c>
      <c r="AQ17">
        <v>29.325240000000001</v>
      </c>
      <c r="AR17">
        <v>2.1430999999999999E-2</v>
      </c>
      <c r="AS17">
        <v>1.1180000000000001E-2</v>
      </c>
      <c r="AT17">
        <v>48.138922000000001</v>
      </c>
      <c r="AU17">
        <v>6.6203440000000002</v>
      </c>
      <c r="AV17">
        <v>174.96557300000001</v>
      </c>
      <c r="AW17">
        <v>75.942556999999994</v>
      </c>
      <c r="AX17">
        <v>28.129629999999999</v>
      </c>
      <c r="AY17">
        <v>39.438991999999999</v>
      </c>
      <c r="AZ17">
        <v>9.6520259999999993</v>
      </c>
      <c r="BA17">
        <v>1.732051</v>
      </c>
      <c r="CB17">
        <v>0</v>
      </c>
    </row>
    <row r="18" spans="1:80" x14ac:dyDescent="0.25">
      <c r="A18" t="s">
        <v>29</v>
      </c>
      <c r="B18" s="29">
        <v>1</v>
      </c>
      <c r="C18" t="s">
        <v>9</v>
      </c>
      <c r="D18">
        <v>2</v>
      </c>
      <c r="E18" t="s">
        <v>1</v>
      </c>
      <c r="F18" t="s">
        <v>51</v>
      </c>
      <c r="G18" s="29">
        <v>9984</v>
      </c>
      <c r="H18" s="29">
        <v>188</v>
      </c>
      <c r="I18" s="29">
        <f t="shared" si="3"/>
        <v>1.8830128205128205</v>
      </c>
      <c r="J18" s="29">
        <v>5.7438793103448953E-2</v>
      </c>
      <c r="K18" s="29">
        <v>8.3771691879610061E-2</v>
      </c>
      <c r="L18" s="29">
        <v>28.840571438828512</v>
      </c>
      <c r="M18" s="29">
        <f t="shared" si="4"/>
        <v>6.1491105039817526</v>
      </c>
      <c r="N18" s="29">
        <v>0.89572221163893206</v>
      </c>
      <c r="O18" s="29">
        <f t="shared" si="5"/>
        <v>0.34732109035827186</v>
      </c>
      <c r="P18" s="29">
        <v>0.74688398754789231</v>
      </c>
      <c r="Q18" s="29">
        <v>8.4930299999999992</v>
      </c>
      <c r="R18" s="29">
        <v>15</v>
      </c>
      <c r="S18" s="29">
        <f t="shared" si="0"/>
        <v>2.3333333333333335</v>
      </c>
      <c r="T18" s="29">
        <f t="shared" si="1"/>
        <v>8.6666666666666661</v>
      </c>
      <c r="U18" s="29">
        <f t="shared" si="2"/>
        <v>11</v>
      </c>
      <c r="V18" s="29">
        <v>21</v>
      </c>
      <c r="W18" s="29" t="s">
        <v>2223</v>
      </c>
      <c r="Y18">
        <v>10779</v>
      </c>
      <c r="Z18">
        <v>370.90069999999997</v>
      </c>
      <c r="AA18">
        <v>29.061686999999999</v>
      </c>
      <c r="AB18">
        <v>107.75</v>
      </c>
      <c r="AC18">
        <v>322.91179499999998</v>
      </c>
      <c r="AD18">
        <v>32.291179999999997</v>
      </c>
      <c r="AE18">
        <v>3.4405999999999999E-2</v>
      </c>
      <c r="AF18">
        <v>3.0695E-2</v>
      </c>
      <c r="AG18">
        <v>0.89213500000000001</v>
      </c>
      <c r="AH18">
        <v>2.6113000000000001E-2</v>
      </c>
      <c r="AI18">
        <v>1.7500000000000002E-2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CB18">
        <v>0</v>
      </c>
    </row>
    <row r="19" spans="1:80" x14ac:dyDescent="0.25">
      <c r="A19" t="s">
        <v>29</v>
      </c>
      <c r="B19" s="29">
        <v>1</v>
      </c>
      <c r="C19" t="s">
        <v>0</v>
      </c>
      <c r="D19">
        <v>10</v>
      </c>
      <c r="E19" t="s">
        <v>1</v>
      </c>
      <c r="F19" t="s">
        <v>51</v>
      </c>
      <c r="G19" s="29">
        <v>9274</v>
      </c>
      <c r="H19" s="29">
        <v>271</v>
      </c>
      <c r="I19" s="29">
        <f t="shared" si="3"/>
        <v>2.9221479404787578</v>
      </c>
      <c r="J19" s="29">
        <v>6.44635135135148E-2</v>
      </c>
      <c r="K19" s="29">
        <v>0.10688112412226111</v>
      </c>
      <c r="L19" s="29">
        <v>26.789609327293231</v>
      </c>
      <c r="M19" s="29">
        <f t="shared" si="4"/>
        <v>8.2000726155170334</v>
      </c>
      <c r="N19" s="29">
        <v>0.67295643084528345</v>
      </c>
      <c r="O19" s="29">
        <f t="shared" si="5"/>
        <v>0.12455530956462324</v>
      </c>
      <c r="P19" s="29">
        <v>0.50539428215927384</v>
      </c>
      <c r="Q19" s="29">
        <v>8.4930299999999992</v>
      </c>
      <c r="R19" s="29">
        <v>15</v>
      </c>
      <c r="S19" s="29">
        <f t="shared" si="0"/>
        <v>2.3333333333333335</v>
      </c>
      <c r="T19" s="29">
        <f t="shared" si="1"/>
        <v>8.6666666666666661</v>
      </c>
      <c r="U19" s="29">
        <f t="shared" si="2"/>
        <v>11</v>
      </c>
      <c r="V19" s="29">
        <v>21</v>
      </c>
      <c r="W19" s="29" t="s">
        <v>2223</v>
      </c>
      <c r="Y19">
        <v>9979</v>
      </c>
      <c r="Z19">
        <v>370.90069999999997</v>
      </c>
      <c r="AA19">
        <v>26.904775000000001</v>
      </c>
      <c r="AB19">
        <v>99.77</v>
      </c>
      <c r="AC19">
        <v>268.29196200000001</v>
      </c>
      <c r="AD19">
        <v>26.829196</v>
      </c>
      <c r="AE19">
        <v>3.7165999999999998E-2</v>
      </c>
      <c r="AF19">
        <v>2.6308000000000002E-2</v>
      </c>
      <c r="AG19">
        <v>0.70785799999999999</v>
      </c>
      <c r="AH19">
        <v>3.1863000000000002E-2</v>
      </c>
      <c r="AI19">
        <v>2.75E-2</v>
      </c>
      <c r="AJ19">
        <v>5</v>
      </c>
      <c r="AK19">
        <v>1.3481E-2</v>
      </c>
      <c r="AL19">
        <v>0.80884199999999995</v>
      </c>
      <c r="AM19">
        <v>1.813809</v>
      </c>
      <c r="AN19">
        <v>0.44692999999999999</v>
      </c>
      <c r="AO19">
        <v>0.231271</v>
      </c>
      <c r="AP19">
        <v>36.200000000000003</v>
      </c>
      <c r="AQ19">
        <v>18.498649</v>
      </c>
      <c r="AR19">
        <v>1.2697E-2</v>
      </c>
      <c r="AS19">
        <v>7.4900000000000001E-3</v>
      </c>
      <c r="AT19">
        <v>79.228003000000001</v>
      </c>
      <c r="AU19">
        <v>5.5351100000000004</v>
      </c>
      <c r="AV19">
        <v>565.20300499999996</v>
      </c>
      <c r="AW19">
        <v>584.78722300000004</v>
      </c>
      <c r="AX19">
        <v>69.990736999999996</v>
      </c>
      <c r="AY19">
        <v>56.289493999999998</v>
      </c>
      <c r="AZ19">
        <v>7.8650830000000003</v>
      </c>
      <c r="BA19">
        <v>0.69985399999999998</v>
      </c>
      <c r="CB19">
        <v>0</v>
      </c>
    </row>
    <row r="20" spans="1:80" x14ac:dyDescent="0.25">
      <c r="A20" t="s">
        <v>29</v>
      </c>
      <c r="B20" s="29">
        <v>1</v>
      </c>
      <c r="C20" t="s">
        <v>30</v>
      </c>
      <c r="D20">
        <v>10</v>
      </c>
      <c r="E20" t="s">
        <v>7</v>
      </c>
      <c r="F20" t="s">
        <v>51</v>
      </c>
      <c r="G20" s="29">
        <v>14297</v>
      </c>
      <c r="H20" s="29">
        <v>40</v>
      </c>
      <c r="I20" s="29">
        <f t="shared" si="3"/>
        <v>0.27977897461005802</v>
      </c>
      <c r="J20" s="29">
        <v>2.9346428571429328E-2</v>
      </c>
      <c r="K20" s="29">
        <v>2.022075321231967E-2</v>
      </c>
      <c r="L20" s="29">
        <v>41.299444096647761</v>
      </c>
      <c r="M20" s="29">
        <f t="shared" si="4"/>
        <v>6.3097621538374966</v>
      </c>
      <c r="N20" s="29">
        <v>0.43013432697482601</v>
      </c>
      <c r="O20" s="29">
        <f t="shared" si="5"/>
        <v>0.1182667943058342</v>
      </c>
      <c r="P20" s="29">
        <v>0.51549554730054781</v>
      </c>
      <c r="Q20" s="29">
        <v>8.4930299999999992</v>
      </c>
      <c r="R20" s="29">
        <v>15</v>
      </c>
      <c r="S20" s="29">
        <f t="shared" si="0"/>
        <v>2.3333333333333335</v>
      </c>
      <c r="T20" s="29">
        <f t="shared" si="1"/>
        <v>8.6666666666666661</v>
      </c>
      <c r="U20" s="29">
        <f t="shared" si="2"/>
        <v>11</v>
      </c>
      <c r="V20" s="29">
        <v>21</v>
      </c>
      <c r="W20" s="29" t="s">
        <v>2223</v>
      </c>
      <c r="Y20">
        <v>15501</v>
      </c>
      <c r="Z20">
        <v>370.90069999999997</v>
      </c>
      <c r="AA20">
        <v>41.792856999999998</v>
      </c>
      <c r="AB20">
        <v>155</v>
      </c>
      <c r="AC20">
        <v>640.54626699999994</v>
      </c>
      <c r="AD20">
        <v>64.054626999999996</v>
      </c>
      <c r="AE20">
        <v>2.3927E-2</v>
      </c>
      <c r="AF20">
        <v>1.0456999999999999E-2</v>
      </c>
      <c r="AG20">
        <v>0.43703700000000001</v>
      </c>
      <c r="AH20">
        <v>2.2599999999999999E-2</v>
      </c>
      <c r="AI20">
        <v>2.2499999999999999E-2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CB20">
        <v>0</v>
      </c>
    </row>
    <row r="21" spans="1:80" x14ac:dyDescent="0.25">
      <c r="A21" t="s">
        <v>29</v>
      </c>
      <c r="B21" s="29">
        <v>1</v>
      </c>
      <c r="C21" t="s">
        <v>28</v>
      </c>
      <c r="D21">
        <v>15</v>
      </c>
      <c r="E21" t="s">
        <v>1</v>
      </c>
      <c r="F21" t="s">
        <v>50</v>
      </c>
      <c r="G21" s="29">
        <v>1469</v>
      </c>
      <c r="H21" s="29">
        <v>0</v>
      </c>
      <c r="I21" s="29">
        <f t="shared" si="3"/>
        <v>0</v>
      </c>
      <c r="J21" s="29">
        <v>0</v>
      </c>
      <c r="K21" s="29">
        <v>0</v>
      </c>
      <c r="L21" s="29">
        <v>4.2434694955567993</v>
      </c>
      <c r="M21" s="29">
        <f t="shared" si="4"/>
        <v>30.746212447253466</v>
      </c>
      <c r="N21" s="29">
        <v>0.58680180960373896</v>
      </c>
      <c r="O21" s="29">
        <f t="shared" si="5"/>
        <v>3.8400688323078747E-2</v>
      </c>
      <c r="Q21" s="29">
        <v>8.4930299999999992</v>
      </c>
      <c r="R21" s="29">
        <v>15</v>
      </c>
      <c r="S21" s="29">
        <f t="shared" si="0"/>
        <v>2.3333333333333335</v>
      </c>
      <c r="T21" s="29">
        <f t="shared" si="1"/>
        <v>8.6666666666666661</v>
      </c>
      <c r="U21" s="29">
        <f t="shared" si="2"/>
        <v>11</v>
      </c>
      <c r="V21" s="29">
        <v>21</v>
      </c>
      <c r="W21" s="29" t="s">
        <v>2223</v>
      </c>
      <c r="Y21">
        <v>1585</v>
      </c>
      <c r="Z21">
        <v>370.90069999999997</v>
      </c>
      <c r="AA21">
        <v>4.2733809999999997</v>
      </c>
      <c r="AB21">
        <v>15.39</v>
      </c>
      <c r="AC21">
        <v>9.5863390000000006</v>
      </c>
      <c r="AD21">
        <v>0.95863399999999999</v>
      </c>
      <c r="AE21">
        <v>0.23377899999999999</v>
      </c>
      <c r="AF21">
        <v>0.13857800000000001</v>
      </c>
      <c r="AG21">
        <v>0.59277500000000005</v>
      </c>
      <c r="AH21">
        <v>0.226075</v>
      </c>
      <c r="AI21">
        <v>9.2499999999999999E-2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CB21">
        <v>0</v>
      </c>
    </row>
    <row r="22" spans="1:80" x14ac:dyDescent="0.25">
      <c r="A22" t="s">
        <v>29</v>
      </c>
      <c r="B22" s="29">
        <v>1</v>
      </c>
      <c r="C22" t="s">
        <v>11</v>
      </c>
      <c r="D22">
        <v>16</v>
      </c>
      <c r="E22" t="s">
        <v>1</v>
      </c>
      <c r="F22" t="s">
        <v>50</v>
      </c>
      <c r="G22" s="29">
        <v>4041</v>
      </c>
      <c r="H22" s="29">
        <v>602</v>
      </c>
      <c r="I22" s="29">
        <f t="shared" si="3"/>
        <v>14.897302647859439</v>
      </c>
      <c r="J22" s="29">
        <v>0.10940217391304276</v>
      </c>
      <c r="K22" s="29">
        <v>0.26575847079048709</v>
      </c>
      <c r="L22" s="29">
        <v>11.673151961569113</v>
      </c>
      <c r="M22" s="29">
        <f t="shared" si="4"/>
        <v>23.316529981241153</v>
      </c>
      <c r="N22" s="29">
        <v>0.97473993375648471</v>
      </c>
      <c r="O22" s="29">
        <f t="shared" si="5"/>
        <v>0.4263388124758245</v>
      </c>
      <c r="P22" s="29">
        <v>0.75189538054695282</v>
      </c>
      <c r="Q22" s="29">
        <v>8.4930299999999992</v>
      </c>
      <c r="R22" s="29">
        <v>15</v>
      </c>
      <c r="S22" s="29">
        <f t="shared" si="0"/>
        <v>2.3333333333333335</v>
      </c>
      <c r="T22" s="29">
        <f t="shared" si="1"/>
        <v>8.6666666666666661</v>
      </c>
      <c r="U22" s="29">
        <f t="shared" si="2"/>
        <v>11</v>
      </c>
      <c r="V22" s="29">
        <v>21</v>
      </c>
      <c r="W22" s="29" t="s">
        <v>2223</v>
      </c>
      <c r="Y22">
        <v>4368</v>
      </c>
      <c r="Z22">
        <v>370.90069999999997</v>
      </c>
      <c r="AA22">
        <v>11.776737000000001</v>
      </c>
      <c r="AB22">
        <v>43.52</v>
      </c>
      <c r="AC22">
        <v>67.112364999999997</v>
      </c>
      <c r="AD22">
        <v>6.7112369999999997</v>
      </c>
      <c r="AE22">
        <v>8.4874000000000005E-2</v>
      </c>
      <c r="AF22">
        <v>8.2930000000000004E-2</v>
      </c>
      <c r="AG22">
        <v>0.97709500000000005</v>
      </c>
      <c r="AH22">
        <v>5.5474999999999997E-2</v>
      </c>
      <c r="AI22">
        <v>1.7500000000000002E-2</v>
      </c>
      <c r="AJ22">
        <v>12</v>
      </c>
      <c r="AK22">
        <v>3.2354000000000001E-2</v>
      </c>
      <c r="AL22">
        <v>1.9412199999999999</v>
      </c>
      <c r="AM22">
        <v>7.6694139999999997</v>
      </c>
      <c r="AN22">
        <v>0.68421900000000002</v>
      </c>
      <c r="AO22">
        <v>0.44794499999999998</v>
      </c>
      <c r="AP22">
        <v>27.916667</v>
      </c>
      <c r="AQ22">
        <v>15.359086</v>
      </c>
      <c r="AR22">
        <v>2.5420000000000002E-2</v>
      </c>
      <c r="AS22">
        <v>1.3772E-2</v>
      </c>
      <c r="AT22">
        <v>42.921756000000002</v>
      </c>
      <c r="AU22">
        <v>9.4793990000000008</v>
      </c>
      <c r="AV22">
        <v>182.104375</v>
      </c>
      <c r="AW22">
        <v>169.447181</v>
      </c>
      <c r="AX22">
        <v>22.537023000000001</v>
      </c>
      <c r="AY22">
        <v>24.785117</v>
      </c>
      <c r="AZ22">
        <v>7.5992100000000002</v>
      </c>
      <c r="BA22">
        <v>1.577909</v>
      </c>
      <c r="CB22">
        <v>0</v>
      </c>
    </row>
    <row r="23" spans="1:80" x14ac:dyDescent="0.25">
      <c r="A23" t="s">
        <v>515</v>
      </c>
      <c r="B23" s="29">
        <v>1</v>
      </c>
      <c r="C23" t="s">
        <v>12</v>
      </c>
      <c r="D23">
        <v>5</v>
      </c>
      <c r="E23" t="s">
        <v>1</v>
      </c>
      <c r="F23" t="s">
        <v>51</v>
      </c>
      <c r="G23" s="29">
        <v>13695</v>
      </c>
      <c r="H23" s="29">
        <v>73</v>
      </c>
      <c r="I23" s="29">
        <f t="shared" si="3"/>
        <v>0.53304125593282226</v>
      </c>
      <c r="J23" s="29">
        <v>1.6161111111108184E-2</v>
      </c>
      <c r="K23" s="29">
        <v>4.9469806779317775E-2</v>
      </c>
      <c r="L23" s="29">
        <v>37.638277991264275</v>
      </c>
      <c r="M23" s="29">
        <f t="shared" si="4"/>
        <v>2.6485960484540101</v>
      </c>
      <c r="N23" s="29">
        <v>0.59041692616954844</v>
      </c>
      <c r="O23" s="29">
        <f t="shared" si="5"/>
        <v>4.2015804888888231E-2</v>
      </c>
      <c r="P23" s="29">
        <v>0.98583154566262554</v>
      </c>
      <c r="Q23" s="29">
        <v>8.4930299999999992</v>
      </c>
      <c r="R23" s="29">
        <v>15</v>
      </c>
      <c r="S23" s="29">
        <f t="shared" si="0"/>
        <v>2.3333333333333335</v>
      </c>
      <c r="T23" s="29">
        <f t="shared" si="1"/>
        <v>8.6666666666666661</v>
      </c>
      <c r="U23" s="29">
        <f t="shared" si="2"/>
        <v>11</v>
      </c>
      <c r="V23" s="29">
        <v>21</v>
      </c>
      <c r="W23" s="29" t="s">
        <v>2223</v>
      </c>
      <c r="Y23">
        <v>14852</v>
      </c>
      <c r="Z23">
        <v>391.99487499999998</v>
      </c>
      <c r="AA23">
        <v>37.888249999999999</v>
      </c>
      <c r="AB23">
        <v>148.51</v>
      </c>
      <c r="AC23">
        <v>484.501465</v>
      </c>
      <c r="AD23">
        <v>48.450147000000001</v>
      </c>
      <c r="AE23">
        <v>2.6391999999999999E-2</v>
      </c>
      <c r="AF23">
        <v>1.5668999999999999E-2</v>
      </c>
      <c r="AG23">
        <v>0.59370400000000001</v>
      </c>
      <c r="AH23">
        <v>2.3949999999999999E-2</v>
      </c>
      <c r="AI23">
        <v>2.2499999999999999E-2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CB23">
        <v>0.50128099999999998</v>
      </c>
    </row>
    <row r="24" spans="1:80" x14ac:dyDescent="0.25">
      <c r="A24" t="s">
        <v>515</v>
      </c>
      <c r="B24" s="29">
        <v>1</v>
      </c>
      <c r="C24" t="s">
        <v>21</v>
      </c>
      <c r="D24">
        <v>7</v>
      </c>
      <c r="E24" t="s">
        <v>1</v>
      </c>
      <c r="F24" t="s">
        <v>51</v>
      </c>
      <c r="G24" s="29">
        <v>11627</v>
      </c>
      <c r="H24" s="29">
        <v>3</v>
      </c>
      <c r="I24" s="29">
        <f t="shared" si="3"/>
        <v>2.5802012556979444E-2</v>
      </c>
      <c r="J24" s="29">
        <v>1.1624999999980901E-2</v>
      </c>
      <c r="K24" s="29">
        <v>2.7483225988509876E-3</v>
      </c>
      <c r="L24" s="29">
        <v>31.95474685684043</v>
      </c>
      <c r="M24" s="29">
        <f t="shared" si="4"/>
        <v>3.0349350859698347</v>
      </c>
      <c r="N24" s="29">
        <v>0.41444166439988206</v>
      </c>
      <c r="O24" s="29">
        <f t="shared" si="5"/>
        <v>0.13395945688077815</v>
      </c>
      <c r="P24" s="29">
        <v>0.99631701473679035</v>
      </c>
      <c r="Q24" s="29">
        <v>8.4930299999999992</v>
      </c>
      <c r="R24" s="29">
        <v>15</v>
      </c>
      <c r="S24" s="29">
        <f t="shared" si="0"/>
        <v>2.3333333333333335</v>
      </c>
      <c r="T24" s="29">
        <f t="shared" si="1"/>
        <v>8.6666666666666661</v>
      </c>
      <c r="U24" s="29">
        <f t="shared" si="2"/>
        <v>11</v>
      </c>
      <c r="V24" s="29">
        <v>21</v>
      </c>
      <c r="W24" s="29" t="s">
        <v>2223</v>
      </c>
      <c r="Y24">
        <v>12476</v>
      </c>
      <c r="Z24">
        <v>391.99487499999998</v>
      </c>
      <c r="AA24">
        <v>31.826947000000001</v>
      </c>
      <c r="AB24">
        <v>124.75</v>
      </c>
      <c r="AC24">
        <v>466.65538400000003</v>
      </c>
      <c r="AD24">
        <v>46.665537999999998</v>
      </c>
      <c r="AE24">
        <v>3.1417E-2</v>
      </c>
      <c r="AF24">
        <v>1.3114000000000001E-2</v>
      </c>
      <c r="AG24">
        <v>0.41741699999999998</v>
      </c>
      <c r="AH24">
        <v>2.9850000000000002E-2</v>
      </c>
      <c r="AI24">
        <v>2.75E-2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CB24">
        <v>0.52973000000000003</v>
      </c>
    </row>
    <row r="25" spans="1:80" x14ac:dyDescent="0.25">
      <c r="A25" t="s">
        <v>515</v>
      </c>
      <c r="B25" s="29">
        <v>1</v>
      </c>
      <c r="C25" t="s">
        <v>0</v>
      </c>
      <c r="D25">
        <v>10</v>
      </c>
      <c r="E25" t="s">
        <v>1</v>
      </c>
      <c r="F25" t="s">
        <v>50</v>
      </c>
      <c r="G25" s="29">
        <v>14226</v>
      </c>
      <c r="H25" s="29">
        <v>0</v>
      </c>
      <c r="I25" s="29">
        <f t="shared" si="3"/>
        <v>0</v>
      </c>
      <c r="J25" s="29">
        <v>0</v>
      </c>
      <c r="K25" s="29">
        <v>0</v>
      </c>
      <c r="L25" s="29">
        <v>39.097637291254145</v>
      </c>
      <c r="M25" s="29">
        <f t="shared" si="4"/>
        <v>4.1079553484438804</v>
      </c>
      <c r="N25" s="29">
        <v>0.40147331161677685</v>
      </c>
      <c r="O25" s="29">
        <f t="shared" si="5"/>
        <v>0.14692780966388336</v>
      </c>
      <c r="P25" s="29">
        <v>0.99859648994484773</v>
      </c>
      <c r="Q25" s="29">
        <v>8.4930299999999992</v>
      </c>
      <c r="R25" s="29">
        <v>15</v>
      </c>
      <c r="S25" s="29">
        <f t="shared" si="0"/>
        <v>2.3333333333333335</v>
      </c>
      <c r="T25" s="29">
        <f t="shared" si="1"/>
        <v>8.6666666666666661</v>
      </c>
      <c r="U25" s="29">
        <f t="shared" si="2"/>
        <v>11</v>
      </c>
      <c r="V25" s="29">
        <v>21</v>
      </c>
      <c r="W25" s="29" t="s">
        <v>2223</v>
      </c>
      <c r="Y25">
        <v>15491</v>
      </c>
      <c r="Z25">
        <v>391.99487499999998</v>
      </c>
      <c r="AA25">
        <v>39.518374000000001</v>
      </c>
      <c r="AB25">
        <v>154.9</v>
      </c>
      <c r="AC25">
        <v>621.76287300000001</v>
      </c>
      <c r="AD25">
        <v>62.176287000000002</v>
      </c>
      <c r="AE25">
        <v>2.5304E-2</v>
      </c>
      <c r="AF25">
        <v>1.0211E-2</v>
      </c>
      <c r="AG25">
        <v>0.40351700000000001</v>
      </c>
      <c r="AH25">
        <v>2.41E-2</v>
      </c>
      <c r="AI25">
        <v>2.2499999999999999E-2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CB25">
        <v>0.53964900000000005</v>
      </c>
    </row>
    <row r="26" spans="1:80" x14ac:dyDescent="0.25">
      <c r="A26" t="s">
        <v>516</v>
      </c>
      <c r="B26" s="29">
        <v>1</v>
      </c>
      <c r="C26" t="s">
        <v>2</v>
      </c>
      <c r="D26">
        <v>3</v>
      </c>
      <c r="E26" t="s">
        <v>1</v>
      </c>
      <c r="F26" t="s">
        <v>52</v>
      </c>
      <c r="G26" s="29">
        <v>13573</v>
      </c>
      <c r="H26" s="29">
        <v>21</v>
      </c>
      <c r="I26" s="29">
        <f t="shared" si="3"/>
        <v>0.15471892728210418</v>
      </c>
      <c r="J26" s="29">
        <v>4.9983333333315727E-2</v>
      </c>
      <c r="K26" s="29">
        <v>9.3321201923457914E-3</v>
      </c>
      <c r="L26" s="29">
        <v>42.221622456903141</v>
      </c>
      <c r="M26" s="29">
        <f t="shared" si="4"/>
        <v>7.2319405140928765</v>
      </c>
      <c r="N26" s="29">
        <v>0.45604976363967242</v>
      </c>
      <c r="O26" s="29">
        <f t="shared" si="5"/>
        <v>9.2351357640987786E-2</v>
      </c>
      <c r="P26" s="29">
        <v>0.99656510402367204</v>
      </c>
      <c r="Q26" s="29">
        <v>8.4930299999999992</v>
      </c>
      <c r="R26" s="29">
        <v>15</v>
      </c>
      <c r="S26" s="29">
        <f t="shared" si="0"/>
        <v>2.3333333333333335</v>
      </c>
      <c r="T26" s="29">
        <f t="shared" si="1"/>
        <v>8.6666666666666661</v>
      </c>
      <c r="U26" s="29">
        <f t="shared" si="2"/>
        <v>11</v>
      </c>
      <c r="V26" s="29">
        <v>21</v>
      </c>
      <c r="W26" s="29" t="s">
        <v>2223</v>
      </c>
      <c r="Y26">
        <v>14646</v>
      </c>
      <c r="Z26">
        <v>347.84805</v>
      </c>
      <c r="AA26">
        <v>42.104590999999999</v>
      </c>
      <c r="AB26">
        <v>146.44999999999999</v>
      </c>
      <c r="AC26">
        <v>609.38223400000004</v>
      </c>
      <c r="AD26">
        <v>60.938223000000001</v>
      </c>
      <c r="AE26">
        <v>2.3723999999999999E-2</v>
      </c>
      <c r="AF26">
        <v>1.0802000000000001E-2</v>
      </c>
      <c r="AG26">
        <v>0.45533299999999999</v>
      </c>
      <c r="AH26">
        <v>2.1774999999999999E-2</v>
      </c>
      <c r="AI26">
        <v>1.7500000000000002E-2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D26" s="22" t="s">
        <v>848</v>
      </c>
      <c r="BE26" s="22" t="s">
        <v>849</v>
      </c>
      <c r="BF26" s="22" t="s">
        <v>847</v>
      </c>
      <c r="CB26">
        <v>0.57384800000000002</v>
      </c>
    </row>
    <row r="27" spans="1:80" x14ac:dyDescent="0.25">
      <c r="A27" t="s">
        <v>516</v>
      </c>
      <c r="B27" s="29">
        <v>1</v>
      </c>
      <c r="C27" t="s">
        <v>5</v>
      </c>
      <c r="D27">
        <v>14</v>
      </c>
      <c r="E27" t="s">
        <v>1</v>
      </c>
      <c r="F27" t="s">
        <v>51</v>
      </c>
      <c r="G27" s="29">
        <v>11551</v>
      </c>
      <c r="H27" s="29">
        <v>42</v>
      </c>
      <c r="I27" s="29">
        <f t="shared" si="3"/>
        <v>0.36360488269413904</v>
      </c>
      <c r="J27" s="29">
        <v>1.5125000000006656E-2</v>
      </c>
      <c r="K27" s="29">
        <v>3.4217774038601233E-2</v>
      </c>
      <c r="L27" s="29">
        <v>35.931773447262081</v>
      </c>
      <c r="M27" s="29">
        <f t="shared" si="4"/>
        <v>0.94209150445181677</v>
      </c>
      <c r="N27" s="29">
        <v>0.60054008183389129</v>
      </c>
      <c r="O27" s="29">
        <f t="shared" si="5"/>
        <v>5.2138960553231084E-2</v>
      </c>
      <c r="P27" s="29">
        <v>0.99656510402367204</v>
      </c>
      <c r="Q27" s="29">
        <v>8.4930299999999992</v>
      </c>
      <c r="R27" s="29">
        <v>15</v>
      </c>
      <c r="S27" s="29">
        <f t="shared" si="0"/>
        <v>2.3333333333333335</v>
      </c>
      <c r="T27" s="29">
        <f t="shared" si="1"/>
        <v>8.6666666666666661</v>
      </c>
      <c r="U27" s="29">
        <f t="shared" si="2"/>
        <v>11</v>
      </c>
      <c r="V27" s="29">
        <v>21</v>
      </c>
      <c r="W27" s="29" t="s">
        <v>2223</v>
      </c>
      <c r="Y27">
        <v>12391</v>
      </c>
      <c r="Z27">
        <v>347.84805</v>
      </c>
      <c r="AA27">
        <v>35.621876</v>
      </c>
      <c r="AB27">
        <v>123.9</v>
      </c>
      <c r="AC27">
        <v>423.97821900000002</v>
      </c>
      <c r="AD27">
        <v>42.397821999999998</v>
      </c>
      <c r="AE27">
        <v>2.8035999999999998E-2</v>
      </c>
      <c r="AF27">
        <v>1.7090000000000001E-2</v>
      </c>
      <c r="AG27">
        <v>0.60958699999999999</v>
      </c>
      <c r="AH27">
        <v>2.6349999999999998E-2</v>
      </c>
      <c r="AI27">
        <v>2.75E-2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D27" t="e">
        <f>AVERAGE(#REF!)</f>
        <v>#REF!</v>
      </c>
      <c r="BE27" s="22" t="e">
        <f>AVERAGE(#REF!)</f>
        <v>#REF!</v>
      </c>
      <c r="BF27" s="22" t="e">
        <f>AVERAGE(#REF!)</f>
        <v>#REF!</v>
      </c>
      <c r="CB27">
        <v>0.72101700000000002</v>
      </c>
    </row>
    <row r="28" spans="1:80" x14ac:dyDescent="0.25">
      <c r="A28" t="s">
        <v>517</v>
      </c>
      <c r="B28" s="29">
        <v>1</v>
      </c>
      <c r="C28" t="s">
        <v>3</v>
      </c>
      <c r="D28">
        <v>4</v>
      </c>
      <c r="E28" t="s">
        <v>1</v>
      </c>
      <c r="F28" t="s">
        <v>51</v>
      </c>
      <c r="G28" s="29">
        <v>9737</v>
      </c>
      <c r="H28" s="29">
        <v>0</v>
      </c>
      <c r="I28" s="29">
        <f t="shared" si="3"/>
        <v>0</v>
      </c>
      <c r="J28" s="29">
        <v>0</v>
      </c>
      <c r="K28" s="29">
        <v>0</v>
      </c>
      <c r="L28" s="29">
        <v>34.056912865514256</v>
      </c>
      <c r="M28" s="29">
        <f t="shared" si="4"/>
        <v>0.93276907729600822</v>
      </c>
      <c r="N28" s="29">
        <v>0.37836043208353853</v>
      </c>
      <c r="O28" s="29">
        <f t="shared" si="5"/>
        <v>0.17004068919712167</v>
      </c>
      <c r="P28" s="29">
        <v>1.0067935363613032</v>
      </c>
      <c r="Q28" s="29">
        <v>8.4930299999999992</v>
      </c>
      <c r="R28" s="29">
        <v>15</v>
      </c>
      <c r="S28" s="29">
        <f t="shared" si="0"/>
        <v>2.3333333333333335</v>
      </c>
      <c r="T28" s="29">
        <f t="shared" si="1"/>
        <v>8.6666666666666661</v>
      </c>
      <c r="U28" s="29">
        <f t="shared" si="2"/>
        <v>11</v>
      </c>
      <c r="V28" s="29">
        <v>21</v>
      </c>
      <c r="W28" s="29" t="s">
        <v>2223</v>
      </c>
      <c r="Y28">
        <v>12461</v>
      </c>
      <c r="Z28">
        <v>369.98315000000002</v>
      </c>
      <c r="AA28">
        <v>33.679912000000002</v>
      </c>
      <c r="AB28">
        <v>124.6</v>
      </c>
      <c r="AC28">
        <v>510.68009599999999</v>
      </c>
      <c r="AD28">
        <v>51.068010000000001</v>
      </c>
      <c r="AE28">
        <v>2.9652000000000001E-2</v>
      </c>
      <c r="AF28">
        <v>1.1656E-2</v>
      </c>
      <c r="AG28">
        <v>0.39308900000000002</v>
      </c>
      <c r="AH28">
        <v>2.7675000000000002E-2</v>
      </c>
      <c r="AI28">
        <v>2.75E-2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D28" t="e">
        <f>STDEV(#REF!)/SQRT(2)</f>
        <v>#REF!</v>
      </c>
      <c r="BE28" s="22" t="e">
        <f>STDEV(#REF!)/SQRT(2)</f>
        <v>#REF!</v>
      </c>
      <c r="BF28" s="22" t="e">
        <f>STDEV(#REF!)/SQRT(2)</f>
        <v>#REF!</v>
      </c>
      <c r="CB28">
        <v>0.789076</v>
      </c>
    </row>
    <row r="29" spans="1:80" x14ac:dyDescent="0.25">
      <c r="A29" t="s">
        <v>517</v>
      </c>
      <c r="B29" s="29">
        <v>1</v>
      </c>
      <c r="C29" t="s">
        <v>5</v>
      </c>
      <c r="D29">
        <v>14</v>
      </c>
      <c r="E29" t="s">
        <v>1</v>
      </c>
      <c r="F29" t="s">
        <v>50</v>
      </c>
      <c r="G29" s="29">
        <v>13701</v>
      </c>
      <c r="H29" s="29">
        <v>9</v>
      </c>
      <c r="I29" s="29">
        <f t="shared" si="3"/>
        <v>6.5688635865995187E-2</v>
      </c>
      <c r="J29" s="29">
        <v>6.3499999999976353E-2</v>
      </c>
      <c r="K29" s="29">
        <v>3.4976802778591202E-3</v>
      </c>
      <c r="L29" s="29">
        <v>47.921717486947806</v>
      </c>
      <c r="M29" s="29">
        <f t="shared" si="4"/>
        <v>12.932035544137541</v>
      </c>
      <c r="N29" s="29">
        <v>0.41046178963065133</v>
      </c>
      <c r="O29" s="29">
        <f t="shared" si="5"/>
        <v>0.13793933165000888</v>
      </c>
      <c r="P29" s="29">
        <v>1.0067935363613032</v>
      </c>
      <c r="Q29" s="29">
        <v>8.4930299999999992</v>
      </c>
      <c r="R29" s="29">
        <v>15</v>
      </c>
      <c r="S29" s="29">
        <f t="shared" si="0"/>
        <v>2.3333333333333335</v>
      </c>
      <c r="T29" s="29">
        <f t="shared" si="1"/>
        <v>8.6666666666666661</v>
      </c>
      <c r="U29" s="29">
        <f t="shared" si="2"/>
        <v>11</v>
      </c>
      <c r="V29" s="29">
        <v>21</v>
      </c>
      <c r="W29" s="29" t="s">
        <v>2223</v>
      </c>
      <c r="Y29">
        <v>17869</v>
      </c>
      <c r="Z29">
        <v>369.98315000000002</v>
      </c>
      <c r="AA29">
        <v>48.296793999999998</v>
      </c>
      <c r="AB29">
        <v>178.68</v>
      </c>
      <c r="AC29">
        <v>789.38977499999999</v>
      </c>
      <c r="AD29">
        <v>78.938978000000006</v>
      </c>
      <c r="AE29">
        <v>2.0677000000000001E-2</v>
      </c>
      <c r="AF29">
        <v>8.4759999999999992E-3</v>
      </c>
      <c r="AG29">
        <v>0.40990500000000002</v>
      </c>
      <c r="AH29">
        <v>1.9449999999999999E-2</v>
      </c>
      <c r="AI29">
        <v>1.7500000000000002E-2</v>
      </c>
      <c r="AJ29">
        <v>2</v>
      </c>
      <c r="AK29">
        <v>5.4060000000000002E-3</v>
      </c>
      <c r="AL29">
        <v>0.32433899999999999</v>
      </c>
      <c r="AM29">
        <v>0.789076</v>
      </c>
      <c r="AN29">
        <v>0.769787</v>
      </c>
      <c r="AO29">
        <v>0.106826</v>
      </c>
      <c r="AP29">
        <v>70.5</v>
      </c>
      <c r="AQ29">
        <v>10.606602000000001</v>
      </c>
      <c r="AR29">
        <v>1.1076000000000001E-2</v>
      </c>
      <c r="AS29">
        <v>3.2729999999999999E-3</v>
      </c>
      <c r="AT29">
        <v>90.197115999999994</v>
      </c>
      <c r="AU29">
        <v>1.2616350000000001</v>
      </c>
      <c r="AV29">
        <v>219.33962299999999</v>
      </c>
      <c r="AW29">
        <v>43.360320999999999</v>
      </c>
      <c r="AX29">
        <v>0.47120000000000001</v>
      </c>
      <c r="AY29">
        <v>0</v>
      </c>
      <c r="AZ29">
        <v>6.1314669999999998</v>
      </c>
      <c r="BA29">
        <v>0.69985399999999998</v>
      </c>
      <c r="CB29">
        <v>0.81300799999999995</v>
      </c>
    </row>
    <row r="30" spans="1:80" x14ac:dyDescent="0.25">
      <c r="A30" t="s">
        <v>518</v>
      </c>
      <c r="B30" s="29">
        <v>1</v>
      </c>
      <c r="C30" t="s">
        <v>4</v>
      </c>
      <c r="D30">
        <v>12</v>
      </c>
      <c r="E30" t="s">
        <v>1</v>
      </c>
      <c r="F30" t="s">
        <v>50</v>
      </c>
      <c r="G30" s="29">
        <v>7960</v>
      </c>
      <c r="H30" s="29">
        <v>0</v>
      </c>
      <c r="I30" s="29">
        <f t="shared" si="3"/>
        <v>0</v>
      </c>
      <c r="J30" s="29">
        <v>0</v>
      </c>
      <c r="K30" s="29">
        <v>0</v>
      </c>
      <c r="L30" s="29">
        <v>31.475399860919165</v>
      </c>
      <c r="M30" s="29">
        <f t="shared" si="4"/>
        <v>3.5142820818910998</v>
      </c>
      <c r="N30" s="29">
        <v>0.49570274116432228</v>
      </c>
      <c r="O30" s="29">
        <f t="shared" si="5"/>
        <v>5.2698380116337928E-2</v>
      </c>
      <c r="Q30" s="29">
        <v>8.4930299999999992</v>
      </c>
      <c r="R30" s="29">
        <v>15</v>
      </c>
      <c r="S30" s="29">
        <f t="shared" si="0"/>
        <v>2.3333333333333335</v>
      </c>
      <c r="T30" s="29">
        <f t="shared" si="1"/>
        <v>8.6666666666666661</v>
      </c>
      <c r="U30" s="29">
        <f t="shared" si="2"/>
        <v>11</v>
      </c>
      <c r="V30" s="29">
        <v>21</v>
      </c>
      <c r="W30" s="29" t="s">
        <v>2223</v>
      </c>
      <c r="Y30">
        <v>10077</v>
      </c>
      <c r="Z30">
        <v>318.87745000000001</v>
      </c>
      <c r="AA30">
        <v>31.601482000000001</v>
      </c>
      <c r="AB30">
        <v>100.76</v>
      </c>
      <c r="AC30">
        <v>397.64114799999999</v>
      </c>
      <c r="AD30">
        <v>39.764114999999997</v>
      </c>
      <c r="AE30">
        <v>3.1635999999999997E-2</v>
      </c>
      <c r="AF30">
        <v>1.5554E-2</v>
      </c>
      <c r="AG30">
        <v>0.491647</v>
      </c>
      <c r="AH30">
        <v>2.8049999999999999E-2</v>
      </c>
      <c r="AI30">
        <v>2.75E-2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CB30">
        <v>0.836677</v>
      </c>
    </row>
    <row r="31" spans="1:80" x14ac:dyDescent="0.25">
      <c r="A31" t="s">
        <v>519</v>
      </c>
      <c r="B31" s="29">
        <v>1</v>
      </c>
      <c r="C31" t="s">
        <v>8</v>
      </c>
      <c r="D31">
        <v>1</v>
      </c>
      <c r="E31" t="s">
        <v>1</v>
      </c>
      <c r="F31" t="s">
        <v>51</v>
      </c>
      <c r="G31" s="29">
        <v>6165</v>
      </c>
      <c r="H31" s="29">
        <v>264</v>
      </c>
      <c r="I31" s="29">
        <f t="shared" si="3"/>
        <v>4.2822384428223845</v>
      </c>
      <c r="J31" s="29">
        <v>0.23760267857143699</v>
      </c>
      <c r="K31" s="29">
        <v>4.4688375169031624E-2</v>
      </c>
      <c r="L31" s="29">
        <v>9.8394226041814274</v>
      </c>
      <c r="M31" s="29">
        <f t="shared" si="4"/>
        <v>25.150259338628835</v>
      </c>
      <c r="N31" s="29">
        <v>0.6024051192719776</v>
      </c>
      <c r="O31" s="29">
        <f t="shared" si="5"/>
        <v>5.4003997991317387E-2</v>
      </c>
      <c r="P31" s="29">
        <v>0.97884650692688391</v>
      </c>
      <c r="Q31" s="29">
        <v>8.4930299999999992</v>
      </c>
      <c r="R31" s="29">
        <v>15</v>
      </c>
      <c r="S31" s="29">
        <f t="shared" si="0"/>
        <v>2.3333333333333335</v>
      </c>
      <c r="T31" s="29">
        <f t="shared" si="1"/>
        <v>8.6666666666666661</v>
      </c>
      <c r="U31" s="29">
        <f t="shared" si="2"/>
        <v>11</v>
      </c>
      <c r="V31" s="29">
        <v>21</v>
      </c>
      <c r="W31" s="29" t="s">
        <v>2223</v>
      </c>
      <c r="Y31">
        <v>7651</v>
      </c>
      <c r="Z31">
        <v>741.12715000000003</v>
      </c>
      <c r="AA31">
        <v>10.323465000000001</v>
      </c>
      <c r="AB31">
        <v>76.430000000000007</v>
      </c>
      <c r="AC31">
        <v>103.68126700000001</v>
      </c>
      <c r="AD31">
        <v>10.368126999999999</v>
      </c>
      <c r="AE31">
        <v>9.6860000000000002E-2</v>
      </c>
      <c r="AF31">
        <v>6.1878000000000002E-2</v>
      </c>
      <c r="AG31">
        <v>0.638845</v>
      </c>
      <c r="AH31">
        <v>8.6349999999999996E-2</v>
      </c>
      <c r="AI31">
        <v>6.7500000000000004E-2</v>
      </c>
      <c r="AJ31">
        <v>12</v>
      </c>
      <c r="AK31">
        <v>1.6192000000000002E-2</v>
      </c>
      <c r="AL31">
        <v>0.97149300000000005</v>
      </c>
      <c r="AM31">
        <v>11.436413999999999</v>
      </c>
      <c r="AN31">
        <v>2.7716270000000001</v>
      </c>
      <c r="AO31">
        <v>2.8773970000000002</v>
      </c>
      <c r="AP31">
        <v>72.916667000000004</v>
      </c>
      <c r="AQ31">
        <v>70.342613999999998</v>
      </c>
      <c r="AR31">
        <v>3.8538999999999997E-2</v>
      </c>
      <c r="AS31">
        <v>1.7336000000000001E-2</v>
      </c>
      <c r="AT31">
        <v>30.045068000000001</v>
      </c>
      <c r="AU31">
        <v>8.1923209999999997</v>
      </c>
      <c r="AV31">
        <v>463.09058299999998</v>
      </c>
      <c r="AW31">
        <v>506.181014</v>
      </c>
      <c r="AX31">
        <v>52.872740999999998</v>
      </c>
      <c r="AY31">
        <v>108.13918700000001</v>
      </c>
      <c r="AZ31">
        <v>12.140316</v>
      </c>
      <c r="BA31">
        <v>1.6390210000000001</v>
      </c>
      <c r="BD31">
        <f>COUNT(#REF!)</f>
        <v>0</v>
      </c>
      <c r="BE31" t="e">
        <f>BD31/BD33*100</f>
        <v>#DIV/0!</v>
      </c>
      <c r="CB31">
        <v>0.87109700000000001</v>
      </c>
    </row>
    <row r="32" spans="1:80" x14ac:dyDescent="0.25">
      <c r="A32" t="s">
        <v>519</v>
      </c>
      <c r="B32" s="29">
        <v>1</v>
      </c>
      <c r="C32" t="s">
        <v>3</v>
      </c>
      <c r="D32">
        <v>4</v>
      </c>
      <c r="E32" t="s">
        <v>1</v>
      </c>
      <c r="F32" t="s">
        <v>51</v>
      </c>
      <c r="G32" s="29">
        <v>21191</v>
      </c>
      <c r="H32" s="29">
        <v>52</v>
      </c>
      <c r="I32" s="29">
        <f t="shared" si="3"/>
        <v>0.2453871926761361</v>
      </c>
      <c r="J32" s="29">
        <v>3.5272499999990534E-2</v>
      </c>
      <c r="K32" s="29">
        <v>1.5960133988939865E-2</v>
      </c>
      <c r="L32" s="29">
        <v>33.821119935962471</v>
      </c>
      <c r="M32" s="29">
        <f t="shared" si="4"/>
        <v>1.1685620068477931</v>
      </c>
      <c r="N32" s="29">
        <v>0.59827940882322017</v>
      </c>
      <c r="O32" s="29">
        <f t="shared" si="5"/>
        <v>4.9878287542559963E-2</v>
      </c>
      <c r="P32" s="29">
        <v>0.96458760656756937</v>
      </c>
      <c r="Q32" s="29">
        <v>8.4930299999999992</v>
      </c>
      <c r="R32" s="29">
        <v>15</v>
      </c>
      <c r="S32" s="29">
        <f t="shared" si="0"/>
        <v>2.3333333333333335</v>
      </c>
      <c r="T32" s="29">
        <f t="shared" si="1"/>
        <v>8.6666666666666661</v>
      </c>
      <c r="U32" s="29">
        <f t="shared" si="2"/>
        <v>11</v>
      </c>
      <c r="V32" s="29">
        <v>21</v>
      </c>
      <c r="W32" s="29" t="s">
        <v>2223</v>
      </c>
      <c r="Y32">
        <v>24884</v>
      </c>
      <c r="Z32">
        <v>741.12715000000003</v>
      </c>
      <c r="AA32">
        <v>33.575885</v>
      </c>
      <c r="AB32">
        <v>248.81</v>
      </c>
      <c r="AC32">
        <v>828.88193000000001</v>
      </c>
      <c r="AD32">
        <v>82.888193000000001</v>
      </c>
      <c r="AE32">
        <v>2.9779E-2</v>
      </c>
      <c r="AF32">
        <v>1.8256999999999999E-2</v>
      </c>
      <c r="AG32">
        <v>0.61308700000000005</v>
      </c>
      <c r="AH32">
        <v>2.6374999999999999E-2</v>
      </c>
      <c r="AI32">
        <v>2.2499999999999999E-2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D32">
        <f>COUNT(#REF!)</f>
        <v>0</v>
      </c>
      <c r="BE32" t="e">
        <f>BD32/BD33*100</f>
        <v>#DIV/0!</v>
      </c>
      <c r="CB32">
        <v>0.969858</v>
      </c>
    </row>
    <row r="33" spans="1:80" x14ac:dyDescent="0.25">
      <c r="A33" t="s">
        <v>519</v>
      </c>
      <c r="B33" s="29">
        <v>1</v>
      </c>
      <c r="C33" t="s">
        <v>12</v>
      </c>
      <c r="D33">
        <v>5</v>
      </c>
      <c r="E33" t="s">
        <v>1</v>
      </c>
      <c r="F33" t="s">
        <v>51</v>
      </c>
      <c r="G33" s="29">
        <v>29599</v>
      </c>
      <c r="H33" s="29">
        <v>19</v>
      </c>
      <c r="I33" s="29">
        <f t="shared" si="3"/>
        <v>6.4191357816142436E-2</v>
      </c>
      <c r="J33" s="29">
        <v>1.8474999999966712E-2</v>
      </c>
      <c r="K33" s="29">
        <v>6.3840535955759468E-3</v>
      </c>
      <c r="L33" s="29">
        <v>47.240400593863114</v>
      </c>
      <c r="M33" s="29">
        <f t="shared" si="4"/>
        <v>12.25071865105285</v>
      </c>
      <c r="N33" s="29">
        <v>0.50717192521464594</v>
      </c>
      <c r="O33" s="29">
        <f t="shared" si="5"/>
        <v>4.1229196066014273E-2</v>
      </c>
      <c r="P33" s="29">
        <v>0.99199433117598879</v>
      </c>
      <c r="Q33" s="29">
        <v>8.4930299999999992</v>
      </c>
      <c r="R33" s="29">
        <v>15</v>
      </c>
      <c r="S33" s="29">
        <f t="shared" si="0"/>
        <v>2.3333333333333335</v>
      </c>
      <c r="T33" s="29">
        <f t="shared" si="1"/>
        <v>8.6666666666666661</v>
      </c>
      <c r="U33" s="29">
        <f t="shared" si="2"/>
        <v>11</v>
      </c>
      <c r="V33" s="29">
        <v>21</v>
      </c>
      <c r="W33" s="29" t="s">
        <v>2223</v>
      </c>
      <c r="Y33">
        <v>35509</v>
      </c>
      <c r="Z33">
        <v>741.12715000000003</v>
      </c>
      <c r="AA33">
        <v>47.912157000000001</v>
      </c>
      <c r="AB33">
        <v>355.07</v>
      </c>
      <c r="AC33">
        <v>1581.292422</v>
      </c>
      <c r="AD33">
        <v>158.129242</v>
      </c>
      <c r="AE33">
        <v>2.0868999999999999E-2</v>
      </c>
      <c r="AF33">
        <v>1.0323000000000001E-2</v>
      </c>
      <c r="AG33">
        <v>0.49466500000000002</v>
      </c>
      <c r="AH33">
        <v>1.9775000000000001E-2</v>
      </c>
      <c r="AI33">
        <v>1.7500000000000002E-2</v>
      </c>
      <c r="AJ33">
        <v>2</v>
      </c>
      <c r="AK33">
        <v>2.699E-3</v>
      </c>
      <c r="AL33">
        <v>0.161916</v>
      </c>
      <c r="AM33">
        <v>0.50128099999999998</v>
      </c>
      <c r="AN33">
        <v>0.96121299999999998</v>
      </c>
      <c r="AO33">
        <v>0.67378400000000005</v>
      </c>
      <c r="AP33">
        <v>89</v>
      </c>
      <c r="AQ33">
        <v>59.396970000000003</v>
      </c>
      <c r="AR33">
        <v>1.0923E-2</v>
      </c>
      <c r="AS33">
        <v>2.5089999999999999E-3</v>
      </c>
      <c r="AT33">
        <v>92.657364000000001</v>
      </c>
      <c r="AU33">
        <v>3.156549</v>
      </c>
      <c r="AV33">
        <v>331.65104500000001</v>
      </c>
      <c r="AW33">
        <v>275.29752100000002</v>
      </c>
      <c r="AX33">
        <v>16.677399999999999</v>
      </c>
      <c r="AY33">
        <v>0</v>
      </c>
      <c r="AZ33">
        <v>7.8765850000000004</v>
      </c>
      <c r="BA33">
        <v>0.53293900000000005</v>
      </c>
      <c r="BD33">
        <f>SUM(BD31:BD32)</f>
        <v>0</v>
      </c>
      <c r="CB33">
        <v>0.98655700000000002</v>
      </c>
    </row>
    <row r="34" spans="1:80" x14ac:dyDescent="0.25">
      <c r="A34" t="s">
        <v>520</v>
      </c>
      <c r="B34" s="29">
        <v>1</v>
      </c>
      <c r="C34" t="s">
        <v>9</v>
      </c>
      <c r="D34">
        <v>2</v>
      </c>
      <c r="E34" t="s">
        <v>1</v>
      </c>
      <c r="F34" t="s">
        <v>52</v>
      </c>
      <c r="G34" s="29">
        <v>12416</v>
      </c>
      <c r="H34" s="29">
        <v>15</v>
      </c>
      <c r="I34" s="29">
        <f t="shared" si="3"/>
        <v>0.12081185567010309</v>
      </c>
      <c r="J34" s="29">
        <v>0.12437499999998636</v>
      </c>
      <c r="K34" s="29">
        <v>3.6184976788098894E-3</v>
      </c>
      <c r="L34" s="29">
        <v>44.927267180103584</v>
      </c>
      <c r="M34" s="29">
        <f t="shared" si="4"/>
        <v>9.9375852372933196</v>
      </c>
      <c r="N34" s="29">
        <v>0.378638678975111</v>
      </c>
      <c r="O34" s="29">
        <f t="shared" si="5"/>
        <v>0.16976244230554921</v>
      </c>
      <c r="P34" s="29">
        <v>0.98853500889671664</v>
      </c>
      <c r="Q34" s="29">
        <v>8.4930299999999992</v>
      </c>
      <c r="R34" s="29">
        <v>15</v>
      </c>
      <c r="S34" s="29">
        <f t="shared" si="0"/>
        <v>2.3333333333333335</v>
      </c>
      <c r="T34" s="29">
        <f t="shared" si="1"/>
        <v>8.6666666666666661</v>
      </c>
      <c r="U34" s="29">
        <f t="shared" si="2"/>
        <v>11</v>
      </c>
      <c r="V34" s="29">
        <v>21</v>
      </c>
      <c r="W34" s="29" t="s">
        <v>2223</v>
      </c>
      <c r="Y34">
        <v>14629</v>
      </c>
      <c r="Z34">
        <v>316.75347499999998</v>
      </c>
      <c r="AA34">
        <v>46.184182</v>
      </c>
      <c r="AB34">
        <v>146.28</v>
      </c>
      <c r="AC34">
        <v>654.39347599999996</v>
      </c>
      <c r="AD34">
        <v>65.439347999999995</v>
      </c>
      <c r="AE34">
        <v>2.1652000000000001E-2</v>
      </c>
      <c r="AF34">
        <v>8.6440000000000006E-3</v>
      </c>
      <c r="AG34">
        <v>0.39922000000000002</v>
      </c>
      <c r="AH34">
        <v>2.0174999999999998E-2</v>
      </c>
      <c r="AI34">
        <v>1.7500000000000002E-2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CB34">
        <v>1.024373</v>
      </c>
    </row>
    <row r="35" spans="1:80" x14ac:dyDescent="0.25">
      <c r="A35" t="s">
        <v>520</v>
      </c>
      <c r="B35" s="29">
        <v>1</v>
      </c>
      <c r="C35" t="s">
        <v>12</v>
      </c>
      <c r="D35">
        <v>5</v>
      </c>
      <c r="E35" t="s">
        <v>1</v>
      </c>
      <c r="F35" t="s">
        <v>51</v>
      </c>
      <c r="G35" s="29">
        <v>17942</v>
      </c>
      <c r="H35" s="29">
        <v>3</v>
      </c>
      <c r="I35" s="29">
        <f t="shared" si="3"/>
        <v>1.6720543975030654E-2</v>
      </c>
      <c r="J35" s="29">
        <v>4.3750000000031264E-3</v>
      </c>
      <c r="K35" s="29">
        <v>3.6184976788098894E-3</v>
      </c>
      <c r="L35" s="29">
        <v>64.923085353207028</v>
      </c>
      <c r="M35" s="29">
        <f t="shared" si="4"/>
        <v>29.933403410396764</v>
      </c>
      <c r="N35" s="29">
        <v>0.38190348653425005</v>
      </c>
      <c r="O35" s="29">
        <f t="shared" si="5"/>
        <v>0.16649763474641016</v>
      </c>
      <c r="P35" s="29">
        <v>0.99946622630524473</v>
      </c>
      <c r="Q35" s="29">
        <v>8.4930299999999992</v>
      </c>
      <c r="R35" s="29">
        <v>15</v>
      </c>
      <c r="S35" s="29">
        <f t="shared" si="0"/>
        <v>2.3333333333333335</v>
      </c>
      <c r="T35" s="29">
        <f t="shared" si="1"/>
        <v>8.6666666666666661</v>
      </c>
      <c r="U35" s="29">
        <f t="shared" si="2"/>
        <v>11</v>
      </c>
      <c r="V35" s="29">
        <v>21</v>
      </c>
      <c r="W35" s="29" t="s">
        <v>2223</v>
      </c>
      <c r="Y35">
        <v>20961</v>
      </c>
      <c r="Z35">
        <v>316.75347499999998</v>
      </c>
      <c r="AA35">
        <v>66.174491000000003</v>
      </c>
      <c r="AB35">
        <v>209.6</v>
      </c>
      <c r="AC35">
        <v>1101.2075010000001</v>
      </c>
      <c r="AD35">
        <v>110.12075</v>
      </c>
      <c r="AE35">
        <v>1.511E-2</v>
      </c>
      <c r="AF35">
        <v>5.8560000000000001E-3</v>
      </c>
      <c r="AG35">
        <v>0.38758900000000002</v>
      </c>
      <c r="AH35">
        <v>1.5075E-2</v>
      </c>
      <c r="AI35">
        <v>1.7500000000000002E-2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CB35">
        <v>1.044951</v>
      </c>
    </row>
    <row r="36" spans="1:80" x14ac:dyDescent="0.25">
      <c r="A36" t="s">
        <v>520</v>
      </c>
      <c r="B36" s="29">
        <v>1</v>
      </c>
      <c r="C36" t="s">
        <v>21</v>
      </c>
      <c r="D36">
        <v>7</v>
      </c>
      <c r="E36" t="s">
        <v>1</v>
      </c>
      <c r="F36" t="s">
        <v>51</v>
      </c>
      <c r="G36" s="29">
        <v>10704</v>
      </c>
      <c r="H36" s="29">
        <v>65</v>
      </c>
      <c r="I36" s="29">
        <f t="shared" si="3"/>
        <v>0.60724962630792223</v>
      </c>
      <c r="J36" s="29">
        <v>3.0829166666658397E-2</v>
      </c>
      <c r="K36" s="29">
        <v>4.3421972145718669E-2</v>
      </c>
      <c r="L36" s="29">
        <v>38.732399153981056</v>
      </c>
      <c r="M36" s="29">
        <f t="shared" si="4"/>
        <v>3.7427172111707918</v>
      </c>
      <c r="N36" s="29">
        <v>0.43631367271131932</v>
      </c>
      <c r="O36" s="29">
        <f t="shared" si="5"/>
        <v>0.11208744856934089</v>
      </c>
      <c r="P36" s="29">
        <v>1.0106596550189959</v>
      </c>
      <c r="Q36" s="29">
        <v>8.4930299999999992</v>
      </c>
      <c r="R36" s="29">
        <v>15</v>
      </c>
      <c r="S36" s="29">
        <f t="shared" si="0"/>
        <v>2.3333333333333335</v>
      </c>
      <c r="T36" s="29">
        <f t="shared" si="1"/>
        <v>8.6666666666666661</v>
      </c>
      <c r="U36" s="29">
        <f t="shared" si="2"/>
        <v>11</v>
      </c>
      <c r="V36" s="29">
        <v>21</v>
      </c>
      <c r="W36" s="29" t="s">
        <v>2223</v>
      </c>
      <c r="Y36">
        <v>12462</v>
      </c>
      <c r="Z36">
        <v>316.75347499999998</v>
      </c>
      <c r="AA36">
        <v>39.342899000000003</v>
      </c>
      <c r="AB36">
        <v>124.61</v>
      </c>
      <c r="AC36">
        <v>463.85083600000002</v>
      </c>
      <c r="AD36">
        <v>46.385083999999999</v>
      </c>
      <c r="AE36">
        <v>2.5416999999999999E-2</v>
      </c>
      <c r="AF36">
        <v>1.1535999999999999E-2</v>
      </c>
      <c r="AG36">
        <v>0.45389000000000002</v>
      </c>
      <c r="AH36">
        <v>2.5075E-2</v>
      </c>
      <c r="AI36">
        <v>2.75E-2</v>
      </c>
      <c r="AJ36">
        <v>1</v>
      </c>
      <c r="AK36">
        <v>3.1570000000000001E-3</v>
      </c>
      <c r="AL36">
        <v>0.18942200000000001</v>
      </c>
      <c r="AM36">
        <v>0.304927</v>
      </c>
      <c r="AN36">
        <v>0.42972500000000002</v>
      </c>
      <c r="AO36">
        <v>0</v>
      </c>
      <c r="AP36">
        <v>38</v>
      </c>
      <c r="AQ36">
        <v>0</v>
      </c>
      <c r="AR36">
        <v>1.1613999999999999E-2</v>
      </c>
      <c r="AS36">
        <v>5.6690000000000004E-3</v>
      </c>
      <c r="AT36">
        <v>86.101577000000006</v>
      </c>
      <c r="AU36">
        <v>0</v>
      </c>
      <c r="AV36">
        <v>784.31372499999998</v>
      </c>
      <c r="AW36">
        <v>0</v>
      </c>
      <c r="AX36">
        <v>0</v>
      </c>
      <c r="AY36">
        <v>0</v>
      </c>
      <c r="AZ36">
        <v>5.1537709999999999</v>
      </c>
      <c r="BA36">
        <v>0.37267800000000001</v>
      </c>
      <c r="CB36">
        <v>1.052953</v>
      </c>
    </row>
    <row r="37" spans="1:80" x14ac:dyDescent="0.25">
      <c r="A37" t="s">
        <v>520</v>
      </c>
      <c r="B37" s="29">
        <v>1</v>
      </c>
      <c r="C37" t="s">
        <v>28</v>
      </c>
      <c r="D37">
        <v>15</v>
      </c>
      <c r="E37" t="s">
        <v>1</v>
      </c>
      <c r="F37" t="s">
        <v>51</v>
      </c>
      <c r="G37" s="29">
        <v>7961</v>
      </c>
      <c r="H37" s="29">
        <v>31</v>
      </c>
      <c r="I37" s="29">
        <f t="shared" si="3"/>
        <v>0.38939831679437253</v>
      </c>
      <c r="J37" s="29">
        <v>2.7339285714280365E-2</v>
      </c>
      <c r="K37" s="29">
        <v>2.5329483751669227E-2</v>
      </c>
      <c r="L37" s="29">
        <v>28.80686002100553</v>
      </c>
      <c r="M37" s="29">
        <f t="shared" si="4"/>
        <v>6.1828219218047344</v>
      </c>
      <c r="N37" s="29">
        <v>0.56920585553957204</v>
      </c>
      <c r="O37" s="29">
        <f t="shared" si="5"/>
        <v>2.0804734258911828E-2</v>
      </c>
      <c r="P37" s="29">
        <v>0.74650022410430839</v>
      </c>
      <c r="Q37" s="29">
        <v>8.4930299999999992</v>
      </c>
      <c r="R37" s="29">
        <v>15</v>
      </c>
      <c r="S37" s="29">
        <f t="shared" si="0"/>
        <v>2.3333333333333335</v>
      </c>
      <c r="T37" s="29">
        <f t="shared" si="1"/>
        <v>8.6666666666666661</v>
      </c>
      <c r="U37" s="29">
        <f t="shared" si="2"/>
        <v>11</v>
      </c>
      <c r="V37" s="29">
        <v>21</v>
      </c>
      <c r="W37" s="29" t="s">
        <v>2223</v>
      </c>
      <c r="Y37">
        <v>9093</v>
      </c>
      <c r="Z37">
        <v>316.75347499999998</v>
      </c>
      <c r="AA37">
        <v>28.706866999999999</v>
      </c>
      <c r="AB37">
        <v>90.92</v>
      </c>
      <c r="AC37">
        <v>275.511549</v>
      </c>
      <c r="AD37">
        <v>27.551155000000001</v>
      </c>
      <c r="AE37">
        <v>3.4833999999999997E-2</v>
      </c>
      <c r="AF37">
        <v>1.9843E-2</v>
      </c>
      <c r="AG37">
        <v>0.56963600000000003</v>
      </c>
      <c r="AH37">
        <v>3.1675000000000002E-2</v>
      </c>
      <c r="AI37">
        <v>3.2500000000000001E-2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CB37">
        <v>1.195138</v>
      </c>
    </row>
    <row r="38" spans="1:80" x14ac:dyDescent="0.25">
      <c r="A38" t="s">
        <v>520</v>
      </c>
      <c r="B38" s="29">
        <v>1</v>
      </c>
      <c r="C38" t="s">
        <v>34</v>
      </c>
      <c r="D38">
        <v>15</v>
      </c>
      <c r="E38" t="s">
        <v>7</v>
      </c>
      <c r="F38" t="s">
        <v>51</v>
      </c>
      <c r="G38" s="29">
        <v>10625</v>
      </c>
      <c r="H38" s="29">
        <v>17</v>
      </c>
      <c r="I38" s="29">
        <f t="shared" si="3"/>
        <v>0.16</v>
      </c>
      <c r="J38" s="29">
        <v>2.5541666666678491E-2</v>
      </c>
      <c r="K38" s="29">
        <v>1.0855493036429667E-2</v>
      </c>
      <c r="L38" s="29">
        <v>38.446537837355073</v>
      </c>
      <c r="M38" s="29">
        <f t="shared" si="4"/>
        <v>3.4568558945448089</v>
      </c>
      <c r="N38" s="29">
        <v>0.3987324393051021</v>
      </c>
      <c r="O38" s="29">
        <f t="shared" si="5"/>
        <v>0.1496686819755581</v>
      </c>
      <c r="P38" s="29">
        <v>0.7472520715404497</v>
      </c>
      <c r="Q38" s="29">
        <v>8.4930299999999992</v>
      </c>
      <c r="R38" s="29">
        <v>15</v>
      </c>
      <c r="S38" s="29">
        <f t="shared" si="0"/>
        <v>2.3333333333333335</v>
      </c>
      <c r="T38" s="29">
        <f t="shared" si="1"/>
        <v>8.6666666666666661</v>
      </c>
      <c r="U38" s="29">
        <f t="shared" si="2"/>
        <v>11</v>
      </c>
      <c r="V38" s="29">
        <v>21</v>
      </c>
      <c r="W38" s="29" t="s">
        <v>2223</v>
      </c>
      <c r="Y38">
        <v>12129</v>
      </c>
      <c r="Z38">
        <v>316.75347499999998</v>
      </c>
      <c r="AA38">
        <v>38.291607999999997</v>
      </c>
      <c r="AB38">
        <v>121.28</v>
      </c>
      <c r="AC38">
        <v>519.11885099999995</v>
      </c>
      <c r="AD38">
        <v>51.911884999999998</v>
      </c>
      <c r="AE38">
        <v>2.6113000000000001E-2</v>
      </c>
      <c r="AF38">
        <v>1.0430999999999999E-2</v>
      </c>
      <c r="AG38">
        <v>0.39943400000000001</v>
      </c>
      <c r="AH38">
        <v>2.4575E-2</v>
      </c>
      <c r="AI38">
        <v>2.2499999999999999E-2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CB38">
        <v>1.203549</v>
      </c>
    </row>
    <row r="39" spans="1:80" x14ac:dyDescent="0.25">
      <c r="A39" t="s">
        <v>521</v>
      </c>
      <c r="B39" s="29">
        <v>1</v>
      </c>
      <c r="C39" t="s">
        <v>8</v>
      </c>
      <c r="D39">
        <v>1</v>
      </c>
      <c r="E39" t="s">
        <v>1</v>
      </c>
      <c r="F39" t="s">
        <v>51</v>
      </c>
      <c r="G39" s="29">
        <v>7462</v>
      </c>
      <c r="H39" s="29">
        <v>0</v>
      </c>
      <c r="I39" s="29">
        <f t="shared" si="3"/>
        <v>0</v>
      </c>
      <c r="J39" s="29">
        <v>0</v>
      </c>
      <c r="K39" s="29">
        <v>0</v>
      </c>
      <c r="L39" s="29">
        <v>35.099324478005187</v>
      </c>
      <c r="M39" s="29">
        <f t="shared" si="4"/>
        <v>0.10964253519492217</v>
      </c>
      <c r="N39" s="29">
        <v>0.39955587218292693</v>
      </c>
      <c r="O39" s="29">
        <f t="shared" si="5"/>
        <v>0.14884524909773328</v>
      </c>
      <c r="Q39" s="29">
        <v>8.4930299999999992</v>
      </c>
      <c r="R39" s="29">
        <v>15</v>
      </c>
      <c r="S39" s="29">
        <f t="shared" si="0"/>
        <v>2.3333333333333335</v>
      </c>
      <c r="T39" s="29">
        <f t="shared" si="1"/>
        <v>8.6666666666666661</v>
      </c>
      <c r="U39" s="29">
        <f t="shared" si="2"/>
        <v>11</v>
      </c>
      <c r="V39" s="29">
        <v>21</v>
      </c>
      <c r="W39" s="29" t="s">
        <v>2223</v>
      </c>
      <c r="Y39">
        <v>10642</v>
      </c>
      <c r="Z39">
        <v>302.48309999999998</v>
      </c>
      <c r="AA39">
        <v>35.182130999999998</v>
      </c>
      <c r="AB39">
        <v>106.41</v>
      </c>
      <c r="AC39">
        <v>424.31787800000001</v>
      </c>
      <c r="AD39">
        <v>42.431787999999997</v>
      </c>
      <c r="AE39">
        <v>2.8421999999999999E-2</v>
      </c>
      <c r="AF39">
        <v>1.1443E-2</v>
      </c>
      <c r="AG39">
        <v>0.40261400000000003</v>
      </c>
      <c r="AH39">
        <v>2.7224999999999999E-2</v>
      </c>
      <c r="AI39">
        <v>2.75E-2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CB39">
        <v>1.2358389999999999</v>
      </c>
    </row>
    <row r="40" spans="1:80" x14ac:dyDescent="0.25">
      <c r="A40" t="s">
        <v>521</v>
      </c>
      <c r="B40" s="29">
        <v>1</v>
      </c>
      <c r="C40" t="s">
        <v>9</v>
      </c>
      <c r="D40">
        <v>2</v>
      </c>
      <c r="E40" t="s">
        <v>1</v>
      </c>
      <c r="F40" t="s">
        <v>50</v>
      </c>
      <c r="G40" s="29">
        <v>12577</v>
      </c>
      <c r="H40" s="29">
        <v>0</v>
      </c>
      <c r="I40" s="29">
        <f t="shared" si="3"/>
        <v>0</v>
      </c>
      <c r="J40" s="29">
        <v>0</v>
      </c>
      <c r="K40" s="29">
        <v>0</v>
      </c>
      <c r="L40" s="29">
        <v>59.158965955490658</v>
      </c>
      <c r="M40" s="29">
        <f t="shared" si="4"/>
        <v>24.169284012680393</v>
      </c>
      <c r="N40" s="29">
        <v>0.33560445898666708</v>
      </c>
      <c r="O40" s="29">
        <f t="shared" si="5"/>
        <v>0.21279666229399313</v>
      </c>
      <c r="Q40" s="29">
        <v>8.4930299999999992</v>
      </c>
      <c r="R40" s="29">
        <v>15</v>
      </c>
      <c r="S40" s="29">
        <f t="shared" si="0"/>
        <v>2.3333333333333335</v>
      </c>
      <c r="T40" s="29">
        <f t="shared" si="1"/>
        <v>8.6666666666666661</v>
      </c>
      <c r="U40" s="29">
        <f t="shared" si="2"/>
        <v>11</v>
      </c>
      <c r="V40" s="29">
        <v>21</v>
      </c>
      <c r="W40" s="29" t="s">
        <v>2223</v>
      </c>
      <c r="Y40">
        <v>18009</v>
      </c>
      <c r="Z40">
        <v>302.48309999999998</v>
      </c>
      <c r="AA40">
        <v>59.537210999999999</v>
      </c>
      <c r="AB40">
        <v>180.08</v>
      </c>
      <c r="AC40">
        <v>992.62425599999995</v>
      </c>
      <c r="AD40">
        <v>99.262426000000005</v>
      </c>
      <c r="AE40">
        <v>1.6795000000000001E-2</v>
      </c>
      <c r="AF40">
        <v>5.6270000000000001E-3</v>
      </c>
      <c r="AG40">
        <v>0.33506399999999997</v>
      </c>
      <c r="AH40">
        <v>1.6400000000000001E-2</v>
      </c>
      <c r="AI40">
        <v>1.7500000000000002E-2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CB40">
        <v>1.297104</v>
      </c>
    </row>
    <row r="41" spans="1:80" x14ac:dyDescent="0.25">
      <c r="A41" t="s">
        <v>521</v>
      </c>
      <c r="B41" s="29">
        <v>1</v>
      </c>
      <c r="C41" t="s">
        <v>12</v>
      </c>
      <c r="D41">
        <v>5</v>
      </c>
      <c r="E41" t="s">
        <v>1</v>
      </c>
      <c r="F41" t="s">
        <v>51</v>
      </c>
      <c r="G41" s="29">
        <v>9835</v>
      </c>
      <c r="H41" s="29">
        <v>110</v>
      </c>
      <c r="I41" s="29">
        <f t="shared" si="3"/>
        <v>1.1184544992374175</v>
      </c>
      <c r="J41" s="29">
        <v>2.30321428571445E-2</v>
      </c>
      <c r="K41" s="29">
        <v>9.8778586711084027E-2</v>
      </c>
      <c r="L41" s="29">
        <v>46.261304776357683</v>
      </c>
      <c r="M41" s="29">
        <f t="shared" si="4"/>
        <v>11.271622833547418</v>
      </c>
      <c r="N41" s="29">
        <v>0.64491312280207902</v>
      </c>
      <c r="O41" s="29">
        <f t="shared" si="5"/>
        <v>9.6512001521418811E-2</v>
      </c>
      <c r="Q41" s="29">
        <v>8.4930299999999992</v>
      </c>
      <c r="R41" s="29">
        <v>15</v>
      </c>
      <c r="S41" s="29">
        <f t="shared" si="0"/>
        <v>2.3333333333333335</v>
      </c>
      <c r="T41" s="29">
        <f t="shared" si="1"/>
        <v>8.6666666666666661</v>
      </c>
      <c r="U41" s="29">
        <f t="shared" si="2"/>
        <v>11</v>
      </c>
      <c r="V41" s="29">
        <v>21</v>
      </c>
      <c r="W41" s="29" t="s">
        <v>2223</v>
      </c>
      <c r="Y41">
        <v>13883</v>
      </c>
      <c r="Z41">
        <v>302.48309999999998</v>
      </c>
      <c r="AA41">
        <v>45.896779000000002</v>
      </c>
      <c r="AB41">
        <v>138.82</v>
      </c>
      <c r="AC41">
        <v>472.47805</v>
      </c>
      <c r="AD41">
        <v>47.247805</v>
      </c>
      <c r="AE41">
        <v>2.1780999999999998E-2</v>
      </c>
      <c r="AF41">
        <v>1.4189E-2</v>
      </c>
      <c r="AG41">
        <v>0.65144599999999997</v>
      </c>
      <c r="AH41">
        <v>1.9375E-2</v>
      </c>
      <c r="AI41">
        <v>1.7500000000000002E-2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CB41">
        <v>1.3429930000000001</v>
      </c>
    </row>
    <row r="42" spans="1:80" x14ac:dyDescent="0.25">
      <c r="A42" t="s">
        <v>521</v>
      </c>
      <c r="B42" s="29">
        <v>1</v>
      </c>
      <c r="C42" t="s">
        <v>13</v>
      </c>
      <c r="D42">
        <v>11</v>
      </c>
      <c r="E42" t="s">
        <v>1</v>
      </c>
      <c r="F42" t="s">
        <v>52</v>
      </c>
      <c r="G42" s="29">
        <v>10115</v>
      </c>
      <c r="H42" s="29">
        <v>0</v>
      </c>
      <c r="I42" s="29">
        <f t="shared" si="3"/>
        <v>0</v>
      </c>
      <c r="J42" s="29">
        <v>0</v>
      </c>
      <c r="K42" s="29">
        <v>0</v>
      </c>
      <c r="L42" s="29">
        <v>47.578352599172135</v>
      </c>
      <c r="M42" s="29">
        <f t="shared" si="4"/>
        <v>12.58867065636187</v>
      </c>
      <c r="N42" s="29">
        <v>0.38762696315252443</v>
      </c>
      <c r="O42" s="29">
        <f t="shared" si="5"/>
        <v>0.16077415812813578</v>
      </c>
      <c r="Q42" s="29">
        <v>8.4930299999999992</v>
      </c>
      <c r="R42" s="29">
        <v>15</v>
      </c>
      <c r="S42" s="29">
        <f t="shared" si="0"/>
        <v>2.3333333333333335</v>
      </c>
      <c r="T42" s="29">
        <f t="shared" si="1"/>
        <v>8.6666666666666661</v>
      </c>
      <c r="U42" s="29">
        <f t="shared" si="2"/>
        <v>11</v>
      </c>
      <c r="V42" s="29">
        <v>21</v>
      </c>
      <c r="W42" s="29" t="s">
        <v>2223</v>
      </c>
      <c r="Y42">
        <v>14616</v>
      </c>
      <c r="Z42">
        <v>302.48309999999998</v>
      </c>
      <c r="AA42">
        <v>48.320055000000004</v>
      </c>
      <c r="AB42">
        <v>146.15</v>
      </c>
      <c r="AC42">
        <v>712.45077500000002</v>
      </c>
      <c r="AD42">
        <v>71.245078000000007</v>
      </c>
      <c r="AE42">
        <v>2.0693E-2</v>
      </c>
      <c r="AF42">
        <v>8.0400000000000003E-3</v>
      </c>
      <c r="AG42">
        <v>0.38855699999999999</v>
      </c>
      <c r="AH42">
        <v>1.9050000000000001E-2</v>
      </c>
      <c r="AI42">
        <v>1.7500000000000002E-2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CB42">
        <v>1.411122</v>
      </c>
    </row>
    <row r="43" spans="1:80" x14ac:dyDescent="0.25">
      <c r="A43" t="s">
        <v>521</v>
      </c>
      <c r="B43" s="29">
        <v>1</v>
      </c>
      <c r="C43" t="s">
        <v>28</v>
      </c>
      <c r="D43">
        <v>15</v>
      </c>
      <c r="E43" t="s">
        <v>1</v>
      </c>
      <c r="F43" t="s">
        <v>51</v>
      </c>
      <c r="G43" s="29">
        <v>2490</v>
      </c>
      <c r="H43" s="29">
        <v>16</v>
      </c>
      <c r="I43" s="29">
        <f t="shared" si="3"/>
        <v>0.64257028112449799</v>
      </c>
      <c r="J43" s="29">
        <v>4.4774999999988019E-2</v>
      </c>
      <c r="K43" s="29">
        <v>1.8814968897349339E-2</v>
      </c>
      <c r="L43" s="29">
        <v>11.712318138599963</v>
      </c>
      <c r="M43" s="29">
        <f t="shared" si="4"/>
        <v>23.277363804210303</v>
      </c>
      <c r="N43" s="29">
        <v>0.69972306019338304</v>
      </c>
      <c r="O43" s="29">
        <f t="shared" si="5"/>
        <v>0.15132193891272283</v>
      </c>
      <c r="Q43" s="29">
        <v>8.4930299999999992</v>
      </c>
      <c r="R43" s="29">
        <v>15</v>
      </c>
      <c r="S43" s="29">
        <f t="shared" si="0"/>
        <v>2.3333333333333335</v>
      </c>
      <c r="T43" s="29">
        <f t="shared" si="1"/>
        <v>8.6666666666666661</v>
      </c>
      <c r="U43" s="29">
        <f t="shared" si="2"/>
        <v>11</v>
      </c>
      <c r="V43" s="29">
        <v>21</v>
      </c>
      <c r="W43" s="29" t="s">
        <v>2223</v>
      </c>
      <c r="Y43">
        <v>3517</v>
      </c>
      <c r="Z43">
        <v>302.48309999999998</v>
      </c>
      <c r="AA43">
        <v>11.627096</v>
      </c>
      <c r="AB43">
        <v>35.15</v>
      </c>
      <c r="AC43">
        <v>45.226402999999998</v>
      </c>
      <c r="AD43">
        <v>4.52264</v>
      </c>
      <c r="AE43">
        <v>8.5976999999999998E-2</v>
      </c>
      <c r="AF43">
        <v>6.1766000000000001E-2</v>
      </c>
      <c r="AG43">
        <v>0.71840300000000001</v>
      </c>
      <c r="AH43">
        <v>7.4188000000000004E-2</v>
      </c>
      <c r="AI43">
        <v>2.75E-2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CB43">
        <v>1.475603</v>
      </c>
    </row>
    <row r="44" spans="1:80" x14ac:dyDescent="0.25">
      <c r="A44" t="s">
        <v>522</v>
      </c>
      <c r="B44" s="29">
        <v>1</v>
      </c>
      <c r="C44" t="s">
        <v>15</v>
      </c>
      <c r="D44">
        <v>6</v>
      </c>
      <c r="E44" t="s">
        <v>1</v>
      </c>
      <c r="F44" t="s">
        <v>51</v>
      </c>
      <c r="G44" s="29">
        <v>14655</v>
      </c>
      <c r="H44" s="29">
        <v>11</v>
      </c>
      <c r="I44" s="29">
        <f t="shared" si="3"/>
        <v>7.5059706584783351E-2</v>
      </c>
      <c r="J44" s="29">
        <v>8.6333333333546616E-3</v>
      </c>
      <c r="K44" s="29">
        <v>1.0115615233971018E-2</v>
      </c>
      <c r="L44" s="29">
        <v>49.414780417948421</v>
      </c>
      <c r="M44" s="29">
        <f t="shared" si="4"/>
        <v>14.425098475138157</v>
      </c>
      <c r="N44" s="29">
        <v>0.51016912388068281</v>
      </c>
      <c r="O44" s="29">
        <f t="shared" si="5"/>
        <v>3.8231997399977402E-2</v>
      </c>
      <c r="P44" s="29">
        <v>0.59894166268727467</v>
      </c>
      <c r="Q44" s="29">
        <v>8.4930299999999992</v>
      </c>
      <c r="R44" s="29">
        <v>15</v>
      </c>
      <c r="S44" s="29">
        <f t="shared" si="0"/>
        <v>2.3333333333333335</v>
      </c>
      <c r="T44" s="29">
        <f t="shared" si="1"/>
        <v>8.6666666666666661</v>
      </c>
      <c r="U44" s="29">
        <f t="shared" si="2"/>
        <v>11</v>
      </c>
      <c r="V44" s="29">
        <v>21</v>
      </c>
      <c r="W44" s="29" t="s">
        <v>2223</v>
      </c>
      <c r="Y44">
        <v>17708</v>
      </c>
      <c r="Z44">
        <v>357.18632500000001</v>
      </c>
      <c r="AA44">
        <v>49.576366</v>
      </c>
      <c r="AB44">
        <v>177.07</v>
      </c>
      <c r="AC44">
        <v>776.46210799999994</v>
      </c>
      <c r="AD44">
        <v>77.646210999999994</v>
      </c>
      <c r="AE44">
        <v>2.0168999999999999E-2</v>
      </c>
      <c r="AF44">
        <v>1.0522999999999999E-2</v>
      </c>
      <c r="AG44">
        <v>0.52175199999999999</v>
      </c>
      <c r="AH44">
        <v>1.8200000000000001E-2</v>
      </c>
      <c r="AI44">
        <v>1.7500000000000002E-2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CB44">
        <v>1.6102730000000001</v>
      </c>
    </row>
    <row r="45" spans="1:80" x14ac:dyDescent="0.25">
      <c r="A45" t="s">
        <v>522</v>
      </c>
      <c r="B45" s="29">
        <v>1</v>
      </c>
      <c r="C45" t="s">
        <v>35</v>
      </c>
      <c r="D45">
        <v>6</v>
      </c>
      <c r="E45" t="s">
        <v>7</v>
      </c>
      <c r="F45" t="s">
        <v>51</v>
      </c>
      <c r="G45" s="29">
        <v>8825</v>
      </c>
      <c r="H45" s="29">
        <v>20</v>
      </c>
      <c r="I45" s="29">
        <f t="shared" si="3"/>
        <v>0.22662889518413595</v>
      </c>
      <c r="J45" s="29">
        <v>5.1324999999996145E-2</v>
      </c>
      <c r="K45" s="29">
        <v>1.0115615233971018E-2</v>
      </c>
      <c r="L45" s="29">
        <v>29.756768146598077</v>
      </c>
      <c r="M45" s="29">
        <f t="shared" si="4"/>
        <v>5.2329137962121877</v>
      </c>
      <c r="N45" s="29">
        <v>0.51532294408088464</v>
      </c>
      <c r="O45" s="29">
        <f t="shared" si="5"/>
        <v>3.3078177199775571E-2</v>
      </c>
      <c r="P45" s="29">
        <v>0.56440615486153778</v>
      </c>
      <c r="Q45" s="29">
        <v>8.4930299999999992</v>
      </c>
      <c r="R45" s="29">
        <v>15</v>
      </c>
      <c r="S45" s="29">
        <f t="shared" ref="S45:S49" si="6">AVERAGE(3,2,2)</f>
        <v>2.3333333333333335</v>
      </c>
      <c r="T45" s="29">
        <f t="shared" ref="T45:T49" si="7">AVERAGE(10,8,8)</f>
        <v>8.6666666666666661</v>
      </c>
      <c r="U45" s="29">
        <f t="shared" ref="U45:U49" si="8">AVERAGE(13,10,10)</f>
        <v>11</v>
      </c>
      <c r="V45" s="29">
        <v>21</v>
      </c>
      <c r="W45" s="29" t="s">
        <v>2223</v>
      </c>
      <c r="Y45">
        <v>10686</v>
      </c>
      <c r="Z45">
        <v>357.18632500000001</v>
      </c>
      <c r="AA45">
        <v>29.917159000000002</v>
      </c>
      <c r="AB45">
        <v>106.85</v>
      </c>
      <c r="AC45">
        <v>342.538972</v>
      </c>
      <c r="AD45">
        <v>34.253897000000002</v>
      </c>
      <c r="AE45">
        <v>3.3424000000000002E-2</v>
      </c>
      <c r="AF45">
        <v>1.7644E-2</v>
      </c>
      <c r="AG45">
        <v>0.52788400000000002</v>
      </c>
      <c r="AH45">
        <v>3.0249999999999999E-2</v>
      </c>
      <c r="AI45">
        <v>2.75E-2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CB45">
        <v>1.68601</v>
      </c>
    </row>
    <row r="46" spans="1:80" x14ac:dyDescent="0.25">
      <c r="A46" t="s">
        <v>522</v>
      </c>
      <c r="B46" s="29">
        <v>1</v>
      </c>
      <c r="C46" t="s">
        <v>13</v>
      </c>
      <c r="D46">
        <v>11</v>
      </c>
      <c r="E46" t="s">
        <v>1</v>
      </c>
      <c r="F46" t="s">
        <v>51</v>
      </c>
      <c r="G46" s="29">
        <v>14778</v>
      </c>
      <c r="H46" s="29">
        <v>19</v>
      </c>
      <c r="I46" s="29">
        <f t="shared" si="3"/>
        <v>0.12856949519556096</v>
      </c>
      <c r="J46" s="29">
        <v>1.7106249999997658E-2</v>
      </c>
      <c r="K46" s="29">
        <v>1.3487486978628024E-2</v>
      </c>
      <c r="L46" s="29">
        <v>49.829520642541233</v>
      </c>
      <c r="M46" s="29">
        <f t="shared" si="4"/>
        <v>14.839838699730969</v>
      </c>
      <c r="N46" s="29">
        <v>0.6297683046566146</v>
      </c>
      <c r="O46" s="29">
        <f t="shared" si="5"/>
        <v>8.1367183375954388E-2</v>
      </c>
      <c r="P46" s="29">
        <v>0.76621275577032577</v>
      </c>
      <c r="Q46" s="29">
        <v>8.4930299999999992</v>
      </c>
      <c r="R46" s="29">
        <v>15</v>
      </c>
      <c r="S46" s="29">
        <f t="shared" si="6"/>
        <v>2.3333333333333335</v>
      </c>
      <c r="T46" s="29">
        <f t="shared" si="7"/>
        <v>8.6666666666666661</v>
      </c>
      <c r="U46" s="29">
        <f t="shared" si="8"/>
        <v>11</v>
      </c>
      <c r="V46" s="29">
        <v>21</v>
      </c>
      <c r="W46" s="29" t="s">
        <v>2223</v>
      </c>
      <c r="Y46">
        <v>17878</v>
      </c>
      <c r="Z46">
        <v>357.18632500000001</v>
      </c>
      <c r="AA46">
        <v>50.052307999999996</v>
      </c>
      <c r="AB46">
        <v>178.77</v>
      </c>
      <c r="AC46">
        <v>726.119685</v>
      </c>
      <c r="AD46">
        <v>72.611969000000002</v>
      </c>
      <c r="AE46">
        <v>1.9977000000000002E-2</v>
      </c>
      <c r="AF46">
        <v>1.3497E-2</v>
      </c>
      <c r="AG46">
        <v>0.67561099999999996</v>
      </c>
      <c r="AH46">
        <v>1.6875000000000001E-2</v>
      </c>
      <c r="AI46">
        <v>1.2500000000000001E-2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CB46">
        <v>1.800327</v>
      </c>
    </row>
    <row r="47" spans="1:80" x14ac:dyDescent="0.25">
      <c r="A47" t="s">
        <v>522</v>
      </c>
      <c r="B47" s="29">
        <v>1</v>
      </c>
      <c r="C47" t="s">
        <v>28</v>
      </c>
      <c r="D47">
        <v>15</v>
      </c>
      <c r="E47" t="s">
        <v>1</v>
      </c>
      <c r="F47" t="s">
        <v>52</v>
      </c>
      <c r="G47" s="29">
        <v>14713</v>
      </c>
      <c r="H47" s="29">
        <v>46</v>
      </c>
      <c r="I47" s="29">
        <f t="shared" si="3"/>
        <v>0.31264867803982871</v>
      </c>
      <c r="J47" s="29">
        <v>5.2965000000000373E-2</v>
      </c>
      <c r="K47" s="29">
        <v>1.685935872328503E-2</v>
      </c>
      <c r="L47" s="29">
        <v>49.610348979138529</v>
      </c>
      <c r="M47" s="29">
        <f t="shared" si="4"/>
        <v>14.620667036328264</v>
      </c>
      <c r="N47" s="29">
        <v>2.0621160023305314</v>
      </c>
      <c r="O47" s="29">
        <f t="shared" si="5"/>
        <v>1.5137148810498711</v>
      </c>
      <c r="P47" s="29">
        <v>0.7746642882064062</v>
      </c>
      <c r="Q47" s="29">
        <v>8.4930299999999992</v>
      </c>
      <c r="R47" s="29">
        <v>15</v>
      </c>
      <c r="S47" s="29">
        <f t="shared" si="6"/>
        <v>2.3333333333333335</v>
      </c>
      <c r="T47" s="29">
        <f t="shared" si="7"/>
        <v>8.6666666666666661</v>
      </c>
      <c r="U47" s="29">
        <f t="shared" si="8"/>
        <v>11</v>
      </c>
      <c r="V47" s="29">
        <v>21</v>
      </c>
      <c r="W47" s="29" t="s">
        <v>2223</v>
      </c>
      <c r="Y47">
        <v>19062</v>
      </c>
      <c r="Z47">
        <v>357.18632500000001</v>
      </c>
      <c r="AA47">
        <v>53.367105000000002</v>
      </c>
      <c r="AB47">
        <v>190.53</v>
      </c>
      <c r="AC47">
        <v>978.58176400000002</v>
      </c>
      <c r="AD47">
        <v>97.858176</v>
      </c>
      <c r="AE47">
        <v>1.8696999999999998E-2</v>
      </c>
      <c r="AF47">
        <v>3.6638999999999998E-2</v>
      </c>
      <c r="AG47">
        <v>1.9596020000000001</v>
      </c>
      <c r="AH47">
        <v>1.4825E-2</v>
      </c>
      <c r="AI47">
        <v>1.2500000000000001E-2</v>
      </c>
      <c r="AJ47">
        <v>12</v>
      </c>
      <c r="AK47">
        <v>3.3596000000000001E-2</v>
      </c>
      <c r="AL47">
        <v>2.015755</v>
      </c>
      <c r="AM47">
        <v>4.2650300000000003</v>
      </c>
      <c r="AN47">
        <v>0.61831199999999997</v>
      </c>
      <c r="AO47">
        <v>0.246971</v>
      </c>
      <c r="AP47">
        <v>67.75</v>
      </c>
      <c r="AQ47">
        <v>24.252929000000002</v>
      </c>
      <c r="AR47">
        <v>9.2630000000000004E-3</v>
      </c>
      <c r="AS47">
        <v>2.6900000000000001E-3</v>
      </c>
      <c r="AT47">
        <v>109.86891799999999</v>
      </c>
      <c r="AU47">
        <v>10.909807000000001</v>
      </c>
      <c r="AV47">
        <v>231.402524</v>
      </c>
      <c r="AW47">
        <v>55.707690999999997</v>
      </c>
      <c r="AX47">
        <v>10.250059</v>
      </c>
      <c r="AY47">
        <v>19.498383</v>
      </c>
      <c r="AZ47">
        <v>7.2635389999999997</v>
      </c>
      <c r="BA47">
        <v>2.6457510000000002</v>
      </c>
      <c r="CB47">
        <v>1.813809</v>
      </c>
    </row>
    <row r="48" spans="1:80" x14ac:dyDescent="0.25">
      <c r="A48" t="s">
        <v>522</v>
      </c>
      <c r="B48" s="29">
        <v>1</v>
      </c>
      <c r="C48" t="s">
        <v>11</v>
      </c>
      <c r="D48">
        <v>16</v>
      </c>
      <c r="E48" t="s">
        <v>1</v>
      </c>
      <c r="F48" t="s">
        <v>51</v>
      </c>
      <c r="G48" s="29">
        <v>1658</v>
      </c>
      <c r="H48" s="29">
        <v>20</v>
      </c>
      <c r="I48" s="29">
        <f t="shared" si="3"/>
        <v>1.2062726176115801</v>
      </c>
      <c r="J48" s="29">
        <v>8.3920000000011902E-2</v>
      </c>
      <c r="K48" s="29">
        <v>1.685935872328503E-2</v>
      </c>
      <c r="L48" s="29">
        <v>5.5905633526413157</v>
      </c>
      <c r="M48" s="29">
        <f t="shared" si="4"/>
        <v>29.39911859016895</v>
      </c>
      <c r="N48" s="29">
        <v>0.58240961592161844</v>
      </c>
      <c r="O48" s="29">
        <f t="shared" si="5"/>
        <v>3.4008494640958231E-2</v>
      </c>
      <c r="P48" s="29">
        <v>0.77254230076853703</v>
      </c>
      <c r="Q48" s="29">
        <v>8.4930299999999992</v>
      </c>
      <c r="R48" s="29">
        <v>15</v>
      </c>
      <c r="S48" s="29">
        <f t="shared" si="6"/>
        <v>2.3333333333333335</v>
      </c>
      <c r="T48" s="29">
        <f t="shared" si="7"/>
        <v>8.6666666666666661</v>
      </c>
      <c r="U48" s="29">
        <f t="shared" si="8"/>
        <v>11</v>
      </c>
      <c r="V48" s="29">
        <v>21</v>
      </c>
      <c r="W48" s="29" t="s">
        <v>2223</v>
      </c>
      <c r="Y48">
        <v>1992</v>
      </c>
      <c r="Z48">
        <v>357.18632500000001</v>
      </c>
      <c r="AA48">
        <v>5.5769209999999996</v>
      </c>
      <c r="AB48">
        <v>19.59</v>
      </c>
      <c r="AC48">
        <v>17.938279999999999</v>
      </c>
      <c r="AD48">
        <v>1.793828</v>
      </c>
      <c r="AE48">
        <v>0.179203</v>
      </c>
      <c r="AF48">
        <v>0.106972</v>
      </c>
      <c r="AG48">
        <v>0.59693600000000002</v>
      </c>
      <c r="AH48">
        <v>0.163775</v>
      </c>
      <c r="AI48">
        <v>0.16750000000000001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CB48">
        <v>1.8203229999999999</v>
      </c>
    </row>
    <row r="49" spans="1:80" x14ac:dyDescent="0.25">
      <c r="A49" t="s">
        <v>522</v>
      </c>
      <c r="B49" s="29">
        <v>1</v>
      </c>
      <c r="C49" t="s">
        <v>36</v>
      </c>
      <c r="D49">
        <v>16</v>
      </c>
      <c r="E49" t="s">
        <v>7</v>
      </c>
      <c r="F49" t="s">
        <v>51</v>
      </c>
      <c r="G49" s="29">
        <v>1470</v>
      </c>
      <c r="H49" s="29">
        <v>4</v>
      </c>
      <c r="I49" s="29">
        <f t="shared" si="3"/>
        <v>0.27210884353741494</v>
      </c>
      <c r="J49" s="29">
        <v>0.13227499999999281</v>
      </c>
      <c r="K49" s="29">
        <v>3.371871744657006E-3</v>
      </c>
      <c r="L49" s="29">
        <v>4.9566514646457991</v>
      </c>
      <c r="M49" s="29">
        <f t="shared" si="4"/>
        <v>30.033030478164466</v>
      </c>
      <c r="N49" s="29">
        <v>0.41682202979617489</v>
      </c>
      <c r="O49" s="29">
        <f t="shared" si="5"/>
        <v>0.13157909148448532</v>
      </c>
      <c r="Q49" s="29">
        <v>8.4930299999999992</v>
      </c>
      <c r="R49" s="29">
        <v>15</v>
      </c>
      <c r="S49" s="29">
        <f t="shared" si="6"/>
        <v>2.3333333333333335</v>
      </c>
      <c r="T49" s="29">
        <f t="shared" si="7"/>
        <v>8.6666666666666661</v>
      </c>
      <c r="U49" s="29">
        <f t="shared" si="8"/>
        <v>11</v>
      </c>
      <c r="V49" s="29">
        <v>21</v>
      </c>
      <c r="W49" s="29" t="s">
        <v>2223</v>
      </c>
      <c r="Y49">
        <v>1766</v>
      </c>
      <c r="Z49">
        <v>357.18632500000001</v>
      </c>
      <c r="AA49">
        <v>4.9441980000000001</v>
      </c>
      <c r="AB49">
        <v>17.440000000000001</v>
      </c>
      <c r="AC49">
        <v>21.055793000000001</v>
      </c>
      <c r="AD49">
        <v>2.1055790000000001</v>
      </c>
      <c r="AE49">
        <v>0.20225299999999999</v>
      </c>
      <c r="AF49">
        <v>8.9829000000000006E-2</v>
      </c>
      <c r="AG49">
        <v>0.44414100000000001</v>
      </c>
      <c r="AH49">
        <v>0.18654999999999999</v>
      </c>
      <c r="AI49">
        <v>0.16750000000000001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CB49">
        <v>2.0692210000000002</v>
      </c>
    </row>
    <row r="50" spans="1:80" x14ac:dyDescent="0.25">
      <c r="A50" t="s">
        <v>37</v>
      </c>
      <c r="B50">
        <v>2</v>
      </c>
      <c r="C50" t="s">
        <v>21</v>
      </c>
      <c r="D50">
        <v>7</v>
      </c>
      <c r="E50" t="s">
        <v>1</v>
      </c>
      <c r="F50" t="s">
        <v>52</v>
      </c>
      <c r="G50" s="29">
        <v>5055</v>
      </c>
      <c r="H50" s="29">
        <v>7</v>
      </c>
      <c r="I50" s="29">
        <f t="shared" si="3"/>
        <v>0.13847675568743817</v>
      </c>
      <c r="J50" s="29">
        <v>1.0249999999988102E-2</v>
      </c>
      <c r="K50" s="29">
        <v>1.3646933583524897E-2</v>
      </c>
      <c r="L50" s="29">
        <v>34.492624632359174</v>
      </c>
      <c r="M50" s="29">
        <f t="shared" si="4"/>
        <v>0.49705731045109047</v>
      </c>
      <c r="N50" s="29">
        <v>0.40845974781630251</v>
      </c>
      <c r="O50" s="29">
        <f t="shared" si="5"/>
        <v>0.1399413734643577</v>
      </c>
      <c r="Q50" s="29">
        <v>6.2929500000000003</v>
      </c>
      <c r="R50" s="29">
        <v>42</v>
      </c>
      <c r="S50" s="29">
        <f>AVERAGE(4,3,2)</f>
        <v>3</v>
      </c>
      <c r="T50" s="29">
        <f>AVERAGE(10,12,12)</f>
        <v>11.333333333333334</v>
      </c>
      <c r="U50" s="29">
        <f>AVERAGE(14,15,14)</f>
        <v>14.333333333333334</v>
      </c>
      <c r="V50" s="29">
        <v>201.5</v>
      </c>
      <c r="W50" s="29" t="s">
        <v>2224</v>
      </c>
      <c r="Y50">
        <v>13270</v>
      </c>
      <c r="Z50">
        <v>385.19670000000002</v>
      </c>
      <c r="AA50">
        <v>34.449931999999997</v>
      </c>
      <c r="AB50">
        <v>132.69</v>
      </c>
      <c r="AC50">
        <v>470.35813400000001</v>
      </c>
      <c r="AD50">
        <v>47.035812999999997</v>
      </c>
      <c r="AE50">
        <v>2.9027000000000001E-2</v>
      </c>
      <c r="AF50">
        <v>1.2047E-2</v>
      </c>
      <c r="AG50">
        <v>0.415018</v>
      </c>
      <c r="AH50">
        <v>2.8625000000000001E-2</v>
      </c>
      <c r="AI50">
        <v>2.75E-2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CB50">
        <v>2.26566</v>
      </c>
    </row>
    <row r="51" spans="1:80" x14ac:dyDescent="0.25">
      <c r="A51" t="s">
        <v>37</v>
      </c>
      <c r="B51" s="29">
        <v>2</v>
      </c>
      <c r="C51" t="s">
        <v>5</v>
      </c>
      <c r="D51">
        <v>14</v>
      </c>
      <c r="E51" t="s">
        <v>1</v>
      </c>
      <c r="F51" t="s">
        <v>51</v>
      </c>
      <c r="G51" s="29">
        <v>4926</v>
      </c>
      <c r="H51" s="29">
        <v>111</v>
      </c>
      <c r="I51" s="29">
        <f t="shared" si="3"/>
        <v>2.2533495736906208</v>
      </c>
      <c r="J51" s="29">
        <v>1.4951785714290899E-2</v>
      </c>
      <c r="K51" s="29">
        <v>0.19105707016934856</v>
      </c>
      <c r="L51" s="29">
        <v>33.612397416221818</v>
      </c>
      <c r="M51" s="29">
        <f t="shared" si="4"/>
        <v>1.377284526588447</v>
      </c>
      <c r="N51" s="29">
        <v>0.74568837886574502</v>
      </c>
      <c r="O51" s="29">
        <f t="shared" si="5"/>
        <v>0.19728725758508481</v>
      </c>
      <c r="Q51" s="29">
        <v>6.2929500000000003</v>
      </c>
      <c r="R51" s="29">
        <v>42</v>
      </c>
      <c r="S51" s="29">
        <f>AVERAGE(4,3,2)</f>
        <v>3</v>
      </c>
      <c r="T51" s="29">
        <f>AVERAGE(10,12,12)</f>
        <v>11.333333333333334</v>
      </c>
      <c r="U51" s="29">
        <f>AVERAGE(14,15,14)</f>
        <v>14.333333333333334</v>
      </c>
      <c r="V51" s="29">
        <v>201.5</v>
      </c>
      <c r="W51" s="29" t="s">
        <v>2224</v>
      </c>
      <c r="Y51">
        <v>13003</v>
      </c>
      <c r="Z51">
        <v>385.19670000000002</v>
      </c>
      <c r="AA51">
        <v>33.756779000000002</v>
      </c>
      <c r="AB51">
        <v>130.02000000000001</v>
      </c>
      <c r="AC51">
        <v>357.61185599999999</v>
      </c>
      <c r="AD51">
        <v>35.761186000000002</v>
      </c>
      <c r="AE51">
        <v>2.962E-2</v>
      </c>
      <c r="AF51">
        <v>2.2127000000000001E-2</v>
      </c>
      <c r="AG51">
        <v>0.74702900000000005</v>
      </c>
      <c r="AH51">
        <v>2.7349999999999999E-2</v>
      </c>
      <c r="AI51">
        <v>2.5000000000000001E-3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CB51">
        <v>2.6059589999999999</v>
      </c>
    </row>
    <row r="52" spans="1:80" x14ac:dyDescent="0.25">
      <c r="A52" t="s">
        <v>37</v>
      </c>
      <c r="B52" s="29">
        <v>2</v>
      </c>
      <c r="C52" t="s">
        <v>6</v>
      </c>
      <c r="D52">
        <v>14</v>
      </c>
      <c r="E52" t="s">
        <v>7</v>
      </c>
      <c r="F52" t="s">
        <v>51</v>
      </c>
      <c r="G52" s="29">
        <v>4916</v>
      </c>
      <c r="H52" s="29">
        <v>71</v>
      </c>
      <c r="I52" s="29">
        <f t="shared" si="3"/>
        <v>1.4442636289666395</v>
      </c>
      <c r="J52" s="29">
        <v>1.5595833333333746E-2</v>
      </c>
      <c r="K52" s="29">
        <v>0.12282240225172407</v>
      </c>
      <c r="L52" s="29">
        <v>33.544162748304196</v>
      </c>
      <c r="M52" s="29">
        <f t="shared" si="4"/>
        <v>1.445519194506069</v>
      </c>
      <c r="N52" s="29">
        <v>0.56276528388369551</v>
      </c>
      <c r="O52" s="29">
        <f t="shared" si="5"/>
        <v>1.4364162603035302E-2</v>
      </c>
      <c r="Q52" s="29">
        <v>6.2929500000000003</v>
      </c>
      <c r="R52" s="29">
        <v>42</v>
      </c>
      <c r="S52" s="29">
        <f t="shared" ref="S52:S78" si="9">AVERAGE(4,3,2)</f>
        <v>3</v>
      </c>
      <c r="T52" s="29">
        <f t="shared" ref="T52:T78" si="10">AVERAGE(10,12,12)</f>
        <v>11.333333333333334</v>
      </c>
      <c r="U52" s="29">
        <f t="shared" ref="U52:U78" si="11">AVERAGE(14,15,14)</f>
        <v>14.333333333333334</v>
      </c>
      <c r="V52" s="29">
        <v>201.5</v>
      </c>
      <c r="W52" s="29" t="s">
        <v>2224</v>
      </c>
      <c r="Y52">
        <v>13314</v>
      </c>
      <c r="Z52">
        <v>385.19670000000002</v>
      </c>
      <c r="AA52">
        <v>34.564158999999997</v>
      </c>
      <c r="AB52">
        <v>133.13</v>
      </c>
      <c r="AC52">
        <v>393.54348299999998</v>
      </c>
      <c r="AD52">
        <v>39.354348000000002</v>
      </c>
      <c r="AE52">
        <v>2.8931999999999999E-2</v>
      </c>
      <c r="AF52">
        <v>1.6965999999999998E-2</v>
      </c>
      <c r="AG52">
        <v>0.58640700000000001</v>
      </c>
      <c r="AH52">
        <v>2.7975E-2</v>
      </c>
      <c r="AI52">
        <v>2.75E-2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CB52">
        <v>2.747506</v>
      </c>
    </row>
    <row r="53" spans="1:80" x14ac:dyDescent="0.25">
      <c r="A53" t="s">
        <v>39</v>
      </c>
      <c r="B53" s="29">
        <v>2</v>
      </c>
      <c r="C53" t="s">
        <v>21</v>
      </c>
      <c r="D53">
        <v>7</v>
      </c>
      <c r="E53" t="s">
        <v>1</v>
      </c>
      <c r="F53" t="s">
        <v>52</v>
      </c>
      <c r="G53" s="29">
        <v>4285</v>
      </c>
      <c r="H53" s="29">
        <v>0</v>
      </c>
      <c r="I53" s="29">
        <f t="shared" si="3"/>
        <v>0</v>
      </c>
      <c r="J53" s="29">
        <v>0</v>
      </c>
      <c r="K53" s="29">
        <v>0</v>
      </c>
      <c r="L53" s="29">
        <v>45.891314355486685</v>
      </c>
      <c r="M53" s="29">
        <f t="shared" si="4"/>
        <v>10.90163241267642</v>
      </c>
      <c r="N53" s="29">
        <v>0.37345988594894985</v>
      </c>
      <c r="O53" s="29">
        <f t="shared" si="5"/>
        <v>0.17494123533171035</v>
      </c>
      <c r="Q53" s="29">
        <v>6.2929500000000003</v>
      </c>
      <c r="R53" s="29">
        <v>42</v>
      </c>
      <c r="S53" s="29">
        <f t="shared" si="9"/>
        <v>3</v>
      </c>
      <c r="T53" s="29">
        <f t="shared" si="10"/>
        <v>11.333333333333334</v>
      </c>
      <c r="U53" s="29">
        <f t="shared" si="11"/>
        <v>14.333333333333334</v>
      </c>
      <c r="V53" s="29">
        <v>201.5</v>
      </c>
      <c r="W53" s="29" t="s">
        <v>2224</v>
      </c>
      <c r="Y53">
        <v>14883</v>
      </c>
      <c r="Z53">
        <v>331.08384999999998</v>
      </c>
      <c r="AA53">
        <v>44.952359000000001</v>
      </c>
      <c r="AB53">
        <v>148.81</v>
      </c>
      <c r="AC53">
        <v>694.91273799999999</v>
      </c>
      <c r="AD53">
        <v>69.491274000000004</v>
      </c>
      <c r="AE53">
        <v>2.2242999999999999E-2</v>
      </c>
      <c r="AF53">
        <v>9.136E-3</v>
      </c>
      <c r="AG53">
        <v>0.41074500000000003</v>
      </c>
      <c r="AH53">
        <v>2.1675E-2</v>
      </c>
      <c r="AI53">
        <v>2.2499999999999999E-2</v>
      </c>
      <c r="AJ53">
        <v>1</v>
      </c>
      <c r="AK53">
        <v>3.0200000000000001E-3</v>
      </c>
      <c r="AL53">
        <v>0.181223</v>
      </c>
      <c r="AM53">
        <v>0.81300799999999995</v>
      </c>
      <c r="AN53">
        <v>1.4616750000000001</v>
      </c>
      <c r="AO53">
        <v>0</v>
      </c>
      <c r="AP53">
        <v>121</v>
      </c>
      <c r="AQ53">
        <v>0</v>
      </c>
      <c r="AR53">
        <v>1.2181000000000001E-2</v>
      </c>
      <c r="AS53">
        <v>3.3660000000000001E-3</v>
      </c>
      <c r="AT53">
        <v>82.097594000000001</v>
      </c>
      <c r="AU53">
        <v>0</v>
      </c>
      <c r="AV53">
        <v>258.06451600000003</v>
      </c>
      <c r="AW53">
        <v>0</v>
      </c>
      <c r="AX53">
        <v>0</v>
      </c>
      <c r="AY53">
        <v>0</v>
      </c>
      <c r="AZ53">
        <v>9.1824519999999996</v>
      </c>
      <c r="BA53">
        <v>0.37267800000000001</v>
      </c>
      <c r="CB53">
        <v>2.847769</v>
      </c>
    </row>
    <row r="54" spans="1:80" x14ac:dyDescent="0.25">
      <c r="A54" t="s">
        <v>39</v>
      </c>
      <c r="B54" s="29">
        <v>2</v>
      </c>
      <c r="C54" t="s">
        <v>0</v>
      </c>
      <c r="D54">
        <v>10</v>
      </c>
      <c r="E54" t="s">
        <v>1</v>
      </c>
      <c r="F54" t="s">
        <v>50</v>
      </c>
      <c r="G54" s="29">
        <v>3013</v>
      </c>
      <c r="H54" s="29">
        <v>21</v>
      </c>
      <c r="I54" s="29">
        <f t="shared" si="3"/>
        <v>0.6969797543976104</v>
      </c>
      <c r="J54" s="29">
        <v>5.9450000000012437E-2</v>
      </c>
      <c r="K54" s="29">
        <v>3.2129274927995347E-2</v>
      </c>
      <c r="L54" s="29">
        <v>32.268501786016657</v>
      </c>
      <c r="M54" s="29">
        <f t="shared" si="4"/>
        <v>2.7211801567936078</v>
      </c>
      <c r="N54" s="29">
        <v>0.40752330467188413</v>
      </c>
      <c r="O54" s="29">
        <f t="shared" si="5"/>
        <v>0.14087781660877607</v>
      </c>
      <c r="Q54" s="29">
        <v>6.2929500000000003</v>
      </c>
      <c r="R54" s="29">
        <v>42</v>
      </c>
      <c r="S54" s="29">
        <f t="shared" si="9"/>
        <v>3</v>
      </c>
      <c r="T54" s="29">
        <f t="shared" si="10"/>
        <v>11.333333333333334</v>
      </c>
      <c r="U54" s="29">
        <f t="shared" si="11"/>
        <v>14.333333333333334</v>
      </c>
      <c r="V54" s="29">
        <v>201.5</v>
      </c>
      <c r="W54" s="29" t="s">
        <v>2224</v>
      </c>
      <c r="Y54">
        <v>10529</v>
      </c>
      <c r="Z54">
        <v>331.08384999999998</v>
      </c>
      <c r="AA54">
        <v>31.801611999999999</v>
      </c>
      <c r="AB54">
        <v>105.28</v>
      </c>
      <c r="AC54">
        <v>374.115385</v>
      </c>
      <c r="AD54">
        <v>37.411538999999998</v>
      </c>
      <c r="AE54">
        <v>3.1441999999999998E-2</v>
      </c>
      <c r="AF54">
        <v>1.3575E-2</v>
      </c>
      <c r="AG54">
        <v>0.43173899999999998</v>
      </c>
      <c r="AH54">
        <v>2.93E-2</v>
      </c>
      <c r="AI54">
        <v>2.75E-2</v>
      </c>
      <c r="AJ54">
        <v>1</v>
      </c>
      <c r="AK54">
        <v>3.0200000000000001E-3</v>
      </c>
      <c r="AL54">
        <v>0.181223</v>
      </c>
      <c r="AM54">
        <v>0.15196100000000001</v>
      </c>
      <c r="AN54">
        <v>9.6225000000000005E-2</v>
      </c>
      <c r="AO54">
        <v>0</v>
      </c>
      <c r="AP54">
        <v>16</v>
      </c>
      <c r="AQ54">
        <v>0</v>
      </c>
      <c r="AR54">
        <v>6.4149999999999997E-3</v>
      </c>
      <c r="AS54">
        <v>3.277E-3</v>
      </c>
      <c r="AT54">
        <v>155.88464500000001</v>
      </c>
      <c r="AU54">
        <v>0</v>
      </c>
      <c r="AV54">
        <v>296.29629599999998</v>
      </c>
      <c r="AW54">
        <v>0</v>
      </c>
      <c r="AX54">
        <v>0</v>
      </c>
      <c r="AY54">
        <v>0</v>
      </c>
      <c r="AZ54">
        <v>6.7927330000000001</v>
      </c>
      <c r="BA54">
        <v>0.37267800000000001</v>
      </c>
      <c r="CB54">
        <v>2.9762409999999999</v>
      </c>
    </row>
    <row r="55" spans="1:80" x14ac:dyDescent="0.25">
      <c r="A55" t="s">
        <v>39</v>
      </c>
      <c r="B55" s="29">
        <v>2</v>
      </c>
      <c r="C55" t="s">
        <v>10</v>
      </c>
      <c r="D55">
        <v>13</v>
      </c>
      <c r="E55" t="s">
        <v>1</v>
      </c>
      <c r="F55" t="s">
        <v>51</v>
      </c>
      <c r="G55" s="29">
        <v>3786</v>
      </c>
      <c r="H55" s="29">
        <v>57</v>
      </c>
      <c r="I55" s="29">
        <f t="shared" si="3"/>
        <v>1.5055467511885896</v>
      </c>
      <c r="J55" s="29">
        <v>1.7387500000001284E-2</v>
      </c>
      <c r="K55" s="29">
        <v>0.14993661633064495</v>
      </c>
      <c r="L55" s="29">
        <v>40.547144959130129</v>
      </c>
      <c r="M55" s="29">
        <f t="shared" si="4"/>
        <v>5.5574630163198648</v>
      </c>
      <c r="N55" s="29">
        <v>0.61097515325895124</v>
      </c>
      <c r="O55" s="29">
        <f t="shared" si="5"/>
        <v>6.2574031978291034E-2</v>
      </c>
      <c r="Q55" s="29">
        <v>6.2929500000000003</v>
      </c>
      <c r="R55" s="29">
        <v>42</v>
      </c>
      <c r="S55" s="29">
        <f t="shared" si="9"/>
        <v>3</v>
      </c>
      <c r="T55" s="29">
        <f t="shared" si="10"/>
        <v>11.333333333333334</v>
      </c>
      <c r="U55" s="29">
        <f t="shared" si="11"/>
        <v>14.333333333333334</v>
      </c>
      <c r="V55" s="29">
        <v>201.5</v>
      </c>
      <c r="W55" s="29" t="s">
        <v>2224</v>
      </c>
      <c r="Y55">
        <v>13263</v>
      </c>
      <c r="Z55">
        <v>331.08384999999998</v>
      </c>
      <c r="AA55">
        <v>40.059337999999997</v>
      </c>
      <c r="AB55">
        <v>132.62</v>
      </c>
      <c r="AC55">
        <v>416.233655</v>
      </c>
      <c r="AD55">
        <v>41.623365999999997</v>
      </c>
      <c r="AE55">
        <v>2.4958000000000001E-2</v>
      </c>
      <c r="AF55">
        <v>1.5174999999999999E-2</v>
      </c>
      <c r="AG55">
        <v>0.60799899999999996</v>
      </c>
      <c r="AH55">
        <v>2.4500000000000001E-2</v>
      </c>
      <c r="AI55">
        <v>2.75E-2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CB55">
        <v>2.9797539999999998</v>
      </c>
    </row>
    <row r="56" spans="1:80" x14ac:dyDescent="0.25">
      <c r="A56" t="s">
        <v>39</v>
      </c>
      <c r="B56" s="29">
        <v>2</v>
      </c>
      <c r="C56" t="s">
        <v>5</v>
      </c>
      <c r="D56">
        <v>14</v>
      </c>
      <c r="E56" t="s">
        <v>1</v>
      </c>
      <c r="F56" t="s">
        <v>50</v>
      </c>
      <c r="G56" s="29">
        <v>3161</v>
      </c>
      <c r="H56" s="29">
        <v>14</v>
      </c>
      <c r="I56" s="29">
        <f t="shared" si="3"/>
        <v>0.44289781714647264</v>
      </c>
      <c r="J56" s="29">
        <v>2.6499999999998636E-2</v>
      </c>
      <c r="K56" s="29">
        <v>3.2129274927995347E-2</v>
      </c>
      <c r="L56" s="29">
        <v>33.853546015797761</v>
      </c>
      <c r="M56" s="29">
        <f t="shared" si="4"/>
        <v>1.1361359270125035</v>
      </c>
      <c r="N56" s="29">
        <v>0.47144099173750043</v>
      </c>
      <c r="O56" s="29">
        <f t="shared" si="5"/>
        <v>7.6960129543159783E-2</v>
      </c>
      <c r="Q56" s="29">
        <v>6.2929500000000003</v>
      </c>
      <c r="R56" s="29">
        <v>42</v>
      </c>
      <c r="S56" s="29">
        <f t="shared" si="9"/>
        <v>3</v>
      </c>
      <c r="T56" s="29">
        <f t="shared" si="10"/>
        <v>11.333333333333334</v>
      </c>
      <c r="U56" s="29">
        <f t="shared" si="11"/>
        <v>14.333333333333334</v>
      </c>
      <c r="V56" s="29">
        <v>201.5</v>
      </c>
      <c r="W56" s="29" t="s">
        <v>2224</v>
      </c>
      <c r="Y56">
        <v>11149</v>
      </c>
      <c r="Z56">
        <v>331.08384999999998</v>
      </c>
      <c r="AA56">
        <v>33.674249000000003</v>
      </c>
      <c r="AB56">
        <v>111.48</v>
      </c>
      <c r="AC56">
        <v>383.26133299999998</v>
      </c>
      <c r="AD56">
        <v>38.326132999999999</v>
      </c>
      <c r="AE56">
        <v>2.9693000000000001E-2</v>
      </c>
      <c r="AF56">
        <v>1.4586999999999999E-2</v>
      </c>
      <c r="AG56">
        <v>0.49125200000000002</v>
      </c>
      <c r="AH56">
        <v>2.8150000000000001E-2</v>
      </c>
      <c r="AI56">
        <v>2.75E-2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CB56">
        <v>3.0435729999999999</v>
      </c>
    </row>
    <row r="57" spans="1:80" x14ac:dyDescent="0.25">
      <c r="A57" t="s">
        <v>40</v>
      </c>
      <c r="B57" s="29">
        <v>2</v>
      </c>
      <c r="C57" t="s">
        <v>10</v>
      </c>
      <c r="D57">
        <v>13</v>
      </c>
      <c r="E57" t="s">
        <v>1</v>
      </c>
      <c r="F57" t="s">
        <v>51</v>
      </c>
      <c r="G57" s="29">
        <v>5309</v>
      </c>
      <c r="H57" s="29">
        <v>23</v>
      </c>
      <c r="I57" s="29">
        <f t="shared" si="3"/>
        <v>0.43322659634582783</v>
      </c>
      <c r="J57" s="29">
        <v>1.477083333333932E-2</v>
      </c>
      <c r="K57" s="29">
        <v>4.92244476744466E-2</v>
      </c>
      <c r="L57" s="29">
        <v>43.555432117272836</v>
      </c>
      <c r="M57" s="29">
        <f t="shared" si="4"/>
        <v>8.5657501744625719</v>
      </c>
      <c r="N57" s="29">
        <v>0.529578586122601</v>
      </c>
      <c r="O57" s="29">
        <f t="shared" si="5"/>
        <v>1.8822535158059206E-2</v>
      </c>
      <c r="Q57" s="29">
        <v>6.2929500000000003</v>
      </c>
      <c r="R57" s="29">
        <v>42</v>
      </c>
      <c r="S57" s="29">
        <f t="shared" si="9"/>
        <v>3</v>
      </c>
      <c r="T57" s="29">
        <f t="shared" si="10"/>
        <v>11.333333333333334</v>
      </c>
      <c r="U57" s="29">
        <f t="shared" si="11"/>
        <v>14.333333333333334</v>
      </c>
      <c r="V57" s="29">
        <v>201.5</v>
      </c>
      <c r="W57" s="29" t="s">
        <v>2224</v>
      </c>
      <c r="Y57">
        <v>13142</v>
      </c>
      <c r="Z57">
        <v>301.38754999999998</v>
      </c>
      <c r="AA57">
        <v>43.604985999999997</v>
      </c>
      <c r="AB57">
        <v>131.41</v>
      </c>
      <c r="AC57">
        <v>457.552797</v>
      </c>
      <c r="AD57">
        <v>45.755279999999999</v>
      </c>
      <c r="AE57">
        <v>2.2932000000000001E-2</v>
      </c>
      <c r="AF57">
        <v>1.2463E-2</v>
      </c>
      <c r="AG57">
        <v>0.54346899999999998</v>
      </c>
      <c r="AH57">
        <v>2.2525E-2</v>
      </c>
      <c r="AI57">
        <v>2.2499999999999999E-2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CB57">
        <v>3.4663629999999999</v>
      </c>
    </row>
    <row r="58" spans="1:80" x14ac:dyDescent="0.25">
      <c r="A58" t="s">
        <v>40</v>
      </c>
      <c r="B58" s="29">
        <v>2</v>
      </c>
      <c r="C58" t="s">
        <v>5</v>
      </c>
      <c r="D58">
        <v>14</v>
      </c>
      <c r="E58" t="s">
        <v>1</v>
      </c>
      <c r="F58" t="s">
        <v>52</v>
      </c>
      <c r="G58" s="29">
        <v>5600</v>
      </c>
      <c r="H58" s="29">
        <v>12</v>
      </c>
      <c r="I58" s="29">
        <f t="shared" si="3"/>
        <v>0.2142857142857143</v>
      </c>
      <c r="J58" s="29">
        <v>3.2512500000009936E-2</v>
      </c>
      <c r="K58" s="29">
        <v>1.6408149224815535E-2</v>
      </c>
      <c r="L58" s="29">
        <v>45.942817829483495</v>
      </c>
      <c r="M58" s="29">
        <f t="shared" si="4"/>
        <v>10.95313588667323</v>
      </c>
      <c r="N58" s="29">
        <v>0.31385224836057107</v>
      </c>
      <c r="O58" s="29">
        <f t="shared" si="5"/>
        <v>0.23454887292008914</v>
      </c>
      <c r="Q58" s="29">
        <v>6.2929500000000003</v>
      </c>
      <c r="R58" s="29">
        <v>42</v>
      </c>
      <c r="S58" s="29">
        <f t="shared" si="9"/>
        <v>3</v>
      </c>
      <c r="T58" s="29">
        <f t="shared" si="10"/>
        <v>11.333333333333334</v>
      </c>
      <c r="U58" s="29">
        <f t="shared" si="11"/>
        <v>14.333333333333334</v>
      </c>
      <c r="V58" s="29">
        <v>201.5</v>
      </c>
      <c r="W58" s="29" t="s">
        <v>2224</v>
      </c>
      <c r="Y58">
        <v>13664</v>
      </c>
      <c r="Z58">
        <v>301.38754999999998</v>
      </c>
      <c r="AA58">
        <v>45.336976</v>
      </c>
      <c r="AB58">
        <v>136.62</v>
      </c>
      <c r="AC58">
        <v>636.18770500000005</v>
      </c>
      <c r="AD58">
        <v>63.618769999999998</v>
      </c>
      <c r="AE58">
        <v>2.2055999999999999E-2</v>
      </c>
      <c r="AF58">
        <v>1.1975E-2</v>
      </c>
      <c r="AG58">
        <v>0.54294799999999999</v>
      </c>
      <c r="AH58">
        <v>2.1299999999999999E-2</v>
      </c>
      <c r="AI58">
        <v>2.2499999999999999E-2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CB58">
        <v>3.7171820000000002</v>
      </c>
    </row>
    <row r="59" spans="1:80" x14ac:dyDescent="0.25">
      <c r="A59" t="s">
        <v>41</v>
      </c>
      <c r="B59" s="29">
        <v>2</v>
      </c>
      <c r="C59" t="s">
        <v>21</v>
      </c>
      <c r="D59">
        <v>7</v>
      </c>
      <c r="E59" t="s">
        <v>1</v>
      </c>
      <c r="F59" t="s">
        <v>51</v>
      </c>
      <c r="G59" s="29">
        <v>5751</v>
      </c>
      <c r="H59" s="29">
        <v>11</v>
      </c>
      <c r="I59" s="29">
        <f t="shared" si="3"/>
        <v>0.19127108328986264</v>
      </c>
      <c r="J59" s="29">
        <v>1.854166666666875E-2</v>
      </c>
      <c r="K59" s="29">
        <v>1.5770902283315697E-2</v>
      </c>
      <c r="L59" s="29">
        <v>30.23281967711619</v>
      </c>
      <c r="M59" s="29">
        <f t="shared" si="4"/>
        <v>4.7568622656940747</v>
      </c>
      <c r="N59" s="29">
        <v>0.45703140039413132</v>
      </c>
      <c r="O59" s="29">
        <f t="shared" si="5"/>
        <v>9.1369720886528893E-2</v>
      </c>
      <c r="P59" s="29">
        <v>0.65966452235861184</v>
      </c>
      <c r="Q59" s="29">
        <v>6.2929500000000003</v>
      </c>
      <c r="R59" s="29">
        <v>42</v>
      </c>
      <c r="S59" s="29">
        <f t="shared" si="9"/>
        <v>3</v>
      </c>
      <c r="T59" s="29">
        <f t="shared" si="10"/>
        <v>11.333333333333334</v>
      </c>
      <c r="U59" s="29">
        <f t="shared" si="11"/>
        <v>14.333333333333334</v>
      </c>
      <c r="V59" s="29">
        <v>201.5</v>
      </c>
      <c r="W59" s="29" t="s">
        <v>2224</v>
      </c>
      <c r="Y59">
        <v>9933</v>
      </c>
      <c r="Z59">
        <v>320.57967500000001</v>
      </c>
      <c r="AA59">
        <v>30.984497000000001</v>
      </c>
      <c r="AB59">
        <v>99.32</v>
      </c>
      <c r="AC59">
        <v>325.84029500000003</v>
      </c>
      <c r="AD59">
        <v>32.584029000000001</v>
      </c>
      <c r="AE59">
        <v>3.2268999999999999E-2</v>
      </c>
      <c r="AF59">
        <v>1.5845999999999999E-2</v>
      </c>
      <c r="AG59">
        <v>0.491039</v>
      </c>
      <c r="AH59">
        <v>2.9749999999999999E-2</v>
      </c>
      <c r="AI59">
        <v>2.75E-2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CB59">
        <v>3.8398270000000001</v>
      </c>
    </row>
    <row r="60" spans="1:80" x14ac:dyDescent="0.25">
      <c r="A60" t="s">
        <v>41</v>
      </c>
      <c r="B60" s="29">
        <v>2</v>
      </c>
      <c r="C60" t="s">
        <v>31</v>
      </c>
      <c r="D60">
        <v>7</v>
      </c>
      <c r="E60" t="s">
        <v>7</v>
      </c>
      <c r="F60" t="s">
        <v>51</v>
      </c>
      <c r="G60" s="29">
        <v>7028</v>
      </c>
      <c r="H60" s="29">
        <v>36</v>
      </c>
      <c r="I60" s="29">
        <f t="shared" si="3"/>
        <v>0.51223676721684697</v>
      </c>
      <c r="J60" s="29">
        <v>9.3508333333327684E-2</v>
      </c>
      <c r="K60" s="29">
        <v>1.5770902283315697E-2</v>
      </c>
      <c r="L60" s="29">
        <v>36.945967082380903</v>
      </c>
      <c r="M60" s="29">
        <f t="shared" si="4"/>
        <v>1.9562851395706389</v>
      </c>
      <c r="N60" s="29">
        <v>0.39375049758220776</v>
      </c>
      <c r="O60" s="29">
        <f t="shared" si="5"/>
        <v>0.15465062369845245</v>
      </c>
      <c r="P60" s="29">
        <v>0.65865665628076664</v>
      </c>
      <c r="Q60" s="29">
        <v>6.2929500000000003</v>
      </c>
      <c r="R60" s="29">
        <v>42</v>
      </c>
      <c r="S60" s="29">
        <f t="shared" si="9"/>
        <v>3</v>
      </c>
      <c r="T60" s="29">
        <f t="shared" si="10"/>
        <v>11.333333333333334</v>
      </c>
      <c r="U60" s="29">
        <f t="shared" si="11"/>
        <v>14.333333333333334</v>
      </c>
      <c r="V60" s="29">
        <v>201.5</v>
      </c>
      <c r="W60" s="29" t="s">
        <v>2224</v>
      </c>
      <c r="Y60">
        <v>13181</v>
      </c>
      <c r="Z60">
        <v>320.57967500000001</v>
      </c>
      <c r="AA60">
        <v>41.116143999999998</v>
      </c>
      <c r="AB60">
        <v>131.80000000000001</v>
      </c>
      <c r="AC60">
        <v>494.99286899999998</v>
      </c>
      <c r="AD60">
        <v>49.499287000000002</v>
      </c>
      <c r="AE60">
        <v>2.4319E-2</v>
      </c>
      <c r="AF60">
        <v>1.0773E-2</v>
      </c>
      <c r="AG60">
        <v>0.44298300000000002</v>
      </c>
      <c r="AH60">
        <v>2.2925000000000001E-2</v>
      </c>
      <c r="AI60">
        <v>2.2499999999999999E-2</v>
      </c>
      <c r="AJ60">
        <v>4</v>
      </c>
      <c r="AK60">
        <v>1.2477E-2</v>
      </c>
      <c r="AL60">
        <v>0.74864399999999998</v>
      </c>
      <c r="AM60">
        <v>1.411122</v>
      </c>
      <c r="AN60">
        <v>0.50244999999999995</v>
      </c>
      <c r="AO60">
        <v>0.27301500000000001</v>
      </c>
      <c r="AP60">
        <v>46.5</v>
      </c>
      <c r="AQ60">
        <v>14.479870999999999</v>
      </c>
      <c r="AR60">
        <v>1.1043000000000001E-2</v>
      </c>
      <c r="AS60">
        <v>4.7689999999999998E-3</v>
      </c>
      <c r="AT60">
        <v>97.079918000000006</v>
      </c>
      <c r="AU60">
        <v>17.966802000000001</v>
      </c>
      <c r="AV60">
        <v>383.87426199999999</v>
      </c>
      <c r="AW60">
        <v>153.96400700000001</v>
      </c>
      <c r="AX60">
        <v>53.402875000000002</v>
      </c>
      <c r="AY60">
        <v>47.349044999999997</v>
      </c>
      <c r="AZ60">
        <v>6.5331679999999999</v>
      </c>
      <c r="BA60">
        <v>0.74535600000000002</v>
      </c>
      <c r="CB60">
        <v>4.0093120000000004</v>
      </c>
    </row>
    <row r="61" spans="1:80" x14ac:dyDescent="0.25">
      <c r="A61" t="s">
        <v>41</v>
      </c>
      <c r="B61" s="29">
        <v>2</v>
      </c>
      <c r="C61" t="s">
        <v>10</v>
      </c>
      <c r="D61">
        <v>13</v>
      </c>
      <c r="E61" t="s">
        <v>1</v>
      </c>
      <c r="F61" t="s">
        <v>51</v>
      </c>
      <c r="G61" s="29">
        <v>2812</v>
      </c>
      <c r="H61" s="29">
        <v>70</v>
      </c>
      <c r="I61" s="29">
        <f t="shared" si="3"/>
        <v>2.4893314366998576</v>
      </c>
      <c r="J61" s="29">
        <v>5.4386666666663551E-2</v>
      </c>
      <c r="K61" s="29">
        <v>7.8854511416578482E-2</v>
      </c>
      <c r="L61" s="29">
        <v>14.78259240689458</v>
      </c>
      <c r="M61" s="29">
        <f t="shared" si="4"/>
        <v>20.207089535915685</v>
      </c>
      <c r="N61" s="29">
        <v>0.79435481372796912</v>
      </c>
      <c r="O61" s="29">
        <f t="shared" si="5"/>
        <v>0.24595369244730891</v>
      </c>
      <c r="P61" s="29">
        <v>0.6569787534000765</v>
      </c>
      <c r="Q61" s="29">
        <v>6.2929500000000003</v>
      </c>
      <c r="R61" s="29">
        <v>42</v>
      </c>
      <c r="S61" s="29">
        <f t="shared" si="9"/>
        <v>3</v>
      </c>
      <c r="T61" s="29">
        <f t="shared" si="10"/>
        <v>11.333333333333334</v>
      </c>
      <c r="U61" s="29">
        <f t="shared" si="11"/>
        <v>14.333333333333334</v>
      </c>
      <c r="V61" s="29">
        <v>201.5</v>
      </c>
      <c r="W61" s="29" t="s">
        <v>2224</v>
      </c>
      <c r="Y61">
        <v>5039</v>
      </c>
      <c r="Z61">
        <v>320.57967500000001</v>
      </c>
      <c r="AA61">
        <v>15.718401</v>
      </c>
      <c r="AB61">
        <v>50.37</v>
      </c>
      <c r="AC61">
        <v>89.556201000000001</v>
      </c>
      <c r="AD61">
        <v>8.9556199999999997</v>
      </c>
      <c r="AE61">
        <v>6.3619999999999996E-2</v>
      </c>
      <c r="AF61">
        <v>5.0604000000000003E-2</v>
      </c>
      <c r="AG61">
        <v>0.79541200000000001</v>
      </c>
      <c r="AH61">
        <v>4.9399999999999999E-2</v>
      </c>
      <c r="AI61">
        <v>2.75E-2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CB61">
        <v>4.2650300000000003</v>
      </c>
    </row>
    <row r="62" spans="1:80" x14ac:dyDescent="0.25">
      <c r="A62" t="s">
        <v>41</v>
      </c>
      <c r="B62" s="29">
        <v>2</v>
      </c>
      <c r="C62" t="s">
        <v>42</v>
      </c>
      <c r="D62">
        <v>13</v>
      </c>
      <c r="E62" t="s">
        <v>7</v>
      </c>
      <c r="F62" t="s">
        <v>51</v>
      </c>
      <c r="G62" s="29">
        <v>8662</v>
      </c>
      <c r="H62" s="29">
        <v>0</v>
      </c>
      <c r="I62" s="29">
        <f t="shared" si="3"/>
        <v>0</v>
      </c>
      <c r="J62" s="29">
        <v>0</v>
      </c>
      <c r="K62" s="29">
        <v>0</v>
      </c>
      <c r="L62" s="29">
        <v>45.535851859360186</v>
      </c>
      <c r="M62" s="29">
        <f t="shared" si="4"/>
        <v>10.546169916549921</v>
      </c>
      <c r="N62" s="29">
        <v>0.41938333786820159</v>
      </c>
      <c r="O62" s="29">
        <f t="shared" si="5"/>
        <v>0.12901778341245862</v>
      </c>
      <c r="P62" s="29">
        <v>0.66134242523930198</v>
      </c>
      <c r="Q62" s="29">
        <v>6.2929500000000003</v>
      </c>
      <c r="R62" s="29">
        <v>42</v>
      </c>
      <c r="S62" s="29">
        <f t="shared" si="9"/>
        <v>3</v>
      </c>
      <c r="T62" s="29">
        <f t="shared" si="10"/>
        <v>11.333333333333334</v>
      </c>
      <c r="U62" s="29">
        <f t="shared" si="11"/>
        <v>14.333333333333334</v>
      </c>
      <c r="V62" s="29">
        <v>201.5</v>
      </c>
      <c r="W62" s="29" t="s">
        <v>2224</v>
      </c>
      <c r="Y62">
        <v>15811</v>
      </c>
      <c r="Z62">
        <v>320.57967500000001</v>
      </c>
      <c r="AA62">
        <v>49.320033000000002</v>
      </c>
      <c r="AB62">
        <v>158.1</v>
      </c>
      <c r="AC62">
        <v>647.99375799999996</v>
      </c>
      <c r="AD62">
        <v>64.799375999999995</v>
      </c>
      <c r="AE62">
        <v>2.0275000000000001E-2</v>
      </c>
      <c r="AF62">
        <v>9.3509999999999999E-3</v>
      </c>
      <c r="AG62">
        <v>0.461204</v>
      </c>
      <c r="AH62">
        <v>1.9099999999999999E-2</v>
      </c>
      <c r="AI62">
        <v>1.7500000000000002E-2</v>
      </c>
      <c r="AJ62">
        <v>2</v>
      </c>
      <c r="AK62">
        <v>6.2389999999999998E-3</v>
      </c>
      <c r="AL62">
        <v>0.37432199999999999</v>
      </c>
      <c r="AM62">
        <v>0.72101700000000002</v>
      </c>
      <c r="AN62">
        <v>0.52937500000000004</v>
      </c>
      <c r="AO62">
        <v>4.0309999999999999E-3</v>
      </c>
      <c r="AP62">
        <v>57</v>
      </c>
      <c r="AQ62">
        <v>5.656854</v>
      </c>
      <c r="AR62">
        <v>9.4529999999999996E-3</v>
      </c>
      <c r="AS62">
        <v>3.7910000000000001E-3</v>
      </c>
      <c r="AT62">
        <v>105.74750899999999</v>
      </c>
      <c r="AU62">
        <v>9.8807799999999997</v>
      </c>
      <c r="AV62">
        <v>714.99503500000003</v>
      </c>
      <c r="AW62">
        <v>477.49018000000001</v>
      </c>
      <c r="AX62">
        <v>10.234674999999999</v>
      </c>
      <c r="AY62">
        <v>0</v>
      </c>
      <c r="AZ62">
        <v>6.9841860000000002</v>
      </c>
      <c r="BA62">
        <v>0.74535600000000002</v>
      </c>
      <c r="CB62">
        <v>4.9437179999999996</v>
      </c>
    </row>
    <row r="63" spans="1:80" x14ac:dyDescent="0.25">
      <c r="A63" t="s">
        <v>43</v>
      </c>
      <c r="B63" s="29">
        <v>2</v>
      </c>
      <c r="C63" t="s">
        <v>12</v>
      </c>
      <c r="D63">
        <v>5</v>
      </c>
      <c r="E63" t="s">
        <v>1</v>
      </c>
      <c r="F63" t="s">
        <v>50</v>
      </c>
      <c r="G63" s="29">
        <v>6394</v>
      </c>
      <c r="H63" s="29">
        <v>0</v>
      </c>
      <c r="I63" s="29">
        <f t="shared" si="3"/>
        <v>0</v>
      </c>
      <c r="J63" s="29">
        <v>0</v>
      </c>
      <c r="K63" s="29">
        <v>0</v>
      </c>
      <c r="L63" s="29">
        <v>31.827797885511988</v>
      </c>
      <c r="M63" s="29">
        <f t="shared" si="4"/>
        <v>3.1618840572982769</v>
      </c>
      <c r="N63" s="29">
        <v>0.34203677632416479</v>
      </c>
      <c r="O63" s="29">
        <f t="shared" si="5"/>
        <v>0.20636434495649542</v>
      </c>
      <c r="Q63" s="29">
        <v>6.2929500000000003</v>
      </c>
      <c r="R63" s="29">
        <v>42</v>
      </c>
      <c r="S63" s="29">
        <f t="shared" si="9"/>
        <v>3</v>
      </c>
      <c r="T63" s="29">
        <f t="shared" si="10"/>
        <v>11.333333333333334</v>
      </c>
      <c r="U63" s="29">
        <f t="shared" si="11"/>
        <v>14.333333333333334</v>
      </c>
      <c r="V63" s="29">
        <v>201.5</v>
      </c>
      <c r="W63" s="29" t="s">
        <v>2224</v>
      </c>
      <c r="Y63">
        <v>9397</v>
      </c>
      <c r="Z63">
        <v>303.92522500000001</v>
      </c>
      <c r="AA63">
        <v>30.918789</v>
      </c>
      <c r="AB63">
        <v>93.96</v>
      </c>
      <c r="AC63">
        <v>361.51777099999998</v>
      </c>
      <c r="AD63">
        <v>36.151777000000003</v>
      </c>
      <c r="AE63">
        <v>3.2342000000000003E-2</v>
      </c>
      <c r="AF63">
        <v>1.1684999999999999E-2</v>
      </c>
      <c r="AG63">
        <v>0.36128900000000003</v>
      </c>
      <c r="AH63">
        <v>3.09E-2</v>
      </c>
      <c r="AI63">
        <v>2.75E-2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E63" s="22" t="s">
        <v>848</v>
      </c>
      <c r="BF63" s="22" t="s">
        <v>849</v>
      </c>
      <c r="BG63" s="22" t="s">
        <v>847</v>
      </c>
      <c r="CB63">
        <v>6.2884570000000002</v>
      </c>
    </row>
    <row r="64" spans="1:80" x14ac:dyDescent="0.25">
      <c r="A64" t="s">
        <v>44</v>
      </c>
      <c r="B64" s="29">
        <v>2</v>
      </c>
      <c r="C64" t="s">
        <v>9</v>
      </c>
      <c r="D64">
        <v>2</v>
      </c>
      <c r="E64" t="s">
        <v>1</v>
      </c>
      <c r="F64" t="s">
        <v>50</v>
      </c>
      <c r="G64" s="29">
        <v>7568</v>
      </c>
      <c r="H64" s="29">
        <v>23</v>
      </c>
      <c r="I64" s="29">
        <f t="shared" si="3"/>
        <v>0.30391120507399577</v>
      </c>
      <c r="J64" s="29">
        <v>2.739375000000166E-2</v>
      </c>
      <c r="K64" s="29">
        <v>2.2389433569340221E-2</v>
      </c>
      <c r="L64" s="29">
        <v>42.360808313191697</v>
      </c>
      <c r="M64" s="29">
        <f t="shared" si="4"/>
        <v>7.3711263703814325</v>
      </c>
      <c r="N64" s="29">
        <v>0.42364373466800792</v>
      </c>
      <c r="O64" s="29">
        <f t="shared" si="5"/>
        <v>0.12475738661265229</v>
      </c>
      <c r="P64" s="29">
        <v>1.0006736673813761</v>
      </c>
      <c r="Q64" s="29">
        <v>6.2929500000000003</v>
      </c>
      <c r="R64" s="29">
        <v>42</v>
      </c>
      <c r="S64" s="29">
        <f t="shared" si="9"/>
        <v>3</v>
      </c>
      <c r="T64" s="29">
        <f t="shared" si="10"/>
        <v>11.333333333333334</v>
      </c>
      <c r="U64" s="29">
        <f t="shared" si="11"/>
        <v>14.333333333333334</v>
      </c>
      <c r="V64" s="29">
        <v>201.5</v>
      </c>
      <c r="W64" s="29" t="s">
        <v>2224</v>
      </c>
      <c r="Y64">
        <v>13670</v>
      </c>
      <c r="Z64">
        <v>311.22747500000003</v>
      </c>
      <c r="AA64">
        <v>43.922857</v>
      </c>
      <c r="AB64">
        <v>136.69</v>
      </c>
      <c r="AC64">
        <v>555.41128400000002</v>
      </c>
      <c r="AD64">
        <v>55.541128</v>
      </c>
      <c r="AE64">
        <v>2.2765000000000001E-2</v>
      </c>
      <c r="AF64">
        <v>9.8469999999999999E-3</v>
      </c>
      <c r="AG64">
        <v>0.43254900000000002</v>
      </c>
      <c r="AH64">
        <v>2.1725000000000001E-2</v>
      </c>
      <c r="AI64">
        <v>2.2499999999999999E-2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E64" t="e">
        <f>AVERAGE(#REF!)</f>
        <v>#REF!</v>
      </c>
      <c r="BF64" s="22" t="e">
        <f>AVERAGE(#REF!)</f>
        <v>#REF!</v>
      </c>
      <c r="BG64" s="22" t="e">
        <f>AVERAGE(#REF!)</f>
        <v>#REF!</v>
      </c>
      <c r="CB64">
        <v>7.4451229999999997</v>
      </c>
    </row>
    <row r="65" spans="1:80" x14ac:dyDescent="0.25">
      <c r="A65" t="s">
        <v>44</v>
      </c>
      <c r="B65" s="29">
        <v>2</v>
      </c>
      <c r="C65" t="s">
        <v>21</v>
      </c>
      <c r="D65">
        <v>7</v>
      </c>
      <c r="E65" t="s">
        <v>1</v>
      </c>
      <c r="F65" t="s">
        <v>52</v>
      </c>
      <c r="G65" s="29">
        <v>6333</v>
      </c>
      <c r="H65" s="29">
        <v>16</v>
      </c>
      <c r="I65" s="29">
        <f t="shared" si="3"/>
        <v>0.25264487604610769</v>
      </c>
      <c r="J65" s="29">
        <v>3.2083333333342047E-2</v>
      </c>
      <c r="K65" s="29">
        <v>1.6792075177005164E-2</v>
      </c>
      <c r="L65" s="29">
        <v>35.448070698657908</v>
      </c>
      <c r="M65" s="29">
        <f t="shared" si="4"/>
        <v>0.45838875584764338</v>
      </c>
      <c r="N65" s="29">
        <v>0.43149926847110559</v>
      </c>
      <c r="O65" s="29">
        <f t="shared" si="5"/>
        <v>0.11690185280955462</v>
      </c>
      <c r="P65" s="29">
        <v>1.0262962128341364</v>
      </c>
      <c r="Q65" s="29">
        <v>6.2929500000000003</v>
      </c>
      <c r="R65" s="29">
        <v>42</v>
      </c>
      <c r="S65" s="29">
        <f t="shared" si="9"/>
        <v>3</v>
      </c>
      <c r="T65" s="29">
        <f t="shared" si="10"/>
        <v>11.333333333333334</v>
      </c>
      <c r="U65" s="29">
        <f t="shared" si="11"/>
        <v>14.333333333333334</v>
      </c>
      <c r="V65" s="29">
        <v>201.5</v>
      </c>
      <c r="W65" s="29" t="s">
        <v>2224</v>
      </c>
      <c r="Y65">
        <v>11318</v>
      </c>
      <c r="Z65">
        <v>311.22747500000003</v>
      </c>
      <c r="AA65">
        <v>36.365684000000002</v>
      </c>
      <c r="AB65">
        <v>113.16</v>
      </c>
      <c r="AC65">
        <v>399.23934500000001</v>
      </c>
      <c r="AD65">
        <v>39.923934000000003</v>
      </c>
      <c r="AE65">
        <v>2.7494999999999999E-2</v>
      </c>
      <c r="AF65">
        <v>1.7614999999999999E-2</v>
      </c>
      <c r="AG65">
        <v>0.64067200000000002</v>
      </c>
      <c r="AH65">
        <v>2.5274999999999999E-2</v>
      </c>
      <c r="AI65">
        <v>2.2499999999999999E-2</v>
      </c>
      <c r="AJ65">
        <v>5</v>
      </c>
      <c r="AK65">
        <v>1.6064999999999999E-2</v>
      </c>
      <c r="AL65">
        <v>0.96392500000000003</v>
      </c>
      <c r="AM65">
        <v>1.3429930000000001</v>
      </c>
      <c r="AN65">
        <v>0.293155</v>
      </c>
      <c r="AO65">
        <v>0.13504099999999999</v>
      </c>
      <c r="AP65">
        <v>30.4</v>
      </c>
      <c r="AQ65">
        <v>9.396808</v>
      </c>
      <c r="AR65">
        <v>9.9710000000000007E-3</v>
      </c>
      <c r="AS65">
        <v>4.2960000000000003E-3</v>
      </c>
      <c r="AT65">
        <v>107.032264</v>
      </c>
      <c r="AU65">
        <v>22.152761000000002</v>
      </c>
      <c r="AV65">
        <v>217.54010400000001</v>
      </c>
      <c r="AW65">
        <v>38.127180000000003</v>
      </c>
      <c r="AX65">
        <v>18.373080999999999</v>
      </c>
      <c r="AY65">
        <v>19.290220000000001</v>
      </c>
      <c r="AZ65">
        <v>6.4710729999999996</v>
      </c>
      <c r="BA65">
        <v>1.213352</v>
      </c>
      <c r="BE65" t="e">
        <f>STDEV(#REF!)/SQRT(COUNT(#REF!))</f>
        <v>#REF!</v>
      </c>
      <c r="BF65" s="22" t="e">
        <f>STDEV(#REF!)/SQRT(COUNT(#REF!))</f>
        <v>#REF!</v>
      </c>
      <c r="BG65" s="22" t="e">
        <f>STDEV(#REF!)/SQRT(COUNT(#REF!))</f>
        <v>#REF!</v>
      </c>
      <c r="CB65">
        <v>7.6694139999999997</v>
      </c>
    </row>
    <row r="66" spans="1:80" x14ac:dyDescent="0.25">
      <c r="A66" t="s">
        <v>44</v>
      </c>
      <c r="B66" s="29">
        <v>2</v>
      </c>
      <c r="C66" t="s">
        <v>28</v>
      </c>
      <c r="D66">
        <v>15</v>
      </c>
      <c r="E66" t="s">
        <v>1</v>
      </c>
      <c r="F66" t="s">
        <v>52</v>
      </c>
      <c r="G66" s="29">
        <v>5766</v>
      </c>
      <c r="H66" s="29">
        <v>7</v>
      </c>
      <c r="I66" s="29">
        <f t="shared" si="3"/>
        <v>0.12140131807145335</v>
      </c>
      <c r="J66" s="29">
        <v>5.777499999999236E-2</v>
      </c>
      <c r="K66" s="29">
        <v>5.5973583923350553E-3</v>
      </c>
      <c r="L66" s="29">
        <v>32.274368490203926</v>
      </c>
      <c r="M66" s="29">
        <f t="shared" si="4"/>
        <v>2.7153134526063383</v>
      </c>
      <c r="N66" s="29">
        <v>0.32741186903644648</v>
      </c>
      <c r="O66" s="29">
        <f t="shared" si="5"/>
        <v>0.22098925224421373</v>
      </c>
      <c r="P66" s="29">
        <v>1.0283350575791481</v>
      </c>
      <c r="Q66" s="29">
        <v>6.2929500000000003</v>
      </c>
      <c r="R66" s="29">
        <v>42</v>
      </c>
      <c r="S66" s="29">
        <f t="shared" si="9"/>
        <v>3</v>
      </c>
      <c r="T66" s="29">
        <f t="shared" si="10"/>
        <v>11.333333333333334</v>
      </c>
      <c r="U66" s="29">
        <f t="shared" si="11"/>
        <v>14.333333333333334</v>
      </c>
      <c r="V66" s="29">
        <v>201.5</v>
      </c>
      <c r="W66" s="29" t="s">
        <v>2224</v>
      </c>
      <c r="Y66">
        <v>9688</v>
      </c>
      <c r="Z66">
        <v>311.22747500000003</v>
      </c>
      <c r="AA66">
        <v>31.128357000000001</v>
      </c>
      <c r="AB66">
        <v>96.87</v>
      </c>
      <c r="AC66">
        <v>373.06816099999998</v>
      </c>
      <c r="AD66">
        <v>37.306815999999998</v>
      </c>
      <c r="AE66">
        <v>3.2121999999999998E-2</v>
      </c>
      <c r="AF66">
        <v>1.059E-2</v>
      </c>
      <c r="AG66">
        <v>0.32968199999999998</v>
      </c>
      <c r="AH66">
        <v>3.1099999999999999E-2</v>
      </c>
      <c r="AI66">
        <v>2.75E-2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CB66">
        <v>8.7828800000000005</v>
      </c>
    </row>
    <row r="67" spans="1:80" x14ac:dyDescent="0.25">
      <c r="A67" t="s">
        <v>45</v>
      </c>
      <c r="B67" s="29">
        <v>2</v>
      </c>
      <c r="C67" t="s">
        <v>8</v>
      </c>
      <c r="D67">
        <v>1</v>
      </c>
      <c r="E67" t="s">
        <v>1</v>
      </c>
      <c r="F67" t="s">
        <v>51</v>
      </c>
      <c r="G67" s="29">
        <v>10278</v>
      </c>
      <c r="H67" s="29">
        <v>86</v>
      </c>
      <c r="I67" s="29">
        <f t="shared" si="3"/>
        <v>0.83673866510994355</v>
      </c>
      <c r="J67" s="29">
        <v>1.0692391304346115E-2</v>
      </c>
      <c r="K67" s="29">
        <v>7.8057240440655762E-2</v>
      </c>
      <c r="L67" s="29">
        <v>34.881405097785212</v>
      </c>
      <c r="M67" s="29">
        <f t="shared" si="4"/>
        <v>0.10827684502505264</v>
      </c>
      <c r="N67" s="29">
        <v>0.59021280842298285</v>
      </c>
      <c r="O67" s="29">
        <f t="shared" si="5"/>
        <v>4.181168714232264E-2</v>
      </c>
      <c r="P67" s="29">
        <v>0.97407804713882529</v>
      </c>
      <c r="Q67" s="29">
        <v>6.2929500000000003</v>
      </c>
      <c r="R67" s="29">
        <v>42</v>
      </c>
      <c r="S67" s="29">
        <f t="shared" si="9"/>
        <v>3</v>
      </c>
      <c r="T67" s="29">
        <f t="shared" si="10"/>
        <v>11.333333333333334</v>
      </c>
      <c r="U67" s="29">
        <f t="shared" si="11"/>
        <v>14.333333333333334</v>
      </c>
      <c r="V67" s="29">
        <v>201.5</v>
      </c>
      <c r="W67" s="29" t="s">
        <v>2224</v>
      </c>
      <c r="Y67">
        <v>14628</v>
      </c>
      <c r="Z67">
        <v>421.056825</v>
      </c>
      <c r="AA67">
        <v>34.741154000000002</v>
      </c>
      <c r="AB67">
        <v>146.27000000000001</v>
      </c>
      <c r="AC67">
        <v>407.63449000000003</v>
      </c>
      <c r="AD67">
        <v>40.763449000000001</v>
      </c>
      <c r="AE67">
        <v>2.8781999999999999E-2</v>
      </c>
      <c r="AF67">
        <v>1.7343999999999998E-2</v>
      </c>
      <c r="AG67">
        <v>0.60261299999999995</v>
      </c>
      <c r="AH67">
        <v>2.8524999999999998E-2</v>
      </c>
      <c r="AI67">
        <v>3.2500000000000001E-2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CB67">
        <v>9.9019300000000001</v>
      </c>
    </row>
    <row r="68" spans="1:80" x14ac:dyDescent="0.25">
      <c r="A68" t="s">
        <v>45</v>
      </c>
      <c r="B68" s="29">
        <v>2</v>
      </c>
      <c r="C68" t="s">
        <v>13</v>
      </c>
      <c r="D68">
        <v>11</v>
      </c>
      <c r="E68" t="s">
        <v>1</v>
      </c>
      <c r="F68" t="s">
        <v>50</v>
      </c>
      <c r="G68" s="29">
        <v>8157</v>
      </c>
      <c r="H68" s="29">
        <v>0</v>
      </c>
      <c r="I68" s="29">
        <f t="shared" ref="I68:I131" si="12">H68/G68*100</f>
        <v>0</v>
      </c>
      <c r="J68" s="29">
        <v>0</v>
      </c>
      <c r="K68" s="29">
        <v>0</v>
      </c>
      <c r="L68" s="29">
        <v>27.683170011931697</v>
      </c>
      <c r="M68" s="29">
        <f t="shared" ref="M68:M131" si="13">ABS(L68-$L$267)</f>
        <v>7.3065119308785675</v>
      </c>
      <c r="N68" s="29">
        <v>0.30751284385746408</v>
      </c>
      <c r="O68" s="29">
        <f t="shared" ref="O68:O131" si="14">ABS(N68-$N$267)</f>
        <v>0.24088827742319613</v>
      </c>
      <c r="P68" s="29">
        <v>1.0017745922304697</v>
      </c>
      <c r="Q68" s="29">
        <v>6.2929500000000003</v>
      </c>
      <c r="R68" s="29">
        <v>42</v>
      </c>
      <c r="S68" s="29">
        <f t="shared" si="9"/>
        <v>3</v>
      </c>
      <c r="T68" s="29">
        <f t="shared" si="10"/>
        <v>11.333333333333334</v>
      </c>
      <c r="U68" s="29">
        <f t="shared" si="11"/>
        <v>14.333333333333334</v>
      </c>
      <c r="V68" s="29">
        <v>201.5</v>
      </c>
      <c r="W68" s="29" t="s">
        <v>2224</v>
      </c>
      <c r="Y68">
        <v>11302</v>
      </c>
      <c r="Z68">
        <v>421.056825</v>
      </c>
      <c r="AA68">
        <v>26.841982999999999</v>
      </c>
      <c r="AB68">
        <v>113.01</v>
      </c>
      <c r="AC68">
        <v>407.70004899999998</v>
      </c>
      <c r="AD68">
        <v>40.770004999999998</v>
      </c>
      <c r="AE68">
        <v>3.7255999999999997E-2</v>
      </c>
      <c r="AF68">
        <v>1.1894E-2</v>
      </c>
      <c r="AG68">
        <v>0.31925999999999999</v>
      </c>
      <c r="AH68">
        <v>3.61E-2</v>
      </c>
      <c r="AI68">
        <v>3.2500000000000001E-2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E68">
        <f>COUNT(#REF!)</f>
        <v>0</v>
      </c>
      <c r="BF68" t="e">
        <f>BE68/BE70*100</f>
        <v>#DIV/0!</v>
      </c>
      <c r="CB68">
        <v>10.734824</v>
      </c>
    </row>
    <row r="69" spans="1:80" x14ac:dyDescent="0.25">
      <c r="A69" t="s">
        <v>45</v>
      </c>
      <c r="B69" s="29">
        <v>2</v>
      </c>
      <c r="C69" t="s">
        <v>28</v>
      </c>
      <c r="D69">
        <v>15</v>
      </c>
      <c r="E69" t="s">
        <v>1</v>
      </c>
      <c r="F69" t="s">
        <v>52</v>
      </c>
      <c r="G69" s="29">
        <v>12596</v>
      </c>
      <c r="H69" s="29">
        <v>0</v>
      </c>
      <c r="I69" s="29">
        <f t="shared" si="12"/>
        <v>0</v>
      </c>
      <c r="J69" s="29">
        <v>0</v>
      </c>
      <c r="K69" s="29">
        <v>0</v>
      </c>
      <c r="L69" s="29">
        <v>42.748217416978257</v>
      </c>
      <c r="M69" s="29">
        <f t="shared" si="13"/>
        <v>7.7585354741679922</v>
      </c>
      <c r="N69" s="29">
        <v>0.29844813448043928</v>
      </c>
      <c r="O69" s="29">
        <f t="shared" si="14"/>
        <v>0.24995298680022093</v>
      </c>
      <c r="P69" s="29">
        <v>1.0021288072222858</v>
      </c>
      <c r="Q69" s="29">
        <v>6.2929500000000003</v>
      </c>
      <c r="R69" s="29">
        <v>42</v>
      </c>
      <c r="S69" s="29">
        <f t="shared" si="9"/>
        <v>3</v>
      </c>
      <c r="T69" s="29">
        <f t="shared" si="10"/>
        <v>11.333333333333334</v>
      </c>
      <c r="U69" s="29">
        <f t="shared" si="11"/>
        <v>14.333333333333334</v>
      </c>
      <c r="V69" s="29">
        <v>201.5</v>
      </c>
      <c r="W69" s="29" t="s">
        <v>2224</v>
      </c>
      <c r="Y69">
        <v>19177</v>
      </c>
      <c r="Z69">
        <v>421.056825</v>
      </c>
      <c r="AA69">
        <v>45.544921000000002</v>
      </c>
      <c r="AB69">
        <v>191.76</v>
      </c>
      <c r="AC69">
        <v>844.45288900000003</v>
      </c>
      <c r="AD69">
        <v>84.445289000000002</v>
      </c>
      <c r="AE69">
        <v>2.1954999999999999E-2</v>
      </c>
      <c r="AF69">
        <v>7.0910000000000001E-3</v>
      </c>
      <c r="AG69">
        <v>0.32297700000000001</v>
      </c>
      <c r="AH69">
        <v>2.1325E-2</v>
      </c>
      <c r="AI69">
        <v>2.2499999999999999E-2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E69">
        <v>0</v>
      </c>
      <c r="BF69" t="e">
        <f>BE69/BE70*100</f>
        <v>#DIV/0!</v>
      </c>
      <c r="CB69">
        <v>11.436413999999999</v>
      </c>
    </row>
    <row r="70" spans="1:80" x14ac:dyDescent="0.25">
      <c r="A70" t="s">
        <v>46</v>
      </c>
      <c r="B70" s="29">
        <v>2</v>
      </c>
      <c r="C70" t="s">
        <v>9</v>
      </c>
      <c r="D70">
        <v>2</v>
      </c>
      <c r="E70" t="s">
        <v>1</v>
      </c>
      <c r="F70" t="s">
        <v>50</v>
      </c>
      <c r="G70" s="29">
        <v>10926</v>
      </c>
      <c r="H70" s="29">
        <v>478</v>
      </c>
      <c r="I70" s="29">
        <f t="shared" si="12"/>
        <v>4.3748855939959732</v>
      </c>
      <c r="J70" s="29">
        <v>6.2183695652172369E-2</v>
      </c>
      <c r="K70" s="29">
        <v>0.18417298556831882</v>
      </c>
      <c r="L70" s="29">
        <v>43.745087833031548</v>
      </c>
      <c r="M70" s="29">
        <f t="shared" si="13"/>
        <v>8.755405890221283</v>
      </c>
      <c r="N70" s="29">
        <v>0.41803258678547661</v>
      </c>
      <c r="O70" s="29">
        <f t="shared" si="14"/>
        <v>0.1303685344951836</v>
      </c>
      <c r="P70" s="29">
        <v>1.0411400674368876</v>
      </c>
      <c r="Q70" s="29">
        <v>6.2929500000000003</v>
      </c>
      <c r="R70" s="29">
        <v>42</v>
      </c>
      <c r="S70" s="29">
        <f t="shared" si="9"/>
        <v>3</v>
      </c>
      <c r="T70" s="29">
        <f t="shared" si="10"/>
        <v>11.333333333333334</v>
      </c>
      <c r="U70" s="29">
        <f t="shared" si="11"/>
        <v>14.333333333333334</v>
      </c>
      <c r="V70" s="29">
        <v>201.5</v>
      </c>
      <c r="W70" s="29" t="s">
        <v>2224</v>
      </c>
      <c r="Y70">
        <v>13155</v>
      </c>
      <c r="Z70">
        <v>302.44212499999998</v>
      </c>
      <c r="AA70">
        <v>43.495925</v>
      </c>
      <c r="AB70">
        <v>131.54</v>
      </c>
      <c r="AC70">
        <v>488.74697800000001</v>
      </c>
      <c r="AD70">
        <v>48.874698000000002</v>
      </c>
      <c r="AE70">
        <v>2.2987E-2</v>
      </c>
      <c r="AF70">
        <v>9.5379999999999996E-3</v>
      </c>
      <c r="AG70">
        <v>0.414937</v>
      </c>
      <c r="AH70">
        <v>2.265E-2</v>
      </c>
      <c r="AI70">
        <v>2.2499999999999999E-2</v>
      </c>
      <c r="AJ70">
        <v>11</v>
      </c>
      <c r="AK70">
        <v>3.6371000000000001E-2</v>
      </c>
      <c r="AL70">
        <v>2.1822360000000001</v>
      </c>
      <c r="AM70">
        <v>3.4663629999999999</v>
      </c>
      <c r="AN70">
        <v>0.355014</v>
      </c>
      <c r="AO70">
        <v>0.186947</v>
      </c>
      <c r="AP70">
        <v>41.454545000000003</v>
      </c>
      <c r="AQ70">
        <v>17.090135</v>
      </c>
      <c r="AR70">
        <v>8.7760000000000008E-3</v>
      </c>
      <c r="AS70">
        <v>4.1079999999999997E-3</v>
      </c>
      <c r="AT70">
        <v>124.94371700000001</v>
      </c>
      <c r="AU70">
        <v>33.075318000000003</v>
      </c>
      <c r="AV70">
        <v>298.77438599999999</v>
      </c>
      <c r="AW70">
        <v>49.861606999999999</v>
      </c>
      <c r="AX70">
        <v>19.048469999999998</v>
      </c>
      <c r="AY70">
        <v>28.233794</v>
      </c>
      <c r="AZ70">
        <v>7.724278</v>
      </c>
      <c r="BA70">
        <v>2.1147629999999999</v>
      </c>
      <c r="BE70">
        <f>SUM(BE68:BE69)</f>
        <v>0</v>
      </c>
      <c r="CB70">
        <v>11.910463</v>
      </c>
    </row>
    <row r="71" spans="1:80" x14ac:dyDescent="0.25">
      <c r="A71" t="s">
        <v>46</v>
      </c>
      <c r="B71" s="29">
        <v>2</v>
      </c>
      <c r="C71" t="s">
        <v>12</v>
      </c>
      <c r="D71">
        <v>5</v>
      </c>
      <c r="E71" t="s">
        <v>1</v>
      </c>
      <c r="F71" t="s">
        <v>51</v>
      </c>
      <c r="G71" s="29">
        <v>12424</v>
      </c>
      <c r="H71" s="29">
        <v>284</v>
      </c>
      <c r="I71" s="29">
        <f t="shared" si="12"/>
        <v>2.2858982614294914</v>
      </c>
      <c r="J71" s="29">
        <v>3.613292682926679E-2</v>
      </c>
      <c r="K71" s="29">
        <v>0.16415418278915372</v>
      </c>
      <c r="L71" s="29">
        <v>49.742721145669414</v>
      </c>
      <c r="M71" s="29">
        <f t="shared" si="13"/>
        <v>14.753039202859149</v>
      </c>
      <c r="N71" s="29">
        <v>0.56560483845526266</v>
      </c>
      <c r="O71" s="29">
        <f t="shared" si="14"/>
        <v>1.7203717174602451E-2</v>
      </c>
      <c r="P71" s="29">
        <v>0.70540655559492649</v>
      </c>
      <c r="Q71" s="29">
        <v>6.2929500000000003</v>
      </c>
      <c r="R71" s="29">
        <v>42</v>
      </c>
      <c r="S71" s="29">
        <f t="shared" si="9"/>
        <v>3</v>
      </c>
      <c r="T71" s="29">
        <f t="shared" si="10"/>
        <v>11.333333333333334</v>
      </c>
      <c r="U71" s="29">
        <f t="shared" si="11"/>
        <v>14.333333333333334</v>
      </c>
      <c r="V71" s="29">
        <v>201.5</v>
      </c>
      <c r="W71" s="29" t="s">
        <v>2224</v>
      </c>
      <c r="Y71">
        <v>14810</v>
      </c>
      <c r="Z71">
        <v>302.44212499999998</v>
      </c>
      <c r="AA71">
        <v>48.968046000000001</v>
      </c>
      <c r="AB71">
        <v>148.09</v>
      </c>
      <c r="AC71">
        <v>541.20755899999995</v>
      </c>
      <c r="AD71">
        <v>54.120756</v>
      </c>
      <c r="AE71">
        <v>2.0420000000000001E-2</v>
      </c>
      <c r="AF71">
        <v>1.1535E-2</v>
      </c>
      <c r="AG71">
        <v>0.564855</v>
      </c>
      <c r="AH71">
        <v>1.9199999999999998E-2</v>
      </c>
      <c r="AI71">
        <v>1.7500000000000002E-2</v>
      </c>
      <c r="AJ71">
        <v>5</v>
      </c>
      <c r="AK71">
        <v>1.6532000000000002E-2</v>
      </c>
      <c r="AL71">
        <v>0.99192499999999995</v>
      </c>
      <c r="AM71">
        <v>1.195138</v>
      </c>
      <c r="AN71">
        <v>0.277225</v>
      </c>
      <c r="AO71">
        <v>0.127271</v>
      </c>
      <c r="AP71">
        <v>35.4</v>
      </c>
      <c r="AQ71">
        <v>12.541930000000001</v>
      </c>
      <c r="AR71">
        <v>8.0590000000000002E-3</v>
      </c>
      <c r="AS71">
        <v>4.0860000000000002E-3</v>
      </c>
      <c r="AT71">
        <v>135.555654</v>
      </c>
      <c r="AU71">
        <v>35.033166000000001</v>
      </c>
      <c r="AV71">
        <v>1118.3902419999999</v>
      </c>
      <c r="AW71">
        <v>300.06079299999999</v>
      </c>
      <c r="AX71">
        <v>12.26435</v>
      </c>
      <c r="AY71">
        <v>21.312567000000001</v>
      </c>
      <c r="AZ71">
        <v>6.4017860000000004</v>
      </c>
      <c r="BA71">
        <v>1.8633900000000001</v>
      </c>
      <c r="CB71">
        <v>13.579727999999999</v>
      </c>
    </row>
    <row r="72" spans="1:80" x14ac:dyDescent="0.25">
      <c r="A72" t="s">
        <v>46</v>
      </c>
      <c r="B72" s="29">
        <v>2</v>
      </c>
      <c r="C72" t="s">
        <v>47</v>
      </c>
      <c r="D72">
        <v>5</v>
      </c>
      <c r="E72" t="s">
        <v>7</v>
      </c>
      <c r="F72" t="s">
        <v>51</v>
      </c>
      <c r="G72" s="29">
        <v>9123</v>
      </c>
      <c r="H72" s="29">
        <v>117</v>
      </c>
      <c r="I72" s="29">
        <f t="shared" si="12"/>
        <v>1.2824728707661954</v>
      </c>
      <c r="J72" s="29">
        <v>5.5038461538464582E-2</v>
      </c>
      <c r="K72" s="29">
        <v>5.2048887225829232E-2</v>
      </c>
      <c r="L72" s="29">
        <v>36.526307550864622</v>
      </c>
      <c r="M72" s="29">
        <f t="shared" si="13"/>
        <v>1.5366256080543579</v>
      </c>
      <c r="N72" s="29">
        <v>0.446630939248992</v>
      </c>
      <c r="O72" s="29">
        <f t="shared" si="14"/>
        <v>0.10177018203166821</v>
      </c>
      <c r="P72" s="29">
        <v>0.66294708142418657</v>
      </c>
      <c r="Q72" s="29">
        <v>6.2929500000000003</v>
      </c>
      <c r="R72" s="29">
        <v>42</v>
      </c>
      <c r="S72" s="29">
        <f t="shared" si="9"/>
        <v>3</v>
      </c>
      <c r="T72" s="29">
        <f t="shared" si="10"/>
        <v>11.333333333333334</v>
      </c>
      <c r="U72" s="29">
        <f t="shared" si="11"/>
        <v>14.333333333333334</v>
      </c>
      <c r="V72" s="29">
        <v>201.5</v>
      </c>
      <c r="W72" s="29" t="s">
        <v>2224</v>
      </c>
      <c r="Y72">
        <v>11104</v>
      </c>
      <c r="Z72">
        <v>302.44212499999998</v>
      </c>
      <c r="AA72">
        <v>36.714461999999997</v>
      </c>
      <c r="AB72">
        <v>111.03</v>
      </c>
      <c r="AC72">
        <v>427.81172199999997</v>
      </c>
      <c r="AD72">
        <v>42.781171999999998</v>
      </c>
      <c r="AE72">
        <v>2.7234999999999999E-2</v>
      </c>
      <c r="AF72">
        <v>1.2081E-2</v>
      </c>
      <c r="AG72">
        <v>0.44358900000000001</v>
      </c>
      <c r="AH72">
        <v>2.5049999999999999E-2</v>
      </c>
      <c r="AI72">
        <v>2.2499999999999999E-2</v>
      </c>
      <c r="AJ72">
        <v>3</v>
      </c>
      <c r="AK72">
        <v>9.9190000000000007E-3</v>
      </c>
      <c r="AL72">
        <v>0.59515499999999999</v>
      </c>
      <c r="AM72">
        <v>0.36023100000000002</v>
      </c>
      <c r="AN72">
        <v>7.7191999999999997E-2</v>
      </c>
      <c r="AO72">
        <v>3.7358000000000002E-2</v>
      </c>
      <c r="AP72">
        <v>13.333333</v>
      </c>
      <c r="AQ72">
        <v>3.21455</v>
      </c>
      <c r="AR72">
        <v>6.2589999999999998E-3</v>
      </c>
      <c r="AS72">
        <v>2.5690000000000001E-3</v>
      </c>
      <c r="AT72">
        <v>170.25726</v>
      </c>
      <c r="AU72">
        <v>32.560366000000002</v>
      </c>
      <c r="AV72">
        <v>274.21408200000002</v>
      </c>
      <c r="AW72">
        <v>33.055666000000002</v>
      </c>
      <c r="AX72">
        <v>0.82769999999999999</v>
      </c>
      <c r="AY72">
        <v>8.5170999999999997E-2</v>
      </c>
      <c r="AZ72">
        <v>5.3800819999999998</v>
      </c>
      <c r="BA72">
        <v>1.118034</v>
      </c>
      <c r="CB72">
        <v>15.884510000000001</v>
      </c>
    </row>
    <row r="73" spans="1:80" x14ac:dyDescent="0.25">
      <c r="A73" t="s">
        <v>46</v>
      </c>
      <c r="B73" s="29">
        <v>2</v>
      </c>
      <c r="C73" t="s">
        <v>28</v>
      </c>
      <c r="D73">
        <v>15</v>
      </c>
      <c r="E73" t="s">
        <v>1</v>
      </c>
      <c r="F73" t="s">
        <v>52</v>
      </c>
      <c r="G73" s="29">
        <v>8689</v>
      </c>
      <c r="H73" s="29">
        <v>34</v>
      </c>
      <c r="I73" s="29">
        <f t="shared" si="12"/>
        <v>0.39129934399815858</v>
      </c>
      <c r="J73" s="29">
        <v>2.9907142857151063E-2</v>
      </c>
      <c r="K73" s="29">
        <v>2.8026323890831123E-2</v>
      </c>
      <c r="L73" s="29">
        <v>34.788675469633091</v>
      </c>
      <c r="M73" s="29">
        <f t="shared" si="13"/>
        <v>0.20100647317717346</v>
      </c>
      <c r="N73" s="29">
        <v>0.33002960214391186</v>
      </c>
      <c r="O73" s="29">
        <f t="shared" si="14"/>
        <v>0.21837151913674835</v>
      </c>
      <c r="P73" s="29">
        <v>1.0251204901206925</v>
      </c>
      <c r="Q73" s="29">
        <v>6.2929500000000003</v>
      </c>
      <c r="R73" s="29">
        <v>42</v>
      </c>
      <c r="S73" s="29">
        <f t="shared" si="9"/>
        <v>3</v>
      </c>
      <c r="T73" s="29">
        <f t="shared" si="10"/>
        <v>11.333333333333334</v>
      </c>
      <c r="U73" s="29">
        <f t="shared" si="11"/>
        <v>14.333333333333334</v>
      </c>
      <c r="V73" s="29">
        <v>201.5</v>
      </c>
      <c r="W73" s="29" t="s">
        <v>2224</v>
      </c>
      <c r="Y73">
        <v>10426</v>
      </c>
      <c r="Z73">
        <v>302.44212499999998</v>
      </c>
      <c r="AA73">
        <v>34.472710999999997</v>
      </c>
      <c r="AB73">
        <v>104.25</v>
      </c>
      <c r="AC73">
        <v>397.83849400000003</v>
      </c>
      <c r="AD73">
        <v>39.783848999999996</v>
      </c>
      <c r="AE73">
        <v>2.9006000000000001E-2</v>
      </c>
      <c r="AF73">
        <v>9.5399999999999999E-3</v>
      </c>
      <c r="AG73">
        <v>0.328876</v>
      </c>
      <c r="AH73">
        <v>2.8975000000000001E-2</v>
      </c>
      <c r="AI73">
        <v>2.75E-2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CB73">
        <v>20.019083999999999</v>
      </c>
    </row>
    <row r="74" spans="1:80" x14ac:dyDescent="0.25">
      <c r="A74" t="s">
        <v>48</v>
      </c>
      <c r="B74" s="29">
        <v>2</v>
      </c>
      <c r="C74" t="s">
        <v>9</v>
      </c>
      <c r="D74">
        <v>2</v>
      </c>
      <c r="E74" t="s">
        <v>1</v>
      </c>
      <c r="F74" t="s">
        <v>52</v>
      </c>
      <c r="G74" s="29">
        <v>10256</v>
      </c>
      <c r="H74" s="29">
        <v>130</v>
      </c>
      <c r="I74" s="29">
        <f t="shared" si="12"/>
        <v>1.2675507020280812</v>
      </c>
      <c r="J74" s="29">
        <v>4.3438888888888902E-2</v>
      </c>
      <c r="K74" s="29">
        <v>6.7372464754908074E-2</v>
      </c>
      <c r="L74" s="29">
        <v>38.387333251463176</v>
      </c>
      <c r="M74" s="29">
        <f t="shared" si="13"/>
        <v>3.397651308652911</v>
      </c>
      <c r="N74" s="29">
        <v>0.48928958855170884</v>
      </c>
      <c r="O74" s="29">
        <f t="shared" si="14"/>
        <v>5.9111532728951366E-2</v>
      </c>
      <c r="P74" s="29">
        <v>1.0620337893656238</v>
      </c>
      <c r="Q74" s="29">
        <v>6.2929500000000003</v>
      </c>
      <c r="R74" s="29">
        <v>42</v>
      </c>
      <c r="S74" s="29">
        <f t="shared" si="9"/>
        <v>3</v>
      </c>
      <c r="T74" s="29">
        <f t="shared" si="10"/>
        <v>11.333333333333334</v>
      </c>
      <c r="U74" s="29">
        <f t="shared" si="11"/>
        <v>14.333333333333334</v>
      </c>
      <c r="V74" s="29">
        <v>201.5</v>
      </c>
      <c r="W74" s="29" t="s">
        <v>2224</v>
      </c>
      <c r="Y74">
        <v>11582</v>
      </c>
      <c r="Z74">
        <v>301.75372499999997</v>
      </c>
      <c r="AA74">
        <v>38.382292999999997</v>
      </c>
      <c r="AB74">
        <v>115.81</v>
      </c>
      <c r="AC74">
        <v>430.17797899999999</v>
      </c>
      <c r="AD74">
        <v>43.017797999999999</v>
      </c>
      <c r="AE74">
        <v>2.6048999999999999E-2</v>
      </c>
      <c r="AF74">
        <v>1.259E-2</v>
      </c>
      <c r="AG74">
        <v>0.48333999999999999</v>
      </c>
      <c r="AH74">
        <v>2.5325E-2</v>
      </c>
      <c r="AI74">
        <v>2.75E-2</v>
      </c>
      <c r="AJ74">
        <v>1</v>
      </c>
      <c r="AK74">
        <v>3.3140000000000001E-3</v>
      </c>
      <c r="AL74">
        <v>0.19883799999999999</v>
      </c>
      <c r="AM74">
        <v>0.32809500000000003</v>
      </c>
      <c r="AN74">
        <v>0.34182499999999999</v>
      </c>
      <c r="AO74">
        <v>0</v>
      </c>
      <c r="AP74">
        <v>38</v>
      </c>
      <c r="AQ74">
        <v>0</v>
      </c>
      <c r="AR74">
        <v>9.2390000000000007E-3</v>
      </c>
      <c r="AS74">
        <v>4.7879999999999997E-3</v>
      </c>
      <c r="AT74">
        <v>108.24252199999999</v>
      </c>
      <c r="AU74">
        <v>0</v>
      </c>
      <c r="AV74">
        <v>347.82608699999997</v>
      </c>
      <c r="AW74">
        <v>0</v>
      </c>
      <c r="AX74">
        <v>0</v>
      </c>
      <c r="AY74">
        <v>0</v>
      </c>
      <c r="AZ74">
        <v>7.7594810000000001</v>
      </c>
      <c r="BA74">
        <v>0.37267800000000001</v>
      </c>
      <c r="CB74">
        <v>21.174524000000002</v>
      </c>
    </row>
    <row r="75" spans="1:80" x14ac:dyDescent="0.25">
      <c r="A75" t="s">
        <v>48</v>
      </c>
      <c r="B75" s="29">
        <v>2</v>
      </c>
      <c r="C75" t="s">
        <v>12</v>
      </c>
      <c r="D75">
        <v>5</v>
      </c>
      <c r="E75" t="s">
        <v>1</v>
      </c>
      <c r="F75" t="s">
        <v>51</v>
      </c>
      <c r="G75" s="29">
        <v>11597</v>
      </c>
      <c r="H75" s="29">
        <v>571</v>
      </c>
      <c r="I75" s="29">
        <f t="shared" si="12"/>
        <v>4.9236871604725359</v>
      </c>
      <c r="J75" s="29">
        <v>4.6612500000000327E-2</v>
      </c>
      <c r="K75" s="29">
        <v>0.25451820018520827</v>
      </c>
      <c r="L75" s="29">
        <v>43.406581875703822</v>
      </c>
      <c r="M75" s="29">
        <f t="shared" si="13"/>
        <v>8.416899932893557</v>
      </c>
      <c r="N75" s="29">
        <v>0.61977077760029164</v>
      </c>
      <c r="O75" s="29">
        <f t="shared" si="14"/>
        <v>7.1369656319631436E-2</v>
      </c>
      <c r="P75" s="29">
        <v>1.0825437407520573</v>
      </c>
      <c r="Q75" s="29">
        <v>6.2929500000000003</v>
      </c>
      <c r="R75" s="29">
        <v>42</v>
      </c>
      <c r="S75" s="29">
        <f t="shared" si="9"/>
        <v>3</v>
      </c>
      <c r="T75" s="29">
        <f t="shared" si="10"/>
        <v>11.333333333333334</v>
      </c>
      <c r="U75" s="29">
        <f t="shared" si="11"/>
        <v>14.333333333333334</v>
      </c>
      <c r="V75" s="29">
        <v>201.5</v>
      </c>
      <c r="W75" s="29" t="s">
        <v>2224</v>
      </c>
      <c r="Y75">
        <v>13148</v>
      </c>
      <c r="Z75">
        <v>301.75372499999997</v>
      </c>
      <c r="AA75">
        <v>43.571956</v>
      </c>
      <c r="AB75">
        <v>131.47</v>
      </c>
      <c r="AC75">
        <v>448.83438899999999</v>
      </c>
      <c r="AD75">
        <v>44.883439000000003</v>
      </c>
      <c r="AE75">
        <v>2.2946999999999999E-2</v>
      </c>
      <c r="AF75">
        <v>1.4177E-2</v>
      </c>
      <c r="AG75">
        <v>0.61783500000000002</v>
      </c>
      <c r="AH75">
        <v>2.1350000000000001E-2</v>
      </c>
      <c r="AI75">
        <v>1.7500000000000002E-2</v>
      </c>
      <c r="AJ75">
        <v>19</v>
      </c>
      <c r="AK75">
        <v>6.2964999999999993E-2</v>
      </c>
      <c r="AL75">
        <v>3.7779150000000001</v>
      </c>
      <c r="AM75">
        <v>4.9437179999999996</v>
      </c>
      <c r="AN75">
        <v>0.28200900000000001</v>
      </c>
      <c r="AO75">
        <v>0.140095</v>
      </c>
      <c r="AP75">
        <v>34.210526000000002</v>
      </c>
      <c r="AQ75">
        <v>13.517803000000001</v>
      </c>
      <c r="AR75">
        <v>8.4919999999999995E-3</v>
      </c>
      <c r="AS75">
        <v>4.2399999999999998E-3</v>
      </c>
      <c r="AT75">
        <v>128.567778</v>
      </c>
      <c r="AU75">
        <v>28.463784</v>
      </c>
      <c r="AV75">
        <v>313.01923399999998</v>
      </c>
      <c r="AW75">
        <v>68.510311999999999</v>
      </c>
      <c r="AX75">
        <v>15.988253</v>
      </c>
      <c r="AY75">
        <v>27.973559999999999</v>
      </c>
      <c r="AZ75">
        <v>6.8910460000000002</v>
      </c>
      <c r="BA75">
        <v>2.266912</v>
      </c>
      <c r="CB75">
        <v>21.890675999999999</v>
      </c>
    </row>
    <row r="76" spans="1:80" x14ac:dyDescent="0.25">
      <c r="A76" t="s">
        <v>48</v>
      </c>
      <c r="B76" s="29">
        <v>2</v>
      </c>
      <c r="C76" t="s">
        <v>21</v>
      </c>
      <c r="D76">
        <v>7</v>
      </c>
      <c r="E76" t="s">
        <v>1</v>
      </c>
      <c r="F76" t="s">
        <v>50</v>
      </c>
      <c r="G76" s="29">
        <v>5039</v>
      </c>
      <c r="H76" s="29">
        <v>173</v>
      </c>
      <c r="I76" s="29">
        <f t="shared" si="12"/>
        <v>3.433220877158166</v>
      </c>
      <c r="J76" s="29">
        <v>8.2396000000000524E-2</v>
      </c>
      <c r="K76" s="29">
        <v>9.3572867715150096E-2</v>
      </c>
      <c r="L76" s="29">
        <v>18.860547216665651</v>
      </c>
      <c r="M76" s="29">
        <f t="shared" si="13"/>
        <v>16.129134726144613</v>
      </c>
      <c r="N76" s="29">
        <v>0.56471845004400234</v>
      </c>
      <c r="O76" s="29">
        <f t="shared" si="14"/>
        <v>1.6317328763342132E-2</v>
      </c>
      <c r="P76" s="29">
        <v>1.044338507654043</v>
      </c>
      <c r="Q76" s="29">
        <v>6.2929500000000003</v>
      </c>
      <c r="R76" s="29">
        <v>42</v>
      </c>
      <c r="S76" s="29">
        <f t="shared" si="9"/>
        <v>3</v>
      </c>
      <c r="T76" s="29">
        <f t="shared" si="10"/>
        <v>11.333333333333334</v>
      </c>
      <c r="U76" s="29">
        <f t="shared" si="11"/>
        <v>14.333333333333334</v>
      </c>
      <c r="V76" s="29">
        <v>201.5</v>
      </c>
      <c r="W76" s="29" t="s">
        <v>2224</v>
      </c>
      <c r="Y76">
        <v>5662</v>
      </c>
      <c r="Z76">
        <v>301.75372499999997</v>
      </c>
      <c r="AA76">
        <v>18.763646000000001</v>
      </c>
      <c r="AB76">
        <v>56.61</v>
      </c>
      <c r="AC76">
        <v>131.219808</v>
      </c>
      <c r="AD76">
        <v>13.121981</v>
      </c>
      <c r="AE76">
        <v>5.3290999999999998E-2</v>
      </c>
      <c r="AF76">
        <v>2.9603000000000001E-2</v>
      </c>
      <c r="AG76">
        <v>0.55549300000000001</v>
      </c>
      <c r="AH76">
        <v>4.8224999999999997E-2</v>
      </c>
      <c r="AI76">
        <v>4.2500000000000003E-2</v>
      </c>
      <c r="AJ76">
        <v>3</v>
      </c>
      <c r="AK76">
        <v>9.9419999999999994E-3</v>
      </c>
      <c r="AL76">
        <v>0.59651299999999996</v>
      </c>
      <c r="AM76">
        <v>1.024373</v>
      </c>
      <c r="AN76">
        <v>0.35986699999999999</v>
      </c>
      <c r="AO76">
        <v>0.508876</v>
      </c>
      <c r="AP76">
        <v>19.333333</v>
      </c>
      <c r="AQ76">
        <v>17.897857999999999</v>
      </c>
      <c r="AR76">
        <v>1.9629000000000001E-2</v>
      </c>
      <c r="AS76">
        <v>1.1047E-2</v>
      </c>
      <c r="AT76">
        <v>94.701724999999996</v>
      </c>
      <c r="AU76">
        <v>46.882283999999999</v>
      </c>
      <c r="AV76">
        <v>177.94545299999999</v>
      </c>
      <c r="AW76">
        <v>59.920724</v>
      </c>
      <c r="AX76">
        <v>69.040436999999997</v>
      </c>
      <c r="AY76">
        <v>0.85741999999999996</v>
      </c>
      <c r="AZ76">
        <v>5.2704620000000002</v>
      </c>
      <c r="BA76">
        <v>0.5</v>
      </c>
      <c r="CB76">
        <v>24.759515</v>
      </c>
    </row>
    <row r="77" spans="1:80" x14ac:dyDescent="0.25">
      <c r="A77" t="s">
        <v>48</v>
      </c>
      <c r="B77" s="29">
        <v>2</v>
      </c>
      <c r="C77" t="s">
        <v>5</v>
      </c>
      <c r="D77">
        <v>14</v>
      </c>
      <c r="E77" t="s">
        <v>1</v>
      </c>
      <c r="F77" t="s">
        <v>50</v>
      </c>
      <c r="G77" s="29">
        <v>9479</v>
      </c>
      <c r="H77" s="29">
        <v>436</v>
      </c>
      <c r="I77" s="29">
        <f t="shared" si="12"/>
        <v>4.5996413123747226</v>
      </c>
      <c r="J77" s="29">
        <v>5.713867924528241E-2</v>
      </c>
      <c r="K77" s="29">
        <v>0.1983744795561182</v>
      </c>
      <c r="L77" s="29">
        <v>35.47908852287631</v>
      </c>
      <c r="M77" s="29">
        <f t="shared" si="13"/>
        <v>0.48940658006604565</v>
      </c>
      <c r="N77" s="29">
        <v>0.55325028425517486</v>
      </c>
      <c r="O77" s="29">
        <f t="shared" si="14"/>
        <v>4.8491629745146536E-3</v>
      </c>
      <c r="P77" s="29">
        <v>1.0922211715038153</v>
      </c>
      <c r="Q77" s="29">
        <v>6.2929500000000003</v>
      </c>
      <c r="R77" s="29">
        <v>42</v>
      </c>
      <c r="S77" s="29">
        <f t="shared" si="9"/>
        <v>3</v>
      </c>
      <c r="T77" s="29">
        <f t="shared" si="10"/>
        <v>11.333333333333334</v>
      </c>
      <c r="U77" s="29">
        <f t="shared" si="11"/>
        <v>14.333333333333334</v>
      </c>
      <c r="V77" s="29">
        <v>201.5</v>
      </c>
      <c r="W77" s="29" t="s">
        <v>2224</v>
      </c>
      <c r="Y77">
        <v>10777</v>
      </c>
      <c r="Z77">
        <v>301.75372499999997</v>
      </c>
      <c r="AA77">
        <v>35.714554999999997</v>
      </c>
      <c r="AB77">
        <v>107.76</v>
      </c>
      <c r="AC77">
        <v>349.19421899999998</v>
      </c>
      <c r="AD77">
        <v>34.919421999999997</v>
      </c>
      <c r="AE77">
        <v>2.7994000000000002E-2</v>
      </c>
      <c r="AF77">
        <v>1.5291000000000001E-2</v>
      </c>
      <c r="AG77">
        <v>0.54623500000000003</v>
      </c>
      <c r="AH77">
        <v>2.6675000000000001E-2</v>
      </c>
      <c r="AI77">
        <v>2.75E-2</v>
      </c>
      <c r="AJ77">
        <v>8</v>
      </c>
      <c r="AK77">
        <v>2.6512000000000001E-2</v>
      </c>
      <c r="AL77">
        <v>1.5907009999999999</v>
      </c>
      <c r="AM77">
        <v>2.0692210000000002</v>
      </c>
      <c r="AN77">
        <v>0.27224100000000001</v>
      </c>
      <c r="AO77">
        <v>0.21374499999999999</v>
      </c>
      <c r="AP77">
        <v>27.875</v>
      </c>
      <c r="AQ77">
        <v>14.710905</v>
      </c>
      <c r="AR77">
        <v>1.013E-2</v>
      </c>
      <c r="AS77">
        <v>5.6230000000000004E-3</v>
      </c>
      <c r="AT77">
        <v>127.54880199999999</v>
      </c>
      <c r="AU77">
        <v>57.693559999999998</v>
      </c>
      <c r="AV77">
        <v>297.06211400000001</v>
      </c>
      <c r="AW77">
        <v>40.934924000000002</v>
      </c>
      <c r="AX77">
        <v>32.612782000000003</v>
      </c>
      <c r="AY77">
        <v>35.315956</v>
      </c>
      <c r="AZ77">
        <v>6.3093510000000004</v>
      </c>
      <c r="BA77">
        <v>1.374369</v>
      </c>
      <c r="CB77">
        <v>42.021276999999998</v>
      </c>
    </row>
    <row r="78" spans="1:80" x14ac:dyDescent="0.25">
      <c r="A78" t="s">
        <v>49</v>
      </c>
      <c r="B78" s="29">
        <v>2</v>
      </c>
      <c r="C78" t="s">
        <v>10</v>
      </c>
      <c r="D78">
        <v>13</v>
      </c>
      <c r="E78" t="s">
        <v>1</v>
      </c>
      <c r="F78" t="s">
        <v>52</v>
      </c>
      <c r="G78" s="29">
        <v>10039</v>
      </c>
      <c r="H78" s="29">
        <v>79</v>
      </c>
      <c r="I78" s="29">
        <f t="shared" si="12"/>
        <v>0.7869309692200418</v>
      </c>
      <c r="J78" s="29">
        <v>4.2274999999995976E-2</v>
      </c>
      <c r="K78" s="29">
        <v>4.5909003430589887E-2</v>
      </c>
      <c r="L78" s="29">
        <v>46.088048543969187</v>
      </c>
      <c r="M78" s="29">
        <f t="shared" si="13"/>
        <v>11.098366601158922</v>
      </c>
      <c r="N78" s="29">
        <v>0.72314800929370993</v>
      </c>
      <c r="O78" s="29">
        <f t="shared" si="14"/>
        <v>0.17474688801304972</v>
      </c>
      <c r="Q78" s="29">
        <v>6.2929500000000003</v>
      </c>
      <c r="R78" s="29">
        <v>42</v>
      </c>
      <c r="S78" s="29">
        <f t="shared" si="9"/>
        <v>3</v>
      </c>
      <c r="T78" s="29">
        <f t="shared" si="10"/>
        <v>11.333333333333334</v>
      </c>
      <c r="U78" s="29">
        <f t="shared" si="11"/>
        <v>14.333333333333334</v>
      </c>
      <c r="V78" s="29">
        <v>201.5</v>
      </c>
      <c r="W78" s="29" t="s">
        <v>2224</v>
      </c>
      <c r="Y78">
        <v>14718</v>
      </c>
      <c r="Z78">
        <v>306.47055</v>
      </c>
      <c r="AA78">
        <v>48.024189999999997</v>
      </c>
      <c r="AB78">
        <v>147.13999999999999</v>
      </c>
      <c r="AC78">
        <v>578.80200400000001</v>
      </c>
      <c r="AD78">
        <v>57.880200000000002</v>
      </c>
      <c r="AE78">
        <v>2.0822E-2</v>
      </c>
      <c r="AF78">
        <v>1.5699000000000001E-2</v>
      </c>
      <c r="AG78">
        <v>0.75396700000000005</v>
      </c>
      <c r="AH78">
        <v>1.8675000000000001E-2</v>
      </c>
      <c r="AI78">
        <v>1.7500000000000002E-2</v>
      </c>
      <c r="AJ78">
        <v>6</v>
      </c>
      <c r="AK78">
        <v>1.9578000000000002E-2</v>
      </c>
      <c r="AL78">
        <v>1.1746639999999999</v>
      </c>
      <c r="AM78">
        <v>1.6102730000000001</v>
      </c>
      <c r="AN78">
        <v>0.36971700000000002</v>
      </c>
      <c r="AO78">
        <v>0.242621</v>
      </c>
      <c r="AP78">
        <v>39.5</v>
      </c>
      <c r="AQ78">
        <v>18.030529999999999</v>
      </c>
      <c r="AR78">
        <v>9.6030000000000004E-3</v>
      </c>
      <c r="AS78">
        <v>3.9410000000000001E-3</v>
      </c>
      <c r="AT78">
        <v>121.64774800000001</v>
      </c>
      <c r="AU78">
        <v>37.585369</v>
      </c>
      <c r="AV78">
        <v>422.92478599999998</v>
      </c>
      <c r="AW78">
        <v>221.70044999999999</v>
      </c>
      <c r="AX78">
        <v>32.620780000000003</v>
      </c>
      <c r="AY78">
        <v>40.876075</v>
      </c>
      <c r="AZ78">
        <v>5.6119300000000001</v>
      </c>
      <c r="BA78">
        <v>1.4142140000000001</v>
      </c>
      <c r="CB78">
        <v>51.415094000000003</v>
      </c>
    </row>
    <row r="79" spans="1:80" x14ac:dyDescent="0.25">
      <c r="A79" t="s">
        <v>851</v>
      </c>
      <c r="B79">
        <v>3</v>
      </c>
      <c r="C79" t="s">
        <v>10</v>
      </c>
      <c r="D79">
        <v>13</v>
      </c>
      <c r="E79" t="s">
        <v>1</v>
      </c>
      <c r="F79" t="s">
        <v>52</v>
      </c>
      <c r="G79" s="29">
        <v>13596</v>
      </c>
      <c r="H79" s="29">
        <v>0</v>
      </c>
      <c r="I79" s="29">
        <f t="shared" si="12"/>
        <v>0</v>
      </c>
      <c r="J79" s="29">
        <v>0</v>
      </c>
      <c r="K79" s="29">
        <v>0</v>
      </c>
      <c r="L79" s="29">
        <v>51.690404007347922</v>
      </c>
      <c r="M79" s="29">
        <f t="shared" si="13"/>
        <v>16.700722064537658</v>
      </c>
      <c r="N79" s="29">
        <v>0.48484210018433394</v>
      </c>
      <c r="O79" s="29">
        <f t="shared" si="14"/>
        <v>6.3559021096326274E-2</v>
      </c>
      <c r="P79" s="29">
        <v>1.010846880197863</v>
      </c>
      <c r="Q79" s="29">
        <v>6.0976900000000001</v>
      </c>
      <c r="R79" s="29">
        <v>44</v>
      </c>
      <c r="S79" s="29">
        <f>AVERAGE(2,1,3)</f>
        <v>2</v>
      </c>
      <c r="T79" s="29">
        <f>AVERAGE(3,3,3)</f>
        <v>3</v>
      </c>
      <c r="U79" s="29">
        <f>AVERAGE(5,4,6)</f>
        <v>5</v>
      </c>
      <c r="V79" s="29">
        <v>10</v>
      </c>
      <c r="W79" s="29" t="s">
        <v>2225</v>
      </c>
      <c r="Y79">
        <v>15690</v>
      </c>
      <c r="Z79">
        <v>301.48372499999999</v>
      </c>
      <c r="AA79">
        <v>52.042610000000003</v>
      </c>
      <c r="AB79">
        <v>156.88999999999999</v>
      </c>
      <c r="AC79">
        <v>713.21183199999996</v>
      </c>
      <c r="AD79">
        <v>71.321183000000005</v>
      </c>
      <c r="AE79">
        <v>1.9213999999999998E-2</v>
      </c>
      <c r="AF79">
        <v>9.1760000000000001E-3</v>
      </c>
      <c r="AG79">
        <v>0.47754400000000002</v>
      </c>
      <c r="AH79">
        <v>1.7725000000000001E-2</v>
      </c>
      <c r="AI79">
        <v>1.7500000000000002E-2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</row>
    <row r="80" spans="1:80" x14ac:dyDescent="0.25">
      <c r="A80" t="s">
        <v>851</v>
      </c>
      <c r="B80" s="29">
        <v>3</v>
      </c>
      <c r="C80" t="s">
        <v>28</v>
      </c>
      <c r="D80">
        <v>15</v>
      </c>
      <c r="E80" t="s">
        <v>1</v>
      </c>
      <c r="F80" t="s">
        <v>52</v>
      </c>
      <c r="G80" s="29">
        <v>9561</v>
      </c>
      <c r="H80" s="29">
        <v>27</v>
      </c>
      <c r="I80" s="29">
        <f t="shared" si="12"/>
        <v>0.28239723878255413</v>
      </c>
      <c r="J80" s="29">
        <v>1.1018749999999744E-2</v>
      </c>
      <c r="K80" s="29">
        <v>3.0415065611855203E-2</v>
      </c>
      <c r="L80" s="29">
        <v>36.349805289368447</v>
      </c>
      <c r="M80" s="29">
        <f t="shared" si="13"/>
        <v>1.3601233465581828</v>
      </c>
      <c r="N80" s="29">
        <v>0.84803902992310387</v>
      </c>
      <c r="O80" s="29">
        <f t="shared" si="14"/>
        <v>0.29963790864244366</v>
      </c>
      <c r="P80" s="29">
        <v>1.0032203157733597</v>
      </c>
      <c r="Q80" s="29">
        <v>6.0976900000000001</v>
      </c>
      <c r="R80" s="29">
        <v>44</v>
      </c>
      <c r="S80" s="29">
        <f>AVERAGE(2,1,3)</f>
        <v>2</v>
      </c>
      <c r="T80" s="29">
        <f>AVERAGE(3,3,3)</f>
        <v>3</v>
      </c>
      <c r="U80" s="29">
        <f>AVERAGE(5,4,6)</f>
        <v>5</v>
      </c>
      <c r="V80" s="29">
        <v>10</v>
      </c>
      <c r="W80" s="29" t="s">
        <v>2225</v>
      </c>
      <c r="Y80">
        <v>11087</v>
      </c>
      <c r="Z80">
        <v>301.48372499999999</v>
      </c>
      <c r="AA80">
        <v>36.774788000000001</v>
      </c>
      <c r="AB80">
        <v>110.86</v>
      </c>
      <c r="AC80">
        <v>345.01173999999997</v>
      </c>
      <c r="AD80">
        <v>34.501173999999999</v>
      </c>
      <c r="AE80">
        <v>2.7185000000000001E-2</v>
      </c>
      <c r="AF80">
        <v>2.2869E-2</v>
      </c>
      <c r="AG80">
        <v>0.84121100000000004</v>
      </c>
      <c r="AH80">
        <v>2.155E-2</v>
      </c>
      <c r="AI80">
        <v>1.2500000000000001E-2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</row>
    <row r="81" spans="1:59" x14ac:dyDescent="0.25">
      <c r="A81" t="s">
        <v>851</v>
      </c>
      <c r="B81" s="29">
        <v>3</v>
      </c>
      <c r="C81" t="s">
        <v>11</v>
      </c>
      <c r="D81">
        <v>16</v>
      </c>
      <c r="E81" t="s">
        <v>1</v>
      </c>
      <c r="F81" t="s">
        <v>52</v>
      </c>
      <c r="G81" s="29">
        <v>4922</v>
      </c>
      <c r="H81" s="29">
        <v>305</v>
      </c>
      <c r="I81" s="29">
        <f t="shared" si="12"/>
        <v>6.1966680211296223</v>
      </c>
      <c r="J81" s="29">
        <v>0.1305784482758591</v>
      </c>
      <c r="K81" s="29">
        <v>0.11025461284297511</v>
      </c>
      <c r="L81" s="29">
        <v>18.712869117693913</v>
      </c>
      <c r="M81" s="29">
        <f t="shared" si="13"/>
        <v>16.276812825116352</v>
      </c>
      <c r="N81" s="29">
        <v>0.8158107277710176</v>
      </c>
      <c r="O81" s="29">
        <f t="shared" si="14"/>
        <v>0.26740960649035739</v>
      </c>
      <c r="P81" s="29">
        <v>0.97244148684791587</v>
      </c>
      <c r="Q81" s="29">
        <v>6.0976900000000001</v>
      </c>
      <c r="R81" s="29">
        <v>44</v>
      </c>
      <c r="S81" s="29">
        <f t="shared" ref="S81:S112" si="15">AVERAGE(2,1,3)</f>
        <v>2</v>
      </c>
      <c r="T81" s="29">
        <f t="shared" ref="T81:T112" si="16">AVERAGE(3,3,3)</f>
        <v>3</v>
      </c>
      <c r="U81" s="29">
        <f t="shared" ref="U81:U112" si="17">AVERAGE(5,4,6)</f>
        <v>5</v>
      </c>
      <c r="V81" s="29">
        <v>10</v>
      </c>
      <c r="W81" s="29" t="s">
        <v>2225</v>
      </c>
      <c r="Y81">
        <v>5528</v>
      </c>
      <c r="Z81">
        <v>301.48372499999999</v>
      </c>
      <c r="AA81">
        <v>18.335981</v>
      </c>
      <c r="AB81">
        <v>55.26</v>
      </c>
      <c r="AC81">
        <v>119.041809</v>
      </c>
      <c r="AD81">
        <v>11.904180999999999</v>
      </c>
      <c r="AE81">
        <v>5.4538000000000003E-2</v>
      </c>
      <c r="AF81">
        <v>4.5344000000000002E-2</v>
      </c>
      <c r="AG81">
        <v>0.83142499999999997</v>
      </c>
      <c r="AH81">
        <v>4.2275E-2</v>
      </c>
      <c r="AI81">
        <v>3.2500000000000001E-2</v>
      </c>
      <c r="AJ81">
        <v>9</v>
      </c>
      <c r="AK81">
        <v>2.9852E-2</v>
      </c>
      <c r="AL81">
        <v>1.7911410000000001</v>
      </c>
      <c r="AM81">
        <v>4.8480460000000001</v>
      </c>
      <c r="AN81">
        <v>0.50183299999999997</v>
      </c>
      <c r="AO81">
        <v>0.33153100000000002</v>
      </c>
      <c r="AP81">
        <v>29.777778000000001</v>
      </c>
      <c r="AQ81">
        <v>9.2300839999999997</v>
      </c>
      <c r="AR81">
        <v>1.7437999999999999E-2</v>
      </c>
      <c r="AS81">
        <v>1.0596E-2</v>
      </c>
      <c r="AT81">
        <v>78.002465000000001</v>
      </c>
      <c r="AU81">
        <v>64.806049999999999</v>
      </c>
      <c r="AV81">
        <v>265.28738199999998</v>
      </c>
      <c r="AW81">
        <v>185.476437</v>
      </c>
      <c r="AX81">
        <v>31.994918999999999</v>
      </c>
      <c r="AY81">
        <v>53.177821000000002</v>
      </c>
      <c r="AZ81">
        <v>8.9945599999999999</v>
      </c>
      <c r="BA81">
        <v>1.607275</v>
      </c>
    </row>
    <row r="82" spans="1:59" x14ac:dyDescent="0.25">
      <c r="A82" t="s">
        <v>852</v>
      </c>
      <c r="B82" s="29">
        <v>3</v>
      </c>
      <c r="C82" t="s">
        <v>3</v>
      </c>
      <c r="D82">
        <v>4</v>
      </c>
      <c r="E82" t="s">
        <v>1</v>
      </c>
      <c r="F82" t="s">
        <v>50</v>
      </c>
      <c r="G82" s="29">
        <v>16043</v>
      </c>
      <c r="H82" s="29">
        <v>6</v>
      </c>
      <c r="I82" s="29">
        <f t="shared" si="12"/>
        <v>3.7399488873652062E-2</v>
      </c>
      <c r="J82" s="29">
        <v>4.1499999999992099E-3</v>
      </c>
      <c r="K82" s="29">
        <v>7.6486444997826784E-3</v>
      </c>
      <c r="L82" s="29">
        <v>61.353601855006758</v>
      </c>
      <c r="M82" s="29">
        <f t="shared" si="13"/>
        <v>26.363919912196494</v>
      </c>
      <c r="N82" s="29">
        <v>0.42499352393671613</v>
      </c>
      <c r="O82" s="29">
        <f t="shared" si="14"/>
        <v>0.12340759734394408</v>
      </c>
      <c r="P82" s="29">
        <v>1.0208923771284364</v>
      </c>
      <c r="Q82" s="29">
        <v>6.0976900000000001</v>
      </c>
      <c r="R82" s="29">
        <v>44</v>
      </c>
      <c r="S82" s="29">
        <f t="shared" si="15"/>
        <v>2</v>
      </c>
      <c r="T82" s="29">
        <f t="shared" si="16"/>
        <v>3</v>
      </c>
      <c r="U82" s="29">
        <f t="shared" si="17"/>
        <v>5</v>
      </c>
      <c r="V82" s="29">
        <v>10</v>
      </c>
      <c r="W82" s="29" t="s">
        <v>2225</v>
      </c>
      <c r="Y82">
        <v>18826</v>
      </c>
      <c r="Z82">
        <v>301.39792499999999</v>
      </c>
      <c r="AA82">
        <v>62.462274999999998</v>
      </c>
      <c r="AB82">
        <v>188.25</v>
      </c>
      <c r="AC82">
        <v>904.77646300000004</v>
      </c>
      <c r="AD82">
        <v>90.477645999999993</v>
      </c>
      <c r="AE82">
        <v>1.601E-2</v>
      </c>
      <c r="AF82">
        <v>7.0429999999999998E-3</v>
      </c>
      <c r="AG82">
        <v>0.43994800000000001</v>
      </c>
      <c r="AH82">
        <v>1.5025E-2</v>
      </c>
      <c r="AI82">
        <v>1.2500000000000001E-2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</row>
    <row r="83" spans="1:59" x14ac:dyDescent="0.25">
      <c r="A83" t="s">
        <v>852</v>
      </c>
      <c r="B83" s="29">
        <v>3</v>
      </c>
      <c r="C83" t="s">
        <v>17</v>
      </c>
      <c r="D83">
        <v>8</v>
      </c>
      <c r="E83" t="s">
        <v>1</v>
      </c>
      <c r="F83" t="s">
        <v>52</v>
      </c>
      <c r="G83" s="29">
        <v>1966</v>
      </c>
      <c r="H83" s="29">
        <v>540</v>
      </c>
      <c r="I83" s="29">
        <f t="shared" si="12"/>
        <v>27.466937945066121</v>
      </c>
      <c r="J83" s="29">
        <v>0.22641203703703802</v>
      </c>
      <c r="K83" s="29">
        <v>0.20651340149413233</v>
      </c>
      <c r="L83" s="29">
        <v>7.5186175432863731</v>
      </c>
      <c r="M83" s="29">
        <f t="shared" si="13"/>
        <v>27.47106439952389</v>
      </c>
      <c r="N83" s="29">
        <v>1.4235540042882771</v>
      </c>
      <c r="O83" s="29">
        <f t="shared" si="14"/>
        <v>0.87515288300761684</v>
      </c>
      <c r="P83" s="29">
        <v>1.0208923771284364</v>
      </c>
      <c r="Q83" s="29">
        <v>6.0976900000000001</v>
      </c>
      <c r="R83" s="29">
        <v>44</v>
      </c>
      <c r="S83" s="29">
        <f t="shared" si="15"/>
        <v>2</v>
      </c>
      <c r="T83" s="29">
        <f t="shared" si="16"/>
        <v>3</v>
      </c>
      <c r="U83" s="29">
        <f t="shared" si="17"/>
        <v>5</v>
      </c>
      <c r="V83" s="29">
        <v>10</v>
      </c>
      <c r="W83" s="29" t="s">
        <v>2225</v>
      </c>
      <c r="Y83">
        <v>2663</v>
      </c>
      <c r="Z83">
        <v>301.39792499999999</v>
      </c>
      <c r="AA83">
        <v>8.8354949999999999</v>
      </c>
      <c r="AB83">
        <v>25.63</v>
      </c>
      <c r="AC83">
        <v>42.348236</v>
      </c>
      <c r="AD83">
        <v>4.2348239999999997</v>
      </c>
      <c r="AE83">
        <v>0.11314200000000001</v>
      </c>
      <c r="AF83">
        <v>0.171926</v>
      </c>
      <c r="AG83">
        <v>1.5195529999999999</v>
      </c>
      <c r="AH83">
        <v>5.1650000000000001E-2</v>
      </c>
      <c r="AI83">
        <v>1.7500000000000002E-2</v>
      </c>
      <c r="AJ83">
        <v>23</v>
      </c>
      <c r="AK83">
        <v>7.6311000000000004E-2</v>
      </c>
      <c r="AL83">
        <v>4.578665</v>
      </c>
      <c r="AM83">
        <v>37.025911000000001</v>
      </c>
      <c r="AN83">
        <v>1.298908</v>
      </c>
      <c r="AO83">
        <v>2.164971</v>
      </c>
      <c r="AP83">
        <v>42.869565000000001</v>
      </c>
      <c r="AQ83">
        <v>58.727649</v>
      </c>
      <c r="AR83">
        <v>3.1022999999999998E-2</v>
      </c>
      <c r="AS83">
        <v>2.0395E-2</v>
      </c>
      <c r="AT83">
        <v>49.306849999999997</v>
      </c>
      <c r="AU83">
        <v>24.482948</v>
      </c>
      <c r="AV83">
        <v>164.32642999999999</v>
      </c>
      <c r="AW83">
        <v>75.357793000000001</v>
      </c>
      <c r="AX83">
        <v>9.7957999999999998</v>
      </c>
      <c r="AY83">
        <v>16.820105000000002</v>
      </c>
      <c r="AZ83">
        <v>12.706542000000001</v>
      </c>
      <c r="BA83">
        <v>3.1841620000000002</v>
      </c>
    </row>
    <row r="84" spans="1:59" x14ac:dyDescent="0.25">
      <c r="A84" t="s">
        <v>853</v>
      </c>
      <c r="B84" s="29">
        <v>3</v>
      </c>
      <c r="C84" t="s">
        <v>15</v>
      </c>
      <c r="D84">
        <v>6</v>
      </c>
      <c r="E84" t="s">
        <v>1</v>
      </c>
      <c r="F84" t="s">
        <v>51</v>
      </c>
      <c r="G84" s="29">
        <v>8159</v>
      </c>
      <c r="H84" s="29">
        <v>8</v>
      </c>
      <c r="I84" s="29">
        <f t="shared" si="12"/>
        <v>9.8051231768599104E-2</v>
      </c>
      <c r="J84" s="29">
        <v>1.4375000000008242E-2</v>
      </c>
      <c r="K84" s="29">
        <v>6.9729782444818353E-3</v>
      </c>
      <c r="L84" s="29">
        <v>28.446264748363649</v>
      </c>
      <c r="M84" s="29">
        <f t="shared" si="13"/>
        <v>6.5434171944466151</v>
      </c>
      <c r="N84" s="29">
        <v>0.47849363082743362</v>
      </c>
      <c r="O84" s="29">
        <f t="shared" si="14"/>
        <v>6.9907490453226584E-2</v>
      </c>
      <c r="P84" s="29">
        <v>0.76806953797551358</v>
      </c>
      <c r="Q84" s="29">
        <v>6.0976900000000001</v>
      </c>
      <c r="R84" s="29">
        <v>44</v>
      </c>
      <c r="S84" s="29">
        <f t="shared" si="15"/>
        <v>2</v>
      </c>
      <c r="T84" s="29">
        <f t="shared" si="16"/>
        <v>3</v>
      </c>
      <c r="U84" s="29">
        <f t="shared" si="17"/>
        <v>5</v>
      </c>
      <c r="V84" s="29">
        <v>10</v>
      </c>
      <c r="W84" s="29" t="s">
        <v>2225</v>
      </c>
      <c r="Y84">
        <v>8270</v>
      </c>
      <c r="Z84">
        <v>300.76875000000001</v>
      </c>
      <c r="AA84">
        <v>27.496207999999999</v>
      </c>
      <c r="AB84">
        <v>82.69</v>
      </c>
      <c r="AC84">
        <v>320.67131799999999</v>
      </c>
      <c r="AD84">
        <v>32.067132000000001</v>
      </c>
      <c r="AE84">
        <v>2.4181000000000001E-2</v>
      </c>
      <c r="AF84">
        <v>1.1591000000000001E-2</v>
      </c>
      <c r="AG84">
        <v>0.479327</v>
      </c>
      <c r="AH84">
        <v>2.3425000000000001E-2</v>
      </c>
      <c r="AI84">
        <v>2.2499999999999999E-2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</row>
    <row r="85" spans="1:59" x14ac:dyDescent="0.25">
      <c r="A85" t="s">
        <v>853</v>
      </c>
      <c r="B85" s="29">
        <v>3</v>
      </c>
      <c r="C85" t="s">
        <v>4</v>
      </c>
      <c r="D85">
        <v>12</v>
      </c>
      <c r="E85" t="s">
        <v>1</v>
      </c>
      <c r="F85" t="s">
        <v>51</v>
      </c>
      <c r="G85" s="29">
        <v>17127</v>
      </c>
      <c r="H85" s="29">
        <v>7</v>
      </c>
      <c r="I85" s="29">
        <f t="shared" si="12"/>
        <v>4.0871139137035092E-2</v>
      </c>
      <c r="J85" s="29">
        <v>6.9124999999878867E-3</v>
      </c>
      <c r="K85" s="29">
        <v>6.9729782444818353E-3</v>
      </c>
      <c r="L85" s="29">
        <v>59.713099196620199</v>
      </c>
      <c r="M85" s="29">
        <f t="shared" si="13"/>
        <v>24.723417253809934</v>
      </c>
      <c r="N85" s="29">
        <v>0.43299764986645023</v>
      </c>
      <c r="O85" s="29">
        <f t="shared" si="14"/>
        <v>0.11540347141420998</v>
      </c>
      <c r="P85" s="29">
        <v>0.76806953797551358</v>
      </c>
      <c r="Q85" s="29">
        <v>6.0976900000000001</v>
      </c>
      <c r="R85" s="29">
        <v>44</v>
      </c>
      <c r="S85" s="29">
        <f t="shared" si="15"/>
        <v>2</v>
      </c>
      <c r="T85" s="29">
        <f t="shared" si="16"/>
        <v>3</v>
      </c>
      <c r="U85" s="29">
        <f t="shared" si="17"/>
        <v>5</v>
      </c>
      <c r="V85" s="29">
        <v>10</v>
      </c>
      <c r="W85" s="29" t="s">
        <v>2225</v>
      </c>
      <c r="Y85">
        <v>18074</v>
      </c>
      <c r="Z85">
        <v>300.76875000000001</v>
      </c>
      <c r="AA85">
        <v>60.092678999999997</v>
      </c>
      <c r="AB85">
        <v>180.73</v>
      </c>
      <c r="AC85">
        <v>855.21359700000005</v>
      </c>
      <c r="AD85">
        <v>85.521360000000001</v>
      </c>
      <c r="AE85">
        <v>1.6641E-2</v>
      </c>
      <c r="AF85">
        <v>7.2610000000000001E-3</v>
      </c>
      <c r="AG85">
        <v>0.43633300000000003</v>
      </c>
      <c r="AH85">
        <v>1.5775000000000001E-2</v>
      </c>
      <c r="AI85">
        <v>1.2500000000000001E-2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E85" s="22" t="s">
        <v>848</v>
      </c>
      <c r="BF85" s="22" t="s">
        <v>849</v>
      </c>
      <c r="BG85" s="22" t="s">
        <v>847</v>
      </c>
    </row>
    <row r="86" spans="1:59" x14ac:dyDescent="0.25">
      <c r="A86" t="s">
        <v>854</v>
      </c>
      <c r="B86" s="29">
        <v>3</v>
      </c>
      <c r="C86" t="s">
        <v>9</v>
      </c>
      <c r="D86">
        <v>2</v>
      </c>
      <c r="E86" t="s">
        <v>1</v>
      </c>
      <c r="F86" t="s">
        <v>50</v>
      </c>
      <c r="G86" s="29">
        <v>6947</v>
      </c>
      <c r="H86" s="29">
        <v>0</v>
      </c>
      <c r="I86" s="29">
        <f t="shared" si="12"/>
        <v>0</v>
      </c>
      <c r="J86" s="29">
        <v>0</v>
      </c>
      <c r="K86" s="29">
        <v>0</v>
      </c>
      <c r="L86" s="29">
        <v>30.341842932671423</v>
      </c>
      <c r="M86" s="29">
        <f t="shared" si="13"/>
        <v>4.647839010138842</v>
      </c>
      <c r="N86" s="29">
        <v>0.38167043658620747</v>
      </c>
      <c r="O86" s="29">
        <f t="shared" si="14"/>
        <v>0.16673068469445274</v>
      </c>
      <c r="P86" s="29">
        <v>0.21183436823874607</v>
      </c>
      <c r="Q86" s="29">
        <v>6.0976900000000001</v>
      </c>
      <c r="R86" s="29">
        <v>44</v>
      </c>
      <c r="S86" s="29">
        <f t="shared" si="15"/>
        <v>2</v>
      </c>
      <c r="T86" s="29">
        <f t="shared" si="16"/>
        <v>3</v>
      </c>
      <c r="U86" s="29">
        <f t="shared" si="17"/>
        <v>5</v>
      </c>
      <c r="V86" s="29">
        <v>10</v>
      </c>
      <c r="W86" s="29" t="s">
        <v>2225</v>
      </c>
      <c r="Y86">
        <v>11081</v>
      </c>
      <c r="Z86">
        <v>316.18434999999999</v>
      </c>
      <c r="AA86">
        <v>35.046010000000003</v>
      </c>
      <c r="AB86">
        <v>110.8</v>
      </c>
      <c r="AC86">
        <v>570.24645499999997</v>
      </c>
      <c r="AD86">
        <v>57.024645999999997</v>
      </c>
      <c r="AE86">
        <v>1.3265000000000001E-2</v>
      </c>
      <c r="AF86">
        <v>5.6550000000000003E-3</v>
      </c>
      <c r="AG86">
        <v>0.42626599999999998</v>
      </c>
      <c r="AH86">
        <v>1.2625000000000001E-2</v>
      </c>
      <c r="AI86">
        <v>1.2500000000000001E-2</v>
      </c>
      <c r="AJ86">
        <v>75</v>
      </c>
      <c r="AK86">
        <v>0.237203</v>
      </c>
      <c r="AL86">
        <v>14.232203</v>
      </c>
      <c r="AM86">
        <v>82.303040999999993</v>
      </c>
      <c r="AN86">
        <v>1.503838</v>
      </c>
      <c r="AO86">
        <v>1.0650470000000001</v>
      </c>
      <c r="AP86">
        <v>121.6</v>
      </c>
      <c r="AQ86">
        <v>95.299385999999998</v>
      </c>
      <c r="AR86">
        <v>1.247E-2</v>
      </c>
      <c r="AS86">
        <v>4.7099999999999998E-3</v>
      </c>
      <c r="AT86">
        <v>79.878257000000005</v>
      </c>
      <c r="AU86">
        <v>15.368295</v>
      </c>
      <c r="AV86">
        <v>301.94786599999998</v>
      </c>
      <c r="AW86">
        <v>230.395366</v>
      </c>
      <c r="AX86">
        <v>0.45927899999999999</v>
      </c>
      <c r="AY86">
        <v>0.59148599999999996</v>
      </c>
      <c r="AZ86">
        <v>16.635404000000001</v>
      </c>
      <c r="BA86">
        <v>13.87744</v>
      </c>
      <c r="BE86" t="e">
        <f>AVERAGE(#REF!)</f>
        <v>#REF!</v>
      </c>
      <c r="BF86" s="22" t="e">
        <f>AVERAGE(#REF!)</f>
        <v>#REF!</v>
      </c>
      <c r="BG86" s="22" t="e">
        <f>AVERAGE(#REF!)</f>
        <v>#REF!</v>
      </c>
    </row>
    <row r="87" spans="1:59" x14ac:dyDescent="0.25">
      <c r="A87" t="s">
        <v>854</v>
      </c>
      <c r="B87" s="29">
        <v>3</v>
      </c>
      <c r="C87" t="s">
        <v>15</v>
      </c>
      <c r="D87">
        <v>6</v>
      </c>
      <c r="E87" t="s">
        <v>1</v>
      </c>
      <c r="F87" t="s">
        <v>51</v>
      </c>
      <c r="G87" s="29">
        <v>5856</v>
      </c>
      <c r="H87" s="29">
        <v>0</v>
      </c>
      <c r="I87" s="29">
        <f t="shared" si="12"/>
        <v>0</v>
      </c>
      <c r="J87" s="29">
        <v>0</v>
      </c>
      <c r="K87" s="29">
        <v>0</v>
      </c>
      <c r="L87" s="29">
        <v>25.57677158683228</v>
      </c>
      <c r="M87" s="29">
        <f t="shared" si="13"/>
        <v>9.412910355977985</v>
      </c>
      <c r="N87" s="29">
        <v>0.50483059644832917</v>
      </c>
      <c r="O87" s="29">
        <f t="shared" si="14"/>
        <v>4.3570524832331037E-2</v>
      </c>
      <c r="P87" s="29">
        <v>0.21972189408623538</v>
      </c>
      <c r="Q87" s="29">
        <v>6.0976900000000001</v>
      </c>
      <c r="R87" s="29">
        <v>44</v>
      </c>
      <c r="S87" s="29">
        <f t="shared" si="15"/>
        <v>2</v>
      </c>
      <c r="T87" s="29">
        <f t="shared" si="16"/>
        <v>3</v>
      </c>
      <c r="U87" s="29">
        <f t="shared" si="17"/>
        <v>5</v>
      </c>
      <c r="V87" s="29">
        <v>10</v>
      </c>
      <c r="W87" s="29" t="s">
        <v>2225</v>
      </c>
      <c r="Y87">
        <v>8718</v>
      </c>
      <c r="Z87">
        <v>316.18434999999999</v>
      </c>
      <c r="AA87">
        <v>27.572521999999999</v>
      </c>
      <c r="AB87">
        <v>87.17</v>
      </c>
      <c r="AC87">
        <v>414.271458</v>
      </c>
      <c r="AD87">
        <v>41.427146</v>
      </c>
      <c r="AE87">
        <v>1.686E-2</v>
      </c>
      <c r="AF87">
        <v>8.5349999999999992E-3</v>
      </c>
      <c r="AG87">
        <v>0.50620699999999996</v>
      </c>
      <c r="AH87">
        <v>1.55E-2</v>
      </c>
      <c r="AI87">
        <v>1.2500000000000001E-2</v>
      </c>
      <c r="AJ87">
        <v>71</v>
      </c>
      <c r="AK87">
        <v>0.224553</v>
      </c>
      <c r="AL87">
        <v>13.473153</v>
      </c>
      <c r="AM87">
        <v>80.224822000000003</v>
      </c>
      <c r="AN87">
        <v>1.5252349999999999</v>
      </c>
      <c r="AO87">
        <v>1.0702290000000001</v>
      </c>
      <c r="AP87">
        <v>98.507041999999998</v>
      </c>
      <c r="AQ87">
        <v>69.518933000000004</v>
      </c>
      <c r="AR87">
        <v>1.5642E-2</v>
      </c>
      <c r="AS87">
        <v>5.7330000000000002E-3</v>
      </c>
      <c r="AT87">
        <v>64.179506000000003</v>
      </c>
      <c r="AU87">
        <v>4.8925039999999997</v>
      </c>
      <c r="AV87">
        <v>371.90573499999999</v>
      </c>
      <c r="AW87">
        <v>372.088007</v>
      </c>
      <c r="AX87">
        <v>0.52880799999999994</v>
      </c>
      <c r="AY87">
        <v>0.78725599999999996</v>
      </c>
      <c r="AZ87">
        <v>13.393387000000001</v>
      </c>
      <c r="BA87">
        <v>14.264369</v>
      </c>
      <c r="BE87" t="e">
        <f>STDEV(#REF!)/SQRT(COUNT(#REF!))</f>
        <v>#REF!</v>
      </c>
      <c r="BF87" s="22" t="e">
        <f>STDEV(#REF!)/SQRT(COUNT(#REF!))</f>
        <v>#REF!</v>
      </c>
      <c r="BG87" s="22" t="e">
        <f>STDEV(#REF!)/SQRT(COUNT(#REF!))</f>
        <v>#REF!</v>
      </c>
    </row>
    <row r="88" spans="1:59" x14ac:dyDescent="0.25">
      <c r="A88" t="s">
        <v>854</v>
      </c>
      <c r="B88" s="29">
        <v>3</v>
      </c>
      <c r="C88" t="s">
        <v>17</v>
      </c>
      <c r="D88">
        <v>8</v>
      </c>
      <c r="E88" t="s">
        <v>1</v>
      </c>
      <c r="F88" t="s">
        <v>51</v>
      </c>
      <c r="G88" s="29">
        <v>3325</v>
      </c>
      <c r="H88" s="29">
        <v>117</v>
      </c>
      <c r="I88" s="29">
        <f t="shared" si="12"/>
        <v>3.518796992481203</v>
      </c>
      <c r="J88" s="29">
        <v>4.2179999999999621E-2</v>
      </c>
      <c r="K88" s="29">
        <v>8.73523619768862E-2</v>
      </c>
      <c r="L88" s="29">
        <v>14.522330178657331</v>
      </c>
      <c r="M88" s="29">
        <f t="shared" si="13"/>
        <v>20.467351764152934</v>
      </c>
      <c r="N88" s="29">
        <v>0.98329433688955015</v>
      </c>
      <c r="O88" s="29">
        <f t="shared" si="14"/>
        <v>0.43489321560888994</v>
      </c>
      <c r="P88" s="29">
        <v>0.21684015290547051</v>
      </c>
      <c r="Q88" s="29">
        <v>6.0976900000000001</v>
      </c>
      <c r="R88" s="29">
        <v>44</v>
      </c>
      <c r="S88" s="29">
        <f t="shared" si="15"/>
        <v>2</v>
      </c>
      <c r="T88" s="29">
        <f t="shared" si="16"/>
        <v>3</v>
      </c>
      <c r="U88" s="29">
        <f t="shared" si="17"/>
        <v>5</v>
      </c>
      <c r="V88" s="29">
        <v>10</v>
      </c>
      <c r="W88" s="29" t="s">
        <v>2225</v>
      </c>
      <c r="Y88">
        <v>4669</v>
      </c>
      <c r="Z88">
        <v>316.18434999999999</v>
      </c>
      <c r="AA88">
        <v>14.766702</v>
      </c>
      <c r="AB88">
        <v>46.68</v>
      </c>
      <c r="AC88">
        <v>130.85212100000001</v>
      </c>
      <c r="AD88">
        <v>13.085212</v>
      </c>
      <c r="AE88">
        <v>3.1440000000000003E-2</v>
      </c>
      <c r="AF88">
        <v>3.3359E-2</v>
      </c>
      <c r="AG88">
        <v>1.061048</v>
      </c>
      <c r="AH88">
        <v>2.2338E-2</v>
      </c>
      <c r="AI88">
        <v>1.2500000000000001E-2</v>
      </c>
      <c r="AJ88">
        <v>50</v>
      </c>
      <c r="AK88">
        <v>0.158136</v>
      </c>
      <c r="AL88">
        <v>9.4881360000000008</v>
      </c>
      <c r="AM88">
        <v>56.735917999999998</v>
      </c>
      <c r="AN88">
        <v>1.0988519999999999</v>
      </c>
      <c r="AO88">
        <v>1.1702090000000001</v>
      </c>
      <c r="AP88">
        <v>52.98</v>
      </c>
      <c r="AQ88">
        <v>68.612335999999999</v>
      </c>
      <c r="AR88">
        <v>2.1139999999999999E-2</v>
      </c>
      <c r="AS88">
        <v>1.3191E-2</v>
      </c>
      <c r="AT88">
        <v>47.701511000000004</v>
      </c>
      <c r="AU88">
        <v>14.543559999999999</v>
      </c>
      <c r="AV88">
        <v>368.74817899999999</v>
      </c>
      <c r="AW88">
        <v>223.98727600000001</v>
      </c>
      <c r="AX88">
        <v>1.5371379999999999</v>
      </c>
      <c r="AY88">
        <v>2.486272</v>
      </c>
      <c r="AZ88">
        <v>12.880036</v>
      </c>
      <c r="BA88">
        <v>10.466879</v>
      </c>
    </row>
    <row r="89" spans="1:59" x14ac:dyDescent="0.25">
      <c r="A89" t="s">
        <v>855</v>
      </c>
      <c r="B89" s="29">
        <v>3</v>
      </c>
      <c r="C89" t="s">
        <v>17</v>
      </c>
      <c r="D89">
        <v>8</v>
      </c>
      <c r="E89" t="s">
        <v>1</v>
      </c>
      <c r="F89" t="s">
        <v>51</v>
      </c>
      <c r="G89" s="29">
        <v>10637</v>
      </c>
      <c r="H89" s="29">
        <v>16</v>
      </c>
      <c r="I89" s="29">
        <f t="shared" si="12"/>
        <v>0.15041835103882673</v>
      </c>
      <c r="J89" s="29">
        <v>9.3600000000037646E-3</v>
      </c>
      <c r="K89" s="29">
        <v>1.6474163783992118E-2</v>
      </c>
      <c r="L89" s="29">
        <v>35.047136034064835</v>
      </c>
      <c r="M89" s="29">
        <f t="shared" si="13"/>
        <v>5.7454091254570017E-2</v>
      </c>
      <c r="N89" s="29">
        <v>0.43533035379302154</v>
      </c>
      <c r="O89" s="29">
        <f t="shared" si="14"/>
        <v>0.11307076748763867</v>
      </c>
      <c r="P89" s="29">
        <v>1.0076469326413078</v>
      </c>
      <c r="Q89" s="29">
        <v>6.0976900000000001</v>
      </c>
      <c r="R89" s="29">
        <v>44</v>
      </c>
      <c r="S89" s="29">
        <f t="shared" si="15"/>
        <v>2</v>
      </c>
      <c r="T89" s="29">
        <f t="shared" si="16"/>
        <v>3</v>
      </c>
      <c r="U89" s="29">
        <f t="shared" si="17"/>
        <v>5</v>
      </c>
      <c r="V89" s="29">
        <v>10</v>
      </c>
      <c r="W89" s="29" t="s">
        <v>2225</v>
      </c>
      <c r="Y89">
        <v>11031</v>
      </c>
      <c r="Z89">
        <v>314.12267500000002</v>
      </c>
      <c r="AA89">
        <v>35.116853999999996</v>
      </c>
      <c r="AB89">
        <v>110.3</v>
      </c>
      <c r="AC89">
        <v>403.55528700000002</v>
      </c>
      <c r="AD89">
        <v>40.355528999999997</v>
      </c>
      <c r="AE89">
        <v>2.8473999999999999E-2</v>
      </c>
      <c r="AF89">
        <v>1.2422000000000001E-2</v>
      </c>
      <c r="AG89">
        <v>0.43626300000000001</v>
      </c>
      <c r="AH89">
        <v>2.7875E-2</v>
      </c>
      <c r="AI89">
        <v>2.75E-2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</row>
    <row r="90" spans="1:59" x14ac:dyDescent="0.25">
      <c r="A90" t="s">
        <v>855</v>
      </c>
      <c r="B90" s="29">
        <v>3</v>
      </c>
      <c r="C90" t="s">
        <v>11</v>
      </c>
      <c r="D90">
        <v>16</v>
      </c>
      <c r="E90" t="s">
        <v>1</v>
      </c>
      <c r="F90" t="s">
        <v>51</v>
      </c>
      <c r="G90" s="29">
        <v>8896</v>
      </c>
      <c r="H90" s="29">
        <v>38</v>
      </c>
      <c r="I90" s="29">
        <f t="shared" si="12"/>
        <v>0.42715827338129497</v>
      </c>
      <c r="J90" s="29">
        <v>4.4635714285716076E-2</v>
      </c>
      <c r="K90" s="29">
        <v>2.3063829297588965E-2</v>
      </c>
      <c r="L90" s="29">
        <v>29.310832204478778</v>
      </c>
      <c r="M90" s="29">
        <f t="shared" si="13"/>
        <v>5.6788497383314862</v>
      </c>
      <c r="N90" s="29">
        <v>0.51767251251789848</v>
      </c>
      <c r="O90" s="29">
        <f t="shared" si="14"/>
        <v>3.0728608762761733E-2</v>
      </c>
      <c r="P90" s="29">
        <v>1.0076469326413078</v>
      </c>
      <c r="Q90" s="29">
        <v>6.0976900000000001</v>
      </c>
      <c r="R90" s="29">
        <v>44</v>
      </c>
      <c r="S90" s="29">
        <f t="shared" si="15"/>
        <v>2</v>
      </c>
      <c r="T90" s="29">
        <f t="shared" si="16"/>
        <v>3</v>
      </c>
      <c r="U90" s="29">
        <f t="shared" si="17"/>
        <v>5</v>
      </c>
      <c r="V90" s="29">
        <v>10</v>
      </c>
      <c r="W90" s="29" t="s">
        <v>2225</v>
      </c>
      <c r="Y90">
        <v>9201</v>
      </c>
      <c r="Z90">
        <v>314.12267500000002</v>
      </c>
      <c r="AA90">
        <v>29.291104000000001</v>
      </c>
      <c r="AB90">
        <v>92</v>
      </c>
      <c r="AC90">
        <v>278.94221599999997</v>
      </c>
      <c r="AD90">
        <v>27.894221999999999</v>
      </c>
      <c r="AE90">
        <v>3.4134999999999999E-2</v>
      </c>
      <c r="AF90">
        <v>1.7634E-2</v>
      </c>
      <c r="AG90">
        <v>0.51660399999999995</v>
      </c>
      <c r="AH90">
        <v>3.1350000000000003E-2</v>
      </c>
      <c r="AI90">
        <v>2.75E-2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E90">
        <f>COUNT(#REF!)</f>
        <v>0</v>
      </c>
      <c r="BF90" t="e">
        <f>BE90/BE92*100</f>
        <v>#DIV/0!</v>
      </c>
    </row>
    <row r="91" spans="1:59" x14ac:dyDescent="0.25">
      <c r="A91" t="s">
        <v>856</v>
      </c>
      <c r="B91" s="29">
        <v>3</v>
      </c>
      <c r="C91" t="s">
        <v>15</v>
      </c>
      <c r="D91">
        <v>6</v>
      </c>
      <c r="E91" t="s">
        <v>1</v>
      </c>
      <c r="F91" t="s">
        <v>50</v>
      </c>
      <c r="G91" s="29">
        <v>17709</v>
      </c>
      <c r="H91" s="29">
        <v>0</v>
      </c>
      <c r="I91" s="29">
        <f t="shared" si="12"/>
        <v>0</v>
      </c>
      <c r="J91" s="29">
        <v>0</v>
      </c>
      <c r="K91" s="29">
        <v>0</v>
      </c>
      <c r="L91" s="29">
        <v>68.342327593042555</v>
      </c>
      <c r="M91" s="29">
        <f t="shared" si="13"/>
        <v>33.35264565023229</v>
      </c>
      <c r="N91" s="29">
        <v>0.4288842114524557</v>
      </c>
      <c r="O91" s="29">
        <f t="shared" si="14"/>
        <v>0.11951690982820451</v>
      </c>
      <c r="P91" s="29">
        <v>0.99686321711304582</v>
      </c>
      <c r="Q91" s="29">
        <v>6.0976900000000001</v>
      </c>
      <c r="R91" s="29">
        <v>44</v>
      </c>
      <c r="S91" s="29">
        <f t="shared" si="15"/>
        <v>2</v>
      </c>
      <c r="T91" s="29">
        <f t="shared" si="16"/>
        <v>3</v>
      </c>
      <c r="U91" s="29">
        <f t="shared" si="17"/>
        <v>5</v>
      </c>
      <c r="V91" s="29">
        <v>10</v>
      </c>
      <c r="W91" s="29" t="s">
        <v>2225</v>
      </c>
      <c r="Y91">
        <v>20542</v>
      </c>
      <c r="Z91">
        <v>300.68270000000001</v>
      </c>
      <c r="AA91">
        <v>68.317864999999998</v>
      </c>
      <c r="AB91">
        <v>205.41</v>
      </c>
      <c r="AC91">
        <v>1123.7676100000001</v>
      </c>
      <c r="AD91">
        <v>112.376761</v>
      </c>
      <c r="AE91">
        <v>1.4636E-2</v>
      </c>
      <c r="AF91">
        <v>8.7519999999999994E-3</v>
      </c>
      <c r="AG91">
        <v>0.59799899999999995</v>
      </c>
      <c r="AH91">
        <v>1.3575E-2</v>
      </c>
      <c r="AI91">
        <v>1.2500000000000001E-2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E91">
        <f>COUNT(#REF!)</f>
        <v>0</v>
      </c>
      <c r="BF91" t="e">
        <f>BE91/BE92*100</f>
        <v>#DIV/0!</v>
      </c>
    </row>
    <row r="92" spans="1:59" x14ac:dyDescent="0.25">
      <c r="A92" t="s">
        <v>856</v>
      </c>
      <c r="B92" s="29">
        <v>3</v>
      </c>
      <c r="C92" t="s">
        <v>38</v>
      </c>
      <c r="D92">
        <v>9</v>
      </c>
      <c r="E92" t="s">
        <v>1</v>
      </c>
      <c r="F92" t="s">
        <v>51</v>
      </c>
      <c r="G92" s="29">
        <v>13312</v>
      </c>
      <c r="H92" s="29">
        <v>3</v>
      </c>
      <c r="I92" s="29">
        <f t="shared" si="12"/>
        <v>2.2536057692307692E-2</v>
      </c>
      <c r="J92" s="29">
        <v>7.3000000000149612E-3</v>
      </c>
      <c r="K92" s="29">
        <v>3.8591861535401525E-3</v>
      </c>
      <c r="L92" s="29">
        <v>51.373486075926508</v>
      </c>
      <c r="M92" s="29">
        <f t="shared" si="13"/>
        <v>16.383804133116243</v>
      </c>
      <c r="N92" s="29">
        <v>0.56084168711552729</v>
      </c>
      <c r="O92" s="29">
        <f t="shared" si="14"/>
        <v>1.2440565834867079E-2</v>
      </c>
      <c r="P92" s="29">
        <v>0.99686321711304582</v>
      </c>
      <c r="Q92" s="29">
        <v>6.0976900000000001</v>
      </c>
      <c r="R92" s="29">
        <v>44</v>
      </c>
      <c r="S92" s="29">
        <f t="shared" si="15"/>
        <v>2</v>
      </c>
      <c r="T92" s="29">
        <f t="shared" si="16"/>
        <v>3</v>
      </c>
      <c r="U92" s="29">
        <f t="shared" si="17"/>
        <v>5</v>
      </c>
      <c r="V92" s="29">
        <v>10</v>
      </c>
      <c r="W92" s="29" t="s">
        <v>2225</v>
      </c>
      <c r="Y92">
        <v>15305</v>
      </c>
      <c r="Z92">
        <v>300.68270000000001</v>
      </c>
      <c r="AA92">
        <v>50.900832999999999</v>
      </c>
      <c r="AB92">
        <v>153.04</v>
      </c>
      <c r="AC92">
        <v>676.28133100000002</v>
      </c>
      <c r="AD92">
        <v>67.628133000000005</v>
      </c>
      <c r="AE92">
        <v>1.9643999999999998E-2</v>
      </c>
      <c r="AF92">
        <v>1.0959E-2</v>
      </c>
      <c r="AG92">
        <v>0.55790300000000004</v>
      </c>
      <c r="AH92">
        <v>1.7825000000000001E-2</v>
      </c>
      <c r="AI92">
        <v>1.7500000000000002E-2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E92">
        <f>SUM(BE90:BE91)</f>
        <v>0</v>
      </c>
    </row>
    <row r="93" spans="1:59" x14ac:dyDescent="0.25">
      <c r="A93" t="s">
        <v>857</v>
      </c>
      <c r="B93" s="29">
        <v>3</v>
      </c>
      <c r="C93" t="s">
        <v>8</v>
      </c>
      <c r="D93">
        <v>1</v>
      </c>
      <c r="E93" t="s">
        <v>1</v>
      </c>
      <c r="F93" t="s">
        <v>51</v>
      </c>
      <c r="G93" s="29">
        <v>11696</v>
      </c>
      <c r="H93" s="29">
        <v>302</v>
      </c>
      <c r="I93" s="29">
        <f t="shared" si="12"/>
        <v>2.5820793433652534</v>
      </c>
      <c r="J93" s="29">
        <v>2.6375471698114175E-2</v>
      </c>
      <c r="K93" s="29">
        <v>0.18588354267102572</v>
      </c>
      <c r="L93" s="29">
        <v>41.020639907175791</v>
      </c>
      <c r="M93" s="29">
        <f t="shared" si="13"/>
        <v>6.0309579643655269</v>
      </c>
      <c r="N93" s="29">
        <v>0.67819529941472623</v>
      </c>
      <c r="O93" s="29">
        <f t="shared" si="14"/>
        <v>0.12979417813406602</v>
      </c>
      <c r="P93" s="29">
        <v>1.0030436255923945</v>
      </c>
      <c r="Q93" s="29">
        <v>6.0976900000000001</v>
      </c>
      <c r="R93" s="29">
        <v>44</v>
      </c>
      <c r="S93" s="29">
        <f t="shared" si="15"/>
        <v>2</v>
      </c>
      <c r="T93" s="29">
        <f t="shared" si="16"/>
        <v>3</v>
      </c>
      <c r="U93" s="29">
        <f t="shared" si="17"/>
        <v>5</v>
      </c>
      <c r="V93" s="29">
        <v>10</v>
      </c>
      <c r="W93" s="29" t="s">
        <v>2225</v>
      </c>
      <c r="Y93">
        <v>14319</v>
      </c>
      <c r="Z93">
        <v>337.04964999999999</v>
      </c>
      <c r="AA93">
        <v>42.483355000000003</v>
      </c>
      <c r="AB93">
        <v>143.18</v>
      </c>
      <c r="AC93">
        <v>447.28153099999997</v>
      </c>
      <c r="AD93">
        <v>44.728152999999999</v>
      </c>
      <c r="AE93">
        <v>2.3532999999999998E-2</v>
      </c>
      <c r="AF93">
        <v>1.6216999999999999E-2</v>
      </c>
      <c r="AG93">
        <v>0.68912399999999996</v>
      </c>
      <c r="AH93">
        <v>1.9975E-2</v>
      </c>
      <c r="AI93">
        <v>1.2500000000000001E-2</v>
      </c>
      <c r="AJ93">
        <v>4</v>
      </c>
      <c r="AK93">
        <v>1.1868E-2</v>
      </c>
      <c r="AL93">
        <v>0.71206100000000006</v>
      </c>
      <c r="AM93">
        <v>0.76820999999999995</v>
      </c>
      <c r="AN93">
        <v>0.226075</v>
      </c>
      <c r="AO93">
        <v>0.159971</v>
      </c>
      <c r="AP93">
        <v>27.5</v>
      </c>
      <c r="AQ93">
        <v>12.60952</v>
      </c>
      <c r="AR93">
        <v>8.5310000000000004E-3</v>
      </c>
      <c r="AS93">
        <v>4.4409999999999996E-3</v>
      </c>
      <c r="AT93">
        <v>129.68401700000001</v>
      </c>
      <c r="AU93">
        <v>25.145423000000001</v>
      </c>
      <c r="AV93">
        <v>472.05834499999997</v>
      </c>
      <c r="AW93">
        <v>113.630122</v>
      </c>
      <c r="AX93">
        <v>81.183291999999994</v>
      </c>
      <c r="AY93">
        <v>56.593966000000002</v>
      </c>
      <c r="AZ93">
        <v>5.9734889999999998</v>
      </c>
      <c r="BA93">
        <v>0.74535600000000002</v>
      </c>
    </row>
    <row r="94" spans="1:59" x14ac:dyDescent="0.25">
      <c r="A94" t="s">
        <v>857</v>
      </c>
      <c r="B94" s="29">
        <v>3</v>
      </c>
      <c r="C94" t="s">
        <v>2</v>
      </c>
      <c r="D94">
        <v>3</v>
      </c>
      <c r="E94" t="s">
        <v>1</v>
      </c>
      <c r="F94" t="s">
        <v>50</v>
      </c>
      <c r="G94" s="29">
        <v>6310</v>
      </c>
      <c r="H94" s="29">
        <v>168</v>
      </c>
      <c r="I94" s="29">
        <f t="shared" si="12"/>
        <v>2.6624405705229797</v>
      </c>
      <c r="J94" s="29">
        <v>8.9885227272726548E-2</v>
      </c>
      <c r="K94" s="29">
        <v>7.7159206391746532E-2</v>
      </c>
      <c r="L94" s="29">
        <v>22.130663287814574</v>
      </c>
      <c r="M94" s="29">
        <f t="shared" si="13"/>
        <v>12.85901865499569</v>
      </c>
      <c r="N94" s="29">
        <v>0.82587977440137927</v>
      </c>
      <c r="O94" s="29">
        <f t="shared" si="14"/>
        <v>0.27747865312071907</v>
      </c>
      <c r="P94" s="29">
        <v>0.99866437109443884</v>
      </c>
      <c r="Q94" s="29">
        <v>6.0976900000000001</v>
      </c>
      <c r="R94" s="29">
        <v>44</v>
      </c>
      <c r="S94" s="29">
        <f t="shared" si="15"/>
        <v>2</v>
      </c>
      <c r="T94" s="29">
        <f t="shared" si="16"/>
        <v>3</v>
      </c>
      <c r="U94" s="29">
        <f t="shared" si="17"/>
        <v>5</v>
      </c>
      <c r="V94" s="29">
        <v>10</v>
      </c>
      <c r="W94" s="29" t="s">
        <v>2225</v>
      </c>
      <c r="Y94">
        <v>7623</v>
      </c>
      <c r="Z94">
        <v>337.04964999999999</v>
      </c>
      <c r="AA94">
        <v>22.616845999999999</v>
      </c>
      <c r="AB94">
        <v>76.2</v>
      </c>
      <c r="AC94">
        <v>189.06311099999999</v>
      </c>
      <c r="AD94">
        <v>18.906310999999999</v>
      </c>
      <c r="AE94">
        <v>4.4204E-2</v>
      </c>
      <c r="AF94">
        <v>3.6267000000000001E-2</v>
      </c>
      <c r="AG94">
        <v>0.82044700000000004</v>
      </c>
      <c r="AH94">
        <v>3.4099999999999998E-2</v>
      </c>
      <c r="AI94">
        <v>2.2499999999999999E-2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</row>
    <row r="95" spans="1:59" x14ac:dyDescent="0.25">
      <c r="A95" t="s">
        <v>857</v>
      </c>
      <c r="B95" s="29">
        <v>3</v>
      </c>
      <c r="C95" t="s">
        <v>3</v>
      </c>
      <c r="D95">
        <v>4</v>
      </c>
      <c r="E95" t="s">
        <v>1</v>
      </c>
      <c r="F95" t="s">
        <v>52</v>
      </c>
      <c r="G95" s="29">
        <v>15041</v>
      </c>
      <c r="H95" s="29">
        <v>26</v>
      </c>
      <c r="I95" s="29">
        <f t="shared" si="12"/>
        <v>0.17286084701815038</v>
      </c>
      <c r="J95" s="29">
        <v>4.9391666666664946E-2</v>
      </c>
      <c r="K95" s="29">
        <v>1.0521709962510891E-2</v>
      </c>
      <c r="L95" s="29">
        <v>52.752346515375436</v>
      </c>
      <c r="M95" s="29">
        <f t="shared" si="13"/>
        <v>17.762664572565171</v>
      </c>
      <c r="N95" s="29">
        <v>0.54151807743191382</v>
      </c>
      <c r="O95" s="29">
        <f t="shared" si="14"/>
        <v>6.8830438487463841E-3</v>
      </c>
      <c r="P95" s="29">
        <v>1.0422390928408669</v>
      </c>
      <c r="Q95" s="29">
        <v>6.0976900000000001</v>
      </c>
      <c r="R95" s="29">
        <v>44</v>
      </c>
      <c r="S95" s="29">
        <f t="shared" si="15"/>
        <v>2</v>
      </c>
      <c r="T95" s="29">
        <f t="shared" si="16"/>
        <v>3</v>
      </c>
      <c r="U95" s="29">
        <f t="shared" si="17"/>
        <v>5</v>
      </c>
      <c r="V95" s="29">
        <v>10</v>
      </c>
      <c r="W95" s="29" t="s">
        <v>2225</v>
      </c>
      <c r="Y95">
        <v>17949</v>
      </c>
      <c r="Z95">
        <v>337.04964999999999</v>
      </c>
      <c r="AA95">
        <v>53.253281999999999</v>
      </c>
      <c r="AB95">
        <v>179.48</v>
      </c>
      <c r="AC95">
        <v>843.655575</v>
      </c>
      <c r="AD95">
        <v>84.365557999999993</v>
      </c>
      <c r="AE95">
        <v>1.8776999999999999E-2</v>
      </c>
      <c r="AF95">
        <v>1.0135999999999999E-2</v>
      </c>
      <c r="AG95">
        <v>0.53978400000000004</v>
      </c>
      <c r="AH95">
        <v>1.7049999999999999E-2</v>
      </c>
      <c r="AI95">
        <v>1.7500000000000002E-2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</row>
    <row r="96" spans="1:59" x14ac:dyDescent="0.25">
      <c r="A96" t="s">
        <v>857</v>
      </c>
      <c r="B96" s="29">
        <v>3</v>
      </c>
      <c r="C96" t="s">
        <v>10</v>
      </c>
      <c r="D96">
        <v>13</v>
      </c>
      <c r="E96" t="s">
        <v>1</v>
      </c>
      <c r="F96" t="s">
        <v>51</v>
      </c>
      <c r="G96" s="29">
        <v>9944</v>
      </c>
      <c r="H96" s="29">
        <v>188</v>
      </c>
      <c r="I96" s="29">
        <f t="shared" si="12"/>
        <v>1.8905872888173776</v>
      </c>
      <c r="J96" s="29">
        <v>4.8660344827592183E-2</v>
      </c>
      <c r="K96" s="29">
        <v>0.10170986297093861</v>
      </c>
      <c r="L96" s="29">
        <v>34.87596128906943</v>
      </c>
      <c r="M96" s="29">
        <f t="shared" si="13"/>
        <v>0.11372065374083462</v>
      </c>
      <c r="N96" s="29">
        <v>0.86120919977079879</v>
      </c>
      <c r="O96" s="29">
        <f t="shared" si="14"/>
        <v>0.31280807849013859</v>
      </c>
      <c r="P96" s="29">
        <v>1.0546511302822721</v>
      </c>
      <c r="Q96" s="29">
        <v>6.0976900000000001</v>
      </c>
      <c r="R96" s="29">
        <v>44</v>
      </c>
      <c r="S96" s="29">
        <f t="shared" si="15"/>
        <v>2</v>
      </c>
      <c r="T96" s="29">
        <f t="shared" si="16"/>
        <v>3</v>
      </c>
      <c r="U96" s="29">
        <f t="shared" si="17"/>
        <v>5</v>
      </c>
      <c r="V96" s="29">
        <v>10</v>
      </c>
      <c r="W96" s="29" t="s">
        <v>2225</v>
      </c>
      <c r="Y96">
        <v>11617</v>
      </c>
      <c r="Z96">
        <v>337.04964999999999</v>
      </c>
      <c r="AA96">
        <v>34.466732</v>
      </c>
      <c r="AB96">
        <v>116.16</v>
      </c>
      <c r="AC96">
        <v>383.78920599999998</v>
      </c>
      <c r="AD96">
        <v>38.378920999999998</v>
      </c>
      <c r="AE96">
        <v>2.8993000000000001E-2</v>
      </c>
      <c r="AF96">
        <v>2.486E-2</v>
      </c>
      <c r="AG96">
        <v>0.85744100000000001</v>
      </c>
      <c r="AH96">
        <v>2.1899999999999999E-2</v>
      </c>
      <c r="AI96">
        <v>1.7500000000000002E-2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</row>
    <row r="97" spans="1:53" x14ac:dyDescent="0.25">
      <c r="A97" t="s">
        <v>858</v>
      </c>
      <c r="B97" s="29">
        <v>3</v>
      </c>
      <c r="C97" t="s">
        <v>3</v>
      </c>
      <c r="D97">
        <v>4</v>
      </c>
      <c r="E97" t="s">
        <v>1</v>
      </c>
      <c r="F97" t="s">
        <v>52</v>
      </c>
      <c r="G97" s="29">
        <v>6354</v>
      </c>
      <c r="H97" s="29">
        <v>132</v>
      </c>
      <c r="I97" s="29">
        <f t="shared" si="12"/>
        <v>2.0774315391879132</v>
      </c>
      <c r="J97" s="29">
        <v>8.0825000000002395E-2</v>
      </c>
      <c r="K97" s="29">
        <v>6.358732908354009E-2</v>
      </c>
      <c r="L97" s="29">
        <v>22.446327166489652</v>
      </c>
      <c r="M97" s="29">
        <f t="shared" si="13"/>
        <v>12.543354776320612</v>
      </c>
      <c r="N97" s="29">
        <v>0.96499379959351039</v>
      </c>
      <c r="O97" s="29">
        <f t="shared" si="14"/>
        <v>0.41659267831285018</v>
      </c>
      <c r="P97" s="29">
        <v>0.98526112776459662</v>
      </c>
      <c r="Q97" s="29">
        <v>6.0976900000000001</v>
      </c>
      <c r="R97" s="29">
        <v>44</v>
      </c>
      <c r="S97" s="29">
        <f t="shared" si="15"/>
        <v>2</v>
      </c>
      <c r="T97" s="29">
        <f t="shared" si="16"/>
        <v>3</v>
      </c>
      <c r="U97" s="29">
        <f t="shared" si="17"/>
        <v>5</v>
      </c>
      <c r="V97" s="29">
        <v>10</v>
      </c>
      <c r="W97" s="29" t="s">
        <v>2225</v>
      </c>
      <c r="Y97">
        <v>6768</v>
      </c>
      <c r="Z97">
        <v>301.59345000000002</v>
      </c>
      <c r="AA97">
        <v>22.440805999999998</v>
      </c>
      <c r="AB97">
        <v>67.64</v>
      </c>
      <c r="AC97">
        <v>171.019035</v>
      </c>
      <c r="AD97">
        <v>17.101904000000001</v>
      </c>
      <c r="AE97">
        <v>4.4551E-2</v>
      </c>
      <c r="AF97">
        <v>4.2931999999999998E-2</v>
      </c>
      <c r="AG97">
        <v>0.96365599999999996</v>
      </c>
      <c r="AH97">
        <v>3.4299999999999997E-2</v>
      </c>
      <c r="AI97">
        <v>2.2499999999999999E-2</v>
      </c>
      <c r="AJ97">
        <v>2</v>
      </c>
      <c r="AK97">
        <v>6.6309999999999997E-3</v>
      </c>
      <c r="AL97">
        <v>0.39788699999999999</v>
      </c>
      <c r="AM97">
        <v>1.6252960000000001</v>
      </c>
      <c r="AN97">
        <v>1.1979880000000001</v>
      </c>
      <c r="AO97">
        <v>0.89450799999999997</v>
      </c>
      <c r="AP97">
        <v>55</v>
      </c>
      <c r="AQ97">
        <v>32.526912000000003</v>
      </c>
      <c r="AR97">
        <v>2.2185E-2</v>
      </c>
      <c r="AS97">
        <v>8.4840000000000002E-3</v>
      </c>
      <c r="AT97">
        <v>48.443089000000001</v>
      </c>
      <c r="AU97">
        <v>9.0199660000000002</v>
      </c>
      <c r="AV97">
        <v>151.68144100000001</v>
      </c>
      <c r="AW97">
        <v>31.440234</v>
      </c>
      <c r="AX97">
        <v>0.99160000000000004</v>
      </c>
      <c r="AY97">
        <v>0</v>
      </c>
      <c r="AZ97">
        <v>6.0670809999999999</v>
      </c>
      <c r="BA97">
        <v>0.74535600000000002</v>
      </c>
    </row>
    <row r="98" spans="1:53" x14ac:dyDescent="0.25">
      <c r="A98" t="s">
        <v>858</v>
      </c>
      <c r="B98" s="29">
        <v>3</v>
      </c>
      <c r="C98" t="s">
        <v>10</v>
      </c>
      <c r="D98">
        <v>13</v>
      </c>
      <c r="E98" t="s">
        <v>1</v>
      </c>
      <c r="F98" t="s">
        <v>52</v>
      </c>
      <c r="G98" s="29">
        <v>15144</v>
      </c>
      <c r="H98" s="29">
        <v>8</v>
      </c>
      <c r="I98" s="29">
        <f t="shared" si="12"/>
        <v>5.2826201796090863E-2</v>
      </c>
      <c r="J98" s="29">
        <v>4.2574999999999363E-2</v>
      </c>
      <c r="K98" s="29">
        <v>3.5326293935300048E-3</v>
      </c>
      <c r="L98" s="29">
        <v>53.498139535618392</v>
      </c>
      <c r="M98" s="29">
        <f t="shared" si="13"/>
        <v>18.508457592808128</v>
      </c>
      <c r="N98" s="29">
        <v>0.54788088584894479</v>
      </c>
      <c r="O98" s="29">
        <f t="shared" si="14"/>
        <v>5.2023543171542119E-4</v>
      </c>
      <c r="P98" s="29">
        <v>0.98331554651789155</v>
      </c>
      <c r="Q98" s="29">
        <v>6.0976900000000001</v>
      </c>
      <c r="R98" s="29">
        <v>44</v>
      </c>
      <c r="S98" s="29">
        <f t="shared" si="15"/>
        <v>2</v>
      </c>
      <c r="T98" s="29">
        <f t="shared" si="16"/>
        <v>3</v>
      </c>
      <c r="U98" s="29">
        <f t="shared" si="17"/>
        <v>5</v>
      </c>
      <c r="V98" s="29">
        <v>10</v>
      </c>
      <c r="W98" s="29" t="s">
        <v>2225</v>
      </c>
      <c r="Y98">
        <v>16189</v>
      </c>
      <c r="Z98">
        <v>301.59345000000002</v>
      </c>
      <c r="AA98">
        <v>53.678221000000001</v>
      </c>
      <c r="AB98">
        <v>161.88</v>
      </c>
      <c r="AC98">
        <v>751.728971</v>
      </c>
      <c r="AD98">
        <v>75.172897000000006</v>
      </c>
      <c r="AE98">
        <v>1.8624000000000002E-2</v>
      </c>
      <c r="AF98">
        <v>1.0048E-2</v>
      </c>
      <c r="AG98">
        <v>0.53949899999999995</v>
      </c>
      <c r="AH98">
        <v>1.7075E-2</v>
      </c>
      <c r="AI98">
        <v>1.7500000000000002E-2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</row>
    <row r="99" spans="1:53" x14ac:dyDescent="0.25">
      <c r="A99" t="s">
        <v>858</v>
      </c>
      <c r="B99" s="29">
        <v>3</v>
      </c>
      <c r="C99" t="s">
        <v>11</v>
      </c>
      <c r="D99">
        <v>16</v>
      </c>
      <c r="E99" t="s">
        <v>1</v>
      </c>
      <c r="F99" t="s">
        <v>52</v>
      </c>
      <c r="G99" s="29">
        <v>11467</v>
      </c>
      <c r="H99" s="29">
        <v>244</v>
      </c>
      <c r="I99" s="29">
        <f t="shared" si="12"/>
        <v>2.1278451207813727</v>
      </c>
      <c r="J99" s="29">
        <v>2.9855813953488852E-2</v>
      </c>
      <c r="K99" s="29">
        <v>0.1519030639217902</v>
      </c>
      <c r="L99" s="29">
        <v>40.508661255608565</v>
      </c>
      <c r="M99" s="29">
        <f t="shared" si="13"/>
        <v>5.5189793127983009</v>
      </c>
      <c r="N99" s="29">
        <v>0.60681529452441607</v>
      </c>
      <c r="O99" s="29">
        <f t="shared" si="14"/>
        <v>5.8414173243755863E-2</v>
      </c>
      <c r="P99" s="29">
        <v>1.0026081245862659</v>
      </c>
      <c r="Q99" s="29">
        <v>6.0976900000000001</v>
      </c>
      <c r="R99" s="29">
        <v>44</v>
      </c>
      <c r="S99" s="29">
        <f t="shared" si="15"/>
        <v>2</v>
      </c>
      <c r="T99" s="29">
        <f t="shared" si="16"/>
        <v>3</v>
      </c>
      <c r="U99" s="29">
        <f t="shared" si="17"/>
        <v>5</v>
      </c>
      <c r="V99" s="29">
        <v>10</v>
      </c>
      <c r="W99" s="29" t="s">
        <v>2225</v>
      </c>
      <c r="Y99">
        <v>12350</v>
      </c>
      <c r="Z99">
        <v>301.59345000000002</v>
      </c>
      <c r="AA99">
        <v>40.949165000000001</v>
      </c>
      <c r="AB99">
        <v>123.49</v>
      </c>
      <c r="AC99">
        <v>390.11204800000002</v>
      </c>
      <c r="AD99">
        <v>39.011204999999997</v>
      </c>
      <c r="AE99">
        <v>2.4414000000000002E-2</v>
      </c>
      <c r="AF99">
        <v>1.4847000000000001E-2</v>
      </c>
      <c r="AG99">
        <v>0.60813600000000001</v>
      </c>
      <c r="AH99">
        <v>2.1700000000000001E-2</v>
      </c>
      <c r="AI99">
        <v>1.7500000000000002E-2</v>
      </c>
      <c r="AJ99">
        <v>7</v>
      </c>
      <c r="AK99">
        <v>2.3210000000000001E-2</v>
      </c>
      <c r="AL99">
        <v>1.392603</v>
      </c>
      <c r="AM99">
        <v>2.0242909999999998</v>
      </c>
      <c r="AN99">
        <v>0.35187099999999999</v>
      </c>
      <c r="AO99">
        <v>0.13363700000000001</v>
      </c>
      <c r="AP99">
        <v>35.714286000000001</v>
      </c>
      <c r="AQ99">
        <v>9.6732329999999997</v>
      </c>
      <c r="AR99">
        <v>1.0135999999999999E-2</v>
      </c>
      <c r="AS99">
        <v>5.4469999999999996E-3</v>
      </c>
      <c r="AT99">
        <v>103.840908</v>
      </c>
      <c r="AU99">
        <v>18.310096000000001</v>
      </c>
      <c r="AV99">
        <v>448.71095800000001</v>
      </c>
      <c r="AW99">
        <v>47.378996999999998</v>
      </c>
      <c r="AX99">
        <v>37.066938</v>
      </c>
      <c r="AY99">
        <v>33.065167000000002</v>
      </c>
      <c r="AZ99">
        <v>5.910501</v>
      </c>
      <c r="BA99">
        <v>0.89752699999999996</v>
      </c>
    </row>
    <row r="100" spans="1:53" x14ac:dyDescent="0.25">
      <c r="A100" t="s">
        <v>859</v>
      </c>
      <c r="B100" s="29">
        <v>3</v>
      </c>
      <c r="C100" t="s">
        <v>9</v>
      </c>
      <c r="D100">
        <v>2</v>
      </c>
      <c r="E100" t="s">
        <v>1</v>
      </c>
      <c r="F100" t="s">
        <v>50</v>
      </c>
      <c r="G100" s="29">
        <v>12712</v>
      </c>
      <c r="H100" s="29">
        <v>232</v>
      </c>
      <c r="I100" s="29">
        <f t="shared" si="12"/>
        <v>1.8250471994965389</v>
      </c>
      <c r="J100" s="29">
        <v>4.977941176470943E-2</v>
      </c>
      <c r="K100" s="29">
        <v>9.5402194361115952E-2</v>
      </c>
      <c r="L100" s="29">
        <v>35.669196903485471</v>
      </c>
      <c r="M100" s="29">
        <f t="shared" si="13"/>
        <v>0.67951496067520623</v>
      </c>
      <c r="N100" s="29">
        <v>0.83259125489386321</v>
      </c>
      <c r="O100" s="29">
        <f t="shared" si="14"/>
        <v>0.284190133613203</v>
      </c>
      <c r="P100" s="29">
        <v>1.0935058095808938</v>
      </c>
      <c r="Q100" s="29">
        <v>6.0976900000000001</v>
      </c>
      <c r="R100" s="29">
        <v>44</v>
      </c>
      <c r="S100" s="29">
        <f t="shared" si="15"/>
        <v>2</v>
      </c>
      <c r="T100" s="29">
        <f t="shared" si="16"/>
        <v>3</v>
      </c>
      <c r="U100" s="29">
        <f t="shared" si="17"/>
        <v>5</v>
      </c>
      <c r="V100" s="29">
        <v>10</v>
      </c>
      <c r="W100" s="29" t="s">
        <v>2225</v>
      </c>
      <c r="Y100">
        <v>13222</v>
      </c>
      <c r="Z100">
        <v>370.37754999999999</v>
      </c>
      <c r="AA100">
        <v>35.698708000000003</v>
      </c>
      <c r="AB100">
        <v>132.21</v>
      </c>
      <c r="AC100">
        <v>438.639905</v>
      </c>
      <c r="AD100">
        <v>43.863990000000001</v>
      </c>
      <c r="AE100">
        <v>2.8011000000000001E-2</v>
      </c>
      <c r="AF100">
        <v>2.3404999999999999E-2</v>
      </c>
      <c r="AG100">
        <v>0.83556900000000001</v>
      </c>
      <c r="AH100">
        <v>2.1575E-2</v>
      </c>
      <c r="AI100">
        <v>1.7500000000000002E-2</v>
      </c>
      <c r="AJ100">
        <v>2</v>
      </c>
      <c r="AK100">
        <v>5.4000000000000003E-3</v>
      </c>
      <c r="AL100">
        <v>0.323994</v>
      </c>
      <c r="AM100">
        <v>0.43866300000000003</v>
      </c>
      <c r="AN100">
        <v>0.29966300000000001</v>
      </c>
      <c r="AO100">
        <v>0.187366</v>
      </c>
      <c r="AP100">
        <v>29</v>
      </c>
      <c r="AQ100">
        <v>11.313708</v>
      </c>
      <c r="AR100">
        <v>1.0702E-2</v>
      </c>
      <c r="AS100">
        <v>4.1910000000000003E-3</v>
      </c>
      <c r="AT100">
        <v>101.46976100000001</v>
      </c>
      <c r="AU100">
        <v>25.689688</v>
      </c>
      <c r="AV100">
        <v>205.31401</v>
      </c>
      <c r="AW100">
        <v>17.079874</v>
      </c>
      <c r="AX100">
        <v>138.54935</v>
      </c>
      <c r="AY100">
        <v>0</v>
      </c>
      <c r="AZ100">
        <v>5.7617589999999996</v>
      </c>
      <c r="BA100">
        <v>0.45175399999999999</v>
      </c>
    </row>
    <row r="101" spans="1:53" x14ac:dyDescent="0.25">
      <c r="A101" t="s">
        <v>859</v>
      </c>
      <c r="B101" s="29">
        <v>3</v>
      </c>
      <c r="C101" t="s">
        <v>12</v>
      </c>
      <c r="D101">
        <v>5</v>
      </c>
      <c r="E101" t="s">
        <v>1</v>
      </c>
      <c r="F101" t="s">
        <v>52</v>
      </c>
      <c r="G101" s="29">
        <v>18363</v>
      </c>
      <c r="H101" s="29">
        <v>23</v>
      </c>
      <c r="I101" s="29">
        <f t="shared" si="12"/>
        <v>0.12525186516364428</v>
      </c>
      <c r="J101" s="29">
        <v>4.5250000000000533E-2</v>
      </c>
      <c r="K101" s="29">
        <v>8.4178406789219961E-3</v>
      </c>
      <c r="L101" s="29">
        <v>51.525602795681536</v>
      </c>
      <c r="M101" s="29">
        <f t="shared" si="13"/>
        <v>16.535920852871271</v>
      </c>
      <c r="N101" s="29">
        <v>0.63198654339153104</v>
      </c>
      <c r="O101" s="29">
        <f t="shared" si="14"/>
        <v>8.3585422110870833E-2</v>
      </c>
      <c r="P101" s="29">
        <v>1.0935058095808938</v>
      </c>
      <c r="Q101" s="29">
        <v>6.0976900000000001</v>
      </c>
      <c r="R101" s="29">
        <v>44</v>
      </c>
      <c r="S101" s="29">
        <f t="shared" si="15"/>
        <v>2</v>
      </c>
      <c r="T101" s="29">
        <f t="shared" si="16"/>
        <v>3</v>
      </c>
      <c r="U101" s="29">
        <f t="shared" si="17"/>
        <v>5</v>
      </c>
      <c r="V101" s="29">
        <v>10</v>
      </c>
      <c r="W101" s="29" t="s">
        <v>2225</v>
      </c>
      <c r="Y101">
        <v>19050</v>
      </c>
      <c r="Z101">
        <v>370.37754999999999</v>
      </c>
      <c r="AA101">
        <v>51.434002999999997</v>
      </c>
      <c r="AB101">
        <v>190.49</v>
      </c>
      <c r="AC101">
        <v>855.22326299999997</v>
      </c>
      <c r="AD101">
        <v>85.522326000000007</v>
      </c>
      <c r="AE101">
        <v>1.9442000000000001E-2</v>
      </c>
      <c r="AF101">
        <v>1.2315E-2</v>
      </c>
      <c r="AG101">
        <v>0.63343899999999997</v>
      </c>
      <c r="AH101">
        <v>1.7325E-2</v>
      </c>
      <c r="AI101">
        <v>1.7500000000000002E-2</v>
      </c>
      <c r="AJ101">
        <v>1</v>
      </c>
      <c r="AK101">
        <v>2.7000000000000001E-3</v>
      </c>
      <c r="AL101">
        <v>0.161997</v>
      </c>
      <c r="AM101">
        <v>0.34645700000000001</v>
      </c>
      <c r="AN101">
        <v>0.67295000000000005</v>
      </c>
      <c r="AO101">
        <v>0</v>
      </c>
      <c r="AP101">
        <v>66</v>
      </c>
      <c r="AQ101">
        <v>0</v>
      </c>
      <c r="AR101">
        <v>1.0352999999999999E-2</v>
      </c>
      <c r="AS101">
        <v>3.5790000000000001E-3</v>
      </c>
      <c r="AT101">
        <v>96.589642999999995</v>
      </c>
      <c r="AU101">
        <v>0</v>
      </c>
      <c r="AV101">
        <v>239.52095800000001</v>
      </c>
      <c r="AW101">
        <v>0</v>
      </c>
      <c r="AX101">
        <v>0</v>
      </c>
      <c r="AY101">
        <v>0</v>
      </c>
      <c r="AZ101">
        <v>5.8694649999999999</v>
      </c>
      <c r="BA101">
        <v>0.34992699999999999</v>
      </c>
    </row>
    <row r="102" spans="1:53" x14ac:dyDescent="0.25">
      <c r="A102" t="s">
        <v>860</v>
      </c>
      <c r="B102" s="29">
        <v>3</v>
      </c>
      <c r="C102" t="s">
        <v>9</v>
      </c>
      <c r="D102">
        <v>2</v>
      </c>
      <c r="E102" t="s">
        <v>1</v>
      </c>
      <c r="F102" t="s">
        <v>50</v>
      </c>
      <c r="G102" s="29">
        <v>13250</v>
      </c>
      <c r="H102" s="29">
        <v>20</v>
      </c>
      <c r="I102" s="29">
        <f t="shared" si="12"/>
        <v>0.15094339622641509</v>
      </c>
      <c r="J102" s="29">
        <v>1.9162500000003746E-2</v>
      </c>
      <c r="K102" s="29">
        <v>1.5385895085334359E-2</v>
      </c>
      <c r="L102" s="29">
        <v>50.96577747017006</v>
      </c>
      <c r="M102" s="29">
        <f t="shared" si="13"/>
        <v>15.976095527359796</v>
      </c>
      <c r="N102" s="29">
        <v>0.54892135671237563</v>
      </c>
      <c r="O102" s="29">
        <f t="shared" si="14"/>
        <v>5.2023543171542119E-4</v>
      </c>
      <c r="P102" s="29">
        <v>0.99167487689302902</v>
      </c>
      <c r="Q102" s="29">
        <v>6.0976900000000001</v>
      </c>
      <c r="R102" s="29">
        <v>44</v>
      </c>
      <c r="S102" s="29">
        <f t="shared" si="15"/>
        <v>2</v>
      </c>
      <c r="T102" s="29">
        <f t="shared" si="16"/>
        <v>3</v>
      </c>
      <c r="U102" s="29">
        <f t="shared" si="17"/>
        <v>5</v>
      </c>
      <c r="V102" s="29">
        <v>10</v>
      </c>
      <c r="W102" s="29" t="s">
        <v>2225</v>
      </c>
      <c r="Y102">
        <v>15374</v>
      </c>
      <c r="Z102">
        <v>302.06630000000001</v>
      </c>
      <c r="AA102">
        <v>50.896110999999998</v>
      </c>
      <c r="AB102">
        <v>153.72999999999999</v>
      </c>
      <c r="AC102">
        <v>679.92872899999998</v>
      </c>
      <c r="AD102">
        <v>67.992873000000003</v>
      </c>
      <c r="AE102">
        <v>1.9644999999999999E-2</v>
      </c>
      <c r="AF102">
        <v>1.1063999999999999E-2</v>
      </c>
      <c r="AG102">
        <v>0.56320800000000004</v>
      </c>
      <c r="AH102">
        <v>1.7725000000000001E-2</v>
      </c>
      <c r="AI102">
        <v>1.7500000000000002E-2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</row>
    <row r="103" spans="1:53" x14ac:dyDescent="0.25">
      <c r="A103" t="s">
        <v>860</v>
      </c>
      <c r="B103" s="29">
        <v>3</v>
      </c>
      <c r="C103" t="s">
        <v>12</v>
      </c>
      <c r="D103">
        <v>5</v>
      </c>
      <c r="E103" t="s">
        <v>1</v>
      </c>
      <c r="F103" t="s">
        <v>52</v>
      </c>
      <c r="G103" s="29">
        <v>6436</v>
      </c>
      <c r="H103" s="29">
        <v>90</v>
      </c>
      <c r="I103" s="29">
        <f t="shared" si="12"/>
        <v>1.3983840894965818</v>
      </c>
      <c r="J103" s="29">
        <v>7.6307692307694422E-2</v>
      </c>
      <c r="K103" s="29">
        <v>5.0004159027336667E-2</v>
      </c>
      <c r="L103" s="29">
        <v>24.755905192302983</v>
      </c>
      <c r="M103" s="29">
        <f t="shared" si="13"/>
        <v>10.233776750507282</v>
      </c>
      <c r="N103" s="29">
        <v>0.82024960115255074</v>
      </c>
      <c r="O103" s="29">
        <f t="shared" si="14"/>
        <v>0.27184847987189054</v>
      </c>
      <c r="P103" s="29">
        <v>0.97921278587388028</v>
      </c>
      <c r="Q103" s="29">
        <v>6.0976900000000001</v>
      </c>
      <c r="R103" s="29">
        <v>44</v>
      </c>
      <c r="S103" s="29">
        <f t="shared" si="15"/>
        <v>2</v>
      </c>
      <c r="T103" s="29">
        <f t="shared" si="16"/>
        <v>3</v>
      </c>
      <c r="U103" s="29">
        <f t="shared" si="17"/>
        <v>5</v>
      </c>
      <c r="V103" s="29">
        <v>10</v>
      </c>
      <c r="W103" s="29" t="s">
        <v>2225</v>
      </c>
      <c r="Y103">
        <v>7493</v>
      </c>
      <c r="Z103">
        <v>302.06630000000001</v>
      </c>
      <c r="AA103">
        <v>24.805812</v>
      </c>
      <c r="AB103">
        <v>74.89</v>
      </c>
      <c r="AC103">
        <v>200.87239199999999</v>
      </c>
      <c r="AD103">
        <v>20.087239</v>
      </c>
      <c r="AE103">
        <v>4.0312000000000001E-2</v>
      </c>
      <c r="AF103">
        <v>3.4084999999999997E-2</v>
      </c>
      <c r="AG103">
        <v>0.84554399999999996</v>
      </c>
      <c r="AH103">
        <v>3.1824999999999999E-2</v>
      </c>
      <c r="AI103">
        <v>2.2499999999999999E-2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</row>
    <row r="104" spans="1:53" x14ac:dyDescent="0.25">
      <c r="A104" t="s">
        <v>860</v>
      </c>
      <c r="B104" s="29">
        <v>3</v>
      </c>
      <c r="C104" t="s">
        <v>13</v>
      </c>
      <c r="D104">
        <v>11</v>
      </c>
      <c r="E104" t="s">
        <v>1</v>
      </c>
      <c r="F104" t="s">
        <v>51</v>
      </c>
      <c r="G104" s="29">
        <v>4963</v>
      </c>
      <c r="H104" s="29">
        <v>41</v>
      </c>
      <c r="I104" s="29">
        <f t="shared" si="12"/>
        <v>0.82611323796091074</v>
      </c>
      <c r="J104" s="29">
        <v>9.7254166666664865E-2</v>
      </c>
      <c r="K104" s="29">
        <v>2.3078842628001538E-2</v>
      </c>
      <c r="L104" s="29">
        <v>19.090049327128607</v>
      </c>
      <c r="M104" s="29">
        <f t="shared" si="13"/>
        <v>15.899632615681657</v>
      </c>
      <c r="N104" s="29">
        <v>0.61544137392575404</v>
      </c>
      <c r="O104" s="29">
        <f t="shared" si="14"/>
        <v>6.7040252645093834E-2</v>
      </c>
      <c r="P104" s="29">
        <v>0.98714442795329627</v>
      </c>
      <c r="Q104" s="29">
        <v>6.0976900000000001</v>
      </c>
      <c r="R104" s="29">
        <v>44</v>
      </c>
      <c r="S104" s="29">
        <f t="shared" si="15"/>
        <v>2</v>
      </c>
      <c r="T104" s="29">
        <f t="shared" si="16"/>
        <v>3</v>
      </c>
      <c r="U104" s="29">
        <f t="shared" si="17"/>
        <v>5</v>
      </c>
      <c r="V104" s="29">
        <v>10</v>
      </c>
      <c r="W104" s="29" t="s">
        <v>2225</v>
      </c>
      <c r="Y104">
        <v>5934</v>
      </c>
      <c r="Z104">
        <v>302.06630000000001</v>
      </c>
      <c r="AA104">
        <v>19.644694000000001</v>
      </c>
      <c r="AB104">
        <v>59.33</v>
      </c>
      <c r="AC104">
        <v>147.313751</v>
      </c>
      <c r="AD104">
        <v>14.731375</v>
      </c>
      <c r="AE104">
        <v>5.0894000000000002E-2</v>
      </c>
      <c r="AF104">
        <v>3.1837999999999998E-2</v>
      </c>
      <c r="AG104">
        <v>0.62557499999999999</v>
      </c>
      <c r="AH104">
        <v>4.385E-2</v>
      </c>
      <c r="AI104">
        <v>3.7499999999999999E-2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</row>
    <row r="105" spans="1:53" x14ac:dyDescent="0.25">
      <c r="A105" t="s">
        <v>861</v>
      </c>
      <c r="B105" s="29">
        <v>3</v>
      </c>
      <c r="C105" t="s">
        <v>15</v>
      </c>
      <c r="D105">
        <v>6</v>
      </c>
      <c r="E105" t="s">
        <v>1</v>
      </c>
      <c r="F105" t="s">
        <v>50</v>
      </c>
      <c r="G105" s="29">
        <v>10573</v>
      </c>
      <c r="H105" s="29">
        <v>133</v>
      </c>
      <c r="I105" s="29">
        <f t="shared" si="12"/>
        <v>1.2579211198335383</v>
      </c>
      <c r="J105" s="29">
        <v>6.3154687500002304E-2</v>
      </c>
      <c r="K105" s="29">
        <v>5.3899886869858672E-2</v>
      </c>
      <c r="L105" s="29">
        <v>35.617718992188486</v>
      </c>
      <c r="M105" s="29">
        <f t="shared" si="13"/>
        <v>0.62803704937822147</v>
      </c>
      <c r="N105" s="29">
        <v>0.80273498329554349</v>
      </c>
      <c r="O105" s="29">
        <f t="shared" si="14"/>
        <v>0.25433386201488328</v>
      </c>
      <c r="P105" s="29">
        <v>1.1212088300064451</v>
      </c>
      <c r="Q105" s="29">
        <v>6.0976900000000001</v>
      </c>
      <c r="R105" s="29">
        <v>44</v>
      </c>
      <c r="S105" s="29">
        <f t="shared" si="15"/>
        <v>2</v>
      </c>
      <c r="T105" s="29">
        <f t="shared" si="16"/>
        <v>3</v>
      </c>
      <c r="U105" s="29">
        <f t="shared" si="17"/>
        <v>5</v>
      </c>
      <c r="V105" s="29">
        <v>10</v>
      </c>
      <c r="W105" s="29" t="s">
        <v>2225</v>
      </c>
      <c r="Y105">
        <v>12752</v>
      </c>
      <c r="Z105">
        <v>350.02402499999999</v>
      </c>
      <c r="AA105">
        <v>36.431784999999998</v>
      </c>
      <c r="AB105">
        <v>127.51</v>
      </c>
      <c r="AC105">
        <v>427.35885400000001</v>
      </c>
      <c r="AD105">
        <v>42.735885000000003</v>
      </c>
      <c r="AE105">
        <v>2.7446000000000002E-2</v>
      </c>
      <c r="AF105">
        <v>2.1894E-2</v>
      </c>
      <c r="AG105">
        <v>0.79773099999999997</v>
      </c>
      <c r="AH105">
        <v>2.1499999999999998E-2</v>
      </c>
      <c r="AI105">
        <v>1.7500000000000002E-2</v>
      </c>
      <c r="AJ105">
        <v>3</v>
      </c>
      <c r="AK105">
        <v>8.5710000000000005E-3</v>
      </c>
      <c r="AL105">
        <v>0.51424999999999998</v>
      </c>
      <c r="AM105">
        <v>0.99592199999999997</v>
      </c>
      <c r="AN105">
        <v>0.40717500000000001</v>
      </c>
      <c r="AO105">
        <v>6.3770999999999994E-2</v>
      </c>
      <c r="AP105">
        <v>42.333333000000003</v>
      </c>
      <c r="AQ105">
        <v>4.1633319999999996</v>
      </c>
      <c r="AR105">
        <v>9.8510000000000004E-3</v>
      </c>
      <c r="AS105">
        <v>4.457E-3</v>
      </c>
      <c r="AT105">
        <v>102.098975</v>
      </c>
      <c r="AU105">
        <v>6.3326909999999996</v>
      </c>
      <c r="AV105">
        <v>269.94861500000002</v>
      </c>
      <c r="AW105">
        <v>24.285515</v>
      </c>
      <c r="AX105">
        <v>6.4388000000000001E-2</v>
      </c>
      <c r="AY105">
        <v>4.3256999999999997E-2</v>
      </c>
      <c r="AZ105">
        <v>8.3964680000000005</v>
      </c>
      <c r="BA105">
        <v>1.118034</v>
      </c>
    </row>
    <row r="106" spans="1:53" x14ac:dyDescent="0.25">
      <c r="A106" t="s">
        <v>861</v>
      </c>
      <c r="B106" s="29">
        <v>3</v>
      </c>
      <c r="C106" t="s">
        <v>13</v>
      </c>
      <c r="D106">
        <v>11</v>
      </c>
      <c r="E106" t="s">
        <v>1</v>
      </c>
      <c r="F106" t="s">
        <v>52</v>
      </c>
      <c r="G106" s="29">
        <v>14152</v>
      </c>
      <c r="H106" s="29">
        <v>18</v>
      </c>
      <c r="I106" s="29">
        <f t="shared" si="12"/>
        <v>0.12719050310910118</v>
      </c>
      <c r="J106" s="29">
        <v>2.9616666666688236E-2</v>
      </c>
      <c r="K106" s="29">
        <v>1.0106228788098501E-2</v>
      </c>
      <c r="L106" s="29">
        <v>47.674449936389998</v>
      </c>
      <c r="M106" s="29">
        <f t="shared" si="13"/>
        <v>12.684767993579733</v>
      </c>
      <c r="N106" s="29">
        <v>0.61102022226029762</v>
      </c>
      <c r="O106" s="29">
        <f t="shared" si="14"/>
        <v>6.261910097963741E-2</v>
      </c>
      <c r="P106" s="29">
        <v>1.1212088300064451</v>
      </c>
      <c r="Q106" s="29">
        <v>6.0976900000000001</v>
      </c>
      <c r="R106" s="29">
        <v>44</v>
      </c>
      <c r="S106" s="29">
        <f t="shared" si="15"/>
        <v>2</v>
      </c>
      <c r="T106" s="29">
        <f t="shared" si="16"/>
        <v>3</v>
      </c>
      <c r="U106" s="29">
        <f t="shared" si="17"/>
        <v>5</v>
      </c>
      <c r="V106" s="29">
        <v>10</v>
      </c>
      <c r="W106" s="29" t="s">
        <v>2225</v>
      </c>
      <c r="Y106">
        <v>17028</v>
      </c>
      <c r="Z106">
        <v>350.02402499999999</v>
      </c>
      <c r="AA106">
        <v>48.648088999999999</v>
      </c>
      <c r="AB106">
        <v>170.27</v>
      </c>
      <c r="AC106">
        <v>740.81548099999998</v>
      </c>
      <c r="AD106">
        <v>74.081547999999998</v>
      </c>
      <c r="AE106">
        <v>2.0553999999999999E-2</v>
      </c>
      <c r="AF106">
        <v>1.2264000000000001E-2</v>
      </c>
      <c r="AG106">
        <v>0.596665</v>
      </c>
      <c r="AH106">
        <v>1.8450000000000001E-2</v>
      </c>
      <c r="AI106">
        <v>1.7500000000000002E-2</v>
      </c>
      <c r="AJ106">
        <v>1</v>
      </c>
      <c r="AK106">
        <v>2.8570000000000002E-3</v>
      </c>
      <c r="AL106">
        <v>0.17141700000000001</v>
      </c>
      <c r="AM106">
        <v>0.39934199999999997</v>
      </c>
      <c r="AN106">
        <v>0.59775</v>
      </c>
      <c r="AO106">
        <v>0</v>
      </c>
      <c r="AP106">
        <v>68</v>
      </c>
      <c r="AQ106">
        <v>0</v>
      </c>
      <c r="AR106">
        <v>8.9219999999999994E-3</v>
      </c>
      <c r="AS106">
        <v>3.5019999999999999E-3</v>
      </c>
      <c r="AT106">
        <v>112.08699300000001</v>
      </c>
      <c r="AU106">
        <v>0</v>
      </c>
      <c r="AV106">
        <v>251.572327</v>
      </c>
      <c r="AW106">
        <v>0</v>
      </c>
      <c r="AX106">
        <v>0</v>
      </c>
      <c r="AY106">
        <v>0</v>
      </c>
      <c r="AZ106">
        <v>9.2651350000000008</v>
      </c>
      <c r="BA106">
        <v>0.37267800000000001</v>
      </c>
    </row>
    <row r="107" spans="1:53" x14ac:dyDescent="0.25">
      <c r="A107" t="s">
        <v>862</v>
      </c>
      <c r="B107" s="29">
        <v>3</v>
      </c>
      <c r="C107" t="s">
        <v>8</v>
      </c>
      <c r="D107">
        <v>1</v>
      </c>
      <c r="E107" t="s">
        <v>1</v>
      </c>
      <c r="F107" t="s">
        <v>50</v>
      </c>
      <c r="G107" s="29">
        <v>12898</v>
      </c>
      <c r="H107" s="29">
        <v>12</v>
      </c>
      <c r="I107" s="29">
        <f t="shared" si="12"/>
        <v>9.3037680260505504E-2</v>
      </c>
      <c r="J107" s="29">
        <v>8.3699999999993224E-2</v>
      </c>
      <c r="K107" s="29">
        <v>3.754062780254204E-3</v>
      </c>
      <c r="L107" s="29">
        <v>48.419901739718718</v>
      </c>
      <c r="M107" s="29">
        <f t="shared" si="13"/>
        <v>13.430219796908453</v>
      </c>
      <c r="N107" s="29">
        <v>0.55291533076033583</v>
      </c>
      <c r="O107" s="29">
        <f t="shared" si="14"/>
        <v>4.5142094796756238E-3</v>
      </c>
      <c r="Q107" s="29">
        <v>6.0976900000000001</v>
      </c>
      <c r="R107" s="29">
        <v>44</v>
      </c>
      <c r="S107" s="29">
        <f t="shared" si="15"/>
        <v>2</v>
      </c>
      <c r="T107" s="29">
        <f t="shared" si="16"/>
        <v>3</v>
      </c>
      <c r="U107" s="29">
        <f t="shared" si="17"/>
        <v>5</v>
      </c>
      <c r="V107" s="29">
        <v>10</v>
      </c>
      <c r="W107" s="29" t="s">
        <v>2225</v>
      </c>
      <c r="Y107">
        <v>15590</v>
      </c>
      <c r="Z107">
        <v>315.138825</v>
      </c>
      <c r="AA107">
        <v>49.470261000000001</v>
      </c>
      <c r="AB107">
        <v>155.88999999999999</v>
      </c>
      <c r="AC107">
        <v>687.83108200000004</v>
      </c>
      <c r="AD107">
        <v>68.783107999999999</v>
      </c>
      <c r="AE107">
        <v>2.0212999999999998E-2</v>
      </c>
      <c r="AF107">
        <v>1.1009E-2</v>
      </c>
      <c r="AG107">
        <v>0.54467200000000005</v>
      </c>
      <c r="AH107">
        <v>1.8374999999999999E-2</v>
      </c>
      <c r="AI107">
        <v>1.7500000000000002E-2</v>
      </c>
      <c r="AJ107">
        <v>1</v>
      </c>
      <c r="AK107">
        <v>3.173E-3</v>
      </c>
      <c r="AL107">
        <v>0.19039200000000001</v>
      </c>
      <c r="AM107">
        <v>0.76972399999999996</v>
      </c>
      <c r="AN107">
        <v>1.0896250000000001</v>
      </c>
      <c r="AO107">
        <v>0</v>
      </c>
      <c r="AP107">
        <v>120</v>
      </c>
      <c r="AQ107">
        <v>0</v>
      </c>
      <c r="AR107">
        <v>9.1570000000000002E-3</v>
      </c>
      <c r="AS107">
        <v>3.5239999999999998E-3</v>
      </c>
      <c r="AT107">
        <v>109.211885</v>
      </c>
      <c r="AU107">
        <v>0</v>
      </c>
      <c r="AV107">
        <v>294.11764699999998</v>
      </c>
      <c r="AW107">
        <v>0</v>
      </c>
      <c r="AX107">
        <v>0</v>
      </c>
      <c r="AY107">
        <v>0</v>
      </c>
      <c r="AZ107">
        <v>14.187191</v>
      </c>
      <c r="BA107">
        <v>0.37267800000000001</v>
      </c>
    </row>
    <row r="108" spans="1:53" x14ac:dyDescent="0.25">
      <c r="A108" t="s">
        <v>863</v>
      </c>
      <c r="B108" s="29">
        <v>3</v>
      </c>
      <c r="C108" t="s">
        <v>38</v>
      </c>
      <c r="D108">
        <v>9</v>
      </c>
      <c r="E108" t="s">
        <v>1</v>
      </c>
      <c r="F108" t="s">
        <v>50</v>
      </c>
      <c r="G108" s="29">
        <v>12152</v>
      </c>
      <c r="H108" s="29">
        <v>34</v>
      </c>
      <c r="I108" s="29">
        <f t="shared" si="12"/>
        <v>0.27978933508887427</v>
      </c>
      <c r="J108" s="29">
        <v>4.443499999999858E-2</v>
      </c>
      <c r="K108" s="29">
        <v>1.8962211374479943E-2</v>
      </c>
      <c r="L108" s="29">
        <v>46.085758524536054</v>
      </c>
      <c r="M108" s="29">
        <f t="shared" si="13"/>
        <v>11.096076581725789</v>
      </c>
      <c r="N108" s="29">
        <v>0.60347222619503083</v>
      </c>
      <c r="O108" s="29">
        <f t="shared" si="14"/>
        <v>5.5071104914370617E-2</v>
      </c>
      <c r="Q108" s="29">
        <v>6.0976900000000001</v>
      </c>
      <c r="R108" s="29">
        <v>44</v>
      </c>
      <c r="S108" s="29">
        <f t="shared" si="15"/>
        <v>2</v>
      </c>
      <c r="T108" s="29">
        <f t="shared" si="16"/>
        <v>3</v>
      </c>
      <c r="U108" s="29">
        <f t="shared" si="17"/>
        <v>5</v>
      </c>
      <c r="V108" s="29">
        <v>10</v>
      </c>
      <c r="W108" s="29" t="s">
        <v>2225</v>
      </c>
      <c r="Y108">
        <v>13898</v>
      </c>
      <c r="Z108">
        <v>302.53935000000001</v>
      </c>
      <c r="AA108">
        <v>45.937826000000001</v>
      </c>
      <c r="AB108">
        <v>138.97</v>
      </c>
      <c r="AC108">
        <v>587.84668799999997</v>
      </c>
      <c r="AD108">
        <v>58.784669000000001</v>
      </c>
      <c r="AE108">
        <v>2.1765E-2</v>
      </c>
      <c r="AF108">
        <v>1.3179E-2</v>
      </c>
      <c r="AG108">
        <v>0.60554300000000005</v>
      </c>
      <c r="AH108">
        <v>1.9375E-2</v>
      </c>
      <c r="AI108">
        <v>1.7500000000000002E-2</v>
      </c>
      <c r="AJ108">
        <v>1</v>
      </c>
      <c r="AK108">
        <v>3.3050000000000002E-3</v>
      </c>
      <c r="AL108">
        <v>0.198321</v>
      </c>
      <c r="AM108">
        <v>0.53964599999999996</v>
      </c>
      <c r="AN108">
        <v>0.79320000000000002</v>
      </c>
      <c r="AO108">
        <v>0</v>
      </c>
      <c r="AP108">
        <v>75</v>
      </c>
      <c r="AQ108">
        <v>0</v>
      </c>
      <c r="AR108">
        <v>1.0718999999999999E-2</v>
      </c>
      <c r="AS108">
        <v>3.6080000000000001E-3</v>
      </c>
      <c r="AT108">
        <v>93.292990000000003</v>
      </c>
      <c r="AU108">
        <v>0</v>
      </c>
      <c r="AV108">
        <v>303.030303</v>
      </c>
      <c r="AW108">
        <v>0</v>
      </c>
      <c r="AX108">
        <v>0</v>
      </c>
      <c r="AY108">
        <v>0</v>
      </c>
      <c r="AZ108">
        <v>7.8238320000000003</v>
      </c>
      <c r="BA108">
        <v>0.37267800000000001</v>
      </c>
    </row>
    <row r="109" spans="1:53" x14ac:dyDescent="0.25">
      <c r="A109" t="s">
        <v>864</v>
      </c>
      <c r="B109" s="29">
        <v>3</v>
      </c>
      <c r="C109" t="s">
        <v>21</v>
      </c>
      <c r="D109">
        <v>7</v>
      </c>
      <c r="E109" t="s">
        <v>1</v>
      </c>
      <c r="F109" t="s">
        <v>52</v>
      </c>
      <c r="G109" s="29">
        <v>3518</v>
      </c>
      <c r="H109" s="29">
        <v>92</v>
      </c>
      <c r="I109" s="29">
        <f t="shared" si="12"/>
        <v>2.6151222285389424</v>
      </c>
      <c r="J109" s="29">
        <v>3.3540217391305964E-2</v>
      </c>
      <c r="K109" s="29">
        <v>9.0992103214238174E-2</v>
      </c>
      <c r="L109" s="29">
        <v>13.917835613377822</v>
      </c>
      <c r="M109" s="29">
        <f t="shared" si="13"/>
        <v>21.071846329432443</v>
      </c>
      <c r="N109" s="29">
        <v>0.80412098933257026</v>
      </c>
      <c r="O109" s="29">
        <f t="shared" si="14"/>
        <v>0.25571986805191005</v>
      </c>
      <c r="P109" s="29">
        <v>0.99294075971575113</v>
      </c>
      <c r="Q109" s="29">
        <v>6.0976900000000001</v>
      </c>
      <c r="R109" s="29">
        <v>44</v>
      </c>
      <c r="S109" s="29">
        <f t="shared" si="15"/>
        <v>2</v>
      </c>
      <c r="T109" s="29">
        <f t="shared" si="16"/>
        <v>3</v>
      </c>
      <c r="U109" s="29">
        <f t="shared" si="17"/>
        <v>5</v>
      </c>
      <c r="V109" s="29">
        <v>10</v>
      </c>
      <c r="W109" s="29" t="s">
        <v>2225</v>
      </c>
      <c r="Y109">
        <v>4834</v>
      </c>
      <c r="Z109">
        <v>341.77912500000002</v>
      </c>
      <c r="AA109">
        <v>14.143637</v>
      </c>
      <c r="AB109">
        <v>48.33</v>
      </c>
      <c r="AC109">
        <v>75.668229999999994</v>
      </c>
      <c r="AD109">
        <v>7.5668230000000003</v>
      </c>
      <c r="AE109">
        <v>7.0701E-2</v>
      </c>
      <c r="AF109">
        <v>5.5888E-2</v>
      </c>
      <c r="AG109">
        <v>0.79047800000000001</v>
      </c>
      <c r="AH109">
        <v>5.6349999999999997E-2</v>
      </c>
      <c r="AI109">
        <v>3.2500000000000001E-2</v>
      </c>
      <c r="AJ109">
        <v>3</v>
      </c>
      <c r="AK109">
        <v>8.7779999999999993E-3</v>
      </c>
      <c r="AL109">
        <v>0.52665600000000001</v>
      </c>
      <c r="AM109">
        <v>0.434423</v>
      </c>
      <c r="AN109">
        <v>4.8292000000000002E-2</v>
      </c>
      <c r="AO109">
        <v>4.1224999999999998E-2</v>
      </c>
      <c r="AP109">
        <v>7</v>
      </c>
      <c r="AQ109">
        <v>3</v>
      </c>
      <c r="AR109">
        <v>8.0490000000000006E-3</v>
      </c>
      <c r="AS109">
        <v>1.0163999999999999E-2</v>
      </c>
      <c r="AT109">
        <v>217.22134199999999</v>
      </c>
      <c r="AU109">
        <v>182.091409</v>
      </c>
      <c r="AV109">
        <v>555.04488900000001</v>
      </c>
      <c r="AW109">
        <v>151.049781</v>
      </c>
      <c r="AX109">
        <v>150.311825</v>
      </c>
      <c r="AY109">
        <v>185.72173799999999</v>
      </c>
      <c r="AZ109">
        <v>5.5249889999999997</v>
      </c>
      <c r="BA109">
        <v>0.76376299999999997</v>
      </c>
    </row>
    <row r="110" spans="1:53" x14ac:dyDescent="0.25">
      <c r="A110" t="s">
        <v>864</v>
      </c>
      <c r="B110" s="29">
        <v>3</v>
      </c>
      <c r="C110" t="s">
        <v>17</v>
      </c>
      <c r="D110">
        <v>8</v>
      </c>
      <c r="E110" t="s">
        <v>1</v>
      </c>
      <c r="F110" t="s">
        <v>52</v>
      </c>
      <c r="G110" s="29">
        <v>10789</v>
      </c>
      <c r="H110" s="29">
        <v>17</v>
      </c>
      <c r="I110" s="29">
        <f t="shared" si="12"/>
        <v>0.15756789322458059</v>
      </c>
      <c r="J110" s="29">
        <v>3.4158333333342249E-2</v>
      </c>
      <c r="K110" s="29">
        <v>1.1868535201857152E-2</v>
      </c>
      <c r="L110" s="29">
        <v>42.683208764278938</v>
      </c>
      <c r="M110" s="29">
        <f t="shared" si="13"/>
        <v>7.6935268214686729</v>
      </c>
      <c r="N110" s="29">
        <v>0.73962288895988759</v>
      </c>
      <c r="O110" s="29">
        <f t="shared" si="14"/>
        <v>0.19122176767922738</v>
      </c>
      <c r="P110" s="29">
        <v>0.97158183801314046</v>
      </c>
      <c r="Q110" s="29">
        <v>6.0976900000000001</v>
      </c>
      <c r="R110" s="29">
        <v>44</v>
      </c>
      <c r="S110" s="29">
        <f t="shared" si="15"/>
        <v>2</v>
      </c>
      <c r="T110" s="29">
        <f t="shared" si="16"/>
        <v>3</v>
      </c>
      <c r="U110" s="29">
        <f t="shared" si="17"/>
        <v>5</v>
      </c>
      <c r="V110" s="29">
        <v>10</v>
      </c>
      <c r="W110" s="29" t="s">
        <v>2225</v>
      </c>
      <c r="Y110">
        <v>15139</v>
      </c>
      <c r="Z110">
        <v>341.77912500000002</v>
      </c>
      <c r="AA110">
        <v>44.294688999999998</v>
      </c>
      <c r="AB110">
        <v>151.38</v>
      </c>
      <c r="AC110">
        <v>616.66642200000001</v>
      </c>
      <c r="AD110">
        <v>61.666642000000003</v>
      </c>
      <c r="AE110">
        <v>2.2575999999999999E-2</v>
      </c>
      <c r="AF110">
        <v>1.5554999999999999E-2</v>
      </c>
      <c r="AG110">
        <v>0.68901500000000004</v>
      </c>
      <c r="AH110">
        <v>1.975E-2</v>
      </c>
      <c r="AI110">
        <v>1.7500000000000002E-2</v>
      </c>
      <c r="AJ110">
        <v>2</v>
      </c>
      <c r="AK110">
        <v>5.8520000000000004E-3</v>
      </c>
      <c r="AL110">
        <v>0.35110400000000003</v>
      </c>
      <c r="AM110">
        <v>0.72660000000000002</v>
      </c>
      <c r="AN110">
        <v>0.54291299999999998</v>
      </c>
      <c r="AO110">
        <v>6.8182999999999994E-2</v>
      </c>
      <c r="AP110">
        <v>55</v>
      </c>
      <c r="AQ110">
        <v>0</v>
      </c>
      <c r="AR110">
        <v>1.0054E-2</v>
      </c>
      <c r="AS110">
        <v>3.9740000000000001E-3</v>
      </c>
      <c r="AT110">
        <v>100.25415099999999</v>
      </c>
      <c r="AU110">
        <v>12.590622</v>
      </c>
      <c r="AV110">
        <v>226.084766</v>
      </c>
      <c r="AW110">
        <v>38.296607999999999</v>
      </c>
      <c r="AX110">
        <v>10.174225</v>
      </c>
      <c r="AY110">
        <v>0</v>
      </c>
      <c r="AZ110">
        <v>7.4422509999999997</v>
      </c>
      <c r="BA110">
        <v>0.74535600000000002</v>
      </c>
    </row>
    <row r="111" spans="1:53" x14ac:dyDescent="0.25">
      <c r="A111" t="s">
        <v>864</v>
      </c>
      <c r="B111" s="29">
        <v>3</v>
      </c>
      <c r="C111" t="s">
        <v>38</v>
      </c>
      <c r="D111">
        <v>9</v>
      </c>
      <c r="E111" t="s">
        <v>1</v>
      </c>
      <c r="F111" t="s">
        <v>50</v>
      </c>
      <c r="G111" s="29">
        <v>5449</v>
      </c>
      <c r="H111" s="29">
        <v>145</v>
      </c>
      <c r="I111" s="29">
        <f t="shared" si="12"/>
        <v>2.6610387227014134</v>
      </c>
      <c r="J111" s="29">
        <v>8.2384210526313326E-2</v>
      </c>
      <c r="K111" s="29">
        <v>7.5167389611761962E-2</v>
      </c>
      <c r="L111" s="29">
        <v>21.557216104973207</v>
      </c>
      <c r="M111" s="29">
        <f t="shared" si="13"/>
        <v>13.432465837837057</v>
      </c>
      <c r="N111" s="29">
        <v>0.79111075926418828</v>
      </c>
      <c r="O111" s="29">
        <f t="shared" si="14"/>
        <v>0.24270963798352807</v>
      </c>
      <c r="P111" s="29">
        <v>0.97434244133332237</v>
      </c>
      <c r="Q111" s="29">
        <v>6.0976900000000001</v>
      </c>
      <c r="R111" s="29">
        <v>44</v>
      </c>
      <c r="S111" s="29">
        <f t="shared" si="15"/>
        <v>2</v>
      </c>
      <c r="T111" s="29">
        <f t="shared" si="16"/>
        <v>3</v>
      </c>
      <c r="U111" s="29">
        <f t="shared" si="17"/>
        <v>5</v>
      </c>
      <c r="V111" s="29">
        <v>10</v>
      </c>
      <c r="W111" s="29" t="s">
        <v>2225</v>
      </c>
      <c r="Y111">
        <v>7443</v>
      </c>
      <c r="Z111">
        <v>341.77912500000002</v>
      </c>
      <c r="AA111">
        <v>21.777221999999998</v>
      </c>
      <c r="AB111">
        <v>74.41</v>
      </c>
      <c r="AC111">
        <v>180.350719</v>
      </c>
      <c r="AD111">
        <v>18.035072</v>
      </c>
      <c r="AE111">
        <v>4.5907999999999997E-2</v>
      </c>
      <c r="AF111">
        <v>3.6734999999999997E-2</v>
      </c>
      <c r="AG111">
        <v>0.80017899999999997</v>
      </c>
      <c r="AH111">
        <v>3.5663E-2</v>
      </c>
      <c r="AI111">
        <v>2.2499999999999999E-2</v>
      </c>
      <c r="AJ111">
        <v>1</v>
      </c>
      <c r="AK111">
        <v>2.9260000000000002E-3</v>
      </c>
      <c r="AL111">
        <v>0.17555200000000001</v>
      </c>
      <c r="AM111">
        <v>0.72551399999999999</v>
      </c>
      <c r="AN111">
        <v>1.03925</v>
      </c>
      <c r="AO111">
        <v>0</v>
      </c>
      <c r="AP111">
        <v>54</v>
      </c>
      <c r="AQ111">
        <v>0</v>
      </c>
      <c r="AR111">
        <v>1.9608E-2</v>
      </c>
      <c r="AS111">
        <v>9.2329999999999999E-3</v>
      </c>
      <c r="AT111">
        <v>50.998316000000003</v>
      </c>
      <c r="AU111">
        <v>0</v>
      </c>
      <c r="AV111">
        <v>204.08163300000001</v>
      </c>
      <c r="AW111">
        <v>0</v>
      </c>
      <c r="AX111">
        <v>0</v>
      </c>
      <c r="AY111">
        <v>0</v>
      </c>
      <c r="AZ111">
        <v>7.8105510000000002</v>
      </c>
      <c r="BA111">
        <v>0.37267800000000001</v>
      </c>
    </row>
    <row r="112" spans="1:53" x14ac:dyDescent="0.25">
      <c r="A112" t="s">
        <v>865</v>
      </c>
      <c r="B112" s="29">
        <v>3</v>
      </c>
      <c r="C112" t="s">
        <v>17</v>
      </c>
      <c r="D112">
        <v>8</v>
      </c>
      <c r="E112" t="s">
        <v>1</v>
      </c>
      <c r="F112" t="s">
        <v>50</v>
      </c>
      <c r="G112" s="29">
        <v>6545</v>
      </c>
      <c r="H112" s="29">
        <v>185</v>
      </c>
      <c r="I112" s="29">
        <f t="shared" si="12"/>
        <v>2.8265851795263561</v>
      </c>
      <c r="J112" s="29">
        <v>0.11723863636363774</v>
      </c>
      <c r="K112" s="29">
        <v>6.3907546035471274E-2</v>
      </c>
      <c r="L112" s="29">
        <v>19.012494945552703</v>
      </c>
      <c r="M112" s="29">
        <f t="shared" si="13"/>
        <v>15.977186997257562</v>
      </c>
      <c r="N112" s="29">
        <v>0.8543086945726639</v>
      </c>
      <c r="O112" s="29">
        <f t="shared" si="14"/>
        <v>0.30590757329200369</v>
      </c>
      <c r="Q112" s="29">
        <v>6.0976900000000001</v>
      </c>
      <c r="R112" s="29">
        <v>44</v>
      </c>
      <c r="S112" s="29">
        <f t="shared" si="15"/>
        <v>2</v>
      </c>
      <c r="T112" s="29">
        <f t="shared" si="16"/>
        <v>3</v>
      </c>
      <c r="U112" s="29">
        <f t="shared" si="17"/>
        <v>5</v>
      </c>
      <c r="V112" s="29">
        <v>10</v>
      </c>
      <c r="W112" s="29" t="s">
        <v>2225</v>
      </c>
      <c r="Y112">
        <v>7577</v>
      </c>
      <c r="Z112">
        <v>397.83190000000002</v>
      </c>
      <c r="AA112">
        <v>19.045732999999998</v>
      </c>
      <c r="AB112">
        <v>75.72</v>
      </c>
      <c r="AC112">
        <v>172.26619400000001</v>
      </c>
      <c r="AD112">
        <v>17.226618999999999</v>
      </c>
      <c r="AE112">
        <v>5.2492999999999998E-2</v>
      </c>
      <c r="AF112">
        <v>4.5020999999999999E-2</v>
      </c>
      <c r="AG112">
        <v>0.85765499999999995</v>
      </c>
      <c r="AH112">
        <v>4.0300000000000002E-2</v>
      </c>
      <c r="AI112">
        <v>2.75E-2</v>
      </c>
      <c r="AJ112">
        <v>3</v>
      </c>
      <c r="AK112">
        <v>7.541E-3</v>
      </c>
      <c r="AL112">
        <v>0.45245200000000002</v>
      </c>
      <c r="AM112">
        <v>1.4781580000000001</v>
      </c>
      <c r="AN112">
        <v>0.78096699999999997</v>
      </c>
      <c r="AO112">
        <v>0.27013599999999999</v>
      </c>
      <c r="AP112">
        <v>37.333333000000003</v>
      </c>
      <c r="AQ112">
        <v>9.2915729999999996</v>
      </c>
      <c r="AR112">
        <v>2.1493999999999999E-2</v>
      </c>
      <c r="AS112">
        <v>8.2819999999999994E-3</v>
      </c>
      <c r="AT112">
        <v>47.552478000000001</v>
      </c>
      <c r="AU112">
        <v>5.2955300000000003</v>
      </c>
      <c r="AV112">
        <v>126.827646</v>
      </c>
      <c r="AW112">
        <v>17.584996</v>
      </c>
      <c r="AX112">
        <v>89.663624999999996</v>
      </c>
      <c r="AY112">
        <v>55.775452000000001</v>
      </c>
      <c r="AZ112">
        <v>6.2090439999999996</v>
      </c>
      <c r="BA112">
        <v>0.49487199999999998</v>
      </c>
    </row>
    <row r="113" spans="1:58" x14ac:dyDescent="0.25">
      <c r="A113" t="s">
        <v>866</v>
      </c>
      <c r="B113">
        <v>4</v>
      </c>
      <c r="C113" t="s">
        <v>21</v>
      </c>
      <c r="D113">
        <v>7</v>
      </c>
      <c r="E113" t="s">
        <v>1</v>
      </c>
      <c r="F113" t="s">
        <v>52</v>
      </c>
      <c r="G113" s="29">
        <v>26340</v>
      </c>
      <c r="H113" s="29">
        <v>0</v>
      </c>
      <c r="I113" s="29">
        <f t="shared" si="12"/>
        <v>0</v>
      </c>
      <c r="J113" s="29">
        <v>0</v>
      </c>
      <c r="K113" s="29">
        <v>0</v>
      </c>
      <c r="L113" s="29">
        <v>66.76103953123598</v>
      </c>
      <c r="M113" s="29">
        <f t="shared" si="13"/>
        <v>31.771357588425715</v>
      </c>
      <c r="N113" s="29">
        <v>0.28898049552753585</v>
      </c>
      <c r="O113" s="29">
        <f t="shared" si="14"/>
        <v>0.25942062575312436</v>
      </c>
      <c r="P113" s="29">
        <v>1.0011275276794194</v>
      </c>
      <c r="Q113" s="29">
        <v>3.39988</v>
      </c>
      <c r="R113" s="29">
        <v>25</v>
      </c>
      <c r="S113" s="29">
        <f>AVERAGE(3,8,26)</f>
        <v>12.333333333333334</v>
      </c>
      <c r="T113" s="29">
        <f>AVERAGE(7,6,17)</f>
        <v>10</v>
      </c>
      <c r="U113" s="29">
        <f>AVERAGE(10,14,43)</f>
        <v>22.333333333333332</v>
      </c>
      <c r="V113" s="29">
        <v>242.5</v>
      </c>
      <c r="W113" s="29" t="s">
        <v>2226</v>
      </c>
      <c r="Y113">
        <v>29015</v>
      </c>
      <c r="Z113">
        <v>435.59775000000002</v>
      </c>
      <c r="AA113">
        <v>66.609618999999995</v>
      </c>
      <c r="AB113">
        <v>290.14</v>
      </c>
      <c r="AC113">
        <v>1648.798108</v>
      </c>
      <c r="AD113">
        <v>164.87981099999999</v>
      </c>
      <c r="AE113">
        <v>1.5011999999999999E-2</v>
      </c>
      <c r="AF113">
        <v>4.3090000000000003E-3</v>
      </c>
      <c r="AG113">
        <v>0.28702699999999998</v>
      </c>
      <c r="AH113">
        <v>1.4749999999999999E-2</v>
      </c>
      <c r="AI113">
        <v>1.2500000000000001E-2</v>
      </c>
      <c r="AJ113">
        <v>1</v>
      </c>
      <c r="AK113">
        <v>2.2959999999999999E-3</v>
      </c>
      <c r="AL113">
        <v>0.137742</v>
      </c>
      <c r="AM113">
        <v>0.48250900000000002</v>
      </c>
      <c r="AN113">
        <v>1.3354999999999999</v>
      </c>
      <c r="AO113">
        <v>0</v>
      </c>
      <c r="AP113">
        <v>140</v>
      </c>
      <c r="AQ113">
        <v>0</v>
      </c>
      <c r="AR113">
        <v>9.6080000000000002E-3</v>
      </c>
      <c r="AS113">
        <v>2.506E-3</v>
      </c>
      <c r="AT113">
        <v>104.08086900000001</v>
      </c>
      <c r="AU113">
        <v>0</v>
      </c>
      <c r="AV113">
        <v>291.97080299999999</v>
      </c>
      <c r="AW113">
        <v>0</v>
      </c>
      <c r="AX113">
        <v>0</v>
      </c>
      <c r="AY113">
        <v>0</v>
      </c>
      <c r="AZ113">
        <v>6.452712</v>
      </c>
      <c r="BA113">
        <v>0.33071899999999999</v>
      </c>
    </row>
    <row r="114" spans="1:58" x14ac:dyDescent="0.25">
      <c r="A114" t="s">
        <v>866</v>
      </c>
      <c r="B114" s="29">
        <v>4</v>
      </c>
      <c r="C114" t="s">
        <v>0</v>
      </c>
      <c r="D114">
        <v>10</v>
      </c>
      <c r="E114" t="s">
        <v>1</v>
      </c>
      <c r="F114" t="s">
        <v>51</v>
      </c>
      <c r="G114" s="29">
        <v>8405</v>
      </c>
      <c r="H114" s="29">
        <v>24</v>
      </c>
      <c r="I114" s="29">
        <f t="shared" si="12"/>
        <v>0.28554431885782272</v>
      </c>
      <c r="J114" s="29">
        <v>7.8562499999997426E-2</v>
      </c>
      <c r="K114" s="29">
        <v>1.0138350726079876E-2</v>
      </c>
      <c r="L114" s="29">
        <v>21.303209463175339</v>
      </c>
      <c r="M114" s="29">
        <f t="shared" si="13"/>
        <v>13.686472479634926</v>
      </c>
      <c r="N114" s="29">
        <v>0.42302145633336524</v>
      </c>
      <c r="O114" s="29">
        <f t="shared" si="14"/>
        <v>0.12537966494729497</v>
      </c>
      <c r="P114" s="29">
        <v>1.0011275276794194</v>
      </c>
      <c r="Q114" s="29">
        <v>3.39988</v>
      </c>
      <c r="R114" s="29">
        <v>25</v>
      </c>
      <c r="S114" s="29">
        <f>AVERAGE(3,8,26)</f>
        <v>12.333333333333334</v>
      </c>
      <c r="T114" s="29">
        <f>AVERAGE(7,6,17)</f>
        <v>10</v>
      </c>
      <c r="U114" s="29">
        <f>AVERAGE(10,14,43)</f>
        <v>22.333333333333332</v>
      </c>
      <c r="V114" s="29">
        <v>242.5</v>
      </c>
      <c r="W114" s="29" t="s">
        <v>2226</v>
      </c>
      <c r="Y114">
        <v>9275</v>
      </c>
      <c r="Z114">
        <v>435.59775000000002</v>
      </c>
      <c r="AA114">
        <v>21.292580000000001</v>
      </c>
      <c r="AB114">
        <v>92.74</v>
      </c>
      <c r="AC114">
        <v>278.34487999999999</v>
      </c>
      <c r="AD114">
        <v>27.834488</v>
      </c>
      <c r="AE114">
        <v>4.6956999999999999E-2</v>
      </c>
      <c r="AF114">
        <v>1.9821999999999999E-2</v>
      </c>
      <c r="AG114">
        <v>0.42213000000000001</v>
      </c>
      <c r="AH114">
        <v>4.4225E-2</v>
      </c>
      <c r="AI114">
        <v>4.2500000000000003E-2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</row>
    <row r="115" spans="1:58" x14ac:dyDescent="0.25">
      <c r="A115" t="s">
        <v>867</v>
      </c>
      <c r="B115" s="29">
        <v>4</v>
      </c>
      <c r="C115" t="s">
        <v>0</v>
      </c>
      <c r="D115">
        <v>10</v>
      </c>
      <c r="E115" t="s">
        <v>1</v>
      </c>
      <c r="F115" t="s">
        <v>51</v>
      </c>
      <c r="G115" s="29">
        <v>7490</v>
      </c>
      <c r="H115" s="29">
        <v>17</v>
      </c>
      <c r="I115" s="29">
        <f t="shared" si="12"/>
        <v>0.22696929238985314</v>
      </c>
      <c r="J115" s="29">
        <v>4.5599999999997941E-2</v>
      </c>
      <c r="K115" s="29">
        <v>1.2030661326132097E-2</v>
      </c>
      <c r="L115" s="29">
        <v>30.036551110909802</v>
      </c>
      <c r="M115" s="29">
        <f t="shared" si="13"/>
        <v>4.953130831900463</v>
      </c>
      <c r="N115" s="29">
        <v>0.4075000130276894</v>
      </c>
      <c r="O115" s="29">
        <f t="shared" si="14"/>
        <v>0.14090110825297081</v>
      </c>
      <c r="P115" s="29">
        <v>0.99516615721680846</v>
      </c>
      <c r="Q115" s="29">
        <v>3.39988</v>
      </c>
      <c r="R115" s="29">
        <v>25</v>
      </c>
      <c r="S115" s="29">
        <f t="shared" ref="S115:S146" si="18">AVERAGE(3,8,26)</f>
        <v>12.333333333333334</v>
      </c>
      <c r="T115" s="29">
        <f t="shared" ref="T115:T146" si="19">AVERAGE(7,6,17)</f>
        <v>10</v>
      </c>
      <c r="U115" s="29">
        <f t="shared" ref="U115:U146" si="20">AVERAGE(10,14,43)</f>
        <v>22.333333333333332</v>
      </c>
      <c r="V115" s="29">
        <v>242.5</v>
      </c>
      <c r="W115" s="29" t="s">
        <v>2226</v>
      </c>
      <c r="Y115">
        <v>9098</v>
      </c>
      <c r="Z115">
        <v>301.66652499999998</v>
      </c>
      <c r="AA115">
        <v>30.159130000000001</v>
      </c>
      <c r="AB115">
        <v>90.97</v>
      </c>
      <c r="AC115">
        <v>334.79645900000003</v>
      </c>
      <c r="AD115">
        <v>33.479646000000002</v>
      </c>
      <c r="AE115">
        <v>3.3158E-2</v>
      </c>
      <c r="AF115">
        <v>1.3802999999999999E-2</v>
      </c>
      <c r="AG115">
        <v>0.41628500000000002</v>
      </c>
      <c r="AH115">
        <v>3.1274999999999997E-2</v>
      </c>
      <c r="AI115">
        <v>2.75E-2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</row>
    <row r="116" spans="1:58" x14ac:dyDescent="0.25">
      <c r="A116" t="s">
        <v>867</v>
      </c>
      <c r="B116" s="29">
        <v>4</v>
      </c>
      <c r="C116" t="s">
        <v>5</v>
      </c>
      <c r="D116">
        <v>14</v>
      </c>
      <c r="E116" t="s">
        <v>1</v>
      </c>
      <c r="F116" t="s">
        <v>52</v>
      </c>
      <c r="G116" s="29">
        <v>17355</v>
      </c>
      <c r="H116" s="29">
        <v>0</v>
      </c>
      <c r="I116" s="29">
        <f t="shared" si="12"/>
        <v>0</v>
      </c>
      <c r="J116" s="29">
        <v>0</v>
      </c>
      <c r="K116" s="29">
        <v>0</v>
      </c>
      <c r="L116" s="29">
        <v>69.59737577167418</v>
      </c>
      <c r="M116" s="29">
        <f t="shared" si="13"/>
        <v>34.607693828863916</v>
      </c>
      <c r="N116" s="29">
        <v>0.29870792850687455</v>
      </c>
      <c r="O116" s="29">
        <f t="shared" si="14"/>
        <v>0.24969319277378565</v>
      </c>
      <c r="P116" s="29">
        <v>0.99516615721680846</v>
      </c>
      <c r="Q116" s="29">
        <v>3.39988</v>
      </c>
      <c r="R116" s="29">
        <v>25</v>
      </c>
      <c r="S116" s="29">
        <f t="shared" si="18"/>
        <v>12.333333333333334</v>
      </c>
      <c r="T116" s="29">
        <f t="shared" si="19"/>
        <v>10</v>
      </c>
      <c r="U116" s="29">
        <f t="shared" si="20"/>
        <v>22.333333333333332</v>
      </c>
      <c r="V116" s="29">
        <v>242.5</v>
      </c>
      <c r="W116" s="29" t="s">
        <v>2226</v>
      </c>
      <c r="Y116">
        <v>20942</v>
      </c>
      <c r="Z116">
        <v>301.66652499999998</v>
      </c>
      <c r="AA116">
        <v>69.421026999999995</v>
      </c>
      <c r="AB116">
        <v>209.41</v>
      </c>
      <c r="AC116">
        <v>1188.915195</v>
      </c>
      <c r="AD116">
        <v>118.89152</v>
      </c>
      <c r="AE116">
        <v>1.4404E-2</v>
      </c>
      <c r="AF116">
        <v>4.3270000000000001E-3</v>
      </c>
      <c r="AG116">
        <v>0.30040600000000001</v>
      </c>
      <c r="AH116">
        <v>1.405E-2</v>
      </c>
      <c r="AI116">
        <v>1.2500000000000001E-2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</row>
    <row r="117" spans="1:58" x14ac:dyDescent="0.25">
      <c r="A117" t="s">
        <v>868</v>
      </c>
      <c r="B117" s="29">
        <v>4</v>
      </c>
      <c r="C117" t="s">
        <v>3</v>
      </c>
      <c r="D117">
        <v>4</v>
      </c>
      <c r="E117" t="s">
        <v>1</v>
      </c>
      <c r="F117" t="s">
        <v>52</v>
      </c>
      <c r="G117" s="29">
        <v>12008</v>
      </c>
      <c r="H117" s="29">
        <v>0</v>
      </c>
      <c r="I117" s="29">
        <f t="shared" si="12"/>
        <v>0</v>
      </c>
      <c r="J117" s="29">
        <v>0</v>
      </c>
      <c r="K117" s="29">
        <v>0</v>
      </c>
      <c r="L117" s="29">
        <v>50.381312120412787</v>
      </c>
      <c r="M117" s="29">
        <f t="shared" si="13"/>
        <v>15.391630177602522</v>
      </c>
      <c r="N117" s="29">
        <v>0.4472890716783966</v>
      </c>
      <c r="O117" s="29">
        <f t="shared" si="14"/>
        <v>0.10111204960226361</v>
      </c>
      <c r="P117" s="29">
        <v>1.0085323853932433</v>
      </c>
      <c r="Q117" s="29">
        <v>3.39988</v>
      </c>
      <c r="R117" s="29">
        <v>25</v>
      </c>
      <c r="S117" s="29">
        <f t="shared" si="18"/>
        <v>12.333333333333334</v>
      </c>
      <c r="T117" s="29">
        <f t="shared" si="19"/>
        <v>10</v>
      </c>
      <c r="U117" s="29">
        <f t="shared" si="20"/>
        <v>22.333333333333332</v>
      </c>
      <c r="V117" s="29">
        <v>242.5</v>
      </c>
      <c r="W117" s="29" t="s">
        <v>2226</v>
      </c>
      <c r="Y117">
        <v>16324</v>
      </c>
      <c r="Z117">
        <v>309.11042500000002</v>
      </c>
      <c r="AA117">
        <v>52.809607</v>
      </c>
      <c r="AB117">
        <v>163.22999999999999</v>
      </c>
      <c r="AC117">
        <v>723.43838500000004</v>
      </c>
      <c r="AD117">
        <v>72.343839000000003</v>
      </c>
      <c r="AE117">
        <v>1.8936000000000001E-2</v>
      </c>
      <c r="AF117">
        <v>8.5190000000000005E-3</v>
      </c>
      <c r="AG117">
        <v>0.449903</v>
      </c>
      <c r="AH117">
        <v>1.7624999999999998E-2</v>
      </c>
      <c r="AI117">
        <v>1.7500000000000002E-2</v>
      </c>
      <c r="AJ117">
        <v>1</v>
      </c>
      <c r="AK117">
        <v>3.235E-3</v>
      </c>
      <c r="AL117">
        <v>0.194105</v>
      </c>
      <c r="AM117">
        <v>0.62484700000000004</v>
      </c>
      <c r="AN117">
        <v>0.97465000000000002</v>
      </c>
      <c r="AO117">
        <v>0</v>
      </c>
      <c r="AP117">
        <v>102</v>
      </c>
      <c r="AQ117">
        <v>0</v>
      </c>
      <c r="AR117">
        <v>9.6500000000000006E-3</v>
      </c>
      <c r="AS117">
        <v>3.2880000000000001E-3</v>
      </c>
      <c r="AT117">
        <v>103.626943</v>
      </c>
      <c r="AU117">
        <v>0</v>
      </c>
      <c r="AV117">
        <v>216.216216</v>
      </c>
      <c r="AW117">
        <v>0</v>
      </c>
      <c r="AX117">
        <v>0</v>
      </c>
      <c r="AY117">
        <v>0</v>
      </c>
      <c r="AZ117">
        <v>9.4603090000000005</v>
      </c>
      <c r="BA117">
        <v>0.37267800000000001</v>
      </c>
    </row>
    <row r="118" spans="1:58" x14ac:dyDescent="0.25">
      <c r="A118" t="s">
        <v>868</v>
      </c>
      <c r="B118" s="29">
        <v>4</v>
      </c>
      <c r="C118" t="s">
        <v>4</v>
      </c>
      <c r="D118">
        <v>12</v>
      </c>
      <c r="E118" t="s">
        <v>1</v>
      </c>
      <c r="F118" t="s">
        <v>50</v>
      </c>
      <c r="G118" s="29">
        <v>8861</v>
      </c>
      <c r="H118" s="29">
        <v>135</v>
      </c>
      <c r="I118" s="29">
        <f t="shared" si="12"/>
        <v>1.5235300756122334</v>
      </c>
      <c r="J118" s="29">
        <v>5.7696875000000869E-2</v>
      </c>
      <c r="K118" s="29">
        <v>6.7130329274367462E-2</v>
      </c>
      <c r="L118" s="29">
        <v>37.177615481260631</v>
      </c>
      <c r="M118" s="29">
        <f t="shared" si="13"/>
        <v>2.1879335384503662</v>
      </c>
      <c r="N118" s="29">
        <v>0.45163921510246913</v>
      </c>
      <c r="O118" s="29">
        <f t="shared" si="14"/>
        <v>9.6761906178191082E-2</v>
      </c>
      <c r="P118" s="29">
        <v>1.0085323853932433</v>
      </c>
      <c r="Q118" s="29">
        <v>3.39988</v>
      </c>
      <c r="R118" s="29">
        <v>25</v>
      </c>
      <c r="S118" s="29">
        <f t="shared" si="18"/>
        <v>12.333333333333334</v>
      </c>
      <c r="T118" s="29">
        <f t="shared" si="19"/>
        <v>10</v>
      </c>
      <c r="U118" s="29">
        <f t="shared" si="20"/>
        <v>22.333333333333332</v>
      </c>
      <c r="V118" s="29">
        <v>242.5</v>
      </c>
      <c r="W118" s="29" t="s">
        <v>2226</v>
      </c>
      <c r="Y118">
        <v>12020</v>
      </c>
      <c r="Z118">
        <v>309.11042500000002</v>
      </c>
      <c r="AA118">
        <v>38.885779999999997</v>
      </c>
      <c r="AB118">
        <v>120.19</v>
      </c>
      <c r="AC118">
        <v>423.65308199999998</v>
      </c>
      <c r="AD118">
        <v>42.365307999999999</v>
      </c>
      <c r="AE118">
        <v>2.5717E-2</v>
      </c>
      <c r="AF118">
        <v>1.2050999999999999E-2</v>
      </c>
      <c r="AG118">
        <v>0.46861700000000001</v>
      </c>
      <c r="AH118">
        <v>2.4049999999999998E-2</v>
      </c>
      <c r="AI118">
        <v>2.2499999999999999E-2</v>
      </c>
      <c r="AJ118">
        <v>6</v>
      </c>
      <c r="AK118">
        <v>1.9411000000000001E-2</v>
      </c>
      <c r="AL118">
        <v>1.1646319999999999</v>
      </c>
      <c r="AM118">
        <v>3.5440930000000002</v>
      </c>
      <c r="AN118">
        <v>0.76067899999999999</v>
      </c>
      <c r="AO118">
        <v>0.244531</v>
      </c>
      <c r="AP118">
        <v>71</v>
      </c>
      <c r="AQ118">
        <v>23.983328</v>
      </c>
      <c r="AR118">
        <v>1.0867E-2</v>
      </c>
      <c r="AS118">
        <v>4.385E-3</v>
      </c>
      <c r="AT118">
        <v>91.745746999999994</v>
      </c>
      <c r="AU118">
        <v>7.1350949999999997</v>
      </c>
      <c r="AV118">
        <v>424.90722599999998</v>
      </c>
      <c r="AW118">
        <v>358.65962200000001</v>
      </c>
      <c r="AX118">
        <v>0.38421</v>
      </c>
      <c r="AY118">
        <v>0.39695200000000003</v>
      </c>
      <c r="AZ118">
        <v>10.167960000000001</v>
      </c>
      <c r="BA118">
        <v>2.2360679999999999</v>
      </c>
    </row>
    <row r="119" spans="1:58" x14ac:dyDescent="0.25">
      <c r="A119" t="s">
        <v>869</v>
      </c>
      <c r="B119" s="29">
        <v>4</v>
      </c>
      <c r="C119" t="s">
        <v>2</v>
      </c>
      <c r="D119">
        <v>3</v>
      </c>
      <c r="E119" t="s">
        <v>1</v>
      </c>
      <c r="F119" t="s">
        <v>50</v>
      </c>
      <c r="G119" s="29">
        <v>14566</v>
      </c>
      <c r="H119" s="29">
        <v>413</v>
      </c>
      <c r="I119" s="29">
        <f t="shared" si="12"/>
        <v>2.835370039818756</v>
      </c>
      <c r="J119" s="29">
        <v>5.8489024390245635E-2</v>
      </c>
      <c r="K119" s="29">
        <v>0.14272954047432895</v>
      </c>
      <c r="L119" s="29">
        <v>50.70728015973355</v>
      </c>
      <c r="M119" s="29">
        <f t="shared" si="13"/>
        <v>15.717598216923285</v>
      </c>
      <c r="N119" s="29">
        <v>0.41690355974859111</v>
      </c>
      <c r="O119" s="29">
        <f t="shared" si="14"/>
        <v>0.1314975615320691</v>
      </c>
      <c r="P119" s="29">
        <v>1.0299607896676715</v>
      </c>
      <c r="Q119" s="29">
        <v>3.39988</v>
      </c>
      <c r="R119" s="29">
        <v>25</v>
      </c>
      <c r="S119" s="29">
        <f t="shared" si="18"/>
        <v>12.333333333333334</v>
      </c>
      <c r="T119" s="29">
        <f t="shared" si="19"/>
        <v>10</v>
      </c>
      <c r="U119" s="29">
        <f t="shared" si="20"/>
        <v>22.333333333333332</v>
      </c>
      <c r="V119" s="29">
        <v>242.5</v>
      </c>
      <c r="W119" s="29" t="s">
        <v>2226</v>
      </c>
      <c r="Y119">
        <v>15763</v>
      </c>
      <c r="Z119">
        <v>312.41435000000001</v>
      </c>
      <c r="AA119">
        <v>50.455429000000002</v>
      </c>
      <c r="AB119">
        <v>157.62</v>
      </c>
      <c r="AC119">
        <v>651.43596400000001</v>
      </c>
      <c r="AD119">
        <v>65.143596000000002</v>
      </c>
      <c r="AE119">
        <v>1.9817999999999999E-2</v>
      </c>
      <c r="AF119">
        <v>8.2050000000000005E-3</v>
      </c>
      <c r="AG119">
        <v>0.41400799999999999</v>
      </c>
      <c r="AH119">
        <v>1.9199999999999998E-2</v>
      </c>
      <c r="AI119">
        <v>1.7500000000000002E-2</v>
      </c>
      <c r="AJ119">
        <v>25</v>
      </c>
      <c r="AK119">
        <v>8.0021999999999996E-2</v>
      </c>
      <c r="AL119">
        <v>4.8013159999999999</v>
      </c>
      <c r="AM119">
        <v>7.2130939999999999</v>
      </c>
      <c r="AN119">
        <v>0.39148500000000003</v>
      </c>
      <c r="AO119">
        <v>0.145313</v>
      </c>
      <c r="AP119">
        <v>45.48</v>
      </c>
      <c r="AQ119">
        <v>12.527037</v>
      </c>
      <c r="AR119">
        <v>8.8009999999999998E-3</v>
      </c>
      <c r="AS119">
        <v>3.2659999999999998E-3</v>
      </c>
      <c r="AT119">
        <v>117.88355199999999</v>
      </c>
      <c r="AU119">
        <v>14.741528000000001</v>
      </c>
      <c r="AV119">
        <v>263.32214499999998</v>
      </c>
      <c r="AW119">
        <v>38.153503000000001</v>
      </c>
      <c r="AX119">
        <v>10.920000999999999</v>
      </c>
      <c r="AY119">
        <v>6.2525620000000002</v>
      </c>
      <c r="AZ119">
        <v>6.4158900000000001</v>
      </c>
      <c r="BA119">
        <v>2.266912</v>
      </c>
    </row>
    <row r="120" spans="1:58" x14ac:dyDescent="0.25">
      <c r="A120" t="s">
        <v>869</v>
      </c>
      <c r="B120" s="29">
        <v>4</v>
      </c>
      <c r="C120" t="s">
        <v>13</v>
      </c>
      <c r="D120">
        <v>11</v>
      </c>
      <c r="E120" t="s">
        <v>1</v>
      </c>
      <c r="F120" t="s">
        <v>51</v>
      </c>
      <c r="G120" s="29">
        <v>13477</v>
      </c>
      <c r="H120" s="29">
        <v>22</v>
      </c>
      <c r="I120" s="29">
        <f t="shared" si="12"/>
        <v>0.16324107739111079</v>
      </c>
      <c r="J120" s="29">
        <v>1.4404999999991475E-2</v>
      </c>
      <c r="K120" s="29">
        <v>1.7406041521259626E-2</v>
      </c>
      <c r="L120" s="29">
        <v>46.916244316403201</v>
      </c>
      <c r="M120" s="29">
        <f t="shared" si="13"/>
        <v>11.926562373592937</v>
      </c>
      <c r="N120" s="29">
        <v>0.40120199714786997</v>
      </c>
      <c r="O120" s="29">
        <f t="shared" si="14"/>
        <v>0.14719912413279024</v>
      </c>
      <c r="P120" s="29">
        <v>1.0160722065481753</v>
      </c>
      <c r="Q120" s="29">
        <v>3.39988</v>
      </c>
      <c r="R120" s="29">
        <v>25</v>
      </c>
      <c r="S120" s="29">
        <f t="shared" si="18"/>
        <v>12.333333333333334</v>
      </c>
      <c r="T120" s="29">
        <f t="shared" si="19"/>
        <v>10</v>
      </c>
      <c r="U120" s="29">
        <f t="shared" si="20"/>
        <v>22.333333333333332</v>
      </c>
      <c r="V120" s="29">
        <v>242.5</v>
      </c>
      <c r="W120" s="29" t="s">
        <v>2226</v>
      </c>
      <c r="Y120">
        <v>14644</v>
      </c>
      <c r="Z120">
        <v>312.41435000000001</v>
      </c>
      <c r="AA120">
        <v>46.873646999999998</v>
      </c>
      <c r="AB120">
        <v>146.43</v>
      </c>
      <c r="AC120">
        <v>662.60927000000004</v>
      </c>
      <c r="AD120">
        <v>66.260926999999995</v>
      </c>
      <c r="AE120">
        <v>2.1330999999999999E-2</v>
      </c>
      <c r="AF120">
        <v>8.5810000000000001E-3</v>
      </c>
      <c r="AG120">
        <v>0.40229799999999999</v>
      </c>
      <c r="AH120">
        <v>2.0924999999999999E-2</v>
      </c>
      <c r="AI120">
        <v>2.2499999999999999E-2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D120" s="22" t="s">
        <v>848</v>
      </c>
      <c r="BE120" s="22" t="s">
        <v>849</v>
      </c>
      <c r="BF120" s="22" t="s">
        <v>847</v>
      </c>
    </row>
    <row r="121" spans="1:58" x14ac:dyDescent="0.25">
      <c r="A121" t="s">
        <v>869</v>
      </c>
      <c r="B121" s="29">
        <v>4</v>
      </c>
      <c r="C121" t="s">
        <v>4</v>
      </c>
      <c r="D121">
        <v>12</v>
      </c>
      <c r="E121" t="s">
        <v>1</v>
      </c>
      <c r="F121" t="s">
        <v>52</v>
      </c>
      <c r="G121" s="29">
        <v>16968</v>
      </c>
      <c r="H121" s="29">
        <v>0</v>
      </c>
      <c r="I121" s="29">
        <f t="shared" si="12"/>
        <v>0</v>
      </c>
      <c r="J121" s="29">
        <v>0</v>
      </c>
      <c r="K121" s="29">
        <v>0</v>
      </c>
      <c r="L121" s="29">
        <v>59.069142506546676</v>
      </c>
      <c r="M121" s="29">
        <f t="shared" si="13"/>
        <v>24.079460563736411</v>
      </c>
      <c r="N121" s="29">
        <v>0.35226083124977664</v>
      </c>
      <c r="O121" s="29">
        <f t="shared" si="14"/>
        <v>0.19614029003088357</v>
      </c>
      <c r="P121" s="29">
        <v>1.0195919090550287</v>
      </c>
      <c r="Q121" s="29">
        <v>3.39988</v>
      </c>
      <c r="R121" s="29">
        <v>25</v>
      </c>
      <c r="S121" s="29">
        <f t="shared" si="18"/>
        <v>12.333333333333334</v>
      </c>
      <c r="T121" s="29">
        <f t="shared" si="19"/>
        <v>10</v>
      </c>
      <c r="U121" s="29">
        <f t="shared" si="20"/>
        <v>22.333333333333332</v>
      </c>
      <c r="V121" s="29">
        <v>242.5</v>
      </c>
      <c r="W121" s="29" t="s">
        <v>2226</v>
      </c>
      <c r="Y121">
        <v>18372</v>
      </c>
      <c r="Z121">
        <v>312.41435000000001</v>
      </c>
      <c r="AA121">
        <v>58.806517999999997</v>
      </c>
      <c r="AB121">
        <v>183.71</v>
      </c>
      <c r="AC121">
        <v>918.30166399999996</v>
      </c>
      <c r="AD121">
        <v>91.830166000000006</v>
      </c>
      <c r="AE121">
        <v>1.7003000000000001E-2</v>
      </c>
      <c r="AF121">
        <v>5.9649999999999998E-3</v>
      </c>
      <c r="AG121">
        <v>0.35081400000000001</v>
      </c>
      <c r="AH121">
        <v>1.6199999999999999E-2</v>
      </c>
      <c r="AI121">
        <v>1.7500000000000002E-2</v>
      </c>
      <c r="AJ121">
        <v>1</v>
      </c>
      <c r="AK121">
        <v>3.2009999999999999E-3</v>
      </c>
      <c r="AL121">
        <v>0.192053</v>
      </c>
      <c r="AM121">
        <v>0.41367300000000001</v>
      </c>
      <c r="AN121">
        <v>0.73550000000000004</v>
      </c>
      <c r="AO121">
        <v>0</v>
      </c>
      <c r="AP121">
        <v>76</v>
      </c>
      <c r="AQ121">
        <v>0</v>
      </c>
      <c r="AR121">
        <v>9.8069999999999997E-3</v>
      </c>
      <c r="AS121">
        <v>2.4849999999999998E-3</v>
      </c>
      <c r="AT121">
        <v>101.971448</v>
      </c>
      <c r="AU121">
        <v>0</v>
      </c>
      <c r="AV121">
        <v>208.33333300000001</v>
      </c>
      <c r="AW121">
        <v>0</v>
      </c>
      <c r="AX121">
        <v>0</v>
      </c>
      <c r="AY121">
        <v>0</v>
      </c>
      <c r="AZ121">
        <v>5.3730019999999996</v>
      </c>
      <c r="BA121">
        <v>0.37267800000000001</v>
      </c>
      <c r="BD121" t="e">
        <f>AVERAGE(#REF!)</f>
        <v>#REF!</v>
      </c>
      <c r="BE121" s="22" t="e">
        <f>AVERAGE(#REF!)</f>
        <v>#REF!</v>
      </c>
      <c r="BF121" s="22" t="e">
        <f>AVERAGE(#REF!)</f>
        <v>#REF!</v>
      </c>
    </row>
    <row r="122" spans="1:58" x14ac:dyDescent="0.25">
      <c r="A122" t="s">
        <v>870</v>
      </c>
      <c r="B122" s="29">
        <v>4</v>
      </c>
      <c r="C122" t="s">
        <v>9</v>
      </c>
      <c r="D122">
        <v>2</v>
      </c>
      <c r="E122" t="s">
        <v>1</v>
      </c>
      <c r="F122" t="s">
        <v>52</v>
      </c>
      <c r="G122" s="29">
        <v>13358</v>
      </c>
      <c r="H122" s="29">
        <v>20</v>
      </c>
      <c r="I122" s="29">
        <f t="shared" si="12"/>
        <v>0.14972301242701003</v>
      </c>
      <c r="J122" s="29">
        <v>7.1462499999995543E-2</v>
      </c>
      <c r="K122" s="29">
        <v>7.0727262080847141E-3</v>
      </c>
      <c r="L122" s="29">
        <v>47.238738343797806</v>
      </c>
      <c r="M122" s="29">
        <f t="shared" si="13"/>
        <v>12.249056400987541</v>
      </c>
      <c r="N122" s="29">
        <v>0.50917703164376327</v>
      </c>
      <c r="O122" s="29">
        <f t="shared" si="14"/>
        <v>3.9224089636896942E-2</v>
      </c>
      <c r="P122" s="29">
        <v>0.97545605220776965</v>
      </c>
      <c r="Q122" s="29">
        <v>3.39988</v>
      </c>
      <c r="R122" s="29">
        <v>25</v>
      </c>
      <c r="S122" s="29">
        <f t="shared" si="18"/>
        <v>12.333333333333334</v>
      </c>
      <c r="T122" s="29">
        <f t="shared" si="19"/>
        <v>10</v>
      </c>
      <c r="U122" s="29">
        <f t="shared" si="20"/>
        <v>22.333333333333332</v>
      </c>
      <c r="V122" s="29">
        <v>242.5</v>
      </c>
      <c r="W122" s="29" t="s">
        <v>2226</v>
      </c>
      <c r="Y122">
        <v>15687</v>
      </c>
      <c r="Z122">
        <v>328.08069999999998</v>
      </c>
      <c r="AA122">
        <v>47.814455000000002</v>
      </c>
      <c r="AB122">
        <v>156.86000000000001</v>
      </c>
      <c r="AC122">
        <v>699.61036300000001</v>
      </c>
      <c r="AD122">
        <v>69.961036000000007</v>
      </c>
      <c r="AE122">
        <v>2.0910999999999999E-2</v>
      </c>
      <c r="AF122">
        <v>1.0695E-2</v>
      </c>
      <c r="AG122">
        <v>0.51144000000000001</v>
      </c>
      <c r="AH122">
        <v>1.8974999999999999E-2</v>
      </c>
      <c r="AI122">
        <v>1.7500000000000002E-2</v>
      </c>
      <c r="AJ122">
        <v>1</v>
      </c>
      <c r="AK122">
        <v>3.0479999999999999E-3</v>
      </c>
      <c r="AL122">
        <v>0.18288199999999999</v>
      </c>
      <c r="AM122">
        <v>0.33148499999999997</v>
      </c>
      <c r="AN122">
        <v>0.54307499999999997</v>
      </c>
      <c r="AO122">
        <v>0</v>
      </c>
      <c r="AP122">
        <v>52</v>
      </c>
      <c r="AQ122">
        <v>0</v>
      </c>
      <c r="AR122">
        <v>1.0649E-2</v>
      </c>
      <c r="AS122">
        <v>2.8969999999999998E-3</v>
      </c>
      <c r="AT122">
        <v>93.909681000000006</v>
      </c>
      <c r="AU122">
        <v>0</v>
      </c>
      <c r="AV122">
        <v>195.121951</v>
      </c>
      <c r="AW122">
        <v>0</v>
      </c>
      <c r="AX122">
        <v>0</v>
      </c>
      <c r="AY122">
        <v>0</v>
      </c>
      <c r="AZ122">
        <v>5.3484540000000003</v>
      </c>
      <c r="BA122">
        <v>0.37267800000000001</v>
      </c>
      <c r="BD122" t="e">
        <f>STDEV(#REF!)/SQRT(COUNT(#REF!))</f>
        <v>#REF!</v>
      </c>
      <c r="BE122" s="22" t="e">
        <f>STDEV(#REF!)/SQRT(COUNT(#REF!))</f>
        <v>#REF!</v>
      </c>
      <c r="BF122" s="22" t="e">
        <f>STDEV(#REF!)/SQRT(COUNT(#REF!))</f>
        <v>#REF!</v>
      </c>
    </row>
    <row r="123" spans="1:58" x14ac:dyDescent="0.25">
      <c r="A123" t="s">
        <v>870</v>
      </c>
      <c r="B123" s="29">
        <v>4</v>
      </c>
      <c r="C123" t="s">
        <v>3</v>
      </c>
      <c r="D123">
        <v>4</v>
      </c>
      <c r="E123" t="s">
        <v>1</v>
      </c>
      <c r="F123" t="s">
        <v>51</v>
      </c>
      <c r="G123" s="29">
        <v>14665</v>
      </c>
      <c r="H123" s="29">
        <v>176</v>
      </c>
      <c r="I123" s="29">
        <f t="shared" si="12"/>
        <v>1.2001363791339925</v>
      </c>
      <c r="J123" s="29">
        <v>6.1832352941177164E-2</v>
      </c>
      <c r="K123" s="29">
        <v>6.0118172768720071E-2</v>
      </c>
      <c r="L123" s="29">
        <v>51.860764920781165</v>
      </c>
      <c r="M123" s="29">
        <f t="shared" si="13"/>
        <v>16.8710829779709</v>
      </c>
      <c r="N123" s="29">
        <v>0.43693207948621832</v>
      </c>
      <c r="O123" s="29">
        <f t="shared" si="14"/>
        <v>0.11146904179444189</v>
      </c>
      <c r="P123" s="29">
        <v>0.97784455180631646</v>
      </c>
      <c r="Q123" s="29">
        <v>3.39988</v>
      </c>
      <c r="R123" s="29">
        <v>25</v>
      </c>
      <c r="S123" s="29">
        <f t="shared" si="18"/>
        <v>12.333333333333334</v>
      </c>
      <c r="T123" s="29">
        <f t="shared" si="19"/>
        <v>10</v>
      </c>
      <c r="U123" s="29">
        <f t="shared" si="20"/>
        <v>22.333333333333332</v>
      </c>
      <c r="V123" s="29">
        <v>242.5</v>
      </c>
      <c r="W123" s="29" t="s">
        <v>2226</v>
      </c>
      <c r="Y123">
        <v>17927</v>
      </c>
      <c r="Z123">
        <v>328.08069999999998</v>
      </c>
      <c r="AA123">
        <v>54.642043999999999</v>
      </c>
      <c r="AB123">
        <v>179.26</v>
      </c>
      <c r="AC123">
        <v>755.27509699999996</v>
      </c>
      <c r="AD123">
        <v>75.527510000000007</v>
      </c>
      <c r="AE123">
        <v>1.8298999999999999E-2</v>
      </c>
      <c r="AF123">
        <v>8.4779999999999994E-3</v>
      </c>
      <c r="AG123">
        <v>0.46333000000000002</v>
      </c>
      <c r="AH123">
        <v>1.7399999999999999E-2</v>
      </c>
      <c r="AI123">
        <v>1.7500000000000002E-2</v>
      </c>
      <c r="AJ123">
        <v>10</v>
      </c>
      <c r="AK123">
        <v>3.048E-2</v>
      </c>
      <c r="AL123">
        <v>1.8288180000000001</v>
      </c>
      <c r="AM123">
        <v>2.7165729999999999</v>
      </c>
      <c r="AN123">
        <v>0.40288800000000002</v>
      </c>
      <c r="AO123">
        <v>0.130494</v>
      </c>
      <c r="AP123">
        <v>48.7</v>
      </c>
      <c r="AQ123">
        <v>12.789318</v>
      </c>
      <c r="AR123">
        <v>8.4460000000000004E-3</v>
      </c>
      <c r="AS123">
        <v>2.7169999999999998E-3</v>
      </c>
      <c r="AT123">
        <v>120.51821</v>
      </c>
      <c r="AU123">
        <v>8.4691799999999997</v>
      </c>
      <c r="AV123">
        <v>242.80509000000001</v>
      </c>
      <c r="AW123">
        <v>54.603107999999999</v>
      </c>
      <c r="AX123">
        <v>18.603242000000002</v>
      </c>
      <c r="AY123">
        <v>17.869510999999999</v>
      </c>
      <c r="AZ123">
        <v>6.2464240000000002</v>
      </c>
      <c r="BA123">
        <v>2.4944380000000002</v>
      </c>
    </row>
    <row r="124" spans="1:58" x14ac:dyDescent="0.25">
      <c r="A124" t="s">
        <v>870</v>
      </c>
      <c r="B124" s="29">
        <v>4</v>
      </c>
      <c r="C124" t="s">
        <v>10</v>
      </c>
      <c r="D124">
        <v>13</v>
      </c>
      <c r="E124" t="s">
        <v>1</v>
      </c>
      <c r="F124" t="s">
        <v>51</v>
      </c>
      <c r="G124" s="29">
        <v>10295</v>
      </c>
      <c r="H124" s="29">
        <v>17</v>
      </c>
      <c r="I124" s="29">
        <f t="shared" si="12"/>
        <v>0.1651287032540068</v>
      </c>
      <c r="J124" s="29">
        <v>3.5883333333335564E-2</v>
      </c>
      <c r="K124" s="29">
        <v>1.0609089312127071E-2</v>
      </c>
      <c r="L124" s="29">
        <v>36.406858156116066</v>
      </c>
      <c r="M124" s="29">
        <f t="shared" si="13"/>
        <v>1.417176213305801</v>
      </c>
      <c r="N124" s="29">
        <v>0.47744168386870645</v>
      </c>
      <c r="O124" s="29">
        <f t="shared" si="14"/>
        <v>7.0959437411953763E-2</v>
      </c>
      <c r="P124" s="29">
        <v>0.97237115320888057</v>
      </c>
      <c r="Q124" s="29">
        <v>3.39988</v>
      </c>
      <c r="R124" s="29">
        <v>25</v>
      </c>
      <c r="S124" s="29">
        <f t="shared" si="18"/>
        <v>12.333333333333334</v>
      </c>
      <c r="T124" s="29">
        <f t="shared" si="19"/>
        <v>10</v>
      </c>
      <c r="U124" s="29">
        <f t="shared" si="20"/>
        <v>22.333333333333332</v>
      </c>
      <c r="V124" s="29">
        <v>242.5</v>
      </c>
      <c r="W124" s="29" t="s">
        <v>2226</v>
      </c>
      <c r="Y124">
        <v>12271</v>
      </c>
      <c r="Z124">
        <v>328.08069999999998</v>
      </c>
      <c r="AA124">
        <v>37.402383</v>
      </c>
      <c r="AB124">
        <v>122.7</v>
      </c>
      <c r="AC124">
        <v>453.41320000000002</v>
      </c>
      <c r="AD124">
        <v>45.341320000000003</v>
      </c>
      <c r="AE124">
        <v>2.6734000000000001E-2</v>
      </c>
      <c r="AF124">
        <v>1.3082E-2</v>
      </c>
      <c r="AG124">
        <v>0.48934299999999997</v>
      </c>
      <c r="AH124">
        <v>2.495E-2</v>
      </c>
      <c r="AI124">
        <v>2.2499999999999999E-2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</row>
    <row r="125" spans="1:58" x14ac:dyDescent="0.25">
      <c r="A125" t="s">
        <v>871</v>
      </c>
      <c r="B125" s="29">
        <v>4</v>
      </c>
      <c r="C125" t="s">
        <v>28</v>
      </c>
      <c r="D125">
        <v>15</v>
      </c>
      <c r="E125" t="s">
        <v>1</v>
      </c>
      <c r="F125" t="s">
        <v>50</v>
      </c>
      <c r="G125" s="29">
        <v>10683</v>
      </c>
      <c r="H125" s="29">
        <v>67</v>
      </c>
      <c r="I125" s="29">
        <f t="shared" si="12"/>
        <v>0.62716465412337352</v>
      </c>
      <c r="J125" s="29">
        <v>5.8255000000009716E-2</v>
      </c>
      <c r="K125" s="29">
        <v>2.9436754420957688E-2</v>
      </c>
      <c r="L125" s="29">
        <v>31.447284747909098</v>
      </c>
      <c r="M125" s="29">
        <f t="shared" si="13"/>
        <v>3.5423971949011666</v>
      </c>
      <c r="N125" s="29">
        <v>0.64485587923899423</v>
      </c>
      <c r="O125" s="29">
        <f t="shared" si="14"/>
        <v>9.6454757958334025E-2</v>
      </c>
      <c r="Q125" s="29">
        <v>3.39988</v>
      </c>
      <c r="R125" s="29">
        <v>25</v>
      </c>
      <c r="S125" s="29">
        <f t="shared" si="18"/>
        <v>12.333333333333334</v>
      </c>
      <c r="T125" s="29">
        <f t="shared" si="19"/>
        <v>10</v>
      </c>
      <c r="U125" s="29">
        <f t="shared" si="20"/>
        <v>22.333333333333332</v>
      </c>
      <c r="V125" s="29">
        <v>242.5</v>
      </c>
      <c r="W125" s="29" t="s">
        <v>2226</v>
      </c>
      <c r="Y125">
        <v>12117</v>
      </c>
      <c r="Z125">
        <v>382.08530000000002</v>
      </c>
      <c r="AA125">
        <v>31.712814000000002</v>
      </c>
      <c r="AB125">
        <v>121.16</v>
      </c>
      <c r="AC125">
        <v>395.32011599999998</v>
      </c>
      <c r="AD125">
        <v>39.532012000000002</v>
      </c>
      <c r="AE125">
        <v>3.1517999999999997E-2</v>
      </c>
      <c r="AF125">
        <v>2.0400999999999999E-2</v>
      </c>
      <c r="AG125">
        <v>0.64727100000000004</v>
      </c>
      <c r="AH125">
        <v>2.7050000000000001E-2</v>
      </c>
      <c r="AI125">
        <v>2.2499999999999999E-2</v>
      </c>
      <c r="AJ125">
        <v>3</v>
      </c>
      <c r="AK125">
        <v>7.8519999999999996E-3</v>
      </c>
      <c r="AL125">
        <v>0.47109899999999999</v>
      </c>
      <c r="AM125">
        <v>1.171907</v>
      </c>
      <c r="AN125">
        <v>0.71309999999999996</v>
      </c>
      <c r="AO125">
        <v>0.10877100000000001</v>
      </c>
      <c r="AP125">
        <v>47.333333000000003</v>
      </c>
      <c r="AQ125">
        <v>5.5075710000000004</v>
      </c>
      <c r="AR125">
        <v>1.5391E-2</v>
      </c>
      <c r="AS125">
        <v>5.4520000000000002E-3</v>
      </c>
      <c r="AT125">
        <v>65.240357000000003</v>
      </c>
      <c r="AU125">
        <v>3.1072410000000001</v>
      </c>
      <c r="AV125">
        <v>224.856628</v>
      </c>
      <c r="AW125">
        <v>21.916229000000001</v>
      </c>
      <c r="AX125">
        <v>88.971136999999999</v>
      </c>
      <c r="AY125">
        <v>48.147519000000003</v>
      </c>
      <c r="AZ125">
        <v>5.4330119999999997</v>
      </c>
      <c r="BA125">
        <v>0.49487199999999998</v>
      </c>
      <c r="BD125">
        <f>COUNT(#REF!)</f>
        <v>0</v>
      </c>
      <c r="BE125" t="e">
        <f>BD125/BD127*100</f>
        <v>#DIV/0!</v>
      </c>
    </row>
    <row r="126" spans="1:58" x14ac:dyDescent="0.25">
      <c r="A126" t="s">
        <v>872</v>
      </c>
      <c r="B126" s="29">
        <v>4</v>
      </c>
      <c r="C126" t="s">
        <v>0</v>
      </c>
      <c r="D126">
        <v>10</v>
      </c>
      <c r="E126" t="s">
        <v>1</v>
      </c>
      <c r="F126" t="s">
        <v>50</v>
      </c>
      <c r="G126" s="29">
        <v>15315</v>
      </c>
      <c r="H126" s="29">
        <v>52</v>
      </c>
      <c r="I126" s="29">
        <f t="shared" si="12"/>
        <v>0.33953640222004566</v>
      </c>
      <c r="J126" s="29">
        <v>4.6757142857138438E-2</v>
      </c>
      <c r="K126" s="29">
        <v>2.0924970379415347E-2</v>
      </c>
      <c r="L126" s="29">
        <v>45.78084590867801</v>
      </c>
      <c r="M126" s="29">
        <f t="shared" si="13"/>
        <v>10.791163965867746</v>
      </c>
      <c r="N126" s="29">
        <v>0.33282622571568149</v>
      </c>
      <c r="O126" s="29">
        <f t="shared" si="14"/>
        <v>0.21557489556497872</v>
      </c>
      <c r="Q126" s="29">
        <v>3.39988</v>
      </c>
      <c r="R126" s="29">
        <v>25</v>
      </c>
      <c r="S126" s="29">
        <f t="shared" si="18"/>
        <v>12.333333333333334</v>
      </c>
      <c r="T126" s="29">
        <f t="shared" si="19"/>
        <v>10</v>
      </c>
      <c r="U126" s="29">
        <f t="shared" si="20"/>
        <v>22.333333333333332</v>
      </c>
      <c r="V126" s="29">
        <v>242.5</v>
      </c>
      <c r="W126" s="29" t="s">
        <v>2226</v>
      </c>
      <c r="Y126">
        <v>16044</v>
      </c>
      <c r="Z126">
        <v>350.17989999999998</v>
      </c>
      <c r="AA126">
        <v>45.816450000000003</v>
      </c>
      <c r="AB126">
        <v>160.43</v>
      </c>
      <c r="AC126">
        <v>741.87279599999999</v>
      </c>
      <c r="AD126">
        <v>74.187280000000001</v>
      </c>
      <c r="AE126">
        <v>2.1824E-2</v>
      </c>
      <c r="AF126">
        <v>7.2509999999999996E-3</v>
      </c>
      <c r="AG126">
        <v>0.33226299999999998</v>
      </c>
      <c r="AH126">
        <v>2.1499999999999998E-2</v>
      </c>
      <c r="AI126">
        <v>2.2499999999999999E-2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D126">
        <f>COUNT(#REF!)</f>
        <v>0</v>
      </c>
      <c r="BE126" t="e">
        <f>BD126/BD127*100</f>
        <v>#DIV/0!</v>
      </c>
    </row>
    <row r="127" spans="1:58" x14ac:dyDescent="0.25">
      <c r="A127" t="s">
        <v>873</v>
      </c>
      <c r="B127" s="29">
        <v>4</v>
      </c>
      <c r="C127" t="s">
        <v>2</v>
      </c>
      <c r="D127">
        <v>3</v>
      </c>
      <c r="E127" t="s">
        <v>1</v>
      </c>
      <c r="F127" t="s">
        <v>52</v>
      </c>
      <c r="G127" s="29">
        <v>16095</v>
      </c>
      <c r="H127" s="29">
        <v>61</v>
      </c>
      <c r="I127" s="29">
        <f t="shared" si="12"/>
        <v>0.37899968934451694</v>
      </c>
      <c r="J127" s="29">
        <v>3.9003124999998473E-2</v>
      </c>
      <c r="K127" s="29">
        <v>2.4566107374413504E-2</v>
      </c>
      <c r="L127" s="29">
        <v>49.423937273898169</v>
      </c>
      <c r="M127" s="29">
        <f t="shared" si="13"/>
        <v>14.434255331087904</v>
      </c>
      <c r="N127" s="29">
        <v>0.29982289358992859</v>
      </c>
      <c r="O127" s="29">
        <f t="shared" si="14"/>
        <v>0.24857822769073162</v>
      </c>
      <c r="P127" s="29">
        <v>0.51569969853261988</v>
      </c>
      <c r="Q127" s="29">
        <v>3.39988</v>
      </c>
      <c r="R127" s="29">
        <v>25</v>
      </c>
      <c r="S127" s="29">
        <f t="shared" si="18"/>
        <v>12.333333333333334</v>
      </c>
      <c r="T127" s="29">
        <f t="shared" si="19"/>
        <v>10</v>
      </c>
      <c r="U127" s="29">
        <f t="shared" si="20"/>
        <v>22.333333333333332</v>
      </c>
      <c r="V127" s="29">
        <v>242.5</v>
      </c>
      <c r="W127" s="29" t="s">
        <v>2226</v>
      </c>
      <c r="Y127">
        <v>17399</v>
      </c>
      <c r="Z127">
        <v>352.19774999999998</v>
      </c>
      <c r="AA127">
        <v>49.401223999999999</v>
      </c>
      <c r="AB127">
        <v>173.98</v>
      </c>
      <c r="AC127">
        <v>846.82046500000001</v>
      </c>
      <c r="AD127">
        <v>84.682046</v>
      </c>
      <c r="AE127">
        <v>2.0239E-2</v>
      </c>
      <c r="AF127">
        <v>6.058E-3</v>
      </c>
      <c r="AG127">
        <v>0.29931400000000002</v>
      </c>
      <c r="AH127">
        <v>2.0199999999999999E-2</v>
      </c>
      <c r="AI127">
        <v>2.2499999999999999E-2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D127">
        <f>SUM(BD125:BD126)</f>
        <v>0</v>
      </c>
    </row>
    <row r="128" spans="1:58" x14ac:dyDescent="0.25">
      <c r="A128" t="s">
        <v>873</v>
      </c>
      <c r="B128" s="29">
        <v>4</v>
      </c>
      <c r="C128" t="s">
        <v>12</v>
      </c>
      <c r="D128">
        <v>5</v>
      </c>
      <c r="E128" t="s">
        <v>1</v>
      </c>
      <c r="F128" t="s">
        <v>50</v>
      </c>
      <c r="G128" s="29">
        <v>1747</v>
      </c>
      <c r="H128" s="29">
        <v>0</v>
      </c>
      <c r="I128" s="29">
        <f t="shared" si="12"/>
        <v>0</v>
      </c>
      <c r="J128" s="29">
        <v>0</v>
      </c>
      <c r="K128" s="29">
        <v>0</v>
      </c>
      <c r="L128" s="29">
        <v>5.3646236978875486</v>
      </c>
      <c r="M128" s="29">
        <f t="shared" si="13"/>
        <v>29.625058244922716</v>
      </c>
      <c r="N128" s="29">
        <v>0.2811913940886307</v>
      </c>
      <c r="O128" s="29">
        <f t="shared" si="14"/>
        <v>0.26720972719202951</v>
      </c>
      <c r="P128" s="29">
        <v>0.49665638637261389</v>
      </c>
      <c r="Q128" s="29">
        <v>3.39988</v>
      </c>
      <c r="R128" s="29">
        <v>25</v>
      </c>
      <c r="S128" s="29">
        <f t="shared" si="18"/>
        <v>12.333333333333334</v>
      </c>
      <c r="T128" s="29">
        <f t="shared" si="19"/>
        <v>10</v>
      </c>
      <c r="U128" s="29">
        <f t="shared" si="20"/>
        <v>22.333333333333332</v>
      </c>
      <c r="V128" s="29">
        <v>242.5</v>
      </c>
      <c r="W128" s="29" t="s">
        <v>2226</v>
      </c>
      <c r="Y128">
        <v>1890</v>
      </c>
      <c r="Z128">
        <v>352.19774999999998</v>
      </c>
      <c r="AA128">
        <v>5.3663030000000003</v>
      </c>
      <c r="AB128">
        <v>18.86</v>
      </c>
      <c r="AC128">
        <v>35.333559000000001</v>
      </c>
      <c r="AD128">
        <v>3.5333559999999999</v>
      </c>
      <c r="AE128">
        <v>0.18630099999999999</v>
      </c>
      <c r="AF128">
        <v>5.2320999999999999E-2</v>
      </c>
      <c r="AG128">
        <v>0.28084300000000001</v>
      </c>
      <c r="AH128">
        <v>0.1832</v>
      </c>
      <c r="AI128">
        <v>0.1875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</row>
    <row r="129" spans="1:53" x14ac:dyDescent="0.25">
      <c r="A129" t="s">
        <v>873</v>
      </c>
      <c r="B129" s="29">
        <v>4</v>
      </c>
      <c r="C129" t="s">
        <v>15</v>
      </c>
      <c r="D129">
        <v>6</v>
      </c>
      <c r="E129" t="s">
        <v>1</v>
      </c>
      <c r="F129" t="s">
        <v>52</v>
      </c>
      <c r="G129" s="29">
        <v>1322</v>
      </c>
      <c r="H129" s="29">
        <v>307</v>
      </c>
      <c r="I129" s="29">
        <f t="shared" si="12"/>
        <v>23.222390317700452</v>
      </c>
      <c r="J129" s="29">
        <v>0.39904423076922757</v>
      </c>
      <c r="K129" s="29">
        <v>0.11975977345026582</v>
      </c>
      <c r="L129" s="29">
        <v>4.0595492436218317</v>
      </c>
      <c r="M129" s="29">
        <f t="shared" si="13"/>
        <v>30.930132699188434</v>
      </c>
      <c r="N129" s="29">
        <v>1.4290787646984118</v>
      </c>
      <c r="O129" s="29">
        <f t="shared" si="14"/>
        <v>0.88067764341775157</v>
      </c>
      <c r="Q129" s="29">
        <v>3.39988</v>
      </c>
      <c r="R129" s="29">
        <v>25</v>
      </c>
      <c r="S129" s="29">
        <f t="shared" si="18"/>
        <v>12.333333333333334</v>
      </c>
      <c r="T129" s="29">
        <f t="shared" si="19"/>
        <v>10</v>
      </c>
      <c r="U129" s="29">
        <f t="shared" si="20"/>
        <v>22.333333333333332</v>
      </c>
      <c r="V129" s="29">
        <v>242.5</v>
      </c>
      <c r="W129" s="29" t="s">
        <v>2226</v>
      </c>
      <c r="Y129">
        <v>1429</v>
      </c>
      <c r="Z129">
        <v>352.19774999999998</v>
      </c>
      <c r="AA129">
        <v>4.0573800000000002</v>
      </c>
      <c r="AB129">
        <v>12.84</v>
      </c>
      <c r="AC129">
        <v>11.514964000000001</v>
      </c>
      <c r="AD129">
        <v>1.1514960000000001</v>
      </c>
      <c r="AE129">
        <v>0.24610199999999999</v>
      </c>
      <c r="AF129">
        <v>0.35451899999999997</v>
      </c>
      <c r="AG129">
        <v>1.4405349999999999</v>
      </c>
      <c r="AH129">
        <v>0.134462</v>
      </c>
      <c r="AI129">
        <v>6.7500000000000004E-2</v>
      </c>
      <c r="AJ129">
        <v>6</v>
      </c>
      <c r="AK129">
        <v>1.7035999999999999E-2</v>
      </c>
      <c r="AL129">
        <v>1.0221530000000001</v>
      </c>
      <c r="AM129">
        <v>12.876137</v>
      </c>
      <c r="AN129">
        <v>2.0505</v>
      </c>
      <c r="AO129">
        <v>1.0777209999999999</v>
      </c>
      <c r="AP129">
        <v>30.666667</v>
      </c>
      <c r="AQ129">
        <v>11.219030999999999</v>
      </c>
      <c r="AR129">
        <v>6.9117999999999999E-2</v>
      </c>
      <c r="AS129">
        <v>4.0604000000000001E-2</v>
      </c>
      <c r="AT129">
        <v>15.492588</v>
      </c>
      <c r="AU129">
        <v>3.3178570000000001</v>
      </c>
      <c r="AV129">
        <v>61.953657999999997</v>
      </c>
      <c r="AW129">
        <v>15.772570999999999</v>
      </c>
      <c r="AX129">
        <v>57.559440000000002</v>
      </c>
      <c r="AY129">
        <v>96.761266000000006</v>
      </c>
      <c r="AZ129">
        <v>9.0107660000000003</v>
      </c>
      <c r="BA129">
        <v>1.4142140000000001</v>
      </c>
    </row>
    <row r="130" spans="1:53" x14ac:dyDescent="0.25">
      <c r="A130" t="s">
        <v>873</v>
      </c>
      <c r="B130" s="29">
        <v>4</v>
      </c>
      <c r="C130" t="s">
        <v>35</v>
      </c>
      <c r="D130">
        <v>6</v>
      </c>
      <c r="E130" t="s">
        <v>7</v>
      </c>
      <c r="F130" t="s">
        <v>52</v>
      </c>
      <c r="G130" s="29">
        <v>756</v>
      </c>
      <c r="H130" s="29">
        <v>255</v>
      </c>
      <c r="I130" s="29">
        <f t="shared" si="12"/>
        <v>33.730158730158735</v>
      </c>
      <c r="J130" s="29">
        <v>0.25799387755102027</v>
      </c>
      <c r="K130" s="29">
        <v>0.1504674076682827</v>
      </c>
      <c r="L130" s="29">
        <v>2.3214971468820762</v>
      </c>
      <c r="M130" s="29">
        <f t="shared" si="13"/>
        <v>32.668184795928191</v>
      </c>
      <c r="N130" s="29">
        <v>1.5439274826843346</v>
      </c>
      <c r="O130" s="29">
        <f t="shared" si="14"/>
        <v>0.99552636140367434</v>
      </c>
      <c r="Q130" s="29">
        <v>3.39988</v>
      </c>
      <c r="R130" s="29">
        <v>25</v>
      </c>
      <c r="S130" s="29">
        <f t="shared" si="18"/>
        <v>12.333333333333334</v>
      </c>
      <c r="T130" s="29">
        <f t="shared" si="19"/>
        <v>10</v>
      </c>
      <c r="U130" s="29">
        <f t="shared" si="20"/>
        <v>22.333333333333332</v>
      </c>
      <c r="V130" s="29">
        <v>242.5</v>
      </c>
      <c r="W130" s="29" t="s">
        <v>2226</v>
      </c>
      <c r="Y130">
        <v>806</v>
      </c>
      <c r="Z130">
        <v>352.19774999999998</v>
      </c>
      <c r="AA130">
        <v>2.2884869999999999</v>
      </c>
      <c r="AB130">
        <v>6.06</v>
      </c>
      <c r="AC130">
        <v>5.6935399999999996</v>
      </c>
      <c r="AD130">
        <v>0.56935400000000003</v>
      </c>
      <c r="AE130">
        <v>0.43260399999999999</v>
      </c>
      <c r="AF130">
        <v>0.64691699999999996</v>
      </c>
      <c r="AG130">
        <v>1.495404</v>
      </c>
      <c r="AH130">
        <v>0.19187499999999999</v>
      </c>
      <c r="AI130">
        <v>3.2500000000000001E-2</v>
      </c>
      <c r="AJ130">
        <v>11</v>
      </c>
      <c r="AK130">
        <v>3.1231999999999999E-2</v>
      </c>
      <c r="AL130">
        <v>1.873947</v>
      </c>
      <c r="AM130">
        <v>25.310174</v>
      </c>
      <c r="AN130">
        <v>1.860366</v>
      </c>
      <c r="AO130">
        <v>1.2900860000000001</v>
      </c>
      <c r="AP130">
        <v>18.545455</v>
      </c>
      <c r="AQ130">
        <v>9.8525489999999998</v>
      </c>
      <c r="AR130">
        <v>0.106031</v>
      </c>
      <c r="AS130">
        <v>0.104487</v>
      </c>
      <c r="AT130">
        <v>11.86862</v>
      </c>
      <c r="AU130">
        <v>5.3883989999999997</v>
      </c>
      <c r="AV130">
        <v>88.044450999999995</v>
      </c>
      <c r="AW130">
        <v>47.339565999999998</v>
      </c>
      <c r="AX130">
        <v>31.096073000000001</v>
      </c>
      <c r="AY130">
        <v>29.588844000000002</v>
      </c>
      <c r="AZ130">
        <v>6.9371660000000004</v>
      </c>
      <c r="BA130">
        <v>0.89752699999999996</v>
      </c>
    </row>
    <row r="131" spans="1:53" x14ac:dyDescent="0.25">
      <c r="A131" t="s">
        <v>873</v>
      </c>
      <c r="B131" s="29">
        <v>4</v>
      </c>
      <c r="C131" t="s">
        <v>21</v>
      </c>
      <c r="D131">
        <v>7</v>
      </c>
      <c r="E131" t="s">
        <v>1</v>
      </c>
      <c r="F131" t="s">
        <v>52</v>
      </c>
      <c r="G131" s="29">
        <v>10364</v>
      </c>
      <c r="H131" s="29">
        <v>10</v>
      </c>
      <c r="I131" s="29">
        <f t="shared" si="12"/>
        <v>9.6487842531840992E-2</v>
      </c>
      <c r="J131" s="29">
        <v>8.9749999999980901E-2</v>
      </c>
      <c r="K131" s="29">
        <v>3.070763421801688E-3</v>
      </c>
      <c r="L131" s="29">
        <v>31.825392103552694</v>
      </c>
      <c r="M131" s="29">
        <f t="shared" si="13"/>
        <v>3.1642898392575702</v>
      </c>
      <c r="N131" s="29">
        <v>0.44208884644606999</v>
      </c>
      <c r="O131" s="29">
        <f t="shared" si="14"/>
        <v>0.10631227483459021</v>
      </c>
      <c r="P131" s="29">
        <v>0.4984932386105787</v>
      </c>
      <c r="Q131" s="29">
        <v>3.39988</v>
      </c>
      <c r="R131" s="29">
        <v>25</v>
      </c>
      <c r="S131" s="29">
        <f t="shared" si="18"/>
        <v>12.333333333333334</v>
      </c>
      <c r="T131" s="29">
        <f t="shared" si="19"/>
        <v>10</v>
      </c>
      <c r="U131" s="29">
        <f t="shared" si="20"/>
        <v>22.333333333333332</v>
      </c>
      <c r="V131" s="29">
        <v>242.5</v>
      </c>
      <c r="W131" s="29" t="s">
        <v>2226</v>
      </c>
      <c r="Y131">
        <v>11169</v>
      </c>
      <c r="Z131">
        <v>352.19774999999998</v>
      </c>
      <c r="AA131">
        <v>31.712298000000001</v>
      </c>
      <c r="AB131">
        <v>111.68</v>
      </c>
      <c r="AC131">
        <v>371.47882499999997</v>
      </c>
      <c r="AD131">
        <v>37.147883</v>
      </c>
      <c r="AE131">
        <v>3.1526999999999999E-2</v>
      </c>
      <c r="AF131">
        <v>1.3956E-2</v>
      </c>
      <c r="AG131">
        <v>0.44265500000000002</v>
      </c>
      <c r="AH131">
        <v>2.92E-2</v>
      </c>
      <c r="AI131">
        <v>2.75E-2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</row>
    <row r="132" spans="1:53" x14ac:dyDescent="0.25">
      <c r="A132" t="s">
        <v>874</v>
      </c>
      <c r="B132" s="29">
        <v>4</v>
      </c>
      <c r="C132" t="s">
        <v>15</v>
      </c>
      <c r="D132">
        <v>6</v>
      </c>
      <c r="E132" t="s">
        <v>1</v>
      </c>
      <c r="F132" t="s">
        <v>52</v>
      </c>
      <c r="G132" s="29">
        <v>5651</v>
      </c>
      <c r="H132" s="29">
        <v>0</v>
      </c>
      <c r="I132" s="29">
        <f t="shared" ref="I132:I195" si="21">H132/G132*100</f>
        <v>0</v>
      </c>
      <c r="J132" s="29">
        <v>0</v>
      </c>
      <c r="K132" s="29">
        <v>0</v>
      </c>
      <c r="L132" s="29">
        <v>17.494616675427569</v>
      </c>
      <c r="M132" s="29">
        <f t="shared" ref="M132:M195" si="22">ABS(L132-$L$267)</f>
        <v>17.495065267382696</v>
      </c>
      <c r="N132" s="29">
        <v>0.28307557787946597</v>
      </c>
      <c r="O132" s="29">
        <f t="shared" ref="O132:O195" si="23">ABS(N132-$N$267)</f>
        <v>0.26532554340119424</v>
      </c>
      <c r="P132" s="29">
        <v>1.0268616706248106</v>
      </c>
      <c r="Q132" s="29">
        <v>3.39988</v>
      </c>
      <c r="R132" s="29">
        <v>25</v>
      </c>
      <c r="S132" s="29">
        <f t="shared" si="18"/>
        <v>12.333333333333334</v>
      </c>
      <c r="T132" s="29">
        <f t="shared" si="19"/>
        <v>10</v>
      </c>
      <c r="U132" s="29">
        <f t="shared" si="20"/>
        <v>22.333333333333332</v>
      </c>
      <c r="V132" s="29">
        <v>242.5</v>
      </c>
      <c r="W132" s="29" t="s">
        <v>2226</v>
      </c>
      <c r="Y132">
        <v>5960</v>
      </c>
      <c r="Z132">
        <v>340.27927499999998</v>
      </c>
      <c r="AA132">
        <v>17.515025000000001</v>
      </c>
      <c r="AB132">
        <v>59.59</v>
      </c>
      <c r="AC132">
        <v>185.79317</v>
      </c>
      <c r="AD132">
        <v>18.579317</v>
      </c>
      <c r="AE132">
        <v>5.7085999999999998E-2</v>
      </c>
      <c r="AF132">
        <v>1.6056000000000001E-2</v>
      </c>
      <c r="AG132">
        <v>0.28125299999999998</v>
      </c>
      <c r="AH132">
        <v>5.5300000000000002E-2</v>
      </c>
      <c r="AI132">
        <v>5.2499999999999998E-2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</row>
    <row r="133" spans="1:53" x14ac:dyDescent="0.25">
      <c r="A133" t="s">
        <v>874</v>
      </c>
      <c r="B133" s="29">
        <v>4</v>
      </c>
      <c r="C133" t="s">
        <v>21</v>
      </c>
      <c r="D133">
        <v>7</v>
      </c>
      <c r="E133" t="s">
        <v>1</v>
      </c>
      <c r="F133" t="s">
        <v>50</v>
      </c>
      <c r="G133" s="29">
        <v>8424</v>
      </c>
      <c r="H133" s="29">
        <v>14</v>
      </c>
      <c r="I133" s="29">
        <f t="shared" si="21"/>
        <v>0.16619183285849953</v>
      </c>
      <c r="J133" s="29">
        <v>7.3300000000003251E-2</v>
      </c>
      <c r="K133" s="29">
        <v>6.191688789746087E-3</v>
      </c>
      <c r="L133" s="29">
        <v>26.079393182410517</v>
      </c>
      <c r="M133" s="29">
        <f t="shared" si="22"/>
        <v>8.910288760399748</v>
      </c>
      <c r="N133" s="29">
        <v>0.33563904682964951</v>
      </c>
      <c r="O133" s="29">
        <f t="shared" si="23"/>
        <v>0.2127620744510107</v>
      </c>
      <c r="P133" s="29">
        <v>0.99683578529939176</v>
      </c>
      <c r="Q133" s="29">
        <v>3.39988</v>
      </c>
      <c r="R133" s="29">
        <v>25</v>
      </c>
      <c r="S133" s="29">
        <f t="shared" si="18"/>
        <v>12.333333333333334</v>
      </c>
      <c r="T133" s="29">
        <f t="shared" si="19"/>
        <v>10</v>
      </c>
      <c r="U133" s="29">
        <f t="shared" si="20"/>
        <v>22.333333333333332</v>
      </c>
      <c r="V133" s="29">
        <v>242.5</v>
      </c>
      <c r="W133" s="29" t="s">
        <v>2226</v>
      </c>
      <c r="Y133">
        <v>8874</v>
      </c>
      <c r="Z133">
        <v>340.27927499999998</v>
      </c>
      <c r="AA133">
        <v>26.078579000000001</v>
      </c>
      <c r="AB133">
        <v>88.73</v>
      </c>
      <c r="AC133">
        <v>308.959993</v>
      </c>
      <c r="AD133">
        <v>30.895999</v>
      </c>
      <c r="AE133">
        <v>3.8341E-2</v>
      </c>
      <c r="AF133">
        <v>1.2812E-2</v>
      </c>
      <c r="AG133">
        <v>0.33416299999999999</v>
      </c>
      <c r="AH133">
        <v>3.7374999999999999E-2</v>
      </c>
      <c r="AI133">
        <v>3.7499999999999999E-2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</row>
    <row r="134" spans="1:53" x14ac:dyDescent="0.25">
      <c r="A134" t="s">
        <v>874</v>
      </c>
      <c r="B134" s="29">
        <v>4</v>
      </c>
      <c r="C134" t="s">
        <v>5</v>
      </c>
      <c r="D134">
        <v>14</v>
      </c>
      <c r="E134" t="s">
        <v>1</v>
      </c>
      <c r="F134" t="s">
        <v>51</v>
      </c>
      <c r="G134" s="29">
        <v>10499</v>
      </c>
      <c r="H134" s="29">
        <v>0</v>
      </c>
      <c r="I134" s="29">
        <f t="shared" si="21"/>
        <v>0</v>
      </c>
      <c r="J134" s="29">
        <v>0</v>
      </c>
      <c r="K134" s="29">
        <v>0</v>
      </c>
      <c r="L134" s="29">
        <v>32.503270301772083</v>
      </c>
      <c r="M134" s="29">
        <f t="shared" si="22"/>
        <v>2.4864116410381811</v>
      </c>
      <c r="N134" s="29">
        <v>0.47732260256987791</v>
      </c>
      <c r="O134" s="29">
        <f t="shared" si="23"/>
        <v>7.1078518710782301E-2</v>
      </c>
      <c r="P134" s="29">
        <v>1.0209077301478691</v>
      </c>
      <c r="Q134" s="29">
        <v>3.39988</v>
      </c>
      <c r="R134" s="29">
        <v>25</v>
      </c>
      <c r="S134" s="29">
        <f t="shared" si="18"/>
        <v>12.333333333333334</v>
      </c>
      <c r="T134" s="29">
        <f t="shared" si="19"/>
        <v>10</v>
      </c>
      <c r="U134" s="29">
        <f t="shared" si="20"/>
        <v>22.333333333333332</v>
      </c>
      <c r="V134" s="29">
        <v>242.5</v>
      </c>
      <c r="W134" s="29" t="s">
        <v>2226</v>
      </c>
      <c r="Y134">
        <v>11070</v>
      </c>
      <c r="Z134">
        <v>340.27927499999998</v>
      </c>
      <c r="AA134">
        <v>32.532102000000002</v>
      </c>
      <c r="AB134">
        <v>110.69</v>
      </c>
      <c r="AC134">
        <v>366.311171</v>
      </c>
      <c r="AD134">
        <v>36.631117000000003</v>
      </c>
      <c r="AE134">
        <v>3.0734999999999998E-2</v>
      </c>
      <c r="AF134">
        <v>1.4675000000000001E-2</v>
      </c>
      <c r="AG134">
        <v>0.47747099999999998</v>
      </c>
      <c r="AH134">
        <v>2.81E-2</v>
      </c>
      <c r="AI134">
        <v>2.75E-2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</row>
    <row r="135" spans="1:53" x14ac:dyDescent="0.25">
      <c r="A135" t="s">
        <v>875</v>
      </c>
      <c r="B135" s="29">
        <v>4</v>
      </c>
      <c r="C135" t="s">
        <v>3</v>
      </c>
      <c r="D135">
        <v>4</v>
      </c>
      <c r="E135" t="s">
        <v>1</v>
      </c>
      <c r="F135" t="s">
        <v>52</v>
      </c>
      <c r="G135" s="29">
        <v>12115</v>
      </c>
      <c r="H135" s="29">
        <v>10</v>
      </c>
      <c r="I135" s="29">
        <f t="shared" si="21"/>
        <v>8.2542302930251762E-2</v>
      </c>
      <c r="J135" s="29">
        <v>6.5299999999979264E-2</v>
      </c>
      <c r="K135" s="29">
        <v>3.0414837751226746E-3</v>
      </c>
      <c r="L135" s="29">
        <v>36.847575935611204</v>
      </c>
      <c r="M135" s="29">
        <f t="shared" si="22"/>
        <v>1.857893992800939</v>
      </c>
      <c r="N135" s="29">
        <v>0.42648066367463799</v>
      </c>
      <c r="O135" s="29">
        <f t="shared" si="23"/>
        <v>0.12192045760602221</v>
      </c>
      <c r="P135" s="29">
        <v>1.001390478001587</v>
      </c>
      <c r="Q135" s="29">
        <v>3.39988</v>
      </c>
      <c r="R135" s="29">
        <v>25</v>
      </c>
      <c r="S135" s="29">
        <f t="shared" si="18"/>
        <v>12.333333333333334</v>
      </c>
      <c r="T135" s="29">
        <f t="shared" si="19"/>
        <v>10</v>
      </c>
      <c r="U135" s="29">
        <f t="shared" si="20"/>
        <v>22.333333333333332</v>
      </c>
      <c r="V135" s="29">
        <v>242.5</v>
      </c>
      <c r="W135" s="29" t="s">
        <v>2226</v>
      </c>
      <c r="Y135">
        <v>13012</v>
      </c>
      <c r="Z135">
        <v>352.326075</v>
      </c>
      <c r="AA135">
        <v>36.931697</v>
      </c>
      <c r="AB135">
        <v>130.11000000000001</v>
      </c>
      <c r="AC135">
        <v>463.947473</v>
      </c>
      <c r="AD135">
        <v>46.394747000000002</v>
      </c>
      <c r="AE135">
        <v>2.7074000000000001E-2</v>
      </c>
      <c r="AF135">
        <v>1.1625999999999999E-2</v>
      </c>
      <c r="AG135">
        <v>0.429425</v>
      </c>
      <c r="AH135">
        <v>2.5399999999999999E-2</v>
      </c>
      <c r="AI135">
        <v>2.2499999999999999E-2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</row>
    <row r="136" spans="1:53" x14ac:dyDescent="0.25">
      <c r="A136" t="s">
        <v>875</v>
      </c>
      <c r="B136" s="29">
        <v>4</v>
      </c>
      <c r="C136" t="s">
        <v>10</v>
      </c>
      <c r="D136">
        <v>13</v>
      </c>
      <c r="E136" t="s">
        <v>1</v>
      </c>
      <c r="F136" t="s">
        <v>52</v>
      </c>
      <c r="G136" s="29">
        <v>16152</v>
      </c>
      <c r="H136" s="29">
        <v>49</v>
      </c>
      <c r="I136" s="29">
        <f t="shared" si="21"/>
        <v>0.30336800396235764</v>
      </c>
      <c r="J136" s="29">
        <v>3.7203571428567069E-2</v>
      </c>
      <c r="K136" s="29">
        <v>2.1290386425858721E-2</v>
      </c>
      <c r="L136" s="29">
        <v>49.126045935781434</v>
      </c>
      <c r="M136" s="29">
        <f t="shared" si="22"/>
        <v>14.13636399297117</v>
      </c>
      <c r="N136" s="29">
        <v>0.30706293607510332</v>
      </c>
      <c r="O136" s="29">
        <f t="shared" si="23"/>
        <v>0.24133818520555689</v>
      </c>
      <c r="P136" s="29">
        <v>1.0033671489727578</v>
      </c>
      <c r="Q136" s="29">
        <v>3.39988</v>
      </c>
      <c r="R136" s="29">
        <v>25</v>
      </c>
      <c r="S136" s="29">
        <f t="shared" si="18"/>
        <v>12.333333333333334</v>
      </c>
      <c r="T136" s="29">
        <f t="shared" si="19"/>
        <v>10</v>
      </c>
      <c r="U136" s="29">
        <f t="shared" si="20"/>
        <v>22.333333333333332</v>
      </c>
      <c r="V136" s="29">
        <v>242.5</v>
      </c>
      <c r="W136" s="29" t="s">
        <v>2226</v>
      </c>
      <c r="Y136">
        <v>17334</v>
      </c>
      <c r="Z136">
        <v>352.326075</v>
      </c>
      <c r="AA136">
        <v>49.198743</v>
      </c>
      <c r="AB136">
        <v>173.33</v>
      </c>
      <c r="AC136">
        <v>840.08779400000003</v>
      </c>
      <c r="AD136">
        <v>84.008779000000004</v>
      </c>
      <c r="AE136">
        <v>2.0323000000000001E-2</v>
      </c>
      <c r="AF136">
        <v>6.254E-3</v>
      </c>
      <c r="AG136">
        <v>0.30773899999999998</v>
      </c>
      <c r="AH136">
        <v>2.01E-2</v>
      </c>
      <c r="AI136">
        <v>2.2499999999999999E-2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</row>
    <row r="137" spans="1:53" x14ac:dyDescent="0.25">
      <c r="A137" t="s">
        <v>875</v>
      </c>
      <c r="B137" s="29">
        <v>4</v>
      </c>
      <c r="C137" t="s">
        <v>5</v>
      </c>
      <c r="D137">
        <v>14</v>
      </c>
      <c r="E137" t="s">
        <v>1</v>
      </c>
      <c r="F137" t="s">
        <v>50</v>
      </c>
      <c r="G137" s="29">
        <v>7719</v>
      </c>
      <c r="H137" s="29">
        <v>38</v>
      </c>
      <c r="I137" s="29">
        <f t="shared" si="21"/>
        <v>0.4922917476357041</v>
      </c>
      <c r="J137" s="29">
        <v>6.4466666666665631E-2</v>
      </c>
      <c r="K137" s="29">
        <v>1.8248902650736046E-2</v>
      </c>
      <c r="L137" s="29">
        <v>23.477213260171922</v>
      </c>
      <c r="M137" s="29">
        <f t="shared" si="22"/>
        <v>11.512468682638342</v>
      </c>
      <c r="N137" s="29">
        <v>0.44193679538189501</v>
      </c>
      <c r="O137" s="29">
        <f t="shared" si="23"/>
        <v>0.1064643258987652</v>
      </c>
      <c r="P137" s="29">
        <v>0.68136632466552138</v>
      </c>
      <c r="Q137" s="29">
        <v>3.39988</v>
      </c>
      <c r="R137" s="29">
        <v>25</v>
      </c>
      <c r="S137" s="29">
        <f t="shared" si="18"/>
        <v>12.333333333333334</v>
      </c>
      <c r="T137" s="29">
        <f t="shared" si="19"/>
        <v>10</v>
      </c>
      <c r="U137" s="29">
        <f t="shared" si="20"/>
        <v>22.333333333333332</v>
      </c>
      <c r="V137" s="29">
        <v>242.5</v>
      </c>
      <c r="W137" s="29" t="s">
        <v>2226</v>
      </c>
      <c r="Y137">
        <v>8281</v>
      </c>
      <c r="Z137">
        <v>352.326075</v>
      </c>
      <c r="AA137">
        <v>23.503795</v>
      </c>
      <c r="AB137">
        <v>82.8</v>
      </c>
      <c r="AC137">
        <v>246.89435</v>
      </c>
      <c r="AD137">
        <v>24.689435</v>
      </c>
      <c r="AE137">
        <v>4.2546E-2</v>
      </c>
      <c r="AF137">
        <v>1.8780999999999999E-2</v>
      </c>
      <c r="AG137">
        <v>0.44143500000000002</v>
      </c>
      <c r="AH137">
        <v>3.9511999999999999E-2</v>
      </c>
      <c r="AI137">
        <v>3.7499999999999999E-2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</row>
    <row r="138" spans="1:53" x14ac:dyDescent="0.25">
      <c r="A138" t="s">
        <v>875</v>
      </c>
      <c r="B138" s="29">
        <v>4</v>
      </c>
      <c r="C138" t="s">
        <v>6</v>
      </c>
      <c r="D138">
        <v>14</v>
      </c>
      <c r="E138" t="s">
        <v>7</v>
      </c>
      <c r="F138" t="s">
        <v>52</v>
      </c>
      <c r="G138" s="29">
        <v>9136</v>
      </c>
      <c r="H138" s="29">
        <v>11</v>
      </c>
      <c r="I138" s="29">
        <f t="shared" si="21"/>
        <v>0.12040280210157618</v>
      </c>
      <c r="J138" s="29">
        <v>4.6699999999987085E-2</v>
      </c>
      <c r="K138" s="29">
        <v>6.0829675502453492E-3</v>
      </c>
      <c r="L138" s="29">
        <v>27.786995769520754</v>
      </c>
      <c r="M138" s="29">
        <f t="shared" si="22"/>
        <v>7.2026861732895107</v>
      </c>
      <c r="N138" s="29">
        <v>0.35417933812207247</v>
      </c>
      <c r="O138" s="29">
        <f t="shared" si="23"/>
        <v>0.19422178315858774</v>
      </c>
      <c r="P138" s="29">
        <v>0.66858380693906205</v>
      </c>
      <c r="Q138" s="29">
        <v>3.39988</v>
      </c>
      <c r="R138" s="29">
        <v>25</v>
      </c>
      <c r="S138" s="29">
        <f t="shared" si="18"/>
        <v>12.333333333333334</v>
      </c>
      <c r="T138" s="29">
        <f t="shared" si="19"/>
        <v>10</v>
      </c>
      <c r="U138" s="29">
        <f t="shared" si="20"/>
        <v>22.333333333333332</v>
      </c>
      <c r="V138" s="29">
        <v>242.5</v>
      </c>
      <c r="W138" s="29" t="s">
        <v>2226</v>
      </c>
      <c r="Y138">
        <v>9842</v>
      </c>
      <c r="Z138">
        <v>352.326075</v>
      </c>
      <c r="AA138">
        <v>27.934349999999998</v>
      </c>
      <c r="AB138">
        <v>98.41</v>
      </c>
      <c r="AC138">
        <v>347.94327399999997</v>
      </c>
      <c r="AD138">
        <v>34.794327000000003</v>
      </c>
      <c r="AE138">
        <v>3.5791999999999997E-2</v>
      </c>
      <c r="AF138">
        <v>1.2768E-2</v>
      </c>
      <c r="AG138">
        <v>0.35671199999999997</v>
      </c>
      <c r="AH138">
        <v>3.4599999999999999E-2</v>
      </c>
      <c r="AI138">
        <v>3.2500000000000001E-2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</row>
    <row r="139" spans="1:53" x14ac:dyDescent="0.25">
      <c r="A139" t="s">
        <v>876</v>
      </c>
      <c r="B139" s="29">
        <v>4</v>
      </c>
      <c r="C139" t="s">
        <v>12</v>
      </c>
      <c r="D139">
        <v>5</v>
      </c>
      <c r="E139" t="s">
        <v>1</v>
      </c>
      <c r="F139" t="s">
        <v>52</v>
      </c>
      <c r="G139" s="29">
        <v>20720</v>
      </c>
      <c r="H139" s="29">
        <v>65</v>
      </c>
      <c r="I139" s="29">
        <f t="shared" si="21"/>
        <v>0.31370656370656369</v>
      </c>
      <c r="J139" s="29">
        <v>4.7478124999994264E-2</v>
      </c>
      <c r="K139" s="29">
        <v>1.7726804360930382E-2</v>
      </c>
      <c r="L139" s="29">
        <v>45.912423294809692</v>
      </c>
      <c r="M139" s="29">
        <f t="shared" si="22"/>
        <v>10.922741351999427</v>
      </c>
      <c r="N139" s="29">
        <v>0.29411974702175425</v>
      </c>
      <c r="O139" s="29">
        <f t="shared" si="23"/>
        <v>0.25428137425890596</v>
      </c>
      <c r="Q139" s="29">
        <v>3.39988</v>
      </c>
      <c r="R139" s="29">
        <v>25</v>
      </c>
      <c r="S139" s="29">
        <f t="shared" si="18"/>
        <v>12.333333333333334</v>
      </c>
      <c r="T139" s="29">
        <f t="shared" si="19"/>
        <v>10</v>
      </c>
      <c r="U139" s="29">
        <f t="shared" si="20"/>
        <v>22.333333333333332</v>
      </c>
      <c r="V139" s="29">
        <v>242.5</v>
      </c>
      <c r="W139" s="29" t="s">
        <v>2226</v>
      </c>
      <c r="Y139">
        <v>21520</v>
      </c>
      <c r="Z139">
        <v>468.68572499999999</v>
      </c>
      <c r="AA139">
        <v>45.915629000000003</v>
      </c>
      <c r="AB139">
        <v>215.19</v>
      </c>
      <c r="AC139">
        <v>1056.992968</v>
      </c>
      <c r="AD139">
        <v>105.699297</v>
      </c>
      <c r="AE139">
        <v>2.1777000000000001E-2</v>
      </c>
      <c r="AF139">
        <v>6.4159999999999998E-3</v>
      </c>
      <c r="AG139">
        <v>0.29460199999999997</v>
      </c>
      <c r="AH139">
        <v>2.1475000000000001E-2</v>
      </c>
      <c r="AI139">
        <v>2.2499999999999999E-2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</row>
    <row r="140" spans="1:53" x14ac:dyDescent="0.25">
      <c r="A140" t="s">
        <v>876</v>
      </c>
      <c r="B140" s="29">
        <v>4</v>
      </c>
      <c r="C140" t="s">
        <v>15</v>
      </c>
      <c r="D140">
        <v>6</v>
      </c>
      <c r="E140" t="s">
        <v>1</v>
      </c>
      <c r="F140" t="s">
        <v>51</v>
      </c>
      <c r="G140" s="29">
        <v>1243</v>
      </c>
      <c r="H140" s="29">
        <v>472</v>
      </c>
      <c r="I140" s="29">
        <f t="shared" si="21"/>
        <v>37.972646822204339</v>
      </c>
      <c r="J140" s="29">
        <v>0.27391795774648003</v>
      </c>
      <c r="K140" s="29">
        <v>0.15732538870325716</v>
      </c>
      <c r="L140" s="29">
        <v>2.7543022275795583</v>
      </c>
      <c r="M140" s="29">
        <f t="shared" si="22"/>
        <v>32.235379715230707</v>
      </c>
      <c r="N140" s="29">
        <v>1.6265194274855517</v>
      </c>
      <c r="O140" s="29">
        <f t="shared" si="23"/>
        <v>1.0781183062048916</v>
      </c>
      <c r="Q140" s="29">
        <v>3.39988</v>
      </c>
      <c r="R140" s="29">
        <v>25</v>
      </c>
      <c r="S140" s="29">
        <f t="shared" si="18"/>
        <v>12.333333333333334</v>
      </c>
      <c r="T140" s="29">
        <f t="shared" si="19"/>
        <v>10</v>
      </c>
      <c r="U140" s="29">
        <f t="shared" si="20"/>
        <v>22.333333333333332</v>
      </c>
      <c r="V140" s="29">
        <v>242.5</v>
      </c>
      <c r="W140" s="29" t="s">
        <v>2226</v>
      </c>
      <c r="Y140">
        <v>1296</v>
      </c>
      <c r="Z140">
        <v>468.68572499999999</v>
      </c>
      <c r="AA140">
        <v>2.7651789999999998</v>
      </c>
      <c r="AB140">
        <v>10.24</v>
      </c>
      <c r="AC140">
        <v>13.067608999999999</v>
      </c>
      <c r="AD140">
        <v>1.3067610000000001</v>
      </c>
      <c r="AE140">
        <v>0.36097000000000001</v>
      </c>
      <c r="AF140">
        <v>0.59334100000000001</v>
      </c>
      <c r="AG140">
        <v>1.6437379999999999</v>
      </c>
      <c r="AH140">
        <v>0.1298</v>
      </c>
      <c r="AI140">
        <v>2.5000000000000001E-3</v>
      </c>
      <c r="AJ140">
        <v>26</v>
      </c>
      <c r="AK140">
        <v>5.5474000000000002E-2</v>
      </c>
      <c r="AL140">
        <v>3.3284560000000001</v>
      </c>
      <c r="AM140">
        <v>27.237653999999999</v>
      </c>
      <c r="AN140">
        <v>0.66975499999999999</v>
      </c>
      <c r="AO140">
        <v>0.94889999999999997</v>
      </c>
      <c r="AP140">
        <v>13.576923000000001</v>
      </c>
      <c r="AQ140">
        <v>13.045070000000001</v>
      </c>
      <c r="AR140">
        <v>5.3253000000000002E-2</v>
      </c>
      <c r="AS140">
        <v>5.1762000000000002E-2</v>
      </c>
      <c r="AT140">
        <v>93.732564999999994</v>
      </c>
      <c r="AU140">
        <v>126.047005</v>
      </c>
      <c r="AV140">
        <v>329.286585</v>
      </c>
      <c r="AW140">
        <v>162.13680299999999</v>
      </c>
      <c r="AX140">
        <v>16.550968999999998</v>
      </c>
      <c r="AY140">
        <v>14.970140000000001</v>
      </c>
      <c r="AZ140">
        <v>8.9869380000000003</v>
      </c>
      <c r="BA140">
        <v>1.2990379999999999</v>
      </c>
    </row>
    <row r="141" spans="1:53" x14ac:dyDescent="0.25">
      <c r="A141" t="s">
        <v>877</v>
      </c>
      <c r="B141" s="29">
        <v>4</v>
      </c>
      <c r="C141" t="s">
        <v>12</v>
      </c>
      <c r="D141">
        <v>5</v>
      </c>
      <c r="E141" t="s">
        <v>1</v>
      </c>
      <c r="F141" t="s">
        <v>51</v>
      </c>
      <c r="G141" s="29">
        <v>12068</v>
      </c>
      <c r="H141" s="29">
        <v>20</v>
      </c>
      <c r="I141" s="29">
        <f t="shared" si="21"/>
        <v>0.16572754391779915</v>
      </c>
      <c r="J141" s="29">
        <v>4.5362499999999528E-2</v>
      </c>
      <c r="K141" s="29">
        <v>8.2284310892373376E-3</v>
      </c>
      <c r="L141" s="29">
        <v>24.825176596229049</v>
      </c>
      <c r="M141" s="29">
        <f t="shared" si="22"/>
        <v>10.164505346581215</v>
      </c>
      <c r="N141" s="29">
        <v>0.44437486172745283</v>
      </c>
      <c r="O141" s="29">
        <f t="shared" si="23"/>
        <v>0.10402625955320738</v>
      </c>
      <c r="P141" s="29">
        <v>0.49639973857932429</v>
      </c>
      <c r="Q141" s="29">
        <v>3.39988</v>
      </c>
      <c r="R141" s="29">
        <v>25</v>
      </c>
      <c r="S141" s="29">
        <f t="shared" si="18"/>
        <v>12.333333333333334</v>
      </c>
      <c r="T141" s="29">
        <f t="shared" si="19"/>
        <v>10</v>
      </c>
      <c r="U141" s="29">
        <f t="shared" si="20"/>
        <v>22.333333333333332</v>
      </c>
      <c r="V141" s="29">
        <v>242.5</v>
      </c>
      <c r="W141" s="29" t="s">
        <v>2226</v>
      </c>
      <c r="Y141">
        <v>12318</v>
      </c>
      <c r="Z141">
        <v>496.7885</v>
      </c>
      <c r="AA141">
        <v>24.795259999999999</v>
      </c>
      <c r="AB141">
        <v>123.17</v>
      </c>
      <c r="AC141">
        <v>373.59660200000002</v>
      </c>
      <c r="AD141">
        <v>37.359659999999998</v>
      </c>
      <c r="AE141">
        <v>4.0328000000000003E-2</v>
      </c>
      <c r="AF141">
        <v>1.7985999999999999E-2</v>
      </c>
      <c r="AG141">
        <v>0.44600099999999998</v>
      </c>
      <c r="AH141">
        <v>3.7175E-2</v>
      </c>
      <c r="AI141">
        <v>3.2500000000000001E-2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</row>
    <row r="142" spans="1:53" x14ac:dyDescent="0.25">
      <c r="A142" t="s">
        <v>877</v>
      </c>
      <c r="B142" s="29">
        <v>4</v>
      </c>
      <c r="C142" t="s">
        <v>47</v>
      </c>
      <c r="D142">
        <v>5</v>
      </c>
      <c r="E142" t="s">
        <v>7</v>
      </c>
      <c r="F142" t="s">
        <v>50</v>
      </c>
      <c r="G142" s="29">
        <v>13334</v>
      </c>
      <c r="H142" s="29">
        <v>24</v>
      </c>
      <c r="I142" s="29">
        <f t="shared" si="21"/>
        <v>0.17999100044997748</v>
      </c>
      <c r="J142" s="29">
        <v>4.9793749999992087E-2</v>
      </c>
      <c r="K142" s="29">
        <v>8.2284310892373376E-3</v>
      </c>
      <c r="L142" s="29">
        <v>27.429475035972668</v>
      </c>
      <c r="M142" s="29">
        <f t="shared" si="22"/>
        <v>7.5602069068375961</v>
      </c>
      <c r="N142" s="29">
        <v>0.32542922454761086</v>
      </c>
      <c r="O142" s="29">
        <f t="shared" si="23"/>
        <v>0.22297189673304935</v>
      </c>
      <c r="P142" s="29">
        <v>0.50216739033791624</v>
      </c>
      <c r="Q142" s="29">
        <v>3.39988</v>
      </c>
      <c r="R142" s="29">
        <v>25</v>
      </c>
      <c r="S142" s="29">
        <f t="shared" si="18"/>
        <v>12.333333333333334</v>
      </c>
      <c r="T142" s="29">
        <f t="shared" si="19"/>
        <v>10</v>
      </c>
      <c r="U142" s="29">
        <f t="shared" si="20"/>
        <v>22.333333333333332</v>
      </c>
      <c r="V142" s="29">
        <v>242.5</v>
      </c>
      <c r="W142" s="29" t="s">
        <v>2226</v>
      </c>
      <c r="Y142">
        <v>13644</v>
      </c>
      <c r="Z142">
        <v>496.7885</v>
      </c>
      <c r="AA142">
        <v>27.464403999999998</v>
      </c>
      <c r="AB142">
        <v>136.43</v>
      </c>
      <c r="AC142">
        <v>504.03304000000003</v>
      </c>
      <c r="AD142">
        <v>50.403303999999999</v>
      </c>
      <c r="AE142">
        <v>3.6409999999999998E-2</v>
      </c>
      <c r="AF142">
        <v>1.1927999999999999E-2</v>
      </c>
      <c r="AG142">
        <v>0.32759700000000003</v>
      </c>
      <c r="AH142">
        <v>3.5174999999999998E-2</v>
      </c>
      <c r="AI142">
        <v>3.2500000000000001E-2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</row>
    <row r="143" spans="1:53" x14ac:dyDescent="0.25">
      <c r="A143" t="s">
        <v>877</v>
      </c>
      <c r="B143" s="29">
        <v>4</v>
      </c>
      <c r="C143" t="s">
        <v>28</v>
      </c>
      <c r="D143">
        <v>15</v>
      </c>
      <c r="E143" t="s">
        <v>1</v>
      </c>
      <c r="F143" t="s">
        <v>52</v>
      </c>
      <c r="G143" s="29">
        <v>21097</v>
      </c>
      <c r="H143" s="29">
        <v>35</v>
      </c>
      <c r="I143" s="29">
        <f t="shared" si="21"/>
        <v>0.16590036498080296</v>
      </c>
      <c r="J143" s="29">
        <v>3.6625000000006479E-2</v>
      </c>
      <c r="K143" s="29">
        <v>1.0285538861546673E-2</v>
      </c>
      <c r="L143" s="29">
        <v>43.398802672410035</v>
      </c>
      <c r="M143" s="29">
        <f t="shared" si="22"/>
        <v>8.4091207295997705</v>
      </c>
      <c r="N143" s="29">
        <v>0.29099159716268042</v>
      </c>
      <c r="O143" s="29">
        <f t="shared" si="23"/>
        <v>0.25740952411797979</v>
      </c>
      <c r="P143" s="29">
        <v>0.99856712891724053</v>
      </c>
      <c r="Q143" s="29">
        <v>3.39988</v>
      </c>
      <c r="R143" s="29">
        <v>25</v>
      </c>
      <c r="S143" s="29">
        <f t="shared" si="18"/>
        <v>12.333333333333334</v>
      </c>
      <c r="T143" s="29">
        <f t="shared" si="19"/>
        <v>10</v>
      </c>
      <c r="U143" s="29">
        <f t="shared" si="20"/>
        <v>22.333333333333332</v>
      </c>
      <c r="V143" s="29">
        <v>242.5</v>
      </c>
      <c r="W143" s="29" t="s">
        <v>2226</v>
      </c>
      <c r="Y143">
        <v>21553</v>
      </c>
      <c r="Z143">
        <v>496.7885</v>
      </c>
      <c r="AA143">
        <v>43.384659999999997</v>
      </c>
      <c r="AB143">
        <v>215.52</v>
      </c>
      <c r="AC143">
        <v>1039.38743</v>
      </c>
      <c r="AD143">
        <v>103.938743</v>
      </c>
      <c r="AE143">
        <v>2.3049E-2</v>
      </c>
      <c r="AF143">
        <v>6.7289999999999997E-3</v>
      </c>
      <c r="AG143">
        <v>0.291931</v>
      </c>
      <c r="AH143">
        <v>2.2800000000000001E-2</v>
      </c>
      <c r="AI143">
        <v>2.2499999999999999E-2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</row>
    <row r="144" spans="1:53" x14ac:dyDescent="0.25">
      <c r="A144" t="s">
        <v>878</v>
      </c>
      <c r="B144" s="29">
        <v>4</v>
      </c>
      <c r="C144" t="s">
        <v>15</v>
      </c>
      <c r="D144">
        <v>6</v>
      </c>
      <c r="E144" t="s">
        <v>1</v>
      </c>
      <c r="F144" t="s">
        <v>52</v>
      </c>
      <c r="G144" s="29">
        <v>11837</v>
      </c>
      <c r="H144" s="29">
        <v>32</v>
      </c>
      <c r="I144" s="29">
        <f t="shared" si="21"/>
        <v>0.27033876826898706</v>
      </c>
      <c r="J144" s="29">
        <v>4.2312499999999531E-2</v>
      </c>
      <c r="K144" s="29">
        <v>1.4654547782279731E-2</v>
      </c>
      <c r="L144" s="29">
        <v>43.366470524711296</v>
      </c>
      <c r="M144" s="29">
        <f t="shared" si="22"/>
        <v>8.3767885819010317</v>
      </c>
      <c r="N144" s="29">
        <v>0.35388697121379886</v>
      </c>
      <c r="O144" s="29">
        <f t="shared" si="23"/>
        <v>0.19451415006686135</v>
      </c>
      <c r="P144" s="29">
        <v>1.0121053696427609</v>
      </c>
      <c r="Q144" s="29">
        <v>3.39988</v>
      </c>
      <c r="R144" s="29">
        <v>25</v>
      </c>
      <c r="S144" s="29">
        <f t="shared" si="18"/>
        <v>12.333333333333334</v>
      </c>
      <c r="T144" s="29">
        <f t="shared" si="19"/>
        <v>10</v>
      </c>
      <c r="U144" s="29">
        <f t="shared" si="20"/>
        <v>22.333333333333332</v>
      </c>
      <c r="V144" s="29">
        <v>242.5</v>
      </c>
      <c r="W144" s="29" t="s">
        <v>2226</v>
      </c>
      <c r="Y144">
        <v>13226</v>
      </c>
      <c r="Z144">
        <v>302.98287499999998</v>
      </c>
      <c r="AA144">
        <v>43.652631999999997</v>
      </c>
      <c r="AB144">
        <v>132.25</v>
      </c>
      <c r="AC144">
        <v>622.34884699999998</v>
      </c>
      <c r="AD144">
        <v>62.234884999999998</v>
      </c>
      <c r="AE144">
        <v>2.2904999999999998E-2</v>
      </c>
      <c r="AF144">
        <v>8.1329999999999996E-3</v>
      </c>
      <c r="AG144">
        <v>0.35509400000000002</v>
      </c>
      <c r="AH144">
        <v>2.1850000000000001E-2</v>
      </c>
      <c r="AI144">
        <v>2.2499999999999999E-2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</row>
    <row r="145" spans="1:53" x14ac:dyDescent="0.25">
      <c r="A145" t="s">
        <v>878</v>
      </c>
      <c r="B145" s="29">
        <v>4</v>
      </c>
      <c r="C145" t="s">
        <v>28</v>
      </c>
      <c r="D145">
        <v>15</v>
      </c>
      <c r="E145" t="s">
        <v>1</v>
      </c>
      <c r="F145" t="s">
        <v>51</v>
      </c>
      <c r="G145" s="29">
        <v>8204</v>
      </c>
      <c r="H145" s="29">
        <v>0</v>
      </c>
      <c r="I145" s="29">
        <f t="shared" si="21"/>
        <v>0</v>
      </c>
      <c r="J145" s="29">
        <v>0</v>
      </c>
      <c r="K145" s="29">
        <v>0</v>
      </c>
      <c r="L145" s="29">
        <v>30.056477501455728</v>
      </c>
      <c r="M145" s="29">
        <f t="shared" si="22"/>
        <v>4.9332044413545368</v>
      </c>
      <c r="N145" s="29">
        <v>0.45402850395488675</v>
      </c>
      <c r="O145" s="29">
        <f t="shared" si="23"/>
        <v>9.4372617325773456E-2</v>
      </c>
      <c r="P145" s="29">
        <v>0.50904702039107708</v>
      </c>
      <c r="Q145" s="29">
        <v>3.39988</v>
      </c>
      <c r="R145" s="29">
        <v>25</v>
      </c>
      <c r="S145" s="29">
        <f t="shared" si="18"/>
        <v>12.333333333333334</v>
      </c>
      <c r="T145" s="29">
        <f t="shared" si="19"/>
        <v>10</v>
      </c>
      <c r="U145" s="29">
        <f t="shared" si="20"/>
        <v>22.333333333333332</v>
      </c>
      <c r="V145" s="29">
        <v>242.5</v>
      </c>
      <c r="W145" s="29" t="s">
        <v>2226</v>
      </c>
      <c r="Y145">
        <v>9108</v>
      </c>
      <c r="Z145">
        <v>302.98287499999998</v>
      </c>
      <c r="AA145">
        <v>30.061105000000001</v>
      </c>
      <c r="AB145">
        <v>91.07</v>
      </c>
      <c r="AC145">
        <v>305.08599600000002</v>
      </c>
      <c r="AD145">
        <v>30.508600000000001</v>
      </c>
      <c r="AE145">
        <v>3.3263000000000001E-2</v>
      </c>
      <c r="AF145">
        <v>1.5119E-2</v>
      </c>
      <c r="AG145">
        <v>0.45454099999999997</v>
      </c>
      <c r="AH145">
        <v>3.0224999999999998E-2</v>
      </c>
      <c r="AI145">
        <v>2.75E-2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</row>
    <row r="146" spans="1:53" x14ac:dyDescent="0.25">
      <c r="A146" t="s">
        <v>878</v>
      </c>
      <c r="B146" s="29">
        <v>4</v>
      </c>
      <c r="C146" t="s">
        <v>34</v>
      </c>
      <c r="D146">
        <v>15</v>
      </c>
      <c r="E146" t="s">
        <v>7</v>
      </c>
      <c r="F146" t="s">
        <v>52</v>
      </c>
      <c r="G146" s="29">
        <v>7981</v>
      </c>
      <c r="H146" s="29">
        <v>0</v>
      </c>
      <c r="I146" s="29">
        <f t="shared" si="21"/>
        <v>0</v>
      </c>
      <c r="J146" s="29">
        <v>0</v>
      </c>
      <c r="K146" s="29">
        <v>0</v>
      </c>
      <c r="L146" s="29">
        <v>29.239486462593632</v>
      </c>
      <c r="M146" s="29">
        <f t="shared" si="22"/>
        <v>5.7501954802166324</v>
      </c>
      <c r="N146" s="29">
        <v>0.36231481396514265</v>
      </c>
      <c r="O146" s="29">
        <f t="shared" si="23"/>
        <v>0.18608630731551756</v>
      </c>
      <c r="P146" s="29">
        <v>0.50305834925168369</v>
      </c>
      <c r="Q146" s="29">
        <v>3.39988</v>
      </c>
      <c r="R146" s="29">
        <v>25</v>
      </c>
      <c r="S146" s="29">
        <f t="shared" si="18"/>
        <v>12.333333333333334</v>
      </c>
      <c r="T146" s="29">
        <f t="shared" si="19"/>
        <v>10</v>
      </c>
      <c r="U146" s="29">
        <f t="shared" si="20"/>
        <v>22.333333333333332</v>
      </c>
      <c r="V146" s="29">
        <v>242.5</v>
      </c>
      <c r="W146" s="29" t="s">
        <v>2226</v>
      </c>
      <c r="Y146">
        <v>8879</v>
      </c>
      <c r="Z146">
        <v>302.98287499999998</v>
      </c>
      <c r="AA146">
        <v>29.305287</v>
      </c>
      <c r="AB146">
        <v>88.78</v>
      </c>
      <c r="AC146">
        <v>324.821415</v>
      </c>
      <c r="AD146">
        <v>32.482140999999999</v>
      </c>
      <c r="AE146">
        <v>3.4118999999999997E-2</v>
      </c>
      <c r="AF146">
        <v>1.2524E-2</v>
      </c>
      <c r="AG146">
        <v>0.36706299999999997</v>
      </c>
      <c r="AH146">
        <v>3.245E-2</v>
      </c>
      <c r="AI146">
        <v>3.2500000000000001E-2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</row>
    <row r="147" spans="1:53" x14ac:dyDescent="0.25">
      <c r="A147" t="s">
        <v>879</v>
      </c>
      <c r="B147">
        <v>5</v>
      </c>
      <c r="C147" t="s">
        <v>4</v>
      </c>
      <c r="D147">
        <v>12</v>
      </c>
      <c r="E147" t="s">
        <v>1</v>
      </c>
      <c r="F147" t="s">
        <v>50</v>
      </c>
      <c r="G147" s="29">
        <v>5103</v>
      </c>
      <c r="H147" s="29">
        <v>36</v>
      </c>
      <c r="I147" s="29">
        <f t="shared" si="21"/>
        <v>0.70546737213403876</v>
      </c>
      <c r="J147" s="29">
        <v>9.7714999999993779E-2</v>
      </c>
      <c r="K147" s="29">
        <v>1.7838431169725267E-2</v>
      </c>
      <c r="L147" s="29">
        <v>18.205902851821609</v>
      </c>
      <c r="M147" s="29">
        <f t="shared" si="22"/>
        <v>16.783779090988656</v>
      </c>
      <c r="N147" s="29">
        <v>0.61873460923415857</v>
      </c>
      <c r="O147" s="29">
        <f t="shared" si="23"/>
        <v>7.0333487953498364E-2</v>
      </c>
      <c r="Q147" s="29">
        <v>4.5225499999999998</v>
      </c>
      <c r="R147" s="29">
        <v>25</v>
      </c>
      <c r="S147" s="29">
        <f>AVERAGE(18,13,19)</f>
        <v>16.666666666666668</v>
      </c>
      <c r="T147" s="29">
        <f>AVERAGE(9,7,5)</f>
        <v>7</v>
      </c>
      <c r="U147" s="29">
        <f>AVERAGE(27,20,24)</f>
        <v>23.666666666666668</v>
      </c>
      <c r="V147" s="29">
        <v>39.5</v>
      </c>
      <c r="W147" s="29" t="s">
        <v>2227</v>
      </c>
      <c r="Y147">
        <v>5827</v>
      </c>
      <c r="Z147">
        <v>325.33969999999999</v>
      </c>
      <c r="AA147">
        <v>17.910509999999999</v>
      </c>
      <c r="AB147">
        <v>58.26</v>
      </c>
      <c r="AC147">
        <v>132.627419</v>
      </c>
      <c r="AD147">
        <v>13.262741999999999</v>
      </c>
      <c r="AE147">
        <v>5.5823999999999999E-2</v>
      </c>
      <c r="AF147">
        <v>3.5581000000000002E-2</v>
      </c>
      <c r="AG147">
        <v>0.63738399999999995</v>
      </c>
      <c r="AH147">
        <v>4.7188000000000001E-2</v>
      </c>
      <c r="AI147">
        <v>3.7499999999999999E-2</v>
      </c>
      <c r="AJ147">
        <v>1</v>
      </c>
      <c r="AK147">
        <v>3.0739999999999999E-3</v>
      </c>
      <c r="AL147">
        <v>0.184423</v>
      </c>
      <c r="AM147">
        <v>0.36039100000000002</v>
      </c>
      <c r="AN147">
        <v>0.351775</v>
      </c>
      <c r="AO147">
        <v>0</v>
      </c>
      <c r="AP147">
        <v>21</v>
      </c>
      <c r="AQ147">
        <v>0</v>
      </c>
      <c r="AR147">
        <v>1.7589E-2</v>
      </c>
      <c r="AS147">
        <v>5.5250000000000004E-3</v>
      </c>
      <c r="AT147">
        <v>56.854523</v>
      </c>
      <c r="AU147">
        <v>0</v>
      </c>
      <c r="AV147">
        <v>94.117647000000005</v>
      </c>
      <c r="AW147">
        <v>0</v>
      </c>
      <c r="AX147">
        <v>0</v>
      </c>
      <c r="AY147">
        <v>0</v>
      </c>
      <c r="AZ147">
        <v>5.5140529999999996</v>
      </c>
      <c r="BA147">
        <v>0.37267800000000001</v>
      </c>
    </row>
    <row r="148" spans="1:53" x14ac:dyDescent="0.25">
      <c r="A148" t="s">
        <v>880</v>
      </c>
      <c r="B148" s="29">
        <v>5</v>
      </c>
      <c r="C148" t="s">
        <v>21</v>
      </c>
      <c r="D148">
        <v>7</v>
      </c>
      <c r="E148" t="s">
        <v>1</v>
      </c>
      <c r="F148" t="s">
        <v>51</v>
      </c>
      <c r="G148" s="29">
        <v>4796</v>
      </c>
      <c r="H148" s="29">
        <v>103</v>
      </c>
      <c r="I148" s="29">
        <f t="shared" si="21"/>
        <v>2.1476230191826522</v>
      </c>
      <c r="J148" s="29">
        <v>5.5767499999999616E-2</v>
      </c>
      <c r="K148" s="29">
        <v>7.0237136065516806E-2</v>
      </c>
      <c r="L148" s="29">
        <v>16.842865228510927</v>
      </c>
      <c r="M148" s="29">
        <f t="shared" si="22"/>
        <v>18.146816714299337</v>
      </c>
      <c r="N148" s="29">
        <v>0.59772119103834953</v>
      </c>
      <c r="O148" s="29">
        <f t="shared" si="23"/>
        <v>4.9320069757689322E-2</v>
      </c>
      <c r="P148" s="29">
        <v>1.0219585641450708</v>
      </c>
      <c r="Q148" s="29">
        <v>4.5225499999999998</v>
      </c>
      <c r="R148" s="29">
        <v>25</v>
      </c>
      <c r="S148" s="29">
        <f>AVERAGE(18,13,19)</f>
        <v>16.666666666666668</v>
      </c>
      <c r="T148" s="29">
        <f>AVERAGE(9,7,5)</f>
        <v>7</v>
      </c>
      <c r="U148" s="29">
        <f>AVERAGE(27,20,24)</f>
        <v>23.666666666666668</v>
      </c>
      <c r="V148" s="29">
        <v>39.5</v>
      </c>
      <c r="W148" s="29" t="s">
        <v>2227</v>
      </c>
      <c r="Y148">
        <v>5268</v>
      </c>
      <c r="Z148">
        <v>308.11534999999998</v>
      </c>
      <c r="AA148">
        <v>17.097493</v>
      </c>
      <c r="AB148">
        <v>52.67</v>
      </c>
      <c r="AC148">
        <v>105.199625</v>
      </c>
      <c r="AD148">
        <v>10.519962</v>
      </c>
      <c r="AE148">
        <v>5.849E-2</v>
      </c>
      <c r="AF148">
        <v>3.5263000000000003E-2</v>
      </c>
      <c r="AG148">
        <v>0.602885</v>
      </c>
      <c r="AH148">
        <v>5.1700000000000003E-2</v>
      </c>
      <c r="AI148">
        <v>4.7500000000000001E-2</v>
      </c>
      <c r="AJ148">
        <v>4</v>
      </c>
      <c r="AK148">
        <v>1.2982E-2</v>
      </c>
      <c r="AL148">
        <v>0.77892899999999998</v>
      </c>
      <c r="AM148">
        <v>2.6195900000000001</v>
      </c>
      <c r="AN148">
        <v>0.76382499999999998</v>
      </c>
      <c r="AO148">
        <v>0.263048</v>
      </c>
      <c r="AP148">
        <v>34.5</v>
      </c>
      <c r="AQ148">
        <v>8.5440039999999993</v>
      </c>
      <c r="AR148">
        <v>2.2800999999999998E-2</v>
      </c>
      <c r="AS148">
        <v>1.2321E-2</v>
      </c>
      <c r="AT148">
        <v>45.286929999999998</v>
      </c>
      <c r="AU148">
        <v>5.6480880000000004</v>
      </c>
      <c r="AV148">
        <v>468.36432600000001</v>
      </c>
      <c r="AW148">
        <v>320.32564400000001</v>
      </c>
      <c r="AX148">
        <v>44.553842000000003</v>
      </c>
      <c r="AY148">
        <v>42.024697000000003</v>
      </c>
      <c r="AZ148">
        <v>6.2975370000000002</v>
      </c>
      <c r="BA148">
        <v>0.74535600000000002</v>
      </c>
    </row>
    <row r="149" spans="1:53" x14ac:dyDescent="0.25">
      <c r="A149" t="s">
        <v>880</v>
      </c>
      <c r="B149" s="29">
        <v>5</v>
      </c>
      <c r="C149" t="s">
        <v>5</v>
      </c>
      <c r="D149">
        <v>14</v>
      </c>
      <c r="E149" t="s">
        <v>1</v>
      </c>
      <c r="F149" t="s">
        <v>52</v>
      </c>
      <c r="G149" s="29">
        <v>10528</v>
      </c>
      <c r="H149" s="29">
        <v>68</v>
      </c>
      <c r="I149" s="29">
        <f t="shared" si="21"/>
        <v>0.64589665653495443</v>
      </c>
      <c r="J149" s="29">
        <v>2.59615384615417E-2</v>
      </c>
      <c r="K149" s="29">
        <v>4.5654138442585916E-2</v>
      </c>
      <c r="L149" s="29">
        <v>36.972828424888043</v>
      </c>
      <c r="M149" s="29">
        <f t="shared" si="22"/>
        <v>1.9831464820777782</v>
      </c>
      <c r="N149" s="29">
        <v>0.43005594353282017</v>
      </c>
      <c r="O149" s="29">
        <f t="shared" si="23"/>
        <v>0.11834517774784004</v>
      </c>
      <c r="P149" s="29">
        <v>1.0219585641450708</v>
      </c>
      <c r="Q149" s="29">
        <v>4.5225499999999998</v>
      </c>
      <c r="R149" s="29">
        <v>25</v>
      </c>
      <c r="S149" s="29">
        <f t="shared" ref="S149:S192" si="24">AVERAGE(18,13,19)</f>
        <v>16.666666666666668</v>
      </c>
      <c r="T149" s="29">
        <f t="shared" ref="T149:T192" si="25">AVERAGE(9,7,5)</f>
        <v>7</v>
      </c>
      <c r="U149" s="29">
        <f t="shared" ref="U149:U192" si="26">AVERAGE(27,20,24)</f>
        <v>23.666666666666668</v>
      </c>
      <c r="V149" s="29">
        <v>39.5</v>
      </c>
      <c r="W149" s="29" t="s">
        <v>2227</v>
      </c>
      <c r="Y149">
        <v>11456</v>
      </c>
      <c r="Z149">
        <v>308.11534999999998</v>
      </c>
      <c r="AA149">
        <v>37.180880000000002</v>
      </c>
      <c r="AB149">
        <v>114.55</v>
      </c>
      <c r="AC149">
        <v>384.470009</v>
      </c>
      <c r="AD149">
        <v>38.447001</v>
      </c>
      <c r="AE149">
        <v>2.6890000000000001E-2</v>
      </c>
      <c r="AF149">
        <v>1.1587E-2</v>
      </c>
      <c r="AG149">
        <v>0.43091299999999999</v>
      </c>
      <c r="AH149">
        <v>2.6100000000000002E-2</v>
      </c>
      <c r="AI149">
        <v>2.75E-2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</row>
    <row r="150" spans="1:53" x14ac:dyDescent="0.25">
      <c r="A150" t="s">
        <v>881</v>
      </c>
      <c r="B150" s="29">
        <v>5</v>
      </c>
      <c r="C150" t="s">
        <v>3</v>
      </c>
      <c r="D150">
        <v>4</v>
      </c>
      <c r="E150" t="s">
        <v>1</v>
      </c>
      <c r="F150" t="s">
        <v>52</v>
      </c>
      <c r="G150" s="29">
        <v>13791</v>
      </c>
      <c r="H150" s="29">
        <v>126</v>
      </c>
      <c r="I150" s="29">
        <f t="shared" si="21"/>
        <v>0.91363932999782471</v>
      </c>
      <c r="J150" s="29">
        <v>3.2498863636365047E-2</v>
      </c>
      <c r="K150" s="29">
        <v>5.7997802145351073E-2</v>
      </c>
      <c r="L150" s="29">
        <v>36.356713153933484</v>
      </c>
      <c r="M150" s="29">
        <f t="shared" si="22"/>
        <v>1.3670312111232192</v>
      </c>
      <c r="N150" s="29">
        <v>0.40239956656924175</v>
      </c>
      <c r="O150" s="29">
        <f t="shared" si="23"/>
        <v>0.14600155471141846</v>
      </c>
      <c r="P150" s="29">
        <v>1.0827711213194653</v>
      </c>
      <c r="Q150" s="29">
        <v>4.5225499999999998</v>
      </c>
      <c r="R150" s="29">
        <v>25</v>
      </c>
      <c r="S150" s="29">
        <f t="shared" si="24"/>
        <v>16.666666666666668</v>
      </c>
      <c r="T150" s="29">
        <f t="shared" si="25"/>
        <v>7</v>
      </c>
      <c r="U150" s="29">
        <f t="shared" si="26"/>
        <v>23.666666666666668</v>
      </c>
      <c r="V150" s="29">
        <v>39.5</v>
      </c>
      <c r="W150" s="29" t="s">
        <v>2227</v>
      </c>
      <c r="Y150">
        <v>15316</v>
      </c>
      <c r="Z150">
        <v>416.89114999999998</v>
      </c>
      <c r="AA150">
        <v>36.738607000000002</v>
      </c>
      <c r="AB150">
        <v>153.15</v>
      </c>
      <c r="AC150">
        <v>528.17145700000003</v>
      </c>
      <c r="AD150">
        <v>52.817146000000001</v>
      </c>
      <c r="AE150">
        <v>2.7215E-2</v>
      </c>
      <c r="AF150">
        <v>1.1094E-2</v>
      </c>
      <c r="AG150">
        <v>0.40765800000000002</v>
      </c>
      <c r="AH150">
        <v>2.6499999999999999E-2</v>
      </c>
      <c r="AI150">
        <v>2.2499999999999999E-2</v>
      </c>
      <c r="AJ150">
        <v>2</v>
      </c>
      <c r="AK150">
        <v>4.797E-3</v>
      </c>
      <c r="AL150">
        <v>0.28784500000000002</v>
      </c>
      <c r="AM150">
        <v>0.54191699999999998</v>
      </c>
      <c r="AN150">
        <v>0.43762499999999999</v>
      </c>
      <c r="AO150">
        <v>0.18451999999999999</v>
      </c>
      <c r="AP150">
        <v>41.5</v>
      </c>
      <c r="AQ150">
        <v>10.606602000000001</v>
      </c>
      <c r="AR150">
        <v>1.0806E-2</v>
      </c>
      <c r="AS150">
        <v>6.1529999999999996E-3</v>
      </c>
      <c r="AT150">
        <v>95.965763999999993</v>
      </c>
      <c r="AU150">
        <v>16.226116999999999</v>
      </c>
      <c r="AV150">
        <v>438.34974199999999</v>
      </c>
      <c r="AW150">
        <v>96.137349999999998</v>
      </c>
      <c r="AX150">
        <v>252.42002500000001</v>
      </c>
      <c r="AY150">
        <v>0</v>
      </c>
      <c r="AZ150">
        <v>7.190124</v>
      </c>
      <c r="BA150">
        <v>0.45175399999999999</v>
      </c>
    </row>
    <row r="151" spans="1:53" x14ac:dyDescent="0.25">
      <c r="A151" t="s">
        <v>881</v>
      </c>
      <c r="B151" s="29">
        <v>5</v>
      </c>
      <c r="C151" t="s">
        <v>5</v>
      </c>
      <c r="D151">
        <v>14</v>
      </c>
      <c r="E151" t="s">
        <v>1</v>
      </c>
      <c r="F151" t="s">
        <v>50</v>
      </c>
      <c r="G151" s="29">
        <v>5593</v>
      </c>
      <c r="H151" s="29">
        <v>82</v>
      </c>
      <c r="I151" s="29">
        <f t="shared" si="21"/>
        <v>1.4661183622385123</v>
      </c>
      <c r="J151" s="29">
        <v>0.10347499999999653</v>
      </c>
      <c r="K151" s="29">
        <v>3.4271428540434724E-2</v>
      </c>
      <c r="L151" s="29">
        <v>14.744623063588572</v>
      </c>
      <c r="M151" s="29">
        <f t="shared" si="22"/>
        <v>20.245058879221695</v>
      </c>
      <c r="N151" s="29">
        <v>0.57250003422229767</v>
      </c>
      <c r="O151" s="29">
        <f t="shared" si="23"/>
        <v>2.4098912941637463E-2</v>
      </c>
      <c r="P151" s="29">
        <v>0.55816728785104219</v>
      </c>
      <c r="Q151" s="29">
        <v>4.5225499999999998</v>
      </c>
      <c r="R151" s="29">
        <v>25</v>
      </c>
      <c r="S151" s="29">
        <f t="shared" si="24"/>
        <v>16.666666666666668</v>
      </c>
      <c r="T151" s="29">
        <f t="shared" si="25"/>
        <v>7</v>
      </c>
      <c r="U151" s="29">
        <f t="shared" si="26"/>
        <v>23.666666666666668</v>
      </c>
      <c r="V151" s="29">
        <v>39.5</v>
      </c>
      <c r="W151" s="29" t="s">
        <v>2227</v>
      </c>
      <c r="Y151">
        <v>6145</v>
      </c>
      <c r="Z151">
        <v>416.89114999999998</v>
      </c>
      <c r="AA151">
        <v>14.740059</v>
      </c>
      <c r="AB151">
        <v>61.44</v>
      </c>
      <c r="AC151">
        <v>121.85297</v>
      </c>
      <c r="AD151">
        <v>12.185297</v>
      </c>
      <c r="AE151">
        <v>6.7827999999999999E-2</v>
      </c>
      <c r="AF151">
        <v>3.8979E-2</v>
      </c>
      <c r="AG151">
        <v>0.57467500000000005</v>
      </c>
      <c r="AH151">
        <v>5.8900000000000001E-2</v>
      </c>
      <c r="AI151">
        <v>4.7500000000000001E-2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</row>
    <row r="152" spans="1:53" x14ac:dyDescent="0.25">
      <c r="A152" t="s">
        <v>881</v>
      </c>
      <c r="B152" s="29">
        <v>5</v>
      </c>
      <c r="C152" t="s">
        <v>6</v>
      </c>
      <c r="D152">
        <v>14</v>
      </c>
      <c r="E152" t="s">
        <v>7</v>
      </c>
      <c r="F152" t="s">
        <v>52</v>
      </c>
      <c r="G152" s="29">
        <v>5072</v>
      </c>
      <c r="H152" s="29">
        <v>9</v>
      </c>
      <c r="I152" s="29">
        <f t="shared" si="21"/>
        <v>0.1774447949526814</v>
      </c>
      <c r="J152" s="29">
        <v>5.6774999999994691E-2</v>
      </c>
      <c r="K152" s="29">
        <v>5.272527467759189E-3</v>
      </c>
      <c r="L152" s="29">
        <v>13.371129658237303</v>
      </c>
      <c r="M152" s="29">
        <f t="shared" si="22"/>
        <v>21.618552284572964</v>
      </c>
      <c r="N152" s="29">
        <v>0.52614761132226651</v>
      </c>
      <c r="O152" s="29">
        <f t="shared" si="23"/>
        <v>2.2253509958393702E-2</v>
      </c>
      <c r="P152" s="29">
        <v>0.5246038334684231</v>
      </c>
      <c r="Q152" s="29">
        <v>4.5225499999999998</v>
      </c>
      <c r="R152" s="29">
        <v>25</v>
      </c>
      <c r="S152" s="29">
        <f t="shared" si="24"/>
        <v>16.666666666666668</v>
      </c>
      <c r="T152" s="29">
        <f t="shared" si="25"/>
        <v>7</v>
      </c>
      <c r="U152" s="29">
        <f t="shared" si="26"/>
        <v>23.666666666666668</v>
      </c>
      <c r="V152" s="29">
        <v>39.5</v>
      </c>
      <c r="W152" s="29" t="s">
        <v>2227</v>
      </c>
      <c r="Y152">
        <v>5667</v>
      </c>
      <c r="Z152">
        <v>416.89114999999998</v>
      </c>
      <c r="AA152">
        <v>13.593476000000001</v>
      </c>
      <c r="AB152">
        <v>56.66</v>
      </c>
      <c r="AC152">
        <v>105.633065</v>
      </c>
      <c r="AD152">
        <v>10.563306000000001</v>
      </c>
      <c r="AE152">
        <v>7.3551000000000005E-2</v>
      </c>
      <c r="AF152">
        <v>3.9641000000000003E-2</v>
      </c>
      <c r="AG152">
        <v>0.53895499999999996</v>
      </c>
      <c r="AH152">
        <v>6.5850000000000006E-2</v>
      </c>
      <c r="AI152">
        <v>4.7500000000000001E-2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</row>
    <row r="153" spans="1:53" x14ac:dyDescent="0.25">
      <c r="A153" t="s">
        <v>882</v>
      </c>
      <c r="B153" s="29">
        <v>5</v>
      </c>
      <c r="C153" t="s">
        <v>3</v>
      </c>
      <c r="D153">
        <v>4</v>
      </c>
      <c r="E153" t="s">
        <v>1</v>
      </c>
      <c r="F153" t="s">
        <v>51</v>
      </c>
      <c r="G153" s="29">
        <v>4237</v>
      </c>
      <c r="H153" s="29">
        <v>185</v>
      </c>
      <c r="I153" s="29">
        <f t="shared" si="21"/>
        <v>4.3662969081897565</v>
      </c>
      <c r="J153" s="29">
        <v>4.441315789474113E-2</v>
      </c>
      <c r="K153" s="29">
        <v>0.13023493292619701</v>
      </c>
      <c r="L153" s="29">
        <v>14.521195021270966</v>
      </c>
      <c r="M153" s="29">
        <f t="shared" si="22"/>
        <v>20.468486921539299</v>
      </c>
      <c r="N153" s="29">
        <v>0.64452963603722457</v>
      </c>
      <c r="O153" s="29">
        <f t="shared" si="23"/>
        <v>9.6128514756564365E-2</v>
      </c>
      <c r="P153" s="29">
        <v>1.1256854722828331</v>
      </c>
      <c r="Q153" s="29">
        <v>4.5225499999999998</v>
      </c>
      <c r="R153" s="29">
        <v>25</v>
      </c>
      <c r="S153" s="29">
        <f t="shared" si="24"/>
        <v>16.666666666666668</v>
      </c>
      <c r="T153" s="29">
        <f t="shared" si="25"/>
        <v>7</v>
      </c>
      <c r="U153" s="29">
        <f t="shared" si="26"/>
        <v>23.666666666666668</v>
      </c>
      <c r="V153" s="29">
        <v>39.5</v>
      </c>
      <c r="W153" s="29" t="s">
        <v>2227</v>
      </c>
      <c r="Y153">
        <v>4684</v>
      </c>
      <c r="Z153">
        <v>320.49349999999998</v>
      </c>
      <c r="AA153">
        <v>14.614960999999999</v>
      </c>
      <c r="AB153">
        <v>46.83</v>
      </c>
      <c r="AC153">
        <v>80.401499000000001</v>
      </c>
      <c r="AD153">
        <v>8.0401500000000006</v>
      </c>
      <c r="AE153">
        <v>6.8426000000000001E-2</v>
      </c>
      <c r="AF153">
        <v>4.4371000000000001E-2</v>
      </c>
      <c r="AG153">
        <v>0.64844299999999999</v>
      </c>
      <c r="AH153">
        <v>6.1175E-2</v>
      </c>
      <c r="AI153">
        <v>5.2499999999999998E-2</v>
      </c>
      <c r="AJ153">
        <v>7</v>
      </c>
      <c r="AK153">
        <v>2.1840999999999999E-2</v>
      </c>
      <c r="AL153">
        <v>1.3104789999999999</v>
      </c>
      <c r="AM153">
        <v>1.3663540000000001</v>
      </c>
      <c r="AN153">
        <v>9.1825000000000004E-2</v>
      </c>
      <c r="AO153">
        <v>0.13870399999999999</v>
      </c>
      <c r="AP153">
        <v>9.1428569999999993</v>
      </c>
      <c r="AQ153">
        <v>6.1217800000000002</v>
      </c>
      <c r="AR153">
        <v>1.1277000000000001E-2</v>
      </c>
      <c r="AS153">
        <v>1.1056E-2</v>
      </c>
      <c r="AT153">
        <v>142.41364899999999</v>
      </c>
      <c r="AU153">
        <v>55.756649000000003</v>
      </c>
      <c r="AV153">
        <v>517.70228499999996</v>
      </c>
      <c r="AW153">
        <v>297.07098400000001</v>
      </c>
      <c r="AX153">
        <v>13.338571</v>
      </c>
      <c r="AY153">
        <v>7.8360139999999996</v>
      </c>
      <c r="AZ153">
        <v>5.704955</v>
      </c>
      <c r="BA153">
        <v>1.462494</v>
      </c>
    </row>
    <row r="154" spans="1:53" x14ac:dyDescent="0.25">
      <c r="A154" t="s">
        <v>882</v>
      </c>
      <c r="B154" s="29">
        <v>5</v>
      </c>
      <c r="C154" t="s">
        <v>4</v>
      </c>
      <c r="D154">
        <v>12</v>
      </c>
      <c r="E154" t="s">
        <v>1</v>
      </c>
      <c r="F154" t="s">
        <v>52</v>
      </c>
      <c r="G154" s="29">
        <v>12006</v>
      </c>
      <c r="H154" s="29">
        <v>978</v>
      </c>
      <c r="I154" s="29">
        <f t="shared" si="21"/>
        <v>8.1459270364817584</v>
      </c>
      <c r="J154" s="29">
        <v>9.3561864406781048E-2</v>
      </c>
      <c r="K154" s="29">
        <v>0.20220686954330586</v>
      </c>
      <c r="L154" s="29">
        <v>41.14738433452424</v>
      </c>
      <c r="M154" s="29">
        <f t="shared" si="22"/>
        <v>6.1577023917139755</v>
      </c>
      <c r="N154" s="29">
        <v>0.48949067127464035</v>
      </c>
      <c r="O154" s="29">
        <f t="shared" si="23"/>
        <v>5.8910450006019854E-2</v>
      </c>
      <c r="P154" s="29">
        <v>1.1256854722828331</v>
      </c>
      <c r="Q154" s="29">
        <v>4.5225499999999998</v>
      </c>
      <c r="R154" s="29">
        <v>25</v>
      </c>
      <c r="S154" s="29">
        <f t="shared" si="24"/>
        <v>16.666666666666668</v>
      </c>
      <c r="T154" s="29">
        <f t="shared" si="25"/>
        <v>7</v>
      </c>
      <c r="U154" s="29">
        <f t="shared" si="26"/>
        <v>23.666666666666668</v>
      </c>
      <c r="V154" s="29">
        <v>39.5</v>
      </c>
      <c r="W154" s="29" t="s">
        <v>2227</v>
      </c>
      <c r="Y154">
        <v>13111</v>
      </c>
      <c r="Z154">
        <v>320.49349999999998</v>
      </c>
      <c r="AA154">
        <v>40.908785999999999</v>
      </c>
      <c r="AB154">
        <v>131.1</v>
      </c>
      <c r="AC154">
        <v>431.25779999999997</v>
      </c>
      <c r="AD154">
        <v>43.125779999999999</v>
      </c>
      <c r="AE154">
        <v>2.4442999999999999E-2</v>
      </c>
      <c r="AF154">
        <v>1.1823E-2</v>
      </c>
      <c r="AG154">
        <v>0.48368699999999998</v>
      </c>
      <c r="AH154">
        <v>2.4E-2</v>
      </c>
      <c r="AI154">
        <v>2.2499999999999999E-2</v>
      </c>
      <c r="AJ154">
        <v>8</v>
      </c>
      <c r="AK154">
        <v>2.4962000000000002E-2</v>
      </c>
      <c r="AL154">
        <v>1.49769</v>
      </c>
      <c r="AM154">
        <v>10.472123</v>
      </c>
      <c r="AN154">
        <v>1.3970560000000001</v>
      </c>
      <c r="AO154">
        <v>1.169942</v>
      </c>
      <c r="AP154">
        <v>171.625</v>
      </c>
      <c r="AQ154">
        <v>206.385864</v>
      </c>
      <c r="AR154">
        <v>8.1880000000000008E-3</v>
      </c>
      <c r="AS154">
        <v>4.3410000000000002E-3</v>
      </c>
      <c r="AT154">
        <v>111.2573</v>
      </c>
      <c r="AU154">
        <v>32.968986000000001</v>
      </c>
      <c r="AV154">
        <v>434.04581400000001</v>
      </c>
      <c r="AW154">
        <v>85.280839</v>
      </c>
      <c r="AX154">
        <v>7.1223890000000001</v>
      </c>
      <c r="AY154">
        <v>10.083091</v>
      </c>
      <c r="AZ154">
        <v>36.354210999999999</v>
      </c>
      <c r="BA154">
        <v>2.5603820000000002</v>
      </c>
    </row>
    <row r="155" spans="1:53" x14ac:dyDescent="0.25">
      <c r="A155" t="s">
        <v>883</v>
      </c>
      <c r="B155" s="29">
        <v>5</v>
      </c>
      <c r="C155" t="s">
        <v>9</v>
      </c>
      <c r="D155">
        <v>2</v>
      </c>
      <c r="E155" t="s">
        <v>1</v>
      </c>
      <c r="F155" t="s">
        <v>52</v>
      </c>
      <c r="G155" s="29">
        <v>10925</v>
      </c>
      <c r="H155" s="29">
        <v>105</v>
      </c>
      <c r="I155" s="29">
        <f t="shared" si="21"/>
        <v>0.9610983981693364</v>
      </c>
      <c r="J155" s="29">
        <v>3.2783333333333907E-2</v>
      </c>
      <c r="K155" s="29">
        <v>6.4892385343933337E-2</v>
      </c>
      <c r="L155" s="29">
        <v>39.386072771248429</v>
      </c>
      <c r="M155" s="29">
        <f t="shared" si="22"/>
        <v>4.3963908284381645</v>
      </c>
      <c r="N155" s="29">
        <v>0.42671872122201249</v>
      </c>
      <c r="O155" s="29">
        <f t="shared" si="23"/>
        <v>0.12168240005864772</v>
      </c>
      <c r="P155" s="29">
        <v>0.99140777798266744</v>
      </c>
      <c r="Q155" s="29">
        <v>4.5225499999999998</v>
      </c>
      <c r="R155" s="29">
        <v>25</v>
      </c>
      <c r="S155" s="29">
        <f t="shared" si="24"/>
        <v>16.666666666666668</v>
      </c>
      <c r="T155" s="29">
        <f t="shared" si="25"/>
        <v>7</v>
      </c>
      <c r="U155" s="29">
        <f t="shared" si="26"/>
        <v>23.666666666666668</v>
      </c>
      <c r="V155" s="29">
        <v>39.5</v>
      </c>
      <c r="W155" s="29" t="s">
        <v>2227</v>
      </c>
      <c r="Y155">
        <v>11976</v>
      </c>
      <c r="Z155">
        <v>304.18937499999998</v>
      </c>
      <c r="AA155">
        <v>39.370210999999998</v>
      </c>
      <c r="AB155">
        <v>119.75</v>
      </c>
      <c r="AC155">
        <v>426.559665</v>
      </c>
      <c r="AD155">
        <v>42.655965999999999</v>
      </c>
      <c r="AE155">
        <v>2.5395000000000001E-2</v>
      </c>
      <c r="AF155">
        <v>1.0829E-2</v>
      </c>
      <c r="AG155">
        <v>0.42643399999999998</v>
      </c>
      <c r="AH155">
        <v>2.4625000000000001E-2</v>
      </c>
      <c r="AI155">
        <v>2.2499999999999999E-2</v>
      </c>
      <c r="AJ155">
        <v>1</v>
      </c>
      <c r="AK155">
        <v>3.287E-3</v>
      </c>
      <c r="AL155">
        <v>0.197246</v>
      </c>
      <c r="AM155">
        <v>0.183701</v>
      </c>
      <c r="AN155">
        <v>0.16925000000000001</v>
      </c>
      <c r="AO155">
        <v>0</v>
      </c>
      <c r="AP155">
        <v>22</v>
      </c>
      <c r="AQ155">
        <v>0</v>
      </c>
      <c r="AR155">
        <v>8.0599999999999995E-3</v>
      </c>
      <c r="AS155">
        <v>3.359E-3</v>
      </c>
      <c r="AT155">
        <v>124.076809</v>
      </c>
      <c r="AU155">
        <v>0</v>
      </c>
      <c r="AV155">
        <v>360.36036000000001</v>
      </c>
      <c r="AW155">
        <v>0</v>
      </c>
      <c r="AX155">
        <v>0</v>
      </c>
      <c r="AY155">
        <v>0</v>
      </c>
      <c r="AZ155">
        <v>5.6775529999999996</v>
      </c>
      <c r="BA155">
        <v>0.37267800000000001</v>
      </c>
    </row>
    <row r="156" spans="1:53" x14ac:dyDescent="0.25">
      <c r="A156" t="s">
        <v>883</v>
      </c>
      <c r="B156" s="29">
        <v>5</v>
      </c>
      <c r="C156" t="s">
        <v>21</v>
      </c>
      <c r="D156">
        <v>7</v>
      </c>
      <c r="E156" t="s">
        <v>1</v>
      </c>
      <c r="F156" t="s">
        <v>50</v>
      </c>
      <c r="G156" s="29">
        <v>9216</v>
      </c>
      <c r="H156" s="29">
        <v>507</v>
      </c>
      <c r="I156" s="29">
        <f t="shared" si="21"/>
        <v>5.5013020833333339</v>
      </c>
      <c r="J156" s="29">
        <v>4.9298161764706777E-2</v>
      </c>
      <c r="K156" s="29">
        <v>0.24514901129930375</v>
      </c>
      <c r="L156" s="29">
        <v>33.224901296093869</v>
      </c>
      <c r="M156" s="29">
        <f t="shared" si="22"/>
        <v>1.764780646716396</v>
      </c>
      <c r="N156" s="29">
        <v>0.69665261651735044</v>
      </c>
      <c r="O156" s="29">
        <f t="shared" si="23"/>
        <v>0.14825149523669023</v>
      </c>
      <c r="P156" s="29">
        <v>0.9944008036153168</v>
      </c>
      <c r="Q156" s="29">
        <v>4.5225499999999998</v>
      </c>
      <c r="R156" s="29">
        <v>25</v>
      </c>
      <c r="S156" s="29">
        <f t="shared" si="24"/>
        <v>16.666666666666668</v>
      </c>
      <c r="T156" s="29">
        <f t="shared" si="25"/>
        <v>7</v>
      </c>
      <c r="U156" s="29">
        <f t="shared" si="26"/>
        <v>23.666666666666668</v>
      </c>
      <c r="V156" s="29">
        <v>39.5</v>
      </c>
      <c r="W156" s="29" t="s">
        <v>2227</v>
      </c>
      <c r="Y156">
        <v>10095</v>
      </c>
      <c r="Z156">
        <v>304.18937499999998</v>
      </c>
      <c r="AA156">
        <v>33.186563</v>
      </c>
      <c r="AB156">
        <v>100.94</v>
      </c>
      <c r="AC156">
        <v>287.68621200000001</v>
      </c>
      <c r="AD156">
        <v>28.768621</v>
      </c>
      <c r="AE156">
        <v>3.0124999999999999E-2</v>
      </c>
      <c r="AF156">
        <v>2.1035000000000002E-2</v>
      </c>
      <c r="AG156">
        <v>0.69823800000000003</v>
      </c>
      <c r="AH156">
        <v>2.4975000000000001E-2</v>
      </c>
      <c r="AI156">
        <v>2.2499999999999999E-2</v>
      </c>
      <c r="AJ156">
        <v>8</v>
      </c>
      <c r="AK156">
        <v>2.6298999999999999E-2</v>
      </c>
      <c r="AL156">
        <v>1.5779639999999999</v>
      </c>
      <c r="AM156">
        <v>1.822684</v>
      </c>
      <c r="AN156">
        <v>0.18920300000000001</v>
      </c>
      <c r="AO156">
        <v>7.9218999999999998E-2</v>
      </c>
      <c r="AP156">
        <v>23</v>
      </c>
      <c r="AQ156">
        <v>7.0710680000000004</v>
      </c>
      <c r="AR156">
        <v>8.6E-3</v>
      </c>
      <c r="AS156">
        <v>4.9040000000000004E-3</v>
      </c>
      <c r="AT156">
        <v>126.63811200000001</v>
      </c>
      <c r="AU156">
        <v>33.924557999999998</v>
      </c>
      <c r="AV156">
        <v>505.56223199999999</v>
      </c>
      <c r="AW156">
        <v>297.35326500000002</v>
      </c>
      <c r="AX156">
        <v>23.135300000000001</v>
      </c>
      <c r="AY156">
        <v>27.224131</v>
      </c>
      <c r="AZ156">
        <v>6.8564189999999998</v>
      </c>
      <c r="BA156">
        <v>1.699673</v>
      </c>
    </row>
    <row r="157" spans="1:53" x14ac:dyDescent="0.25">
      <c r="A157" t="s">
        <v>883</v>
      </c>
      <c r="B157" s="29">
        <v>5</v>
      </c>
      <c r="C157" t="s">
        <v>4</v>
      </c>
      <c r="D157">
        <v>12</v>
      </c>
      <c r="E157" t="s">
        <v>1</v>
      </c>
      <c r="F157" t="s">
        <v>52</v>
      </c>
      <c r="G157" s="29">
        <v>3790</v>
      </c>
      <c r="H157" s="29">
        <v>79</v>
      </c>
      <c r="I157" s="29">
        <f t="shared" si="21"/>
        <v>2.0844327176781001</v>
      </c>
      <c r="J157" s="29">
        <v>9.0885714285714361E-2</v>
      </c>
      <c r="K157" s="29">
        <v>5.047185526750371E-2</v>
      </c>
      <c r="L157" s="29">
        <v>13.663452247417077</v>
      </c>
      <c r="M157" s="29">
        <f t="shared" si="22"/>
        <v>21.326229695393188</v>
      </c>
      <c r="N157" s="29">
        <v>0.61895179256508881</v>
      </c>
      <c r="O157" s="29">
        <f t="shared" si="23"/>
        <v>7.0550671284428601E-2</v>
      </c>
      <c r="P157" s="29">
        <v>1.012089878668208</v>
      </c>
      <c r="Q157" s="29">
        <v>4.5225499999999998</v>
      </c>
      <c r="R157" s="29">
        <v>25</v>
      </c>
      <c r="S157" s="29">
        <f t="shared" si="24"/>
        <v>16.666666666666668</v>
      </c>
      <c r="T157" s="29">
        <f t="shared" si="25"/>
        <v>7</v>
      </c>
      <c r="U157" s="29">
        <f t="shared" si="26"/>
        <v>23.666666666666668</v>
      </c>
      <c r="V157" s="29">
        <v>39.5</v>
      </c>
      <c r="W157" s="29" t="s">
        <v>2227</v>
      </c>
      <c r="Y157">
        <v>4174</v>
      </c>
      <c r="Z157">
        <v>304.18937499999998</v>
      </c>
      <c r="AA157">
        <v>13.721715</v>
      </c>
      <c r="AB157">
        <v>41.72</v>
      </c>
      <c r="AC157">
        <v>76.795192999999998</v>
      </c>
      <c r="AD157">
        <v>7.679519</v>
      </c>
      <c r="AE157">
        <v>7.2858000000000006E-2</v>
      </c>
      <c r="AF157">
        <v>4.4985999999999998E-2</v>
      </c>
      <c r="AG157">
        <v>0.61744699999999997</v>
      </c>
      <c r="AH157">
        <v>6.3424999999999995E-2</v>
      </c>
      <c r="AI157">
        <v>5.2499999999999998E-2</v>
      </c>
      <c r="AJ157">
        <v>1</v>
      </c>
      <c r="AK157">
        <v>3.287E-3</v>
      </c>
      <c r="AL157">
        <v>0.197246</v>
      </c>
      <c r="AM157">
        <v>0.79060900000000001</v>
      </c>
      <c r="AN157">
        <v>0.83540000000000003</v>
      </c>
      <c r="AO157">
        <v>0</v>
      </c>
      <c r="AP157">
        <v>33</v>
      </c>
      <c r="AQ157">
        <v>0</v>
      </c>
      <c r="AR157">
        <v>2.6106000000000001E-2</v>
      </c>
      <c r="AS157">
        <v>1.1809999999999999E-2</v>
      </c>
      <c r="AT157">
        <v>38.305003999999997</v>
      </c>
      <c r="AU157">
        <v>0</v>
      </c>
      <c r="AV157">
        <v>152.09125499999999</v>
      </c>
      <c r="AW157">
        <v>0</v>
      </c>
      <c r="AX157">
        <v>0</v>
      </c>
      <c r="AY157">
        <v>0</v>
      </c>
      <c r="AZ157">
        <v>6.7844730000000002</v>
      </c>
      <c r="BA157">
        <v>0.37267800000000001</v>
      </c>
    </row>
    <row r="158" spans="1:53" x14ac:dyDescent="0.25">
      <c r="A158" t="s">
        <v>884</v>
      </c>
      <c r="B158" s="29">
        <v>5</v>
      </c>
      <c r="C158" t="s">
        <v>3</v>
      </c>
      <c r="D158">
        <v>4</v>
      </c>
      <c r="E158" t="s">
        <v>1</v>
      </c>
      <c r="F158" t="s">
        <v>50</v>
      </c>
      <c r="G158" s="29">
        <v>5814</v>
      </c>
      <c r="H158" s="29">
        <v>520</v>
      </c>
      <c r="I158" s="29">
        <f t="shared" si="21"/>
        <v>8.9439284485724109</v>
      </c>
      <c r="J158" s="29">
        <v>7.2940312499999951E-2</v>
      </c>
      <c r="K158" s="29">
        <v>0.25548075724731695</v>
      </c>
      <c r="L158" s="29">
        <v>18.567064032948757</v>
      </c>
      <c r="M158" s="29">
        <f t="shared" si="22"/>
        <v>16.422617909861508</v>
      </c>
      <c r="N158" s="29">
        <v>1.1830609710827182</v>
      </c>
      <c r="O158" s="29">
        <f t="shared" si="23"/>
        <v>0.63465984980205803</v>
      </c>
      <c r="P158" s="29">
        <v>1.0234600776483962</v>
      </c>
      <c r="Q158" s="29">
        <v>4.5225499999999998</v>
      </c>
      <c r="R158" s="29">
        <v>25</v>
      </c>
      <c r="S158" s="29">
        <f t="shared" si="24"/>
        <v>16.666666666666668</v>
      </c>
      <c r="T158" s="29">
        <f t="shared" si="25"/>
        <v>7</v>
      </c>
      <c r="U158" s="29">
        <f t="shared" si="26"/>
        <v>23.666666666666668</v>
      </c>
      <c r="V158" s="29">
        <v>39.5</v>
      </c>
      <c r="W158" s="29" t="s">
        <v>2227</v>
      </c>
      <c r="Y158">
        <v>6282</v>
      </c>
      <c r="Z158">
        <v>340.16587500000003</v>
      </c>
      <c r="AA158">
        <v>18.467461</v>
      </c>
      <c r="AB158">
        <v>62.63</v>
      </c>
      <c r="AC158">
        <v>135.19317000000001</v>
      </c>
      <c r="AD158">
        <v>13.519316999999999</v>
      </c>
      <c r="AE158">
        <v>5.4146E-2</v>
      </c>
      <c r="AF158">
        <v>6.3667000000000001E-2</v>
      </c>
      <c r="AG158">
        <v>1.1758500000000001</v>
      </c>
      <c r="AH158">
        <v>4.0075E-2</v>
      </c>
      <c r="AI158">
        <v>3.7499999999999999E-2</v>
      </c>
      <c r="AJ158">
        <v>9</v>
      </c>
      <c r="AK158">
        <v>2.6457999999999999E-2</v>
      </c>
      <c r="AL158">
        <v>1.587461</v>
      </c>
      <c r="AM158">
        <v>4.1547280000000004</v>
      </c>
      <c r="AN158">
        <v>0.50800299999999998</v>
      </c>
      <c r="AO158">
        <v>0.33055600000000002</v>
      </c>
      <c r="AP158">
        <v>29</v>
      </c>
      <c r="AQ158">
        <v>15.443445000000001</v>
      </c>
      <c r="AR158">
        <v>1.8142999999999999E-2</v>
      </c>
      <c r="AS158">
        <v>9.3170000000000006E-3</v>
      </c>
      <c r="AT158">
        <v>78.815364000000002</v>
      </c>
      <c r="AU158">
        <v>46.999496000000001</v>
      </c>
      <c r="AV158">
        <v>214.454249</v>
      </c>
      <c r="AW158">
        <v>86.966408000000001</v>
      </c>
      <c r="AX158">
        <v>33.401840999999997</v>
      </c>
      <c r="AY158">
        <v>37.733153999999999</v>
      </c>
      <c r="AZ158">
        <v>7.1979559999999996</v>
      </c>
      <c r="BA158">
        <v>0.95742700000000003</v>
      </c>
    </row>
    <row r="159" spans="1:53" x14ac:dyDescent="0.25">
      <c r="A159" t="s">
        <v>884</v>
      </c>
      <c r="B159" s="29">
        <v>5</v>
      </c>
      <c r="C159" t="s">
        <v>21</v>
      </c>
      <c r="D159">
        <v>7</v>
      </c>
      <c r="E159" t="s">
        <v>1</v>
      </c>
      <c r="F159" t="s">
        <v>51</v>
      </c>
      <c r="G159" s="29">
        <v>13472</v>
      </c>
      <c r="H159" s="29">
        <v>0</v>
      </c>
      <c r="I159" s="29">
        <f t="shared" si="21"/>
        <v>0</v>
      </c>
      <c r="J159" s="29">
        <v>0</v>
      </c>
      <c r="K159" s="29">
        <v>0</v>
      </c>
      <c r="L159" s="29">
        <v>43.022959520448175</v>
      </c>
      <c r="M159" s="29">
        <f t="shared" si="22"/>
        <v>8.0332775776379108</v>
      </c>
      <c r="N159" s="29">
        <v>0.41452968073056284</v>
      </c>
      <c r="O159" s="29">
        <f t="shared" si="23"/>
        <v>0.13387144055009736</v>
      </c>
      <c r="P159" s="29">
        <v>1.0434404869165272</v>
      </c>
      <c r="Q159" s="29">
        <v>4.5225499999999998</v>
      </c>
      <c r="R159" s="29">
        <v>25</v>
      </c>
      <c r="S159" s="29">
        <f t="shared" si="24"/>
        <v>16.666666666666668</v>
      </c>
      <c r="T159" s="29">
        <f t="shared" si="25"/>
        <v>7</v>
      </c>
      <c r="U159" s="29">
        <f t="shared" si="26"/>
        <v>23.666666666666668</v>
      </c>
      <c r="V159" s="29">
        <v>39.5</v>
      </c>
      <c r="W159" s="29" t="s">
        <v>2227</v>
      </c>
      <c r="Y159">
        <v>14606</v>
      </c>
      <c r="Z159">
        <v>340.16587500000003</v>
      </c>
      <c r="AA159">
        <v>42.937876000000003</v>
      </c>
      <c r="AB159">
        <v>146.05000000000001</v>
      </c>
      <c r="AC159">
        <v>638.27709300000004</v>
      </c>
      <c r="AD159">
        <v>63.827708999999999</v>
      </c>
      <c r="AE159">
        <v>2.3288E-2</v>
      </c>
      <c r="AF159">
        <v>9.7649999999999994E-3</v>
      </c>
      <c r="AG159">
        <v>0.41930400000000001</v>
      </c>
      <c r="AH159">
        <v>2.2024999999999999E-2</v>
      </c>
      <c r="AI159">
        <v>2.2499999999999999E-2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</row>
    <row r="160" spans="1:53" x14ac:dyDescent="0.25">
      <c r="A160" t="s">
        <v>884</v>
      </c>
      <c r="B160" s="29">
        <v>5</v>
      </c>
      <c r="C160" t="s">
        <v>28</v>
      </c>
      <c r="D160">
        <v>15</v>
      </c>
      <c r="E160" t="s">
        <v>1</v>
      </c>
      <c r="F160" t="s">
        <v>52</v>
      </c>
      <c r="G160" s="29">
        <v>13360</v>
      </c>
      <c r="H160" s="29">
        <v>73</v>
      </c>
      <c r="I160" s="29">
        <f t="shared" si="21"/>
        <v>0.54640718562874258</v>
      </c>
      <c r="J160" s="29">
        <v>2.805000000000913E-2</v>
      </c>
      <c r="K160" s="29">
        <v>4.1515623052689E-2</v>
      </c>
      <c r="L160" s="29">
        <v>42.665286460301928</v>
      </c>
      <c r="M160" s="29">
        <f t="shared" si="22"/>
        <v>7.6756045174916636</v>
      </c>
      <c r="N160" s="29">
        <v>0.4103925622199423</v>
      </c>
      <c r="O160" s="29">
        <f t="shared" si="23"/>
        <v>0.13800855906071791</v>
      </c>
      <c r="P160" s="29">
        <v>1.0014097330797198</v>
      </c>
      <c r="Q160" s="29">
        <v>4.5225499999999998</v>
      </c>
      <c r="R160" s="29">
        <v>25</v>
      </c>
      <c r="S160" s="29">
        <f t="shared" si="24"/>
        <v>16.666666666666668</v>
      </c>
      <c r="T160" s="29">
        <f t="shared" si="25"/>
        <v>7</v>
      </c>
      <c r="U160" s="29">
        <f t="shared" si="26"/>
        <v>23.666666666666668</v>
      </c>
      <c r="V160" s="29">
        <v>39.5</v>
      </c>
      <c r="W160" s="29" t="s">
        <v>2227</v>
      </c>
      <c r="Y160">
        <v>14551</v>
      </c>
      <c r="Z160">
        <v>340.16587500000003</v>
      </c>
      <c r="AA160">
        <v>42.77619</v>
      </c>
      <c r="AB160">
        <v>145.5</v>
      </c>
      <c r="AC160">
        <v>537.60646399999996</v>
      </c>
      <c r="AD160">
        <v>53.760646000000001</v>
      </c>
      <c r="AE160">
        <v>2.3376999999999998E-2</v>
      </c>
      <c r="AF160">
        <v>9.6019999999999994E-3</v>
      </c>
      <c r="AG160">
        <v>0.41074899999999998</v>
      </c>
      <c r="AH160">
        <v>2.2875E-2</v>
      </c>
      <c r="AI160">
        <v>2.2499999999999999E-2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</row>
    <row r="161" spans="1:58" x14ac:dyDescent="0.25">
      <c r="A161" t="s">
        <v>885</v>
      </c>
      <c r="B161" s="29">
        <v>5</v>
      </c>
      <c r="C161" t="s">
        <v>3</v>
      </c>
      <c r="D161">
        <v>4</v>
      </c>
      <c r="E161" t="s">
        <v>1</v>
      </c>
      <c r="F161" t="s">
        <v>52</v>
      </c>
      <c r="G161" s="29">
        <v>10695</v>
      </c>
      <c r="H161" s="29">
        <v>809</v>
      </c>
      <c r="I161" s="29">
        <f t="shared" si="21"/>
        <v>7.5642823749415609</v>
      </c>
      <c r="J161" s="29">
        <v>5.1734677419353343E-2</v>
      </c>
      <c r="K161" s="29">
        <v>0.32243734879031977</v>
      </c>
      <c r="L161" s="29">
        <v>37.080295110886773</v>
      </c>
      <c r="M161" s="29">
        <f t="shared" si="22"/>
        <v>2.0906131680765085</v>
      </c>
      <c r="N161" s="29">
        <v>0.76752161796883567</v>
      </c>
      <c r="O161" s="29">
        <f t="shared" si="23"/>
        <v>0.21912049668817546</v>
      </c>
      <c r="P161" s="29">
        <v>1.0089510393248324</v>
      </c>
      <c r="Q161" s="29">
        <v>4.5225499999999998</v>
      </c>
      <c r="R161" s="29">
        <v>25</v>
      </c>
      <c r="S161" s="29">
        <f t="shared" si="24"/>
        <v>16.666666666666668</v>
      </c>
      <c r="T161" s="29">
        <f t="shared" si="25"/>
        <v>7</v>
      </c>
      <c r="U161" s="29">
        <f t="shared" si="26"/>
        <v>23.666666666666668</v>
      </c>
      <c r="V161" s="29">
        <v>39.5</v>
      </c>
      <c r="W161" s="29" t="s">
        <v>2227</v>
      </c>
      <c r="Y161">
        <v>11279</v>
      </c>
      <c r="Z161">
        <v>304.75027499999999</v>
      </c>
      <c r="AA161">
        <v>37.010630999999997</v>
      </c>
      <c r="AB161">
        <v>112.78</v>
      </c>
      <c r="AC161">
        <v>343.49013300000001</v>
      </c>
      <c r="AD161">
        <v>34.349012999999999</v>
      </c>
      <c r="AE161">
        <v>2.7018E-2</v>
      </c>
      <c r="AF161">
        <v>2.0666E-2</v>
      </c>
      <c r="AG161">
        <v>0.76489200000000002</v>
      </c>
      <c r="AH161">
        <v>2.1774999999999999E-2</v>
      </c>
      <c r="AI161">
        <v>1.7500000000000002E-2</v>
      </c>
      <c r="AJ161">
        <v>15</v>
      </c>
      <c r="AK161">
        <v>4.9221000000000001E-2</v>
      </c>
      <c r="AL161">
        <v>2.9532379999999998</v>
      </c>
      <c r="AM161">
        <v>3.697136</v>
      </c>
      <c r="AN161">
        <v>0.18840000000000001</v>
      </c>
      <c r="AO161">
        <v>8.5446999999999995E-2</v>
      </c>
      <c r="AP161">
        <v>27.8</v>
      </c>
      <c r="AQ161">
        <v>9.4506239999999995</v>
      </c>
      <c r="AR161">
        <v>7.0299999999999998E-3</v>
      </c>
      <c r="AS161">
        <v>4.2770000000000004E-3</v>
      </c>
      <c r="AT161">
        <v>156.92136500000001</v>
      </c>
      <c r="AU161">
        <v>48.520597000000002</v>
      </c>
      <c r="AV161">
        <v>481.49748099999999</v>
      </c>
      <c r="AW161">
        <v>86.045366000000001</v>
      </c>
      <c r="AX161">
        <v>19.505763999999999</v>
      </c>
      <c r="AY161">
        <v>38.373983000000003</v>
      </c>
      <c r="AZ161">
        <v>9.0948499999999992</v>
      </c>
      <c r="BA161">
        <v>2.2173560000000001</v>
      </c>
    </row>
    <row r="162" spans="1:58" x14ac:dyDescent="0.25">
      <c r="A162" t="s">
        <v>885</v>
      </c>
      <c r="B162" s="29">
        <v>5</v>
      </c>
      <c r="C162" t="s">
        <v>15</v>
      </c>
      <c r="D162">
        <v>6</v>
      </c>
      <c r="E162" t="s">
        <v>1</v>
      </c>
      <c r="F162" t="s">
        <v>52</v>
      </c>
      <c r="G162" s="29">
        <v>12742</v>
      </c>
      <c r="H162" s="29">
        <v>71</v>
      </c>
      <c r="I162" s="29">
        <f t="shared" si="21"/>
        <v>0.55721236854496936</v>
      </c>
      <c r="J162" s="29">
        <v>2.87454545454599E-2</v>
      </c>
      <c r="K162" s="29">
        <v>3.8137750932188359E-2</v>
      </c>
      <c r="L162" s="29">
        <v>44.177383852540373</v>
      </c>
      <c r="M162" s="29">
        <f t="shared" si="22"/>
        <v>9.1877019097301087</v>
      </c>
      <c r="N162" s="29">
        <v>0.37612477102663988</v>
      </c>
      <c r="O162" s="29">
        <f t="shared" si="23"/>
        <v>0.17227635025402033</v>
      </c>
      <c r="P162" s="29">
        <v>0.96758372078955868</v>
      </c>
      <c r="Q162" s="29">
        <v>4.5225499999999998</v>
      </c>
      <c r="R162" s="29">
        <v>25</v>
      </c>
      <c r="S162" s="29">
        <f t="shared" si="24"/>
        <v>16.666666666666668</v>
      </c>
      <c r="T162" s="29">
        <f t="shared" si="25"/>
        <v>7</v>
      </c>
      <c r="U162" s="29">
        <f t="shared" si="26"/>
        <v>23.666666666666668</v>
      </c>
      <c r="V162" s="29">
        <v>39.5</v>
      </c>
      <c r="W162" s="29" t="s">
        <v>2227</v>
      </c>
      <c r="Y162">
        <v>13511</v>
      </c>
      <c r="Z162">
        <v>304.75027499999999</v>
      </c>
      <c r="AA162">
        <v>44.334660999999997</v>
      </c>
      <c r="AB162">
        <v>135.1</v>
      </c>
      <c r="AC162">
        <v>533.52616599999999</v>
      </c>
      <c r="AD162">
        <v>53.352617000000002</v>
      </c>
      <c r="AE162">
        <v>2.2554999999999999E-2</v>
      </c>
      <c r="AF162">
        <v>8.5190000000000005E-3</v>
      </c>
      <c r="AG162">
        <v>0.37770399999999998</v>
      </c>
      <c r="AH162">
        <v>2.2175E-2</v>
      </c>
      <c r="AI162">
        <v>2.2499999999999999E-2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</row>
    <row r="163" spans="1:58" x14ac:dyDescent="0.25">
      <c r="A163" t="s">
        <v>885</v>
      </c>
      <c r="B163" s="29">
        <v>5</v>
      </c>
      <c r="C163" t="s">
        <v>10</v>
      </c>
      <c r="D163">
        <v>13</v>
      </c>
      <c r="E163" t="s">
        <v>1</v>
      </c>
      <c r="F163" t="s">
        <v>52</v>
      </c>
      <c r="G163" s="29">
        <v>4702</v>
      </c>
      <c r="H163" s="29">
        <v>292</v>
      </c>
      <c r="I163" s="29">
        <f t="shared" si="21"/>
        <v>6.2101233517652066</v>
      </c>
      <c r="J163" s="29">
        <v>0.10247833333333224</v>
      </c>
      <c r="K163" s="29">
        <v>0.10401204799687734</v>
      </c>
      <c r="L163" s="29">
        <v>16.302154989377243</v>
      </c>
      <c r="M163" s="29">
        <f t="shared" si="22"/>
        <v>18.687526953433022</v>
      </c>
      <c r="N163" s="29">
        <v>0.71996010702268831</v>
      </c>
      <c r="O163" s="29">
        <f t="shared" si="23"/>
        <v>0.1715589857420281</v>
      </c>
      <c r="P163" s="29">
        <v>0.90782209352293131</v>
      </c>
      <c r="Q163" s="29">
        <v>4.5225499999999998</v>
      </c>
      <c r="R163" s="29">
        <v>25</v>
      </c>
      <c r="S163" s="29">
        <f t="shared" si="24"/>
        <v>16.666666666666668</v>
      </c>
      <c r="T163" s="29">
        <f t="shared" si="25"/>
        <v>7</v>
      </c>
      <c r="U163" s="29">
        <f t="shared" si="26"/>
        <v>23.666666666666668</v>
      </c>
      <c r="V163" s="29">
        <v>39.5</v>
      </c>
      <c r="W163" s="29" t="s">
        <v>2227</v>
      </c>
      <c r="Y163">
        <v>4980</v>
      </c>
      <c r="Z163">
        <v>304.75027499999999</v>
      </c>
      <c r="AA163">
        <v>16.341249000000001</v>
      </c>
      <c r="AB163">
        <v>49.79</v>
      </c>
      <c r="AC163">
        <v>115.82782899999999</v>
      </c>
      <c r="AD163">
        <v>11.582782999999999</v>
      </c>
      <c r="AE163">
        <v>4.6989999999999997E-2</v>
      </c>
      <c r="AF163">
        <v>3.3787999999999999E-2</v>
      </c>
      <c r="AG163">
        <v>0.71906000000000003</v>
      </c>
      <c r="AH163">
        <v>3.8150000000000003E-2</v>
      </c>
      <c r="AI163">
        <v>2.75E-2</v>
      </c>
      <c r="AJ163">
        <v>19</v>
      </c>
      <c r="AK163">
        <v>6.2345999999999999E-2</v>
      </c>
      <c r="AL163">
        <v>3.7407680000000001</v>
      </c>
      <c r="AM163">
        <v>18.353414000000001</v>
      </c>
      <c r="AN163">
        <v>1.1519200000000001</v>
      </c>
      <c r="AO163">
        <v>0.90461499999999995</v>
      </c>
      <c r="AP163">
        <v>48.105263000000001</v>
      </c>
      <c r="AQ163">
        <v>31.867598999999998</v>
      </c>
      <c r="AR163">
        <v>2.4454E-2</v>
      </c>
      <c r="AS163">
        <v>1.2430999999999999E-2</v>
      </c>
      <c r="AT163">
        <v>52.335838000000003</v>
      </c>
      <c r="AU163">
        <v>23.931654999999999</v>
      </c>
      <c r="AV163">
        <v>154.856405</v>
      </c>
      <c r="AW163">
        <v>84.159946000000005</v>
      </c>
      <c r="AX163">
        <v>11.496746999999999</v>
      </c>
      <c r="AY163">
        <v>13.063091</v>
      </c>
      <c r="AZ163">
        <v>9.3092880000000005</v>
      </c>
      <c r="BA163">
        <v>2.9674160000000001</v>
      </c>
    </row>
    <row r="164" spans="1:58" x14ac:dyDescent="0.25">
      <c r="A164" t="s">
        <v>885</v>
      </c>
      <c r="B164" s="29">
        <v>5</v>
      </c>
      <c r="C164" t="s">
        <v>5</v>
      </c>
      <c r="D164">
        <v>14</v>
      </c>
      <c r="E164" t="s">
        <v>1</v>
      </c>
      <c r="F164" t="s">
        <v>51</v>
      </c>
      <c r="G164" s="29">
        <v>12038</v>
      </c>
      <c r="H164" s="29">
        <v>57</v>
      </c>
      <c r="I164" s="29">
        <f t="shared" si="21"/>
        <v>0.47350058149194213</v>
      </c>
      <c r="J164" s="29">
        <v>2.6031818181813549E-2</v>
      </c>
      <c r="K164" s="29">
        <v>3.8137750932188359E-2</v>
      </c>
      <c r="L164" s="29">
        <v>41.736567792880315</v>
      </c>
      <c r="M164" s="29">
        <f t="shared" si="22"/>
        <v>6.7468858500700506</v>
      </c>
      <c r="N164" s="29">
        <v>0.47603827378128138</v>
      </c>
      <c r="O164" s="29">
        <f t="shared" si="23"/>
        <v>7.2362847499378824E-2</v>
      </c>
      <c r="P164" s="29">
        <v>0.77302237317898403</v>
      </c>
      <c r="Q164" s="29">
        <v>4.5225499999999998</v>
      </c>
      <c r="R164" s="29">
        <v>25</v>
      </c>
      <c r="S164" s="29">
        <f t="shared" si="24"/>
        <v>16.666666666666668</v>
      </c>
      <c r="T164" s="29">
        <f t="shared" si="25"/>
        <v>7</v>
      </c>
      <c r="U164" s="29">
        <f t="shared" si="26"/>
        <v>23.666666666666668</v>
      </c>
      <c r="V164" s="29">
        <v>39.5</v>
      </c>
      <c r="W164" s="29" t="s">
        <v>2227</v>
      </c>
      <c r="Y164">
        <v>12703</v>
      </c>
      <c r="Z164">
        <v>304.75027499999999</v>
      </c>
      <c r="AA164">
        <v>41.683309000000001</v>
      </c>
      <c r="AB164">
        <v>127.02</v>
      </c>
      <c r="AC164">
        <v>512.26864</v>
      </c>
      <c r="AD164">
        <v>51.226863999999999</v>
      </c>
      <c r="AE164">
        <v>2.3990000000000001E-2</v>
      </c>
      <c r="AF164">
        <v>1.1410999999999999E-2</v>
      </c>
      <c r="AG164">
        <v>0.47566900000000001</v>
      </c>
      <c r="AH164">
        <v>2.2249999999999999E-2</v>
      </c>
      <c r="AI164">
        <v>2.2499999999999999E-2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</row>
    <row r="165" spans="1:58" x14ac:dyDescent="0.25">
      <c r="A165" t="s">
        <v>885</v>
      </c>
      <c r="B165" s="29">
        <v>5</v>
      </c>
      <c r="C165" t="s">
        <v>6</v>
      </c>
      <c r="D165">
        <v>14</v>
      </c>
      <c r="E165" t="s">
        <v>7</v>
      </c>
      <c r="F165" t="s">
        <v>52</v>
      </c>
      <c r="G165" s="29">
        <v>9035</v>
      </c>
      <c r="H165" s="29">
        <v>172</v>
      </c>
      <c r="I165" s="29">
        <f t="shared" si="21"/>
        <v>1.9037078029883785</v>
      </c>
      <c r="J165" s="29">
        <v>6.2171590909088609E-2</v>
      </c>
      <c r="K165" s="29">
        <v>7.6275501864376719E-2</v>
      </c>
      <c r="L165" s="29">
        <v>31.324961788392894</v>
      </c>
      <c r="M165" s="29">
        <f t="shared" si="22"/>
        <v>3.6647201544173704</v>
      </c>
      <c r="N165" s="29">
        <v>0.57107910451271349</v>
      </c>
      <c r="O165" s="29">
        <f t="shared" si="23"/>
        <v>2.2677983232053278E-2</v>
      </c>
      <c r="P165" s="29">
        <v>0.78377496384065848</v>
      </c>
      <c r="Q165" s="29">
        <v>4.5225499999999998</v>
      </c>
      <c r="R165" s="29">
        <v>25</v>
      </c>
      <c r="S165" s="29">
        <f t="shared" si="24"/>
        <v>16.666666666666668</v>
      </c>
      <c r="T165" s="29">
        <f t="shared" si="25"/>
        <v>7</v>
      </c>
      <c r="U165" s="29">
        <f t="shared" si="26"/>
        <v>23.666666666666668</v>
      </c>
      <c r="V165" s="29">
        <v>39.5</v>
      </c>
      <c r="W165" s="29" t="s">
        <v>2227</v>
      </c>
      <c r="Y165">
        <v>9584</v>
      </c>
      <c r="Z165">
        <v>304.75027499999999</v>
      </c>
      <c r="AA165">
        <v>31.448699999999999</v>
      </c>
      <c r="AB165">
        <v>95.83</v>
      </c>
      <c r="AC165">
        <v>315.85984400000001</v>
      </c>
      <c r="AD165">
        <v>31.585984</v>
      </c>
      <c r="AE165">
        <v>3.1798E-2</v>
      </c>
      <c r="AF165">
        <v>1.8086000000000001E-2</v>
      </c>
      <c r="AG165">
        <v>0.56879299999999999</v>
      </c>
      <c r="AH165">
        <v>2.8424999999999999E-2</v>
      </c>
      <c r="AI165">
        <v>2.75E-2</v>
      </c>
      <c r="AJ165">
        <v>2</v>
      </c>
      <c r="AK165">
        <v>6.5630000000000003E-3</v>
      </c>
      <c r="AL165">
        <v>0.39376499999999998</v>
      </c>
      <c r="AM165">
        <v>0.38606000000000001</v>
      </c>
      <c r="AN165">
        <v>0.14355000000000001</v>
      </c>
      <c r="AO165">
        <v>2.0860000000000002E-3</v>
      </c>
      <c r="AP165">
        <v>18.5</v>
      </c>
      <c r="AQ165">
        <v>2.1213199999999999</v>
      </c>
      <c r="AR165">
        <v>8.2030000000000002E-3</v>
      </c>
      <c r="AS165">
        <v>4.1219999999999998E-3</v>
      </c>
      <c r="AT165">
        <v>121.814235</v>
      </c>
      <c r="AU165">
        <v>13.007455</v>
      </c>
      <c r="AV165">
        <v>236.92810499999999</v>
      </c>
      <c r="AW165">
        <v>57.770161999999999</v>
      </c>
      <c r="AX165">
        <v>2.759125</v>
      </c>
      <c r="AY165">
        <v>0</v>
      </c>
      <c r="AZ165">
        <v>6.1994749999999996</v>
      </c>
      <c r="BA165">
        <v>0.74535600000000002</v>
      </c>
      <c r="BD165" t="s">
        <v>848</v>
      </c>
      <c r="BE165" t="s">
        <v>849</v>
      </c>
      <c r="BF165" t="s">
        <v>847</v>
      </c>
    </row>
    <row r="166" spans="1:58" x14ac:dyDescent="0.25">
      <c r="A166" t="s">
        <v>885</v>
      </c>
      <c r="B166" s="29">
        <v>5</v>
      </c>
      <c r="C166" t="s">
        <v>28</v>
      </c>
      <c r="D166">
        <v>15</v>
      </c>
      <c r="E166" t="s">
        <v>1</v>
      </c>
      <c r="F166" t="s">
        <v>52</v>
      </c>
      <c r="G166" s="29">
        <v>3763</v>
      </c>
      <c r="H166" s="29">
        <v>111</v>
      </c>
      <c r="I166" s="29">
        <f t="shared" si="21"/>
        <v>2.9497741163964921</v>
      </c>
      <c r="J166" s="29">
        <v>9.4119444444444422E-2</v>
      </c>
      <c r="K166" s="29">
        <v>6.2407228798126407E-2</v>
      </c>
      <c r="L166" s="29">
        <v>13.046577887074982</v>
      </c>
      <c r="M166" s="29">
        <f t="shared" si="22"/>
        <v>21.943104055735283</v>
      </c>
      <c r="N166" s="29">
        <v>0.61109647932543265</v>
      </c>
      <c r="O166" s="29">
        <f t="shared" si="23"/>
        <v>6.2695358044772442E-2</v>
      </c>
      <c r="P166" s="29">
        <v>0.98568042469178252</v>
      </c>
      <c r="Q166" s="29">
        <v>4.5225499999999998</v>
      </c>
      <c r="R166" s="29">
        <v>25</v>
      </c>
      <c r="S166" s="29">
        <f t="shared" si="24"/>
        <v>16.666666666666668</v>
      </c>
      <c r="T166" s="29">
        <f t="shared" si="25"/>
        <v>7</v>
      </c>
      <c r="U166" s="29">
        <f t="shared" si="26"/>
        <v>23.666666666666668</v>
      </c>
      <c r="V166" s="29">
        <v>39.5</v>
      </c>
      <c r="W166" s="29" t="s">
        <v>2227</v>
      </c>
      <c r="Y166">
        <v>4001</v>
      </c>
      <c r="Z166">
        <v>304.75027499999999</v>
      </c>
      <c r="AA166">
        <v>13.128781999999999</v>
      </c>
      <c r="AB166">
        <v>39.99</v>
      </c>
      <c r="AC166">
        <v>71.611940000000004</v>
      </c>
      <c r="AD166">
        <v>7.1611940000000001</v>
      </c>
      <c r="AE166">
        <v>7.6168E-2</v>
      </c>
      <c r="AF166">
        <v>4.6628999999999997E-2</v>
      </c>
      <c r="AG166">
        <v>0.61217900000000003</v>
      </c>
      <c r="AH166">
        <v>6.6025E-2</v>
      </c>
      <c r="AI166">
        <v>5.7500000000000002E-2</v>
      </c>
      <c r="AJ166">
        <v>5</v>
      </c>
      <c r="AK166">
        <v>1.6407000000000001E-2</v>
      </c>
      <c r="AL166">
        <v>0.98441299999999998</v>
      </c>
      <c r="AM166">
        <v>5.5986000000000002</v>
      </c>
      <c r="AN166">
        <v>1.4309350000000001</v>
      </c>
      <c r="AO166">
        <v>0.383851</v>
      </c>
      <c r="AP166">
        <v>44.8</v>
      </c>
      <c r="AQ166">
        <v>5.4954530000000004</v>
      </c>
      <c r="AR166">
        <v>3.2669999999999998E-2</v>
      </c>
      <c r="AS166">
        <v>1.4976E-2</v>
      </c>
      <c r="AT166">
        <v>31.594072000000001</v>
      </c>
      <c r="AU166">
        <v>4.6389420000000001</v>
      </c>
      <c r="AV166">
        <v>135.93435600000001</v>
      </c>
      <c r="AW166">
        <v>65.999707999999998</v>
      </c>
      <c r="AX166">
        <v>11.838343999999999</v>
      </c>
      <c r="AY166">
        <v>11.062325</v>
      </c>
      <c r="AZ166">
        <v>6.7926679999999999</v>
      </c>
      <c r="BA166">
        <v>1.8633900000000001</v>
      </c>
      <c r="BD166" t="e">
        <f>AVERAGE(#REF!)</f>
        <v>#REF!</v>
      </c>
      <c r="BE166" s="22" t="e">
        <f>AVERAGE(#REF!)</f>
        <v>#REF!</v>
      </c>
      <c r="BF166" s="22" t="e">
        <f>AVERAGE(#REF!)</f>
        <v>#REF!</v>
      </c>
    </row>
    <row r="167" spans="1:58" x14ac:dyDescent="0.25">
      <c r="A167" t="s">
        <v>886</v>
      </c>
      <c r="B167" s="29">
        <v>5</v>
      </c>
      <c r="C167" t="s">
        <v>8</v>
      </c>
      <c r="D167">
        <v>1</v>
      </c>
      <c r="E167" t="s">
        <v>1</v>
      </c>
      <c r="F167" t="s">
        <v>52</v>
      </c>
      <c r="G167" s="29">
        <v>12887</v>
      </c>
      <c r="H167" s="29">
        <v>51</v>
      </c>
      <c r="I167" s="29">
        <f t="shared" si="21"/>
        <v>0.39574765267323658</v>
      </c>
      <c r="J167" s="29">
        <v>2.9878124999998867E-2</v>
      </c>
      <c r="K167" s="29">
        <v>2.8601678563832469E-2</v>
      </c>
      <c r="L167" s="29">
        <v>46.073728956513634</v>
      </c>
      <c r="M167" s="29">
        <f t="shared" si="22"/>
        <v>11.084047013703369</v>
      </c>
      <c r="N167" s="29">
        <v>0.36474070476856063</v>
      </c>
      <c r="O167" s="29">
        <f t="shared" si="23"/>
        <v>0.18366041651209958</v>
      </c>
      <c r="P167" s="29">
        <v>1.0234563991410344</v>
      </c>
      <c r="Q167" s="29">
        <v>4.5225499999999998</v>
      </c>
      <c r="R167" s="29">
        <v>25</v>
      </c>
      <c r="S167" s="29">
        <f t="shared" si="24"/>
        <v>16.666666666666668</v>
      </c>
      <c r="T167" s="29">
        <f t="shared" si="25"/>
        <v>7</v>
      </c>
      <c r="U167" s="29">
        <f t="shared" si="26"/>
        <v>23.666666666666668</v>
      </c>
      <c r="V167" s="29">
        <v>39.5</v>
      </c>
      <c r="W167" s="29" t="s">
        <v>2227</v>
      </c>
      <c r="Y167">
        <v>14243</v>
      </c>
      <c r="Z167">
        <v>308.48559999999998</v>
      </c>
      <c r="AA167">
        <v>46.170712999999999</v>
      </c>
      <c r="AB167">
        <v>142.41999999999999</v>
      </c>
      <c r="AC167">
        <v>594.78423299999997</v>
      </c>
      <c r="AD167">
        <v>59.478422999999999</v>
      </c>
      <c r="AE167">
        <v>2.1659000000000001E-2</v>
      </c>
      <c r="AF167">
        <v>7.9439999999999997E-3</v>
      </c>
      <c r="AG167">
        <v>0.36677700000000002</v>
      </c>
      <c r="AH167">
        <v>2.1225000000000001E-2</v>
      </c>
      <c r="AI167">
        <v>2.2499999999999999E-2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D167" t="e">
        <f>STDEV(#REF!)/SQRT(COUNT(#REF!))</f>
        <v>#REF!</v>
      </c>
      <c r="BE167" s="22" t="e">
        <f>STDEV(#REF!)/SQRT(COUNT(#REF!))</f>
        <v>#REF!</v>
      </c>
      <c r="BF167" s="22" t="e">
        <f>STDEV(#REF!)/SQRT(COUNT(#REF!))</f>
        <v>#REF!</v>
      </c>
    </row>
    <row r="168" spans="1:58" x14ac:dyDescent="0.25">
      <c r="A168" t="s">
        <v>886</v>
      </c>
      <c r="B168" s="29">
        <v>5</v>
      </c>
      <c r="C168" t="s">
        <v>3</v>
      </c>
      <c r="D168">
        <v>4</v>
      </c>
      <c r="E168" t="s">
        <v>1</v>
      </c>
      <c r="F168" t="s">
        <v>52</v>
      </c>
      <c r="G168" s="29">
        <v>11923</v>
      </c>
      <c r="H168" s="29">
        <v>38</v>
      </c>
      <c r="I168" s="29">
        <f t="shared" si="21"/>
        <v>0.31871173362408789</v>
      </c>
      <c r="J168" s="29">
        <v>5.2730000000002518E-2</v>
      </c>
      <c r="K168" s="29">
        <v>1.7876049102395295E-2</v>
      </c>
      <c r="L168" s="29">
        <v>42.62722668957182</v>
      </c>
      <c r="M168" s="29">
        <f t="shared" si="22"/>
        <v>7.6375447467615558</v>
      </c>
      <c r="N168" s="29">
        <v>0.43482969663256205</v>
      </c>
      <c r="O168" s="29">
        <f t="shared" si="23"/>
        <v>0.11357142464809816</v>
      </c>
      <c r="P168" s="29">
        <v>1.0066458640445028</v>
      </c>
      <c r="Q168" s="29">
        <v>4.5225499999999998</v>
      </c>
      <c r="R168" s="29">
        <v>25</v>
      </c>
      <c r="S168" s="29">
        <f t="shared" si="24"/>
        <v>16.666666666666668</v>
      </c>
      <c r="T168" s="29">
        <f t="shared" si="25"/>
        <v>7</v>
      </c>
      <c r="U168" s="29">
        <f t="shared" si="26"/>
        <v>23.666666666666668</v>
      </c>
      <c r="V168" s="29">
        <v>39.5</v>
      </c>
      <c r="W168" s="29" t="s">
        <v>2227</v>
      </c>
      <c r="Y168">
        <v>13167</v>
      </c>
      <c r="Z168">
        <v>308.48559999999998</v>
      </c>
      <c r="AA168">
        <v>42.682704999999999</v>
      </c>
      <c r="AB168">
        <v>131.66</v>
      </c>
      <c r="AC168">
        <v>577.98841200000004</v>
      </c>
      <c r="AD168">
        <v>57.798841000000003</v>
      </c>
      <c r="AE168">
        <v>2.3428999999999998E-2</v>
      </c>
      <c r="AF168">
        <v>1.0184E-2</v>
      </c>
      <c r="AG168">
        <v>0.43469799999999997</v>
      </c>
      <c r="AH168">
        <v>2.2349999999999998E-2</v>
      </c>
      <c r="AI168">
        <v>2.2499999999999999E-2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</row>
    <row r="169" spans="1:58" x14ac:dyDescent="0.25">
      <c r="A169" t="s">
        <v>886</v>
      </c>
      <c r="B169" s="29">
        <v>5</v>
      </c>
      <c r="C169" t="s">
        <v>12</v>
      </c>
      <c r="D169">
        <v>5</v>
      </c>
      <c r="E169" t="s">
        <v>1</v>
      </c>
      <c r="F169" t="s">
        <v>50</v>
      </c>
      <c r="G169" s="29">
        <v>7547</v>
      </c>
      <c r="H169" s="29">
        <v>529</v>
      </c>
      <c r="I169" s="29">
        <f t="shared" si="21"/>
        <v>7.0094077116735125</v>
      </c>
      <c r="J169" s="29">
        <v>8.5080172413793995E-2</v>
      </c>
      <c r="K169" s="29">
        <v>0.20736216958778542</v>
      </c>
      <c r="L169" s="29">
        <v>26.982108515155456</v>
      </c>
      <c r="M169" s="29">
        <f t="shared" si="22"/>
        <v>8.0075734276548083</v>
      </c>
      <c r="N169" s="29">
        <v>1.0046825121653689</v>
      </c>
      <c r="O169" s="29">
        <f t="shared" si="23"/>
        <v>0.45628139088470865</v>
      </c>
      <c r="P169" s="29">
        <v>1.0234236326379726</v>
      </c>
      <c r="Q169" s="29">
        <v>4.5225499999999998</v>
      </c>
      <c r="R169" s="29">
        <v>25</v>
      </c>
      <c r="S169" s="29">
        <f t="shared" si="24"/>
        <v>16.666666666666668</v>
      </c>
      <c r="T169" s="29">
        <f t="shared" si="25"/>
        <v>7</v>
      </c>
      <c r="U169" s="29">
        <f t="shared" si="26"/>
        <v>23.666666666666668</v>
      </c>
      <c r="V169" s="29">
        <v>39.5</v>
      </c>
      <c r="W169" s="29" t="s">
        <v>2227</v>
      </c>
      <c r="Y169">
        <v>8314</v>
      </c>
      <c r="Z169">
        <v>308.48559999999998</v>
      </c>
      <c r="AA169">
        <v>26.951015000000002</v>
      </c>
      <c r="AB169">
        <v>83.03</v>
      </c>
      <c r="AC169">
        <v>223.977519</v>
      </c>
      <c r="AD169">
        <v>22.397752000000001</v>
      </c>
      <c r="AE169">
        <v>3.7103999999999998E-2</v>
      </c>
      <c r="AF169">
        <v>3.7777999999999999E-2</v>
      </c>
      <c r="AG169">
        <v>1.0181579999999999</v>
      </c>
      <c r="AH169">
        <v>2.9899999999999999E-2</v>
      </c>
      <c r="AI169">
        <v>2.2499999999999999E-2</v>
      </c>
      <c r="AJ169">
        <v>14</v>
      </c>
      <c r="AK169">
        <v>4.5383E-2</v>
      </c>
      <c r="AL169">
        <v>2.7229800000000002</v>
      </c>
      <c r="AM169">
        <v>8.4556170000000002</v>
      </c>
      <c r="AN169">
        <v>0.73253599999999996</v>
      </c>
      <c r="AO169">
        <v>0.44383800000000001</v>
      </c>
      <c r="AP169">
        <v>50.214286000000001</v>
      </c>
      <c r="AQ169">
        <v>32.491841999999998</v>
      </c>
      <c r="AR169">
        <v>1.4885000000000001E-2</v>
      </c>
      <c r="AS169">
        <v>7.0070000000000002E-3</v>
      </c>
      <c r="AT169">
        <v>72.228114000000005</v>
      </c>
      <c r="AU169">
        <v>21.114083000000001</v>
      </c>
      <c r="AV169">
        <v>206.2116</v>
      </c>
      <c r="AW169">
        <v>70.973364000000004</v>
      </c>
      <c r="AX169">
        <v>22.220406000000001</v>
      </c>
      <c r="AY169">
        <v>31.097033</v>
      </c>
      <c r="AZ169">
        <v>8.5228970000000004</v>
      </c>
      <c r="BA169">
        <v>1.374369</v>
      </c>
    </row>
    <row r="170" spans="1:58" x14ac:dyDescent="0.25">
      <c r="A170" t="s">
        <v>886</v>
      </c>
      <c r="B170" s="29">
        <v>5</v>
      </c>
      <c r="C170" t="s">
        <v>15</v>
      </c>
      <c r="D170">
        <v>6</v>
      </c>
      <c r="E170" t="s">
        <v>1</v>
      </c>
      <c r="F170" t="s">
        <v>50</v>
      </c>
      <c r="G170" s="29">
        <v>4143</v>
      </c>
      <c r="H170" s="29">
        <v>103</v>
      </c>
      <c r="I170" s="29">
        <f t="shared" si="21"/>
        <v>2.4861211682355782</v>
      </c>
      <c r="J170" s="29">
        <v>0.12061833333332904</v>
      </c>
      <c r="K170" s="29">
        <v>5.3628147307185882E-2</v>
      </c>
      <c r="L170" s="29">
        <v>14.81209428624474</v>
      </c>
      <c r="M170" s="29">
        <f t="shared" si="22"/>
        <v>20.177587656565525</v>
      </c>
      <c r="N170" s="29">
        <v>0.5983638541208206</v>
      </c>
      <c r="O170" s="29">
        <f t="shared" si="23"/>
        <v>4.9962732840160395E-2</v>
      </c>
      <c r="P170" s="29">
        <v>0.79711257020905091</v>
      </c>
      <c r="Q170" s="29">
        <v>4.5225499999999998</v>
      </c>
      <c r="R170" s="29">
        <v>25</v>
      </c>
      <c r="S170" s="29">
        <f t="shared" si="24"/>
        <v>16.666666666666668</v>
      </c>
      <c r="T170" s="29">
        <f t="shared" si="25"/>
        <v>7</v>
      </c>
      <c r="U170" s="29">
        <f t="shared" si="26"/>
        <v>23.666666666666668</v>
      </c>
      <c r="V170" s="29">
        <v>39.5</v>
      </c>
      <c r="W170" s="29" t="s">
        <v>2227</v>
      </c>
      <c r="Y170">
        <v>4576</v>
      </c>
      <c r="Z170">
        <v>308.48559999999998</v>
      </c>
      <c r="AA170">
        <v>14.833755999999999</v>
      </c>
      <c r="AB170">
        <v>45.75</v>
      </c>
      <c r="AC170">
        <v>90.739338000000004</v>
      </c>
      <c r="AD170">
        <v>9.0739339999999995</v>
      </c>
      <c r="AE170">
        <v>6.7418000000000006E-2</v>
      </c>
      <c r="AF170">
        <v>4.0245000000000003E-2</v>
      </c>
      <c r="AG170">
        <v>0.59695600000000004</v>
      </c>
      <c r="AH170">
        <v>5.7224999999999998E-2</v>
      </c>
      <c r="AI170">
        <v>4.7500000000000001E-2</v>
      </c>
      <c r="AJ170">
        <v>1</v>
      </c>
      <c r="AK170">
        <v>3.2420000000000001E-3</v>
      </c>
      <c r="AL170">
        <v>0.19449900000000001</v>
      </c>
      <c r="AM170">
        <v>0.480769</v>
      </c>
      <c r="AN170">
        <v>0.47594999999999998</v>
      </c>
      <c r="AO170">
        <v>0</v>
      </c>
      <c r="AP170">
        <v>22</v>
      </c>
      <c r="AQ170">
        <v>0</v>
      </c>
      <c r="AR170">
        <v>2.2664E-2</v>
      </c>
      <c r="AS170">
        <v>9.4369999999999992E-3</v>
      </c>
      <c r="AT170">
        <v>44.122281999999998</v>
      </c>
      <c r="AU170">
        <v>0</v>
      </c>
      <c r="AV170">
        <v>132.45033100000001</v>
      </c>
      <c r="AW170">
        <v>0</v>
      </c>
      <c r="AX170">
        <v>0</v>
      </c>
      <c r="AY170">
        <v>0</v>
      </c>
      <c r="AZ170">
        <v>5.2870929999999996</v>
      </c>
      <c r="BA170">
        <v>0.37267800000000001</v>
      </c>
      <c r="BD170">
        <f>COUNT(#REF!)</f>
        <v>0</v>
      </c>
    </row>
    <row r="171" spans="1:58" x14ac:dyDescent="0.25">
      <c r="A171" t="s">
        <v>886</v>
      </c>
      <c r="B171" s="29">
        <v>5</v>
      </c>
      <c r="C171" t="s">
        <v>35</v>
      </c>
      <c r="D171">
        <v>6</v>
      </c>
      <c r="E171" t="s">
        <v>7</v>
      </c>
      <c r="F171" t="s">
        <v>52</v>
      </c>
      <c r="G171" s="29">
        <v>3802</v>
      </c>
      <c r="H171" s="29">
        <v>36</v>
      </c>
      <c r="I171" s="29">
        <f t="shared" si="21"/>
        <v>0.94687006838506049</v>
      </c>
      <c r="J171" s="29">
        <v>7.4067857142848331E-2</v>
      </c>
      <c r="K171" s="29">
        <v>2.502646874335341E-2</v>
      </c>
      <c r="L171" s="29">
        <v>13.592947737461381</v>
      </c>
      <c r="M171" s="29">
        <f t="shared" si="22"/>
        <v>21.396734205348885</v>
      </c>
      <c r="N171" s="29">
        <v>0.56362989011435083</v>
      </c>
      <c r="O171" s="29">
        <f t="shared" si="23"/>
        <v>1.522876883369062E-2</v>
      </c>
      <c r="P171" s="29">
        <v>0.83841336503855823</v>
      </c>
      <c r="Q171" s="29">
        <v>4.5225499999999998</v>
      </c>
      <c r="R171" s="29">
        <v>25</v>
      </c>
      <c r="S171" s="29">
        <f t="shared" si="24"/>
        <v>16.666666666666668</v>
      </c>
      <c r="T171" s="29">
        <f t="shared" si="25"/>
        <v>7</v>
      </c>
      <c r="U171" s="29">
        <f t="shared" si="26"/>
        <v>23.666666666666668</v>
      </c>
      <c r="V171" s="29">
        <v>39.5</v>
      </c>
      <c r="W171" s="29" t="s">
        <v>2227</v>
      </c>
      <c r="Y171">
        <v>4236</v>
      </c>
      <c r="Z171">
        <v>308.48559999999998</v>
      </c>
      <c r="AA171">
        <v>13.731597000000001</v>
      </c>
      <c r="AB171">
        <v>42.35</v>
      </c>
      <c r="AC171">
        <v>79.200299999999999</v>
      </c>
      <c r="AD171">
        <v>7.9200299999999997</v>
      </c>
      <c r="AE171">
        <v>7.2831000000000007E-2</v>
      </c>
      <c r="AF171">
        <v>4.1426999999999999E-2</v>
      </c>
      <c r="AG171">
        <v>0.56881199999999998</v>
      </c>
      <c r="AH171">
        <v>6.3774999999999998E-2</v>
      </c>
      <c r="AI171">
        <v>5.2499999999999998E-2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D171">
        <v>0</v>
      </c>
    </row>
    <row r="172" spans="1:58" x14ac:dyDescent="0.25">
      <c r="A172" t="s">
        <v>886</v>
      </c>
      <c r="B172" s="29">
        <v>5</v>
      </c>
      <c r="C172" t="s">
        <v>10</v>
      </c>
      <c r="D172">
        <v>13</v>
      </c>
      <c r="E172" t="s">
        <v>1</v>
      </c>
      <c r="F172" t="s">
        <v>51</v>
      </c>
      <c r="G172" s="29">
        <v>11344</v>
      </c>
      <c r="H172" s="29">
        <v>428</v>
      </c>
      <c r="I172" s="29">
        <f t="shared" si="21"/>
        <v>3.7729196050775737</v>
      </c>
      <c r="J172" s="29">
        <v>3.9875819672129081E-2</v>
      </c>
      <c r="K172" s="29">
        <v>0.2180877990492226</v>
      </c>
      <c r="L172" s="29">
        <v>40.557180203514442</v>
      </c>
      <c r="M172" s="29">
        <f t="shared" si="22"/>
        <v>5.567498260704177</v>
      </c>
      <c r="N172" s="29">
        <v>0.71283413245185101</v>
      </c>
      <c r="O172" s="29">
        <f t="shared" si="23"/>
        <v>0.1644330111711908</v>
      </c>
      <c r="P172" s="29">
        <v>1.0227936852224433</v>
      </c>
      <c r="Q172" s="29">
        <v>4.5225499999999998</v>
      </c>
      <c r="R172" s="29">
        <v>25</v>
      </c>
      <c r="S172" s="29">
        <f t="shared" si="24"/>
        <v>16.666666666666668</v>
      </c>
      <c r="T172" s="29">
        <f t="shared" si="25"/>
        <v>7</v>
      </c>
      <c r="U172" s="29">
        <f t="shared" si="26"/>
        <v>23.666666666666668</v>
      </c>
      <c r="V172" s="29">
        <v>39.5</v>
      </c>
      <c r="W172" s="29" t="s">
        <v>2227</v>
      </c>
      <c r="Y172">
        <v>12577</v>
      </c>
      <c r="Z172">
        <v>308.48559999999998</v>
      </c>
      <c r="AA172">
        <v>40.770136000000001</v>
      </c>
      <c r="AB172">
        <v>125.76</v>
      </c>
      <c r="AC172">
        <v>405.17613799999998</v>
      </c>
      <c r="AD172">
        <v>40.517614000000002</v>
      </c>
      <c r="AE172">
        <v>2.4525999999999999E-2</v>
      </c>
      <c r="AF172">
        <v>1.7565000000000001E-2</v>
      </c>
      <c r="AG172">
        <v>0.71618000000000004</v>
      </c>
      <c r="AH172">
        <v>2.0538000000000001E-2</v>
      </c>
      <c r="AI172">
        <v>1.2500000000000001E-2</v>
      </c>
      <c r="AJ172">
        <v>6</v>
      </c>
      <c r="AK172">
        <v>1.9449999999999999E-2</v>
      </c>
      <c r="AL172">
        <v>1.1669909999999999</v>
      </c>
      <c r="AM172">
        <v>0.97797599999999996</v>
      </c>
      <c r="AN172">
        <v>0.13486699999999999</v>
      </c>
      <c r="AO172">
        <v>7.7503000000000002E-2</v>
      </c>
      <c r="AP172">
        <v>20.5</v>
      </c>
      <c r="AQ172">
        <v>8.7120610000000003</v>
      </c>
      <c r="AR172">
        <v>6.9160000000000003E-3</v>
      </c>
      <c r="AS172">
        <v>3.4190000000000002E-3</v>
      </c>
      <c r="AT172">
        <v>154.99978899999999</v>
      </c>
      <c r="AU172">
        <v>25.898910999999998</v>
      </c>
      <c r="AV172">
        <v>444.46995900000002</v>
      </c>
      <c r="AW172">
        <v>47.685903000000003</v>
      </c>
      <c r="AX172">
        <v>48.439720000000001</v>
      </c>
      <c r="AY172">
        <v>38.848823000000003</v>
      </c>
      <c r="AZ172">
        <v>6.2266009999999996</v>
      </c>
      <c r="BA172">
        <v>1</v>
      </c>
      <c r="BD172">
        <f>SUM(BD170:BD171)</f>
        <v>0</v>
      </c>
    </row>
    <row r="173" spans="1:58" x14ac:dyDescent="0.25">
      <c r="A173" t="s">
        <v>887</v>
      </c>
      <c r="B173" s="29">
        <v>5</v>
      </c>
      <c r="C173" t="s">
        <v>8</v>
      </c>
      <c r="D173">
        <v>1</v>
      </c>
      <c r="E173" t="s">
        <v>1</v>
      </c>
      <c r="F173" t="s">
        <v>52</v>
      </c>
      <c r="G173" s="29">
        <v>6019</v>
      </c>
      <c r="H173" s="29">
        <v>188</v>
      </c>
      <c r="I173" s="29">
        <f t="shared" si="21"/>
        <v>3.1234424322977237</v>
      </c>
      <c r="J173" s="29">
        <v>0.12448124999999807</v>
      </c>
      <c r="K173" s="29">
        <v>6.1246389365323541E-2</v>
      </c>
      <c r="L173" s="29">
        <v>13.165786342495799</v>
      </c>
      <c r="M173" s="29">
        <f t="shared" si="22"/>
        <v>21.823895600314465</v>
      </c>
      <c r="N173" s="29">
        <v>0.62423543778197144</v>
      </c>
      <c r="O173" s="29">
        <f t="shared" si="23"/>
        <v>7.5834316501311227E-2</v>
      </c>
      <c r="P173" s="29">
        <v>1.0097830869690301</v>
      </c>
      <c r="Q173" s="29">
        <v>4.5225499999999998</v>
      </c>
      <c r="R173" s="29">
        <v>25</v>
      </c>
      <c r="S173" s="29">
        <f t="shared" si="24"/>
        <v>16.666666666666668</v>
      </c>
      <c r="T173" s="29">
        <f t="shared" si="25"/>
        <v>7</v>
      </c>
      <c r="U173" s="29">
        <f t="shared" si="26"/>
        <v>23.666666666666668</v>
      </c>
      <c r="V173" s="29">
        <v>39.5</v>
      </c>
      <c r="W173" s="29" t="s">
        <v>2227</v>
      </c>
      <c r="Y173">
        <v>6318</v>
      </c>
      <c r="Z173">
        <v>479.87655000000001</v>
      </c>
      <c r="AA173">
        <v>13.165886</v>
      </c>
      <c r="AB173">
        <v>63.13</v>
      </c>
      <c r="AC173">
        <v>113.471023</v>
      </c>
      <c r="AD173">
        <v>11.347102</v>
      </c>
      <c r="AE173">
        <v>7.5933E-2</v>
      </c>
      <c r="AF173">
        <v>4.6931E-2</v>
      </c>
      <c r="AG173">
        <v>0.61805500000000002</v>
      </c>
      <c r="AH173">
        <v>6.6400000000000001E-2</v>
      </c>
      <c r="AI173">
        <v>4.7500000000000001E-2</v>
      </c>
      <c r="AJ173">
        <v>4</v>
      </c>
      <c r="AK173">
        <v>8.3350000000000004E-3</v>
      </c>
      <c r="AL173">
        <v>0.50012900000000005</v>
      </c>
      <c r="AM173">
        <v>2.3425129999999998</v>
      </c>
      <c r="AN173">
        <v>1.099756</v>
      </c>
      <c r="AO173">
        <v>0.42622599999999999</v>
      </c>
      <c r="AP173">
        <v>37</v>
      </c>
      <c r="AQ173">
        <v>11.401754</v>
      </c>
      <c r="AR173">
        <v>3.0549E-2</v>
      </c>
      <c r="AS173">
        <v>1.3769E-2</v>
      </c>
      <c r="AT173">
        <v>33.632283999999999</v>
      </c>
      <c r="AU173">
        <v>3.3002259999999999</v>
      </c>
      <c r="AV173">
        <v>113.17405599999999</v>
      </c>
      <c r="AW173">
        <v>26.475254</v>
      </c>
      <c r="AX173">
        <v>118.664608</v>
      </c>
      <c r="AY173">
        <v>161.98383799999999</v>
      </c>
      <c r="AZ173">
        <v>6.3227599999999997</v>
      </c>
      <c r="BA173">
        <v>0.86602500000000004</v>
      </c>
    </row>
    <row r="174" spans="1:58" x14ac:dyDescent="0.25">
      <c r="A174" t="s">
        <v>887</v>
      </c>
      <c r="B174" s="29">
        <v>5</v>
      </c>
      <c r="C174" t="s">
        <v>9</v>
      </c>
      <c r="D174">
        <v>2</v>
      </c>
      <c r="E174" t="s">
        <v>1</v>
      </c>
      <c r="F174" t="s">
        <v>52</v>
      </c>
      <c r="G174" s="29">
        <v>17281</v>
      </c>
      <c r="H174" s="29">
        <v>920</v>
      </c>
      <c r="I174" s="29">
        <f t="shared" si="21"/>
        <v>5.3237659857647124</v>
      </c>
      <c r="J174" s="29">
        <v>6.2785353535353181E-2</v>
      </c>
      <c r="K174" s="29">
        <v>0.21654973382739395</v>
      </c>
      <c r="L174" s="29">
        <v>37.799959093648432</v>
      </c>
      <c r="M174" s="29">
        <f t="shared" si="22"/>
        <v>2.8102771508381679</v>
      </c>
      <c r="N174" s="29">
        <v>0.64652905513275627</v>
      </c>
      <c r="O174" s="29">
        <f t="shared" si="23"/>
        <v>9.8127933852096061E-2</v>
      </c>
      <c r="P174" s="29">
        <v>1.0390185560998821</v>
      </c>
      <c r="Q174" s="29">
        <v>4.5225499999999998</v>
      </c>
      <c r="R174" s="29">
        <v>25</v>
      </c>
      <c r="S174" s="29">
        <f t="shared" si="24"/>
        <v>16.666666666666668</v>
      </c>
      <c r="T174" s="29">
        <f t="shared" si="25"/>
        <v>7</v>
      </c>
      <c r="U174" s="29">
        <f t="shared" si="26"/>
        <v>23.666666666666668</v>
      </c>
      <c r="V174" s="29">
        <v>39.5</v>
      </c>
      <c r="W174" s="29" t="s">
        <v>2227</v>
      </c>
      <c r="Y174">
        <v>18166</v>
      </c>
      <c r="Z174">
        <v>479.87655000000001</v>
      </c>
      <c r="AA174">
        <v>37.855569000000003</v>
      </c>
      <c r="AB174">
        <v>181.65</v>
      </c>
      <c r="AC174">
        <v>605.93660399999999</v>
      </c>
      <c r="AD174">
        <v>60.59366</v>
      </c>
      <c r="AE174">
        <v>2.6414E-2</v>
      </c>
      <c r="AF174">
        <v>1.7163000000000001E-2</v>
      </c>
      <c r="AG174">
        <v>0.64977600000000002</v>
      </c>
      <c r="AH174">
        <v>2.2550000000000001E-2</v>
      </c>
      <c r="AI174">
        <v>1.7500000000000002E-2</v>
      </c>
      <c r="AJ174">
        <v>22</v>
      </c>
      <c r="AK174">
        <v>4.5844999999999997E-2</v>
      </c>
      <c r="AL174">
        <v>2.7507069999999998</v>
      </c>
      <c r="AM174">
        <v>4.3212590000000004</v>
      </c>
      <c r="AN174">
        <v>0.353464</v>
      </c>
      <c r="AO174">
        <v>0.29173700000000002</v>
      </c>
      <c r="AP174">
        <v>35.681818</v>
      </c>
      <c r="AQ174">
        <v>21.008811000000001</v>
      </c>
      <c r="AR174">
        <v>1.0192E-2</v>
      </c>
      <c r="AS174">
        <v>4.8310000000000002E-3</v>
      </c>
      <c r="AT174">
        <v>117.043013</v>
      </c>
      <c r="AU174">
        <v>31.903473000000002</v>
      </c>
      <c r="AV174">
        <v>267.82654600000001</v>
      </c>
      <c r="AW174">
        <v>60.912925999999999</v>
      </c>
      <c r="AX174">
        <v>17.067720999999999</v>
      </c>
      <c r="AY174">
        <v>42.412730000000003</v>
      </c>
      <c r="AZ174">
        <v>6.9420869999999999</v>
      </c>
      <c r="BA174">
        <v>3.7332960000000002</v>
      </c>
    </row>
    <row r="175" spans="1:58" x14ac:dyDescent="0.25">
      <c r="A175" t="s">
        <v>887</v>
      </c>
      <c r="B175" s="29">
        <v>5</v>
      </c>
      <c r="C175" t="s">
        <v>2</v>
      </c>
      <c r="D175">
        <v>3</v>
      </c>
      <c r="E175" t="s">
        <v>1</v>
      </c>
      <c r="F175" t="s">
        <v>52</v>
      </c>
      <c r="G175" s="29">
        <v>20048</v>
      </c>
      <c r="H175" s="29">
        <v>83</v>
      </c>
      <c r="I175" s="29">
        <f t="shared" si="21"/>
        <v>0.41400638467677575</v>
      </c>
      <c r="J175" s="29">
        <v>6.7175000000002871E-2</v>
      </c>
      <c r="K175" s="29">
        <v>1.7498968390092441E-2</v>
      </c>
      <c r="L175" s="29">
        <v>43.852414785571654</v>
      </c>
      <c r="M175" s="29">
        <f t="shared" si="22"/>
        <v>8.862732842761389</v>
      </c>
      <c r="N175" s="29">
        <v>0.36991187669345693</v>
      </c>
      <c r="O175" s="29">
        <f t="shared" si="23"/>
        <v>0.17848924458720328</v>
      </c>
      <c r="P175" s="29">
        <v>1.0101600696578141</v>
      </c>
      <c r="Q175" s="29">
        <v>4.5225499999999998</v>
      </c>
      <c r="R175" s="29">
        <v>25</v>
      </c>
      <c r="S175" s="29">
        <f t="shared" si="24"/>
        <v>16.666666666666668</v>
      </c>
      <c r="T175" s="29">
        <f t="shared" si="25"/>
        <v>7</v>
      </c>
      <c r="U175" s="29">
        <f t="shared" si="26"/>
        <v>23.666666666666668</v>
      </c>
      <c r="V175" s="29">
        <v>39.5</v>
      </c>
      <c r="W175" s="29" t="s">
        <v>2227</v>
      </c>
      <c r="Y175">
        <v>21100</v>
      </c>
      <c r="Z175">
        <v>479.87655000000001</v>
      </c>
      <c r="AA175">
        <v>43.969642</v>
      </c>
      <c r="AB175">
        <v>210.99</v>
      </c>
      <c r="AC175">
        <v>856.35538799999995</v>
      </c>
      <c r="AD175">
        <v>85.635538999999994</v>
      </c>
      <c r="AE175">
        <v>2.2741000000000001E-2</v>
      </c>
      <c r="AF175">
        <v>8.4690000000000008E-3</v>
      </c>
      <c r="AG175">
        <v>0.37239699999999998</v>
      </c>
      <c r="AH175">
        <v>2.2024999999999999E-2</v>
      </c>
      <c r="AI175">
        <v>2.2499999999999999E-2</v>
      </c>
      <c r="AJ175">
        <v>4</v>
      </c>
      <c r="AK175">
        <v>8.3350000000000004E-3</v>
      </c>
      <c r="AL175">
        <v>0.50012900000000005</v>
      </c>
      <c r="AM175">
        <v>1.009479</v>
      </c>
      <c r="AN175">
        <v>0.50487499999999996</v>
      </c>
      <c r="AO175">
        <v>0.23519100000000001</v>
      </c>
      <c r="AP175">
        <v>53.25</v>
      </c>
      <c r="AQ175">
        <v>28.08766</v>
      </c>
      <c r="AR175">
        <v>9.6629999999999997E-3</v>
      </c>
      <c r="AS175">
        <v>3.5249999999999999E-3</v>
      </c>
      <c r="AT175">
        <v>101.73703</v>
      </c>
      <c r="AU175">
        <v>7.0397239999999996</v>
      </c>
      <c r="AV175">
        <v>298.14675499999998</v>
      </c>
      <c r="AW175">
        <v>104.09179899999999</v>
      </c>
      <c r="AX175">
        <v>95.281817000000004</v>
      </c>
      <c r="AY175">
        <v>81.947286000000005</v>
      </c>
      <c r="AZ175">
        <v>7.8045879999999999</v>
      </c>
      <c r="BA175">
        <v>0.70710700000000004</v>
      </c>
    </row>
    <row r="176" spans="1:58" x14ac:dyDescent="0.25">
      <c r="A176" t="s">
        <v>887</v>
      </c>
      <c r="B176" s="29">
        <v>5</v>
      </c>
      <c r="C176" t="s">
        <v>12</v>
      </c>
      <c r="D176">
        <v>5</v>
      </c>
      <c r="E176" t="s">
        <v>1</v>
      </c>
      <c r="F176" t="s">
        <v>52</v>
      </c>
      <c r="G176" s="29">
        <v>23322</v>
      </c>
      <c r="H176" s="29">
        <v>912</v>
      </c>
      <c r="I176" s="29">
        <f t="shared" si="21"/>
        <v>3.9104708001029076</v>
      </c>
      <c r="J176" s="29">
        <v>3.9448008849558201E-2</v>
      </c>
      <c r="K176" s="29">
        <v>0.24717292851005571</v>
      </c>
      <c r="L176" s="29">
        <v>51.013867599216987</v>
      </c>
      <c r="M176" s="29">
        <f t="shared" si="22"/>
        <v>16.024185656406722</v>
      </c>
      <c r="N176" s="29">
        <v>0.8268796494895374</v>
      </c>
      <c r="O176" s="29">
        <f t="shared" si="23"/>
        <v>0.2784785282088772</v>
      </c>
      <c r="P176" s="29">
        <v>1.0449550812856672</v>
      </c>
      <c r="Q176" s="29">
        <v>4.5225499999999998</v>
      </c>
      <c r="R176" s="29">
        <v>25</v>
      </c>
      <c r="S176" s="29">
        <f t="shared" si="24"/>
        <v>16.666666666666668</v>
      </c>
      <c r="T176" s="29">
        <f t="shared" si="25"/>
        <v>7</v>
      </c>
      <c r="U176" s="29">
        <f t="shared" si="26"/>
        <v>23.666666666666668</v>
      </c>
      <c r="V176" s="29">
        <v>39.5</v>
      </c>
      <c r="W176" s="29" t="s">
        <v>2227</v>
      </c>
      <c r="Y176">
        <v>24503</v>
      </c>
      <c r="Z176">
        <v>479.87655000000001</v>
      </c>
      <c r="AA176">
        <v>51.061048999999997</v>
      </c>
      <c r="AB176">
        <v>245.02</v>
      </c>
      <c r="AC176">
        <v>937.52991399999996</v>
      </c>
      <c r="AD176">
        <v>93.752990999999994</v>
      </c>
      <c r="AE176">
        <v>1.9583E-2</v>
      </c>
      <c r="AF176">
        <v>1.6143999999999999E-2</v>
      </c>
      <c r="AG176">
        <v>0.82440500000000005</v>
      </c>
      <c r="AH176">
        <v>1.55E-2</v>
      </c>
      <c r="AI176">
        <v>1.2500000000000001E-2</v>
      </c>
      <c r="AJ176">
        <v>12</v>
      </c>
      <c r="AK176">
        <v>2.5006E-2</v>
      </c>
      <c r="AL176">
        <v>1.500386</v>
      </c>
      <c r="AM176">
        <v>1.399829</v>
      </c>
      <c r="AN176">
        <v>0.18540599999999999</v>
      </c>
      <c r="AO176">
        <v>0.13101699999999999</v>
      </c>
      <c r="AP176">
        <v>28.583333</v>
      </c>
      <c r="AQ176">
        <v>15.762200999999999</v>
      </c>
      <c r="AR176">
        <v>6.7219999999999997E-3</v>
      </c>
      <c r="AS176">
        <v>3.5209999999999998E-3</v>
      </c>
      <c r="AT176">
        <v>183.945685</v>
      </c>
      <c r="AU176">
        <v>73.617054999999993</v>
      </c>
      <c r="AV176">
        <v>470.50035700000001</v>
      </c>
      <c r="AW176">
        <v>98.895062999999993</v>
      </c>
      <c r="AX176">
        <v>33.565466000000001</v>
      </c>
      <c r="AY176">
        <v>38.533768000000002</v>
      </c>
      <c r="AZ176">
        <v>6.7471170000000003</v>
      </c>
      <c r="BA176">
        <v>1.5811390000000001</v>
      </c>
    </row>
    <row r="177" spans="1:53" x14ac:dyDescent="0.25">
      <c r="A177" t="s">
        <v>887</v>
      </c>
      <c r="B177" s="29">
        <v>5</v>
      </c>
      <c r="C177" t="s">
        <v>38</v>
      </c>
      <c r="D177">
        <v>9</v>
      </c>
      <c r="E177" t="s">
        <v>1</v>
      </c>
      <c r="F177" t="s">
        <v>52</v>
      </c>
      <c r="G177" s="29">
        <v>23025</v>
      </c>
      <c r="H177" s="29">
        <v>50</v>
      </c>
      <c r="I177" s="29">
        <f t="shared" si="21"/>
        <v>0.21715526601520088</v>
      </c>
      <c r="J177" s="29">
        <v>1.9872499999990811E-2</v>
      </c>
      <c r="K177" s="29">
        <v>2.187371048761555E-2</v>
      </c>
      <c r="L177" s="29">
        <v>50.364218397734803</v>
      </c>
      <c r="M177" s="29">
        <f t="shared" si="22"/>
        <v>15.374536454924538</v>
      </c>
      <c r="N177" s="29">
        <v>0.37641517371024363</v>
      </c>
      <c r="O177" s="29">
        <f t="shared" si="23"/>
        <v>0.17198594757041658</v>
      </c>
      <c r="P177" s="29">
        <v>1.0079808650839364</v>
      </c>
      <c r="Q177" s="29">
        <v>4.5225499999999998</v>
      </c>
      <c r="R177" s="29">
        <v>25</v>
      </c>
      <c r="S177" s="29">
        <f t="shared" si="24"/>
        <v>16.666666666666668</v>
      </c>
      <c r="T177" s="29">
        <f t="shared" si="25"/>
        <v>7</v>
      </c>
      <c r="U177" s="29">
        <f t="shared" si="26"/>
        <v>23.666666666666668</v>
      </c>
      <c r="V177" s="29">
        <v>39.5</v>
      </c>
      <c r="W177" s="29" t="s">
        <v>2227</v>
      </c>
      <c r="Y177">
        <v>24096</v>
      </c>
      <c r="Z177">
        <v>479.87655000000001</v>
      </c>
      <c r="AA177">
        <v>50.212913999999998</v>
      </c>
      <c r="AB177">
        <v>240.95</v>
      </c>
      <c r="AC177">
        <v>1024.3826859999999</v>
      </c>
      <c r="AD177">
        <v>102.43826900000001</v>
      </c>
      <c r="AE177">
        <v>1.9913E-2</v>
      </c>
      <c r="AF177">
        <v>7.4780000000000003E-3</v>
      </c>
      <c r="AG177">
        <v>0.37553599999999998</v>
      </c>
      <c r="AH177">
        <v>1.9625E-2</v>
      </c>
      <c r="AI177">
        <v>1.7500000000000002E-2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</row>
    <row r="178" spans="1:53" x14ac:dyDescent="0.25">
      <c r="A178" t="s">
        <v>888</v>
      </c>
      <c r="B178" s="29">
        <v>5</v>
      </c>
      <c r="C178" t="s">
        <v>3</v>
      </c>
      <c r="D178">
        <v>4</v>
      </c>
      <c r="E178" t="s">
        <v>1</v>
      </c>
      <c r="F178" t="s">
        <v>52</v>
      </c>
      <c r="G178" s="29">
        <v>13131</v>
      </c>
      <c r="H178" s="29">
        <v>52</v>
      </c>
      <c r="I178" s="29">
        <f t="shared" si="21"/>
        <v>0.39600944330210952</v>
      </c>
      <c r="J178" s="29">
        <v>3.9325000000004273E-2</v>
      </c>
      <c r="K178" s="29">
        <v>2.6618451006746001E-2</v>
      </c>
      <c r="L178" s="29">
        <v>43.690860021197715</v>
      </c>
      <c r="M178" s="29">
        <f t="shared" si="22"/>
        <v>8.7011780783874499</v>
      </c>
      <c r="N178" s="29">
        <v>0.4162034341228163</v>
      </c>
      <c r="O178" s="29">
        <f t="shared" si="23"/>
        <v>0.13219768715784391</v>
      </c>
      <c r="P178" s="29">
        <v>1.0108680876201614</v>
      </c>
      <c r="Q178" s="29">
        <v>4.5225499999999998</v>
      </c>
      <c r="R178" s="29">
        <v>25</v>
      </c>
      <c r="S178" s="29">
        <f t="shared" si="24"/>
        <v>16.666666666666668</v>
      </c>
      <c r="T178" s="29">
        <f t="shared" si="25"/>
        <v>7</v>
      </c>
      <c r="U178" s="29">
        <f t="shared" si="26"/>
        <v>23.666666666666668</v>
      </c>
      <c r="V178" s="29">
        <v>39.5</v>
      </c>
      <c r="W178" s="29" t="s">
        <v>2227</v>
      </c>
      <c r="Y178">
        <v>14876</v>
      </c>
      <c r="Z178">
        <v>337.13869999999997</v>
      </c>
      <c r="AA178">
        <v>44.124273000000002</v>
      </c>
      <c r="AB178">
        <v>148.75</v>
      </c>
      <c r="AC178">
        <v>590.71445500000004</v>
      </c>
      <c r="AD178">
        <v>59.071446000000002</v>
      </c>
      <c r="AE178">
        <v>2.2662999999999999E-2</v>
      </c>
      <c r="AF178">
        <v>9.5029999999999993E-3</v>
      </c>
      <c r="AG178">
        <v>0.41933500000000001</v>
      </c>
      <c r="AH178">
        <v>2.1350000000000001E-2</v>
      </c>
      <c r="AI178">
        <v>1.7500000000000002E-2</v>
      </c>
      <c r="AJ178">
        <v>1</v>
      </c>
      <c r="AK178">
        <v>2.9659999999999999E-3</v>
      </c>
      <c r="AL178">
        <v>0.17796799999999999</v>
      </c>
      <c r="AM178">
        <v>0.53777900000000001</v>
      </c>
      <c r="AN178">
        <v>0.72714999999999996</v>
      </c>
      <c r="AO178">
        <v>0</v>
      </c>
      <c r="AP178">
        <v>80</v>
      </c>
      <c r="AQ178">
        <v>0</v>
      </c>
      <c r="AR178">
        <v>9.2040000000000004E-3</v>
      </c>
      <c r="AS178">
        <v>3.104E-3</v>
      </c>
      <c r="AT178">
        <v>108.643334</v>
      </c>
      <c r="AU178">
        <v>0</v>
      </c>
      <c r="AV178">
        <v>294.11764699999998</v>
      </c>
      <c r="AW178">
        <v>0</v>
      </c>
      <c r="AX178">
        <v>0</v>
      </c>
      <c r="AY178">
        <v>0</v>
      </c>
      <c r="AZ178">
        <v>12.068066999999999</v>
      </c>
      <c r="BA178">
        <v>0.37267800000000001</v>
      </c>
    </row>
    <row r="179" spans="1:53" x14ac:dyDescent="0.25">
      <c r="A179" t="s">
        <v>888</v>
      </c>
      <c r="B179" s="29">
        <v>5</v>
      </c>
      <c r="C179" t="s">
        <v>38</v>
      </c>
      <c r="D179">
        <v>9</v>
      </c>
      <c r="E179" t="s">
        <v>1</v>
      </c>
      <c r="F179" t="s">
        <v>52</v>
      </c>
      <c r="G179" s="29">
        <v>4018</v>
      </c>
      <c r="H179" s="29">
        <v>27</v>
      </c>
      <c r="I179" s="29">
        <f t="shared" si="21"/>
        <v>0.6719761075161772</v>
      </c>
      <c r="J179" s="29">
        <v>8.6259999999998629E-2</v>
      </c>
      <c r="K179" s="29">
        <v>1.6636531879216251E-2</v>
      </c>
      <c r="L179" s="29">
        <v>13.369117018138178</v>
      </c>
      <c r="M179" s="29">
        <f t="shared" si="22"/>
        <v>21.620564924672088</v>
      </c>
      <c r="N179" s="29">
        <v>0.58021872688697373</v>
      </c>
      <c r="O179" s="29">
        <f t="shared" si="23"/>
        <v>3.1817605606313526E-2</v>
      </c>
      <c r="P179" s="29">
        <v>1.0192381815423364</v>
      </c>
      <c r="Q179" s="29">
        <v>4.5225499999999998</v>
      </c>
      <c r="R179" s="29">
        <v>25</v>
      </c>
      <c r="S179" s="29">
        <f t="shared" si="24"/>
        <v>16.666666666666668</v>
      </c>
      <c r="T179" s="29">
        <f t="shared" si="25"/>
        <v>7</v>
      </c>
      <c r="U179" s="29">
        <f t="shared" si="26"/>
        <v>23.666666666666668</v>
      </c>
      <c r="V179" s="29">
        <v>39.5</v>
      </c>
      <c r="W179" s="29" t="s">
        <v>2227</v>
      </c>
      <c r="Y179">
        <v>4549</v>
      </c>
      <c r="Z179">
        <v>337.13869999999997</v>
      </c>
      <c r="AA179">
        <v>13.492963</v>
      </c>
      <c r="AB179">
        <v>45.48</v>
      </c>
      <c r="AC179">
        <v>82.597879000000006</v>
      </c>
      <c r="AD179">
        <v>8.2597880000000004</v>
      </c>
      <c r="AE179">
        <v>7.4096999999999996E-2</v>
      </c>
      <c r="AF179">
        <v>4.3485000000000003E-2</v>
      </c>
      <c r="AG179">
        <v>0.58687100000000003</v>
      </c>
      <c r="AH179">
        <v>6.3924999999999996E-2</v>
      </c>
      <c r="AI179">
        <v>5.7500000000000002E-2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</row>
    <row r="180" spans="1:53" x14ac:dyDescent="0.25">
      <c r="A180" t="s">
        <v>888</v>
      </c>
      <c r="B180" s="29">
        <v>5</v>
      </c>
      <c r="C180" t="s">
        <v>13</v>
      </c>
      <c r="D180">
        <v>11</v>
      </c>
      <c r="E180" t="s">
        <v>1</v>
      </c>
      <c r="F180" t="s">
        <v>52</v>
      </c>
      <c r="G180" s="29">
        <v>10337</v>
      </c>
      <c r="H180" s="29">
        <v>304</v>
      </c>
      <c r="I180" s="29">
        <f t="shared" si="21"/>
        <v>2.9408919415691206</v>
      </c>
      <c r="J180" s="29">
        <v>6.1285937499997889E-2</v>
      </c>
      <c r="K180" s="29">
        <v>0.106473804026984</v>
      </c>
      <c r="L180" s="29">
        <v>34.394366007091676</v>
      </c>
      <c r="M180" s="29">
        <f t="shared" si="22"/>
        <v>0.59531593571858821</v>
      </c>
      <c r="N180" s="29">
        <v>0.64235189508155732</v>
      </c>
      <c r="O180" s="29">
        <f t="shared" si="23"/>
        <v>9.3950773800897114E-2</v>
      </c>
      <c r="P180" s="29">
        <v>1.0267010811171906</v>
      </c>
      <c r="Q180" s="29">
        <v>4.5225499999999998</v>
      </c>
      <c r="R180" s="29">
        <v>25</v>
      </c>
      <c r="S180" s="29">
        <f t="shared" si="24"/>
        <v>16.666666666666668</v>
      </c>
      <c r="T180" s="29">
        <f t="shared" si="25"/>
        <v>7</v>
      </c>
      <c r="U180" s="29">
        <f t="shared" si="26"/>
        <v>23.666666666666668</v>
      </c>
      <c r="V180" s="29">
        <v>39.5</v>
      </c>
      <c r="W180" s="29" t="s">
        <v>2227</v>
      </c>
      <c r="Y180">
        <v>11303</v>
      </c>
      <c r="Z180">
        <v>337.13869999999997</v>
      </c>
      <c r="AA180">
        <v>33.526260999999998</v>
      </c>
      <c r="AB180">
        <v>113.02</v>
      </c>
      <c r="AC180">
        <v>390.27057200000002</v>
      </c>
      <c r="AD180">
        <v>39.027056999999999</v>
      </c>
      <c r="AE180">
        <v>2.5833999999999999E-2</v>
      </c>
      <c r="AF180">
        <v>1.6397999999999999E-2</v>
      </c>
      <c r="AG180">
        <v>0.63476100000000002</v>
      </c>
      <c r="AH180">
        <v>2.2100000000000002E-2</v>
      </c>
      <c r="AI180">
        <v>1.7500000000000002E-2</v>
      </c>
      <c r="AJ180">
        <v>14</v>
      </c>
      <c r="AK180">
        <v>4.1526E-2</v>
      </c>
      <c r="AL180">
        <v>2.4915560000000001</v>
      </c>
      <c r="AM180">
        <v>5.1579230000000003</v>
      </c>
      <c r="AN180">
        <v>0.50412999999999997</v>
      </c>
      <c r="AO180">
        <v>0.46760699999999999</v>
      </c>
      <c r="AP180">
        <v>41.642856999999999</v>
      </c>
      <c r="AQ180">
        <v>28.176932999999998</v>
      </c>
      <c r="AR180">
        <v>1.2404E-2</v>
      </c>
      <c r="AS180">
        <v>5.9500000000000004E-3</v>
      </c>
      <c r="AT180">
        <v>104.170072</v>
      </c>
      <c r="AU180">
        <v>34.733066999999998</v>
      </c>
      <c r="AV180">
        <v>271.79668299999997</v>
      </c>
      <c r="AW180">
        <v>77.871305000000007</v>
      </c>
      <c r="AX180">
        <v>20.177167000000001</v>
      </c>
      <c r="AY180">
        <v>26.204069</v>
      </c>
      <c r="AZ180">
        <v>7.3160800000000004</v>
      </c>
      <c r="BA180">
        <v>1.699673</v>
      </c>
    </row>
    <row r="181" spans="1:53" x14ac:dyDescent="0.25">
      <c r="A181" t="s">
        <v>888</v>
      </c>
      <c r="B181" s="29">
        <v>5</v>
      </c>
      <c r="C181" t="s">
        <v>28</v>
      </c>
      <c r="D181">
        <v>15</v>
      </c>
      <c r="E181" t="s">
        <v>1</v>
      </c>
      <c r="F181" t="s">
        <v>50</v>
      </c>
      <c r="G181" s="29">
        <v>14169</v>
      </c>
      <c r="H181" s="29">
        <v>483</v>
      </c>
      <c r="I181" s="29">
        <f t="shared" si="21"/>
        <v>3.4088503070082576</v>
      </c>
      <c r="J181" s="29">
        <v>3.8179687499998734E-2</v>
      </c>
      <c r="K181" s="29">
        <v>0.21294760805396801</v>
      </c>
      <c r="L181" s="29">
        <v>47.144604039323013</v>
      </c>
      <c r="M181" s="29">
        <f t="shared" si="22"/>
        <v>12.154922096512749</v>
      </c>
      <c r="N181" s="29">
        <v>0.85395941227388938</v>
      </c>
      <c r="O181" s="29">
        <f t="shared" si="23"/>
        <v>0.30555829099322918</v>
      </c>
      <c r="P181" s="29">
        <v>1.0392618752222131</v>
      </c>
      <c r="Q181" s="29">
        <v>4.5225499999999998</v>
      </c>
      <c r="R181" s="29">
        <v>25</v>
      </c>
      <c r="S181" s="29">
        <f t="shared" si="24"/>
        <v>16.666666666666668</v>
      </c>
      <c r="T181" s="29">
        <f t="shared" si="25"/>
        <v>7</v>
      </c>
      <c r="U181" s="29">
        <f t="shared" si="26"/>
        <v>23.666666666666668</v>
      </c>
      <c r="V181" s="29">
        <v>39.5</v>
      </c>
      <c r="W181" s="29" t="s">
        <v>2227</v>
      </c>
      <c r="Y181">
        <v>15859</v>
      </c>
      <c r="Z181">
        <v>337.13869999999997</v>
      </c>
      <c r="AA181">
        <v>47.039987000000004</v>
      </c>
      <c r="AB181">
        <v>158.57</v>
      </c>
      <c r="AC181">
        <v>585.99311</v>
      </c>
      <c r="AD181">
        <v>58.599311</v>
      </c>
      <c r="AE181">
        <v>2.1257999999999999E-2</v>
      </c>
      <c r="AF181">
        <v>1.7826999999999999E-2</v>
      </c>
      <c r="AG181">
        <v>0.83862300000000001</v>
      </c>
      <c r="AH181">
        <v>1.7586999999999998E-2</v>
      </c>
      <c r="AI181">
        <v>1.2500000000000001E-2</v>
      </c>
      <c r="AJ181">
        <v>5</v>
      </c>
      <c r="AK181">
        <v>1.4831E-2</v>
      </c>
      <c r="AL181">
        <v>0.88984099999999999</v>
      </c>
      <c r="AM181">
        <v>0.84494599999999997</v>
      </c>
      <c r="AN181">
        <v>0.20400499999999999</v>
      </c>
      <c r="AO181">
        <v>0.16158900000000001</v>
      </c>
      <c r="AP181">
        <v>26.8</v>
      </c>
      <c r="AQ181">
        <v>13.989281999999999</v>
      </c>
      <c r="AR181">
        <v>7.9070000000000008E-3</v>
      </c>
      <c r="AS181">
        <v>4.5739999999999999E-3</v>
      </c>
      <c r="AT181">
        <v>153.96888200000001</v>
      </c>
      <c r="AU181">
        <v>46.978814</v>
      </c>
      <c r="AV181">
        <v>468.94690400000002</v>
      </c>
      <c r="AW181">
        <v>58.619821000000002</v>
      </c>
      <c r="AX181">
        <v>76.480619000000004</v>
      </c>
      <c r="AY181">
        <v>57.350408000000002</v>
      </c>
      <c r="AZ181">
        <v>5.8353070000000002</v>
      </c>
      <c r="BA181">
        <v>0.68718400000000002</v>
      </c>
    </row>
    <row r="182" spans="1:53" x14ac:dyDescent="0.25">
      <c r="A182" t="s">
        <v>889</v>
      </c>
      <c r="B182" s="29">
        <v>5</v>
      </c>
      <c r="C182" t="s">
        <v>12</v>
      </c>
      <c r="D182">
        <v>5</v>
      </c>
      <c r="E182" t="s">
        <v>1</v>
      </c>
      <c r="F182" t="s">
        <v>52</v>
      </c>
      <c r="G182" s="29">
        <v>7229</v>
      </c>
      <c r="H182" s="29">
        <v>0</v>
      </c>
      <c r="I182" s="29">
        <f t="shared" si="21"/>
        <v>0</v>
      </c>
      <c r="J182" s="29">
        <v>0</v>
      </c>
      <c r="K182" s="29">
        <v>0</v>
      </c>
      <c r="L182" s="29">
        <v>20.842774385269536</v>
      </c>
      <c r="M182" s="29">
        <f t="shared" si="22"/>
        <v>14.146907557540729</v>
      </c>
      <c r="N182" s="29">
        <v>0.4689190957356888</v>
      </c>
      <c r="O182" s="29">
        <f t="shared" si="23"/>
        <v>7.9482025544971413E-2</v>
      </c>
      <c r="P182" s="29">
        <v>0.98095940469244236</v>
      </c>
      <c r="Q182" s="29">
        <v>4.5225499999999998</v>
      </c>
      <c r="R182" s="29">
        <v>25</v>
      </c>
      <c r="S182" s="29">
        <f t="shared" si="24"/>
        <v>16.666666666666668</v>
      </c>
      <c r="T182" s="29">
        <f t="shared" si="25"/>
        <v>7</v>
      </c>
      <c r="U182" s="29">
        <f t="shared" si="26"/>
        <v>23.666666666666668</v>
      </c>
      <c r="V182" s="29">
        <v>39.5</v>
      </c>
      <c r="W182" s="29" t="s">
        <v>2227</v>
      </c>
      <c r="Y182">
        <v>8423</v>
      </c>
      <c r="Z182">
        <v>406.63740000000001</v>
      </c>
      <c r="AA182">
        <v>20.713785999999999</v>
      </c>
      <c r="AB182">
        <v>84.22</v>
      </c>
      <c r="AC182">
        <v>233.61539200000001</v>
      </c>
      <c r="AD182">
        <v>23.361539</v>
      </c>
      <c r="AE182">
        <v>4.8273999999999997E-2</v>
      </c>
      <c r="AF182">
        <v>2.2932000000000001E-2</v>
      </c>
      <c r="AG182">
        <v>0.47504299999999999</v>
      </c>
      <c r="AH182">
        <v>4.2950000000000002E-2</v>
      </c>
      <c r="AI182">
        <v>3.7499999999999999E-2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</row>
    <row r="183" spans="1:53" x14ac:dyDescent="0.25">
      <c r="A183" t="s">
        <v>889</v>
      </c>
      <c r="B183" s="29">
        <v>5</v>
      </c>
      <c r="C183" t="s">
        <v>21</v>
      </c>
      <c r="D183">
        <v>7</v>
      </c>
      <c r="E183" t="s">
        <v>1</v>
      </c>
      <c r="F183" t="s">
        <v>52</v>
      </c>
      <c r="G183" s="29">
        <v>32635</v>
      </c>
      <c r="H183" s="29">
        <v>922</v>
      </c>
      <c r="I183" s="29">
        <f t="shared" si="21"/>
        <v>2.8251876819365713</v>
      </c>
      <c r="J183" s="29">
        <v>1.9748269230767567E-2</v>
      </c>
      <c r="K183" s="29">
        <v>0.37481818648292148</v>
      </c>
      <c r="L183" s="29">
        <v>94.093780891308796</v>
      </c>
      <c r="M183" s="29">
        <f t="shared" si="22"/>
        <v>59.104098948498532</v>
      </c>
      <c r="N183" s="29">
        <v>0.8242508571923397</v>
      </c>
      <c r="O183" s="29">
        <f t="shared" si="23"/>
        <v>0.27584973591167949</v>
      </c>
      <c r="P183" s="29">
        <v>0.98095940469244236</v>
      </c>
      <c r="Q183" s="29">
        <v>4.5225499999999998</v>
      </c>
      <c r="R183" s="29">
        <v>25</v>
      </c>
      <c r="S183" s="29">
        <f t="shared" si="24"/>
        <v>16.666666666666668</v>
      </c>
      <c r="T183" s="29">
        <f t="shared" si="25"/>
        <v>7</v>
      </c>
      <c r="U183" s="29">
        <f t="shared" si="26"/>
        <v>23.666666666666668</v>
      </c>
      <c r="V183" s="29">
        <v>39.5</v>
      </c>
      <c r="W183" s="29" t="s">
        <v>2227</v>
      </c>
      <c r="Y183">
        <v>38151</v>
      </c>
      <c r="Z183">
        <v>406.63740000000001</v>
      </c>
      <c r="AA183">
        <v>93.820685999999995</v>
      </c>
      <c r="AB183">
        <v>381.5</v>
      </c>
      <c r="AC183">
        <v>1845.602609</v>
      </c>
      <c r="AD183">
        <v>184.560261</v>
      </c>
      <c r="AE183">
        <v>1.0658000000000001E-2</v>
      </c>
      <c r="AF183">
        <v>8.855E-3</v>
      </c>
      <c r="AG183">
        <v>0.83077999999999996</v>
      </c>
      <c r="AH183">
        <v>8.2249999999999997E-3</v>
      </c>
      <c r="AI183">
        <v>7.4999999999999997E-3</v>
      </c>
      <c r="AJ183">
        <v>19</v>
      </c>
      <c r="AK183">
        <v>4.6725000000000003E-2</v>
      </c>
      <c r="AL183">
        <v>2.80348</v>
      </c>
      <c r="AM183">
        <v>2.3459409999999998</v>
      </c>
      <c r="AN183">
        <v>0.206071</v>
      </c>
      <c r="AO183">
        <v>6.8738999999999995E-2</v>
      </c>
      <c r="AP183">
        <v>47.105263000000001</v>
      </c>
      <c r="AQ183">
        <v>14.817012999999999</v>
      </c>
      <c r="AR183">
        <v>4.47E-3</v>
      </c>
      <c r="AS183">
        <v>2.0110000000000002E-3</v>
      </c>
      <c r="AT183">
        <v>225.98416700000001</v>
      </c>
      <c r="AU183">
        <v>21.647777999999999</v>
      </c>
      <c r="AV183">
        <v>526.31201899999996</v>
      </c>
      <c r="AW183">
        <v>39.796911000000001</v>
      </c>
      <c r="AX183">
        <v>20.976413999999998</v>
      </c>
      <c r="AY183">
        <v>24.717644</v>
      </c>
      <c r="AZ183">
        <v>7.2431039999999998</v>
      </c>
      <c r="BA183">
        <v>1.979487</v>
      </c>
    </row>
    <row r="184" spans="1:53" x14ac:dyDescent="0.25">
      <c r="A184" t="s">
        <v>890</v>
      </c>
      <c r="B184" s="29">
        <v>5</v>
      </c>
      <c r="C184" t="s">
        <v>28</v>
      </c>
      <c r="D184">
        <v>15</v>
      </c>
      <c r="E184" t="s">
        <v>1</v>
      </c>
      <c r="F184" t="s">
        <v>52</v>
      </c>
      <c r="G184" s="29">
        <v>7489</v>
      </c>
      <c r="H184" s="29">
        <v>0</v>
      </c>
      <c r="I184" s="29">
        <f t="shared" si="21"/>
        <v>0</v>
      </c>
      <c r="J184" s="29">
        <v>0</v>
      </c>
      <c r="K184" s="29">
        <v>0</v>
      </c>
      <c r="L184" s="29">
        <v>26.101342477335248</v>
      </c>
      <c r="M184" s="29">
        <f t="shared" si="22"/>
        <v>8.888339465475017</v>
      </c>
      <c r="N184" s="29">
        <v>0.5047265370379701</v>
      </c>
      <c r="O184" s="29">
        <f t="shared" si="23"/>
        <v>4.3674584242690107E-2</v>
      </c>
      <c r="Q184" s="29">
        <v>4.5225499999999998</v>
      </c>
      <c r="R184" s="29">
        <v>25</v>
      </c>
      <c r="S184" s="29">
        <f t="shared" si="24"/>
        <v>16.666666666666668</v>
      </c>
      <c r="T184" s="29">
        <f t="shared" si="25"/>
        <v>7</v>
      </c>
      <c r="U184" s="29">
        <f t="shared" si="26"/>
        <v>23.666666666666668</v>
      </c>
      <c r="V184" s="29">
        <v>39.5</v>
      </c>
      <c r="W184" s="29" t="s">
        <v>2227</v>
      </c>
      <c r="Y184">
        <v>8355</v>
      </c>
      <c r="Z184">
        <v>325.97467499999999</v>
      </c>
      <c r="AA184">
        <v>25.630825000000002</v>
      </c>
      <c r="AB184">
        <v>83.52</v>
      </c>
      <c r="AC184">
        <v>260.10922599999998</v>
      </c>
      <c r="AD184">
        <v>26.010922999999998</v>
      </c>
      <c r="AE184">
        <v>3.9009000000000002E-2</v>
      </c>
      <c r="AF184">
        <v>2.2853999999999999E-2</v>
      </c>
      <c r="AG184">
        <v>0.58585600000000004</v>
      </c>
      <c r="AH184">
        <v>3.4224999999999998E-2</v>
      </c>
      <c r="AI184">
        <v>2.75E-2</v>
      </c>
      <c r="AJ184">
        <v>2</v>
      </c>
      <c r="AK184">
        <v>6.1349999999999998E-3</v>
      </c>
      <c r="AL184">
        <v>0.36812699999999998</v>
      </c>
      <c r="AM184">
        <v>2.3339319999999999</v>
      </c>
      <c r="AN184">
        <v>2.09415</v>
      </c>
      <c r="AO184">
        <v>1.3472150000000001</v>
      </c>
      <c r="AP184">
        <v>97.5</v>
      </c>
      <c r="AQ184">
        <v>57.275649000000001</v>
      </c>
      <c r="AR184">
        <v>2.1701000000000002E-2</v>
      </c>
      <c r="AS184">
        <v>5.8780000000000004E-3</v>
      </c>
      <c r="AT184">
        <v>47.011380000000003</v>
      </c>
      <c r="AU184">
        <v>2.8932009999999999</v>
      </c>
      <c r="AV184">
        <v>100.061312</v>
      </c>
      <c r="AW184">
        <v>20.116343000000001</v>
      </c>
      <c r="AX184">
        <v>8.7736499999999999</v>
      </c>
      <c r="AY184">
        <v>0</v>
      </c>
      <c r="AZ184">
        <v>7.3310789999999999</v>
      </c>
      <c r="BA184">
        <v>0.47140500000000002</v>
      </c>
    </row>
    <row r="185" spans="1:53" x14ac:dyDescent="0.25">
      <c r="A185" t="s">
        <v>891</v>
      </c>
      <c r="B185" s="29">
        <v>5</v>
      </c>
      <c r="C185" t="s">
        <v>15</v>
      </c>
      <c r="D185">
        <v>6</v>
      </c>
      <c r="E185" t="s">
        <v>1</v>
      </c>
      <c r="F185" t="s">
        <v>52</v>
      </c>
      <c r="G185" s="29">
        <v>5093</v>
      </c>
      <c r="H185" s="29">
        <v>10</v>
      </c>
      <c r="I185" s="29">
        <f t="shared" si="21"/>
        <v>0.19634792852935404</v>
      </c>
      <c r="J185" s="29">
        <v>0.19587500000000091</v>
      </c>
      <c r="K185" s="29">
        <v>3.4622731143785887E-3</v>
      </c>
      <c r="L185" s="29">
        <v>17.633356971530151</v>
      </c>
      <c r="M185" s="29">
        <f t="shared" si="22"/>
        <v>17.356324971280113</v>
      </c>
      <c r="N185" s="29">
        <v>0.59397345341775065</v>
      </c>
      <c r="O185" s="29">
        <f t="shared" si="23"/>
        <v>4.5572332137090443E-2</v>
      </c>
      <c r="P185" s="29">
        <v>0.9737495492060968</v>
      </c>
      <c r="Q185" s="29">
        <v>4.5225499999999998</v>
      </c>
      <c r="R185" s="29">
        <v>25</v>
      </c>
      <c r="S185" s="29">
        <f t="shared" si="24"/>
        <v>16.666666666666668</v>
      </c>
      <c r="T185" s="29">
        <f t="shared" si="25"/>
        <v>7</v>
      </c>
      <c r="U185" s="29">
        <f t="shared" si="26"/>
        <v>23.666666666666668</v>
      </c>
      <c r="V185" s="29">
        <v>39.5</v>
      </c>
      <c r="W185" s="29" t="s">
        <v>2227</v>
      </c>
      <c r="Y185">
        <v>5529</v>
      </c>
      <c r="Z185">
        <v>313.40410000000003</v>
      </c>
      <c r="AA185">
        <v>17.641760000000001</v>
      </c>
      <c r="AB185">
        <v>55.24</v>
      </c>
      <c r="AC185">
        <v>134.92902699999999</v>
      </c>
      <c r="AD185">
        <v>13.492903</v>
      </c>
      <c r="AE185">
        <v>5.6668000000000003E-2</v>
      </c>
      <c r="AF185">
        <v>3.3258000000000003E-2</v>
      </c>
      <c r="AG185">
        <v>0.58690299999999995</v>
      </c>
      <c r="AH185">
        <v>4.9125000000000002E-2</v>
      </c>
      <c r="AI185">
        <v>4.2500000000000003E-2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</row>
    <row r="186" spans="1:53" x14ac:dyDescent="0.25">
      <c r="A186" t="s">
        <v>891</v>
      </c>
      <c r="B186" s="29">
        <v>5</v>
      </c>
      <c r="C186" t="s">
        <v>38</v>
      </c>
      <c r="D186">
        <v>9</v>
      </c>
      <c r="E186" t="s">
        <v>1</v>
      </c>
      <c r="F186" t="s">
        <v>52</v>
      </c>
      <c r="G186" s="29">
        <v>2961</v>
      </c>
      <c r="H186" s="29">
        <v>193</v>
      </c>
      <c r="I186" s="29">
        <f t="shared" si="21"/>
        <v>6.5180682201958797</v>
      </c>
      <c r="J186" s="29">
        <v>7.4269736842105527E-2</v>
      </c>
      <c r="K186" s="29">
        <v>0.13156637834638638</v>
      </c>
      <c r="L186" s="29">
        <v>10.251790691675001</v>
      </c>
      <c r="M186" s="29">
        <f t="shared" si="22"/>
        <v>24.737891251135263</v>
      </c>
      <c r="N186" s="29">
        <v>0.83655433381041278</v>
      </c>
      <c r="O186" s="29">
        <f t="shared" si="23"/>
        <v>0.28815321252975257</v>
      </c>
      <c r="P186" s="29">
        <v>0.97660886799369195</v>
      </c>
      <c r="Q186" s="29">
        <v>4.5225499999999998</v>
      </c>
      <c r="R186" s="29">
        <v>25</v>
      </c>
      <c r="S186" s="29">
        <f t="shared" si="24"/>
        <v>16.666666666666668</v>
      </c>
      <c r="T186" s="29">
        <f t="shared" si="25"/>
        <v>7</v>
      </c>
      <c r="U186" s="29">
        <f t="shared" si="26"/>
        <v>23.666666666666668</v>
      </c>
      <c r="V186" s="29">
        <v>39.5</v>
      </c>
      <c r="W186" s="29" t="s">
        <v>2227</v>
      </c>
      <c r="Y186">
        <v>3223</v>
      </c>
      <c r="Z186">
        <v>313.40410000000003</v>
      </c>
      <c r="AA186">
        <v>10.283848000000001</v>
      </c>
      <c r="AB186">
        <v>32.06</v>
      </c>
      <c r="AC186">
        <v>39.904341000000002</v>
      </c>
      <c r="AD186">
        <v>3.990434</v>
      </c>
      <c r="AE186">
        <v>9.7235000000000002E-2</v>
      </c>
      <c r="AF186">
        <v>8.2310999999999995E-2</v>
      </c>
      <c r="AG186">
        <v>0.84651900000000002</v>
      </c>
      <c r="AH186">
        <v>8.2600000000000007E-2</v>
      </c>
      <c r="AI186">
        <v>2.2499999999999999E-2</v>
      </c>
      <c r="AJ186">
        <v>2</v>
      </c>
      <c r="AK186">
        <v>6.3819999999999997E-3</v>
      </c>
      <c r="AL186">
        <v>0.38289200000000001</v>
      </c>
      <c r="AM186">
        <v>0.55848600000000004</v>
      </c>
      <c r="AN186">
        <v>0.11812499999999999</v>
      </c>
      <c r="AO186">
        <v>9.0014999999999998E-2</v>
      </c>
      <c r="AP186">
        <v>9</v>
      </c>
      <c r="AQ186">
        <v>2.828427</v>
      </c>
      <c r="AR186">
        <v>1.4766E-2</v>
      </c>
      <c r="AS186">
        <v>1.2181000000000001E-2</v>
      </c>
      <c r="AT186">
        <v>82.577665999999994</v>
      </c>
      <c r="AU186">
        <v>38.982232000000003</v>
      </c>
      <c r="AV186">
        <v>468.25396799999999</v>
      </c>
      <c r="AW186">
        <v>123.463089</v>
      </c>
      <c r="AX186">
        <v>66.340474999999998</v>
      </c>
      <c r="AY186">
        <v>0</v>
      </c>
      <c r="AZ186">
        <v>5.5139709999999997</v>
      </c>
      <c r="BA186">
        <v>0.47140500000000002</v>
      </c>
    </row>
    <row r="187" spans="1:53" x14ac:dyDescent="0.25">
      <c r="A187" t="s">
        <v>891</v>
      </c>
      <c r="B187" s="29">
        <v>5</v>
      </c>
      <c r="C187" t="s">
        <v>10</v>
      </c>
      <c r="D187">
        <v>13</v>
      </c>
      <c r="E187" t="s">
        <v>1</v>
      </c>
      <c r="F187" t="s">
        <v>52</v>
      </c>
      <c r="G187" s="29">
        <v>18419</v>
      </c>
      <c r="H187" s="29">
        <v>949</v>
      </c>
      <c r="I187" s="29">
        <f t="shared" si="21"/>
        <v>5.1522883978500458</v>
      </c>
      <c r="J187" s="29">
        <v>2.9211328124999564E-2</v>
      </c>
      <c r="K187" s="29">
        <v>0.44317095864045936</v>
      </c>
      <c r="L187" s="29">
        <v>63.771608493739222</v>
      </c>
      <c r="M187" s="29">
        <f t="shared" si="22"/>
        <v>28.781926550928958</v>
      </c>
      <c r="N187" s="29">
        <v>0.98835565231281286</v>
      </c>
      <c r="O187" s="29">
        <f t="shared" si="23"/>
        <v>0.43995453103215265</v>
      </c>
      <c r="P187" s="29">
        <v>1.0041887936009852</v>
      </c>
      <c r="Q187" s="29">
        <v>4.5225499999999998</v>
      </c>
      <c r="R187" s="29">
        <v>25</v>
      </c>
      <c r="S187" s="29">
        <f t="shared" si="24"/>
        <v>16.666666666666668</v>
      </c>
      <c r="T187" s="29">
        <f t="shared" si="25"/>
        <v>7</v>
      </c>
      <c r="U187" s="29">
        <f t="shared" si="26"/>
        <v>23.666666666666668</v>
      </c>
      <c r="V187" s="29">
        <v>39.5</v>
      </c>
      <c r="W187" s="29" t="s">
        <v>2227</v>
      </c>
      <c r="Y187">
        <v>20037</v>
      </c>
      <c r="Z187">
        <v>313.40410000000003</v>
      </c>
      <c r="AA187">
        <v>63.933433000000001</v>
      </c>
      <c r="AB187">
        <v>200.36</v>
      </c>
      <c r="AC187">
        <v>830.77070900000001</v>
      </c>
      <c r="AD187">
        <v>83.077071000000004</v>
      </c>
      <c r="AE187">
        <v>1.5639E-2</v>
      </c>
      <c r="AF187">
        <v>1.5393E-2</v>
      </c>
      <c r="AG187">
        <v>0.98422500000000002</v>
      </c>
      <c r="AH187">
        <v>1.1299999999999999E-2</v>
      </c>
      <c r="AI187">
        <v>7.4999999999999997E-3</v>
      </c>
      <c r="AJ187">
        <v>21</v>
      </c>
      <c r="AK187">
        <v>6.7005999999999996E-2</v>
      </c>
      <c r="AL187">
        <v>4.0203689999999996</v>
      </c>
      <c r="AM187">
        <v>4.3669209999999996</v>
      </c>
      <c r="AN187">
        <v>0.25750699999999999</v>
      </c>
      <c r="AO187">
        <v>9.4390000000000002E-2</v>
      </c>
      <c r="AP187">
        <v>41.666666999999997</v>
      </c>
      <c r="AQ187">
        <v>13.665041</v>
      </c>
      <c r="AR187">
        <v>6.332E-3</v>
      </c>
      <c r="AS187">
        <v>3.176E-3</v>
      </c>
      <c r="AT187">
        <v>160.77352400000001</v>
      </c>
      <c r="AU187">
        <v>16.376427</v>
      </c>
      <c r="AV187">
        <v>450.660213</v>
      </c>
      <c r="AW187">
        <v>52.465862999999999</v>
      </c>
      <c r="AX187">
        <v>13.597575000000001</v>
      </c>
      <c r="AY187">
        <v>16.603438000000001</v>
      </c>
      <c r="AZ187">
        <v>6.9352210000000003</v>
      </c>
      <c r="BA187">
        <v>2.2912880000000002</v>
      </c>
    </row>
    <row r="188" spans="1:53" x14ac:dyDescent="0.25">
      <c r="A188" t="s">
        <v>892</v>
      </c>
      <c r="B188" s="29">
        <v>5</v>
      </c>
      <c r="C188" t="s">
        <v>3</v>
      </c>
      <c r="D188">
        <v>4</v>
      </c>
      <c r="E188" t="s">
        <v>1</v>
      </c>
      <c r="F188" t="s">
        <v>52</v>
      </c>
      <c r="G188" s="29">
        <v>11197</v>
      </c>
      <c r="H188" s="29">
        <v>10</v>
      </c>
      <c r="I188" s="29">
        <f t="shared" si="21"/>
        <v>8.9309636509779397E-2</v>
      </c>
      <c r="J188" s="29">
        <v>2.6712499999987926E-2</v>
      </c>
      <c r="K188" s="29">
        <v>7.3735587603605719E-3</v>
      </c>
      <c r="L188" s="29">
        <v>41.280868719878661</v>
      </c>
      <c r="M188" s="29">
        <f t="shared" si="22"/>
        <v>6.2911867770683969</v>
      </c>
      <c r="N188" s="29">
        <v>0.47753756447218981</v>
      </c>
      <c r="O188" s="29">
        <f t="shared" si="23"/>
        <v>7.0863556808470396E-2</v>
      </c>
      <c r="P188" s="29">
        <v>1.0083319995934477</v>
      </c>
      <c r="Q188" s="29">
        <v>4.5225499999999998</v>
      </c>
      <c r="R188" s="29">
        <v>25</v>
      </c>
      <c r="S188" s="29">
        <f t="shared" si="24"/>
        <v>16.666666666666668</v>
      </c>
      <c r="T188" s="29">
        <f t="shared" si="25"/>
        <v>7</v>
      </c>
      <c r="U188" s="29">
        <f t="shared" si="26"/>
        <v>23.666666666666668</v>
      </c>
      <c r="V188" s="29">
        <v>39.5</v>
      </c>
      <c r="W188" s="29" t="s">
        <v>2227</v>
      </c>
      <c r="Y188">
        <v>12457</v>
      </c>
      <c r="Z188">
        <v>301.973725</v>
      </c>
      <c r="AA188">
        <v>41.251933000000001</v>
      </c>
      <c r="AB188">
        <v>124.56</v>
      </c>
      <c r="AC188">
        <v>543.03672700000004</v>
      </c>
      <c r="AD188">
        <v>54.303673000000003</v>
      </c>
      <c r="AE188">
        <v>2.4237999999999999E-2</v>
      </c>
      <c r="AF188">
        <v>1.1416000000000001E-2</v>
      </c>
      <c r="AG188">
        <v>0.47099600000000003</v>
      </c>
      <c r="AH188">
        <v>2.2849999999999999E-2</v>
      </c>
      <c r="AI188">
        <v>2.2499999999999999E-2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</row>
    <row r="189" spans="1:53" x14ac:dyDescent="0.25">
      <c r="A189" t="s">
        <v>892</v>
      </c>
      <c r="B189" s="29">
        <v>5</v>
      </c>
      <c r="C189" t="s">
        <v>12</v>
      </c>
      <c r="D189">
        <v>5</v>
      </c>
      <c r="E189" t="s">
        <v>1</v>
      </c>
      <c r="F189" t="s">
        <v>52</v>
      </c>
      <c r="G189" s="29">
        <v>20110</v>
      </c>
      <c r="H189" s="29">
        <v>946</v>
      </c>
      <c r="I189" s="29">
        <f t="shared" si="21"/>
        <v>4.7041272998508203</v>
      </c>
      <c r="J189" s="29">
        <v>2.597578740157518E-2</v>
      </c>
      <c r="K189" s="29">
        <v>0.46822098128289635</v>
      </c>
      <c r="L189" s="29">
        <v>74.14113333542555</v>
      </c>
      <c r="M189" s="29">
        <f t="shared" si="22"/>
        <v>39.151451392615286</v>
      </c>
      <c r="N189" s="29">
        <v>0.9030564052704827</v>
      </c>
      <c r="O189" s="29">
        <f t="shared" si="23"/>
        <v>0.35465528398982249</v>
      </c>
      <c r="P189" s="29">
        <v>1.0083319995934477</v>
      </c>
      <c r="Q189" s="29">
        <v>4.5225499999999998</v>
      </c>
      <c r="R189" s="29">
        <v>25</v>
      </c>
      <c r="S189" s="29">
        <f t="shared" si="24"/>
        <v>16.666666666666668</v>
      </c>
      <c r="T189" s="29">
        <f t="shared" si="25"/>
        <v>7</v>
      </c>
      <c r="U189" s="29">
        <f t="shared" si="26"/>
        <v>23.666666666666668</v>
      </c>
      <c r="V189" s="29">
        <v>39.5</v>
      </c>
      <c r="W189" s="29" t="s">
        <v>2227</v>
      </c>
      <c r="Y189">
        <v>22202</v>
      </c>
      <c r="Z189">
        <v>301.973725</v>
      </c>
      <c r="AA189">
        <v>73.522953000000001</v>
      </c>
      <c r="AB189">
        <v>222.01</v>
      </c>
      <c r="AC189">
        <v>975.81353200000001</v>
      </c>
      <c r="AD189">
        <v>97.581352999999993</v>
      </c>
      <c r="AE189">
        <v>1.3597E-2</v>
      </c>
      <c r="AF189">
        <v>1.2279E-2</v>
      </c>
      <c r="AG189">
        <v>0.90306500000000001</v>
      </c>
      <c r="AH189">
        <v>1.035E-2</v>
      </c>
      <c r="AI189">
        <v>7.4999999999999997E-3</v>
      </c>
      <c r="AJ189">
        <v>22</v>
      </c>
      <c r="AK189">
        <v>7.2854000000000002E-2</v>
      </c>
      <c r="AL189">
        <v>4.3712410000000004</v>
      </c>
      <c r="AM189">
        <v>4.1933160000000003</v>
      </c>
      <c r="AN189">
        <v>0.22311</v>
      </c>
      <c r="AO189">
        <v>0.12990099999999999</v>
      </c>
      <c r="AP189">
        <v>42.318182</v>
      </c>
      <c r="AQ189">
        <v>23.250983000000002</v>
      </c>
      <c r="AR189">
        <v>5.4000000000000003E-3</v>
      </c>
      <c r="AS189">
        <v>2.5539999999999998E-3</v>
      </c>
      <c r="AT189">
        <v>190.816506</v>
      </c>
      <c r="AU189">
        <v>25.114455</v>
      </c>
      <c r="AV189">
        <v>479.26326499999999</v>
      </c>
      <c r="AW189">
        <v>46.990869000000004</v>
      </c>
      <c r="AX189">
        <v>13.76383</v>
      </c>
      <c r="AY189">
        <v>15.686099</v>
      </c>
      <c r="AZ189">
        <v>7.2703800000000003</v>
      </c>
      <c r="BA189">
        <v>2.2110829999999999</v>
      </c>
    </row>
    <row r="190" spans="1:53" x14ac:dyDescent="0.25">
      <c r="A190" t="s">
        <v>893</v>
      </c>
      <c r="B190" s="29">
        <v>5</v>
      </c>
      <c r="C190" t="s">
        <v>4</v>
      </c>
      <c r="D190">
        <v>12</v>
      </c>
      <c r="E190" t="s">
        <v>1</v>
      </c>
      <c r="F190" t="s">
        <v>52</v>
      </c>
      <c r="G190" s="29">
        <v>10974</v>
      </c>
      <c r="H190" s="29">
        <v>25</v>
      </c>
      <c r="I190" s="29">
        <f t="shared" si="21"/>
        <v>0.22781119008565701</v>
      </c>
      <c r="J190" s="29">
        <v>4.0906249999999034E-2</v>
      </c>
      <c r="K190" s="29">
        <v>1.4258101976492814E-2</v>
      </c>
      <c r="L190" s="29">
        <v>39.117102772508034</v>
      </c>
      <c r="M190" s="29">
        <f t="shared" si="22"/>
        <v>4.127420829697769</v>
      </c>
      <c r="N190" s="29">
        <v>0.51798279437420036</v>
      </c>
      <c r="O190" s="29">
        <f t="shared" si="23"/>
        <v>3.0418326906459847E-2</v>
      </c>
      <c r="Q190" s="29">
        <v>4.5225499999999998</v>
      </c>
      <c r="R190" s="29">
        <v>25</v>
      </c>
      <c r="S190" s="29">
        <f t="shared" si="24"/>
        <v>16.666666666666668</v>
      </c>
      <c r="T190" s="29">
        <f t="shared" si="25"/>
        <v>7</v>
      </c>
      <c r="U190" s="29">
        <f t="shared" si="26"/>
        <v>23.666666666666668</v>
      </c>
      <c r="V190" s="29">
        <v>39.5</v>
      </c>
      <c r="W190" s="29" t="s">
        <v>2227</v>
      </c>
      <c r="Y190">
        <v>12122</v>
      </c>
      <c r="Z190">
        <v>307.74947500000002</v>
      </c>
      <c r="AA190">
        <v>39.389181999999998</v>
      </c>
      <c r="AB190">
        <v>121.21</v>
      </c>
      <c r="AC190">
        <v>485.65175399999998</v>
      </c>
      <c r="AD190">
        <v>48.565175000000004</v>
      </c>
      <c r="AE190">
        <v>2.5385999999999999E-2</v>
      </c>
      <c r="AF190">
        <v>1.3115E-2</v>
      </c>
      <c r="AG190">
        <v>0.51661299999999999</v>
      </c>
      <c r="AH190">
        <v>2.315E-2</v>
      </c>
      <c r="AI190">
        <v>2.2499999999999999E-2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</row>
    <row r="191" spans="1:53" x14ac:dyDescent="0.25">
      <c r="A191" t="s">
        <v>894</v>
      </c>
      <c r="B191" s="29">
        <v>5</v>
      </c>
      <c r="C191" t="s">
        <v>9</v>
      </c>
      <c r="D191">
        <v>2</v>
      </c>
      <c r="E191" t="s">
        <v>1</v>
      </c>
      <c r="F191" t="s">
        <v>52</v>
      </c>
      <c r="G191" s="29">
        <v>11849</v>
      </c>
      <c r="H191" s="29">
        <v>17</v>
      </c>
      <c r="I191" s="29">
        <f t="shared" si="21"/>
        <v>0.14347202295552369</v>
      </c>
      <c r="J191" s="29">
        <v>6.8524999999993952E-2</v>
      </c>
      <c r="K191" s="29">
        <v>6.5204143678247086E-3</v>
      </c>
      <c r="L191" s="29">
        <v>38.630194922177488</v>
      </c>
      <c r="M191" s="29">
        <f t="shared" si="22"/>
        <v>3.6405129793672231</v>
      </c>
      <c r="N191" s="29">
        <v>0.45590196382541304</v>
      </c>
      <c r="O191" s="29">
        <f t="shared" si="23"/>
        <v>9.2499157455247172E-2</v>
      </c>
      <c r="P191" s="29">
        <v>1.0101929294076157</v>
      </c>
      <c r="Q191" s="29">
        <v>4.5225499999999998</v>
      </c>
      <c r="R191" s="29">
        <v>25</v>
      </c>
      <c r="S191" s="29">
        <f t="shared" si="24"/>
        <v>16.666666666666668</v>
      </c>
      <c r="T191" s="29">
        <f t="shared" si="25"/>
        <v>7</v>
      </c>
      <c r="U191" s="29">
        <f t="shared" si="26"/>
        <v>23.666666666666668</v>
      </c>
      <c r="V191" s="29">
        <v>39.5</v>
      </c>
      <c r="W191" s="29" t="s">
        <v>2227</v>
      </c>
      <c r="Y191">
        <v>12986</v>
      </c>
      <c r="Z191">
        <v>334.07752499999998</v>
      </c>
      <c r="AA191">
        <v>38.871217000000001</v>
      </c>
      <c r="AB191">
        <v>129.85</v>
      </c>
      <c r="AC191">
        <v>514.54345499999999</v>
      </c>
      <c r="AD191">
        <v>51.454346000000001</v>
      </c>
      <c r="AE191">
        <v>2.5724E-2</v>
      </c>
      <c r="AF191">
        <v>1.1636000000000001E-2</v>
      </c>
      <c r="AG191">
        <v>0.45232899999999998</v>
      </c>
      <c r="AH191">
        <v>2.3800000000000002E-2</v>
      </c>
      <c r="AI191">
        <v>2.2499999999999999E-2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</row>
    <row r="192" spans="1:53" x14ac:dyDescent="0.25">
      <c r="A192" t="s">
        <v>894</v>
      </c>
      <c r="B192" s="29">
        <v>5</v>
      </c>
      <c r="C192" t="s">
        <v>15</v>
      </c>
      <c r="D192">
        <v>6</v>
      </c>
      <c r="E192" t="s">
        <v>1</v>
      </c>
      <c r="F192" t="s">
        <v>52</v>
      </c>
      <c r="G192" s="29">
        <v>22547</v>
      </c>
      <c r="H192" s="29">
        <v>989</v>
      </c>
      <c r="I192" s="29">
        <f t="shared" si="21"/>
        <v>4.3863928682308071</v>
      </c>
      <c r="J192" s="29">
        <v>2.4157014388489963E-2</v>
      </c>
      <c r="K192" s="29">
        <v>0.45316879856381725</v>
      </c>
      <c r="L192" s="29">
        <v>73.507891375671846</v>
      </c>
      <c r="M192" s="29">
        <f t="shared" si="22"/>
        <v>38.518209432861582</v>
      </c>
      <c r="N192" s="29">
        <v>1.1908472776030135</v>
      </c>
      <c r="O192" s="29">
        <f t="shared" si="23"/>
        <v>0.64244615632235325</v>
      </c>
      <c r="P192" s="29">
        <v>1.0101929294076157</v>
      </c>
      <c r="Q192" s="29">
        <v>4.5225499999999998</v>
      </c>
      <c r="R192" s="29">
        <v>25</v>
      </c>
      <c r="S192" s="29">
        <f t="shared" si="24"/>
        <v>16.666666666666668</v>
      </c>
      <c r="T192" s="29">
        <f t="shared" si="25"/>
        <v>7</v>
      </c>
      <c r="U192" s="29">
        <f t="shared" si="26"/>
        <v>23.666666666666668</v>
      </c>
      <c r="V192" s="29">
        <v>39.5</v>
      </c>
      <c r="W192" s="29" t="s">
        <v>2227</v>
      </c>
      <c r="Y192">
        <v>24696</v>
      </c>
      <c r="Z192">
        <v>334.07752499999998</v>
      </c>
      <c r="AA192">
        <v>73.922961000000001</v>
      </c>
      <c r="AB192">
        <v>246.92</v>
      </c>
      <c r="AC192">
        <v>1097.0620550000001</v>
      </c>
      <c r="AD192">
        <v>109.70620599999999</v>
      </c>
      <c r="AE192">
        <v>1.3524E-2</v>
      </c>
      <c r="AF192">
        <v>1.5890999999999999E-2</v>
      </c>
      <c r="AG192">
        <v>1.1750069999999999</v>
      </c>
      <c r="AH192">
        <v>0.01</v>
      </c>
      <c r="AI192">
        <v>7.4999999999999997E-3</v>
      </c>
      <c r="AJ192">
        <v>22</v>
      </c>
      <c r="AK192">
        <v>6.5852999999999995E-2</v>
      </c>
      <c r="AL192">
        <v>3.9511790000000002</v>
      </c>
      <c r="AM192">
        <v>4.6525749999999997</v>
      </c>
      <c r="AN192">
        <v>0.26780300000000001</v>
      </c>
      <c r="AO192">
        <v>0.139764</v>
      </c>
      <c r="AP192">
        <v>52.227272999999997</v>
      </c>
      <c r="AQ192">
        <v>26.859302</v>
      </c>
      <c r="AR192">
        <v>5.228E-3</v>
      </c>
      <c r="AS192">
        <v>2.545E-3</v>
      </c>
      <c r="AT192">
        <v>194.52326400000001</v>
      </c>
      <c r="AU192">
        <v>20.234456000000002</v>
      </c>
      <c r="AV192">
        <v>476.44267500000001</v>
      </c>
      <c r="AW192">
        <v>51.044333000000002</v>
      </c>
      <c r="AX192">
        <v>13.552318</v>
      </c>
      <c r="AY192">
        <v>13.138463</v>
      </c>
      <c r="AZ192">
        <v>9.0712209999999995</v>
      </c>
      <c r="BA192">
        <v>1.490712</v>
      </c>
    </row>
    <row r="193" spans="1:57" x14ac:dyDescent="0.25">
      <c r="A193" t="s">
        <v>895</v>
      </c>
      <c r="B193">
        <v>6</v>
      </c>
      <c r="C193" t="s">
        <v>0</v>
      </c>
      <c r="D193">
        <v>10</v>
      </c>
      <c r="E193" t="s">
        <v>1</v>
      </c>
      <c r="F193" t="s">
        <v>52</v>
      </c>
      <c r="G193" s="29">
        <v>14889</v>
      </c>
      <c r="H193" s="29">
        <v>12</v>
      </c>
      <c r="I193" s="29">
        <f t="shared" si="21"/>
        <v>8.0596413459601043E-2</v>
      </c>
      <c r="J193" s="29">
        <v>3.0312500000007958E-2</v>
      </c>
      <c r="K193" s="29">
        <v>6.7294472130752401E-3</v>
      </c>
      <c r="L193" s="29">
        <v>50.097369777738628</v>
      </c>
      <c r="M193" s="29">
        <f t="shared" si="22"/>
        <v>15.107687834928363</v>
      </c>
      <c r="N193" s="29">
        <v>0.46023544415999895</v>
      </c>
      <c r="O193" s="29">
        <f t="shared" si="23"/>
        <v>8.8165677120661257E-2</v>
      </c>
      <c r="Q193" s="29">
        <v>6.6928599999999996</v>
      </c>
      <c r="R193" s="29">
        <v>37</v>
      </c>
      <c r="S193" s="29">
        <f>AVERAGE(2,13,15)</f>
        <v>10</v>
      </c>
      <c r="T193" s="29">
        <f>AVERAGE(5,5,5)</f>
        <v>5</v>
      </c>
      <c r="U193" s="29">
        <f>AVERAGE(7,18,20)</f>
        <v>15</v>
      </c>
      <c r="V193" s="29">
        <v>179</v>
      </c>
      <c r="W193" s="29" t="s">
        <v>2228</v>
      </c>
      <c r="Y193">
        <v>16040</v>
      </c>
      <c r="Z193">
        <v>321.59949999999998</v>
      </c>
      <c r="AA193">
        <v>49.875698999999997</v>
      </c>
      <c r="AB193">
        <v>160.38999999999999</v>
      </c>
      <c r="AC193">
        <v>670.35471099999995</v>
      </c>
      <c r="AD193">
        <v>67.035471000000001</v>
      </c>
      <c r="AE193">
        <v>2.0049000000000001E-2</v>
      </c>
      <c r="AF193">
        <v>9.4299999999999991E-3</v>
      </c>
      <c r="AG193">
        <v>0.47036699999999998</v>
      </c>
      <c r="AH193">
        <v>1.8775E-2</v>
      </c>
      <c r="AI193">
        <v>1.7500000000000002E-2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</row>
    <row r="194" spans="1:57" x14ac:dyDescent="0.25">
      <c r="A194" t="s">
        <v>896</v>
      </c>
      <c r="B194" s="29">
        <v>6</v>
      </c>
      <c r="C194" t="s">
        <v>8</v>
      </c>
      <c r="D194">
        <v>1</v>
      </c>
      <c r="E194" t="s">
        <v>1</v>
      </c>
      <c r="F194" t="s">
        <v>50</v>
      </c>
      <c r="G194" s="29">
        <v>3217</v>
      </c>
      <c r="H194" s="29">
        <v>221</v>
      </c>
      <c r="I194" s="29">
        <f t="shared" si="21"/>
        <v>6.8697544295927875</v>
      </c>
      <c r="J194" s="29">
        <v>0.10272878787878534</v>
      </c>
      <c r="K194" s="29">
        <v>0.14482267887076414</v>
      </c>
      <c r="L194" s="29">
        <v>14.118016906886309</v>
      </c>
      <c r="M194" s="29">
        <f t="shared" si="22"/>
        <v>20.871665035923954</v>
      </c>
      <c r="N194" s="29">
        <v>0.77497338077369993</v>
      </c>
      <c r="O194" s="29">
        <f t="shared" si="23"/>
        <v>0.22657225949303972</v>
      </c>
      <c r="P194" s="29">
        <v>0.97986371809547723</v>
      </c>
      <c r="Q194" s="29">
        <v>6.6928599999999996</v>
      </c>
      <c r="R194" s="29">
        <v>37</v>
      </c>
      <c r="S194" s="29">
        <f>AVERAGE(2,13,15)</f>
        <v>10</v>
      </c>
      <c r="T194" s="29">
        <f>AVERAGE(5,5,5)</f>
        <v>5</v>
      </c>
      <c r="U194" s="29">
        <f>AVERAGE(7,18,20)</f>
        <v>15</v>
      </c>
      <c r="V194" s="29">
        <v>179</v>
      </c>
      <c r="W194" s="29" t="s">
        <v>2228</v>
      </c>
      <c r="Y194">
        <v>4355</v>
      </c>
      <c r="Z194">
        <v>301.57209999999998</v>
      </c>
      <c r="AA194">
        <v>14.440991</v>
      </c>
      <c r="AB194">
        <v>43.54</v>
      </c>
      <c r="AC194">
        <v>74.630881000000002</v>
      </c>
      <c r="AD194">
        <v>7.4630879999999999</v>
      </c>
      <c r="AE194">
        <v>6.9250999999999993E-2</v>
      </c>
      <c r="AF194">
        <v>5.4644999999999999E-2</v>
      </c>
      <c r="AG194">
        <v>0.78909399999999996</v>
      </c>
      <c r="AH194">
        <v>5.4961999999999997E-2</v>
      </c>
      <c r="AI194">
        <v>3.2500000000000001E-2</v>
      </c>
      <c r="AJ194">
        <v>5</v>
      </c>
      <c r="AK194">
        <v>1.6580000000000001E-2</v>
      </c>
      <c r="AL194">
        <v>0.99478699999999998</v>
      </c>
      <c r="AM194">
        <v>3.030999</v>
      </c>
      <c r="AN194">
        <v>0.56623500000000004</v>
      </c>
      <c r="AO194">
        <v>0.65811399999999998</v>
      </c>
      <c r="AP194">
        <v>26.4</v>
      </c>
      <c r="AQ194">
        <v>18.955210000000001</v>
      </c>
      <c r="AR194">
        <v>2.2293E-2</v>
      </c>
      <c r="AS194">
        <v>1.3172E-2</v>
      </c>
      <c r="AT194">
        <v>74.447080999999997</v>
      </c>
      <c r="AU194">
        <v>42.633713</v>
      </c>
      <c r="AV194">
        <v>259.663476</v>
      </c>
      <c r="AW194">
        <v>75.434250000000006</v>
      </c>
      <c r="AX194">
        <v>26.323619000000001</v>
      </c>
      <c r="AY194">
        <v>38.167360000000002</v>
      </c>
      <c r="AZ194">
        <v>7.6529480000000003</v>
      </c>
      <c r="BA194">
        <v>0.89752699999999996</v>
      </c>
    </row>
    <row r="195" spans="1:57" x14ac:dyDescent="0.25">
      <c r="A195" t="s">
        <v>896</v>
      </c>
      <c r="B195" s="29">
        <v>6</v>
      </c>
      <c r="C195" t="s">
        <v>2</v>
      </c>
      <c r="D195">
        <v>3</v>
      </c>
      <c r="E195" t="s">
        <v>1</v>
      </c>
      <c r="F195" t="s">
        <v>50</v>
      </c>
      <c r="G195" s="29">
        <v>12935</v>
      </c>
      <c r="H195" s="29">
        <v>70</v>
      </c>
      <c r="I195" s="29">
        <f t="shared" si="21"/>
        <v>0.54116737533822967</v>
      </c>
      <c r="J195" s="29">
        <v>2.1402083333335337E-2</v>
      </c>
      <c r="K195" s="29">
        <v>5.2662792316641505E-2</v>
      </c>
      <c r="L195" s="29">
        <v>56.766101551313149</v>
      </c>
      <c r="M195" s="29">
        <f t="shared" si="22"/>
        <v>21.776419608502884</v>
      </c>
      <c r="N195" s="29">
        <v>0.56194582499033496</v>
      </c>
      <c r="O195" s="29">
        <f t="shared" si="23"/>
        <v>1.3544703709674755E-2</v>
      </c>
      <c r="P195" s="29">
        <v>0.97986371809547723</v>
      </c>
      <c r="Q195" s="29">
        <v>6.6928599999999996</v>
      </c>
      <c r="R195" s="29">
        <v>37</v>
      </c>
      <c r="S195" s="29">
        <f t="shared" ref="S195:S220" si="27">AVERAGE(2,13,15)</f>
        <v>10</v>
      </c>
      <c r="T195" s="29">
        <f t="shared" ref="T195:T220" si="28">AVERAGE(5,5,5)</f>
        <v>5</v>
      </c>
      <c r="U195" s="29">
        <f t="shared" ref="U195:U220" si="29">AVERAGE(7,18,20)</f>
        <v>15</v>
      </c>
      <c r="V195" s="29">
        <v>179</v>
      </c>
      <c r="W195" s="29" t="s">
        <v>2228</v>
      </c>
      <c r="Y195">
        <v>17209</v>
      </c>
      <c r="Z195">
        <v>301.57209999999998</v>
      </c>
      <c r="AA195">
        <v>57.064297000000003</v>
      </c>
      <c r="AB195">
        <v>172.08</v>
      </c>
      <c r="AC195">
        <v>722.528998</v>
      </c>
      <c r="AD195">
        <v>72.252899999999997</v>
      </c>
      <c r="AE195">
        <v>1.7523E-2</v>
      </c>
      <c r="AF195">
        <v>9.7029999999999998E-3</v>
      </c>
      <c r="AG195">
        <v>0.553705</v>
      </c>
      <c r="AH195">
        <v>1.585E-2</v>
      </c>
      <c r="AI195">
        <v>1.2500000000000001E-2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</row>
    <row r="196" spans="1:57" x14ac:dyDescent="0.25">
      <c r="A196" t="s">
        <v>897</v>
      </c>
      <c r="B196" s="29">
        <v>6</v>
      </c>
      <c r="C196" t="s">
        <v>21</v>
      </c>
      <c r="D196">
        <v>7</v>
      </c>
      <c r="E196" t="s">
        <v>1</v>
      </c>
      <c r="F196" t="s">
        <v>52</v>
      </c>
      <c r="G196" s="29">
        <v>6108</v>
      </c>
      <c r="H196" s="29">
        <v>0</v>
      </c>
      <c r="I196" s="29">
        <f t="shared" ref="I196:I259" si="30">H196/G196*100</f>
        <v>0</v>
      </c>
      <c r="J196" s="29">
        <v>0</v>
      </c>
      <c r="K196" s="29">
        <v>0</v>
      </c>
      <c r="L196" s="29">
        <v>25.279830025675462</v>
      </c>
      <c r="M196" s="29">
        <f t="shared" ref="M196:M259" si="31">ABS(L196-$L$267)</f>
        <v>9.7098519171348023</v>
      </c>
      <c r="N196" s="29">
        <v>0.41257975788538265</v>
      </c>
      <c r="O196" s="29">
        <f t="shared" ref="O196:O259" si="32">ABS(N196-$N$267)</f>
        <v>0.13582136339527756</v>
      </c>
      <c r="Q196" s="29">
        <v>6.6928599999999996</v>
      </c>
      <c r="R196" s="29">
        <v>37</v>
      </c>
      <c r="S196" s="29">
        <f t="shared" si="27"/>
        <v>10</v>
      </c>
      <c r="T196" s="29">
        <f t="shared" si="28"/>
        <v>5</v>
      </c>
      <c r="U196" s="29">
        <f t="shared" si="29"/>
        <v>15</v>
      </c>
      <c r="V196" s="29">
        <v>179</v>
      </c>
      <c r="W196" s="29" t="s">
        <v>2228</v>
      </c>
      <c r="Y196">
        <v>7892</v>
      </c>
      <c r="Z196">
        <v>310.77629999999999</v>
      </c>
      <c r="AA196">
        <v>25.394472</v>
      </c>
      <c r="AB196">
        <v>78.91</v>
      </c>
      <c r="AC196">
        <v>246.981177</v>
      </c>
      <c r="AD196">
        <v>24.698118000000001</v>
      </c>
      <c r="AE196">
        <v>3.9371000000000003E-2</v>
      </c>
      <c r="AF196">
        <v>1.7239999999999998E-2</v>
      </c>
      <c r="AG196">
        <v>0.437892</v>
      </c>
      <c r="AH196">
        <v>3.6700000000000003E-2</v>
      </c>
      <c r="AI196">
        <v>3.7499999999999999E-2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</row>
    <row r="197" spans="1:57" x14ac:dyDescent="0.25">
      <c r="A197" t="s">
        <v>898</v>
      </c>
      <c r="B197" s="29">
        <v>6</v>
      </c>
      <c r="C197" t="s">
        <v>2</v>
      </c>
      <c r="D197">
        <v>3</v>
      </c>
      <c r="E197" t="s">
        <v>1</v>
      </c>
      <c r="F197" t="s">
        <v>52</v>
      </c>
      <c r="G197" s="29">
        <v>7270</v>
      </c>
      <c r="H197" s="29">
        <v>11</v>
      </c>
      <c r="I197" s="29">
        <f t="shared" si="30"/>
        <v>0.15130674002751032</v>
      </c>
      <c r="J197" s="29">
        <v>4.9749999999995964E-2</v>
      </c>
      <c r="K197" s="29">
        <v>6.839838848025242E-3</v>
      </c>
      <c r="L197" s="29">
        <v>24.862814212571756</v>
      </c>
      <c r="M197" s="29">
        <f t="shared" si="31"/>
        <v>10.126867730238509</v>
      </c>
      <c r="N197" s="29">
        <v>0.45334441474946141</v>
      </c>
      <c r="O197" s="29">
        <f t="shared" si="32"/>
        <v>9.5056706531198798E-2</v>
      </c>
      <c r="P197" s="29">
        <v>1.0225255524359933</v>
      </c>
      <c r="Q197" s="29">
        <v>6.6928599999999996</v>
      </c>
      <c r="R197" s="29">
        <v>37</v>
      </c>
      <c r="S197" s="29">
        <f t="shared" si="27"/>
        <v>10</v>
      </c>
      <c r="T197" s="29">
        <f t="shared" si="28"/>
        <v>5</v>
      </c>
      <c r="U197" s="29">
        <f t="shared" si="29"/>
        <v>15</v>
      </c>
      <c r="V197" s="29">
        <v>179</v>
      </c>
      <c r="W197" s="29" t="s">
        <v>2228</v>
      </c>
      <c r="Y197">
        <v>8515</v>
      </c>
      <c r="Z197">
        <v>339.90535</v>
      </c>
      <c r="AA197">
        <v>25.051091</v>
      </c>
      <c r="AB197">
        <v>85.14</v>
      </c>
      <c r="AC197">
        <v>266.66255899999999</v>
      </c>
      <c r="AD197">
        <v>26.666256000000001</v>
      </c>
      <c r="AE197">
        <v>3.9917000000000001E-2</v>
      </c>
      <c r="AF197">
        <v>1.8508E-2</v>
      </c>
      <c r="AG197">
        <v>0.46365899999999999</v>
      </c>
      <c r="AH197">
        <v>3.7324999999999997E-2</v>
      </c>
      <c r="AI197">
        <v>3.7499999999999999E-2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</row>
    <row r="198" spans="1:57" x14ac:dyDescent="0.25">
      <c r="A198" t="s">
        <v>898</v>
      </c>
      <c r="B198" s="29">
        <v>6</v>
      </c>
      <c r="C198" t="s">
        <v>17</v>
      </c>
      <c r="D198">
        <v>8</v>
      </c>
      <c r="E198" t="s">
        <v>1</v>
      </c>
      <c r="F198" t="s">
        <v>50</v>
      </c>
      <c r="G198" s="29">
        <v>3376</v>
      </c>
      <c r="H198" s="29">
        <v>134</v>
      </c>
      <c r="I198" s="29">
        <f t="shared" si="30"/>
        <v>3.9691943127962084</v>
      </c>
      <c r="J198" s="29">
        <v>0.17529000000000133</v>
      </c>
      <c r="K198" s="29">
        <v>5.1298791360189319E-2</v>
      </c>
      <c r="L198" s="29">
        <v>11.545647975466609</v>
      </c>
      <c r="M198" s="29">
        <f t="shared" si="31"/>
        <v>23.444033967343657</v>
      </c>
      <c r="N198" s="29">
        <v>0.62412100055690345</v>
      </c>
      <c r="O198" s="29">
        <f t="shared" si="32"/>
        <v>7.571987927624324E-2</v>
      </c>
      <c r="P198" s="29">
        <v>1.0271700765087317</v>
      </c>
      <c r="Q198" s="29">
        <v>6.6928599999999996</v>
      </c>
      <c r="R198" s="29">
        <v>37</v>
      </c>
      <c r="S198" s="29">
        <f t="shared" si="27"/>
        <v>10</v>
      </c>
      <c r="T198" s="29">
        <f t="shared" si="28"/>
        <v>5</v>
      </c>
      <c r="U198" s="29">
        <f t="shared" si="29"/>
        <v>15</v>
      </c>
      <c r="V198" s="29">
        <v>179</v>
      </c>
      <c r="W198" s="29" t="s">
        <v>2228</v>
      </c>
      <c r="Y198">
        <v>4075</v>
      </c>
      <c r="Z198">
        <v>339.90535</v>
      </c>
      <c r="AA198">
        <v>11.988632000000001</v>
      </c>
      <c r="AB198">
        <v>40.729999999999997</v>
      </c>
      <c r="AC198">
        <v>63.940106</v>
      </c>
      <c r="AD198">
        <v>6.3940109999999999</v>
      </c>
      <c r="AE198">
        <v>8.3401000000000003E-2</v>
      </c>
      <c r="AF198">
        <v>5.3753000000000002E-2</v>
      </c>
      <c r="AG198">
        <v>0.64451000000000003</v>
      </c>
      <c r="AH198">
        <v>7.2150000000000006E-2</v>
      </c>
      <c r="AI198">
        <v>4.7500000000000001E-2</v>
      </c>
      <c r="AJ198">
        <v>5</v>
      </c>
      <c r="AK198">
        <v>1.4710000000000001E-2</v>
      </c>
      <c r="AL198">
        <v>0.88259900000000002</v>
      </c>
      <c r="AM198">
        <v>6.7239259999999996</v>
      </c>
      <c r="AN198">
        <v>1.68543</v>
      </c>
      <c r="AO198">
        <v>0.82227899999999998</v>
      </c>
      <c r="AP198">
        <v>54.8</v>
      </c>
      <c r="AQ198">
        <v>20.992856</v>
      </c>
      <c r="AR198">
        <v>3.1328000000000002E-2</v>
      </c>
      <c r="AS198">
        <v>1.5654000000000001E-2</v>
      </c>
      <c r="AT198">
        <v>33.311782999999998</v>
      </c>
      <c r="AU198">
        <v>5.5556780000000003</v>
      </c>
      <c r="AV198">
        <v>355.79154999999997</v>
      </c>
      <c r="AW198">
        <v>413.25054499999999</v>
      </c>
      <c r="AX198">
        <v>74.127375000000001</v>
      </c>
      <c r="AY198">
        <v>77.226140000000001</v>
      </c>
      <c r="AZ198">
        <v>10.082587</v>
      </c>
      <c r="BA198">
        <v>0.89752699999999996</v>
      </c>
    </row>
    <row r="199" spans="1:57" x14ac:dyDescent="0.25">
      <c r="A199" t="s">
        <v>898</v>
      </c>
      <c r="B199" s="29">
        <v>6</v>
      </c>
      <c r="C199" t="s">
        <v>10</v>
      </c>
      <c r="D199">
        <v>13</v>
      </c>
      <c r="E199" t="s">
        <v>1</v>
      </c>
      <c r="F199" t="s">
        <v>50</v>
      </c>
      <c r="G199" s="29">
        <v>18594</v>
      </c>
      <c r="H199" s="29">
        <v>218</v>
      </c>
      <c r="I199" s="29">
        <f t="shared" si="30"/>
        <v>1.1724212111433796</v>
      </c>
      <c r="J199" s="29">
        <v>2.3676562499998999E-2</v>
      </c>
      <c r="K199" s="29">
        <v>0.10943742156840387</v>
      </c>
      <c r="L199" s="29">
        <v>63.589981770090681</v>
      </c>
      <c r="M199" s="29">
        <f t="shared" si="31"/>
        <v>28.600299827280416</v>
      </c>
      <c r="N199" s="29">
        <v>0.55995780129023442</v>
      </c>
      <c r="O199" s="29">
        <f t="shared" si="32"/>
        <v>1.1556680009574216E-2</v>
      </c>
      <c r="P199" s="29">
        <v>1.0165312832830917</v>
      </c>
      <c r="Q199" s="29">
        <v>6.6928599999999996</v>
      </c>
      <c r="R199" s="29">
        <v>37</v>
      </c>
      <c r="S199" s="29">
        <f t="shared" si="27"/>
        <v>10</v>
      </c>
      <c r="T199" s="29">
        <f t="shared" si="28"/>
        <v>5</v>
      </c>
      <c r="U199" s="29">
        <f t="shared" si="29"/>
        <v>15</v>
      </c>
      <c r="V199" s="29">
        <v>179</v>
      </c>
      <c r="W199" s="29" t="s">
        <v>2228</v>
      </c>
      <c r="Y199">
        <v>21718</v>
      </c>
      <c r="Z199">
        <v>339.90535</v>
      </c>
      <c r="AA199">
        <v>63.894258000000001</v>
      </c>
      <c r="AB199">
        <v>217.17</v>
      </c>
      <c r="AC199">
        <v>948.89730799999995</v>
      </c>
      <c r="AD199">
        <v>94.889730999999998</v>
      </c>
      <c r="AE199">
        <v>1.5650000000000001E-2</v>
      </c>
      <c r="AF199">
        <v>8.744E-3</v>
      </c>
      <c r="AG199">
        <v>0.55873300000000004</v>
      </c>
      <c r="AH199">
        <v>1.4175E-2</v>
      </c>
      <c r="AI199">
        <v>1.2500000000000001E-2</v>
      </c>
      <c r="AJ199">
        <v>3</v>
      </c>
      <c r="AK199">
        <v>8.8260000000000005E-3</v>
      </c>
      <c r="AL199">
        <v>0.529559</v>
      </c>
      <c r="AM199">
        <v>0.22561899999999999</v>
      </c>
      <c r="AN199">
        <v>6.8616999999999997E-2</v>
      </c>
      <c r="AO199">
        <v>4.6135000000000002E-2</v>
      </c>
      <c r="AP199">
        <v>16.333333</v>
      </c>
      <c r="AQ199">
        <v>5.8594650000000001</v>
      </c>
      <c r="AR199">
        <v>4.4749999999999998E-3</v>
      </c>
      <c r="AS199">
        <v>2.372E-3</v>
      </c>
      <c r="AT199">
        <v>251.382554</v>
      </c>
      <c r="AU199">
        <v>62.744937</v>
      </c>
      <c r="AV199">
        <v>609.57782899999995</v>
      </c>
      <c r="AW199">
        <v>89.582830000000001</v>
      </c>
      <c r="AX199">
        <v>94.181286999999998</v>
      </c>
      <c r="AY199">
        <v>131.78474600000001</v>
      </c>
      <c r="AZ199">
        <v>5.2394740000000004</v>
      </c>
      <c r="BA199">
        <v>0.76376299999999997</v>
      </c>
    </row>
    <row r="200" spans="1:57" x14ac:dyDescent="0.25">
      <c r="A200" t="s">
        <v>899</v>
      </c>
      <c r="B200" s="29">
        <v>6</v>
      </c>
      <c r="C200" t="s">
        <v>12</v>
      </c>
      <c r="D200">
        <v>5</v>
      </c>
      <c r="E200" t="s">
        <v>1</v>
      </c>
      <c r="F200" t="s">
        <v>50</v>
      </c>
      <c r="G200" s="29">
        <v>15651</v>
      </c>
      <c r="H200" s="29">
        <v>94</v>
      </c>
      <c r="I200" s="29">
        <f t="shared" si="30"/>
        <v>0.60060060060060061</v>
      </c>
      <c r="J200" s="29">
        <v>1.8681249999995764E-2</v>
      </c>
      <c r="K200" s="29">
        <v>6.9821969707995896E-2</v>
      </c>
      <c r="L200" s="29">
        <v>68.298977993740223</v>
      </c>
      <c r="M200" s="29">
        <f t="shared" si="31"/>
        <v>33.309296050929959</v>
      </c>
      <c r="N200" s="29">
        <v>0.52138280228110256</v>
      </c>
      <c r="O200" s="29">
        <f t="shared" si="32"/>
        <v>2.7018318999557644E-2</v>
      </c>
      <c r="Q200" s="29">
        <v>6.6928599999999996</v>
      </c>
      <c r="R200" s="29">
        <v>37</v>
      </c>
      <c r="S200" s="29">
        <f t="shared" si="27"/>
        <v>10</v>
      </c>
      <c r="T200" s="29">
        <f t="shared" si="28"/>
        <v>5</v>
      </c>
      <c r="U200" s="29">
        <f t="shared" si="29"/>
        <v>15</v>
      </c>
      <c r="V200" s="29">
        <v>179</v>
      </c>
      <c r="W200" s="29" t="s">
        <v>2228</v>
      </c>
      <c r="Y200">
        <v>21117</v>
      </c>
      <c r="Z200">
        <v>301.58652499999999</v>
      </c>
      <c r="AA200">
        <v>70.019706999999997</v>
      </c>
      <c r="AB200">
        <v>211.16</v>
      </c>
      <c r="AC200">
        <v>972.75735599999996</v>
      </c>
      <c r="AD200">
        <v>97.275735999999995</v>
      </c>
      <c r="AE200">
        <v>1.4279999999999999E-2</v>
      </c>
      <c r="AF200">
        <v>7.5989999999999999E-3</v>
      </c>
      <c r="AG200">
        <v>0.53212999999999999</v>
      </c>
      <c r="AH200">
        <v>1.315E-2</v>
      </c>
      <c r="AI200">
        <v>1.2500000000000001E-2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</row>
    <row r="201" spans="1:57" x14ac:dyDescent="0.25">
      <c r="A201" t="s">
        <v>900</v>
      </c>
      <c r="B201" s="29">
        <v>6</v>
      </c>
      <c r="C201" t="s">
        <v>4</v>
      </c>
      <c r="D201">
        <v>12</v>
      </c>
      <c r="E201" t="s">
        <v>1</v>
      </c>
      <c r="F201" t="s">
        <v>52</v>
      </c>
      <c r="G201" s="29">
        <v>10304</v>
      </c>
      <c r="H201" s="29">
        <v>7</v>
      </c>
      <c r="I201" s="29">
        <f t="shared" si="30"/>
        <v>6.7934782608695649E-2</v>
      </c>
      <c r="J201" s="29">
        <v>5.7424999999994952E-2</v>
      </c>
      <c r="K201" s="29">
        <v>2.6780697504913587E-3</v>
      </c>
      <c r="L201" s="29">
        <v>27.594830709062958</v>
      </c>
      <c r="M201" s="29">
        <f t="shared" si="31"/>
        <v>7.3948512337473069</v>
      </c>
      <c r="N201" s="29">
        <v>0.44039988776460892</v>
      </c>
      <c r="O201" s="29">
        <f t="shared" si="32"/>
        <v>0.10800123351605129</v>
      </c>
      <c r="Q201" s="29">
        <v>6.6928599999999996</v>
      </c>
      <c r="R201" s="29">
        <v>37</v>
      </c>
      <c r="S201" s="29">
        <f t="shared" si="27"/>
        <v>10</v>
      </c>
      <c r="T201" s="29">
        <f t="shared" si="28"/>
        <v>5</v>
      </c>
      <c r="U201" s="29">
        <f t="shared" si="29"/>
        <v>15</v>
      </c>
      <c r="V201" s="29">
        <v>179</v>
      </c>
      <c r="W201" s="29" t="s">
        <v>2228</v>
      </c>
      <c r="Y201">
        <v>11791</v>
      </c>
      <c r="Z201">
        <v>425.11512499999998</v>
      </c>
      <c r="AA201">
        <v>27.736015999999999</v>
      </c>
      <c r="AB201">
        <v>117.9</v>
      </c>
      <c r="AC201">
        <v>378.22846299999998</v>
      </c>
      <c r="AD201">
        <v>37.822845999999998</v>
      </c>
      <c r="AE201">
        <v>3.6049999999999999E-2</v>
      </c>
      <c r="AF201">
        <v>1.6052E-2</v>
      </c>
      <c r="AG201">
        <v>0.44527800000000001</v>
      </c>
      <c r="AH201">
        <v>3.3649999999999999E-2</v>
      </c>
      <c r="AI201">
        <v>3.2500000000000001E-2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</row>
    <row r="202" spans="1:57" x14ac:dyDescent="0.25">
      <c r="A202" t="s">
        <v>901</v>
      </c>
      <c r="B202" s="29">
        <v>6</v>
      </c>
      <c r="C202" t="s">
        <v>9</v>
      </c>
      <c r="D202">
        <v>2</v>
      </c>
      <c r="E202" t="s">
        <v>1</v>
      </c>
      <c r="F202" t="s">
        <v>52</v>
      </c>
      <c r="G202" s="29">
        <v>8401</v>
      </c>
      <c r="H202" s="29">
        <v>38</v>
      </c>
      <c r="I202" s="29">
        <f t="shared" si="30"/>
        <v>0.45232710391620051</v>
      </c>
      <c r="J202" s="29">
        <v>4.9716666666663599E-2</v>
      </c>
      <c r="K202" s="29">
        <v>2.1822756609767537E-2</v>
      </c>
      <c r="L202" s="29">
        <v>30.55549637977618</v>
      </c>
      <c r="M202" s="29">
        <f t="shared" si="31"/>
        <v>4.4341855630340845</v>
      </c>
      <c r="N202" s="29">
        <v>0.43970438853537736</v>
      </c>
      <c r="O202" s="29">
        <f t="shared" si="32"/>
        <v>0.10869673274528285</v>
      </c>
      <c r="Q202" s="29">
        <v>6.6928599999999996</v>
      </c>
      <c r="R202" s="29">
        <v>37</v>
      </c>
      <c r="S202" s="29">
        <f t="shared" si="27"/>
        <v>10</v>
      </c>
      <c r="T202" s="29">
        <f t="shared" si="28"/>
        <v>5</v>
      </c>
      <c r="U202" s="29">
        <f t="shared" si="29"/>
        <v>15</v>
      </c>
      <c r="V202" s="29">
        <v>179</v>
      </c>
      <c r="W202" s="29" t="s">
        <v>2228</v>
      </c>
      <c r="Y202">
        <v>10001</v>
      </c>
      <c r="Z202">
        <v>327.93032499999998</v>
      </c>
      <c r="AA202">
        <v>30.497332</v>
      </c>
      <c r="AB202">
        <v>99.99</v>
      </c>
      <c r="AC202">
        <v>326.72702700000002</v>
      </c>
      <c r="AD202">
        <v>32.672702999999998</v>
      </c>
      <c r="AE202">
        <v>3.2786999999999997E-2</v>
      </c>
      <c r="AF202">
        <v>1.5577000000000001E-2</v>
      </c>
      <c r="AG202">
        <v>0.47509600000000002</v>
      </c>
      <c r="AH202">
        <v>3.0463E-2</v>
      </c>
      <c r="AI202">
        <v>2.75E-2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</row>
    <row r="203" spans="1:57" x14ac:dyDescent="0.25">
      <c r="A203" t="s">
        <v>901</v>
      </c>
      <c r="B203" s="29">
        <v>6</v>
      </c>
      <c r="C203" t="s">
        <v>2</v>
      </c>
      <c r="D203">
        <v>3</v>
      </c>
      <c r="E203" t="s">
        <v>1</v>
      </c>
      <c r="F203" t="s">
        <v>50</v>
      </c>
      <c r="G203" s="29">
        <v>16558</v>
      </c>
      <c r="H203" s="29">
        <v>0</v>
      </c>
      <c r="I203" s="29">
        <f t="shared" si="30"/>
        <v>0</v>
      </c>
      <c r="J203" s="29">
        <v>0</v>
      </c>
      <c r="K203" s="29">
        <v>0</v>
      </c>
      <c r="L203" s="29">
        <v>60.223533990755143</v>
      </c>
      <c r="M203" s="29">
        <f t="shared" si="31"/>
        <v>25.233852047944879</v>
      </c>
      <c r="N203" s="29">
        <v>0.40403671613473896</v>
      </c>
      <c r="O203" s="29">
        <f t="shared" si="32"/>
        <v>0.14436440514592125</v>
      </c>
      <c r="Q203" s="29">
        <v>6.6928599999999996</v>
      </c>
      <c r="R203" s="29">
        <v>37</v>
      </c>
      <c r="S203" s="29">
        <f t="shared" si="27"/>
        <v>10</v>
      </c>
      <c r="T203" s="29">
        <f t="shared" si="28"/>
        <v>5</v>
      </c>
      <c r="U203" s="29">
        <f t="shared" si="29"/>
        <v>15</v>
      </c>
      <c r="V203" s="29">
        <v>179</v>
      </c>
      <c r="W203" s="29" t="s">
        <v>2228</v>
      </c>
      <c r="Y203">
        <v>19871</v>
      </c>
      <c r="Z203">
        <v>327.93032499999998</v>
      </c>
      <c r="AA203">
        <v>60.595188999999998</v>
      </c>
      <c r="AB203">
        <v>198.7</v>
      </c>
      <c r="AC203">
        <v>1096.4475769999999</v>
      </c>
      <c r="AD203">
        <v>109.644758</v>
      </c>
      <c r="AE203">
        <v>1.6501999999999999E-2</v>
      </c>
      <c r="AF203">
        <v>6.6860000000000001E-3</v>
      </c>
      <c r="AG203">
        <v>0.40520099999999998</v>
      </c>
      <c r="AH203">
        <v>1.5650000000000001E-2</v>
      </c>
      <c r="AI203">
        <v>1.7500000000000002E-2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</row>
    <row r="204" spans="1:57" x14ac:dyDescent="0.25">
      <c r="A204" t="s">
        <v>901</v>
      </c>
      <c r="B204" s="29">
        <v>6</v>
      </c>
      <c r="C204" t="s">
        <v>0</v>
      </c>
      <c r="D204">
        <v>10</v>
      </c>
      <c r="E204" t="s">
        <v>1</v>
      </c>
      <c r="F204" t="s">
        <v>50</v>
      </c>
      <c r="G204" s="29">
        <v>10263</v>
      </c>
      <c r="H204" s="29">
        <v>0</v>
      </c>
      <c r="I204" s="29">
        <f t="shared" si="30"/>
        <v>0</v>
      </c>
      <c r="J204" s="29">
        <v>0</v>
      </c>
      <c r="K204" s="29">
        <v>0</v>
      </c>
      <c r="L204" s="29">
        <v>37.32782518100737</v>
      </c>
      <c r="M204" s="29">
        <f t="shared" si="31"/>
        <v>2.3381432381971052</v>
      </c>
      <c r="N204" s="29">
        <v>0.49612813451781917</v>
      </c>
      <c r="O204" s="29">
        <f t="shared" si="32"/>
        <v>5.2272986762841034E-2</v>
      </c>
      <c r="Q204" s="29">
        <v>6.6928599999999996</v>
      </c>
      <c r="R204" s="29">
        <v>37</v>
      </c>
      <c r="S204" s="29">
        <f t="shared" si="27"/>
        <v>10</v>
      </c>
      <c r="T204" s="29">
        <f t="shared" si="28"/>
        <v>5</v>
      </c>
      <c r="U204" s="29">
        <f t="shared" si="29"/>
        <v>15</v>
      </c>
      <c r="V204" s="29">
        <v>179</v>
      </c>
      <c r="W204" s="29" t="s">
        <v>2228</v>
      </c>
      <c r="Y204">
        <v>12323</v>
      </c>
      <c r="Z204">
        <v>327.93032499999998</v>
      </c>
      <c r="AA204">
        <v>37.578104000000003</v>
      </c>
      <c r="AB204">
        <v>123.22</v>
      </c>
      <c r="AC204">
        <v>555.10760400000004</v>
      </c>
      <c r="AD204">
        <v>55.510759999999998</v>
      </c>
      <c r="AE204">
        <v>2.6608E-2</v>
      </c>
      <c r="AF204">
        <v>1.3261999999999999E-2</v>
      </c>
      <c r="AG204">
        <v>0.49842799999999998</v>
      </c>
      <c r="AH204">
        <v>2.4924999999999999E-2</v>
      </c>
      <c r="AI204">
        <v>2.2499999999999999E-2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</row>
    <row r="205" spans="1:57" x14ac:dyDescent="0.25">
      <c r="A205" t="s">
        <v>902</v>
      </c>
      <c r="B205" s="29">
        <v>6</v>
      </c>
      <c r="C205" t="s">
        <v>11</v>
      </c>
      <c r="D205">
        <v>16</v>
      </c>
      <c r="E205" t="s">
        <v>1</v>
      </c>
      <c r="F205" t="s">
        <v>52</v>
      </c>
      <c r="G205" s="29">
        <v>4844</v>
      </c>
      <c r="H205" s="29">
        <v>859</v>
      </c>
      <c r="I205" s="29">
        <f t="shared" si="30"/>
        <v>17.733278282411231</v>
      </c>
      <c r="J205" s="29">
        <v>4.3527070063694925E-2</v>
      </c>
      <c r="K205" s="29">
        <v>0.43753567843212421</v>
      </c>
      <c r="L205" s="29">
        <v>13.499508447931271</v>
      </c>
      <c r="M205" s="29">
        <f t="shared" si="31"/>
        <v>21.490173494878995</v>
      </c>
      <c r="N205" s="29">
        <v>1.0677275143166871</v>
      </c>
      <c r="O205" s="29">
        <f t="shared" si="32"/>
        <v>0.5193263930360269</v>
      </c>
      <c r="Q205" s="29">
        <v>6.6928599999999996</v>
      </c>
      <c r="R205" s="29">
        <v>37</v>
      </c>
      <c r="S205" s="29">
        <f t="shared" si="27"/>
        <v>10</v>
      </c>
      <c r="T205" s="29">
        <f t="shared" si="28"/>
        <v>5</v>
      </c>
      <c r="U205" s="29">
        <f t="shared" si="29"/>
        <v>15</v>
      </c>
      <c r="V205" s="29">
        <v>179</v>
      </c>
      <c r="W205" s="29" t="s">
        <v>2228</v>
      </c>
      <c r="Y205">
        <v>5614</v>
      </c>
      <c r="Z205">
        <v>417.87217500000003</v>
      </c>
      <c r="AA205">
        <v>13.43473</v>
      </c>
      <c r="AB205">
        <v>56.01</v>
      </c>
      <c r="AC205">
        <v>100.92685400000001</v>
      </c>
      <c r="AD205">
        <v>10.092684999999999</v>
      </c>
      <c r="AE205">
        <v>7.4423000000000003E-2</v>
      </c>
      <c r="AF205">
        <v>8.1280000000000005E-2</v>
      </c>
      <c r="AG205">
        <v>1.0921320000000001</v>
      </c>
      <c r="AH205">
        <v>5.0724999999999999E-2</v>
      </c>
      <c r="AI205">
        <v>2.5000000000000001E-3</v>
      </c>
      <c r="AJ205">
        <v>45</v>
      </c>
      <c r="AK205">
        <v>0.10768800000000001</v>
      </c>
      <c r="AL205">
        <v>6.4613060000000004</v>
      </c>
      <c r="AM205">
        <v>6.8578549999999998</v>
      </c>
      <c r="AN205">
        <v>6.0295000000000001E-2</v>
      </c>
      <c r="AO205">
        <v>5.1521999999999998E-2</v>
      </c>
      <c r="AP205">
        <v>8.5555559999999993</v>
      </c>
      <c r="AQ205">
        <v>3.4281959999999998</v>
      </c>
      <c r="AR205">
        <v>7.9799999999999992E-3</v>
      </c>
      <c r="AS205">
        <v>8.2730000000000008E-3</v>
      </c>
      <c r="AT205">
        <v>164.586455</v>
      </c>
      <c r="AU205">
        <v>67.335218999999995</v>
      </c>
      <c r="AV205">
        <v>489.59451899999999</v>
      </c>
      <c r="AW205">
        <v>103.41498799999999</v>
      </c>
      <c r="AX205">
        <v>7.1972139999999998</v>
      </c>
      <c r="AY205">
        <v>29.199715000000001</v>
      </c>
      <c r="AZ205">
        <v>6.534065</v>
      </c>
      <c r="BA205">
        <v>10.153918000000001</v>
      </c>
    </row>
    <row r="206" spans="1:57" x14ac:dyDescent="0.25">
      <c r="A206" t="s">
        <v>903</v>
      </c>
      <c r="B206" s="29">
        <v>6</v>
      </c>
      <c r="C206" t="s">
        <v>4</v>
      </c>
      <c r="D206">
        <v>12</v>
      </c>
      <c r="E206" t="s">
        <v>1</v>
      </c>
      <c r="F206" t="s">
        <v>51</v>
      </c>
      <c r="G206" s="29">
        <v>4885</v>
      </c>
      <c r="H206" s="29">
        <v>92</v>
      </c>
      <c r="I206" s="29">
        <f t="shared" si="30"/>
        <v>1.8833162743091096</v>
      </c>
      <c r="J206" s="29">
        <v>5.900416666666549E-2</v>
      </c>
      <c r="K206" s="29">
        <v>6.2516057696283253E-2</v>
      </c>
      <c r="L206" s="29">
        <v>16.96616343590798</v>
      </c>
      <c r="M206" s="29">
        <f t="shared" si="31"/>
        <v>18.023518506902285</v>
      </c>
      <c r="N206" s="29">
        <v>0.84850771094455979</v>
      </c>
      <c r="O206" s="29">
        <f t="shared" si="32"/>
        <v>0.30010658966389958</v>
      </c>
      <c r="Q206" s="29">
        <v>6.6928599999999996</v>
      </c>
      <c r="R206" s="29">
        <v>37</v>
      </c>
      <c r="S206" s="29">
        <f t="shared" si="27"/>
        <v>10</v>
      </c>
      <c r="T206" s="29">
        <f t="shared" si="28"/>
        <v>5</v>
      </c>
      <c r="U206" s="29">
        <f t="shared" si="29"/>
        <v>15</v>
      </c>
      <c r="V206" s="29">
        <v>179</v>
      </c>
      <c r="W206" s="29" t="s">
        <v>2228</v>
      </c>
      <c r="Y206">
        <v>5598</v>
      </c>
      <c r="Z206">
        <v>333.65424999999999</v>
      </c>
      <c r="AA206">
        <v>16.777847000000001</v>
      </c>
      <c r="AB206">
        <v>55.9</v>
      </c>
      <c r="AC206">
        <v>110.578795</v>
      </c>
      <c r="AD206">
        <v>11.057880000000001</v>
      </c>
      <c r="AE206">
        <v>5.9590999999999998E-2</v>
      </c>
      <c r="AF206">
        <v>5.0679000000000002E-2</v>
      </c>
      <c r="AG206">
        <v>0.85043899999999994</v>
      </c>
      <c r="AH206">
        <v>4.6300000000000001E-2</v>
      </c>
      <c r="AI206">
        <v>3.2500000000000001E-2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</row>
    <row r="207" spans="1:57" x14ac:dyDescent="0.25">
      <c r="A207" t="s">
        <v>904</v>
      </c>
      <c r="B207" s="29">
        <v>6</v>
      </c>
      <c r="C207" t="s">
        <v>3</v>
      </c>
      <c r="D207">
        <v>4</v>
      </c>
      <c r="E207" t="s">
        <v>1</v>
      </c>
      <c r="F207" t="s">
        <v>52</v>
      </c>
      <c r="G207" s="29">
        <v>7082</v>
      </c>
      <c r="H207" s="29">
        <v>148</v>
      </c>
      <c r="I207" s="29">
        <f t="shared" si="30"/>
        <v>2.0898051397910193</v>
      </c>
      <c r="J207" s="29">
        <v>6.5339473684208671E-2</v>
      </c>
      <c r="K207" s="29">
        <v>7.128945784208679E-2</v>
      </c>
      <c r="L207" s="29">
        <v>26.572207391455716</v>
      </c>
      <c r="M207" s="29">
        <f t="shared" si="31"/>
        <v>8.4174745513545481</v>
      </c>
      <c r="N207" s="29">
        <v>0.7192124509679928</v>
      </c>
      <c r="O207" s="29">
        <f t="shared" si="32"/>
        <v>0.17081132968733259</v>
      </c>
      <c r="Q207" s="29">
        <v>6.6928599999999996</v>
      </c>
      <c r="R207" s="29">
        <v>37</v>
      </c>
      <c r="S207" s="29">
        <f t="shared" si="27"/>
        <v>10</v>
      </c>
      <c r="T207" s="29">
        <f t="shared" si="28"/>
        <v>5</v>
      </c>
      <c r="U207" s="29">
        <f t="shared" si="29"/>
        <v>15</v>
      </c>
      <c r="V207" s="29">
        <v>179</v>
      </c>
      <c r="W207" s="29" t="s">
        <v>2228</v>
      </c>
      <c r="Y207">
        <v>8054</v>
      </c>
      <c r="Z207">
        <v>302.99804999999998</v>
      </c>
      <c r="AA207">
        <v>26.581029000000001</v>
      </c>
      <c r="AB207">
        <v>80.53</v>
      </c>
      <c r="AC207">
        <v>224.89848599999999</v>
      </c>
      <c r="AD207">
        <v>22.489849</v>
      </c>
      <c r="AE207">
        <v>3.7617999999999999E-2</v>
      </c>
      <c r="AF207">
        <v>2.7997000000000001E-2</v>
      </c>
      <c r="AG207">
        <v>0.74424900000000005</v>
      </c>
      <c r="AH207">
        <v>3.125E-2</v>
      </c>
      <c r="AI207">
        <v>2.2499999999999999E-2</v>
      </c>
      <c r="AJ207">
        <v>2</v>
      </c>
      <c r="AK207">
        <v>6.6010000000000001E-3</v>
      </c>
      <c r="AL207">
        <v>0.39604200000000001</v>
      </c>
      <c r="AM207">
        <v>0.63322599999999996</v>
      </c>
      <c r="AN207">
        <v>0.205813</v>
      </c>
      <c r="AO207">
        <v>0.14341899999999999</v>
      </c>
      <c r="AP207">
        <v>25.5</v>
      </c>
      <c r="AQ207">
        <v>16.263456000000001</v>
      </c>
      <c r="AR207">
        <v>8.4010000000000005E-3</v>
      </c>
      <c r="AS207">
        <v>3.8080000000000002E-3</v>
      </c>
      <c r="AT207">
        <v>120.849518</v>
      </c>
      <c r="AU207">
        <v>5.1923620000000001</v>
      </c>
      <c r="AV207">
        <v>321.23960699999998</v>
      </c>
      <c r="AW207">
        <v>69.481392</v>
      </c>
      <c r="AX207">
        <v>2.8356499999999998</v>
      </c>
      <c r="AY207">
        <v>0</v>
      </c>
      <c r="AZ207">
        <v>9.3441449999999993</v>
      </c>
      <c r="BA207">
        <v>0.74535600000000002</v>
      </c>
      <c r="BD207">
        <f>COUNT(#REF!)</f>
        <v>0</v>
      </c>
      <c r="BE207" t="e">
        <f>BD207/#REF!*100</f>
        <v>#REF!</v>
      </c>
    </row>
    <row r="208" spans="1:57" x14ac:dyDescent="0.25">
      <c r="A208" t="s">
        <v>905</v>
      </c>
      <c r="B208" s="29">
        <v>6</v>
      </c>
      <c r="C208" t="s">
        <v>4</v>
      </c>
      <c r="D208">
        <v>12</v>
      </c>
      <c r="E208" t="s">
        <v>1</v>
      </c>
      <c r="F208" t="s">
        <v>52</v>
      </c>
      <c r="G208" s="29">
        <v>9434</v>
      </c>
      <c r="H208" s="29">
        <v>264</v>
      </c>
      <c r="I208" s="29">
        <f t="shared" si="30"/>
        <v>2.7983888064447742</v>
      </c>
      <c r="J208" s="29">
        <v>7.7956451612905653E-2</v>
      </c>
      <c r="K208" s="29">
        <v>9.4673277460326138E-2</v>
      </c>
      <c r="L208" s="29">
        <v>28.811216114861832</v>
      </c>
      <c r="M208" s="29">
        <f t="shared" si="31"/>
        <v>6.1784658279484326</v>
      </c>
      <c r="N208" s="29">
        <v>0.6739810570867939</v>
      </c>
      <c r="O208" s="29">
        <f t="shared" si="32"/>
        <v>0.12557993580613369</v>
      </c>
      <c r="Q208" s="29">
        <v>6.6928599999999996</v>
      </c>
      <c r="R208" s="29">
        <v>37</v>
      </c>
      <c r="S208" s="29">
        <f t="shared" si="27"/>
        <v>10</v>
      </c>
      <c r="T208" s="29">
        <f t="shared" si="28"/>
        <v>5</v>
      </c>
      <c r="U208" s="29">
        <f t="shared" si="29"/>
        <v>15</v>
      </c>
      <c r="V208" s="29">
        <v>179</v>
      </c>
      <c r="W208" s="29" t="s">
        <v>2228</v>
      </c>
      <c r="Y208">
        <v>11151</v>
      </c>
      <c r="Z208">
        <v>390.83120000000002</v>
      </c>
      <c r="AA208">
        <v>28.531499</v>
      </c>
      <c r="AB208">
        <v>111.49</v>
      </c>
      <c r="AC208">
        <v>320.79113100000001</v>
      </c>
      <c r="AD208">
        <v>32.079113</v>
      </c>
      <c r="AE208">
        <v>3.5047000000000002E-2</v>
      </c>
      <c r="AF208">
        <v>2.4653999999999999E-2</v>
      </c>
      <c r="AG208">
        <v>0.70346299999999995</v>
      </c>
      <c r="AH208">
        <v>2.9899999999999999E-2</v>
      </c>
      <c r="AI208">
        <v>2.2499999999999999E-2</v>
      </c>
      <c r="AJ208">
        <v>4</v>
      </c>
      <c r="AK208">
        <v>1.0234999999999999E-2</v>
      </c>
      <c r="AL208">
        <v>0.61407599999999996</v>
      </c>
      <c r="AM208">
        <v>1.0582009999999999</v>
      </c>
      <c r="AN208">
        <v>0.35208800000000001</v>
      </c>
      <c r="AO208">
        <v>9.2034000000000005E-2</v>
      </c>
      <c r="AP208">
        <v>29.5</v>
      </c>
      <c r="AQ208">
        <v>6.6080759999999996</v>
      </c>
      <c r="AR208">
        <v>1.2354E-2</v>
      </c>
      <c r="AS208">
        <v>5.8650000000000004E-3</v>
      </c>
      <c r="AT208">
        <v>81.376971999999995</v>
      </c>
      <c r="AU208">
        <v>4.8166580000000003</v>
      </c>
      <c r="AV208">
        <v>445.736876</v>
      </c>
      <c r="AW208">
        <v>261.69050800000002</v>
      </c>
      <c r="AX208">
        <v>41.983133000000002</v>
      </c>
      <c r="AY208">
        <v>26.100639999999999</v>
      </c>
      <c r="AZ208">
        <v>6.3325129999999996</v>
      </c>
      <c r="BA208">
        <v>0.72843100000000005</v>
      </c>
      <c r="BD208">
        <f>COUNT(#REF!)</f>
        <v>0</v>
      </c>
      <c r="BE208" t="e">
        <f>BD208/#REF!*100</f>
        <v>#REF!</v>
      </c>
    </row>
    <row r="209" spans="1:53" x14ac:dyDescent="0.25">
      <c r="A209" t="s">
        <v>905</v>
      </c>
      <c r="B209" s="29">
        <v>6</v>
      </c>
      <c r="C209" t="s">
        <v>11</v>
      </c>
      <c r="D209">
        <v>16</v>
      </c>
      <c r="E209" t="s">
        <v>1</v>
      </c>
      <c r="F209" t="s">
        <v>52</v>
      </c>
      <c r="G209" s="29">
        <v>1448</v>
      </c>
      <c r="H209" s="29">
        <v>420</v>
      </c>
      <c r="I209" s="29">
        <f t="shared" si="30"/>
        <v>29.005524861878452</v>
      </c>
      <c r="J209" s="29">
        <v>6.4260795454544467E-2</v>
      </c>
      <c r="K209" s="29">
        <v>0.2687499489196355</v>
      </c>
      <c r="L209" s="29">
        <v>4.4221582504049115</v>
      </c>
      <c r="M209" s="29">
        <f t="shared" si="31"/>
        <v>30.567523692405352</v>
      </c>
      <c r="N209" s="29">
        <v>1.3565212180467698</v>
      </c>
      <c r="O209" s="29">
        <f t="shared" si="32"/>
        <v>0.80812009676610963</v>
      </c>
      <c r="Q209" s="29">
        <v>6.6928599999999996</v>
      </c>
      <c r="R209" s="29">
        <v>37</v>
      </c>
      <c r="S209" s="29">
        <f t="shared" si="27"/>
        <v>10</v>
      </c>
      <c r="T209" s="29">
        <f t="shared" si="28"/>
        <v>5</v>
      </c>
      <c r="U209" s="29">
        <f t="shared" si="29"/>
        <v>15</v>
      </c>
      <c r="V209" s="29">
        <v>179</v>
      </c>
      <c r="W209" s="29" t="s">
        <v>2228</v>
      </c>
      <c r="Y209">
        <v>1772</v>
      </c>
      <c r="Z209">
        <v>390.83120000000002</v>
      </c>
      <c r="AA209">
        <v>4.5339270000000003</v>
      </c>
      <c r="AB209">
        <v>15.3</v>
      </c>
      <c r="AC209">
        <v>30.042137</v>
      </c>
      <c r="AD209">
        <v>3.0042140000000002</v>
      </c>
      <c r="AE209">
        <v>0.220446</v>
      </c>
      <c r="AF209">
        <v>0.290742</v>
      </c>
      <c r="AG209">
        <v>1.318883</v>
      </c>
      <c r="AH209">
        <v>0.10795</v>
      </c>
      <c r="AI209">
        <v>2.5000000000000001E-3</v>
      </c>
      <c r="AJ209">
        <v>48</v>
      </c>
      <c r="AK209">
        <v>0.12281499999999999</v>
      </c>
      <c r="AL209">
        <v>7.3689099999999996</v>
      </c>
      <c r="AM209">
        <v>18.792325000000002</v>
      </c>
      <c r="AN209">
        <v>0.10106800000000001</v>
      </c>
      <c r="AO209">
        <v>0.209011</v>
      </c>
      <c r="AP209">
        <v>6.9375</v>
      </c>
      <c r="AQ209">
        <v>5.3966349999999998</v>
      </c>
      <c r="AR209">
        <v>1.7021999999999999E-2</v>
      </c>
      <c r="AS209">
        <v>2.8938999999999999E-2</v>
      </c>
      <c r="AT209">
        <v>176.47605100000001</v>
      </c>
      <c r="AU209">
        <v>121.26860600000001</v>
      </c>
      <c r="AV209">
        <v>528.05992800000001</v>
      </c>
      <c r="AW209">
        <v>192.65964099999999</v>
      </c>
      <c r="AX209">
        <v>8.0812410000000003</v>
      </c>
      <c r="AY209">
        <v>8.8555740000000007</v>
      </c>
      <c r="AZ209">
        <v>7.4936170000000004</v>
      </c>
      <c r="BA209">
        <v>3.1815799999999999</v>
      </c>
    </row>
    <row r="210" spans="1:53" x14ac:dyDescent="0.25">
      <c r="A210" t="s">
        <v>906</v>
      </c>
      <c r="B210" s="29">
        <v>6</v>
      </c>
      <c r="C210" t="s">
        <v>2</v>
      </c>
      <c r="D210">
        <v>3</v>
      </c>
      <c r="E210" t="s">
        <v>1</v>
      </c>
      <c r="F210" t="s">
        <v>50</v>
      </c>
      <c r="G210" s="29">
        <v>6371</v>
      </c>
      <c r="H210" s="29">
        <v>19</v>
      </c>
      <c r="I210" s="29">
        <f t="shared" si="30"/>
        <v>0.29822633809449062</v>
      </c>
      <c r="J210" s="29">
        <v>2.9506250000004286E-2</v>
      </c>
      <c r="K210" s="29">
        <v>1.4243362053789203E-2</v>
      </c>
      <c r="L210" s="29">
        <v>22.686114911172751</v>
      </c>
      <c r="M210" s="29">
        <f t="shared" si="31"/>
        <v>12.303567031637513</v>
      </c>
      <c r="N210" s="29">
        <v>0.5226995442482949</v>
      </c>
      <c r="O210" s="29">
        <f t="shared" si="32"/>
        <v>2.5701577032365308E-2</v>
      </c>
      <c r="P210" s="29">
        <v>1.0355965568062047</v>
      </c>
      <c r="Q210" s="29">
        <v>6.6928599999999996</v>
      </c>
      <c r="R210" s="29">
        <v>37</v>
      </c>
      <c r="S210" s="29">
        <f t="shared" si="27"/>
        <v>10</v>
      </c>
      <c r="T210" s="29">
        <f t="shared" si="28"/>
        <v>5</v>
      </c>
      <c r="U210" s="29">
        <f t="shared" si="29"/>
        <v>15</v>
      </c>
      <c r="V210" s="29">
        <v>179</v>
      </c>
      <c r="W210" s="29" t="s">
        <v>2228</v>
      </c>
      <c r="Y210">
        <v>6914</v>
      </c>
      <c r="Z210">
        <v>304.38627500000001</v>
      </c>
      <c r="AA210">
        <v>22.714559000000001</v>
      </c>
      <c r="AB210">
        <v>69.13</v>
      </c>
      <c r="AC210">
        <v>185.479522</v>
      </c>
      <c r="AD210">
        <v>18.547951999999999</v>
      </c>
      <c r="AE210">
        <v>4.4021999999999999E-2</v>
      </c>
      <c r="AF210">
        <v>2.3148999999999999E-2</v>
      </c>
      <c r="AG210">
        <v>0.52585300000000001</v>
      </c>
      <c r="AH210">
        <v>3.9774999999999998E-2</v>
      </c>
      <c r="AI210">
        <v>3.7499999999999999E-2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</row>
    <row r="211" spans="1:53" x14ac:dyDescent="0.25">
      <c r="A211" t="s">
        <v>906</v>
      </c>
      <c r="B211" s="29">
        <v>6</v>
      </c>
      <c r="C211" t="s">
        <v>0</v>
      </c>
      <c r="D211">
        <v>10</v>
      </c>
      <c r="E211" t="s">
        <v>1</v>
      </c>
      <c r="F211" t="s">
        <v>52</v>
      </c>
      <c r="G211" s="29">
        <v>17119</v>
      </c>
      <c r="H211" s="29">
        <v>219</v>
      </c>
      <c r="I211" s="29">
        <f t="shared" si="30"/>
        <v>1.2792803317950816</v>
      </c>
      <c r="J211" s="29">
        <v>3.2700000000000111E-2</v>
      </c>
      <c r="K211" s="29">
        <v>0.10326437488997171</v>
      </c>
      <c r="L211" s="29">
        <v>60.95802874970434</v>
      </c>
      <c r="M211" s="29">
        <f t="shared" si="31"/>
        <v>25.968346806894075</v>
      </c>
      <c r="N211" s="29">
        <v>0.55865363870916684</v>
      </c>
      <c r="O211" s="29">
        <f t="shared" si="32"/>
        <v>1.0252517428506636E-2</v>
      </c>
      <c r="P211" s="29">
        <v>1.0086576269977072</v>
      </c>
      <c r="Q211" s="29">
        <v>6.6928599999999996</v>
      </c>
      <c r="R211" s="29">
        <v>37</v>
      </c>
      <c r="S211" s="29">
        <f t="shared" si="27"/>
        <v>10</v>
      </c>
      <c r="T211" s="29">
        <f t="shared" si="28"/>
        <v>5</v>
      </c>
      <c r="U211" s="29">
        <f t="shared" si="29"/>
        <v>15</v>
      </c>
      <c r="V211" s="29">
        <v>179</v>
      </c>
      <c r="W211" s="29" t="s">
        <v>2228</v>
      </c>
      <c r="Y211">
        <v>18573</v>
      </c>
      <c r="Z211">
        <v>304.38627500000001</v>
      </c>
      <c r="AA211">
        <v>61.017862999999998</v>
      </c>
      <c r="AB211">
        <v>185.72</v>
      </c>
      <c r="AC211">
        <v>813.03221399999995</v>
      </c>
      <c r="AD211">
        <v>81.303220999999994</v>
      </c>
      <c r="AE211">
        <v>1.6388E-2</v>
      </c>
      <c r="AF211">
        <v>9.1299999999999992E-3</v>
      </c>
      <c r="AG211">
        <v>0.55712899999999999</v>
      </c>
      <c r="AH211">
        <v>1.4874999999999999E-2</v>
      </c>
      <c r="AI211">
        <v>1.2500000000000001E-2</v>
      </c>
      <c r="AJ211">
        <v>4</v>
      </c>
      <c r="AK211">
        <v>1.3141E-2</v>
      </c>
      <c r="AL211">
        <v>0.78847199999999995</v>
      </c>
      <c r="AM211">
        <v>1.1145210000000001</v>
      </c>
      <c r="AN211">
        <v>0.41568100000000002</v>
      </c>
      <c r="AO211">
        <v>0.31501200000000001</v>
      </c>
      <c r="AP211">
        <v>51.75</v>
      </c>
      <c r="AQ211">
        <v>25.421448000000002</v>
      </c>
      <c r="AR211">
        <v>8.1910000000000004E-3</v>
      </c>
      <c r="AS211">
        <v>3.1900000000000001E-3</v>
      </c>
      <c r="AT211">
        <v>135.68709000000001</v>
      </c>
      <c r="AU211">
        <v>28.725738</v>
      </c>
      <c r="AV211">
        <v>358.10972099999998</v>
      </c>
      <c r="AW211">
        <v>81.656405000000007</v>
      </c>
      <c r="AX211">
        <v>57.329616999999999</v>
      </c>
      <c r="AY211">
        <v>44.581910999999998</v>
      </c>
      <c r="AZ211">
        <v>6.0997079999999997</v>
      </c>
      <c r="BA211">
        <v>0.74535600000000002</v>
      </c>
    </row>
    <row r="212" spans="1:53" x14ac:dyDescent="0.25">
      <c r="A212" t="s">
        <v>906</v>
      </c>
      <c r="B212" s="29">
        <v>6</v>
      </c>
      <c r="C212" t="s">
        <v>13</v>
      </c>
      <c r="D212">
        <v>11</v>
      </c>
      <c r="E212" t="s">
        <v>1</v>
      </c>
      <c r="F212" t="s">
        <v>52</v>
      </c>
      <c r="G212" s="29">
        <v>8512</v>
      </c>
      <c r="H212" s="29">
        <v>218</v>
      </c>
      <c r="I212" s="29">
        <f t="shared" si="30"/>
        <v>2.5610902255639099</v>
      </c>
      <c r="J212" s="29">
        <v>6.1875862068964463E-2</v>
      </c>
      <c r="K212" s="29">
        <v>0.10326437488997171</v>
      </c>
      <c r="L212" s="29">
        <v>30.309874450463422</v>
      </c>
      <c r="M212" s="29">
        <f t="shared" si="31"/>
        <v>4.6798074923468427</v>
      </c>
      <c r="N212" s="29">
        <v>0.69251329018276542</v>
      </c>
      <c r="O212" s="29">
        <f t="shared" si="32"/>
        <v>0.14411216890210521</v>
      </c>
      <c r="P212" s="29">
        <v>1.0029882600674884</v>
      </c>
      <c r="Q212" s="29">
        <v>6.6928599999999996</v>
      </c>
      <c r="R212" s="29">
        <v>37</v>
      </c>
      <c r="S212" s="29">
        <f t="shared" si="27"/>
        <v>10</v>
      </c>
      <c r="T212" s="29">
        <f t="shared" si="28"/>
        <v>5</v>
      </c>
      <c r="U212" s="29">
        <f t="shared" si="29"/>
        <v>15</v>
      </c>
      <c r="V212" s="29">
        <v>179</v>
      </c>
      <c r="W212" s="29" t="s">
        <v>2228</v>
      </c>
      <c r="Y212">
        <v>9164</v>
      </c>
      <c r="Z212">
        <v>304.38627500000001</v>
      </c>
      <c r="AA212">
        <v>30.106482</v>
      </c>
      <c r="AB212">
        <v>91.63</v>
      </c>
      <c r="AC212">
        <v>273.06104299999998</v>
      </c>
      <c r="AD212">
        <v>27.306104000000001</v>
      </c>
      <c r="AE212">
        <v>3.3208000000000001E-2</v>
      </c>
      <c r="AF212">
        <v>2.2932999999999999E-2</v>
      </c>
      <c r="AG212">
        <v>0.69059800000000005</v>
      </c>
      <c r="AH212">
        <v>2.8150000000000001E-2</v>
      </c>
      <c r="AI212">
        <v>2.2499999999999999E-2</v>
      </c>
      <c r="AJ212">
        <v>2</v>
      </c>
      <c r="AK212">
        <v>6.5709999999999996E-3</v>
      </c>
      <c r="AL212">
        <v>0.39423599999999998</v>
      </c>
      <c r="AM212">
        <v>0.447403</v>
      </c>
      <c r="AN212">
        <v>0.224938</v>
      </c>
      <c r="AO212">
        <v>0.230216</v>
      </c>
      <c r="AP212">
        <v>20.5</v>
      </c>
      <c r="AQ212">
        <v>13.435029</v>
      </c>
      <c r="AR212">
        <v>1.1535E-2</v>
      </c>
      <c r="AS212">
        <v>7.4330000000000004E-3</v>
      </c>
      <c r="AT212">
        <v>117.848163</v>
      </c>
      <c r="AU212">
        <v>60.885970999999998</v>
      </c>
      <c r="AV212">
        <v>375.19204300000001</v>
      </c>
      <c r="AW212">
        <v>150.94702899999999</v>
      </c>
      <c r="AX212">
        <v>3.9774999999999998E-2</v>
      </c>
      <c r="AY212">
        <v>0</v>
      </c>
      <c r="AZ212">
        <v>5.3125609999999996</v>
      </c>
      <c r="BA212">
        <v>0.74535600000000002</v>
      </c>
    </row>
    <row r="213" spans="1:53" x14ac:dyDescent="0.25">
      <c r="A213" t="s">
        <v>907</v>
      </c>
      <c r="B213" s="29">
        <v>6</v>
      </c>
      <c r="C213" t="s">
        <v>2</v>
      </c>
      <c r="D213">
        <v>3</v>
      </c>
      <c r="E213" t="s">
        <v>1</v>
      </c>
      <c r="F213" t="s">
        <v>52</v>
      </c>
      <c r="G213" s="29">
        <v>16808</v>
      </c>
      <c r="H213" s="29">
        <v>250</v>
      </c>
      <c r="I213" s="29">
        <f t="shared" si="30"/>
        <v>1.487386958591147</v>
      </c>
      <c r="J213" s="29">
        <v>3.8780833333333931E-2</v>
      </c>
      <c r="K213" s="29">
        <v>0.105253422940272</v>
      </c>
      <c r="L213" s="29">
        <v>58.969984426003059</v>
      </c>
      <c r="M213" s="29">
        <f t="shared" si="31"/>
        <v>23.980302483192794</v>
      </c>
      <c r="N213" s="29">
        <v>0.57727669814954563</v>
      </c>
      <c r="O213" s="29">
        <f t="shared" si="32"/>
        <v>2.8875576868885422E-2</v>
      </c>
      <c r="P213" s="29">
        <v>0.98338264811358456</v>
      </c>
      <c r="Q213" s="29">
        <v>6.6928599999999996</v>
      </c>
      <c r="R213" s="29">
        <v>37</v>
      </c>
      <c r="S213" s="29">
        <f t="shared" si="27"/>
        <v>10</v>
      </c>
      <c r="T213" s="29">
        <f t="shared" si="28"/>
        <v>5</v>
      </c>
      <c r="U213" s="29">
        <f t="shared" si="29"/>
        <v>15</v>
      </c>
      <c r="V213" s="29">
        <v>179</v>
      </c>
      <c r="W213" s="29" t="s">
        <v>2228</v>
      </c>
      <c r="Y213">
        <v>17748</v>
      </c>
      <c r="Z213">
        <v>301.31675000000001</v>
      </c>
      <c r="AA213">
        <v>58.901471999999998</v>
      </c>
      <c r="AB213">
        <v>177.47</v>
      </c>
      <c r="AC213">
        <v>753.869955</v>
      </c>
      <c r="AD213">
        <v>75.386995999999996</v>
      </c>
      <c r="AE213">
        <v>1.6975000000000001E-2</v>
      </c>
      <c r="AF213">
        <v>9.8390000000000005E-3</v>
      </c>
      <c r="AG213">
        <v>0.57961099999999999</v>
      </c>
      <c r="AH213">
        <v>1.5174999999999999E-2</v>
      </c>
      <c r="AI213">
        <v>1.2500000000000001E-2</v>
      </c>
      <c r="AJ213">
        <v>4</v>
      </c>
      <c r="AK213">
        <v>1.3275E-2</v>
      </c>
      <c r="AL213">
        <v>0.79650399999999999</v>
      </c>
      <c r="AM213">
        <v>0.68176700000000001</v>
      </c>
      <c r="AN213">
        <v>0.19628799999999999</v>
      </c>
      <c r="AO213">
        <v>9.4308000000000003E-2</v>
      </c>
      <c r="AP213">
        <v>30.25</v>
      </c>
      <c r="AQ213">
        <v>9.1787799999999997</v>
      </c>
      <c r="AR213">
        <v>6.711E-3</v>
      </c>
      <c r="AS213">
        <v>3.1689999999999999E-3</v>
      </c>
      <c r="AT213">
        <v>164.742717</v>
      </c>
      <c r="AU213">
        <v>45.849345999999997</v>
      </c>
      <c r="AV213">
        <v>362.06962399999998</v>
      </c>
      <c r="AW213">
        <v>103.03176000000001</v>
      </c>
      <c r="AX213">
        <v>65.061400000000006</v>
      </c>
      <c r="AY213">
        <v>47.047548999999997</v>
      </c>
      <c r="AZ213">
        <v>5.6998170000000004</v>
      </c>
      <c r="BA213">
        <v>0.47140500000000002</v>
      </c>
    </row>
    <row r="214" spans="1:53" x14ac:dyDescent="0.25">
      <c r="A214" t="s">
        <v>907</v>
      </c>
      <c r="B214" s="29">
        <v>6</v>
      </c>
      <c r="C214" t="s">
        <v>15</v>
      </c>
      <c r="D214">
        <v>6</v>
      </c>
      <c r="E214" t="s">
        <v>1</v>
      </c>
      <c r="F214" t="s">
        <v>52</v>
      </c>
      <c r="G214" s="29">
        <v>8251</v>
      </c>
      <c r="H214" s="29">
        <v>441</v>
      </c>
      <c r="I214" s="29">
        <f t="shared" si="30"/>
        <v>5.3448066900981699</v>
      </c>
      <c r="J214" s="29">
        <v>6.6847272727267884E-2</v>
      </c>
      <c r="K214" s="29">
        <v>0.192964608723832</v>
      </c>
      <c r="L214" s="29">
        <v>28.948199756006144</v>
      </c>
      <c r="M214" s="29">
        <f t="shared" si="31"/>
        <v>6.0414821868041209</v>
      </c>
      <c r="N214" s="29">
        <v>0.7956002555513626</v>
      </c>
      <c r="O214" s="29">
        <f t="shared" si="32"/>
        <v>0.24719913427070239</v>
      </c>
      <c r="P214" s="29">
        <v>0.98338264811358456</v>
      </c>
      <c r="Q214" s="29">
        <v>6.6928599999999996</v>
      </c>
      <c r="R214" s="29">
        <v>37</v>
      </c>
      <c r="S214" s="29">
        <f t="shared" si="27"/>
        <v>10</v>
      </c>
      <c r="T214" s="29">
        <f t="shared" si="28"/>
        <v>5</v>
      </c>
      <c r="U214" s="29">
        <f t="shared" si="29"/>
        <v>15</v>
      </c>
      <c r="V214" s="29">
        <v>179</v>
      </c>
      <c r="W214" s="29" t="s">
        <v>2228</v>
      </c>
      <c r="Y214">
        <v>8716</v>
      </c>
      <c r="Z214">
        <v>301.31675000000001</v>
      </c>
      <c r="AA214">
        <v>28.926371</v>
      </c>
      <c r="AB214">
        <v>87.15</v>
      </c>
      <c r="AC214">
        <v>249.03153900000001</v>
      </c>
      <c r="AD214">
        <v>24.903154000000001</v>
      </c>
      <c r="AE214">
        <v>3.4563000000000003E-2</v>
      </c>
      <c r="AF214">
        <v>2.7493E-2</v>
      </c>
      <c r="AG214">
        <v>0.79544199999999998</v>
      </c>
      <c r="AH214">
        <v>2.8074999999999999E-2</v>
      </c>
      <c r="AI214">
        <v>2.2499999999999999E-2</v>
      </c>
      <c r="AJ214">
        <v>6</v>
      </c>
      <c r="AK214">
        <v>1.9913E-2</v>
      </c>
      <c r="AL214">
        <v>1.1947559999999999</v>
      </c>
      <c r="AM214">
        <v>2.088114</v>
      </c>
      <c r="AN214">
        <v>0.36455399999999999</v>
      </c>
      <c r="AO214">
        <v>0.12152200000000001</v>
      </c>
      <c r="AP214">
        <v>30.333333</v>
      </c>
      <c r="AQ214">
        <v>4.4572039999999999</v>
      </c>
      <c r="AR214">
        <v>1.2428E-2</v>
      </c>
      <c r="AS214">
        <v>5.4689999999999999E-3</v>
      </c>
      <c r="AT214">
        <v>85.168594999999996</v>
      </c>
      <c r="AU214">
        <v>18.217451000000001</v>
      </c>
      <c r="AV214">
        <v>247.554239</v>
      </c>
      <c r="AW214">
        <v>85.090430999999995</v>
      </c>
      <c r="AX214">
        <v>56.559950000000001</v>
      </c>
      <c r="AY214">
        <v>41.475608999999999</v>
      </c>
      <c r="AZ214">
        <v>6.507587</v>
      </c>
      <c r="BA214">
        <v>0.81649700000000003</v>
      </c>
    </row>
    <row r="215" spans="1:53" x14ac:dyDescent="0.25">
      <c r="A215" t="s">
        <v>908</v>
      </c>
      <c r="B215" s="29">
        <v>6</v>
      </c>
      <c r="C215" t="s">
        <v>10</v>
      </c>
      <c r="D215">
        <v>13</v>
      </c>
      <c r="E215" t="s">
        <v>1</v>
      </c>
      <c r="F215" t="s">
        <v>50</v>
      </c>
      <c r="G215" s="29">
        <v>6897</v>
      </c>
      <c r="H215" s="29">
        <v>22</v>
      </c>
      <c r="I215" s="29">
        <f t="shared" si="30"/>
        <v>0.31897926634768742</v>
      </c>
      <c r="J215" s="29">
        <v>8.9516666666654032E-2</v>
      </c>
      <c r="K215" s="29">
        <v>1.0049429858496002E-2</v>
      </c>
      <c r="L215" s="29">
        <v>23.103639244682309</v>
      </c>
      <c r="M215" s="29">
        <f t="shared" si="31"/>
        <v>11.886042698127955</v>
      </c>
      <c r="N215" s="29">
        <v>0.50008640435232499</v>
      </c>
      <c r="O215" s="29">
        <f t="shared" si="32"/>
        <v>4.8314716928335222E-2</v>
      </c>
      <c r="P215" s="29">
        <v>1.0049128326193784</v>
      </c>
      <c r="Q215" s="29">
        <v>6.6928599999999996</v>
      </c>
      <c r="R215" s="29">
        <v>37</v>
      </c>
      <c r="S215" s="29">
        <f t="shared" si="27"/>
        <v>10</v>
      </c>
      <c r="T215" s="29">
        <f t="shared" si="28"/>
        <v>5</v>
      </c>
      <c r="U215" s="29">
        <f t="shared" si="29"/>
        <v>15</v>
      </c>
      <c r="V215" s="29">
        <v>179</v>
      </c>
      <c r="W215" s="29" t="s">
        <v>2228</v>
      </c>
      <c r="Y215">
        <v>7778</v>
      </c>
      <c r="Z215">
        <v>335.27265</v>
      </c>
      <c r="AA215">
        <v>23.199028999999999</v>
      </c>
      <c r="AB215">
        <v>77.77</v>
      </c>
      <c r="AC215">
        <v>215.482057</v>
      </c>
      <c r="AD215">
        <v>21.548206</v>
      </c>
      <c r="AE215">
        <v>4.3103000000000002E-2</v>
      </c>
      <c r="AF215">
        <v>2.1613E-2</v>
      </c>
      <c r="AG215">
        <v>0.50143199999999999</v>
      </c>
      <c r="AH215">
        <v>3.9175000000000001E-2</v>
      </c>
      <c r="AI215">
        <v>3.7499999999999999E-2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</row>
    <row r="216" spans="1:53" x14ac:dyDescent="0.25">
      <c r="A216" t="s">
        <v>908</v>
      </c>
      <c r="B216" s="29">
        <v>6</v>
      </c>
      <c r="C216" t="s">
        <v>5</v>
      </c>
      <c r="D216">
        <v>14</v>
      </c>
      <c r="E216" t="s">
        <v>1</v>
      </c>
      <c r="F216" t="s">
        <v>52</v>
      </c>
      <c r="G216" s="29">
        <v>19129</v>
      </c>
      <c r="H216" s="29">
        <v>247</v>
      </c>
      <c r="I216" s="29">
        <f t="shared" si="30"/>
        <v>1.2912332061268232</v>
      </c>
      <c r="J216" s="29">
        <v>3.0139705882350147E-2</v>
      </c>
      <c r="K216" s="29">
        <v>0.11389353839628802</v>
      </c>
      <c r="L216" s="29">
        <v>64.078514587723333</v>
      </c>
      <c r="M216" s="29">
        <f t="shared" si="31"/>
        <v>29.088832644913069</v>
      </c>
      <c r="N216" s="29">
        <v>0.56452944881670841</v>
      </c>
      <c r="O216" s="29">
        <f t="shared" si="32"/>
        <v>1.6128327536048204E-2</v>
      </c>
      <c r="P216" s="29">
        <v>1.016008245979533</v>
      </c>
      <c r="Q216" s="29">
        <v>6.6928599999999996</v>
      </c>
      <c r="R216" s="29">
        <v>37</v>
      </c>
      <c r="S216" s="29">
        <f t="shared" si="27"/>
        <v>10</v>
      </c>
      <c r="T216" s="29">
        <f t="shared" si="28"/>
        <v>5</v>
      </c>
      <c r="U216" s="29">
        <f t="shared" si="29"/>
        <v>15</v>
      </c>
      <c r="V216" s="29">
        <v>179</v>
      </c>
      <c r="W216" s="29" t="s">
        <v>2228</v>
      </c>
      <c r="Y216">
        <v>21563</v>
      </c>
      <c r="Z216">
        <v>335.27265</v>
      </c>
      <c r="AA216">
        <v>64.314819999999997</v>
      </c>
      <c r="AB216">
        <v>215.62</v>
      </c>
      <c r="AC216">
        <v>952.454564</v>
      </c>
      <c r="AD216">
        <v>95.245456000000004</v>
      </c>
      <c r="AE216">
        <v>1.5547E-2</v>
      </c>
      <c r="AF216">
        <v>8.7480000000000006E-3</v>
      </c>
      <c r="AG216">
        <v>0.56267199999999995</v>
      </c>
      <c r="AH216">
        <v>1.4200000000000001E-2</v>
      </c>
      <c r="AI216">
        <v>1.2500000000000001E-2</v>
      </c>
      <c r="AJ216">
        <v>3</v>
      </c>
      <c r="AK216">
        <v>8.9479999999999994E-3</v>
      </c>
      <c r="AL216">
        <v>0.53687600000000002</v>
      </c>
      <c r="AM216">
        <v>0.47766999999999998</v>
      </c>
      <c r="AN216">
        <v>0.21162500000000001</v>
      </c>
      <c r="AO216">
        <v>5.9604999999999998E-2</v>
      </c>
      <c r="AP216">
        <v>34.333333000000003</v>
      </c>
      <c r="AQ216">
        <v>7.234178</v>
      </c>
      <c r="AR216">
        <v>6.3489999999999996E-3</v>
      </c>
      <c r="AS216">
        <v>2.843E-3</v>
      </c>
      <c r="AT216">
        <v>159.77760699999999</v>
      </c>
      <c r="AU216">
        <v>14.644679</v>
      </c>
      <c r="AV216">
        <v>392.81797</v>
      </c>
      <c r="AW216">
        <v>63.399721</v>
      </c>
      <c r="AX216">
        <v>136.40885</v>
      </c>
      <c r="AY216">
        <v>110.15899899999999</v>
      </c>
      <c r="AZ216">
        <v>5.8068410000000004</v>
      </c>
      <c r="BA216">
        <v>0.5</v>
      </c>
    </row>
    <row r="217" spans="1:53" x14ac:dyDescent="0.25">
      <c r="A217" t="s">
        <v>908</v>
      </c>
      <c r="B217" s="29">
        <v>6</v>
      </c>
      <c r="C217" t="s">
        <v>11</v>
      </c>
      <c r="D217">
        <v>16</v>
      </c>
      <c r="E217" t="s">
        <v>1</v>
      </c>
      <c r="F217" t="s">
        <v>50</v>
      </c>
      <c r="G217" s="29">
        <v>8812</v>
      </c>
      <c r="H217" s="29">
        <v>397</v>
      </c>
      <c r="I217" s="29">
        <f t="shared" si="30"/>
        <v>4.5052201543349977</v>
      </c>
      <c r="J217" s="29">
        <v>7.7907065217389743E-2</v>
      </c>
      <c r="K217" s="29">
        <v>0.15409125783027203</v>
      </c>
      <c r="L217" s="29">
        <v>29.518525304355588</v>
      </c>
      <c r="M217" s="29">
        <f t="shared" si="31"/>
        <v>5.4711566384546764</v>
      </c>
      <c r="N217" s="29">
        <v>0.77580223967799655</v>
      </c>
      <c r="O217" s="29">
        <f t="shared" si="32"/>
        <v>0.22740111839733634</v>
      </c>
      <c r="P217" s="29">
        <v>0.96649316009927522</v>
      </c>
      <c r="Q217" s="29">
        <v>6.6928599999999996</v>
      </c>
      <c r="R217" s="29">
        <v>37</v>
      </c>
      <c r="S217" s="29">
        <f t="shared" si="27"/>
        <v>10</v>
      </c>
      <c r="T217" s="29">
        <f t="shared" si="28"/>
        <v>5</v>
      </c>
      <c r="U217" s="29">
        <f t="shared" si="29"/>
        <v>15</v>
      </c>
      <c r="V217" s="29">
        <v>179</v>
      </c>
      <c r="W217" s="29" t="s">
        <v>2228</v>
      </c>
      <c r="Y217">
        <v>9871</v>
      </c>
      <c r="Z217">
        <v>335.27265</v>
      </c>
      <c r="AA217">
        <v>29.44171</v>
      </c>
      <c r="AB217">
        <v>98.7</v>
      </c>
      <c r="AC217">
        <v>288.69196399999998</v>
      </c>
      <c r="AD217">
        <v>28.869195999999999</v>
      </c>
      <c r="AE217">
        <v>3.3961999999999999E-2</v>
      </c>
      <c r="AF217">
        <v>2.6637000000000001E-2</v>
      </c>
      <c r="AG217">
        <v>0.78432299999999999</v>
      </c>
      <c r="AH217">
        <v>2.7799999999999998E-2</v>
      </c>
      <c r="AI217">
        <v>2.2499999999999999E-2</v>
      </c>
      <c r="AJ217">
        <v>4</v>
      </c>
      <c r="AK217">
        <v>1.1931000000000001E-2</v>
      </c>
      <c r="AL217">
        <v>0.715835</v>
      </c>
      <c r="AM217">
        <v>1.154898</v>
      </c>
      <c r="AN217">
        <v>0.31630000000000003</v>
      </c>
      <c r="AO217">
        <v>0.16649</v>
      </c>
      <c r="AP217">
        <v>28.5</v>
      </c>
      <c r="AQ217">
        <v>11.210114000000001</v>
      </c>
      <c r="AR217">
        <v>1.1502E-2</v>
      </c>
      <c r="AS217">
        <v>4.8910000000000004E-3</v>
      </c>
      <c r="AT217">
        <v>91.744776000000002</v>
      </c>
      <c r="AU217">
        <v>16.946527</v>
      </c>
      <c r="AV217">
        <v>352.00474600000001</v>
      </c>
      <c r="AW217">
        <v>156.33053100000001</v>
      </c>
      <c r="AX217">
        <v>55.422182999999997</v>
      </c>
      <c r="AY217">
        <v>39.312314000000001</v>
      </c>
      <c r="AZ217">
        <v>6.600123</v>
      </c>
      <c r="BA217">
        <v>0.47140500000000002</v>
      </c>
    </row>
    <row r="218" spans="1:53" x14ac:dyDescent="0.25">
      <c r="A218" t="s">
        <v>909</v>
      </c>
      <c r="B218" s="29">
        <v>6</v>
      </c>
      <c r="C218" t="s">
        <v>17</v>
      </c>
      <c r="D218">
        <v>8</v>
      </c>
      <c r="E218" t="s">
        <v>1</v>
      </c>
      <c r="F218" t="s">
        <v>50</v>
      </c>
      <c r="G218" s="29">
        <v>5922</v>
      </c>
      <c r="H218" s="29">
        <v>70</v>
      </c>
      <c r="I218" s="29">
        <f t="shared" si="30"/>
        <v>1.1820330969267139</v>
      </c>
      <c r="J218" s="29">
        <v>4.5835416666667163E-2</v>
      </c>
      <c r="K218" s="29">
        <v>5.3463150012100051E-2</v>
      </c>
      <c r="L218" s="29">
        <v>26.384064530971376</v>
      </c>
      <c r="M218" s="29">
        <f t="shared" si="31"/>
        <v>8.6056174118388888</v>
      </c>
      <c r="N218" s="29">
        <v>0.7066907185399085</v>
      </c>
      <c r="O218" s="29">
        <f t="shared" si="32"/>
        <v>0.15828959725924829</v>
      </c>
      <c r="P218" s="29">
        <v>2.182694404071404</v>
      </c>
      <c r="Q218" s="29">
        <v>6.6928599999999996</v>
      </c>
      <c r="R218" s="29">
        <v>37</v>
      </c>
      <c r="S218" s="29">
        <f t="shared" si="27"/>
        <v>10</v>
      </c>
      <c r="T218" s="29">
        <f t="shared" si="28"/>
        <v>5</v>
      </c>
      <c r="U218" s="29">
        <f t="shared" si="29"/>
        <v>15</v>
      </c>
      <c r="V218" s="29">
        <v>179</v>
      </c>
      <c r="W218" s="29" t="s">
        <v>2228</v>
      </c>
      <c r="Y218">
        <v>7813</v>
      </c>
      <c r="Z218">
        <v>306.64010000000002</v>
      </c>
      <c r="AA218">
        <v>25.479381</v>
      </c>
      <c r="AB218">
        <v>78.12</v>
      </c>
      <c r="AC218">
        <v>217.490748</v>
      </c>
      <c r="AD218">
        <v>21.749075000000001</v>
      </c>
      <c r="AE218">
        <v>3.9238000000000002E-2</v>
      </c>
      <c r="AF218">
        <v>2.8826000000000001E-2</v>
      </c>
      <c r="AG218">
        <v>0.73465400000000003</v>
      </c>
      <c r="AH218">
        <v>3.2024999999999998E-2</v>
      </c>
      <c r="AI218">
        <v>2.75E-2</v>
      </c>
      <c r="AJ218">
        <v>1</v>
      </c>
      <c r="AK218">
        <v>3.261E-3</v>
      </c>
      <c r="AL218">
        <v>0.19566900000000001</v>
      </c>
      <c r="AM218">
        <v>0.25598399999999999</v>
      </c>
      <c r="AN218">
        <v>0.20544999999999999</v>
      </c>
      <c r="AO218">
        <v>0</v>
      </c>
      <c r="AP218">
        <v>20</v>
      </c>
      <c r="AQ218">
        <v>0</v>
      </c>
      <c r="AR218">
        <v>1.0813E-2</v>
      </c>
      <c r="AS218">
        <v>6.5339999999999999E-3</v>
      </c>
      <c r="AT218">
        <v>92.479922000000002</v>
      </c>
      <c r="AU218">
        <v>0</v>
      </c>
      <c r="AV218">
        <v>487.80487799999997</v>
      </c>
      <c r="AW218">
        <v>0</v>
      </c>
      <c r="AX218">
        <v>0</v>
      </c>
      <c r="AY218">
        <v>0</v>
      </c>
      <c r="AZ218">
        <v>6.1591639999999996</v>
      </c>
      <c r="BA218">
        <v>0.37267800000000001</v>
      </c>
    </row>
    <row r="219" spans="1:53" x14ac:dyDescent="0.25">
      <c r="A219" t="s">
        <v>909</v>
      </c>
      <c r="B219" s="29">
        <v>6</v>
      </c>
      <c r="C219" t="s">
        <v>38</v>
      </c>
      <c r="D219">
        <v>9</v>
      </c>
      <c r="E219" t="s">
        <v>1</v>
      </c>
      <c r="F219" t="s">
        <v>52</v>
      </c>
      <c r="G219" s="29">
        <v>6425</v>
      </c>
      <c r="H219" s="29">
        <v>107</v>
      </c>
      <c r="I219" s="29">
        <f t="shared" si="30"/>
        <v>1.6653696498054475</v>
      </c>
      <c r="J219" s="29">
        <v>7.1149999999999672E-2</v>
      </c>
      <c r="K219" s="29">
        <v>5.7918412513108392E-2</v>
      </c>
      <c r="L219" s="29">
        <v>28.62506156897857</v>
      </c>
      <c r="M219" s="29">
        <f t="shared" si="31"/>
        <v>6.3646203738316949</v>
      </c>
      <c r="N219" s="29">
        <v>0.62565389838438867</v>
      </c>
      <c r="O219" s="29">
        <f t="shared" si="32"/>
        <v>7.7252777103728465E-2</v>
      </c>
      <c r="P219" s="29">
        <v>2.1869235524946937</v>
      </c>
      <c r="Q219" s="29">
        <v>6.6928599999999996</v>
      </c>
      <c r="R219" s="29">
        <v>37</v>
      </c>
      <c r="S219" s="29">
        <f t="shared" si="27"/>
        <v>10</v>
      </c>
      <c r="T219" s="29">
        <f t="shared" si="28"/>
        <v>5</v>
      </c>
      <c r="U219" s="29">
        <f t="shared" si="29"/>
        <v>15</v>
      </c>
      <c r="V219" s="29">
        <v>179</v>
      </c>
      <c r="W219" s="29" t="s">
        <v>2228</v>
      </c>
      <c r="Y219">
        <v>8494</v>
      </c>
      <c r="Z219">
        <v>306.64010000000002</v>
      </c>
      <c r="AA219">
        <v>27.700226000000001</v>
      </c>
      <c r="AB219">
        <v>84.92</v>
      </c>
      <c r="AC219">
        <v>250.308437</v>
      </c>
      <c r="AD219">
        <v>25.030843999999998</v>
      </c>
      <c r="AE219">
        <v>3.6090999999999998E-2</v>
      </c>
      <c r="AF219">
        <v>2.5144E-2</v>
      </c>
      <c r="AG219">
        <v>0.69667299999999999</v>
      </c>
      <c r="AH219">
        <v>3.0624999999999999E-2</v>
      </c>
      <c r="AI219">
        <v>2.2499999999999999E-2</v>
      </c>
      <c r="AJ219">
        <v>2</v>
      </c>
      <c r="AK219">
        <v>6.522E-3</v>
      </c>
      <c r="AL219">
        <v>0.39133800000000002</v>
      </c>
      <c r="AM219">
        <v>0.61219699999999999</v>
      </c>
      <c r="AN219">
        <v>0.29558800000000002</v>
      </c>
      <c r="AO219">
        <v>0.108311</v>
      </c>
      <c r="AP219">
        <v>26</v>
      </c>
      <c r="AQ219">
        <v>2.828427</v>
      </c>
      <c r="AR219">
        <v>1.1823999999999999E-2</v>
      </c>
      <c r="AS219">
        <v>6.7669999999999996E-3</v>
      </c>
      <c r="AT219">
        <v>88.784673999999995</v>
      </c>
      <c r="AU219">
        <v>22.964221999999999</v>
      </c>
      <c r="AV219">
        <v>401.38275399999998</v>
      </c>
      <c r="AW219">
        <v>122.21934</v>
      </c>
      <c r="AX219">
        <v>63.4833</v>
      </c>
      <c r="AY219">
        <v>0</v>
      </c>
      <c r="AZ219">
        <v>6.4610940000000001</v>
      </c>
      <c r="BA219">
        <v>0.47140500000000002</v>
      </c>
    </row>
    <row r="220" spans="1:53" x14ac:dyDescent="0.25">
      <c r="A220" t="s">
        <v>909</v>
      </c>
      <c r="B220" s="29">
        <v>6</v>
      </c>
      <c r="C220" t="s">
        <v>10</v>
      </c>
      <c r="D220">
        <v>13</v>
      </c>
      <c r="E220" t="s">
        <v>1</v>
      </c>
      <c r="F220" t="s">
        <v>52</v>
      </c>
      <c r="G220" s="29">
        <v>14224</v>
      </c>
      <c r="H220" s="29">
        <v>85</v>
      </c>
      <c r="I220" s="29">
        <f t="shared" si="30"/>
        <v>0.59758155230596177</v>
      </c>
      <c r="J220" s="29">
        <v>2.9293749999997676E-2</v>
      </c>
      <c r="K220" s="29">
        <v>5.3463150012100051E-2</v>
      </c>
      <c r="L220" s="29">
        <v>63.371653814342594</v>
      </c>
      <c r="M220" s="29">
        <f t="shared" si="31"/>
        <v>28.381971871532329</v>
      </c>
      <c r="N220" s="29">
        <v>0.52614868711395713</v>
      </c>
      <c r="O220" s="29">
        <f t="shared" si="32"/>
        <v>2.2252434166703083E-2</v>
      </c>
      <c r="P220" s="29">
        <v>0.92983505613200645</v>
      </c>
      <c r="Q220" s="29">
        <v>6.6928599999999996</v>
      </c>
      <c r="R220" s="29">
        <v>37</v>
      </c>
      <c r="S220" s="29">
        <f t="shared" si="27"/>
        <v>10</v>
      </c>
      <c r="T220" s="29">
        <f t="shared" si="28"/>
        <v>5</v>
      </c>
      <c r="U220" s="29">
        <f t="shared" si="29"/>
        <v>15</v>
      </c>
      <c r="V220" s="29">
        <v>179</v>
      </c>
      <c r="W220" s="29" t="s">
        <v>2228</v>
      </c>
      <c r="Y220">
        <v>20024</v>
      </c>
      <c r="Z220">
        <v>306.64010000000002</v>
      </c>
      <c r="AA220">
        <v>65.301309000000003</v>
      </c>
      <c r="AB220">
        <v>200.23</v>
      </c>
      <c r="AC220">
        <v>938.48681199999999</v>
      </c>
      <c r="AD220">
        <v>93.848680999999999</v>
      </c>
      <c r="AE220">
        <v>1.5311999999999999E-2</v>
      </c>
      <c r="AF220">
        <v>8.0059999999999992E-3</v>
      </c>
      <c r="AG220">
        <v>0.52286299999999997</v>
      </c>
      <c r="AH220">
        <v>1.375E-2</v>
      </c>
      <c r="AI220">
        <v>1.2500000000000001E-2</v>
      </c>
      <c r="AJ220">
        <v>1</v>
      </c>
      <c r="AK220">
        <v>3.261E-3</v>
      </c>
      <c r="AL220">
        <v>0.19566900000000001</v>
      </c>
      <c r="AM220">
        <v>0.12485</v>
      </c>
      <c r="AN220">
        <v>0.13594999999999999</v>
      </c>
      <c r="AO220">
        <v>0</v>
      </c>
      <c r="AP220">
        <v>25</v>
      </c>
      <c r="AQ220">
        <v>0</v>
      </c>
      <c r="AR220">
        <v>5.6649999999999999E-3</v>
      </c>
      <c r="AS220">
        <v>2.166E-3</v>
      </c>
      <c r="AT220">
        <v>176.53549100000001</v>
      </c>
      <c r="AU220">
        <v>0</v>
      </c>
      <c r="AV220">
        <v>366.97247700000003</v>
      </c>
      <c r="AW220">
        <v>0</v>
      </c>
      <c r="AX220">
        <v>0</v>
      </c>
      <c r="AY220">
        <v>0</v>
      </c>
      <c r="AZ220">
        <v>5.1612070000000001</v>
      </c>
      <c r="BA220">
        <v>0.37267800000000001</v>
      </c>
    </row>
    <row r="221" spans="1:53" x14ac:dyDescent="0.25">
      <c r="A221" t="s">
        <v>910</v>
      </c>
      <c r="B221">
        <v>7</v>
      </c>
      <c r="C221" t="s">
        <v>9</v>
      </c>
      <c r="D221">
        <v>2</v>
      </c>
      <c r="E221" t="s">
        <v>1</v>
      </c>
      <c r="F221" t="s">
        <v>52</v>
      </c>
      <c r="G221" s="29">
        <v>7026</v>
      </c>
      <c r="H221" s="29">
        <v>0</v>
      </c>
      <c r="I221" s="29">
        <f t="shared" si="30"/>
        <v>0</v>
      </c>
      <c r="J221" s="29">
        <v>0</v>
      </c>
      <c r="K221" s="29">
        <v>0</v>
      </c>
      <c r="L221" s="29">
        <v>32.035027973578636</v>
      </c>
      <c r="M221" s="29">
        <f t="shared" si="31"/>
        <v>2.9546539692316287</v>
      </c>
      <c r="N221" s="29">
        <v>0.44270429038131559</v>
      </c>
      <c r="O221" s="29">
        <f t="shared" si="32"/>
        <v>0.10569683089934462</v>
      </c>
      <c r="P221" s="29">
        <v>0.89326652155942909</v>
      </c>
      <c r="Q221" s="29">
        <v>6.5443100000000003</v>
      </c>
      <c r="R221" s="29">
        <v>43</v>
      </c>
      <c r="S221" s="29">
        <f>AVERAGE(2,14,10)</f>
        <v>8.6666666666666661</v>
      </c>
      <c r="T221" s="29">
        <f>AVERAGE(5,4,7)</f>
        <v>5.333333333333333</v>
      </c>
      <c r="U221" s="29">
        <f>AVERAGE(7,18,17)</f>
        <v>14</v>
      </c>
      <c r="V221" s="29">
        <v>179</v>
      </c>
      <c r="W221" s="29" t="s">
        <v>2229</v>
      </c>
      <c r="Y221">
        <v>9529</v>
      </c>
      <c r="Z221">
        <v>298.52277500000002</v>
      </c>
      <c r="AA221">
        <v>31.920513</v>
      </c>
      <c r="AB221">
        <v>95.28</v>
      </c>
      <c r="AC221">
        <v>333.93496599999997</v>
      </c>
      <c r="AD221">
        <v>33.393497000000004</v>
      </c>
      <c r="AE221">
        <v>2.6237E-2</v>
      </c>
      <c r="AF221">
        <v>1.2303E-2</v>
      </c>
      <c r="AG221">
        <v>0.468912</v>
      </c>
      <c r="AH221">
        <v>2.545E-2</v>
      </c>
      <c r="AI221">
        <v>2.2499999999999999E-2</v>
      </c>
      <c r="AJ221">
        <v>1</v>
      </c>
      <c r="AK221">
        <v>3.3500000000000001E-3</v>
      </c>
      <c r="AL221">
        <v>0.20099</v>
      </c>
      <c r="AM221">
        <v>0.91300199999999998</v>
      </c>
      <c r="AN221">
        <v>1.5398000000000001</v>
      </c>
      <c r="AO221">
        <v>0</v>
      </c>
      <c r="AP221">
        <v>87</v>
      </c>
      <c r="AQ221">
        <v>0</v>
      </c>
      <c r="AR221">
        <v>1.7905000000000001E-2</v>
      </c>
      <c r="AS221">
        <v>7.4250000000000002E-3</v>
      </c>
      <c r="AT221">
        <v>55.851408999999997</v>
      </c>
      <c r="AU221">
        <v>0</v>
      </c>
      <c r="AV221">
        <v>888.88888899999995</v>
      </c>
      <c r="AW221">
        <v>0</v>
      </c>
      <c r="AX221">
        <v>0</v>
      </c>
      <c r="AY221">
        <v>0</v>
      </c>
      <c r="AZ221">
        <v>6.1584779999999997</v>
      </c>
      <c r="BA221">
        <v>0.4</v>
      </c>
    </row>
    <row r="222" spans="1:53" x14ac:dyDescent="0.25">
      <c r="A222" t="s">
        <v>910</v>
      </c>
      <c r="B222" s="29">
        <v>7</v>
      </c>
      <c r="C222" t="s">
        <v>3</v>
      </c>
      <c r="D222">
        <v>4</v>
      </c>
      <c r="E222" t="s">
        <v>1</v>
      </c>
      <c r="F222" t="s">
        <v>52</v>
      </c>
      <c r="G222" s="29">
        <v>4199</v>
      </c>
      <c r="H222" s="29">
        <v>178</v>
      </c>
      <c r="I222" s="29">
        <f t="shared" si="30"/>
        <v>4.2391045487020715</v>
      </c>
      <c r="J222" s="29">
        <v>8.9969047619047046E-2</v>
      </c>
      <c r="K222" s="29">
        <v>9.5749443131960058E-2</v>
      </c>
      <c r="L222" s="29">
        <v>19.145329129100013</v>
      </c>
      <c r="M222" s="29">
        <f t="shared" si="31"/>
        <v>15.844352813710252</v>
      </c>
      <c r="N222" s="29">
        <v>0.86650854899428287</v>
      </c>
      <c r="O222" s="29">
        <f t="shared" si="32"/>
        <v>0.31810742771362266</v>
      </c>
      <c r="P222" s="29">
        <v>0.89326652155942909</v>
      </c>
      <c r="Q222" s="29">
        <v>6.5443100000000003</v>
      </c>
      <c r="R222" s="29">
        <v>43</v>
      </c>
      <c r="S222" s="29">
        <f>AVERAGE(2,14,10)</f>
        <v>8.6666666666666661</v>
      </c>
      <c r="T222" s="29">
        <f>AVERAGE(5,4,7)</f>
        <v>5.333333333333333</v>
      </c>
      <c r="U222" s="29">
        <f>AVERAGE(7,18,17)</f>
        <v>14</v>
      </c>
      <c r="V222" s="29">
        <v>179</v>
      </c>
      <c r="W222" s="29" t="s">
        <v>2229</v>
      </c>
      <c r="Y222">
        <v>6457</v>
      </c>
      <c r="Z222">
        <v>298.52277500000002</v>
      </c>
      <c r="AA222">
        <v>21.629840000000002</v>
      </c>
      <c r="AB222">
        <v>64.540000000000006</v>
      </c>
      <c r="AC222">
        <v>168.83947499999999</v>
      </c>
      <c r="AD222">
        <v>16.883948</v>
      </c>
      <c r="AE222">
        <v>3.8719999999999997E-2</v>
      </c>
      <c r="AF222">
        <v>3.4648999999999999E-2</v>
      </c>
      <c r="AG222">
        <v>0.89485400000000004</v>
      </c>
      <c r="AH222">
        <v>2.9575000000000001E-2</v>
      </c>
      <c r="AI222">
        <v>1.7500000000000002E-2</v>
      </c>
      <c r="AJ222">
        <v>15</v>
      </c>
      <c r="AK222">
        <v>5.0247E-2</v>
      </c>
      <c r="AL222">
        <v>3.0148450000000002</v>
      </c>
      <c r="AM222">
        <v>14.852098</v>
      </c>
      <c r="AN222">
        <v>1.10406</v>
      </c>
      <c r="AO222">
        <v>0.81525000000000003</v>
      </c>
      <c r="AP222">
        <v>63.933332999999998</v>
      </c>
      <c r="AQ222">
        <v>44.311343999999998</v>
      </c>
      <c r="AR222">
        <v>1.7543E-2</v>
      </c>
      <c r="AS222">
        <v>8.3789999999999993E-3</v>
      </c>
      <c r="AT222">
        <v>57.488149</v>
      </c>
      <c r="AU222">
        <v>7.597836</v>
      </c>
      <c r="AV222">
        <v>274.81104099999999</v>
      </c>
      <c r="AW222">
        <v>100.45845300000001</v>
      </c>
      <c r="AX222">
        <v>11.178917999999999</v>
      </c>
      <c r="AY222">
        <v>14.005067</v>
      </c>
      <c r="AZ222">
        <v>11.240073000000001</v>
      </c>
      <c r="BA222">
        <v>2.6076809999999999</v>
      </c>
    </row>
    <row r="223" spans="1:53" x14ac:dyDescent="0.25">
      <c r="A223" t="s">
        <v>911</v>
      </c>
      <c r="B223" s="29">
        <v>7</v>
      </c>
      <c r="C223" t="s">
        <v>9</v>
      </c>
      <c r="D223">
        <v>2</v>
      </c>
      <c r="E223" t="s">
        <v>1</v>
      </c>
      <c r="F223" t="s">
        <v>52</v>
      </c>
      <c r="G223" s="29">
        <v>3338</v>
      </c>
      <c r="H223" s="29">
        <v>223</v>
      </c>
      <c r="I223" s="29">
        <f t="shared" si="30"/>
        <v>6.6806470940683038</v>
      </c>
      <c r="J223" s="29">
        <v>0.10509423076923</v>
      </c>
      <c r="K223" s="29">
        <v>0.13129821672555184</v>
      </c>
      <c r="L223" s="29">
        <v>11.237780703330566</v>
      </c>
      <c r="M223" s="29">
        <f t="shared" si="31"/>
        <v>23.7519012394797</v>
      </c>
      <c r="N223" s="29">
        <v>0.89622394337457678</v>
      </c>
      <c r="O223" s="29">
        <f t="shared" si="32"/>
        <v>0.34782282209391657</v>
      </c>
      <c r="P223" s="29">
        <v>1.0058897238316806</v>
      </c>
      <c r="Q223" s="29">
        <v>6.5443100000000003</v>
      </c>
      <c r="R223" s="29">
        <v>43</v>
      </c>
      <c r="S223" s="29">
        <f t="shared" ref="S223:S264" si="33">AVERAGE(2,14,10)</f>
        <v>8.6666666666666661</v>
      </c>
      <c r="T223" s="29">
        <f t="shared" ref="T223:T264" si="34">AVERAGE(5,4,7)</f>
        <v>5.333333333333333</v>
      </c>
      <c r="U223" s="29">
        <f t="shared" ref="U223:U264" si="35">AVERAGE(7,18,17)</f>
        <v>14</v>
      </c>
      <c r="V223" s="29">
        <v>179</v>
      </c>
      <c r="W223" s="29" t="s">
        <v>2229</v>
      </c>
      <c r="Y223">
        <v>3432</v>
      </c>
      <c r="Z223">
        <v>305.44117499999999</v>
      </c>
      <c r="AA223">
        <v>11.236205999999999</v>
      </c>
      <c r="AB223">
        <v>34.24</v>
      </c>
      <c r="AC223">
        <v>52.432265000000001</v>
      </c>
      <c r="AD223">
        <v>5.2432259999999999</v>
      </c>
      <c r="AE223">
        <v>8.9007000000000003E-2</v>
      </c>
      <c r="AF223">
        <v>7.9630000000000006E-2</v>
      </c>
      <c r="AG223">
        <v>0.89464600000000005</v>
      </c>
      <c r="AH223">
        <v>6.3975000000000004E-2</v>
      </c>
      <c r="AI223">
        <v>5.2499999999999998E-2</v>
      </c>
      <c r="AJ223">
        <v>3</v>
      </c>
      <c r="AK223">
        <v>9.8219999999999991E-3</v>
      </c>
      <c r="AL223">
        <v>0.58931199999999995</v>
      </c>
      <c r="AM223">
        <v>2.5641029999999998</v>
      </c>
      <c r="AN223">
        <v>0.88384200000000002</v>
      </c>
      <c r="AO223">
        <v>0.21844</v>
      </c>
      <c r="AP223">
        <v>29.333333</v>
      </c>
      <c r="AQ223">
        <v>8.0829039999999992</v>
      </c>
      <c r="AR223">
        <v>3.1194E-2</v>
      </c>
      <c r="AS223">
        <v>1.6031E-2</v>
      </c>
      <c r="AT223">
        <v>32.034827999999997</v>
      </c>
      <c r="AU223">
        <v>3.3416570000000001</v>
      </c>
      <c r="AV223">
        <v>93.583246000000003</v>
      </c>
      <c r="AW223">
        <v>22.690967000000001</v>
      </c>
      <c r="AX223">
        <v>105.53042499999999</v>
      </c>
      <c r="AY223">
        <v>146.682301</v>
      </c>
      <c r="AZ223">
        <v>6.3781220000000003</v>
      </c>
      <c r="BA223">
        <v>0.76376299999999997</v>
      </c>
    </row>
    <row r="224" spans="1:53" x14ac:dyDescent="0.25">
      <c r="A224" t="s">
        <v>911</v>
      </c>
      <c r="B224" s="29">
        <v>7</v>
      </c>
      <c r="C224" t="s">
        <v>13</v>
      </c>
      <c r="D224">
        <v>11</v>
      </c>
      <c r="E224" t="s">
        <v>1</v>
      </c>
      <c r="F224" t="s">
        <v>52</v>
      </c>
      <c r="G224" s="29">
        <v>6786</v>
      </c>
      <c r="H224" s="29">
        <v>30</v>
      </c>
      <c r="I224" s="29">
        <f t="shared" si="30"/>
        <v>0.44208664898320071</v>
      </c>
      <c r="J224" s="29">
        <v>2.6025000000000631E-2</v>
      </c>
      <c r="K224" s="29">
        <v>2.3566346591765718E-2</v>
      </c>
      <c r="L224" s="29">
        <v>22.845889710246023</v>
      </c>
      <c r="M224" s="29">
        <f t="shared" si="31"/>
        <v>12.143792232564241</v>
      </c>
      <c r="N224" s="29">
        <v>0.40964726432552978</v>
      </c>
      <c r="O224" s="29">
        <f t="shared" si="32"/>
        <v>0.13875385695513043</v>
      </c>
      <c r="P224" s="29">
        <v>0.98717494740656586</v>
      </c>
      <c r="Q224" s="29">
        <v>6.5443100000000003</v>
      </c>
      <c r="R224" s="29">
        <v>43</v>
      </c>
      <c r="S224" s="29">
        <f t="shared" si="33"/>
        <v>8.6666666666666661</v>
      </c>
      <c r="T224" s="29">
        <f t="shared" si="34"/>
        <v>5.333333333333333</v>
      </c>
      <c r="U224" s="29">
        <f t="shared" si="35"/>
        <v>14</v>
      </c>
      <c r="V224" s="29">
        <v>179</v>
      </c>
      <c r="W224" s="29" t="s">
        <v>2229</v>
      </c>
      <c r="Y224">
        <v>6995</v>
      </c>
      <c r="Z224">
        <v>305.44117499999999</v>
      </c>
      <c r="AA224">
        <v>22.901299999999999</v>
      </c>
      <c r="AB224">
        <v>69.94</v>
      </c>
      <c r="AC224">
        <v>202.60310100000001</v>
      </c>
      <c r="AD224">
        <v>20.26031</v>
      </c>
      <c r="AE224">
        <v>4.3658000000000002E-2</v>
      </c>
      <c r="AF224">
        <v>1.7888000000000001E-2</v>
      </c>
      <c r="AG224">
        <v>0.40972399999999998</v>
      </c>
      <c r="AH224">
        <v>4.1911999999999998E-2</v>
      </c>
      <c r="AI224">
        <v>4.2500000000000003E-2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</row>
    <row r="225" spans="1:53" x14ac:dyDescent="0.25">
      <c r="A225" t="s">
        <v>911</v>
      </c>
      <c r="B225" s="29">
        <v>7</v>
      </c>
      <c r="C225" t="s">
        <v>4</v>
      </c>
      <c r="D225">
        <v>12</v>
      </c>
      <c r="E225" t="s">
        <v>1</v>
      </c>
      <c r="F225" t="s">
        <v>52</v>
      </c>
      <c r="G225" s="29">
        <v>9656</v>
      </c>
      <c r="H225" s="29">
        <v>124</v>
      </c>
      <c r="I225" s="29">
        <f t="shared" si="30"/>
        <v>1.284175642087821</v>
      </c>
      <c r="J225" s="29">
        <v>5.374305555555433E-2</v>
      </c>
      <c r="K225" s="29">
        <v>6.0599176950254699E-2</v>
      </c>
      <c r="L225" s="29">
        <v>32.508091812869964</v>
      </c>
      <c r="M225" s="29">
        <f t="shared" si="31"/>
        <v>2.4815901299403009</v>
      </c>
      <c r="N225" s="29">
        <v>0.688506933553928</v>
      </c>
      <c r="O225" s="29">
        <f t="shared" si="32"/>
        <v>0.14010581227326779</v>
      </c>
      <c r="P225" s="29">
        <v>1.0293148733836255</v>
      </c>
      <c r="Q225" s="29">
        <v>6.5443100000000003</v>
      </c>
      <c r="R225" s="29">
        <v>43</v>
      </c>
      <c r="S225" s="29">
        <f t="shared" si="33"/>
        <v>8.6666666666666661</v>
      </c>
      <c r="T225" s="29">
        <f t="shared" si="34"/>
        <v>5.333333333333333</v>
      </c>
      <c r="U225" s="29">
        <f t="shared" si="35"/>
        <v>14</v>
      </c>
      <c r="V225" s="29">
        <v>179</v>
      </c>
      <c r="W225" s="29" t="s">
        <v>2229</v>
      </c>
      <c r="Y225">
        <v>9977</v>
      </c>
      <c r="Z225">
        <v>305.44117499999999</v>
      </c>
      <c r="AA225">
        <v>32.664226999999997</v>
      </c>
      <c r="AB225">
        <v>99.76</v>
      </c>
      <c r="AC225">
        <v>299.58014400000002</v>
      </c>
      <c r="AD225">
        <v>29.958013999999999</v>
      </c>
      <c r="AE225">
        <v>3.0612E-2</v>
      </c>
      <c r="AF225">
        <v>2.1069999999999998E-2</v>
      </c>
      <c r="AG225">
        <v>0.68828800000000001</v>
      </c>
      <c r="AH225">
        <v>2.52E-2</v>
      </c>
      <c r="AI225">
        <v>1.7500000000000002E-2</v>
      </c>
      <c r="AJ225">
        <v>1</v>
      </c>
      <c r="AK225">
        <v>3.274E-3</v>
      </c>
      <c r="AL225">
        <v>0.196437</v>
      </c>
      <c r="AM225">
        <v>0.27062199999999997</v>
      </c>
      <c r="AN225">
        <v>0.30907499999999999</v>
      </c>
      <c r="AO225">
        <v>0</v>
      </c>
      <c r="AP225">
        <v>27</v>
      </c>
      <c r="AQ225">
        <v>0</v>
      </c>
      <c r="AR225">
        <v>1.1887E-2</v>
      </c>
      <c r="AS225">
        <v>4.9399999999999999E-3</v>
      </c>
      <c r="AT225">
        <v>84.121977000000001</v>
      </c>
      <c r="AU225">
        <v>0</v>
      </c>
      <c r="AV225">
        <v>194.174757</v>
      </c>
      <c r="AW225">
        <v>0</v>
      </c>
      <c r="AX225">
        <v>0</v>
      </c>
      <c r="AY225">
        <v>0</v>
      </c>
      <c r="AZ225">
        <v>5.1199539999999999</v>
      </c>
      <c r="BA225">
        <v>0.37267800000000001</v>
      </c>
    </row>
    <row r="226" spans="1:53" x14ac:dyDescent="0.25">
      <c r="A226" t="s">
        <v>912</v>
      </c>
      <c r="B226" s="29">
        <v>7</v>
      </c>
      <c r="C226" t="s">
        <v>9</v>
      </c>
      <c r="D226">
        <v>2</v>
      </c>
      <c r="E226" t="s">
        <v>1</v>
      </c>
      <c r="F226" t="s">
        <v>52</v>
      </c>
      <c r="G226" s="29">
        <v>11699</v>
      </c>
      <c r="H226" s="29">
        <v>800</v>
      </c>
      <c r="I226" s="29">
        <f t="shared" si="30"/>
        <v>6.8381912984015729</v>
      </c>
      <c r="J226" s="29">
        <v>1.6937578616350878E-2</v>
      </c>
      <c r="K226" s="29">
        <v>0.62799322164060611</v>
      </c>
      <c r="L226" s="29">
        <v>46.206872326877047</v>
      </c>
      <c r="M226" s="29">
        <f t="shared" si="31"/>
        <v>11.217190384066782</v>
      </c>
      <c r="N226" s="29">
        <v>0.56552968153371697</v>
      </c>
      <c r="O226" s="29">
        <f t="shared" si="32"/>
        <v>1.7128560253056757E-2</v>
      </c>
      <c r="P226" s="29">
        <v>1.0238975938398185</v>
      </c>
      <c r="Q226" s="29">
        <v>6.5443100000000003</v>
      </c>
      <c r="R226" s="29">
        <v>43</v>
      </c>
      <c r="S226" s="29">
        <f t="shared" si="33"/>
        <v>8.6666666666666661</v>
      </c>
      <c r="T226" s="29">
        <f t="shared" si="34"/>
        <v>5.333333333333333</v>
      </c>
      <c r="U226" s="29">
        <f t="shared" si="35"/>
        <v>14</v>
      </c>
      <c r="V226" s="29">
        <v>179</v>
      </c>
      <c r="W226" s="29" t="s">
        <v>2229</v>
      </c>
      <c r="Y226">
        <v>13750</v>
      </c>
      <c r="Z226">
        <v>300.553</v>
      </c>
      <c r="AA226">
        <v>45.749003000000002</v>
      </c>
      <c r="AB226">
        <v>137.49</v>
      </c>
      <c r="AC226">
        <v>451.31429200000002</v>
      </c>
      <c r="AD226">
        <v>45.131428999999997</v>
      </c>
      <c r="AE226">
        <v>2.1856E-2</v>
      </c>
      <c r="AF226">
        <v>1.2248E-2</v>
      </c>
      <c r="AG226">
        <v>0.56037700000000001</v>
      </c>
      <c r="AH226">
        <v>2.18E-2</v>
      </c>
      <c r="AI226">
        <v>2.2499999999999999E-2</v>
      </c>
      <c r="AJ226">
        <v>13</v>
      </c>
      <c r="AK226">
        <v>4.3254000000000001E-2</v>
      </c>
      <c r="AL226">
        <v>2.5952160000000002</v>
      </c>
      <c r="AM226">
        <v>1.687273</v>
      </c>
      <c r="AN226">
        <v>0.102962</v>
      </c>
      <c r="AO226">
        <v>9.8684999999999995E-2</v>
      </c>
      <c r="AP226">
        <v>17.846153999999999</v>
      </c>
      <c r="AQ226">
        <v>9.2091089999999998</v>
      </c>
      <c r="AR226">
        <v>6.1120000000000002E-3</v>
      </c>
      <c r="AS226">
        <v>4.6220000000000002E-3</v>
      </c>
      <c r="AT226">
        <v>288.36893700000002</v>
      </c>
      <c r="AU226">
        <v>201.16244599999999</v>
      </c>
      <c r="AV226">
        <v>855.49609399999997</v>
      </c>
      <c r="AW226">
        <v>310.09554800000001</v>
      </c>
      <c r="AX226">
        <v>21.247277</v>
      </c>
      <c r="AY226">
        <v>37.012338999999997</v>
      </c>
      <c r="AZ226">
        <v>6.3415860000000004</v>
      </c>
      <c r="BA226">
        <v>1.9507829999999999</v>
      </c>
    </row>
    <row r="227" spans="1:53" x14ac:dyDescent="0.25">
      <c r="A227" t="s">
        <v>912</v>
      </c>
      <c r="B227" s="29">
        <v>7</v>
      </c>
      <c r="C227" t="s">
        <v>38</v>
      </c>
      <c r="D227">
        <v>9</v>
      </c>
      <c r="E227" t="s">
        <v>1</v>
      </c>
      <c r="F227" t="s">
        <v>50</v>
      </c>
      <c r="G227" s="29">
        <v>5514</v>
      </c>
      <c r="H227" s="29">
        <v>5</v>
      </c>
      <c r="I227" s="29">
        <f t="shared" si="30"/>
        <v>9.0678273485672825E-2</v>
      </c>
      <c r="J227" s="29">
        <v>4.7374999999988177E-2</v>
      </c>
      <c r="K227" s="29">
        <v>3.9496429034000385E-3</v>
      </c>
      <c r="L227" s="29">
        <v>21.77833096934781</v>
      </c>
      <c r="M227" s="29">
        <f t="shared" si="31"/>
        <v>13.211350973462455</v>
      </c>
      <c r="N227" s="29">
        <v>0.49737697294547772</v>
      </c>
      <c r="O227" s="29">
        <f t="shared" si="32"/>
        <v>5.1024148335182484E-2</v>
      </c>
      <c r="P227" s="29">
        <v>1.0238975938398185</v>
      </c>
      <c r="Q227" s="29">
        <v>6.5443100000000003</v>
      </c>
      <c r="R227" s="29">
        <v>43</v>
      </c>
      <c r="S227" s="29">
        <f t="shared" si="33"/>
        <v>8.6666666666666661</v>
      </c>
      <c r="T227" s="29">
        <f t="shared" si="34"/>
        <v>5.333333333333333</v>
      </c>
      <c r="U227" s="29">
        <f t="shared" si="35"/>
        <v>14</v>
      </c>
      <c r="V227" s="29">
        <v>179</v>
      </c>
      <c r="W227" s="29" t="s">
        <v>2229</v>
      </c>
      <c r="Y227">
        <v>6773</v>
      </c>
      <c r="Z227">
        <v>300.553</v>
      </c>
      <c r="AA227">
        <v>22.535126999999999</v>
      </c>
      <c r="AB227">
        <v>67.72</v>
      </c>
      <c r="AC227">
        <v>176.20204799999999</v>
      </c>
      <c r="AD227">
        <v>17.620204999999999</v>
      </c>
      <c r="AE227">
        <v>4.4373999999999997E-2</v>
      </c>
      <c r="AF227">
        <v>2.2977000000000001E-2</v>
      </c>
      <c r="AG227">
        <v>0.51780899999999996</v>
      </c>
      <c r="AH227">
        <v>4.1200000000000001E-2</v>
      </c>
      <c r="AI227">
        <v>3.7499999999999999E-2</v>
      </c>
      <c r="AJ227">
        <v>3</v>
      </c>
      <c r="AK227">
        <v>9.9819999999999996E-3</v>
      </c>
      <c r="AL227">
        <v>0.59889599999999998</v>
      </c>
      <c r="AM227">
        <v>2.1260889999999999</v>
      </c>
      <c r="AN227">
        <v>0.94140000000000001</v>
      </c>
      <c r="AO227">
        <v>0.44578699999999999</v>
      </c>
      <c r="AP227">
        <v>48</v>
      </c>
      <c r="AQ227">
        <v>19.078783999999999</v>
      </c>
      <c r="AR227">
        <v>2.0029999999999999E-2</v>
      </c>
      <c r="AS227">
        <v>7.9629999999999996E-3</v>
      </c>
      <c r="AT227">
        <v>50.881407000000003</v>
      </c>
      <c r="AU227">
        <v>3.3597410000000001</v>
      </c>
      <c r="AV227">
        <v>223.43804499999999</v>
      </c>
      <c r="AW227">
        <v>19.729890999999999</v>
      </c>
      <c r="AX227">
        <v>56.865949999999998</v>
      </c>
      <c r="AY227">
        <v>33.803663999999998</v>
      </c>
      <c r="AZ227">
        <v>6.4226010000000002</v>
      </c>
      <c r="BA227">
        <v>0.5</v>
      </c>
    </row>
    <row r="228" spans="1:53" x14ac:dyDescent="0.25">
      <c r="A228" t="s">
        <v>913</v>
      </c>
      <c r="B228" s="29">
        <v>7</v>
      </c>
      <c r="C228" t="s">
        <v>2</v>
      </c>
      <c r="D228">
        <v>3</v>
      </c>
      <c r="E228" t="s">
        <v>1</v>
      </c>
      <c r="F228" t="s">
        <v>52</v>
      </c>
      <c r="G228" s="29">
        <v>11248</v>
      </c>
      <c r="H228" s="29">
        <v>0</v>
      </c>
      <c r="I228" s="29">
        <f t="shared" si="30"/>
        <v>0</v>
      </c>
      <c r="J228" s="29">
        <v>0</v>
      </c>
      <c r="K228" s="29">
        <v>0</v>
      </c>
      <c r="L228" s="29">
        <v>40.711622280056808</v>
      </c>
      <c r="M228" s="29">
        <f t="shared" si="31"/>
        <v>5.7219403372465436</v>
      </c>
      <c r="N228" s="29">
        <v>0.46403116186699866</v>
      </c>
      <c r="O228" s="29">
        <f t="shared" si="32"/>
        <v>8.4369959413661544E-2</v>
      </c>
      <c r="P228" s="29">
        <v>1.0106607568144146</v>
      </c>
      <c r="Q228" s="29">
        <v>6.5443100000000003</v>
      </c>
      <c r="R228" s="29">
        <v>43</v>
      </c>
      <c r="S228" s="29">
        <f t="shared" si="33"/>
        <v>8.6666666666666661</v>
      </c>
      <c r="T228" s="29">
        <f t="shared" si="34"/>
        <v>5.333333333333333</v>
      </c>
      <c r="U228" s="29">
        <f t="shared" si="35"/>
        <v>14</v>
      </c>
      <c r="V228" s="29">
        <v>179</v>
      </c>
      <c r="W228" s="29" t="s">
        <v>2229</v>
      </c>
      <c r="Y228">
        <v>12531</v>
      </c>
      <c r="Z228">
        <v>304.29797500000001</v>
      </c>
      <c r="AA228">
        <v>41.180031</v>
      </c>
      <c r="AB228">
        <v>125.3</v>
      </c>
      <c r="AC228">
        <v>546.34180700000002</v>
      </c>
      <c r="AD228">
        <v>54.634180999999998</v>
      </c>
      <c r="AE228">
        <v>2.4281E-2</v>
      </c>
      <c r="AF228">
        <v>1.125E-2</v>
      </c>
      <c r="AG228">
        <v>0.46329999999999999</v>
      </c>
      <c r="AH228">
        <v>2.2425E-2</v>
      </c>
      <c r="AI228">
        <v>2.2499999999999999E-2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</row>
    <row r="229" spans="1:53" x14ac:dyDescent="0.25">
      <c r="A229" t="s">
        <v>913</v>
      </c>
      <c r="B229" s="29">
        <v>7</v>
      </c>
      <c r="C229" t="s">
        <v>0</v>
      </c>
      <c r="D229">
        <v>10</v>
      </c>
      <c r="E229" t="s">
        <v>1</v>
      </c>
      <c r="F229" t="s">
        <v>50</v>
      </c>
      <c r="G229" s="29">
        <v>12221</v>
      </c>
      <c r="H229" s="29">
        <v>0</v>
      </c>
      <c r="I229" s="29">
        <f t="shared" si="30"/>
        <v>0</v>
      </c>
      <c r="J229" s="29">
        <v>0</v>
      </c>
      <c r="K229" s="29">
        <v>0</v>
      </c>
      <c r="L229" s="29">
        <v>44.23335134108946</v>
      </c>
      <c r="M229" s="29">
        <f t="shared" si="31"/>
        <v>9.2436693982791951</v>
      </c>
      <c r="N229" s="29">
        <v>0.38964118437807521</v>
      </c>
      <c r="O229" s="29">
        <f t="shared" si="32"/>
        <v>0.158759936902585</v>
      </c>
      <c r="P229" s="29">
        <v>1.0060664601256739</v>
      </c>
      <c r="Q229" s="29">
        <v>6.5443100000000003</v>
      </c>
      <c r="R229" s="29">
        <v>43</v>
      </c>
      <c r="S229" s="29">
        <f t="shared" si="33"/>
        <v>8.6666666666666661</v>
      </c>
      <c r="T229" s="29">
        <f t="shared" si="34"/>
        <v>5.333333333333333</v>
      </c>
      <c r="U229" s="29">
        <f t="shared" si="35"/>
        <v>14</v>
      </c>
      <c r="V229" s="29">
        <v>179</v>
      </c>
      <c r="W229" s="29" t="s">
        <v>2229</v>
      </c>
      <c r="Y229">
        <v>13540</v>
      </c>
      <c r="Z229">
        <v>304.29797500000001</v>
      </c>
      <c r="AA229">
        <v>44.49586</v>
      </c>
      <c r="AB229">
        <v>135.38999999999999</v>
      </c>
      <c r="AC229">
        <v>627.40058799999997</v>
      </c>
      <c r="AD229">
        <v>62.740059000000002</v>
      </c>
      <c r="AE229">
        <v>2.2471000000000001E-2</v>
      </c>
      <c r="AF229">
        <v>8.8269999999999998E-3</v>
      </c>
      <c r="AG229">
        <v>0.39281500000000003</v>
      </c>
      <c r="AH229">
        <v>2.0924999999999999E-2</v>
      </c>
      <c r="AI229">
        <v>2.2499999999999999E-2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</row>
    <row r="230" spans="1:53" x14ac:dyDescent="0.25">
      <c r="A230" t="s">
        <v>913</v>
      </c>
      <c r="B230" s="29">
        <v>7</v>
      </c>
      <c r="C230" t="s">
        <v>13</v>
      </c>
      <c r="D230">
        <v>11</v>
      </c>
      <c r="E230" t="s">
        <v>1</v>
      </c>
      <c r="F230" t="s">
        <v>52</v>
      </c>
      <c r="G230" s="29">
        <v>13250</v>
      </c>
      <c r="H230" s="29">
        <v>833</v>
      </c>
      <c r="I230" s="29">
        <f t="shared" si="30"/>
        <v>6.2867924528301877</v>
      </c>
      <c r="J230" s="29">
        <v>1.4209745762710738E-2</v>
      </c>
      <c r="K230" s="29">
        <v>0.6406434160357446</v>
      </c>
      <c r="L230" s="29">
        <v>47.9577698444837</v>
      </c>
      <c r="M230" s="29">
        <f t="shared" si="31"/>
        <v>12.968087901673435</v>
      </c>
      <c r="N230" s="29">
        <v>0.5779313072604696</v>
      </c>
      <c r="O230" s="29">
        <f t="shared" si="32"/>
        <v>2.9530185979809387E-2</v>
      </c>
      <c r="P230" s="29">
        <v>0.99798143239914583</v>
      </c>
      <c r="Q230" s="29">
        <v>6.5443100000000003</v>
      </c>
      <c r="R230" s="29">
        <v>43</v>
      </c>
      <c r="S230" s="29">
        <f t="shared" si="33"/>
        <v>8.6666666666666661</v>
      </c>
      <c r="T230" s="29">
        <f t="shared" si="34"/>
        <v>5.333333333333333</v>
      </c>
      <c r="U230" s="29">
        <f t="shared" si="35"/>
        <v>14</v>
      </c>
      <c r="V230" s="29">
        <v>179</v>
      </c>
      <c r="W230" s="29" t="s">
        <v>2229</v>
      </c>
      <c r="Y230">
        <v>14503</v>
      </c>
      <c r="Z230">
        <v>304.29797500000001</v>
      </c>
      <c r="AA230">
        <v>47.660521000000003</v>
      </c>
      <c r="AB230">
        <v>145.02000000000001</v>
      </c>
      <c r="AC230">
        <v>482.02354700000001</v>
      </c>
      <c r="AD230">
        <v>48.202354999999997</v>
      </c>
      <c r="AE230">
        <v>2.0978E-2</v>
      </c>
      <c r="AF230">
        <v>1.2024E-2</v>
      </c>
      <c r="AG230">
        <v>0.57318000000000002</v>
      </c>
      <c r="AH230">
        <v>2.0875000000000001E-2</v>
      </c>
      <c r="AI230">
        <v>2.2499999999999999E-2</v>
      </c>
      <c r="AJ230">
        <v>9</v>
      </c>
      <c r="AK230">
        <v>2.9576000000000002E-2</v>
      </c>
      <c r="AL230">
        <v>1.7745759999999999</v>
      </c>
      <c r="AM230">
        <v>0.96531800000000001</v>
      </c>
      <c r="AN230">
        <v>8.0296999999999993E-2</v>
      </c>
      <c r="AO230">
        <v>8.9497999999999994E-2</v>
      </c>
      <c r="AP230">
        <v>15.555555999999999</v>
      </c>
      <c r="AQ230">
        <v>11.136775999999999</v>
      </c>
      <c r="AR230">
        <v>5.5170000000000002E-3</v>
      </c>
      <c r="AS230">
        <v>4.4169999999999999E-3</v>
      </c>
      <c r="AT230">
        <v>380.69392399999998</v>
      </c>
      <c r="AU230">
        <v>248.91488899999999</v>
      </c>
      <c r="AV230">
        <v>779.28699700000004</v>
      </c>
      <c r="AW230">
        <v>137.56751</v>
      </c>
      <c r="AX230">
        <v>25.256343999999999</v>
      </c>
      <c r="AY230">
        <v>25.146004000000001</v>
      </c>
      <c r="AZ230">
        <v>6.1125879999999997</v>
      </c>
      <c r="BA230">
        <v>2.061553</v>
      </c>
    </row>
    <row r="231" spans="1:53" x14ac:dyDescent="0.25">
      <c r="A231" t="s">
        <v>914</v>
      </c>
      <c r="B231" s="29">
        <v>7</v>
      </c>
      <c r="C231" t="s">
        <v>0</v>
      </c>
      <c r="D231">
        <v>10</v>
      </c>
      <c r="E231" t="s">
        <v>1</v>
      </c>
      <c r="F231" t="s">
        <v>52</v>
      </c>
      <c r="G231" s="29">
        <v>9443</v>
      </c>
      <c r="H231" s="29">
        <v>32</v>
      </c>
      <c r="I231" s="29">
        <f t="shared" si="30"/>
        <v>0.33887535740760349</v>
      </c>
      <c r="J231" s="29">
        <v>4.9643749999990217E-2</v>
      </c>
      <c r="K231" s="29">
        <v>1.7892421983473131E-2</v>
      </c>
      <c r="L231" s="29">
        <v>42.239535197484194</v>
      </c>
      <c r="M231" s="29">
        <f t="shared" si="31"/>
        <v>7.2498532546739298</v>
      </c>
      <c r="N231" s="29">
        <v>0.35776318187361333</v>
      </c>
      <c r="O231" s="29">
        <f t="shared" si="32"/>
        <v>0.19063793940704687</v>
      </c>
      <c r="P231" s="29">
        <v>0.9577679072160088</v>
      </c>
      <c r="Q231" s="29">
        <v>6.5443100000000003</v>
      </c>
      <c r="R231" s="29">
        <v>43</v>
      </c>
      <c r="S231" s="29">
        <f t="shared" si="33"/>
        <v>8.6666666666666661</v>
      </c>
      <c r="T231" s="29">
        <f t="shared" si="34"/>
        <v>5.333333333333333</v>
      </c>
      <c r="U231" s="29">
        <f t="shared" si="35"/>
        <v>14</v>
      </c>
      <c r="V231" s="29">
        <v>179</v>
      </c>
      <c r="W231" s="29" t="s">
        <v>2229</v>
      </c>
      <c r="Y231">
        <v>12710</v>
      </c>
      <c r="Z231">
        <v>300.53699999999998</v>
      </c>
      <c r="AA231">
        <v>42.290965999999997</v>
      </c>
      <c r="AB231">
        <v>127.09</v>
      </c>
      <c r="AC231">
        <v>532.61992299999997</v>
      </c>
      <c r="AD231">
        <v>53.261991999999999</v>
      </c>
      <c r="AE231">
        <v>2.3646E-2</v>
      </c>
      <c r="AF231">
        <v>8.4130000000000003E-3</v>
      </c>
      <c r="AG231">
        <v>0.35580899999999999</v>
      </c>
      <c r="AH231">
        <v>2.2925000000000001E-2</v>
      </c>
      <c r="AI231">
        <v>2.2499999999999999E-2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</row>
    <row r="232" spans="1:53" x14ac:dyDescent="0.25">
      <c r="A232" t="s">
        <v>914</v>
      </c>
      <c r="B232" s="29">
        <v>7</v>
      </c>
      <c r="C232" t="s">
        <v>10</v>
      </c>
      <c r="D232">
        <v>13</v>
      </c>
      <c r="E232" t="s">
        <v>1</v>
      </c>
      <c r="F232" t="s">
        <v>52</v>
      </c>
      <c r="G232" s="29">
        <v>1497</v>
      </c>
      <c r="H232" s="29">
        <v>124</v>
      </c>
      <c r="I232" s="29">
        <f t="shared" si="30"/>
        <v>8.2832331329325317</v>
      </c>
      <c r="J232" s="29">
        <v>0.20276973684210814</v>
      </c>
      <c r="K232" s="29">
        <v>8.4989004421497372E-2</v>
      </c>
      <c r="L232" s="29">
        <v>6.6962389273148197</v>
      </c>
      <c r="M232" s="29">
        <f t="shared" si="31"/>
        <v>28.293443015495445</v>
      </c>
      <c r="N232" s="29">
        <v>1.0229855845076767</v>
      </c>
      <c r="O232" s="29">
        <f t="shared" si="32"/>
        <v>0.47458446322701653</v>
      </c>
      <c r="P232" s="29">
        <v>0.9577679072160088</v>
      </c>
      <c r="Q232" s="29">
        <v>6.5443100000000003</v>
      </c>
      <c r="R232" s="29">
        <v>43</v>
      </c>
      <c r="S232" s="29">
        <f t="shared" si="33"/>
        <v>8.6666666666666661</v>
      </c>
      <c r="T232" s="29">
        <f t="shared" si="34"/>
        <v>5.333333333333333</v>
      </c>
      <c r="U232" s="29">
        <f t="shared" si="35"/>
        <v>14</v>
      </c>
      <c r="V232" s="29">
        <v>179</v>
      </c>
      <c r="W232" s="29" t="s">
        <v>2229</v>
      </c>
      <c r="Y232">
        <v>2157</v>
      </c>
      <c r="Z232">
        <v>300.53699999999998</v>
      </c>
      <c r="AA232">
        <v>7.1771529999999997</v>
      </c>
      <c r="AB232">
        <v>21.18</v>
      </c>
      <c r="AC232">
        <v>22.804991000000001</v>
      </c>
      <c r="AD232">
        <v>2.2804989999999998</v>
      </c>
      <c r="AE232">
        <v>0.139266</v>
      </c>
      <c r="AF232">
        <v>0.139211</v>
      </c>
      <c r="AG232">
        <v>0.99960499999999997</v>
      </c>
      <c r="AH232">
        <v>0.10415000000000001</v>
      </c>
      <c r="AI232">
        <v>7.2499999999999995E-2</v>
      </c>
      <c r="AJ232">
        <v>5</v>
      </c>
      <c r="AK232">
        <v>1.6636999999999999E-2</v>
      </c>
      <c r="AL232">
        <v>0.99821300000000002</v>
      </c>
      <c r="AM232">
        <v>7.6958739999999999</v>
      </c>
      <c r="AN232">
        <v>1.6206</v>
      </c>
      <c r="AO232">
        <v>0.64637800000000001</v>
      </c>
      <c r="AP232">
        <v>33.200000000000003</v>
      </c>
      <c r="AQ232">
        <v>10.232302000000001</v>
      </c>
      <c r="AR232">
        <v>5.0328999999999999E-2</v>
      </c>
      <c r="AS232">
        <v>2.5024999999999999E-2</v>
      </c>
      <c r="AT232">
        <v>20.685307000000002</v>
      </c>
      <c r="AU232">
        <v>3.6558549999999999</v>
      </c>
      <c r="AV232">
        <v>67.579840000000004</v>
      </c>
      <c r="AW232">
        <v>7.4951480000000004</v>
      </c>
      <c r="AX232">
        <v>27.536449999999999</v>
      </c>
      <c r="AY232">
        <v>38.264296999999999</v>
      </c>
      <c r="AZ232">
        <v>6.8754619999999997</v>
      </c>
      <c r="BA232">
        <v>1.213352</v>
      </c>
    </row>
    <row r="233" spans="1:53" x14ac:dyDescent="0.25">
      <c r="A233" t="s">
        <v>915</v>
      </c>
      <c r="B233" s="29">
        <v>7</v>
      </c>
      <c r="C233" t="s">
        <v>2</v>
      </c>
      <c r="D233">
        <v>3</v>
      </c>
      <c r="E233" t="s">
        <v>1</v>
      </c>
      <c r="F233" t="s">
        <v>52</v>
      </c>
      <c r="G233" s="29">
        <v>12418</v>
      </c>
      <c r="H233" s="29">
        <v>50</v>
      </c>
      <c r="I233" s="29">
        <f t="shared" si="30"/>
        <v>0.40264132710581418</v>
      </c>
      <c r="J233" s="29">
        <v>4.4703571428568366E-2</v>
      </c>
      <c r="K233" s="29">
        <v>2.485484131086502E-2</v>
      </c>
      <c r="L233" s="29">
        <v>44.092488485474547</v>
      </c>
      <c r="M233" s="29">
        <f t="shared" si="31"/>
        <v>9.1028065426642826</v>
      </c>
      <c r="N233" s="29">
        <v>0.38236911471495844</v>
      </c>
      <c r="O233" s="29">
        <f t="shared" si="32"/>
        <v>0.16603200656570177</v>
      </c>
      <c r="P233" s="29">
        <v>1.0707081230296751</v>
      </c>
      <c r="Q233" s="29">
        <v>6.5443100000000003</v>
      </c>
      <c r="R233" s="29">
        <v>43</v>
      </c>
      <c r="S233" s="29">
        <f t="shared" si="33"/>
        <v>8.6666666666666661</v>
      </c>
      <c r="T233" s="29">
        <f t="shared" si="34"/>
        <v>5.333333333333333</v>
      </c>
      <c r="U233" s="29">
        <f t="shared" si="35"/>
        <v>14</v>
      </c>
      <c r="V233" s="29">
        <v>179</v>
      </c>
      <c r="W233" s="29" t="s">
        <v>2229</v>
      </c>
      <c r="Y233">
        <v>13394</v>
      </c>
      <c r="Z233">
        <v>304.76830000000001</v>
      </c>
      <c r="AA233">
        <v>43.948140000000002</v>
      </c>
      <c r="AB233">
        <v>133.93</v>
      </c>
      <c r="AC233">
        <v>561.14214300000003</v>
      </c>
      <c r="AD233">
        <v>56.114213999999997</v>
      </c>
      <c r="AE233">
        <v>2.2752999999999999E-2</v>
      </c>
      <c r="AF233">
        <v>8.7279999999999996E-3</v>
      </c>
      <c r="AG233">
        <v>0.38360300000000003</v>
      </c>
      <c r="AH233">
        <v>2.1774999999999999E-2</v>
      </c>
      <c r="AI233">
        <v>2.2499999999999999E-2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</row>
    <row r="234" spans="1:53" x14ac:dyDescent="0.25">
      <c r="A234" t="s">
        <v>915</v>
      </c>
      <c r="B234" s="29">
        <v>7</v>
      </c>
      <c r="C234" t="s">
        <v>0</v>
      </c>
      <c r="D234">
        <v>10</v>
      </c>
      <c r="E234" t="s">
        <v>1</v>
      </c>
      <c r="F234" t="s">
        <v>52</v>
      </c>
      <c r="G234" s="29">
        <v>5772</v>
      </c>
      <c r="H234" s="29">
        <v>42</v>
      </c>
      <c r="I234" s="29">
        <f t="shared" si="30"/>
        <v>0.72765072765072769</v>
      </c>
      <c r="J234" s="29">
        <v>4.2980555555554467E-2</v>
      </c>
      <c r="K234" s="29">
        <v>3.195622454254074E-2</v>
      </c>
      <c r="L234" s="29">
        <v>20.494592006616127</v>
      </c>
      <c r="M234" s="29">
        <f t="shared" si="31"/>
        <v>14.495089936194137</v>
      </c>
      <c r="N234" s="29">
        <v>0.58545818624650303</v>
      </c>
      <c r="O234" s="29">
        <f t="shared" si="32"/>
        <v>3.7057064965842823E-2</v>
      </c>
      <c r="P234" s="29">
        <v>0.96025727805496819</v>
      </c>
      <c r="Q234" s="29">
        <v>6.5443100000000003</v>
      </c>
      <c r="R234" s="29">
        <v>43</v>
      </c>
      <c r="S234" s="29">
        <f t="shared" si="33"/>
        <v>8.6666666666666661</v>
      </c>
      <c r="T234" s="29">
        <f t="shared" si="34"/>
        <v>5.333333333333333</v>
      </c>
      <c r="U234" s="29">
        <f t="shared" si="35"/>
        <v>14</v>
      </c>
      <c r="V234" s="29">
        <v>179</v>
      </c>
      <c r="W234" s="29" t="s">
        <v>2229</v>
      </c>
      <c r="Y234">
        <v>6240</v>
      </c>
      <c r="Z234">
        <v>304.76830000000001</v>
      </c>
      <c r="AA234">
        <v>20.47457</v>
      </c>
      <c r="AB234">
        <v>62.37</v>
      </c>
      <c r="AC234">
        <v>150.372581</v>
      </c>
      <c r="AD234">
        <v>15.037258</v>
      </c>
      <c r="AE234">
        <v>4.8832E-2</v>
      </c>
      <c r="AF234">
        <v>2.8372999999999999E-2</v>
      </c>
      <c r="AG234">
        <v>0.581036</v>
      </c>
      <c r="AH234">
        <v>4.3975E-2</v>
      </c>
      <c r="AI234">
        <v>3.7499999999999999E-2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</row>
    <row r="235" spans="1:53" x14ac:dyDescent="0.25">
      <c r="A235" t="s">
        <v>915</v>
      </c>
      <c r="B235" s="29">
        <v>7</v>
      </c>
      <c r="C235" t="s">
        <v>5</v>
      </c>
      <c r="D235">
        <v>14</v>
      </c>
      <c r="E235" t="s">
        <v>1</v>
      </c>
      <c r="F235" t="s">
        <v>51</v>
      </c>
      <c r="G235" s="29">
        <v>1814</v>
      </c>
      <c r="H235" s="29">
        <v>888</v>
      </c>
      <c r="I235" s="29">
        <f t="shared" si="30"/>
        <v>48.952590959206169</v>
      </c>
      <c r="J235" s="29">
        <v>0.15903592436974817</v>
      </c>
      <c r="K235" s="29">
        <v>0.42253230228470534</v>
      </c>
      <c r="L235" s="29">
        <v>6.440954591129878</v>
      </c>
      <c r="M235" s="29">
        <f t="shared" si="31"/>
        <v>28.548727351680387</v>
      </c>
      <c r="N235" s="29">
        <v>1.9930121139941281</v>
      </c>
      <c r="O235" s="29">
        <f t="shared" si="32"/>
        <v>1.4446109927134678</v>
      </c>
      <c r="P235" s="29">
        <v>1.0298168676385111</v>
      </c>
      <c r="Q235" s="29">
        <v>6.5443100000000003</v>
      </c>
      <c r="R235" s="29">
        <v>43</v>
      </c>
      <c r="S235" s="29">
        <f t="shared" si="33"/>
        <v>8.6666666666666661</v>
      </c>
      <c r="T235" s="29">
        <f t="shared" si="34"/>
        <v>5.333333333333333</v>
      </c>
      <c r="U235" s="29">
        <f t="shared" si="35"/>
        <v>14</v>
      </c>
      <c r="V235" s="29">
        <v>179</v>
      </c>
      <c r="W235" s="29" t="s">
        <v>2229</v>
      </c>
      <c r="Y235">
        <v>1927</v>
      </c>
      <c r="Z235">
        <v>304.76830000000001</v>
      </c>
      <c r="AA235">
        <v>6.3228359999999997</v>
      </c>
      <c r="AB235">
        <v>17.98</v>
      </c>
      <c r="AC235">
        <v>28.497361000000001</v>
      </c>
      <c r="AD235">
        <v>2.849736</v>
      </c>
      <c r="AE235">
        <v>0.157916</v>
      </c>
      <c r="AF235">
        <v>0.30454500000000001</v>
      </c>
      <c r="AG235">
        <v>1.9285209999999999</v>
      </c>
      <c r="AH235">
        <v>5.2824999999999997E-2</v>
      </c>
      <c r="AI235">
        <v>2.2499999999999999E-2</v>
      </c>
      <c r="AJ235">
        <v>43</v>
      </c>
      <c r="AK235">
        <v>0.14109099999999999</v>
      </c>
      <c r="AL235">
        <v>8.4654469999999993</v>
      </c>
      <c r="AM235">
        <v>29.891022</v>
      </c>
      <c r="AN235">
        <v>0.32952500000000001</v>
      </c>
      <c r="AO235">
        <v>0.25489000000000001</v>
      </c>
      <c r="AP235">
        <v>13.395349</v>
      </c>
      <c r="AQ235">
        <v>6.7722810000000004</v>
      </c>
      <c r="AR235">
        <v>2.6585000000000001E-2</v>
      </c>
      <c r="AS235">
        <v>2.1014999999999999E-2</v>
      </c>
      <c r="AT235">
        <v>52.477939999999997</v>
      </c>
      <c r="AU235">
        <v>32.502749999999999</v>
      </c>
      <c r="AV235">
        <v>202.947947</v>
      </c>
      <c r="AW235">
        <v>110.456982</v>
      </c>
      <c r="AX235">
        <v>5.6144160000000003</v>
      </c>
      <c r="AY235">
        <v>9.5658390000000004</v>
      </c>
      <c r="AZ235">
        <v>7.2088890000000001</v>
      </c>
      <c r="BA235">
        <v>5.5802230000000002</v>
      </c>
    </row>
    <row r="236" spans="1:53" x14ac:dyDescent="0.25">
      <c r="A236" t="s">
        <v>916</v>
      </c>
      <c r="B236" s="29">
        <v>7</v>
      </c>
      <c r="C236" t="s">
        <v>9</v>
      </c>
      <c r="D236">
        <v>2</v>
      </c>
      <c r="E236" t="s">
        <v>1</v>
      </c>
      <c r="F236" t="s">
        <v>51</v>
      </c>
      <c r="G236" s="29">
        <v>1608</v>
      </c>
      <c r="H236" s="29">
        <v>247</v>
      </c>
      <c r="I236" s="29">
        <f t="shared" si="30"/>
        <v>15.360696517412936</v>
      </c>
      <c r="J236" s="29">
        <v>0.22181249999999852</v>
      </c>
      <c r="K236" s="29">
        <v>0.13478644573581577</v>
      </c>
      <c r="L236" s="29">
        <v>6.3746060218585816</v>
      </c>
      <c r="M236" s="29">
        <f t="shared" si="31"/>
        <v>28.615075920951682</v>
      </c>
      <c r="N236" s="29">
        <v>0.98159047865001281</v>
      </c>
      <c r="O236" s="29">
        <f t="shared" si="32"/>
        <v>0.4331893573693526</v>
      </c>
      <c r="P236" s="29">
        <v>0.94862624991127564</v>
      </c>
      <c r="Q236" s="29">
        <v>6.5443100000000003</v>
      </c>
      <c r="R236" s="29">
        <v>43</v>
      </c>
      <c r="S236" s="29">
        <f t="shared" si="33"/>
        <v>8.6666666666666661</v>
      </c>
      <c r="T236" s="29">
        <f t="shared" si="34"/>
        <v>5.333333333333333</v>
      </c>
      <c r="U236" s="29">
        <f t="shared" si="35"/>
        <v>14</v>
      </c>
      <c r="V236" s="29">
        <v>179</v>
      </c>
      <c r="W236" s="29" t="s">
        <v>2229</v>
      </c>
      <c r="Y236">
        <v>2140</v>
      </c>
      <c r="Z236">
        <v>303.081525</v>
      </c>
      <c r="AA236">
        <v>7.0608060000000004</v>
      </c>
      <c r="AB236">
        <v>20.68</v>
      </c>
      <c r="AC236">
        <v>23.228379</v>
      </c>
      <c r="AD236">
        <v>2.322838</v>
      </c>
      <c r="AE236">
        <v>0.14149999999999999</v>
      </c>
      <c r="AF236">
        <v>0.14840300000000001</v>
      </c>
      <c r="AG236">
        <v>1.04878</v>
      </c>
      <c r="AH236">
        <v>9.3875E-2</v>
      </c>
      <c r="AI236">
        <v>3.2500000000000001E-2</v>
      </c>
      <c r="AJ236">
        <v>10</v>
      </c>
      <c r="AK236">
        <v>3.2994000000000002E-2</v>
      </c>
      <c r="AL236">
        <v>1.979665</v>
      </c>
      <c r="AM236">
        <v>18.644860000000001</v>
      </c>
      <c r="AN236">
        <v>1.9259269999999999</v>
      </c>
      <c r="AO236">
        <v>1.0564910000000001</v>
      </c>
      <c r="AP236">
        <v>39.9</v>
      </c>
      <c r="AQ236">
        <v>18.272323</v>
      </c>
      <c r="AR236">
        <v>4.9509999999999998E-2</v>
      </c>
      <c r="AS236">
        <v>2.7149E-2</v>
      </c>
      <c r="AT236">
        <v>21.262257000000002</v>
      </c>
      <c r="AU236">
        <v>2.836042</v>
      </c>
      <c r="AV236">
        <v>99.302043999999995</v>
      </c>
      <c r="AW236">
        <v>35.027067000000002</v>
      </c>
      <c r="AX236">
        <v>27.491793999999999</v>
      </c>
      <c r="AY236">
        <v>38.311777999999997</v>
      </c>
      <c r="AZ236">
        <v>8.3613490000000006</v>
      </c>
      <c r="BA236">
        <v>1.374369</v>
      </c>
    </row>
    <row r="237" spans="1:53" x14ac:dyDescent="0.25">
      <c r="A237" t="s">
        <v>916</v>
      </c>
      <c r="B237" s="29">
        <v>7</v>
      </c>
      <c r="C237" t="s">
        <v>3</v>
      </c>
      <c r="D237">
        <v>4</v>
      </c>
      <c r="E237" t="s">
        <v>1</v>
      </c>
      <c r="F237" t="s">
        <v>52</v>
      </c>
      <c r="G237" s="29">
        <v>10999</v>
      </c>
      <c r="H237" s="29">
        <v>52</v>
      </c>
      <c r="I237" s="29">
        <f t="shared" si="30"/>
        <v>0.47277025184107641</v>
      </c>
      <c r="J237" s="29">
        <v>3.6487499999999784E-2</v>
      </c>
      <c r="K237" s="29">
        <v>3.1714457820191951E-2</v>
      </c>
      <c r="L237" s="29">
        <v>43.603415195536407</v>
      </c>
      <c r="M237" s="29">
        <f t="shared" si="31"/>
        <v>8.6137332527261421</v>
      </c>
      <c r="N237" s="29">
        <v>0.38726113539157475</v>
      </c>
      <c r="O237" s="29">
        <f t="shared" si="32"/>
        <v>0.16113998588908546</v>
      </c>
      <c r="P237" s="29">
        <v>0.94809303706227066</v>
      </c>
      <c r="Q237" s="29">
        <v>6.5443100000000003</v>
      </c>
      <c r="R237" s="29">
        <v>43</v>
      </c>
      <c r="S237" s="29">
        <f t="shared" si="33"/>
        <v>8.6666666666666661</v>
      </c>
      <c r="T237" s="29">
        <f t="shared" si="34"/>
        <v>5.333333333333333</v>
      </c>
      <c r="U237" s="29">
        <f t="shared" si="35"/>
        <v>14</v>
      </c>
      <c r="V237" s="29">
        <v>179</v>
      </c>
      <c r="W237" s="29" t="s">
        <v>2229</v>
      </c>
      <c r="Y237">
        <v>13134</v>
      </c>
      <c r="Z237">
        <v>303.081525</v>
      </c>
      <c r="AA237">
        <v>43.334874999999997</v>
      </c>
      <c r="AB237">
        <v>131.33000000000001</v>
      </c>
      <c r="AC237">
        <v>546.74632199999996</v>
      </c>
      <c r="AD237">
        <v>54.674632000000003</v>
      </c>
      <c r="AE237">
        <v>2.3074000000000001E-2</v>
      </c>
      <c r="AF237">
        <v>8.7049999999999992E-3</v>
      </c>
      <c r="AG237">
        <v>0.377253</v>
      </c>
      <c r="AH237">
        <v>2.2175E-2</v>
      </c>
      <c r="AI237">
        <v>2.2499999999999999E-2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</row>
    <row r="238" spans="1:53" x14ac:dyDescent="0.25">
      <c r="A238" t="s">
        <v>916</v>
      </c>
      <c r="B238" s="29">
        <v>7</v>
      </c>
      <c r="C238" t="s">
        <v>21</v>
      </c>
      <c r="D238">
        <v>7</v>
      </c>
      <c r="E238" t="s">
        <v>1</v>
      </c>
      <c r="F238" t="s">
        <v>50</v>
      </c>
      <c r="G238" s="29">
        <v>5773</v>
      </c>
      <c r="H238" s="29">
        <v>94</v>
      </c>
      <c r="I238" s="29">
        <f t="shared" si="30"/>
        <v>1.6282695305733588</v>
      </c>
      <c r="J238" s="29">
        <v>4.7295833333330331E-2</v>
      </c>
      <c r="K238" s="29">
        <v>7.1357530095431887E-2</v>
      </c>
      <c r="L238" s="29">
        <v>22.885945624496014</v>
      </c>
      <c r="M238" s="29">
        <f t="shared" si="31"/>
        <v>12.103736318314251</v>
      </c>
      <c r="N238" s="29">
        <v>0.60010743629109531</v>
      </c>
      <c r="O238" s="29">
        <f t="shared" si="32"/>
        <v>5.17063150104351E-2</v>
      </c>
      <c r="P238" s="29">
        <v>0.98402081545422204</v>
      </c>
      <c r="Q238" s="29">
        <v>6.5443100000000003</v>
      </c>
      <c r="R238" s="29">
        <v>43</v>
      </c>
      <c r="S238" s="29">
        <f t="shared" si="33"/>
        <v>8.6666666666666661</v>
      </c>
      <c r="T238" s="29">
        <f t="shared" si="34"/>
        <v>5.333333333333333</v>
      </c>
      <c r="U238" s="29">
        <f t="shared" si="35"/>
        <v>14</v>
      </c>
      <c r="V238" s="29">
        <v>179</v>
      </c>
      <c r="W238" s="29" t="s">
        <v>2229</v>
      </c>
      <c r="Y238">
        <v>6795</v>
      </c>
      <c r="Z238">
        <v>303.081525</v>
      </c>
      <c r="AA238">
        <v>22.419709999999998</v>
      </c>
      <c r="AB238">
        <v>67.92</v>
      </c>
      <c r="AC238">
        <v>168.39742799999999</v>
      </c>
      <c r="AD238">
        <v>16.839742999999999</v>
      </c>
      <c r="AE238">
        <v>4.4602999999999997E-2</v>
      </c>
      <c r="AF238">
        <v>2.9176000000000001E-2</v>
      </c>
      <c r="AG238">
        <v>0.65412300000000001</v>
      </c>
      <c r="AH238">
        <v>3.9974999999999997E-2</v>
      </c>
      <c r="AI238">
        <v>3.2500000000000001E-2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</row>
    <row r="239" spans="1:53" x14ac:dyDescent="0.25">
      <c r="A239" t="s">
        <v>917</v>
      </c>
      <c r="B239" s="29">
        <v>7</v>
      </c>
      <c r="C239" t="s">
        <v>4</v>
      </c>
      <c r="D239">
        <v>12</v>
      </c>
      <c r="E239" t="s">
        <v>1</v>
      </c>
      <c r="F239" t="s">
        <v>52</v>
      </c>
      <c r="G239" s="29">
        <v>11848</v>
      </c>
      <c r="H239" s="29">
        <v>25</v>
      </c>
      <c r="I239" s="29">
        <f t="shared" si="30"/>
        <v>0.21100607697501689</v>
      </c>
      <c r="J239" s="29">
        <v>3.3425000000002925E-2</v>
      </c>
      <c r="K239" s="29">
        <v>1.4986986730220185E-2</v>
      </c>
      <c r="L239" s="29">
        <v>44.391454694912191</v>
      </c>
      <c r="M239" s="29">
        <f t="shared" si="31"/>
        <v>9.4017727521019268</v>
      </c>
      <c r="N239" s="29">
        <v>0.37480926677961229</v>
      </c>
      <c r="O239" s="29">
        <f t="shared" si="32"/>
        <v>0.17359185450104792</v>
      </c>
      <c r="P239" s="29">
        <v>0.98389303982705845</v>
      </c>
      <c r="Q239" s="29">
        <v>6.5443100000000003</v>
      </c>
      <c r="R239" s="29">
        <v>43</v>
      </c>
      <c r="S239" s="29">
        <f t="shared" si="33"/>
        <v>8.6666666666666661</v>
      </c>
      <c r="T239" s="29">
        <f t="shared" si="34"/>
        <v>5.333333333333333</v>
      </c>
      <c r="U239" s="29">
        <f t="shared" si="35"/>
        <v>14</v>
      </c>
      <c r="V239" s="29">
        <v>179</v>
      </c>
      <c r="W239" s="29" t="s">
        <v>2229</v>
      </c>
      <c r="Y239">
        <v>13332</v>
      </c>
      <c r="Z239">
        <v>302.14485000000002</v>
      </c>
      <c r="AA239">
        <v>44.124532000000002</v>
      </c>
      <c r="AB239">
        <v>133.31</v>
      </c>
      <c r="AC239">
        <v>564.58297300000004</v>
      </c>
      <c r="AD239">
        <v>56.458297000000002</v>
      </c>
      <c r="AE239">
        <v>2.266E-2</v>
      </c>
      <c r="AF239">
        <v>8.4360000000000008E-3</v>
      </c>
      <c r="AG239">
        <v>0.37229499999999999</v>
      </c>
      <c r="AH239">
        <v>2.1725000000000001E-2</v>
      </c>
      <c r="AI239">
        <v>2.2499999999999999E-2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</row>
    <row r="240" spans="1:53" x14ac:dyDescent="0.25">
      <c r="A240" t="s">
        <v>917</v>
      </c>
      <c r="B240" s="29">
        <v>7</v>
      </c>
      <c r="C240" t="s">
        <v>5</v>
      </c>
      <c r="D240">
        <v>14</v>
      </c>
      <c r="E240" t="s">
        <v>1</v>
      </c>
      <c r="F240" t="s">
        <v>50</v>
      </c>
      <c r="G240" s="29">
        <v>5884</v>
      </c>
      <c r="H240" s="29">
        <v>71</v>
      </c>
      <c r="I240" s="29">
        <f t="shared" si="30"/>
        <v>1.2066621346023114</v>
      </c>
      <c r="J240" s="29">
        <v>5.0548076923076155E-2</v>
      </c>
      <c r="K240" s="29">
        <v>4.8707706873215607E-2</v>
      </c>
      <c r="L240" s="29">
        <v>22.045857480153895</v>
      </c>
      <c r="M240" s="29">
        <f t="shared" si="31"/>
        <v>12.943824462656369</v>
      </c>
      <c r="N240" s="29">
        <v>0.60881474920681611</v>
      </c>
      <c r="O240" s="29">
        <f t="shared" si="32"/>
        <v>6.0413627926155899E-2</v>
      </c>
      <c r="P240" s="29">
        <v>0.98389303982705845</v>
      </c>
      <c r="Q240" s="29">
        <v>6.5443100000000003</v>
      </c>
      <c r="R240" s="29">
        <v>43</v>
      </c>
      <c r="S240" s="29">
        <f t="shared" si="33"/>
        <v>8.6666666666666661</v>
      </c>
      <c r="T240" s="29">
        <f t="shared" si="34"/>
        <v>5.333333333333333</v>
      </c>
      <c r="U240" s="29">
        <f t="shared" si="35"/>
        <v>14</v>
      </c>
      <c r="V240" s="29">
        <v>179</v>
      </c>
      <c r="W240" s="29" t="s">
        <v>2229</v>
      </c>
      <c r="Y240">
        <v>6584</v>
      </c>
      <c r="Z240">
        <v>302.14485000000002</v>
      </c>
      <c r="AA240">
        <v>21.790873000000001</v>
      </c>
      <c r="AB240">
        <v>65.819999999999993</v>
      </c>
      <c r="AC240">
        <v>164.053673</v>
      </c>
      <c r="AD240">
        <v>16.405366999999998</v>
      </c>
      <c r="AE240">
        <v>4.5886000000000003E-2</v>
      </c>
      <c r="AF240">
        <v>2.8657999999999999E-2</v>
      </c>
      <c r="AG240">
        <v>0.62455400000000005</v>
      </c>
      <c r="AH240">
        <v>4.0800000000000003E-2</v>
      </c>
      <c r="AI240">
        <v>3.2500000000000001E-2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</row>
    <row r="241" spans="1:57" x14ac:dyDescent="0.25">
      <c r="A241" t="s">
        <v>918</v>
      </c>
      <c r="B241" s="29">
        <v>7</v>
      </c>
      <c r="C241" t="s">
        <v>12</v>
      </c>
      <c r="D241">
        <v>5</v>
      </c>
      <c r="E241" t="s">
        <v>1</v>
      </c>
      <c r="F241" t="s">
        <v>52</v>
      </c>
      <c r="G241" s="29">
        <v>12822</v>
      </c>
      <c r="H241" s="29">
        <v>44</v>
      </c>
      <c r="I241" s="29">
        <f t="shared" si="30"/>
        <v>0.34316019341756354</v>
      </c>
      <c r="J241" s="29">
        <v>2.734062499998835E-2</v>
      </c>
      <c r="K241" s="29">
        <v>2.7879177299258203E-2</v>
      </c>
      <c r="L241" s="29">
        <v>44.683351416386088</v>
      </c>
      <c r="M241" s="29">
        <f t="shared" si="31"/>
        <v>9.6936694735758238</v>
      </c>
      <c r="N241" s="29">
        <v>0.40895129028960148</v>
      </c>
      <c r="O241" s="29">
        <f t="shared" si="32"/>
        <v>0.13944983099105873</v>
      </c>
      <c r="P241" s="29">
        <v>1.0260946874606318</v>
      </c>
      <c r="Q241" s="29">
        <v>6.5443100000000003</v>
      </c>
      <c r="R241" s="29">
        <v>43</v>
      </c>
      <c r="S241" s="29">
        <f t="shared" si="33"/>
        <v>8.6666666666666661</v>
      </c>
      <c r="T241" s="29">
        <f t="shared" si="34"/>
        <v>5.333333333333333</v>
      </c>
      <c r="U241" s="29">
        <f t="shared" si="35"/>
        <v>14</v>
      </c>
      <c r="V241" s="29">
        <v>179</v>
      </c>
      <c r="W241" s="29" t="s">
        <v>2229</v>
      </c>
      <c r="Y241">
        <v>15100</v>
      </c>
      <c r="Z241">
        <v>340.22435000000002</v>
      </c>
      <c r="AA241">
        <v>44.382478999999996</v>
      </c>
      <c r="AB241">
        <v>150.99</v>
      </c>
      <c r="AC241">
        <v>625.45213200000001</v>
      </c>
      <c r="AD241">
        <v>62.545212999999997</v>
      </c>
      <c r="AE241">
        <v>2.2516999999999999E-2</v>
      </c>
      <c r="AF241">
        <v>1.0333E-2</v>
      </c>
      <c r="AG241">
        <v>0.45889000000000002</v>
      </c>
      <c r="AH241">
        <v>2.1274999999999999E-2</v>
      </c>
      <c r="AI241">
        <v>2.2499999999999999E-2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D241">
        <f>COUNT(#REF!)</f>
        <v>0</v>
      </c>
      <c r="BE241" t="e">
        <f>BD241/BD242*100</f>
        <v>#DIV/0!</v>
      </c>
    </row>
    <row r="242" spans="1:57" x14ac:dyDescent="0.25">
      <c r="A242" t="s">
        <v>918</v>
      </c>
      <c r="B242" s="29">
        <v>7</v>
      </c>
      <c r="C242" t="s">
        <v>10</v>
      </c>
      <c r="D242">
        <v>13</v>
      </c>
      <c r="E242" t="s">
        <v>1</v>
      </c>
      <c r="F242" t="s">
        <v>50</v>
      </c>
      <c r="G242" s="29">
        <v>6961</v>
      </c>
      <c r="H242" s="29">
        <v>94</v>
      </c>
      <c r="I242" s="29">
        <f t="shared" si="30"/>
        <v>1.3503806924292487</v>
      </c>
      <c r="J242" s="29">
        <v>5.3853333333333378E-2</v>
      </c>
      <c r="K242" s="29">
        <v>5.227345743610913E-2</v>
      </c>
      <c r="L242" s="29">
        <v>24.258369147517044</v>
      </c>
      <c r="M242" s="29">
        <f t="shared" si="31"/>
        <v>10.731312795293221</v>
      </c>
      <c r="N242" s="29">
        <v>0.54958560163576364</v>
      </c>
      <c r="O242" s="29">
        <f t="shared" si="32"/>
        <v>1.1844803551034344E-3</v>
      </c>
      <c r="P242" s="29">
        <v>1.0260946874606318</v>
      </c>
      <c r="Q242" s="29">
        <v>6.5443100000000003</v>
      </c>
      <c r="R242" s="29">
        <v>43</v>
      </c>
      <c r="S242" s="29">
        <f t="shared" si="33"/>
        <v>8.6666666666666661</v>
      </c>
      <c r="T242" s="29">
        <f t="shared" si="34"/>
        <v>5.333333333333333</v>
      </c>
      <c r="U242" s="29">
        <f t="shared" si="35"/>
        <v>14</v>
      </c>
      <c r="V242" s="29">
        <v>179</v>
      </c>
      <c r="W242" s="29" t="s">
        <v>2229</v>
      </c>
      <c r="Y242">
        <v>8091</v>
      </c>
      <c r="Z242">
        <v>340.22435000000002</v>
      </c>
      <c r="AA242">
        <v>23.781366999999999</v>
      </c>
      <c r="AB242">
        <v>80.87</v>
      </c>
      <c r="AC242">
        <v>211.76310599999999</v>
      </c>
      <c r="AD242">
        <v>21.176310999999998</v>
      </c>
      <c r="AE242">
        <v>4.1950000000000001E-2</v>
      </c>
      <c r="AF242">
        <v>2.9648000000000001E-2</v>
      </c>
      <c r="AG242">
        <v>0.70674400000000004</v>
      </c>
      <c r="AH242">
        <v>3.7449999999999997E-2</v>
      </c>
      <c r="AI242">
        <v>3.2500000000000001E-2</v>
      </c>
      <c r="AJ242">
        <v>1</v>
      </c>
      <c r="AK242">
        <v>2.9390000000000002E-3</v>
      </c>
      <c r="AL242">
        <v>0.17635400000000001</v>
      </c>
      <c r="AM242">
        <v>0.123594</v>
      </c>
      <c r="AN242">
        <v>6.88E-2</v>
      </c>
      <c r="AO242">
        <v>0</v>
      </c>
      <c r="AP242">
        <v>10</v>
      </c>
      <c r="AQ242">
        <v>0</v>
      </c>
      <c r="AR242">
        <v>7.6439999999999998E-3</v>
      </c>
      <c r="AS242">
        <v>3.395E-3</v>
      </c>
      <c r="AT242">
        <v>130.813953</v>
      </c>
      <c r="AU242">
        <v>0</v>
      </c>
      <c r="AV242">
        <v>465.11627900000002</v>
      </c>
      <c r="AW242">
        <v>0</v>
      </c>
      <c r="AX242">
        <v>0</v>
      </c>
      <c r="AY242">
        <v>0</v>
      </c>
      <c r="AZ242">
        <v>5.0631909999999998</v>
      </c>
      <c r="BA242">
        <v>0.37267800000000001</v>
      </c>
      <c r="BD242">
        <f>SUM(BD241:BD241)</f>
        <v>0</v>
      </c>
    </row>
    <row r="243" spans="1:57" x14ac:dyDescent="0.25">
      <c r="A243" t="s">
        <v>919</v>
      </c>
      <c r="B243" s="29">
        <v>7</v>
      </c>
      <c r="C243" t="s">
        <v>5</v>
      </c>
      <c r="D243">
        <v>14</v>
      </c>
      <c r="E243" t="s">
        <v>1</v>
      </c>
      <c r="F243" t="s">
        <v>51</v>
      </c>
      <c r="G243" s="29">
        <v>11844</v>
      </c>
      <c r="H243" s="29">
        <v>123</v>
      </c>
      <c r="I243" s="29">
        <f t="shared" si="30"/>
        <v>1.038500506585613</v>
      </c>
      <c r="J243" s="29">
        <v>4.6726562499998181E-2</v>
      </c>
      <c r="K243" s="29">
        <v>6.4635251884239728E-2</v>
      </c>
      <c r="L243" s="29">
        <v>47.846245207308463</v>
      </c>
      <c r="M243" s="29">
        <f t="shared" si="31"/>
        <v>12.856563264498199</v>
      </c>
      <c r="N243" s="29">
        <v>0.65731875039848131</v>
      </c>
      <c r="O243" s="29">
        <f t="shared" si="32"/>
        <v>0.1089176291178211</v>
      </c>
      <c r="Q243" s="29">
        <v>6.5443100000000003</v>
      </c>
      <c r="R243" s="29">
        <v>43</v>
      </c>
      <c r="S243" s="29">
        <f t="shared" si="33"/>
        <v>8.6666666666666661</v>
      </c>
      <c r="T243" s="29">
        <f t="shared" si="34"/>
        <v>5.333333333333333</v>
      </c>
      <c r="U243" s="29">
        <f t="shared" si="35"/>
        <v>14</v>
      </c>
      <c r="V243" s="29">
        <v>179</v>
      </c>
      <c r="W243" s="29" t="s">
        <v>2229</v>
      </c>
      <c r="Y243">
        <v>17707</v>
      </c>
      <c r="Z243">
        <v>364.51015000000001</v>
      </c>
      <c r="AA243">
        <v>48.577522000000002</v>
      </c>
      <c r="AB243">
        <v>177.06</v>
      </c>
      <c r="AC243">
        <v>675.76421700000003</v>
      </c>
      <c r="AD243">
        <v>67.576421999999994</v>
      </c>
      <c r="AE243">
        <v>2.0582E-2</v>
      </c>
      <c r="AF243">
        <v>1.3646999999999999E-2</v>
      </c>
      <c r="AG243">
        <v>0.66306600000000004</v>
      </c>
      <c r="AH243">
        <v>1.6924999999999999E-2</v>
      </c>
      <c r="AI243">
        <v>1.2500000000000001E-2</v>
      </c>
      <c r="AJ243">
        <v>5</v>
      </c>
      <c r="AK243">
        <v>1.3717E-2</v>
      </c>
      <c r="AL243">
        <v>0.82302200000000003</v>
      </c>
      <c r="AM243">
        <v>1.338454</v>
      </c>
      <c r="AN243">
        <v>0.42974000000000001</v>
      </c>
      <c r="AO243">
        <v>0.19370100000000001</v>
      </c>
      <c r="AP243">
        <v>47.4</v>
      </c>
      <c r="AQ243">
        <v>16.349312000000001</v>
      </c>
      <c r="AR243">
        <v>9.2619999999999994E-3</v>
      </c>
      <c r="AS243">
        <v>3.3189999999999999E-3</v>
      </c>
      <c r="AT243">
        <v>111.90660099999999</v>
      </c>
      <c r="AU243">
        <v>12.086717999999999</v>
      </c>
      <c r="AV243">
        <v>401.660911</v>
      </c>
      <c r="AW243">
        <v>309.47936499999997</v>
      </c>
      <c r="AX243">
        <v>38.887811999999997</v>
      </c>
      <c r="AY243">
        <v>18.257846000000001</v>
      </c>
      <c r="AZ243">
        <v>6.4632420000000002</v>
      </c>
      <c r="BA243">
        <v>0.88063100000000005</v>
      </c>
    </row>
    <row r="244" spans="1:57" x14ac:dyDescent="0.25">
      <c r="A244" t="s">
        <v>920</v>
      </c>
      <c r="B244" s="29">
        <v>7</v>
      </c>
      <c r="C244" t="s">
        <v>10</v>
      </c>
      <c r="D244">
        <v>13</v>
      </c>
      <c r="E244" t="s">
        <v>1</v>
      </c>
      <c r="F244" t="s">
        <v>52</v>
      </c>
      <c r="G244" s="29">
        <v>11171</v>
      </c>
      <c r="H244" s="29">
        <v>135</v>
      </c>
      <c r="I244" s="29">
        <f t="shared" si="30"/>
        <v>1.2084862590636469</v>
      </c>
      <c r="J244" s="29">
        <v>4.9170588235291537E-2</v>
      </c>
      <c r="K244" s="29">
        <v>6.936150621728257E-2</v>
      </c>
      <c r="L244" s="29">
        <v>45.578669761956682</v>
      </c>
      <c r="M244" s="29">
        <f t="shared" si="31"/>
        <v>10.588987819146418</v>
      </c>
      <c r="N244" s="29">
        <v>0.65715039902159478</v>
      </c>
      <c r="O244" s="29">
        <f t="shared" si="32"/>
        <v>0.10874927774093457</v>
      </c>
      <c r="Q244" s="29">
        <v>6.5443100000000003</v>
      </c>
      <c r="R244" s="29">
        <v>43</v>
      </c>
      <c r="S244" s="29">
        <f t="shared" si="33"/>
        <v>8.6666666666666661</v>
      </c>
      <c r="T244" s="29">
        <f t="shared" si="34"/>
        <v>5.333333333333333</v>
      </c>
      <c r="U244" s="29">
        <f t="shared" si="35"/>
        <v>14</v>
      </c>
      <c r="V244" s="29">
        <v>179</v>
      </c>
      <c r="W244" s="29" t="s">
        <v>2229</v>
      </c>
      <c r="Y244">
        <v>14412</v>
      </c>
      <c r="Z244">
        <v>307.818375</v>
      </c>
      <c r="AA244">
        <v>46.819817</v>
      </c>
      <c r="AB244">
        <v>144.11000000000001</v>
      </c>
      <c r="AC244">
        <v>537.08367899999996</v>
      </c>
      <c r="AD244">
        <v>53.708368</v>
      </c>
      <c r="AE244">
        <v>2.1354999999999999E-2</v>
      </c>
      <c r="AF244">
        <v>1.404E-2</v>
      </c>
      <c r="AG244">
        <v>0.65742400000000001</v>
      </c>
      <c r="AH244">
        <v>1.7600000000000001E-2</v>
      </c>
      <c r="AI244">
        <v>1.2500000000000001E-2</v>
      </c>
      <c r="AJ244">
        <v>1</v>
      </c>
      <c r="AK244">
        <v>3.2490000000000002E-3</v>
      </c>
      <c r="AL244">
        <v>0.19492000000000001</v>
      </c>
      <c r="AM244">
        <v>0.24979199999999999</v>
      </c>
      <c r="AN244">
        <v>0.30807499999999999</v>
      </c>
      <c r="AO244">
        <v>0</v>
      </c>
      <c r="AP244">
        <v>36</v>
      </c>
      <c r="AQ244">
        <v>0</v>
      </c>
      <c r="AR244">
        <v>8.8020000000000008E-3</v>
      </c>
      <c r="AS244">
        <v>3.3029999999999999E-3</v>
      </c>
      <c r="AT244">
        <v>113.608699</v>
      </c>
      <c r="AU244">
        <v>0</v>
      </c>
      <c r="AV244">
        <v>312.5</v>
      </c>
      <c r="AW244">
        <v>0</v>
      </c>
      <c r="AX244">
        <v>0</v>
      </c>
      <c r="AY244">
        <v>0</v>
      </c>
      <c r="AZ244">
        <v>5.8974419999999999</v>
      </c>
      <c r="BA244">
        <v>0.37267800000000001</v>
      </c>
    </row>
    <row r="245" spans="1:57" x14ac:dyDescent="0.25">
      <c r="A245" t="s">
        <v>921</v>
      </c>
      <c r="B245" s="29">
        <v>7</v>
      </c>
      <c r="C245" t="s">
        <v>4</v>
      </c>
      <c r="D245">
        <v>12</v>
      </c>
      <c r="E245" t="s">
        <v>1</v>
      </c>
      <c r="F245" t="s">
        <v>52</v>
      </c>
      <c r="G245" s="29">
        <v>12060</v>
      </c>
      <c r="H245" s="29">
        <v>85</v>
      </c>
      <c r="I245" s="29">
        <f t="shared" si="30"/>
        <v>0.70480928689883915</v>
      </c>
      <c r="J245" s="29">
        <v>4.5713636363644963E-2</v>
      </c>
      <c r="K245" s="29">
        <v>4.371711933038705E-2</v>
      </c>
      <c r="L245" s="29">
        <v>47.929859920406166</v>
      </c>
      <c r="M245" s="29">
        <f t="shared" si="31"/>
        <v>12.940177977595901</v>
      </c>
      <c r="N245" s="29">
        <v>0.66786616450022629</v>
      </c>
      <c r="O245" s="29">
        <f t="shared" si="32"/>
        <v>0.11946504321956608</v>
      </c>
      <c r="P245" s="29">
        <v>1.0240256240542756</v>
      </c>
      <c r="Q245" s="29">
        <v>6.5443100000000003</v>
      </c>
      <c r="R245" s="29">
        <v>43</v>
      </c>
      <c r="S245" s="29">
        <f t="shared" si="33"/>
        <v>8.6666666666666661</v>
      </c>
      <c r="T245" s="29">
        <f t="shared" si="34"/>
        <v>5.333333333333333</v>
      </c>
      <c r="U245" s="29">
        <f t="shared" si="35"/>
        <v>14</v>
      </c>
      <c r="V245" s="29">
        <v>179</v>
      </c>
      <c r="W245" s="29" t="s">
        <v>2229</v>
      </c>
      <c r="Y245">
        <v>16473</v>
      </c>
      <c r="Z245">
        <v>332.90550000000002</v>
      </c>
      <c r="AA245">
        <v>49.482511000000002</v>
      </c>
      <c r="AB245">
        <v>164.72</v>
      </c>
      <c r="AC245">
        <v>636.72394499999996</v>
      </c>
      <c r="AD245">
        <v>63.672393999999997</v>
      </c>
      <c r="AE245">
        <v>2.0208E-2</v>
      </c>
      <c r="AF245">
        <v>1.3592999999999999E-2</v>
      </c>
      <c r="AG245">
        <v>0.67265699999999995</v>
      </c>
      <c r="AH245">
        <v>1.6574999999999999E-2</v>
      </c>
      <c r="AI245">
        <v>1.2500000000000001E-2</v>
      </c>
      <c r="AJ245">
        <v>1</v>
      </c>
      <c r="AK245">
        <v>3.0040000000000002E-3</v>
      </c>
      <c r="AL245">
        <v>0.180231</v>
      </c>
      <c r="AM245">
        <v>0.315668</v>
      </c>
      <c r="AN245">
        <v>0.47205000000000003</v>
      </c>
      <c r="AO245">
        <v>0</v>
      </c>
      <c r="AP245">
        <v>52</v>
      </c>
      <c r="AQ245">
        <v>0</v>
      </c>
      <c r="AR245">
        <v>9.2560000000000003E-3</v>
      </c>
      <c r="AS245">
        <v>4.0390000000000001E-3</v>
      </c>
      <c r="AT245">
        <v>108.03940299999999</v>
      </c>
      <c r="AU245">
        <v>0</v>
      </c>
      <c r="AV245">
        <v>270.27026999999998</v>
      </c>
      <c r="AW245">
        <v>0</v>
      </c>
      <c r="AX245">
        <v>0</v>
      </c>
      <c r="AY245">
        <v>0</v>
      </c>
      <c r="AZ245">
        <v>6.6443770000000004</v>
      </c>
      <c r="BA245">
        <v>0.37267800000000001</v>
      </c>
    </row>
    <row r="246" spans="1:57" x14ac:dyDescent="0.25">
      <c r="A246" t="s">
        <v>921</v>
      </c>
      <c r="B246" s="29">
        <v>7</v>
      </c>
      <c r="C246" t="s">
        <v>11</v>
      </c>
      <c r="D246">
        <v>16</v>
      </c>
      <c r="E246" t="s">
        <v>1</v>
      </c>
      <c r="F246" t="s">
        <v>52</v>
      </c>
      <c r="G246" s="29">
        <v>7072</v>
      </c>
      <c r="H246" s="29">
        <v>0</v>
      </c>
      <c r="I246" s="29">
        <f t="shared" si="30"/>
        <v>0</v>
      </c>
      <c r="J246" s="29">
        <v>0</v>
      </c>
      <c r="K246" s="29">
        <v>0</v>
      </c>
      <c r="L246" s="29">
        <v>28.106133445863385</v>
      </c>
      <c r="M246" s="29">
        <f t="shared" si="31"/>
        <v>6.8835484969468794</v>
      </c>
      <c r="N246" s="29">
        <v>0.36096633037114478</v>
      </c>
      <c r="O246" s="29">
        <f t="shared" si="32"/>
        <v>0.18743479090951543</v>
      </c>
      <c r="P246" s="29">
        <v>1.0240256240542756</v>
      </c>
      <c r="Q246" s="29">
        <v>6.5443100000000003</v>
      </c>
      <c r="R246" s="29">
        <v>43</v>
      </c>
      <c r="S246" s="29">
        <f t="shared" si="33"/>
        <v>8.6666666666666661</v>
      </c>
      <c r="T246" s="29">
        <f t="shared" si="34"/>
        <v>5.333333333333333</v>
      </c>
      <c r="U246" s="29">
        <f t="shared" si="35"/>
        <v>14</v>
      </c>
      <c r="V246" s="29">
        <v>179</v>
      </c>
      <c r="W246" s="29" t="s">
        <v>2229</v>
      </c>
      <c r="Y246">
        <v>9017</v>
      </c>
      <c r="Z246">
        <v>332.90550000000002</v>
      </c>
      <c r="AA246">
        <v>27.085764999999999</v>
      </c>
      <c r="AB246">
        <v>90.16</v>
      </c>
      <c r="AC246">
        <v>299.47139199999998</v>
      </c>
      <c r="AD246">
        <v>29.947139</v>
      </c>
      <c r="AE246">
        <v>3.6917999999999999E-2</v>
      </c>
      <c r="AF246">
        <v>1.4709E-2</v>
      </c>
      <c r="AG246">
        <v>0.39841300000000002</v>
      </c>
      <c r="AH246">
        <v>3.4474999999999999E-2</v>
      </c>
      <c r="AI246">
        <v>3.2500000000000001E-2</v>
      </c>
      <c r="AJ246">
        <v>1</v>
      </c>
      <c r="AK246">
        <v>3.0040000000000002E-3</v>
      </c>
      <c r="AL246">
        <v>0.180231</v>
      </c>
      <c r="AM246">
        <v>0.60995900000000003</v>
      </c>
      <c r="AN246">
        <v>0.93310000000000004</v>
      </c>
      <c r="AO246">
        <v>0</v>
      </c>
      <c r="AP246">
        <v>55</v>
      </c>
      <c r="AQ246">
        <v>0</v>
      </c>
      <c r="AR246">
        <v>1.728E-2</v>
      </c>
      <c r="AS246">
        <v>4.9810000000000002E-3</v>
      </c>
      <c r="AT246">
        <v>57.871611000000001</v>
      </c>
      <c r="AU246">
        <v>0</v>
      </c>
      <c r="AV246">
        <v>101.52284299999999</v>
      </c>
      <c r="AW246">
        <v>0</v>
      </c>
      <c r="AX246">
        <v>0</v>
      </c>
      <c r="AY246">
        <v>0</v>
      </c>
      <c r="AZ246">
        <v>6.6772</v>
      </c>
      <c r="BA246">
        <v>0.37267800000000001</v>
      </c>
    </row>
    <row r="247" spans="1:57" x14ac:dyDescent="0.25">
      <c r="A247" t="s">
        <v>922</v>
      </c>
      <c r="B247" s="29">
        <v>7</v>
      </c>
      <c r="C247" t="s">
        <v>8</v>
      </c>
      <c r="D247">
        <v>1</v>
      </c>
      <c r="E247" t="s">
        <v>1</v>
      </c>
      <c r="F247" t="s">
        <v>50</v>
      </c>
      <c r="G247" s="29">
        <v>10275</v>
      </c>
      <c r="H247" s="29">
        <v>51</v>
      </c>
      <c r="I247" s="29">
        <f t="shared" si="30"/>
        <v>0.49635036496350371</v>
      </c>
      <c r="J247" s="29">
        <v>2.1083333333333738E-2</v>
      </c>
      <c r="K247" s="29">
        <v>4.3973996786219639E-2</v>
      </c>
      <c r="L247" s="29">
        <v>50.203646330934092</v>
      </c>
      <c r="M247" s="29">
        <f t="shared" si="31"/>
        <v>15.213964388123827</v>
      </c>
      <c r="N247" s="29">
        <v>0.35742604352106971</v>
      </c>
      <c r="O247" s="29">
        <f t="shared" si="32"/>
        <v>0.19097507775959049</v>
      </c>
      <c r="P247" s="29">
        <v>0.9984066685659877</v>
      </c>
      <c r="Q247" s="29">
        <v>6.5443100000000003</v>
      </c>
      <c r="R247" s="29">
        <v>43</v>
      </c>
      <c r="S247" s="29">
        <f t="shared" si="33"/>
        <v>8.6666666666666661</v>
      </c>
      <c r="T247" s="29">
        <f t="shared" si="34"/>
        <v>5.333333333333333</v>
      </c>
      <c r="U247" s="29">
        <f t="shared" si="35"/>
        <v>14</v>
      </c>
      <c r="V247" s="29">
        <v>179</v>
      </c>
      <c r="W247" s="29" t="s">
        <v>2229</v>
      </c>
      <c r="Y247">
        <v>17744</v>
      </c>
      <c r="Z247">
        <v>318.86692499999998</v>
      </c>
      <c r="AA247">
        <v>55.647038000000002</v>
      </c>
      <c r="AB247">
        <v>177.43</v>
      </c>
      <c r="AC247">
        <v>762.94246499999997</v>
      </c>
      <c r="AD247">
        <v>76.294246999999999</v>
      </c>
      <c r="AE247">
        <v>1.7968000000000001E-2</v>
      </c>
      <c r="AF247">
        <v>7.4200000000000004E-3</v>
      </c>
      <c r="AG247">
        <v>0.41295500000000002</v>
      </c>
      <c r="AH247">
        <v>1.7524999999999999E-2</v>
      </c>
      <c r="AI247">
        <v>1.7500000000000002E-2</v>
      </c>
      <c r="AJ247">
        <v>3</v>
      </c>
      <c r="AK247">
        <v>9.4079999999999997E-3</v>
      </c>
      <c r="AL247">
        <v>0.56449899999999997</v>
      </c>
      <c r="AM247">
        <v>0.91861999999999999</v>
      </c>
      <c r="AN247">
        <v>0.41067500000000001</v>
      </c>
      <c r="AO247">
        <v>0.44986100000000001</v>
      </c>
      <c r="AP247">
        <v>54.333333000000003</v>
      </c>
      <c r="AQ247">
        <v>49.166384000000001</v>
      </c>
      <c r="AR247">
        <v>7.7000000000000002E-3</v>
      </c>
      <c r="AS247">
        <v>3.6849999999999999E-3</v>
      </c>
      <c r="AT247">
        <v>150.81292400000001</v>
      </c>
      <c r="AU247">
        <v>30.030822000000001</v>
      </c>
      <c r="AV247">
        <v>716.52162199999998</v>
      </c>
      <c r="AW247">
        <v>258.50290000000001</v>
      </c>
      <c r="AX247">
        <v>68.971149999999994</v>
      </c>
      <c r="AY247">
        <v>97.499666000000005</v>
      </c>
      <c r="AZ247">
        <v>8.1205920000000003</v>
      </c>
      <c r="BA247">
        <v>0.76376299999999997</v>
      </c>
    </row>
    <row r="248" spans="1:57" x14ac:dyDescent="0.25">
      <c r="A248" t="s">
        <v>922</v>
      </c>
      <c r="B248" s="29">
        <v>7</v>
      </c>
      <c r="C248" t="s">
        <v>9</v>
      </c>
      <c r="D248">
        <v>2</v>
      </c>
      <c r="E248" t="s">
        <v>1</v>
      </c>
      <c r="F248" t="s">
        <v>52</v>
      </c>
      <c r="G248" s="29">
        <v>9381</v>
      </c>
      <c r="H248" s="29">
        <v>107</v>
      </c>
      <c r="I248" s="29">
        <f t="shared" si="30"/>
        <v>1.140603347191131</v>
      </c>
      <c r="J248" s="29">
        <v>5.1671153846154012E-2</v>
      </c>
      <c r="K248" s="29">
        <v>6.3517995357872822E-2</v>
      </c>
      <c r="L248" s="29">
        <v>45.835562650169607</v>
      </c>
      <c r="M248" s="29">
        <f t="shared" si="31"/>
        <v>10.845880707359342</v>
      </c>
      <c r="N248" s="29">
        <v>0.65576142879198052</v>
      </c>
      <c r="O248" s="29">
        <f t="shared" si="32"/>
        <v>0.10736030751132031</v>
      </c>
      <c r="P248" s="29">
        <v>1.0160033593499895</v>
      </c>
      <c r="Q248" s="29">
        <v>6.5443100000000003</v>
      </c>
      <c r="R248" s="29">
        <v>43</v>
      </c>
      <c r="S248" s="29">
        <f t="shared" si="33"/>
        <v>8.6666666666666661</v>
      </c>
      <c r="T248" s="29">
        <f t="shared" si="34"/>
        <v>5.333333333333333</v>
      </c>
      <c r="U248" s="29">
        <f t="shared" si="35"/>
        <v>14</v>
      </c>
      <c r="V248" s="29">
        <v>179</v>
      </c>
      <c r="W248" s="29" t="s">
        <v>2229</v>
      </c>
      <c r="Y248">
        <v>15249</v>
      </c>
      <c r="Z248">
        <v>318.86692499999998</v>
      </c>
      <c r="AA248">
        <v>47.822457999999997</v>
      </c>
      <c r="AB248">
        <v>152.47999999999999</v>
      </c>
      <c r="AC248">
        <v>577.53388600000005</v>
      </c>
      <c r="AD248">
        <v>57.753388999999999</v>
      </c>
      <c r="AE248">
        <v>2.0909000000000001E-2</v>
      </c>
      <c r="AF248">
        <v>1.3356E-2</v>
      </c>
      <c r="AG248">
        <v>0.63876599999999994</v>
      </c>
      <c r="AH248">
        <v>1.7425E-2</v>
      </c>
      <c r="AI248">
        <v>1.2500000000000001E-2</v>
      </c>
      <c r="AJ248">
        <v>3</v>
      </c>
      <c r="AK248">
        <v>9.4079999999999997E-3</v>
      </c>
      <c r="AL248">
        <v>0.56449899999999997</v>
      </c>
      <c r="AM248">
        <v>1.042691</v>
      </c>
      <c r="AN248">
        <v>0.55130800000000002</v>
      </c>
      <c r="AO248">
        <v>0.21243500000000001</v>
      </c>
      <c r="AP248">
        <v>53</v>
      </c>
      <c r="AQ248">
        <v>15.716234</v>
      </c>
      <c r="AR248">
        <v>1.0602E-2</v>
      </c>
      <c r="AS248">
        <v>4.0099999999999997E-3</v>
      </c>
      <c r="AT248">
        <v>96.113906</v>
      </c>
      <c r="AU248">
        <v>7.1756250000000001</v>
      </c>
      <c r="AV248">
        <v>257.936508</v>
      </c>
      <c r="AW248">
        <v>24.781738000000001</v>
      </c>
      <c r="AX248">
        <v>76.178150000000002</v>
      </c>
      <c r="AY248">
        <v>44.553843999999998</v>
      </c>
      <c r="AZ248">
        <v>5.5383599999999999</v>
      </c>
      <c r="BA248">
        <v>0.76376299999999997</v>
      </c>
    </row>
    <row r="249" spans="1:57" x14ac:dyDescent="0.25">
      <c r="A249" t="s">
        <v>922</v>
      </c>
      <c r="B249" s="29">
        <v>7</v>
      </c>
      <c r="C249" t="s">
        <v>2</v>
      </c>
      <c r="D249">
        <v>3</v>
      </c>
      <c r="E249" t="s">
        <v>1</v>
      </c>
      <c r="F249" t="s">
        <v>52</v>
      </c>
      <c r="G249" s="29">
        <v>4592</v>
      </c>
      <c r="H249" s="29">
        <v>29</v>
      </c>
      <c r="I249" s="29">
        <f t="shared" si="30"/>
        <v>0.63153310104529614</v>
      </c>
      <c r="J249" s="29">
        <v>8.8462499999997224E-2</v>
      </c>
      <c r="K249" s="29">
        <v>1.9543998571653173E-2</v>
      </c>
      <c r="L249" s="29">
        <v>22.436510360257845</v>
      </c>
      <c r="M249" s="29">
        <f t="shared" si="31"/>
        <v>12.553171582552419</v>
      </c>
      <c r="N249" s="29">
        <v>0.75709584222450743</v>
      </c>
      <c r="O249" s="29">
        <f t="shared" si="32"/>
        <v>0.20869472094384722</v>
      </c>
      <c r="P249" s="29">
        <v>0.99961992390671839</v>
      </c>
      <c r="Q249" s="29">
        <v>6.5443100000000003</v>
      </c>
      <c r="R249" s="29">
        <v>43</v>
      </c>
      <c r="S249" s="29">
        <f t="shared" si="33"/>
        <v>8.6666666666666661</v>
      </c>
      <c r="T249" s="29">
        <f t="shared" si="34"/>
        <v>5.333333333333333</v>
      </c>
      <c r="U249" s="29">
        <f t="shared" si="35"/>
        <v>14</v>
      </c>
      <c r="V249" s="29">
        <v>179</v>
      </c>
      <c r="W249" s="29" t="s">
        <v>2229</v>
      </c>
      <c r="Y249">
        <v>7913</v>
      </c>
      <c r="Z249">
        <v>318.86692499999998</v>
      </c>
      <c r="AA249">
        <v>24.815995000000001</v>
      </c>
      <c r="AB249">
        <v>79.11</v>
      </c>
      <c r="AC249">
        <v>209.218493</v>
      </c>
      <c r="AD249">
        <v>20.921849000000002</v>
      </c>
      <c r="AE249">
        <v>4.0287999999999997E-2</v>
      </c>
      <c r="AF249">
        <v>3.0845000000000001E-2</v>
      </c>
      <c r="AG249">
        <v>0.76560099999999998</v>
      </c>
      <c r="AH249">
        <v>3.2000000000000001E-2</v>
      </c>
      <c r="AI249">
        <v>2.2499999999999999E-2</v>
      </c>
      <c r="AJ249">
        <v>5</v>
      </c>
      <c r="AK249">
        <v>1.5681E-2</v>
      </c>
      <c r="AL249">
        <v>0.94083099999999997</v>
      </c>
      <c r="AM249">
        <v>3.5763929999999999</v>
      </c>
      <c r="AN249">
        <v>1.079005</v>
      </c>
      <c r="AO249">
        <v>0.35993700000000001</v>
      </c>
      <c r="AP249">
        <v>56.6</v>
      </c>
      <c r="AQ249">
        <v>15.093045</v>
      </c>
      <c r="AR249">
        <v>1.9407000000000001E-2</v>
      </c>
      <c r="AS249">
        <v>7.6280000000000002E-3</v>
      </c>
      <c r="AT249">
        <v>52.613897999999999</v>
      </c>
      <c r="AU249">
        <v>4.3037809999999999</v>
      </c>
      <c r="AV249">
        <v>144.49512799999999</v>
      </c>
      <c r="AW249">
        <v>13.423121999999999</v>
      </c>
      <c r="AX249">
        <v>50.073605999999998</v>
      </c>
      <c r="AY249">
        <v>57.206235999999997</v>
      </c>
      <c r="AZ249">
        <v>6.5120170000000002</v>
      </c>
      <c r="BA249">
        <v>1.0671870000000001</v>
      </c>
    </row>
    <row r="250" spans="1:57" x14ac:dyDescent="0.25">
      <c r="A250" t="s">
        <v>922</v>
      </c>
      <c r="B250" s="29">
        <v>7</v>
      </c>
      <c r="C250" t="s">
        <v>13</v>
      </c>
      <c r="D250">
        <v>11</v>
      </c>
      <c r="E250" t="s">
        <v>1</v>
      </c>
      <c r="F250" t="s">
        <v>52</v>
      </c>
      <c r="G250" s="29">
        <v>4853</v>
      </c>
      <c r="H250" s="29">
        <v>9</v>
      </c>
      <c r="I250" s="29">
        <f t="shared" si="30"/>
        <v>0.18545229754790851</v>
      </c>
      <c r="J250" s="29">
        <v>0.11602499999997917</v>
      </c>
      <c r="K250" s="29">
        <v>4.8859996429132932E-3</v>
      </c>
      <c r="L250" s="29">
        <v>23.711756267058213</v>
      </c>
      <c r="M250" s="29">
        <f t="shared" si="31"/>
        <v>11.277925675752051</v>
      </c>
      <c r="N250" s="29">
        <v>0.46663860569819843</v>
      </c>
      <c r="O250" s="29">
        <f t="shared" si="32"/>
        <v>8.1762515582461781E-2</v>
      </c>
      <c r="P250" s="29">
        <v>0.98569273213077124</v>
      </c>
      <c r="Q250" s="29">
        <v>6.5443100000000003</v>
      </c>
      <c r="R250" s="29">
        <v>43</v>
      </c>
      <c r="S250" s="29">
        <f t="shared" si="33"/>
        <v>8.6666666666666661</v>
      </c>
      <c r="T250" s="29">
        <f t="shared" si="34"/>
        <v>5.333333333333333</v>
      </c>
      <c r="U250" s="29">
        <f t="shared" si="35"/>
        <v>14</v>
      </c>
      <c r="V250" s="29">
        <v>179</v>
      </c>
      <c r="W250" s="29" t="s">
        <v>2229</v>
      </c>
      <c r="Y250">
        <v>7633</v>
      </c>
      <c r="Z250">
        <v>318.86692499999998</v>
      </c>
      <c r="AA250">
        <v>23.937885999999999</v>
      </c>
      <c r="AB250">
        <v>76.319999999999993</v>
      </c>
      <c r="AC250">
        <v>211.64583099999999</v>
      </c>
      <c r="AD250">
        <v>21.164583</v>
      </c>
      <c r="AE250">
        <v>4.1764999999999997E-2</v>
      </c>
      <c r="AF250">
        <v>1.9952999999999999E-2</v>
      </c>
      <c r="AG250">
        <v>0.47774100000000003</v>
      </c>
      <c r="AH250">
        <v>3.7637999999999998E-2</v>
      </c>
      <c r="AI250">
        <v>3.2500000000000001E-2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</row>
    <row r="251" spans="1:57" x14ac:dyDescent="0.25">
      <c r="A251" t="s">
        <v>923</v>
      </c>
      <c r="B251" s="29">
        <v>7</v>
      </c>
      <c r="C251" t="s">
        <v>3</v>
      </c>
      <c r="D251">
        <v>4</v>
      </c>
      <c r="E251" t="s">
        <v>1</v>
      </c>
      <c r="F251" t="s">
        <v>52</v>
      </c>
      <c r="G251" s="29">
        <v>6418</v>
      </c>
      <c r="H251" s="29">
        <v>89</v>
      </c>
      <c r="I251" s="29">
        <f t="shared" si="30"/>
        <v>1.3867248363976317</v>
      </c>
      <c r="J251" s="29">
        <v>9.8684090909089986E-2</v>
      </c>
      <c r="K251" s="29">
        <v>3.9894637544276877E-2</v>
      </c>
      <c r="L251" s="29">
        <v>23.27670761446991</v>
      </c>
      <c r="M251" s="29">
        <f t="shared" si="31"/>
        <v>11.712974328340355</v>
      </c>
      <c r="N251" s="29">
        <v>0.7120886327228686</v>
      </c>
      <c r="O251" s="29">
        <f t="shared" si="32"/>
        <v>0.16368751144220839</v>
      </c>
      <c r="P251" s="29">
        <v>1.0096673969623304</v>
      </c>
      <c r="Q251" s="29">
        <v>6.5443100000000003</v>
      </c>
      <c r="R251" s="29">
        <v>43</v>
      </c>
      <c r="S251" s="29">
        <f t="shared" si="33"/>
        <v>8.6666666666666661</v>
      </c>
      <c r="T251" s="29">
        <f t="shared" si="34"/>
        <v>5.333333333333333</v>
      </c>
      <c r="U251" s="29">
        <f t="shared" si="35"/>
        <v>14</v>
      </c>
      <c r="V251" s="29">
        <v>179</v>
      </c>
      <c r="W251" s="29" t="s">
        <v>2229</v>
      </c>
      <c r="Y251">
        <v>8050</v>
      </c>
      <c r="Z251">
        <v>329.504975</v>
      </c>
      <c r="AA251">
        <v>24.430586999999999</v>
      </c>
      <c r="AB251">
        <v>80.489999999999995</v>
      </c>
      <c r="AC251">
        <v>210.723681</v>
      </c>
      <c r="AD251">
        <v>21.072368000000001</v>
      </c>
      <c r="AE251">
        <v>4.0932999999999997E-2</v>
      </c>
      <c r="AF251">
        <v>2.9152999999999998E-2</v>
      </c>
      <c r="AG251">
        <v>0.71220700000000003</v>
      </c>
      <c r="AH251">
        <v>3.2899999999999999E-2</v>
      </c>
      <c r="AI251">
        <v>2.2499999999999999E-2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</row>
    <row r="252" spans="1:57" x14ac:dyDescent="0.25">
      <c r="A252" t="s">
        <v>923</v>
      </c>
      <c r="B252" s="29">
        <v>7</v>
      </c>
      <c r="C252" t="s">
        <v>15</v>
      </c>
      <c r="D252">
        <v>6</v>
      </c>
      <c r="E252" t="s">
        <v>1</v>
      </c>
      <c r="F252" t="s">
        <v>52</v>
      </c>
      <c r="G252" s="29">
        <v>7017</v>
      </c>
      <c r="H252" s="29">
        <v>0</v>
      </c>
      <c r="I252" s="29">
        <f t="shared" si="30"/>
        <v>0</v>
      </c>
      <c r="J252" s="29">
        <v>0</v>
      </c>
      <c r="K252" s="29">
        <v>0</v>
      </c>
      <c r="L252" s="29">
        <v>25.44915196801735</v>
      </c>
      <c r="M252" s="29">
        <f t="shared" si="31"/>
        <v>9.5405299747929142</v>
      </c>
      <c r="N252" s="29">
        <v>0.31079201854321792</v>
      </c>
      <c r="O252" s="29">
        <f t="shared" si="32"/>
        <v>0.23760910273744229</v>
      </c>
      <c r="P252" s="29">
        <v>0.97760648644880321</v>
      </c>
      <c r="Q252" s="29">
        <v>6.5443100000000003</v>
      </c>
      <c r="R252" s="29">
        <v>43</v>
      </c>
      <c r="S252" s="29">
        <f t="shared" si="33"/>
        <v>8.6666666666666661</v>
      </c>
      <c r="T252" s="29">
        <f t="shared" si="34"/>
        <v>5.333333333333333</v>
      </c>
      <c r="U252" s="29">
        <f t="shared" si="35"/>
        <v>14</v>
      </c>
      <c r="V252" s="29">
        <v>179</v>
      </c>
      <c r="W252" s="29" t="s">
        <v>2229</v>
      </c>
      <c r="Y252">
        <v>8675</v>
      </c>
      <c r="Z252">
        <v>329.504975</v>
      </c>
      <c r="AA252">
        <v>26.327372</v>
      </c>
      <c r="AB252">
        <v>86.74</v>
      </c>
      <c r="AC252">
        <v>315.68128300000001</v>
      </c>
      <c r="AD252">
        <v>31.568128000000002</v>
      </c>
      <c r="AE252">
        <v>3.7983999999999997E-2</v>
      </c>
      <c r="AF252">
        <v>1.2397999999999999E-2</v>
      </c>
      <c r="AG252">
        <v>0.32639800000000002</v>
      </c>
      <c r="AH252">
        <v>3.6999999999999998E-2</v>
      </c>
      <c r="AI252">
        <v>3.7499999999999999E-2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</row>
    <row r="253" spans="1:57" x14ac:dyDescent="0.25">
      <c r="A253" t="s">
        <v>923</v>
      </c>
      <c r="B253" s="29">
        <v>7</v>
      </c>
      <c r="C253" t="s">
        <v>13</v>
      </c>
      <c r="D253">
        <v>11</v>
      </c>
      <c r="E253" t="s">
        <v>1</v>
      </c>
      <c r="F253" t="s">
        <v>52</v>
      </c>
      <c r="G253" s="29">
        <v>12678</v>
      </c>
      <c r="H253" s="29">
        <v>174</v>
      </c>
      <c r="I253" s="29">
        <f t="shared" si="30"/>
        <v>1.372456223379082</v>
      </c>
      <c r="J253" s="29">
        <v>5.3164772727269979E-2</v>
      </c>
      <c r="K253" s="29">
        <v>7.9789275088553754E-2</v>
      </c>
      <c r="L253" s="29">
        <v>45.980383162394752</v>
      </c>
      <c r="M253" s="29">
        <f t="shared" si="31"/>
        <v>10.990701219584487</v>
      </c>
      <c r="N253" s="29">
        <v>0.63339158013787666</v>
      </c>
      <c r="O253" s="29">
        <f t="shared" si="32"/>
        <v>8.4990458857216455E-2</v>
      </c>
      <c r="P253" s="29">
        <v>0.99268410081461034</v>
      </c>
      <c r="Q253" s="29">
        <v>6.5443100000000003</v>
      </c>
      <c r="R253" s="29">
        <v>43</v>
      </c>
      <c r="S253" s="29">
        <f t="shared" si="33"/>
        <v>8.6666666666666661</v>
      </c>
      <c r="T253" s="29">
        <f t="shared" si="34"/>
        <v>5.333333333333333</v>
      </c>
      <c r="U253" s="29">
        <f t="shared" si="35"/>
        <v>14</v>
      </c>
      <c r="V253" s="29">
        <v>179</v>
      </c>
      <c r="W253" s="29" t="s">
        <v>2229</v>
      </c>
      <c r="Y253">
        <v>15306</v>
      </c>
      <c r="Z253">
        <v>329.504975</v>
      </c>
      <c r="AA253">
        <v>46.451498999999998</v>
      </c>
      <c r="AB253">
        <v>153.05000000000001</v>
      </c>
      <c r="AC253">
        <v>564.26047800000003</v>
      </c>
      <c r="AD253">
        <v>56.426048000000002</v>
      </c>
      <c r="AE253">
        <v>2.1527000000000001E-2</v>
      </c>
      <c r="AF253">
        <v>1.3698E-2</v>
      </c>
      <c r="AG253">
        <v>0.63629800000000003</v>
      </c>
      <c r="AH253">
        <v>1.7999999999999999E-2</v>
      </c>
      <c r="AI253">
        <v>1.2500000000000001E-2</v>
      </c>
      <c r="AJ253">
        <v>5</v>
      </c>
      <c r="AK253">
        <v>1.5174E-2</v>
      </c>
      <c r="AL253">
        <v>0.91045699999999996</v>
      </c>
      <c r="AM253">
        <v>1.69868</v>
      </c>
      <c r="AN253">
        <v>0.54095000000000004</v>
      </c>
      <c r="AO253">
        <v>0.115385</v>
      </c>
      <c r="AP253">
        <v>52</v>
      </c>
      <c r="AQ253">
        <v>9.7211110000000005</v>
      </c>
      <c r="AR253">
        <v>1.0607E-2</v>
      </c>
      <c r="AS253">
        <v>3.7680000000000001E-3</v>
      </c>
      <c r="AT253">
        <v>94.834072000000006</v>
      </c>
      <c r="AU253">
        <v>4.7458400000000003</v>
      </c>
      <c r="AV253">
        <v>234.26537400000001</v>
      </c>
      <c r="AW253">
        <v>50.968744999999998</v>
      </c>
      <c r="AX253">
        <v>25.651875</v>
      </c>
      <c r="AY253">
        <v>36.233789999999999</v>
      </c>
      <c r="AZ253">
        <v>5.7589370000000004</v>
      </c>
      <c r="BA253">
        <v>1.462494</v>
      </c>
    </row>
    <row r="254" spans="1:57" x14ac:dyDescent="0.25">
      <c r="A254" t="s">
        <v>923</v>
      </c>
      <c r="B254" s="29">
        <v>7</v>
      </c>
      <c r="C254" t="s">
        <v>5</v>
      </c>
      <c r="D254">
        <v>14</v>
      </c>
      <c r="E254" t="s">
        <v>1</v>
      </c>
      <c r="F254" t="s">
        <v>50</v>
      </c>
      <c r="G254" s="29">
        <v>9727</v>
      </c>
      <c r="H254" s="29">
        <v>96</v>
      </c>
      <c r="I254" s="29">
        <f t="shared" si="30"/>
        <v>0.98694355916521015</v>
      </c>
      <c r="J254" s="29">
        <v>6.0887499999999907E-2</v>
      </c>
      <c r="K254" s="29">
        <v>4.3521422775574775E-2</v>
      </c>
      <c r="L254" s="29">
        <v>35.27773994483465</v>
      </c>
      <c r="M254" s="29">
        <f t="shared" si="31"/>
        <v>0.28805800202438547</v>
      </c>
      <c r="N254" s="29">
        <v>0.49717161485648542</v>
      </c>
      <c r="O254" s="29">
        <f t="shared" si="32"/>
        <v>5.1229506424174787E-2</v>
      </c>
      <c r="P254" s="29">
        <v>0.74782941894272748</v>
      </c>
      <c r="Q254" s="29">
        <v>6.5443100000000003</v>
      </c>
      <c r="R254" s="29">
        <v>43</v>
      </c>
      <c r="S254" s="29">
        <f t="shared" si="33"/>
        <v>8.6666666666666661</v>
      </c>
      <c r="T254" s="29">
        <f t="shared" si="34"/>
        <v>5.333333333333333</v>
      </c>
      <c r="U254" s="29">
        <f t="shared" si="35"/>
        <v>14</v>
      </c>
      <c r="V254" s="29">
        <v>179</v>
      </c>
      <c r="W254" s="29" t="s">
        <v>2229</v>
      </c>
      <c r="Y254">
        <v>12073</v>
      </c>
      <c r="Z254">
        <v>329.504975</v>
      </c>
      <c r="AA254">
        <v>36.639811000000002</v>
      </c>
      <c r="AB254">
        <v>120.72</v>
      </c>
      <c r="AC254">
        <v>417.35965499999998</v>
      </c>
      <c r="AD254">
        <v>41.735965</v>
      </c>
      <c r="AE254">
        <v>2.7288E-2</v>
      </c>
      <c r="AF254">
        <v>1.3827000000000001E-2</v>
      </c>
      <c r="AG254">
        <v>0.50671299999999997</v>
      </c>
      <c r="AH254">
        <v>2.4750000000000001E-2</v>
      </c>
      <c r="AI254">
        <v>2.2499999999999999E-2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</row>
    <row r="255" spans="1:57" x14ac:dyDescent="0.25">
      <c r="A255" t="s">
        <v>923</v>
      </c>
      <c r="B255" s="29">
        <v>7</v>
      </c>
      <c r="C255" t="s">
        <v>6</v>
      </c>
      <c r="D255">
        <v>14</v>
      </c>
      <c r="E255" t="s">
        <v>7</v>
      </c>
      <c r="F255" t="s">
        <v>50</v>
      </c>
      <c r="G255" s="29">
        <v>10489</v>
      </c>
      <c r="H255" s="29">
        <v>287</v>
      </c>
      <c r="I255" s="29">
        <f t="shared" si="30"/>
        <v>2.7361998283916482</v>
      </c>
      <c r="J255" s="29">
        <v>5.0164743589745854E-2</v>
      </c>
      <c r="K255" s="29">
        <v>0.14144462402061803</v>
      </c>
      <c r="L255" s="29">
        <v>38.041350291083653</v>
      </c>
      <c r="M255" s="29">
        <f t="shared" si="31"/>
        <v>3.0516683482733882</v>
      </c>
      <c r="N255" s="29">
        <v>0.52927806820980472</v>
      </c>
      <c r="O255" s="29">
        <f t="shared" si="32"/>
        <v>1.9123053070855489E-2</v>
      </c>
      <c r="P255" s="29">
        <v>0.74784122416794951</v>
      </c>
      <c r="Q255" s="29">
        <v>6.5443100000000003</v>
      </c>
      <c r="R255" s="29">
        <v>43</v>
      </c>
      <c r="S255" s="29">
        <f t="shared" si="33"/>
        <v>8.6666666666666661</v>
      </c>
      <c r="T255" s="29">
        <f t="shared" si="34"/>
        <v>5.333333333333333</v>
      </c>
      <c r="U255" s="29">
        <f t="shared" si="35"/>
        <v>14</v>
      </c>
      <c r="V255" s="29">
        <v>179</v>
      </c>
      <c r="W255" s="29" t="s">
        <v>2229</v>
      </c>
      <c r="Y255">
        <v>12520</v>
      </c>
      <c r="Z255">
        <v>329.504975</v>
      </c>
      <c r="AA255">
        <v>37.996391000000003</v>
      </c>
      <c r="AB255">
        <v>125.19</v>
      </c>
      <c r="AC255">
        <v>422.17618800000002</v>
      </c>
      <c r="AD255">
        <v>42.217618999999999</v>
      </c>
      <c r="AE255">
        <v>2.6315999999999999E-2</v>
      </c>
      <c r="AF255">
        <v>1.4029E-2</v>
      </c>
      <c r="AG255">
        <v>0.533107</v>
      </c>
      <c r="AH255">
        <v>2.4125000000000001E-2</v>
      </c>
      <c r="AI255">
        <v>2.2499999999999999E-2</v>
      </c>
      <c r="AJ255">
        <v>1</v>
      </c>
      <c r="AK255">
        <v>3.0349999999999999E-3</v>
      </c>
      <c r="AL255">
        <v>0.182091</v>
      </c>
      <c r="AM255">
        <v>0.159744</v>
      </c>
      <c r="AN255">
        <v>0.14369999999999999</v>
      </c>
      <c r="AO255">
        <v>0</v>
      </c>
      <c r="AP255">
        <v>20</v>
      </c>
      <c r="AQ255">
        <v>0</v>
      </c>
      <c r="AR255">
        <v>7.5630000000000003E-3</v>
      </c>
      <c r="AS255">
        <v>2.614E-3</v>
      </c>
      <c r="AT255">
        <v>132.21990299999999</v>
      </c>
      <c r="AU255">
        <v>0</v>
      </c>
      <c r="AV255">
        <v>270.27026999999998</v>
      </c>
      <c r="AW255">
        <v>0</v>
      </c>
      <c r="AX255">
        <v>0</v>
      </c>
      <c r="AY255">
        <v>0</v>
      </c>
      <c r="AZ255">
        <v>5.8849299999999998</v>
      </c>
      <c r="BA255">
        <v>0.37267800000000001</v>
      </c>
    </row>
    <row r="256" spans="1:57" x14ac:dyDescent="0.25">
      <c r="A256" t="s">
        <v>924</v>
      </c>
      <c r="B256" s="29">
        <v>7</v>
      </c>
      <c r="C256" t="s">
        <v>15</v>
      </c>
      <c r="D256">
        <v>6</v>
      </c>
      <c r="E256" t="s">
        <v>1</v>
      </c>
      <c r="F256" t="s">
        <v>52</v>
      </c>
      <c r="G256" s="29">
        <v>12886</v>
      </c>
      <c r="H256" s="29">
        <v>58</v>
      </c>
      <c r="I256" s="29">
        <f t="shared" si="30"/>
        <v>0.45010088468104925</v>
      </c>
      <c r="J256" s="29">
        <v>5.0439285714284257E-2</v>
      </c>
      <c r="K256" s="29">
        <v>2.6713538880946366E-2</v>
      </c>
      <c r="L256" s="29">
        <v>49.175808859982126</v>
      </c>
      <c r="M256" s="29">
        <f t="shared" si="31"/>
        <v>14.186126917171862</v>
      </c>
      <c r="N256" s="29">
        <v>0.62019224171472431</v>
      </c>
      <c r="O256" s="29">
        <f t="shared" si="32"/>
        <v>7.1791120434064104E-2</v>
      </c>
      <c r="P256" s="29">
        <v>1.0125610011226083</v>
      </c>
      <c r="Q256" s="29">
        <v>6.5443100000000003</v>
      </c>
      <c r="R256" s="29">
        <v>43</v>
      </c>
      <c r="S256" s="29">
        <f t="shared" si="33"/>
        <v>8.6666666666666661</v>
      </c>
      <c r="T256" s="29">
        <f t="shared" si="34"/>
        <v>5.333333333333333</v>
      </c>
      <c r="U256" s="29">
        <f t="shared" si="35"/>
        <v>14</v>
      </c>
      <c r="V256" s="29">
        <v>179</v>
      </c>
      <c r="W256" s="29" t="s">
        <v>2229</v>
      </c>
      <c r="Y256">
        <v>17688</v>
      </c>
      <c r="Z256">
        <v>346.468975</v>
      </c>
      <c r="AA256">
        <v>51.052190000000003</v>
      </c>
      <c r="AB256">
        <v>176.87</v>
      </c>
      <c r="AC256">
        <v>692.93605300000002</v>
      </c>
      <c r="AD256">
        <v>69.293604999999999</v>
      </c>
      <c r="AE256">
        <v>1.9587E-2</v>
      </c>
      <c r="AF256">
        <v>1.2291E-2</v>
      </c>
      <c r="AG256">
        <v>0.62750700000000004</v>
      </c>
      <c r="AH256">
        <v>1.6424999999999999E-2</v>
      </c>
      <c r="AI256">
        <v>1.2500000000000001E-2</v>
      </c>
      <c r="AJ256">
        <v>5</v>
      </c>
      <c r="AK256">
        <v>1.4430999999999999E-2</v>
      </c>
      <c r="AL256">
        <v>0.86587800000000004</v>
      </c>
      <c r="AM256">
        <v>1.0854820000000001</v>
      </c>
      <c r="AN256">
        <v>0.33474999999999999</v>
      </c>
      <c r="AO256">
        <v>9.8034999999999997E-2</v>
      </c>
      <c r="AP256">
        <v>38.4</v>
      </c>
      <c r="AQ256">
        <v>7.4027019999999997</v>
      </c>
      <c r="AR256">
        <v>8.9510000000000006E-3</v>
      </c>
      <c r="AS256">
        <v>3.2179999999999999E-3</v>
      </c>
      <c r="AT256">
        <v>113.72258600000001</v>
      </c>
      <c r="AU256">
        <v>8.7375819999999997</v>
      </c>
      <c r="AV256">
        <v>238.30773099999999</v>
      </c>
      <c r="AW256">
        <v>18.309933999999998</v>
      </c>
      <c r="AX256">
        <v>31.020368999999999</v>
      </c>
      <c r="AY256">
        <v>27.22354</v>
      </c>
      <c r="AZ256">
        <v>5.253965</v>
      </c>
      <c r="BA256">
        <v>1.0671870000000001</v>
      </c>
    </row>
    <row r="257" spans="1:80" x14ac:dyDescent="0.25">
      <c r="A257" t="s">
        <v>924</v>
      </c>
      <c r="B257" s="29">
        <v>7</v>
      </c>
      <c r="C257" t="s">
        <v>11</v>
      </c>
      <c r="D257">
        <v>16</v>
      </c>
      <c r="E257" t="s">
        <v>1</v>
      </c>
      <c r="F257" t="s">
        <v>50</v>
      </c>
      <c r="G257" s="29">
        <v>7225</v>
      </c>
      <c r="H257" s="29">
        <v>0</v>
      </c>
      <c r="I257" s="29">
        <f t="shared" si="30"/>
        <v>0</v>
      </c>
      <c r="J257" s="29">
        <v>0</v>
      </c>
      <c r="K257" s="29">
        <v>0</v>
      </c>
      <c r="L257" s="29">
        <v>27.572188344976784</v>
      </c>
      <c r="M257" s="29">
        <f t="shared" si="31"/>
        <v>7.4174935978334808</v>
      </c>
      <c r="N257" s="29">
        <v>0.5631278735354629</v>
      </c>
      <c r="O257" s="29">
        <f t="shared" si="32"/>
        <v>1.4726752254802689E-2</v>
      </c>
      <c r="P257" s="29">
        <v>1.0125610011226083</v>
      </c>
      <c r="Q257" s="29">
        <v>6.5443100000000003</v>
      </c>
      <c r="R257" s="29">
        <v>43</v>
      </c>
      <c r="S257" s="29">
        <f t="shared" si="33"/>
        <v>8.6666666666666661</v>
      </c>
      <c r="T257" s="29">
        <f t="shared" si="34"/>
        <v>5.333333333333333</v>
      </c>
      <c r="U257" s="29">
        <f t="shared" si="35"/>
        <v>14</v>
      </c>
      <c r="V257" s="29">
        <v>179</v>
      </c>
      <c r="W257" s="29" t="s">
        <v>2229</v>
      </c>
      <c r="Y257">
        <v>9642</v>
      </c>
      <c r="Z257">
        <v>346.468975</v>
      </c>
      <c r="AA257">
        <v>27.829332000000001</v>
      </c>
      <c r="AB257">
        <v>96.41</v>
      </c>
      <c r="AC257">
        <v>280.37025899999998</v>
      </c>
      <c r="AD257">
        <v>28.037026000000001</v>
      </c>
      <c r="AE257">
        <v>3.5930999999999998E-2</v>
      </c>
      <c r="AF257">
        <v>2.0211E-2</v>
      </c>
      <c r="AG257">
        <v>0.56250100000000003</v>
      </c>
      <c r="AH257">
        <v>3.175E-2</v>
      </c>
      <c r="AI257">
        <v>2.75E-2</v>
      </c>
      <c r="AJ257">
        <v>1</v>
      </c>
      <c r="AK257">
        <v>2.8860000000000001E-3</v>
      </c>
      <c r="AL257">
        <v>0.173176</v>
      </c>
      <c r="AM257">
        <v>0.53930699999999998</v>
      </c>
      <c r="AN257">
        <v>0.65925</v>
      </c>
      <c r="AO257">
        <v>0</v>
      </c>
      <c r="AP257">
        <v>52</v>
      </c>
      <c r="AQ257">
        <v>0</v>
      </c>
      <c r="AR257">
        <v>1.2926E-2</v>
      </c>
      <c r="AS257">
        <v>5.2909999999999997E-3</v>
      </c>
      <c r="AT257">
        <v>77.360636999999997</v>
      </c>
      <c r="AU257">
        <v>0</v>
      </c>
      <c r="AV257">
        <v>203.04568499999999</v>
      </c>
      <c r="AW257">
        <v>0</v>
      </c>
      <c r="AX257">
        <v>0</v>
      </c>
      <c r="AY257">
        <v>0</v>
      </c>
      <c r="AZ257">
        <v>9.9872940000000003</v>
      </c>
      <c r="BA257">
        <v>0.37267800000000001</v>
      </c>
    </row>
    <row r="258" spans="1:80" x14ac:dyDescent="0.25">
      <c r="A258" t="s">
        <v>925</v>
      </c>
      <c r="B258" s="29">
        <v>7</v>
      </c>
      <c r="C258" t="s">
        <v>12</v>
      </c>
      <c r="D258">
        <v>5</v>
      </c>
      <c r="E258" t="s">
        <v>1</v>
      </c>
      <c r="F258" t="s">
        <v>50</v>
      </c>
      <c r="G258" s="29">
        <v>6063</v>
      </c>
      <c r="H258" s="29">
        <v>0</v>
      </c>
      <c r="I258" s="29">
        <f t="shared" si="30"/>
        <v>0</v>
      </c>
      <c r="J258" s="29">
        <v>0</v>
      </c>
      <c r="K258" s="29">
        <v>0</v>
      </c>
      <c r="L258" s="29">
        <v>41.392451860692589</v>
      </c>
      <c r="M258" s="29">
        <f t="shared" si="31"/>
        <v>6.4027699178823241</v>
      </c>
      <c r="N258" s="29">
        <v>0.70507818901444741</v>
      </c>
      <c r="O258" s="29">
        <f t="shared" si="32"/>
        <v>0.1566770677337872</v>
      </c>
      <c r="P258" s="29">
        <v>0.40767015648072008</v>
      </c>
      <c r="Q258" s="29">
        <v>6.5443100000000003</v>
      </c>
      <c r="R258" s="29">
        <v>43</v>
      </c>
      <c r="S258" s="29">
        <f t="shared" si="33"/>
        <v>8.6666666666666661</v>
      </c>
      <c r="T258" s="29">
        <f t="shared" si="34"/>
        <v>5.333333333333333</v>
      </c>
      <c r="U258" s="29">
        <f t="shared" si="35"/>
        <v>14</v>
      </c>
      <c r="V258" s="29">
        <v>179</v>
      </c>
      <c r="W258" s="29" t="s">
        <v>2229</v>
      </c>
      <c r="Y258">
        <v>13382</v>
      </c>
      <c r="Z258">
        <v>348.93545</v>
      </c>
      <c r="AA258">
        <v>38.350932999999998</v>
      </c>
      <c r="AB258">
        <v>133.81</v>
      </c>
      <c r="AC258">
        <v>574.51803600000005</v>
      </c>
      <c r="AD258">
        <v>57.451804000000003</v>
      </c>
      <c r="AE258">
        <v>2.2415999999999998E-2</v>
      </c>
      <c r="AF258">
        <v>1.5017000000000001E-2</v>
      </c>
      <c r="AG258">
        <v>0.66991100000000003</v>
      </c>
      <c r="AH258">
        <v>1.9324999999999998E-2</v>
      </c>
      <c r="AI258">
        <v>1.7500000000000002E-2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</row>
    <row r="259" spans="1:80" x14ac:dyDescent="0.25">
      <c r="A259" t="s">
        <v>925</v>
      </c>
      <c r="B259" s="29">
        <v>7</v>
      </c>
      <c r="C259" t="s">
        <v>47</v>
      </c>
      <c r="D259">
        <v>5</v>
      </c>
      <c r="E259" t="s">
        <v>7</v>
      </c>
      <c r="F259" t="s">
        <v>50</v>
      </c>
      <c r="G259" s="29">
        <v>5330</v>
      </c>
      <c r="H259" s="29">
        <v>42</v>
      </c>
      <c r="I259" s="29">
        <f t="shared" si="30"/>
        <v>0.78799249530956861</v>
      </c>
      <c r="J259" s="29">
        <v>3.1178125000001389E-2</v>
      </c>
      <c r="K259" s="29">
        <v>5.4616462953247687E-2</v>
      </c>
      <c r="L259" s="29">
        <v>36.388218442601271</v>
      </c>
      <c r="M259" s="29">
        <f t="shared" si="31"/>
        <v>1.3985364997910068</v>
      </c>
      <c r="N259" s="29">
        <v>0.72973721994460472</v>
      </c>
      <c r="O259" s="29">
        <f t="shared" si="32"/>
        <v>0.18133609866394451</v>
      </c>
      <c r="P259" s="29">
        <v>0.34209158704912168</v>
      </c>
      <c r="Q259" s="29">
        <v>6.5443100000000003</v>
      </c>
      <c r="R259" s="29">
        <v>43</v>
      </c>
      <c r="S259" s="29">
        <f t="shared" si="33"/>
        <v>8.6666666666666661</v>
      </c>
      <c r="T259" s="29">
        <f t="shared" si="34"/>
        <v>5.333333333333333</v>
      </c>
      <c r="U259" s="29">
        <f t="shared" si="35"/>
        <v>14</v>
      </c>
      <c r="V259" s="29">
        <v>179</v>
      </c>
      <c r="W259" s="29" t="s">
        <v>2229</v>
      </c>
      <c r="Y259">
        <v>11648</v>
      </c>
      <c r="Z259">
        <v>348.93545</v>
      </c>
      <c r="AA259">
        <v>33.381532</v>
      </c>
      <c r="AB259">
        <v>116.46</v>
      </c>
      <c r="AC259">
        <v>389.46138200000001</v>
      </c>
      <c r="AD259">
        <v>38.946137999999998</v>
      </c>
      <c r="AE259">
        <v>2.5753000000000002E-2</v>
      </c>
      <c r="AF259">
        <v>1.9472E-2</v>
      </c>
      <c r="AG259">
        <v>0.75610699999999997</v>
      </c>
      <c r="AH259">
        <v>2.095E-2</v>
      </c>
      <c r="AI259">
        <v>1.7500000000000002E-2</v>
      </c>
      <c r="AJ259">
        <v>2</v>
      </c>
      <c r="AK259">
        <v>5.7320000000000001E-3</v>
      </c>
      <c r="AL259">
        <v>0.34390300000000001</v>
      </c>
      <c r="AM259">
        <v>0.575206</v>
      </c>
      <c r="AN259">
        <v>0.40993800000000002</v>
      </c>
      <c r="AO259">
        <v>2.3812E-2</v>
      </c>
      <c r="AP259">
        <v>33.5</v>
      </c>
      <c r="AQ259">
        <v>0.70710700000000004</v>
      </c>
      <c r="AR259">
        <v>1.2612999999999999E-2</v>
      </c>
      <c r="AS259">
        <v>5.0639999999999999E-3</v>
      </c>
      <c r="AT259">
        <v>79.364170000000001</v>
      </c>
      <c r="AU259">
        <v>2.8850709999999999</v>
      </c>
      <c r="AV259">
        <v>203.52049299999999</v>
      </c>
      <c r="AW259">
        <v>24.711942000000001</v>
      </c>
      <c r="AX259">
        <v>142.92515</v>
      </c>
      <c r="AY259">
        <v>0</v>
      </c>
      <c r="AZ259">
        <v>5.3727619999999998</v>
      </c>
      <c r="BA259">
        <v>0.47140500000000002</v>
      </c>
    </row>
    <row r="260" spans="1:80" x14ac:dyDescent="0.25">
      <c r="A260" t="s">
        <v>925</v>
      </c>
      <c r="B260" s="29">
        <v>7</v>
      </c>
      <c r="C260" t="s">
        <v>4</v>
      </c>
      <c r="D260">
        <v>12</v>
      </c>
      <c r="E260" t="s">
        <v>1</v>
      </c>
      <c r="F260" t="s">
        <v>51</v>
      </c>
      <c r="G260" s="29">
        <v>5960</v>
      </c>
      <c r="H260" s="29">
        <v>4</v>
      </c>
      <c r="I260" s="29">
        <f>H260/G260*100</f>
        <v>6.7114093959731544E-2</v>
      </c>
      <c r="J260" s="29">
        <v>1.6150000000010323E-2</v>
      </c>
      <c r="K260" s="29">
        <v>6.8270578691559608E-3</v>
      </c>
      <c r="L260" s="29">
        <v>40.689264900169526</v>
      </c>
      <c r="M260" s="29">
        <f t="shared" ref="M260:M264" si="36">ABS(L260-$L$267)</f>
        <v>5.6995829573592616</v>
      </c>
      <c r="N260" s="29">
        <v>0.49905288485085714</v>
      </c>
      <c r="O260" s="29">
        <f t="shared" ref="O260:O264" si="37">ABS(N260-$N$267)</f>
        <v>4.9348236429803072E-2</v>
      </c>
      <c r="P260" s="29">
        <v>0.56949528109877268</v>
      </c>
      <c r="Q260" s="29">
        <v>6.5443100000000003</v>
      </c>
      <c r="R260" s="29">
        <v>43</v>
      </c>
      <c r="S260" s="29">
        <f t="shared" si="33"/>
        <v>8.6666666666666661</v>
      </c>
      <c r="T260" s="29">
        <f t="shared" si="34"/>
        <v>5.333333333333333</v>
      </c>
      <c r="U260" s="29">
        <f t="shared" si="35"/>
        <v>14</v>
      </c>
      <c r="V260" s="29">
        <v>179</v>
      </c>
      <c r="W260" s="29" t="s">
        <v>2229</v>
      </c>
      <c r="Y260">
        <v>13505</v>
      </c>
      <c r="Z260">
        <v>348.93545</v>
      </c>
      <c r="AA260">
        <v>38.703434000000001</v>
      </c>
      <c r="AB260">
        <v>135.04</v>
      </c>
      <c r="AC260">
        <v>568.98467300000004</v>
      </c>
      <c r="AD260">
        <v>56.898466999999997</v>
      </c>
      <c r="AE260">
        <v>2.2214000000000001E-2</v>
      </c>
      <c r="AF260">
        <v>1.0951000000000001E-2</v>
      </c>
      <c r="AG260">
        <v>0.49298199999999998</v>
      </c>
      <c r="AH260">
        <v>1.9449999999999999E-2</v>
      </c>
      <c r="AI260">
        <v>1.7500000000000002E-2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</row>
    <row r="261" spans="1:80" x14ac:dyDescent="0.25">
      <c r="A261" t="s">
        <v>925</v>
      </c>
      <c r="B261" s="29">
        <v>7</v>
      </c>
      <c r="C261" t="s">
        <v>11</v>
      </c>
      <c r="D261">
        <v>16</v>
      </c>
      <c r="E261" t="s">
        <v>1</v>
      </c>
      <c r="F261" t="s">
        <v>50</v>
      </c>
      <c r="G261" s="29">
        <v>7932</v>
      </c>
      <c r="H261" s="29">
        <v>15</v>
      </c>
      <c r="I261" s="29">
        <f>H261/G261*100</f>
        <v>0.18910741301059003</v>
      </c>
      <c r="J261" s="29">
        <v>3.749999999998721E-2</v>
      </c>
      <c r="K261" s="29">
        <v>1.3654115738311922E-2</v>
      </c>
      <c r="L261" s="29">
        <v>54.152223018145079</v>
      </c>
      <c r="M261" s="29">
        <f t="shared" si="36"/>
        <v>19.162541075334815</v>
      </c>
      <c r="N261" s="29">
        <v>0.61102398311994188</v>
      </c>
      <c r="O261" s="29">
        <f t="shared" si="37"/>
        <v>6.2622861839281674E-2</v>
      </c>
      <c r="P261" s="29">
        <v>0.51462033491296766</v>
      </c>
      <c r="Q261" s="29">
        <v>6.5443100000000003</v>
      </c>
      <c r="R261" s="29">
        <v>43</v>
      </c>
      <c r="S261" s="29">
        <f t="shared" si="33"/>
        <v>8.6666666666666661</v>
      </c>
      <c r="T261" s="29">
        <f t="shared" si="34"/>
        <v>5.333333333333333</v>
      </c>
      <c r="U261" s="29">
        <f t="shared" si="35"/>
        <v>14</v>
      </c>
      <c r="V261" s="29">
        <v>179</v>
      </c>
      <c r="W261" s="29" t="s">
        <v>2229</v>
      </c>
      <c r="Y261">
        <v>16937</v>
      </c>
      <c r="Z261">
        <v>348.93545</v>
      </c>
      <c r="AA261">
        <v>48.539064000000003</v>
      </c>
      <c r="AB261">
        <v>169.36</v>
      </c>
      <c r="AC261">
        <v>705.078485</v>
      </c>
      <c r="AD261">
        <v>70.507848999999993</v>
      </c>
      <c r="AE261">
        <v>1.771E-2</v>
      </c>
      <c r="AF261">
        <v>1.0836999999999999E-2</v>
      </c>
      <c r="AG261">
        <v>0.61190999999999995</v>
      </c>
      <c r="AH261">
        <v>1.4999999999999999E-2</v>
      </c>
      <c r="AI261">
        <v>1.2500000000000001E-2</v>
      </c>
      <c r="AJ261">
        <v>9</v>
      </c>
      <c r="AK261">
        <v>2.5793E-2</v>
      </c>
      <c r="AL261">
        <v>1.5475639999999999</v>
      </c>
      <c r="AM261">
        <v>2.38531</v>
      </c>
      <c r="AN261">
        <v>0.41595799999999999</v>
      </c>
      <c r="AO261">
        <v>0.13153599999999999</v>
      </c>
      <c r="AP261">
        <v>44.888888999999999</v>
      </c>
      <c r="AQ261">
        <v>11.039072000000001</v>
      </c>
      <c r="AR261">
        <v>9.4780000000000003E-3</v>
      </c>
      <c r="AS261">
        <v>3.8739999999999998E-3</v>
      </c>
      <c r="AT261">
        <v>107.92193399999999</v>
      </c>
      <c r="AU261">
        <v>9.5872869999999999</v>
      </c>
      <c r="AV261">
        <v>276.451977</v>
      </c>
      <c r="AW261">
        <v>31.418479999999999</v>
      </c>
      <c r="AX261">
        <v>31.035184000000001</v>
      </c>
      <c r="AY261">
        <v>18.139406000000001</v>
      </c>
      <c r="AZ261">
        <v>5.8873730000000002</v>
      </c>
      <c r="BA261">
        <v>1.2583059999999999</v>
      </c>
    </row>
    <row r="262" spans="1:80" x14ac:dyDescent="0.25">
      <c r="A262" t="s">
        <v>926</v>
      </c>
      <c r="B262" s="29">
        <v>7</v>
      </c>
      <c r="C262" t="s">
        <v>9</v>
      </c>
      <c r="D262">
        <v>2</v>
      </c>
      <c r="E262" t="s">
        <v>1</v>
      </c>
      <c r="F262" t="s">
        <v>50</v>
      </c>
      <c r="G262" s="29">
        <v>13337</v>
      </c>
      <c r="H262" s="29">
        <v>326</v>
      </c>
      <c r="I262" s="29">
        <f>H262/G262*100</f>
        <v>2.4443278098522909</v>
      </c>
      <c r="J262" s="29">
        <v>6.3784090909092497E-2</v>
      </c>
      <c r="K262" s="29">
        <v>0.10631445912582797</v>
      </c>
      <c r="L262" s="29">
        <v>42.967149738217202</v>
      </c>
      <c r="M262" s="29">
        <f t="shared" si="36"/>
        <v>7.9774677954069375</v>
      </c>
      <c r="N262" s="29">
        <v>0.50279582591067629</v>
      </c>
      <c r="O262" s="29">
        <f t="shared" si="37"/>
        <v>4.5605295369983923E-2</v>
      </c>
      <c r="P262" s="29">
        <v>1.0013762616050172</v>
      </c>
      <c r="Q262" s="29">
        <v>6.5443100000000003</v>
      </c>
      <c r="R262" s="29">
        <v>43</v>
      </c>
      <c r="S262" s="29">
        <f t="shared" si="33"/>
        <v>8.6666666666666661</v>
      </c>
      <c r="T262" s="29">
        <f t="shared" si="34"/>
        <v>5.333333333333333</v>
      </c>
      <c r="U262" s="29">
        <f t="shared" si="35"/>
        <v>14</v>
      </c>
      <c r="V262" s="29">
        <v>179</v>
      </c>
      <c r="W262" s="29" t="s">
        <v>2229</v>
      </c>
      <c r="Y262">
        <v>16763</v>
      </c>
      <c r="Z262">
        <v>393.92967499999997</v>
      </c>
      <c r="AA262">
        <v>42.553280999999998</v>
      </c>
      <c r="AB262">
        <v>167.62</v>
      </c>
      <c r="AC262">
        <v>612.94108700000004</v>
      </c>
      <c r="AD262">
        <v>61.294108999999999</v>
      </c>
      <c r="AE262">
        <v>2.3497000000000001E-2</v>
      </c>
      <c r="AF262">
        <v>1.17E-2</v>
      </c>
      <c r="AG262">
        <v>0.49795400000000001</v>
      </c>
      <c r="AH262">
        <v>2.1749999999999999E-2</v>
      </c>
      <c r="AI262">
        <v>2.2499999999999999E-2</v>
      </c>
      <c r="AJ262">
        <v>4</v>
      </c>
      <c r="AK262">
        <v>1.0154E-2</v>
      </c>
      <c r="AL262">
        <v>0.60924599999999995</v>
      </c>
      <c r="AM262">
        <v>1.425759</v>
      </c>
      <c r="AN262">
        <v>0.60731299999999999</v>
      </c>
      <c r="AO262">
        <v>0.32803100000000002</v>
      </c>
      <c r="AP262">
        <v>59.75</v>
      </c>
      <c r="AQ262">
        <v>26.775300000000001</v>
      </c>
      <c r="AR262">
        <v>1.0337000000000001E-2</v>
      </c>
      <c r="AS262">
        <v>4.862E-3</v>
      </c>
      <c r="AT262">
        <v>103.338438</v>
      </c>
      <c r="AU262">
        <v>22.694071000000001</v>
      </c>
      <c r="AV262">
        <v>328.51613800000001</v>
      </c>
      <c r="AW262">
        <v>113.542239</v>
      </c>
      <c r="AX262">
        <v>41.411467000000002</v>
      </c>
      <c r="AY262">
        <v>15.580410000000001</v>
      </c>
      <c r="AZ262">
        <v>8.5562869999999993</v>
      </c>
      <c r="BA262">
        <v>0.72843100000000005</v>
      </c>
    </row>
    <row r="263" spans="1:80" x14ac:dyDescent="0.25">
      <c r="A263" t="s">
        <v>926</v>
      </c>
      <c r="B263" s="29">
        <v>7</v>
      </c>
      <c r="C263" t="s">
        <v>3</v>
      </c>
      <c r="D263">
        <v>4</v>
      </c>
      <c r="E263" t="s">
        <v>1</v>
      </c>
      <c r="F263" t="s">
        <v>50</v>
      </c>
      <c r="G263" s="29">
        <v>20822</v>
      </c>
      <c r="H263" s="29">
        <v>0</v>
      </c>
      <c r="I263" s="29">
        <f>H263/G263*100</f>
        <v>0</v>
      </c>
      <c r="J263" s="29">
        <v>0</v>
      </c>
      <c r="K263" s="29">
        <v>0</v>
      </c>
      <c r="L263" s="29">
        <v>67.081202058120908</v>
      </c>
      <c r="M263" s="29">
        <f t="shared" si="36"/>
        <v>32.091520115310644</v>
      </c>
      <c r="N263" s="29">
        <v>0.3666070944343543</v>
      </c>
      <c r="O263" s="29">
        <f t="shared" si="37"/>
        <v>0.18179402684630591</v>
      </c>
      <c r="P263" s="29">
        <v>0.99712457120486397</v>
      </c>
      <c r="Q263" s="29">
        <v>6.5443100000000003</v>
      </c>
      <c r="R263" s="29">
        <v>43</v>
      </c>
      <c r="S263" s="29">
        <f t="shared" si="33"/>
        <v>8.6666666666666661</v>
      </c>
      <c r="T263" s="29">
        <f t="shared" si="34"/>
        <v>5.333333333333333</v>
      </c>
      <c r="U263" s="29">
        <f t="shared" si="35"/>
        <v>14</v>
      </c>
      <c r="V263" s="29">
        <v>179</v>
      </c>
      <c r="W263" s="29" t="s">
        <v>2229</v>
      </c>
      <c r="Y263">
        <v>26170</v>
      </c>
      <c r="Z263">
        <v>393.92967499999997</v>
      </c>
      <c r="AA263">
        <v>66.433177000000001</v>
      </c>
      <c r="AB263">
        <v>261.69</v>
      </c>
      <c r="AC263">
        <v>1548.3601369999999</v>
      </c>
      <c r="AD263">
        <v>154.83601400000001</v>
      </c>
      <c r="AE263">
        <v>1.5049999999999999E-2</v>
      </c>
      <c r="AF263">
        <v>7.0299999999999998E-3</v>
      </c>
      <c r="AG263">
        <v>0.46710000000000002</v>
      </c>
      <c r="AH263">
        <v>1.3950000000000001E-2</v>
      </c>
      <c r="AI263">
        <v>1.2500000000000001E-2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</row>
    <row r="264" spans="1:80" x14ac:dyDescent="0.25">
      <c r="A264" t="s">
        <v>926</v>
      </c>
      <c r="B264" s="29">
        <v>7</v>
      </c>
      <c r="C264" t="s">
        <v>17</v>
      </c>
      <c r="D264">
        <v>8</v>
      </c>
      <c r="E264" t="s">
        <v>1</v>
      </c>
      <c r="F264" t="s">
        <v>50</v>
      </c>
      <c r="G264" s="29">
        <v>15267</v>
      </c>
      <c r="H264" s="29">
        <v>127</v>
      </c>
      <c r="I264" s="29">
        <f>H264/G264*100</f>
        <v>0.83185956638501346</v>
      </c>
      <c r="J264" s="29">
        <v>4.7967187500003394E-2</v>
      </c>
      <c r="K264" s="29">
        <v>5.1546404424643866E-2</v>
      </c>
      <c r="L264" s="29">
        <v>49.184934771939872</v>
      </c>
      <c r="M264" s="29">
        <f t="shared" si="36"/>
        <v>14.195252829129608</v>
      </c>
      <c r="N264" s="29">
        <v>0.65797664765795016</v>
      </c>
      <c r="O264" s="29">
        <f t="shared" si="37"/>
        <v>0.10957552637728996</v>
      </c>
      <c r="P264" s="29">
        <v>0.9988106783767321</v>
      </c>
      <c r="Q264" s="29">
        <v>6.5443100000000003</v>
      </c>
      <c r="R264" s="29">
        <v>43</v>
      </c>
      <c r="S264" s="29">
        <f t="shared" si="33"/>
        <v>8.6666666666666661</v>
      </c>
      <c r="T264" s="29">
        <f t="shared" si="34"/>
        <v>5.333333333333333</v>
      </c>
      <c r="U264" s="29">
        <f t="shared" si="35"/>
        <v>14</v>
      </c>
      <c r="V264" s="29">
        <v>179</v>
      </c>
      <c r="W264" s="29" t="s">
        <v>2229</v>
      </c>
      <c r="Y264">
        <v>19924</v>
      </c>
      <c r="Z264">
        <v>393.92967499999997</v>
      </c>
      <c r="AA264">
        <v>50.577554999999997</v>
      </c>
      <c r="AB264">
        <v>199.23</v>
      </c>
      <c r="AC264">
        <v>767.13434099999995</v>
      </c>
      <c r="AD264">
        <v>76.713434000000007</v>
      </c>
      <c r="AE264">
        <v>1.9769999999999999E-2</v>
      </c>
      <c r="AF264">
        <v>1.2982E-2</v>
      </c>
      <c r="AG264">
        <v>0.65664900000000004</v>
      </c>
      <c r="AH264">
        <v>1.6475E-2</v>
      </c>
      <c r="AI264">
        <v>1.2500000000000001E-2</v>
      </c>
      <c r="AJ264">
        <v>2</v>
      </c>
      <c r="AK264">
        <v>5.0769999999999999E-3</v>
      </c>
      <c r="AL264">
        <v>0.30462299999999998</v>
      </c>
      <c r="AM264">
        <v>0.37141099999999999</v>
      </c>
      <c r="AN264">
        <v>0.31409999999999999</v>
      </c>
      <c r="AO264">
        <v>3.6380999999999997E-2</v>
      </c>
      <c r="AP264">
        <v>37</v>
      </c>
      <c r="AQ264">
        <v>4.2426409999999999</v>
      </c>
      <c r="AR264">
        <v>8.7250000000000001E-3</v>
      </c>
      <c r="AS264">
        <v>3.6380000000000002E-3</v>
      </c>
      <c r="AT264">
        <v>114.59964100000001</v>
      </c>
      <c r="AU264">
        <v>0.23378499999999999</v>
      </c>
      <c r="AV264">
        <v>311.13949000000002</v>
      </c>
      <c r="AW264">
        <v>88.66028</v>
      </c>
      <c r="AX264">
        <v>152.335825</v>
      </c>
      <c r="AY264">
        <v>0</v>
      </c>
      <c r="AZ264">
        <v>5.3696630000000001</v>
      </c>
      <c r="BA264">
        <v>0.45175399999999999</v>
      </c>
    </row>
    <row r="265" spans="1:80" s="29" customFormat="1" x14ac:dyDescent="0.25">
      <c r="X265" s="31"/>
      <c r="BB265" s="31"/>
    </row>
    <row r="266" spans="1:80" s="29" customFormat="1" x14ac:dyDescent="0.25">
      <c r="L266" s="10" t="s">
        <v>2140</v>
      </c>
      <c r="M266" s="10" t="s">
        <v>2141</v>
      </c>
      <c r="N266" s="10" t="s">
        <v>2142</v>
      </c>
      <c r="O266" s="10" t="s">
        <v>2143</v>
      </c>
      <c r="X266" s="31"/>
      <c r="BB266" s="31"/>
    </row>
    <row r="267" spans="1:80" x14ac:dyDescent="0.25">
      <c r="K267" s="10"/>
      <c r="L267">
        <f>MEDIAN(L3:L264)</f>
        <v>34.989681942810265</v>
      </c>
      <c r="M267" s="29">
        <f>MEDIAN(M3:M264)</f>
        <v>10.660150307219819</v>
      </c>
      <c r="N267" s="29">
        <f>MEDIAN(N3:N264)</f>
        <v>0.54840112128066021</v>
      </c>
      <c r="O267" s="29">
        <f>MEDIAN(O3:O264)</f>
        <v>0.12547980037671433</v>
      </c>
    </row>
    <row r="268" spans="1:80" s="29" customFormat="1" x14ac:dyDescent="0.25">
      <c r="X268" s="31"/>
      <c r="BB268" s="31"/>
    </row>
    <row r="269" spans="1:80" x14ac:dyDescent="0.25">
      <c r="H269" s="10"/>
      <c r="I269" s="10"/>
      <c r="K269" s="10" t="s">
        <v>1115</v>
      </c>
      <c r="L269" s="10" t="s">
        <v>1969</v>
      </c>
      <c r="M269" s="10"/>
      <c r="Y269" s="10"/>
      <c r="BZ269" s="10" t="s">
        <v>844</v>
      </c>
      <c r="CA269" s="10" t="s">
        <v>845</v>
      </c>
      <c r="CB269" s="10" t="s">
        <v>843</v>
      </c>
    </row>
    <row r="270" spans="1:80" x14ac:dyDescent="0.25">
      <c r="H270" s="10"/>
      <c r="I270" s="10"/>
      <c r="K270" s="10" t="s">
        <v>1620</v>
      </c>
      <c r="L270" s="10" t="s">
        <v>1432</v>
      </c>
      <c r="M270" s="10"/>
      <c r="N270" s="10" t="s">
        <v>1433</v>
      </c>
      <c r="O270" s="10"/>
      <c r="P270" s="10"/>
      <c r="Q270" s="10"/>
      <c r="R270" s="10"/>
      <c r="S270" s="10"/>
      <c r="T270" s="10"/>
      <c r="U270" s="10"/>
      <c r="V270" s="10"/>
      <c r="W270" s="10"/>
      <c r="Y270" s="10"/>
      <c r="BZ270">
        <f>COUNTIF(CB3:CB78, "&gt;0")</f>
        <v>56</v>
      </c>
      <c r="CA270">
        <f>COUNTIF(CB3:CB78, "=0")</f>
        <v>20</v>
      </c>
      <c r="CB270">
        <f>COUNTA(CB3:CB78)</f>
        <v>76</v>
      </c>
    </row>
    <row r="271" spans="1:80" x14ac:dyDescent="0.25">
      <c r="H271" s="29">
        <f>COUNTIF(I3:I49, "&gt;3.92475363")</f>
        <v>13</v>
      </c>
      <c r="I271" s="29">
        <f>COUNT(I3:I49)</f>
        <v>47</v>
      </c>
      <c r="J271" s="29">
        <v>1</v>
      </c>
      <c r="K271" s="10" t="s">
        <v>850</v>
      </c>
      <c r="L271" s="29">
        <f>MEDIAN(L3:L49)</f>
        <v>33.545196837459692</v>
      </c>
      <c r="N271" s="29">
        <f>MEDIAN(N3:N49)</f>
        <v>0.58240961592161844</v>
      </c>
      <c r="BY271" s="10" t="s">
        <v>846</v>
      </c>
      <c r="BZ271">
        <f>BZ270/CB270*100</f>
        <v>73.68421052631578</v>
      </c>
      <c r="CA271">
        <f>CA270/CB270*100</f>
        <v>26.315789473684209</v>
      </c>
    </row>
    <row r="272" spans="1:80" x14ac:dyDescent="0.25">
      <c r="H272" s="29">
        <f>COUNTIF(I50:I78, "&gt;3.92475363")</f>
        <v>3</v>
      </c>
      <c r="I272" s="29">
        <f>COUNT(I50:I78)</f>
        <v>29</v>
      </c>
      <c r="J272" s="29">
        <v>2</v>
      </c>
      <c r="K272" s="10" t="s">
        <v>1426</v>
      </c>
      <c r="L272" s="29">
        <f>MEDIAN(L50:L78)</f>
        <v>35.47908852287631</v>
      </c>
      <c r="N272" s="29">
        <f>MEDIAN(N50:N78)</f>
        <v>0.446630939248992</v>
      </c>
      <c r="BZ272">
        <f>MEDIAN(CB23:CB78)</f>
        <v>2.4358095</v>
      </c>
      <c r="CB272">
        <f>MEDIAN(CB3:CB78)</f>
        <v>1.3200485</v>
      </c>
    </row>
    <row r="273" spans="7:31" x14ac:dyDescent="0.25">
      <c r="H273" s="29">
        <f>COUNTIF(I79:I112, "&gt;3.92475363")</f>
        <v>2</v>
      </c>
      <c r="I273" s="29">
        <f>COUNT(I79:I112)</f>
        <v>34</v>
      </c>
      <c r="J273" s="29">
        <v>3</v>
      </c>
      <c r="K273" s="10" t="s">
        <v>1427</v>
      </c>
      <c r="L273" s="22">
        <f>MEDIAN(L79:L112)</f>
        <v>35.643457947836978</v>
      </c>
      <c r="N273" s="22">
        <f>MEDIAN(N79:N112)</f>
        <v>0.61323079809302583</v>
      </c>
    </row>
    <row r="274" spans="7:31" x14ac:dyDescent="0.25">
      <c r="H274" s="29">
        <f>COUNTIF(I113:I146, "&gt;3.92475363")</f>
        <v>3</v>
      </c>
      <c r="I274" s="29">
        <f>COUNT(I113:I146)</f>
        <v>34</v>
      </c>
      <c r="J274" s="29">
        <v>4</v>
      </c>
      <c r="K274" s="10" t="s">
        <v>1428</v>
      </c>
      <c r="L274" s="22">
        <f>MEDIAN(L113:L146)</f>
        <v>34.455064228944075</v>
      </c>
      <c r="N274" s="22">
        <f>MEDIAN(N113:N146)</f>
        <v>0.41220178638814026</v>
      </c>
    </row>
    <row r="275" spans="7:31" x14ac:dyDescent="0.25">
      <c r="H275" s="29">
        <f>COUNTIF(I147:I192, "&gt;3.92475363")</f>
        <v>12</v>
      </c>
      <c r="I275" s="29">
        <f>COUNT(I147:I192)</f>
        <v>46</v>
      </c>
      <c r="J275" s="29">
        <v>5</v>
      </c>
      <c r="K275" s="10" t="s">
        <v>1429</v>
      </c>
      <c r="L275" s="22">
        <f>MEDIAN(L147:L192)</f>
        <v>37.026561767887408</v>
      </c>
      <c r="N275" s="22">
        <f>MEDIAN(N147:N192)</f>
        <v>0.58709609015236219</v>
      </c>
    </row>
    <row r="276" spans="7:31" x14ac:dyDescent="0.25">
      <c r="H276" s="29">
        <f>COUNTIF(I193:I220, "&gt;3.92475363")</f>
        <v>6</v>
      </c>
      <c r="I276" s="29">
        <f>COUNT(I193:I220)</f>
        <v>28</v>
      </c>
      <c r="J276" s="29">
        <v>6</v>
      </c>
      <c r="K276" s="10" t="s">
        <v>1430</v>
      </c>
      <c r="L276" s="22">
        <f>MEDIAN(L193:L220)</f>
        <v>28.879707935433988</v>
      </c>
      <c r="N276" s="22">
        <f>MEDIAN(N193:N220)</f>
        <v>0.56323763690352169</v>
      </c>
    </row>
    <row r="277" spans="7:31" x14ac:dyDescent="0.25">
      <c r="H277" s="29">
        <f>COUNTIF(I221:I264, "&gt;3.92475363")</f>
        <v>7</v>
      </c>
      <c r="I277" s="29">
        <f>COUNT(I221:I264)</f>
        <v>44</v>
      </c>
      <c r="J277" s="29">
        <v>7</v>
      </c>
      <c r="K277" s="10" t="s">
        <v>1431</v>
      </c>
      <c r="L277" s="22">
        <f>MEDIAN(L221:L264)</f>
        <v>39.365307595626589</v>
      </c>
      <c r="N277" s="22">
        <f>MEDIAN(N221:N264)</f>
        <v>0.57173049439709334</v>
      </c>
    </row>
    <row r="278" spans="7:31" x14ac:dyDescent="0.25">
      <c r="H278" s="26"/>
      <c r="I278" s="26"/>
      <c r="AE278" s="29"/>
    </row>
    <row r="279" spans="7:31" x14ac:dyDescent="0.25">
      <c r="H279" s="10"/>
      <c r="I279" s="10">
        <f>H271/I271*100</f>
        <v>27.659574468085108</v>
      </c>
      <c r="J279" s="29"/>
      <c r="K279" s="10"/>
      <c r="L279" s="10"/>
      <c r="M279" s="10"/>
      <c r="AE279" s="29"/>
    </row>
    <row r="280" spans="7:31" x14ac:dyDescent="0.25">
      <c r="H280" s="10"/>
      <c r="I280" s="10">
        <f t="shared" ref="I280:I285" si="38">H272/I272*100</f>
        <v>10.344827586206897</v>
      </c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AE280" s="29"/>
    </row>
    <row r="281" spans="7:31" x14ac:dyDescent="0.25">
      <c r="G281" s="29"/>
      <c r="H281" s="10"/>
      <c r="I281" s="10">
        <f t="shared" si="38"/>
        <v>5.8823529411764701</v>
      </c>
      <c r="K281" s="10"/>
      <c r="L281" s="29"/>
      <c r="N281" s="29"/>
      <c r="AE281" s="29"/>
    </row>
    <row r="282" spans="7:31" x14ac:dyDescent="0.25">
      <c r="G282" s="29"/>
      <c r="H282" s="10"/>
      <c r="I282" s="10">
        <f t="shared" si="38"/>
        <v>8.8235294117647065</v>
      </c>
      <c r="K282" s="10"/>
      <c r="L282" s="29"/>
      <c r="N282" s="29"/>
    </row>
    <row r="283" spans="7:31" x14ac:dyDescent="0.25">
      <c r="G283" s="29"/>
      <c r="H283" s="10"/>
      <c r="I283" s="10">
        <f t="shared" si="38"/>
        <v>26.086956521739129</v>
      </c>
      <c r="K283" s="10"/>
      <c r="L283" s="29"/>
      <c r="N283" s="29"/>
    </row>
    <row r="284" spans="7:31" x14ac:dyDescent="0.25">
      <c r="G284" s="29"/>
      <c r="H284" s="10"/>
      <c r="I284" s="10">
        <f t="shared" si="38"/>
        <v>21.428571428571427</v>
      </c>
      <c r="K284" s="10"/>
      <c r="L284" s="22"/>
      <c r="N284" s="22"/>
    </row>
    <row r="285" spans="7:31" x14ac:dyDescent="0.25">
      <c r="G285" s="29"/>
      <c r="H285" s="10"/>
      <c r="I285" s="10">
        <f t="shared" si="38"/>
        <v>15.909090909090908</v>
      </c>
      <c r="K285" s="10"/>
      <c r="L285" s="22"/>
      <c r="N285" s="22"/>
    </row>
    <row r="286" spans="7:31" x14ac:dyDescent="0.25">
      <c r="G286" s="29"/>
      <c r="H286" s="10"/>
      <c r="I286" s="10"/>
      <c r="K286" s="10"/>
      <c r="L286" s="22"/>
      <c r="N286" s="22"/>
    </row>
    <row r="287" spans="7:31" x14ac:dyDescent="0.25">
      <c r="G287" s="29"/>
      <c r="H287" s="10"/>
      <c r="I287" s="10"/>
      <c r="K287" s="10"/>
      <c r="L287" s="22"/>
      <c r="N287" s="22"/>
    </row>
    <row r="288" spans="7:31" x14ac:dyDescent="0.25">
      <c r="I288" s="10"/>
    </row>
  </sheetData>
  <conditionalFormatting sqref="C23:C49 C113:C266">
    <cfRule type="containsText" dxfId="346" priority="8" operator="containsText" text="a">
      <formula>NOT(ISERROR(SEARCH("a",C23)))</formula>
    </cfRule>
  </conditionalFormatting>
  <conditionalFormatting sqref="D23">
    <cfRule type="containsText" dxfId="345" priority="7" operator="containsText" text="a">
      <formula>NOT(ISERROR(SEARCH("a",D23)))</formula>
    </cfRule>
  </conditionalFormatting>
  <conditionalFormatting sqref="C79:C112">
    <cfRule type="containsText" dxfId="344" priority="5" operator="containsText" text="a">
      <formula>NOT(ISERROR(SEARCH("a",C79)))</formula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NJ516"/>
  <sheetViews>
    <sheetView zoomScaleNormal="100" workbookViewId="0">
      <pane xSplit="3" ySplit="2" topLeftCell="D271" activePane="bottomRight" state="frozen"/>
      <selection pane="topRight" activeCell="C1" sqref="C1"/>
      <selection pane="bottomLeft" activeCell="A3" sqref="A3"/>
      <selection pane="bottomRight" activeCell="P281" sqref="P281"/>
    </sheetView>
  </sheetViews>
  <sheetFormatPr defaultColWidth="8.85546875" defaultRowHeight="15" x14ac:dyDescent="0.25"/>
  <cols>
    <col min="1" max="1" width="14" customWidth="1"/>
    <col min="2" max="2" width="8.7109375" customWidth="1"/>
    <col min="6" max="6" width="18.85546875" bestFit="1" customWidth="1"/>
    <col min="11" max="11" width="8.85546875" style="22"/>
    <col min="12" max="12" width="13.42578125" style="22" bestFit="1" customWidth="1"/>
    <col min="13" max="14" width="8.85546875" style="22"/>
    <col min="15" max="15" width="13.42578125" style="22" customWidth="1"/>
    <col min="16" max="16" width="8.85546875" style="22" customWidth="1"/>
    <col min="17" max="17" width="8.85546875" style="29" customWidth="1"/>
    <col min="18" max="18" width="8.85546875" style="22" customWidth="1"/>
    <col min="19" max="21" width="8.85546875" style="29" customWidth="1"/>
    <col min="22" max="27" width="12.85546875" style="29" customWidth="1"/>
    <col min="28" max="28" width="4.42578125" style="31" customWidth="1"/>
    <col min="58" max="58" width="5" style="31" customWidth="1"/>
  </cols>
  <sheetData>
    <row r="1" spans="1:58" s="10" customFormat="1" x14ac:dyDescent="0.25">
      <c r="K1" s="10" t="s">
        <v>1115</v>
      </c>
      <c r="M1" s="10" t="s">
        <v>2084</v>
      </c>
      <c r="P1" s="10" t="s">
        <v>2084</v>
      </c>
      <c r="R1" s="10" t="s">
        <v>2084</v>
      </c>
      <c r="T1" s="10" t="s">
        <v>2084</v>
      </c>
      <c r="U1" s="10" t="s">
        <v>2084</v>
      </c>
      <c r="V1" s="10" t="s">
        <v>2084</v>
      </c>
      <c r="W1" s="10" t="s">
        <v>2084</v>
      </c>
      <c r="X1" s="10" t="s">
        <v>2084</v>
      </c>
      <c r="Y1" s="10" t="s">
        <v>2084</v>
      </c>
      <c r="Z1" s="10" t="s">
        <v>2084</v>
      </c>
      <c r="AB1" s="35"/>
      <c r="AC1" s="10" t="s">
        <v>1425</v>
      </c>
      <c r="AN1" s="37" t="s">
        <v>554</v>
      </c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5"/>
    </row>
    <row r="2" spans="1:58" ht="75" x14ac:dyDescent="0.25">
      <c r="A2" s="1" t="s">
        <v>1462</v>
      </c>
      <c r="B2" s="1" t="s">
        <v>1463</v>
      </c>
      <c r="C2" s="1" t="s">
        <v>1464</v>
      </c>
      <c r="D2" s="1" t="s">
        <v>1465</v>
      </c>
      <c r="E2" s="1" t="s">
        <v>1466</v>
      </c>
      <c r="F2" s="1" t="s">
        <v>1467</v>
      </c>
      <c r="G2" s="1" t="s">
        <v>1468</v>
      </c>
      <c r="H2" s="1" t="s">
        <v>1469</v>
      </c>
      <c r="I2" s="1" t="s">
        <v>1470</v>
      </c>
      <c r="J2" s="1" t="s">
        <v>1471</v>
      </c>
      <c r="K2" s="30" t="s">
        <v>1472</v>
      </c>
      <c r="L2" s="30" t="s">
        <v>1473</v>
      </c>
      <c r="M2" s="30" t="s">
        <v>1474</v>
      </c>
      <c r="N2" s="30" t="s">
        <v>1475</v>
      </c>
      <c r="O2" s="30" t="s">
        <v>1476</v>
      </c>
      <c r="P2" s="30" t="s">
        <v>1477</v>
      </c>
      <c r="Q2" s="30" t="s">
        <v>1728</v>
      </c>
      <c r="R2" s="30" t="s">
        <v>1478</v>
      </c>
      <c r="S2" s="30"/>
      <c r="T2" s="30" t="s">
        <v>2082</v>
      </c>
      <c r="U2" s="30" t="s">
        <v>2145</v>
      </c>
      <c r="V2" s="30" t="s">
        <v>2159</v>
      </c>
      <c r="W2" s="30" t="s">
        <v>2161</v>
      </c>
      <c r="X2" s="30" t="s">
        <v>2162</v>
      </c>
      <c r="Y2" s="30" t="s">
        <v>2160</v>
      </c>
      <c r="Z2" s="30" t="s">
        <v>2210</v>
      </c>
      <c r="AA2" s="30" t="s">
        <v>2222</v>
      </c>
      <c r="AB2" s="32"/>
      <c r="AC2" s="33" t="s">
        <v>1479</v>
      </c>
      <c r="AD2" s="33" t="s">
        <v>1480</v>
      </c>
      <c r="AE2" s="33" t="s">
        <v>1481</v>
      </c>
      <c r="AF2" s="33" t="s">
        <v>1482</v>
      </c>
      <c r="AG2" s="33" t="s">
        <v>1483</v>
      </c>
      <c r="AH2" s="33" t="s">
        <v>1484</v>
      </c>
      <c r="AI2" s="33" t="s">
        <v>1485</v>
      </c>
      <c r="AJ2" s="33" t="s">
        <v>1486</v>
      </c>
      <c r="AK2" s="33" t="s">
        <v>1487</v>
      </c>
      <c r="AL2" s="33" t="s">
        <v>1488</v>
      </c>
      <c r="AM2" s="33" t="s">
        <v>1489</v>
      </c>
      <c r="AN2" s="3" t="s">
        <v>1490</v>
      </c>
      <c r="AO2" s="3" t="s">
        <v>1491</v>
      </c>
      <c r="AP2" s="3" t="s">
        <v>1492</v>
      </c>
      <c r="AQ2" s="3" t="s">
        <v>1493</v>
      </c>
      <c r="AR2" s="3" t="s">
        <v>1494</v>
      </c>
      <c r="AS2" s="3" t="s">
        <v>1495</v>
      </c>
      <c r="AT2" s="3" t="s">
        <v>1496</v>
      </c>
      <c r="AU2" s="3" t="s">
        <v>1497</v>
      </c>
      <c r="AV2" s="3" t="s">
        <v>1498</v>
      </c>
      <c r="AW2" s="3" t="s">
        <v>1499</v>
      </c>
      <c r="AX2" s="3" t="s">
        <v>1500</v>
      </c>
      <c r="AY2" s="3" t="s">
        <v>1501</v>
      </c>
      <c r="AZ2" s="3" t="s">
        <v>1502</v>
      </c>
      <c r="BA2" s="3" t="s">
        <v>1503</v>
      </c>
      <c r="BB2" s="3" t="s">
        <v>1504</v>
      </c>
      <c r="BC2" s="3" t="s">
        <v>1505</v>
      </c>
      <c r="BD2" s="3" t="s">
        <v>1506</v>
      </c>
      <c r="BE2" s="3" t="s">
        <v>1507</v>
      </c>
    </row>
    <row r="3" spans="1:58" s="2" customFormat="1" x14ac:dyDescent="0.25">
      <c r="A3" s="2" t="s">
        <v>738</v>
      </c>
      <c r="B3" s="2">
        <v>1</v>
      </c>
      <c r="C3" s="2" t="s">
        <v>2</v>
      </c>
      <c r="D3" s="2">
        <v>3</v>
      </c>
      <c r="E3" s="2" t="s">
        <v>7</v>
      </c>
      <c r="F3" s="2" t="s">
        <v>767</v>
      </c>
      <c r="G3" s="2" t="s">
        <v>244</v>
      </c>
      <c r="H3" s="2">
        <v>89.892298644533525</v>
      </c>
      <c r="I3" s="2">
        <v>84.329873520159737</v>
      </c>
      <c r="J3" s="8" t="s">
        <v>51</v>
      </c>
      <c r="K3" s="29">
        <v>5539</v>
      </c>
      <c r="L3" s="29">
        <v>120</v>
      </c>
      <c r="M3" s="22">
        <f>L3/K3*100</f>
        <v>2.1664560389962086</v>
      </c>
      <c r="N3" s="29">
        <v>6.1359090909088684E-2</v>
      </c>
      <c r="O3" s="29">
        <v>7.188444411051946E-2</v>
      </c>
      <c r="P3" s="29">
        <v>18.098542542189424</v>
      </c>
      <c r="Q3" s="29">
        <f t="shared" ref="Q3:Q66" si="0">ABS(P3-$P$277)</f>
        <v>8.2172087357214458</v>
      </c>
      <c r="R3" s="29">
        <v>0.47965199238796991</v>
      </c>
      <c r="S3" s="29">
        <f t="shared" ref="S3:S66" si="1">ABS(R3-$R$277)</f>
        <v>0.10579798331679452</v>
      </c>
      <c r="T3" s="29"/>
      <c r="U3" s="29">
        <v>10.8714</v>
      </c>
      <c r="V3" s="29">
        <v>71</v>
      </c>
      <c r="W3" s="29">
        <f>AVERAGE(4,3,1)</f>
        <v>2.6666666666666665</v>
      </c>
      <c r="X3" s="29">
        <f>AVERAGE(6,6,7)</f>
        <v>6.333333333333333</v>
      </c>
      <c r="Y3" s="29">
        <f>AVERAGE(10,9,8)</f>
        <v>9</v>
      </c>
      <c r="Z3" s="29">
        <v>16</v>
      </c>
      <c r="AA3" s="2" t="s">
        <v>2230</v>
      </c>
      <c r="AB3" s="34"/>
      <c r="AC3" s="2">
        <v>5593</v>
      </c>
      <c r="AD3" s="2">
        <v>309.79784999999998</v>
      </c>
      <c r="AE3" s="2">
        <v>18.053708</v>
      </c>
      <c r="AF3" s="2">
        <v>55.91</v>
      </c>
      <c r="AG3" s="2">
        <v>124.215868</v>
      </c>
      <c r="AH3" s="2">
        <v>12.421587000000001</v>
      </c>
      <c r="AI3" s="2">
        <v>5.5383000000000002E-2</v>
      </c>
      <c r="AJ3" s="2">
        <v>2.6481999999999999E-2</v>
      </c>
      <c r="AK3" s="2">
        <v>0.47815999999999997</v>
      </c>
      <c r="AL3" s="2">
        <v>5.3837000000000003E-2</v>
      </c>
      <c r="AM3" s="2">
        <v>5.7500000000000002E-2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31"/>
    </row>
    <row r="4" spans="1:58" x14ac:dyDescent="0.25">
      <c r="A4" t="s">
        <v>739</v>
      </c>
      <c r="B4" s="2">
        <v>1</v>
      </c>
      <c r="C4" t="s">
        <v>3</v>
      </c>
      <c r="D4">
        <v>4</v>
      </c>
      <c r="E4" t="s">
        <v>1</v>
      </c>
      <c r="F4" t="s">
        <v>767</v>
      </c>
      <c r="G4" t="s">
        <v>244</v>
      </c>
      <c r="H4" s="2">
        <v>89.892298644533525</v>
      </c>
      <c r="I4">
        <v>84.329873520159737</v>
      </c>
      <c r="J4" s="5" t="s">
        <v>52</v>
      </c>
      <c r="K4" s="29">
        <v>4717</v>
      </c>
      <c r="L4" s="29">
        <v>43</v>
      </c>
      <c r="M4" s="29">
        <f t="shared" ref="M4:M67" si="2">L4/K4*100</f>
        <v>0.91159635361458546</v>
      </c>
      <c r="N4" s="29">
        <v>7.1846875000001989E-2</v>
      </c>
      <c r="O4" s="29">
        <v>2.6298016668351579E-2</v>
      </c>
      <c r="P4" s="29">
        <v>15.505968078076801</v>
      </c>
      <c r="Q4" s="29">
        <f t="shared" si="0"/>
        <v>10.809783199834069</v>
      </c>
      <c r="R4" s="29">
        <v>0.42565406548079893</v>
      </c>
      <c r="S4" s="29">
        <f t="shared" si="1"/>
        <v>0.1597959102239655</v>
      </c>
      <c r="T4" s="29">
        <v>1.0107398536850134</v>
      </c>
      <c r="U4" s="29">
        <v>10.8714</v>
      </c>
      <c r="V4" s="29">
        <v>71</v>
      </c>
      <c r="W4" s="29">
        <f>AVERAGE(4,3,1)</f>
        <v>2.6666666666666665</v>
      </c>
      <c r="X4" s="29">
        <f>AVERAGE(6,6,7)</f>
        <v>6.333333333333333</v>
      </c>
      <c r="Y4" s="29">
        <f>AVERAGE(10,9,8)</f>
        <v>9</v>
      </c>
      <c r="Z4" s="29">
        <v>16</v>
      </c>
      <c r="AA4" s="2" t="s">
        <v>2230</v>
      </c>
      <c r="AB4" s="34"/>
      <c r="AC4">
        <v>4775</v>
      </c>
      <c r="AD4">
        <v>307.228925</v>
      </c>
      <c r="AE4">
        <v>15.542156</v>
      </c>
      <c r="AF4">
        <v>47.74</v>
      </c>
      <c r="AG4">
        <v>103.783874</v>
      </c>
      <c r="AH4">
        <v>10.378387</v>
      </c>
      <c r="AI4">
        <v>6.4339999999999994E-2</v>
      </c>
      <c r="AJ4">
        <v>2.7404999999999999E-2</v>
      </c>
      <c r="AK4">
        <v>0.42593900000000001</v>
      </c>
      <c r="AL4">
        <v>6.2462999999999998E-2</v>
      </c>
      <c r="AM4">
        <v>6.25E-2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8" x14ac:dyDescent="0.25">
      <c r="A5" t="s">
        <v>739</v>
      </c>
      <c r="B5" s="2">
        <v>1</v>
      </c>
      <c r="C5" t="s">
        <v>21</v>
      </c>
      <c r="D5">
        <v>7</v>
      </c>
      <c r="E5" t="s">
        <v>1</v>
      </c>
      <c r="F5" t="s">
        <v>767</v>
      </c>
      <c r="G5" t="s">
        <v>244</v>
      </c>
      <c r="H5" s="2">
        <v>89.892298644533525</v>
      </c>
      <c r="I5">
        <v>84.329873520159737</v>
      </c>
      <c r="J5" s="5" t="s">
        <v>52</v>
      </c>
      <c r="K5" s="29">
        <v>11021</v>
      </c>
      <c r="L5" s="29">
        <v>10</v>
      </c>
      <c r="M5" s="29">
        <f t="shared" si="2"/>
        <v>9.0735867888576349E-2</v>
      </c>
      <c r="N5" s="29">
        <v>1.103333333333012E-2</v>
      </c>
      <c r="O5" s="29">
        <v>9.8617562506318427E-3</v>
      </c>
      <c r="P5" s="29">
        <v>36.228805212737846</v>
      </c>
      <c r="Q5" s="29">
        <f t="shared" si="0"/>
        <v>9.9130539348269764</v>
      </c>
      <c r="R5" s="29">
        <v>0.42043580227795069</v>
      </c>
      <c r="S5" s="29">
        <f t="shared" si="1"/>
        <v>0.16501417342681374</v>
      </c>
      <c r="T5" s="29">
        <v>1.0107398536850134</v>
      </c>
      <c r="U5" s="29">
        <v>10.8714</v>
      </c>
      <c r="V5" s="29">
        <v>71</v>
      </c>
      <c r="W5" s="29">
        <f t="shared" ref="W5:W49" si="3">AVERAGE(4,3,1)</f>
        <v>2.6666666666666665</v>
      </c>
      <c r="X5" s="29">
        <f t="shared" ref="X5:X49" si="4">AVERAGE(6,6,7)</f>
        <v>6.333333333333333</v>
      </c>
      <c r="Y5" s="29">
        <f t="shared" ref="Y5:Y49" si="5">AVERAGE(10,9,8)</f>
        <v>9</v>
      </c>
      <c r="Z5" s="29">
        <v>16</v>
      </c>
      <c r="AA5" s="2" t="s">
        <v>2230</v>
      </c>
      <c r="AB5" s="34"/>
      <c r="AC5">
        <v>11161</v>
      </c>
      <c r="AD5">
        <v>307.228925</v>
      </c>
      <c r="AE5">
        <v>36.327959999999997</v>
      </c>
      <c r="AF5">
        <v>111.6</v>
      </c>
      <c r="AG5">
        <v>395.70251500000001</v>
      </c>
      <c r="AH5">
        <v>39.570250999999999</v>
      </c>
      <c r="AI5">
        <v>2.7522999999999999E-2</v>
      </c>
      <c r="AJ5">
        <v>1.1585E-2</v>
      </c>
      <c r="AK5">
        <v>0.42093199999999997</v>
      </c>
      <c r="AL5">
        <v>2.6249999999999999E-2</v>
      </c>
      <c r="AM5">
        <v>2.2499999999999999E-2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8" x14ac:dyDescent="0.25">
      <c r="A6" t="s">
        <v>740</v>
      </c>
      <c r="B6" s="2">
        <v>1</v>
      </c>
      <c r="C6" t="s">
        <v>21</v>
      </c>
      <c r="D6">
        <v>7</v>
      </c>
      <c r="E6" t="s">
        <v>1</v>
      </c>
      <c r="F6" t="s">
        <v>767</v>
      </c>
      <c r="G6" t="s">
        <v>244</v>
      </c>
      <c r="H6" s="2">
        <v>89.892298644533525</v>
      </c>
      <c r="I6">
        <v>84.329873520159737</v>
      </c>
      <c r="J6" s="5" t="s">
        <v>51</v>
      </c>
      <c r="K6" s="29">
        <v>5249</v>
      </c>
      <c r="L6" s="29">
        <v>4</v>
      </c>
      <c r="M6" s="29">
        <f t="shared" si="2"/>
        <v>7.620499142693847E-2</v>
      </c>
      <c r="N6" s="29">
        <v>3.5075000000006185E-2</v>
      </c>
      <c r="O6" s="29">
        <v>2.8651617598787179E-3</v>
      </c>
      <c r="P6" s="29">
        <v>15.039234077603391</v>
      </c>
      <c r="Q6" s="29">
        <f t="shared" si="0"/>
        <v>11.276517200307479</v>
      </c>
      <c r="R6" s="29">
        <v>0.47912953573337808</v>
      </c>
      <c r="S6" s="29">
        <f t="shared" si="1"/>
        <v>0.10632043997138635</v>
      </c>
      <c r="T6" s="29">
        <v>0.9819296072202186</v>
      </c>
      <c r="U6" s="29">
        <v>10.8714</v>
      </c>
      <c r="V6" s="29">
        <v>71</v>
      </c>
      <c r="W6" s="29">
        <f t="shared" si="3"/>
        <v>2.6666666666666665</v>
      </c>
      <c r="X6" s="29">
        <f t="shared" si="4"/>
        <v>6.333333333333333</v>
      </c>
      <c r="Y6" s="29">
        <f t="shared" si="5"/>
        <v>9</v>
      </c>
      <c r="Z6" s="29">
        <v>16</v>
      </c>
      <c r="AA6" s="2" t="s">
        <v>2230</v>
      </c>
      <c r="AB6" s="34"/>
      <c r="AC6">
        <v>5291</v>
      </c>
      <c r="AD6">
        <v>352.03474999999997</v>
      </c>
      <c r="AE6">
        <v>15.029766</v>
      </c>
      <c r="AF6">
        <v>52.89</v>
      </c>
      <c r="AG6">
        <v>113.71630399999999</v>
      </c>
      <c r="AH6">
        <v>11.37163</v>
      </c>
      <c r="AI6">
        <v>6.6530000000000006E-2</v>
      </c>
      <c r="AJ6">
        <v>3.1888E-2</v>
      </c>
      <c r="AK6">
        <v>0.47930600000000001</v>
      </c>
      <c r="AL6">
        <v>6.2850000000000003E-2</v>
      </c>
      <c r="AM6">
        <v>6.25E-2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8" x14ac:dyDescent="0.25">
      <c r="A7" t="s">
        <v>740</v>
      </c>
      <c r="B7" s="2">
        <v>1</v>
      </c>
      <c r="C7" t="s">
        <v>4</v>
      </c>
      <c r="D7">
        <v>12</v>
      </c>
      <c r="E7" t="s">
        <v>1</v>
      </c>
      <c r="F7" t="s">
        <v>767</v>
      </c>
      <c r="G7" t="s">
        <v>244</v>
      </c>
      <c r="H7" s="2">
        <v>89.892298644533525</v>
      </c>
      <c r="I7">
        <v>84.329873520159737</v>
      </c>
      <c r="J7" s="5" t="s">
        <v>50</v>
      </c>
      <c r="K7" s="29">
        <v>5723</v>
      </c>
      <c r="L7" s="29">
        <v>58</v>
      </c>
      <c r="M7" s="29">
        <f t="shared" si="2"/>
        <v>1.0134544819150795</v>
      </c>
      <c r="N7" s="29">
        <v>9.2155555555556309E-2</v>
      </c>
      <c r="O7" s="29">
        <v>2.5786455838908463E-2</v>
      </c>
      <c r="P7" s="29">
        <v>16.397320751785902</v>
      </c>
      <c r="Q7" s="29">
        <f t="shared" si="0"/>
        <v>9.9184305261249683</v>
      </c>
      <c r="R7" s="29">
        <v>0.48464566992963898</v>
      </c>
      <c r="S7" s="29">
        <f t="shared" si="1"/>
        <v>0.10080430577512545</v>
      </c>
      <c r="T7" s="29">
        <v>1.0209825068183056</v>
      </c>
      <c r="U7" s="29">
        <v>10.8714</v>
      </c>
      <c r="V7" s="29">
        <v>71</v>
      </c>
      <c r="W7" s="29">
        <f t="shared" si="3"/>
        <v>2.6666666666666665</v>
      </c>
      <c r="X7" s="29">
        <f t="shared" si="4"/>
        <v>6.333333333333333</v>
      </c>
      <c r="Y7" s="29">
        <f t="shared" si="5"/>
        <v>9</v>
      </c>
      <c r="Z7" s="29">
        <v>16</v>
      </c>
      <c r="AA7" s="2" t="s">
        <v>2230</v>
      </c>
      <c r="AB7" s="34"/>
      <c r="AC7">
        <v>5766</v>
      </c>
      <c r="AD7">
        <v>352.03474999999997</v>
      </c>
      <c r="AE7">
        <v>16.379065000000001</v>
      </c>
      <c r="AF7">
        <v>57.64</v>
      </c>
      <c r="AG7">
        <v>122.18883099999999</v>
      </c>
      <c r="AH7">
        <v>12.218883</v>
      </c>
      <c r="AI7">
        <v>6.1039000000000003E-2</v>
      </c>
      <c r="AJ7">
        <v>2.9557E-2</v>
      </c>
      <c r="AK7">
        <v>0.48423699999999997</v>
      </c>
      <c r="AL7">
        <v>5.8924999999999998E-2</v>
      </c>
      <c r="AM7">
        <v>5.7500000000000002E-2</v>
      </c>
      <c r="AN7">
        <v>1</v>
      </c>
      <c r="AO7">
        <v>2.8410000000000002E-3</v>
      </c>
      <c r="AP7">
        <v>0.17043800000000001</v>
      </c>
      <c r="AQ7">
        <v>0.72840800000000006</v>
      </c>
      <c r="AR7">
        <v>1.1953750000000001</v>
      </c>
      <c r="AS7">
        <v>0</v>
      </c>
      <c r="AT7">
        <v>42</v>
      </c>
      <c r="AU7">
        <v>0</v>
      </c>
      <c r="AV7">
        <v>2.9155E-2</v>
      </c>
      <c r="AW7">
        <v>1.0593E-2</v>
      </c>
      <c r="AX7">
        <v>34.298859999999998</v>
      </c>
      <c r="AY7">
        <v>0</v>
      </c>
      <c r="AZ7">
        <v>141.34275600000001</v>
      </c>
      <c r="BA7">
        <v>0</v>
      </c>
      <c r="BB7">
        <v>0</v>
      </c>
      <c r="BC7">
        <v>0</v>
      </c>
      <c r="BD7">
        <v>5.1378409999999999</v>
      </c>
      <c r="BE7">
        <v>0.37267800000000001</v>
      </c>
    </row>
    <row r="8" spans="1:58" x14ac:dyDescent="0.25">
      <c r="A8" t="s">
        <v>740</v>
      </c>
      <c r="B8" s="2">
        <v>1</v>
      </c>
      <c r="C8" t="s">
        <v>5</v>
      </c>
      <c r="D8">
        <v>14</v>
      </c>
      <c r="E8" t="s">
        <v>1</v>
      </c>
      <c r="F8" t="s">
        <v>767</v>
      </c>
      <c r="G8" t="s">
        <v>244</v>
      </c>
      <c r="H8" s="2">
        <v>89.892298644533525</v>
      </c>
      <c r="I8">
        <v>84.329873520159737</v>
      </c>
      <c r="J8" s="5" t="s">
        <v>52</v>
      </c>
      <c r="K8" s="29">
        <v>13374</v>
      </c>
      <c r="L8" s="29">
        <v>24</v>
      </c>
      <c r="M8" s="29">
        <f t="shared" si="2"/>
        <v>0.17945266935845669</v>
      </c>
      <c r="N8" s="29">
        <v>5.3383333333329119E-2</v>
      </c>
      <c r="O8" s="29">
        <v>8.5954852796361544E-3</v>
      </c>
      <c r="P8" s="29">
        <v>38.318673376617973</v>
      </c>
      <c r="Q8" s="29">
        <f t="shared" si="0"/>
        <v>12.002922098707103</v>
      </c>
      <c r="R8" s="29">
        <v>0.43824017546720162</v>
      </c>
      <c r="S8" s="29">
        <f t="shared" si="1"/>
        <v>0.1472098002375628</v>
      </c>
      <c r="T8" s="29">
        <v>1.0046883034010232</v>
      </c>
      <c r="U8" s="29">
        <v>10.8714</v>
      </c>
      <c r="V8" s="29">
        <v>71</v>
      </c>
      <c r="W8" s="29">
        <f t="shared" si="3"/>
        <v>2.6666666666666665</v>
      </c>
      <c r="X8" s="29">
        <f t="shared" si="4"/>
        <v>6.333333333333333</v>
      </c>
      <c r="Y8" s="29">
        <f t="shared" si="5"/>
        <v>9</v>
      </c>
      <c r="Z8" s="29">
        <v>16</v>
      </c>
      <c r="AA8" s="2" t="s">
        <v>2230</v>
      </c>
      <c r="AB8" s="34"/>
      <c r="AC8">
        <v>13481</v>
      </c>
      <c r="AD8">
        <v>352.03474999999997</v>
      </c>
      <c r="AE8">
        <v>38.294514999999997</v>
      </c>
      <c r="AF8">
        <v>134.79</v>
      </c>
      <c r="AG8">
        <v>518.74061500000005</v>
      </c>
      <c r="AH8">
        <v>51.874062000000002</v>
      </c>
      <c r="AI8">
        <v>2.6112E-2</v>
      </c>
      <c r="AJ8">
        <v>1.1431999999999999E-2</v>
      </c>
      <c r="AK8">
        <v>0.43778800000000001</v>
      </c>
      <c r="AL8">
        <v>2.5075E-2</v>
      </c>
      <c r="AM8">
        <v>2.2499999999999999E-2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8" x14ac:dyDescent="0.25">
      <c r="A9" t="s">
        <v>741</v>
      </c>
      <c r="B9" s="2">
        <v>1</v>
      </c>
      <c r="C9" t="s">
        <v>9</v>
      </c>
      <c r="D9">
        <v>2</v>
      </c>
      <c r="E9" t="s">
        <v>1</v>
      </c>
      <c r="F9" t="s">
        <v>767</v>
      </c>
      <c r="G9" t="s">
        <v>244</v>
      </c>
      <c r="H9" s="2">
        <v>89.892298644533525</v>
      </c>
      <c r="I9">
        <v>84.329873520159737</v>
      </c>
      <c r="J9" s="5" t="s">
        <v>50</v>
      </c>
      <c r="K9" s="29">
        <v>5523</v>
      </c>
      <c r="L9" s="29">
        <v>79</v>
      </c>
      <c r="M9" s="29">
        <f t="shared" si="2"/>
        <v>1.4303820387470578</v>
      </c>
      <c r="N9" s="29">
        <v>6.0371666666660433E-2</v>
      </c>
      <c r="O9" s="29">
        <v>4.6302509616542351E-2</v>
      </c>
      <c r="P9" s="29">
        <v>17.048584040810894</v>
      </c>
      <c r="Q9" s="29">
        <f t="shared" si="0"/>
        <v>9.2671672370999758</v>
      </c>
      <c r="R9" s="29">
        <v>0.4687017536671203</v>
      </c>
      <c r="S9" s="29">
        <f t="shared" si="1"/>
        <v>0.11674822203764412</v>
      </c>
      <c r="T9" s="29">
        <v>0.99908162932817246</v>
      </c>
      <c r="U9" s="29">
        <v>10.8714</v>
      </c>
      <c r="V9" s="29">
        <v>71</v>
      </c>
      <c r="W9" s="29">
        <f t="shared" si="3"/>
        <v>2.6666666666666665</v>
      </c>
      <c r="X9" s="29">
        <f t="shared" si="4"/>
        <v>6.333333333333333</v>
      </c>
      <c r="Y9" s="29">
        <f t="shared" si="5"/>
        <v>9</v>
      </c>
      <c r="Z9" s="29">
        <v>16</v>
      </c>
      <c r="AA9" s="2" t="s">
        <v>2230</v>
      </c>
      <c r="AB9" s="34"/>
      <c r="AC9">
        <v>5607</v>
      </c>
      <c r="AD9">
        <v>329.77274999999997</v>
      </c>
      <c r="AE9">
        <v>17.002617999999998</v>
      </c>
      <c r="AF9">
        <v>56.06</v>
      </c>
      <c r="AG9">
        <v>119.547883</v>
      </c>
      <c r="AH9">
        <v>11.954788000000001</v>
      </c>
      <c r="AI9">
        <v>5.8806999999999998E-2</v>
      </c>
      <c r="AJ9">
        <v>2.7535E-2</v>
      </c>
      <c r="AK9">
        <v>0.46822399999999997</v>
      </c>
      <c r="AL9">
        <v>5.7325000000000001E-2</v>
      </c>
      <c r="AM9">
        <v>5.7500000000000002E-2</v>
      </c>
      <c r="AN9">
        <v>1</v>
      </c>
      <c r="AO9">
        <v>3.032E-3</v>
      </c>
      <c r="AP9">
        <v>0.18194299999999999</v>
      </c>
      <c r="AQ9">
        <v>0.41020200000000001</v>
      </c>
      <c r="AR9">
        <v>0.45639999999999997</v>
      </c>
      <c r="AS9">
        <v>0</v>
      </c>
      <c r="AT9">
        <v>23</v>
      </c>
      <c r="AU9">
        <v>0</v>
      </c>
      <c r="AV9">
        <v>2.0745E-2</v>
      </c>
      <c r="AW9">
        <v>1.0414E-2</v>
      </c>
      <c r="AX9">
        <v>48.203330000000001</v>
      </c>
      <c r="AY9">
        <v>0</v>
      </c>
      <c r="AZ9">
        <v>392.15686299999999</v>
      </c>
      <c r="BA9">
        <v>0</v>
      </c>
      <c r="BB9">
        <v>0</v>
      </c>
      <c r="BC9">
        <v>0</v>
      </c>
      <c r="BD9">
        <v>5.1498179999999998</v>
      </c>
      <c r="BE9">
        <v>0.37267800000000001</v>
      </c>
    </row>
    <row r="10" spans="1:58" x14ac:dyDescent="0.25">
      <c r="A10" t="s">
        <v>741</v>
      </c>
      <c r="B10" s="2">
        <v>1</v>
      </c>
      <c r="C10" t="s">
        <v>21</v>
      </c>
      <c r="D10">
        <v>7</v>
      </c>
      <c r="E10" t="s">
        <v>1</v>
      </c>
      <c r="F10" t="s">
        <v>767</v>
      </c>
      <c r="G10" t="s">
        <v>244</v>
      </c>
      <c r="H10" s="2">
        <v>89.892298644533525</v>
      </c>
      <c r="I10">
        <v>84.329873520159737</v>
      </c>
      <c r="J10" s="5" t="s">
        <v>50</v>
      </c>
      <c r="K10" s="29">
        <v>9160</v>
      </c>
      <c r="L10" s="29">
        <v>0</v>
      </c>
      <c r="M10" s="29">
        <f t="shared" si="2"/>
        <v>0</v>
      </c>
      <c r="N10" s="29">
        <v>0</v>
      </c>
      <c r="O10" s="29">
        <v>0</v>
      </c>
      <c r="P10" s="29">
        <v>28.275399205835196</v>
      </c>
      <c r="Q10" s="29">
        <f t="shared" si="0"/>
        <v>1.9596479279243262</v>
      </c>
      <c r="R10" s="29">
        <v>0.39561786848158825</v>
      </c>
      <c r="S10" s="29">
        <f t="shared" si="1"/>
        <v>0.18983210722317617</v>
      </c>
      <c r="T10" s="29">
        <v>1.025571701162505</v>
      </c>
      <c r="U10" s="29">
        <v>10.8714</v>
      </c>
      <c r="V10" s="29">
        <v>71</v>
      </c>
      <c r="W10" s="29">
        <f t="shared" si="3"/>
        <v>2.6666666666666665</v>
      </c>
      <c r="X10" s="29">
        <f t="shared" si="4"/>
        <v>6.333333333333333</v>
      </c>
      <c r="Y10" s="29">
        <f t="shared" si="5"/>
        <v>9</v>
      </c>
      <c r="Z10" s="29">
        <v>16</v>
      </c>
      <c r="AA10" s="2" t="s">
        <v>2230</v>
      </c>
      <c r="AB10" s="34"/>
      <c r="AC10">
        <v>9318</v>
      </c>
      <c r="AD10">
        <v>329.77274999999997</v>
      </c>
      <c r="AE10">
        <v>28.255821999999998</v>
      </c>
      <c r="AF10">
        <v>93.17</v>
      </c>
      <c r="AG10">
        <v>310.71566000000001</v>
      </c>
      <c r="AH10">
        <v>31.071566000000001</v>
      </c>
      <c r="AI10">
        <v>3.5388999999999997E-2</v>
      </c>
      <c r="AJ10">
        <v>1.3993E-2</v>
      </c>
      <c r="AK10">
        <v>0.39541100000000001</v>
      </c>
      <c r="AL10">
        <v>3.3125000000000002E-2</v>
      </c>
      <c r="AM10">
        <v>2.75E-2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8" x14ac:dyDescent="0.25">
      <c r="A11" t="s">
        <v>741</v>
      </c>
      <c r="B11" s="2">
        <v>1</v>
      </c>
      <c r="C11" t="s">
        <v>0</v>
      </c>
      <c r="D11">
        <v>10</v>
      </c>
      <c r="E11" t="s">
        <v>1</v>
      </c>
      <c r="F11" t="s">
        <v>767</v>
      </c>
      <c r="G11" t="s">
        <v>244</v>
      </c>
      <c r="H11" s="2">
        <v>89.892298644533525</v>
      </c>
      <c r="I11">
        <v>84.329873520159737</v>
      </c>
      <c r="J11" s="5" t="s">
        <v>51</v>
      </c>
      <c r="K11" s="29">
        <v>6841</v>
      </c>
      <c r="L11" s="29">
        <v>31</v>
      </c>
      <c r="M11" s="29">
        <f t="shared" si="2"/>
        <v>0.4531501242508405</v>
      </c>
      <c r="N11" s="29">
        <v>2.6140624999989592E-2</v>
      </c>
      <c r="O11" s="29">
        <v>2.4694671795489256E-2</v>
      </c>
      <c r="P11" s="29">
        <v>21.117031219117749</v>
      </c>
      <c r="Q11" s="29">
        <f t="shared" si="0"/>
        <v>5.1987200587931213</v>
      </c>
      <c r="R11" s="29">
        <v>0.55002784425647155</v>
      </c>
      <c r="S11" s="29">
        <f t="shared" si="1"/>
        <v>3.5422131448292871E-2</v>
      </c>
      <c r="T11" s="29">
        <v>0.77563459871315521</v>
      </c>
      <c r="U11" s="29">
        <v>10.8714</v>
      </c>
      <c r="V11" s="29">
        <v>71</v>
      </c>
      <c r="W11" s="29">
        <f t="shared" si="3"/>
        <v>2.6666666666666665</v>
      </c>
      <c r="X11" s="29">
        <f t="shared" si="4"/>
        <v>6.333333333333333</v>
      </c>
      <c r="Y11" s="29">
        <f t="shared" si="5"/>
        <v>9</v>
      </c>
      <c r="Z11" s="29">
        <v>16</v>
      </c>
      <c r="AA11" s="2" t="s">
        <v>2230</v>
      </c>
      <c r="AB11" s="34"/>
      <c r="AC11">
        <v>6966</v>
      </c>
      <c r="AD11">
        <v>329.77274999999997</v>
      </c>
      <c r="AE11">
        <v>21.123636999999999</v>
      </c>
      <c r="AF11">
        <v>69.650000000000006</v>
      </c>
      <c r="AG11">
        <v>173.954498</v>
      </c>
      <c r="AH11">
        <v>17.39545</v>
      </c>
      <c r="AI11">
        <v>4.7343000000000003E-2</v>
      </c>
      <c r="AJ11">
        <v>2.6085000000000001E-2</v>
      </c>
      <c r="AK11">
        <v>0.55099200000000004</v>
      </c>
      <c r="AL11">
        <v>4.2299999999999997E-2</v>
      </c>
      <c r="AM11">
        <v>3.7499999999999999E-2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8" x14ac:dyDescent="0.25">
      <c r="A12" t="s">
        <v>741</v>
      </c>
      <c r="B12" s="2">
        <v>1</v>
      </c>
      <c r="C12" t="s">
        <v>30</v>
      </c>
      <c r="D12">
        <v>10</v>
      </c>
      <c r="E12" t="s">
        <v>7</v>
      </c>
      <c r="F12" t="s">
        <v>767</v>
      </c>
      <c r="G12" t="s">
        <v>244</v>
      </c>
      <c r="H12" s="2">
        <v>89.892298644533525</v>
      </c>
      <c r="I12">
        <v>84.329873520159737</v>
      </c>
      <c r="J12" s="5" t="s">
        <v>51</v>
      </c>
      <c r="K12" s="29">
        <v>8660</v>
      </c>
      <c r="L12" s="29">
        <v>73</v>
      </c>
      <c r="M12" s="29">
        <f t="shared" si="2"/>
        <v>0.84295612009237886</v>
      </c>
      <c r="N12" s="29">
        <v>2.0879166666661873E-2</v>
      </c>
      <c r="O12" s="29">
        <v>5.5563011539850819E-2</v>
      </c>
      <c r="P12" s="29">
        <v>26.731982218617119</v>
      </c>
      <c r="Q12" s="29">
        <f t="shared" si="0"/>
        <v>0.41623094070624944</v>
      </c>
      <c r="R12" s="29">
        <v>0.5759234703766104</v>
      </c>
      <c r="S12" s="29">
        <f t="shared" si="1"/>
        <v>9.5265053281540224E-3</v>
      </c>
      <c r="T12" s="29">
        <v>0.74610669148432496</v>
      </c>
      <c r="U12" s="29">
        <v>10.8714</v>
      </c>
      <c r="V12" s="29">
        <v>71</v>
      </c>
      <c r="W12" s="29">
        <f t="shared" si="3"/>
        <v>2.6666666666666665</v>
      </c>
      <c r="X12" s="29">
        <f t="shared" si="4"/>
        <v>6.333333333333333</v>
      </c>
      <c r="Y12" s="29">
        <f t="shared" si="5"/>
        <v>9</v>
      </c>
      <c r="Z12" s="29">
        <v>16</v>
      </c>
      <c r="AA12" s="2" t="s">
        <v>2230</v>
      </c>
      <c r="AB12" s="34"/>
      <c r="AC12">
        <v>8809</v>
      </c>
      <c r="AD12">
        <v>329.77274999999997</v>
      </c>
      <c r="AE12">
        <v>26.712333999999998</v>
      </c>
      <c r="AF12">
        <v>88.08</v>
      </c>
      <c r="AG12">
        <v>228.40471400000001</v>
      </c>
      <c r="AH12">
        <v>22.840471000000001</v>
      </c>
      <c r="AI12">
        <v>3.7435000000000003E-2</v>
      </c>
      <c r="AJ12">
        <v>2.154E-2</v>
      </c>
      <c r="AK12">
        <v>0.57539499999999999</v>
      </c>
      <c r="AL12">
        <v>3.4424999999999997E-2</v>
      </c>
      <c r="AM12">
        <v>3.2500000000000001E-2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8" x14ac:dyDescent="0.25">
      <c r="A13" t="s">
        <v>741</v>
      </c>
      <c r="B13" s="2">
        <v>1</v>
      </c>
      <c r="C13" t="s">
        <v>10</v>
      </c>
      <c r="D13">
        <v>13</v>
      </c>
      <c r="E13" t="s">
        <v>1</v>
      </c>
      <c r="F13" t="s">
        <v>767</v>
      </c>
      <c r="G13" t="s">
        <v>244</v>
      </c>
      <c r="H13" s="2">
        <v>89.892298644533525</v>
      </c>
      <c r="I13">
        <v>84.329873520159737</v>
      </c>
      <c r="J13" s="5" t="s">
        <v>52</v>
      </c>
      <c r="K13" s="29">
        <v>11881</v>
      </c>
      <c r="L13" s="29">
        <v>14</v>
      </c>
      <c r="M13" s="29">
        <f t="shared" si="2"/>
        <v>0.1178351990573184</v>
      </c>
      <c r="N13" s="29">
        <v>4.1237500000008254E-2</v>
      </c>
      <c r="O13" s="29">
        <v>6.1736679488723139E-3</v>
      </c>
      <c r="P13" s="29">
        <v>36.67467445027598</v>
      </c>
      <c r="Q13" s="29">
        <f t="shared" si="0"/>
        <v>10.35892317236511</v>
      </c>
      <c r="R13" s="29">
        <v>0.37956878625362517</v>
      </c>
      <c r="S13" s="29">
        <f t="shared" si="1"/>
        <v>0.20588118945113926</v>
      </c>
      <c r="T13" s="29">
        <v>1.0076501559579449</v>
      </c>
      <c r="U13" s="29">
        <v>10.8714</v>
      </c>
      <c r="V13" s="29">
        <v>71</v>
      </c>
      <c r="W13" s="29">
        <f t="shared" si="3"/>
        <v>2.6666666666666665</v>
      </c>
      <c r="X13" s="29">
        <f t="shared" si="4"/>
        <v>6.333333333333333</v>
      </c>
      <c r="Y13" s="29">
        <f t="shared" si="5"/>
        <v>9</v>
      </c>
      <c r="Z13" s="29">
        <v>16</v>
      </c>
      <c r="AA13" s="2" t="s">
        <v>2230</v>
      </c>
      <c r="AB13" s="34"/>
      <c r="AC13">
        <v>12095</v>
      </c>
      <c r="AD13">
        <v>329.77274999999997</v>
      </c>
      <c r="AE13">
        <v>36.676772</v>
      </c>
      <c r="AF13">
        <v>120.94</v>
      </c>
      <c r="AG13">
        <v>457.01524699999999</v>
      </c>
      <c r="AH13">
        <v>45.701524999999997</v>
      </c>
      <c r="AI13">
        <v>2.7264E-2</v>
      </c>
      <c r="AJ13">
        <v>1.0363000000000001E-2</v>
      </c>
      <c r="AK13">
        <v>0.38009500000000002</v>
      </c>
      <c r="AL13">
        <v>2.6200000000000001E-2</v>
      </c>
      <c r="AM13">
        <v>2.75E-2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8" x14ac:dyDescent="0.25">
      <c r="A14" t="s">
        <v>742</v>
      </c>
      <c r="B14" s="2">
        <v>1</v>
      </c>
      <c r="C14" t="s">
        <v>21</v>
      </c>
      <c r="D14">
        <v>7</v>
      </c>
      <c r="E14" t="s">
        <v>1</v>
      </c>
      <c r="F14" t="s">
        <v>767</v>
      </c>
      <c r="G14" t="s">
        <v>244</v>
      </c>
      <c r="H14" s="2">
        <v>89.892298644533525</v>
      </c>
      <c r="I14">
        <v>84.329873520159737</v>
      </c>
      <c r="J14" s="5" t="s">
        <v>51</v>
      </c>
      <c r="K14" s="29">
        <v>7842</v>
      </c>
      <c r="L14" s="29">
        <v>18</v>
      </c>
      <c r="M14" s="29">
        <f t="shared" si="2"/>
        <v>0.22953328232593728</v>
      </c>
      <c r="N14" s="29">
        <v>4.0593749999996653E-2</v>
      </c>
      <c r="O14" s="29">
        <v>1.140559557187925E-2</v>
      </c>
      <c r="P14" s="29">
        <v>22.360670118669269</v>
      </c>
      <c r="Q14" s="29">
        <f t="shared" si="0"/>
        <v>3.9550811592416011</v>
      </c>
      <c r="R14" s="29">
        <v>0.49603593752021408</v>
      </c>
      <c r="S14" s="29">
        <f t="shared" si="1"/>
        <v>8.9414038184550348E-2</v>
      </c>
      <c r="T14" s="29">
        <v>0.51152435630938586</v>
      </c>
      <c r="U14" s="29">
        <v>10.8714</v>
      </c>
      <c r="V14" s="29">
        <v>71</v>
      </c>
      <c r="W14" s="29">
        <f t="shared" si="3"/>
        <v>2.6666666666666665</v>
      </c>
      <c r="X14" s="29">
        <f t="shared" si="4"/>
        <v>6.333333333333333</v>
      </c>
      <c r="Y14" s="29">
        <f t="shared" si="5"/>
        <v>9</v>
      </c>
      <c r="Z14" s="29">
        <v>16</v>
      </c>
      <c r="AA14" s="2" t="s">
        <v>2230</v>
      </c>
      <c r="AB14" s="34"/>
      <c r="AC14">
        <v>7910</v>
      </c>
      <c r="AD14">
        <v>353.54770000000002</v>
      </c>
      <c r="AE14">
        <v>22.373218999999999</v>
      </c>
      <c r="AF14">
        <v>79.09</v>
      </c>
      <c r="AG14">
        <v>216.47933399999999</v>
      </c>
      <c r="AH14">
        <v>21.647932999999998</v>
      </c>
      <c r="AI14">
        <v>4.4699000000000003E-2</v>
      </c>
      <c r="AJ14">
        <v>2.2141000000000001E-2</v>
      </c>
      <c r="AK14">
        <v>0.49532500000000002</v>
      </c>
      <c r="AL14">
        <v>4.0500000000000001E-2</v>
      </c>
      <c r="AM14">
        <v>3.7499999999999999E-2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8" x14ac:dyDescent="0.25">
      <c r="A15" t="s">
        <v>742</v>
      </c>
      <c r="B15" s="2">
        <v>1</v>
      </c>
      <c r="C15" t="s">
        <v>31</v>
      </c>
      <c r="D15">
        <v>7</v>
      </c>
      <c r="E15" t="s">
        <v>7</v>
      </c>
      <c r="F15" t="s">
        <v>767</v>
      </c>
      <c r="G15" t="s">
        <v>244</v>
      </c>
      <c r="H15" s="2">
        <v>89.892298644533525</v>
      </c>
      <c r="I15">
        <v>84.329873520159737</v>
      </c>
      <c r="J15" s="5" t="s">
        <v>50</v>
      </c>
      <c r="K15" s="29">
        <v>9999</v>
      </c>
      <c r="L15" s="29">
        <v>94</v>
      </c>
      <c r="M15" s="29">
        <f t="shared" si="2"/>
        <v>0.94009400940094012</v>
      </c>
      <c r="N15" s="29">
        <v>2.3519565217390938E-2</v>
      </c>
      <c r="O15" s="29">
        <v>6.5582174538305685E-2</v>
      </c>
      <c r="P15" s="29">
        <v>28.511137530805154</v>
      </c>
      <c r="Q15" s="29">
        <f t="shared" si="0"/>
        <v>2.1953862528942842</v>
      </c>
      <c r="R15" s="29">
        <v>0.55438938807675031</v>
      </c>
      <c r="S15" s="29">
        <f t="shared" si="1"/>
        <v>3.1060587628014114E-2</v>
      </c>
      <c r="T15" s="29">
        <v>0.51963964286050657</v>
      </c>
      <c r="U15" s="29">
        <v>10.8714</v>
      </c>
      <c r="V15" s="29">
        <v>71</v>
      </c>
      <c r="W15" s="29">
        <f t="shared" si="3"/>
        <v>2.6666666666666665</v>
      </c>
      <c r="X15" s="29">
        <f t="shared" si="4"/>
        <v>6.333333333333333</v>
      </c>
      <c r="Y15" s="29">
        <f t="shared" si="5"/>
        <v>9</v>
      </c>
      <c r="Z15" s="29">
        <v>16</v>
      </c>
      <c r="AA15" s="2" t="s">
        <v>2230</v>
      </c>
      <c r="AB15" s="34"/>
      <c r="AC15">
        <v>10091</v>
      </c>
      <c r="AD15">
        <v>353.54770000000002</v>
      </c>
      <c r="AE15">
        <v>28.542117999999999</v>
      </c>
      <c r="AF15">
        <v>100.9</v>
      </c>
      <c r="AG15">
        <v>274.74317100000002</v>
      </c>
      <c r="AH15">
        <v>27.474316999999999</v>
      </c>
      <c r="AI15">
        <v>3.5034000000000003E-2</v>
      </c>
      <c r="AJ15">
        <v>1.9415999999999999E-2</v>
      </c>
      <c r="AK15">
        <v>0.55419099999999999</v>
      </c>
      <c r="AL15">
        <v>3.2325E-2</v>
      </c>
      <c r="AM15">
        <v>2.75E-2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8" x14ac:dyDescent="0.25">
      <c r="A16" t="s">
        <v>742</v>
      </c>
      <c r="B16" s="2">
        <v>1</v>
      </c>
      <c r="C16" t="s">
        <v>13</v>
      </c>
      <c r="D16">
        <v>11</v>
      </c>
      <c r="E16" t="s">
        <v>1</v>
      </c>
      <c r="F16" t="s">
        <v>767</v>
      </c>
      <c r="G16" t="s">
        <v>244</v>
      </c>
      <c r="H16" s="2">
        <v>89.892298644533525</v>
      </c>
      <c r="I16">
        <v>84.329873520159737</v>
      </c>
      <c r="J16" s="5" t="s">
        <v>52</v>
      </c>
      <c r="K16" s="29">
        <v>8414</v>
      </c>
      <c r="L16" s="29">
        <v>38</v>
      </c>
      <c r="M16" s="29">
        <f t="shared" si="2"/>
        <v>0.45162823864986923</v>
      </c>
      <c r="N16" s="29">
        <v>5.2867857142853074E-2</v>
      </c>
      <c r="O16" s="29">
        <v>1.9959792250788689E-2</v>
      </c>
      <c r="P16" s="29">
        <v>23.991670285448002</v>
      </c>
      <c r="Q16" s="29">
        <f t="shared" si="0"/>
        <v>2.3240809924628678</v>
      </c>
      <c r="R16" s="29">
        <v>0.58454650294839172</v>
      </c>
      <c r="S16" s="29">
        <f t="shared" si="1"/>
        <v>9.0347275637270297E-4</v>
      </c>
      <c r="T16" s="29">
        <v>0.75164325853149716</v>
      </c>
      <c r="U16" s="29">
        <v>10.8714</v>
      </c>
      <c r="V16" s="29">
        <v>71</v>
      </c>
      <c r="W16" s="29">
        <f t="shared" si="3"/>
        <v>2.6666666666666665</v>
      </c>
      <c r="X16" s="29">
        <f t="shared" si="4"/>
        <v>6.333333333333333</v>
      </c>
      <c r="Y16" s="29">
        <f t="shared" si="5"/>
        <v>9</v>
      </c>
      <c r="Z16" s="29">
        <v>16</v>
      </c>
      <c r="AA16" s="2" t="s">
        <v>2230</v>
      </c>
      <c r="AB16" s="34"/>
      <c r="AC16">
        <v>8482</v>
      </c>
      <c r="AD16">
        <v>353.54770000000002</v>
      </c>
      <c r="AE16">
        <v>23.991105000000001</v>
      </c>
      <c r="AF16">
        <v>84.81</v>
      </c>
      <c r="AG16">
        <v>190.38265100000001</v>
      </c>
      <c r="AH16">
        <v>19.038264999999999</v>
      </c>
      <c r="AI16">
        <v>4.1675999999999998E-2</v>
      </c>
      <c r="AJ16">
        <v>2.4364E-2</v>
      </c>
      <c r="AK16">
        <v>0.58460000000000001</v>
      </c>
      <c r="AL16">
        <v>4.0575E-2</v>
      </c>
      <c r="AM16">
        <v>4.2500000000000003E-2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742</v>
      </c>
      <c r="B17" s="2">
        <v>1</v>
      </c>
      <c r="C17" t="s">
        <v>5</v>
      </c>
      <c r="D17">
        <v>14</v>
      </c>
      <c r="E17" t="s">
        <v>1</v>
      </c>
      <c r="F17" t="s">
        <v>767</v>
      </c>
      <c r="G17" t="s">
        <v>244</v>
      </c>
      <c r="H17" s="2">
        <v>89.892298644533525</v>
      </c>
      <c r="I17">
        <v>84.329873520159737</v>
      </c>
      <c r="J17" s="5" t="s">
        <v>51</v>
      </c>
      <c r="K17" s="29">
        <v>9268</v>
      </c>
      <c r="L17" s="29">
        <v>0</v>
      </c>
      <c r="M17" s="29">
        <f t="shared" si="2"/>
        <v>0</v>
      </c>
      <c r="N17" s="29">
        <v>0</v>
      </c>
      <c r="O17" s="29">
        <v>0</v>
      </c>
      <c r="P17" s="29">
        <v>26.426764940044222</v>
      </c>
      <c r="Q17" s="29">
        <f t="shared" si="0"/>
        <v>0.1110136621333524</v>
      </c>
      <c r="R17" s="29">
        <v>0.42325865315679162</v>
      </c>
      <c r="S17" s="29">
        <f t="shared" si="1"/>
        <v>0.1621913225479728</v>
      </c>
      <c r="T17" s="29">
        <v>0.77954210796888557</v>
      </c>
      <c r="U17" s="29">
        <v>10.8714</v>
      </c>
      <c r="V17" s="29">
        <v>71</v>
      </c>
      <c r="W17" s="29">
        <f t="shared" si="3"/>
        <v>2.6666666666666665</v>
      </c>
      <c r="X17" s="29">
        <f t="shared" si="4"/>
        <v>6.333333333333333</v>
      </c>
      <c r="Y17" s="29">
        <f t="shared" si="5"/>
        <v>9</v>
      </c>
      <c r="Z17" s="29">
        <v>16</v>
      </c>
      <c r="AA17" s="2" t="s">
        <v>2230</v>
      </c>
      <c r="AB17" s="34"/>
      <c r="AC17">
        <v>9343</v>
      </c>
      <c r="AD17">
        <v>353.54770000000002</v>
      </c>
      <c r="AE17">
        <v>26.42642</v>
      </c>
      <c r="AF17">
        <v>93.42</v>
      </c>
      <c r="AG17">
        <v>295.33737300000001</v>
      </c>
      <c r="AH17">
        <v>29.533736999999999</v>
      </c>
      <c r="AI17">
        <v>3.7842000000000001E-2</v>
      </c>
      <c r="AJ17">
        <v>1.6014E-2</v>
      </c>
      <c r="AK17">
        <v>0.42317300000000002</v>
      </c>
      <c r="AL17">
        <v>3.5125000000000003E-2</v>
      </c>
      <c r="AM17">
        <v>3.2500000000000001E-2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25">
      <c r="A18" t="s">
        <v>742</v>
      </c>
      <c r="B18" s="2">
        <v>1</v>
      </c>
      <c r="C18" t="s">
        <v>6</v>
      </c>
      <c r="D18">
        <v>14</v>
      </c>
      <c r="E18" t="s">
        <v>7</v>
      </c>
      <c r="F18" t="s">
        <v>767</v>
      </c>
      <c r="G18" t="s">
        <v>244</v>
      </c>
      <c r="H18" s="2">
        <v>89.892298644533525</v>
      </c>
      <c r="I18">
        <v>84.329873520159737</v>
      </c>
      <c r="J18" s="5" t="s">
        <v>51</v>
      </c>
      <c r="K18" s="29">
        <v>1400</v>
      </c>
      <c r="L18" s="29">
        <v>20</v>
      </c>
      <c r="M18" s="29">
        <f t="shared" si="2"/>
        <v>1.4285714285714286</v>
      </c>
      <c r="N18" s="29">
        <v>0.22931875000000623</v>
      </c>
      <c r="O18" s="29">
        <v>1.140559557187925E-2</v>
      </c>
      <c r="P18" s="29">
        <v>3.9919584501577376</v>
      </c>
      <c r="Q18" s="29">
        <f t="shared" si="0"/>
        <v>22.323792827753131</v>
      </c>
      <c r="R18" s="29">
        <v>0.64645007912479358</v>
      </c>
      <c r="S18" s="29">
        <f t="shared" si="1"/>
        <v>6.100010342002915E-2</v>
      </c>
      <c r="U18" s="29">
        <v>10.8714</v>
      </c>
      <c r="V18" s="29">
        <v>71</v>
      </c>
      <c r="W18" s="29">
        <f t="shared" si="3"/>
        <v>2.6666666666666665</v>
      </c>
      <c r="X18" s="29">
        <f t="shared" si="4"/>
        <v>6.333333333333333</v>
      </c>
      <c r="Y18" s="29">
        <f t="shared" si="5"/>
        <v>9</v>
      </c>
      <c r="Z18" s="29">
        <v>16</v>
      </c>
      <c r="AA18" s="2" t="s">
        <v>2230</v>
      </c>
      <c r="AB18" s="34"/>
      <c r="AC18">
        <v>1414</v>
      </c>
      <c r="AD18">
        <v>353.54770000000002</v>
      </c>
      <c r="AE18">
        <v>3.99946</v>
      </c>
      <c r="AF18">
        <v>13.12</v>
      </c>
      <c r="AG18">
        <v>6.4719090000000001</v>
      </c>
      <c r="AH18">
        <v>0.64719099999999996</v>
      </c>
      <c r="AI18">
        <v>0.25009500000000001</v>
      </c>
      <c r="AJ18">
        <v>0.16203699999999999</v>
      </c>
      <c r="AK18">
        <v>0.64790300000000001</v>
      </c>
      <c r="AL18">
        <v>0.22384999999999999</v>
      </c>
      <c r="AM18">
        <v>0.1225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25">
      <c r="A19" t="s">
        <v>743</v>
      </c>
      <c r="B19" s="2">
        <v>1</v>
      </c>
      <c r="C19" t="s">
        <v>3</v>
      </c>
      <c r="D19">
        <v>4</v>
      </c>
      <c r="E19" t="s">
        <v>1</v>
      </c>
      <c r="F19" t="s">
        <v>767</v>
      </c>
      <c r="G19" t="s">
        <v>244</v>
      </c>
      <c r="H19" s="2">
        <v>89.892298644533525</v>
      </c>
      <c r="I19">
        <v>84.329873520159737</v>
      </c>
      <c r="J19" s="5" t="s">
        <v>50</v>
      </c>
      <c r="K19" s="29">
        <v>11922</v>
      </c>
      <c r="L19" s="29">
        <v>0</v>
      </c>
      <c r="M19" s="29">
        <f t="shared" si="2"/>
        <v>0</v>
      </c>
      <c r="N19" s="29">
        <v>0</v>
      </c>
      <c r="O19" s="29">
        <v>0</v>
      </c>
      <c r="P19" s="29">
        <v>29.442077014646561</v>
      </c>
      <c r="Q19" s="29">
        <f t="shared" si="0"/>
        <v>3.1263257367356907</v>
      </c>
      <c r="R19" s="29">
        <v>0.36286376342263271</v>
      </c>
      <c r="S19" s="29">
        <f t="shared" si="1"/>
        <v>0.22258621228213171</v>
      </c>
      <c r="T19" s="29">
        <v>0.98512237485297272</v>
      </c>
      <c r="U19" s="29">
        <v>10.8714</v>
      </c>
      <c r="V19" s="29">
        <v>71</v>
      </c>
      <c r="W19" s="29">
        <f t="shared" si="3"/>
        <v>2.6666666666666665</v>
      </c>
      <c r="X19" s="29">
        <f t="shared" si="4"/>
        <v>6.333333333333333</v>
      </c>
      <c r="Y19" s="29">
        <f t="shared" si="5"/>
        <v>9</v>
      </c>
      <c r="Z19" s="29">
        <v>16</v>
      </c>
      <c r="AA19" s="2" t="s">
        <v>2230</v>
      </c>
      <c r="AB19" s="34"/>
      <c r="AC19">
        <v>12002</v>
      </c>
      <c r="AD19">
        <v>407.30804999999998</v>
      </c>
      <c r="AE19">
        <v>29.466640999999999</v>
      </c>
      <c r="AF19">
        <v>120.01</v>
      </c>
      <c r="AG19">
        <v>419.73859700000003</v>
      </c>
      <c r="AH19">
        <v>41.973860000000002</v>
      </c>
      <c r="AI19">
        <v>3.3932999999999998E-2</v>
      </c>
      <c r="AJ19">
        <v>1.2322E-2</v>
      </c>
      <c r="AK19">
        <v>0.36313299999999998</v>
      </c>
      <c r="AL19">
        <v>3.2074999999999999E-2</v>
      </c>
      <c r="AM19">
        <v>2.75E-2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25">
      <c r="A20" t="s">
        <v>743</v>
      </c>
      <c r="B20" s="2">
        <v>1</v>
      </c>
      <c r="C20" t="s">
        <v>15</v>
      </c>
      <c r="D20">
        <v>6</v>
      </c>
      <c r="E20" t="s">
        <v>1</v>
      </c>
      <c r="F20" t="s">
        <v>767</v>
      </c>
      <c r="G20" t="s">
        <v>244</v>
      </c>
      <c r="H20" s="2">
        <v>89.892298644533525</v>
      </c>
      <c r="I20">
        <v>84.329873520159737</v>
      </c>
      <c r="J20" s="5" t="s">
        <v>52</v>
      </c>
      <c r="K20" s="29">
        <v>9163</v>
      </c>
      <c r="L20" s="29">
        <v>53</v>
      </c>
      <c r="M20" s="29">
        <f t="shared" si="2"/>
        <v>0.57841318345520032</v>
      </c>
      <c r="N20" s="29">
        <v>3.6558333333332173E-2</v>
      </c>
      <c r="O20" s="29">
        <v>2.963470258142583E-2</v>
      </c>
      <c r="P20" s="29">
        <v>22.628564979467072</v>
      </c>
      <c r="Q20" s="29">
        <f t="shared" si="0"/>
        <v>3.6871862984437982</v>
      </c>
      <c r="R20" s="29">
        <v>0.58297803927767</v>
      </c>
      <c r="S20" s="29">
        <f t="shared" si="1"/>
        <v>2.4719364270944233E-3</v>
      </c>
      <c r="T20" s="29">
        <v>0.98512237485297272</v>
      </c>
      <c r="U20" s="29">
        <v>10.8714</v>
      </c>
      <c r="V20" s="29">
        <v>71</v>
      </c>
      <c r="W20" s="29">
        <f t="shared" si="3"/>
        <v>2.6666666666666665</v>
      </c>
      <c r="X20" s="29">
        <f t="shared" si="4"/>
        <v>6.333333333333333</v>
      </c>
      <c r="Y20" s="29">
        <f t="shared" si="5"/>
        <v>9</v>
      </c>
      <c r="Z20" s="29">
        <v>16</v>
      </c>
      <c r="AA20" s="2" t="s">
        <v>2230</v>
      </c>
      <c r="AB20" s="34"/>
      <c r="AC20">
        <v>9222</v>
      </c>
      <c r="AD20">
        <v>407.30804999999998</v>
      </c>
      <c r="AE20">
        <v>22.64134</v>
      </c>
      <c r="AF20">
        <v>92.21</v>
      </c>
      <c r="AG20">
        <v>198.48855399999999</v>
      </c>
      <c r="AH20">
        <v>19.848855</v>
      </c>
      <c r="AI20">
        <v>4.4159999999999998E-2</v>
      </c>
      <c r="AJ20">
        <v>2.5721000000000001E-2</v>
      </c>
      <c r="AK20">
        <v>0.58245899999999995</v>
      </c>
      <c r="AL20">
        <v>4.3374999999999997E-2</v>
      </c>
      <c r="AM20">
        <v>5.2499999999999998E-2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744</v>
      </c>
      <c r="B21" s="2">
        <v>1</v>
      </c>
      <c r="C21" t="s">
        <v>3</v>
      </c>
      <c r="D21">
        <v>4</v>
      </c>
      <c r="E21" t="s">
        <v>1</v>
      </c>
      <c r="F21" t="s">
        <v>767</v>
      </c>
      <c r="G21" t="s">
        <v>244</v>
      </c>
      <c r="H21" s="2">
        <v>89.892298644533525</v>
      </c>
      <c r="I21">
        <v>84.329873520159737</v>
      </c>
      <c r="J21" s="5" t="s">
        <v>51</v>
      </c>
      <c r="K21" s="29">
        <v>9969</v>
      </c>
      <c r="L21" s="29">
        <v>77</v>
      </c>
      <c r="M21" s="29">
        <f t="shared" si="2"/>
        <v>0.77239442271040226</v>
      </c>
      <c r="N21" s="29">
        <v>2.42132352941202E-2</v>
      </c>
      <c r="O21" s="29">
        <v>4.9293070603313636E-2</v>
      </c>
      <c r="P21" s="29">
        <v>28.906036520260802</v>
      </c>
      <c r="Q21" s="29">
        <f t="shared" si="0"/>
        <v>2.5902852423499318</v>
      </c>
      <c r="R21" s="29">
        <v>0.58635344846113724</v>
      </c>
      <c r="S21" s="29">
        <f t="shared" si="1"/>
        <v>9.0347275637281399E-4</v>
      </c>
      <c r="T21" s="29">
        <v>0.53130024130042308</v>
      </c>
      <c r="U21" s="29">
        <v>10.8714</v>
      </c>
      <c r="V21" s="29">
        <v>71</v>
      </c>
      <c r="W21" s="29">
        <f t="shared" si="3"/>
        <v>2.6666666666666665</v>
      </c>
      <c r="X21" s="29">
        <f t="shared" si="4"/>
        <v>6.333333333333333</v>
      </c>
      <c r="Y21" s="29">
        <f t="shared" si="5"/>
        <v>9</v>
      </c>
      <c r="Z21" s="29">
        <v>16</v>
      </c>
      <c r="AA21" s="2" t="s">
        <v>2230</v>
      </c>
      <c r="AB21" s="34"/>
      <c r="AC21">
        <v>10068</v>
      </c>
      <c r="AD21">
        <v>348.78847500000001</v>
      </c>
      <c r="AE21">
        <v>28.865632999999999</v>
      </c>
      <c r="AF21">
        <v>100.67</v>
      </c>
      <c r="AG21">
        <v>271.049038</v>
      </c>
      <c r="AH21">
        <v>27.104904000000001</v>
      </c>
      <c r="AI21">
        <v>3.4637000000000001E-2</v>
      </c>
      <c r="AJ21">
        <v>2.0312E-2</v>
      </c>
      <c r="AK21">
        <v>0.58642000000000005</v>
      </c>
      <c r="AL21">
        <v>3.2024999999999998E-2</v>
      </c>
      <c r="AM21">
        <v>2.75E-2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744</v>
      </c>
      <c r="B22" s="2">
        <v>1</v>
      </c>
      <c r="C22" t="s">
        <v>33</v>
      </c>
      <c r="D22">
        <v>4</v>
      </c>
      <c r="E22" t="s">
        <v>7</v>
      </c>
      <c r="F22" t="s">
        <v>767</v>
      </c>
      <c r="G22" t="s">
        <v>244</v>
      </c>
      <c r="H22" s="2">
        <v>89.892298644533525</v>
      </c>
      <c r="I22">
        <v>84.329873520159737</v>
      </c>
      <c r="J22" s="5" t="s">
        <v>51</v>
      </c>
      <c r="K22" s="29">
        <v>7520</v>
      </c>
      <c r="L22" s="29">
        <v>22</v>
      </c>
      <c r="M22" s="29">
        <f t="shared" si="2"/>
        <v>0.29255319148936171</v>
      </c>
      <c r="N22" s="29">
        <v>3.5149999999998724E-2</v>
      </c>
      <c r="O22" s="29">
        <v>1.4497961942151069E-2</v>
      </c>
      <c r="P22" s="29">
        <v>21.804934760995209</v>
      </c>
      <c r="Q22" s="29">
        <f t="shared" si="0"/>
        <v>4.5108165169156607</v>
      </c>
      <c r="R22" s="29">
        <v>0.52581812973529152</v>
      </c>
      <c r="S22" s="29">
        <f t="shared" si="1"/>
        <v>5.9631845969472907E-2</v>
      </c>
      <c r="T22" s="29">
        <v>0.5151420079559127</v>
      </c>
      <c r="U22" s="29">
        <v>10.8714</v>
      </c>
      <c r="V22" s="29">
        <v>71</v>
      </c>
      <c r="W22" s="29">
        <f t="shared" si="3"/>
        <v>2.6666666666666665</v>
      </c>
      <c r="X22" s="29">
        <f t="shared" si="4"/>
        <v>6.333333333333333</v>
      </c>
      <c r="Y22" s="29">
        <f t="shared" si="5"/>
        <v>9</v>
      </c>
      <c r="Z22" s="29">
        <v>16</v>
      </c>
      <c r="AA22" s="2" t="s">
        <v>2230</v>
      </c>
      <c r="AB22" s="34"/>
      <c r="AC22">
        <v>7590</v>
      </c>
      <c r="AD22">
        <v>348.78847500000001</v>
      </c>
      <c r="AE22">
        <v>21.761040000000001</v>
      </c>
      <c r="AF22">
        <v>75.89</v>
      </c>
      <c r="AG22">
        <v>204.52128999999999</v>
      </c>
      <c r="AH22">
        <v>20.452128999999999</v>
      </c>
      <c r="AI22">
        <v>4.5954000000000002E-2</v>
      </c>
      <c r="AJ22">
        <v>2.4150999999999999E-2</v>
      </c>
      <c r="AK22">
        <v>0.52555099999999999</v>
      </c>
      <c r="AL22">
        <v>4.1325000000000001E-2</v>
      </c>
      <c r="AM22">
        <v>3.7499999999999999E-2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25">
      <c r="A23" t="s">
        <v>744</v>
      </c>
      <c r="B23" s="2">
        <v>1</v>
      </c>
      <c r="C23" t="s">
        <v>4</v>
      </c>
      <c r="D23">
        <v>12</v>
      </c>
      <c r="E23" t="s">
        <v>1</v>
      </c>
      <c r="F23" t="s">
        <v>767</v>
      </c>
      <c r="G23" t="s">
        <v>244</v>
      </c>
      <c r="H23" s="2">
        <v>89.892298644533525</v>
      </c>
      <c r="I23">
        <v>84.329873520159737</v>
      </c>
      <c r="J23" s="5" t="s">
        <v>51</v>
      </c>
      <c r="K23" s="29">
        <v>10363</v>
      </c>
      <c r="L23" s="29">
        <v>7</v>
      </c>
      <c r="M23" s="29">
        <f t="shared" si="2"/>
        <v>6.7548007333783661E-2</v>
      </c>
      <c r="N23" s="29">
        <v>5.972500000000025E-2</v>
      </c>
      <c r="O23" s="29">
        <v>2.8995923884302141E-3</v>
      </c>
      <c r="P23" s="29">
        <v>30.048475921302309</v>
      </c>
      <c r="Q23" s="29">
        <f t="shared" si="0"/>
        <v>3.7327246433914389</v>
      </c>
      <c r="R23" s="29">
        <v>0.37568312973079332</v>
      </c>
      <c r="S23" s="29">
        <f t="shared" si="1"/>
        <v>0.20976684597397111</v>
      </c>
      <c r="T23" s="29">
        <v>1.0464422492563359</v>
      </c>
      <c r="U23" s="29">
        <v>10.8714</v>
      </c>
      <c r="V23" s="29">
        <v>71</v>
      </c>
      <c r="W23" s="29">
        <f t="shared" si="3"/>
        <v>2.6666666666666665</v>
      </c>
      <c r="X23" s="29">
        <f t="shared" si="4"/>
        <v>6.333333333333333</v>
      </c>
      <c r="Y23" s="29">
        <f t="shared" si="5"/>
        <v>9</v>
      </c>
      <c r="Z23" s="29">
        <v>16</v>
      </c>
      <c r="AA23" s="2" t="s">
        <v>2230</v>
      </c>
      <c r="AB23" s="34"/>
      <c r="AC23">
        <v>10485</v>
      </c>
      <c r="AD23">
        <v>348.78847500000001</v>
      </c>
      <c r="AE23">
        <v>30.061199999999999</v>
      </c>
      <c r="AF23">
        <v>104.84</v>
      </c>
      <c r="AG23">
        <v>367.76649400000002</v>
      </c>
      <c r="AH23">
        <v>36.776648999999999</v>
      </c>
      <c r="AI23">
        <v>3.3263000000000001E-2</v>
      </c>
      <c r="AJ23">
        <v>1.248E-2</v>
      </c>
      <c r="AK23">
        <v>0.37520399999999998</v>
      </c>
      <c r="AL23">
        <v>3.15E-2</v>
      </c>
      <c r="AM23">
        <v>2.75E-2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25">
      <c r="A24" t="s">
        <v>745</v>
      </c>
      <c r="B24" s="2">
        <v>1</v>
      </c>
      <c r="C24" t="s">
        <v>21</v>
      </c>
      <c r="D24">
        <v>7</v>
      </c>
      <c r="E24" t="s">
        <v>1</v>
      </c>
      <c r="F24" t="s">
        <v>767</v>
      </c>
      <c r="G24" t="s">
        <v>245</v>
      </c>
      <c r="H24" s="2">
        <v>89.892298644533497</v>
      </c>
      <c r="I24">
        <v>84.329873520159694</v>
      </c>
      <c r="J24" s="5" t="s">
        <v>52</v>
      </c>
      <c r="K24" s="29">
        <v>13202</v>
      </c>
      <c r="L24" s="29">
        <v>10</v>
      </c>
      <c r="M24" s="29">
        <f t="shared" si="2"/>
        <v>7.5746099075897591E-2</v>
      </c>
      <c r="N24" s="29">
        <v>2.8112499999998875E-2</v>
      </c>
      <c r="O24" s="29">
        <v>6.2761269124233833E-3</v>
      </c>
      <c r="P24" s="29">
        <v>41.428713748906752</v>
      </c>
      <c r="Q24" s="29">
        <f t="shared" si="0"/>
        <v>15.112962470995882</v>
      </c>
      <c r="R24" s="29">
        <v>0.41772969527568704</v>
      </c>
      <c r="S24" s="29">
        <f t="shared" si="1"/>
        <v>0.16772028042907738</v>
      </c>
      <c r="T24" s="29">
        <v>1.0904476872059461</v>
      </c>
      <c r="U24" s="29">
        <v>10.8714</v>
      </c>
      <c r="V24" s="29">
        <v>71</v>
      </c>
      <c r="W24" s="29">
        <f t="shared" si="3"/>
        <v>2.6666666666666665</v>
      </c>
      <c r="X24" s="29">
        <f t="shared" si="4"/>
        <v>6.333333333333333</v>
      </c>
      <c r="Y24" s="29">
        <f t="shared" si="5"/>
        <v>9</v>
      </c>
      <c r="Z24" s="29">
        <v>16</v>
      </c>
      <c r="AA24" s="2" t="s">
        <v>2230</v>
      </c>
      <c r="AB24" s="34"/>
      <c r="AC24">
        <v>13371</v>
      </c>
      <c r="AD24">
        <v>322.63664999999997</v>
      </c>
      <c r="AE24">
        <v>41.442905000000003</v>
      </c>
      <c r="AF24">
        <v>133.69999999999999</v>
      </c>
      <c r="AG24">
        <v>583.769364</v>
      </c>
      <c r="AH24">
        <v>58.376936000000001</v>
      </c>
      <c r="AI24">
        <v>2.4128E-2</v>
      </c>
      <c r="AJ24">
        <v>1.0073E-2</v>
      </c>
      <c r="AK24">
        <v>0.41749599999999998</v>
      </c>
      <c r="AL24">
        <v>2.2425E-2</v>
      </c>
      <c r="AM24">
        <v>2.2499999999999999E-2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745</v>
      </c>
      <c r="B25" s="2">
        <v>1</v>
      </c>
      <c r="C25" t="s">
        <v>0</v>
      </c>
      <c r="D25">
        <v>10</v>
      </c>
      <c r="E25" t="s">
        <v>1</v>
      </c>
      <c r="F25" t="s">
        <v>767</v>
      </c>
      <c r="G25" t="s">
        <v>245</v>
      </c>
      <c r="H25" s="2">
        <v>89.892298644533497</v>
      </c>
      <c r="I25">
        <v>84.329873520159694</v>
      </c>
      <c r="J25" s="5" t="s">
        <v>51</v>
      </c>
      <c r="K25" s="29">
        <v>12931</v>
      </c>
      <c r="L25" s="29">
        <v>46</v>
      </c>
      <c r="M25" s="29">
        <f t="shared" si="2"/>
        <v>0.35573428195808521</v>
      </c>
      <c r="N25" s="29">
        <v>2.2087499999998352E-2</v>
      </c>
      <c r="O25" s="29">
        <v>3.138063456211692E-2</v>
      </c>
      <c r="P25" s="29">
        <v>40.578298552273388</v>
      </c>
      <c r="Q25" s="29">
        <f t="shared" si="0"/>
        <v>14.262547274362518</v>
      </c>
      <c r="R25" s="29">
        <v>0.57202726245276037</v>
      </c>
      <c r="S25" s="29">
        <f t="shared" si="1"/>
        <v>1.3422713252004059E-2</v>
      </c>
      <c r="T25" s="29">
        <v>1.0904476872059461</v>
      </c>
      <c r="U25" s="29">
        <v>10.8714</v>
      </c>
      <c r="V25" s="29">
        <v>71</v>
      </c>
      <c r="W25" s="29">
        <f t="shared" si="3"/>
        <v>2.6666666666666665</v>
      </c>
      <c r="X25" s="29">
        <f t="shared" si="4"/>
        <v>6.333333333333333</v>
      </c>
      <c r="Y25" s="29">
        <f t="shared" si="5"/>
        <v>9</v>
      </c>
      <c r="Z25" s="29">
        <v>16</v>
      </c>
      <c r="AA25" s="2" t="s">
        <v>2230</v>
      </c>
      <c r="AB25" s="34"/>
      <c r="AC25">
        <v>13108</v>
      </c>
      <c r="AD25">
        <v>322.63664999999997</v>
      </c>
      <c r="AE25">
        <v>40.627746000000002</v>
      </c>
      <c r="AF25">
        <v>131.07</v>
      </c>
      <c r="AG25">
        <v>458.388443</v>
      </c>
      <c r="AH25">
        <v>45.838844000000002</v>
      </c>
      <c r="AI25">
        <v>2.461E-2</v>
      </c>
      <c r="AJ25">
        <v>1.4056000000000001E-2</v>
      </c>
      <c r="AK25">
        <v>0.57116699999999998</v>
      </c>
      <c r="AL25">
        <v>2.2349999999999998E-2</v>
      </c>
      <c r="AM25">
        <v>2.2499999999999999E-2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746</v>
      </c>
      <c r="B26" s="2">
        <v>1</v>
      </c>
      <c r="C26" t="s">
        <v>3</v>
      </c>
      <c r="D26">
        <v>4</v>
      </c>
      <c r="E26" t="s">
        <v>1</v>
      </c>
      <c r="F26" t="s">
        <v>767</v>
      </c>
      <c r="G26" t="s">
        <v>245</v>
      </c>
      <c r="H26" s="2">
        <v>89.892298644533497</v>
      </c>
      <c r="I26">
        <v>84.329873520159694</v>
      </c>
      <c r="J26" s="5" t="s">
        <v>50</v>
      </c>
      <c r="K26" s="29">
        <v>19502</v>
      </c>
      <c r="L26" s="29">
        <v>0</v>
      </c>
      <c r="M26" s="29">
        <f t="shared" si="2"/>
        <v>0</v>
      </c>
      <c r="N26" s="29">
        <v>0</v>
      </c>
      <c r="O26" s="29">
        <v>0</v>
      </c>
      <c r="P26" s="29">
        <v>45.725510230257562</v>
      </c>
      <c r="Q26" s="29">
        <f t="shared" si="0"/>
        <v>19.409758952346692</v>
      </c>
      <c r="R26" s="29">
        <v>0.40780048830909366</v>
      </c>
      <c r="S26" s="29">
        <f t="shared" si="1"/>
        <v>0.17764948739567077</v>
      </c>
      <c r="T26" s="29">
        <v>1.0089143207494633</v>
      </c>
      <c r="U26" s="29">
        <v>10.8714</v>
      </c>
      <c r="V26" s="29">
        <v>71</v>
      </c>
      <c r="W26" s="29">
        <f t="shared" si="3"/>
        <v>2.6666666666666665</v>
      </c>
      <c r="X26" s="29">
        <f t="shared" si="4"/>
        <v>6.333333333333333</v>
      </c>
      <c r="Y26" s="29">
        <f t="shared" si="5"/>
        <v>9</v>
      </c>
      <c r="Z26" s="29">
        <v>16</v>
      </c>
      <c r="AA26" s="2" t="s">
        <v>2230</v>
      </c>
      <c r="AB26" s="34"/>
      <c r="AC26">
        <v>19609</v>
      </c>
      <c r="AD26">
        <v>428.90472499999998</v>
      </c>
      <c r="AE26">
        <v>45.718778</v>
      </c>
      <c r="AF26">
        <v>196.08</v>
      </c>
      <c r="AG26">
        <v>911.13829599999997</v>
      </c>
      <c r="AH26">
        <v>91.113829999999993</v>
      </c>
      <c r="AI26">
        <v>2.1870000000000001E-2</v>
      </c>
      <c r="AJ26">
        <v>8.907E-3</v>
      </c>
      <c r="AK26">
        <v>0.40730100000000002</v>
      </c>
      <c r="AL26">
        <v>2.0562E-2</v>
      </c>
      <c r="AM26">
        <v>2.2499999999999999E-2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746</v>
      </c>
      <c r="B27" s="2">
        <v>1</v>
      </c>
      <c r="C27" t="s">
        <v>10</v>
      </c>
      <c r="D27">
        <v>13</v>
      </c>
      <c r="E27" t="s">
        <v>1</v>
      </c>
      <c r="F27" t="s">
        <v>767</v>
      </c>
      <c r="G27" t="s">
        <v>245</v>
      </c>
      <c r="H27" s="2">
        <v>89.892298644533497</v>
      </c>
      <c r="I27">
        <v>84.329873520159694</v>
      </c>
      <c r="J27" s="5" t="s">
        <v>50</v>
      </c>
      <c r="K27" s="29">
        <v>14335</v>
      </c>
      <c r="L27" s="29">
        <v>0</v>
      </c>
      <c r="M27" s="29">
        <f t="shared" si="2"/>
        <v>0</v>
      </c>
      <c r="N27" s="29">
        <v>0</v>
      </c>
      <c r="O27" s="29">
        <v>0</v>
      </c>
      <c r="P27" s="29">
        <v>33.610665016446632</v>
      </c>
      <c r="Q27" s="29">
        <f t="shared" si="0"/>
        <v>7.2949137385357616</v>
      </c>
      <c r="R27" s="29">
        <v>0.34423783298833133</v>
      </c>
      <c r="S27" s="29">
        <f t="shared" si="1"/>
        <v>0.2412121427164331</v>
      </c>
      <c r="T27" s="29">
        <v>1.0089143207494633</v>
      </c>
      <c r="U27" s="29">
        <v>10.8714</v>
      </c>
      <c r="V27" s="29">
        <v>71</v>
      </c>
      <c r="W27" s="29">
        <f t="shared" si="3"/>
        <v>2.6666666666666665</v>
      </c>
      <c r="X27" s="29">
        <f t="shared" si="4"/>
        <v>6.333333333333333</v>
      </c>
      <c r="Y27" s="29">
        <f t="shared" si="5"/>
        <v>9</v>
      </c>
      <c r="Z27" s="29">
        <v>16</v>
      </c>
      <c r="AA27" s="2" t="s">
        <v>2230</v>
      </c>
      <c r="AB27" s="34"/>
      <c r="AC27">
        <v>14413</v>
      </c>
      <c r="AD27">
        <v>428.90472499999998</v>
      </c>
      <c r="AE27">
        <v>33.604199999999999</v>
      </c>
      <c r="AF27">
        <v>144.12</v>
      </c>
      <c r="AG27">
        <v>616.74599799999999</v>
      </c>
      <c r="AH27">
        <v>61.674599999999998</v>
      </c>
      <c r="AI27">
        <v>2.9752000000000001E-2</v>
      </c>
      <c r="AJ27">
        <v>1.0251E-2</v>
      </c>
      <c r="AK27">
        <v>0.34454899999999999</v>
      </c>
      <c r="AL27">
        <v>2.81E-2</v>
      </c>
      <c r="AM27">
        <v>2.75E-2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25">
      <c r="A28" t="s">
        <v>747</v>
      </c>
      <c r="B28" s="2">
        <v>1</v>
      </c>
      <c r="C28" t="s">
        <v>0</v>
      </c>
      <c r="D28">
        <v>10</v>
      </c>
      <c r="E28" t="s">
        <v>1</v>
      </c>
      <c r="F28" t="s">
        <v>767</v>
      </c>
      <c r="G28" t="s">
        <v>245</v>
      </c>
      <c r="H28" s="2">
        <v>89.892298644533497</v>
      </c>
      <c r="I28">
        <v>84.329873520159694</v>
      </c>
      <c r="J28" s="5" t="s">
        <v>51</v>
      </c>
      <c r="K28" s="29">
        <v>8696</v>
      </c>
      <c r="L28" s="29">
        <v>61</v>
      </c>
      <c r="M28" s="29">
        <f t="shared" si="2"/>
        <v>0.70147194112235511</v>
      </c>
      <c r="N28" s="29">
        <v>3.9706250000005383E-2</v>
      </c>
      <c r="O28" s="29">
        <v>3.7022288835389161E-2</v>
      </c>
      <c r="P28" s="29">
        <v>26.828818642712012</v>
      </c>
      <c r="Q28" s="29">
        <f t="shared" si="0"/>
        <v>0.51306736480114168</v>
      </c>
      <c r="R28" s="29">
        <v>0.50269378790364105</v>
      </c>
      <c r="S28" s="29">
        <f t="shared" si="1"/>
        <v>8.2756187801123371E-2</v>
      </c>
      <c r="U28" s="29">
        <v>10.8714</v>
      </c>
      <c r="V28" s="29">
        <v>71</v>
      </c>
      <c r="W28" s="29">
        <f t="shared" si="3"/>
        <v>2.6666666666666665</v>
      </c>
      <c r="X28" s="29">
        <f t="shared" si="4"/>
        <v>6.333333333333333</v>
      </c>
      <c r="Y28" s="29">
        <f t="shared" si="5"/>
        <v>9</v>
      </c>
      <c r="Z28" s="29">
        <v>16</v>
      </c>
      <c r="AA28" s="2" t="s">
        <v>2230</v>
      </c>
      <c r="AB28" s="34"/>
      <c r="AC28">
        <v>8786</v>
      </c>
      <c r="AD28">
        <v>327.33505000000002</v>
      </c>
      <c r="AE28">
        <v>26.841000000000001</v>
      </c>
      <c r="AF28">
        <v>87.85</v>
      </c>
      <c r="AG28">
        <v>263.993044</v>
      </c>
      <c r="AH28">
        <v>26.399304000000001</v>
      </c>
      <c r="AI28">
        <v>3.7248999999999997E-2</v>
      </c>
      <c r="AJ28">
        <v>1.8704999999999999E-2</v>
      </c>
      <c r="AK28">
        <v>0.50216000000000005</v>
      </c>
      <c r="AL28">
        <v>3.4099999999999998E-2</v>
      </c>
      <c r="AM28">
        <v>3.2500000000000001E-2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25">
      <c r="A29" t="s">
        <v>748</v>
      </c>
      <c r="B29" s="2">
        <v>1</v>
      </c>
      <c r="C29" t="s">
        <v>0</v>
      </c>
      <c r="D29">
        <v>10</v>
      </c>
      <c r="E29" t="s">
        <v>1</v>
      </c>
      <c r="F29" t="s">
        <v>767</v>
      </c>
      <c r="G29" t="s">
        <v>245</v>
      </c>
      <c r="H29" s="2">
        <v>89.892298644533497</v>
      </c>
      <c r="I29">
        <v>84.329873520159694</v>
      </c>
      <c r="J29" s="5" t="s">
        <v>51</v>
      </c>
      <c r="K29" s="29">
        <v>12534</v>
      </c>
      <c r="L29" s="29">
        <v>4</v>
      </c>
      <c r="M29" s="29">
        <f t="shared" si="2"/>
        <v>3.1913196106590075E-2</v>
      </c>
      <c r="N29" s="29">
        <v>1.8225000000001046E-2</v>
      </c>
      <c r="O29" s="29">
        <v>2.5263178723664826E-3</v>
      </c>
      <c r="P29" s="29">
        <v>31.664868212241494</v>
      </c>
      <c r="Q29" s="29">
        <f t="shared" si="0"/>
        <v>5.349116934330624</v>
      </c>
      <c r="R29" s="29">
        <v>0.3975852810184774</v>
      </c>
      <c r="S29" s="29">
        <f t="shared" si="1"/>
        <v>0.18786469468628703</v>
      </c>
      <c r="U29" s="29">
        <v>10.8714</v>
      </c>
      <c r="V29" s="29">
        <v>71</v>
      </c>
      <c r="W29" s="29">
        <f t="shared" si="3"/>
        <v>2.6666666666666665</v>
      </c>
      <c r="X29" s="29">
        <f t="shared" si="4"/>
        <v>6.333333333333333</v>
      </c>
      <c r="Y29" s="29">
        <f t="shared" si="5"/>
        <v>9</v>
      </c>
      <c r="Z29" s="29">
        <v>16</v>
      </c>
      <c r="AA29" s="2" t="s">
        <v>2230</v>
      </c>
      <c r="AB29" s="34"/>
      <c r="AC29">
        <v>12693</v>
      </c>
      <c r="AD29">
        <v>401.12105000000003</v>
      </c>
      <c r="AE29">
        <v>31.643813999999999</v>
      </c>
      <c r="AF29">
        <v>126.92</v>
      </c>
      <c r="AG29">
        <v>490.46921800000001</v>
      </c>
      <c r="AH29">
        <v>49.046922000000002</v>
      </c>
      <c r="AI29">
        <v>3.1588999999999999E-2</v>
      </c>
      <c r="AJ29">
        <v>1.2564000000000001E-2</v>
      </c>
      <c r="AK29">
        <v>0.39774500000000002</v>
      </c>
      <c r="AL29">
        <v>2.9649999999999999E-2</v>
      </c>
      <c r="AM29">
        <v>2.75E-2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25">
      <c r="A30" t="s">
        <v>749</v>
      </c>
      <c r="B30" s="2">
        <v>1</v>
      </c>
      <c r="C30" t="s">
        <v>2</v>
      </c>
      <c r="D30">
        <v>3</v>
      </c>
      <c r="E30" t="s">
        <v>1</v>
      </c>
      <c r="F30" t="s">
        <v>767</v>
      </c>
      <c r="G30" t="s">
        <v>245</v>
      </c>
      <c r="H30" s="2">
        <v>89.892298644533497</v>
      </c>
      <c r="I30">
        <v>84.329873520159694</v>
      </c>
      <c r="J30" s="5" t="s">
        <v>51</v>
      </c>
      <c r="K30" s="29">
        <v>10553</v>
      </c>
      <c r="L30" s="29">
        <v>40</v>
      </c>
      <c r="M30" s="29">
        <f t="shared" si="2"/>
        <v>0.37903913579077042</v>
      </c>
      <c r="N30" s="29">
        <v>1.7217500000008101E-2</v>
      </c>
      <c r="O30" s="29">
        <v>3.3568814126056473E-2</v>
      </c>
      <c r="P30" s="29">
        <v>35.425169547227398</v>
      </c>
      <c r="Q30" s="29">
        <f t="shared" si="0"/>
        <v>9.109418269316528</v>
      </c>
      <c r="R30" s="29">
        <v>0.5561686770856793</v>
      </c>
      <c r="S30" s="29">
        <f t="shared" si="1"/>
        <v>2.9281298619085128E-2</v>
      </c>
      <c r="U30" s="29">
        <v>10.8714</v>
      </c>
      <c r="V30" s="29">
        <v>71</v>
      </c>
      <c r="W30" s="29">
        <f t="shared" si="3"/>
        <v>2.6666666666666665</v>
      </c>
      <c r="X30" s="29">
        <f t="shared" si="4"/>
        <v>6.333333333333333</v>
      </c>
      <c r="Y30" s="29">
        <f t="shared" si="5"/>
        <v>9</v>
      </c>
      <c r="Z30" s="29">
        <v>16</v>
      </c>
      <c r="AA30" s="2" t="s">
        <v>2230</v>
      </c>
      <c r="AB30" s="34"/>
      <c r="AC30">
        <v>10663</v>
      </c>
      <c r="AD30">
        <v>300.79835000000003</v>
      </c>
      <c r="AE30">
        <v>35.448998000000003</v>
      </c>
      <c r="AF30">
        <v>106.62</v>
      </c>
      <c r="AG30">
        <v>383.42352</v>
      </c>
      <c r="AH30">
        <v>38.342351999999998</v>
      </c>
      <c r="AI30">
        <v>2.8206999999999999E-2</v>
      </c>
      <c r="AJ30">
        <v>1.5654000000000001E-2</v>
      </c>
      <c r="AK30">
        <v>0.55497099999999999</v>
      </c>
      <c r="AL30">
        <v>2.6325000000000001E-2</v>
      </c>
      <c r="AM30">
        <v>2.75E-2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25">
      <c r="A31" t="s">
        <v>750</v>
      </c>
      <c r="B31" s="2">
        <v>1</v>
      </c>
      <c r="C31" t="s">
        <v>2</v>
      </c>
      <c r="D31">
        <v>3</v>
      </c>
      <c r="E31" t="s">
        <v>1</v>
      </c>
      <c r="F31" t="s">
        <v>767</v>
      </c>
      <c r="G31" t="s">
        <v>245</v>
      </c>
      <c r="H31" s="2">
        <v>89.892298644533497</v>
      </c>
      <c r="I31">
        <v>84.329873520159694</v>
      </c>
      <c r="J31" s="5" t="s">
        <v>51</v>
      </c>
      <c r="K31" s="29">
        <v>4866</v>
      </c>
      <c r="L31" s="29">
        <v>389</v>
      </c>
      <c r="M31" s="29">
        <f t="shared" si="2"/>
        <v>7.9942457870941226</v>
      </c>
      <c r="N31" s="29">
        <v>0.11006084905660939</v>
      </c>
      <c r="O31" s="29">
        <v>0.17742277285926666</v>
      </c>
      <c r="P31" s="29">
        <v>16.289419108173426</v>
      </c>
      <c r="Q31" s="29">
        <f t="shared" si="0"/>
        <v>10.026332169737444</v>
      </c>
      <c r="R31" s="29">
        <v>0.66845460430980386</v>
      </c>
      <c r="S31" s="29">
        <f t="shared" si="1"/>
        <v>8.3004628605039432E-2</v>
      </c>
      <c r="T31" s="29">
        <v>1.1362220566023611</v>
      </c>
      <c r="U31" s="29">
        <v>10.8714</v>
      </c>
      <c r="V31" s="29">
        <v>71</v>
      </c>
      <c r="W31" s="29">
        <f t="shared" si="3"/>
        <v>2.6666666666666665</v>
      </c>
      <c r="X31" s="29">
        <f t="shared" si="4"/>
        <v>6.333333333333333</v>
      </c>
      <c r="Y31" s="29">
        <f t="shared" si="5"/>
        <v>9</v>
      </c>
      <c r="Z31" s="29">
        <v>16</v>
      </c>
      <c r="AA31" s="2" t="s">
        <v>2230</v>
      </c>
      <c r="AB31" s="34"/>
      <c r="AC31">
        <v>4945</v>
      </c>
      <c r="AD31">
        <v>302.34632499999998</v>
      </c>
      <c r="AE31">
        <v>16.355416000000002</v>
      </c>
      <c r="AF31">
        <v>49.41</v>
      </c>
      <c r="AG31">
        <v>92.286304000000001</v>
      </c>
      <c r="AH31">
        <v>9.2286300000000008</v>
      </c>
      <c r="AI31">
        <v>6.1137999999999998E-2</v>
      </c>
      <c r="AJ31">
        <v>4.086E-2</v>
      </c>
      <c r="AK31">
        <v>0.668327</v>
      </c>
      <c r="AL31">
        <v>5.5074999999999999E-2</v>
      </c>
      <c r="AM31">
        <v>3.7499999999999999E-2</v>
      </c>
      <c r="AN31">
        <v>8</v>
      </c>
      <c r="AO31">
        <v>2.6460000000000001E-2</v>
      </c>
      <c r="AP31">
        <v>1.587583</v>
      </c>
      <c r="AQ31">
        <v>7.4014160000000002</v>
      </c>
      <c r="AR31">
        <v>1.0013879999999999</v>
      </c>
      <c r="AS31">
        <v>0.462198</v>
      </c>
      <c r="AT31">
        <v>45.75</v>
      </c>
      <c r="AU31">
        <v>17.766341000000001</v>
      </c>
      <c r="AV31">
        <v>2.2377000000000001E-2</v>
      </c>
      <c r="AW31">
        <v>1.1433E-2</v>
      </c>
      <c r="AX31">
        <v>45.805422</v>
      </c>
      <c r="AY31">
        <v>4.7484310000000001</v>
      </c>
      <c r="AZ31">
        <v>203.44071099999999</v>
      </c>
      <c r="BA31">
        <v>80.362618999999995</v>
      </c>
      <c r="BB31">
        <v>7.8983109999999996</v>
      </c>
      <c r="BC31">
        <v>14.994650999999999</v>
      </c>
      <c r="BD31">
        <v>8.7938399999999994</v>
      </c>
      <c r="BE31">
        <v>2.5603820000000002</v>
      </c>
    </row>
    <row r="32" spans="1:57" x14ac:dyDescent="0.25">
      <c r="A32" t="s">
        <v>750</v>
      </c>
      <c r="B32" s="2">
        <v>1</v>
      </c>
      <c r="C32" t="s">
        <v>21</v>
      </c>
      <c r="D32">
        <v>7</v>
      </c>
      <c r="E32" t="s">
        <v>1</v>
      </c>
      <c r="F32" t="s">
        <v>767</v>
      </c>
      <c r="G32" t="s">
        <v>245</v>
      </c>
      <c r="H32" s="2">
        <v>89.892298644533497</v>
      </c>
      <c r="I32">
        <v>84.329873520159694</v>
      </c>
      <c r="J32" s="5" t="s">
        <v>50</v>
      </c>
      <c r="K32" s="29">
        <v>5914</v>
      </c>
      <c r="L32" s="29">
        <v>803</v>
      </c>
      <c r="M32" s="29">
        <f t="shared" si="2"/>
        <v>13.577950625634088</v>
      </c>
      <c r="N32" s="29">
        <v>7.2866163793105593E-2</v>
      </c>
      <c r="O32" s="29">
        <v>0.38832154059764024</v>
      </c>
      <c r="P32" s="29">
        <v>19.797703371503832</v>
      </c>
      <c r="Q32" s="29">
        <f t="shared" si="0"/>
        <v>6.5180479064070376</v>
      </c>
      <c r="R32" s="29">
        <v>0.98965751960415727</v>
      </c>
      <c r="S32" s="29">
        <f t="shared" si="1"/>
        <v>0.40420754389939284</v>
      </c>
      <c r="T32" s="29">
        <v>1.1362220566023611</v>
      </c>
      <c r="U32" s="29">
        <v>10.8714</v>
      </c>
      <c r="V32" s="29">
        <v>71</v>
      </c>
      <c r="W32" s="29">
        <f t="shared" si="3"/>
        <v>2.6666666666666665</v>
      </c>
      <c r="X32" s="29">
        <f t="shared" si="4"/>
        <v>6.333333333333333</v>
      </c>
      <c r="Y32" s="29">
        <f t="shared" si="5"/>
        <v>9</v>
      </c>
      <c r="Z32" s="29">
        <v>16</v>
      </c>
      <c r="AA32" s="2" t="s">
        <v>2230</v>
      </c>
      <c r="AB32" s="34"/>
      <c r="AC32">
        <v>5999</v>
      </c>
      <c r="AD32">
        <v>302.34632499999998</v>
      </c>
      <c r="AE32">
        <v>19.841484999999999</v>
      </c>
      <c r="AF32">
        <v>59.93</v>
      </c>
      <c r="AG32">
        <v>115.673096</v>
      </c>
      <c r="AH32">
        <v>11.567310000000001</v>
      </c>
      <c r="AI32">
        <v>5.0397999999999998E-2</v>
      </c>
      <c r="AJ32">
        <v>4.9771999999999997E-2</v>
      </c>
      <c r="AK32">
        <v>0.98758599999999996</v>
      </c>
      <c r="AL32">
        <v>3.8925000000000001E-2</v>
      </c>
      <c r="AM32">
        <v>1.2500000000000001E-2</v>
      </c>
      <c r="AN32">
        <v>18</v>
      </c>
      <c r="AO32">
        <v>5.9533999999999997E-2</v>
      </c>
      <c r="AP32">
        <v>3.572063</v>
      </c>
      <c r="AQ32">
        <v>10.051674999999999</v>
      </c>
      <c r="AR32">
        <v>0.54217499999999996</v>
      </c>
      <c r="AS32">
        <v>0.27569700000000003</v>
      </c>
      <c r="AT32">
        <v>33.5</v>
      </c>
      <c r="AU32">
        <v>13.836226999999999</v>
      </c>
      <c r="AV32">
        <v>1.6681999999999999E-2</v>
      </c>
      <c r="AW32">
        <v>1.0541E-2</v>
      </c>
      <c r="AX32">
        <v>64.111806000000001</v>
      </c>
      <c r="AY32">
        <v>13.82729</v>
      </c>
      <c r="AZ32">
        <v>644.00662799999998</v>
      </c>
      <c r="BA32">
        <v>333.667889</v>
      </c>
      <c r="BB32">
        <v>5.8195430000000004</v>
      </c>
      <c r="BC32">
        <v>4.2694789999999996</v>
      </c>
      <c r="BD32">
        <v>7.8453410000000003</v>
      </c>
      <c r="BE32">
        <v>3.9157799999999998</v>
      </c>
    </row>
    <row r="33" spans="1:57" x14ac:dyDescent="0.25">
      <c r="A33" t="s">
        <v>751</v>
      </c>
      <c r="B33" s="2">
        <v>1</v>
      </c>
      <c r="C33" t="s">
        <v>33</v>
      </c>
      <c r="D33">
        <v>4</v>
      </c>
      <c r="E33" t="s">
        <v>7</v>
      </c>
      <c r="F33" t="s">
        <v>767</v>
      </c>
      <c r="G33" t="s">
        <v>245</v>
      </c>
      <c r="H33" s="2">
        <v>89.892298644533497</v>
      </c>
      <c r="I33">
        <v>84.329873520159694</v>
      </c>
      <c r="J33" s="5" t="s">
        <v>51</v>
      </c>
      <c r="K33" s="29">
        <v>6839</v>
      </c>
      <c r="L33" s="29">
        <v>35</v>
      </c>
      <c r="M33" s="29">
        <f t="shared" si="2"/>
        <v>0.51177072671443202</v>
      </c>
      <c r="N33" s="29">
        <v>3.6965625000000779E-2</v>
      </c>
      <c r="O33" s="29">
        <v>2.6703902960962957E-2</v>
      </c>
      <c r="P33" s="29">
        <v>22.828499043753208</v>
      </c>
      <c r="Q33" s="29">
        <f t="shared" si="0"/>
        <v>3.4872522341576619</v>
      </c>
      <c r="R33" s="29">
        <v>0.61143739616120107</v>
      </c>
      <c r="S33" s="29">
        <f t="shared" si="1"/>
        <v>2.598742045643665E-2</v>
      </c>
      <c r="T33" s="29">
        <v>1.0000706784298981</v>
      </c>
      <c r="U33" s="29">
        <v>10.8714</v>
      </c>
      <c r="V33" s="29">
        <v>71</v>
      </c>
      <c r="W33" s="29">
        <f t="shared" si="3"/>
        <v>2.6666666666666665</v>
      </c>
      <c r="X33" s="29">
        <f t="shared" si="4"/>
        <v>6.333333333333333</v>
      </c>
      <c r="Y33" s="29">
        <f t="shared" si="5"/>
        <v>9</v>
      </c>
      <c r="Z33" s="29">
        <v>16</v>
      </c>
      <c r="AA33" s="2" t="s">
        <v>2230</v>
      </c>
      <c r="AB33" s="34"/>
      <c r="AC33">
        <v>6898</v>
      </c>
      <c r="AD33">
        <v>302.35297500000001</v>
      </c>
      <c r="AE33">
        <v>22.814394</v>
      </c>
      <c r="AF33">
        <v>68.97</v>
      </c>
      <c r="AG33">
        <v>176.92187300000001</v>
      </c>
      <c r="AH33">
        <v>17.692187000000001</v>
      </c>
      <c r="AI33">
        <v>4.3825999999999997E-2</v>
      </c>
      <c r="AJ33">
        <v>2.6786999999999998E-2</v>
      </c>
      <c r="AK33">
        <v>0.61121599999999998</v>
      </c>
      <c r="AL33">
        <v>3.7725000000000002E-2</v>
      </c>
      <c r="AM33">
        <v>3.2500000000000001E-2</v>
      </c>
      <c r="AN33">
        <v>1</v>
      </c>
      <c r="AO33">
        <v>3.307E-3</v>
      </c>
      <c r="AP33">
        <v>0.19844400000000001</v>
      </c>
      <c r="AQ33">
        <v>0.53638699999999995</v>
      </c>
      <c r="AR33">
        <v>0.67557500000000004</v>
      </c>
      <c r="AS33">
        <v>0</v>
      </c>
      <c r="AT33">
        <v>37</v>
      </c>
      <c r="AU33">
        <v>0</v>
      </c>
      <c r="AV33">
        <v>1.8766000000000001E-2</v>
      </c>
      <c r="AW33">
        <v>8.7880000000000007E-3</v>
      </c>
      <c r="AX33">
        <v>53.287939999999999</v>
      </c>
      <c r="AY33">
        <v>0</v>
      </c>
      <c r="AZ33">
        <v>1290.3225809999999</v>
      </c>
      <c r="BA33">
        <v>0</v>
      </c>
      <c r="BB33">
        <v>0</v>
      </c>
      <c r="BC33">
        <v>0</v>
      </c>
      <c r="BD33">
        <v>5.6596209999999996</v>
      </c>
      <c r="BE33">
        <v>0.37267800000000001</v>
      </c>
    </row>
    <row r="34" spans="1:57" x14ac:dyDescent="0.25">
      <c r="A34" t="s">
        <v>751</v>
      </c>
      <c r="B34" s="2">
        <v>1</v>
      </c>
      <c r="C34" t="s">
        <v>21</v>
      </c>
      <c r="D34">
        <v>7</v>
      </c>
      <c r="E34" t="s">
        <v>1</v>
      </c>
      <c r="F34" t="s">
        <v>767</v>
      </c>
      <c r="G34" t="s">
        <v>245</v>
      </c>
      <c r="H34" s="2">
        <v>89.892298644533497</v>
      </c>
      <c r="I34">
        <v>84.329873520159694</v>
      </c>
      <c r="J34" s="5" t="s">
        <v>51</v>
      </c>
      <c r="K34" s="29">
        <v>11572</v>
      </c>
      <c r="L34" s="29">
        <v>6</v>
      </c>
      <c r="M34" s="29">
        <f t="shared" si="2"/>
        <v>5.1849291393017631E-2</v>
      </c>
      <c r="N34" s="29">
        <v>2.9299999999977899E-2</v>
      </c>
      <c r="O34" s="29">
        <v>3.3379878701203696E-3</v>
      </c>
      <c r="P34" s="29">
        <v>38.627195633032912</v>
      </c>
      <c r="Q34" s="29">
        <f t="shared" si="0"/>
        <v>12.311444355122042</v>
      </c>
      <c r="R34" s="29">
        <v>0.45480577781209408</v>
      </c>
      <c r="S34" s="29">
        <f t="shared" si="1"/>
        <v>0.13064419789267034</v>
      </c>
      <c r="T34" s="29">
        <v>1.0031874999508597</v>
      </c>
      <c r="U34" s="29">
        <v>10.8714</v>
      </c>
      <c r="V34" s="29">
        <v>71</v>
      </c>
      <c r="W34" s="29">
        <f t="shared" si="3"/>
        <v>2.6666666666666665</v>
      </c>
      <c r="X34" s="29">
        <f t="shared" si="4"/>
        <v>6.333333333333333</v>
      </c>
      <c r="Y34" s="29">
        <f t="shared" si="5"/>
        <v>9</v>
      </c>
      <c r="Z34" s="29">
        <v>16</v>
      </c>
      <c r="AA34" s="2" t="s">
        <v>2230</v>
      </c>
      <c r="AB34" s="34"/>
      <c r="AC34">
        <v>11672</v>
      </c>
      <c r="AD34">
        <v>302.35297500000001</v>
      </c>
      <c r="AE34">
        <v>38.603887</v>
      </c>
      <c r="AF34">
        <v>116.71</v>
      </c>
      <c r="AG34">
        <v>456.88023099999998</v>
      </c>
      <c r="AH34">
        <v>45.688023000000001</v>
      </c>
      <c r="AI34">
        <v>2.5899999999999999E-2</v>
      </c>
      <c r="AJ34">
        <v>1.1766E-2</v>
      </c>
      <c r="AK34">
        <v>0.45430300000000001</v>
      </c>
      <c r="AL34">
        <v>2.4174999999999999E-2</v>
      </c>
      <c r="AM34">
        <v>2.2499999999999999E-2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25">
      <c r="A35" t="s">
        <v>751</v>
      </c>
      <c r="B35" s="2">
        <v>1</v>
      </c>
      <c r="C35" t="s">
        <v>0</v>
      </c>
      <c r="D35">
        <v>10</v>
      </c>
      <c r="E35" t="s">
        <v>1</v>
      </c>
      <c r="F35" t="s">
        <v>767</v>
      </c>
      <c r="G35" t="s">
        <v>245</v>
      </c>
      <c r="H35" s="2">
        <v>89.892298644533497</v>
      </c>
      <c r="I35">
        <v>84.329873520159694</v>
      </c>
      <c r="J35" s="5" t="s">
        <v>50</v>
      </c>
      <c r="K35" s="29">
        <v>13996</v>
      </c>
      <c r="L35" s="29">
        <v>22</v>
      </c>
      <c r="M35" s="29">
        <f t="shared" si="2"/>
        <v>0.15718776793369535</v>
      </c>
      <c r="N35" s="29">
        <v>1.0354166666671402E-2</v>
      </c>
      <c r="O35" s="29">
        <v>2.0027927220722216E-2</v>
      </c>
      <c r="P35" s="29">
        <v>46.718478230204688</v>
      </c>
      <c r="Q35" s="29">
        <f t="shared" si="0"/>
        <v>20.402726952293818</v>
      </c>
      <c r="R35" s="29">
        <v>0.47818094459491678</v>
      </c>
      <c r="S35" s="29">
        <f t="shared" si="1"/>
        <v>0.10726903110984765</v>
      </c>
      <c r="T35" s="29">
        <v>1.0143730536404612</v>
      </c>
      <c r="U35" s="29">
        <v>10.8714</v>
      </c>
      <c r="V35" s="29">
        <v>71</v>
      </c>
      <c r="W35" s="29">
        <f t="shared" si="3"/>
        <v>2.6666666666666665</v>
      </c>
      <c r="X35" s="29">
        <f t="shared" si="4"/>
        <v>6.333333333333333</v>
      </c>
      <c r="Y35" s="29">
        <f t="shared" si="5"/>
        <v>9</v>
      </c>
      <c r="Z35" s="29">
        <v>16</v>
      </c>
      <c r="AA35" s="2" t="s">
        <v>2230</v>
      </c>
      <c r="AB35" s="34"/>
      <c r="AC35">
        <v>14120</v>
      </c>
      <c r="AD35">
        <v>302.35297500000001</v>
      </c>
      <c r="AE35">
        <v>46.700384</v>
      </c>
      <c r="AF35">
        <v>141.19</v>
      </c>
      <c r="AG35">
        <v>591.12571800000001</v>
      </c>
      <c r="AH35">
        <v>59.112572</v>
      </c>
      <c r="AI35">
        <v>2.1409999999999998E-2</v>
      </c>
      <c r="AJ35">
        <v>1.0232E-2</v>
      </c>
      <c r="AK35">
        <v>0.47789500000000001</v>
      </c>
      <c r="AL35">
        <v>2.0150000000000001E-2</v>
      </c>
      <c r="AM35">
        <v>1.7500000000000002E-2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25">
      <c r="A36" t="s">
        <v>751</v>
      </c>
      <c r="B36" s="2">
        <v>1</v>
      </c>
      <c r="C36" t="s">
        <v>5</v>
      </c>
      <c r="D36">
        <v>14</v>
      </c>
      <c r="E36" t="s">
        <v>1</v>
      </c>
      <c r="F36" t="s">
        <v>767</v>
      </c>
      <c r="G36" t="s">
        <v>245</v>
      </c>
      <c r="H36" s="2">
        <v>89.892298644533497</v>
      </c>
      <c r="I36">
        <v>84.329873520159694</v>
      </c>
      <c r="J36" s="5" t="s">
        <v>51</v>
      </c>
      <c r="K36" s="29">
        <v>4911</v>
      </c>
      <c r="L36" s="29">
        <v>51</v>
      </c>
      <c r="M36" s="29">
        <f t="shared" si="2"/>
        <v>1.0384850335980453</v>
      </c>
      <c r="N36" s="29">
        <v>3.3488461538462605E-2</v>
      </c>
      <c r="O36" s="29">
        <v>4.3393842311564804E-2</v>
      </c>
      <c r="P36" s="29">
        <v>16.392858430161134</v>
      </c>
      <c r="Q36" s="29">
        <f t="shared" si="0"/>
        <v>9.9228928477497362</v>
      </c>
      <c r="R36" s="29">
        <v>0.48223470317747874</v>
      </c>
      <c r="S36" s="29">
        <f t="shared" si="1"/>
        <v>0.10321527252728568</v>
      </c>
      <c r="T36" s="29">
        <v>0.73977064330972231</v>
      </c>
      <c r="U36" s="29">
        <v>10.8714</v>
      </c>
      <c r="V36" s="29">
        <v>71</v>
      </c>
      <c r="W36" s="29">
        <f t="shared" si="3"/>
        <v>2.6666666666666665</v>
      </c>
      <c r="X36" s="29">
        <f t="shared" si="4"/>
        <v>6.333333333333333</v>
      </c>
      <c r="Y36" s="29">
        <f t="shared" si="5"/>
        <v>9</v>
      </c>
      <c r="Z36" s="29">
        <v>16</v>
      </c>
      <c r="AA36" s="2" t="s">
        <v>2230</v>
      </c>
      <c r="AB36" s="34"/>
      <c r="AC36">
        <v>4961</v>
      </c>
      <c r="AD36">
        <v>302.35297500000001</v>
      </c>
      <c r="AE36">
        <v>16.407975</v>
      </c>
      <c r="AF36">
        <v>49.6</v>
      </c>
      <c r="AG36">
        <v>114.157085</v>
      </c>
      <c r="AH36">
        <v>11.415708</v>
      </c>
      <c r="AI36">
        <v>6.0937999999999999E-2</v>
      </c>
      <c r="AJ36">
        <v>2.9364000000000001E-2</v>
      </c>
      <c r="AK36">
        <v>0.48187099999999999</v>
      </c>
      <c r="AL36">
        <v>5.7286999999999998E-2</v>
      </c>
      <c r="AM36">
        <v>5.2499999999999998E-2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25">
      <c r="A37" t="s">
        <v>751</v>
      </c>
      <c r="B37" s="2">
        <v>1</v>
      </c>
      <c r="C37" t="s">
        <v>6</v>
      </c>
      <c r="D37">
        <v>14</v>
      </c>
      <c r="E37" t="s">
        <v>7</v>
      </c>
      <c r="F37" t="s">
        <v>767</v>
      </c>
      <c r="G37" t="s">
        <v>245</v>
      </c>
      <c r="H37" s="2">
        <v>89.892298644533497</v>
      </c>
      <c r="I37">
        <v>84.329873520159694</v>
      </c>
      <c r="J37" s="5" t="s">
        <v>51</v>
      </c>
      <c r="K37" s="29">
        <v>3036</v>
      </c>
      <c r="L37" s="29">
        <v>1247</v>
      </c>
      <c r="M37" s="29">
        <f t="shared" si="2"/>
        <v>41.073781291172594</v>
      </c>
      <c r="N37" s="29">
        <v>0.14313513071895412</v>
      </c>
      <c r="O37" s="29">
        <v>0.51071214412841648</v>
      </c>
      <c r="P37" s="29">
        <v>10.134131173685441</v>
      </c>
      <c r="Q37" s="29">
        <f t="shared" si="0"/>
        <v>16.181620104225431</v>
      </c>
      <c r="R37" s="29">
        <v>1.6196196271531549</v>
      </c>
      <c r="S37" s="29">
        <f t="shared" si="1"/>
        <v>1.0341696514483905</v>
      </c>
      <c r="T37" s="29">
        <v>0.78066904841278251</v>
      </c>
      <c r="U37" s="29">
        <v>10.8714</v>
      </c>
      <c r="V37" s="29">
        <v>71</v>
      </c>
      <c r="W37" s="29">
        <f t="shared" si="3"/>
        <v>2.6666666666666665</v>
      </c>
      <c r="X37" s="29">
        <f t="shared" si="4"/>
        <v>6.333333333333333</v>
      </c>
      <c r="Y37" s="29">
        <f t="shared" si="5"/>
        <v>9</v>
      </c>
      <c r="Z37" s="29">
        <v>16</v>
      </c>
      <c r="AA37" s="2" t="s">
        <v>2230</v>
      </c>
      <c r="AB37" s="34"/>
      <c r="AC37">
        <v>3065</v>
      </c>
      <c r="AD37">
        <v>302.35297500000001</v>
      </c>
      <c r="AE37">
        <v>10.137157999999999</v>
      </c>
      <c r="AF37">
        <v>29.4</v>
      </c>
      <c r="AG37">
        <v>58.367628000000003</v>
      </c>
      <c r="AH37">
        <v>5.8367630000000004</v>
      </c>
      <c r="AI37">
        <v>9.8629999999999995E-2</v>
      </c>
      <c r="AJ37">
        <v>0.15941</v>
      </c>
      <c r="AK37">
        <v>1.616236</v>
      </c>
      <c r="AL37">
        <v>3.8212000000000003E-2</v>
      </c>
      <c r="AM37">
        <v>1.7500000000000002E-2</v>
      </c>
      <c r="AN37">
        <v>36</v>
      </c>
      <c r="AO37">
        <v>0.11906600000000001</v>
      </c>
      <c r="AP37">
        <v>7.1439680000000001</v>
      </c>
      <c r="AQ37">
        <v>27.862969</v>
      </c>
      <c r="AR37">
        <v>0.54162600000000005</v>
      </c>
      <c r="AS37">
        <v>0.380137</v>
      </c>
      <c r="AT37">
        <v>23.722221999999999</v>
      </c>
      <c r="AU37">
        <v>12.086855</v>
      </c>
      <c r="AV37">
        <v>2.3837000000000001E-2</v>
      </c>
      <c r="AW37">
        <v>1.6222E-2</v>
      </c>
      <c r="AX37">
        <v>53.863270999999997</v>
      </c>
      <c r="AY37">
        <v>38.949345999999998</v>
      </c>
      <c r="AZ37">
        <v>275.49628100000001</v>
      </c>
      <c r="BA37">
        <v>188.9264</v>
      </c>
      <c r="BB37">
        <v>7.9551509999999999</v>
      </c>
      <c r="BC37">
        <v>8.9889849999999996</v>
      </c>
      <c r="BD37">
        <v>8.6160720000000008</v>
      </c>
      <c r="BE37">
        <v>3.7859389999999999</v>
      </c>
    </row>
    <row r="38" spans="1:57" x14ac:dyDescent="0.25">
      <c r="A38" t="s">
        <v>752</v>
      </c>
      <c r="B38" s="2">
        <v>1</v>
      </c>
      <c r="C38" t="s">
        <v>15</v>
      </c>
      <c r="D38">
        <v>6</v>
      </c>
      <c r="E38" t="s">
        <v>1</v>
      </c>
      <c r="F38" t="s">
        <v>767</v>
      </c>
      <c r="G38" t="s">
        <v>245</v>
      </c>
      <c r="H38" s="2">
        <v>89.892298644533497</v>
      </c>
      <c r="I38">
        <v>84.329873520159694</v>
      </c>
      <c r="J38" s="5" t="s">
        <v>50</v>
      </c>
      <c r="K38" s="29">
        <v>2869</v>
      </c>
      <c r="L38" s="29">
        <v>145</v>
      </c>
      <c r="M38" s="29">
        <f t="shared" si="2"/>
        <v>5.0540257929592194</v>
      </c>
      <c r="N38" s="29">
        <v>6.6540624999998244E-2</v>
      </c>
      <c r="O38" s="29">
        <v>0.10765893865236655</v>
      </c>
      <c r="P38" s="29">
        <v>9.6522967185512378</v>
      </c>
      <c r="Q38" s="29">
        <f t="shared" si="0"/>
        <v>16.663454559359632</v>
      </c>
      <c r="R38" s="29">
        <v>0.83714459119469853</v>
      </c>
      <c r="S38" s="29">
        <f t="shared" si="1"/>
        <v>0.2516946154899341</v>
      </c>
      <c r="U38" s="29">
        <v>10.8714</v>
      </c>
      <c r="V38" s="29">
        <v>71</v>
      </c>
      <c r="W38" s="29">
        <f t="shared" si="3"/>
        <v>2.6666666666666665</v>
      </c>
      <c r="X38" s="29">
        <f t="shared" si="4"/>
        <v>6.333333333333333</v>
      </c>
      <c r="Y38" s="29">
        <f t="shared" si="5"/>
        <v>9</v>
      </c>
      <c r="Z38" s="29">
        <v>16</v>
      </c>
      <c r="AA38" s="2" t="s">
        <v>2230</v>
      </c>
      <c r="AB38" s="34"/>
      <c r="AC38">
        <v>2899</v>
      </c>
      <c r="AD38">
        <v>300.51355000000001</v>
      </c>
      <c r="AE38">
        <v>9.64682</v>
      </c>
      <c r="AF38">
        <v>28.84</v>
      </c>
      <c r="AG38">
        <v>35.226331000000002</v>
      </c>
      <c r="AH38">
        <v>3.5226329999999999</v>
      </c>
      <c r="AI38">
        <v>0.103643</v>
      </c>
      <c r="AJ38">
        <v>8.6512000000000006E-2</v>
      </c>
      <c r="AK38">
        <v>0.83471499999999998</v>
      </c>
      <c r="AL38">
        <v>8.2324999999999995E-2</v>
      </c>
      <c r="AM38">
        <v>5.7500000000000002E-2</v>
      </c>
      <c r="AN38">
        <v>2</v>
      </c>
      <c r="AO38">
        <v>6.6550000000000003E-3</v>
      </c>
      <c r="AP38">
        <v>0.399316</v>
      </c>
      <c r="AQ38">
        <v>1.862711</v>
      </c>
      <c r="AR38">
        <v>1.1739379999999999</v>
      </c>
      <c r="AS38">
        <v>1.567744</v>
      </c>
      <c r="AT38">
        <v>27</v>
      </c>
      <c r="AU38">
        <v>28.284271</v>
      </c>
      <c r="AV38">
        <v>4.5150999999999997E-2</v>
      </c>
      <c r="AW38">
        <v>2.5694999999999999E-2</v>
      </c>
      <c r="AX38">
        <v>55.965772000000001</v>
      </c>
      <c r="AY38">
        <v>50.646425999999998</v>
      </c>
      <c r="AZ38">
        <v>185.21203299999999</v>
      </c>
      <c r="BA38">
        <v>103.028969</v>
      </c>
      <c r="BB38">
        <v>36.755899999999997</v>
      </c>
      <c r="BC38">
        <v>0</v>
      </c>
      <c r="BD38">
        <v>5.4728139999999996</v>
      </c>
      <c r="BE38">
        <v>0.74535600000000002</v>
      </c>
    </row>
    <row r="39" spans="1:57" x14ac:dyDescent="0.25">
      <c r="A39" t="s">
        <v>753</v>
      </c>
      <c r="B39" s="2">
        <v>1</v>
      </c>
      <c r="C39" t="s">
        <v>3</v>
      </c>
      <c r="D39">
        <v>4</v>
      </c>
      <c r="E39" t="s">
        <v>1</v>
      </c>
      <c r="F39" t="s">
        <v>767</v>
      </c>
      <c r="G39" t="s">
        <v>245</v>
      </c>
      <c r="H39" s="2">
        <v>89.892298644533497</v>
      </c>
      <c r="I39">
        <v>84.329873520159694</v>
      </c>
      <c r="J39" s="5" t="s">
        <v>51</v>
      </c>
      <c r="K39" s="29">
        <v>10871</v>
      </c>
      <c r="L39" s="29">
        <v>96</v>
      </c>
      <c r="M39" s="29">
        <f t="shared" si="2"/>
        <v>0.88308343298684577</v>
      </c>
      <c r="N39" s="29">
        <v>1.8581521739132561E-2</v>
      </c>
      <c r="O39" s="29">
        <v>7.7458755107644384E-2</v>
      </c>
      <c r="P39" s="29">
        <v>36.61104899022618</v>
      </c>
      <c r="Q39" s="29">
        <f t="shared" si="0"/>
        <v>10.29529771231531</v>
      </c>
      <c r="R39" s="29">
        <v>0.66139962776192274</v>
      </c>
      <c r="S39" s="29">
        <f t="shared" si="1"/>
        <v>7.5949652057158312E-2</v>
      </c>
      <c r="T39" s="29">
        <v>0.66040684784244785</v>
      </c>
      <c r="U39" s="29">
        <v>10.8714</v>
      </c>
      <c r="V39" s="29">
        <v>71</v>
      </c>
      <c r="W39" s="29">
        <f t="shared" si="3"/>
        <v>2.6666666666666665</v>
      </c>
      <c r="X39" s="29">
        <f t="shared" si="4"/>
        <v>6.333333333333333</v>
      </c>
      <c r="Y39" s="29">
        <f t="shared" si="5"/>
        <v>9</v>
      </c>
      <c r="Z39" s="29">
        <v>16</v>
      </c>
      <c r="AA39" s="2" t="s">
        <v>2230</v>
      </c>
      <c r="AB39" s="34"/>
      <c r="AC39">
        <v>10992</v>
      </c>
      <c r="AD39">
        <v>301.50405000000001</v>
      </c>
      <c r="AE39">
        <v>36.457222000000002</v>
      </c>
      <c r="AF39">
        <v>109.91</v>
      </c>
      <c r="AG39">
        <v>352.65836400000001</v>
      </c>
      <c r="AH39">
        <v>35.265836</v>
      </c>
      <c r="AI39">
        <v>2.7428000000000001E-2</v>
      </c>
      <c r="AJ39">
        <v>1.8169999999999999E-2</v>
      </c>
      <c r="AK39">
        <v>0.66247199999999995</v>
      </c>
      <c r="AL39">
        <v>2.3349999999999999E-2</v>
      </c>
      <c r="AM39">
        <v>2.2499999999999999E-2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25">
      <c r="A40" t="s">
        <v>753</v>
      </c>
      <c r="B40" s="2">
        <v>1</v>
      </c>
      <c r="C40" t="s">
        <v>33</v>
      </c>
      <c r="D40">
        <v>4</v>
      </c>
      <c r="E40" t="s">
        <v>7</v>
      </c>
      <c r="F40" t="s">
        <v>767</v>
      </c>
      <c r="G40" t="s">
        <v>245</v>
      </c>
      <c r="H40" s="2">
        <v>89.892298644533497</v>
      </c>
      <c r="I40">
        <v>84.329873520159694</v>
      </c>
      <c r="J40" s="5" t="s">
        <v>51</v>
      </c>
      <c r="K40" s="29">
        <v>13284</v>
      </c>
      <c r="L40" s="29">
        <v>15</v>
      </c>
      <c r="M40" s="29">
        <f t="shared" si="2"/>
        <v>0.11291779584462511</v>
      </c>
      <c r="N40" s="29">
        <v>1.2099999999999334E-2</v>
      </c>
      <c r="O40" s="29">
        <v>1.347108784480772E-2</v>
      </c>
      <c r="P40" s="29">
        <v>44.737482732606438</v>
      </c>
      <c r="Q40" s="29">
        <f t="shared" si="0"/>
        <v>18.421731454695568</v>
      </c>
      <c r="R40" s="29">
        <v>0.49115396988501264</v>
      </c>
      <c r="S40" s="29">
        <f t="shared" si="1"/>
        <v>9.4296005819751783E-2</v>
      </c>
      <c r="T40" s="29">
        <v>0.6718143151648035</v>
      </c>
      <c r="U40" s="29">
        <v>10.8714</v>
      </c>
      <c r="V40" s="29">
        <v>71</v>
      </c>
      <c r="W40" s="29">
        <f t="shared" si="3"/>
        <v>2.6666666666666665</v>
      </c>
      <c r="X40" s="29">
        <f t="shared" si="4"/>
        <v>6.333333333333333</v>
      </c>
      <c r="Y40" s="29">
        <f t="shared" si="5"/>
        <v>9</v>
      </c>
      <c r="Z40" s="29">
        <v>16</v>
      </c>
      <c r="AA40" s="2" t="s">
        <v>2230</v>
      </c>
      <c r="AB40" s="34"/>
      <c r="AC40">
        <v>13483</v>
      </c>
      <c r="AD40">
        <v>301.50405000000001</v>
      </c>
      <c r="AE40">
        <v>44.719133999999997</v>
      </c>
      <c r="AF40">
        <v>134.82</v>
      </c>
      <c r="AG40">
        <v>557.43615599999998</v>
      </c>
      <c r="AH40">
        <v>55.743616000000003</v>
      </c>
      <c r="AI40">
        <v>2.2360000000000001E-2</v>
      </c>
      <c r="AJ40">
        <v>1.0980999999999999E-2</v>
      </c>
      <c r="AK40">
        <v>0.49110199999999998</v>
      </c>
      <c r="AL40">
        <v>2.12E-2</v>
      </c>
      <c r="AM40">
        <v>2.2499999999999999E-2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25">
      <c r="A41" t="s">
        <v>753</v>
      </c>
      <c r="B41" s="2">
        <v>1</v>
      </c>
      <c r="C41" t="s">
        <v>12</v>
      </c>
      <c r="D41">
        <v>5</v>
      </c>
      <c r="E41" t="s">
        <v>1</v>
      </c>
      <c r="F41" t="s">
        <v>767</v>
      </c>
      <c r="G41" t="s">
        <v>245</v>
      </c>
      <c r="H41" s="2">
        <v>89.892298644533497</v>
      </c>
      <c r="I41">
        <v>84.329873520159694</v>
      </c>
      <c r="J41" s="5" t="s">
        <v>51</v>
      </c>
      <c r="K41" s="29">
        <v>5778</v>
      </c>
      <c r="L41" s="29">
        <v>40</v>
      </c>
      <c r="M41" s="29">
        <f t="shared" si="2"/>
        <v>0.69228106611284179</v>
      </c>
      <c r="N41" s="29">
        <v>7.4321428571430398E-2</v>
      </c>
      <c r="O41" s="29">
        <v>2.3574403728413511E-2</v>
      </c>
      <c r="P41" s="29">
        <v>19.458986391824752</v>
      </c>
      <c r="Q41" s="29">
        <f t="shared" si="0"/>
        <v>6.8567648860861183</v>
      </c>
      <c r="R41" s="29">
        <v>0.72706602401506815</v>
      </c>
      <c r="S41" s="29">
        <f t="shared" si="1"/>
        <v>0.14161604831030372</v>
      </c>
      <c r="T41" s="29">
        <v>0.66719655228734409</v>
      </c>
      <c r="U41" s="29">
        <v>10.8714</v>
      </c>
      <c r="V41" s="29">
        <v>71</v>
      </c>
      <c r="W41" s="29">
        <f t="shared" si="3"/>
        <v>2.6666666666666665</v>
      </c>
      <c r="X41" s="29">
        <f t="shared" si="4"/>
        <v>6.333333333333333</v>
      </c>
      <c r="Y41" s="29">
        <f t="shared" si="5"/>
        <v>9</v>
      </c>
      <c r="Z41" s="29">
        <v>16</v>
      </c>
      <c r="AA41" s="2" t="s">
        <v>2230</v>
      </c>
      <c r="AB41" s="34"/>
      <c r="AC41">
        <v>5878</v>
      </c>
      <c r="AD41">
        <v>301.50405000000001</v>
      </c>
      <c r="AE41">
        <v>19.495591999999998</v>
      </c>
      <c r="AF41">
        <v>58.75</v>
      </c>
      <c r="AG41">
        <v>137.51068100000001</v>
      </c>
      <c r="AH41">
        <v>13.751068</v>
      </c>
      <c r="AI41">
        <v>5.1291999999999997E-2</v>
      </c>
      <c r="AJ41">
        <v>3.7229999999999999E-2</v>
      </c>
      <c r="AK41">
        <v>0.725831</v>
      </c>
      <c r="AL41">
        <v>4.1950000000000001E-2</v>
      </c>
      <c r="AM41">
        <v>3.7499999999999999E-2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25">
      <c r="A42" t="s">
        <v>753</v>
      </c>
      <c r="B42" s="2">
        <v>1</v>
      </c>
      <c r="C42" t="s">
        <v>47</v>
      </c>
      <c r="D42">
        <v>5</v>
      </c>
      <c r="E42" t="s">
        <v>7</v>
      </c>
      <c r="F42" t="s">
        <v>767</v>
      </c>
      <c r="G42" t="s">
        <v>245</v>
      </c>
      <c r="H42" s="2">
        <v>89.892298644533497</v>
      </c>
      <c r="I42">
        <v>84.329873520159694</v>
      </c>
      <c r="J42" s="5" t="s">
        <v>51</v>
      </c>
      <c r="K42" s="29">
        <v>4524</v>
      </c>
      <c r="L42" s="29">
        <v>7</v>
      </c>
      <c r="M42" s="29">
        <f t="shared" si="2"/>
        <v>0.15473032714412024</v>
      </c>
      <c r="N42" s="29">
        <v>3.0225000000002306E-2</v>
      </c>
      <c r="O42" s="29">
        <v>6.73554392240386E-3</v>
      </c>
      <c r="P42" s="29">
        <v>15.235800352477531</v>
      </c>
      <c r="Q42" s="29">
        <f t="shared" si="0"/>
        <v>11.079950925433339</v>
      </c>
      <c r="R42" s="29">
        <v>0.66723209893268987</v>
      </c>
      <c r="S42" s="29">
        <f t="shared" si="1"/>
        <v>8.1782123227925441E-2</v>
      </c>
      <c r="T42" s="29">
        <v>0.66502461071990726</v>
      </c>
      <c r="U42" s="29">
        <v>10.8714</v>
      </c>
      <c r="V42" s="29">
        <v>71</v>
      </c>
      <c r="W42" s="29">
        <f t="shared" si="3"/>
        <v>2.6666666666666665</v>
      </c>
      <c r="X42" s="29">
        <f t="shared" si="4"/>
        <v>6.333333333333333</v>
      </c>
      <c r="Y42" s="29">
        <f t="shared" si="5"/>
        <v>9</v>
      </c>
      <c r="Z42" s="29">
        <v>16</v>
      </c>
      <c r="AA42" s="2" t="s">
        <v>2230</v>
      </c>
      <c r="AB42" s="34"/>
      <c r="AC42">
        <v>4603</v>
      </c>
      <c r="AD42">
        <v>301.50405000000001</v>
      </c>
      <c r="AE42">
        <v>15.266793</v>
      </c>
      <c r="AF42">
        <v>45.98</v>
      </c>
      <c r="AG42">
        <v>103.269064</v>
      </c>
      <c r="AH42">
        <v>10.326905999999999</v>
      </c>
      <c r="AI42">
        <v>6.5491999999999995E-2</v>
      </c>
      <c r="AJ42">
        <v>4.3522999999999999E-2</v>
      </c>
      <c r="AK42">
        <v>0.66456199999999999</v>
      </c>
      <c r="AL42">
        <v>5.5849999999999997E-2</v>
      </c>
      <c r="AM42">
        <v>4.7500000000000001E-2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25">
      <c r="A43" t="s">
        <v>754</v>
      </c>
      <c r="B43" s="2">
        <v>1</v>
      </c>
      <c r="C43" t="s">
        <v>8</v>
      </c>
      <c r="D43">
        <v>1</v>
      </c>
      <c r="E43" t="s">
        <v>1</v>
      </c>
      <c r="F43" t="s">
        <v>767</v>
      </c>
      <c r="G43" t="s">
        <v>245</v>
      </c>
      <c r="H43" s="2">
        <v>89.892298644533497</v>
      </c>
      <c r="I43">
        <v>84.329873520159694</v>
      </c>
      <c r="J43" s="5" t="s">
        <v>50</v>
      </c>
      <c r="K43" s="29">
        <v>8546</v>
      </c>
      <c r="L43" s="29">
        <v>36</v>
      </c>
      <c r="M43" s="29">
        <f t="shared" si="2"/>
        <v>0.4212497074654809</v>
      </c>
      <c r="N43" s="29">
        <v>2.3902777777782564E-2</v>
      </c>
      <c r="O43" s="29">
        <v>2.9999523191933667E-2</v>
      </c>
      <c r="P43" s="29">
        <v>28.486213910918345</v>
      </c>
      <c r="Q43" s="29">
        <f t="shared" si="0"/>
        <v>2.1704626330074746</v>
      </c>
      <c r="R43" s="29">
        <v>0.57274336924451186</v>
      </c>
      <c r="S43" s="29">
        <f t="shared" si="1"/>
        <v>1.2706606460252567E-2</v>
      </c>
      <c r="T43" s="29">
        <v>1.0498896238359909</v>
      </c>
      <c r="U43" s="29">
        <v>10.8714</v>
      </c>
      <c r="V43" s="29">
        <v>71</v>
      </c>
      <c r="W43" s="29">
        <f t="shared" si="3"/>
        <v>2.6666666666666665</v>
      </c>
      <c r="X43" s="29">
        <f t="shared" si="4"/>
        <v>6.333333333333333</v>
      </c>
      <c r="Y43" s="29">
        <f t="shared" si="5"/>
        <v>9</v>
      </c>
      <c r="Z43" s="29">
        <v>16</v>
      </c>
      <c r="AA43" s="2" t="s">
        <v>2230</v>
      </c>
      <c r="AB43" s="34"/>
      <c r="AC43">
        <v>8653</v>
      </c>
      <c r="AD43">
        <v>303.01272499999999</v>
      </c>
      <c r="AE43">
        <v>28.556556</v>
      </c>
      <c r="AF43">
        <v>86.52</v>
      </c>
      <c r="AG43">
        <v>249.25615300000001</v>
      </c>
      <c r="AH43">
        <v>24.925615000000001</v>
      </c>
      <c r="AI43">
        <v>3.5018000000000001E-2</v>
      </c>
      <c r="AJ43">
        <v>2.0088999999999999E-2</v>
      </c>
      <c r="AK43">
        <v>0.57366700000000004</v>
      </c>
      <c r="AL43">
        <v>3.1574999999999999E-2</v>
      </c>
      <c r="AM43">
        <v>2.75E-2</v>
      </c>
      <c r="AN43">
        <v>2</v>
      </c>
      <c r="AO43">
        <v>6.6E-3</v>
      </c>
      <c r="AP43">
        <v>0.39602300000000001</v>
      </c>
      <c r="AQ43">
        <v>1.375246</v>
      </c>
      <c r="AR43">
        <v>1.1103879999999999</v>
      </c>
      <c r="AS43">
        <v>0.53900999999999999</v>
      </c>
      <c r="AT43">
        <v>59.5</v>
      </c>
      <c r="AU43">
        <v>20.506097</v>
      </c>
      <c r="AV43">
        <v>1.8981000000000001E-2</v>
      </c>
      <c r="AW43">
        <v>7.3280000000000003E-3</v>
      </c>
      <c r="AX43">
        <v>54.639578999999998</v>
      </c>
      <c r="AY43">
        <v>8.0559019999999997</v>
      </c>
      <c r="AZ43">
        <v>517.21862999999996</v>
      </c>
      <c r="BA43">
        <v>335.87338899999997</v>
      </c>
      <c r="BB43">
        <v>0.28762500000000002</v>
      </c>
      <c r="BC43">
        <v>0</v>
      </c>
      <c r="BD43">
        <v>5.3103129999999998</v>
      </c>
      <c r="BE43">
        <v>0.74535600000000002</v>
      </c>
    </row>
    <row r="44" spans="1:57" x14ac:dyDescent="0.25">
      <c r="A44" t="s">
        <v>754</v>
      </c>
      <c r="B44" s="2">
        <v>1</v>
      </c>
      <c r="C44" t="s">
        <v>2</v>
      </c>
      <c r="D44">
        <v>3</v>
      </c>
      <c r="E44" t="s">
        <v>1</v>
      </c>
      <c r="F44" t="s">
        <v>767</v>
      </c>
      <c r="G44" t="s">
        <v>245</v>
      </c>
      <c r="H44" s="2">
        <v>89.892298644533497</v>
      </c>
      <c r="I44">
        <v>84.329873520159694</v>
      </c>
      <c r="J44" s="5" t="s">
        <v>51</v>
      </c>
      <c r="K44" s="29">
        <v>11116</v>
      </c>
      <c r="L44" s="29">
        <v>854</v>
      </c>
      <c r="M44" s="29">
        <f t="shared" si="2"/>
        <v>7.682619647355164</v>
      </c>
      <c r="N44" s="29">
        <v>4.5246767241380562E-2</v>
      </c>
      <c r="O44" s="29">
        <v>0.38666052114047839</v>
      </c>
      <c r="P44" s="29">
        <v>37.052744422392735</v>
      </c>
      <c r="Q44" s="29">
        <f t="shared" si="0"/>
        <v>10.736993144481865</v>
      </c>
      <c r="R44" s="29">
        <v>0.91434282312168391</v>
      </c>
      <c r="S44" s="29">
        <f t="shared" si="1"/>
        <v>0.32889284741691949</v>
      </c>
      <c r="T44" s="29">
        <v>1.0498896238359909</v>
      </c>
      <c r="U44" s="29">
        <v>10.8714</v>
      </c>
      <c r="V44" s="29">
        <v>71</v>
      </c>
      <c r="W44" s="29">
        <f t="shared" si="3"/>
        <v>2.6666666666666665</v>
      </c>
      <c r="X44" s="29">
        <f t="shared" si="4"/>
        <v>6.333333333333333</v>
      </c>
      <c r="Y44" s="29">
        <f t="shared" si="5"/>
        <v>9</v>
      </c>
      <c r="Z44" s="29">
        <v>16</v>
      </c>
      <c r="AA44" s="2" t="s">
        <v>2230</v>
      </c>
      <c r="AB44" s="34"/>
      <c r="AC44">
        <v>11216</v>
      </c>
      <c r="AD44">
        <v>303.01272499999999</v>
      </c>
      <c r="AE44">
        <v>37.014946999999999</v>
      </c>
      <c r="AF44">
        <v>112.15</v>
      </c>
      <c r="AG44">
        <v>339.66093000000001</v>
      </c>
      <c r="AH44">
        <v>33.966093000000001</v>
      </c>
      <c r="AI44">
        <v>2.7015000000000001E-2</v>
      </c>
      <c r="AJ44">
        <v>2.4622999999999999E-2</v>
      </c>
      <c r="AK44">
        <v>0.91146099999999997</v>
      </c>
      <c r="AL44">
        <v>2.0225E-2</v>
      </c>
      <c r="AM44">
        <v>1.2500000000000001E-2</v>
      </c>
      <c r="AN44">
        <v>20</v>
      </c>
      <c r="AO44">
        <v>6.6003999999999993E-2</v>
      </c>
      <c r="AP44">
        <v>3.9602300000000001</v>
      </c>
      <c r="AQ44">
        <v>7.1148360000000004</v>
      </c>
      <c r="AR44">
        <v>0.38279099999999999</v>
      </c>
      <c r="AS44">
        <v>0.17483899999999999</v>
      </c>
      <c r="AT44">
        <v>39.9</v>
      </c>
      <c r="AU44">
        <v>13.210442</v>
      </c>
      <c r="AV44">
        <v>9.8399999999999998E-3</v>
      </c>
      <c r="AW44">
        <v>4.9100000000000003E-3</v>
      </c>
      <c r="AX44">
        <v>110.662319</v>
      </c>
      <c r="AY44">
        <v>25.867726000000001</v>
      </c>
      <c r="AZ44">
        <v>502.64104400000002</v>
      </c>
      <c r="BA44">
        <v>328.42298199999999</v>
      </c>
      <c r="BB44">
        <v>12.276878</v>
      </c>
      <c r="BC44">
        <v>12.382498999999999</v>
      </c>
      <c r="BD44">
        <v>8.0999829999999999</v>
      </c>
      <c r="BE44">
        <v>2.2110829999999999</v>
      </c>
    </row>
    <row r="45" spans="1:57" x14ac:dyDescent="0.25">
      <c r="A45" t="s">
        <v>755</v>
      </c>
      <c r="B45" s="2">
        <v>1</v>
      </c>
      <c r="C45" t="s">
        <v>21</v>
      </c>
      <c r="D45">
        <v>7</v>
      </c>
      <c r="E45" t="s">
        <v>1</v>
      </c>
      <c r="F45" t="s">
        <v>767</v>
      </c>
      <c r="G45" t="s">
        <v>245</v>
      </c>
      <c r="H45" s="2">
        <v>89.892298644533497</v>
      </c>
      <c r="I45">
        <v>84.329873520159694</v>
      </c>
      <c r="J45" s="5" t="s">
        <v>51</v>
      </c>
      <c r="K45" s="29">
        <v>12235</v>
      </c>
      <c r="L45" s="29">
        <v>869</v>
      </c>
      <c r="M45" s="29">
        <f t="shared" si="2"/>
        <v>7.1025745811197387</v>
      </c>
      <c r="N45" s="29">
        <v>7.1304123711341788E-2</v>
      </c>
      <c r="O45" s="29">
        <v>0.27993307988324434</v>
      </c>
      <c r="P45" s="29">
        <v>35.309084869809226</v>
      </c>
      <c r="Q45" s="29">
        <f t="shared" si="0"/>
        <v>8.9933335918983559</v>
      </c>
      <c r="R45" s="29">
        <v>0.68614523255038895</v>
      </c>
      <c r="S45" s="29">
        <f t="shared" si="1"/>
        <v>0.10069525684562453</v>
      </c>
      <c r="U45" s="29">
        <v>10.8714</v>
      </c>
      <c r="V45" s="29">
        <v>71</v>
      </c>
      <c r="W45" s="29">
        <f t="shared" si="3"/>
        <v>2.6666666666666665</v>
      </c>
      <c r="X45" s="29">
        <f t="shared" si="4"/>
        <v>6.333333333333333</v>
      </c>
      <c r="Y45" s="29">
        <f t="shared" si="5"/>
        <v>9</v>
      </c>
      <c r="Z45" s="29">
        <v>16</v>
      </c>
      <c r="AA45" s="2" t="s">
        <v>2230</v>
      </c>
      <c r="AB45" s="34"/>
      <c r="AC45">
        <v>12394</v>
      </c>
      <c r="AD45">
        <v>351.06517500000001</v>
      </c>
      <c r="AE45">
        <v>35.303986000000002</v>
      </c>
      <c r="AF45">
        <v>123.93</v>
      </c>
      <c r="AG45">
        <v>379.53087499999998</v>
      </c>
      <c r="AH45">
        <v>37.953088000000001</v>
      </c>
      <c r="AI45">
        <v>2.8320000000000001E-2</v>
      </c>
      <c r="AJ45">
        <v>1.9411999999999999E-2</v>
      </c>
      <c r="AK45">
        <v>0.68544400000000005</v>
      </c>
      <c r="AL45">
        <v>2.3474999999999999E-2</v>
      </c>
      <c r="AM45">
        <v>1.7500000000000002E-2</v>
      </c>
      <c r="AN45">
        <v>26</v>
      </c>
      <c r="AO45">
        <v>7.4060000000000001E-2</v>
      </c>
      <c r="AP45">
        <v>4.443619</v>
      </c>
      <c r="AQ45">
        <v>10.561562</v>
      </c>
      <c r="AR45">
        <v>0.59217600000000004</v>
      </c>
      <c r="AS45">
        <v>0.254272</v>
      </c>
      <c r="AT45">
        <v>50.346153999999999</v>
      </c>
      <c r="AU45">
        <v>18.780718</v>
      </c>
      <c r="AV45">
        <v>1.2E-2</v>
      </c>
      <c r="AW45">
        <v>4.9630000000000004E-3</v>
      </c>
      <c r="AX45">
        <v>85.916438999999997</v>
      </c>
      <c r="AY45">
        <v>10.836422000000001</v>
      </c>
      <c r="AZ45">
        <v>361.04347100000001</v>
      </c>
      <c r="BA45">
        <v>246.72227699999999</v>
      </c>
      <c r="BB45">
        <v>11.512753999999999</v>
      </c>
      <c r="BC45">
        <v>14.605257</v>
      </c>
      <c r="BD45">
        <v>7.6252649999999997</v>
      </c>
      <c r="BE45">
        <v>2.4267029999999998</v>
      </c>
    </row>
    <row r="46" spans="1:57" x14ac:dyDescent="0.25">
      <c r="A46" t="s">
        <v>756</v>
      </c>
      <c r="B46" s="2">
        <v>1</v>
      </c>
      <c r="C46" t="s">
        <v>2</v>
      </c>
      <c r="D46">
        <v>3</v>
      </c>
      <c r="E46" t="s">
        <v>1</v>
      </c>
      <c r="F46" t="s">
        <v>767</v>
      </c>
      <c r="G46" t="s">
        <v>245</v>
      </c>
      <c r="H46" s="2">
        <v>89.892298644533497</v>
      </c>
      <c r="I46">
        <v>84.329873520159694</v>
      </c>
      <c r="J46" s="5" t="s">
        <v>51</v>
      </c>
      <c r="K46" s="29">
        <v>13215</v>
      </c>
      <c r="L46" s="29">
        <v>159</v>
      </c>
      <c r="M46" s="29">
        <f t="shared" si="2"/>
        <v>1.2031782065834278</v>
      </c>
      <c r="N46" s="29">
        <v>3.2731249999994327E-2</v>
      </c>
      <c r="O46" s="29">
        <v>7.9848788477835733E-2</v>
      </c>
      <c r="P46" s="29">
        <v>43.966739155608295</v>
      </c>
      <c r="Q46" s="29">
        <f t="shared" si="0"/>
        <v>17.650987877697425</v>
      </c>
      <c r="R46" s="29">
        <v>0.4955455911832311</v>
      </c>
      <c r="S46" s="29">
        <f t="shared" si="1"/>
        <v>8.990438452153332E-2</v>
      </c>
      <c r="T46" s="29">
        <v>1.0077727650205448</v>
      </c>
      <c r="U46" s="29">
        <v>10.8714</v>
      </c>
      <c r="V46" s="29">
        <v>71</v>
      </c>
      <c r="W46" s="29">
        <f t="shared" si="3"/>
        <v>2.6666666666666665</v>
      </c>
      <c r="X46" s="29">
        <f t="shared" si="4"/>
        <v>6.333333333333333</v>
      </c>
      <c r="Y46" s="29">
        <f t="shared" si="5"/>
        <v>9</v>
      </c>
      <c r="Z46" s="29">
        <v>16</v>
      </c>
      <c r="AA46" s="2" t="s">
        <v>2230</v>
      </c>
      <c r="AB46" s="34"/>
      <c r="AC46">
        <v>13508</v>
      </c>
      <c r="AD46">
        <v>304.70732500000003</v>
      </c>
      <c r="AE46">
        <v>44.331063999999998</v>
      </c>
      <c r="AF46">
        <v>135.07</v>
      </c>
      <c r="AG46">
        <v>513.16549499999996</v>
      </c>
      <c r="AH46">
        <v>51.316549000000002</v>
      </c>
      <c r="AI46">
        <v>2.2554999999999999E-2</v>
      </c>
      <c r="AJ46">
        <v>1.1270000000000001E-2</v>
      </c>
      <c r="AK46">
        <v>0.49965900000000002</v>
      </c>
      <c r="AL46">
        <v>2.1000000000000001E-2</v>
      </c>
      <c r="AM46">
        <v>1.7500000000000002E-2</v>
      </c>
      <c r="AN46">
        <v>6</v>
      </c>
      <c r="AO46">
        <v>1.9691E-2</v>
      </c>
      <c r="AP46">
        <v>1.181462</v>
      </c>
      <c r="AQ46">
        <v>1.5620369999999999</v>
      </c>
      <c r="AR46">
        <v>0.28342899999999999</v>
      </c>
      <c r="AS46">
        <v>9.4464000000000006E-2</v>
      </c>
      <c r="AT46">
        <v>35.166666999999997</v>
      </c>
      <c r="AU46">
        <v>11.444067</v>
      </c>
      <c r="AV46">
        <v>8.2950000000000003E-3</v>
      </c>
      <c r="AW46">
        <v>4.1619999999999999E-3</v>
      </c>
      <c r="AX46">
        <v>121.385294</v>
      </c>
      <c r="AY46">
        <v>8.8242499999999993</v>
      </c>
      <c r="AZ46">
        <v>374.66859699999998</v>
      </c>
      <c r="BA46">
        <v>68.286721999999997</v>
      </c>
      <c r="BB46">
        <v>3.7736100000000001</v>
      </c>
      <c r="BC46">
        <v>6.7834339999999997</v>
      </c>
      <c r="BD46">
        <v>6.9186040000000002</v>
      </c>
      <c r="BE46">
        <v>1.527525</v>
      </c>
    </row>
    <row r="47" spans="1:57" x14ac:dyDescent="0.25">
      <c r="A47" t="s">
        <v>756</v>
      </c>
      <c r="B47" s="2">
        <v>1</v>
      </c>
      <c r="C47" t="s">
        <v>3</v>
      </c>
      <c r="D47">
        <v>4</v>
      </c>
      <c r="E47" t="s">
        <v>1</v>
      </c>
      <c r="F47" t="s">
        <v>767</v>
      </c>
      <c r="G47" t="s">
        <v>245</v>
      </c>
      <c r="H47" s="2">
        <v>89.892298644533497</v>
      </c>
      <c r="I47">
        <v>84.329873520159694</v>
      </c>
      <c r="J47" s="5" t="s">
        <v>51</v>
      </c>
      <c r="K47" s="29">
        <v>15966</v>
      </c>
      <c r="L47" s="29">
        <v>4</v>
      </c>
      <c r="M47" s="29">
        <f t="shared" si="2"/>
        <v>2.5053238131028437E-2</v>
      </c>
      <c r="N47" s="29">
        <v>6.3499999999976353E-3</v>
      </c>
      <c r="O47" s="29">
        <v>3.3270328532431551E-3</v>
      </c>
      <c r="P47" s="29">
        <v>53.11940653488022</v>
      </c>
      <c r="Q47" s="29">
        <f t="shared" si="0"/>
        <v>26.80365525696935</v>
      </c>
      <c r="R47" s="29">
        <v>0.41936475435246323</v>
      </c>
      <c r="S47" s="29">
        <f t="shared" si="1"/>
        <v>0.16608522135230119</v>
      </c>
      <c r="T47" s="29">
        <v>0.99754162535161184</v>
      </c>
      <c r="U47" s="29">
        <v>10.8714</v>
      </c>
      <c r="V47" s="29">
        <v>71</v>
      </c>
      <c r="W47" s="29">
        <f t="shared" si="3"/>
        <v>2.6666666666666665</v>
      </c>
      <c r="X47" s="29">
        <f t="shared" si="4"/>
        <v>6.333333333333333</v>
      </c>
      <c r="Y47" s="29">
        <f t="shared" si="5"/>
        <v>9</v>
      </c>
      <c r="Z47" s="29">
        <v>16</v>
      </c>
      <c r="AA47" s="2" t="s">
        <v>2230</v>
      </c>
      <c r="AB47" s="34"/>
      <c r="AC47">
        <v>16206</v>
      </c>
      <c r="AD47">
        <v>304.70732500000003</v>
      </c>
      <c r="AE47">
        <v>53.185462000000001</v>
      </c>
      <c r="AF47">
        <v>162.05000000000001</v>
      </c>
      <c r="AG47">
        <v>757.426965</v>
      </c>
      <c r="AH47">
        <v>75.742697000000007</v>
      </c>
      <c r="AI47">
        <v>1.8800000000000001E-2</v>
      </c>
      <c r="AJ47">
        <v>7.9000000000000008E-3</v>
      </c>
      <c r="AK47">
        <v>0.42019099999999998</v>
      </c>
      <c r="AL47">
        <v>1.7975000000000001E-2</v>
      </c>
      <c r="AM47">
        <v>1.7500000000000002E-2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25">
      <c r="A48" t="s">
        <v>756</v>
      </c>
      <c r="B48" s="2">
        <v>1</v>
      </c>
      <c r="C48" t="s">
        <v>0</v>
      </c>
      <c r="D48">
        <v>10</v>
      </c>
      <c r="E48" t="s">
        <v>1</v>
      </c>
      <c r="F48" t="s">
        <v>767</v>
      </c>
      <c r="G48" t="s">
        <v>245</v>
      </c>
      <c r="H48" s="2">
        <v>89.892298644533497</v>
      </c>
      <c r="I48">
        <v>84.329873520159694</v>
      </c>
      <c r="J48" s="5" t="s">
        <v>51</v>
      </c>
      <c r="K48" s="29">
        <v>7917</v>
      </c>
      <c r="L48" s="29">
        <v>280</v>
      </c>
      <c r="M48" s="29">
        <f t="shared" si="2"/>
        <v>3.5366931918656057</v>
      </c>
      <c r="N48" s="29">
        <v>4.417598039215713E-2</v>
      </c>
      <c r="O48" s="29">
        <v>0.16967867551540092</v>
      </c>
      <c r="P48" s="29">
        <v>26.34011909912606</v>
      </c>
      <c r="Q48" s="29">
        <f t="shared" si="0"/>
        <v>2.4367821215189878E-2</v>
      </c>
      <c r="R48" s="29">
        <v>0.67590063485975871</v>
      </c>
      <c r="S48" s="29">
        <f t="shared" si="1"/>
        <v>9.0450659154994284E-2</v>
      </c>
      <c r="T48" s="29">
        <v>1.0268343738944297</v>
      </c>
      <c r="U48" s="29">
        <v>10.8714</v>
      </c>
      <c r="V48" s="29">
        <v>71</v>
      </c>
      <c r="W48" s="29">
        <f t="shared" si="3"/>
        <v>2.6666666666666665</v>
      </c>
      <c r="X48" s="29">
        <f t="shared" si="4"/>
        <v>6.333333333333333</v>
      </c>
      <c r="Y48" s="29">
        <f t="shared" si="5"/>
        <v>9</v>
      </c>
      <c r="Z48" s="29">
        <v>16</v>
      </c>
      <c r="AA48" s="2" t="s">
        <v>2230</v>
      </c>
      <c r="AB48" s="34"/>
      <c r="AC48">
        <v>7972</v>
      </c>
      <c r="AD48">
        <v>304.70732500000003</v>
      </c>
      <c r="AE48">
        <v>26.16281</v>
      </c>
      <c r="AF48">
        <v>79.709999999999994</v>
      </c>
      <c r="AG48">
        <v>203.66331500000001</v>
      </c>
      <c r="AH48">
        <v>20.366332</v>
      </c>
      <c r="AI48">
        <v>3.8220999999999998E-2</v>
      </c>
      <c r="AJ48">
        <v>2.6332000000000001E-2</v>
      </c>
      <c r="AK48">
        <v>0.68895399999999996</v>
      </c>
      <c r="AL48">
        <v>3.1800000000000002E-2</v>
      </c>
      <c r="AM48">
        <v>2.2499999999999999E-2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25">
      <c r="A49" t="s">
        <v>756</v>
      </c>
      <c r="B49" s="2">
        <v>1</v>
      </c>
      <c r="C49" t="s">
        <v>28</v>
      </c>
      <c r="D49">
        <v>15</v>
      </c>
      <c r="E49" t="s">
        <v>1</v>
      </c>
      <c r="F49" t="s">
        <v>767</v>
      </c>
      <c r="G49" t="s">
        <v>245</v>
      </c>
      <c r="H49" s="2">
        <v>89.892298644533497</v>
      </c>
      <c r="I49">
        <v>84.329873520159694</v>
      </c>
      <c r="J49" s="5" t="s">
        <v>51</v>
      </c>
      <c r="K49" s="29">
        <v>8233</v>
      </c>
      <c r="L49" s="29">
        <v>0</v>
      </c>
      <c r="M49" s="29">
        <f t="shared" si="2"/>
        <v>0</v>
      </c>
      <c r="N49" s="29">
        <v>0</v>
      </c>
      <c r="O49" s="29">
        <v>0</v>
      </c>
      <c r="P49" s="29">
        <v>27.391461480750898</v>
      </c>
      <c r="Q49" s="29">
        <f t="shared" si="0"/>
        <v>1.0757102028400283</v>
      </c>
      <c r="R49" s="29">
        <v>0.50507657321251809</v>
      </c>
      <c r="S49" s="29">
        <f t="shared" si="1"/>
        <v>8.0373402492246337E-2</v>
      </c>
      <c r="T49" s="29">
        <v>1.0101021615305765</v>
      </c>
      <c r="U49" s="29">
        <v>10.8714</v>
      </c>
      <c r="V49" s="29">
        <v>71</v>
      </c>
      <c r="W49" s="29">
        <f t="shared" si="3"/>
        <v>2.6666666666666665</v>
      </c>
      <c r="X49" s="29">
        <f t="shared" si="4"/>
        <v>6.333333333333333</v>
      </c>
      <c r="Y49" s="29">
        <f t="shared" si="5"/>
        <v>9</v>
      </c>
      <c r="Z49" s="29">
        <v>16</v>
      </c>
      <c r="AA49" s="2" t="s">
        <v>2230</v>
      </c>
      <c r="AB49" s="34"/>
      <c r="AC49">
        <v>8373</v>
      </c>
      <c r="AD49">
        <v>304.70732500000003</v>
      </c>
      <c r="AE49">
        <v>27.478826999999999</v>
      </c>
      <c r="AF49">
        <v>83.72</v>
      </c>
      <c r="AG49">
        <v>249.04534000000001</v>
      </c>
      <c r="AH49">
        <v>24.904534000000002</v>
      </c>
      <c r="AI49">
        <v>3.6381999999999998E-2</v>
      </c>
      <c r="AJ49">
        <v>1.8419000000000001E-2</v>
      </c>
      <c r="AK49">
        <v>0.50626800000000005</v>
      </c>
      <c r="AL49">
        <v>3.2800000000000003E-2</v>
      </c>
      <c r="AM49">
        <v>2.75E-2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25">
      <c r="A50" t="s">
        <v>757</v>
      </c>
      <c r="B50">
        <v>2</v>
      </c>
      <c r="C50" t="s">
        <v>2</v>
      </c>
      <c r="D50">
        <v>3</v>
      </c>
      <c r="E50" t="s">
        <v>1</v>
      </c>
      <c r="F50" t="s">
        <v>246</v>
      </c>
      <c r="G50" t="s">
        <v>244</v>
      </c>
      <c r="H50" s="2">
        <v>89.292608298087885</v>
      </c>
      <c r="I50">
        <v>76.904677624834903</v>
      </c>
      <c r="J50" s="5" t="s">
        <v>52</v>
      </c>
      <c r="K50" s="29">
        <v>12215</v>
      </c>
      <c r="L50" s="29">
        <v>107</v>
      </c>
      <c r="M50" s="29">
        <f t="shared" si="2"/>
        <v>0.8759721653704462</v>
      </c>
      <c r="N50" s="29">
        <v>3.9776470588235864E-2</v>
      </c>
      <c r="O50" s="29">
        <v>5.5395188679235187E-2</v>
      </c>
      <c r="P50" s="29">
        <v>39.803072336285759</v>
      </c>
      <c r="Q50" s="29">
        <f t="shared" si="0"/>
        <v>13.487321058374889</v>
      </c>
      <c r="R50" s="29">
        <v>0.60102241166860582</v>
      </c>
      <c r="S50" s="29">
        <f t="shared" si="1"/>
        <v>1.5572435963841391E-2</v>
      </c>
      <c r="T50" s="29">
        <v>0.67201187649364813</v>
      </c>
      <c r="U50" s="29">
        <v>4.3804400000000001</v>
      </c>
      <c r="V50" s="29">
        <v>36</v>
      </c>
      <c r="W50" s="29">
        <f>AVERAGE(7,1,2)</f>
        <v>3.3333333333333335</v>
      </c>
      <c r="X50" s="29">
        <f>AVERAGE(4,7,5)</f>
        <v>5.333333333333333</v>
      </c>
      <c r="Y50" s="29">
        <f>AVERAGE(11,8,7)</f>
        <v>8.6666666666666661</v>
      </c>
      <c r="Z50" s="29">
        <v>99</v>
      </c>
      <c r="AA50" s="2" t="s">
        <v>2231</v>
      </c>
      <c r="AB50" s="34"/>
      <c r="AC50">
        <v>12325</v>
      </c>
      <c r="AD50">
        <v>310.20157499999999</v>
      </c>
      <c r="AE50">
        <v>39.732228999999997</v>
      </c>
      <c r="AF50">
        <v>123.24</v>
      </c>
      <c r="AG50">
        <v>436.91425099999998</v>
      </c>
      <c r="AH50">
        <v>43.691425000000002</v>
      </c>
      <c r="AI50">
        <v>2.5165E-2</v>
      </c>
      <c r="AJ50">
        <v>1.5158E-2</v>
      </c>
      <c r="AK50">
        <v>0.60234200000000004</v>
      </c>
      <c r="AL50">
        <v>2.1874999999999999E-2</v>
      </c>
      <c r="AM50">
        <v>1.7500000000000002E-2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25">
      <c r="A51" t="s">
        <v>757</v>
      </c>
      <c r="B51" s="29">
        <v>2</v>
      </c>
      <c r="C51" t="s">
        <v>13</v>
      </c>
      <c r="D51">
        <v>11</v>
      </c>
      <c r="E51" t="s">
        <v>1</v>
      </c>
      <c r="F51" t="s">
        <v>246</v>
      </c>
      <c r="G51" t="s">
        <v>244</v>
      </c>
      <c r="H51" s="2">
        <v>89.292608298087885</v>
      </c>
      <c r="I51">
        <v>76.904677624834903</v>
      </c>
      <c r="J51" s="5" t="s">
        <v>51</v>
      </c>
      <c r="K51" s="29">
        <v>580</v>
      </c>
      <c r="L51" s="29">
        <v>377</v>
      </c>
      <c r="M51" s="29">
        <f t="shared" si="2"/>
        <v>65</v>
      </c>
      <c r="N51" s="29">
        <v>0.40721026785714248</v>
      </c>
      <c r="O51" s="29">
        <v>0.18247826859042179</v>
      </c>
      <c r="P51" s="29">
        <v>1.889953496115083</v>
      </c>
      <c r="Q51" s="29">
        <f t="shared" si="0"/>
        <v>24.425797781795787</v>
      </c>
      <c r="R51" s="29">
        <v>1.8386899953441287</v>
      </c>
      <c r="S51" s="29">
        <f t="shared" si="1"/>
        <v>1.2532400196393643</v>
      </c>
      <c r="U51" s="29">
        <v>4.3804400000000001</v>
      </c>
      <c r="V51" s="29">
        <v>36</v>
      </c>
      <c r="W51" s="29">
        <f>AVERAGE(7,1,2)</f>
        <v>3.3333333333333335</v>
      </c>
      <c r="X51" s="29">
        <f>AVERAGE(4,7,5)</f>
        <v>5.333333333333333</v>
      </c>
      <c r="Y51" s="29">
        <f>AVERAGE(11,8,7)</f>
        <v>8.6666666666666661</v>
      </c>
      <c r="Z51" s="29">
        <v>99</v>
      </c>
      <c r="AA51" s="2" t="s">
        <v>2231</v>
      </c>
      <c r="AB51" s="34"/>
      <c r="AC51">
        <v>591</v>
      </c>
      <c r="AD51">
        <v>310.20157499999999</v>
      </c>
      <c r="AE51">
        <v>1.905213</v>
      </c>
      <c r="AF51">
        <v>4.41</v>
      </c>
      <c r="AG51">
        <v>5.6570220000000004</v>
      </c>
      <c r="AH51">
        <v>0.56570200000000004</v>
      </c>
      <c r="AI51">
        <v>0.52419000000000004</v>
      </c>
      <c r="AJ51">
        <v>0.96554899999999999</v>
      </c>
      <c r="AK51">
        <v>1.841982</v>
      </c>
      <c r="AL51">
        <v>0.110125</v>
      </c>
      <c r="AM51">
        <v>5.2499999999999998E-2</v>
      </c>
      <c r="AN51">
        <v>21</v>
      </c>
      <c r="AO51">
        <v>6.7697999999999994E-2</v>
      </c>
      <c r="AP51">
        <v>4.0618749999999997</v>
      </c>
      <c r="AQ51">
        <v>36.040609000000003</v>
      </c>
      <c r="AR51">
        <v>0.71019900000000002</v>
      </c>
      <c r="AS51">
        <v>0.451596</v>
      </c>
      <c r="AT51">
        <v>10.142856999999999</v>
      </c>
      <c r="AU51">
        <v>3.3359510000000001</v>
      </c>
      <c r="AV51">
        <v>7.7677999999999997E-2</v>
      </c>
      <c r="AW51">
        <v>6.4326999999999995E-2</v>
      </c>
      <c r="AX51">
        <v>14.664812</v>
      </c>
      <c r="AY51">
        <v>3.5273949999999998</v>
      </c>
      <c r="AZ51">
        <v>57.402997999999997</v>
      </c>
      <c r="BA51">
        <v>28.252655000000001</v>
      </c>
      <c r="BB51">
        <v>12.389455999999999</v>
      </c>
      <c r="BC51">
        <v>10.608480999999999</v>
      </c>
      <c r="BD51">
        <v>6.0952950000000001</v>
      </c>
      <c r="BE51">
        <v>2.1408719999999999</v>
      </c>
    </row>
    <row r="52" spans="1:57" x14ac:dyDescent="0.25">
      <c r="A52" t="s">
        <v>757</v>
      </c>
      <c r="B52" s="29">
        <v>2</v>
      </c>
      <c r="C52" t="s">
        <v>5</v>
      </c>
      <c r="D52">
        <v>14</v>
      </c>
      <c r="E52" t="s">
        <v>1</v>
      </c>
      <c r="F52" t="s">
        <v>246</v>
      </c>
      <c r="G52" t="s">
        <v>244</v>
      </c>
      <c r="H52" s="2">
        <v>89.292608298087885</v>
      </c>
      <c r="I52">
        <v>76.904677624834903</v>
      </c>
      <c r="J52" s="5" t="s">
        <v>52</v>
      </c>
      <c r="K52" s="29">
        <v>5362</v>
      </c>
      <c r="L52" s="29">
        <v>118</v>
      </c>
      <c r="M52" s="29">
        <f t="shared" si="2"/>
        <v>2.2006713912719134</v>
      </c>
      <c r="N52" s="29">
        <v>4.057400000000342E-2</v>
      </c>
      <c r="O52" s="29">
        <v>8.1463512763581158E-2</v>
      </c>
      <c r="P52" s="29">
        <v>17.472294217532887</v>
      </c>
      <c r="Q52" s="29">
        <f t="shared" si="0"/>
        <v>8.8434570603779825</v>
      </c>
      <c r="R52" s="29">
        <v>0.69764931809159336</v>
      </c>
      <c r="S52" s="29">
        <f t="shared" si="1"/>
        <v>0.11219934238682894</v>
      </c>
      <c r="T52" s="29">
        <v>0.67916359917933544</v>
      </c>
      <c r="U52" s="29">
        <v>4.3804400000000001</v>
      </c>
      <c r="V52" s="29">
        <v>36</v>
      </c>
      <c r="W52" s="29">
        <f t="shared" ref="W52:W101" si="6">AVERAGE(7,1,2)</f>
        <v>3.3333333333333335</v>
      </c>
      <c r="X52" s="29">
        <f t="shared" ref="X52:X101" si="7">AVERAGE(4,7,5)</f>
        <v>5.333333333333333</v>
      </c>
      <c r="Y52" s="29">
        <f t="shared" ref="Y52:Y101" si="8">AVERAGE(11,8,7)</f>
        <v>8.6666666666666661</v>
      </c>
      <c r="Z52" s="29">
        <v>99</v>
      </c>
      <c r="AA52" s="2" t="s">
        <v>2231</v>
      </c>
      <c r="AB52" s="34"/>
      <c r="AC52">
        <v>5419</v>
      </c>
      <c r="AD52">
        <v>310.20157499999999</v>
      </c>
      <c r="AE52">
        <v>17.469286</v>
      </c>
      <c r="AF52">
        <v>54.18</v>
      </c>
      <c r="AG52">
        <v>110.26653</v>
      </c>
      <c r="AH52">
        <v>11.026653</v>
      </c>
      <c r="AI52">
        <v>5.7232999999999999E-2</v>
      </c>
      <c r="AJ52">
        <v>3.9906999999999998E-2</v>
      </c>
      <c r="AK52">
        <v>0.69727799999999995</v>
      </c>
      <c r="AL52">
        <v>4.7500000000000001E-2</v>
      </c>
      <c r="AM52">
        <v>3.7499999999999999E-2</v>
      </c>
      <c r="AN52">
        <v>1</v>
      </c>
      <c r="AO52">
        <v>3.2239999999999999E-3</v>
      </c>
      <c r="AP52">
        <v>0.19342300000000001</v>
      </c>
      <c r="AQ52">
        <v>0.110722</v>
      </c>
      <c r="AR52">
        <v>2.3099999999999999E-2</v>
      </c>
      <c r="AS52">
        <v>0</v>
      </c>
      <c r="AT52">
        <v>6</v>
      </c>
      <c r="AU52">
        <v>0</v>
      </c>
      <c r="AV52">
        <v>4.62E-3</v>
      </c>
      <c r="AW52">
        <v>1.2800000000000001E-3</v>
      </c>
      <c r="AX52">
        <v>216.45021600000001</v>
      </c>
      <c r="AY52">
        <v>0</v>
      </c>
      <c r="AZ52">
        <v>363.63636400000001</v>
      </c>
      <c r="BA52">
        <v>0</v>
      </c>
      <c r="BB52">
        <v>0</v>
      </c>
      <c r="BC52">
        <v>0</v>
      </c>
      <c r="BD52">
        <v>5.3716759999999999</v>
      </c>
      <c r="BE52">
        <v>0.37267800000000001</v>
      </c>
    </row>
    <row r="53" spans="1:57" x14ac:dyDescent="0.25">
      <c r="A53" t="s">
        <v>757</v>
      </c>
      <c r="B53" s="29">
        <v>2</v>
      </c>
      <c r="C53" t="s">
        <v>28</v>
      </c>
      <c r="D53">
        <v>15</v>
      </c>
      <c r="E53" t="s">
        <v>1</v>
      </c>
      <c r="F53" t="s">
        <v>246</v>
      </c>
      <c r="G53" t="s">
        <v>244</v>
      </c>
      <c r="H53" s="2">
        <v>89.292608298087885</v>
      </c>
      <c r="I53">
        <v>76.904677624834903</v>
      </c>
      <c r="J53" s="5" t="s">
        <v>52</v>
      </c>
      <c r="K53" s="29">
        <v>8052</v>
      </c>
      <c r="L53" s="29">
        <v>47</v>
      </c>
      <c r="M53" s="29">
        <f t="shared" si="2"/>
        <v>0.58370591157476404</v>
      </c>
      <c r="N53" s="29">
        <v>0.17347500000000102</v>
      </c>
      <c r="O53" s="29">
        <v>9.7756215316297402E-3</v>
      </c>
      <c r="P53" s="29">
        <v>26.237768190894219</v>
      </c>
      <c r="Q53" s="29">
        <f t="shared" si="0"/>
        <v>7.7983087016651353E-2</v>
      </c>
      <c r="R53" s="29">
        <v>0.23001421429137275</v>
      </c>
      <c r="S53" s="29">
        <f t="shared" si="1"/>
        <v>0.35543576141339167</v>
      </c>
      <c r="T53" s="29">
        <v>0.67768802007752349</v>
      </c>
      <c r="U53" s="29">
        <v>4.3804400000000001</v>
      </c>
      <c r="V53" s="29">
        <v>36</v>
      </c>
      <c r="W53" s="29">
        <f t="shared" si="6"/>
        <v>3.3333333333333335</v>
      </c>
      <c r="X53" s="29">
        <f t="shared" si="7"/>
        <v>5.333333333333333</v>
      </c>
      <c r="Y53" s="29">
        <f t="shared" si="8"/>
        <v>8.6666666666666661</v>
      </c>
      <c r="Z53" s="29">
        <v>99</v>
      </c>
      <c r="AA53" s="2" t="s">
        <v>2231</v>
      </c>
      <c r="AB53" s="34"/>
      <c r="AC53">
        <v>8132</v>
      </c>
      <c r="AD53">
        <v>310.20157499999999</v>
      </c>
      <c r="AE53">
        <v>26.215212000000001</v>
      </c>
      <c r="AF53">
        <v>81.31</v>
      </c>
      <c r="AG53">
        <v>332.47531300000003</v>
      </c>
      <c r="AH53">
        <v>33.247531000000002</v>
      </c>
      <c r="AI53">
        <v>3.8136000000000003E-2</v>
      </c>
      <c r="AJ53">
        <v>8.7569999999999992E-3</v>
      </c>
      <c r="AK53">
        <v>0.229627</v>
      </c>
      <c r="AL53">
        <v>3.7574999999999997E-2</v>
      </c>
      <c r="AM53">
        <v>3.7499999999999999E-2</v>
      </c>
      <c r="AN53">
        <v>2</v>
      </c>
      <c r="AO53">
        <v>6.4469999999999996E-3</v>
      </c>
      <c r="AP53">
        <v>0.38684499999999999</v>
      </c>
      <c r="AQ53">
        <v>0.65174600000000005</v>
      </c>
      <c r="AR53">
        <v>0.35935</v>
      </c>
      <c r="AS53">
        <v>0.19021199999999999</v>
      </c>
      <c r="AT53">
        <v>26.5</v>
      </c>
      <c r="AU53">
        <v>7.7781750000000001</v>
      </c>
      <c r="AV53">
        <v>1.4092E-2</v>
      </c>
      <c r="AW53">
        <v>4.7860000000000003E-3</v>
      </c>
      <c r="AX53">
        <v>75.860141999999996</v>
      </c>
      <c r="AY53">
        <v>18.509291000000001</v>
      </c>
      <c r="AZ53">
        <v>143.20521099999999</v>
      </c>
      <c r="BA53">
        <v>35.160200000000003</v>
      </c>
      <c r="BB53">
        <v>22.934325000000001</v>
      </c>
      <c r="BC53">
        <v>0</v>
      </c>
      <c r="BD53">
        <v>5.5991619999999998</v>
      </c>
      <c r="BE53">
        <v>0.47140500000000002</v>
      </c>
    </row>
    <row r="54" spans="1:57" x14ac:dyDescent="0.25">
      <c r="A54" t="s">
        <v>758</v>
      </c>
      <c r="B54" s="29">
        <v>2</v>
      </c>
      <c r="C54" t="s">
        <v>13</v>
      </c>
      <c r="D54">
        <v>11</v>
      </c>
      <c r="E54" t="s">
        <v>1</v>
      </c>
      <c r="F54" t="s">
        <v>246</v>
      </c>
      <c r="G54" t="s">
        <v>244</v>
      </c>
      <c r="H54" s="2">
        <v>89.292608298087885</v>
      </c>
      <c r="I54">
        <v>76.904677624834903</v>
      </c>
      <c r="J54" s="5" t="s">
        <v>51</v>
      </c>
      <c r="K54" s="29">
        <v>7753</v>
      </c>
      <c r="L54" s="29">
        <v>1941</v>
      </c>
      <c r="M54" s="29">
        <f t="shared" si="2"/>
        <v>25.035470140590739</v>
      </c>
      <c r="N54" s="29">
        <v>3.8112694704049613E-2</v>
      </c>
      <c r="O54" s="29">
        <v>1.114710559755546</v>
      </c>
      <c r="P54" s="29">
        <v>26.923211743877719</v>
      </c>
      <c r="Q54" s="29">
        <f t="shared" si="0"/>
        <v>0.60746046596684877</v>
      </c>
      <c r="R54" s="29">
        <v>1.1013684544399098</v>
      </c>
      <c r="S54" s="29">
        <f t="shared" si="1"/>
        <v>0.5159184787351454</v>
      </c>
      <c r="T54" s="29">
        <v>0.500716060556889</v>
      </c>
      <c r="U54" s="29">
        <v>4.3804400000000001</v>
      </c>
      <c r="V54" s="29">
        <v>36</v>
      </c>
      <c r="W54" s="29">
        <f t="shared" si="6"/>
        <v>3.3333333333333335</v>
      </c>
      <c r="X54" s="29">
        <f t="shared" si="7"/>
        <v>5.333333333333333</v>
      </c>
      <c r="Y54" s="29">
        <f t="shared" si="8"/>
        <v>8.6666666666666661</v>
      </c>
      <c r="Z54" s="29">
        <v>99</v>
      </c>
      <c r="AA54" s="2" t="s">
        <v>2231</v>
      </c>
      <c r="AB54" s="34"/>
      <c r="AC54">
        <v>8159</v>
      </c>
      <c r="AD54">
        <v>302.04739999999998</v>
      </c>
      <c r="AE54">
        <v>27.012316999999999</v>
      </c>
      <c r="AF54">
        <v>81.56</v>
      </c>
      <c r="AG54">
        <v>203.865216</v>
      </c>
      <c r="AH54">
        <v>20.386521999999999</v>
      </c>
      <c r="AI54">
        <v>3.7018000000000002E-2</v>
      </c>
      <c r="AJ54">
        <v>4.0787999999999998E-2</v>
      </c>
      <c r="AK54">
        <v>1.1018289999999999</v>
      </c>
      <c r="AL54">
        <v>2.8324999999999999E-2</v>
      </c>
      <c r="AM54">
        <v>7.4999999999999997E-3</v>
      </c>
      <c r="AN54">
        <v>6</v>
      </c>
      <c r="AO54">
        <v>1.9864E-2</v>
      </c>
      <c r="AP54">
        <v>1.1918660000000001</v>
      </c>
      <c r="AQ54">
        <v>0.67410199999999998</v>
      </c>
      <c r="AR54">
        <v>4.675E-2</v>
      </c>
      <c r="AS54">
        <v>1.7343000000000001E-2</v>
      </c>
      <c r="AT54">
        <v>9.1666670000000003</v>
      </c>
      <c r="AU54">
        <v>1.7224010000000001</v>
      </c>
      <c r="AV54">
        <v>5.7239999999999999E-3</v>
      </c>
      <c r="AW54">
        <v>3.16E-3</v>
      </c>
      <c r="AX54">
        <v>183.12850399999999</v>
      </c>
      <c r="AY54">
        <v>28.521909999999998</v>
      </c>
      <c r="AZ54">
        <v>626.94130099999995</v>
      </c>
      <c r="BA54">
        <v>288.42397099999999</v>
      </c>
      <c r="BB54">
        <v>28.325769999999999</v>
      </c>
      <c r="BC54">
        <v>31.856826000000002</v>
      </c>
      <c r="BD54">
        <v>5.3372529999999996</v>
      </c>
      <c r="BE54">
        <v>1.154701</v>
      </c>
    </row>
    <row r="55" spans="1:57" x14ac:dyDescent="0.25">
      <c r="A55" t="s">
        <v>758</v>
      </c>
      <c r="B55" s="29">
        <v>2</v>
      </c>
      <c r="C55" t="s">
        <v>4</v>
      </c>
      <c r="D55">
        <v>12</v>
      </c>
      <c r="E55" t="s">
        <v>1</v>
      </c>
      <c r="F55" t="s">
        <v>246</v>
      </c>
      <c r="G55" t="s">
        <v>244</v>
      </c>
      <c r="H55" s="2">
        <v>89.292608298087885</v>
      </c>
      <c r="I55">
        <v>76.904677624834903</v>
      </c>
      <c r="J55" s="5" t="s">
        <v>50</v>
      </c>
      <c r="K55" s="29">
        <v>3923</v>
      </c>
      <c r="L55" s="29">
        <v>121</v>
      </c>
      <c r="M55" s="29">
        <f t="shared" si="2"/>
        <v>3.0843742034157531</v>
      </c>
      <c r="N55" s="29">
        <v>4.2105000000000725E-2</v>
      </c>
      <c r="O55" s="29">
        <v>0.10417855698649962</v>
      </c>
      <c r="P55" s="29">
        <v>13.623082635267933</v>
      </c>
      <c r="Q55" s="29">
        <f t="shared" si="0"/>
        <v>12.692668642642937</v>
      </c>
      <c r="R55" s="29">
        <v>0.76276520408073667</v>
      </c>
      <c r="S55" s="29">
        <f t="shared" si="1"/>
        <v>0.17731522837597224</v>
      </c>
      <c r="T55" s="29">
        <v>0.500716060556889</v>
      </c>
      <c r="U55" s="29">
        <v>4.3804400000000001</v>
      </c>
      <c r="V55" s="29">
        <v>36</v>
      </c>
      <c r="W55" s="29">
        <f t="shared" si="6"/>
        <v>3.3333333333333335</v>
      </c>
      <c r="X55" s="29">
        <f t="shared" si="7"/>
        <v>5.333333333333333</v>
      </c>
      <c r="Y55" s="29">
        <f t="shared" si="8"/>
        <v>8.6666666666666661</v>
      </c>
      <c r="Z55" s="29">
        <v>99</v>
      </c>
      <c r="AA55" s="2" t="s">
        <v>2231</v>
      </c>
      <c r="AB55" s="34"/>
      <c r="AC55">
        <v>4131</v>
      </c>
      <c r="AD55">
        <v>302.04739999999998</v>
      </c>
      <c r="AE55">
        <v>13.676660999999999</v>
      </c>
      <c r="AF55">
        <v>41.29</v>
      </c>
      <c r="AG55">
        <v>68.060897999999995</v>
      </c>
      <c r="AH55">
        <v>6.8060900000000002</v>
      </c>
      <c r="AI55">
        <v>7.3114999999999999E-2</v>
      </c>
      <c r="AJ55">
        <v>5.6727E-2</v>
      </c>
      <c r="AK55">
        <v>0.77585899999999997</v>
      </c>
      <c r="AL55">
        <v>5.8138000000000002E-2</v>
      </c>
      <c r="AM55">
        <v>4.7500000000000001E-2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25">
      <c r="A56" t="s">
        <v>758</v>
      </c>
      <c r="B56" s="29">
        <v>2</v>
      </c>
      <c r="C56" t="s">
        <v>28</v>
      </c>
      <c r="D56">
        <v>15</v>
      </c>
      <c r="E56" t="s">
        <v>1</v>
      </c>
      <c r="F56" t="s">
        <v>246</v>
      </c>
      <c r="G56" t="s">
        <v>244</v>
      </c>
      <c r="H56" s="2">
        <v>89.292608298087885</v>
      </c>
      <c r="I56">
        <v>76.904677624834903</v>
      </c>
      <c r="J56" s="5" t="s">
        <v>50</v>
      </c>
      <c r="K56" s="29">
        <v>811</v>
      </c>
      <c r="L56" s="29">
        <v>341</v>
      </c>
      <c r="M56" s="29">
        <f t="shared" si="2"/>
        <v>42.046855733662149</v>
      </c>
      <c r="N56" s="29">
        <v>0.16286077586206915</v>
      </c>
      <c r="O56" s="29">
        <v>0.20141187684056594</v>
      </c>
      <c r="P56" s="29">
        <v>2.8162936572017063</v>
      </c>
      <c r="Q56" s="29">
        <f t="shared" si="0"/>
        <v>23.499457620709165</v>
      </c>
      <c r="R56" s="29">
        <v>1.6072269280365794</v>
      </c>
      <c r="S56" s="29">
        <f t="shared" si="1"/>
        <v>1.021776952331815</v>
      </c>
      <c r="U56" s="29">
        <v>4.3804400000000001</v>
      </c>
      <c r="V56" s="29">
        <v>36</v>
      </c>
      <c r="W56" s="29">
        <f t="shared" si="6"/>
        <v>3.3333333333333335</v>
      </c>
      <c r="X56" s="29">
        <f t="shared" si="7"/>
        <v>5.333333333333333</v>
      </c>
      <c r="Y56" s="29">
        <f t="shared" si="8"/>
        <v>8.6666666666666661</v>
      </c>
      <c r="Z56" s="29">
        <v>99</v>
      </c>
      <c r="AA56" s="2" t="s">
        <v>2231</v>
      </c>
      <c r="AB56" s="34"/>
      <c r="AC56">
        <v>866</v>
      </c>
      <c r="AD56">
        <v>302.04739999999998</v>
      </c>
      <c r="AE56">
        <v>2.8671000000000002</v>
      </c>
      <c r="AF56">
        <v>6.8</v>
      </c>
      <c r="AG56">
        <v>11.8</v>
      </c>
      <c r="AH56">
        <v>1.18</v>
      </c>
      <c r="AI56">
        <v>0.34689599999999998</v>
      </c>
      <c r="AJ56">
        <v>0.57028599999999996</v>
      </c>
      <c r="AK56">
        <v>1.643967</v>
      </c>
      <c r="AL56">
        <v>0.1216</v>
      </c>
      <c r="AM56">
        <v>2.5000000000000001E-3</v>
      </c>
      <c r="AN56">
        <v>32</v>
      </c>
      <c r="AO56">
        <v>0.105944</v>
      </c>
      <c r="AP56">
        <v>6.3566180000000001</v>
      </c>
      <c r="AQ56">
        <v>29.907620999999999</v>
      </c>
      <c r="AR56">
        <v>0.19856099999999999</v>
      </c>
      <c r="AS56">
        <v>0.30921500000000002</v>
      </c>
      <c r="AT56">
        <v>8.09375</v>
      </c>
      <c r="AU56">
        <v>4.496302</v>
      </c>
      <c r="AV56">
        <v>2.7990999999999999E-2</v>
      </c>
      <c r="AW56">
        <v>4.4239000000000001E-2</v>
      </c>
      <c r="AX56">
        <v>110.30804000000001</v>
      </c>
      <c r="AY56">
        <v>91.144385999999997</v>
      </c>
      <c r="AZ56">
        <v>347.03887500000002</v>
      </c>
      <c r="BA56">
        <v>88.399299999999997</v>
      </c>
      <c r="BB56">
        <v>9.0533870000000007</v>
      </c>
      <c r="BC56">
        <v>8.2459109999999995</v>
      </c>
      <c r="BD56">
        <v>8.3202510000000007</v>
      </c>
      <c r="BE56">
        <v>2.9249879999999999</v>
      </c>
    </row>
    <row r="57" spans="1:57" x14ac:dyDescent="0.25">
      <c r="A57" t="s">
        <v>759</v>
      </c>
      <c r="B57" s="29">
        <v>2</v>
      </c>
      <c r="C57" t="s">
        <v>8</v>
      </c>
      <c r="D57">
        <v>1</v>
      </c>
      <c r="E57" t="s">
        <v>1</v>
      </c>
      <c r="F57" t="s">
        <v>246</v>
      </c>
      <c r="G57" t="s">
        <v>244</v>
      </c>
      <c r="H57" s="2">
        <v>89.292608298087885</v>
      </c>
      <c r="I57">
        <v>76.904677624834903</v>
      </c>
      <c r="J57" s="5" t="s">
        <v>50</v>
      </c>
      <c r="K57" s="29">
        <v>6481</v>
      </c>
      <c r="L57" s="29">
        <v>0</v>
      </c>
      <c r="M57" s="29">
        <f t="shared" si="2"/>
        <v>0</v>
      </c>
      <c r="N57" s="29">
        <v>0</v>
      </c>
      <c r="O57" s="29">
        <v>0</v>
      </c>
      <c r="P57" s="29">
        <v>22.160336767693451</v>
      </c>
      <c r="Q57" s="29">
        <f t="shared" si="0"/>
        <v>4.1554145102174189</v>
      </c>
      <c r="R57" s="29">
        <v>0.31662972348026325</v>
      </c>
      <c r="S57" s="29">
        <f t="shared" si="1"/>
        <v>0.26882025222450118</v>
      </c>
      <c r="T57" s="29">
        <v>1.0013583579823255</v>
      </c>
      <c r="U57" s="29">
        <v>4.3804400000000001</v>
      </c>
      <c r="V57" s="29">
        <v>36</v>
      </c>
      <c r="W57" s="29">
        <f t="shared" si="6"/>
        <v>3.3333333333333335</v>
      </c>
      <c r="X57" s="29">
        <f t="shared" si="7"/>
        <v>5.333333333333333</v>
      </c>
      <c r="Y57" s="29">
        <f t="shared" si="8"/>
        <v>8.6666666666666661</v>
      </c>
      <c r="Z57" s="29">
        <v>99</v>
      </c>
      <c r="AA57" s="2" t="s">
        <v>2231</v>
      </c>
      <c r="AB57" s="34"/>
      <c r="AC57">
        <v>6708</v>
      </c>
      <c r="AD57">
        <v>301.65224999999998</v>
      </c>
      <c r="AE57">
        <v>22.237527</v>
      </c>
      <c r="AF57">
        <v>67.069999999999993</v>
      </c>
      <c r="AG57">
        <v>228.63688500000001</v>
      </c>
      <c r="AH57">
        <v>22.863688</v>
      </c>
      <c r="AI57">
        <v>4.4967E-2</v>
      </c>
      <c r="AJ57">
        <v>1.4328E-2</v>
      </c>
      <c r="AK57">
        <v>0.31862800000000002</v>
      </c>
      <c r="AL57">
        <v>4.3374999999999997E-2</v>
      </c>
      <c r="AM57">
        <v>4.2500000000000003E-2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25">
      <c r="A58" t="s">
        <v>759</v>
      </c>
      <c r="B58" s="29">
        <v>2</v>
      </c>
      <c r="C58" t="s">
        <v>9</v>
      </c>
      <c r="D58">
        <v>2</v>
      </c>
      <c r="E58" t="s">
        <v>1</v>
      </c>
      <c r="F58" t="s">
        <v>246</v>
      </c>
      <c r="G58" t="s">
        <v>244</v>
      </c>
      <c r="H58" s="2">
        <v>89.292608298087885</v>
      </c>
      <c r="I58">
        <v>76.904677624834903</v>
      </c>
      <c r="J58" s="5" t="s">
        <v>52</v>
      </c>
      <c r="K58" s="29">
        <v>3831</v>
      </c>
      <c r="L58" s="29">
        <v>188</v>
      </c>
      <c r="M58" s="29">
        <f t="shared" si="2"/>
        <v>4.907334899504046</v>
      </c>
      <c r="N58" s="29">
        <v>6.3738157894732875E-2</v>
      </c>
      <c r="O58" s="29">
        <v>0.12993254083819644</v>
      </c>
      <c r="P58" s="29">
        <v>13.099251682924489</v>
      </c>
      <c r="Q58" s="29">
        <f t="shared" si="0"/>
        <v>13.216499594986381</v>
      </c>
      <c r="R58" s="29">
        <v>0.81452500259734995</v>
      </c>
      <c r="S58" s="29">
        <f t="shared" si="1"/>
        <v>0.22907502689258552</v>
      </c>
      <c r="T58" s="29">
        <v>0.99841621840656081</v>
      </c>
      <c r="U58" s="29">
        <v>4.3804400000000001</v>
      </c>
      <c r="V58" s="29">
        <v>36</v>
      </c>
      <c r="W58" s="29">
        <f t="shared" si="6"/>
        <v>3.3333333333333335</v>
      </c>
      <c r="X58" s="29">
        <f t="shared" si="7"/>
        <v>5.333333333333333</v>
      </c>
      <c r="Y58" s="29">
        <f t="shared" si="8"/>
        <v>8.6666666666666661</v>
      </c>
      <c r="Z58" s="29">
        <v>99</v>
      </c>
      <c r="AA58" s="2" t="s">
        <v>2231</v>
      </c>
      <c r="AB58" s="34"/>
      <c r="AC58">
        <v>3964</v>
      </c>
      <c r="AD58">
        <v>301.65224999999998</v>
      </c>
      <c r="AE58">
        <v>13.140959000000001</v>
      </c>
      <c r="AF58">
        <v>39.57</v>
      </c>
      <c r="AG58">
        <v>63.781855999999998</v>
      </c>
      <c r="AH58">
        <v>6.3781860000000004</v>
      </c>
      <c r="AI58">
        <v>7.6095999999999997E-2</v>
      </c>
      <c r="AJ58">
        <v>6.2075999999999999E-2</v>
      </c>
      <c r="AK58">
        <v>0.81575900000000001</v>
      </c>
      <c r="AL58">
        <v>5.9749999999999998E-2</v>
      </c>
      <c r="AM58">
        <v>4.7500000000000001E-2</v>
      </c>
      <c r="AN58">
        <v>2</v>
      </c>
      <c r="AO58">
        <v>6.6299999999999996E-3</v>
      </c>
      <c r="AP58">
        <v>0.39780900000000002</v>
      </c>
      <c r="AQ58">
        <v>1.311806</v>
      </c>
      <c r="AR58">
        <v>0.65498699999999999</v>
      </c>
      <c r="AS58">
        <v>0.47162300000000001</v>
      </c>
      <c r="AT58">
        <v>26</v>
      </c>
      <c r="AU58">
        <v>14.142136000000001</v>
      </c>
      <c r="AV58">
        <v>2.6199E-2</v>
      </c>
      <c r="AW58">
        <v>1.8683000000000002E-2</v>
      </c>
      <c r="AX58">
        <v>41.032187999999998</v>
      </c>
      <c r="AY58">
        <v>7.9536930000000003</v>
      </c>
      <c r="AZ58">
        <v>141.14659800000001</v>
      </c>
      <c r="BA58">
        <v>3.8725320000000001</v>
      </c>
      <c r="BB58">
        <v>151.71789999999999</v>
      </c>
      <c r="BC58">
        <v>0</v>
      </c>
      <c r="BD58">
        <v>5.9793289999999999</v>
      </c>
      <c r="BE58">
        <v>0.47140500000000002</v>
      </c>
    </row>
    <row r="59" spans="1:57" x14ac:dyDescent="0.25">
      <c r="A59" t="s">
        <v>759</v>
      </c>
      <c r="B59" s="29">
        <v>2</v>
      </c>
      <c r="C59" t="s">
        <v>2</v>
      </c>
      <c r="D59">
        <v>3</v>
      </c>
      <c r="E59" t="s">
        <v>1</v>
      </c>
      <c r="F59" t="s">
        <v>246</v>
      </c>
      <c r="G59" t="s">
        <v>244</v>
      </c>
      <c r="H59" s="2">
        <v>89.292608298087885</v>
      </c>
      <c r="I59">
        <v>76.904677624834903</v>
      </c>
      <c r="J59" s="5" t="s">
        <v>51</v>
      </c>
      <c r="K59" s="29">
        <v>16524</v>
      </c>
      <c r="L59" s="29">
        <v>35</v>
      </c>
      <c r="M59" s="29">
        <f t="shared" si="2"/>
        <v>0.21181312030985233</v>
      </c>
      <c r="N59" s="29">
        <v>1.9178571428571649E-2</v>
      </c>
      <c r="O59" s="29">
        <v>2.3934941733351978E-2</v>
      </c>
      <c r="P59" s="29">
        <v>56.500139600272583</v>
      </c>
      <c r="Q59" s="29">
        <f t="shared" si="0"/>
        <v>30.184388322361713</v>
      </c>
      <c r="R59" s="29">
        <v>0.50189725361497928</v>
      </c>
      <c r="S59" s="29">
        <f t="shared" si="1"/>
        <v>8.3552722089785147E-2</v>
      </c>
      <c r="T59" s="29">
        <v>1.0067828212445187</v>
      </c>
      <c r="U59" s="29">
        <v>4.3804400000000001</v>
      </c>
      <c r="V59" s="29">
        <v>36</v>
      </c>
      <c r="W59" s="29">
        <f t="shared" si="6"/>
        <v>3.3333333333333335</v>
      </c>
      <c r="X59" s="29">
        <f t="shared" si="7"/>
        <v>5.333333333333333</v>
      </c>
      <c r="Y59" s="29">
        <f t="shared" si="8"/>
        <v>8.6666666666666661</v>
      </c>
      <c r="Z59" s="29">
        <v>99</v>
      </c>
      <c r="AA59" s="2" t="s">
        <v>2231</v>
      </c>
      <c r="AB59" s="34"/>
      <c r="AC59">
        <v>17049</v>
      </c>
      <c r="AD59">
        <v>301.65224999999998</v>
      </c>
      <c r="AE59">
        <v>56.518723000000001</v>
      </c>
      <c r="AF59">
        <v>170.48</v>
      </c>
      <c r="AG59">
        <v>749.92173600000001</v>
      </c>
      <c r="AH59">
        <v>74.992174000000006</v>
      </c>
      <c r="AI59">
        <v>1.7691999999999999E-2</v>
      </c>
      <c r="AJ59">
        <v>8.881E-3</v>
      </c>
      <c r="AK59">
        <v>0.50199899999999997</v>
      </c>
      <c r="AL59">
        <v>1.6400000000000001E-2</v>
      </c>
      <c r="AM59">
        <v>1.7500000000000002E-2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25">
      <c r="A60" t="s">
        <v>759</v>
      </c>
      <c r="B60" s="29">
        <v>2</v>
      </c>
      <c r="C60" t="s">
        <v>3</v>
      </c>
      <c r="D60">
        <v>4</v>
      </c>
      <c r="E60" t="s">
        <v>1</v>
      </c>
      <c r="F60" t="s">
        <v>246</v>
      </c>
      <c r="G60" t="s">
        <v>244</v>
      </c>
      <c r="H60" s="2">
        <v>89.292608298087885</v>
      </c>
      <c r="I60">
        <v>76.904677624834903</v>
      </c>
      <c r="J60" s="5" t="s">
        <v>51</v>
      </c>
      <c r="K60" s="29">
        <v>11645</v>
      </c>
      <c r="L60" s="29">
        <v>0</v>
      </c>
      <c r="M60" s="29">
        <f t="shared" si="2"/>
        <v>0</v>
      </c>
      <c r="N60" s="29">
        <v>0</v>
      </c>
      <c r="O60" s="29">
        <v>0</v>
      </c>
      <c r="P60" s="29">
        <v>39.81748521212625</v>
      </c>
      <c r="Q60" s="29">
        <f t="shared" si="0"/>
        <v>13.50173393421538</v>
      </c>
      <c r="R60" s="29">
        <v>0.41451946065864281</v>
      </c>
      <c r="S60" s="29">
        <f t="shared" si="1"/>
        <v>0.17093051504612161</v>
      </c>
      <c r="T60" s="29">
        <v>1.0055695187741445</v>
      </c>
      <c r="U60" s="29">
        <v>4.3804400000000001</v>
      </c>
      <c r="V60" s="29">
        <v>36</v>
      </c>
      <c r="W60" s="29">
        <f t="shared" si="6"/>
        <v>3.3333333333333335</v>
      </c>
      <c r="X60" s="29">
        <f t="shared" si="7"/>
        <v>5.333333333333333</v>
      </c>
      <c r="Y60" s="29">
        <f t="shared" si="8"/>
        <v>8.6666666666666661</v>
      </c>
      <c r="Z60" s="29">
        <v>99</v>
      </c>
      <c r="AA60" s="2" t="s">
        <v>2231</v>
      </c>
      <c r="AB60" s="34"/>
      <c r="AC60">
        <v>12055</v>
      </c>
      <c r="AD60">
        <v>301.65224999999998</v>
      </c>
      <c r="AE60">
        <v>39.963236000000002</v>
      </c>
      <c r="AF60">
        <v>120.54</v>
      </c>
      <c r="AG60">
        <v>484.96244000000002</v>
      </c>
      <c r="AH60">
        <v>48.496243999999997</v>
      </c>
      <c r="AI60">
        <v>2.5021000000000002E-2</v>
      </c>
      <c r="AJ60">
        <v>1.0373E-2</v>
      </c>
      <c r="AK60">
        <v>0.41455999999999998</v>
      </c>
      <c r="AL60">
        <v>2.3125E-2</v>
      </c>
      <c r="AM60">
        <v>2.2499999999999999E-2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25">
      <c r="A61" t="s">
        <v>759</v>
      </c>
      <c r="B61" s="29">
        <v>2</v>
      </c>
      <c r="C61" t="s">
        <v>12</v>
      </c>
      <c r="D61">
        <v>5</v>
      </c>
      <c r="E61" t="s">
        <v>1</v>
      </c>
      <c r="F61" t="s">
        <v>246</v>
      </c>
      <c r="G61" t="s">
        <v>244</v>
      </c>
      <c r="H61" s="2">
        <v>89.292608298087885</v>
      </c>
      <c r="I61">
        <v>76.904677624834903</v>
      </c>
      <c r="J61" s="5" t="s">
        <v>52</v>
      </c>
      <c r="K61" s="29">
        <v>12523</v>
      </c>
      <c r="L61" s="29">
        <v>126</v>
      </c>
      <c r="M61" s="29">
        <f t="shared" si="2"/>
        <v>1.0061486864169928</v>
      </c>
      <c r="N61" s="29">
        <v>4.1100000000000414E-2</v>
      </c>
      <c r="O61" s="29">
        <v>6.4966270419098221E-2</v>
      </c>
      <c r="P61" s="29">
        <v>42.81961076096669</v>
      </c>
      <c r="Q61" s="29">
        <f t="shared" si="0"/>
        <v>16.50385948305582</v>
      </c>
      <c r="R61" s="29">
        <v>0.646856234228674</v>
      </c>
      <c r="S61" s="29">
        <f t="shared" si="1"/>
        <v>6.1406258523909574E-2</v>
      </c>
      <c r="T61" s="29">
        <v>1.0087350972308418</v>
      </c>
      <c r="U61" s="29">
        <v>4.3804400000000001</v>
      </c>
      <c r="V61" s="29">
        <v>36</v>
      </c>
      <c r="W61" s="29">
        <f t="shared" si="6"/>
        <v>3.3333333333333335</v>
      </c>
      <c r="X61" s="29">
        <f t="shared" si="7"/>
        <v>5.333333333333333</v>
      </c>
      <c r="Y61" s="29">
        <f t="shared" si="8"/>
        <v>8.6666666666666661</v>
      </c>
      <c r="Z61" s="29">
        <v>99</v>
      </c>
      <c r="AA61" s="2" t="s">
        <v>2231</v>
      </c>
      <c r="AB61" s="34"/>
      <c r="AC61">
        <v>12995</v>
      </c>
      <c r="AD61">
        <v>301.65224999999998</v>
      </c>
      <c r="AE61">
        <v>43.079407000000003</v>
      </c>
      <c r="AF61">
        <v>129.94</v>
      </c>
      <c r="AG61">
        <v>485.25529</v>
      </c>
      <c r="AH61">
        <v>48.525528999999999</v>
      </c>
      <c r="AI61">
        <v>2.3213000000000001E-2</v>
      </c>
      <c r="AJ61">
        <v>1.499E-2</v>
      </c>
      <c r="AK61">
        <v>0.64576599999999995</v>
      </c>
      <c r="AL61">
        <v>1.9599999999999999E-2</v>
      </c>
      <c r="AM61">
        <v>1.7500000000000002E-2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25">
      <c r="A62" t="s">
        <v>759</v>
      </c>
      <c r="B62" s="29">
        <v>2</v>
      </c>
      <c r="C62" t="s">
        <v>21</v>
      </c>
      <c r="D62">
        <v>7</v>
      </c>
      <c r="E62" t="s">
        <v>1</v>
      </c>
      <c r="F62" t="s">
        <v>246</v>
      </c>
      <c r="G62" t="s">
        <v>244</v>
      </c>
      <c r="H62" s="2">
        <v>89.292608298087885</v>
      </c>
      <c r="I62">
        <v>76.904677624834903</v>
      </c>
      <c r="J62" s="5" t="s">
        <v>52</v>
      </c>
      <c r="K62" s="29">
        <v>15350</v>
      </c>
      <c r="L62" s="29">
        <v>11</v>
      </c>
      <c r="M62" s="29">
        <f t="shared" si="2"/>
        <v>7.1661237785016291E-2</v>
      </c>
      <c r="N62" s="29">
        <v>7.7699999999998326E-2</v>
      </c>
      <c r="O62" s="29">
        <v>3.4192773904788538E-3</v>
      </c>
      <c r="P62" s="29">
        <v>52.485907943850407</v>
      </c>
      <c r="Q62" s="29">
        <f t="shared" si="0"/>
        <v>26.170156665939537</v>
      </c>
      <c r="R62" s="29">
        <v>0.36721849169962179</v>
      </c>
      <c r="S62" s="29">
        <f t="shared" si="1"/>
        <v>0.21823148400514264</v>
      </c>
      <c r="T62" s="29">
        <v>1.0035868248574604</v>
      </c>
      <c r="U62" s="29">
        <v>4.3804400000000001</v>
      </c>
      <c r="V62" s="29">
        <v>36</v>
      </c>
      <c r="W62" s="29">
        <f t="shared" si="6"/>
        <v>3.3333333333333335</v>
      </c>
      <c r="X62" s="29">
        <f t="shared" si="7"/>
        <v>5.333333333333333</v>
      </c>
      <c r="Y62" s="29">
        <f t="shared" si="8"/>
        <v>8.6666666666666661</v>
      </c>
      <c r="Z62" s="29">
        <v>99</v>
      </c>
      <c r="AA62" s="2" t="s">
        <v>2231</v>
      </c>
      <c r="AB62" s="34"/>
      <c r="AC62">
        <v>15934</v>
      </c>
      <c r="AD62">
        <v>301.65224999999998</v>
      </c>
      <c r="AE62">
        <v>52.822414000000002</v>
      </c>
      <c r="AF62">
        <v>159.33000000000001</v>
      </c>
      <c r="AG62">
        <v>745.98869999999999</v>
      </c>
      <c r="AH62">
        <v>74.598870000000005</v>
      </c>
      <c r="AI62">
        <v>1.8929000000000001E-2</v>
      </c>
      <c r="AJ62">
        <v>7.0369999999999999E-3</v>
      </c>
      <c r="AK62">
        <v>0.37174600000000002</v>
      </c>
      <c r="AL62">
        <v>1.8249999999999999E-2</v>
      </c>
      <c r="AM62">
        <v>1.7500000000000002E-2</v>
      </c>
      <c r="AN62">
        <v>3</v>
      </c>
      <c r="AO62">
        <v>9.9450000000000007E-3</v>
      </c>
      <c r="AP62">
        <v>0.59671399999999997</v>
      </c>
      <c r="AQ62">
        <v>1.4811099999999999</v>
      </c>
      <c r="AR62">
        <v>0.74292499999999995</v>
      </c>
      <c r="AS62">
        <v>0.25218299999999999</v>
      </c>
      <c r="AT62">
        <v>78.666667000000004</v>
      </c>
      <c r="AU62">
        <v>22.27854</v>
      </c>
      <c r="AV62">
        <v>9.5659999999999999E-3</v>
      </c>
      <c r="AW62">
        <v>2.8180000000000002E-3</v>
      </c>
      <c r="AX62">
        <v>106.05140299999999</v>
      </c>
      <c r="AY62">
        <v>10.3081</v>
      </c>
      <c r="AZ62">
        <v>231.702922</v>
      </c>
      <c r="BA62">
        <v>57.512695999999998</v>
      </c>
      <c r="BB62">
        <v>39.358736999999998</v>
      </c>
      <c r="BC62">
        <v>11.846036</v>
      </c>
      <c r="BD62">
        <v>7.8238310000000002</v>
      </c>
      <c r="BE62">
        <v>0.76376299999999997</v>
      </c>
    </row>
    <row r="63" spans="1:57" x14ac:dyDescent="0.25">
      <c r="A63" t="s">
        <v>759</v>
      </c>
      <c r="B63" s="29">
        <v>2</v>
      </c>
      <c r="C63" t="s">
        <v>38</v>
      </c>
      <c r="D63">
        <v>9</v>
      </c>
      <c r="E63" t="s">
        <v>1</v>
      </c>
      <c r="F63" t="s">
        <v>246</v>
      </c>
      <c r="G63" t="s">
        <v>244</v>
      </c>
      <c r="H63" s="2">
        <v>89.292608298087885</v>
      </c>
      <c r="I63">
        <v>76.904677624834903</v>
      </c>
      <c r="J63" s="5" t="s">
        <v>52</v>
      </c>
      <c r="K63" s="29">
        <v>8671</v>
      </c>
      <c r="L63" s="29">
        <v>31</v>
      </c>
      <c r="M63" s="29">
        <f t="shared" si="2"/>
        <v>0.35751355091684928</v>
      </c>
      <c r="N63" s="29">
        <v>0.28235000000000809</v>
      </c>
      <c r="O63" s="29">
        <v>3.4192773904788538E-3</v>
      </c>
      <c r="P63" s="29">
        <v>29.648554252842143</v>
      </c>
      <c r="Q63" s="29">
        <f t="shared" si="0"/>
        <v>3.3328029749312726</v>
      </c>
      <c r="R63" s="29">
        <v>0.25738639037118666</v>
      </c>
      <c r="S63" s="29">
        <f t="shared" si="1"/>
        <v>0.32806358533357777</v>
      </c>
      <c r="T63" s="29">
        <v>1.0010437691067786</v>
      </c>
      <c r="U63" s="29">
        <v>4.3804400000000001</v>
      </c>
      <c r="V63" s="29">
        <v>36</v>
      </c>
      <c r="W63" s="29">
        <f t="shared" si="6"/>
        <v>3.3333333333333335</v>
      </c>
      <c r="X63" s="29">
        <f t="shared" si="7"/>
        <v>5.333333333333333</v>
      </c>
      <c r="Y63" s="29">
        <f t="shared" si="8"/>
        <v>8.6666666666666661</v>
      </c>
      <c r="Z63" s="29">
        <v>99</v>
      </c>
      <c r="AA63" s="2" t="s">
        <v>2231</v>
      </c>
      <c r="AB63" s="34"/>
      <c r="AC63">
        <v>8970</v>
      </c>
      <c r="AD63">
        <v>301.65224999999998</v>
      </c>
      <c r="AE63">
        <v>29.736228000000001</v>
      </c>
      <c r="AF63">
        <v>89.69</v>
      </c>
      <c r="AG63">
        <v>370.96443799999997</v>
      </c>
      <c r="AH63">
        <v>37.096443999999998</v>
      </c>
      <c r="AI63">
        <v>3.3625000000000002E-2</v>
      </c>
      <c r="AJ63">
        <v>8.7159999999999998E-3</v>
      </c>
      <c r="AK63">
        <v>0.259212</v>
      </c>
      <c r="AL63">
        <v>3.3099999999999997E-2</v>
      </c>
      <c r="AM63">
        <v>3.2500000000000001E-2</v>
      </c>
      <c r="AN63">
        <v>1</v>
      </c>
      <c r="AO63">
        <v>3.3149999999999998E-3</v>
      </c>
      <c r="AP63">
        <v>0.198905</v>
      </c>
      <c r="AQ63">
        <v>0.44593100000000002</v>
      </c>
      <c r="AR63">
        <v>0.4304</v>
      </c>
      <c r="AS63">
        <v>0</v>
      </c>
      <c r="AT63">
        <v>40</v>
      </c>
      <c r="AU63">
        <v>0</v>
      </c>
      <c r="AV63">
        <v>1.1036000000000001E-2</v>
      </c>
      <c r="AW63">
        <v>3.663E-3</v>
      </c>
      <c r="AX63">
        <v>90.613382999999999</v>
      </c>
      <c r="AY63">
        <v>0</v>
      </c>
      <c r="AZ63">
        <v>150.37594000000001</v>
      </c>
      <c r="BA63">
        <v>0</v>
      </c>
      <c r="BB63">
        <v>0</v>
      </c>
      <c r="BC63">
        <v>0</v>
      </c>
      <c r="BD63">
        <v>9.0231379999999994</v>
      </c>
      <c r="BE63">
        <v>0.37267800000000001</v>
      </c>
    </row>
    <row r="64" spans="1:57" x14ac:dyDescent="0.25">
      <c r="A64" t="s">
        <v>759</v>
      </c>
      <c r="B64" s="29">
        <v>2</v>
      </c>
      <c r="C64" t="s">
        <v>4</v>
      </c>
      <c r="D64">
        <v>12</v>
      </c>
      <c r="E64" t="s">
        <v>1</v>
      </c>
      <c r="F64" t="s">
        <v>246</v>
      </c>
      <c r="G64" t="s">
        <v>244</v>
      </c>
      <c r="H64" s="2">
        <v>89.292608298087885</v>
      </c>
      <c r="I64">
        <v>76.904677624834903</v>
      </c>
      <c r="J64" s="5" t="s">
        <v>50</v>
      </c>
      <c r="K64" s="29">
        <v>12596</v>
      </c>
      <c r="L64" s="29">
        <v>9</v>
      </c>
      <c r="M64" s="29">
        <f t="shared" si="2"/>
        <v>7.1451254366465544E-2</v>
      </c>
      <c r="N64" s="29">
        <v>2.0237500000007458E-2</v>
      </c>
      <c r="O64" s="29">
        <v>6.8385547809577075E-3</v>
      </c>
      <c r="P64" s="29">
        <v>43.069218010471644</v>
      </c>
      <c r="Q64" s="29">
        <f t="shared" si="0"/>
        <v>16.753466732560774</v>
      </c>
      <c r="R64" s="29">
        <v>0.47417420033059055</v>
      </c>
      <c r="S64" s="29">
        <f t="shared" si="1"/>
        <v>0.11127577537417388</v>
      </c>
      <c r="T64" s="29">
        <v>1.0051225924174092</v>
      </c>
      <c r="U64" s="29">
        <v>4.3804400000000001</v>
      </c>
      <c r="V64" s="29">
        <v>36</v>
      </c>
      <c r="W64" s="29">
        <f t="shared" si="6"/>
        <v>3.3333333333333335</v>
      </c>
      <c r="X64" s="29">
        <f t="shared" si="7"/>
        <v>5.333333333333333</v>
      </c>
      <c r="Y64" s="29">
        <f t="shared" si="8"/>
        <v>8.6666666666666661</v>
      </c>
      <c r="Z64" s="29">
        <v>99</v>
      </c>
      <c r="AA64" s="2" t="s">
        <v>2231</v>
      </c>
      <c r="AB64" s="34"/>
      <c r="AC64">
        <v>13016</v>
      </c>
      <c r="AD64">
        <v>301.65224999999998</v>
      </c>
      <c r="AE64">
        <v>43.149023</v>
      </c>
      <c r="AF64">
        <v>130.15</v>
      </c>
      <c r="AG64">
        <v>564.70639100000005</v>
      </c>
      <c r="AH64">
        <v>56.470638999999998</v>
      </c>
      <c r="AI64">
        <v>2.3174E-2</v>
      </c>
      <c r="AJ64">
        <v>1.094E-2</v>
      </c>
      <c r="AK64">
        <v>0.47207700000000002</v>
      </c>
      <c r="AL64">
        <v>2.1774999999999999E-2</v>
      </c>
      <c r="AM64">
        <v>2.2499999999999999E-2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25">
      <c r="A65" t="s">
        <v>759</v>
      </c>
      <c r="B65" s="29">
        <v>2</v>
      </c>
      <c r="C65" t="s">
        <v>5</v>
      </c>
      <c r="D65">
        <v>14</v>
      </c>
      <c r="E65" t="s">
        <v>1</v>
      </c>
      <c r="F65" t="s">
        <v>246</v>
      </c>
      <c r="G65" t="s">
        <v>244</v>
      </c>
      <c r="H65" s="2">
        <v>89.292608298087885</v>
      </c>
      <c r="I65">
        <v>76.904677624834903</v>
      </c>
      <c r="J65" s="5" t="s">
        <v>51</v>
      </c>
      <c r="K65" s="29">
        <v>11252</v>
      </c>
      <c r="L65" s="29">
        <v>79</v>
      </c>
      <c r="M65" s="29">
        <f t="shared" si="2"/>
        <v>0.70209740490579453</v>
      </c>
      <c r="N65" s="29">
        <v>1.8414473684213655E-2</v>
      </c>
      <c r="O65" s="29">
        <v>6.4966270419098221E-2</v>
      </c>
      <c r="P65" s="29">
        <v>38.473709197668065</v>
      </c>
      <c r="Q65" s="29">
        <f t="shared" si="0"/>
        <v>12.157957919757195</v>
      </c>
      <c r="R65" s="29">
        <v>0.60150228543050266</v>
      </c>
      <c r="S65" s="29">
        <f t="shared" si="1"/>
        <v>1.6052309725738234E-2</v>
      </c>
      <c r="T65" s="29">
        <v>0.89244499798974963</v>
      </c>
      <c r="U65" s="29">
        <v>4.3804400000000001</v>
      </c>
      <c r="V65" s="29">
        <v>36</v>
      </c>
      <c r="W65" s="29">
        <f t="shared" si="6"/>
        <v>3.3333333333333335</v>
      </c>
      <c r="X65" s="29">
        <f t="shared" si="7"/>
        <v>5.333333333333333</v>
      </c>
      <c r="Y65" s="29">
        <f t="shared" si="8"/>
        <v>8.6666666666666661</v>
      </c>
      <c r="Z65" s="29">
        <v>99</v>
      </c>
      <c r="AA65" s="2" t="s">
        <v>2231</v>
      </c>
      <c r="AB65" s="34"/>
      <c r="AC65">
        <v>11655</v>
      </c>
      <c r="AD65">
        <v>301.65224999999998</v>
      </c>
      <c r="AE65">
        <v>38.637205999999999</v>
      </c>
      <c r="AF65">
        <v>116.54</v>
      </c>
      <c r="AG65">
        <v>391.32235900000001</v>
      </c>
      <c r="AH65">
        <v>39.132235999999999</v>
      </c>
      <c r="AI65">
        <v>2.5878999999999999E-2</v>
      </c>
      <c r="AJ65">
        <v>1.5599E-2</v>
      </c>
      <c r="AK65">
        <v>0.602765</v>
      </c>
      <c r="AL65">
        <v>2.3375E-2</v>
      </c>
      <c r="AM65">
        <v>2.2499999999999999E-2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25">
      <c r="A66" t="s">
        <v>759</v>
      </c>
      <c r="B66" s="29">
        <v>2</v>
      </c>
      <c r="C66" t="s">
        <v>6</v>
      </c>
      <c r="D66">
        <v>14</v>
      </c>
      <c r="E66" t="s">
        <v>7</v>
      </c>
      <c r="F66" t="s">
        <v>246</v>
      </c>
      <c r="G66" t="s">
        <v>244</v>
      </c>
      <c r="H66" s="2">
        <v>89.292608298087885</v>
      </c>
      <c r="I66">
        <v>76.904677624834903</v>
      </c>
      <c r="J66" s="5" t="s">
        <v>51</v>
      </c>
      <c r="K66" s="29">
        <v>10993</v>
      </c>
      <c r="L66" s="29">
        <v>115</v>
      </c>
      <c r="M66" s="29">
        <f t="shared" si="2"/>
        <v>1.0461202583462204</v>
      </c>
      <c r="N66" s="29">
        <v>3.9022368421052139E-2</v>
      </c>
      <c r="O66" s="29">
        <v>6.4966270419098221E-2</v>
      </c>
      <c r="P66" s="29">
        <v>37.588116353534041</v>
      </c>
      <c r="Q66" s="29">
        <f t="shared" si="0"/>
        <v>11.272365075623171</v>
      </c>
      <c r="R66" s="29">
        <v>0.71710458260221288</v>
      </c>
      <c r="S66" s="29">
        <f t="shared" si="1"/>
        <v>0.13165460689744846</v>
      </c>
      <c r="T66" s="29">
        <v>0.89451857170586357</v>
      </c>
      <c r="U66" s="29">
        <v>4.3804400000000001</v>
      </c>
      <c r="V66" s="29">
        <v>36</v>
      </c>
      <c r="W66" s="29">
        <f t="shared" si="6"/>
        <v>3.3333333333333335</v>
      </c>
      <c r="X66" s="29">
        <f t="shared" si="7"/>
        <v>5.333333333333333</v>
      </c>
      <c r="Y66" s="29">
        <f t="shared" si="8"/>
        <v>8.6666666666666661</v>
      </c>
      <c r="Z66" s="29">
        <v>99</v>
      </c>
      <c r="AA66" s="2" t="s">
        <v>2231</v>
      </c>
      <c r="AB66" s="34"/>
      <c r="AC66">
        <v>11416</v>
      </c>
      <c r="AD66">
        <v>301.65224999999998</v>
      </c>
      <c r="AE66">
        <v>37.844903000000002</v>
      </c>
      <c r="AF66">
        <v>114.15</v>
      </c>
      <c r="AG66">
        <v>381.28378900000001</v>
      </c>
      <c r="AH66">
        <v>38.128379000000002</v>
      </c>
      <c r="AI66">
        <v>2.6422000000000001E-2</v>
      </c>
      <c r="AJ66">
        <v>1.8985999999999999E-2</v>
      </c>
      <c r="AK66">
        <v>0.71854200000000001</v>
      </c>
      <c r="AL66">
        <v>2.2550000000000001E-2</v>
      </c>
      <c r="AM66">
        <v>1.7500000000000002E-2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25">
      <c r="A67" t="s">
        <v>760</v>
      </c>
      <c r="B67" s="29">
        <v>2</v>
      </c>
      <c r="C67" t="s">
        <v>8</v>
      </c>
      <c r="D67">
        <v>1</v>
      </c>
      <c r="E67" t="s">
        <v>1</v>
      </c>
      <c r="F67" t="s">
        <v>246</v>
      </c>
      <c r="G67" t="s">
        <v>244</v>
      </c>
      <c r="H67" s="2">
        <v>89.292608298087885</v>
      </c>
      <c r="I67">
        <v>76.904677624834903</v>
      </c>
      <c r="J67" s="5" t="s">
        <v>50</v>
      </c>
      <c r="K67" s="29">
        <v>942</v>
      </c>
      <c r="L67" s="29">
        <v>281</v>
      </c>
      <c r="M67" s="29">
        <f t="shared" si="2"/>
        <v>29.830148619957537</v>
      </c>
      <c r="N67" s="29">
        <v>0.13603605769230664</v>
      </c>
      <c r="O67" s="29">
        <v>0.17436570289263198</v>
      </c>
      <c r="P67" s="29">
        <v>3.1587017716319101</v>
      </c>
      <c r="Q67" s="29">
        <f t="shared" ref="Q67:Q130" si="9">ABS(P67-$P$277)</f>
        <v>23.157049506278959</v>
      </c>
      <c r="R67" s="29">
        <v>1.3880945453922258</v>
      </c>
      <c r="S67" s="29">
        <f t="shared" ref="S67:S130" si="10">ABS(R67-$R$277)</f>
        <v>0.80264456968746134</v>
      </c>
      <c r="U67" s="29">
        <v>4.3804400000000001</v>
      </c>
      <c r="V67" s="29">
        <v>36</v>
      </c>
      <c r="W67" s="29">
        <f t="shared" si="6"/>
        <v>3.3333333333333335</v>
      </c>
      <c r="X67" s="29">
        <f t="shared" si="7"/>
        <v>5.333333333333333</v>
      </c>
      <c r="Y67" s="29">
        <f t="shared" si="8"/>
        <v>8.6666666666666661</v>
      </c>
      <c r="Z67" s="29">
        <v>99</v>
      </c>
      <c r="AA67" s="2" t="s">
        <v>2231</v>
      </c>
      <c r="AB67" s="34"/>
      <c r="AC67">
        <v>951</v>
      </c>
      <c r="AD67">
        <v>301.56139999999999</v>
      </c>
      <c r="AE67">
        <v>3.1535869999999999</v>
      </c>
      <c r="AF67">
        <v>7.59</v>
      </c>
      <c r="AG67">
        <v>9.8499700000000008</v>
      </c>
      <c r="AH67">
        <v>0.98499700000000001</v>
      </c>
      <c r="AI67">
        <v>0.31687300000000002</v>
      </c>
      <c r="AJ67">
        <v>0.438689</v>
      </c>
      <c r="AK67">
        <v>1.384433</v>
      </c>
      <c r="AL67">
        <v>0.161575</v>
      </c>
      <c r="AM67">
        <v>2.5000000000000001E-3</v>
      </c>
      <c r="AN67">
        <v>21</v>
      </c>
      <c r="AO67">
        <v>6.9638000000000005E-2</v>
      </c>
      <c r="AP67">
        <v>4.1782539999999999</v>
      </c>
      <c r="AQ67">
        <v>17.560462999999999</v>
      </c>
      <c r="AR67">
        <v>0.18404799999999999</v>
      </c>
      <c r="AS67">
        <v>0.33985900000000002</v>
      </c>
      <c r="AT67">
        <v>7.9523809999999999</v>
      </c>
      <c r="AU67">
        <v>5.7920309999999997</v>
      </c>
      <c r="AV67">
        <v>2.6473E-2</v>
      </c>
      <c r="AW67">
        <v>3.7477999999999997E-2</v>
      </c>
      <c r="AX67">
        <v>125.195579</v>
      </c>
      <c r="AY67">
        <v>79.770533999999998</v>
      </c>
      <c r="AZ67">
        <v>288.97247399999998</v>
      </c>
      <c r="BA67">
        <v>93.259213000000003</v>
      </c>
      <c r="BB67">
        <v>12.71434</v>
      </c>
      <c r="BC67">
        <v>11.283542000000001</v>
      </c>
      <c r="BD67">
        <v>8.2834050000000001</v>
      </c>
      <c r="BE67">
        <v>2.1408719999999999</v>
      </c>
    </row>
    <row r="68" spans="1:57" x14ac:dyDescent="0.25">
      <c r="A68" t="s">
        <v>760</v>
      </c>
      <c r="B68" s="29">
        <v>2</v>
      </c>
      <c r="C68" t="s">
        <v>3</v>
      </c>
      <c r="D68">
        <v>4</v>
      </c>
      <c r="E68" t="s">
        <v>1</v>
      </c>
      <c r="F68" t="s">
        <v>246</v>
      </c>
      <c r="G68" t="s">
        <v>244</v>
      </c>
      <c r="H68" s="2">
        <v>89.292608298087885</v>
      </c>
      <c r="I68">
        <v>76.904677624834903</v>
      </c>
      <c r="J68" s="5" t="s">
        <v>50</v>
      </c>
      <c r="K68" s="29">
        <v>10837</v>
      </c>
      <c r="L68" s="29">
        <v>0</v>
      </c>
      <c r="M68" s="29">
        <f t="shared" ref="M68:M131" si="11">L68/K68*100</f>
        <v>0</v>
      </c>
      <c r="N68" s="29">
        <v>0</v>
      </c>
      <c r="O68" s="29">
        <v>0</v>
      </c>
      <c r="P68" s="29">
        <v>36.338483120143323</v>
      </c>
      <c r="Q68" s="29">
        <f t="shared" si="9"/>
        <v>10.022731842232453</v>
      </c>
      <c r="R68" s="29">
        <v>0.44217485934094952</v>
      </c>
      <c r="S68" s="29">
        <f t="shared" si="10"/>
        <v>0.1432751163638149</v>
      </c>
      <c r="T68" s="29">
        <v>0.86216547226399076</v>
      </c>
      <c r="U68" s="29">
        <v>4.3804400000000001</v>
      </c>
      <c r="V68" s="29">
        <v>36</v>
      </c>
      <c r="W68" s="29">
        <f t="shared" si="6"/>
        <v>3.3333333333333335</v>
      </c>
      <c r="X68" s="29">
        <f t="shared" si="7"/>
        <v>5.333333333333333</v>
      </c>
      <c r="Y68" s="29">
        <f t="shared" si="8"/>
        <v>8.6666666666666661</v>
      </c>
      <c r="Z68" s="29">
        <v>99</v>
      </c>
      <c r="AA68" s="2" t="s">
        <v>2231</v>
      </c>
      <c r="AB68" s="34"/>
      <c r="AC68">
        <v>10956</v>
      </c>
      <c r="AD68">
        <v>301.56139999999999</v>
      </c>
      <c r="AE68">
        <v>36.330910000000003</v>
      </c>
      <c r="AF68">
        <v>109.55</v>
      </c>
      <c r="AG68">
        <v>437.455309</v>
      </c>
      <c r="AH68">
        <v>43.745531</v>
      </c>
      <c r="AI68">
        <v>2.7519999999999999E-2</v>
      </c>
      <c r="AJ68">
        <v>1.2193000000000001E-2</v>
      </c>
      <c r="AK68">
        <v>0.44304199999999999</v>
      </c>
      <c r="AL68">
        <v>2.5749999999999999E-2</v>
      </c>
      <c r="AM68">
        <v>2.2499999999999999E-2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25">
      <c r="A69" t="s">
        <v>760</v>
      </c>
      <c r="B69" s="29">
        <v>2</v>
      </c>
      <c r="C69" t="s">
        <v>38</v>
      </c>
      <c r="D69">
        <v>9</v>
      </c>
      <c r="E69" t="s">
        <v>1</v>
      </c>
      <c r="F69" t="s">
        <v>246</v>
      </c>
      <c r="G69" t="s">
        <v>244</v>
      </c>
      <c r="H69" s="2">
        <v>89.292608298087885</v>
      </c>
      <c r="I69">
        <v>76.904677624834903</v>
      </c>
      <c r="J69" s="5" t="s">
        <v>50</v>
      </c>
      <c r="K69" s="29">
        <v>7587</v>
      </c>
      <c r="L69" s="29">
        <v>24</v>
      </c>
      <c r="M69" s="29">
        <f t="shared" si="11"/>
        <v>0.31633056544088572</v>
      </c>
      <c r="N69" s="29">
        <v>5.3043749999996948E-2</v>
      </c>
      <c r="O69" s="29">
        <v>1.3412746376356307E-2</v>
      </c>
      <c r="P69" s="29">
        <v>25.440626689353824</v>
      </c>
      <c r="Q69" s="29">
        <f t="shared" si="9"/>
        <v>0.87512458855704622</v>
      </c>
      <c r="R69" s="29">
        <v>0.41247320589122594</v>
      </c>
      <c r="S69" s="29">
        <f t="shared" si="10"/>
        <v>0.17297676981353849</v>
      </c>
      <c r="T69" s="29">
        <v>0.87280080348539235</v>
      </c>
      <c r="U69" s="29">
        <v>4.3804400000000001</v>
      </c>
      <c r="V69" s="29">
        <v>36</v>
      </c>
      <c r="W69" s="29">
        <f t="shared" si="6"/>
        <v>3.3333333333333335</v>
      </c>
      <c r="X69" s="29">
        <f t="shared" si="7"/>
        <v>5.333333333333333</v>
      </c>
      <c r="Y69" s="29">
        <f t="shared" si="8"/>
        <v>8.6666666666666661</v>
      </c>
      <c r="Z69" s="29">
        <v>99</v>
      </c>
      <c r="AA69" s="2" t="s">
        <v>2231</v>
      </c>
      <c r="AB69" s="34"/>
      <c r="AC69">
        <v>7665</v>
      </c>
      <c r="AD69">
        <v>301.56139999999999</v>
      </c>
      <c r="AE69">
        <v>25.417708999999999</v>
      </c>
      <c r="AF69">
        <v>76.64</v>
      </c>
      <c r="AG69">
        <v>225.88180600000001</v>
      </c>
      <c r="AH69">
        <v>22.588180999999999</v>
      </c>
      <c r="AI69">
        <v>3.9336000000000003E-2</v>
      </c>
      <c r="AJ69">
        <v>1.6199000000000002E-2</v>
      </c>
      <c r="AK69">
        <v>0.41181899999999999</v>
      </c>
      <c r="AL69">
        <v>3.7225000000000001E-2</v>
      </c>
      <c r="AM69">
        <v>3.2500000000000001E-2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25">
      <c r="A70" t="s">
        <v>760</v>
      </c>
      <c r="B70" s="29">
        <v>2</v>
      </c>
      <c r="C70" t="s">
        <v>4</v>
      </c>
      <c r="D70">
        <v>12</v>
      </c>
      <c r="E70" t="s">
        <v>1</v>
      </c>
      <c r="F70" t="s">
        <v>246</v>
      </c>
      <c r="G70" t="s">
        <v>244</v>
      </c>
      <c r="H70" s="2">
        <v>89.292608298087885</v>
      </c>
      <c r="I70">
        <v>76.904677624834903</v>
      </c>
      <c r="J70" s="5" t="s">
        <v>50</v>
      </c>
      <c r="K70" s="29">
        <v>11364</v>
      </c>
      <c r="L70" s="29">
        <v>29</v>
      </c>
      <c r="M70" s="29">
        <f t="shared" si="11"/>
        <v>0.25519183386131644</v>
      </c>
      <c r="N70" s="29">
        <v>3.5364999999997336E-2</v>
      </c>
      <c r="O70" s="29">
        <v>1.6765932970445381E-2</v>
      </c>
      <c r="P70" s="29">
        <v>38.105612455228268</v>
      </c>
      <c r="Q70" s="29">
        <f t="shared" si="9"/>
        <v>11.789861177317398</v>
      </c>
      <c r="R70" s="29">
        <v>0.56334498607867944</v>
      </c>
      <c r="S70" s="29">
        <f t="shared" si="10"/>
        <v>2.2104989626084981E-2</v>
      </c>
      <c r="T70" s="29">
        <v>0.88336843252502806</v>
      </c>
      <c r="U70" s="29">
        <v>4.3804400000000001</v>
      </c>
      <c r="V70" s="29">
        <v>36</v>
      </c>
      <c r="W70" s="29">
        <f t="shared" si="6"/>
        <v>3.3333333333333335</v>
      </c>
      <c r="X70" s="29">
        <f t="shared" si="7"/>
        <v>5.333333333333333</v>
      </c>
      <c r="Y70" s="29">
        <f t="shared" si="8"/>
        <v>8.6666666666666661</v>
      </c>
      <c r="Z70" s="29">
        <v>99</v>
      </c>
      <c r="AA70" s="2" t="s">
        <v>2231</v>
      </c>
      <c r="AB70" s="34"/>
      <c r="AC70">
        <v>11481</v>
      </c>
      <c r="AD70">
        <v>301.56139999999999</v>
      </c>
      <c r="AE70">
        <v>38.071849</v>
      </c>
      <c r="AF70">
        <v>114.8</v>
      </c>
      <c r="AG70">
        <v>428.13958000000002</v>
      </c>
      <c r="AH70">
        <v>42.813958</v>
      </c>
      <c r="AI70">
        <v>2.6261E-2</v>
      </c>
      <c r="AJ70">
        <v>1.4855999999999999E-2</v>
      </c>
      <c r="AK70">
        <v>0.56572199999999995</v>
      </c>
      <c r="AL70">
        <v>2.3449999999999999E-2</v>
      </c>
      <c r="AM70">
        <v>2.2499999999999999E-2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25">
      <c r="A71" t="s">
        <v>760</v>
      </c>
      <c r="B71" s="29">
        <v>2</v>
      </c>
      <c r="C71" t="s">
        <v>10</v>
      </c>
      <c r="D71">
        <v>13</v>
      </c>
      <c r="E71" t="s">
        <v>1</v>
      </c>
      <c r="F71" t="s">
        <v>246</v>
      </c>
      <c r="G71" t="s">
        <v>244</v>
      </c>
      <c r="H71" s="2">
        <v>89.292608298087885</v>
      </c>
      <c r="I71">
        <v>76.904677624834903</v>
      </c>
      <c r="J71" s="5" t="s">
        <v>51</v>
      </c>
      <c r="K71" s="29">
        <v>9800</v>
      </c>
      <c r="L71" s="29">
        <v>175</v>
      </c>
      <c r="M71" s="29">
        <f t="shared" si="11"/>
        <v>1.7857142857142856</v>
      </c>
      <c r="N71" s="29">
        <v>2.3496794871796258E-2</v>
      </c>
      <c r="O71" s="29">
        <v>0.13077427716947398</v>
      </c>
      <c r="P71" s="29">
        <v>32.86122862207295</v>
      </c>
      <c r="Q71" s="29">
        <f t="shared" si="9"/>
        <v>6.5454773441620802</v>
      </c>
      <c r="R71" s="29">
        <v>0.65783433277671277</v>
      </c>
      <c r="S71" s="29">
        <f t="shared" si="10"/>
        <v>7.2384357071948346E-2</v>
      </c>
      <c r="T71" s="29">
        <v>0.73384312675050012</v>
      </c>
      <c r="U71" s="29">
        <v>4.3804400000000001</v>
      </c>
      <c r="V71" s="29">
        <v>36</v>
      </c>
      <c r="W71" s="29">
        <f t="shared" si="6"/>
        <v>3.3333333333333335</v>
      </c>
      <c r="X71" s="29">
        <f t="shared" si="7"/>
        <v>5.333333333333333</v>
      </c>
      <c r="Y71" s="29">
        <f t="shared" si="8"/>
        <v>8.6666666666666661</v>
      </c>
      <c r="Z71" s="29">
        <v>99</v>
      </c>
      <c r="AA71" s="2" t="s">
        <v>2231</v>
      </c>
      <c r="AB71" s="34"/>
      <c r="AC71">
        <v>9913</v>
      </c>
      <c r="AD71">
        <v>301.56139999999999</v>
      </c>
      <c r="AE71">
        <v>32.872244000000002</v>
      </c>
      <c r="AF71">
        <v>99.12</v>
      </c>
      <c r="AG71">
        <v>286.812701</v>
      </c>
      <c r="AH71">
        <v>28.681270000000001</v>
      </c>
      <c r="AI71">
        <v>3.0415000000000001E-2</v>
      </c>
      <c r="AJ71">
        <v>2.0017E-2</v>
      </c>
      <c r="AK71">
        <v>0.65814499999999998</v>
      </c>
      <c r="AL71">
        <v>2.7725E-2</v>
      </c>
      <c r="AM71">
        <v>2.75E-2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25">
      <c r="A72" t="s">
        <v>760</v>
      </c>
      <c r="B72" s="29">
        <v>2</v>
      </c>
      <c r="C72" t="s">
        <v>42</v>
      </c>
      <c r="D72">
        <v>13</v>
      </c>
      <c r="E72" t="s">
        <v>7</v>
      </c>
      <c r="F72" t="s">
        <v>246</v>
      </c>
      <c r="G72" t="s">
        <v>244</v>
      </c>
      <c r="H72" s="2">
        <v>89.292608298087885</v>
      </c>
      <c r="I72">
        <v>76.904677624834903</v>
      </c>
      <c r="J72" s="5" t="s">
        <v>51</v>
      </c>
      <c r="K72" s="29">
        <v>10627</v>
      </c>
      <c r="L72" s="29">
        <v>0</v>
      </c>
      <c r="M72" s="29">
        <f t="shared" si="11"/>
        <v>0</v>
      </c>
      <c r="N72" s="29">
        <v>0</v>
      </c>
      <c r="O72" s="29">
        <v>0</v>
      </c>
      <c r="P72" s="29">
        <v>35.634313935384618</v>
      </c>
      <c r="Q72" s="29">
        <f t="shared" si="9"/>
        <v>9.3185626574737483</v>
      </c>
      <c r="R72" s="29">
        <v>0.69566863300733628</v>
      </c>
      <c r="S72" s="29">
        <f t="shared" si="10"/>
        <v>0.11021865730257185</v>
      </c>
      <c r="T72" s="29">
        <v>0.73230710602083116</v>
      </c>
      <c r="U72" s="29">
        <v>4.3804400000000001</v>
      </c>
      <c r="V72" s="29">
        <v>36</v>
      </c>
      <c r="W72" s="29">
        <f t="shared" si="6"/>
        <v>3.3333333333333335</v>
      </c>
      <c r="X72" s="29">
        <f t="shared" si="7"/>
        <v>5.333333333333333</v>
      </c>
      <c r="Y72" s="29">
        <f t="shared" si="8"/>
        <v>8.6666666666666661</v>
      </c>
      <c r="Z72" s="29">
        <v>99</v>
      </c>
      <c r="AA72" s="2" t="s">
        <v>2231</v>
      </c>
      <c r="AB72" s="34"/>
      <c r="AC72">
        <v>10784</v>
      </c>
      <c r="AD72">
        <v>301.56139999999999</v>
      </c>
      <c r="AE72">
        <v>35.760545</v>
      </c>
      <c r="AF72">
        <v>107.82</v>
      </c>
      <c r="AG72">
        <v>412.01680499999998</v>
      </c>
      <c r="AH72">
        <v>41.201680000000003</v>
      </c>
      <c r="AI72">
        <v>2.7961E-2</v>
      </c>
      <c r="AJ72">
        <v>1.9439000000000001E-2</v>
      </c>
      <c r="AK72">
        <v>0.69522300000000004</v>
      </c>
      <c r="AL72">
        <v>2.4049999999999998E-2</v>
      </c>
      <c r="AM72">
        <v>2.2499999999999999E-2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25">
      <c r="A73" t="s">
        <v>760</v>
      </c>
      <c r="B73" s="29">
        <v>2</v>
      </c>
      <c r="C73" t="s">
        <v>28</v>
      </c>
      <c r="D73">
        <v>15</v>
      </c>
      <c r="E73" t="s">
        <v>1</v>
      </c>
      <c r="F73" t="s">
        <v>246</v>
      </c>
      <c r="G73" t="s">
        <v>244</v>
      </c>
      <c r="H73" s="2">
        <v>89.292608298087885</v>
      </c>
      <c r="I73">
        <v>76.904677624834903</v>
      </c>
      <c r="J73" s="5" t="s">
        <v>51</v>
      </c>
      <c r="K73" s="29">
        <v>12503</v>
      </c>
      <c r="L73" s="29">
        <v>112</v>
      </c>
      <c r="M73" s="29">
        <f t="shared" si="11"/>
        <v>0.8957850115972168</v>
      </c>
      <c r="N73" s="29">
        <v>4.5787500000000203E-2</v>
      </c>
      <c r="O73" s="29">
        <v>5.3650985505425228E-2</v>
      </c>
      <c r="P73" s="29">
        <v>41.924891985895727</v>
      </c>
      <c r="Q73" s="29">
        <f t="shared" si="9"/>
        <v>15.609140707984857</v>
      </c>
      <c r="R73" s="29">
        <v>0.64386993090771494</v>
      </c>
      <c r="S73" s="29">
        <f t="shared" si="10"/>
        <v>5.8419955202950513E-2</v>
      </c>
      <c r="T73" s="29">
        <v>0.73107923951449494</v>
      </c>
      <c r="U73" s="29">
        <v>4.3804400000000001</v>
      </c>
      <c r="V73" s="29">
        <v>36</v>
      </c>
      <c r="W73" s="29">
        <f t="shared" si="6"/>
        <v>3.3333333333333335</v>
      </c>
      <c r="X73" s="29">
        <f t="shared" si="7"/>
        <v>5.333333333333333</v>
      </c>
      <c r="Y73" s="29">
        <f t="shared" si="8"/>
        <v>8.6666666666666661</v>
      </c>
      <c r="Z73" s="29">
        <v>99</v>
      </c>
      <c r="AA73" s="2" t="s">
        <v>2231</v>
      </c>
      <c r="AB73" s="34"/>
      <c r="AC73">
        <v>12638</v>
      </c>
      <c r="AD73">
        <v>301.56139999999999</v>
      </c>
      <c r="AE73">
        <v>41.908546999999999</v>
      </c>
      <c r="AF73">
        <v>126.37</v>
      </c>
      <c r="AG73">
        <v>463.02819899999997</v>
      </c>
      <c r="AH73">
        <v>46.302819999999997</v>
      </c>
      <c r="AI73">
        <v>2.3858000000000001E-2</v>
      </c>
      <c r="AJ73">
        <v>1.5398E-2</v>
      </c>
      <c r="AK73">
        <v>0.64539400000000002</v>
      </c>
      <c r="AL73">
        <v>2.0225E-2</v>
      </c>
      <c r="AM73">
        <v>1.7500000000000002E-2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25">
      <c r="A74" t="s">
        <v>760</v>
      </c>
      <c r="B74" s="29">
        <v>2</v>
      </c>
      <c r="C74" t="s">
        <v>34</v>
      </c>
      <c r="D74">
        <v>15</v>
      </c>
      <c r="E74" t="s">
        <v>7</v>
      </c>
      <c r="F74" t="s">
        <v>246</v>
      </c>
      <c r="G74" t="s">
        <v>244</v>
      </c>
      <c r="H74" s="2">
        <v>89.292608298087885</v>
      </c>
      <c r="I74">
        <v>76.904677624834903</v>
      </c>
      <c r="J74" s="5" t="s">
        <v>51</v>
      </c>
      <c r="K74" s="29">
        <v>4011</v>
      </c>
      <c r="L74" s="29">
        <v>128</v>
      </c>
      <c r="M74" s="29">
        <f t="shared" si="11"/>
        <v>3.1912241336325109</v>
      </c>
      <c r="N74" s="29">
        <v>6.9573999999996208E-2</v>
      </c>
      <c r="O74" s="29">
        <v>8.3829664852226912E-2</v>
      </c>
      <c r="P74" s="29">
        <v>13.449631428891285</v>
      </c>
      <c r="Q74" s="29">
        <f t="shared" si="9"/>
        <v>12.866119849019585</v>
      </c>
      <c r="R74" s="29">
        <v>0.7953934410787501</v>
      </c>
      <c r="S74" s="29">
        <f t="shared" si="10"/>
        <v>0.20994346537398567</v>
      </c>
      <c r="T74" s="29">
        <v>0.72590197135272461</v>
      </c>
      <c r="U74" s="29">
        <v>4.3804400000000001</v>
      </c>
      <c r="V74" s="29">
        <v>36</v>
      </c>
      <c r="W74" s="29">
        <f t="shared" si="6"/>
        <v>3.3333333333333335</v>
      </c>
      <c r="X74" s="29">
        <f t="shared" si="7"/>
        <v>5.333333333333333</v>
      </c>
      <c r="Y74" s="29">
        <f t="shared" si="8"/>
        <v>8.6666666666666661</v>
      </c>
      <c r="Z74" s="29">
        <v>99</v>
      </c>
      <c r="AA74" s="2" t="s">
        <v>2231</v>
      </c>
      <c r="AB74" s="34"/>
      <c r="AC74">
        <v>4056</v>
      </c>
      <c r="AD74">
        <v>301.56139999999999</v>
      </c>
      <c r="AE74">
        <v>13.449997</v>
      </c>
      <c r="AF74">
        <v>40.53</v>
      </c>
      <c r="AG74">
        <v>66.084559999999996</v>
      </c>
      <c r="AH74">
        <v>6.6084560000000003</v>
      </c>
      <c r="AI74">
        <v>7.4347999999999997E-2</v>
      </c>
      <c r="AJ74">
        <v>5.8980999999999999E-2</v>
      </c>
      <c r="AK74">
        <v>0.79332000000000003</v>
      </c>
      <c r="AL74">
        <v>5.8775000000000001E-2</v>
      </c>
      <c r="AM74">
        <v>3.7499999999999999E-2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25">
      <c r="A75" t="s">
        <v>761</v>
      </c>
      <c r="B75" s="29">
        <v>2</v>
      </c>
      <c r="C75" t="s">
        <v>3</v>
      </c>
      <c r="D75">
        <v>4</v>
      </c>
      <c r="E75" t="s">
        <v>1</v>
      </c>
      <c r="F75" t="s">
        <v>246</v>
      </c>
      <c r="G75" t="s">
        <v>244</v>
      </c>
      <c r="H75" s="2">
        <v>89.292608298087885</v>
      </c>
      <c r="I75">
        <v>76.904677624834903</v>
      </c>
      <c r="J75" s="5" t="s">
        <v>52</v>
      </c>
      <c r="K75" s="29">
        <v>15804</v>
      </c>
      <c r="L75" s="29">
        <v>5</v>
      </c>
      <c r="M75" s="29">
        <f t="shared" si="11"/>
        <v>3.1637560111364212E-2</v>
      </c>
      <c r="N75" s="29">
        <v>2.1675000000001887E-2</v>
      </c>
      <c r="O75" s="29">
        <v>3.3681355934964685E-3</v>
      </c>
      <c r="P75" s="29">
        <v>53.230014919618192</v>
      </c>
      <c r="Q75" s="29">
        <f t="shared" si="9"/>
        <v>26.914263641707322</v>
      </c>
      <c r="R75" s="29">
        <v>0.3478520756040997</v>
      </c>
      <c r="S75" s="29">
        <f t="shared" si="10"/>
        <v>0.23759790010066473</v>
      </c>
      <c r="T75" s="29">
        <v>0.99870429750050749</v>
      </c>
      <c r="U75" s="29">
        <v>4.3804400000000001</v>
      </c>
      <c r="V75" s="29">
        <v>36</v>
      </c>
      <c r="W75" s="29">
        <f t="shared" si="6"/>
        <v>3.3333333333333335</v>
      </c>
      <c r="X75" s="29">
        <f t="shared" si="7"/>
        <v>5.333333333333333</v>
      </c>
      <c r="Y75" s="29">
        <f t="shared" si="8"/>
        <v>8.6666666666666661</v>
      </c>
      <c r="Z75" s="29">
        <v>99</v>
      </c>
      <c r="AA75" s="2" t="s">
        <v>2231</v>
      </c>
      <c r="AB75" s="34"/>
      <c r="AC75">
        <v>16056</v>
      </c>
      <c r="AD75">
        <v>301.66154999999998</v>
      </c>
      <c r="AE75">
        <v>53.225211999999999</v>
      </c>
      <c r="AF75">
        <v>160.55000000000001</v>
      </c>
      <c r="AG75">
        <v>776.426151</v>
      </c>
      <c r="AH75">
        <v>77.642615000000006</v>
      </c>
      <c r="AI75">
        <v>1.8787000000000002E-2</v>
      </c>
      <c r="AJ75">
        <v>6.5579999999999996E-3</v>
      </c>
      <c r="AK75">
        <v>0.349078</v>
      </c>
      <c r="AL75">
        <v>1.805E-2</v>
      </c>
      <c r="AM75">
        <v>1.7500000000000002E-2</v>
      </c>
      <c r="AN75">
        <v>2</v>
      </c>
      <c r="AO75">
        <v>6.6299999999999996E-3</v>
      </c>
      <c r="AP75">
        <v>0.39779700000000001</v>
      </c>
      <c r="AQ75">
        <v>0.86572000000000005</v>
      </c>
      <c r="AR75">
        <v>0.71038699999999999</v>
      </c>
      <c r="AS75">
        <v>0.15087900000000001</v>
      </c>
      <c r="AT75">
        <v>69.5</v>
      </c>
      <c r="AU75">
        <v>13.435029</v>
      </c>
      <c r="AV75">
        <v>1.0371E-2</v>
      </c>
      <c r="AW75">
        <v>2.7469999999999999E-3</v>
      </c>
      <c r="AX75">
        <v>96.596566999999993</v>
      </c>
      <c r="AY75">
        <v>1.6038509999999999</v>
      </c>
      <c r="AZ75">
        <v>225.43976599999999</v>
      </c>
      <c r="BA75">
        <v>6.2865909999999996</v>
      </c>
      <c r="BB75">
        <v>2.4257249999999999</v>
      </c>
      <c r="BC75">
        <v>0</v>
      </c>
      <c r="BD75">
        <v>5.6072579999999999</v>
      </c>
      <c r="BE75">
        <v>0.74535600000000002</v>
      </c>
    </row>
    <row r="76" spans="1:57" x14ac:dyDescent="0.25">
      <c r="A76" t="s">
        <v>761</v>
      </c>
      <c r="B76" s="29">
        <v>2</v>
      </c>
      <c r="C76" t="s">
        <v>12</v>
      </c>
      <c r="D76">
        <v>5</v>
      </c>
      <c r="E76" t="s">
        <v>1</v>
      </c>
      <c r="F76" t="s">
        <v>246</v>
      </c>
      <c r="G76" t="s">
        <v>244</v>
      </c>
      <c r="H76" s="2">
        <v>89.292608298087885</v>
      </c>
      <c r="I76">
        <v>76.904677624834903</v>
      </c>
      <c r="J76" s="5" t="s">
        <v>50</v>
      </c>
      <c r="K76" s="29">
        <v>12218</v>
      </c>
      <c r="L76" s="29">
        <v>0</v>
      </c>
      <c r="M76" s="29">
        <f t="shared" si="11"/>
        <v>0</v>
      </c>
      <c r="N76" s="29">
        <v>0</v>
      </c>
      <c r="O76" s="29">
        <v>0</v>
      </c>
      <c r="P76" s="29">
        <v>41.151880681339854</v>
      </c>
      <c r="Q76" s="29">
        <f t="shared" si="9"/>
        <v>14.836129403428984</v>
      </c>
      <c r="R76" s="29">
        <v>0.40691909920080516</v>
      </c>
      <c r="S76" s="29">
        <f t="shared" si="10"/>
        <v>0.17853087650395927</v>
      </c>
      <c r="T76" s="29">
        <v>0.99739987551906262</v>
      </c>
      <c r="U76" s="29">
        <v>4.3804400000000001</v>
      </c>
      <c r="V76" s="29">
        <v>36</v>
      </c>
      <c r="W76" s="29">
        <f t="shared" si="6"/>
        <v>3.3333333333333335</v>
      </c>
      <c r="X76" s="29">
        <f t="shared" si="7"/>
        <v>5.333333333333333</v>
      </c>
      <c r="Y76" s="29">
        <f t="shared" si="8"/>
        <v>8.6666666666666661</v>
      </c>
      <c r="Z76" s="29">
        <v>99</v>
      </c>
      <c r="AA76" s="2" t="s">
        <v>2231</v>
      </c>
      <c r="AB76" s="34"/>
      <c r="AC76">
        <v>12418</v>
      </c>
      <c r="AD76">
        <v>301.66154999999998</v>
      </c>
      <c r="AE76">
        <v>41.165339000000003</v>
      </c>
      <c r="AF76">
        <v>124.17</v>
      </c>
      <c r="AG76">
        <v>488.67776800000001</v>
      </c>
      <c r="AH76">
        <v>48.867776999999997</v>
      </c>
      <c r="AI76">
        <v>2.4291E-2</v>
      </c>
      <c r="AJ76">
        <v>9.8799999999999999E-3</v>
      </c>
      <c r="AK76">
        <v>0.40674700000000003</v>
      </c>
      <c r="AL76">
        <v>2.2525E-2</v>
      </c>
      <c r="AM76">
        <v>1.7500000000000002E-2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25">
      <c r="A77" t="s">
        <v>761</v>
      </c>
      <c r="B77" s="29">
        <v>2</v>
      </c>
      <c r="C77" t="s">
        <v>15</v>
      </c>
      <c r="D77">
        <v>6</v>
      </c>
      <c r="E77" t="s">
        <v>1</v>
      </c>
      <c r="F77" t="s">
        <v>246</v>
      </c>
      <c r="G77" t="s">
        <v>244</v>
      </c>
      <c r="H77" s="2">
        <v>89.292608298087885</v>
      </c>
      <c r="I77">
        <v>76.904677624834903</v>
      </c>
      <c r="J77" s="5" t="s">
        <v>52</v>
      </c>
      <c r="K77" s="29">
        <v>4335</v>
      </c>
      <c r="L77" s="29">
        <v>135</v>
      </c>
      <c r="M77" s="29">
        <f t="shared" si="11"/>
        <v>3.1141868512110724</v>
      </c>
      <c r="N77" s="29">
        <v>4.9524999999998112E-2</v>
      </c>
      <c r="O77" s="29">
        <v>9.7675932211397587E-2</v>
      </c>
      <c r="P77" s="29">
        <v>14.600867797807192</v>
      </c>
      <c r="Q77" s="29">
        <f t="shared" si="9"/>
        <v>11.714883480103678</v>
      </c>
      <c r="R77" s="29">
        <v>0.76215157543516221</v>
      </c>
      <c r="S77" s="29">
        <f t="shared" si="10"/>
        <v>0.17670159973039778</v>
      </c>
      <c r="T77" s="29">
        <v>0.99590066713790559</v>
      </c>
      <c r="U77" s="29">
        <v>4.3804400000000001</v>
      </c>
      <c r="V77" s="29">
        <v>36</v>
      </c>
      <c r="W77" s="29">
        <f t="shared" si="6"/>
        <v>3.3333333333333335</v>
      </c>
      <c r="X77" s="29">
        <f t="shared" si="7"/>
        <v>5.333333333333333</v>
      </c>
      <c r="Y77" s="29">
        <f t="shared" si="8"/>
        <v>8.6666666666666661</v>
      </c>
      <c r="Z77" s="29">
        <v>99</v>
      </c>
      <c r="AA77" s="2" t="s">
        <v>2231</v>
      </c>
      <c r="AB77" s="34"/>
      <c r="AC77">
        <v>4412</v>
      </c>
      <c r="AD77">
        <v>301.66154999999998</v>
      </c>
      <c r="AE77">
        <v>14.625662</v>
      </c>
      <c r="AF77">
        <v>44.11</v>
      </c>
      <c r="AG77">
        <v>76.744888000000003</v>
      </c>
      <c r="AH77">
        <v>7.6744890000000003</v>
      </c>
      <c r="AI77">
        <v>6.8368999999999999E-2</v>
      </c>
      <c r="AJ77">
        <v>5.2059000000000001E-2</v>
      </c>
      <c r="AK77">
        <v>0.76143099999999997</v>
      </c>
      <c r="AL77">
        <v>5.5175000000000002E-2</v>
      </c>
      <c r="AM77">
        <v>4.2500000000000003E-2</v>
      </c>
      <c r="AN77">
        <v>1</v>
      </c>
      <c r="AO77">
        <v>3.3149999999999998E-3</v>
      </c>
      <c r="AP77">
        <v>0.19889799999999999</v>
      </c>
      <c r="AQ77">
        <v>0.52130600000000005</v>
      </c>
      <c r="AR77">
        <v>0.4829</v>
      </c>
      <c r="AS77">
        <v>0</v>
      </c>
      <c r="AT77">
        <v>23</v>
      </c>
      <c r="AU77">
        <v>0</v>
      </c>
      <c r="AV77">
        <v>2.1950000000000001E-2</v>
      </c>
      <c r="AW77">
        <v>1.49E-2</v>
      </c>
      <c r="AX77">
        <v>45.558087</v>
      </c>
      <c r="AY77">
        <v>0</v>
      </c>
      <c r="AZ77">
        <v>131.578947</v>
      </c>
      <c r="BA77">
        <v>0</v>
      </c>
      <c r="BB77">
        <v>0</v>
      </c>
      <c r="BC77">
        <v>0</v>
      </c>
      <c r="BD77">
        <v>5.8048640000000002</v>
      </c>
      <c r="BE77">
        <v>0.37267800000000001</v>
      </c>
    </row>
    <row r="78" spans="1:57" x14ac:dyDescent="0.25">
      <c r="A78" t="s">
        <v>761</v>
      </c>
      <c r="B78" s="29">
        <v>2</v>
      </c>
      <c r="C78" t="s">
        <v>17</v>
      </c>
      <c r="D78">
        <v>8</v>
      </c>
      <c r="E78" t="s">
        <v>1</v>
      </c>
      <c r="F78" t="s">
        <v>246</v>
      </c>
      <c r="G78" t="s">
        <v>244</v>
      </c>
      <c r="H78" s="2">
        <v>89.292608298087885</v>
      </c>
      <c r="I78">
        <v>76.904677624834903</v>
      </c>
      <c r="J78" s="5" t="s">
        <v>51</v>
      </c>
      <c r="K78" s="29">
        <v>8715</v>
      </c>
      <c r="L78" s="29">
        <v>365</v>
      </c>
      <c r="M78" s="29">
        <f t="shared" si="11"/>
        <v>4.1881812966150314</v>
      </c>
      <c r="N78" s="29">
        <v>2.3609523809525017E-2</v>
      </c>
      <c r="O78" s="29">
        <v>0.28292338985370336</v>
      </c>
      <c r="P78" s="29">
        <v>29.353301697321722</v>
      </c>
      <c r="Q78" s="29">
        <f t="shared" si="9"/>
        <v>3.0375504194108522</v>
      </c>
      <c r="R78" s="29">
        <v>0.51190052093152294</v>
      </c>
      <c r="S78" s="29">
        <f t="shared" si="10"/>
        <v>7.3549454773241485E-2</v>
      </c>
      <c r="T78" s="29">
        <v>1.0069859476256477</v>
      </c>
      <c r="U78" s="29">
        <v>4.3804400000000001</v>
      </c>
      <c r="V78" s="29">
        <v>36</v>
      </c>
      <c r="W78" s="29">
        <f t="shared" si="6"/>
        <v>3.3333333333333335</v>
      </c>
      <c r="X78" s="29">
        <f t="shared" si="7"/>
        <v>5.333333333333333</v>
      </c>
      <c r="Y78" s="29">
        <f t="shared" si="8"/>
        <v>8.6666666666666661</v>
      </c>
      <c r="Z78" s="29">
        <v>99</v>
      </c>
      <c r="AA78" s="2" t="s">
        <v>2231</v>
      </c>
      <c r="AB78" s="34"/>
      <c r="AC78">
        <v>8857</v>
      </c>
      <c r="AD78">
        <v>301.66154999999998</v>
      </c>
      <c r="AE78">
        <v>29.360719</v>
      </c>
      <c r="AF78">
        <v>88.56</v>
      </c>
      <c r="AG78">
        <v>246.070369</v>
      </c>
      <c r="AH78">
        <v>24.607036999999998</v>
      </c>
      <c r="AI78">
        <v>3.4054000000000001E-2</v>
      </c>
      <c r="AJ78">
        <v>1.7482000000000001E-2</v>
      </c>
      <c r="AK78">
        <v>0.51336000000000004</v>
      </c>
      <c r="AL78">
        <v>3.5249999999999997E-2</v>
      </c>
      <c r="AM78">
        <v>3.7499999999999999E-2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25">
      <c r="A79" t="s">
        <v>761</v>
      </c>
      <c r="B79" s="29">
        <v>2</v>
      </c>
      <c r="C79" t="s">
        <v>13</v>
      </c>
      <c r="D79">
        <v>11</v>
      </c>
      <c r="E79" t="s">
        <v>1</v>
      </c>
      <c r="F79" t="s">
        <v>246</v>
      </c>
      <c r="G79" t="s">
        <v>244</v>
      </c>
      <c r="H79" s="2">
        <v>89.292608298087885</v>
      </c>
      <c r="I79">
        <v>76.904677624834903</v>
      </c>
      <c r="J79" s="5" t="s">
        <v>52</v>
      </c>
      <c r="K79" s="29">
        <v>14833</v>
      </c>
      <c r="L79" s="29">
        <v>75</v>
      </c>
      <c r="M79" s="29">
        <f t="shared" si="11"/>
        <v>0.50562933998516824</v>
      </c>
      <c r="N79" s="29">
        <v>4.6319444444450873E-2</v>
      </c>
      <c r="O79" s="29">
        <v>3.0313220341468217E-2</v>
      </c>
      <c r="P79" s="29">
        <v>49.959555258333118</v>
      </c>
      <c r="Q79" s="29">
        <f t="shared" si="9"/>
        <v>23.643803980422248</v>
      </c>
      <c r="R79" s="29">
        <v>0.6499892720149818</v>
      </c>
      <c r="S79" s="29">
        <f t="shared" si="10"/>
        <v>6.4539296310217376E-2</v>
      </c>
      <c r="T79" s="29">
        <v>1.007617514161508</v>
      </c>
      <c r="U79" s="29">
        <v>4.3804400000000001</v>
      </c>
      <c r="V79" s="29">
        <v>36</v>
      </c>
      <c r="W79" s="29">
        <f t="shared" si="6"/>
        <v>3.3333333333333335</v>
      </c>
      <c r="X79" s="29">
        <f t="shared" si="7"/>
        <v>5.333333333333333</v>
      </c>
      <c r="Y79" s="29">
        <f t="shared" si="8"/>
        <v>8.6666666666666661</v>
      </c>
      <c r="Z79" s="29">
        <v>99</v>
      </c>
      <c r="AA79" s="2" t="s">
        <v>2231</v>
      </c>
      <c r="AB79" s="34"/>
      <c r="AC79">
        <v>15048</v>
      </c>
      <c r="AD79">
        <v>301.66154999999998</v>
      </c>
      <c r="AE79">
        <v>49.883718999999999</v>
      </c>
      <c r="AF79">
        <v>150.47</v>
      </c>
      <c r="AG79">
        <v>632.965599</v>
      </c>
      <c r="AH79">
        <v>63.296559999999999</v>
      </c>
      <c r="AI79">
        <v>2.0043999999999999E-2</v>
      </c>
      <c r="AJ79">
        <v>1.3091E-2</v>
      </c>
      <c r="AK79">
        <v>0.65308900000000003</v>
      </c>
      <c r="AL79">
        <v>1.695E-2</v>
      </c>
      <c r="AM79">
        <v>1.2500000000000001E-2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25">
      <c r="A80" t="s">
        <v>761</v>
      </c>
      <c r="B80" s="29">
        <v>2</v>
      </c>
      <c r="C80" t="s">
        <v>4</v>
      </c>
      <c r="D80">
        <v>12</v>
      </c>
      <c r="E80" t="s">
        <v>1</v>
      </c>
      <c r="F80" t="s">
        <v>246</v>
      </c>
      <c r="G80" t="s">
        <v>244</v>
      </c>
      <c r="H80" s="2">
        <v>89.292608298087885</v>
      </c>
      <c r="I80">
        <v>76.904677624834903</v>
      </c>
      <c r="J80" s="5" t="s">
        <v>51</v>
      </c>
      <c r="K80" s="29">
        <v>12052</v>
      </c>
      <c r="L80" s="29">
        <v>53</v>
      </c>
      <c r="M80" s="29">
        <f t="shared" si="11"/>
        <v>0.43976103551277795</v>
      </c>
      <c r="N80" s="29">
        <v>1.841458333333475E-2</v>
      </c>
      <c r="O80" s="29">
        <v>4.0417627121957622E-2</v>
      </c>
      <c r="P80" s="29">
        <v>40.592770172819442</v>
      </c>
      <c r="Q80" s="29">
        <f t="shared" si="9"/>
        <v>14.277018894908572</v>
      </c>
      <c r="R80" s="29">
        <v>0.50979497654012096</v>
      </c>
      <c r="S80" s="29">
        <f t="shared" si="10"/>
        <v>7.5654999164643466E-2</v>
      </c>
      <c r="T80" s="29">
        <v>0.99475770824347742</v>
      </c>
      <c r="U80" s="29">
        <v>4.3804400000000001</v>
      </c>
      <c r="V80" s="29">
        <v>36</v>
      </c>
      <c r="W80" s="29">
        <f t="shared" si="6"/>
        <v>3.3333333333333335</v>
      </c>
      <c r="X80" s="29">
        <f t="shared" si="7"/>
        <v>5.333333333333333</v>
      </c>
      <c r="Y80" s="29">
        <f t="shared" si="8"/>
        <v>8.6666666666666661</v>
      </c>
      <c r="Z80" s="29">
        <v>99</v>
      </c>
      <c r="AA80" s="2" t="s">
        <v>2231</v>
      </c>
      <c r="AB80" s="34"/>
      <c r="AC80">
        <v>12252</v>
      </c>
      <c r="AD80">
        <v>301.66154999999998</v>
      </c>
      <c r="AE80">
        <v>40.615054000000001</v>
      </c>
      <c r="AF80">
        <v>122.51</v>
      </c>
      <c r="AG80">
        <v>462.62776600000001</v>
      </c>
      <c r="AH80">
        <v>46.262777</v>
      </c>
      <c r="AI80">
        <v>2.4617E-2</v>
      </c>
      <c r="AJ80">
        <v>1.2558E-2</v>
      </c>
      <c r="AK80">
        <v>0.51012000000000002</v>
      </c>
      <c r="AL80">
        <v>2.3074999999999998E-2</v>
      </c>
      <c r="AM80">
        <v>2.2499999999999999E-2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25">
      <c r="A81" t="s">
        <v>761</v>
      </c>
      <c r="B81" s="29">
        <v>2</v>
      </c>
      <c r="C81" t="s">
        <v>28</v>
      </c>
      <c r="D81">
        <v>15</v>
      </c>
      <c r="E81" t="s">
        <v>1</v>
      </c>
      <c r="F81" t="s">
        <v>246</v>
      </c>
      <c r="G81" t="s">
        <v>244</v>
      </c>
      <c r="H81" s="2">
        <v>89.292608298087885</v>
      </c>
      <c r="I81">
        <v>76.904677624834903</v>
      </c>
      <c r="J81" s="5" t="s">
        <v>51</v>
      </c>
      <c r="K81" s="29">
        <v>13675</v>
      </c>
      <c r="L81" s="29">
        <v>35</v>
      </c>
      <c r="M81" s="29">
        <f t="shared" si="11"/>
        <v>0.25594149908592323</v>
      </c>
      <c r="N81" s="29">
        <v>3.0291666666662536E-2</v>
      </c>
      <c r="O81" s="29">
        <v>2.0208813560978811E-2</v>
      </c>
      <c r="P81" s="29">
        <v>46.05925424106421</v>
      </c>
      <c r="Q81" s="29">
        <f t="shared" si="9"/>
        <v>19.74350296315334</v>
      </c>
      <c r="R81" s="29">
        <v>0.50360624669379861</v>
      </c>
      <c r="S81" s="29">
        <f t="shared" si="10"/>
        <v>8.1843729010965816E-2</v>
      </c>
      <c r="T81" s="29">
        <v>0.99941173449861009</v>
      </c>
      <c r="U81" s="29">
        <v>4.3804400000000001</v>
      </c>
      <c r="V81" s="29">
        <v>36</v>
      </c>
      <c r="W81" s="29">
        <f t="shared" si="6"/>
        <v>3.3333333333333335</v>
      </c>
      <c r="X81" s="29">
        <f t="shared" si="7"/>
        <v>5.333333333333333</v>
      </c>
      <c r="Y81" s="29">
        <f t="shared" si="8"/>
        <v>8.6666666666666661</v>
      </c>
      <c r="Z81" s="29">
        <v>99</v>
      </c>
      <c r="AA81" s="2" t="s">
        <v>2231</v>
      </c>
      <c r="AB81" s="34"/>
      <c r="AC81">
        <v>13873</v>
      </c>
      <c r="AD81">
        <v>301.66154999999998</v>
      </c>
      <c r="AE81">
        <v>45.988624999999999</v>
      </c>
      <c r="AF81">
        <v>138.72</v>
      </c>
      <c r="AG81">
        <v>605.44882700000005</v>
      </c>
      <c r="AH81">
        <v>60.544882999999999</v>
      </c>
      <c r="AI81">
        <v>2.1742000000000001E-2</v>
      </c>
      <c r="AJ81">
        <v>1.0977000000000001E-2</v>
      </c>
      <c r="AK81">
        <v>0.50489099999999998</v>
      </c>
      <c r="AL81">
        <v>2.0225E-2</v>
      </c>
      <c r="AM81">
        <v>1.7500000000000002E-2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25">
      <c r="A82" t="s">
        <v>762</v>
      </c>
      <c r="B82" s="29">
        <v>2</v>
      </c>
      <c r="C82" t="s">
        <v>8</v>
      </c>
      <c r="D82">
        <v>1</v>
      </c>
      <c r="E82" t="s">
        <v>1</v>
      </c>
      <c r="F82" t="s">
        <v>246</v>
      </c>
      <c r="G82" t="s">
        <v>245</v>
      </c>
      <c r="H82" s="2">
        <v>89.292608298087885</v>
      </c>
      <c r="I82">
        <v>76.904677624834903</v>
      </c>
      <c r="J82" s="5" t="s">
        <v>50</v>
      </c>
      <c r="K82" s="29">
        <v>13971</v>
      </c>
      <c r="L82" s="29">
        <v>776</v>
      </c>
      <c r="M82" s="29">
        <f t="shared" si="11"/>
        <v>5.5543626082599671</v>
      </c>
      <c r="N82" s="29">
        <v>3.8022142857141498E-2</v>
      </c>
      <c r="O82" s="29">
        <v>0.34410434057442513</v>
      </c>
      <c r="P82" s="29">
        <v>45.785540401574224</v>
      </c>
      <c r="Q82" s="29">
        <f t="shared" si="9"/>
        <v>19.469789123663354</v>
      </c>
      <c r="R82" s="29">
        <v>0.77237382571755664</v>
      </c>
      <c r="S82" s="29">
        <f t="shared" si="10"/>
        <v>0.18692385001279221</v>
      </c>
      <c r="T82" s="29">
        <v>0.99432044078358772</v>
      </c>
      <c r="U82" s="29">
        <v>4.3804400000000001</v>
      </c>
      <c r="V82" s="29">
        <v>36</v>
      </c>
      <c r="W82" s="29">
        <f t="shared" si="6"/>
        <v>3.3333333333333335</v>
      </c>
      <c r="X82" s="29">
        <f t="shared" si="7"/>
        <v>5.333333333333333</v>
      </c>
      <c r="Y82" s="29">
        <f t="shared" si="8"/>
        <v>8.6666666666666661</v>
      </c>
      <c r="Z82" s="29">
        <v>99</v>
      </c>
      <c r="AA82" s="2" t="s">
        <v>2231</v>
      </c>
      <c r="AB82" s="34"/>
      <c r="AC82">
        <v>14250</v>
      </c>
      <c r="AD82">
        <v>309.88492500000001</v>
      </c>
      <c r="AE82">
        <v>45.984811999999998</v>
      </c>
      <c r="AF82">
        <v>142.49</v>
      </c>
      <c r="AG82">
        <v>495.65196400000002</v>
      </c>
      <c r="AH82">
        <v>49.565196</v>
      </c>
      <c r="AI82">
        <v>2.1742999999999998E-2</v>
      </c>
      <c r="AJ82">
        <v>1.6796999999999999E-2</v>
      </c>
      <c r="AK82">
        <v>0.77252900000000002</v>
      </c>
      <c r="AL82">
        <v>1.7649999999999999E-2</v>
      </c>
      <c r="AM82">
        <v>1.2500000000000001E-2</v>
      </c>
      <c r="AN82">
        <v>16</v>
      </c>
      <c r="AO82">
        <v>5.1631999999999997E-2</v>
      </c>
      <c r="AP82">
        <v>3.0979239999999999</v>
      </c>
      <c r="AQ82">
        <v>4.2596489999999996</v>
      </c>
      <c r="AR82">
        <v>0.27887800000000001</v>
      </c>
      <c r="AS82">
        <v>0.15562000000000001</v>
      </c>
      <c r="AT82">
        <v>37.9375</v>
      </c>
      <c r="AU82">
        <v>18.075651000000001</v>
      </c>
      <c r="AV82">
        <v>7.5500000000000003E-3</v>
      </c>
      <c r="AW82">
        <v>3.9139999999999999E-3</v>
      </c>
      <c r="AX82">
        <v>141.57662500000001</v>
      </c>
      <c r="AY82">
        <v>24.454101000000001</v>
      </c>
      <c r="AZ82">
        <v>526.49191099999996</v>
      </c>
      <c r="BA82">
        <v>380.53276499999998</v>
      </c>
      <c r="BB82">
        <v>15.605637</v>
      </c>
      <c r="BC82">
        <v>16.780355</v>
      </c>
      <c r="BD82">
        <v>8.2027040000000007</v>
      </c>
      <c r="BE82">
        <v>1.885618</v>
      </c>
    </row>
    <row r="83" spans="1:57" x14ac:dyDescent="0.25">
      <c r="A83" t="s">
        <v>762</v>
      </c>
      <c r="B83" s="29">
        <v>2</v>
      </c>
      <c r="C83" t="s">
        <v>4</v>
      </c>
      <c r="D83">
        <v>12</v>
      </c>
      <c r="E83" t="s">
        <v>1</v>
      </c>
      <c r="F83" t="s">
        <v>246</v>
      </c>
      <c r="G83" t="s">
        <v>245</v>
      </c>
      <c r="H83" s="2">
        <v>89.292608298087885</v>
      </c>
      <c r="I83">
        <v>76.904677624834903</v>
      </c>
      <c r="J83" s="5" t="s">
        <v>51</v>
      </c>
      <c r="K83" s="29">
        <v>10069</v>
      </c>
      <c r="L83" s="29">
        <v>161</v>
      </c>
      <c r="M83" s="29">
        <f t="shared" si="11"/>
        <v>1.5989671268249079</v>
      </c>
      <c r="N83" s="29">
        <v>7.8793421052623477E-2</v>
      </c>
      <c r="O83" s="29">
        <v>6.2266499722991211E-2</v>
      </c>
      <c r="P83" s="29">
        <v>32.997967668989396</v>
      </c>
      <c r="Q83" s="29">
        <f t="shared" si="9"/>
        <v>6.6822163910785264</v>
      </c>
      <c r="R83" s="29">
        <v>0.52942997160139094</v>
      </c>
      <c r="S83" s="29">
        <f t="shared" si="10"/>
        <v>5.6020004103373489E-2</v>
      </c>
      <c r="T83" s="29">
        <v>0.99432044078358772</v>
      </c>
      <c r="U83" s="29">
        <v>4.3804400000000001</v>
      </c>
      <c r="V83" s="29">
        <v>36</v>
      </c>
      <c r="W83" s="29">
        <f t="shared" si="6"/>
        <v>3.3333333333333335</v>
      </c>
      <c r="X83" s="29">
        <f t="shared" si="7"/>
        <v>5.333333333333333</v>
      </c>
      <c r="Y83" s="29">
        <f t="shared" si="8"/>
        <v>8.6666666666666661</v>
      </c>
      <c r="Z83" s="29">
        <v>99</v>
      </c>
      <c r="AA83" s="2" t="s">
        <v>2231</v>
      </c>
      <c r="AB83" s="34"/>
      <c r="AC83">
        <v>10229</v>
      </c>
      <c r="AD83">
        <v>309.88492500000001</v>
      </c>
      <c r="AE83">
        <v>33.009027000000003</v>
      </c>
      <c r="AF83">
        <v>102.28</v>
      </c>
      <c r="AG83">
        <v>329.94293699999997</v>
      </c>
      <c r="AH83">
        <v>32.994293999999996</v>
      </c>
      <c r="AI83">
        <v>3.0291999999999999E-2</v>
      </c>
      <c r="AJ83">
        <v>1.6008000000000001E-2</v>
      </c>
      <c r="AK83">
        <v>0.52846199999999999</v>
      </c>
      <c r="AL83">
        <v>2.8725000000000001E-2</v>
      </c>
      <c r="AM83">
        <v>2.75E-2</v>
      </c>
      <c r="AN83">
        <v>2</v>
      </c>
      <c r="AO83">
        <v>6.4539999999999997E-3</v>
      </c>
      <c r="AP83">
        <v>0.387241</v>
      </c>
      <c r="AQ83">
        <v>1.837912</v>
      </c>
      <c r="AR83">
        <v>1.3277129999999999</v>
      </c>
      <c r="AS83">
        <v>0.76496600000000003</v>
      </c>
      <c r="AT83">
        <v>94</v>
      </c>
      <c r="AU83">
        <v>57.982756000000002</v>
      </c>
      <c r="AV83">
        <v>1.4276E-2</v>
      </c>
      <c r="AW83">
        <v>4.6299999999999996E-3</v>
      </c>
      <c r="AX83">
        <v>68.900487999999996</v>
      </c>
      <c r="AY83">
        <v>3.973932</v>
      </c>
      <c r="AZ83">
        <v>372.62737299999998</v>
      </c>
      <c r="BA83">
        <v>343.310585</v>
      </c>
      <c r="BB83">
        <v>0.35377500000000001</v>
      </c>
      <c r="BC83">
        <v>0</v>
      </c>
      <c r="BD83">
        <v>10.474880000000001</v>
      </c>
      <c r="BE83">
        <v>0.74535600000000002</v>
      </c>
    </row>
    <row r="84" spans="1:57" x14ac:dyDescent="0.25">
      <c r="A84" t="s">
        <v>763</v>
      </c>
      <c r="B84" s="29">
        <v>2</v>
      </c>
      <c r="C84" t="s">
        <v>8</v>
      </c>
      <c r="D84">
        <v>1</v>
      </c>
      <c r="E84" t="s">
        <v>1</v>
      </c>
      <c r="F84" t="s">
        <v>246</v>
      </c>
      <c r="G84" t="s">
        <v>245</v>
      </c>
      <c r="H84" s="2">
        <v>89.292608298087885</v>
      </c>
      <c r="I84">
        <v>76.904677624834903</v>
      </c>
      <c r="J84" s="5" t="s">
        <v>51</v>
      </c>
      <c r="K84" s="29">
        <v>2364</v>
      </c>
      <c r="L84" s="29">
        <v>894</v>
      </c>
      <c r="M84" s="29">
        <f t="shared" si="11"/>
        <v>37.817258883248734</v>
      </c>
      <c r="N84" s="29">
        <v>0.13235233333333463</v>
      </c>
      <c r="O84" s="29">
        <v>0.36556580656681559</v>
      </c>
      <c r="P84" s="29">
        <v>5.7613171114930131</v>
      </c>
      <c r="Q84" s="29">
        <f t="shared" si="9"/>
        <v>20.554434166417856</v>
      </c>
      <c r="R84" s="29">
        <v>1.5688449152497115</v>
      </c>
      <c r="S84" s="29">
        <f t="shared" si="10"/>
        <v>0.98339493954494706</v>
      </c>
      <c r="T84" s="29">
        <v>0.97628217740312007</v>
      </c>
      <c r="U84" s="29">
        <v>4.3804400000000001</v>
      </c>
      <c r="V84" s="29">
        <v>36</v>
      </c>
      <c r="W84" s="29">
        <f t="shared" si="6"/>
        <v>3.3333333333333335</v>
      </c>
      <c r="X84" s="29">
        <f t="shared" si="7"/>
        <v>5.333333333333333</v>
      </c>
      <c r="Y84" s="29">
        <f t="shared" si="8"/>
        <v>8.6666666666666661</v>
      </c>
      <c r="Z84" s="29">
        <v>99</v>
      </c>
      <c r="AA84" s="2" t="s">
        <v>2231</v>
      </c>
      <c r="AB84" s="34"/>
      <c r="AC84">
        <v>2388</v>
      </c>
      <c r="AD84">
        <v>414.36470000000003</v>
      </c>
      <c r="AE84">
        <v>5.763039</v>
      </c>
      <c r="AF84">
        <v>21.94</v>
      </c>
      <c r="AG84">
        <v>32.847166999999999</v>
      </c>
      <c r="AH84">
        <v>3.2847170000000001</v>
      </c>
      <c r="AI84">
        <v>0.17335500000000001</v>
      </c>
      <c r="AJ84">
        <v>0.27093</v>
      </c>
      <c r="AK84">
        <v>1.562867</v>
      </c>
      <c r="AL84">
        <v>6.4850000000000005E-2</v>
      </c>
      <c r="AM84">
        <v>1.2500000000000001E-2</v>
      </c>
      <c r="AN84">
        <v>29</v>
      </c>
      <c r="AO84">
        <v>6.9986999999999994E-2</v>
      </c>
      <c r="AP84">
        <v>4.1991990000000001</v>
      </c>
      <c r="AQ84">
        <v>14.865997</v>
      </c>
      <c r="AR84">
        <v>0.29715900000000001</v>
      </c>
      <c r="AS84">
        <v>0.22534299999999999</v>
      </c>
      <c r="AT84">
        <v>12.241379</v>
      </c>
      <c r="AU84">
        <v>5.2756530000000001</v>
      </c>
      <c r="AV84">
        <v>2.6433999999999999E-2</v>
      </c>
      <c r="AW84">
        <v>2.2015E-2</v>
      </c>
      <c r="AX84">
        <v>47.475940999999999</v>
      </c>
      <c r="AY84">
        <v>19.438312</v>
      </c>
      <c r="AZ84">
        <v>135.871306</v>
      </c>
      <c r="BA84">
        <v>56.767221999999997</v>
      </c>
      <c r="BB84">
        <v>14.134067999999999</v>
      </c>
      <c r="BC84">
        <v>12.426845999999999</v>
      </c>
      <c r="BD84">
        <v>7.2006300000000003</v>
      </c>
      <c r="BE84">
        <v>1.5518259999999999</v>
      </c>
    </row>
    <row r="85" spans="1:57" x14ac:dyDescent="0.25">
      <c r="A85" t="s">
        <v>763</v>
      </c>
      <c r="B85" s="29">
        <v>2</v>
      </c>
      <c r="C85" t="s">
        <v>9</v>
      </c>
      <c r="D85">
        <v>2</v>
      </c>
      <c r="E85" t="s">
        <v>1</v>
      </c>
      <c r="F85" t="s">
        <v>246</v>
      </c>
      <c r="G85" t="s">
        <v>245</v>
      </c>
      <c r="H85" s="2">
        <v>89.292608298087885</v>
      </c>
      <c r="I85">
        <v>76.904677624834903</v>
      </c>
      <c r="J85" s="5" t="s">
        <v>50</v>
      </c>
      <c r="K85" s="29">
        <v>15761</v>
      </c>
      <c r="L85" s="29">
        <v>347</v>
      </c>
      <c r="M85" s="29">
        <f t="shared" si="11"/>
        <v>2.2016369519700527</v>
      </c>
      <c r="N85" s="29">
        <v>7.1219444444444793E-2</v>
      </c>
      <c r="O85" s="29">
        <v>8.7735793576035739E-2</v>
      </c>
      <c r="P85" s="29">
        <v>38.411217848663867</v>
      </c>
      <c r="Q85" s="29">
        <f t="shared" si="9"/>
        <v>12.095466570752997</v>
      </c>
      <c r="R85" s="29">
        <v>0.45294508077201795</v>
      </c>
      <c r="S85" s="29">
        <f t="shared" si="10"/>
        <v>0.13250489493274648</v>
      </c>
      <c r="T85" s="29">
        <v>1.0021703436862328</v>
      </c>
      <c r="U85" s="29">
        <v>4.3804400000000001</v>
      </c>
      <c r="V85" s="29">
        <v>36</v>
      </c>
      <c r="W85" s="29">
        <f t="shared" si="6"/>
        <v>3.3333333333333335</v>
      </c>
      <c r="X85" s="29">
        <f t="shared" si="7"/>
        <v>5.333333333333333</v>
      </c>
      <c r="Y85" s="29">
        <f t="shared" si="8"/>
        <v>8.6666666666666661</v>
      </c>
      <c r="Z85" s="29">
        <v>99</v>
      </c>
      <c r="AA85" s="2" t="s">
        <v>2231</v>
      </c>
      <c r="AB85" s="34"/>
      <c r="AC85">
        <v>15883</v>
      </c>
      <c r="AD85">
        <v>414.36470000000003</v>
      </c>
      <c r="AE85">
        <v>38.330967999999999</v>
      </c>
      <c r="AF85">
        <v>158.82</v>
      </c>
      <c r="AG85">
        <v>547.961411</v>
      </c>
      <c r="AH85">
        <v>54.796140999999999</v>
      </c>
      <c r="AI85">
        <v>2.6086999999999999E-2</v>
      </c>
      <c r="AJ85">
        <v>1.1792E-2</v>
      </c>
      <c r="AK85">
        <v>0.45203300000000002</v>
      </c>
      <c r="AL85">
        <v>2.5399999999999999E-2</v>
      </c>
      <c r="AM85">
        <v>2.75E-2</v>
      </c>
      <c r="AN85">
        <v>7</v>
      </c>
      <c r="AO85">
        <v>1.6892999999999998E-2</v>
      </c>
      <c r="AP85">
        <v>1.0136000000000001</v>
      </c>
      <c r="AQ85">
        <v>2.3547189999999998</v>
      </c>
      <c r="AR85">
        <v>0.55625000000000002</v>
      </c>
      <c r="AS85">
        <v>0.28383799999999998</v>
      </c>
      <c r="AT85">
        <v>53.428570999999998</v>
      </c>
      <c r="AU85">
        <v>22.411732000000001</v>
      </c>
      <c r="AV85">
        <v>1.061E-2</v>
      </c>
      <c r="AW85">
        <v>4.3229999999999996E-3</v>
      </c>
      <c r="AX85">
        <v>97.874064000000004</v>
      </c>
      <c r="AY85">
        <v>9.4174439999999997</v>
      </c>
      <c r="AZ85">
        <v>619.566643</v>
      </c>
      <c r="BA85">
        <v>542.301244</v>
      </c>
      <c r="BB85">
        <v>38.721583000000003</v>
      </c>
      <c r="BC85">
        <v>38.645128999999997</v>
      </c>
      <c r="BD85">
        <v>8.518141</v>
      </c>
      <c r="BE85">
        <v>1.069045</v>
      </c>
    </row>
    <row r="86" spans="1:57" x14ac:dyDescent="0.25">
      <c r="A86" t="s">
        <v>763</v>
      </c>
      <c r="B86" s="29">
        <v>2</v>
      </c>
      <c r="C86" t="s">
        <v>38</v>
      </c>
      <c r="D86">
        <v>9</v>
      </c>
      <c r="E86" t="s">
        <v>1</v>
      </c>
      <c r="F86" t="s">
        <v>246</v>
      </c>
      <c r="G86" t="s">
        <v>245</v>
      </c>
      <c r="H86" s="2">
        <v>89.292608298087885</v>
      </c>
      <c r="I86">
        <v>76.904677624834903</v>
      </c>
      <c r="J86" s="5" t="s">
        <v>50</v>
      </c>
      <c r="K86" s="29">
        <v>20198</v>
      </c>
      <c r="L86" s="29">
        <v>684</v>
      </c>
      <c r="M86" s="29">
        <f t="shared" si="11"/>
        <v>3.3864739083077535</v>
      </c>
      <c r="N86" s="29">
        <v>3.8018681318680712E-2</v>
      </c>
      <c r="O86" s="29">
        <v>0.22177658931720146</v>
      </c>
      <c r="P86" s="29">
        <v>49.224654406910275</v>
      </c>
      <c r="Q86" s="29">
        <f t="shared" si="9"/>
        <v>22.908903128999405</v>
      </c>
      <c r="R86" s="29">
        <v>0.72992276358362074</v>
      </c>
      <c r="S86" s="29">
        <f t="shared" si="10"/>
        <v>0.14447278787885631</v>
      </c>
      <c r="T86" s="29">
        <v>1.0104107384376844</v>
      </c>
      <c r="U86" s="29">
        <v>4.3804400000000001</v>
      </c>
      <c r="V86" s="29">
        <v>36</v>
      </c>
      <c r="W86" s="29">
        <f t="shared" si="6"/>
        <v>3.3333333333333335</v>
      </c>
      <c r="X86" s="29">
        <f t="shared" si="7"/>
        <v>5.333333333333333</v>
      </c>
      <c r="Y86" s="29">
        <f t="shared" si="8"/>
        <v>8.6666666666666661</v>
      </c>
      <c r="Z86" s="29">
        <v>99</v>
      </c>
      <c r="AA86" s="2" t="s">
        <v>2231</v>
      </c>
      <c r="AB86" s="34"/>
      <c r="AC86">
        <v>20438</v>
      </c>
      <c r="AD86">
        <v>414.36470000000003</v>
      </c>
      <c r="AE86">
        <v>49.323700000000002</v>
      </c>
      <c r="AF86">
        <v>204.37</v>
      </c>
      <c r="AG86">
        <v>756.03918799999997</v>
      </c>
      <c r="AH86">
        <v>75.603919000000005</v>
      </c>
      <c r="AI86">
        <v>2.0271999999999998E-2</v>
      </c>
      <c r="AJ86">
        <v>1.4782E-2</v>
      </c>
      <c r="AK86">
        <v>0.72919999999999996</v>
      </c>
      <c r="AL86">
        <v>1.6899999999999998E-2</v>
      </c>
      <c r="AM86">
        <v>1.2500000000000001E-2</v>
      </c>
      <c r="AN86">
        <v>14</v>
      </c>
      <c r="AO86">
        <v>3.3786999999999998E-2</v>
      </c>
      <c r="AP86">
        <v>2.0272000000000001</v>
      </c>
      <c r="AQ86">
        <v>2.6029939999999998</v>
      </c>
      <c r="AR86">
        <v>0.29664600000000002</v>
      </c>
      <c r="AS86">
        <v>9.9271999999999999E-2</v>
      </c>
      <c r="AT86">
        <v>38</v>
      </c>
      <c r="AU86">
        <v>9.6556080000000009</v>
      </c>
      <c r="AV86">
        <v>8.0169999999999998E-3</v>
      </c>
      <c r="AW86">
        <v>3.673E-3</v>
      </c>
      <c r="AX86">
        <v>128.261247</v>
      </c>
      <c r="AY86">
        <v>16.676976</v>
      </c>
      <c r="AZ86">
        <v>448.31688100000002</v>
      </c>
      <c r="BA86">
        <v>262.15285899999998</v>
      </c>
      <c r="BB86">
        <v>28.391680999999998</v>
      </c>
      <c r="BC86">
        <v>30.554182000000001</v>
      </c>
      <c r="BD86">
        <v>6.6995019999999998</v>
      </c>
      <c r="BE86">
        <v>1.85164</v>
      </c>
    </row>
    <row r="87" spans="1:57" x14ac:dyDescent="0.25">
      <c r="A87" t="s">
        <v>763</v>
      </c>
      <c r="B87" s="29">
        <v>2</v>
      </c>
      <c r="C87" t="s">
        <v>13</v>
      </c>
      <c r="D87">
        <v>11</v>
      </c>
      <c r="E87" t="s">
        <v>1</v>
      </c>
      <c r="F87" t="s">
        <v>246</v>
      </c>
      <c r="G87" t="s">
        <v>245</v>
      </c>
      <c r="H87" s="2">
        <v>89.292608298087885</v>
      </c>
      <c r="I87">
        <v>76.904677624834903</v>
      </c>
      <c r="J87" s="5" t="s">
        <v>51</v>
      </c>
      <c r="K87" s="29">
        <v>6851</v>
      </c>
      <c r="L87" s="29">
        <v>581</v>
      </c>
      <c r="M87" s="29">
        <f t="shared" si="11"/>
        <v>8.4805137936067734</v>
      </c>
      <c r="N87" s="29">
        <v>8.7270294117648139E-2</v>
      </c>
      <c r="O87" s="29">
        <v>0.20715395705452883</v>
      </c>
      <c r="P87" s="29">
        <v>16.696608938595023</v>
      </c>
      <c r="Q87" s="29">
        <f t="shared" si="9"/>
        <v>9.6191423393158466</v>
      </c>
      <c r="R87" s="29">
        <v>0.98845042808023564</v>
      </c>
      <c r="S87" s="29">
        <f t="shared" si="10"/>
        <v>0.40300045237547122</v>
      </c>
      <c r="T87" s="29">
        <v>0.99892738782609647</v>
      </c>
      <c r="U87" s="29">
        <v>4.3804400000000001</v>
      </c>
      <c r="V87" s="29">
        <v>36</v>
      </c>
      <c r="W87" s="29">
        <f t="shared" si="6"/>
        <v>3.3333333333333335</v>
      </c>
      <c r="X87" s="29">
        <f t="shared" si="7"/>
        <v>5.333333333333333</v>
      </c>
      <c r="Y87" s="29">
        <f t="shared" si="8"/>
        <v>8.6666666666666661</v>
      </c>
      <c r="Z87" s="29">
        <v>99</v>
      </c>
      <c r="AA87" s="2" t="s">
        <v>2231</v>
      </c>
      <c r="AB87" s="34"/>
      <c r="AC87">
        <v>6931</v>
      </c>
      <c r="AD87">
        <v>414.36470000000003</v>
      </c>
      <c r="AE87">
        <v>16.726811000000001</v>
      </c>
      <c r="AF87">
        <v>69.28</v>
      </c>
      <c r="AG87">
        <v>141.119246</v>
      </c>
      <c r="AH87">
        <v>14.111924999999999</v>
      </c>
      <c r="AI87">
        <v>5.9760000000000001E-2</v>
      </c>
      <c r="AJ87">
        <v>5.9084999999999999E-2</v>
      </c>
      <c r="AK87">
        <v>0.98871299999999995</v>
      </c>
      <c r="AL87">
        <v>3.9886999999999999E-2</v>
      </c>
      <c r="AM87">
        <v>1.7500000000000002E-2</v>
      </c>
      <c r="AN87">
        <v>12</v>
      </c>
      <c r="AO87">
        <v>2.896E-2</v>
      </c>
      <c r="AP87">
        <v>1.7376</v>
      </c>
      <c r="AQ87">
        <v>4.0975330000000003</v>
      </c>
      <c r="AR87">
        <v>0.38729799999999998</v>
      </c>
      <c r="AS87">
        <v>0.37853900000000001</v>
      </c>
      <c r="AT87">
        <v>23.666667</v>
      </c>
      <c r="AU87">
        <v>17.317008999999999</v>
      </c>
      <c r="AV87">
        <v>1.7087000000000001E-2</v>
      </c>
      <c r="AW87">
        <v>1.1705E-2</v>
      </c>
      <c r="AX87">
        <v>82.496494999999996</v>
      </c>
      <c r="AY87">
        <v>42.085318000000001</v>
      </c>
      <c r="AZ87">
        <v>255.460419</v>
      </c>
      <c r="BA87">
        <v>55.482989000000003</v>
      </c>
      <c r="BB87">
        <v>20.822572999999998</v>
      </c>
      <c r="BC87">
        <v>43.816251000000001</v>
      </c>
      <c r="BD87">
        <v>7.3372820000000001</v>
      </c>
      <c r="BE87">
        <v>2.1189140000000002</v>
      </c>
    </row>
    <row r="88" spans="1:57" x14ac:dyDescent="0.25">
      <c r="A88" t="s">
        <v>763</v>
      </c>
      <c r="B88" s="29">
        <v>2</v>
      </c>
      <c r="C88" t="s">
        <v>5</v>
      </c>
      <c r="D88">
        <v>14</v>
      </c>
      <c r="E88" t="s">
        <v>1</v>
      </c>
      <c r="F88" t="s">
        <v>246</v>
      </c>
      <c r="G88" t="s">
        <v>245</v>
      </c>
      <c r="H88" s="2">
        <v>89.292608298087885</v>
      </c>
      <c r="I88">
        <v>76.904677624834903</v>
      </c>
      <c r="J88" s="5" t="s">
        <v>51</v>
      </c>
      <c r="K88" s="29">
        <v>6994</v>
      </c>
      <c r="L88" s="29">
        <v>107</v>
      </c>
      <c r="M88" s="29">
        <f t="shared" si="11"/>
        <v>1.529882756648556</v>
      </c>
      <c r="N88" s="29">
        <v>4.3947000000002845E-2</v>
      </c>
      <c r="O88" s="29">
        <v>6.0927634427802593E-2</v>
      </c>
      <c r="P88" s="29">
        <v>17.045115007522053</v>
      </c>
      <c r="Q88" s="29">
        <f t="shared" si="9"/>
        <v>9.2706362703888168</v>
      </c>
      <c r="R88" s="29">
        <v>0.57666147848537741</v>
      </c>
      <c r="S88" s="29">
        <f t="shared" si="10"/>
        <v>8.7884972193870148E-3</v>
      </c>
      <c r="T88" s="29">
        <v>0.97567226827374487</v>
      </c>
      <c r="U88" s="29">
        <v>4.3804400000000001</v>
      </c>
      <c r="V88" s="29">
        <v>36</v>
      </c>
      <c r="W88" s="29">
        <f t="shared" si="6"/>
        <v>3.3333333333333335</v>
      </c>
      <c r="X88" s="29">
        <f t="shared" si="7"/>
        <v>5.333333333333333</v>
      </c>
      <c r="Y88" s="29">
        <f t="shared" si="8"/>
        <v>8.6666666666666661</v>
      </c>
      <c r="Z88" s="29">
        <v>99</v>
      </c>
      <c r="AA88" s="2" t="s">
        <v>2231</v>
      </c>
      <c r="AB88" s="34"/>
      <c r="AC88">
        <v>7067</v>
      </c>
      <c r="AD88">
        <v>414.36470000000003</v>
      </c>
      <c r="AE88">
        <v>17.055024</v>
      </c>
      <c r="AF88">
        <v>70.66</v>
      </c>
      <c r="AG88">
        <v>142.368481</v>
      </c>
      <c r="AH88">
        <v>14.236848</v>
      </c>
      <c r="AI88">
        <v>5.8631000000000003E-2</v>
      </c>
      <c r="AJ88">
        <v>3.3822999999999999E-2</v>
      </c>
      <c r="AK88">
        <v>0.57688499999999998</v>
      </c>
      <c r="AL88">
        <v>5.2887999999999998E-2</v>
      </c>
      <c r="AM88">
        <v>4.2500000000000003E-2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763</v>
      </c>
      <c r="B89" s="29">
        <v>2</v>
      </c>
      <c r="C89" t="s">
        <v>11</v>
      </c>
      <c r="D89">
        <v>16</v>
      </c>
      <c r="E89" t="s">
        <v>1</v>
      </c>
      <c r="F89" t="s">
        <v>246</v>
      </c>
      <c r="G89" t="s">
        <v>245</v>
      </c>
      <c r="H89" s="2">
        <v>89.292608298087885</v>
      </c>
      <c r="I89">
        <v>76.904677624834903</v>
      </c>
      <c r="J89" s="5" t="s">
        <v>51</v>
      </c>
      <c r="K89" s="29">
        <v>10566</v>
      </c>
      <c r="L89" s="29">
        <v>3510</v>
      </c>
      <c r="M89" s="29">
        <f t="shared" si="11"/>
        <v>33.219761499148213</v>
      </c>
      <c r="N89" s="29">
        <v>0.12892722868217071</v>
      </c>
      <c r="O89" s="29">
        <v>0.62877318729492282</v>
      </c>
      <c r="P89" s="29">
        <v>25.750455414566488</v>
      </c>
      <c r="Q89" s="29">
        <f t="shared" si="9"/>
        <v>0.56529586334438164</v>
      </c>
      <c r="R89" s="29">
        <v>2.2401510265337379</v>
      </c>
      <c r="S89" s="29">
        <f t="shared" si="10"/>
        <v>1.6547010508289735</v>
      </c>
      <c r="T89" s="29">
        <v>1.0149272685171562</v>
      </c>
      <c r="U89" s="29">
        <v>4.3804400000000001</v>
      </c>
      <c r="V89" s="29">
        <v>36</v>
      </c>
      <c r="W89" s="29">
        <f t="shared" si="6"/>
        <v>3.3333333333333335</v>
      </c>
      <c r="X89" s="29">
        <f t="shared" si="7"/>
        <v>5.333333333333333</v>
      </c>
      <c r="Y89" s="29">
        <f t="shared" si="8"/>
        <v>8.6666666666666661</v>
      </c>
      <c r="Z89" s="29">
        <v>99</v>
      </c>
      <c r="AA89" s="2" t="s">
        <v>2231</v>
      </c>
      <c r="AB89" s="34"/>
      <c r="AC89">
        <v>10725</v>
      </c>
      <c r="AD89">
        <v>414.36470000000003</v>
      </c>
      <c r="AE89">
        <v>25.882995999999999</v>
      </c>
      <c r="AF89">
        <v>106.36</v>
      </c>
      <c r="AG89">
        <v>342.83452299999999</v>
      </c>
      <c r="AH89">
        <v>34.283451999999997</v>
      </c>
      <c r="AI89">
        <v>3.8625E-2</v>
      </c>
      <c r="AJ89">
        <v>8.6471999999999993E-2</v>
      </c>
      <c r="AK89">
        <v>2.2387929999999998</v>
      </c>
      <c r="AL89">
        <v>1.9012999999999999E-2</v>
      </c>
      <c r="AM89">
        <v>1.2500000000000001E-2</v>
      </c>
      <c r="AN89">
        <v>78</v>
      </c>
      <c r="AO89">
        <v>0.18823999999999999</v>
      </c>
      <c r="AP89">
        <v>11.294397999999999</v>
      </c>
      <c r="AQ89">
        <v>31.002331000000002</v>
      </c>
      <c r="AR89">
        <v>0.46370299999999998</v>
      </c>
      <c r="AS89">
        <v>0.26472600000000002</v>
      </c>
      <c r="AT89">
        <v>42.628205000000001</v>
      </c>
      <c r="AU89">
        <v>23.045470999999999</v>
      </c>
      <c r="AV89">
        <v>1.1139E-2</v>
      </c>
      <c r="AW89">
        <v>5.2220000000000001E-3</v>
      </c>
      <c r="AX89">
        <v>92.150029000000004</v>
      </c>
      <c r="AY89">
        <v>18.673777999999999</v>
      </c>
      <c r="AZ89">
        <v>278.79768200000001</v>
      </c>
      <c r="BA89">
        <v>179.94630900000001</v>
      </c>
      <c r="BB89">
        <v>4.849901</v>
      </c>
      <c r="BC89">
        <v>4.6757549999999997</v>
      </c>
      <c r="BD89">
        <v>11.603322</v>
      </c>
      <c r="BE89">
        <v>3.1363569999999998</v>
      </c>
    </row>
    <row r="90" spans="1:57" x14ac:dyDescent="0.25">
      <c r="A90" t="s">
        <v>764</v>
      </c>
      <c r="B90" s="29">
        <v>2</v>
      </c>
      <c r="C90" t="s">
        <v>2</v>
      </c>
      <c r="D90">
        <v>3</v>
      </c>
      <c r="E90" t="s">
        <v>1</v>
      </c>
      <c r="F90" t="s">
        <v>246</v>
      </c>
      <c r="G90" t="s">
        <v>245</v>
      </c>
      <c r="H90" s="2">
        <v>89.292608298087885</v>
      </c>
      <c r="I90">
        <v>76.904677624834903</v>
      </c>
      <c r="J90" s="5" t="s">
        <v>52</v>
      </c>
      <c r="K90" s="29">
        <v>15253</v>
      </c>
      <c r="L90" s="29">
        <v>120</v>
      </c>
      <c r="M90" s="29">
        <f t="shared" si="11"/>
        <v>0.78673047924998374</v>
      </c>
      <c r="N90" s="29">
        <v>6.6799999999999457E-2</v>
      </c>
      <c r="O90" s="29">
        <v>3.6125400200402405E-2</v>
      </c>
      <c r="P90" s="29">
        <v>45.918394104728151</v>
      </c>
      <c r="Q90" s="29">
        <f t="shared" si="9"/>
        <v>19.602642826817281</v>
      </c>
      <c r="R90" s="29">
        <v>0.41484579588165521</v>
      </c>
      <c r="S90" s="29">
        <f t="shared" si="10"/>
        <v>0.17060417982310921</v>
      </c>
      <c r="T90" s="29">
        <v>0.98612733100422412</v>
      </c>
      <c r="U90" s="29">
        <v>4.3804400000000001</v>
      </c>
      <c r="V90" s="29">
        <v>36</v>
      </c>
      <c r="W90" s="29">
        <f t="shared" si="6"/>
        <v>3.3333333333333335</v>
      </c>
      <c r="X90" s="29">
        <f t="shared" si="7"/>
        <v>5.333333333333333</v>
      </c>
      <c r="Y90" s="29">
        <f t="shared" si="8"/>
        <v>8.6666666666666661</v>
      </c>
      <c r="Z90" s="29">
        <v>99</v>
      </c>
      <c r="AA90" s="2" t="s">
        <v>2231</v>
      </c>
      <c r="AB90" s="34"/>
      <c r="AC90">
        <v>15416</v>
      </c>
      <c r="AD90">
        <v>335.2294</v>
      </c>
      <c r="AE90">
        <v>45.986420000000003</v>
      </c>
      <c r="AF90">
        <v>154.15</v>
      </c>
      <c r="AG90">
        <v>630.242166</v>
      </c>
      <c r="AH90">
        <v>63.024217</v>
      </c>
      <c r="AI90">
        <v>2.1745E-2</v>
      </c>
      <c r="AJ90">
        <v>9.0200000000000002E-3</v>
      </c>
      <c r="AK90">
        <v>0.41478399999999999</v>
      </c>
      <c r="AL90">
        <v>2.0825E-2</v>
      </c>
      <c r="AM90">
        <v>2.2499999999999999E-2</v>
      </c>
      <c r="AN90">
        <v>5</v>
      </c>
      <c r="AO90">
        <v>1.4914999999999999E-2</v>
      </c>
      <c r="AP90">
        <v>0.89490999999999998</v>
      </c>
      <c r="AQ90">
        <v>2.7763360000000001</v>
      </c>
      <c r="AR90">
        <v>0.84506000000000003</v>
      </c>
      <c r="AS90">
        <v>0.48476799999999998</v>
      </c>
      <c r="AT90">
        <v>85.6</v>
      </c>
      <c r="AU90">
        <v>50.688262999999999</v>
      </c>
      <c r="AV90">
        <v>9.9889999999999996E-3</v>
      </c>
      <c r="AW90">
        <v>3.3709999999999999E-3</v>
      </c>
      <c r="AX90">
        <v>100.25158999999999</v>
      </c>
      <c r="AY90">
        <v>7.4775239999999998</v>
      </c>
      <c r="AZ90">
        <v>503.86285099999998</v>
      </c>
      <c r="BA90">
        <v>430.092309</v>
      </c>
      <c r="BB90">
        <v>18.373262</v>
      </c>
      <c r="BC90">
        <v>18.4329</v>
      </c>
      <c r="BD90">
        <v>10.216710000000001</v>
      </c>
      <c r="BE90">
        <v>1.0671870000000001</v>
      </c>
    </row>
    <row r="91" spans="1:57" x14ac:dyDescent="0.25">
      <c r="A91" t="s">
        <v>764</v>
      </c>
      <c r="B91" s="29">
        <v>2</v>
      </c>
      <c r="C91" t="s">
        <v>3</v>
      </c>
      <c r="D91">
        <v>4</v>
      </c>
      <c r="E91" t="s">
        <v>1</v>
      </c>
      <c r="F91" t="s">
        <v>246</v>
      </c>
      <c r="G91" t="s">
        <v>245</v>
      </c>
      <c r="H91" s="2">
        <v>89.292608298087885</v>
      </c>
      <c r="I91">
        <v>76.904677624834903</v>
      </c>
      <c r="J91" s="5" t="s">
        <v>52</v>
      </c>
      <c r="K91" s="29">
        <v>9860</v>
      </c>
      <c r="L91" s="29">
        <v>336</v>
      </c>
      <c r="M91" s="29">
        <f t="shared" si="11"/>
        <v>3.4077079107505073</v>
      </c>
      <c r="N91" s="29">
        <v>6.352777777777692E-2</v>
      </c>
      <c r="O91" s="29">
        <v>0.13547025075150901</v>
      </c>
      <c r="P91" s="29">
        <v>29.683037164663972</v>
      </c>
      <c r="Q91" s="29">
        <f t="shared" si="9"/>
        <v>3.3672858867531019</v>
      </c>
      <c r="R91" s="29">
        <v>0.69774644280075104</v>
      </c>
      <c r="S91" s="29">
        <f t="shared" si="10"/>
        <v>0.11229646709598662</v>
      </c>
      <c r="T91" s="29">
        <v>1.0089665322901866</v>
      </c>
      <c r="U91" s="29">
        <v>4.3804400000000001</v>
      </c>
      <c r="V91" s="29">
        <v>36</v>
      </c>
      <c r="W91" s="29">
        <f t="shared" si="6"/>
        <v>3.3333333333333335</v>
      </c>
      <c r="X91" s="29">
        <f t="shared" si="7"/>
        <v>5.333333333333333</v>
      </c>
      <c r="Y91" s="29">
        <f t="shared" si="8"/>
        <v>8.6666666666666661</v>
      </c>
      <c r="Z91" s="29">
        <v>99</v>
      </c>
      <c r="AA91" s="2" t="s">
        <v>2231</v>
      </c>
      <c r="AB91" s="34"/>
      <c r="AC91">
        <v>9979</v>
      </c>
      <c r="AD91">
        <v>335.2294</v>
      </c>
      <c r="AE91">
        <v>29.767676000000002</v>
      </c>
      <c r="AF91">
        <v>99.77</v>
      </c>
      <c r="AG91">
        <v>279.02906100000001</v>
      </c>
      <c r="AH91">
        <v>27.902906000000002</v>
      </c>
      <c r="AI91">
        <v>3.3589000000000001E-2</v>
      </c>
      <c r="AJ91">
        <v>2.342E-2</v>
      </c>
      <c r="AK91">
        <v>0.69723599999999997</v>
      </c>
      <c r="AL91">
        <v>2.8250000000000001E-2</v>
      </c>
      <c r="AM91">
        <v>1.7500000000000002E-2</v>
      </c>
      <c r="AN91">
        <v>4</v>
      </c>
      <c r="AO91">
        <v>1.1932E-2</v>
      </c>
      <c r="AP91">
        <v>0.71592800000000001</v>
      </c>
      <c r="AQ91">
        <v>1.6234090000000001</v>
      </c>
      <c r="AR91">
        <v>0.50061900000000004</v>
      </c>
      <c r="AS91">
        <v>0.28608800000000001</v>
      </c>
      <c r="AT91">
        <v>40.5</v>
      </c>
      <c r="AU91">
        <v>22.708295</v>
      </c>
      <c r="AV91">
        <v>1.2674E-2</v>
      </c>
      <c r="AW91">
        <v>5.3489999999999996E-3</v>
      </c>
      <c r="AX91">
        <v>80.031735999999995</v>
      </c>
      <c r="AY91">
        <v>7.9320529999999998</v>
      </c>
      <c r="AZ91">
        <v>196.13293999999999</v>
      </c>
      <c r="BA91">
        <v>11.676079</v>
      </c>
      <c r="BB91">
        <v>52.045608000000001</v>
      </c>
      <c r="BC91">
        <v>18.719422999999999</v>
      </c>
      <c r="BD91">
        <v>7.521439</v>
      </c>
      <c r="BE91">
        <v>0.74535600000000002</v>
      </c>
    </row>
    <row r="92" spans="1:57" x14ac:dyDescent="0.25">
      <c r="A92" t="s">
        <v>764</v>
      </c>
      <c r="B92" s="29">
        <v>2</v>
      </c>
      <c r="C92" t="s">
        <v>17</v>
      </c>
      <c r="D92">
        <v>8</v>
      </c>
      <c r="E92" t="s">
        <v>1</v>
      </c>
      <c r="F92" t="s">
        <v>246</v>
      </c>
      <c r="G92" t="s">
        <v>245</v>
      </c>
      <c r="H92" s="2">
        <v>89.292608298087885</v>
      </c>
      <c r="I92">
        <v>76.904677624834903</v>
      </c>
      <c r="J92" s="5" t="s">
        <v>51</v>
      </c>
      <c r="K92" s="29">
        <v>22797</v>
      </c>
      <c r="L92" s="29">
        <v>771</v>
      </c>
      <c r="M92" s="29">
        <f t="shared" si="11"/>
        <v>3.3820239505198053</v>
      </c>
      <c r="N92" s="29">
        <v>3.0326358695652308E-2</v>
      </c>
      <c r="O92" s="29">
        <v>0.27696140153641841</v>
      </c>
      <c r="P92" s="29">
        <v>68.62922903071447</v>
      </c>
      <c r="Q92" s="29">
        <f t="shared" si="9"/>
        <v>42.3134777528036</v>
      </c>
      <c r="R92" s="29">
        <v>0.64959327320392768</v>
      </c>
      <c r="S92" s="29">
        <f t="shared" si="10"/>
        <v>6.4143297499163254E-2</v>
      </c>
      <c r="T92" s="29">
        <v>0.99488751631621442</v>
      </c>
      <c r="U92" s="29">
        <v>4.3804400000000001</v>
      </c>
      <c r="V92" s="29">
        <v>36</v>
      </c>
      <c r="W92" s="29">
        <f t="shared" si="6"/>
        <v>3.3333333333333335</v>
      </c>
      <c r="X92" s="29">
        <f t="shared" si="7"/>
        <v>5.333333333333333</v>
      </c>
      <c r="Y92" s="29">
        <f t="shared" si="8"/>
        <v>8.6666666666666661</v>
      </c>
      <c r="Z92" s="29">
        <v>99</v>
      </c>
      <c r="AA92" s="2" t="s">
        <v>2231</v>
      </c>
      <c r="AB92" s="34"/>
      <c r="AC92">
        <v>22968</v>
      </c>
      <c r="AD92">
        <v>335.2294</v>
      </c>
      <c r="AE92">
        <v>68.514277000000007</v>
      </c>
      <c r="AF92">
        <v>229.67</v>
      </c>
      <c r="AG92">
        <v>985.14253799999994</v>
      </c>
      <c r="AH92">
        <v>98.514253999999994</v>
      </c>
      <c r="AI92">
        <v>1.4595E-2</v>
      </c>
      <c r="AJ92">
        <v>9.5309999999999995E-3</v>
      </c>
      <c r="AK92">
        <v>0.65302800000000005</v>
      </c>
      <c r="AL92">
        <v>1.2675000000000001E-2</v>
      </c>
      <c r="AM92">
        <v>1.2500000000000001E-2</v>
      </c>
      <c r="AN92">
        <v>12</v>
      </c>
      <c r="AO92">
        <v>3.5796000000000001E-2</v>
      </c>
      <c r="AP92">
        <v>2.147783</v>
      </c>
      <c r="AQ92">
        <v>2.5165449999999998</v>
      </c>
      <c r="AR92">
        <v>0.23971899999999999</v>
      </c>
      <c r="AS92">
        <v>8.4003999999999995E-2</v>
      </c>
      <c r="AT92">
        <v>48.166666999999997</v>
      </c>
      <c r="AU92">
        <v>23.851179999999999</v>
      </c>
      <c r="AV92">
        <v>5.0819999999999997E-3</v>
      </c>
      <c r="AW92">
        <v>2.415E-3</v>
      </c>
      <c r="AX92">
        <v>191.33182500000001</v>
      </c>
      <c r="AY92">
        <v>22.391638</v>
      </c>
      <c r="AZ92">
        <v>725.20603700000004</v>
      </c>
      <c r="BA92">
        <v>290.83621399999998</v>
      </c>
      <c r="BB92">
        <v>26.330895000000002</v>
      </c>
      <c r="BC92">
        <v>20.630427000000001</v>
      </c>
      <c r="BD92">
        <v>9.9218299999999999</v>
      </c>
      <c r="BE92">
        <v>1.154701</v>
      </c>
    </row>
    <row r="93" spans="1:57" x14ac:dyDescent="0.25">
      <c r="A93" t="s">
        <v>764</v>
      </c>
      <c r="B93" s="29">
        <v>2</v>
      </c>
      <c r="C93" t="s">
        <v>4</v>
      </c>
      <c r="D93">
        <v>12</v>
      </c>
      <c r="E93" t="s">
        <v>1</v>
      </c>
      <c r="F93" t="s">
        <v>246</v>
      </c>
      <c r="G93" t="s">
        <v>245</v>
      </c>
      <c r="H93" s="2">
        <v>89.292608298087885</v>
      </c>
      <c r="I93">
        <v>76.904677624834903</v>
      </c>
      <c r="J93" s="5" t="s">
        <v>51</v>
      </c>
      <c r="K93" s="29">
        <v>8466</v>
      </c>
      <c r="L93" s="29">
        <v>2591</v>
      </c>
      <c r="M93" s="29">
        <f t="shared" si="11"/>
        <v>30.604772029293649</v>
      </c>
      <c r="N93" s="29">
        <v>7.4087050898202389E-2</v>
      </c>
      <c r="O93" s="29">
        <v>1.0054903055778668</v>
      </c>
      <c r="P93" s="29">
        <v>25.486469841383894</v>
      </c>
      <c r="Q93" s="29">
        <f t="shared" si="9"/>
        <v>0.82928143652697628</v>
      </c>
      <c r="R93" s="29">
        <v>1.7455334221931926</v>
      </c>
      <c r="S93" s="29">
        <f t="shared" si="10"/>
        <v>1.1600834464884282</v>
      </c>
      <c r="T93" s="29">
        <v>0.99699327595224041</v>
      </c>
      <c r="U93" s="29">
        <v>4.3804400000000001</v>
      </c>
      <c r="V93" s="29">
        <v>36</v>
      </c>
      <c r="W93" s="29">
        <f t="shared" si="6"/>
        <v>3.3333333333333335</v>
      </c>
      <c r="X93" s="29">
        <f t="shared" si="7"/>
        <v>5.333333333333333</v>
      </c>
      <c r="Y93" s="29">
        <f t="shared" si="8"/>
        <v>8.6666666666666661</v>
      </c>
      <c r="Z93" s="29">
        <v>99</v>
      </c>
      <c r="AA93" s="2" t="s">
        <v>2231</v>
      </c>
      <c r="AB93" s="34"/>
      <c r="AC93">
        <v>8528</v>
      </c>
      <c r="AD93">
        <v>335.2294</v>
      </c>
      <c r="AE93">
        <v>25.439295999999999</v>
      </c>
      <c r="AF93">
        <v>84.97</v>
      </c>
      <c r="AG93">
        <v>276.74083400000001</v>
      </c>
      <c r="AH93">
        <v>27.674083</v>
      </c>
      <c r="AI93">
        <v>3.9257E-2</v>
      </c>
      <c r="AJ93">
        <v>6.8394999999999997E-2</v>
      </c>
      <c r="AK93">
        <v>1.7422519999999999</v>
      </c>
      <c r="AL93">
        <v>1.8225000000000002E-2</v>
      </c>
      <c r="AM93">
        <v>1.2500000000000001E-2</v>
      </c>
      <c r="AN93">
        <v>35</v>
      </c>
      <c r="AO93">
        <v>0.104406</v>
      </c>
      <c r="AP93">
        <v>6.264367</v>
      </c>
      <c r="AQ93">
        <v>11.163226999999999</v>
      </c>
      <c r="AR93">
        <v>0.34686600000000001</v>
      </c>
      <c r="AS93">
        <v>0.12586600000000001</v>
      </c>
      <c r="AT93">
        <v>27.2</v>
      </c>
      <c r="AU93">
        <v>7.4470679999999998</v>
      </c>
      <c r="AV93">
        <v>1.3239000000000001E-2</v>
      </c>
      <c r="AW93">
        <v>6.2480000000000001E-3</v>
      </c>
      <c r="AX93">
        <v>78.232946999999996</v>
      </c>
      <c r="AY93">
        <v>9.7819160000000007</v>
      </c>
      <c r="AZ93">
        <v>266.52947399999999</v>
      </c>
      <c r="BA93">
        <v>190.85349199999999</v>
      </c>
      <c r="BB93">
        <v>7.9590339999999999</v>
      </c>
      <c r="BC93">
        <v>7.1426530000000001</v>
      </c>
      <c r="BD93">
        <v>6.3546259999999997</v>
      </c>
      <c r="BE93">
        <v>3.4840909999999998</v>
      </c>
    </row>
    <row r="94" spans="1:57" x14ac:dyDescent="0.25">
      <c r="A94" t="s">
        <v>764</v>
      </c>
      <c r="B94" s="29">
        <v>2</v>
      </c>
      <c r="C94" t="s">
        <v>11</v>
      </c>
      <c r="D94">
        <v>16</v>
      </c>
      <c r="E94" t="s">
        <v>1</v>
      </c>
      <c r="F94" t="s">
        <v>246</v>
      </c>
      <c r="G94" t="s">
        <v>245</v>
      </c>
      <c r="H94" s="2">
        <v>89.292608298087885</v>
      </c>
      <c r="I94">
        <v>76.904677624834903</v>
      </c>
      <c r="J94" s="5" t="s">
        <v>51</v>
      </c>
      <c r="K94" s="29">
        <v>9543</v>
      </c>
      <c r="L94" s="29">
        <v>2178</v>
      </c>
      <c r="M94" s="29">
        <f t="shared" si="11"/>
        <v>22.823011631562402</v>
      </c>
      <c r="N94" s="29">
        <v>3.3660406091370727E-2</v>
      </c>
      <c r="O94" s="29">
        <v>1.1861173065798789</v>
      </c>
      <c r="P94" s="29">
        <v>28.728724509370011</v>
      </c>
      <c r="Q94" s="29">
        <f t="shared" si="9"/>
        <v>2.4129732314591408</v>
      </c>
      <c r="R94" s="29">
        <v>1.525093413785932</v>
      </c>
      <c r="S94" s="29">
        <f t="shared" si="10"/>
        <v>0.93964343808116757</v>
      </c>
      <c r="T94" s="29">
        <v>0.99024221021280057</v>
      </c>
      <c r="U94" s="29">
        <v>4.3804400000000001</v>
      </c>
      <c r="V94" s="29">
        <v>36</v>
      </c>
      <c r="W94" s="29">
        <f t="shared" si="6"/>
        <v>3.3333333333333335</v>
      </c>
      <c r="X94" s="29">
        <f t="shared" si="7"/>
        <v>5.333333333333333</v>
      </c>
      <c r="Y94" s="29">
        <f t="shared" si="8"/>
        <v>8.6666666666666661</v>
      </c>
      <c r="Z94" s="29">
        <v>99</v>
      </c>
      <c r="AA94" s="2" t="s">
        <v>2231</v>
      </c>
      <c r="AB94" s="34"/>
      <c r="AC94">
        <v>9596</v>
      </c>
      <c r="AD94">
        <v>335.2294</v>
      </c>
      <c r="AE94">
        <v>28.625174000000001</v>
      </c>
      <c r="AF94">
        <v>95.81</v>
      </c>
      <c r="AG94">
        <v>287.76871599999998</v>
      </c>
      <c r="AH94">
        <v>28.776872000000001</v>
      </c>
      <c r="AI94">
        <v>3.4932999999999999E-2</v>
      </c>
      <c r="AJ94">
        <v>5.3705999999999997E-2</v>
      </c>
      <c r="AK94">
        <v>1.5373870000000001</v>
      </c>
      <c r="AL94">
        <v>1.7049999999999999E-2</v>
      </c>
      <c r="AM94">
        <v>7.4999999999999997E-3</v>
      </c>
      <c r="AN94">
        <v>24</v>
      </c>
      <c r="AO94">
        <v>7.1593000000000004E-2</v>
      </c>
      <c r="AP94">
        <v>4.295566</v>
      </c>
      <c r="AQ94">
        <v>5.7419760000000002</v>
      </c>
      <c r="AR94">
        <v>0.206399</v>
      </c>
      <c r="AS94">
        <v>0.14054900000000001</v>
      </c>
      <c r="AT94">
        <v>22.958333</v>
      </c>
      <c r="AU94">
        <v>11.062977999999999</v>
      </c>
      <c r="AV94">
        <v>9.4000000000000004E-3</v>
      </c>
      <c r="AW94">
        <v>6.4219999999999998E-3</v>
      </c>
      <c r="AX94">
        <v>136.889377</v>
      </c>
      <c r="AY94">
        <v>67.570825999999997</v>
      </c>
      <c r="AZ94">
        <v>471.05371400000001</v>
      </c>
      <c r="BA94">
        <v>265.78626500000001</v>
      </c>
      <c r="BB94">
        <v>11.224333</v>
      </c>
      <c r="BC94">
        <v>17.906662000000001</v>
      </c>
      <c r="BD94">
        <v>7.5046229999999996</v>
      </c>
      <c r="BE94">
        <v>3.6968459999999999</v>
      </c>
    </row>
    <row r="95" spans="1:57" x14ac:dyDescent="0.25">
      <c r="A95" t="s">
        <v>765</v>
      </c>
      <c r="B95" s="29">
        <v>2</v>
      </c>
      <c r="C95" t="s">
        <v>3</v>
      </c>
      <c r="D95">
        <v>4</v>
      </c>
      <c r="E95" t="s">
        <v>1</v>
      </c>
      <c r="F95" t="s">
        <v>246</v>
      </c>
      <c r="G95" t="s">
        <v>245</v>
      </c>
      <c r="H95" s="2">
        <v>89.292608298087885</v>
      </c>
      <c r="I95">
        <v>76.904677624834903</v>
      </c>
      <c r="J95" s="5" t="s">
        <v>52</v>
      </c>
      <c r="K95" s="29">
        <v>15138</v>
      </c>
      <c r="L95" s="29">
        <v>296</v>
      </c>
      <c r="M95" s="29">
        <f t="shared" si="11"/>
        <v>1.9553441669969613</v>
      </c>
      <c r="N95" s="29">
        <v>7.1149999999994773E-2</v>
      </c>
      <c r="O95" s="29">
        <v>8.5986785047802536E-2</v>
      </c>
      <c r="P95" s="29">
        <v>48.209924150134619</v>
      </c>
      <c r="Q95" s="29">
        <f t="shared" si="9"/>
        <v>21.894172872223749</v>
      </c>
      <c r="R95" s="29">
        <v>0.41029406353870645</v>
      </c>
      <c r="S95" s="29">
        <f t="shared" si="10"/>
        <v>0.17515591216605797</v>
      </c>
      <c r="T95" s="29">
        <v>1.0376414982570896</v>
      </c>
      <c r="U95" s="29">
        <v>4.3804400000000001</v>
      </c>
      <c r="V95" s="29">
        <v>36</v>
      </c>
      <c r="W95" s="29">
        <f t="shared" si="6"/>
        <v>3.3333333333333335</v>
      </c>
      <c r="X95" s="29">
        <f t="shared" si="7"/>
        <v>5.333333333333333</v>
      </c>
      <c r="Y95" s="29">
        <f t="shared" si="8"/>
        <v>8.6666666666666661</v>
      </c>
      <c r="Z95" s="29">
        <v>99</v>
      </c>
      <c r="AA95" s="2" t="s">
        <v>2231</v>
      </c>
      <c r="AB95" s="34"/>
      <c r="AC95">
        <v>15282</v>
      </c>
      <c r="AD95">
        <v>317.06085000000002</v>
      </c>
      <c r="AE95">
        <v>48.198950000000004</v>
      </c>
      <c r="AF95">
        <v>152.81</v>
      </c>
      <c r="AG95">
        <v>626.75541799999996</v>
      </c>
      <c r="AH95">
        <v>62.675542</v>
      </c>
      <c r="AI95">
        <v>2.0747000000000002E-2</v>
      </c>
      <c r="AJ95">
        <v>8.5050000000000004E-3</v>
      </c>
      <c r="AK95">
        <v>0.409966</v>
      </c>
      <c r="AL95">
        <v>2.0125000000000001E-2</v>
      </c>
      <c r="AM95">
        <v>1.7500000000000002E-2</v>
      </c>
      <c r="AN95">
        <v>10</v>
      </c>
      <c r="AO95">
        <v>3.1539999999999999E-2</v>
      </c>
      <c r="AP95">
        <v>1.8923810000000001</v>
      </c>
      <c r="AQ95">
        <v>4.8619289999999999</v>
      </c>
      <c r="AR95">
        <v>0.67091500000000004</v>
      </c>
      <c r="AS95">
        <v>0.54853300000000005</v>
      </c>
      <c r="AT95">
        <v>74.3</v>
      </c>
      <c r="AU95">
        <v>56.729475000000001</v>
      </c>
      <c r="AV95">
        <v>9.1529999999999997E-3</v>
      </c>
      <c r="AW95">
        <v>2.9840000000000001E-3</v>
      </c>
      <c r="AX95">
        <v>115.632075</v>
      </c>
      <c r="AY95">
        <v>14.387670999999999</v>
      </c>
      <c r="AZ95">
        <v>353.841024</v>
      </c>
      <c r="BA95">
        <v>211.24763799999999</v>
      </c>
      <c r="BB95">
        <v>0.509019</v>
      </c>
      <c r="BC95">
        <v>0.637347</v>
      </c>
      <c r="BD95">
        <v>9.8168469999999992</v>
      </c>
      <c r="BE95">
        <v>3.7267800000000002</v>
      </c>
    </row>
    <row r="96" spans="1:57" x14ac:dyDescent="0.25">
      <c r="A96" t="s">
        <v>765</v>
      </c>
      <c r="B96" s="29">
        <v>2</v>
      </c>
      <c r="C96" t="s">
        <v>4</v>
      </c>
      <c r="D96">
        <v>12</v>
      </c>
      <c r="E96" t="s">
        <v>1</v>
      </c>
      <c r="F96" t="s">
        <v>246</v>
      </c>
      <c r="G96" t="s">
        <v>245</v>
      </c>
      <c r="H96" s="2">
        <v>89.292608298087885</v>
      </c>
      <c r="I96">
        <v>76.904677624834903</v>
      </c>
      <c r="J96" s="5" t="s">
        <v>50</v>
      </c>
      <c r="K96" s="29">
        <v>9714</v>
      </c>
      <c r="L96" s="29">
        <v>283</v>
      </c>
      <c r="M96" s="29">
        <f t="shared" si="11"/>
        <v>2.913320980028824</v>
      </c>
      <c r="N96" s="29">
        <v>5.458273809523656E-2</v>
      </c>
      <c r="O96" s="29">
        <v>0.13375722118547059</v>
      </c>
      <c r="P96" s="29">
        <v>30.936134442753843</v>
      </c>
      <c r="Q96" s="29">
        <f t="shared" si="9"/>
        <v>4.6203831648429734</v>
      </c>
      <c r="R96" s="29">
        <v>0.81816148990189463</v>
      </c>
      <c r="S96" s="29">
        <f t="shared" si="10"/>
        <v>0.23271151419713021</v>
      </c>
      <c r="T96" s="29">
        <v>1.0211681847063221</v>
      </c>
      <c r="U96" s="29">
        <v>4.3804400000000001</v>
      </c>
      <c r="V96" s="29">
        <v>36</v>
      </c>
      <c r="W96" s="29">
        <f t="shared" si="6"/>
        <v>3.3333333333333335</v>
      </c>
      <c r="X96" s="29">
        <f t="shared" si="7"/>
        <v>5.333333333333333</v>
      </c>
      <c r="Y96" s="29">
        <f t="shared" si="8"/>
        <v>8.6666666666666661</v>
      </c>
      <c r="Z96" s="29">
        <v>99</v>
      </c>
      <c r="AA96" s="2" t="s">
        <v>2231</v>
      </c>
      <c r="AB96" s="34"/>
      <c r="AC96">
        <v>9822</v>
      </c>
      <c r="AD96">
        <v>317.06085000000002</v>
      </c>
      <c r="AE96">
        <v>30.978280999999999</v>
      </c>
      <c r="AF96">
        <v>98.19</v>
      </c>
      <c r="AG96">
        <v>281.423407</v>
      </c>
      <c r="AH96">
        <v>28.142340999999998</v>
      </c>
      <c r="AI96">
        <v>3.2274999999999998E-2</v>
      </c>
      <c r="AJ96">
        <v>2.6418000000000001E-2</v>
      </c>
      <c r="AK96">
        <v>0.81852000000000003</v>
      </c>
      <c r="AL96">
        <v>2.6575000000000001E-2</v>
      </c>
      <c r="AM96">
        <v>1.7500000000000002E-2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25">
      <c r="A97" t="s">
        <v>765</v>
      </c>
      <c r="B97" s="29">
        <v>2</v>
      </c>
      <c r="C97" t="s">
        <v>11</v>
      </c>
      <c r="D97">
        <v>16</v>
      </c>
      <c r="E97" t="s">
        <v>1</v>
      </c>
      <c r="F97" t="s">
        <v>246</v>
      </c>
      <c r="G97" t="s">
        <v>245</v>
      </c>
      <c r="H97" s="2">
        <v>89.292608298087885</v>
      </c>
      <c r="I97">
        <v>76.904677624834903</v>
      </c>
      <c r="J97" s="5" t="s">
        <v>51</v>
      </c>
      <c r="K97" s="29">
        <v>5652</v>
      </c>
      <c r="L97" s="29">
        <v>348</v>
      </c>
      <c r="M97" s="29">
        <f t="shared" si="11"/>
        <v>6.1571125265392785</v>
      </c>
      <c r="N97" s="29">
        <v>6.6726249999997836E-2</v>
      </c>
      <c r="O97" s="29">
        <v>0.19108174455067228</v>
      </c>
      <c r="P97" s="29">
        <v>17.999900336673331</v>
      </c>
      <c r="Q97" s="29">
        <f t="shared" si="9"/>
        <v>8.3158509412375388</v>
      </c>
      <c r="R97" s="29">
        <v>0.95594599935727709</v>
      </c>
      <c r="S97" s="29">
        <f t="shared" si="10"/>
        <v>0.37049602365251266</v>
      </c>
      <c r="T97" s="29">
        <v>1.0213720548732717</v>
      </c>
      <c r="U97" s="29">
        <v>4.3804400000000001</v>
      </c>
      <c r="V97" s="29">
        <v>36</v>
      </c>
      <c r="W97" s="29">
        <f t="shared" si="6"/>
        <v>3.3333333333333335</v>
      </c>
      <c r="X97" s="29">
        <f t="shared" si="7"/>
        <v>5.333333333333333</v>
      </c>
      <c r="Y97" s="29">
        <f t="shared" si="8"/>
        <v>8.6666666666666661</v>
      </c>
      <c r="Z97" s="29">
        <v>99</v>
      </c>
      <c r="AA97" s="2" t="s">
        <v>2231</v>
      </c>
      <c r="AB97" s="34"/>
      <c r="AC97">
        <v>5704</v>
      </c>
      <c r="AD97">
        <v>317.06085000000002</v>
      </c>
      <c r="AE97">
        <v>17.990238000000002</v>
      </c>
      <c r="AF97">
        <v>57.01</v>
      </c>
      <c r="AG97">
        <v>119.767065</v>
      </c>
      <c r="AH97">
        <v>11.976706999999999</v>
      </c>
      <c r="AI97">
        <v>5.5580999999999998E-2</v>
      </c>
      <c r="AJ97">
        <v>5.3191000000000002E-2</v>
      </c>
      <c r="AK97">
        <v>0.95699699999999999</v>
      </c>
      <c r="AL97">
        <v>3.8725000000000002E-2</v>
      </c>
      <c r="AM97">
        <v>2.75E-2</v>
      </c>
      <c r="AN97">
        <v>4</v>
      </c>
      <c r="AO97">
        <v>1.2616E-2</v>
      </c>
      <c r="AP97">
        <v>0.75695199999999996</v>
      </c>
      <c r="AQ97">
        <v>1.3499300000000001</v>
      </c>
      <c r="AR97">
        <v>0.31193700000000002</v>
      </c>
      <c r="AS97">
        <v>0.109028</v>
      </c>
      <c r="AT97">
        <v>19.25</v>
      </c>
      <c r="AU97">
        <v>3.5939760000000001</v>
      </c>
      <c r="AV97">
        <v>1.7092E-2</v>
      </c>
      <c r="AW97">
        <v>9.1680000000000008E-3</v>
      </c>
      <c r="AX97">
        <v>60.726349999999996</v>
      </c>
      <c r="AY97">
        <v>8.6301419999999993</v>
      </c>
      <c r="AZ97">
        <v>204.752274</v>
      </c>
      <c r="BA97">
        <v>74.703038000000006</v>
      </c>
      <c r="BB97">
        <v>72.900525000000002</v>
      </c>
      <c r="BC97">
        <v>100.791231</v>
      </c>
      <c r="BD97">
        <v>5.3665089999999998</v>
      </c>
      <c r="BE97">
        <v>0.74535600000000002</v>
      </c>
    </row>
    <row r="98" spans="1:57" x14ac:dyDescent="0.25">
      <c r="A98" t="s">
        <v>766</v>
      </c>
      <c r="B98" s="29">
        <v>2</v>
      </c>
      <c r="C98" t="s">
        <v>15</v>
      </c>
      <c r="D98">
        <v>6</v>
      </c>
      <c r="E98" t="s">
        <v>1</v>
      </c>
      <c r="F98" t="s">
        <v>246</v>
      </c>
      <c r="G98" t="s">
        <v>245</v>
      </c>
      <c r="H98" s="2">
        <v>89.292608298087885</v>
      </c>
      <c r="I98">
        <v>76.904677624834903</v>
      </c>
      <c r="J98" s="5" t="s">
        <v>51</v>
      </c>
      <c r="K98" s="29">
        <v>12058</v>
      </c>
      <c r="L98" s="29">
        <v>25</v>
      </c>
      <c r="M98" s="29">
        <f t="shared" si="11"/>
        <v>0.20733123237684525</v>
      </c>
      <c r="N98" s="29">
        <v>6.5408333333342242E-2</v>
      </c>
      <c r="O98" s="29">
        <v>9.4820982250919793E-3</v>
      </c>
      <c r="P98" s="29">
        <v>38.111713466053033</v>
      </c>
      <c r="Q98" s="29">
        <f t="shared" si="9"/>
        <v>11.795962188142163</v>
      </c>
      <c r="R98" s="29">
        <v>0.53376839419564559</v>
      </c>
      <c r="S98" s="29">
        <f t="shared" si="10"/>
        <v>5.1681581509118835E-2</v>
      </c>
      <c r="T98" s="29">
        <v>0.65430100161890281</v>
      </c>
      <c r="U98" s="29">
        <v>4.3804400000000001</v>
      </c>
      <c r="V98" s="29">
        <v>36</v>
      </c>
      <c r="W98" s="29">
        <f t="shared" si="6"/>
        <v>3.3333333333333335</v>
      </c>
      <c r="X98" s="29">
        <f t="shared" si="7"/>
        <v>5.333333333333333</v>
      </c>
      <c r="Y98" s="29">
        <f t="shared" si="8"/>
        <v>8.6666666666666661</v>
      </c>
      <c r="Z98" s="29">
        <v>99</v>
      </c>
      <c r="AA98" s="2" t="s">
        <v>2231</v>
      </c>
      <c r="AB98" s="34"/>
      <c r="AC98">
        <v>12211</v>
      </c>
      <c r="AD98">
        <v>320.45690000000002</v>
      </c>
      <c r="AE98">
        <v>38.104968</v>
      </c>
      <c r="AF98">
        <v>122.1</v>
      </c>
      <c r="AG98">
        <v>506.20008899999999</v>
      </c>
      <c r="AH98">
        <v>50.620009000000003</v>
      </c>
      <c r="AI98">
        <v>2.6241E-2</v>
      </c>
      <c r="AJ98">
        <v>1.4009000000000001E-2</v>
      </c>
      <c r="AK98">
        <v>0.53387300000000004</v>
      </c>
      <c r="AL98">
        <v>2.3275000000000001E-2</v>
      </c>
      <c r="AM98">
        <v>2.2499999999999999E-2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25">
      <c r="A99" t="s">
        <v>766</v>
      </c>
      <c r="B99" s="29">
        <v>2</v>
      </c>
      <c r="C99" t="s">
        <v>35</v>
      </c>
      <c r="D99">
        <v>6</v>
      </c>
      <c r="E99" t="s">
        <v>7</v>
      </c>
      <c r="F99" t="s">
        <v>246</v>
      </c>
      <c r="G99" t="s">
        <v>245</v>
      </c>
      <c r="H99" s="2">
        <v>89.292608298087885</v>
      </c>
      <c r="I99">
        <v>76.904677624834903</v>
      </c>
      <c r="J99" s="5" t="s">
        <v>51</v>
      </c>
      <c r="K99" s="29">
        <v>15958</v>
      </c>
      <c r="L99" s="29">
        <v>11</v>
      </c>
      <c r="M99" s="29">
        <f t="shared" si="11"/>
        <v>6.893094372728413E-2</v>
      </c>
      <c r="N99" s="29">
        <v>1.0716666666681363E-2</v>
      </c>
      <c r="O99" s="29">
        <v>9.4820982250919793E-3</v>
      </c>
      <c r="P99" s="29">
        <v>50.438441158672603</v>
      </c>
      <c r="Q99" s="29">
        <f t="shared" si="9"/>
        <v>24.122689880761733</v>
      </c>
      <c r="R99" s="29">
        <v>0.61316189689568312</v>
      </c>
      <c r="S99" s="29">
        <f t="shared" si="10"/>
        <v>2.7711921190918698E-2</v>
      </c>
      <c r="T99" s="29">
        <v>0.67972177455368732</v>
      </c>
      <c r="U99" s="29">
        <v>4.3804400000000001</v>
      </c>
      <c r="V99" s="29">
        <v>36</v>
      </c>
      <c r="W99" s="29">
        <f t="shared" si="6"/>
        <v>3.3333333333333335</v>
      </c>
      <c r="X99" s="29">
        <f t="shared" si="7"/>
        <v>5.333333333333333</v>
      </c>
      <c r="Y99" s="29">
        <f t="shared" si="8"/>
        <v>8.6666666666666661</v>
      </c>
      <c r="Z99" s="29">
        <v>99</v>
      </c>
      <c r="AA99" s="2" t="s">
        <v>2231</v>
      </c>
      <c r="AB99" s="34"/>
      <c r="AC99">
        <v>16153</v>
      </c>
      <c r="AD99">
        <v>320.45690000000002</v>
      </c>
      <c r="AE99">
        <v>50.406154000000001</v>
      </c>
      <c r="AF99">
        <v>161.52000000000001</v>
      </c>
      <c r="AG99">
        <v>647.386754</v>
      </c>
      <c r="AH99">
        <v>64.738675000000001</v>
      </c>
      <c r="AI99">
        <v>1.9834999999999998E-2</v>
      </c>
      <c r="AJ99">
        <v>1.214E-2</v>
      </c>
      <c r="AK99">
        <v>0.61202599999999996</v>
      </c>
      <c r="AL99">
        <v>1.8175E-2</v>
      </c>
      <c r="AM99">
        <v>1.7500000000000002E-2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25">
      <c r="A100" t="s">
        <v>766</v>
      </c>
      <c r="B100" s="29">
        <v>2</v>
      </c>
      <c r="C100" t="s">
        <v>17</v>
      </c>
      <c r="D100">
        <v>8</v>
      </c>
      <c r="E100" t="s">
        <v>1</v>
      </c>
      <c r="F100" t="s">
        <v>246</v>
      </c>
      <c r="G100" t="s">
        <v>245</v>
      </c>
      <c r="H100" s="2">
        <v>89.292608298087885</v>
      </c>
      <c r="I100">
        <v>76.904677624834903</v>
      </c>
      <c r="J100" s="5" t="s">
        <v>50</v>
      </c>
      <c r="K100" s="29">
        <v>4643</v>
      </c>
      <c r="L100" s="29">
        <v>185</v>
      </c>
      <c r="M100" s="29">
        <f t="shared" si="11"/>
        <v>3.9844927848373892</v>
      </c>
      <c r="N100" s="29">
        <v>9.7877419354836764E-2</v>
      </c>
      <c r="O100" s="29">
        <v>9.7981681659283795E-2</v>
      </c>
      <c r="P100" s="29">
        <v>14.67512735303402</v>
      </c>
      <c r="Q100" s="29">
        <f t="shared" si="9"/>
        <v>11.64062392487685</v>
      </c>
      <c r="R100" s="29">
        <v>0.94112713558520478</v>
      </c>
      <c r="S100" s="29">
        <f t="shared" si="10"/>
        <v>0.35567715988044035</v>
      </c>
      <c r="T100" s="29">
        <v>1.0117167756095109</v>
      </c>
      <c r="U100" s="29">
        <v>4.3804400000000001</v>
      </c>
      <c r="V100" s="29">
        <v>36</v>
      </c>
      <c r="W100" s="29">
        <f t="shared" si="6"/>
        <v>3.3333333333333335</v>
      </c>
      <c r="X100" s="29">
        <f t="shared" si="7"/>
        <v>5.333333333333333</v>
      </c>
      <c r="Y100" s="29">
        <f t="shared" si="8"/>
        <v>8.6666666666666661</v>
      </c>
      <c r="Z100" s="29">
        <v>99</v>
      </c>
      <c r="AA100" s="2" t="s">
        <v>2231</v>
      </c>
      <c r="AB100" s="34"/>
      <c r="AC100">
        <v>4715</v>
      </c>
      <c r="AD100">
        <v>320.45690000000002</v>
      </c>
      <c r="AE100">
        <v>14.713367</v>
      </c>
      <c r="AF100">
        <v>47.11</v>
      </c>
      <c r="AG100">
        <v>91.737222000000003</v>
      </c>
      <c r="AH100">
        <v>9.1737219999999997</v>
      </c>
      <c r="AI100">
        <v>6.7935999999999996E-2</v>
      </c>
      <c r="AJ100">
        <v>6.3913999999999999E-2</v>
      </c>
      <c r="AK100">
        <v>0.94079800000000002</v>
      </c>
      <c r="AL100">
        <v>4.6025000000000003E-2</v>
      </c>
      <c r="AM100">
        <v>3.2500000000000001E-2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25">
      <c r="A101" t="s">
        <v>766</v>
      </c>
      <c r="B101" s="29">
        <v>2</v>
      </c>
      <c r="C101" t="s">
        <v>4</v>
      </c>
      <c r="D101">
        <v>12</v>
      </c>
      <c r="E101" t="s">
        <v>1</v>
      </c>
      <c r="F101" t="s">
        <v>246</v>
      </c>
      <c r="G101" t="s">
        <v>245</v>
      </c>
      <c r="H101" s="2">
        <v>89.292608298087885</v>
      </c>
      <c r="I101">
        <v>76.904677624834903</v>
      </c>
      <c r="J101" s="5" t="s">
        <v>52</v>
      </c>
      <c r="K101" s="29">
        <v>15390</v>
      </c>
      <c r="L101" s="29">
        <v>7</v>
      </c>
      <c r="M101" s="29">
        <f t="shared" si="11"/>
        <v>4.5484080571799868E-2</v>
      </c>
      <c r="N101" s="29">
        <v>4.2524999999983493E-2</v>
      </c>
      <c r="O101" s="29">
        <v>3.1606994083639931E-3</v>
      </c>
      <c r="P101" s="29">
        <v>48.643163894721859</v>
      </c>
      <c r="Q101" s="29">
        <f t="shared" si="9"/>
        <v>22.327412616810989</v>
      </c>
      <c r="R101" s="29">
        <v>0.3278720592519021</v>
      </c>
      <c r="S101" s="29">
        <f t="shared" si="10"/>
        <v>0.25757791645286232</v>
      </c>
      <c r="T101" s="29">
        <v>1.0095304751007568</v>
      </c>
      <c r="U101" s="29">
        <v>4.3804400000000001</v>
      </c>
      <c r="V101" s="29">
        <v>36</v>
      </c>
      <c r="W101" s="29">
        <f t="shared" si="6"/>
        <v>3.3333333333333335</v>
      </c>
      <c r="X101" s="29">
        <f t="shared" si="7"/>
        <v>5.333333333333333</v>
      </c>
      <c r="Y101" s="29">
        <f t="shared" si="8"/>
        <v>8.6666666666666661</v>
      </c>
      <c r="Z101" s="29">
        <v>99</v>
      </c>
      <c r="AA101" s="2" t="s">
        <v>2231</v>
      </c>
      <c r="AB101" s="34"/>
      <c r="AC101">
        <v>15583</v>
      </c>
      <c r="AD101">
        <v>320.45690000000002</v>
      </c>
      <c r="AE101">
        <v>48.627443999999997</v>
      </c>
      <c r="AF101">
        <v>155.82</v>
      </c>
      <c r="AG101">
        <v>713.86064999999996</v>
      </c>
      <c r="AH101">
        <v>71.386065000000002</v>
      </c>
      <c r="AI101">
        <v>2.0562E-2</v>
      </c>
      <c r="AJ101">
        <v>6.7289999999999997E-3</v>
      </c>
      <c r="AK101">
        <v>0.32725500000000002</v>
      </c>
      <c r="AL101">
        <v>1.9975E-2</v>
      </c>
      <c r="AM101">
        <v>1.7500000000000002E-2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25">
      <c r="A102" t="s">
        <v>1023</v>
      </c>
      <c r="B102">
        <v>3</v>
      </c>
      <c r="C102" t="s">
        <v>5</v>
      </c>
      <c r="D102">
        <v>14</v>
      </c>
      <c r="E102" t="s">
        <v>1</v>
      </c>
      <c r="F102" t="s">
        <v>767</v>
      </c>
      <c r="G102" t="s">
        <v>245</v>
      </c>
      <c r="H102" s="2">
        <v>98.72091853893366</v>
      </c>
      <c r="I102" s="2">
        <v>80.498041558204008</v>
      </c>
      <c r="J102" s="5" t="s">
        <v>50</v>
      </c>
      <c r="K102" s="29">
        <v>5091</v>
      </c>
      <c r="L102" s="29">
        <v>32</v>
      </c>
      <c r="M102" s="29">
        <f t="shared" si="11"/>
        <v>0.62856020428206638</v>
      </c>
      <c r="N102" s="29">
        <v>6.7041666666665264E-2</v>
      </c>
      <c r="O102" s="29">
        <v>2.0666244868952452E-2</v>
      </c>
      <c r="P102" s="29">
        <v>17.535308771306156</v>
      </c>
      <c r="Q102" s="29">
        <f t="shared" si="9"/>
        <v>8.7804425066047145</v>
      </c>
      <c r="R102" s="29">
        <v>0.50024520056332578</v>
      </c>
      <c r="S102" s="29">
        <f t="shared" si="10"/>
        <v>8.5204775141438649E-2</v>
      </c>
      <c r="U102" s="29">
        <v>7.5752899999999999</v>
      </c>
      <c r="V102" s="29">
        <v>33</v>
      </c>
      <c r="W102" s="29">
        <v>1.6666666666666667</v>
      </c>
      <c r="X102" s="29">
        <v>2</v>
      </c>
      <c r="Y102" s="29">
        <v>3.6666666666666665</v>
      </c>
      <c r="Z102" s="5">
        <v>328.5</v>
      </c>
      <c r="AA102" s="2" t="s">
        <v>2232</v>
      </c>
      <c r="AB102" s="34"/>
      <c r="AC102">
        <v>5308</v>
      </c>
      <c r="AD102">
        <v>302.23270000000002</v>
      </c>
      <c r="AE102">
        <v>17.562626000000002</v>
      </c>
      <c r="AF102">
        <v>53.07</v>
      </c>
      <c r="AG102">
        <v>118.51888099999999</v>
      </c>
      <c r="AH102">
        <v>11.851888000000001</v>
      </c>
      <c r="AI102">
        <v>5.6934999999999999E-2</v>
      </c>
      <c r="AJ102">
        <v>2.8382999999999999E-2</v>
      </c>
      <c r="AK102">
        <v>0.49851299999999998</v>
      </c>
      <c r="AL102">
        <v>5.2249999999999998E-2</v>
      </c>
      <c r="AM102">
        <v>4.2500000000000003E-2</v>
      </c>
      <c r="AN102">
        <v>1</v>
      </c>
      <c r="AO102">
        <v>3.3089999999999999E-3</v>
      </c>
      <c r="AP102">
        <v>0.19852300000000001</v>
      </c>
      <c r="AQ102">
        <v>0.50866599999999995</v>
      </c>
      <c r="AR102">
        <v>0.54682500000000001</v>
      </c>
      <c r="AS102">
        <v>0</v>
      </c>
      <c r="AT102">
        <v>27</v>
      </c>
      <c r="AU102">
        <v>0</v>
      </c>
      <c r="AV102">
        <v>2.1031999999999999E-2</v>
      </c>
      <c r="AW102">
        <v>1.0635E-2</v>
      </c>
      <c r="AX102">
        <v>47.547204000000001</v>
      </c>
      <c r="AY102">
        <v>0</v>
      </c>
      <c r="AZ102">
        <v>444.44444399999998</v>
      </c>
      <c r="BA102">
        <v>0</v>
      </c>
      <c r="BB102">
        <v>0</v>
      </c>
      <c r="BC102">
        <v>0</v>
      </c>
      <c r="BD102">
        <v>5.5033149999999997</v>
      </c>
      <c r="BE102">
        <v>0.37267800000000001</v>
      </c>
    </row>
    <row r="103" spans="1:57" x14ac:dyDescent="0.25">
      <c r="A103" t="s">
        <v>1024</v>
      </c>
      <c r="B103" s="29">
        <v>3</v>
      </c>
      <c r="C103" t="s">
        <v>10</v>
      </c>
      <c r="D103">
        <v>13</v>
      </c>
      <c r="E103" t="s">
        <v>1</v>
      </c>
      <c r="F103" t="s">
        <v>767</v>
      </c>
      <c r="G103" t="s">
        <v>245</v>
      </c>
      <c r="H103" s="2">
        <v>98.72091853893366</v>
      </c>
      <c r="I103" s="2">
        <v>80.498041558204008</v>
      </c>
      <c r="J103" s="5" t="s">
        <v>52</v>
      </c>
      <c r="K103" s="29">
        <v>6744</v>
      </c>
      <c r="L103" s="29">
        <v>42</v>
      </c>
      <c r="M103" s="29">
        <f t="shared" si="11"/>
        <v>0.62277580071174377</v>
      </c>
      <c r="N103" s="29">
        <v>0.1167400000000022</v>
      </c>
      <c r="O103" s="29">
        <v>1.6470592710983875E-2</v>
      </c>
      <c r="P103" s="29">
        <v>22.215535448575054</v>
      </c>
      <c r="Q103" s="29">
        <f t="shared" si="9"/>
        <v>4.1002158293358164</v>
      </c>
      <c r="R103" s="29">
        <v>0.51947734631374776</v>
      </c>
      <c r="S103" s="29">
        <f t="shared" si="10"/>
        <v>6.5972629391016668E-2</v>
      </c>
      <c r="U103" s="29">
        <v>7.5752899999999999</v>
      </c>
      <c r="V103" s="29">
        <v>33</v>
      </c>
      <c r="W103" s="29">
        <v>1.6666666666666667</v>
      </c>
      <c r="X103" s="29">
        <v>2</v>
      </c>
      <c r="Y103" s="29">
        <v>3.6666666666666665</v>
      </c>
      <c r="Z103" s="5">
        <v>328.5</v>
      </c>
      <c r="AA103" s="2" t="s">
        <v>2232</v>
      </c>
      <c r="AB103" s="34"/>
      <c r="AC103">
        <v>6797</v>
      </c>
      <c r="AD103">
        <v>307.06554999999997</v>
      </c>
      <c r="AE103">
        <v>22.135338999999998</v>
      </c>
      <c r="AF103">
        <v>67.959999999999994</v>
      </c>
      <c r="AG103">
        <v>181.17355900000001</v>
      </c>
      <c r="AH103">
        <v>18.117356000000001</v>
      </c>
      <c r="AI103">
        <v>4.5175E-2</v>
      </c>
      <c r="AJ103">
        <v>2.3486E-2</v>
      </c>
      <c r="AK103">
        <v>0.51989399999999997</v>
      </c>
      <c r="AL103">
        <v>3.9675000000000002E-2</v>
      </c>
      <c r="AM103">
        <v>3.2500000000000001E-2</v>
      </c>
      <c r="AN103">
        <v>3</v>
      </c>
      <c r="AO103">
        <v>9.7699999999999992E-3</v>
      </c>
      <c r="AP103">
        <v>0.58619399999999999</v>
      </c>
      <c r="AQ103">
        <v>5.4288660000000002</v>
      </c>
      <c r="AR103">
        <v>3.0449329999999999</v>
      </c>
      <c r="AS103">
        <v>2.1789339999999999</v>
      </c>
      <c r="AT103">
        <v>123</v>
      </c>
      <c r="AU103">
        <v>69.195375999999996</v>
      </c>
      <c r="AV103">
        <v>2.4958000000000001E-2</v>
      </c>
      <c r="AW103">
        <v>7.4440000000000001E-3</v>
      </c>
      <c r="AX103">
        <v>42.648021999999997</v>
      </c>
      <c r="AY103">
        <v>6.9208379999999998</v>
      </c>
      <c r="AZ103">
        <v>95.123600999999994</v>
      </c>
      <c r="BA103">
        <v>16.670501000000002</v>
      </c>
      <c r="BB103">
        <v>54.362650000000002</v>
      </c>
      <c r="BC103">
        <v>49.839042999999997</v>
      </c>
      <c r="BD103">
        <v>9.6107750000000003</v>
      </c>
      <c r="BE103">
        <v>0.76376299999999997</v>
      </c>
    </row>
    <row r="104" spans="1:57" x14ac:dyDescent="0.25">
      <c r="A104" t="s">
        <v>1025</v>
      </c>
      <c r="B104" s="29">
        <v>3</v>
      </c>
      <c r="C104" t="s">
        <v>12</v>
      </c>
      <c r="D104">
        <v>5</v>
      </c>
      <c r="E104" t="s">
        <v>1</v>
      </c>
      <c r="F104" t="s">
        <v>767</v>
      </c>
      <c r="G104" t="s">
        <v>245</v>
      </c>
      <c r="H104" s="2">
        <v>98.72091853893366</v>
      </c>
      <c r="I104" s="2">
        <v>80.498041558204008</v>
      </c>
      <c r="J104" s="5" t="s">
        <v>52</v>
      </c>
      <c r="K104" s="29">
        <v>5687</v>
      </c>
      <c r="L104" s="29">
        <v>15</v>
      </c>
      <c r="M104" s="29">
        <f t="shared" si="11"/>
        <v>0.26375945138034113</v>
      </c>
      <c r="N104" s="29">
        <v>0.12558750000000174</v>
      </c>
      <c r="O104" s="29">
        <v>6.5649015158046079E-3</v>
      </c>
      <c r="P104" s="29">
        <v>18.667297460190404</v>
      </c>
      <c r="Q104" s="29">
        <f t="shared" si="9"/>
        <v>7.6484538177204655</v>
      </c>
      <c r="R104" s="29">
        <v>0.5048077327953997</v>
      </c>
      <c r="S104" s="29">
        <f t="shared" si="10"/>
        <v>8.0642242909364725E-2</v>
      </c>
      <c r="T104" s="29">
        <v>0.99150627923693424</v>
      </c>
      <c r="U104" s="29">
        <v>7.5752899999999999</v>
      </c>
      <c r="V104" s="29">
        <v>33</v>
      </c>
      <c r="W104" s="29">
        <v>1.6666666666666701</v>
      </c>
      <c r="X104" s="29">
        <v>2</v>
      </c>
      <c r="Y104" s="29">
        <v>3.6666666666666701</v>
      </c>
      <c r="Z104" s="5">
        <v>328.5</v>
      </c>
      <c r="AA104" s="2" t="s">
        <v>2232</v>
      </c>
      <c r="AB104" s="34"/>
      <c r="AC104">
        <v>5742</v>
      </c>
      <c r="AD104">
        <v>307.57367499999998</v>
      </c>
      <c r="AE104">
        <v>18.668697999999999</v>
      </c>
      <c r="AF104">
        <v>57.41</v>
      </c>
      <c r="AG104">
        <v>141.77694399999999</v>
      </c>
      <c r="AH104">
        <v>14.177694000000001</v>
      </c>
      <c r="AI104">
        <v>5.3553999999999997E-2</v>
      </c>
      <c r="AJ104">
        <v>2.7033000000000001E-2</v>
      </c>
      <c r="AK104">
        <v>0.50478699999999999</v>
      </c>
      <c r="AL104">
        <v>4.795E-2</v>
      </c>
      <c r="AM104">
        <v>4.2500000000000003E-2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25">
      <c r="A105" t="s">
        <v>1025</v>
      </c>
      <c r="B105" s="29">
        <v>3</v>
      </c>
      <c r="C105" t="s">
        <v>11</v>
      </c>
      <c r="D105">
        <v>16</v>
      </c>
      <c r="E105" t="s">
        <v>1</v>
      </c>
      <c r="F105" t="s">
        <v>767</v>
      </c>
      <c r="G105" t="s">
        <v>245</v>
      </c>
      <c r="H105" s="2">
        <v>98.72091853893366</v>
      </c>
      <c r="I105" s="2">
        <v>80.498041558204008</v>
      </c>
      <c r="J105" s="5" t="s">
        <v>51</v>
      </c>
      <c r="K105" s="29">
        <v>3911</v>
      </c>
      <c r="L105" s="29">
        <v>346</v>
      </c>
      <c r="M105" s="29">
        <f t="shared" si="11"/>
        <v>8.8468422398363575</v>
      </c>
      <c r="N105" s="29">
        <v>3.0337912087913355E-2</v>
      </c>
      <c r="O105" s="29">
        <v>0.29870301896910967</v>
      </c>
      <c r="P105" s="29">
        <v>12.837664914155912</v>
      </c>
      <c r="Q105" s="29">
        <f t="shared" si="9"/>
        <v>13.478086363754958</v>
      </c>
      <c r="R105" s="29">
        <v>0.89154464018642721</v>
      </c>
      <c r="S105" s="29">
        <f t="shared" si="10"/>
        <v>0.30609466448166278</v>
      </c>
      <c r="T105" s="29">
        <v>0.99150627923693424</v>
      </c>
      <c r="U105" s="29">
        <v>7.5752899999999999</v>
      </c>
      <c r="V105" s="29">
        <v>33</v>
      </c>
      <c r="W105" s="29">
        <v>1.6666666666666701</v>
      </c>
      <c r="X105" s="29">
        <v>2</v>
      </c>
      <c r="Y105" s="29">
        <v>3.6666666666666701</v>
      </c>
      <c r="Z105" s="5">
        <v>328.5</v>
      </c>
      <c r="AA105" s="2" t="s">
        <v>2232</v>
      </c>
      <c r="AB105" s="34"/>
      <c r="AC105">
        <v>3946</v>
      </c>
      <c r="AD105">
        <v>307.57367499999998</v>
      </c>
      <c r="AE105">
        <v>12.829446000000001</v>
      </c>
      <c r="AF105">
        <v>39.409999999999997</v>
      </c>
      <c r="AG105">
        <v>62.193584000000001</v>
      </c>
      <c r="AH105">
        <v>6.2193579999999997</v>
      </c>
      <c r="AI105">
        <v>7.7942999999999998E-2</v>
      </c>
      <c r="AJ105">
        <v>6.9475999999999996E-2</v>
      </c>
      <c r="AK105">
        <v>0.89136499999999996</v>
      </c>
      <c r="AL105">
        <v>7.1425000000000002E-2</v>
      </c>
      <c r="AM105">
        <v>2.5000000000000001E-3</v>
      </c>
      <c r="AN105">
        <v>3</v>
      </c>
      <c r="AO105">
        <v>9.7540000000000005E-3</v>
      </c>
      <c r="AP105">
        <v>0.58522600000000002</v>
      </c>
      <c r="AQ105">
        <v>0.32944800000000002</v>
      </c>
      <c r="AR105">
        <v>9.6329999999999992E-3</v>
      </c>
      <c r="AS105">
        <v>2.369E-3</v>
      </c>
      <c r="AT105">
        <v>4.3333329999999997</v>
      </c>
      <c r="AU105">
        <v>0.57735000000000003</v>
      </c>
      <c r="AV105">
        <v>2.8900000000000002E-3</v>
      </c>
      <c r="AW105">
        <v>7.2999999999999996E-4</v>
      </c>
      <c r="AX105">
        <v>351.88685400000003</v>
      </c>
      <c r="AY105">
        <v>47.933194</v>
      </c>
      <c r="AZ105">
        <v>436.67745400000001</v>
      </c>
      <c r="BA105">
        <v>83.706446999999997</v>
      </c>
      <c r="BB105">
        <v>100.976275</v>
      </c>
      <c r="BC105">
        <v>67.670047999999994</v>
      </c>
      <c r="BD105">
        <v>5.5938749999999997</v>
      </c>
      <c r="BE105">
        <v>0.5</v>
      </c>
    </row>
    <row r="106" spans="1:57" x14ac:dyDescent="0.25">
      <c r="A106" t="s">
        <v>1026</v>
      </c>
      <c r="B106" s="29">
        <v>3</v>
      </c>
      <c r="C106" t="s">
        <v>2</v>
      </c>
      <c r="D106">
        <v>3</v>
      </c>
      <c r="E106" t="s">
        <v>1</v>
      </c>
      <c r="F106" t="s">
        <v>767</v>
      </c>
      <c r="G106" t="s">
        <v>245</v>
      </c>
      <c r="H106" s="2">
        <v>98.72091853893366</v>
      </c>
      <c r="I106" s="2">
        <v>80.498041558204008</v>
      </c>
      <c r="J106" s="5" t="s">
        <v>50</v>
      </c>
      <c r="K106" s="29">
        <v>12809</v>
      </c>
      <c r="L106" s="29">
        <v>296</v>
      </c>
      <c r="M106" s="29">
        <f t="shared" si="11"/>
        <v>2.3108751658989775</v>
      </c>
      <c r="N106" s="29">
        <v>5.4206617647058662E-2</v>
      </c>
      <c r="O106" s="29">
        <v>0.11420745357791996</v>
      </c>
      <c r="P106" s="29">
        <v>43.025978614105199</v>
      </c>
      <c r="Q106" s="29">
        <f t="shared" si="9"/>
        <v>16.710227336194329</v>
      </c>
      <c r="R106" s="29">
        <v>0.66322093435861473</v>
      </c>
      <c r="S106" s="29">
        <f t="shared" si="10"/>
        <v>7.7770958653850308E-2</v>
      </c>
      <c r="T106" s="29">
        <v>1.0099946263425892</v>
      </c>
      <c r="U106" s="29">
        <v>7.5752899999999999</v>
      </c>
      <c r="V106" s="29">
        <v>33</v>
      </c>
      <c r="W106" s="29">
        <v>1.6666666666666701</v>
      </c>
      <c r="X106" s="29">
        <v>2</v>
      </c>
      <c r="Y106" s="29">
        <v>3.6666666666666701</v>
      </c>
      <c r="Z106" s="5">
        <v>328.5</v>
      </c>
      <c r="AA106" s="2" t="s">
        <v>2232</v>
      </c>
      <c r="AB106" s="34"/>
      <c r="AC106">
        <v>13024</v>
      </c>
      <c r="AD106">
        <v>301.95204999999999</v>
      </c>
      <c r="AE106">
        <v>43.132675999999996</v>
      </c>
      <c r="AF106">
        <v>130.22999999999999</v>
      </c>
      <c r="AG106">
        <v>473.12708300000003</v>
      </c>
      <c r="AH106">
        <v>47.312708000000001</v>
      </c>
      <c r="AI106">
        <v>2.3185000000000001E-2</v>
      </c>
      <c r="AJ106">
        <v>1.5474E-2</v>
      </c>
      <c r="AK106">
        <v>0.66742500000000005</v>
      </c>
      <c r="AL106">
        <v>2.0199999999999999E-2</v>
      </c>
      <c r="AM106">
        <v>1.7500000000000002E-2</v>
      </c>
      <c r="AN106">
        <v>4</v>
      </c>
      <c r="AO106">
        <v>1.3247E-2</v>
      </c>
      <c r="AP106">
        <v>0.79482799999999998</v>
      </c>
      <c r="AQ106">
        <v>1.090295</v>
      </c>
      <c r="AR106">
        <v>0.28744399999999998</v>
      </c>
      <c r="AS106">
        <v>0.21837999999999999</v>
      </c>
      <c r="AT106">
        <v>35.5</v>
      </c>
      <c r="AU106">
        <v>22.546249</v>
      </c>
      <c r="AV106">
        <v>8.3320000000000009E-3</v>
      </c>
      <c r="AW106">
        <v>3.578E-3</v>
      </c>
      <c r="AX106">
        <v>130.161777</v>
      </c>
      <c r="AY106">
        <v>28.635164</v>
      </c>
      <c r="AZ106">
        <v>339.09975200000002</v>
      </c>
      <c r="BA106">
        <v>73.741795999999994</v>
      </c>
      <c r="BB106">
        <v>88.483424999999997</v>
      </c>
      <c r="BC106">
        <v>14.031807000000001</v>
      </c>
      <c r="BD106">
        <v>7.3463469999999997</v>
      </c>
      <c r="BE106">
        <v>0.47140500000000002</v>
      </c>
    </row>
    <row r="107" spans="1:57" x14ac:dyDescent="0.25">
      <c r="A107" t="s">
        <v>1026</v>
      </c>
      <c r="B107" s="29">
        <v>3</v>
      </c>
      <c r="C107" t="s">
        <v>0</v>
      </c>
      <c r="D107">
        <v>10</v>
      </c>
      <c r="E107" t="s">
        <v>1</v>
      </c>
      <c r="F107" t="s">
        <v>767</v>
      </c>
      <c r="G107" t="s">
        <v>245</v>
      </c>
      <c r="H107" s="2">
        <v>98.720918538933702</v>
      </c>
      <c r="I107" s="2">
        <v>80.498041558203994</v>
      </c>
      <c r="J107" s="5" t="s">
        <v>52</v>
      </c>
      <c r="K107" s="29">
        <v>14032</v>
      </c>
      <c r="L107" s="29">
        <v>24</v>
      </c>
      <c r="M107" s="29">
        <f t="shared" si="11"/>
        <v>0.17103762827822122</v>
      </c>
      <c r="N107" s="29">
        <v>3.1368749999997947E-2</v>
      </c>
      <c r="O107" s="29">
        <v>1.3436171009167054E-2</v>
      </c>
      <c r="P107" s="29">
        <v>47.134087900158029</v>
      </c>
      <c r="Q107" s="29">
        <f t="shared" si="9"/>
        <v>20.818336622247159</v>
      </c>
      <c r="R107" s="29">
        <v>0.53168159308358942</v>
      </c>
      <c r="S107" s="29">
        <f t="shared" si="10"/>
        <v>5.3768382621175004E-2</v>
      </c>
      <c r="T107" s="29">
        <v>1.010043100783327</v>
      </c>
      <c r="U107" s="29">
        <v>7.5752899999999999</v>
      </c>
      <c r="V107" s="29">
        <v>33</v>
      </c>
      <c r="W107" s="29">
        <v>1.6666666666666701</v>
      </c>
      <c r="X107" s="29">
        <v>2</v>
      </c>
      <c r="Y107" s="29">
        <v>3.6666666666666701</v>
      </c>
      <c r="Z107" s="5">
        <v>328.5</v>
      </c>
      <c r="AA107" s="2" t="s">
        <v>2232</v>
      </c>
      <c r="AB107" s="34"/>
      <c r="AC107">
        <v>14264</v>
      </c>
      <c r="AD107">
        <v>301.95204999999999</v>
      </c>
      <c r="AE107">
        <v>47.239288000000002</v>
      </c>
      <c r="AF107">
        <v>142.63</v>
      </c>
      <c r="AG107">
        <v>600.93388400000003</v>
      </c>
      <c r="AH107">
        <v>60.093387999999997</v>
      </c>
      <c r="AI107">
        <v>2.1166999999999998E-2</v>
      </c>
      <c r="AJ107">
        <v>1.1254999999999999E-2</v>
      </c>
      <c r="AK107">
        <v>0.53174699999999997</v>
      </c>
      <c r="AL107">
        <v>1.9199999999999998E-2</v>
      </c>
      <c r="AM107">
        <v>1.7500000000000002E-2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25">
      <c r="A108" t="s">
        <v>1026</v>
      </c>
      <c r="B108" s="29">
        <v>3</v>
      </c>
      <c r="C108" t="s">
        <v>13</v>
      </c>
      <c r="D108">
        <v>11</v>
      </c>
      <c r="E108" t="s">
        <v>1</v>
      </c>
      <c r="F108" t="s">
        <v>767</v>
      </c>
      <c r="G108" t="s">
        <v>245</v>
      </c>
      <c r="H108" s="2">
        <v>98.720918538933702</v>
      </c>
      <c r="I108" s="2">
        <v>80.498041558203994</v>
      </c>
      <c r="J108" s="5" t="s">
        <v>50</v>
      </c>
      <c r="K108" s="29">
        <v>13046</v>
      </c>
      <c r="L108" s="29">
        <v>66</v>
      </c>
      <c r="M108" s="29">
        <f t="shared" si="11"/>
        <v>0.50590219224283306</v>
      </c>
      <c r="N108" s="29">
        <v>9.5578947368428289E-3</v>
      </c>
      <c r="O108" s="29">
        <v>6.3821812293543514E-2</v>
      </c>
      <c r="P108" s="29">
        <v>43.82207174639835</v>
      </c>
      <c r="Q108" s="29">
        <f t="shared" si="9"/>
        <v>17.50632046848748</v>
      </c>
      <c r="R108" s="29">
        <v>0.68223196804604425</v>
      </c>
      <c r="S108" s="29">
        <f t="shared" si="10"/>
        <v>9.6781992341279821E-2</v>
      </c>
      <c r="T108" s="29">
        <v>0.99529189103366733</v>
      </c>
      <c r="U108" s="29">
        <v>7.5752899999999999</v>
      </c>
      <c r="V108" s="29">
        <v>33</v>
      </c>
      <c r="W108" s="29">
        <v>1.6666666666666701</v>
      </c>
      <c r="X108" s="29">
        <v>2</v>
      </c>
      <c r="Y108" s="29">
        <v>3.6666666666666701</v>
      </c>
      <c r="Z108" s="5">
        <v>328.5</v>
      </c>
      <c r="AA108" s="2" t="s">
        <v>2232</v>
      </c>
      <c r="AB108" s="34"/>
      <c r="AC108">
        <v>13209</v>
      </c>
      <c r="AD108">
        <v>301.95204999999999</v>
      </c>
      <c r="AE108">
        <v>43.745356000000001</v>
      </c>
      <c r="AF108">
        <v>132.08000000000001</v>
      </c>
      <c r="AG108">
        <v>401.30316900000003</v>
      </c>
      <c r="AH108">
        <v>40.130316999999998</v>
      </c>
      <c r="AI108">
        <v>2.2859000000000001E-2</v>
      </c>
      <c r="AJ108">
        <v>1.5604E-2</v>
      </c>
      <c r="AK108">
        <v>0.682639</v>
      </c>
      <c r="AL108">
        <v>2.0625000000000001E-2</v>
      </c>
      <c r="AM108">
        <v>1.2500000000000001E-2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25">
      <c r="A109" t="s">
        <v>1027</v>
      </c>
      <c r="B109" s="29">
        <v>3</v>
      </c>
      <c r="C109" t="s">
        <v>3</v>
      </c>
      <c r="D109">
        <v>4</v>
      </c>
      <c r="E109" t="s">
        <v>1</v>
      </c>
      <c r="F109" t="s">
        <v>767</v>
      </c>
      <c r="G109" t="s">
        <v>245</v>
      </c>
      <c r="H109" s="2">
        <v>98.720918538933702</v>
      </c>
      <c r="I109" s="2">
        <v>80.498041558203994</v>
      </c>
      <c r="J109" s="5" t="s">
        <v>51</v>
      </c>
      <c r="K109" s="29">
        <v>18983</v>
      </c>
      <c r="L109" s="29">
        <v>385</v>
      </c>
      <c r="M109" s="29">
        <f t="shared" si="11"/>
        <v>2.0281304324922296</v>
      </c>
      <c r="N109" s="29">
        <v>4.0950961538462879E-2</v>
      </c>
      <c r="O109" s="29">
        <v>0.12474991463276387</v>
      </c>
      <c r="P109" s="29">
        <v>45.540915951418398</v>
      </c>
      <c r="Q109" s="29">
        <f t="shared" si="9"/>
        <v>19.225164673507528</v>
      </c>
      <c r="R109" s="29">
        <v>0.70193196683961701</v>
      </c>
      <c r="S109" s="29">
        <f t="shared" si="10"/>
        <v>0.11648199113485258</v>
      </c>
      <c r="T109" s="29">
        <v>1.0152581965954779</v>
      </c>
      <c r="U109" s="29">
        <v>7.5752899999999999</v>
      </c>
      <c r="V109" s="29">
        <v>33</v>
      </c>
      <c r="W109" s="29">
        <v>1.6666666666666701</v>
      </c>
      <c r="X109" s="29">
        <v>2</v>
      </c>
      <c r="Y109" s="29">
        <v>3.6666666666666701</v>
      </c>
      <c r="Z109" s="5">
        <v>328.5</v>
      </c>
      <c r="AA109" s="2" t="s">
        <v>2232</v>
      </c>
      <c r="AB109" s="34"/>
      <c r="AC109">
        <v>19161</v>
      </c>
      <c r="AD109">
        <v>420.78137500000003</v>
      </c>
      <c r="AE109">
        <v>45.536710999999997</v>
      </c>
      <c r="AF109">
        <v>191.6</v>
      </c>
      <c r="AG109">
        <v>710.45323599999995</v>
      </c>
      <c r="AH109">
        <v>71.045323999999994</v>
      </c>
      <c r="AI109">
        <v>2.1957000000000001E-2</v>
      </c>
      <c r="AJ109">
        <v>1.5393E-2</v>
      </c>
      <c r="AK109">
        <v>0.70102200000000003</v>
      </c>
      <c r="AL109">
        <v>1.8724999999999999E-2</v>
      </c>
      <c r="AM109">
        <v>1.7500000000000002E-2</v>
      </c>
      <c r="AN109">
        <v>10</v>
      </c>
      <c r="AO109">
        <v>2.3765000000000001E-2</v>
      </c>
      <c r="AP109">
        <v>1.4259189999999999</v>
      </c>
      <c r="AQ109">
        <v>1.8683780000000001</v>
      </c>
      <c r="AR109">
        <v>0.29480000000000001</v>
      </c>
      <c r="AS109">
        <v>0.15694900000000001</v>
      </c>
      <c r="AT109">
        <v>35.799999999999997</v>
      </c>
      <c r="AU109">
        <v>16.518004000000001</v>
      </c>
      <c r="AV109">
        <v>8.4709999999999994E-3</v>
      </c>
      <c r="AW109">
        <v>3.7339999999999999E-3</v>
      </c>
      <c r="AX109">
        <v>127.418368</v>
      </c>
      <c r="AY109">
        <v>26.488019000000001</v>
      </c>
      <c r="AZ109">
        <v>461.99123600000001</v>
      </c>
      <c r="BA109">
        <v>243.88806299999999</v>
      </c>
      <c r="BB109">
        <v>42.799852999999999</v>
      </c>
      <c r="BC109">
        <v>44.382559000000001</v>
      </c>
      <c r="BD109">
        <v>6.6695719999999996</v>
      </c>
      <c r="BE109">
        <v>1.0897250000000001</v>
      </c>
    </row>
    <row r="110" spans="1:57" x14ac:dyDescent="0.25">
      <c r="A110" t="s">
        <v>1027</v>
      </c>
      <c r="B110" s="29">
        <v>3</v>
      </c>
      <c r="C110" t="s">
        <v>15</v>
      </c>
      <c r="D110">
        <v>6</v>
      </c>
      <c r="E110" t="s">
        <v>1</v>
      </c>
      <c r="F110" t="s">
        <v>767</v>
      </c>
      <c r="G110" t="s">
        <v>245</v>
      </c>
      <c r="H110" s="2">
        <v>98.720918538933702</v>
      </c>
      <c r="I110" s="2">
        <v>80.498041558203994</v>
      </c>
      <c r="J110" s="8" t="s">
        <v>51</v>
      </c>
      <c r="K110" s="29">
        <v>8024</v>
      </c>
      <c r="L110" s="29">
        <v>52</v>
      </c>
      <c r="M110" s="29">
        <f t="shared" si="11"/>
        <v>0.64805583250249255</v>
      </c>
      <c r="N110" s="29">
        <v>0.11177857142857407</v>
      </c>
      <c r="O110" s="29">
        <v>1.6793257739025905E-2</v>
      </c>
      <c r="P110" s="29">
        <v>19.249871442563411</v>
      </c>
      <c r="Q110" s="29">
        <f t="shared" si="9"/>
        <v>7.0658798353474594</v>
      </c>
      <c r="R110" s="29">
        <v>0.5548587098597868</v>
      </c>
      <c r="S110" s="29">
        <f t="shared" si="10"/>
        <v>3.0591265844977622E-2</v>
      </c>
      <c r="T110" s="29">
        <v>1.0152581965954779</v>
      </c>
      <c r="U110" s="29">
        <v>7.5752899999999999</v>
      </c>
      <c r="V110" s="29">
        <v>33</v>
      </c>
      <c r="W110" s="29">
        <v>1.6666666666666701</v>
      </c>
      <c r="X110" s="29">
        <v>2</v>
      </c>
      <c r="Y110" s="29">
        <v>3.6666666666666701</v>
      </c>
      <c r="Z110" s="5">
        <v>328.5</v>
      </c>
      <c r="AA110" s="2" t="s">
        <v>2232</v>
      </c>
      <c r="AB110" s="34"/>
      <c r="AC110">
        <v>8093</v>
      </c>
      <c r="AD110">
        <v>420.78137500000003</v>
      </c>
      <c r="AE110">
        <v>19.233266</v>
      </c>
      <c r="AF110">
        <v>80.92</v>
      </c>
      <c r="AG110">
        <v>192.91431700000001</v>
      </c>
      <c r="AH110">
        <v>19.291432</v>
      </c>
      <c r="AI110">
        <v>5.1991000000000002E-2</v>
      </c>
      <c r="AJ110">
        <v>2.8830999999999999E-2</v>
      </c>
      <c r="AK110">
        <v>0.554539</v>
      </c>
      <c r="AL110">
        <v>4.6149999999999997E-2</v>
      </c>
      <c r="AM110">
        <v>3.7499999999999999E-2</v>
      </c>
      <c r="AN110">
        <v>2</v>
      </c>
      <c r="AO110">
        <v>4.7530000000000003E-3</v>
      </c>
      <c r="AP110">
        <v>0.28518399999999999</v>
      </c>
      <c r="AQ110">
        <v>1.5692569999999999</v>
      </c>
      <c r="AR110">
        <v>1.6320749999999999</v>
      </c>
      <c r="AS110">
        <v>0.89410100000000003</v>
      </c>
      <c r="AT110">
        <v>63.5</v>
      </c>
      <c r="AU110">
        <v>30.405591999999999</v>
      </c>
      <c r="AV110">
        <v>2.6113000000000001E-2</v>
      </c>
      <c r="AW110">
        <v>9.7920000000000004E-3</v>
      </c>
      <c r="AX110">
        <v>39.051853999999999</v>
      </c>
      <c r="AY110">
        <v>2.7637930000000002</v>
      </c>
      <c r="AZ110">
        <v>733.90296000000001</v>
      </c>
      <c r="BA110">
        <v>912.743877</v>
      </c>
      <c r="BB110">
        <v>9.1141249999999996</v>
      </c>
      <c r="BC110">
        <v>0</v>
      </c>
      <c r="BD110">
        <v>6.5339580000000002</v>
      </c>
      <c r="BE110">
        <v>0.66143799999999997</v>
      </c>
    </row>
    <row r="111" spans="1:57" x14ac:dyDescent="0.25">
      <c r="A111" t="s">
        <v>1028</v>
      </c>
      <c r="B111" s="29">
        <v>3</v>
      </c>
      <c r="C111" t="s">
        <v>21</v>
      </c>
      <c r="D111">
        <v>7</v>
      </c>
      <c r="E111" t="s">
        <v>1</v>
      </c>
      <c r="F111" t="s">
        <v>767</v>
      </c>
      <c r="G111" t="s">
        <v>245</v>
      </c>
      <c r="H111" s="2">
        <v>98.720918538933702</v>
      </c>
      <c r="I111" s="2">
        <v>80.498041558203994</v>
      </c>
      <c r="J111" s="5" t="s">
        <v>51</v>
      </c>
      <c r="K111" s="29">
        <v>15327</v>
      </c>
      <c r="L111" s="29">
        <v>29</v>
      </c>
      <c r="M111" s="29">
        <f t="shared" si="11"/>
        <v>0.18920858615515104</v>
      </c>
      <c r="N111" s="29">
        <v>3.878125000000443E-2</v>
      </c>
      <c r="O111" s="29">
        <v>1.310278210323295E-2</v>
      </c>
      <c r="P111" s="29">
        <v>50.206585324062857</v>
      </c>
      <c r="Q111" s="29">
        <f t="shared" si="9"/>
        <v>23.890834046151987</v>
      </c>
      <c r="R111" s="29">
        <v>0.63136514698037183</v>
      </c>
      <c r="S111" s="29">
        <f t="shared" si="10"/>
        <v>4.5915171275607403E-2</v>
      </c>
      <c r="T111" s="29">
        <v>0.75150727200305711</v>
      </c>
      <c r="U111" s="29">
        <v>7.5752899999999999</v>
      </c>
      <c r="V111" s="29">
        <v>33</v>
      </c>
      <c r="W111" s="29">
        <v>1.6666666666666701</v>
      </c>
      <c r="X111" s="29">
        <v>2</v>
      </c>
      <c r="Y111" s="29">
        <v>3.6666666666666701</v>
      </c>
      <c r="Z111" s="5">
        <v>328.5</v>
      </c>
      <c r="AA111" s="2" t="s">
        <v>2232</v>
      </c>
      <c r="AB111" s="34"/>
      <c r="AC111">
        <v>15470</v>
      </c>
      <c r="AD111">
        <v>308.41232500000001</v>
      </c>
      <c r="AE111">
        <v>50.160122000000001</v>
      </c>
      <c r="AF111">
        <v>154.69</v>
      </c>
      <c r="AG111">
        <v>673.80603599999995</v>
      </c>
      <c r="AH111">
        <v>67.380604000000005</v>
      </c>
      <c r="AI111">
        <v>1.9934E-2</v>
      </c>
      <c r="AJ111">
        <v>1.2562E-2</v>
      </c>
      <c r="AK111">
        <v>0.63016899999999998</v>
      </c>
      <c r="AL111">
        <v>1.7925E-2</v>
      </c>
      <c r="AM111">
        <v>1.7500000000000002E-2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25">
      <c r="A112" t="s">
        <v>1028</v>
      </c>
      <c r="B112" s="29">
        <v>3</v>
      </c>
      <c r="C112" t="s">
        <v>0</v>
      </c>
      <c r="D112">
        <v>10</v>
      </c>
      <c r="E112" t="s">
        <v>1</v>
      </c>
      <c r="F112" t="s">
        <v>767</v>
      </c>
      <c r="G112" t="s">
        <v>245</v>
      </c>
      <c r="H112" s="2">
        <v>98.720918538933702</v>
      </c>
      <c r="I112" s="2">
        <v>80.498041558203994</v>
      </c>
      <c r="J112" s="5" t="s">
        <v>50</v>
      </c>
      <c r="K112" s="29">
        <v>5167</v>
      </c>
      <c r="L112" s="29">
        <v>27</v>
      </c>
      <c r="M112" s="29">
        <f t="shared" si="11"/>
        <v>0.5225469324559705</v>
      </c>
      <c r="N112" s="29">
        <v>6.5335000000004584E-2</v>
      </c>
      <c r="O112" s="29">
        <v>1.6378477629041186E-2</v>
      </c>
      <c r="P112" s="29">
        <v>16.925518781851164</v>
      </c>
      <c r="Q112" s="29">
        <f t="shared" si="9"/>
        <v>9.3902324960597063</v>
      </c>
      <c r="R112" s="29">
        <v>0.56342515171519225</v>
      </c>
      <c r="S112" s="29">
        <f t="shared" si="10"/>
        <v>2.2024823989572173E-2</v>
      </c>
      <c r="T112" s="29">
        <v>0.74356025832788009</v>
      </c>
      <c r="U112" s="29">
        <v>7.5752899999999999</v>
      </c>
      <c r="V112" s="29">
        <v>33</v>
      </c>
      <c r="W112" s="29">
        <v>1.6666666666666701</v>
      </c>
      <c r="X112" s="29">
        <v>2</v>
      </c>
      <c r="Y112" s="29">
        <v>3.6666666666666701</v>
      </c>
      <c r="Z112" s="5">
        <v>328.5</v>
      </c>
      <c r="AA112" s="2" t="s">
        <v>2232</v>
      </c>
      <c r="AB112" s="34"/>
      <c r="AC112">
        <v>5219</v>
      </c>
      <c r="AD112">
        <v>308.41232500000001</v>
      </c>
      <c r="AE112">
        <v>16.922150999999999</v>
      </c>
      <c r="AF112">
        <v>52.17</v>
      </c>
      <c r="AG112">
        <v>117.51298300000001</v>
      </c>
      <c r="AH112">
        <v>11.751298</v>
      </c>
      <c r="AI112">
        <v>5.9072E-2</v>
      </c>
      <c r="AJ112">
        <v>3.3173000000000001E-2</v>
      </c>
      <c r="AK112">
        <v>0.56157400000000002</v>
      </c>
      <c r="AL112">
        <v>5.3199999999999997E-2</v>
      </c>
      <c r="AM112">
        <v>5.2499999999999998E-2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25">
      <c r="A113" t="s">
        <v>1028</v>
      </c>
      <c r="B113" s="29">
        <v>3</v>
      </c>
      <c r="C113" t="s">
        <v>4</v>
      </c>
      <c r="D113">
        <v>12</v>
      </c>
      <c r="E113" t="s">
        <v>1</v>
      </c>
      <c r="F113" t="s">
        <v>767</v>
      </c>
      <c r="G113" t="s">
        <v>245</v>
      </c>
      <c r="H113" s="2">
        <v>98.720918538933702</v>
      </c>
      <c r="I113" s="2">
        <v>80.498041558203994</v>
      </c>
      <c r="J113" s="5" t="s">
        <v>51</v>
      </c>
      <c r="K113" s="29">
        <v>1508</v>
      </c>
      <c r="L113" s="29">
        <v>0</v>
      </c>
      <c r="M113" s="29">
        <f t="shared" si="11"/>
        <v>0</v>
      </c>
      <c r="N113" s="29">
        <v>0</v>
      </c>
      <c r="O113" s="29">
        <v>0</v>
      </c>
      <c r="P113" s="29">
        <v>4.9397488529188225</v>
      </c>
      <c r="Q113" s="29">
        <f t="shared" si="9"/>
        <v>21.376002424992048</v>
      </c>
      <c r="R113" s="29">
        <v>0.6354537065409932</v>
      </c>
      <c r="S113" s="29">
        <f t="shared" si="10"/>
        <v>5.0003730836228777E-2</v>
      </c>
      <c r="U113" s="29">
        <v>7.5752899999999999</v>
      </c>
      <c r="V113" s="29">
        <v>33</v>
      </c>
      <c r="W113" s="29">
        <v>1.6666666666666701</v>
      </c>
      <c r="X113" s="29">
        <v>2</v>
      </c>
      <c r="Y113" s="29">
        <v>3.6666666666666701</v>
      </c>
      <c r="Z113" s="5">
        <v>328.5</v>
      </c>
      <c r="AA113" s="2" t="s">
        <v>2232</v>
      </c>
      <c r="AB113" s="34"/>
      <c r="AC113">
        <v>1522</v>
      </c>
      <c r="AD113">
        <v>308.41232500000001</v>
      </c>
      <c r="AE113">
        <v>4.934952</v>
      </c>
      <c r="AF113">
        <v>14.68</v>
      </c>
      <c r="AG113">
        <v>10.586671000000001</v>
      </c>
      <c r="AH113">
        <v>1.058667</v>
      </c>
      <c r="AI113">
        <v>0.202434</v>
      </c>
      <c r="AJ113">
        <v>0.12848399999999999</v>
      </c>
      <c r="AK113">
        <v>0.63469399999999998</v>
      </c>
      <c r="AL113">
        <v>0.173625</v>
      </c>
      <c r="AM113">
        <v>9.7500000000000003E-2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25">
      <c r="A114" t="s">
        <v>1028</v>
      </c>
      <c r="B114" s="29">
        <v>3</v>
      </c>
      <c r="C114" t="s">
        <v>5</v>
      </c>
      <c r="D114">
        <v>14</v>
      </c>
      <c r="E114" t="s">
        <v>1</v>
      </c>
      <c r="F114" t="s">
        <v>767</v>
      </c>
      <c r="G114" t="s">
        <v>245</v>
      </c>
      <c r="H114" s="2">
        <v>98.720918538933702</v>
      </c>
      <c r="I114" s="2">
        <v>80.498041558203994</v>
      </c>
      <c r="J114" s="5" t="s">
        <v>50</v>
      </c>
      <c r="K114" s="29">
        <v>14517</v>
      </c>
      <c r="L114" s="29">
        <v>71</v>
      </c>
      <c r="M114" s="29">
        <f t="shared" si="11"/>
        <v>0.48908176620513882</v>
      </c>
      <c r="N114" s="29">
        <v>3.7239999999997678E-2</v>
      </c>
      <c r="O114" s="29">
        <v>3.2756955258082372E-2</v>
      </c>
      <c r="P114" s="29">
        <v>47.553271948158184</v>
      </c>
      <c r="Q114" s="29">
        <f t="shared" si="9"/>
        <v>21.237520670247314</v>
      </c>
      <c r="R114" s="29">
        <v>0.62130617453649961</v>
      </c>
      <c r="S114" s="29">
        <f t="shared" si="10"/>
        <v>3.5856198831735187E-2</v>
      </c>
      <c r="T114" s="29">
        <v>0.76339396247858915</v>
      </c>
      <c r="U114" s="29">
        <v>7.5752899999999999</v>
      </c>
      <c r="V114" s="29">
        <v>33</v>
      </c>
      <c r="W114" s="29">
        <v>1.6666666666666701</v>
      </c>
      <c r="X114" s="29">
        <v>2</v>
      </c>
      <c r="Y114" s="29">
        <v>3.6666666666666701</v>
      </c>
      <c r="Z114" s="5">
        <v>328.5</v>
      </c>
      <c r="AA114" s="2" t="s">
        <v>2232</v>
      </c>
      <c r="AB114" s="34"/>
      <c r="AC114">
        <v>14663</v>
      </c>
      <c r="AD114">
        <v>308.41232500000001</v>
      </c>
      <c r="AE114">
        <v>47.543495999999998</v>
      </c>
      <c r="AF114">
        <v>146.62</v>
      </c>
      <c r="AG114">
        <v>601.59333100000003</v>
      </c>
      <c r="AH114">
        <v>60.159332999999997</v>
      </c>
      <c r="AI114">
        <v>2.1031999999999999E-2</v>
      </c>
      <c r="AJ114">
        <v>1.3049E-2</v>
      </c>
      <c r="AK114">
        <v>0.62046400000000002</v>
      </c>
      <c r="AL114">
        <v>1.8675000000000001E-2</v>
      </c>
      <c r="AM114">
        <v>1.7500000000000002E-2</v>
      </c>
      <c r="AN114">
        <v>3</v>
      </c>
      <c r="AO114">
        <v>9.7269999999999995E-3</v>
      </c>
      <c r="AP114">
        <v>0.58363399999999999</v>
      </c>
      <c r="AQ114">
        <v>0.722908</v>
      </c>
      <c r="AR114">
        <v>0.31340000000000001</v>
      </c>
      <c r="AS114">
        <v>0.234599</v>
      </c>
      <c r="AT114">
        <v>35.333333000000003</v>
      </c>
      <c r="AU114">
        <v>17.097757999999999</v>
      </c>
      <c r="AV114">
        <v>9.1280000000000007E-3</v>
      </c>
      <c r="AW114">
        <v>3.8340000000000002E-3</v>
      </c>
      <c r="AX114">
        <v>123.282555</v>
      </c>
      <c r="AY114">
        <v>28.645793999999999</v>
      </c>
      <c r="AZ114">
        <v>278.49693500000001</v>
      </c>
      <c r="BA114">
        <v>72.612611000000001</v>
      </c>
      <c r="BB114">
        <v>62.869661999999998</v>
      </c>
      <c r="BC114">
        <v>64.111551000000006</v>
      </c>
      <c r="BD114">
        <v>5.67591</v>
      </c>
      <c r="BE114">
        <v>0.76376299999999997</v>
      </c>
    </row>
    <row r="115" spans="1:57" x14ac:dyDescent="0.25">
      <c r="A115" t="s">
        <v>1028</v>
      </c>
      <c r="B115" s="29">
        <v>3</v>
      </c>
      <c r="C115" t="s">
        <v>11</v>
      </c>
      <c r="D115">
        <v>16</v>
      </c>
      <c r="E115" t="s">
        <v>1</v>
      </c>
      <c r="F115" t="s">
        <v>767</v>
      </c>
      <c r="G115" t="s">
        <v>245</v>
      </c>
      <c r="H115" s="2">
        <v>98.720918538933702</v>
      </c>
      <c r="I115" s="2">
        <v>80.498041558203994</v>
      </c>
      <c r="J115" s="5" t="s">
        <v>50</v>
      </c>
      <c r="K115" s="29">
        <v>5790</v>
      </c>
      <c r="L115" s="29">
        <v>7</v>
      </c>
      <c r="M115" s="29">
        <f t="shared" si="11"/>
        <v>0.12089810017271156</v>
      </c>
      <c r="N115" s="29">
        <v>8.8950000000011187E-2</v>
      </c>
      <c r="O115" s="29">
        <v>3.2756955258082376E-3</v>
      </c>
      <c r="P115" s="29">
        <v>18.966277094429696</v>
      </c>
      <c r="Q115" s="29">
        <f t="shared" si="9"/>
        <v>7.3494741834811741</v>
      </c>
      <c r="R115" s="29">
        <v>0.53215695158118159</v>
      </c>
      <c r="S115" s="29">
        <f t="shared" si="10"/>
        <v>5.3293024123582833E-2</v>
      </c>
      <c r="T115" s="29">
        <v>0.74177061234331598</v>
      </c>
      <c r="U115" s="29">
        <v>7.5752899999999999</v>
      </c>
      <c r="V115" s="29">
        <v>33</v>
      </c>
      <c r="W115" s="29">
        <v>1.6666666666666701</v>
      </c>
      <c r="X115" s="29">
        <v>2</v>
      </c>
      <c r="Y115" s="29">
        <v>3.6666666666666701</v>
      </c>
      <c r="Z115" s="5">
        <v>328.5</v>
      </c>
      <c r="AA115" s="2" t="s">
        <v>2232</v>
      </c>
      <c r="AB115" s="34"/>
      <c r="AC115">
        <v>5847</v>
      </c>
      <c r="AD115">
        <v>308.41232500000001</v>
      </c>
      <c r="AE115">
        <v>18.958386000000001</v>
      </c>
      <c r="AF115">
        <v>58.46</v>
      </c>
      <c r="AG115">
        <v>138.83381600000001</v>
      </c>
      <c r="AH115">
        <v>13.883381999999999</v>
      </c>
      <c r="AI115">
        <v>5.2728999999999998E-2</v>
      </c>
      <c r="AJ115">
        <v>2.8049000000000001E-2</v>
      </c>
      <c r="AK115">
        <v>0.53195099999999995</v>
      </c>
      <c r="AL115">
        <v>4.6350000000000002E-2</v>
      </c>
      <c r="AM115">
        <v>3.2500000000000001E-2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25">
      <c r="A116" t="s">
        <v>1029</v>
      </c>
      <c r="B116" s="29">
        <v>3</v>
      </c>
      <c r="C116" t="s">
        <v>12</v>
      </c>
      <c r="D116">
        <v>5</v>
      </c>
      <c r="E116" t="s">
        <v>1</v>
      </c>
      <c r="F116" t="s">
        <v>767</v>
      </c>
      <c r="G116" t="s">
        <v>245</v>
      </c>
      <c r="H116" s="2">
        <v>98.720918538933702</v>
      </c>
      <c r="I116" s="2">
        <v>80.498041558203994</v>
      </c>
      <c r="J116" s="5" t="s">
        <v>50</v>
      </c>
      <c r="K116" s="29">
        <v>14773</v>
      </c>
      <c r="L116" s="29">
        <v>379</v>
      </c>
      <c r="M116" s="29">
        <f t="shared" si="11"/>
        <v>2.5654910986258717</v>
      </c>
      <c r="N116" s="29">
        <v>4.6952222222220563E-2</v>
      </c>
      <c r="O116" s="29">
        <v>0.14830712980434704</v>
      </c>
      <c r="P116" s="29">
        <v>48.687582857769314</v>
      </c>
      <c r="Q116" s="29">
        <f t="shared" si="9"/>
        <v>22.371831579858444</v>
      </c>
      <c r="R116" s="29">
        <v>0.68775915309357405</v>
      </c>
      <c r="S116" s="29">
        <f t="shared" si="10"/>
        <v>0.10230917738880962</v>
      </c>
      <c r="T116" s="29">
        <v>1.0383089463636228</v>
      </c>
      <c r="U116" s="29">
        <v>7.5752899999999999</v>
      </c>
      <c r="V116" s="29">
        <v>33</v>
      </c>
      <c r="W116" s="29">
        <v>1.6666666666666701</v>
      </c>
      <c r="X116" s="29">
        <v>2</v>
      </c>
      <c r="Y116" s="29">
        <v>3.6666666666666701</v>
      </c>
      <c r="Z116" s="5">
        <v>328.5</v>
      </c>
      <c r="AA116" s="2" t="s">
        <v>2232</v>
      </c>
      <c r="AB116" s="34"/>
      <c r="AC116">
        <v>14968</v>
      </c>
      <c r="AD116">
        <v>306.88940000000002</v>
      </c>
      <c r="AE116">
        <v>48.773271000000001</v>
      </c>
      <c r="AF116">
        <v>149.66999999999999</v>
      </c>
      <c r="AG116">
        <v>578.65349000000003</v>
      </c>
      <c r="AH116">
        <v>57.865349000000002</v>
      </c>
      <c r="AI116">
        <v>2.0500999999999998E-2</v>
      </c>
      <c r="AJ116">
        <v>1.4093E-2</v>
      </c>
      <c r="AK116">
        <v>0.68740800000000002</v>
      </c>
      <c r="AL116">
        <v>1.7649999999999999E-2</v>
      </c>
      <c r="AM116">
        <v>1.2500000000000001E-2</v>
      </c>
      <c r="AN116">
        <v>8</v>
      </c>
      <c r="AO116">
        <v>2.6068000000000001E-2</v>
      </c>
      <c r="AP116">
        <v>1.5640810000000001</v>
      </c>
      <c r="AQ116">
        <v>2.7324959999999998</v>
      </c>
      <c r="AR116">
        <v>0.435166</v>
      </c>
      <c r="AS116">
        <v>0.27108599999999999</v>
      </c>
      <c r="AT116">
        <v>51.125</v>
      </c>
      <c r="AU116">
        <v>28.767230999999999</v>
      </c>
      <c r="AV116">
        <v>8.6820000000000005E-3</v>
      </c>
      <c r="AW116">
        <v>3.5530000000000002E-3</v>
      </c>
      <c r="AX116">
        <v>123.25748</v>
      </c>
      <c r="AY116">
        <v>24.564129000000001</v>
      </c>
      <c r="AZ116">
        <v>420.84061100000002</v>
      </c>
      <c r="BA116">
        <v>231.90733499999999</v>
      </c>
      <c r="BB116">
        <v>23.055043000000001</v>
      </c>
      <c r="BC116">
        <v>11.501533999999999</v>
      </c>
      <c r="BD116">
        <v>7.7067870000000003</v>
      </c>
      <c r="BE116">
        <v>1.374369</v>
      </c>
    </row>
    <row r="117" spans="1:57" x14ac:dyDescent="0.25">
      <c r="A117" t="s">
        <v>1029</v>
      </c>
      <c r="B117" s="29">
        <v>3</v>
      </c>
      <c r="C117" t="s">
        <v>10</v>
      </c>
      <c r="D117">
        <v>13</v>
      </c>
      <c r="E117" t="s">
        <v>1</v>
      </c>
      <c r="F117" t="s">
        <v>767</v>
      </c>
      <c r="G117" t="s">
        <v>245</v>
      </c>
      <c r="H117" s="2">
        <v>98.720918538933702</v>
      </c>
      <c r="I117" s="2">
        <v>80.498041558203994</v>
      </c>
      <c r="J117" s="5" t="s">
        <v>52</v>
      </c>
      <c r="K117" s="29">
        <v>16959</v>
      </c>
      <c r="L117" s="29">
        <v>66</v>
      </c>
      <c r="M117" s="29">
        <f t="shared" si="11"/>
        <v>0.38917388996992747</v>
      </c>
      <c r="N117" s="29">
        <v>3.5802777777781278E-2</v>
      </c>
      <c r="O117" s="29">
        <v>2.966142596086941E-2</v>
      </c>
      <c r="P117" s="29">
        <v>55.892013652264929</v>
      </c>
      <c r="Q117" s="29">
        <f t="shared" si="9"/>
        <v>29.576262374354059</v>
      </c>
      <c r="R117" s="29">
        <v>0.55146174640334167</v>
      </c>
      <c r="S117" s="29">
        <f t="shared" si="10"/>
        <v>3.3988229301422757E-2</v>
      </c>
      <c r="T117" s="29">
        <v>1.0244915502689935</v>
      </c>
      <c r="U117" s="29">
        <v>7.5752899999999999</v>
      </c>
      <c r="V117" s="29">
        <v>33</v>
      </c>
      <c r="W117" s="29">
        <v>1.6666666666666701</v>
      </c>
      <c r="X117" s="29">
        <v>2</v>
      </c>
      <c r="Y117" s="29">
        <v>3.6666666666666701</v>
      </c>
      <c r="Z117" s="5">
        <v>328.5</v>
      </c>
      <c r="AA117" s="2" t="s">
        <v>2232</v>
      </c>
      <c r="AB117" s="34"/>
      <c r="AC117">
        <v>17171</v>
      </c>
      <c r="AD117">
        <v>306.88940000000002</v>
      </c>
      <c r="AE117">
        <v>55.951752999999997</v>
      </c>
      <c r="AF117">
        <v>171.7</v>
      </c>
      <c r="AG117">
        <v>764.01356699999997</v>
      </c>
      <c r="AH117">
        <v>76.401357000000004</v>
      </c>
      <c r="AI117">
        <v>1.787E-2</v>
      </c>
      <c r="AJ117">
        <v>9.8320000000000005E-3</v>
      </c>
      <c r="AK117">
        <v>0.55019099999999999</v>
      </c>
      <c r="AL117">
        <v>1.6250000000000001E-2</v>
      </c>
      <c r="AM117">
        <v>1.2500000000000001E-2</v>
      </c>
      <c r="AN117">
        <v>3</v>
      </c>
      <c r="AO117">
        <v>9.776E-3</v>
      </c>
      <c r="AP117">
        <v>0.58653100000000002</v>
      </c>
      <c r="AQ117">
        <v>0.69302900000000001</v>
      </c>
      <c r="AR117">
        <v>0.30409999999999998</v>
      </c>
      <c r="AS117">
        <v>0.102571</v>
      </c>
      <c r="AT117">
        <v>39.666666999999997</v>
      </c>
      <c r="AU117">
        <v>9.7125350000000008</v>
      </c>
      <c r="AV117">
        <v>7.8650000000000005E-3</v>
      </c>
      <c r="AW117">
        <v>3.0639999999999999E-3</v>
      </c>
      <c r="AX117">
        <v>130.63611800000001</v>
      </c>
      <c r="AY117">
        <v>16.280663000000001</v>
      </c>
      <c r="AZ117">
        <v>286.91729099999998</v>
      </c>
      <c r="BA117">
        <v>38.458257000000003</v>
      </c>
      <c r="BB117">
        <v>1.8772629999999999</v>
      </c>
      <c r="BC117">
        <v>1.464153</v>
      </c>
      <c r="BD117">
        <v>5.7872539999999999</v>
      </c>
      <c r="BE117">
        <v>1.118034</v>
      </c>
    </row>
    <row r="118" spans="1:57" x14ac:dyDescent="0.25">
      <c r="A118" t="s">
        <v>1029</v>
      </c>
      <c r="B118" s="29">
        <v>3</v>
      </c>
      <c r="C118" t="s">
        <v>5</v>
      </c>
      <c r="D118">
        <v>14</v>
      </c>
      <c r="E118" t="s">
        <v>1</v>
      </c>
      <c r="F118" t="s">
        <v>767</v>
      </c>
      <c r="G118" t="s">
        <v>245</v>
      </c>
      <c r="H118" s="2">
        <v>98.720918538933702</v>
      </c>
      <c r="I118" s="2">
        <v>80.498041558203994</v>
      </c>
      <c r="J118" s="5" t="s">
        <v>50</v>
      </c>
      <c r="K118" s="29">
        <v>16905</v>
      </c>
      <c r="L118" s="29">
        <v>79</v>
      </c>
      <c r="M118" s="29">
        <f t="shared" si="11"/>
        <v>0.4673173617272996</v>
      </c>
      <c r="N118" s="29">
        <v>3.1320833333329613E-2</v>
      </c>
      <c r="O118" s="29">
        <v>3.954856794782588E-2</v>
      </c>
      <c r="P118" s="29">
        <v>55.71404509649971</v>
      </c>
      <c r="Q118" s="29">
        <f t="shared" si="9"/>
        <v>29.39829381858884</v>
      </c>
      <c r="R118" s="29">
        <v>0.6391044889187758</v>
      </c>
      <c r="S118" s="29">
        <f t="shared" si="10"/>
        <v>5.3654513214011379E-2</v>
      </c>
      <c r="T118" s="29">
        <v>1.0301150999545905</v>
      </c>
      <c r="U118" s="29">
        <v>7.5752899999999999</v>
      </c>
      <c r="V118" s="29">
        <v>33</v>
      </c>
      <c r="W118" s="29">
        <v>1.6666666666666701</v>
      </c>
      <c r="X118" s="29">
        <v>2</v>
      </c>
      <c r="Y118" s="29">
        <v>3.6666666666666701</v>
      </c>
      <c r="Z118" s="5">
        <v>328.5</v>
      </c>
      <c r="AA118" s="2" t="s">
        <v>2232</v>
      </c>
      <c r="AB118" s="34"/>
      <c r="AC118">
        <v>17086</v>
      </c>
      <c r="AD118">
        <v>306.88940000000002</v>
      </c>
      <c r="AE118">
        <v>55.674781000000003</v>
      </c>
      <c r="AF118">
        <v>170.85</v>
      </c>
      <c r="AG118">
        <v>744.61222599999996</v>
      </c>
      <c r="AH118">
        <v>74.461223000000004</v>
      </c>
      <c r="AI118">
        <v>1.796E-2</v>
      </c>
      <c r="AJ118">
        <v>1.1467E-2</v>
      </c>
      <c r="AK118">
        <v>0.63849100000000003</v>
      </c>
      <c r="AL118">
        <v>1.6025000000000001E-2</v>
      </c>
      <c r="AM118">
        <v>1.2500000000000001E-2</v>
      </c>
      <c r="AN118">
        <v>5</v>
      </c>
      <c r="AO118">
        <v>1.6292999999999998E-2</v>
      </c>
      <c r="AP118">
        <v>0.97755099999999995</v>
      </c>
      <c r="AQ118">
        <v>1.5685359999999999</v>
      </c>
      <c r="AR118">
        <v>0.44335000000000002</v>
      </c>
      <c r="AS118">
        <v>0.17732400000000001</v>
      </c>
      <c r="AT118">
        <v>53.6</v>
      </c>
      <c r="AU118">
        <v>18.036075</v>
      </c>
      <c r="AV118">
        <v>8.4290000000000007E-3</v>
      </c>
      <c r="AW118">
        <v>3.1189999999999998E-3</v>
      </c>
      <c r="AX118">
        <v>120.809507</v>
      </c>
      <c r="AY118">
        <v>8.3440060000000003</v>
      </c>
      <c r="AZ118">
        <v>372.21468299999998</v>
      </c>
      <c r="BA118">
        <v>101.85361399999999</v>
      </c>
      <c r="BB118">
        <v>51.898305999999998</v>
      </c>
      <c r="BC118">
        <v>9.3216029999999996</v>
      </c>
      <c r="BD118">
        <v>6.5459430000000003</v>
      </c>
      <c r="BE118">
        <v>0.68718400000000002</v>
      </c>
    </row>
    <row r="119" spans="1:57" x14ac:dyDescent="0.25">
      <c r="A119" t="s">
        <v>1030</v>
      </c>
      <c r="B119" s="29">
        <v>3</v>
      </c>
      <c r="C119" t="s">
        <v>2</v>
      </c>
      <c r="D119">
        <v>3</v>
      </c>
      <c r="E119" t="s">
        <v>1</v>
      </c>
      <c r="F119" t="s">
        <v>767</v>
      </c>
      <c r="G119" t="s">
        <v>244</v>
      </c>
      <c r="H119" s="2">
        <v>98.720918538933702</v>
      </c>
      <c r="I119" s="2">
        <v>80.498041558203994</v>
      </c>
      <c r="J119" s="5" t="s">
        <v>52</v>
      </c>
      <c r="K119" s="29">
        <v>1971</v>
      </c>
      <c r="L119" s="29">
        <v>974</v>
      </c>
      <c r="M119" s="29">
        <f t="shared" si="11"/>
        <v>49.416539827498731</v>
      </c>
      <c r="N119" s="29">
        <v>0.16187300724637566</v>
      </c>
      <c r="O119" s="29">
        <v>0.45501228464272092</v>
      </c>
      <c r="P119" s="29">
        <v>6.4987624132666877</v>
      </c>
      <c r="Q119" s="29">
        <f t="shared" si="9"/>
        <v>19.816988864644181</v>
      </c>
      <c r="R119" s="29">
        <v>1.8698552254609664</v>
      </c>
      <c r="S119" s="29">
        <f t="shared" si="10"/>
        <v>1.284405249756202</v>
      </c>
      <c r="T119" s="29">
        <v>0.61946119684551448</v>
      </c>
      <c r="U119" s="29">
        <v>7.5752899999999999</v>
      </c>
      <c r="V119" s="29">
        <v>33</v>
      </c>
      <c r="W119" s="29">
        <v>1.6666666666666701</v>
      </c>
      <c r="X119" s="29">
        <v>2</v>
      </c>
      <c r="Y119" s="29">
        <v>3.6666666666666701</v>
      </c>
      <c r="Z119" s="5">
        <v>328.5</v>
      </c>
      <c r="AA119" s="2" t="s">
        <v>2232</v>
      </c>
      <c r="AB119" s="34"/>
      <c r="AC119">
        <v>1976</v>
      </c>
      <c r="AD119">
        <v>305.77095000000003</v>
      </c>
      <c r="AE119">
        <v>6.4623540000000004</v>
      </c>
      <c r="AF119">
        <v>18.170000000000002</v>
      </c>
      <c r="AG119">
        <v>29.986681999999998</v>
      </c>
      <c r="AH119">
        <v>2.9986679999999999</v>
      </c>
      <c r="AI119">
        <v>0.15468699999999999</v>
      </c>
      <c r="AJ119">
        <v>0.28834700000000002</v>
      </c>
      <c r="AK119">
        <v>1.8640699999999999</v>
      </c>
      <c r="AL119">
        <v>5.2650000000000002E-2</v>
      </c>
      <c r="AM119">
        <v>1.7500000000000002E-2</v>
      </c>
      <c r="AN119">
        <v>34</v>
      </c>
      <c r="AO119">
        <v>0.111194</v>
      </c>
      <c r="AP119">
        <v>6.6716610000000003</v>
      </c>
      <c r="AQ119">
        <v>37.803643999999998</v>
      </c>
      <c r="AR119">
        <v>0.71748500000000004</v>
      </c>
      <c r="AS119">
        <v>0.49797000000000002</v>
      </c>
      <c r="AT119">
        <v>21.970587999999999</v>
      </c>
      <c r="AU119">
        <v>12.778973000000001</v>
      </c>
      <c r="AV119">
        <v>3.4214000000000001E-2</v>
      </c>
      <c r="AW119">
        <v>2.8988E-2</v>
      </c>
      <c r="AX119">
        <v>39.050123999999997</v>
      </c>
      <c r="AY119">
        <v>26.680052</v>
      </c>
      <c r="AZ119">
        <v>300.561081</v>
      </c>
      <c r="BA119">
        <v>182.21955700000001</v>
      </c>
      <c r="BB119">
        <v>8.1446000000000005</v>
      </c>
      <c r="BC119">
        <v>10.075825</v>
      </c>
      <c r="BD119">
        <v>8.6689889999999998</v>
      </c>
      <c r="BE119">
        <v>3.5901100000000001</v>
      </c>
    </row>
    <row r="120" spans="1:57" x14ac:dyDescent="0.25">
      <c r="A120" t="s">
        <v>1030</v>
      </c>
      <c r="B120" s="29">
        <v>3</v>
      </c>
      <c r="C120" t="s">
        <v>4</v>
      </c>
      <c r="D120">
        <v>12</v>
      </c>
      <c r="E120" t="s">
        <v>1</v>
      </c>
      <c r="F120" t="s">
        <v>767</v>
      </c>
      <c r="G120" t="s">
        <v>244</v>
      </c>
      <c r="H120" s="2">
        <v>98.720918538933702</v>
      </c>
      <c r="I120" s="2">
        <v>80.498041558203994</v>
      </c>
      <c r="J120" s="5" t="s">
        <v>52</v>
      </c>
      <c r="K120" s="29">
        <v>692</v>
      </c>
      <c r="L120" s="29">
        <v>356</v>
      </c>
      <c r="M120" s="29">
        <f t="shared" si="11"/>
        <v>51.445086705202314</v>
      </c>
      <c r="N120" s="29">
        <v>0.20331541666666542</v>
      </c>
      <c r="O120" s="29">
        <v>0.19783142810553084</v>
      </c>
      <c r="P120" s="29">
        <v>2.2816558041504558</v>
      </c>
      <c r="Q120" s="29">
        <f t="shared" si="9"/>
        <v>24.034095473760413</v>
      </c>
      <c r="R120" s="29">
        <v>1.9750699649757029</v>
      </c>
      <c r="S120" s="29">
        <f t="shared" si="10"/>
        <v>1.3896199892709384</v>
      </c>
      <c r="U120" s="29">
        <v>7.5752899999999999</v>
      </c>
      <c r="V120" s="29">
        <v>33</v>
      </c>
      <c r="W120" s="29">
        <v>1.6666666666666701</v>
      </c>
      <c r="X120" s="29">
        <v>2</v>
      </c>
      <c r="Y120" s="29">
        <v>3.6666666666666701</v>
      </c>
      <c r="Z120" s="5">
        <v>328.5</v>
      </c>
      <c r="AA120" s="2" t="s">
        <v>2232</v>
      </c>
      <c r="AB120" s="34"/>
      <c r="AC120">
        <v>696</v>
      </c>
      <c r="AD120">
        <v>305.77095000000003</v>
      </c>
      <c r="AE120">
        <v>2.276214</v>
      </c>
      <c r="AF120">
        <v>5.5</v>
      </c>
      <c r="AG120">
        <v>9.7913230000000002</v>
      </c>
      <c r="AH120">
        <v>0.979132</v>
      </c>
      <c r="AI120">
        <v>0.43492999999999998</v>
      </c>
      <c r="AJ120">
        <v>0.85707500000000003</v>
      </c>
      <c r="AK120">
        <v>1.9706049999999999</v>
      </c>
      <c r="AL120">
        <v>7.7325000000000005E-2</v>
      </c>
      <c r="AM120">
        <v>2.5000000000000001E-3</v>
      </c>
      <c r="AN120">
        <v>26</v>
      </c>
      <c r="AO120">
        <v>8.5030999999999995E-2</v>
      </c>
      <c r="AP120">
        <v>5.101858</v>
      </c>
      <c r="AQ120">
        <v>41.666666999999997</v>
      </c>
      <c r="AR120">
        <v>0.56789699999999999</v>
      </c>
      <c r="AS120">
        <v>0.74746299999999999</v>
      </c>
      <c r="AT120">
        <v>11.153846</v>
      </c>
      <c r="AU120">
        <v>9.0274789999999996</v>
      </c>
      <c r="AV120">
        <v>5.5929E-2</v>
      </c>
      <c r="AW120">
        <v>6.9217000000000001E-2</v>
      </c>
      <c r="AX120">
        <v>50.059296000000003</v>
      </c>
      <c r="AY120">
        <v>43.762407000000003</v>
      </c>
      <c r="AZ120">
        <v>283.63010100000002</v>
      </c>
      <c r="BA120">
        <v>104.365531</v>
      </c>
      <c r="BB120">
        <v>11.108928000000001</v>
      </c>
      <c r="BC120">
        <v>12.310582</v>
      </c>
      <c r="BD120">
        <v>8.1164000000000005</v>
      </c>
      <c r="BE120">
        <v>2.4944380000000002</v>
      </c>
    </row>
    <row r="121" spans="1:57" x14ac:dyDescent="0.25">
      <c r="A121" t="s">
        <v>1030</v>
      </c>
      <c r="B121" s="29">
        <v>3</v>
      </c>
      <c r="C121" t="s">
        <v>11</v>
      </c>
      <c r="D121">
        <v>16</v>
      </c>
      <c r="E121" t="s">
        <v>1</v>
      </c>
      <c r="F121" t="s">
        <v>767</v>
      </c>
      <c r="G121" t="s">
        <v>244</v>
      </c>
      <c r="H121" s="2">
        <v>98.720918538933702</v>
      </c>
      <c r="I121" s="2">
        <v>80.498041558203994</v>
      </c>
      <c r="J121" s="5" t="s">
        <v>52</v>
      </c>
      <c r="K121" s="29">
        <v>4731</v>
      </c>
      <c r="L121" s="29">
        <v>893</v>
      </c>
      <c r="M121" s="29">
        <f t="shared" si="11"/>
        <v>18.875502008032129</v>
      </c>
      <c r="N121" s="29">
        <v>3.4557512953367321E-2</v>
      </c>
      <c r="O121" s="29">
        <v>0.63635776040612413</v>
      </c>
      <c r="P121" s="29">
        <v>15.599008106121106</v>
      </c>
      <c r="Q121" s="29">
        <f t="shared" si="9"/>
        <v>10.716743171789764</v>
      </c>
      <c r="R121" s="29">
        <v>1.115498750151235</v>
      </c>
      <c r="S121" s="29">
        <f t="shared" si="10"/>
        <v>0.53004877444647058</v>
      </c>
      <c r="T121" s="29">
        <v>0.61946119684551448</v>
      </c>
      <c r="U121" s="29">
        <v>7.5752899999999999</v>
      </c>
      <c r="V121" s="29">
        <v>33</v>
      </c>
      <c r="W121" s="29">
        <v>1.6666666666666701</v>
      </c>
      <c r="X121" s="29">
        <v>2</v>
      </c>
      <c r="Y121" s="29">
        <v>3.6666666666666701</v>
      </c>
      <c r="Z121" s="5">
        <v>328.5</v>
      </c>
      <c r="AA121" s="2" t="s">
        <v>2232</v>
      </c>
      <c r="AB121" s="34"/>
      <c r="AC121">
        <v>4769</v>
      </c>
      <c r="AD121">
        <v>305.77095000000003</v>
      </c>
      <c r="AE121">
        <v>15.596641999999999</v>
      </c>
      <c r="AF121">
        <v>47.65</v>
      </c>
      <c r="AG121">
        <v>93.794708999999997</v>
      </c>
      <c r="AH121">
        <v>9.3794710000000006</v>
      </c>
      <c r="AI121">
        <v>6.4093999999999998E-2</v>
      </c>
      <c r="AJ121">
        <v>7.1459999999999996E-2</v>
      </c>
      <c r="AK121">
        <v>1.114932</v>
      </c>
      <c r="AL121">
        <v>3.9774999999999998E-2</v>
      </c>
      <c r="AM121">
        <v>2.5000000000000001E-3</v>
      </c>
      <c r="AN121">
        <v>21</v>
      </c>
      <c r="AO121">
        <v>6.8679000000000004E-2</v>
      </c>
      <c r="AP121">
        <v>4.1207320000000003</v>
      </c>
      <c r="AQ121">
        <v>3.7534070000000002</v>
      </c>
      <c r="AR121">
        <v>7.8169000000000002E-2</v>
      </c>
      <c r="AS121">
        <v>0.101104</v>
      </c>
      <c r="AT121">
        <v>8.5238099999999992</v>
      </c>
      <c r="AU121">
        <v>5.0756189999999997</v>
      </c>
      <c r="AV121">
        <v>1.039E-2</v>
      </c>
      <c r="AW121">
        <v>1.1547E-2</v>
      </c>
      <c r="AX121">
        <v>247.22111200000001</v>
      </c>
      <c r="AY121">
        <v>176.081637</v>
      </c>
      <c r="AZ121">
        <v>542.225281</v>
      </c>
      <c r="BA121">
        <v>133.79424499999999</v>
      </c>
      <c r="BB121">
        <v>14.774430000000001</v>
      </c>
      <c r="BC121">
        <v>16.701627999999999</v>
      </c>
      <c r="BD121">
        <v>5.7925139999999997</v>
      </c>
      <c r="BE121">
        <v>3.201562</v>
      </c>
    </row>
    <row r="122" spans="1:57" x14ac:dyDescent="0.25">
      <c r="A122" t="s">
        <v>1031</v>
      </c>
      <c r="B122" s="29">
        <v>3</v>
      </c>
      <c r="C122" t="s">
        <v>12</v>
      </c>
      <c r="D122">
        <v>5</v>
      </c>
      <c r="E122" t="s">
        <v>1</v>
      </c>
      <c r="F122" t="s">
        <v>767</v>
      </c>
      <c r="G122" t="s">
        <v>244</v>
      </c>
      <c r="H122" s="2">
        <v>98.720918538933702</v>
      </c>
      <c r="I122" s="2">
        <v>80.498041558203994</v>
      </c>
      <c r="J122" s="5" t="s">
        <v>50</v>
      </c>
      <c r="K122" s="29">
        <v>1530</v>
      </c>
      <c r="L122" s="29">
        <v>719</v>
      </c>
      <c r="M122" s="29">
        <f t="shared" si="11"/>
        <v>46.993464052287578</v>
      </c>
      <c r="N122" s="29">
        <v>0.10043305785124146</v>
      </c>
      <c r="O122" s="29">
        <v>0.3375111365502107</v>
      </c>
      <c r="P122" s="29">
        <v>4.2677028010067968</v>
      </c>
      <c r="Q122" s="29">
        <f t="shared" si="9"/>
        <v>22.048048476904071</v>
      </c>
      <c r="R122" s="29">
        <v>1.6732523714625169</v>
      </c>
      <c r="S122" s="29">
        <f t="shared" si="10"/>
        <v>1.0878023957577525</v>
      </c>
      <c r="U122" s="29">
        <v>7.5752899999999999</v>
      </c>
      <c r="V122" s="29">
        <v>33</v>
      </c>
      <c r="W122" s="29">
        <v>1.6666666666666701</v>
      </c>
      <c r="X122" s="29">
        <v>2</v>
      </c>
      <c r="Y122" s="29">
        <v>3.6666666666666701</v>
      </c>
      <c r="Z122" s="5">
        <v>328.5</v>
      </c>
      <c r="AA122" s="2" t="s">
        <v>2232</v>
      </c>
      <c r="AB122" s="34"/>
      <c r="AC122">
        <v>1532</v>
      </c>
      <c r="AD122">
        <v>361.49804999999998</v>
      </c>
      <c r="AE122">
        <v>4.237921</v>
      </c>
      <c r="AF122">
        <v>12.88</v>
      </c>
      <c r="AG122">
        <v>32.979472000000001</v>
      </c>
      <c r="AH122">
        <v>3.2979470000000002</v>
      </c>
      <c r="AI122">
        <v>0.235425</v>
      </c>
      <c r="AJ122">
        <v>0.394675</v>
      </c>
      <c r="AK122">
        <v>1.6764319999999999</v>
      </c>
      <c r="AL122">
        <v>5.2299999999999999E-2</v>
      </c>
      <c r="AM122">
        <v>2.5000000000000001E-3</v>
      </c>
      <c r="AN122">
        <v>67</v>
      </c>
      <c r="AO122">
        <v>0.18534</v>
      </c>
      <c r="AP122">
        <v>11.120392000000001</v>
      </c>
      <c r="AQ122">
        <v>37.010444</v>
      </c>
      <c r="AR122">
        <v>0.18118400000000001</v>
      </c>
      <c r="AS122">
        <v>0.21985099999999999</v>
      </c>
      <c r="AT122">
        <v>8.4626870000000007</v>
      </c>
      <c r="AU122">
        <v>4.3704530000000004</v>
      </c>
      <c r="AV122">
        <v>2.4278999999999998E-2</v>
      </c>
      <c r="AW122">
        <v>3.3656999999999999E-2</v>
      </c>
      <c r="AX122">
        <v>105.18559</v>
      </c>
      <c r="AY122">
        <v>117.45613400000001</v>
      </c>
      <c r="AZ122">
        <v>602.75896799999998</v>
      </c>
      <c r="BA122">
        <v>207.50712300000001</v>
      </c>
      <c r="BB122">
        <v>5.0339359999999997</v>
      </c>
      <c r="BC122">
        <v>4.4371900000000002</v>
      </c>
      <c r="BD122">
        <v>7.2603499999999999</v>
      </c>
      <c r="BE122">
        <v>4.6246900000000002</v>
      </c>
    </row>
    <row r="123" spans="1:57" x14ac:dyDescent="0.25">
      <c r="A123" t="s">
        <v>1031</v>
      </c>
      <c r="B123" s="29">
        <v>3</v>
      </c>
      <c r="C123" t="s">
        <v>47</v>
      </c>
      <c r="D123">
        <v>5</v>
      </c>
      <c r="E123" t="s">
        <v>7</v>
      </c>
      <c r="F123" t="s">
        <v>767</v>
      </c>
      <c r="G123" t="s">
        <v>244</v>
      </c>
      <c r="H123" s="2">
        <v>98.720918538933702</v>
      </c>
      <c r="I123" s="2">
        <v>80.498041558203994</v>
      </c>
      <c r="J123" s="5" t="s">
        <v>52</v>
      </c>
      <c r="K123" s="29">
        <v>868</v>
      </c>
      <c r="L123" s="29">
        <v>454</v>
      </c>
      <c r="M123" s="29">
        <f t="shared" si="11"/>
        <v>52.304147465437786</v>
      </c>
      <c r="N123" s="29">
        <v>0.21729212328767311</v>
      </c>
      <c r="O123" s="29">
        <v>0.2036224212245073</v>
      </c>
      <c r="P123" s="29">
        <v>2.4211542688064704</v>
      </c>
      <c r="Q123" s="29">
        <f t="shared" si="9"/>
        <v>23.894597009104398</v>
      </c>
      <c r="R123" s="29">
        <v>1.8726618269552169</v>
      </c>
      <c r="S123" s="29">
        <f t="shared" si="10"/>
        <v>1.2872118512504525</v>
      </c>
      <c r="U123" s="29">
        <v>7.5752899999999999</v>
      </c>
      <c r="V123" s="29">
        <v>33</v>
      </c>
      <c r="W123" s="29">
        <v>1.6666666666666701</v>
      </c>
      <c r="X123" s="29">
        <v>2</v>
      </c>
      <c r="Y123" s="29">
        <v>3.6666666666666701</v>
      </c>
      <c r="Z123" s="5">
        <v>328.5</v>
      </c>
      <c r="AA123" s="2" t="s">
        <v>2232</v>
      </c>
      <c r="AB123" s="34"/>
      <c r="AC123">
        <v>871</v>
      </c>
      <c r="AD123">
        <v>361.49804999999998</v>
      </c>
      <c r="AE123">
        <v>2.4094180000000001</v>
      </c>
      <c r="AF123">
        <v>6.81</v>
      </c>
      <c r="AG123">
        <v>12.19073</v>
      </c>
      <c r="AH123">
        <v>1.2190730000000001</v>
      </c>
      <c r="AI123">
        <v>0.414964</v>
      </c>
      <c r="AJ123">
        <v>0.77849699999999999</v>
      </c>
      <c r="AK123">
        <v>1.8760570000000001</v>
      </c>
      <c r="AL123">
        <v>7.4950000000000003E-2</v>
      </c>
      <c r="AM123">
        <v>2.5000000000000001E-3</v>
      </c>
      <c r="AN123">
        <v>29</v>
      </c>
      <c r="AO123">
        <v>8.0222000000000002E-2</v>
      </c>
      <c r="AP123">
        <v>4.8133039999999996</v>
      </c>
      <c r="AQ123">
        <v>38.576349</v>
      </c>
      <c r="AR123">
        <v>0.568527</v>
      </c>
      <c r="AS123">
        <v>0.514907</v>
      </c>
      <c r="AT123">
        <v>11.586207</v>
      </c>
      <c r="AU123">
        <v>6.6842949999999997</v>
      </c>
      <c r="AV123">
        <v>5.3704000000000002E-2</v>
      </c>
      <c r="AW123">
        <v>6.7110000000000003E-2</v>
      </c>
      <c r="AX123">
        <v>35.700642999999999</v>
      </c>
      <c r="AY123">
        <v>31.335902000000001</v>
      </c>
      <c r="AZ123">
        <v>312.83447799999999</v>
      </c>
      <c r="BA123">
        <v>143.27187699999999</v>
      </c>
      <c r="BB123">
        <v>11.60765</v>
      </c>
      <c r="BC123">
        <v>13.389665000000001</v>
      </c>
      <c r="BD123">
        <v>7.8435560000000004</v>
      </c>
      <c r="BE123">
        <v>2.2315</v>
      </c>
    </row>
    <row r="124" spans="1:57" x14ac:dyDescent="0.25">
      <c r="A124" t="s">
        <v>1031</v>
      </c>
      <c r="B124" s="29">
        <v>3</v>
      </c>
      <c r="C124" t="s">
        <v>17</v>
      </c>
      <c r="D124">
        <v>8</v>
      </c>
      <c r="E124" t="s">
        <v>1</v>
      </c>
      <c r="F124" t="s">
        <v>767</v>
      </c>
      <c r="G124" t="s">
        <v>244</v>
      </c>
      <c r="H124" s="2">
        <v>98.720918538933702</v>
      </c>
      <c r="I124" s="2">
        <v>80.498041558203994</v>
      </c>
      <c r="J124" s="5" t="s">
        <v>50</v>
      </c>
      <c r="K124" s="29">
        <v>5730</v>
      </c>
      <c r="L124" s="29">
        <v>1179</v>
      </c>
      <c r="M124" s="29">
        <f t="shared" si="11"/>
        <v>20.575916230366492</v>
      </c>
      <c r="N124" s="29">
        <v>3.7986134453780421E-2</v>
      </c>
      <c r="O124" s="29">
        <v>0.66386488015661282</v>
      </c>
      <c r="P124" s="29">
        <v>15.982965392005847</v>
      </c>
      <c r="Q124" s="29">
        <f t="shared" si="9"/>
        <v>10.332785885905023</v>
      </c>
      <c r="R124" s="29">
        <v>1.1237260534683788</v>
      </c>
      <c r="S124" s="29">
        <f t="shared" si="10"/>
        <v>0.53827607776361441</v>
      </c>
      <c r="T124" s="29">
        <v>0.44170353165852605</v>
      </c>
      <c r="U124" s="29">
        <v>7.5752899999999999</v>
      </c>
      <c r="V124" s="29">
        <v>33</v>
      </c>
      <c r="W124" s="29">
        <v>1.6666666666666701</v>
      </c>
      <c r="X124" s="29">
        <v>2</v>
      </c>
      <c r="Y124" s="29">
        <v>3.6666666666666701</v>
      </c>
      <c r="Z124" s="5">
        <v>328.5</v>
      </c>
      <c r="AA124" s="2" t="s">
        <v>2232</v>
      </c>
      <c r="AB124" s="34"/>
      <c r="AC124">
        <v>5770</v>
      </c>
      <c r="AD124">
        <v>361.49804999999998</v>
      </c>
      <c r="AE124">
        <v>15.961359</v>
      </c>
      <c r="AF124">
        <v>57.63</v>
      </c>
      <c r="AG124">
        <v>112.224209</v>
      </c>
      <c r="AH124">
        <v>11.222421000000001</v>
      </c>
      <c r="AI124">
        <v>6.2604999999999994E-2</v>
      </c>
      <c r="AJ124">
        <v>7.0213999999999999E-2</v>
      </c>
      <c r="AK124">
        <v>1.1215349999999999</v>
      </c>
      <c r="AL124">
        <v>3.8725000000000002E-2</v>
      </c>
      <c r="AM124">
        <v>2.5000000000000001E-3</v>
      </c>
      <c r="AN124">
        <v>24</v>
      </c>
      <c r="AO124">
        <v>6.6390000000000005E-2</v>
      </c>
      <c r="AP124">
        <v>3.9834239999999999</v>
      </c>
      <c r="AQ124">
        <v>5.5285960000000003</v>
      </c>
      <c r="AR124">
        <v>0.15828900000000001</v>
      </c>
      <c r="AS124">
        <v>0.124982</v>
      </c>
      <c r="AT124">
        <v>13.291667</v>
      </c>
      <c r="AU124">
        <v>6.1818749999999998</v>
      </c>
      <c r="AV124">
        <v>1.2878000000000001E-2</v>
      </c>
      <c r="AW124">
        <v>1.2600999999999999E-2</v>
      </c>
      <c r="AX124">
        <v>136.262596</v>
      </c>
      <c r="AY124">
        <v>113.446156</v>
      </c>
      <c r="AZ124">
        <v>630.65213800000004</v>
      </c>
      <c r="BA124">
        <v>227.47733600000001</v>
      </c>
      <c r="BB124">
        <v>15.106128</v>
      </c>
      <c r="BC124">
        <v>11.573207</v>
      </c>
      <c r="BD124">
        <v>6.3746919999999996</v>
      </c>
      <c r="BE124">
        <v>2.3211539999999999</v>
      </c>
    </row>
    <row r="125" spans="1:57" x14ac:dyDescent="0.25">
      <c r="A125" t="s">
        <v>1031</v>
      </c>
      <c r="B125" s="29">
        <v>3</v>
      </c>
      <c r="C125" t="s">
        <v>5</v>
      </c>
      <c r="D125">
        <v>14</v>
      </c>
      <c r="E125" t="s">
        <v>1</v>
      </c>
      <c r="F125" t="s">
        <v>767</v>
      </c>
      <c r="G125" t="s">
        <v>244</v>
      </c>
      <c r="H125" s="2">
        <v>98.720918538933702</v>
      </c>
      <c r="I125" s="2">
        <v>80.498041558203994</v>
      </c>
      <c r="J125" s="5" t="s">
        <v>52</v>
      </c>
      <c r="K125" s="29">
        <v>2686</v>
      </c>
      <c r="L125" s="29">
        <v>1411</v>
      </c>
      <c r="M125" s="29">
        <f t="shared" si="11"/>
        <v>52.531645569620252</v>
      </c>
      <c r="N125" s="29">
        <v>0.12608195754716955</v>
      </c>
      <c r="O125" s="29">
        <v>0.59134182602185681</v>
      </c>
      <c r="P125" s="29">
        <v>7.4921893617674877</v>
      </c>
      <c r="Q125" s="29">
        <f t="shared" si="9"/>
        <v>18.823561916143383</v>
      </c>
      <c r="R125" s="29">
        <v>2.0210704596921776</v>
      </c>
      <c r="S125" s="29">
        <f t="shared" si="10"/>
        <v>1.4356204839874132</v>
      </c>
      <c r="T125" s="29">
        <v>0.44170353165852605</v>
      </c>
      <c r="U125" s="29">
        <v>7.5752899999999999</v>
      </c>
      <c r="V125" s="29">
        <v>33</v>
      </c>
      <c r="W125" s="29">
        <v>1.6666666666666701</v>
      </c>
      <c r="X125" s="29">
        <v>2</v>
      </c>
      <c r="Y125" s="29">
        <v>3.6666666666666701</v>
      </c>
      <c r="Z125" s="5">
        <v>328.5</v>
      </c>
      <c r="AA125" s="2" t="s">
        <v>2232</v>
      </c>
      <c r="AB125" s="34"/>
      <c r="AC125">
        <v>2708</v>
      </c>
      <c r="AD125">
        <v>361.49804999999998</v>
      </c>
      <c r="AE125">
        <v>7.4910500000000004</v>
      </c>
      <c r="AF125">
        <v>25.29</v>
      </c>
      <c r="AG125">
        <v>49.181764000000001</v>
      </c>
      <c r="AH125">
        <v>4.9181759999999999</v>
      </c>
      <c r="AI125">
        <v>0.133489</v>
      </c>
      <c r="AJ125">
        <v>0.26907300000000001</v>
      </c>
      <c r="AK125">
        <v>2.0156900000000002</v>
      </c>
      <c r="AL125">
        <v>3.9550000000000002E-2</v>
      </c>
      <c r="AM125">
        <v>1.2500000000000001E-2</v>
      </c>
      <c r="AN125">
        <v>47</v>
      </c>
      <c r="AO125">
        <v>0.13001499999999999</v>
      </c>
      <c r="AP125">
        <v>7.800872</v>
      </c>
      <c r="AQ125">
        <v>38.293944000000003</v>
      </c>
      <c r="AR125">
        <v>0.62479899999999999</v>
      </c>
      <c r="AS125">
        <v>0.45540900000000001</v>
      </c>
      <c r="AT125">
        <v>22.063829999999999</v>
      </c>
      <c r="AU125">
        <v>12.886468000000001</v>
      </c>
      <c r="AV125">
        <v>2.9662000000000001E-2</v>
      </c>
      <c r="AW125">
        <v>2.5479999999999999E-2</v>
      </c>
      <c r="AX125">
        <v>45.832048999999998</v>
      </c>
      <c r="AY125">
        <v>30.312183999999998</v>
      </c>
      <c r="AZ125">
        <v>281.62960199999998</v>
      </c>
      <c r="BA125">
        <v>166.36846700000001</v>
      </c>
      <c r="BB125">
        <v>6.9230869999999998</v>
      </c>
      <c r="BC125">
        <v>6.7861589999999996</v>
      </c>
      <c r="BD125">
        <v>8.6780190000000008</v>
      </c>
      <c r="BE125">
        <v>3.6140319999999999</v>
      </c>
    </row>
    <row r="126" spans="1:57" x14ac:dyDescent="0.25">
      <c r="A126" t="s">
        <v>1032</v>
      </c>
      <c r="B126" s="29">
        <v>3</v>
      </c>
      <c r="C126" t="s">
        <v>10</v>
      </c>
      <c r="D126">
        <v>13</v>
      </c>
      <c r="E126" t="s">
        <v>1</v>
      </c>
      <c r="F126" t="s">
        <v>767</v>
      </c>
      <c r="G126" t="s">
        <v>244</v>
      </c>
      <c r="H126" s="2">
        <v>98.720918538933702</v>
      </c>
      <c r="I126" s="2">
        <v>80.498041558203994</v>
      </c>
      <c r="J126" s="5" t="s">
        <v>52</v>
      </c>
      <c r="K126" s="29">
        <v>3385</v>
      </c>
      <c r="L126" s="29">
        <v>1119</v>
      </c>
      <c r="M126" s="29">
        <f t="shared" si="11"/>
        <v>33.057607090103396</v>
      </c>
      <c r="N126" s="29">
        <v>7.9884554973821548E-2</v>
      </c>
      <c r="O126" s="29">
        <v>0.63567128351934188</v>
      </c>
      <c r="P126" s="29">
        <v>11.265692642476296</v>
      </c>
      <c r="Q126" s="29">
        <f t="shared" si="9"/>
        <v>15.050058635434574</v>
      </c>
      <c r="R126" s="29">
        <v>1.638329885536139</v>
      </c>
      <c r="S126" s="29">
        <f t="shared" si="10"/>
        <v>1.0528799098313746</v>
      </c>
      <c r="U126" s="29">
        <v>7.5752899999999999</v>
      </c>
      <c r="V126" s="29">
        <v>33</v>
      </c>
      <c r="W126" s="29">
        <v>1.6666666666666701</v>
      </c>
      <c r="X126" s="29">
        <v>2</v>
      </c>
      <c r="Y126" s="29">
        <v>3.6666666666666701</v>
      </c>
      <c r="Z126" s="5">
        <v>328.5</v>
      </c>
      <c r="AA126" s="2" t="s">
        <v>2232</v>
      </c>
      <c r="AB126" s="34"/>
      <c r="AC126">
        <v>3424</v>
      </c>
      <c r="AD126">
        <v>304.77265</v>
      </c>
      <c r="AE126">
        <v>11.234603999999999</v>
      </c>
      <c r="AF126">
        <v>33.450000000000003</v>
      </c>
      <c r="AG126">
        <v>61.977637000000001</v>
      </c>
      <c r="AH126">
        <v>6.1977640000000003</v>
      </c>
      <c r="AI126">
        <v>8.9001999999999998E-2</v>
      </c>
      <c r="AJ126">
        <v>0.145343</v>
      </c>
      <c r="AK126">
        <v>1.633033</v>
      </c>
      <c r="AL126">
        <v>4.2349999999999999E-2</v>
      </c>
      <c r="AM126">
        <v>1.7500000000000002E-2</v>
      </c>
      <c r="AN126">
        <v>27</v>
      </c>
      <c r="AO126">
        <v>8.8591000000000003E-2</v>
      </c>
      <c r="AP126">
        <v>5.3154380000000003</v>
      </c>
      <c r="AQ126">
        <v>14.164720000000001</v>
      </c>
      <c r="AR126">
        <v>0.33743200000000001</v>
      </c>
      <c r="AS126">
        <v>0.244834</v>
      </c>
      <c r="AT126">
        <v>17.962962999999998</v>
      </c>
      <c r="AU126">
        <v>9.460369</v>
      </c>
      <c r="AV126">
        <v>1.9892E-2</v>
      </c>
      <c r="AW126">
        <v>1.6303000000000002E-2</v>
      </c>
      <c r="AX126">
        <v>75.027106000000003</v>
      </c>
      <c r="AY126">
        <v>43.041201000000001</v>
      </c>
      <c r="AZ126">
        <v>328.93510900000001</v>
      </c>
      <c r="BA126">
        <v>181.10221799999999</v>
      </c>
      <c r="BB126">
        <v>10.747757</v>
      </c>
      <c r="BC126">
        <v>15.013294999999999</v>
      </c>
      <c r="BD126">
        <v>7.4236469999999999</v>
      </c>
      <c r="BE126">
        <v>3.6400549999999998</v>
      </c>
    </row>
    <row r="127" spans="1:57" x14ac:dyDescent="0.25">
      <c r="A127" t="s">
        <v>1033</v>
      </c>
      <c r="B127" s="29">
        <v>3</v>
      </c>
      <c r="C127" t="s">
        <v>12</v>
      </c>
      <c r="D127">
        <v>5</v>
      </c>
      <c r="E127" t="s">
        <v>1</v>
      </c>
      <c r="F127" t="s">
        <v>767</v>
      </c>
      <c r="G127" t="s">
        <v>244</v>
      </c>
      <c r="H127" s="2">
        <v>98.720918538933702</v>
      </c>
      <c r="I127" s="2">
        <v>80.498041558203994</v>
      </c>
      <c r="J127" s="5" t="s">
        <v>52</v>
      </c>
      <c r="K127" s="29">
        <v>2776</v>
      </c>
      <c r="L127" s="29">
        <v>1086</v>
      </c>
      <c r="M127" s="29">
        <f t="shared" si="11"/>
        <v>39.12103746397694</v>
      </c>
      <c r="N127" s="29">
        <v>9.3758423913042663E-2</v>
      </c>
      <c r="O127" s="29">
        <v>0.61246727470105078</v>
      </c>
      <c r="P127" s="29">
        <v>9.2402671444028091</v>
      </c>
      <c r="Q127" s="29">
        <f t="shared" si="9"/>
        <v>17.075484133508063</v>
      </c>
      <c r="R127" s="29">
        <v>1.4906971406211584</v>
      </c>
      <c r="S127" s="29">
        <f t="shared" si="10"/>
        <v>0.90524716491639401</v>
      </c>
      <c r="T127" s="29">
        <v>0.96143651173469946</v>
      </c>
      <c r="U127" s="29">
        <v>7.5752899999999999</v>
      </c>
      <c r="V127" s="29">
        <v>33</v>
      </c>
      <c r="W127" s="29">
        <v>1.6666666666666701</v>
      </c>
      <c r="X127" s="29">
        <v>2</v>
      </c>
      <c r="Y127" s="29">
        <v>3.6666666666666701</v>
      </c>
      <c r="Z127" s="5">
        <v>328.5</v>
      </c>
      <c r="AA127" s="2" t="s">
        <v>2232</v>
      </c>
      <c r="AB127" s="34"/>
      <c r="AC127">
        <v>2796</v>
      </c>
      <c r="AD127">
        <v>302.97115000000002</v>
      </c>
      <c r="AE127">
        <v>9.2286009999999994</v>
      </c>
      <c r="AF127">
        <v>26.94</v>
      </c>
      <c r="AG127">
        <v>44.827407000000001</v>
      </c>
      <c r="AH127">
        <v>4.4827409999999999</v>
      </c>
      <c r="AI127">
        <v>0.10830099999999999</v>
      </c>
      <c r="AJ127">
        <v>0.16119900000000001</v>
      </c>
      <c r="AK127">
        <v>1.4884250000000001</v>
      </c>
      <c r="AL127">
        <v>4.7399999999999998E-2</v>
      </c>
      <c r="AM127">
        <v>1.2500000000000001E-2</v>
      </c>
      <c r="AN127">
        <v>30</v>
      </c>
      <c r="AO127">
        <v>9.9018999999999996E-2</v>
      </c>
      <c r="AP127">
        <v>5.94116</v>
      </c>
      <c r="AQ127">
        <v>17.703862999999998</v>
      </c>
      <c r="AR127">
        <v>0.37246299999999999</v>
      </c>
      <c r="AS127">
        <v>0.28271099999999999</v>
      </c>
      <c r="AT127">
        <v>16.5</v>
      </c>
      <c r="AU127">
        <v>8.0633269999999992</v>
      </c>
      <c r="AV127">
        <v>2.4029999999999999E-2</v>
      </c>
      <c r="AW127">
        <v>1.9776999999999999E-2</v>
      </c>
      <c r="AX127">
        <v>58.944985000000003</v>
      </c>
      <c r="AY127">
        <v>36.698436999999998</v>
      </c>
      <c r="AZ127">
        <v>336.21247399999999</v>
      </c>
      <c r="BA127">
        <v>159.88113999999999</v>
      </c>
      <c r="BB127">
        <v>9.5896340000000002</v>
      </c>
      <c r="BC127">
        <v>10.072018999999999</v>
      </c>
      <c r="BD127">
        <v>6.910641</v>
      </c>
      <c r="BE127">
        <v>3.21455</v>
      </c>
    </row>
    <row r="128" spans="1:57" x14ac:dyDescent="0.25">
      <c r="A128" t="s">
        <v>1033</v>
      </c>
      <c r="B128" s="29">
        <v>3</v>
      </c>
      <c r="C128" t="s">
        <v>21</v>
      </c>
      <c r="D128">
        <v>7</v>
      </c>
      <c r="E128" t="s">
        <v>1</v>
      </c>
      <c r="F128" t="s">
        <v>767</v>
      </c>
      <c r="G128" t="s">
        <v>244</v>
      </c>
      <c r="H128" s="2">
        <v>98.720918538933702</v>
      </c>
      <c r="I128" s="2">
        <v>80.498041558203994</v>
      </c>
      <c r="J128" s="5" t="s">
        <v>52</v>
      </c>
      <c r="K128" s="29">
        <v>6171</v>
      </c>
      <c r="L128" s="29">
        <v>1242</v>
      </c>
      <c r="M128" s="29">
        <f t="shared" si="11"/>
        <v>20.126397666504619</v>
      </c>
      <c r="N128" s="29">
        <v>5.8232380952382014E-2</v>
      </c>
      <c r="O128" s="29">
        <v>0.6990115635175036</v>
      </c>
      <c r="P128" s="29">
        <v>20.540954087935784</v>
      </c>
      <c r="Q128" s="29">
        <f t="shared" si="9"/>
        <v>5.7747971899750858</v>
      </c>
      <c r="R128" s="29">
        <v>1.3281601731603505</v>
      </c>
      <c r="S128" s="29">
        <f t="shared" si="10"/>
        <v>0.74271019745558609</v>
      </c>
      <c r="T128" s="29">
        <v>0.96143651173469946</v>
      </c>
      <c r="U128" s="29">
        <v>7.5752899999999999</v>
      </c>
      <c r="V128" s="29">
        <v>33</v>
      </c>
      <c r="W128" s="29">
        <v>1.6666666666666701</v>
      </c>
      <c r="X128" s="29">
        <v>2</v>
      </c>
      <c r="Y128" s="29">
        <v>3.6666666666666701</v>
      </c>
      <c r="Z128" s="5">
        <v>328.5</v>
      </c>
      <c r="AA128" s="2" t="s">
        <v>2232</v>
      </c>
      <c r="AB128" s="34"/>
      <c r="AC128">
        <v>6221</v>
      </c>
      <c r="AD128">
        <v>302.97115000000002</v>
      </c>
      <c r="AE128">
        <v>20.533308000000002</v>
      </c>
      <c r="AF128">
        <v>62.09</v>
      </c>
      <c r="AG128">
        <v>157.83492000000001</v>
      </c>
      <c r="AH128">
        <v>15.783492000000001</v>
      </c>
      <c r="AI128">
        <v>4.8660000000000002E-2</v>
      </c>
      <c r="AJ128">
        <v>6.4521999999999996E-2</v>
      </c>
      <c r="AK128">
        <v>1.325969</v>
      </c>
      <c r="AL128">
        <v>2.5174999999999999E-2</v>
      </c>
      <c r="AM128">
        <v>1.2500000000000001E-2</v>
      </c>
      <c r="AN128">
        <v>9</v>
      </c>
      <c r="AO128">
        <v>2.9706E-2</v>
      </c>
      <c r="AP128">
        <v>1.782348</v>
      </c>
      <c r="AQ128">
        <v>3.5846330000000002</v>
      </c>
      <c r="AR128">
        <v>0.35338599999999998</v>
      </c>
      <c r="AS128">
        <v>0.13857900000000001</v>
      </c>
      <c r="AT128">
        <v>24.777778000000001</v>
      </c>
      <c r="AU128">
        <v>7.3276490000000001</v>
      </c>
      <c r="AV128">
        <v>1.4862E-2</v>
      </c>
      <c r="AW128">
        <v>8.064E-3</v>
      </c>
      <c r="AX128">
        <v>72.079922999999994</v>
      </c>
      <c r="AY128">
        <v>15.692534</v>
      </c>
      <c r="AZ128">
        <v>236.43796</v>
      </c>
      <c r="BA128">
        <v>52.084105000000001</v>
      </c>
      <c r="BB128">
        <v>27.990206000000001</v>
      </c>
      <c r="BC128">
        <v>39.125895</v>
      </c>
      <c r="BD128">
        <v>6.7049640000000004</v>
      </c>
      <c r="BE128">
        <v>1.8027759999999999</v>
      </c>
    </row>
    <row r="129" spans="1:57" x14ac:dyDescent="0.25">
      <c r="A129" t="s">
        <v>1034</v>
      </c>
      <c r="B129" s="29">
        <v>3</v>
      </c>
      <c r="C129" t="s">
        <v>0</v>
      </c>
      <c r="D129">
        <v>10</v>
      </c>
      <c r="E129" t="s">
        <v>1</v>
      </c>
      <c r="F129" t="s">
        <v>767</v>
      </c>
      <c r="G129" t="s">
        <v>244</v>
      </c>
      <c r="H129" s="2">
        <v>98.720918538933702</v>
      </c>
      <c r="I129" s="2">
        <v>80.498041558203994</v>
      </c>
      <c r="J129" s="5" t="s">
        <v>52</v>
      </c>
      <c r="K129" s="29">
        <v>10457</v>
      </c>
      <c r="L129" s="29">
        <v>72</v>
      </c>
      <c r="M129" s="29">
        <f t="shared" si="11"/>
        <v>0.6885339963660706</v>
      </c>
      <c r="N129" s="29">
        <v>4.710000000000214E-2</v>
      </c>
      <c r="O129" s="29">
        <v>3.3304546234195057E-2</v>
      </c>
      <c r="P129" s="29">
        <v>34.826563997097772</v>
      </c>
      <c r="Q129" s="29">
        <f t="shared" si="9"/>
        <v>8.5108127191869016</v>
      </c>
      <c r="R129" s="29">
        <v>0.5058588406128961</v>
      </c>
      <c r="S129" s="29">
        <f t="shared" si="10"/>
        <v>7.9591135091868326E-2</v>
      </c>
      <c r="U129" s="29">
        <v>7.5752899999999999</v>
      </c>
      <c r="V129" s="29">
        <v>33</v>
      </c>
      <c r="W129" s="29">
        <v>1.6666666666666701</v>
      </c>
      <c r="X129" s="29">
        <v>2</v>
      </c>
      <c r="Y129" s="29">
        <v>3.6666666666666701</v>
      </c>
      <c r="Z129" s="5">
        <v>328.5</v>
      </c>
      <c r="AA129" s="2" t="s">
        <v>2232</v>
      </c>
      <c r="AB129" s="34"/>
      <c r="AC129">
        <v>10558</v>
      </c>
      <c r="AD129">
        <v>303.538275</v>
      </c>
      <c r="AE129">
        <v>34.783093000000001</v>
      </c>
      <c r="AF129">
        <v>105.57</v>
      </c>
      <c r="AG129">
        <v>364.97690999999998</v>
      </c>
      <c r="AH129">
        <v>36.497691000000003</v>
      </c>
      <c r="AI129">
        <v>2.8746000000000001E-2</v>
      </c>
      <c r="AJ129">
        <v>1.4598E-2</v>
      </c>
      <c r="AK129">
        <v>0.50784399999999996</v>
      </c>
      <c r="AL129">
        <v>2.6700000000000002E-2</v>
      </c>
      <c r="AM129">
        <v>2.2499999999999999E-2</v>
      </c>
      <c r="AN129">
        <v>1</v>
      </c>
      <c r="AO129">
        <v>3.2940000000000001E-3</v>
      </c>
      <c r="AP129">
        <v>0.19766900000000001</v>
      </c>
      <c r="AQ129">
        <v>0.28414499999999998</v>
      </c>
      <c r="AR129">
        <v>0.26595000000000002</v>
      </c>
      <c r="AS129">
        <v>0</v>
      </c>
      <c r="AT129">
        <v>30</v>
      </c>
      <c r="AU129">
        <v>0</v>
      </c>
      <c r="AV129">
        <v>9.1710000000000003E-3</v>
      </c>
      <c r="AW129">
        <v>5.5960000000000003E-3</v>
      </c>
      <c r="AX129">
        <v>109.043053</v>
      </c>
      <c r="AY129">
        <v>0</v>
      </c>
      <c r="AZ129">
        <v>347.82608699999997</v>
      </c>
      <c r="BA129">
        <v>0</v>
      </c>
      <c r="BB129">
        <v>0</v>
      </c>
      <c r="BC129">
        <v>0</v>
      </c>
      <c r="BD129">
        <v>7.3044799999999999</v>
      </c>
      <c r="BE129">
        <v>0.37267800000000001</v>
      </c>
    </row>
    <row r="130" spans="1:57" x14ac:dyDescent="0.25">
      <c r="A130" t="s">
        <v>1035</v>
      </c>
      <c r="B130" s="29">
        <v>3</v>
      </c>
      <c r="C130" t="s">
        <v>8</v>
      </c>
      <c r="D130">
        <v>1</v>
      </c>
      <c r="E130" t="s">
        <v>1</v>
      </c>
      <c r="F130" t="s">
        <v>767</v>
      </c>
      <c r="G130" t="s">
        <v>244</v>
      </c>
      <c r="H130" s="2">
        <v>98.720918538933702</v>
      </c>
      <c r="I130" s="2">
        <v>80.498041558203994</v>
      </c>
      <c r="J130" s="5" t="s">
        <v>51</v>
      </c>
      <c r="K130" s="29">
        <v>2557</v>
      </c>
      <c r="L130" s="29">
        <v>899</v>
      </c>
      <c r="M130" s="29">
        <f t="shared" si="11"/>
        <v>35.158388736800937</v>
      </c>
      <c r="N130" s="29">
        <v>9.7770915032680067E-2</v>
      </c>
      <c r="O130" s="29">
        <v>0.50445385777467278</v>
      </c>
      <c r="P130" s="29">
        <v>8.430643884508747</v>
      </c>
      <c r="Q130" s="29">
        <f t="shared" si="9"/>
        <v>17.885107393402123</v>
      </c>
      <c r="R130" s="29">
        <v>1.3904628038466682</v>
      </c>
      <c r="S130" s="29">
        <f t="shared" si="10"/>
        <v>0.80501282814190378</v>
      </c>
      <c r="T130" s="29">
        <v>1.0711993150953962</v>
      </c>
      <c r="U130" s="29">
        <v>7.5752899999999999</v>
      </c>
      <c r="V130" s="29">
        <v>33</v>
      </c>
      <c r="W130" s="29">
        <v>1.6666666666666701</v>
      </c>
      <c r="X130" s="29">
        <v>2</v>
      </c>
      <c r="Y130" s="29">
        <v>3.6666666666666701</v>
      </c>
      <c r="Z130" s="5">
        <v>328.5</v>
      </c>
      <c r="AA130" s="2" t="s">
        <v>2232</v>
      </c>
      <c r="AB130" s="34"/>
      <c r="AC130">
        <v>2569</v>
      </c>
      <c r="AD130">
        <v>305.99639999999999</v>
      </c>
      <c r="AE130">
        <v>8.395524</v>
      </c>
      <c r="AF130">
        <v>24.87</v>
      </c>
      <c r="AG130">
        <v>37.590066999999998</v>
      </c>
      <c r="AH130">
        <v>3.759007</v>
      </c>
      <c r="AI130">
        <v>0.118952</v>
      </c>
      <c r="AJ130">
        <v>0.16533100000000001</v>
      </c>
      <c r="AK130">
        <v>1.389891</v>
      </c>
      <c r="AL130">
        <v>5.1575000000000003E-2</v>
      </c>
      <c r="AM130">
        <v>1.7500000000000002E-2</v>
      </c>
      <c r="AN130">
        <v>19</v>
      </c>
      <c r="AO130">
        <v>6.2092000000000001E-2</v>
      </c>
      <c r="AP130">
        <v>3.7255340000000001</v>
      </c>
      <c r="AQ130">
        <v>16.426625000000001</v>
      </c>
      <c r="AR130">
        <v>0.55801699999999999</v>
      </c>
      <c r="AS130">
        <v>0.393903</v>
      </c>
      <c r="AT130">
        <v>22.210526000000002</v>
      </c>
      <c r="AU130">
        <v>14.539521000000001</v>
      </c>
      <c r="AV130">
        <v>2.6308000000000002E-2</v>
      </c>
      <c r="AW130">
        <v>2.3761999999999998E-2</v>
      </c>
      <c r="AX130">
        <v>54.050243999999999</v>
      </c>
      <c r="AY130">
        <v>50.510710000000003</v>
      </c>
      <c r="AZ130">
        <v>469.80142699999999</v>
      </c>
      <c r="BA130">
        <v>174.20158499999999</v>
      </c>
      <c r="BB130">
        <v>15.615185</v>
      </c>
      <c r="BC130">
        <v>19.106587999999999</v>
      </c>
      <c r="BD130">
        <v>8.8742380000000001</v>
      </c>
      <c r="BE130">
        <v>2.5440559999999999</v>
      </c>
    </row>
    <row r="131" spans="1:57" x14ac:dyDescent="0.25">
      <c r="A131" t="s">
        <v>1035</v>
      </c>
      <c r="B131" s="29">
        <v>3</v>
      </c>
      <c r="C131" t="s">
        <v>21</v>
      </c>
      <c r="D131">
        <v>7</v>
      </c>
      <c r="E131" t="s">
        <v>1</v>
      </c>
      <c r="F131" t="s">
        <v>767</v>
      </c>
      <c r="G131" t="s">
        <v>244</v>
      </c>
      <c r="H131" s="2">
        <v>98.720918538933702</v>
      </c>
      <c r="I131" s="2">
        <v>80.498041558203994</v>
      </c>
      <c r="J131" s="5" t="s">
        <v>50</v>
      </c>
      <c r="K131" s="29">
        <v>10087</v>
      </c>
      <c r="L131" s="29">
        <v>227</v>
      </c>
      <c r="M131" s="29">
        <f t="shared" si="11"/>
        <v>2.2504213343908002</v>
      </c>
      <c r="N131" s="29">
        <v>6.5138043478258231E-2</v>
      </c>
      <c r="O131" s="29">
        <v>7.5832932868088065E-2</v>
      </c>
      <c r="P131" s="29">
        <v>33.257686688713228</v>
      </c>
      <c r="Q131" s="29">
        <f t="shared" ref="Q131:Q194" si="12">ABS(P131-$P$277)</f>
        <v>6.9419354108023583</v>
      </c>
      <c r="R131" s="29">
        <v>0.58767176670234522</v>
      </c>
      <c r="S131" s="29">
        <f t="shared" ref="S131:S194" si="13">ABS(R131-$R$277)</f>
        <v>2.221790997580797E-3</v>
      </c>
      <c r="T131" s="29">
        <v>1.0118724104308543</v>
      </c>
      <c r="U131" s="29">
        <v>7.5752899999999999</v>
      </c>
      <c r="V131" s="29">
        <v>33</v>
      </c>
      <c r="W131" s="29">
        <v>1.6666666666666701</v>
      </c>
      <c r="X131" s="29">
        <v>2</v>
      </c>
      <c r="Y131" s="29">
        <v>3.6666666666666701</v>
      </c>
      <c r="Z131" s="5">
        <v>328.5</v>
      </c>
      <c r="AA131" s="2" t="s">
        <v>2232</v>
      </c>
      <c r="AB131" s="34"/>
      <c r="AC131">
        <v>10174</v>
      </c>
      <c r="AD131">
        <v>305.99639999999999</v>
      </c>
      <c r="AE131">
        <v>33.248756999999998</v>
      </c>
      <c r="AF131">
        <v>101.73</v>
      </c>
      <c r="AG131">
        <v>326.621152</v>
      </c>
      <c r="AH131">
        <v>32.662115</v>
      </c>
      <c r="AI131">
        <v>3.0075000000000001E-2</v>
      </c>
      <c r="AJ131">
        <v>1.7805000000000001E-2</v>
      </c>
      <c r="AK131">
        <v>0.59202299999999997</v>
      </c>
      <c r="AL131">
        <v>2.7349999999999999E-2</v>
      </c>
      <c r="AM131">
        <v>2.2499999999999999E-2</v>
      </c>
      <c r="AN131">
        <v>7</v>
      </c>
      <c r="AO131">
        <v>2.2876000000000001E-2</v>
      </c>
      <c r="AP131">
        <v>1.372565</v>
      </c>
      <c r="AQ131">
        <v>1.867505</v>
      </c>
      <c r="AR131">
        <v>0.23219999999999999</v>
      </c>
      <c r="AS131">
        <v>0.16387499999999999</v>
      </c>
      <c r="AT131">
        <v>27.142856999999999</v>
      </c>
      <c r="AU131">
        <v>12.482369</v>
      </c>
      <c r="AV131">
        <v>8.8819999999999993E-3</v>
      </c>
      <c r="AW131">
        <v>5.1770000000000002E-3</v>
      </c>
      <c r="AX131">
        <v>133.442699</v>
      </c>
      <c r="AY131">
        <v>39.628839999999997</v>
      </c>
      <c r="AZ131">
        <v>336.33360399999998</v>
      </c>
      <c r="BA131">
        <v>68.292287000000002</v>
      </c>
      <c r="BB131">
        <v>25.823808</v>
      </c>
      <c r="BC131">
        <v>32.568519000000002</v>
      </c>
      <c r="BD131">
        <v>7.9119999999999999</v>
      </c>
      <c r="BE131">
        <v>1.34371</v>
      </c>
    </row>
    <row r="132" spans="1:57" x14ac:dyDescent="0.25">
      <c r="A132" t="s">
        <v>1035</v>
      </c>
      <c r="B132" s="29">
        <v>3</v>
      </c>
      <c r="C132" t="s">
        <v>38</v>
      </c>
      <c r="D132">
        <v>9</v>
      </c>
      <c r="E132" t="s">
        <v>1</v>
      </c>
      <c r="F132" t="s">
        <v>767</v>
      </c>
      <c r="G132" t="s">
        <v>244</v>
      </c>
      <c r="H132" s="2">
        <v>98.720918538933702</v>
      </c>
      <c r="I132" s="2">
        <v>80.498041558203994</v>
      </c>
      <c r="J132" s="5" t="s">
        <v>52</v>
      </c>
      <c r="K132" s="29">
        <v>2033</v>
      </c>
      <c r="L132" s="29">
        <v>1052</v>
      </c>
      <c r="M132" s="29">
        <f t="shared" ref="M132:M195" si="14">L132/K132*100</f>
        <v>51.746187899655681</v>
      </c>
      <c r="N132" s="29">
        <v>0.13042410179640646</v>
      </c>
      <c r="O132" s="29">
        <v>0.55061303430307418</v>
      </c>
      <c r="P132" s="29">
        <v>6.702971848731436</v>
      </c>
      <c r="Q132" s="29">
        <f t="shared" si="12"/>
        <v>19.612779429179433</v>
      </c>
      <c r="R132" s="29">
        <v>2.2017680057872173</v>
      </c>
      <c r="S132" s="29">
        <f t="shared" si="13"/>
        <v>1.6163180300824529</v>
      </c>
      <c r="T132" s="29">
        <v>1.0934560916605334</v>
      </c>
      <c r="U132" s="29">
        <v>7.5752899999999999</v>
      </c>
      <c r="V132" s="29">
        <v>33</v>
      </c>
      <c r="W132" s="29">
        <v>1.6666666666666701</v>
      </c>
      <c r="X132" s="29">
        <v>2</v>
      </c>
      <c r="Y132" s="29">
        <v>3.6666666666666701</v>
      </c>
      <c r="Z132" s="5">
        <v>328.5</v>
      </c>
      <c r="AA132" s="2" t="s">
        <v>2232</v>
      </c>
      <c r="AB132" s="34"/>
      <c r="AC132">
        <v>2051</v>
      </c>
      <c r="AD132">
        <v>305.99639999999999</v>
      </c>
      <c r="AE132">
        <v>6.702693</v>
      </c>
      <c r="AF132">
        <v>19.079999999999998</v>
      </c>
      <c r="AG132">
        <v>37.879725000000001</v>
      </c>
      <c r="AH132">
        <v>3.787973</v>
      </c>
      <c r="AI132">
        <v>0.14904999999999999</v>
      </c>
      <c r="AJ132">
        <v>0.32728499999999999</v>
      </c>
      <c r="AK132">
        <v>2.1958099999999998</v>
      </c>
      <c r="AL132">
        <v>3.9038000000000003E-2</v>
      </c>
      <c r="AM132">
        <v>1.2500000000000001E-2</v>
      </c>
      <c r="AN132">
        <v>33</v>
      </c>
      <c r="AO132">
        <v>0.107844</v>
      </c>
      <c r="AP132">
        <v>6.4706640000000002</v>
      </c>
      <c r="AQ132">
        <v>26.913701</v>
      </c>
      <c r="AR132">
        <v>0.491788</v>
      </c>
      <c r="AS132">
        <v>0.35125699999999999</v>
      </c>
      <c r="AT132">
        <v>16.727273</v>
      </c>
      <c r="AU132">
        <v>8.2925900000000006</v>
      </c>
      <c r="AV132">
        <v>3.1269999999999999E-2</v>
      </c>
      <c r="AW132">
        <v>2.7382E-2</v>
      </c>
      <c r="AX132">
        <v>43.172719000000001</v>
      </c>
      <c r="AY132">
        <v>21.253059</v>
      </c>
      <c r="AZ132">
        <v>182.58648299999999</v>
      </c>
      <c r="BA132">
        <v>78.220686999999998</v>
      </c>
      <c r="BB132">
        <v>8.8830690000000008</v>
      </c>
      <c r="BC132">
        <v>12.480976</v>
      </c>
      <c r="BD132">
        <v>7.3447180000000003</v>
      </c>
      <c r="BE132">
        <v>4.573474</v>
      </c>
    </row>
    <row r="133" spans="1:57" x14ac:dyDescent="0.25">
      <c r="A133" t="s">
        <v>1035</v>
      </c>
      <c r="B133" s="29">
        <v>3</v>
      </c>
      <c r="C133" t="s">
        <v>4</v>
      </c>
      <c r="D133">
        <v>12</v>
      </c>
      <c r="E133" t="s">
        <v>1</v>
      </c>
      <c r="F133" t="s">
        <v>767</v>
      </c>
      <c r="G133" t="s">
        <v>244</v>
      </c>
      <c r="H133" s="2">
        <v>98.720918538933702</v>
      </c>
      <c r="I133" s="2">
        <v>80.498041558203994</v>
      </c>
      <c r="J133" s="5" t="s">
        <v>50</v>
      </c>
      <c r="K133" s="29">
        <v>7486</v>
      </c>
      <c r="L133" s="29">
        <v>1523</v>
      </c>
      <c r="M133" s="29">
        <f t="shared" si="14"/>
        <v>20.344643334223885</v>
      </c>
      <c r="N133" s="29">
        <v>5.990858695652243E-2</v>
      </c>
      <c r="O133" s="29">
        <v>0.75832932868088065</v>
      </c>
      <c r="P133" s="29">
        <v>24.681971106543791</v>
      </c>
      <c r="Q133" s="29">
        <f t="shared" si="12"/>
        <v>1.6337801713670785</v>
      </c>
      <c r="R133" s="29">
        <v>1.4055978540262442</v>
      </c>
      <c r="S133" s="29">
        <f t="shared" si="13"/>
        <v>0.82014787832147973</v>
      </c>
      <c r="T133" s="29">
        <v>0.92539284386376419</v>
      </c>
      <c r="U133" s="29">
        <v>7.5752899999999999</v>
      </c>
      <c r="V133" s="29">
        <v>33</v>
      </c>
      <c r="W133" s="29">
        <v>1.6666666666666701</v>
      </c>
      <c r="X133" s="29">
        <v>2</v>
      </c>
      <c r="Y133" s="29">
        <v>3.6666666666666701</v>
      </c>
      <c r="Z133" s="5">
        <v>328.5</v>
      </c>
      <c r="AA133" s="2" t="s">
        <v>2232</v>
      </c>
      <c r="AB133" s="34"/>
      <c r="AC133">
        <v>7572</v>
      </c>
      <c r="AD133">
        <v>305.99639999999999</v>
      </c>
      <c r="AE133">
        <v>24.745388999999999</v>
      </c>
      <c r="AF133">
        <v>75.62</v>
      </c>
      <c r="AG133">
        <v>218.502805</v>
      </c>
      <c r="AH133">
        <v>21.850280000000001</v>
      </c>
      <c r="AI133">
        <v>4.0409E-2</v>
      </c>
      <c r="AJ133">
        <v>5.6887E-2</v>
      </c>
      <c r="AK133">
        <v>1.40777</v>
      </c>
      <c r="AL133">
        <v>2.0725E-2</v>
      </c>
      <c r="AM133">
        <v>1.2500000000000001E-2</v>
      </c>
      <c r="AN133">
        <v>13</v>
      </c>
      <c r="AO133">
        <v>4.2484000000000001E-2</v>
      </c>
      <c r="AP133">
        <v>2.5490499999999998</v>
      </c>
      <c r="AQ133">
        <v>4.490227</v>
      </c>
      <c r="AR133">
        <v>0.32581700000000002</v>
      </c>
      <c r="AS133">
        <v>0.17022699999999999</v>
      </c>
      <c r="AT133">
        <v>26.153846000000001</v>
      </c>
      <c r="AU133">
        <v>8.5229700000000008</v>
      </c>
      <c r="AV133">
        <v>1.2952999999999999E-2</v>
      </c>
      <c r="AW133">
        <v>7.28E-3</v>
      </c>
      <c r="AX133">
        <v>84.636077</v>
      </c>
      <c r="AY133">
        <v>16.758924</v>
      </c>
      <c r="AZ133">
        <v>269.59256199999999</v>
      </c>
      <c r="BA133">
        <v>114.63915</v>
      </c>
      <c r="BB133">
        <v>23.583088</v>
      </c>
      <c r="BC133">
        <v>37.776828000000002</v>
      </c>
      <c r="BD133">
        <v>6.6999529999999998</v>
      </c>
      <c r="BE133">
        <v>2.266912</v>
      </c>
    </row>
    <row r="134" spans="1:57" x14ac:dyDescent="0.25">
      <c r="A134" t="s">
        <v>1036</v>
      </c>
      <c r="B134" s="29">
        <v>3</v>
      </c>
      <c r="C134" t="s">
        <v>2</v>
      </c>
      <c r="D134">
        <v>3</v>
      </c>
      <c r="E134" t="s">
        <v>1</v>
      </c>
      <c r="F134" t="s">
        <v>767</v>
      </c>
      <c r="G134" t="s">
        <v>244</v>
      </c>
      <c r="H134" s="2">
        <v>98.720918538933702</v>
      </c>
      <c r="I134" s="2">
        <v>80.498041558203994</v>
      </c>
      <c r="J134" s="5" t="s">
        <v>50</v>
      </c>
      <c r="K134" s="29">
        <v>9957</v>
      </c>
      <c r="L134" s="29">
        <v>205</v>
      </c>
      <c r="M134" s="29">
        <f t="shared" si="14"/>
        <v>2.0588530681932311</v>
      </c>
      <c r="N134" s="29">
        <v>5.1817307692307975E-2</v>
      </c>
      <c r="O134" s="29">
        <v>8.610194395400847E-2</v>
      </c>
      <c r="P134" s="29">
        <v>32.973732921156241</v>
      </c>
      <c r="Q134" s="29">
        <f t="shared" si="12"/>
        <v>6.6579816432453711</v>
      </c>
      <c r="R134" s="29">
        <v>0.68168778356253712</v>
      </c>
      <c r="S134" s="29">
        <f t="shared" si="13"/>
        <v>9.6237807857772695E-2</v>
      </c>
      <c r="T134" s="29">
        <v>1.0338312406594192</v>
      </c>
      <c r="U134" s="29">
        <v>7.5752899999999999</v>
      </c>
      <c r="V134" s="29">
        <v>33</v>
      </c>
      <c r="W134" s="29">
        <v>1.6666666666666701</v>
      </c>
      <c r="X134" s="29">
        <v>2</v>
      </c>
      <c r="Y134" s="29">
        <v>3.6666666666666701</v>
      </c>
      <c r="Z134" s="5">
        <v>328.5</v>
      </c>
      <c r="AA134" s="2" t="s">
        <v>2232</v>
      </c>
      <c r="AB134" s="34"/>
      <c r="AC134">
        <v>10027</v>
      </c>
      <c r="AD134">
        <v>304.51690000000002</v>
      </c>
      <c r="AE134">
        <v>32.927565000000001</v>
      </c>
      <c r="AF134">
        <v>100.25</v>
      </c>
      <c r="AG134">
        <v>324.08475399999998</v>
      </c>
      <c r="AH134">
        <v>32.408475000000003</v>
      </c>
      <c r="AI134">
        <v>3.0366000000000001E-2</v>
      </c>
      <c r="AJ134">
        <v>2.121E-2</v>
      </c>
      <c r="AK134">
        <v>0.69847499999999996</v>
      </c>
      <c r="AL134">
        <v>2.6575000000000001E-2</v>
      </c>
      <c r="AM134">
        <v>2.2499999999999999E-2</v>
      </c>
      <c r="AN134">
        <v>4</v>
      </c>
      <c r="AO134">
        <v>1.3136E-2</v>
      </c>
      <c r="AP134">
        <v>0.788134</v>
      </c>
      <c r="AQ134">
        <v>1.0471729999999999</v>
      </c>
      <c r="AR134">
        <v>0.242037</v>
      </c>
      <c r="AS134">
        <v>0.15951399999999999</v>
      </c>
      <c r="AT134">
        <v>26.25</v>
      </c>
      <c r="AU134">
        <v>10.531698</v>
      </c>
      <c r="AV134">
        <v>9.5860000000000008E-3</v>
      </c>
      <c r="AW134">
        <v>5.4200000000000003E-3</v>
      </c>
      <c r="AX134">
        <v>131.865531</v>
      </c>
      <c r="AY134">
        <v>64.136543000000003</v>
      </c>
      <c r="AZ134">
        <v>401.76462600000002</v>
      </c>
      <c r="BA134">
        <v>99.543256</v>
      </c>
      <c r="BB134">
        <v>90.522125000000003</v>
      </c>
      <c r="BC134">
        <v>50.711773999999998</v>
      </c>
      <c r="BD134">
        <v>7.2996660000000002</v>
      </c>
      <c r="BE134">
        <v>0.74535600000000002</v>
      </c>
    </row>
    <row r="135" spans="1:57" x14ac:dyDescent="0.25">
      <c r="A135" t="s">
        <v>1036</v>
      </c>
      <c r="B135" s="29">
        <v>3</v>
      </c>
      <c r="C135" t="s">
        <v>5</v>
      </c>
      <c r="D135">
        <v>14</v>
      </c>
      <c r="E135" t="s">
        <v>1</v>
      </c>
      <c r="F135" t="s">
        <v>767</v>
      </c>
      <c r="G135" t="s">
        <v>244</v>
      </c>
      <c r="H135" s="2">
        <v>98.720918538933702</v>
      </c>
      <c r="I135" s="2">
        <v>80.498041558203994</v>
      </c>
      <c r="J135" s="5" t="s">
        <v>50</v>
      </c>
      <c r="K135" s="29">
        <v>10070</v>
      </c>
      <c r="L135" s="29">
        <v>340</v>
      </c>
      <c r="M135" s="29">
        <f t="shared" si="14"/>
        <v>3.3763654419066533</v>
      </c>
      <c r="N135" s="29">
        <v>6.4984999999999807E-2</v>
      </c>
      <c r="O135" s="29">
        <v>0.13246452916001303</v>
      </c>
      <c r="P135" s="29">
        <v>33.347945216033281</v>
      </c>
      <c r="Q135" s="29">
        <f t="shared" si="12"/>
        <v>7.0321939381224112</v>
      </c>
      <c r="R135" s="29">
        <v>0.69426938402460059</v>
      </c>
      <c r="S135" s="29">
        <f t="shared" si="13"/>
        <v>0.10881940831983616</v>
      </c>
      <c r="T135" s="29">
        <v>1.0338312406594192</v>
      </c>
      <c r="U135" s="29">
        <v>7.5752899999999999</v>
      </c>
      <c r="V135" s="29">
        <v>33</v>
      </c>
      <c r="W135" s="29">
        <v>1.6666666666666701</v>
      </c>
      <c r="X135" s="29">
        <v>2</v>
      </c>
      <c r="Y135" s="29">
        <v>3.6666666666666701</v>
      </c>
      <c r="Z135" s="5">
        <v>328.5</v>
      </c>
      <c r="AA135" s="2" t="s">
        <v>2232</v>
      </c>
      <c r="AB135" s="34"/>
      <c r="AC135">
        <v>10146</v>
      </c>
      <c r="AD135">
        <v>304.51690000000002</v>
      </c>
      <c r="AE135">
        <v>33.318348</v>
      </c>
      <c r="AF135">
        <v>101.45</v>
      </c>
      <c r="AG135">
        <v>317.44556599999999</v>
      </c>
      <c r="AH135">
        <v>31.744557</v>
      </c>
      <c r="AI135">
        <v>3.0013999999999999E-2</v>
      </c>
      <c r="AJ135">
        <v>2.0841999999999999E-2</v>
      </c>
      <c r="AK135">
        <v>0.69441699999999995</v>
      </c>
      <c r="AL135">
        <v>2.6249999999999999E-2</v>
      </c>
      <c r="AM135">
        <v>2.2499999999999999E-2</v>
      </c>
      <c r="AN135">
        <v>4</v>
      </c>
      <c r="AO135">
        <v>1.3136E-2</v>
      </c>
      <c r="AP135">
        <v>0.788134</v>
      </c>
      <c r="AQ135">
        <v>0.90676100000000004</v>
      </c>
      <c r="AR135">
        <v>0.198631</v>
      </c>
      <c r="AS135">
        <v>0.15790799999999999</v>
      </c>
      <c r="AT135">
        <v>23</v>
      </c>
      <c r="AU135">
        <v>12.543258</v>
      </c>
      <c r="AV135">
        <v>9.0290000000000006E-3</v>
      </c>
      <c r="AW135">
        <v>3.8830000000000002E-3</v>
      </c>
      <c r="AX135">
        <v>135.27971600000001</v>
      </c>
      <c r="AY135">
        <v>43.528925999999998</v>
      </c>
      <c r="AZ135">
        <v>257.50889000000001</v>
      </c>
      <c r="BA135">
        <v>42.861548999999997</v>
      </c>
      <c r="BB135">
        <v>67.106008000000003</v>
      </c>
      <c r="BC135">
        <v>67.488339999999994</v>
      </c>
      <c r="BD135">
        <v>6.6179519999999998</v>
      </c>
      <c r="BE135">
        <v>0.74535600000000002</v>
      </c>
    </row>
    <row r="136" spans="1:57" x14ac:dyDescent="0.25">
      <c r="A136" t="s">
        <v>1037</v>
      </c>
      <c r="B136" s="29">
        <v>3</v>
      </c>
      <c r="C136" t="s">
        <v>2</v>
      </c>
      <c r="D136">
        <v>3</v>
      </c>
      <c r="E136" t="s">
        <v>1</v>
      </c>
      <c r="F136" t="s">
        <v>767</v>
      </c>
      <c r="G136" t="s">
        <v>244</v>
      </c>
      <c r="H136" s="2">
        <v>98.720918538933702</v>
      </c>
      <c r="I136" s="2">
        <v>80.498041558203994</v>
      </c>
      <c r="J136" s="5" t="s">
        <v>51</v>
      </c>
      <c r="K136" s="29">
        <v>7660</v>
      </c>
      <c r="L136" s="29">
        <v>305</v>
      </c>
      <c r="M136" s="29">
        <f t="shared" si="14"/>
        <v>3.9817232375979108</v>
      </c>
      <c r="N136" s="29">
        <v>7.589934210526271E-2</v>
      </c>
      <c r="O136" s="29">
        <v>0.12621206997480786</v>
      </c>
      <c r="P136" s="29">
        <v>25.441696210711267</v>
      </c>
      <c r="Q136" s="29">
        <f t="shared" si="12"/>
        <v>0.87405506719960258</v>
      </c>
      <c r="R136" s="29">
        <v>0.8215529862045875</v>
      </c>
      <c r="S136" s="29">
        <f t="shared" si="13"/>
        <v>0.23610301049982307</v>
      </c>
      <c r="T136" s="29">
        <v>1.0321682228886195</v>
      </c>
      <c r="U136" s="29">
        <v>7.5752899999999999</v>
      </c>
      <c r="V136" s="29">
        <v>33</v>
      </c>
      <c r="W136" s="29">
        <v>1.6666666666666701</v>
      </c>
      <c r="X136" s="29">
        <v>2</v>
      </c>
      <c r="Y136" s="29">
        <v>3.6666666666666701</v>
      </c>
      <c r="Z136" s="5">
        <v>328.5</v>
      </c>
      <c r="AA136" s="2" t="s">
        <v>2232</v>
      </c>
      <c r="AB136" s="34"/>
      <c r="AC136">
        <v>7729</v>
      </c>
      <c r="AD136">
        <v>303.901025</v>
      </c>
      <c r="AE136">
        <v>25.432621999999999</v>
      </c>
      <c r="AF136">
        <v>77.260000000000005</v>
      </c>
      <c r="AG136">
        <v>208.979263</v>
      </c>
      <c r="AH136">
        <v>20.897925999999998</v>
      </c>
      <c r="AI136">
        <v>3.9314000000000002E-2</v>
      </c>
      <c r="AJ136">
        <v>3.2205999999999999E-2</v>
      </c>
      <c r="AK136">
        <v>0.81920000000000004</v>
      </c>
      <c r="AL136">
        <v>3.2825E-2</v>
      </c>
      <c r="AM136">
        <v>2.75E-2</v>
      </c>
      <c r="AN136">
        <v>7</v>
      </c>
      <c r="AO136">
        <v>2.3033999999999999E-2</v>
      </c>
      <c r="AP136">
        <v>1.382029</v>
      </c>
      <c r="AQ136">
        <v>2.7170399999999999</v>
      </c>
      <c r="AR136">
        <v>0.43403199999999997</v>
      </c>
      <c r="AS136">
        <v>0.33459800000000001</v>
      </c>
      <c r="AT136">
        <v>30</v>
      </c>
      <c r="AU136">
        <v>15.979153</v>
      </c>
      <c r="AV136">
        <v>1.4966999999999999E-2</v>
      </c>
      <c r="AW136">
        <v>8.0719999999999993E-3</v>
      </c>
      <c r="AX136">
        <v>88.279984999999996</v>
      </c>
      <c r="AY136">
        <v>36.535770999999997</v>
      </c>
      <c r="AZ136">
        <v>380.00235500000002</v>
      </c>
      <c r="BA136">
        <v>254.41242600000001</v>
      </c>
      <c r="BB136">
        <v>19.976503999999998</v>
      </c>
      <c r="BC136">
        <v>18.966196</v>
      </c>
      <c r="BD136">
        <v>6.3330539999999997</v>
      </c>
      <c r="BE136">
        <v>1.34371</v>
      </c>
    </row>
    <row r="137" spans="1:57" x14ac:dyDescent="0.25">
      <c r="A137" t="s">
        <v>1037</v>
      </c>
      <c r="B137" s="29">
        <v>3</v>
      </c>
      <c r="C137" t="s">
        <v>21</v>
      </c>
      <c r="D137">
        <v>7</v>
      </c>
      <c r="E137" t="s">
        <v>1</v>
      </c>
      <c r="F137" t="s">
        <v>767</v>
      </c>
      <c r="G137" t="s">
        <v>244</v>
      </c>
      <c r="H137" s="2">
        <v>98.720918538933702</v>
      </c>
      <c r="I137" s="2">
        <v>80.498041558203994</v>
      </c>
      <c r="J137" s="5" t="s">
        <v>52</v>
      </c>
      <c r="K137" s="29">
        <v>15029</v>
      </c>
      <c r="L137" s="29">
        <v>1064</v>
      </c>
      <c r="M137" s="29">
        <f t="shared" si="14"/>
        <v>7.0796460176991154</v>
      </c>
      <c r="N137" s="29">
        <v>6.4270707070707353E-2</v>
      </c>
      <c r="O137" s="29">
        <v>0.32881565598699941</v>
      </c>
      <c r="P137" s="29">
        <v>49.916873675036506</v>
      </c>
      <c r="Q137" s="29">
        <f t="shared" si="12"/>
        <v>23.601122397125636</v>
      </c>
      <c r="R137" s="29">
        <v>0.61344090727628708</v>
      </c>
      <c r="S137" s="29">
        <f t="shared" si="13"/>
        <v>2.7990931571522659E-2</v>
      </c>
      <c r="T137" s="29">
        <v>1.0321682228886195</v>
      </c>
      <c r="U137" s="29">
        <v>7.5752899999999999</v>
      </c>
      <c r="V137" s="29">
        <v>33</v>
      </c>
      <c r="W137" s="29">
        <v>1.6666666666666701</v>
      </c>
      <c r="X137" s="29">
        <v>2</v>
      </c>
      <c r="Y137" s="29">
        <v>3.6666666666666701</v>
      </c>
      <c r="Z137" s="5">
        <v>328.5</v>
      </c>
      <c r="AA137" s="2" t="s">
        <v>2232</v>
      </c>
      <c r="AB137" s="34"/>
      <c r="AC137">
        <v>15154</v>
      </c>
      <c r="AD137">
        <v>303.901025</v>
      </c>
      <c r="AE137">
        <v>49.864919</v>
      </c>
      <c r="AF137">
        <v>151.53</v>
      </c>
      <c r="AG137">
        <v>551.66762600000004</v>
      </c>
      <c r="AH137">
        <v>55.166763000000003</v>
      </c>
      <c r="AI137">
        <v>2.0052E-2</v>
      </c>
      <c r="AJ137">
        <v>1.2264000000000001E-2</v>
      </c>
      <c r="AK137">
        <v>0.61159799999999997</v>
      </c>
      <c r="AL137">
        <v>1.7825000000000001E-2</v>
      </c>
      <c r="AM137">
        <v>1.2500000000000001E-2</v>
      </c>
      <c r="AN137">
        <v>31</v>
      </c>
      <c r="AO137">
        <v>0.102007</v>
      </c>
      <c r="AP137">
        <v>6.1204140000000002</v>
      </c>
      <c r="AQ137">
        <v>15.104922999999999</v>
      </c>
      <c r="AR137">
        <v>0.64091699999999996</v>
      </c>
      <c r="AS137">
        <v>0.388183</v>
      </c>
      <c r="AT137">
        <v>73.838710000000006</v>
      </c>
      <c r="AU137">
        <v>44.044747999999998</v>
      </c>
      <c r="AV137">
        <v>8.7989999999999995E-3</v>
      </c>
      <c r="AW137">
        <v>3.3869999999999998E-3</v>
      </c>
      <c r="AX137">
        <v>116.778874</v>
      </c>
      <c r="AY137">
        <v>14.185971</v>
      </c>
      <c r="AZ137">
        <v>308.40779600000002</v>
      </c>
      <c r="BA137">
        <v>55.088115000000002</v>
      </c>
      <c r="BB137">
        <v>6.8092829999999998</v>
      </c>
      <c r="BC137">
        <v>21.778500000000001</v>
      </c>
      <c r="BD137">
        <v>9.9321249999999992</v>
      </c>
      <c r="BE137">
        <v>6.986097</v>
      </c>
    </row>
    <row r="138" spans="1:57" x14ac:dyDescent="0.25">
      <c r="A138" t="s">
        <v>1038</v>
      </c>
      <c r="B138" s="29">
        <v>3</v>
      </c>
      <c r="C138" t="s">
        <v>3</v>
      </c>
      <c r="D138">
        <v>4</v>
      </c>
      <c r="E138" t="s">
        <v>1</v>
      </c>
      <c r="F138" t="s">
        <v>767</v>
      </c>
      <c r="G138" t="s">
        <v>244</v>
      </c>
      <c r="H138" s="2">
        <v>98.720918538933702</v>
      </c>
      <c r="I138" s="2">
        <v>80.498041558203994</v>
      </c>
      <c r="J138" s="5" t="s">
        <v>52</v>
      </c>
      <c r="K138" s="29">
        <v>7177</v>
      </c>
      <c r="L138" s="29">
        <v>226</v>
      </c>
      <c r="M138" s="29">
        <f t="shared" si="14"/>
        <v>3.1489480284241327</v>
      </c>
      <c r="N138" s="29">
        <v>8.7794444444443065E-2</v>
      </c>
      <c r="O138" s="29">
        <v>9.0519019233276279E-2</v>
      </c>
      <c r="P138" s="29">
        <v>24.061296334711994</v>
      </c>
      <c r="Q138" s="29">
        <f t="shared" si="12"/>
        <v>2.2544549431988763</v>
      </c>
      <c r="R138" s="29">
        <v>0.96957542089991167</v>
      </c>
      <c r="S138" s="29">
        <f t="shared" si="13"/>
        <v>0.38412544519514724</v>
      </c>
      <c r="T138" s="29">
        <v>1.0213811025733492</v>
      </c>
      <c r="U138" s="29">
        <v>7.5752899999999999</v>
      </c>
      <c r="V138" s="29">
        <v>33</v>
      </c>
      <c r="W138" s="29">
        <v>1.6666666666666701</v>
      </c>
      <c r="X138" s="29">
        <v>2</v>
      </c>
      <c r="Y138" s="29">
        <v>3.6666666666666701</v>
      </c>
      <c r="Z138" s="5">
        <v>328.5</v>
      </c>
      <c r="AA138" s="2" t="s">
        <v>2232</v>
      </c>
      <c r="AB138" s="34"/>
      <c r="AC138">
        <v>7296</v>
      </c>
      <c r="AD138">
        <v>301.80062500000003</v>
      </c>
      <c r="AE138">
        <v>24.174900000000001</v>
      </c>
      <c r="AF138">
        <v>72.83</v>
      </c>
      <c r="AG138">
        <v>202.442488</v>
      </c>
      <c r="AH138">
        <v>20.244249</v>
      </c>
      <c r="AI138">
        <v>4.1362999999999997E-2</v>
      </c>
      <c r="AJ138">
        <v>4.0029000000000002E-2</v>
      </c>
      <c r="AK138">
        <v>0.96775699999999998</v>
      </c>
      <c r="AL138">
        <v>3.3500000000000002E-2</v>
      </c>
      <c r="AM138">
        <v>2.75E-2</v>
      </c>
      <c r="AN138">
        <v>3</v>
      </c>
      <c r="AO138">
        <v>9.9399999999999992E-3</v>
      </c>
      <c r="AP138">
        <v>0.59641999999999995</v>
      </c>
      <c r="AQ138">
        <v>1.219846</v>
      </c>
      <c r="AR138">
        <v>0.44306699999999999</v>
      </c>
      <c r="AS138">
        <v>0.33459899999999998</v>
      </c>
      <c r="AT138">
        <v>29.666667</v>
      </c>
      <c r="AU138">
        <v>15.30795</v>
      </c>
      <c r="AV138">
        <v>1.5455999999999999E-2</v>
      </c>
      <c r="AW138">
        <v>6.7470000000000004E-3</v>
      </c>
      <c r="AX138">
        <v>73.844023000000007</v>
      </c>
      <c r="AY138">
        <v>20.716405999999999</v>
      </c>
      <c r="AZ138">
        <v>168.853939</v>
      </c>
      <c r="BA138">
        <v>77.740430000000003</v>
      </c>
      <c r="BB138">
        <v>95.252412000000007</v>
      </c>
      <c r="BC138">
        <v>16.122582999999999</v>
      </c>
      <c r="BD138">
        <v>6.141324</v>
      </c>
      <c r="BE138">
        <v>0.5</v>
      </c>
    </row>
    <row r="139" spans="1:57" x14ac:dyDescent="0.25">
      <c r="A139" t="s">
        <v>1038</v>
      </c>
      <c r="B139" s="29">
        <v>3</v>
      </c>
      <c r="C139" t="s">
        <v>5</v>
      </c>
      <c r="D139">
        <v>14</v>
      </c>
      <c r="E139" t="s">
        <v>1</v>
      </c>
      <c r="F139" t="s">
        <v>767</v>
      </c>
      <c r="G139" t="s">
        <v>244</v>
      </c>
      <c r="H139" s="2">
        <v>98.720918538933702</v>
      </c>
      <c r="I139" s="2">
        <v>80.498041558203994</v>
      </c>
      <c r="J139" s="5" t="s">
        <v>52</v>
      </c>
      <c r="K139" s="29">
        <v>13119</v>
      </c>
      <c r="L139" s="29">
        <v>236</v>
      </c>
      <c r="M139" s="29">
        <f t="shared" si="14"/>
        <v>1.7989176004268619</v>
      </c>
      <c r="N139" s="29">
        <v>6.5167708333334851E-2</v>
      </c>
      <c r="O139" s="29">
        <v>8.0461350429578915E-2</v>
      </c>
      <c r="P139" s="29">
        <v>43.982185678568577</v>
      </c>
      <c r="Q139" s="29">
        <f t="shared" si="12"/>
        <v>17.666434400657707</v>
      </c>
      <c r="R139" s="29">
        <v>0.54413691795732066</v>
      </c>
      <c r="S139" s="29">
        <f t="shared" si="13"/>
        <v>4.131305774744376E-2</v>
      </c>
      <c r="T139" s="29">
        <v>1.0213811025733492</v>
      </c>
      <c r="U139" s="29">
        <v>7.5752899999999999</v>
      </c>
      <c r="V139" s="29">
        <v>33</v>
      </c>
      <c r="W139" s="29">
        <v>1.6666666666666701</v>
      </c>
      <c r="X139" s="29">
        <v>2</v>
      </c>
      <c r="Y139" s="29">
        <v>3.6666666666666701</v>
      </c>
      <c r="Z139" s="5">
        <v>328.5</v>
      </c>
      <c r="AA139" s="2" t="s">
        <v>2232</v>
      </c>
      <c r="AB139" s="34"/>
      <c r="AC139">
        <v>13267</v>
      </c>
      <c r="AD139">
        <v>301.80062500000003</v>
      </c>
      <c r="AE139">
        <v>43.959485000000001</v>
      </c>
      <c r="AF139">
        <v>132.66</v>
      </c>
      <c r="AG139">
        <v>511.13484</v>
      </c>
      <c r="AH139">
        <v>51.113484</v>
      </c>
      <c r="AI139">
        <v>2.2745000000000001E-2</v>
      </c>
      <c r="AJ139">
        <v>1.2335E-2</v>
      </c>
      <c r="AK139">
        <v>0.54228900000000002</v>
      </c>
      <c r="AL139">
        <v>2.145E-2</v>
      </c>
      <c r="AM139">
        <v>2.2499999999999999E-2</v>
      </c>
      <c r="AN139">
        <v>10</v>
      </c>
      <c r="AO139">
        <v>3.3133999999999997E-2</v>
      </c>
      <c r="AP139">
        <v>1.988067</v>
      </c>
      <c r="AQ139">
        <v>3.4446370000000002</v>
      </c>
      <c r="AR139">
        <v>0.44007299999999999</v>
      </c>
      <c r="AS139">
        <v>0.21016299999999999</v>
      </c>
      <c r="AT139">
        <v>45.7</v>
      </c>
      <c r="AU139">
        <v>18.391120999999998</v>
      </c>
      <c r="AV139">
        <v>9.8449999999999996E-3</v>
      </c>
      <c r="AW139">
        <v>3.6960000000000001E-3</v>
      </c>
      <c r="AX139">
        <v>106.91651</v>
      </c>
      <c r="AY139">
        <v>15.609866999999999</v>
      </c>
      <c r="AZ139">
        <v>262.46284100000003</v>
      </c>
      <c r="BA139">
        <v>58.829604000000003</v>
      </c>
      <c r="BB139">
        <v>29.698005999999999</v>
      </c>
      <c r="BC139">
        <v>45.293636999999997</v>
      </c>
      <c r="BD139">
        <v>6.7317640000000001</v>
      </c>
      <c r="BE139">
        <v>1.490712</v>
      </c>
    </row>
    <row r="140" spans="1:57" x14ac:dyDescent="0.25">
      <c r="A140" t="s">
        <v>1039</v>
      </c>
      <c r="B140" s="29">
        <v>3</v>
      </c>
      <c r="C140" t="s">
        <v>15</v>
      </c>
      <c r="D140">
        <v>6</v>
      </c>
      <c r="E140" t="s">
        <v>1</v>
      </c>
      <c r="F140" t="s">
        <v>767</v>
      </c>
      <c r="G140" t="s">
        <v>245</v>
      </c>
      <c r="H140" s="2">
        <v>98.720918538933702</v>
      </c>
      <c r="I140" s="2">
        <v>80.498041558203994</v>
      </c>
      <c r="J140" s="5" t="s">
        <v>50</v>
      </c>
      <c r="K140" s="29">
        <v>1438</v>
      </c>
      <c r="L140" s="29">
        <v>608</v>
      </c>
      <c r="M140" s="29">
        <f t="shared" si="14"/>
        <v>42.280945757997216</v>
      </c>
      <c r="N140" s="29">
        <v>0.1674760989010976</v>
      </c>
      <c r="O140" s="29">
        <v>0.27362868619011793</v>
      </c>
      <c r="P140" s="29">
        <v>4.3239346235317537</v>
      </c>
      <c r="Q140" s="29">
        <f t="shared" si="12"/>
        <v>21.991816654379114</v>
      </c>
      <c r="R140" s="29">
        <v>1.7823732462659039</v>
      </c>
      <c r="S140" s="29">
        <f t="shared" si="13"/>
        <v>1.1969232705611395</v>
      </c>
      <c r="U140" s="29">
        <v>7.5752899999999999</v>
      </c>
      <c r="V140" s="29">
        <v>33</v>
      </c>
      <c r="W140" s="29">
        <v>1.6666666666666701</v>
      </c>
      <c r="X140" s="29">
        <v>2</v>
      </c>
      <c r="Y140" s="29">
        <v>3.6666666666666701</v>
      </c>
      <c r="Z140" s="5">
        <v>328.5</v>
      </c>
      <c r="AA140" s="2" t="s">
        <v>2232</v>
      </c>
      <c r="AB140" s="34"/>
      <c r="AC140">
        <v>1441</v>
      </c>
      <c r="AD140">
        <v>335.28937500000001</v>
      </c>
      <c r="AE140">
        <v>4.2977800000000004</v>
      </c>
      <c r="AF140">
        <v>12.56</v>
      </c>
      <c r="AG140">
        <v>18.718077000000001</v>
      </c>
      <c r="AH140">
        <v>1.8718079999999999</v>
      </c>
      <c r="AI140">
        <v>0.232183</v>
      </c>
      <c r="AJ140">
        <v>0.41328999999999999</v>
      </c>
      <c r="AK140">
        <v>1.7800199999999999</v>
      </c>
      <c r="AL140">
        <v>7.6687000000000005E-2</v>
      </c>
      <c r="AM140">
        <v>1.2500000000000001E-2</v>
      </c>
      <c r="AN140">
        <v>30</v>
      </c>
      <c r="AO140">
        <v>8.9474999999999999E-2</v>
      </c>
      <c r="AP140">
        <v>5.3684969999999996</v>
      </c>
      <c r="AQ140">
        <v>31.922276</v>
      </c>
      <c r="AR140">
        <v>0.54586699999999999</v>
      </c>
      <c r="AS140">
        <v>0.559141</v>
      </c>
      <c r="AT140">
        <v>15.333333</v>
      </c>
      <c r="AU140">
        <v>10.396728</v>
      </c>
      <c r="AV140">
        <v>3.8084E-2</v>
      </c>
      <c r="AW140">
        <v>3.9276999999999999E-2</v>
      </c>
      <c r="AX140">
        <v>47.111719000000001</v>
      </c>
      <c r="AY140">
        <v>39.272244999999998</v>
      </c>
      <c r="AZ140">
        <v>253.13088500000001</v>
      </c>
      <c r="BA140">
        <v>156.42175599999999</v>
      </c>
      <c r="BB140">
        <v>10.677516000000001</v>
      </c>
      <c r="BC140">
        <v>10.962402000000001</v>
      </c>
      <c r="BD140">
        <v>8.6285150000000002</v>
      </c>
      <c r="BE140">
        <v>2.3094009999999998</v>
      </c>
    </row>
    <row r="141" spans="1:57" x14ac:dyDescent="0.25">
      <c r="A141" t="s">
        <v>1039</v>
      </c>
      <c r="B141" s="29">
        <v>3</v>
      </c>
      <c r="C141" t="s">
        <v>0</v>
      </c>
      <c r="D141">
        <v>10</v>
      </c>
      <c r="E141" t="s">
        <v>1</v>
      </c>
      <c r="F141" t="s">
        <v>767</v>
      </c>
      <c r="G141" t="s">
        <v>245</v>
      </c>
      <c r="H141" s="2">
        <v>98.720918538933702</v>
      </c>
      <c r="I141" s="2">
        <v>80.498041558203994</v>
      </c>
      <c r="J141" s="5" t="s">
        <v>50</v>
      </c>
      <c r="K141" s="29">
        <v>12711</v>
      </c>
      <c r="L141" s="29">
        <v>94</v>
      </c>
      <c r="M141" s="29">
        <f t="shared" si="14"/>
        <v>0.73951695381952631</v>
      </c>
      <c r="N141" s="29">
        <v>4.4484615384618974E-2</v>
      </c>
      <c r="O141" s="29">
        <v>3.9089812312873992E-2</v>
      </c>
      <c r="P141" s="29">
        <v>38.220815716072408</v>
      </c>
      <c r="Q141" s="29">
        <f t="shared" si="12"/>
        <v>11.905064438161538</v>
      </c>
      <c r="R141" s="29">
        <v>0.53122463823756971</v>
      </c>
      <c r="S141" s="29">
        <f t="shared" si="13"/>
        <v>5.4225337467194712E-2</v>
      </c>
      <c r="U141" s="29">
        <v>7.5752899999999999</v>
      </c>
      <c r="V141" s="29">
        <v>33</v>
      </c>
      <c r="W141" s="29">
        <v>1.6666666666666701</v>
      </c>
      <c r="X141" s="29">
        <v>2</v>
      </c>
      <c r="Y141" s="29">
        <v>3.6666666666666701</v>
      </c>
      <c r="Z141" s="5">
        <v>328.5</v>
      </c>
      <c r="AA141" s="2" t="s">
        <v>2232</v>
      </c>
      <c r="AB141" s="34"/>
      <c r="AC141">
        <v>12821</v>
      </c>
      <c r="AD141">
        <v>335.28937500000001</v>
      </c>
      <c r="AE141">
        <v>38.238610999999999</v>
      </c>
      <c r="AF141">
        <v>128.19999999999999</v>
      </c>
      <c r="AG141">
        <v>465.76697999999999</v>
      </c>
      <c r="AH141">
        <v>46.576698</v>
      </c>
      <c r="AI141">
        <v>2.6148000000000001E-2</v>
      </c>
      <c r="AJ141">
        <v>1.3891000000000001E-2</v>
      </c>
      <c r="AK141">
        <v>0.53123500000000001</v>
      </c>
      <c r="AL141">
        <v>2.4275000000000001E-2</v>
      </c>
      <c r="AM141">
        <v>2.2499999999999999E-2</v>
      </c>
      <c r="AN141">
        <v>1</v>
      </c>
      <c r="AO141">
        <v>2.9819999999999998E-3</v>
      </c>
      <c r="AP141">
        <v>0.17895</v>
      </c>
      <c r="AQ141">
        <v>0.187193</v>
      </c>
      <c r="AR141">
        <v>0.14757500000000001</v>
      </c>
      <c r="AS141">
        <v>0</v>
      </c>
      <c r="AT141">
        <v>24</v>
      </c>
      <c r="AU141">
        <v>0</v>
      </c>
      <c r="AV141">
        <v>6.4159999999999998E-3</v>
      </c>
      <c r="AW141">
        <v>2.3839999999999998E-3</v>
      </c>
      <c r="AX141">
        <v>155.85295600000001</v>
      </c>
      <c r="AY141">
        <v>0</v>
      </c>
      <c r="AZ141">
        <v>291.97080299999999</v>
      </c>
      <c r="BA141">
        <v>0</v>
      </c>
      <c r="BB141">
        <v>0</v>
      </c>
      <c r="BC141">
        <v>0</v>
      </c>
      <c r="BD141">
        <v>8.0973489999999995</v>
      </c>
      <c r="BE141">
        <v>0.37267800000000001</v>
      </c>
    </row>
    <row r="142" spans="1:57" x14ac:dyDescent="0.25">
      <c r="A142" t="s">
        <v>1040</v>
      </c>
      <c r="B142" s="29">
        <v>3</v>
      </c>
      <c r="C142" t="s">
        <v>2</v>
      </c>
      <c r="D142">
        <v>3</v>
      </c>
      <c r="E142" t="s">
        <v>1</v>
      </c>
      <c r="F142" t="s">
        <v>767</v>
      </c>
      <c r="G142" t="s">
        <v>245</v>
      </c>
      <c r="H142" s="2">
        <v>98.720918538933702</v>
      </c>
      <c r="I142" s="2">
        <v>80.498041558203994</v>
      </c>
      <c r="J142" s="5" t="s">
        <v>50</v>
      </c>
      <c r="K142" s="29">
        <v>14082</v>
      </c>
      <c r="L142" s="29">
        <v>461</v>
      </c>
      <c r="M142" s="29">
        <f t="shared" si="14"/>
        <v>3.2736827155233637</v>
      </c>
      <c r="N142" s="29">
        <v>4.3500454545452594E-2</v>
      </c>
      <c r="O142" s="29">
        <v>0.17881406528228552</v>
      </c>
      <c r="P142" s="29">
        <v>45.782903041911723</v>
      </c>
      <c r="Q142" s="29">
        <f t="shared" si="12"/>
        <v>19.467151764000853</v>
      </c>
      <c r="R142" s="29">
        <v>0.52514988636214377</v>
      </c>
      <c r="S142" s="29">
        <f t="shared" si="13"/>
        <v>6.0300089342620655E-2</v>
      </c>
      <c r="U142" s="29">
        <v>7.5752899999999999</v>
      </c>
      <c r="V142" s="29">
        <v>33</v>
      </c>
      <c r="W142" s="29">
        <v>1.6666666666666701</v>
      </c>
      <c r="X142" s="29">
        <v>2</v>
      </c>
      <c r="Y142" s="29">
        <v>3.6666666666666701</v>
      </c>
      <c r="Z142" s="5">
        <v>328.5</v>
      </c>
      <c r="AA142" s="2" t="s">
        <v>2232</v>
      </c>
      <c r="AB142" s="34"/>
      <c r="AC142">
        <v>14277</v>
      </c>
      <c r="AD142">
        <v>312.53132499999998</v>
      </c>
      <c r="AE142">
        <v>45.681820999999999</v>
      </c>
      <c r="AF142">
        <v>142.76</v>
      </c>
      <c r="AG142">
        <v>534.10553500000003</v>
      </c>
      <c r="AH142">
        <v>53.410553</v>
      </c>
      <c r="AI142">
        <v>2.1888000000000001E-2</v>
      </c>
      <c r="AJ142">
        <v>1.1646999999999999E-2</v>
      </c>
      <c r="AK142">
        <v>0.532107</v>
      </c>
      <c r="AL142">
        <v>2.0449999999999999E-2</v>
      </c>
      <c r="AM142">
        <v>1.7500000000000002E-2</v>
      </c>
      <c r="AN142">
        <v>11</v>
      </c>
      <c r="AO142">
        <v>3.5195999999999998E-2</v>
      </c>
      <c r="AP142">
        <v>2.1117880000000002</v>
      </c>
      <c r="AQ142">
        <v>3.3900679999999999</v>
      </c>
      <c r="AR142">
        <v>0.341532</v>
      </c>
      <c r="AS142">
        <v>0.210725</v>
      </c>
      <c r="AT142">
        <v>44</v>
      </c>
      <c r="AU142">
        <v>25.007999000000002</v>
      </c>
      <c r="AV142">
        <v>7.9430000000000004E-3</v>
      </c>
      <c r="AW142">
        <v>4.1539999999999997E-3</v>
      </c>
      <c r="AX142">
        <v>134.009703</v>
      </c>
      <c r="AY142">
        <v>27.851861</v>
      </c>
      <c r="AZ142">
        <v>413.591523</v>
      </c>
      <c r="BA142">
        <v>120.135345</v>
      </c>
      <c r="BB142">
        <v>19.080960000000001</v>
      </c>
      <c r="BC142">
        <v>53.501255</v>
      </c>
      <c r="BD142">
        <v>8.7196370000000005</v>
      </c>
      <c r="BE142">
        <v>2.3392780000000002</v>
      </c>
    </row>
    <row r="143" spans="1:57" x14ac:dyDescent="0.25">
      <c r="A143" t="s">
        <v>1041</v>
      </c>
      <c r="B143" s="29">
        <v>3</v>
      </c>
      <c r="C143" t="s">
        <v>3</v>
      </c>
      <c r="D143">
        <v>4</v>
      </c>
      <c r="E143" t="s">
        <v>1</v>
      </c>
      <c r="F143" t="s">
        <v>767</v>
      </c>
      <c r="G143" t="s">
        <v>245</v>
      </c>
      <c r="H143" s="2">
        <v>98.720918538933702</v>
      </c>
      <c r="I143" s="2">
        <v>80.498041558203994</v>
      </c>
      <c r="J143" s="5" t="s">
        <v>50</v>
      </c>
      <c r="K143" s="29">
        <v>14295</v>
      </c>
      <c r="L143" s="29">
        <v>290</v>
      </c>
      <c r="M143" s="29">
        <f t="shared" si="14"/>
        <v>2.0286813571178732</v>
      </c>
      <c r="N143" s="29">
        <v>5.2633620689654138E-2</v>
      </c>
      <c r="O143" s="29">
        <v>9.7883161895092163E-2</v>
      </c>
      <c r="P143" s="29">
        <v>48.249648251391122</v>
      </c>
      <c r="Q143" s="29">
        <f t="shared" si="12"/>
        <v>21.933896973480252</v>
      </c>
      <c r="R143" s="29">
        <v>0.50733122315895174</v>
      </c>
      <c r="S143" s="29">
        <f t="shared" si="13"/>
        <v>7.8118752545812686E-2</v>
      </c>
      <c r="T143" s="29">
        <v>1.0010772190696042</v>
      </c>
      <c r="U143" s="29">
        <v>7.5752899999999999</v>
      </c>
      <c r="V143" s="29">
        <v>33</v>
      </c>
      <c r="W143" s="29">
        <v>1.6666666666666701</v>
      </c>
      <c r="X143" s="29">
        <v>2</v>
      </c>
      <c r="Y143" s="29">
        <v>3.6666666666666701</v>
      </c>
      <c r="Z143" s="5">
        <v>328.5</v>
      </c>
      <c r="AA143" s="2" t="s">
        <v>2232</v>
      </c>
      <c r="AB143" s="34"/>
      <c r="AC143">
        <v>14531</v>
      </c>
      <c r="AD143">
        <v>301.93344999999999</v>
      </c>
      <c r="AE143">
        <v>48.126499000000003</v>
      </c>
      <c r="AF143">
        <v>145.30000000000001</v>
      </c>
      <c r="AG143">
        <v>572.32418299999995</v>
      </c>
      <c r="AH143">
        <v>57.232418000000003</v>
      </c>
      <c r="AI143">
        <v>2.0774000000000001E-2</v>
      </c>
      <c r="AJ143">
        <v>1.0521000000000001E-2</v>
      </c>
      <c r="AK143">
        <v>0.50643899999999997</v>
      </c>
      <c r="AL143">
        <v>1.9474999999999999E-2</v>
      </c>
      <c r="AM143">
        <v>1.7500000000000002E-2</v>
      </c>
      <c r="AN143">
        <v>7</v>
      </c>
      <c r="AO143">
        <v>2.3184E-2</v>
      </c>
      <c r="AP143">
        <v>1.391035</v>
      </c>
      <c r="AQ143">
        <v>1.858096</v>
      </c>
      <c r="AR143">
        <v>0.27901100000000001</v>
      </c>
      <c r="AS143">
        <v>0.194131</v>
      </c>
      <c r="AT143">
        <v>38.571429000000002</v>
      </c>
      <c r="AU143">
        <v>27.159143</v>
      </c>
      <c r="AV143">
        <v>7.4260000000000003E-3</v>
      </c>
      <c r="AW143">
        <v>3.4280000000000001E-3</v>
      </c>
      <c r="AX143">
        <v>142.48814100000001</v>
      </c>
      <c r="AY143">
        <v>34.700085999999999</v>
      </c>
      <c r="AZ143">
        <v>356.29823699999997</v>
      </c>
      <c r="BA143">
        <v>54.638638</v>
      </c>
      <c r="BB143">
        <v>17.629833000000001</v>
      </c>
      <c r="BC143">
        <v>25.852737999999999</v>
      </c>
      <c r="BD143">
        <v>7.8616590000000004</v>
      </c>
      <c r="BE143">
        <v>1.7716909999999999</v>
      </c>
    </row>
    <row r="144" spans="1:57" x14ac:dyDescent="0.25">
      <c r="A144" t="s">
        <v>1041</v>
      </c>
      <c r="B144" s="29">
        <v>3</v>
      </c>
      <c r="C144" t="s">
        <v>21</v>
      </c>
      <c r="D144">
        <v>7</v>
      </c>
      <c r="E144" t="s">
        <v>1</v>
      </c>
      <c r="F144" t="s">
        <v>767</v>
      </c>
      <c r="G144" t="s">
        <v>245</v>
      </c>
      <c r="H144" s="2">
        <v>98.720918538933702</v>
      </c>
      <c r="I144" s="2">
        <v>80.498041558203994</v>
      </c>
      <c r="J144" s="5" t="s">
        <v>52</v>
      </c>
      <c r="K144" s="29">
        <v>12900</v>
      </c>
      <c r="L144" s="29">
        <v>243</v>
      </c>
      <c r="M144" s="29">
        <f t="shared" si="14"/>
        <v>1.8837209302325582</v>
      </c>
      <c r="N144" s="29">
        <v>3.8456428571428648E-2</v>
      </c>
      <c r="O144" s="29">
        <v>0.11813485056304227</v>
      </c>
      <c r="P144" s="29">
        <v>43.541130636092724</v>
      </c>
      <c r="Q144" s="29">
        <f t="shared" si="12"/>
        <v>17.225379358181854</v>
      </c>
      <c r="R144" s="29">
        <v>0.60350517916195656</v>
      </c>
      <c r="S144" s="29">
        <f t="shared" si="13"/>
        <v>1.8055203457192137E-2</v>
      </c>
      <c r="T144" s="29">
        <v>1.0010772190696042</v>
      </c>
      <c r="U144" s="29">
        <v>7.5752899999999999</v>
      </c>
      <c r="V144" s="29">
        <v>33</v>
      </c>
      <c r="W144" s="29">
        <v>1.6666666666666701</v>
      </c>
      <c r="X144" s="29">
        <v>2</v>
      </c>
      <c r="Y144" s="29">
        <v>3.6666666666666701</v>
      </c>
      <c r="Z144" s="5">
        <v>328.5</v>
      </c>
      <c r="AA144" s="2" t="s">
        <v>2232</v>
      </c>
      <c r="AB144" s="34"/>
      <c r="AC144">
        <v>13128</v>
      </c>
      <c r="AD144">
        <v>301.93344999999999</v>
      </c>
      <c r="AE144">
        <v>43.479779999999998</v>
      </c>
      <c r="AF144">
        <v>131.27000000000001</v>
      </c>
      <c r="AG144">
        <v>473.38736499999999</v>
      </c>
      <c r="AH144">
        <v>47.338735999999997</v>
      </c>
      <c r="AI144">
        <v>2.2997E-2</v>
      </c>
      <c r="AJ144">
        <v>1.3953999999999999E-2</v>
      </c>
      <c r="AK144">
        <v>0.60678500000000002</v>
      </c>
      <c r="AL144">
        <v>2.07E-2</v>
      </c>
      <c r="AM144">
        <v>1.7500000000000002E-2</v>
      </c>
      <c r="AN144">
        <v>5</v>
      </c>
      <c r="AO144">
        <v>1.6559999999999998E-2</v>
      </c>
      <c r="AP144">
        <v>0.99359600000000003</v>
      </c>
      <c r="AQ144">
        <v>2.3689819999999999</v>
      </c>
      <c r="AR144">
        <v>0.55468499999999998</v>
      </c>
      <c r="AS144">
        <v>0.42249799999999998</v>
      </c>
      <c r="AT144">
        <v>62.2</v>
      </c>
      <c r="AU144">
        <v>50.677410999999999</v>
      </c>
      <c r="AV144">
        <v>9.0629999999999999E-3</v>
      </c>
      <c r="AW144">
        <v>4.0109999999999998E-3</v>
      </c>
      <c r="AX144">
        <v>109.38205499999999</v>
      </c>
      <c r="AY144">
        <v>11.426994000000001</v>
      </c>
      <c r="AZ144">
        <v>340.747454</v>
      </c>
      <c r="BA144">
        <v>60.248542</v>
      </c>
      <c r="BB144">
        <v>16.584306000000002</v>
      </c>
      <c r="BC144">
        <v>10.918984</v>
      </c>
      <c r="BD144">
        <v>10.237524000000001</v>
      </c>
      <c r="BE144">
        <v>0.89752699999999996</v>
      </c>
    </row>
    <row r="145" spans="1:58" s="29" customFormat="1" x14ac:dyDescent="0.25">
      <c r="A145" s="29" t="s">
        <v>1163</v>
      </c>
      <c r="B145" s="29">
        <v>4</v>
      </c>
      <c r="C145" s="29" t="s">
        <v>4</v>
      </c>
      <c r="D145" s="29">
        <v>12</v>
      </c>
      <c r="E145" s="29" t="s">
        <v>1</v>
      </c>
      <c r="F145" s="29" t="s">
        <v>830</v>
      </c>
      <c r="G145" s="29" t="s">
        <v>244</v>
      </c>
      <c r="H145" s="12">
        <v>82.843730561734773</v>
      </c>
      <c r="I145" s="12">
        <v>69.395817564400772</v>
      </c>
      <c r="J145" s="5" t="s">
        <v>52</v>
      </c>
      <c r="K145" s="29">
        <v>2523</v>
      </c>
      <c r="L145" s="29">
        <v>349</v>
      </c>
      <c r="M145" s="29">
        <f t="shared" si="14"/>
        <v>13.832738803012287</v>
      </c>
      <c r="N145" s="29">
        <v>0.35313333333332708</v>
      </c>
      <c r="O145" s="29">
        <v>0.11092785347760374</v>
      </c>
      <c r="P145" s="29">
        <v>13.327189253523535</v>
      </c>
      <c r="Q145" s="29">
        <f t="shared" si="12"/>
        <v>12.988562024387335</v>
      </c>
      <c r="R145" s="29">
        <v>1.3364303451090009</v>
      </c>
      <c r="S145" s="29">
        <f t="shared" si="13"/>
        <v>0.75098036940423651</v>
      </c>
      <c r="U145" s="29">
        <v>5.4292899999999999</v>
      </c>
      <c r="V145" s="5">
        <v>26</v>
      </c>
      <c r="W145" s="5">
        <v>2</v>
      </c>
      <c r="X145" s="5">
        <v>4.666666666666667</v>
      </c>
      <c r="Y145" s="5">
        <v>6.666666666666667</v>
      </c>
      <c r="Z145" s="5">
        <v>900</v>
      </c>
      <c r="AA145" s="29" t="s">
        <v>2233</v>
      </c>
      <c r="AB145" s="34"/>
      <c r="AC145" s="29">
        <v>4460</v>
      </c>
      <c r="AD145" s="29">
        <v>331.4033</v>
      </c>
      <c r="AE145" s="29">
        <v>13.457922999999999</v>
      </c>
      <c r="AF145" s="29">
        <v>44.26</v>
      </c>
      <c r="AG145" s="29">
        <v>87.808725999999993</v>
      </c>
      <c r="AH145" s="29">
        <v>8.7808729999999997</v>
      </c>
      <c r="AI145" s="29">
        <v>7.4243000000000003E-2</v>
      </c>
      <c r="AJ145" s="29">
        <v>0.14127100000000001</v>
      </c>
      <c r="AK145" s="29">
        <v>1.9028160000000001</v>
      </c>
      <c r="AL145" s="29">
        <v>5.2449999999999997E-2</v>
      </c>
      <c r="AM145" s="29">
        <v>4.2500000000000003E-2</v>
      </c>
      <c r="AN145" s="29">
        <v>12</v>
      </c>
      <c r="AO145" s="29">
        <v>3.6209999999999999E-2</v>
      </c>
      <c r="AP145" s="29">
        <v>2.1725789999999998</v>
      </c>
      <c r="AQ145" s="29">
        <v>22.959641000000001</v>
      </c>
      <c r="AR145" s="29">
        <v>2.452852</v>
      </c>
      <c r="AS145" s="29">
        <v>1.48197</v>
      </c>
      <c r="AT145" s="29">
        <v>85.333332999999996</v>
      </c>
      <c r="AU145" s="29">
        <v>56.237051999999998</v>
      </c>
      <c r="AV145" s="29">
        <v>2.9085E-2</v>
      </c>
      <c r="AW145" s="29">
        <v>1.0805E-2</v>
      </c>
      <c r="AX145" s="29">
        <v>33.554676999999998</v>
      </c>
      <c r="AY145" s="29">
        <v>4.5279109999999996</v>
      </c>
      <c r="AZ145" s="29">
        <v>89.845156000000003</v>
      </c>
      <c r="BA145" s="29">
        <v>34.423040999999998</v>
      </c>
      <c r="BB145" s="29">
        <v>27.167497999999998</v>
      </c>
      <c r="BC145" s="29">
        <v>44.478194999999999</v>
      </c>
      <c r="BD145" s="29">
        <v>13.855950999999999</v>
      </c>
      <c r="BE145" s="29">
        <v>1.732051</v>
      </c>
      <c r="BF145" s="31"/>
    </row>
    <row r="146" spans="1:58" s="29" customFormat="1" x14ac:dyDescent="0.25">
      <c r="A146" s="29" t="s">
        <v>1164</v>
      </c>
      <c r="B146" s="29">
        <v>4</v>
      </c>
      <c r="C146" s="29" t="s">
        <v>9</v>
      </c>
      <c r="D146" s="29">
        <v>2</v>
      </c>
      <c r="E146" s="29" t="s">
        <v>1</v>
      </c>
      <c r="F146" s="29" t="s">
        <v>830</v>
      </c>
      <c r="G146" s="29" t="s">
        <v>244</v>
      </c>
      <c r="H146" s="12">
        <v>82.843730561734773</v>
      </c>
      <c r="I146" s="12">
        <v>69.395817564400772</v>
      </c>
      <c r="J146" s="5" t="s">
        <v>50</v>
      </c>
      <c r="K146" s="29">
        <v>3545</v>
      </c>
      <c r="L146" s="29">
        <v>37</v>
      </c>
      <c r="M146" s="29">
        <f t="shared" si="14"/>
        <v>1.0437235543018337</v>
      </c>
      <c r="N146" s="29">
        <v>0.12906999999999513</v>
      </c>
      <c r="O146" s="29">
        <v>2.1417723327433198E-2</v>
      </c>
      <c r="P146" s="29">
        <v>15.185165839150137</v>
      </c>
      <c r="Q146" s="29">
        <f t="shared" si="12"/>
        <v>11.130585438760733</v>
      </c>
      <c r="R146" s="29">
        <v>0.89790286487498194</v>
      </c>
      <c r="S146" s="29">
        <f t="shared" si="13"/>
        <v>0.31245288917021752</v>
      </c>
      <c r="U146" s="29">
        <v>5.4292899999999999</v>
      </c>
      <c r="V146" s="5">
        <v>26</v>
      </c>
      <c r="W146" s="5">
        <v>2</v>
      </c>
      <c r="X146" s="5">
        <v>4.666666666666667</v>
      </c>
      <c r="Y146" s="5">
        <v>6.666666666666667</v>
      </c>
      <c r="Z146" s="5">
        <v>900</v>
      </c>
      <c r="AA146" s="29" t="s">
        <v>2233</v>
      </c>
      <c r="AB146" s="34"/>
      <c r="AC146" s="29">
        <v>5186</v>
      </c>
      <c r="AD146" s="29">
        <v>313.24482499999999</v>
      </c>
      <c r="AE146" s="29">
        <v>16.55574</v>
      </c>
      <c r="AF146" s="29">
        <v>51.79</v>
      </c>
      <c r="AG146" s="29">
        <v>121.901214</v>
      </c>
      <c r="AH146" s="29">
        <v>12.190121</v>
      </c>
      <c r="AI146" s="29">
        <v>6.0373000000000003E-2</v>
      </c>
      <c r="AJ146" s="29">
        <v>5.4213999999999998E-2</v>
      </c>
      <c r="AK146" s="29">
        <v>0.89799499999999999</v>
      </c>
      <c r="AL146" s="29">
        <v>4.9625000000000002E-2</v>
      </c>
      <c r="AM146" s="29">
        <v>4.2500000000000003E-2</v>
      </c>
      <c r="AN146" s="29">
        <v>3</v>
      </c>
      <c r="AO146" s="29">
        <v>9.5770000000000004E-3</v>
      </c>
      <c r="AP146" s="29">
        <v>0.57462999999999997</v>
      </c>
      <c r="AQ146" s="29">
        <v>2.8152720000000002</v>
      </c>
      <c r="AR146" s="29">
        <v>1.3826830000000001</v>
      </c>
      <c r="AS146" s="29">
        <v>0.49333900000000003</v>
      </c>
      <c r="AT146" s="29">
        <v>48.666666999999997</v>
      </c>
      <c r="AU146" s="29">
        <v>13.503086</v>
      </c>
      <c r="AV146" s="29">
        <v>2.9007000000000002E-2</v>
      </c>
      <c r="AW146" s="29">
        <v>8.2590000000000007E-3</v>
      </c>
      <c r="AX146" s="29">
        <v>35.082662999999997</v>
      </c>
      <c r="AY146" s="29">
        <v>2.62235</v>
      </c>
      <c r="AZ146" s="29">
        <v>97.156915999999995</v>
      </c>
      <c r="BA146" s="29">
        <v>48.303981999999998</v>
      </c>
      <c r="BB146" s="29">
        <v>55.31615</v>
      </c>
      <c r="BC146" s="29">
        <v>59.572437999999998</v>
      </c>
      <c r="BD146" s="29">
        <v>5.7760030000000002</v>
      </c>
      <c r="BE146" s="29">
        <v>0.76376299999999997</v>
      </c>
      <c r="BF146" s="31"/>
    </row>
    <row r="147" spans="1:58" s="29" customFormat="1" x14ac:dyDescent="0.25">
      <c r="A147" s="29" t="s">
        <v>1165</v>
      </c>
      <c r="B147" s="29">
        <v>4</v>
      </c>
      <c r="C147" s="29" t="s">
        <v>28</v>
      </c>
      <c r="D147" s="29">
        <v>15</v>
      </c>
      <c r="E147" s="29" t="s">
        <v>1</v>
      </c>
      <c r="F147" s="29" t="s">
        <v>830</v>
      </c>
      <c r="G147" s="29" t="s">
        <v>244</v>
      </c>
      <c r="H147" s="12">
        <v>82.843730561734773</v>
      </c>
      <c r="I147" s="12">
        <v>69.395817564400772</v>
      </c>
      <c r="J147" s="5" t="s">
        <v>52</v>
      </c>
      <c r="K147" s="29">
        <v>2500</v>
      </c>
      <c r="L147" s="29">
        <v>100</v>
      </c>
      <c r="M147" s="29">
        <f t="shared" si="14"/>
        <v>4</v>
      </c>
      <c r="N147" s="29">
        <v>0.37264687499999677</v>
      </c>
      <c r="O147" s="29">
        <v>3.2533901836659287E-2</v>
      </c>
      <c r="P147" s="29">
        <v>10.166844323956028</v>
      </c>
      <c r="Q147" s="29">
        <f t="shared" si="12"/>
        <v>16.148906953954842</v>
      </c>
      <c r="R147" s="29">
        <v>1.1257389612651962</v>
      </c>
      <c r="S147" s="29">
        <f t="shared" si="13"/>
        <v>0.54028898556043181</v>
      </c>
      <c r="U147" s="29">
        <v>5.4292899999999999</v>
      </c>
      <c r="V147" s="5">
        <v>26</v>
      </c>
      <c r="W147" s="5">
        <v>2</v>
      </c>
      <c r="X147" s="5">
        <v>4.6666666666666696</v>
      </c>
      <c r="Y147" s="5">
        <v>6.6666666666666696</v>
      </c>
      <c r="Z147" s="5">
        <v>900</v>
      </c>
      <c r="AA147" s="29" t="s">
        <v>2233</v>
      </c>
      <c r="AB147" s="34"/>
      <c r="AC147" s="29">
        <v>3336</v>
      </c>
      <c r="AD147" s="29">
        <v>303.68277499999999</v>
      </c>
      <c r="AE147" s="29">
        <v>10.985147</v>
      </c>
      <c r="AF147" s="29">
        <v>33.020000000000003</v>
      </c>
      <c r="AG147" s="29">
        <v>61.490645999999998</v>
      </c>
      <c r="AH147" s="29">
        <v>6.1490650000000002</v>
      </c>
      <c r="AI147" s="29">
        <v>9.103E-2</v>
      </c>
      <c r="AJ147" s="29">
        <v>0.1084</v>
      </c>
      <c r="AK147" s="29">
        <v>1.1908179999999999</v>
      </c>
      <c r="AL147" s="29">
        <v>6.8099999999999994E-2</v>
      </c>
      <c r="AM147" s="29">
        <v>4.2500000000000003E-2</v>
      </c>
      <c r="AN147" s="29">
        <v>9</v>
      </c>
      <c r="AO147" s="29">
        <v>2.9635999999999999E-2</v>
      </c>
      <c r="AP147" s="29">
        <v>1.7781709999999999</v>
      </c>
      <c r="AQ147" s="29">
        <v>23.231414999999998</v>
      </c>
      <c r="AR147" s="29">
        <v>3.8842189999999999</v>
      </c>
      <c r="AS147" s="29">
        <v>2.3144979999999999</v>
      </c>
      <c r="AT147" s="29">
        <v>86.111110999999994</v>
      </c>
      <c r="AU147" s="29">
        <v>46.355809999999998</v>
      </c>
      <c r="AV147" s="29">
        <v>4.5636999999999997E-2</v>
      </c>
      <c r="AW147" s="29">
        <v>1.4036E-2</v>
      </c>
      <c r="AX147" s="29">
        <v>22.869824999999999</v>
      </c>
      <c r="AY147" s="29">
        <v>2.6526670000000001</v>
      </c>
      <c r="AZ147" s="29">
        <v>48.611227999999997</v>
      </c>
      <c r="BA147" s="29">
        <v>13.486706999999999</v>
      </c>
      <c r="BB147" s="29">
        <v>10.2927</v>
      </c>
      <c r="BC147" s="29">
        <v>13.883421999999999</v>
      </c>
      <c r="BD147" s="29">
        <v>8.5980989999999995</v>
      </c>
      <c r="BE147" s="29">
        <v>2.1408719999999999</v>
      </c>
      <c r="BF147" s="31"/>
    </row>
    <row r="148" spans="1:58" s="29" customFormat="1" x14ac:dyDescent="0.25">
      <c r="A148" s="29" t="s">
        <v>1166</v>
      </c>
      <c r="B148" s="29">
        <v>4</v>
      </c>
      <c r="C148" s="29" t="s">
        <v>15</v>
      </c>
      <c r="D148" s="29">
        <v>6</v>
      </c>
      <c r="E148" s="29" t="s">
        <v>1</v>
      </c>
      <c r="F148" s="29" t="s">
        <v>830</v>
      </c>
      <c r="G148" s="29" t="s">
        <v>244</v>
      </c>
      <c r="H148" s="12">
        <v>82.843730561734773</v>
      </c>
      <c r="I148" s="12">
        <v>69.395817564400772</v>
      </c>
      <c r="J148" s="5" t="s">
        <v>52</v>
      </c>
      <c r="K148" s="29">
        <v>2404</v>
      </c>
      <c r="L148" s="29">
        <v>208</v>
      </c>
      <c r="M148" s="29">
        <f t="shared" si="14"/>
        <v>8.6522462562396019</v>
      </c>
      <c r="N148" s="29">
        <v>0.33311842105263095</v>
      </c>
      <c r="O148" s="29">
        <v>7.3769460690739017E-2</v>
      </c>
      <c r="P148" s="29">
        <v>9.3337780789756088</v>
      </c>
      <c r="Q148" s="29">
        <f t="shared" si="12"/>
        <v>16.981973198935261</v>
      </c>
      <c r="R148" s="29">
        <v>0.95852459121344558</v>
      </c>
      <c r="S148" s="29">
        <f t="shared" si="13"/>
        <v>0.37307461550868115</v>
      </c>
      <c r="U148" s="29">
        <v>5.4292899999999999</v>
      </c>
      <c r="V148" s="5">
        <v>26</v>
      </c>
      <c r="W148" s="5">
        <v>2</v>
      </c>
      <c r="X148" s="5">
        <v>4.6666666666666696</v>
      </c>
      <c r="Y148" s="5">
        <v>6.6666666666666696</v>
      </c>
      <c r="Z148" s="5">
        <v>900</v>
      </c>
      <c r="AA148" s="29" t="s">
        <v>2233</v>
      </c>
      <c r="AB148" s="34"/>
      <c r="AC148" s="29">
        <v>2933</v>
      </c>
      <c r="AD148" s="29">
        <v>311.46899999999999</v>
      </c>
      <c r="AE148" s="29">
        <v>9.4166670000000003</v>
      </c>
      <c r="AF148" s="29">
        <v>29.03</v>
      </c>
      <c r="AG148" s="29">
        <v>45.763185</v>
      </c>
      <c r="AH148" s="29">
        <v>4.5763179999999997</v>
      </c>
      <c r="AI148" s="29">
        <v>0.106207</v>
      </c>
      <c r="AJ148" s="29">
        <v>0.104367</v>
      </c>
      <c r="AK148" s="29">
        <v>0.98267199999999999</v>
      </c>
      <c r="AL148" s="29">
        <v>8.2199999999999995E-2</v>
      </c>
      <c r="AM148" s="29">
        <v>8.2500000000000004E-2</v>
      </c>
      <c r="AN148" s="29">
        <v>5</v>
      </c>
      <c r="AO148" s="29">
        <v>1.6053000000000001E-2</v>
      </c>
      <c r="AP148" s="29">
        <v>0.96317799999999998</v>
      </c>
      <c r="AQ148" s="29">
        <v>11.012615</v>
      </c>
      <c r="AR148" s="29">
        <v>2.8878650000000001</v>
      </c>
      <c r="AS148" s="29">
        <v>1.5909279999999999</v>
      </c>
      <c r="AT148" s="29">
        <v>64.599999999999994</v>
      </c>
      <c r="AU148" s="29">
        <v>31.293769000000001</v>
      </c>
      <c r="AV148" s="29">
        <v>4.5407000000000003E-2</v>
      </c>
      <c r="AW148" s="29">
        <v>1.7493999999999999E-2</v>
      </c>
      <c r="AX148" s="29">
        <v>23.068442000000001</v>
      </c>
      <c r="AY148" s="29">
        <v>3.3034699999999999</v>
      </c>
      <c r="AZ148" s="29">
        <v>124.924806</v>
      </c>
      <c r="BA148" s="29">
        <v>124.87987800000001</v>
      </c>
      <c r="BB148" s="29">
        <v>49.987513</v>
      </c>
      <c r="BC148" s="29">
        <v>37.909837000000003</v>
      </c>
      <c r="BD148" s="29">
        <v>9.2755790000000005</v>
      </c>
      <c r="BE148" s="29">
        <v>0.68718400000000002</v>
      </c>
      <c r="BF148" s="31"/>
    </row>
    <row r="149" spans="1:58" s="29" customFormat="1" x14ac:dyDescent="0.25">
      <c r="A149" s="29" t="s">
        <v>1167</v>
      </c>
      <c r="B149" s="29">
        <v>4</v>
      </c>
      <c r="C149" s="29" t="s">
        <v>11</v>
      </c>
      <c r="D149" s="29">
        <v>16</v>
      </c>
      <c r="E149" s="29" t="s">
        <v>1</v>
      </c>
      <c r="F149" s="29" t="s">
        <v>830</v>
      </c>
      <c r="G149" s="29" t="s">
        <v>244</v>
      </c>
      <c r="H149" s="12">
        <v>82.843730561734773</v>
      </c>
      <c r="I149" s="12">
        <v>69.395817564400772</v>
      </c>
      <c r="J149" s="5" t="s">
        <v>52</v>
      </c>
      <c r="K149" s="29">
        <v>2564</v>
      </c>
      <c r="L149" s="29">
        <v>264</v>
      </c>
      <c r="M149" s="29">
        <f t="shared" si="14"/>
        <v>10.296411856474259</v>
      </c>
      <c r="N149" s="29">
        <v>0.47305555555555689</v>
      </c>
      <c r="O149" s="29">
        <v>6.2124877575720702E-2</v>
      </c>
      <c r="P149" s="29">
        <v>8.84934367245266</v>
      </c>
      <c r="Q149" s="29">
        <f t="shared" si="12"/>
        <v>17.466407605458208</v>
      </c>
      <c r="R149" s="29">
        <v>0.98445140859723934</v>
      </c>
      <c r="S149" s="29">
        <f t="shared" si="13"/>
        <v>0.39900143289247492</v>
      </c>
      <c r="U149" s="29">
        <v>5.4292899999999999</v>
      </c>
      <c r="V149" s="5">
        <v>26</v>
      </c>
      <c r="W149" s="5">
        <v>2</v>
      </c>
      <c r="X149" s="5">
        <v>4.6666666666666696</v>
      </c>
      <c r="Y149" s="5">
        <v>6.6666666666666696</v>
      </c>
      <c r="Z149" s="5">
        <v>900</v>
      </c>
      <c r="AA149" s="29" t="s">
        <v>2233</v>
      </c>
      <c r="AB149" s="34"/>
      <c r="AC149" s="29">
        <v>3118</v>
      </c>
      <c r="AD149" s="29">
        <v>322.874325</v>
      </c>
      <c r="AE149" s="29">
        <v>9.6570079999999994</v>
      </c>
      <c r="AF149" s="29">
        <v>30.87</v>
      </c>
      <c r="AG149" s="29">
        <v>47.164743999999999</v>
      </c>
      <c r="AH149" s="29">
        <v>4.7164739999999998</v>
      </c>
      <c r="AI149" s="29">
        <v>0.10355300000000001</v>
      </c>
      <c r="AJ149" s="29">
        <v>0.10458099999999999</v>
      </c>
      <c r="AK149" s="29">
        <v>1.0099229999999999</v>
      </c>
      <c r="AL149" s="29">
        <v>8.1475000000000006E-2</v>
      </c>
      <c r="AM149" s="29">
        <v>4.7500000000000001E-2</v>
      </c>
      <c r="AN149" s="29">
        <v>7</v>
      </c>
      <c r="AO149" s="29">
        <v>2.1680000000000001E-2</v>
      </c>
      <c r="AP149" s="29">
        <v>1.300816</v>
      </c>
      <c r="AQ149" s="29">
        <v>23.893521</v>
      </c>
      <c r="AR149" s="29">
        <v>4.6469709999999997</v>
      </c>
      <c r="AS149" s="29">
        <v>4.527469</v>
      </c>
      <c r="AT149" s="29">
        <v>106.42857100000001</v>
      </c>
      <c r="AU149" s="29">
        <v>96.814008999999999</v>
      </c>
      <c r="AV149" s="29">
        <v>4.4076999999999998E-2</v>
      </c>
      <c r="AW149" s="29">
        <v>1.3958999999999999E-2</v>
      </c>
      <c r="AX149" s="29">
        <v>27.214531000000001</v>
      </c>
      <c r="AY149" s="29">
        <v>11.547304</v>
      </c>
      <c r="AZ149" s="29">
        <v>56.620291000000002</v>
      </c>
      <c r="BA149" s="29">
        <v>28.654093</v>
      </c>
      <c r="BB149" s="29">
        <v>38.734954000000002</v>
      </c>
      <c r="BC149" s="29">
        <v>39.963289000000003</v>
      </c>
      <c r="BD149" s="29">
        <v>15.199951</v>
      </c>
      <c r="BE149" s="29">
        <v>0.68718400000000002</v>
      </c>
      <c r="BF149" s="31"/>
    </row>
    <row r="150" spans="1:58" s="29" customFormat="1" x14ac:dyDescent="0.25">
      <c r="A150" s="29" t="s">
        <v>1168</v>
      </c>
      <c r="B150" s="29">
        <v>4</v>
      </c>
      <c r="C150" s="29" t="s">
        <v>38</v>
      </c>
      <c r="D150" s="29">
        <v>9</v>
      </c>
      <c r="E150" s="29" t="s">
        <v>1</v>
      </c>
      <c r="F150" s="29" t="s">
        <v>830</v>
      </c>
      <c r="G150" s="29" t="s">
        <v>244</v>
      </c>
      <c r="H150" s="12">
        <v>82.843730561734773</v>
      </c>
      <c r="I150" s="12">
        <v>69.395817564400772</v>
      </c>
      <c r="J150" s="5" t="s">
        <v>50</v>
      </c>
      <c r="K150" s="29">
        <v>4805</v>
      </c>
      <c r="L150" s="29">
        <v>7</v>
      </c>
      <c r="M150" s="29">
        <f t="shared" si="14"/>
        <v>0.14568158168574402</v>
      </c>
      <c r="N150" s="29">
        <v>0.10610000000002628</v>
      </c>
      <c r="O150" s="29">
        <v>3.6946217291977251E-3</v>
      </c>
      <c r="P150" s="29">
        <v>17.75265740879507</v>
      </c>
      <c r="Q150" s="29">
        <f t="shared" si="12"/>
        <v>8.5630938691158001</v>
      </c>
      <c r="R150" s="29">
        <v>0.44010957706210652</v>
      </c>
      <c r="S150" s="29">
        <f t="shared" si="13"/>
        <v>0.14534039864265791</v>
      </c>
      <c r="U150" s="29">
        <v>5.4292899999999999</v>
      </c>
      <c r="V150" s="5">
        <v>26</v>
      </c>
      <c r="W150" s="5">
        <v>2</v>
      </c>
      <c r="X150" s="5">
        <v>4.6666666666666696</v>
      </c>
      <c r="Y150" s="5">
        <v>6.6666666666666696</v>
      </c>
      <c r="Z150" s="5">
        <v>900</v>
      </c>
      <c r="AA150" s="29" t="s">
        <v>2233</v>
      </c>
      <c r="AB150" s="34"/>
      <c r="AC150" s="29">
        <v>5576</v>
      </c>
      <c r="AD150" s="29">
        <v>315.14822500000002</v>
      </c>
      <c r="AE150" s="29">
        <v>17.693262000000001</v>
      </c>
      <c r="AF150" s="29">
        <v>55.74</v>
      </c>
      <c r="AG150" s="29">
        <v>139.850965</v>
      </c>
      <c r="AH150" s="29">
        <v>13.985096</v>
      </c>
      <c r="AI150" s="29">
        <v>5.6516999999999998E-2</v>
      </c>
      <c r="AJ150" s="29">
        <v>2.6796E-2</v>
      </c>
      <c r="AK150" s="29">
        <v>0.47411900000000001</v>
      </c>
      <c r="AL150" s="29">
        <v>5.2874999999999998E-2</v>
      </c>
      <c r="AM150" s="29">
        <v>5.2499999999999998E-2</v>
      </c>
      <c r="AN150" s="29">
        <v>0</v>
      </c>
      <c r="AO150" s="29">
        <v>0</v>
      </c>
      <c r="AP150" s="29">
        <v>0</v>
      </c>
      <c r="AQ150" s="29">
        <v>0</v>
      </c>
      <c r="AR150" s="29">
        <v>0</v>
      </c>
      <c r="AS150" s="29">
        <v>0</v>
      </c>
      <c r="AT150" s="29">
        <v>0</v>
      </c>
      <c r="AU150" s="29">
        <v>0</v>
      </c>
      <c r="AV150" s="29">
        <v>0</v>
      </c>
      <c r="AW150" s="29">
        <v>0</v>
      </c>
      <c r="AX150" s="29">
        <v>0</v>
      </c>
      <c r="AY150" s="29">
        <v>0</v>
      </c>
      <c r="AZ150" s="29">
        <v>0</v>
      </c>
      <c r="BA150" s="29">
        <v>0</v>
      </c>
      <c r="BB150" s="29">
        <v>0</v>
      </c>
      <c r="BC150" s="29">
        <v>0</v>
      </c>
      <c r="BD150" s="29">
        <v>0</v>
      </c>
      <c r="BE150" s="29">
        <v>0</v>
      </c>
      <c r="BF150" s="31"/>
    </row>
    <row r="151" spans="1:58" s="29" customFormat="1" x14ac:dyDescent="0.25">
      <c r="A151" s="29" t="s">
        <v>1168</v>
      </c>
      <c r="B151" s="29">
        <v>4</v>
      </c>
      <c r="C151" s="29" t="s">
        <v>290</v>
      </c>
      <c r="D151" s="29">
        <v>9</v>
      </c>
      <c r="E151" s="29" t="s">
        <v>7</v>
      </c>
      <c r="F151" s="29" t="s">
        <v>830</v>
      </c>
      <c r="G151" s="29" t="s">
        <v>244</v>
      </c>
      <c r="H151" s="12">
        <v>82.843730561734773</v>
      </c>
      <c r="I151" s="12">
        <v>69.395817564400772</v>
      </c>
      <c r="J151" s="5" t="s">
        <v>52</v>
      </c>
      <c r="K151" s="29">
        <v>1908</v>
      </c>
      <c r="L151" s="29">
        <v>342</v>
      </c>
      <c r="M151" s="29">
        <f t="shared" si="14"/>
        <v>17.924528301886792</v>
      </c>
      <c r="N151" s="29">
        <v>0.5357358695652189</v>
      </c>
      <c r="O151" s="29">
        <v>8.4976299771547678E-2</v>
      </c>
      <c r="P151" s="29">
        <v>7.0493382593092599</v>
      </c>
      <c r="Q151" s="29">
        <f t="shared" si="12"/>
        <v>19.266413018601611</v>
      </c>
      <c r="R151" s="29">
        <v>1.1593506979674659</v>
      </c>
      <c r="S151" s="29">
        <f t="shared" si="13"/>
        <v>0.5739007222627015</v>
      </c>
      <c r="U151" s="29">
        <v>5.4292899999999999</v>
      </c>
      <c r="V151" s="5">
        <v>26</v>
      </c>
      <c r="W151" s="5">
        <v>2</v>
      </c>
      <c r="X151" s="5">
        <v>4.6666666666666696</v>
      </c>
      <c r="Y151" s="5">
        <v>6.6666666666666696</v>
      </c>
      <c r="Z151" s="5">
        <v>900</v>
      </c>
      <c r="AA151" s="29" t="s">
        <v>2233</v>
      </c>
      <c r="AB151" s="34"/>
      <c r="AC151" s="29">
        <v>2198</v>
      </c>
      <c r="AD151" s="29">
        <v>315.14822500000002</v>
      </c>
      <c r="AE151" s="29">
        <v>6.9744960000000003</v>
      </c>
      <c r="AF151" s="29">
        <v>21.32</v>
      </c>
      <c r="AG151" s="29">
        <v>25.678349000000001</v>
      </c>
      <c r="AH151" s="29">
        <v>2.5678350000000001</v>
      </c>
      <c r="AI151" s="29">
        <v>0.143347</v>
      </c>
      <c r="AJ151" s="29">
        <v>0.21652099999999999</v>
      </c>
      <c r="AK151" s="29">
        <v>1.5104660000000001</v>
      </c>
      <c r="AL151" s="29">
        <v>9.8049999999999998E-2</v>
      </c>
      <c r="AM151" s="29">
        <v>6.25E-2</v>
      </c>
      <c r="AN151" s="29">
        <v>7</v>
      </c>
      <c r="AO151" s="29">
        <v>2.2211999999999999E-2</v>
      </c>
      <c r="AP151" s="29">
        <v>1.3327059999999999</v>
      </c>
      <c r="AQ151" s="29">
        <v>16.151046000000001</v>
      </c>
      <c r="AR151" s="29">
        <v>1.999668</v>
      </c>
      <c r="AS151" s="29">
        <v>2.145686</v>
      </c>
      <c r="AT151" s="29">
        <v>50.714286000000001</v>
      </c>
      <c r="AU151" s="29">
        <v>52.534796</v>
      </c>
      <c r="AV151" s="29">
        <v>4.0223000000000002E-2</v>
      </c>
      <c r="AW151" s="29">
        <v>1.7236999999999999E-2</v>
      </c>
      <c r="AX151" s="29">
        <v>27.312899999999999</v>
      </c>
      <c r="AY151" s="29">
        <v>6.8984139999999998</v>
      </c>
      <c r="AZ151" s="29">
        <v>60.35613</v>
      </c>
      <c r="BA151" s="29">
        <v>19.603643000000002</v>
      </c>
      <c r="BB151" s="29">
        <v>41.382358000000004</v>
      </c>
      <c r="BC151" s="29">
        <v>55.542740999999999</v>
      </c>
      <c r="BD151" s="29">
        <v>13.899291</v>
      </c>
      <c r="BE151" s="29">
        <v>1.213352</v>
      </c>
      <c r="BF151" s="31"/>
    </row>
    <row r="152" spans="1:58" s="29" customFormat="1" x14ac:dyDescent="0.25">
      <c r="A152" s="29" t="s">
        <v>1169</v>
      </c>
      <c r="B152" s="29">
        <v>4</v>
      </c>
      <c r="C152" s="29" t="s">
        <v>17</v>
      </c>
      <c r="D152" s="29">
        <v>8</v>
      </c>
      <c r="E152" s="29" t="s">
        <v>1</v>
      </c>
      <c r="F152" s="29" t="s">
        <v>830</v>
      </c>
      <c r="G152" s="29" t="s">
        <v>244</v>
      </c>
      <c r="H152" s="12">
        <v>82.843730561734773</v>
      </c>
      <c r="I152" s="12">
        <v>69.395817564400772</v>
      </c>
      <c r="J152" s="5" t="s">
        <v>50</v>
      </c>
      <c r="K152" s="29">
        <v>5106</v>
      </c>
      <c r="L152" s="29">
        <v>29</v>
      </c>
      <c r="M152" s="29">
        <f t="shared" si="14"/>
        <v>0.56795926361143756</v>
      </c>
      <c r="N152" s="29">
        <v>2.9550000000002186E-2</v>
      </c>
      <c r="O152" s="29">
        <v>2.7012446702774032E-2</v>
      </c>
      <c r="P152" s="29">
        <v>22.987592144060702</v>
      </c>
      <c r="Q152" s="29">
        <f t="shared" si="12"/>
        <v>3.3281591338501677</v>
      </c>
      <c r="R152" s="29">
        <v>0.72781729353618363</v>
      </c>
      <c r="S152" s="29">
        <f t="shared" si="13"/>
        <v>0.1423673178314192</v>
      </c>
      <c r="U152" s="29">
        <v>5.4292899999999999</v>
      </c>
      <c r="V152" s="5">
        <v>26</v>
      </c>
      <c r="W152" s="5">
        <v>2</v>
      </c>
      <c r="X152" s="5">
        <v>4.6666666666666696</v>
      </c>
      <c r="Y152" s="5">
        <v>6.6666666666666696</v>
      </c>
      <c r="Z152" s="5">
        <v>900</v>
      </c>
      <c r="AA152" s="29" t="s">
        <v>2233</v>
      </c>
      <c r="AB152" s="34"/>
      <c r="AC152" s="29">
        <v>7570</v>
      </c>
      <c r="AD152" s="29">
        <v>306.154875</v>
      </c>
      <c r="AE152" s="29">
        <v>24.726047999999999</v>
      </c>
      <c r="AF152" s="29">
        <v>75.69</v>
      </c>
      <c r="AG152" s="29">
        <v>187.82607400000001</v>
      </c>
      <c r="AH152" s="29">
        <v>18.782606999999999</v>
      </c>
      <c r="AI152" s="29">
        <v>3.2233999999999999E-2</v>
      </c>
      <c r="AJ152" s="29">
        <v>2.5266E-2</v>
      </c>
      <c r="AK152" s="29">
        <v>0.78381599999999996</v>
      </c>
      <c r="AL152" s="29">
        <v>2.6575000000000001E-2</v>
      </c>
      <c r="AM152" s="29">
        <v>1.7500000000000002E-2</v>
      </c>
      <c r="AN152" s="29">
        <v>31</v>
      </c>
      <c r="AO152" s="29">
        <v>0.101256</v>
      </c>
      <c r="AP152" s="29">
        <v>6.0753560000000002</v>
      </c>
      <c r="AQ152" s="29">
        <v>22.523118</v>
      </c>
      <c r="AR152" s="29">
        <v>0.82582900000000004</v>
      </c>
      <c r="AS152" s="29">
        <v>0.47173199999999998</v>
      </c>
      <c r="AT152" s="29">
        <v>55</v>
      </c>
      <c r="AU152" s="29">
        <v>33.652141999999998</v>
      </c>
      <c r="AV152" s="29">
        <v>1.5292999999999999E-2</v>
      </c>
      <c r="AW152" s="29">
        <v>8.737E-3</v>
      </c>
      <c r="AX152" s="29">
        <v>65.827858000000006</v>
      </c>
      <c r="AY152" s="29">
        <v>7.8655099999999996</v>
      </c>
      <c r="AZ152" s="29">
        <v>927.154856</v>
      </c>
      <c r="BA152" s="29">
        <v>388.84130699999997</v>
      </c>
      <c r="BB152" s="29">
        <v>6.9086930000000004</v>
      </c>
      <c r="BC152" s="29">
        <v>19.597761999999999</v>
      </c>
      <c r="BD152" s="29">
        <v>9.8830650000000002</v>
      </c>
      <c r="BE152" s="29">
        <v>6.4657220000000004</v>
      </c>
      <c r="BF152" s="31"/>
    </row>
    <row r="153" spans="1:58" s="29" customFormat="1" x14ac:dyDescent="0.25">
      <c r="A153" s="29" t="s">
        <v>1170</v>
      </c>
      <c r="B153" s="29">
        <v>4</v>
      </c>
      <c r="C153" s="29" t="s">
        <v>4</v>
      </c>
      <c r="D153" s="29">
        <v>12</v>
      </c>
      <c r="E153" s="29" t="s">
        <v>1</v>
      </c>
      <c r="F153" s="29" t="s">
        <v>830</v>
      </c>
      <c r="G153" s="29" t="s">
        <v>244</v>
      </c>
      <c r="H153" s="12">
        <v>82.843730561734773</v>
      </c>
      <c r="I153" s="12">
        <v>69.395817564400772</v>
      </c>
      <c r="J153" s="5" t="s">
        <v>51</v>
      </c>
      <c r="K153" s="29">
        <v>2778</v>
      </c>
      <c r="L153" s="29">
        <v>0</v>
      </c>
      <c r="M153" s="29">
        <f t="shared" si="14"/>
        <v>0</v>
      </c>
      <c r="N153" s="29">
        <v>0</v>
      </c>
      <c r="O153" s="29">
        <v>0</v>
      </c>
      <c r="P153" s="29">
        <v>9.7506423748961826</v>
      </c>
      <c r="Q153" s="29">
        <f t="shared" si="12"/>
        <v>16.565108903014689</v>
      </c>
      <c r="R153" s="29">
        <v>0.50731082995003529</v>
      </c>
      <c r="S153" s="29">
        <f t="shared" si="13"/>
        <v>7.8139145754729133E-2</v>
      </c>
      <c r="T153" s="29">
        <v>1.058607036222635</v>
      </c>
      <c r="U153" s="29">
        <v>5.4292899999999999</v>
      </c>
      <c r="V153" s="5">
        <v>26</v>
      </c>
      <c r="W153" s="5">
        <v>2</v>
      </c>
      <c r="X153" s="5">
        <v>4.6666666666666696</v>
      </c>
      <c r="Y153" s="5">
        <v>6.6666666666666696</v>
      </c>
      <c r="Z153" s="5">
        <v>900</v>
      </c>
      <c r="AA153" s="29" t="s">
        <v>2233</v>
      </c>
      <c r="AB153" s="34"/>
      <c r="AC153" s="29">
        <v>3007</v>
      </c>
      <c r="AD153" s="29">
        <v>310.91649999999998</v>
      </c>
      <c r="AE153" s="29">
        <v>9.6714070000000003</v>
      </c>
      <c r="AF153" s="29">
        <v>30.04</v>
      </c>
      <c r="AG153" s="29">
        <v>57.602417000000003</v>
      </c>
      <c r="AH153" s="29">
        <v>5.7602419999999999</v>
      </c>
      <c r="AI153" s="29">
        <v>0.103396</v>
      </c>
      <c r="AJ153" s="29">
        <v>5.2790999999999998E-2</v>
      </c>
      <c r="AK153" s="29">
        <v>0.51057200000000003</v>
      </c>
      <c r="AL153" s="29">
        <v>8.8688000000000003E-2</v>
      </c>
      <c r="AM153" s="29">
        <v>7.7499999999999999E-2</v>
      </c>
      <c r="AN153" s="29">
        <v>0</v>
      </c>
      <c r="AO153" s="29">
        <v>0</v>
      </c>
      <c r="AP153" s="29">
        <v>0</v>
      </c>
      <c r="AQ153" s="29">
        <v>0</v>
      </c>
      <c r="AR153" s="29">
        <v>0</v>
      </c>
      <c r="AS153" s="29">
        <v>0</v>
      </c>
      <c r="AT153" s="29">
        <v>0</v>
      </c>
      <c r="AU153" s="29">
        <v>0</v>
      </c>
      <c r="AV153" s="29">
        <v>0</v>
      </c>
      <c r="AW153" s="29">
        <v>0</v>
      </c>
      <c r="AX153" s="29">
        <v>0</v>
      </c>
      <c r="AY153" s="29">
        <v>0</v>
      </c>
      <c r="AZ153" s="29">
        <v>0</v>
      </c>
      <c r="BA153" s="29">
        <v>0</v>
      </c>
      <c r="BB153" s="29">
        <v>0</v>
      </c>
      <c r="BC153" s="29">
        <v>0</v>
      </c>
      <c r="BD153" s="29">
        <v>0</v>
      </c>
      <c r="BE153" s="29">
        <v>0</v>
      </c>
      <c r="BF153" s="31"/>
    </row>
    <row r="154" spans="1:58" s="29" customFormat="1" x14ac:dyDescent="0.25">
      <c r="A154" s="29" t="s">
        <v>1170</v>
      </c>
      <c r="B154" s="29">
        <v>4</v>
      </c>
      <c r="C154" s="29" t="s">
        <v>10</v>
      </c>
      <c r="D154" s="29">
        <v>13</v>
      </c>
      <c r="E154" s="29" t="s">
        <v>1</v>
      </c>
      <c r="F154" s="29" t="s">
        <v>830</v>
      </c>
      <c r="G154" s="29" t="s">
        <v>244</v>
      </c>
      <c r="H154" s="12">
        <v>82.843730561734773</v>
      </c>
      <c r="I154" s="12">
        <v>69.395817564400772</v>
      </c>
      <c r="J154" s="5" t="s">
        <v>50</v>
      </c>
      <c r="K154" s="29">
        <v>6851</v>
      </c>
      <c r="L154" s="29">
        <v>507</v>
      </c>
      <c r="M154" s="29">
        <f t="shared" si="14"/>
        <v>7.4003795066413662</v>
      </c>
      <c r="N154" s="29">
        <v>0.13713489583333383</v>
      </c>
      <c r="O154" s="29">
        <v>0.16847762202844377</v>
      </c>
      <c r="P154" s="29">
        <v>24.046670594101421</v>
      </c>
      <c r="Q154" s="29">
        <f t="shared" si="12"/>
        <v>2.2690806838094488</v>
      </c>
      <c r="R154" s="29">
        <v>0.71770550906935215</v>
      </c>
      <c r="S154" s="29">
        <f t="shared" si="13"/>
        <v>0.13225553336458773</v>
      </c>
      <c r="T154" s="29">
        <v>0.50361286331749122</v>
      </c>
      <c r="U154" s="29">
        <v>5.4292899999999999</v>
      </c>
      <c r="V154" s="5">
        <v>26</v>
      </c>
      <c r="W154" s="5">
        <v>2</v>
      </c>
      <c r="X154" s="5">
        <v>4.6666666666666696</v>
      </c>
      <c r="Y154" s="5">
        <v>6.6666666666666696</v>
      </c>
      <c r="Z154" s="5">
        <v>900</v>
      </c>
      <c r="AA154" s="29" t="s">
        <v>2233</v>
      </c>
      <c r="AB154" s="34"/>
      <c r="AC154" s="29">
        <v>7350</v>
      </c>
      <c r="AD154" s="29">
        <v>310.91649999999998</v>
      </c>
      <c r="AE154" s="29">
        <v>23.639787999999999</v>
      </c>
      <c r="AF154" s="29">
        <v>73.489999999999995</v>
      </c>
      <c r="AG154" s="29">
        <v>188.46328500000001</v>
      </c>
      <c r="AH154" s="29">
        <v>18.846329000000001</v>
      </c>
      <c r="AI154" s="29">
        <v>4.2303E-2</v>
      </c>
      <c r="AJ154" s="29">
        <v>3.0918999999999999E-2</v>
      </c>
      <c r="AK154" s="29">
        <v>0.73089000000000004</v>
      </c>
      <c r="AL154" s="29">
        <v>3.3599999999999998E-2</v>
      </c>
      <c r="AM154" s="29">
        <v>2.2499999999999999E-2</v>
      </c>
      <c r="AN154" s="29">
        <v>13</v>
      </c>
      <c r="AO154" s="29">
        <v>4.1812000000000002E-2</v>
      </c>
      <c r="AP154" s="29">
        <v>2.5087120000000001</v>
      </c>
      <c r="AQ154" s="29">
        <v>14.326530999999999</v>
      </c>
      <c r="AR154" s="29">
        <v>1.4943850000000001</v>
      </c>
      <c r="AS154" s="29">
        <v>0.84618199999999999</v>
      </c>
      <c r="AT154" s="29">
        <v>81</v>
      </c>
      <c r="AU154" s="29">
        <v>50.885491999999999</v>
      </c>
      <c r="AV154" s="29">
        <v>1.8679999999999999E-2</v>
      </c>
      <c r="AW154" s="29">
        <v>6.6670000000000002E-3</v>
      </c>
      <c r="AX154" s="29">
        <v>52.513643000000002</v>
      </c>
      <c r="AY154" s="29">
        <v>3.6990440000000002</v>
      </c>
      <c r="AZ154" s="29">
        <v>179.62924699999999</v>
      </c>
      <c r="BA154" s="29">
        <v>78.088532999999998</v>
      </c>
      <c r="BB154" s="29">
        <v>9.9325100000000006</v>
      </c>
      <c r="BC154" s="29">
        <v>9.6141470000000009</v>
      </c>
      <c r="BD154" s="29">
        <v>10.516775000000001</v>
      </c>
      <c r="BE154" s="29">
        <v>2.1921580000000001</v>
      </c>
      <c r="BF154" s="31"/>
    </row>
    <row r="155" spans="1:58" s="29" customFormat="1" x14ac:dyDescent="0.25">
      <c r="A155" s="29" t="s">
        <v>1170</v>
      </c>
      <c r="B155" s="29">
        <v>4</v>
      </c>
      <c r="C155" s="29" t="s">
        <v>42</v>
      </c>
      <c r="D155" s="29">
        <v>13</v>
      </c>
      <c r="E155" s="29" t="s">
        <v>7</v>
      </c>
      <c r="F155" s="29" t="s">
        <v>830</v>
      </c>
      <c r="G155" s="29" t="s">
        <v>244</v>
      </c>
      <c r="H155" s="12">
        <v>82.843730561734773</v>
      </c>
      <c r="I155" s="12">
        <v>69.395817564400772</v>
      </c>
      <c r="J155" s="5" t="s">
        <v>52</v>
      </c>
      <c r="K155" s="29">
        <v>5820</v>
      </c>
      <c r="L155" s="29">
        <v>125</v>
      </c>
      <c r="M155" s="29">
        <f t="shared" si="14"/>
        <v>2.1477663230240549</v>
      </c>
      <c r="N155" s="29">
        <v>8.988382352941153E-2</v>
      </c>
      <c r="O155" s="29">
        <v>5.9669157801740501E-2</v>
      </c>
      <c r="P155" s="29">
        <v>20.427911670948806</v>
      </c>
      <c r="Q155" s="29">
        <f t="shared" si="12"/>
        <v>5.8878396069620642</v>
      </c>
      <c r="R155" s="29">
        <v>0.48266500073524005</v>
      </c>
      <c r="S155" s="29">
        <f t="shared" si="13"/>
        <v>0.10278497496952438</v>
      </c>
      <c r="T155" s="29">
        <v>0.55499417290514375</v>
      </c>
      <c r="U155" s="29">
        <v>5.4292899999999999</v>
      </c>
      <c r="V155" s="5">
        <v>26</v>
      </c>
      <c r="W155" s="5">
        <v>2</v>
      </c>
      <c r="X155" s="5">
        <v>4.6666666666666696</v>
      </c>
      <c r="Y155" s="5">
        <v>6.6666666666666696</v>
      </c>
      <c r="Z155" s="5">
        <v>900</v>
      </c>
      <c r="AA155" s="29" t="s">
        <v>2233</v>
      </c>
      <c r="AB155" s="34"/>
      <c r="AC155" s="29">
        <v>6306</v>
      </c>
      <c r="AD155" s="29">
        <v>310.91649999999998</v>
      </c>
      <c r="AE155" s="29">
        <v>20.281973000000001</v>
      </c>
      <c r="AF155" s="29">
        <v>63.05</v>
      </c>
      <c r="AG155" s="29">
        <v>150.83350899999999</v>
      </c>
      <c r="AH155" s="29">
        <v>15.083351</v>
      </c>
      <c r="AI155" s="29">
        <v>4.9305000000000002E-2</v>
      </c>
      <c r="AJ155" s="29">
        <v>2.3795E-2</v>
      </c>
      <c r="AK155" s="29">
        <v>0.48260700000000001</v>
      </c>
      <c r="AL155" s="29">
        <v>4.6074999999999998E-2</v>
      </c>
      <c r="AM155" s="29">
        <v>3.7499999999999999E-2</v>
      </c>
      <c r="AN155" s="29">
        <v>4</v>
      </c>
      <c r="AO155" s="29">
        <v>1.2865E-2</v>
      </c>
      <c r="AP155" s="29">
        <v>0.77191100000000001</v>
      </c>
      <c r="AQ155" s="29">
        <v>3.124009</v>
      </c>
      <c r="AR155" s="29">
        <v>1.0279879999999999</v>
      </c>
      <c r="AS155" s="29">
        <v>0.33323599999999998</v>
      </c>
      <c r="AT155" s="29">
        <v>49.25</v>
      </c>
      <c r="AU155" s="29">
        <v>10.781929</v>
      </c>
      <c r="AV155" s="29">
        <v>2.1305000000000001E-2</v>
      </c>
      <c r="AW155" s="29">
        <v>8.6569999999999998E-3</v>
      </c>
      <c r="AX155" s="29">
        <v>48.117238</v>
      </c>
      <c r="AY155" s="29">
        <v>5.579008</v>
      </c>
      <c r="AZ155" s="29">
        <v>413.06283200000001</v>
      </c>
      <c r="BA155" s="29">
        <v>282.35674599999999</v>
      </c>
      <c r="BB155" s="29">
        <v>36.338417</v>
      </c>
      <c r="BC155" s="29">
        <v>49.762354999999999</v>
      </c>
      <c r="BD155" s="29">
        <v>7.1929559999999997</v>
      </c>
      <c r="BE155" s="29">
        <v>0.74535600000000002</v>
      </c>
      <c r="BF155" s="31"/>
    </row>
    <row r="156" spans="1:58" s="29" customFormat="1" x14ac:dyDescent="0.25">
      <c r="A156" s="29" t="s">
        <v>1171</v>
      </c>
      <c r="B156" s="29">
        <v>4</v>
      </c>
      <c r="C156" s="29" t="s">
        <v>9</v>
      </c>
      <c r="D156" s="29">
        <v>2</v>
      </c>
      <c r="E156" s="29" t="s">
        <v>1</v>
      </c>
      <c r="F156" s="29" t="s">
        <v>830</v>
      </c>
      <c r="G156" s="29" t="s">
        <v>244</v>
      </c>
      <c r="H156" s="12">
        <v>82.843730561734773</v>
      </c>
      <c r="I156" s="12">
        <v>69.395817564400772</v>
      </c>
      <c r="J156" s="5" t="s">
        <v>51</v>
      </c>
      <c r="K156" s="29">
        <v>1845</v>
      </c>
      <c r="L156" s="29">
        <v>0</v>
      </c>
      <c r="M156" s="29">
        <f t="shared" si="14"/>
        <v>0</v>
      </c>
      <c r="N156" s="29">
        <v>0</v>
      </c>
      <c r="O156" s="29">
        <v>0</v>
      </c>
      <c r="P156" s="29">
        <v>7.802071047156514</v>
      </c>
      <c r="Q156" s="29">
        <f t="shared" si="12"/>
        <v>18.513680230754357</v>
      </c>
      <c r="R156" s="29">
        <v>0.61067145054025695</v>
      </c>
      <c r="S156" s="29">
        <f t="shared" si="13"/>
        <v>2.522147483549253E-2</v>
      </c>
      <c r="T156" s="29">
        <v>0.52770224062980264</v>
      </c>
      <c r="U156" s="29">
        <v>5.4292899999999999</v>
      </c>
      <c r="V156" s="5">
        <v>26</v>
      </c>
      <c r="W156" s="5">
        <v>2</v>
      </c>
      <c r="X156" s="5">
        <v>4.6666666666666696</v>
      </c>
      <c r="Y156" s="5">
        <v>6.6666666666666696</v>
      </c>
      <c r="Z156" s="5">
        <v>900</v>
      </c>
      <c r="AA156" s="29" t="s">
        <v>2233</v>
      </c>
      <c r="AB156" s="34"/>
      <c r="AC156" s="29">
        <v>2343</v>
      </c>
      <c r="AD156" s="29">
        <v>301.92352499999998</v>
      </c>
      <c r="AE156" s="29">
        <v>7.760243</v>
      </c>
      <c r="AF156" s="29">
        <v>23.29</v>
      </c>
      <c r="AG156" s="29">
        <v>36.034787000000001</v>
      </c>
      <c r="AH156" s="29">
        <v>3.6034790000000001</v>
      </c>
      <c r="AI156" s="29">
        <v>0.128826</v>
      </c>
      <c r="AJ156" s="29">
        <v>7.8642000000000004E-2</v>
      </c>
      <c r="AK156" s="29">
        <v>0.61045199999999999</v>
      </c>
      <c r="AL156" s="29">
        <v>0.105875</v>
      </c>
      <c r="AM156" s="29">
        <v>8.2500000000000004E-2</v>
      </c>
      <c r="AN156" s="29">
        <v>0</v>
      </c>
      <c r="AO156" s="29">
        <v>0</v>
      </c>
      <c r="AP156" s="29">
        <v>0</v>
      </c>
      <c r="AQ156" s="29">
        <v>0</v>
      </c>
      <c r="AR156" s="29">
        <v>0</v>
      </c>
      <c r="AS156" s="29">
        <v>0</v>
      </c>
      <c r="AT156" s="29">
        <v>0</v>
      </c>
      <c r="AU156" s="29">
        <v>0</v>
      </c>
      <c r="AV156" s="29">
        <v>0</v>
      </c>
      <c r="AW156" s="29">
        <v>0</v>
      </c>
      <c r="AX156" s="29">
        <v>0</v>
      </c>
      <c r="AY156" s="29">
        <v>0</v>
      </c>
      <c r="AZ156" s="29">
        <v>0</v>
      </c>
      <c r="BA156" s="29">
        <v>0</v>
      </c>
      <c r="BB156" s="29">
        <v>0</v>
      </c>
      <c r="BC156" s="29">
        <v>0</v>
      </c>
      <c r="BD156" s="29">
        <v>0</v>
      </c>
      <c r="BE156" s="29">
        <v>0</v>
      </c>
      <c r="BF156" s="31"/>
    </row>
    <row r="157" spans="1:58" s="29" customFormat="1" x14ac:dyDescent="0.25">
      <c r="A157" s="29" t="s">
        <v>1171</v>
      </c>
      <c r="B157" s="29">
        <v>4</v>
      </c>
      <c r="C157" s="29" t="s">
        <v>12</v>
      </c>
      <c r="D157" s="29">
        <v>5</v>
      </c>
      <c r="E157" s="29" t="s">
        <v>1</v>
      </c>
      <c r="F157" s="29" t="s">
        <v>830</v>
      </c>
      <c r="G157" s="29" t="s">
        <v>244</v>
      </c>
      <c r="H157" s="12">
        <v>82.843730561734773</v>
      </c>
      <c r="I157" s="12">
        <v>69.395817564400772</v>
      </c>
      <c r="J157" s="5" t="s">
        <v>52</v>
      </c>
      <c r="K157" s="29">
        <v>4334</v>
      </c>
      <c r="L157" s="29">
        <v>49</v>
      </c>
      <c r="M157" s="29">
        <f t="shared" si="14"/>
        <v>1.1305952930318413</v>
      </c>
      <c r="N157" s="29">
        <v>0.12245833333333311</v>
      </c>
      <c r="O157" s="29">
        <v>2.5372588771240694E-2</v>
      </c>
      <c r="P157" s="29">
        <v>18.327466622426194</v>
      </c>
      <c r="Q157" s="29">
        <f t="shared" si="12"/>
        <v>7.9882846554846765</v>
      </c>
      <c r="R157" s="29">
        <v>0.38662899874547085</v>
      </c>
      <c r="S157" s="29">
        <f t="shared" si="13"/>
        <v>0.19882097695929357</v>
      </c>
      <c r="T157" s="29">
        <v>0.20878969334156128</v>
      </c>
      <c r="U157" s="29">
        <v>5.4292899999999999</v>
      </c>
      <c r="V157" s="5">
        <v>26</v>
      </c>
      <c r="W157" s="5">
        <v>2</v>
      </c>
      <c r="X157" s="5">
        <v>4.6666666666666696</v>
      </c>
      <c r="Y157" s="5">
        <v>6.6666666666666696</v>
      </c>
      <c r="Z157" s="5">
        <v>900</v>
      </c>
      <c r="AA157" s="29" t="s">
        <v>2233</v>
      </c>
      <c r="AB157" s="34"/>
      <c r="AC157" s="29">
        <v>5575</v>
      </c>
      <c r="AD157" s="29">
        <v>301.92352499999998</v>
      </c>
      <c r="AE157" s="29">
        <v>18.464941</v>
      </c>
      <c r="AF157" s="29">
        <v>55.74</v>
      </c>
      <c r="AG157" s="29">
        <v>143.013609</v>
      </c>
      <c r="AH157" s="29">
        <v>14.301361</v>
      </c>
      <c r="AI157" s="29">
        <v>5.4162000000000002E-2</v>
      </c>
      <c r="AJ157" s="29">
        <v>2.1042999999999999E-2</v>
      </c>
      <c r="AK157" s="29">
        <v>0.388517</v>
      </c>
      <c r="AL157" s="29">
        <v>5.28E-2</v>
      </c>
      <c r="AM157" s="29">
        <v>5.7500000000000002E-2</v>
      </c>
      <c r="AN157" s="29">
        <v>3</v>
      </c>
      <c r="AO157" s="29">
        <v>9.9360000000000004E-3</v>
      </c>
      <c r="AP157" s="29">
        <v>0.59617699999999996</v>
      </c>
      <c r="AQ157" s="29">
        <v>2.959641</v>
      </c>
      <c r="AR157" s="29">
        <v>1.4046920000000001</v>
      </c>
      <c r="AS157" s="29">
        <v>0.53994699999999995</v>
      </c>
      <c r="AT157" s="29">
        <v>55</v>
      </c>
      <c r="AU157" s="29">
        <v>20.074860000000001</v>
      </c>
      <c r="AV157" s="29">
        <v>2.6013000000000001E-2</v>
      </c>
      <c r="AW157" s="29">
        <v>9.2870000000000001E-3</v>
      </c>
      <c r="AX157" s="29">
        <v>38.839286999999999</v>
      </c>
      <c r="AY157" s="29">
        <v>3.13714</v>
      </c>
      <c r="AZ157" s="29">
        <v>444.49077</v>
      </c>
      <c r="BA157" s="29">
        <v>577.31684099999995</v>
      </c>
      <c r="BB157" s="29">
        <v>132.491163</v>
      </c>
      <c r="BC157" s="29">
        <v>183.556983</v>
      </c>
      <c r="BD157" s="29">
        <v>6.3769119999999999</v>
      </c>
      <c r="BE157" s="29">
        <v>0.76376299999999997</v>
      </c>
      <c r="BF157" s="31"/>
    </row>
    <row r="158" spans="1:58" s="29" customFormat="1" x14ac:dyDescent="0.25">
      <c r="A158" s="29" t="s">
        <v>1171</v>
      </c>
      <c r="B158" s="29">
        <v>4</v>
      </c>
      <c r="C158" s="29" t="s">
        <v>47</v>
      </c>
      <c r="D158" s="29">
        <v>5</v>
      </c>
      <c r="E158" s="29" t="s">
        <v>7</v>
      </c>
      <c r="F158" s="29" t="s">
        <v>830</v>
      </c>
      <c r="G158" s="29" t="s">
        <v>244</v>
      </c>
      <c r="H158" s="12">
        <v>82.843730561734773</v>
      </c>
      <c r="I158" s="12">
        <v>69.395817564400772</v>
      </c>
      <c r="J158" s="5" t="s">
        <v>52</v>
      </c>
      <c r="K158" s="29">
        <v>4171</v>
      </c>
      <c r="L158" s="29">
        <v>211</v>
      </c>
      <c r="M158" s="29">
        <f t="shared" si="14"/>
        <v>5.0587389115320072</v>
      </c>
      <c r="N158" s="29">
        <v>0.18799750000000176</v>
      </c>
      <c r="O158" s="29">
        <v>8.457529590413565E-2</v>
      </c>
      <c r="P158" s="29">
        <v>17.638177960807489</v>
      </c>
      <c r="Q158" s="29">
        <f t="shared" si="12"/>
        <v>8.6775733171033806</v>
      </c>
      <c r="R158" s="29">
        <v>0.63208544408175305</v>
      </c>
      <c r="S158" s="29">
        <f t="shared" si="13"/>
        <v>4.663546837698862E-2</v>
      </c>
      <c r="T158" s="29">
        <v>0.31891254728824137</v>
      </c>
      <c r="U158" s="29">
        <v>5.4292899999999999</v>
      </c>
      <c r="V158" s="5">
        <v>26</v>
      </c>
      <c r="W158" s="5">
        <v>2</v>
      </c>
      <c r="X158" s="5">
        <v>4.6666666666666696</v>
      </c>
      <c r="Y158" s="5">
        <v>6.6666666666666696</v>
      </c>
      <c r="Z158" s="5">
        <v>900</v>
      </c>
      <c r="AA158" s="29" t="s">
        <v>2233</v>
      </c>
      <c r="AB158" s="34"/>
      <c r="AC158" s="29">
        <v>5384</v>
      </c>
      <c r="AD158" s="29">
        <v>301.92352499999998</v>
      </c>
      <c r="AE158" s="29">
        <v>17.832329999999999</v>
      </c>
      <c r="AF158" s="29">
        <v>53.83</v>
      </c>
      <c r="AG158" s="29">
        <v>117.75237199999999</v>
      </c>
      <c r="AH158" s="29">
        <v>11.775237000000001</v>
      </c>
      <c r="AI158" s="29">
        <v>5.6082E-2</v>
      </c>
      <c r="AJ158" s="29">
        <v>3.5525000000000001E-2</v>
      </c>
      <c r="AK158" s="29">
        <v>0.63345499999999999</v>
      </c>
      <c r="AL158" s="29">
        <v>4.7350000000000003E-2</v>
      </c>
      <c r="AM158" s="29">
        <v>3.2500000000000001E-2</v>
      </c>
      <c r="AN158" s="29">
        <v>7</v>
      </c>
      <c r="AO158" s="29">
        <v>2.3185000000000001E-2</v>
      </c>
      <c r="AP158" s="29">
        <v>1.391081</v>
      </c>
      <c r="AQ158" s="29">
        <v>13.020059</v>
      </c>
      <c r="AR158" s="29">
        <v>2.5194179999999999</v>
      </c>
      <c r="AS158" s="29">
        <v>2.3464640000000001</v>
      </c>
      <c r="AT158" s="29">
        <v>100.14285700000001</v>
      </c>
      <c r="AU158" s="29">
        <v>98.817051000000006</v>
      </c>
      <c r="AV158" s="29">
        <v>2.5412000000000001E-2</v>
      </c>
      <c r="AW158" s="29">
        <v>8.7910000000000002E-3</v>
      </c>
      <c r="AX158" s="29">
        <v>39.181288000000002</v>
      </c>
      <c r="AY158" s="29">
        <v>4.2332559999999999</v>
      </c>
      <c r="AZ158" s="29">
        <v>139.00887800000001</v>
      </c>
      <c r="BA158" s="29">
        <v>89.847493</v>
      </c>
      <c r="BB158" s="29">
        <v>45.874966999999998</v>
      </c>
      <c r="BC158" s="29">
        <v>71.323249000000004</v>
      </c>
      <c r="BD158" s="29">
        <v>12.098121000000001</v>
      </c>
      <c r="BE158" s="29">
        <v>1.462494</v>
      </c>
      <c r="BF158" s="31"/>
    </row>
    <row r="159" spans="1:58" s="29" customFormat="1" x14ac:dyDescent="0.25">
      <c r="A159" s="29" t="s">
        <v>1171</v>
      </c>
      <c r="B159" s="29">
        <v>4</v>
      </c>
      <c r="C159" s="29" t="s">
        <v>13</v>
      </c>
      <c r="D159" s="29">
        <v>11</v>
      </c>
      <c r="E159" s="29" t="s">
        <v>1</v>
      </c>
      <c r="F159" s="29" t="s">
        <v>830</v>
      </c>
      <c r="G159" s="29" t="s">
        <v>244</v>
      </c>
      <c r="H159" s="12">
        <v>82.843730561734773</v>
      </c>
      <c r="I159" s="12">
        <v>69.395817564400772</v>
      </c>
      <c r="J159" s="5" t="s">
        <v>51</v>
      </c>
      <c r="K159" s="29">
        <v>332</v>
      </c>
      <c r="L159" s="29">
        <v>237</v>
      </c>
      <c r="M159" s="29">
        <f t="shared" si="14"/>
        <v>71.385542168674704</v>
      </c>
      <c r="N159" s="29">
        <v>0.63386736111110997</v>
      </c>
      <c r="O159" s="29">
        <v>0.15646429742265094</v>
      </c>
      <c r="P159" s="29">
        <v>1.4039499120086518</v>
      </c>
      <c r="Q159" s="29">
        <f t="shared" si="12"/>
        <v>24.911801365902217</v>
      </c>
      <c r="R159" s="29">
        <v>1.9072180593589763</v>
      </c>
      <c r="S159" s="29">
        <f t="shared" si="13"/>
        <v>1.3217680836542118</v>
      </c>
      <c r="U159" s="29">
        <v>5.4292899999999999</v>
      </c>
      <c r="V159" s="5">
        <v>26</v>
      </c>
      <c r="W159" s="5">
        <v>2</v>
      </c>
      <c r="X159" s="5">
        <v>4.6666666666666696</v>
      </c>
      <c r="Y159" s="5">
        <v>6.6666666666666696</v>
      </c>
      <c r="Z159" s="5">
        <v>900</v>
      </c>
      <c r="AA159" s="29" t="s">
        <v>2233</v>
      </c>
      <c r="AB159" s="34"/>
      <c r="AC159" s="29">
        <v>418</v>
      </c>
      <c r="AD159" s="29">
        <v>301.92352499999998</v>
      </c>
      <c r="AE159" s="29">
        <v>1.384457</v>
      </c>
      <c r="AF159" s="29">
        <v>3.18</v>
      </c>
      <c r="AG159" s="29">
        <v>3.9809040000000002</v>
      </c>
      <c r="AH159" s="29">
        <v>0.39809</v>
      </c>
      <c r="AI159" s="29">
        <v>0.72384099999999996</v>
      </c>
      <c r="AJ159" s="29">
        <v>1.502162</v>
      </c>
      <c r="AK159" s="29">
        <v>2.0752660000000001</v>
      </c>
      <c r="AL159" s="29">
        <v>0.1391</v>
      </c>
      <c r="AM159" s="29">
        <v>6.25E-2</v>
      </c>
      <c r="AN159" s="29">
        <v>10</v>
      </c>
      <c r="AO159" s="29">
        <v>3.3120999999999998E-2</v>
      </c>
      <c r="AP159" s="29">
        <v>1.987258</v>
      </c>
      <c r="AQ159" s="29">
        <v>37.081339999999997</v>
      </c>
      <c r="AR159" s="29">
        <v>1.7427919999999999</v>
      </c>
      <c r="AS159" s="29">
        <v>1.682015</v>
      </c>
      <c r="AT159" s="29">
        <v>15.5</v>
      </c>
      <c r="AU159" s="29">
        <v>7.1995370000000003</v>
      </c>
      <c r="AV159" s="29">
        <v>0.12019299999999999</v>
      </c>
      <c r="AW159" s="29">
        <v>0.109149</v>
      </c>
      <c r="AX159" s="29">
        <v>11.161446</v>
      </c>
      <c r="AY159" s="29">
        <v>3.60297</v>
      </c>
      <c r="AZ159" s="29">
        <v>30.917083000000002</v>
      </c>
      <c r="BA159" s="29">
        <v>6.5407549999999999</v>
      </c>
      <c r="BB159" s="29">
        <v>30.682281</v>
      </c>
      <c r="BC159" s="29">
        <v>38.103729000000001</v>
      </c>
      <c r="BD159" s="29">
        <v>8.4235220000000002</v>
      </c>
      <c r="BE159" s="29">
        <v>2.054805</v>
      </c>
      <c r="BF159" s="31"/>
    </row>
    <row r="160" spans="1:58" s="29" customFormat="1" x14ac:dyDescent="0.25">
      <c r="A160" s="29" t="s">
        <v>1171</v>
      </c>
      <c r="B160" s="29">
        <v>4</v>
      </c>
      <c r="C160" s="29" t="s">
        <v>28</v>
      </c>
      <c r="D160" s="29">
        <v>15</v>
      </c>
      <c r="E160" s="29" t="s">
        <v>1</v>
      </c>
      <c r="F160" s="29" t="s">
        <v>830</v>
      </c>
      <c r="G160" s="29" t="s">
        <v>244</v>
      </c>
      <c r="H160" s="12">
        <v>82.843730561734773</v>
      </c>
      <c r="I160" s="12">
        <v>69.395817564400772</v>
      </c>
      <c r="J160" s="5" t="s">
        <v>52</v>
      </c>
      <c r="K160" s="29">
        <v>547</v>
      </c>
      <c r="L160" s="29">
        <v>141</v>
      </c>
      <c r="M160" s="29">
        <f t="shared" si="14"/>
        <v>25.776965265082268</v>
      </c>
      <c r="N160" s="29">
        <v>0.48738749999999809</v>
      </c>
      <c r="O160" s="29">
        <v>9.7261590289755992E-2</v>
      </c>
      <c r="P160" s="29">
        <v>2.3131343429781102</v>
      </c>
      <c r="Q160" s="29">
        <f t="shared" si="12"/>
        <v>24.00261693493276</v>
      </c>
      <c r="R160" s="29">
        <v>1.2749662347062711</v>
      </c>
      <c r="S160" s="29">
        <f t="shared" si="13"/>
        <v>0.6895162590015067</v>
      </c>
      <c r="U160" s="29">
        <v>5.4292899999999999</v>
      </c>
      <c r="V160" s="5">
        <v>26</v>
      </c>
      <c r="W160" s="5">
        <v>2</v>
      </c>
      <c r="X160" s="5">
        <v>4.6666666666666696</v>
      </c>
      <c r="Y160" s="5">
        <v>6.6666666666666696</v>
      </c>
      <c r="Z160" s="5">
        <v>900</v>
      </c>
      <c r="AA160" s="29" t="s">
        <v>2233</v>
      </c>
      <c r="AB160" s="34"/>
      <c r="AC160" s="29">
        <v>737</v>
      </c>
      <c r="AD160" s="29">
        <v>301.92352499999998</v>
      </c>
      <c r="AE160" s="29">
        <v>2.4410150000000002</v>
      </c>
      <c r="AF160" s="29">
        <v>5.63</v>
      </c>
      <c r="AG160" s="29">
        <v>4.3718529999999998</v>
      </c>
      <c r="AH160" s="29">
        <v>0.43718499999999999</v>
      </c>
      <c r="AI160" s="29">
        <v>0.408524</v>
      </c>
      <c r="AJ160" s="29">
        <v>0.54629099999999997</v>
      </c>
      <c r="AK160" s="29">
        <v>1.337232</v>
      </c>
      <c r="AL160" s="29">
        <v>0.199962</v>
      </c>
      <c r="AM160" s="29">
        <v>6.7500000000000004E-2</v>
      </c>
      <c r="AN160" s="29">
        <v>4</v>
      </c>
      <c r="AO160" s="29">
        <v>1.3247999999999999E-2</v>
      </c>
      <c r="AP160" s="29">
        <v>0.79490300000000003</v>
      </c>
      <c r="AQ160" s="29">
        <v>8.6838529999999992</v>
      </c>
      <c r="AR160" s="29">
        <v>1.238081</v>
      </c>
      <c r="AS160" s="29">
        <v>1.0109729999999999</v>
      </c>
      <c r="AT160" s="29">
        <v>16</v>
      </c>
      <c r="AU160" s="29">
        <v>10.392305</v>
      </c>
      <c r="AV160" s="29">
        <v>8.2539000000000001E-2</v>
      </c>
      <c r="AW160" s="29">
        <v>5.8922000000000002E-2</v>
      </c>
      <c r="AX160" s="29">
        <v>14.470409999999999</v>
      </c>
      <c r="AY160" s="29">
        <v>5.0907349999999996</v>
      </c>
      <c r="AZ160" s="29">
        <v>53.766931</v>
      </c>
      <c r="BA160" s="29">
        <v>25.572358000000001</v>
      </c>
      <c r="BB160" s="29">
        <v>90.093666999999996</v>
      </c>
      <c r="BC160" s="29">
        <v>89.645705000000007</v>
      </c>
      <c r="BD160" s="29">
        <v>7.1097229999999998</v>
      </c>
      <c r="BE160" s="29">
        <v>0.74535600000000002</v>
      </c>
      <c r="BF160" s="31"/>
    </row>
    <row r="161" spans="1:58" s="29" customFormat="1" x14ac:dyDescent="0.25">
      <c r="A161" s="29" t="s">
        <v>1172</v>
      </c>
      <c r="B161" s="29">
        <v>4</v>
      </c>
      <c r="C161" s="29" t="s">
        <v>15</v>
      </c>
      <c r="D161" s="29">
        <v>6</v>
      </c>
      <c r="E161" s="29" t="s">
        <v>1</v>
      </c>
      <c r="F161" s="29" t="s">
        <v>830</v>
      </c>
      <c r="G161" s="29" t="s">
        <v>244</v>
      </c>
      <c r="H161" s="12">
        <v>82.843730561734773</v>
      </c>
      <c r="I161" s="12">
        <v>69.395817564400772</v>
      </c>
      <c r="J161" s="5" t="s">
        <v>51</v>
      </c>
      <c r="K161" s="29">
        <v>2350</v>
      </c>
      <c r="L161" s="29">
        <v>7</v>
      </c>
      <c r="M161" s="29">
        <f t="shared" si="14"/>
        <v>0.2978723404255319</v>
      </c>
      <c r="N161" s="29">
        <v>0.27364999999997508</v>
      </c>
      <c r="O161" s="29">
        <v>2.8576038893976638E-3</v>
      </c>
      <c r="P161" s="29">
        <v>6.7153691400845101</v>
      </c>
      <c r="Q161" s="29">
        <f t="shared" si="12"/>
        <v>19.600382137826358</v>
      </c>
      <c r="R161" s="29">
        <v>0.91818112886828218</v>
      </c>
      <c r="S161" s="29">
        <f t="shared" si="13"/>
        <v>0.33273115316351776</v>
      </c>
      <c r="T161" s="29">
        <v>0.95946492389494986</v>
      </c>
      <c r="U161" s="29">
        <v>5.4292899999999999</v>
      </c>
      <c r="V161" s="5">
        <v>26</v>
      </c>
      <c r="W161" s="5">
        <v>2</v>
      </c>
      <c r="X161" s="5">
        <v>4.6666666666666696</v>
      </c>
      <c r="Y161" s="5">
        <v>6.6666666666666696</v>
      </c>
      <c r="Z161" s="5">
        <v>900</v>
      </c>
      <c r="AA161" s="29" t="s">
        <v>2233</v>
      </c>
      <c r="AB161" s="34"/>
      <c r="AC161" s="29">
        <v>2660</v>
      </c>
      <c r="AD161" s="29">
        <v>406.20325000000003</v>
      </c>
      <c r="AE161" s="29">
        <v>6.5484460000000002</v>
      </c>
      <c r="AF161" s="29">
        <v>25.79</v>
      </c>
      <c r="AG161" s="29">
        <v>36.832130999999997</v>
      </c>
      <c r="AH161" s="29">
        <v>3.6832129999999998</v>
      </c>
      <c r="AI161" s="29">
        <v>0.15245300000000001</v>
      </c>
      <c r="AJ161" s="29">
        <v>0.16179299999999999</v>
      </c>
      <c r="AK161" s="29">
        <v>1.0612649999999999</v>
      </c>
      <c r="AL161" s="29">
        <v>0.11015</v>
      </c>
      <c r="AM161" s="29">
        <v>8.7499999999999994E-2</v>
      </c>
      <c r="AN161" s="29">
        <v>0</v>
      </c>
      <c r="AO161" s="29">
        <v>0</v>
      </c>
      <c r="AP161" s="29">
        <v>0</v>
      </c>
      <c r="AQ161" s="29">
        <v>0</v>
      </c>
      <c r="AR161" s="29">
        <v>0</v>
      </c>
      <c r="AS161" s="29">
        <v>0</v>
      </c>
      <c r="AT161" s="29">
        <v>0</v>
      </c>
      <c r="AU161" s="29">
        <v>0</v>
      </c>
      <c r="AV161" s="29">
        <v>0</v>
      </c>
      <c r="AW161" s="29">
        <v>0</v>
      </c>
      <c r="AX161" s="29">
        <v>0</v>
      </c>
      <c r="AY161" s="29">
        <v>0</v>
      </c>
      <c r="AZ161" s="29">
        <v>0</v>
      </c>
      <c r="BA161" s="29">
        <v>0</v>
      </c>
      <c r="BB161" s="29">
        <v>0</v>
      </c>
      <c r="BC161" s="29">
        <v>0</v>
      </c>
      <c r="BD161" s="29">
        <v>0</v>
      </c>
      <c r="BE161" s="29">
        <v>0</v>
      </c>
      <c r="BF161" s="31"/>
    </row>
    <row r="162" spans="1:58" s="29" customFormat="1" x14ac:dyDescent="0.25">
      <c r="A162" s="29" t="s">
        <v>1172</v>
      </c>
      <c r="B162" s="29">
        <v>4</v>
      </c>
      <c r="C162" s="29" t="s">
        <v>21</v>
      </c>
      <c r="D162" s="29">
        <v>7</v>
      </c>
      <c r="E162" s="29" t="s">
        <v>1</v>
      </c>
      <c r="F162" s="29" t="s">
        <v>830</v>
      </c>
      <c r="G162" s="29" t="s">
        <v>244</v>
      </c>
      <c r="H162" s="12">
        <v>82.843730561734773</v>
      </c>
      <c r="I162" s="12">
        <v>69.395817564400772</v>
      </c>
      <c r="J162" s="5" t="s">
        <v>52</v>
      </c>
      <c r="K162" s="29">
        <v>4117</v>
      </c>
      <c r="L162" s="29">
        <v>184</v>
      </c>
      <c r="M162" s="29">
        <f t="shared" si="14"/>
        <v>4.4692737430167595</v>
      </c>
      <c r="N162" s="29">
        <v>5.1713372093020543E-2</v>
      </c>
      <c r="O162" s="29">
        <v>0.12287696724409954</v>
      </c>
      <c r="P162" s="29">
        <v>11.764755212650181</v>
      </c>
      <c r="Q162" s="29">
        <f t="shared" si="12"/>
        <v>14.550996065260689</v>
      </c>
      <c r="R162" s="29">
        <v>0.82091670817230877</v>
      </c>
      <c r="S162" s="29">
        <f t="shared" si="13"/>
        <v>0.23546673246754435</v>
      </c>
      <c r="T162" s="29">
        <v>1.0910638199641525</v>
      </c>
      <c r="U162" s="29">
        <v>5.4292899999999999</v>
      </c>
      <c r="V162" s="5">
        <v>26</v>
      </c>
      <c r="W162" s="5">
        <v>2</v>
      </c>
      <c r="X162" s="5">
        <v>4.6666666666666696</v>
      </c>
      <c r="Y162" s="5">
        <v>6.6666666666666696</v>
      </c>
      <c r="Z162" s="5">
        <v>900</v>
      </c>
      <c r="AA162" s="29" t="s">
        <v>2233</v>
      </c>
      <c r="AB162" s="34"/>
      <c r="AC162" s="29">
        <v>4826</v>
      </c>
      <c r="AD162" s="29">
        <v>406.20325000000003</v>
      </c>
      <c r="AE162" s="29">
        <v>11.880751999999999</v>
      </c>
      <c r="AF162" s="29">
        <v>48.18</v>
      </c>
      <c r="AG162" s="29">
        <v>68.218235000000007</v>
      </c>
      <c r="AH162" s="29">
        <v>6.8218240000000003</v>
      </c>
      <c r="AI162" s="29">
        <v>8.4149000000000002E-2</v>
      </c>
      <c r="AJ162" s="29">
        <v>7.0013000000000006E-2</v>
      </c>
      <c r="AK162" s="29">
        <v>0.83201400000000003</v>
      </c>
      <c r="AL162" s="29">
        <v>6.6049999999999998E-2</v>
      </c>
      <c r="AM162" s="29">
        <v>4.7500000000000001E-2</v>
      </c>
      <c r="AN162" s="29">
        <v>0</v>
      </c>
      <c r="AO162" s="29">
        <v>0</v>
      </c>
      <c r="AP162" s="29">
        <v>0</v>
      </c>
      <c r="AQ162" s="29">
        <v>0</v>
      </c>
      <c r="AR162" s="29">
        <v>0</v>
      </c>
      <c r="AS162" s="29">
        <v>0</v>
      </c>
      <c r="AT162" s="29">
        <v>0</v>
      </c>
      <c r="AU162" s="29">
        <v>0</v>
      </c>
      <c r="AV162" s="29">
        <v>0</v>
      </c>
      <c r="AW162" s="29">
        <v>0</v>
      </c>
      <c r="AX162" s="29">
        <v>0</v>
      </c>
      <c r="AY162" s="29">
        <v>0</v>
      </c>
      <c r="AZ162" s="29">
        <v>0</v>
      </c>
      <c r="BA162" s="29">
        <v>0</v>
      </c>
      <c r="BB162" s="29">
        <v>0</v>
      </c>
      <c r="BC162" s="29">
        <v>0</v>
      </c>
      <c r="BD162" s="29">
        <v>0</v>
      </c>
      <c r="BE162" s="29">
        <v>0</v>
      </c>
      <c r="BF162" s="31"/>
    </row>
    <row r="163" spans="1:58" s="29" customFormat="1" x14ac:dyDescent="0.25">
      <c r="A163" s="29" t="s">
        <v>1172</v>
      </c>
      <c r="B163" s="29">
        <v>4</v>
      </c>
      <c r="C163" s="29" t="s">
        <v>13</v>
      </c>
      <c r="D163" s="29">
        <v>11</v>
      </c>
      <c r="E163" s="29" t="s">
        <v>1</v>
      </c>
      <c r="F163" s="29" t="s">
        <v>830</v>
      </c>
      <c r="G163" s="29" t="s">
        <v>244</v>
      </c>
      <c r="H163" s="12">
        <v>82.843730561734773</v>
      </c>
      <c r="I163" s="12">
        <v>69.395817564400772</v>
      </c>
      <c r="J163" s="5" t="s">
        <v>52</v>
      </c>
      <c r="K163" s="29">
        <v>6917</v>
      </c>
      <c r="L163" s="29">
        <v>96</v>
      </c>
      <c r="M163" s="29">
        <f t="shared" si="14"/>
        <v>1.3878849212086164</v>
      </c>
      <c r="N163" s="29">
        <v>0.11310454545454944</v>
      </c>
      <c r="O163" s="29">
        <v>3.1433642783374301E-2</v>
      </c>
      <c r="P163" s="29">
        <v>19.766046102963639</v>
      </c>
      <c r="Q163" s="29">
        <f t="shared" si="12"/>
        <v>6.5497051749472313</v>
      </c>
      <c r="R163" s="29">
        <v>0.39934406679636159</v>
      </c>
      <c r="S163" s="29">
        <f t="shared" si="13"/>
        <v>0.18610590890840284</v>
      </c>
      <c r="T163" s="29">
        <v>0.74904234661668878</v>
      </c>
      <c r="U163" s="29">
        <v>5.4292899999999999</v>
      </c>
      <c r="V163" s="5">
        <v>26</v>
      </c>
      <c r="W163" s="5">
        <v>2</v>
      </c>
      <c r="X163" s="5">
        <v>4.6666666666666696</v>
      </c>
      <c r="Y163" s="5">
        <v>6.6666666666666696</v>
      </c>
      <c r="Z163" s="5">
        <v>900</v>
      </c>
      <c r="AA163" s="29" t="s">
        <v>2233</v>
      </c>
      <c r="AB163" s="34"/>
      <c r="AC163" s="29">
        <v>8075</v>
      </c>
      <c r="AD163" s="29">
        <v>406.20325000000003</v>
      </c>
      <c r="AE163" s="29">
        <v>19.879211000000002</v>
      </c>
      <c r="AF163" s="29">
        <v>80.739999999999995</v>
      </c>
      <c r="AG163" s="29">
        <v>213.327383</v>
      </c>
      <c r="AH163" s="29">
        <v>21.332737999999999</v>
      </c>
      <c r="AI163" s="29">
        <v>5.0294999999999999E-2</v>
      </c>
      <c r="AJ163" s="29">
        <v>2.0545999999999998E-2</v>
      </c>
      <c r="AK163" s="29">
        <v>0.40851900000000002</v>
      </c>
      <c r="AL163" s="29">
        <v>4.8211999999999998E-2</v>
      </c>
      <c r="AM163" s="29">
        <v>4.7500000000000001E-2</v>
      </c>
      <c r="AN163" s="29">
        <v>4</v>
      </c>
      <c r="AO163" s="29">
        <v>9.8469999999999999E-3</v>
      </c>
      <c r="AP163" s="29">
        <v>0.59083699999999995</v>
      </c>
      <c r="AQ163" s="29">
        <v>1.5108360000000001</v>
      </c>
      <c r="AR163" s="29">
        <v>0.54053099999999998</v>
      </c>
      <c r="AS163" s="29">
        <v>0.37867899999999999</v>
      </c>
      <c r="AT163" s="29">
        <v>30.5</v>
      </c>
      <c r="AU163" s="29">
        <v>15.545631999999999</v>
      </c>
      <c r="AV163" s="29">
        <v>1.8322999999999999E-2</v>
      </c>
      <c r="AW163" s="29">
        <v>7.6550000000000003E-3</v>
      </c>
      <c r="AX163" s="29">
        <v>59.347344999999997</v>
      </c>
      <c r="AY163" s="29">
        <v>10.255775999999999</v>
      </c>
      <c r="AZ163" s="29">
        <v>254.09179900000001</v>
      </c>
      <c r="BA163" s="29">
        <v>75.224996000000004</v>
      </c>
      <c r="BB163" s="29">
        <v>114.934783</v>
      </c>
      <c r="BC163" s="29">
        <v>133.287116</v>
      </c>
      <c r="BD163" s="29">
        <v>6.3794550000000001</v>
      </c>
      <c r="BE163" s="29">
        <v>0.72843100000000005</v>
      </c>
      <c r="BF163" s="31"/>
    </row>
    <row r="164" spans="1:58" s="29" customFormat="1" x14ac:dyDescent="0.25">
      <c r="A164" s="29" t="s">
        <v>1172</v>
      </c>
      <c r="B164" s="29">
        <v>4</v>
      </c>
      <c r="C164" s="29" t="s">
        <v>16</v>
      </c>
      <c r="D164" s="29">
        <v>11</v>
      </c>
      <c r="E164" s="29" t="s">
        <v>7</v>
      </c>
      <c r="F164" s="29" t="s">
        <v>830</v>
      </c>
      <c r="G164" s="29" t="s">
        <v>244</v>
      </c>
      <c r="H164" s="12">
        <v>82.843730561734773</v>
      </c>
      <c r="I164" s="12">
        <v>69.395817564400772</v>
      </c>
      <c r="J164" s="5" t="s">
        <v>52</v>
      </c>
      <c r="K164" s="29">
        <v>7842</v>
      </c>
      <c r="L164" s="29">
        <v>243</v>
      </c>
      <c r="M164" s="29">
        <f t="shared" si="14"/>
        <v>3.0986993114001531</v>
      </c>
      <c r="N164" s="29">
        <v>0.14869021739130342</v>
      </c>
      <c r="O164" s="29">
        <v>6.5724889456146268E-2</v>
      </c>
      <c r="P164" s="29">
        <v>22.409329700656478</v>
      </c>
      <c r="Q164" s="29">
        <f t="shared" si="12"/>
        <v>3.9064215772543918</v>
      </c>
      <c r="R164" s="29">
        <v>0.61796821095392884</v>
      </c>
      <c r="S164" s="29">
        <f t="shared" si="13"/>
        <v>3.2518235249164418E-2</v>
      </c>
      <c r="T164" s="29">
        <v>0.727528363810379</v>
      </c>
      <c r="U164" s="29">
        <v>5.4292899999999999</v>
      </c>
      <c r="V164" s="5">
        <v>26</v>
      </c>
      <c r="W164" s="5">
        <v>2</v>
      </c>
      <c r="X164" s="5">
        <v>4.6666666666666696</v>
      </c>
      <c r="Y164" s="5">
        <v>6.6666666666666696</v>
      </c>
      <c r="Z164" s="5">
        <v>900</v>
      </c>
      <c r="AA164" s="29" t="s">
        <v>2233</v>
      </c>
      <c r="AB164" s="34"/>
      <c r="AC164" s="29">
        <v>9151</v>
      </c>
      <c r="AD164" s="29">
        <v>406.20325000000003</v>
      </c>
      <c r="AE164" s="29">
        <v>22.528130999999998</v>
      </c>
      <c r="AF164" s="29">
        <v>91.48</v>
      </c>
      <c r="AG164" s="29">
        <v>236.29178899999999</v>
      </c>
      <c r="AH164" s="29">
        <v>23.629179000000001</v>
      </c>
      <c r="AI164" s="29">
        <v>4.4386000000000002E-2</v>
      </c>
      <c r="AJ164" s="29">
        <v>2.7344E-2</v>
      </c>
      <c r="AK164" s="29">
        <v>0.61604199999999998</v>
      </c>
      <c r="AL164" s="29">
        <v>3.8788000000000003E-2</v>
      </c>
      <c r="AM164" s="29">
        <v>2.75E-2</v>
      </c>
      <c r="AN164" s="29">
        <v>12</v>
      </c>
      <c r="AO164" s="29">
        <v>2.9541999999999999E-2</v>
      </c>
      <c r="AP164" s="29">
        <v>1.7725120000000001</v>
      </c>
      <c r="AQ164" s="29">
        <v>7.5620149999999997</v>
      </c>
      <c r="AR164" s="29">
        <v>1.1281209999999999</v>
      </c>
      <c r="AS164" s="29">
        <v>0.68214399999999997</v>
      </c>
      <c r="AT164" s="29">
        <v>57.666666999999997</v>
      </c>
      <c r="AU164" s="29">
        <v>30.508815999999999</v>
      </c>
      <c r="AV164" s="29">
        <v>1.9907999999999999E-2</v>
      </c>
      <c r="AW164" s="29">
        <v>6.7679999999999997E-3</v>
      </c>
      <c r="AX164" s="29">
        <v>52.619782000000001</v>
      </c>
      <c r="AY164" s="29">
        <v>8.443206</v>
      </c>
      <c r="AZ164" s="29">
        <v>130.07953000000001</v>
      </c>
      <c r="BA164" s="29">
        <v>37.596927999999998</v>
      </c>
      <c r="BB164" s="29">
        <v>35.418872999999998</v>
      </c>
      <c r="BC164" s="29">
        <v>72.943121000000005</v>
      </c>
      <c r="BD164" s="29">
        <v>7.7189860000000001</v>
      </c>
      <c r="BE164" s="29">
        <v>2.3733209999999998</v>
      </c>
      <c r="BF164" s="31"/>
    </row>
    <row r="165" spans="1:58" s="29" customFormat="1" x14ac:dyDescent="0.25">
      <c r="A165" s="29" t="s">
        <v>1173</v>
      </c>
      <c r="B165" s="29">
        <v>4</v>
      </c>
      <c r="C165" s="29" t="s">
        <v>2</v>
      </c>
      <c r="D165" s="29">
        <v>3</v>
      </c>
      <c r="E165" s="29" t="s">
        <v>1</v>
      </c>
      <c r="F165" s="29" t="s">
        <v>830</v>
      </c>
      <c r="G165" s="29" t="s">
        <v>244</v>
      </c>
      <c r="H165" s="12">
        <v>82.843730561734773</v>
      </c>
      <c r="I165" s="12">
        <v>69.395817564400772</v>
      </c>
      <c r="J165" s="5" t="s">
        <v>52</v>
      </c>
      <c r="K165" s="29">
        <v>6161</v>
      </c>
      <c r="L165" s="29">
        <v>72</v>
      </c>
      <c r="M165" s="29">
        <f t="shared" si="14"/>
        <v>1.1686414543093655</v>
      </c>
      <c r="N165" s="29">
        <v>2.4336842105258421E-2</v>
      </c>
      <c r="O165" s="29">
        <v>5.9314031498161952E-2</v>
      </c>
      <c r="P165" s="29">
        <v>19.233355161061883</v>
      </c>
      <c r="Q165" s="29">
        <f t="shared" si="12"/>
        <v>7.0823961168489866</v>
      </c>
      <c r="R165" s="29">
        <v>0.63269344198617472</v>
      </c>
      <c r="S165" s="29">
        <f t="shared" si="13"/>
        <v>4.7243466281410296E-2</v>
      </c>
      <c r="U165" s="29">
        <v>5.4292899999999999</v>
      </c>
      <c r="V165" s="5">
        <v>26</v>
      </c>
      <c r="W165" s="5">
        <v>2</v>
      </c>
      <c r="X165" s="5">
        <v>4.6666666666666696</v>
      </c>
      <c r="Y165" s="5">
        <v>6.6666666666666696</v>
      </c>
      <c r="Z165" s="5">
        <v>900</v>
      </c>
      <c r="AA165" s="29" t="s">
        <v>2233</v>
      </c>
      <c r="AB165" s="34"/>
      <c r="AC165" s="29">
        <v>6225</v>
      </c>
      <c r="AD165" s="29">
        <v>323.349425</v>
      </c>
      <c r="AE165" s="29">
        <v>19.251619000000002</v>
      </c>
      <c r="AF165" s="29">
        <v>62.24</v>
      </c>
      <c r="AG165" s="29">
        <v>129.86232100000001</v>
      </c>
      <c r="AH165" s="29">
        <v>12.986231999999999</v>
      </c>
      <c r="AI165" s="29">
        <v>5.1943000000000003E-2</v>
      </c>
      <c r="AJ165" s="29">
        <v>3.2990999999999999E-2</v>
      </c>
      <c r="AK165" s="29">
        <v>0.63514000000000004</v>
      </c>
      <c r="AL165" s="29">
        <v>4.5449999999999997E-2</v>
      </c>
      <c r="AM165" s="29">
        <v>4.2500000000000003E-2</v>
      </c>
      <c r="AN165" s="29">
        <v>1</v>
      </c>
      <c r="AO165" s="29">
        <v>3.0929999999999998E-3</v>
      </c>
      <c r="AP165" s="29">
        <v>0.185558</v>
      </c>
      <c r="AQ165" s="29">
        <v>6.4256999999999995E-2</v>
      </c>
      <c r="AR165" s="29">
        <v>4.1749999999999999E-3</v>
      </c>
      <c r="AS165" s="29">
        <v>0</v>
      </c>
      <c r="AT165" s="29">
        <v>4</v>
      </c>
      <c r="AU165" s="29">
        <v>0</v>
      </c>
      <c r="AV165" s="29">
        <v>1.392E-3</v>
      </c>
      <c r="AW165" s="29">
        <v>3.1700000000000001E-4</v>
      </c>
      <c r="AX165" s="29">
        <v>718.56287399999997</v>
      </c>
      <c r="AY165" s="29">
        <v>0</v>
      </c>
      <c r="AZ165" s="29">
        <v>869.56521699999996</v>
      </c>
      <c r="BA165" s="29">
        <v>0</v>
      </c>
      <c r="BB165" s="29">
        <v>0</v>
      </c>
      <c r="BC165" s="29">
        <v>0</v>
      </c>
      <c r="BD165" s="29">
        <v>5.787604</v>
      </c>
      <c r="BE165" s="29">
        <v>0.37267800000000001</v>
      </c>
      <c r="BF165" s="31"/>
    </row>
    <row r="166" spans="1:58" s="29" customFormat="1" x14ac:dyDescent="0.25">
      <c r="A166" s="29" t="s">
        <v>1174</v>
      </c>
      <c r="B166" s="29">
        <v>4</v>
      </c>
      <c r="C166" s="29" t="s">
        <v>10</v>
      </c>
      <c r="D166" s="29">
        <v>13</v>
      </c>
      <c r="E166" s="29" t="s">
        <v>1</v>
      </c>
      <c r="F166" s="29" t="s">
        <v>830</v>
      </c>
      <c r="G166" s="29" t="s">
        <v>244</v>
      </c>
      <c r="H166" s="12">
        <v>82.843730561734773</v>
      </c>
      <c r="I166" s="12">
        <v>69.395817564400772</v>
      </c>
      <c r="J166" s="5" t="s">
        <v>51</v>
      </c>
      <c r="K166" s="29">
        <v>4500</v>
      </c>
      <c r="L166" s="29">
        <v>123</v>
      </c>
      <c r="M166" s="29">
        <f t="shared" si="14"/>
        <v>2.7333333333333334</v>
      </c>
      <c r="N166" s="29">
        <v>4.7230357142856859E-2</v>
      </c>
      <c r="O166" s="29">
        <v>9.437307059190575E-2</v>
      </c>
      <c r="P166" s="29">
        <v>15.167100630841995</v>
      </c>
      <c r="Q166" s="29">
        <f t="shared" si="12"/>
        <v>11.148650647068875</v>
      </c>
      <c r="R166" s="29">
        <v>0.70850321515945203</v>
      </c>
      <c r="S166" s="29">
        <f t="shared" si="13"/>
        <v>0.1230532394546876</v>
      </c>
      <c r="T166" s="29">
        <v>3.2798074720606394</v>
      </c>
      <c r="U166" s="29">
        <v>5.4292899999999999</v>
      </c>
      <c r="V166" s="5">
        <v>26</v>
      </c>
      <c r="W166" s="5">
        <v>2</v>
      </c>
      <c r="X166" s="5">
        <v>4.6666666666666696</v>
      </c>
      <c r="Y166" s="5">
        <v>6.6666666666666696</v>
      </c>
      <c r="Z166" s="5">
        <v>900</v>
      </c>
      <c r="AA166" s="29" t="s">
        <v>2233</v>
      </c>
      <c r="AB166" s="34"/>
      <c r="AC166" s="29">
        <v>4584</v>
      </c>
      <c r="AD166" s="29">
        <v>301.55430000000001</v>
      </c>
      <c r="AE166" s="29">
        <v>15.201242000000001</v>
      </c>
      <c r="AF166" s="29">
        <v>45.83</v>
      </c>
      <c r="AG166" s="29">
        <v>80.795304000000002</v>
      </c>
      <c r="AH166" s="29">
        <v>8.0795300000000001</v>
      </c>
      <c r="AI166" s="29">
        <v>6.5750000000000003E-2</v>
      </c>
      <c r="AJ166" s="29">
        <v>4.6564000000000001E-2</v>
      </c>
      <c r="AK166" s="29">
        <v>0.70819500000000002</v>
      </c>
      <c r="AL166" s="29">
        <v>5.4375E-2</v>
      </c>
      <c r="AM166" s="29">
        <v>4.2500000000000003E-2</v>
      </c>
      <c r="AN166" s="29">
        <v>0</v>
      </c>
      <c r="AO166" s="29">
        <v>0</v>
      </c>
      <c r="AP166" s="29">
        <v>0</v>
      </c>
      <c r="AQ166" s="29">
        <v>0</v>
      </c>
      <c r="AR166" s="29">
        <v>0</v>
      </c>
      <c r="AS166" s="29">
        <v>0</v>
      </c>
      <c r="AT166" s="29">
        <v>0</v>
      </c>
      <c r="AU166" s="29">
        <v>0</v>
      </c>
      <c r="AV166" s="29">
        <v>0</v>
      </c>
      <c r="AW166" s="29">
        <v>0</v>
      </c>
      <c r="AX166" s="29">
        <v>0</v>
      </c>
      <c r="AY166" s="29">
        <v>0</v>
      </c>
      <c r="AZ166" s="29">
        <v>0</v>
      </c>
      <c r="BA166" s="29">
        <v>0</v>
      </c>
      <c r="BB166" s="29">
        <v>0</v>
      </c>
      <c r="BC166" s="29">
        <v>0</v>
      </c>
      <c r="BD166" s="29">
        <v>0</v>
      </c>
      <c r="BE166" s="29">
        <v>0</v>
      </c>
      <c r="BF166" s="31"/>
    </row>
    <row r="167" spans="1:58" s="29" customFormat="1" x14ac:dyDescent="0.25">
      <c r="A167" s="29" t="s">
        <v>1174</v>
      </c>
      <c r="B167" s="29">
        <v>4</v>
      </c>
      <c r="C167" s="29" t="s">
        <v>5</v>
      </c>
      <c r="D167" s="29">
        <v>14</v>
      </c>
      <c r="E167" s="29" t="s">
        <v>1</v>
      </c>
      <c r="F167" s="29" t="s">
        <v>830</v>
      </c>
      <c r="G167" s="29" t="s">
        <v>244</v>
      </c>
      <c r="H167" s="12">
        <v>82.843730561734773</v>
      </c>
      <c r="I167" s="12">
        <v>69.395817564400772</v>
      </c>
      <c r="J167" s="5" t="s">
        <v>52</v>
      </c>
      <c r="K167" s="29">
        <v>5287</v>
      </c>
      <c r="L167" s="29">
        <v>182</v>
      </c>
      <c r="M167" s="29">
        <f t="shared" si="14"/>
        <v>3.442405901267259</v>
      </c>
      <c r="N167" s="29">
        <v>3.574085365853736E-2</v>
      </c>
      <c r="O167" s="29">
        <v>0.13818913908100483</v>
      </c>
      <c r="P167" s="29">
        <v>17.819658007835915</v>
      </c>
      <c r="Q167" s="29">
        <f t="shared" si="12"/>
        <v>8.4960932700749545</v>
      </c>
      <c r="R167" s="29">
        <v>0.69000531110414964</v>
      </c>
      <c r="S167" s="29">
        <f t="shared" si="13"/>
        <v>0.10455533539938522</v>
      </c>
      <c r="T167" s="29">
        <v>3.2691427734415059</v>
      </c>
      <c r="U167" s="29">
        <v>5.4292899999999999</v>
      </c>
      <c r="V167" s="5">
        <v>26</v>
      </c>
      <c r="W167" s="5">
        <v>2</v>
      </c>
      <c r="X167" s="5">
        <v>4.6666666666666696</v>
      </c>
      <c r="Y167" s="5">
        <v>6.6666666666666696</v>
      </c>
      <c r="Z167" s="5">
        <v>900</v>
      </c>
      <c r="AA167" s="29" t="s">
        <v>2233</v>
      </c>
      <c r="AB167" s="34"/>
      <c r="AC167" s="29">
        <v>5376</v>
      </c>
      <c r="AD167" s="29">
        <v>301.55430000000001</v>
      </c>
      <c r="AE167" s="29">
        <v>17.827635000000001</v>
      </c>
      <c r="AF167" s="29">
        <v>53.75</v>
      </c>
      <c r="AG167" s="29">
        <v>102.470325</v>
      </c>
      <c r="AH167" s="29">
        <v>10.247032000000001</v>
      </c>
      <c r="AI167" s="29">
        <v>5.6063000000000002E-2</v>
      </c>
      <c r="AJ167" s="29">
        <v>3.8672999999999999E-2</v>
      </c>
      <c r="AK167" s="29">
        <v>0.68982399999999999</v>
      </c>
      <c r="AL167" s="29">
        <v>4.8125000000000001E-2</v>
      </c>
      <c r="AM167" s="29">
        <v>4.2500000000000003E-2</v>
      </c>
      <c r="AN167" s="29">
        <v>1</v>
      </c>
      <c r="AO167" s="29">
        <v>3.3159999999999999E-3</v>
      </c>
      <c r="AP167" s="29">
        <v>0.19896900000000001</v>
      </c>
      <c r="AQ167" s="29">
        <v>7.4404999999999999E-2</v>
      </c>
      <c r="AR167" s="29">
        <v>6.5750000000000001E-3</v>
      </c>
      <c r="AS167" s="29">
        <v>0</v>
      </c>
      <c r="AT167" s="29">
        <v>4</v>
      </c>
      <c r="AU167" s="29">
        <v>0</v>
      </c>
      <c r="AV167" s="29">
        <v>2.1919999999999999E-3</v>
      </c>
      <c r="AW167" s="29">
        <v>5.0299999999999997E-4</v>
      </c>
      <c r="AX167" s="29">
        <v>456.27376400000003</v>
      </c>
      <c r="AY167" s="29">
        <v>0</v>
      </c>
      <c r="AZ167" s="29">
        <v>579.71014500000001</v>
      </c>
      <c r="BA167" s="29">
        <v>0</v>
      </c>
      <c r="BB167" s="29">
        <v>0</v>
      </c>
      <c r="BC167" s="29">
        <v>0</v>
      </c>
      <c r="BD167" s="29">
        <v>5.1448980000000004</v>
      </c>
      <c r="BE167" s="29">
        <v>0.37267800000000001</v>
      </c>
      <c r="BF167" s="31"/>
    </row>
    <row r="168" spans="1:58" s="29" customFormat="1" x14ac:dyDescent="0.25">
      <c r="A168" s="29" t="s">
        <v>1174</v>
      </c>
      <c r="B168" s="29">
        <v>4</v>
      </c>
      <c r="C168" s="29" t="s">
        <v>11</v>
      </c>
      <c r="D168" s="29">
        <v>16</v>
      </c>
      <c r="E168" s="29" t="s">
        <v>1</v>
      </c>
      <c r="F168" s="29" t="s">
        <v>830</v>
      </c>
      <c r="G168" s="29" t="s">
        <v>244</v>
      </c>
      <c r="H168" s="12">
        <v>82.843730561734773</v>
      </c>
      <c r="I168" s="12">
        <v>69.395817564400772</v>
      </c>
      <c r="J168" s="5" t="s">
        <v>51</v>
      </c>
      <c r="K168" s="29">
        <v>6555</v>
      </c>
      <c r="L168" s="29">
        <v>139</v>
      </c>
      <c r="M168" s="29">
        <f t="shared" si="14"/>
        <v>2.1205186880244087</v>
      </c>
      <c r="N168" s="29">
        <v>8.2719736842103972E-2</v>
      </c>
      <c r="O168" s="29">
        <v>6.4038869330221751E-2</v>
      </c>
      <c r="P168" s="29">
        <v>22.093409918926508</v>
      </c>
      <c r="Q168" s="29">
        <f t="shared" si="12"/>
        <v>4.2223413589843624</v>
      </c>
      <c r="R168" s="29">
        <v>0.51123820265027109</v>
      </c>
      <c r="S168" s="29">
        <f t="shared" si="13"/>
        <v>7.4211773054493335E-2</v>
      </c>
      <c r="T168" s="29">
        <v>1.112581720425994</v>
      </c>
      <c r="U168" s="29">
        <v>5.4292899999999999</v>
      </c>
      <c r="V168" s="5">
        <v>26</v>
      </c>
      <c r="W168" s="5">
        <v>2</v>
      </c>
      <c r="X168" s="5">
        <v>4.6666666666666696</v>
      </c>
      <c r="Y168" s="5">
        <v>6.6666666666666696</v>
      </c>
      <c r="Z168" s="5">
        <v>900</v>
      </c>
      <c r="AA168" s="29" t="s">
        <v>2233</v>
      </c>
      <c r="AB168" s="34"/>
      <c r="AC168" s="29">
        <v>6673</v>
      </c>
      <c r="AD168" s="29">
        <v>301.55430000000001</v>
      </c>
      <c r="AE168" s="29">
        <v>22.128685000000001</v>
      </c>
      <c r="AF168" s="29">
        <v>66.72</v>
      </c>
      <c r="AG168" s="29">
        <v>167.082021</v>
      </c>
      <c r="AH168" s="29">
        <v>16.708202</v>
      </c>
      <c r="AI168" s="29">
        <v>4.5189E-2</v>
      </c>
      <c r="AJ168" s="29">
        <v>2.3265000000000001E-2</v>
      </c>
      <c r="AK168" s="29">
        <v>0.51483999999999996</v>
      </c>
      <c r="AL168" s="29">
        <v>4.1849999999999998E-2</v>
      </c>
      <c r="AM168" s="29">
        <v>3.2500000000000001E-2</v>
      </c>
      <c r="AN168" s="29">
        <v>3</v>
      </c>
      <c r="AO168" s="29">
        <v>9.9480000000000002E-3</v>
      </c>
      <c r="AP168" s="29">
        <v>0.59690699999999997</v>
      </c>
      <c r="AQ168" s="29">
        <v>1.4686049999999999</v>
      </c>
      <c r="AR168" s="29">
        <v>0.54530000000000001</v>
      </c>
      <c r="AS168" s="29">
        <v>0.146952</v>
      </c>
      <c r="AT168" s="29">
        <v>32.666666999999997</v>
      </c>
      <c r="AU168" s="29">
        <v>4.725816</v>
      </c>
      <c r="AV168" s="29">
        <v>1.7219999999999999E-2</v>
      </c>
      <c r="AW168" s="29">
        <v>8.1969999999999994E-3</v>
      </c>
      <c r="AX168" s="29">
        <v>59.216917000000002</v>
      </c>
      <c r="AY168" s="29">
        <v>6.3943029999999998</v>
      </c>
      <c r="AZ168" s="29">
        <v>567.90388099999996</v>
      </c>
      <c r="BA168" s="29">
        <v>662.88190499999996</v>
      </c>
      <c r="BB168" s="29">
        <v>111.62325</v>
      </c>
      <c r="BC168" s="29">
        <v>117.181594</v>
      </c>
      <c r="BD168" s="29">
        <v>6.2198079999999996</v>
      </c>
      <c r="BE168" s="29">
        <v>0.76376299999999997</v>
      </c>
      <c r="BF168" s="31"/>
    </row>
    <row r="169" spans="1:58" s="29" customFormat="1" x14ac:dyDescent="0.25">
      <c r="A169" s="29" t="s">
        <v>1175</v>
      </c>
      <c r="B169" s="29">
        <v>4</v>
      </c>
      <c r="C169" s="29" t="s">
        <v>12</v>
      </c>
      <c r="D169" s="29">
        <v>5</v>
      </c>
      <c r="E169" s="29" t="s">
        <v>1</v>
      </c>
      <c r="F169" s="29" t="s">
        <v>830</v>
      </c>
      <c r="G169" s="29" t="s">
        <v>244</v>
      </c>
      <c r="H169" s="12">
        <v>82.843730561734773</v>
      </c>
      <c r="I169" s="12">
        <v>69.395817564400772</v>
      </c>
      <c r="J169" s="5" t="s">
        <v>52</v>
      </c>
      <c r="K169" s="29">
        <v>5253</v>
      </c>
      <c r="L169" s="29">
        <v>263</v>
      </c>
      <c r="M169" s="29">
        <f t="shared" si="14"/>
        <v>5.0066628593184843</v>
      </c>
      <c r="N169" s="29">
        <v>4.1255603448276633E-2</v>
      </c>
      <c r="O169" s="29">
        <v>0.19355058058890548</v>
      </c>
      <c r="P169" s="29">
        <v>17.52967585919863</v>
      </c>
      <c r="Q169" s="29">
        <f t="shared" si="12"/>
        <v>8.7860754187122403</v>
      </c>
      <c r="R169" s="29">
        <v>0.76974343716629989</v>
      </c>
      <c r="S169" s="29">
        <f t="shared" si="13"/>
        <v>0.18429346146153547</v>
      </c>
      <c r="T169" s="29">
        <v>1.0055961530765285</v>
      </c>
      <c r="U169" s="29">
        <v>5.4292899999999999</v>
      </c>
      <c r="V169" s="5">
        <v>26</v>
      </c>
      <c r="W169" s="5">
        <v>2</v>
      </c>
      <c r="X169" s="5">
        <v>4.6666666666666696</v>
      </c>
      <c r="Y169" s="5">
        <v>6.6666666666666696</v>
      </c>
      <c r="Z169" s="5">
        <v>900</v>
      </c>
      <c r="AA169" s="29" t="s">
        <v>2233</v>
      </c>
      <c r="AB169" s="34"/>
      <c r="AC169" s="29">
        <v>5350</v>
      </c>
      <c r="AD169" s="29">
        <v>305.28882499999997</v>
      </c>
      <c r="AE169" s="29">
        <v>17.524388999999999</v>
      </c>
      <c r="AF169" s="29">
        <v>53.49</v>
      </c>
      <c r="AG169" s="29">
        <v>99.355874999999997</v>
      </c>
      <c r="AH169" s="29">
        <v>9.9355879999999992</v>
      </c>
      <c r="AI169" s="29">
        <v>5.7065999999999999E-2</v>
      </c>
      <c r="AJ169" s="29">
        <v>4.3964999999999997E-2</v>
      </c>
      <c r="AK169" s="29">
        <v>0.77042900000000003</v>
      </c>
      <c r="AL169" s="29">
        <v>4.6274999999999997E-2</v>
      </c>
      <c r="AM169" s="29">
        <v>3.2500000000000001E-2</v>
      </c>
      <c r="AN169" s="29">
        <v>0</v>
      </c>
      <c r="AO169" s="29">
        <v>0</v>
      </c>
      <c r="AP169" s="29">
        <v>0</v>
      </c>
      <c r="AQ169" s="29">
        <v>0</v>
      </c>
      <c r="AR169" s="29">
        <v>0</v>
      </c>
      <c r="AS169" s="29">
        <v>0</v>
      </c>
      <c r="AT169" s="29">
        <v>0</v>
      </c>
      <c r="AU169" s="29">
        <v>0</v>
      </c>
      <c r="AV169" s="29">
        <v>0</v>
      </c>
      <c r="AW169" s="29">
        <v>0</v>
      </c>
      <c r="AX169" s="29">
        <v>0</v>
      </c>
      <c r="AY169" s="29">
        <v>0</v>
      </c>
      <c r="AZ169" s="29">
        <v>0</v>
      </c>
      <c r="BA169" s="29">
        <v>0</v>
      </c>
      <c r="BB169" s="29">
        <v>0</v>
      </c>
      <c r="BC169" s="29">
        <v>0</v>
      </c>
      <c r="BD169" s="29">
        <v>0</v>
      </c>
      <c r="BE169" s="29">
        <v>0</v>
      </c>
      <c r="BF169" s="31"/>
    </row>
    <row r="170" spans="1:58" s="29" customFormat="1" x14ac:dyDescent="0.25">
      <c r="A170" s="29" t="s">
        <v>1175</v>
      </c>
      <c r="B170" s="29">
        <v>4</v>
      </c>
      <c r="C170" s="29" t="s">
        <v>28</v>
      </c>
      <c r="D170" s="29">
        <v>15</v>
      </c>
      <c r="E170" s="29" t="s">
        <v>1</v>
      </c>
      <c r="F170" s="29" t="s">
        <v>830</v>
      </c>
      <c r="G170" s="29" t="s">
        <v>244</v>
      </c>
      <c r="H170" s="12">
        <v>82.843730561734773</v>
      </c>
      <c r="I170" s="12">
        <v>69.395817564400772</v>
      </c>
      <c r="J170" s="5" t="s">
        <v>51</v>
      </c>
      <c r="K170" s="29">
        <v>4815</v>
      </c>
      <c r="L170" s="29">
        <v>916</v>
      </c>
      <c r="M170" s="29">
        <f t="shared" si="14"/>
        <v>19.023883696780892</v>
      </c>
      <c r="N170" s="29">
        <v>0.12135724299065467</v>
      </c>
      <c r="O170" s="29">
        <v>0.3570674503967739</v>
      </c>
      <c r="P170" s="29">
        <v>16.068035267854825</v>
      </c>
      <c r="Q170" s="29">
        <f t="shared" si="12"/>
        <v>10.247716010056045</v>
      </c>
      <c r="R170" s="29">
        <v>1.1082044684301326</v>
      </c>
      <c r="S170" s="29">
        <f t="shared" si="13"/>
        <v>0.52275449272536822</v>
      </c>
      <c r="T170" s="29">
        <v>1.0055961530765285</v>
      </c>
      <c r="U170" s="29">
        <v>5.4292899999999999</v>
      </c>
      <c r="V170" s="5">
        <v>26</v>
      </c>
      <c r="W170" s="5">
        <v>2</v>
      </c>
      <c r="X170" s="5">
        <v>4.6666666666666696</v>
      </c>
      <c r="Y170" s="5">
        <v>6.6666666666666696</v>
      </c>
      <c r="Z170" s="5">
        <v>900</v>
      </c>
      <c r="AA170" s="29" t="s">
        <v>2233</v>
      </c>
      <c r="AB170" s="34"/>
      <c r="AC170" s="29">
        <v>4893</v>
      </c>
      <c r="AD170" s="29">
        <v>305.28882499999997</v>
      </c>
      <c r="AE170" s="29">
        <v>16.027445</v>
      </c>
      <c r="AF170" s="29">
        <v>48.76</v>
      </c>
      <c r="AG170" s="29">
        <v>96.916368000000006</v>
      </c>
      <c r="AH170" s="29">
        <v>9.6916370000000001</v>
      </c>
      <c r="AI170" s="29">
        <v>6.2376000000000001E-2</v>
      </c>
      <c r="AJ170" s="29">
        <v>6.9018999999999997E-2</v>
      </c>
      <c r="AK170" s="29">
        <v>1.1064940000000001</v>
      </c>
      <c r="AL170" s="29">
        <v>4.095E-2</v>
      </c>
      <c r="AM170" s="29">
        <v>2.2499999999999999E-2</v>
      </c>
      <c r="AN170" s="29">
        <v>22</v>
      </c>
      <c r="AO170" s="29">
        <v>7.2063000000000002E-2</v>
      </c>
      <c r="AP170" s="29">
        <v>4.3237740000000002</v>
      </c>
      <c r="AQ170" s="29">
        <v>11.077049000000001</v>
      </c>
      <c r="AR170" s="29">
        <v>0.44066499999999997</v>
      </c>
      <c r="AS170" s="29">
        <v>0.15573100000000001</v>
      </c>
      <c r="AT170" s="29">
        <v>24.636364</v>
      </c>
      <c r="AU170" s="29">
        <v>6.6227989999999997</v>
      </c>
      <c r="AV170" s="29">
        <v>1.8644000000000001E-2</v>
      </c>
      <c r="AW170" s="29">
        <v>8.8229999999999992E-3</v>
      </c>
      <c r="AX170" s="29">
        <v>55.437581000000002</v>
      </c>
      <c r="AY170" s="29">
        <v>7.6971239999999996</v>
      </c>
      <c r="AZ170" s="29">
        <v>177.244733</v>
      </c>
      <c r="BA170" s="29">
        <v>98.218006000000003</v>
      </c>
      <c r="BB170" s="29">
        <v>13.374124999999999</v>
      </c>
      <c r="BC170" s="29">
        <v>10.222379</v>
      </c>
      <c r="BD170" s="29">
        <v>6.7851949999999999</v>
      </c>
      <c r="BE170" s="29">
        <v>1.699673</v>
      </c>
      <c r="BF170" s="31"/>
    </row>
    <row r="171" spans="1:58" s="29" customFormat="1" x14ac:dyDescent="0.25">
      <c r="A171" s="29" t="s">
        <v>1176</v>
      </c>
      <c r="B171" s="29">
        <v>4</v>
      </c>
      <c r="C171" s="29" t="s">
        <v>9</v>
      </c>
      <c r="D171" s="29">
        <v>2</v>
      </c>
      <c r="E171" s="29" t="s">
        <v>1</v>
      </c>
      <c r="F171" s="29" t="s">
        <v>830</v>
      </c>
      <c r="G171" s="29" t="s">
        <v>244</v>
      </c>
      <c r="H171" s="12">
        <v>82.843730561734773</v>
      </c>
      <c r="I171" s="12">
        <v>69.395817564400772</v>
      </c>
      <c r="J171" s="5" t="s">
        <v>52</v>
      </c>
      <c r="K171" s="29">
        <v>5936</v>
      </c>
      <c r="L171" s="29">
        <v>250</v>
      </c>
      <c r="M171" s="29">
        <f t="shared" si="14"/>
        <v>4.2115902964959568</v>
      </c>
      <c r="N171" s="29">
        <v>4.0002314814816475E-2</v>
      </c>
      <c r="O171" s="29">
        <v>0.14824817666199142</v>
      </c>
      <c r="P171" s="29">
        <v>16.296318086399651</v>
      </c>
      <c r="Q171" s="29">
        <f t="shared" si="12"/>
        <v>10.019433191511219</v>
      </c>
      <c r="R171" s="29">
        <v>0.75141186766281298</v>
      </c>
      <c r="S171" s="29">
        <f t="shared" si="13"/>
        <v>0.16596189195804856</v>
      </c>
      <c r="T171" s="29">
        <v>4.1822729017339144</v>
      </c>
      <c r="U171" s="29">
        <v>5.4292899999999999</v>
      </c>
      <c r="V171" s="5">
        <v>26</v>
      </c>
      <c r="W171" s="5">
        <v>2</v>
      </c>
      <c r="X171" s="5">
        <v>4.6666666666666696</v>
      </c>
      <c r="Y171" s="5">
        <v>6.6666666666666696</v>
      </c>
      <c r="Z171" s="5">
        <v>900</v>
      </c>
      <c r="AA171" s="29" t="s">
        <v>2233</v>
      </c>
      <c r="AB171" s="34"/>
      <c r="AC171" s="29">
        <v>7381</v>
      </c>
      <c r="AD171" s="29">
        <v>439.15974999999997</v>
      </c>
      <c r="AE171" s="29">
        <v>16.807096000000001</v>
      </c>
      <c r="AF171" s="29">
        <v>73.8</v>
      </c>
      <c r="AG171" s="29">
        <v>128.48984400000001</v>
      </c>
      <c r="AH171" s="29">
        <v>12.848984</v>
      </c>
      <c r="AI171" s="29">
        <v>5.9500999999999998E-2</v>
      </c>
      <c r="AJ171" s="29">
        <v>4.5860999999999999E-2</v>
      </c>
      <c r="AK171" s="29">
        <v>0.77076</v>
      </c>
      <c r="AL171" s="29">
        <v>4.9263000000000001E-2</v>
      </c>
      <c r="AM171" s="29">
        <v>3.2500000000000001E-2</v>
      </c>
      <c r="AN171" s="29">
        <v>10</v>
      </c>
      <c r="AO171" s="29">
        <v>2.2771E-2</v>
      </c>
      <c r="AP171" s="29">
        <v>1.3662449999999999</v>
      </c>
      <c r="AQ171" s="29">
        <v>0.66386699999999998</v>
      </c>
      <c r="AR171" s="29">
        <v>1.6722999999999998E-2</v>
      </c>
      <c r="AS171" s="29">
        <v>2.8112999999999999E-2</v>
      </c>
      <c r="AT171" s="29">
        <v>4.9000000000000004</v>
      </c>
      <c r="AU171" s="29">
        <v>1.911951</v>
      </c>
      <c r="AV171" s="29">
        <v>4.2880000000000001E-3</v>
      </c>
      <c r="AW171" s="29">
        <v>4.6319999999999998E-3</v>
      </c>
      <c r="AX171" s="29">
        <v>419.355503</v>
      </c>
      <c r="AY171" s="29">
        <v>141.39076499999999</v>
      </c>
      <c r="AZ171" s="29">
        <v>727.36920999999995</v>
      </c>
      <c r="BA171" s="29">
        <v>233.034616</v>
      </c>
      <c r="BB171" s="29">
        <v>44.791147000000002</v>
      </c>
      <c r="BC171" s="29">
        <v>52.626868000000002</v>
      </c>
      <c r="BD171" s="29">
        <v>5.4770009999999996</v>
      </c>
      <c r="BE171" s="29">
        <v>0.96824600000000005</v>
      </c>
      <c r="BF171" s="31"/>
    </row>
    <row r="172" spans="1:58" s="29" customFormat="1" x14ac:dyDescent="0.25">
      <c r="A172" s="29" t="s">
        <v>1176</v>
      </c>
      <c r="B172" s="29">
        <v>4</v>
      </c>
      <c r="C172" s="29" t="s">
        <v>4</v>
      </c>
      <c r="D172" s="29">
        <v>12</v>
      </c>
      <c r="E172" s="29" t="s">
        <v>1</v>
      </c>
      <c r="F172" s="29" t="s">
        <v>830</v>
      </c>
      <c r="G172" s="29" t="s">
        <v>244</v>
      </c>
      <c r="H172" s="12">
        <v>82.843730561734773</v>
      </c>
      <c r="I172" s="12">
        <v>69.395817564400772</v>
      </c>
      <c r="J172" s="5" t="s">
        <v>51</v>
      </c>
      <c r="K172" s="29">
        <v>5766</v>
      </c>
      <c r="L172" s="29">
        <v>222</v>
      </c>
      <c r="M172" s="29">
        <f t="shared" si="14"/>
        <v>3.8501560874089491</v>
      </c>
      <c r="N172" s="29">
        <v>3.339759615384448E-2</v>
      </c>
      <c r="O172" s="29">
        <v>0.14275750345228805</v>
      </c>
      <c r="P172" s="29">
        <v>15.829610863574862</v>
      </c>
      <c r="Q172" s="29">
        <f t="shared" si="12"/>
        <v>10.486140414336008</v>
      </c>
      <c r="R172" s="29">
        <v>0.75140867186455251</v>
      </c>
      <c r="S172" s="29">
        <f t="shared" si="13"/>
        <v>0.16595869615978809</v>
      </c>
      <c r="T172" s="29">
        <v>4.1576123386733101</v>
      </c>
      <c r="U172" s="29">
        <v>5.4292899999999999</v>
      </c>
      <c r="V172" s="5">
        <v>26</v>
      </c>
      <c r="W172" s="5">
        <v>2</v>
      </c>
      <c r="X172" s="5">
        <v>4.6666666666666696</v>
      </c>
      <c r="Y172" s="5">
        <v>6.6666666666666696</v>
      </c>
      <c r="Z172" s="5">
        <v>900</v>
      </c>
      <c r="AA172" s="29" t="s">
        <v>2233</v>
      </c>
      <c r="AB172" s="34"/>
      <c r="AC172" s="29">
        <v>7182</v>
      </c>
      <c r="AD172" s="29">
        <v>439.15974999999997</v>
      </c>
      <c r="AE172" s="29">
        <v>16.353957999999999</v>
      </c>
      <c r="AF172" s="29">
        <v>71.81</v>
      </c>
      <c r="AG172" s="29">
        <v>122.682574</v>
      </c>
      <c r="AH172" s="29">
        <v>12.268257</v>
      </c>
      <c r="AI172" s="29">
        <v>6.1150999999999997E-2</v>
      </c>
      <c r="AJ172" s="29">
        <v>4.7460000000000002E-2</v>
      </c>
      <c r="AK172" s="29">
        <v>0.77612599999999998</v>
      </c>
      <c r="AL172" s="29">
        <v>5.0250000000000003E-2</v>
      </c>
      <c r="AM172" s="29">
        <v>3.2500000000000001E-2</v>
      </c>
      <c r="AN172" s="29">
        <v>8</v>
      </c>
      <c r="AO172" s="29">
        <v>1.8217000000000001E-2</v>
      </c>
      <c r="AP172" s="29">
        <v>1.0929960000000001</v>
      </c>
      <c r="AQ172" s="29">
        <v>0.72403200000000001</v>
      </c>
      <c r="AR172" s="29">
        <v>3.8578000000000001E-2</v>
      </c>
      <c r="AS172" s="29">
        <v>3.8170000000000003E-2</v>
      </c>
      <c r="AT172" s="29">
        <v>6.5</v>
      </c>
      <c r="AU172" s="29">
        <v>2.6186150000000001</v>
      </c>
      <c r="AV172" s="29">
        <v>7.0140000000000003E-3</v>
      </c>
      <c r="AW172" s="29">
        <v>8.3920000000000002E-3</v>
      </c>
      <c r="AX172" s="29">
        <v>325.89103399999999</v>
      </c>
      <c r="AY172" s="29">
        <v>244.91492700000001</v>
      </c>
      <c r="AZ172" s="29">
        <v>781.86522600000001</v>
      </c>
      <c r="BA172" s="29">
        <v>296.79914100000002</v>
      </c>
      <c r="BB172" s="29">
        <v>29.818270999999999</v>
      </c>
      <c r="BC172" s="29">
        <v>70.790612999999993</v>
      </c>
      <c r="BD172" s="29">
        <v>5.5464760000000002</v>
      </c>
      <c r="BE172" s="29">
        <v>1.658312</v>
      </c>
      <c r="BF172" s="31"/>
    </row>
    <row r="173" spans="1:58" s="29" customFormat="1" x14ac:dyDescent="0.25">
      <c r="A173" s="29" t="s">
        <v>1176</v>
      </c>
      <c r="B173" s="29">
        <v>4</v>
      </c>
      <c r="C173" s="29" t="s">
        <v>5</v>
      </c>
      <c r="D173" s="29">
        <v>14</v>
      </c>
      <c r="E173" s="29" t="s">
        <v>1</v>
      </c>
      <c r="F173" s="29" t="s">
        <v>830</v>
      </c>
      <c r="G173" s="29" t="s">
        <v>244</v>
      </c>
      <c r="H173" s="12">
        <v>82.843730561734773</v>
      </c>
      <c r="I173" s="12">
        <v>69.395817564400772</v>
      </c>
      <c r="J173" s="5" t="s">
        <v>50</v>
      </c>
      <c r="K173" s="29">
        <v>6270</v>
      </c>
      <c r="L173" s="29">
        <v>461</v>
      </c>
      <c r="M173" s="29">
        <f t="shared" si="14"/>
        <v>7.3524720893141948</v>
      </c>
      <c r="N173" s="29">
        <v>4.1375505050505502E-2</v>
      </c>
      <c r="O173" s="29">
        <v>0.27178832388031759</v>
      </c>
      <c r="P173" s="29">
        <v>17.213260512420117</v>
      </c>
      <c r="Q173" s="29">
        <f t="shared" si="12"/>
        <v>9.102490765490753</v>
      </c>
      <c r="R173" s="29">
        <v>0.92599398371517316</v>
      </c>
      <c r="S173" s="29">
        <f t="shared" si="13"/>
        <v>0.34054400801040874</v>
      </c>
      <c r="T173" s="29">
        <v>2.2693417199212234</v>
      </c>
      <c r="U173" s="29">
        <v>5.4292899999999999</v>
      </c>
      <c r="V173" s="5">
        <v>26</v>
      </c>
      <c r="W173" s="5">
        <v>2</v>
      </c>
      <c r="X173" s="5">
        <v>4.6666666666666696</v>
      </c>
      <c r="Y173" s="5">
        <v>6.6666666666666696</v>
      </c>
      <c r="Z173" s="5">
        <v>900</v>
      </c>
      <c r="AA173" s="29" t="s">
        <v>2233</v>
      </c>
      <c r="AB173" s="34"/>
      <c r="AC173" s="29">
        <v>7955</v>
      </c>
      <c r="AD173" s="29">
        <v>439.15974999999997</v>
      </c>
      <c r="AE173" s="29">
        <v>18.114136999999999</v>
      </c>
      <c r="AF173" s="29">
        <v>79.53</v>
      </c>
      <c r="AG173" s="29">
        <v>149.34600499999999</v>
      </c>
      <c r="AH173" s="29">
        <v>14.9346</v>
      </c>
      <c r="AI173" s="29">
        <v>5.5209000000000001E-2</v>
      </c>
      <c r="AJ173" s="29">
        <v>5.2059000000000001E-2</v>
      </c>
      <c r="AK173" s="29">
        <v>0.94294100000000003</v>
      </c>
      <c r="AL173" s="29">
        <v>3.9412999999999997E-2</v>
      </c>
      <c r="AM173" s="29">
        <v>2.2499999999999999E-2</v>
      </c>
      <c r="AN173" s="29">
        <v>3</v>
      </c>
      <c r="AO173" s="29">
        <v>6.8310000000000003E-3</v>
      </c>
      <c r="AP173" s="29">
        <v>0.40987400000000002</v>
      </c>
      <c r="AQ173" s="29">
        <v>0.46511599999999997</v>
      </c>
      <c r="AR173" s="29">
        <v>0.14660799999999999</v>
      </c>
      <c r="AS173" s="29">
        <v>0.153002</v>
      </c>
      <c r="AT173" s="29">
        <v>12.333333</v>
      </c>
      <c r="AU173" s="29">
        <v>6.8068590000000002</v>
      </c>
      <c r="AV173" s="29">
        <v>1.2936E-2</v>
      </c>
      <c r="AW173" s="29">
        <v>1.2168E-2</v>
      </c>
      <c r="AX173" s="29">
        <v>110.149888</v>
      </c>
      <c r="AY173" s="29">
        <v>50.461745000000001</v>
      </c>
      <c r="AZ173" s="29">
        <v>796.33385899999996</v>
      </c>
      <c r="BA173" s="29">
        <v>277.28151200000002</v>
      </c>
      <c r="BB173" s="29">
        <v>4.5145499999999998</v>
      </c>
      <c r="BC173" s="29">
        <v>4.4630460000000003</v>
      </c>
      <c r="BD173" s="29">
        <v>5.3622339999999999</v>
      </c>
      <c r="BE173" s="29">
        <v>0.99215699999999996</v>
      </c>
      <c r="BF173" s="31"/>
    </row>
    <row r="174" spans="1:58" s="29" customFormat="1" x14ac:dyDescent="0.25">
      <c r="A174" s="29" t="s">
        <v>1177</v>
      </c>
      <c r="B174" s="29">
        <v>4</v>
      </c>
      <c r="C174" s="29" t="s">
        <v>21</v>
      </c>
      <c r="D174" s="29">
        <v>7</v>
      </c>
      <c r="E174" s="29" t="s">
        <v>1</v>
      </c>
      <c r="F174" s="29" t="s">
        <v>830</v>
      </c>
      <c r="G174" s="29" t="s">
        <v>245</v>
      </c>
      <c r="H174" s="12">
        <v>82.843730561734773</v>
      </c>
      <c r="I174" s="12">
        <v>69.395817564400772</v>
      </c>
      <c r="J174" s="5" t="s">
        <v>50</v>
      </c>
      <c r="K174" s="29">
        <v>7774</v>
      </c>
      <c r="L174" s="29">
        <v>14</v>
      </c>
      <c r="M174" s="29">
        <f t="shared" si="14"/>
        <v>0.18008747105737072</v>
      </c>
      <c r="N174" s="29">
        <v>6.2175000000024738E-2</v>
      </c>
      <c r="O174" s="29">
        <v>6.970121190048824E-3</v>
      </c>
      <c r="P174" s="29">
        <v>27.092861065719777</v>
      </c>
      <c r="Q174" s="29">
        <f t="shared" si="12"/>
        <v>0.77710978780890727</v>
      </c>
      <c r="R174" s="29">
        <v>0.45050521415215383</v>
      </c>
      <c r="S174" s="29">
        <f t="shared" si="13"/>
        <v>0.13494476155261059</v>
      </c>
      <c r="T174" s="29">
        <v>0.93225658550590529</v>
      </c>
      <c r="U174" s="29">
        <v>5.4292899999999999</v>
      </c>
      <c r="V174" s="5">
        <v>26</v>
      </c>
      <c r="W174" s="5">
        <v>2</v>
      </c>
      <c r="X174" s="5">
        <v>4.6666666666666696</v>
      </c>
      <c r="Y174" s="5">
        <v>6.6666666666666696</v>
      </c>
      <c r="Z174" s="5">
        <v>900</v>
      </c>
      <c r="AA174" s="29" t="s">
        <v>2233</v>
      </c>
      <c r="AB174" s="34"/>
      <c r="AC174" s="29">
        <v>8304</v>
      </c>
      <c r="AD174" s="29">
        <v>306.33192500000001</v>
      </c>
      <c r="AE174" s="29">
        <v>27.107849999999999</v>
      </c>
      <c r="AF174" s="29">
        <v>83.03</v>
      </c>
      <c r="AG174" s="29">
        <v>279.33429599999999</v>
      </c>
      <c r="AH174" s="29">
        <v>27.933430000000001</v>
      </c>
      <c r="AI174" s="29">
        <v>3.6886000000000002E-2</v>
      </c>
      <c r="AJ174" s="29">
        <v>1.6496E-2</v>
      </c>
      <c r="AK174" s="29">
        <v>0.44722099999999998</v>
      </c>
      <c r="AL174" s="29">
        <v>3.3924999999999997E-2</v>
      </c>
      <c r="AM174" s="29">
        <v>3.2500000000000001E-2</v>
      </c>
      <c r="AN174" s="29">
        <v>0</v>
      </c>
      <c r="AO174" s="29">
        <v>0</v>
      </c>
      <c r="AP174" s="29">
        <v>0</v>
      </c>
      <c r="AQ174" s="29">
        <v>0</v>
      </c>
      <c r="AR174" s="29">
        <v>0</v>
      </c>
      <c r="AS174" s="29">
        <v>0</v>
      </c>
      <c r="AT174" s="29">
        <v>0</v>
      </c>
      <c r="AU174" s="29">
        <v>0</v>
      </c>
      <c r="AV174" s="29">
        <v>0</v>
      </c>
      <c r="AW174" s="29">
        <v>0</v>
      </c>
      <c r="AX174" s="29">
        <v>0</v>
      </c>
      <c r="AY174" s="29">
        <v>0</v>
      </c>
      <c r="AZ174" s="29">
        <v>0</v>
      </c>
      <c r="BA174" s="29">
        <v>0</v>
      </c>
      <c r="BB174" s="29">
        <v>0</v>
      </c>
      <c r="BC174" s="29">
        <v>0</v>
      </c>
      <c r="BD174" s="29">
        <v>0</v>
      </c>
      <c r="BE174" s="29">
        <v>0</v>
      </c>
      <c r="BF174" s="31"/>
    </row>
    <row r="175" spans="1:58" s="29" customFormat="1" x14ac:dyDescent="0.25">
      <c r="A175" s="29" t="s">
        <v>1177</v>
      </c>
      <c r="B175" s="29">
        <v>4</v>
      </c>
      <c r="C175" s="29" t="s">
        <v>5</v>
      </c>
      <c r="D175" s="29">
        <v>14</v>
      </c>
      <c r="E175" s="29" t="s">
        <v>1</v>
      </c>
      <c r="F175" s="29" t="s">
        <v>830</v>
      </c>
      <c r="G175" s="29" t="s">
        <v>245</v>
      </c>
      <c r="H175" s="12">
        <v>82.843730561734773</v>
      </c>
      <c r="I175" s="12">
        <v>69.395817564400772</v>
      </c>
      <c r="J175" s="5" t="s">
        <v>51</v>
      </c>
      <c r="K175" s="29">
        <v>2195</v>
      </c>
      <c r="L175" s="29">
        <v>4</v>
      </c>
      <c r="M175" s="29">
        <f t="shared" si="14"/>
        <v>0.18223234624145787</v>
      </c>
      <c r="N175" s="29">
        <v>7.0075000000002774E-2</v>
      </c>
      <c r="O175" s="29">
        <v>3.485060595024412E-3</v>
      </c>
      <c r="P175" s="29">
        <v>7.6497080060785843</v>
      </c>
      <c r="Q175" s="29">
        <f t="shared" si="12"/>
        <v>18.666043271832287</v>
      </c>
      <c r="R175" s="29">
        <v>0.46013159463912284</v>
      </c>
      <c r="S175" s="29">
        <f t="shared" si="13"/>
        <v>0.12531838106564158</v>
      </c>
      <c r="T175" s="29">
        <v>0.93225658550590529</v>
      </c>
      <c r="U175" s="29">
        <v>5.4292899999999999</v>
      </c>
      <c r="V175" s="5">
        <v>26</v>
      </c>
      <c r="W175" s="5">
        <v>2</v>
      </c>
      <c r="X175" s="5">
        <v>4.6666666666666696</v>
      </c>
      <c r="Y175" s="5">
        <v>6.6666666666666696</v>
      </c>
      <c r="Z175" s="5">
        <v>900</v>
      </c>
      <c r="AA175" s="29" t="s">
        <v>2233</v>
      </c>
      <c r="AB175" s="34"/>
      <c r="AC175" s="29">
        <v>2336</v>
      </c>
      <c r="AD175" s="29">
        <v>306.33192500000001</v>
      </c>
      <c r="AE175" s="29">
        <v>7.6257149999999996</v>
      </c>
      <c r="AF175" s="29">
        <v>23.31</v>
      </c>
      <c r="AG175" s="29">
        <v>35.603285</v>
      </c>
      <c r="AH175" s="29">
        <v>3.5603280000000002</v>
      </c>
      <c r="AI175" s="29">
        <v>0.13113</v>
      </c>
      <c r="AJ175" s="29">
        <v>6.0198000000000002E-2</v>
      </c>
      <c r="AK175" s="29">
        <v>0.45907300000000001</v>
      </c>
      <c r="AL175" s="29">
        <v>0.1192</v>
      </c>
      <c r="AM175" s="29">
        <v>0.1125</v>
      </c>
      <c r="AN175" s="29">
        <v>0</v>
      </c>
      <c r="AO175" s="29">
        <v>0</v>
      </c>
      <c r="AP175" s="29">
        <v>0</v>
      </c>
      <c r="AQ175" s="29">
        <v>0</v>
      </c>
      <c r="AR175" s="29">
        <v>0</v>
      </c>
      <c r="AS175" s="29">
        <v>0</v>
      </c>
      <c r="AT175" s="29">
        <v>0</v>
      </c>
      <c r="AU175" s="29">
        <v>0</v>
      </c>
      <c r="AV175" s="29">
        <v>0</v>
      </c>
      <c r="AW175" s="29">
        <v>0</v>
      </c>
      <c r="AX175" s="29">
        <v>0</v>
      </c>
      <c r="AY175" s="29">
        <v>0</v>
      </c>
      <c r="AZ175" s="29">
        <v>0</v>
      </c>
      <c r="BA175" s="29">
        <v>0</v>
      </c>
      <c r="BB175" s="29">
        <v>0</v>
      </c>
      <c r="BC175" s="29">
        <v>0</v>
      </c>
      <c r="BD175" s="29">
        <v>0</v>
      </c>
      <c r="BE175" s="29">
        <v>0</v>
      </c>
      <c r="BF175" s="31"/>
    </row>
    <row r="176" spans="1:58" s="29" customFormat="1" x14ac:dyDescent="0.25">
      <c r="A176" s="29" t="s">
        <v>1178</v>
      </c>
      <c r="B176" s="29">
        <v>4</v>
      </c>
      <c r="C176" s="29" t="s">
        <v>4</v>
      </c>
      <c r="D176" s="29">
        <v>12</v>
      </c>
      <c r="E176" s="29" t="s">
        <v>1</v>
      </c>
      <c r="F176" s="29" t="s">
        <v>830</v>
      </c>
      <c r="G176" s="29" t="s">
        <v>245</v>
      </c>
      <c r="H176" s="12">
        <v>82.843730561734773</v>
      </c>
      <c r="I176" s="12">
        <v>69.395817564400772</v>
      </c>
      <c r="J176" s="5" t="s">
        <v>52</v>
      </c>
      <c r="K176" s="29">
        <v>9056</v>
      </c>
      <c r="L176" s="29">
        <v>0</v>
      </c>
      <c r="M176" s="29">
        <f t="shared" si="14"/>
        <v>0</v>
      </c>
      <c r="N176" s="29">
        <v>0</v>
      </c>
      <c r="O176" s="29">
        <v>0</v>
      </c>
      <c r="P176" s="29">
        <v>27.974401708893687</v>
      </c>
      <c r="Q176" s="29">
        <f t="shared" si="12"/>
        <v>1.6586504309828172</v>
      </c>
      <c r="R176" s="29">
        <v>0.4210223184657898</v>
      </c>
      <c r="S176" s="29">
        <f t="shared" si="13"/>
        <v>0.16442765723897462</v>
      </c>
      <c r="T176" s="29">
        <v>0.99211596246189515</v>
      </c>
      <c r="U176" s="29">
        <v>5.4292899999999999</v>
      </c>
      <c r="V176" s="5">
        <v>26</v>
      </c>
      <c r="W176" s="5">
        <v>2</v>
      </c>
      <c r="X176" s="5">
        <v>4.6666666666666696</v>
      </c>
      <c r="Y176" s="5">
        <v>6.6666666666666696</v>
      </c>
      <c r="Z176" s="5">
        <v>900</v>
      </c>
      <c r="AA176" s="29" t="s">
        <v>2233</v>
      </c>
      <c r="AB176" s="34"/>
      <c r="AC176" s="29">
        <v>9482</v>
      </c>
      <c r="AD176" s="29">
        <v>339.33224999999999</v>
      </c>
      <c r="AE176" s="29">
        <v>27.943114999999999</v>
      </c>
      <c r="AF176" s="29">
        <v>94.81</v>
      </c>
      <c r="AG176" s="29">
        <v>306.06478700000002</v>
      </c>
      <c r="AH176" s="29">
        <v>30.606479</v>
      </c>
      <c r="AI176" s="29">
        <v>3.5784999999999997E-2</v>
      </c>
      <c r="AJ176" s="29">
        <v>1.5037E-2</v>
      </c>
      <c r="AK176" s="29">
        <v>0.42020400000000002</v>
      </c>
      <c r="AL176" s="29">
        <v>3.3599999999999998E-2</v>
      </c>
      <c r="AM176" s="29">
        <v>2.75E-2</v>
      </c>
      <c r="AN176" s="29">
        <v>0</v>
      </c>
      <c r="AO176" s="29">
        <v>0</v>
      </c>
      <c r="AP176" s="29">
        <v>0</v>
      </c>
      <c r="AQ176" s="29">
        <v>0</v>
      </c>
      <c r="AR176" s="29">
        <v>0</v>
      </c>
      <c r="AS176" s="29">
        <v>0</v>
      </c>
      <c r="AT176" s="29">
        <v>0</v>
      </c>
      <c r="AU176" s="29">
        <v>0</v>
      </c>
      <c r="AV176" s="29">
        <v>0</v>
      </c>
      <c r="AW176" s="29">
        <v>0</v>
      </c>
      <c r="AX176" s="29">
        <v>0</v>
      </c>
      <c r="AY176" s="29">
        <v>0</v>
      </c>
      <c r="AZ176" s="29">
        <v>0</v>
      </c>
      <c r="BA176" s="29">
        <v>0</v>
      </c>
      <c r="BB176" s="29">
        <v>0</v>
      </c>
      <c r="BC176" s="29">
        <v>0</v>
      </c>
      <c r="BD176" s="29">
        <v>0</v>
      </c>
      <c r="BE176" s="29">
        <v>0</v>
      </c>
      <c r="BF176" s="31"/>
    </row>
    <row r="177" spans="1:58" s="29" customFormat="1" x14ac:dyDescent="0.25">
      <c r="A177" s="29" t="s">
        <v>1178</v>
      </c>
      <c r="B177" s="29">
        <v>4</v>
      </c>
      <c r="C177" s="29" t="s">
        <v>5</v>
      </c>
      <c r="D177" s="29">
        <v>14</v>
      </c>
      <c r="E177" s="29" t="s">
        <v>1</v>
      </c>
      <c r="F177" s="29" t="s">
        <v>830</v>
      </c>
      <c r="G177" s="29" t="s">
        <v>245</v>
      </c>
      <c r="H177" s="12">
        <v>82.843730561734773</v>
      </c>
      <c r="I177" s="12">
        <v>69.395817564400772</v>
      </c>
      <c r="J177" s="5" t="s">
        <v>52</v>
      </c>
      <c r="K177" s="29">
        <v>8628</v>
      </c>
      <c r="L177" s="29">
        <v>0</v>
      </c>
      <c r="M177" s="29">
        <f t="shared" si="14"/>
        <v>0</v>
      </c>
      <c r="N177" s="29">
        <v>0</v>
      </c>
      <c r="O177" s="29">
        <v>0</v>
      </c>
      <c r="P177" s="29">
        <v>26.65228996735145</v>
      </c>
      <c r="Q177" s="29">
        <f t="shared" si="12"/>
        <v>0.33653868944058019</v>
      </c>
      <c r="R177" s="29">
        <v>0.4565623086382109</v>
      </c>
      <c r="S177" s="29">
        <f t="shared" si="13"/>
        <v>0.12888766706655352</v>
      </c>
      <c r="T177" s="29">
        <v>0.99211596246189515</v>
      </c>
      <c r="U177" s="29">
        <v>5.4292899999999999</v>
      </c>
      <c r="V177" s="5">
        <v>26</v>
      </c>
      <c r="W177" s="5">
        <v>2</v>
      </c>
      <c r="X177" s="5">
        <v>4.6666666666666696</v>
      </c>
      <c r="Y177" s="5">
        <v>6.6666666666666696</v>
      </c>
      <c r="Z177" s="5">
        <v>900</v>
      </c>
      <c r="AA177" s="29" t="s">
        <v>2233</v>
      </c>
      <c r="AB177" s="34"/>
      <c r="AC177" s="29">
        <v>9044</v>
      </c>
      <c r="AD177" s="29">
        <v>339.33224999999999</v>
      </c>
      <c r="AE177" s="29">
        <v>26.652343999999999</v>
      </c>
      <c r="AF177" s="29">
        <v>90.43</v>
      </c>
      <c r="AG177" s="29">
        <v>307.59259600000001</v>
      </c>
      <c r="AH177" s="29">
        <v>30.759260000000001</v>
      </c>
      <c r="AI177" s="29">
        <v>3.7522E-2</v>
      </c>
      <c r="AJ177" s="29">
        <v>1.7197E-2</v>
      </c>
      <c r="AK177" s="29">
        <v>0.45832299999999998</v>
      </c>
      <c r="AL177" s="29">
        <v>3.4325000000000001E-2</v>
      </c>
      <c r="AM177" s="29">
        <v>3.2500000000000001E-2</v>
      </c>
      <c r="AN177" s="29">
        <v>0</v>
      </c>
      <c r="AO177" s="29">
        <v>0</v>
      </c>
      <c r="AP177" s="29">
        <v>0</v>
      </c>
      <c r="AQ177" s="29">
        <v>0</v>
      </c>
      <c r="AR177" s="29">
        <v>0</v>
      </c>
      <c r="AS177" s="29">
        <v>0</v>
      </c>
      <c r="AT177" s="29">
        <v>0</v>
      </c>
      <c r="AU177" s="29">
        <v>0</v>
      </c>
      <c r="AV177" s="29">
        <v>0</v>
      </c>
      <c r="AW177" s="29">
        <v>0</v>
      </c>
      <c r="AX177" s="29">
        <v>0</v>
      </c>
      <c r="AY177" s="29">
        <v>0</v>
      </c>
      <c r="AZ177" s="29">
        <v>0</v>
      </c>
      <c r="BA177" s="29">
        <v>0</v>
      </c>
      <c r="BB177" s="29">
        <v>0</v>
      </c>
      <c r="BC177" s="29">
        <v>0</v>
      </c>
      <c r="BD177" s="29">
        <v>0</v>
      </c>
      <c r="BE177" s="29">
        <v>0</v>
      </c>
      <c r="BF177" s="31"/>
    </row>
    <row r="178" spans="1:58" s="29" customFormat="1" x14ac:dyDescent="0.25">
      <c r="A178" s="29" t="s">
        <v>1179</v>
      </c>
      <c r="B178" s="29">
        <v>4</v>
      </c>
      <c r="C178" s="29" t="s">
        <v>9</v>
      </c>
      <c r="D178" s="29">
        <v>2</v>
      </c>
      <c r="E178" s="29" t="s">
        <v>1</v>
      </c>
      <c r="F178" s="29" t="s">
        <v>830</v>
      </c>
      <c r="G178" s="29" t="s">
        <v>245</v>
      </c>
      <c r="H178" s="12">
        <v>82.843730561734773</v>
      </c>
      <c r="I178" s="12">
        <v>69.395817564400772</v>
      </c>
      <c r="J178" s="5" t="s">
        <v>52</v>
      </c>
      <c r="K178" s="29">
        <v>6452</v>
      </c>
      <c r="L178" s="29">
        <v>0</v>
      </c>
      <c r="M178" s="29">
        <f t="shared" si="14"/>
        <v>0</v>
      </c>
      <c r="N178" s="29">
        <v>0</v>
      </c>
      <c r="O178" s="29">
        <v>0</v>
      </c>
      <c r="P178" s="29">
        <v>26.536903759274676</v>
      </c>
      <c r="Q178" s="29">
        <f t="shared" si="12"/>
        <v>0.22115248136380572</v>
      </c>
      <c r="R178" s="29">
        <v>0.43808848159511926</v>
      </c>
      <c r="S178" s="29">
        <f t="shared" si="13"/>
        <v>0.14736149410964516</v>
      </c>
      <c r="T178" s="29">
        <v>0.90725140596064591</v>
      </c>
      <c r="U178" s="29">
        <v>5.4292899999999999</v>
      </c>
      <c r="V178" s="5">
        <v>26</v>
      </c>
      <c r="W178" s="5">
        <v>2</v>
      </c>
      <c r="X178" s="5">
        <v>4.6666666666666696</v>
      </c>
      <c r="Y178" s="5">
        <v>6.6666666666666696</v>
      </c>
      <c r="Z178" s="5">
        <v>900</v>
      </c>
      <c r="AA178" s="29" t="s">
        <v>2233</v>
      </c>
      <c r="AB178" s="34"/>
      <c r="AC178" s="29">
        <v>8063</v>
      </c>
      <c r="AD178" s="29">
        <v>302.75599999999997</v>
      </c>
      <c r="AE178" s="29">
        <v>26.632007000000002</v>
      </c>
      <c r="AF178" s="29">
        <v>80.62</v>
      </c>
      <c r="AG178" s="29">
        <v>260.75163600000002</v>
      </c>
      <c r="AH178" s="29">
        <v>26.075164000000001</v>
      </c>
      <c r="AI178" s="29">
        <v>3.7540999999999998E-2</v>
      </c>
      <c r="AJ178" s="29">
        <v>1.6267E-2</v>
      </c>
      <c r="AK178" s="29">
        <v>0.43329800000000002</v>
      </c>
      <c r="AL178" s="29">
        <v>3.49E-2</v>
      </c>
      <c r="AM178" s="29">
        <v>3.2500000000000001E-2</v>
      </c>
      <c r="AN178" s="29">
        <v>0</v>
      </c>
      <c r="AO178" s="29">
        <v>0</v>
      </c>
      <c r="AP178" s="29">
        <v>0</v>
      </c>
      <c r="AQ178" s="29">
        <v>0</v>
      </c>
      <c r="AR178" s="29">
        <v>0</v>
      </c>
      <c r="AS178" s="29">
        <v>0</v>
      </c>
      <c r="AT178" s="29">
        <v>0</v>
      </c>
      <c r="AU178" s="29">
        <v>0</v>
      </c>
      <c r="AV178" s="29">
        <v>0</v>
      </c>
      <c r="AW178" s="29">
        <v>0</v>
      </c>
      <c r="AX178" s="29">
        <v>0</v>
      </c>
      <c r="AY178" s="29">
        <v>0</v>
      </c>
      <c r="AZ178" s="29">
        <v>0</v>
      </c>
      <c r="BA178" s="29">
        <v>0</v>
      </c>
      <c r="BB178" s="29">
        <v>0</v>
      </c>
      <c r="BC178" s="29">
        <v>0</v>
      </c>
      <c r="BD178" s="29">
        <v>0</v>
      </c>
      <c r="BE178" s="29">
        <v>0</v>
      </c>
      <c r="BF178" s="31"/>
    </row>
    <row r="179" spans="1:58" s="29" customFormat="1" x14ac:dyDescent="0.25">
      <c r="A179" s="29" t="s">
        <v>1179</v>
      </c>
      <c r="B179" s="29">
        <v>4</v>
      </c>
      <c r="C179" s="29" t="s">
        <v>10</v>
      </c>
      <c r="D179" s="29">
        <v>13</v>
      </c>
      <c r="E179" s="29" t="s">
        <v>1</v>
      </c>
      <c r="F179" s="29" t="s">
        <v>830</v>
      </c>
      <c r="G179" s="29" t="s">
        <v>245</v>
      </c>
      <c r="H179" s="12">
        <v>82.843730561734773</v>
      </c>
      <c r="I179" s="12">
        <v>69.395817564400772</v>
      </c>
      <c r="J179" s="5" t="s">
        <v>52</v>
      </c>
      <c r="K179" s="29">
        <v>6561</v>
      </c>
      <c r="L179" s="29">
        <v>9</v>
      </c>
      <c r="M179" s="29">
        <f t="shared" si="14"/>
        <v>0.1371742112482853</v>
      </c>
      <c r="N179" s="29">
        <v>0.11027500000000146</v>
      </c>
      <c r="O179" s="29">
        <v>4.1129733042893175E-3</v>
      </c>
      <c r="P179" s="29">
        <v>26.985217849442215</v>
      </c>
      <c r="Q179" s="29">
        <f t="shared" si="12"/>
        <v>0.66946657153134481</v>
      </c>
      <c r="R179" s="29">
        <v>0.48062013248404473</v>
      </c>
      <c r="S179" s="29">
        <f t="shared" si="13"/>
        <v>0.1048298432207197</v>
      </c>
      <c r="T179" s="29">
        <v>0.90725140596064591</v>
      </c>
      <c r="U179" s="29">
        <v>5.4292899999999999</v>
      </c>
      <c r="V179" s="5">
        <v>26</v>
      </c>
      <c r="W179" s="5">
        <v>2</v>
      </c>
      <c r="X179" s="5">
        <v>4.6666666666666696</v>
      </c>
      <c r="Y179" s="5">
        <v>6.6666666666666696</v>
      </c>
      <c r="Z179" s="5">
        <v>900</v>
      </c>
      <c r="AA179" s="29" t="s">
        <v>2233</v>
      </c>
      <c r="AB179" s="34"/>
      <c r="AC179" s="29">
        <v>8122</v>
      </c>
      <c r="AD179" s="29">
        <v>302.75599999999997</v>
      </c>
      <c r="AE179" s="29">
        <v>26.826884</v>
      </c>
      <c r="AF179" s="29">
        <v>81.209999999999994</v>
      </c>
      <c r="AG179" s="29">
        <v>273.74573199999998</v>
      </c>
      <c r="AH179" s="29">
        <v>27.374573000000002</v>
      </c>
      <c r="AI179" s="29">
        <v>3.7268000000000003E-2</v>
      </c>
      <c r="AJ179" s="29">
        <v>1.7843999999999999E-2</v>
      </c>
      <c r="AK179" s="29">
        <v>0.47878900000000002</v>
      </c>
      <c r="AL179" s="29">
        <v>3.4174999999999997E-2</v>
      </c>
      <c r="AM179" s="29">
        <v>3.2500000000000001E-2</v>
      </c>
      <c r="AN179" s="29">
        <v>1</v>
      </c>
      <c r="AO179" s="29">
        <v>3.3029999999999999E-3</v>
      </c>
      <c r="AP179" s="29">
        <v>0.19817899999999999</v>
      </c>
      <c r="AQ179" s="29">
        <v>0.86185699999999998</v>
      </c>
      <c r="AR179" s="29">
        <v>1.4757499999999999</v>
      </c>
      <c r="AS179" s="29">
        <v>0</v>
      </c>
      <c r="AT179" s="29">
        <v>70</v>
      </c>
      <c r="AU179" s="29">
        <v>0</v>
      </c>
      <c r="AV179" s="29">
        <v>2.1388000000000001E-2</v>
      </c>
      <c r="AW179" s="29">
        <v>5.9579999999999998E-3</v>
      </c>
      <c r="AX179" s="29">
        <v>46.755887000000001</v>
      </c>
      <c r="AY179" s="29">
        <v>0</v>
      </c>
      <c r="AZ179" s="29">
        <v>125.39185000000001</v>
      </c>
      <c r="BA179" s="29">
        <v>0</v>
      </c>
      <c r="BB179" s="29">
        <v>0</v>
      </c>
      <c r="BC179" s="29">
        <v>0</v>
      </c>
      <c r="BD179" s="29">
        <v>5.0956279999999996</v>
      </c>
      <c r="BE179" s="29">
        <v>0.37267800000000001</v>
      </c>
      <c r="BF179" s="31"/>
    </row>
    <row r="180" spans="1:58" s="29" customFormat="1" x14ac:dyDescent="0.25">
      <c r="A180" s="29" t="s">
        <v>1180</v>
      </c>
      <c r="B180" s="29">
        <v>4</v>
      </c>
      <c r="C180" s="29" t="s">
        <v>9</v>
      </c>
      <c r="D180" s="29">
        <v>2</v>
      </c>
      <c r="E180" s="29" t="s">
        <v>1</v>
      </c>
      <c r="F180" s="29" t="s">
        <v>830</v>
      </c>
      <c r="G180" s="29" t="s">
        <v>245</v>
      </c>
      <c r="H180" s="12">
        <v>82.843730561734773</v>
      </c>
      <c r="I180" s="12">
        <v>69.395817564400772</v>
      </c>
      <c r="J180" s="5" t="s">
        <v>52</v>
      </c>
      <c r="K180" s="29">
        <v>2670</v>
      </c>
      <c r="L180" s="29">
        <v>0</v>
      </c>
      <c r="M180" s="29">
        <f t="shared" si="14"/>
        <v>0</v>
      </c>
      <c r="N180" s="29">
        <v>0</v>
      </c>
      <c r="O180" s="29">
        <v>0</v>
      </c>
      <c r="P180" s="29">
        <v>9.1439356297222165</v>
      </c>
      <c r="Q180" s="29">
        <f t="shared" si="12"/>
        <v>17.171815648188655</v>
      </c>
      <c r="R180" s="29">
        <v>0.48223203893321637</v>
      </c>
      <c r="S180" s="29">
        <f t="shared" si="13"/>
        <v>0.10321793677154806</v>
      </c>
      <c r="T180" s="29">
        <v>0.98364997560951772</v>
      </c>
      <c r="U180" s="29">
        <v>5.4292899999999999</v>
      </c>
      <c r="V180" s="5">
        <v>26</v>
      </c>
      <c r="W180" s="5">
        <v>2</v>
      </c>
      <c r="X180" s="5">
        <v>4.6666666666666696</v>
      </c>
      <c r="Y180" s="5">
        <v>6.6666666666666696</v>
      </c>
      <c r="Z180" s="5">
        <v>900</v>
      </c>
      <c r="AA180" s="29" t="s">
        <v>2233</v>
      </c>
      <c r="AB180" s="34"/>
      <c r="AC180" s="29">
        <v>2745</v>
      </c>
      <c r="AD180" s="29">
        <v>299.55515000000003</v>
      </c>
      <c r="AE180" s="29">
        <v>9.1635880000000007</v>
      </c>
      <c r="AF180" s="29">
        <v>27.42</v>
      </c>
      <c r="AG180" s="29">
        <v>45.885767000000001</v>
      </c>
      <c r="AH180" s="29">
        <v>4.5885769999999999</v>
      </c>
      <c r="AI180" s="29">
        <v>0.10906200000000001</v>
      </c>
      <c r="AJ180" s="29">
        <v>5.2270999999999998E-2</v>
      </c>
      <c r="AK180" s="29">
        <v>0.479273</v>
      </c>
      <c r="AL180" s="29">
        <v>9.8436999999999997E-2</v>
      </c>
      <c r="AM180" s="29">
        <v>8.2500000000000004E-2</v>
      </c>
      <c r="AN180" s="29">
        <v>0</v>
      </c>
      <c r="AO180" s="29">
        <v>0</v>
      </c>
      <c r="AP180" s="29">
        <v>0</v>
      </c>
      <c r="AQ180" s="29">
        <v>0</v>
      </c>
      <c r="AR180" s="29">
        <v>0</v>
      </c>
      <c r="AS180" s="29">
        <v>0</v>
      </c>
      <c r="AT180" s="29">
        <v>0</v>
      </c>
      <c r="AU180" s="29">
        <v>0</v>
      </c>
      <c r="AV180" s="29">
        <v>0</v>
      </c>
      <c r="AW180" s="29">
        <v>0</v>
      </c>
      <c r="AX180" s="29">
        <v>0</v>
      </c>
      <c r="AY180" s="29">
        <v>0</v>
      </c>
      <c r="AZ180" s="29">
        <v>0</v>
      </c>
      <c r="BA180" s="29">
        <v>0</v>
      </c>
      <c r="BB180" s="29">
        <v>0</v>
      </c>
      <c r="BC180" s="29">
        <v>0</v>
      </c>
      <c r="BD180" s="29">
        <v>0</v>
      </c>
      <c r="BE180" s="29">
        <v>0</v>
      </c>
      <c r="BF180" s="31"/>
    </row>
    <row r="181" spans="1:58" s="29" customFormat="1" x14ac:dyDescent="0.25">
      <c r="A181" s="29" t="s">
        <v>1180</v>
      </c>
      <c r="B181" s="29">
        <v>4</v>
      </c>
      <c r="C181" s="29" t="s">
        <v>12</v>
      </c>
      <c r="D181" s="29">
        <v>5</v>
      </c>
      <c r="E181" s="29" t="s">
        <v>1</v>
      </c>
      <c r="F181" s="29" t="s">
        <v>830</v>
      </c>
      <c r="G181" s="29" t="s">
        <v>245</v>
      </c>
      <c r="H181" s="12">
        <v>82.843730561734773</v>
      </c>
      <c r="I181" s="12">
        <v>69.395817564400772</v>
      </c>
      <c r="J181" s="5" t="s">
        <v>52</v>
      </c>
      <c r="K181" s="29">
        <v>7268</v>
      </c>
      <c r="L181" s="29">
        <v>7</v>
      </c>
      <c r="M181" s="29">
        <f t="shared" si="14"/>
        <v>9.6312603192074853E-2</v>
      </c>
      <c r="N181" s="29">
        <v>8.5724999999996498E-2</v>
      </c>
      <c r="O181" s="29">
        <v>3.4246949924053248E-3</v>
      </c>
      <c r="P181" s="29">
        <v>24.890683204801899</v>
      </c>
      <c r="Q181" s="29">
        <f t="shared" si="12"/>
        <v>1.4250680731089709</v>
      </c>
      <c r="R181" s="29">
        <v>0.49906538561062358</v>
      </c>
      <c r="S181" s="29">
        <f t="shared" si="13"/>
        <v>8.6384590094140845E-2</v>
      </c>
      <c r="T181" s="29">
        <v>0.98745771504587676</v>
      </c>
      <c r="U181" s="29">
        <v>5.4292899999999999</v>
      </c>
      <c r="V181" s="5">
        <v>26</v>
      </c>
      <c r="W181" s="5">
        <v>2</v>
      </c>
      <c r="X181" s="5">
        <v>4.6666666666666696</v>
      </c>
      <c r="Y181" s="5">
        <v>6.6666666666666696</v>
      </c>
      <c r="Z181" s="5">
        <v>900</v>
      </c>
      <c r="AA181" s="29" t="s">
        <v>2233</v>
      </c>
      <c r="AB181" s="34"/>
      <c r="AC181" s="29">
        <v>7461</v>
      </c>
      <c r="AD181" s="29">
        <v>299.55515000000003</v>
      </c>
      <c r="AE181" s="29">
        <v>24.906932999999999</v>
      </c>
      <c r="AF181" s="29">
        <v>74.599999999999994</v>
      </c>
      <c r="AG181" s="29">
        <v>233.75363100000001</v>
      </c>
      <c r="AH181" s="29">
        <v>23.375363</v>
      </c>
      <c r="AI181" s="29">
        <v>4.0148000000000003E-2</v>
      </c>
      <c r="AJ181" s="29">
        <v>1.9935999999999999E-2</v>
      </c>
      <c r="AK181" s="29">
        <v>0.49656800000000001</v>
      </c>
      <c r="AL181" s="29">
        <v>3.5936999999999997E-2</v>
      </c>
      <c r="AM181" s="29">
        <v>3.2500000000000001E-2</v>
      </c>
      <c r="AN181" s="29">
        <v>0</v>
      </c>
      <c r="AO181" s="29">
        <v>0</v>
      </c>
      <c r="AP181" s="29">
        <v>0</v>
      </c>
      <c r="AQ181" s="29">
        <v>0</v>
      </c>
      <c r="AR181" s="29">
        <v>0</v>
      </c>
      <c r="AS181" s="29">
        <v>0</v>
      </c>
      <c r="AT181" s="29">
        <v>0</v>
      </c>
      <c r="AU181" s="29">
        <v>0</v>
      </c>
      <c r="AV181" s="29">
        <v>0</v>
      </c>
      <c r="AW181" s="29">
        <v>0</v>
      </c>
      <c r="AX181" s="29">
        <v>0</v>
      </c>
      <c r="AY181" s="29">
        <v>0</v>
      </c>
      <c r="AZ181" s="29">
        <v>0</v>
      </c>
      <c r="BA181" s="29">
        <v>0</v>
      </c>
      <c r="BB181" s="29">
        <v>0</v>
      </c>
      <c r="BC181" s="29">
        <v>0</v>
      </c>
      <c r="BD181" s="29">
        <v>0</v>
      </c>
      <c r="BE181" s="29">
        <v>0</v>
      </c>
      <c r="BF181" s="31"/>
    </row>
    <row r="182" spans="1:58" s="29" customFormat="1" x14ac:dyDescent="0.25">
      <c r="A182" s="29" t="s">
        <v>1180</v>
      </c>
      <c r="B182" s="29">
        <v>4</v>
      </c>
      <c r="C182" s="29" t="s">
        <v>21</v>
      </c>
      <c r="D182" s="29">
        <v>7</v>
      </c>
      <c r="E182" s="29" t="s">
        <v>1</v>
      </c>
      <c r="F182" s="29" t="s">
        <v>830</v>
      </c>
      <c r="G182" s="29" t="s">
        <v>245</v>
      </c>
      <c r="H182" s="12">
        <v>82.843730561734773</v>
      </c>
      <c r="I182" s="12">
        <v>69.395817564400772</v>
      </c>
      <c r="J182" s="5" t="s">
        <v>51</v>
      </c>
      <c r="K182" s="29">
        <v>19538</v>
      </c>
      <c r="L182" s="29">
        <v>7</v>
      </c>
      <c r="M182" s="29">
        <f t="shared" si="14"/>
        <v>3.5827617975227759E-2</v>
      </c>
      <c r="N182" s="29">
        <v>7.1999999999983189E-3</v>
      </c>
      <c r="O182" s="29">
        <v>6.8493899848106497E-3</v>
      </c>
      <c r="P182" s="29">
        <v>66.911690761615233</v>
      </c>
      <c r="Q182" s="29">
        <f t="shared" si="12"/>
        <v>40.595939483704363</v>
      </c>
      <c r="R182" s="29">
        <v>0.36043670315549403</v>
      </c>
      <c r="S182" s="29">
        <f t="shared" si="13"/>
        <v>0.22501327254927039</v>
      </c>
      <c r="T182" s="29">
        <v>1.0010806872625129</v>
      </c>
      <c r="U182" s="29">
        <v>5.4292899999999999</v>
      </c>
      <c r="V182" s="5">
        <v>26</v>
      </c>
      <c r="W182" s="5">
        <v>2</v>
      </c>
      <c r="X182" s="5">
        <v>4.6666666666666696</v>
      </c>
      <c r="Y182" s="5">
        <v>6.6666666666666696</v>
      </c>
      <c r="Z182" s="5">
        <v>900</v>
      </c>
      <c r="AA182" s="29" t="s">
        <v>2233</v>
      </c>
      <c r="AB182" s="34"/>
      <c r="AC182" s="29">
        <v>20025</v>
      </c>
      <c r="AD182" s="29">
        <v>299.55515000000003</v>
      </c>
      <c r="AE182" s="29">
        <v>66.849125999999998</v>
      </c>
      <c r="AF182" s="29">
        <v>200.24</v>
      </c>
      <c r="AG182" s="29">
        <v>1157.2250610000001</v>
      </c>
      <c r="AH182" s="29">
        <v>115.722506</v>
      </c>
      <c r="AI182" s="29">
        <v>1.4957E-2</v>
      </c>
      <c r="AJ182" s="29">
        <v>5.4209999999999996E-3</v>
      </c>
      <c r="AK182" s="29">
        <v>0.36242400000000002</v>
      </c>
      <c r="AL182" s="29">
        <v>1.41E-2</v>
      </c>
      <c r="AM182" s="29">
        <v>1.2500000000000001E-2</v>
      </c>
      <c r="AN182" s="29">
        <v>0</v>
      </c>
      <c r="AO182" s="29">
        <v>0</v>
      </c>
      <c r="AP182" s="29">
        <v>0</v>
      </c>
      <c r="AQ182" s="29">
        <v>0</v>
      </c>
      <c r="AR182" s="29">
        <v>0</v>
      </c>
      <c r="AS182" s="29">
        <v>0</v>
      </c>
      <c r="AT182" s="29">
        <v>0</v>
      </c>
      <c r="AU182" s="29">
        <v>0</v>
      </c>
      <c r="AV182" s="29">
        <v>0</v>
      </c>
      <c r="AW182" s="29">
        <v>0</v>
      </c>
      <c r="AX182" s="29">
        <v>0</v>
      </c>
      <c r="AY182" s="29">
        <v>0</v>
      </c>
      <c r="AZ182" s="29">
        <v>0</v>
      </c>
      <c r="BA182" s="29">
        <v>0</v>
      </c>
      <c r="BB182" s="29">
        <v>0</v>
      </c>
      <c r="BC182" s="29">
        <v>0</v>
      </c>
      <c r="BD182" s="29">
        <v>0</v>
      </c>
      <c r="BE182" s="29">
        <v>0</v>
      </c>
      <c r="BF182" s="31"/>
    </row>
    <row r="183" spans="1:58" s="29" customFormat="1" x14ac:dyDescent="0.25">
      <c r="A183" s="29" t="s">
        <v>1180</v>
      </c>
      <c r="B183" s="29">
        <v>4</v>
      </c>
      <c r="C183" s="29" t="s">
        <v>13</v>
      </c>
      <c r="D183" s="29">
        <v>11</v>
      </c>
      <c r="E183" s="29" t="s">
        <v>1</v>
      </c>
      <c r="F183" s="29" t="s">
        <v>830</v>
      </c>
      <c r="G183" s="29" t="s">
        <v>245</v>
      </c>
      <c r="H183" s="12">
        <v>82.843730561734773</v>
      </c>
      <c r="I183" s="12">
        <v>69.395817564400772</v>
      </c>
      <c r="J183" s="5" t="s">
        <v>50</v>
      </c>
      <c r="K183" s="29">
        <v>7677</v>
      </c>
      <c r="L183" s="29">
        <v>0</v>
      </c>
      <c r="M183" s="29">
        <f t="shared" si="14"/>
        <v>0</v>
      </c>
      <c r="N183" s="29">
        <v>0</v>
      </c>
      <c r="O183" s="29">
        <v>0</v>
      </c>
      <c r="P183" s="29">
        <v>26.291383456695677</v>
      </c>
      <c r="Q183" s="29">
        <f t="shared" si="12"/>
        <v>2.436782121519343E-2</v>
      </c>
      <c r="R183" s="29">
        <v>0.44129221810831448</v>
      </c>
      <c r="S183" s="29">
        <f t="shared" si="13"/>
        <v>0.14415775759644994</v>
      </c>
      <c r="T183" s="29">
        <v>0.97073641276791955</v>
      </c>
      <c r="U183" s="29">
        <v>5.4292899999999999</v>
      </c>
      <c r="V183" s="5">
        <v>26</v>
      </c>
      <c r="W183" s="5">
        <v>2</v>
      </c>
      <c r="X183" s="5">
        <v>4.6666666666666696</v>
      </c>
      <c r="Y183" s="5">
        <v>6.6666666666666696</v>
      </c>
      <c r="Z183" s="5">
        <v>900</v>
      </c>
      <c r="AA183" s="29" t="s">
        <v>2233</v>
      </c>
      <c r="AB183" s="34"/>
      <c r="AC183" s="29">
        <v>7873</v>
      </c>
      <c r="AD183" s="29">
        <v>299.55515000000003</v>
      </c>
      <c r="AE183" s="29">
        <v>26.282305999999998</v>
      </c>
      <c r="AF183" s="29">
        <v>78.72</v>
      </c>
      <c r="AG183" s="29">
        <v>246.47917100000001</v>
      </c>
      <c r="AH183" s="29">
        <v>24.647917</v>
      </c>
      <c r="AI183" s="29">
        <v>3.8039000000000003E-2</v>
      </c>
      <c r="AJ183" s="29">
        <v>1.6754000000000002E-2</v>
      </c>
      <c r="AK183" s="29">
        <v>0.44043300000000002</v>
      </c>
      <c r="AL183" s="29">
        <v>3.4924999999999998E-2</v>
      </c>
      <c r="AM183" s="29">
        <v>3.2500000000000001E-2</v>
      </c>
      <c r="AN183" s="29">
        <v>0</v>
      </c>
      <c r="AO183" s="29">
        <v>0</v>
      </c>
      <c r="AP183" s="29">
        <v>0</v>
      </c>
      <c r="AQ183" s="29">
        <v>0</v>
      </c>
      <c r="AR183" s="29">
        <v>0</v>
      </c>
      <c r="AS183" s="29">
        <v>0</v>
      </c>
      <c r="AT183" s="29">
        <v>0</v>
      </c>
      <c r="AU183" s="29">
        <v>0</v>
      </c>
      <c r="AV183" s="29">
        <v>0</v>
      </c>
      <c r="AW183" s="29">
        <v>0</v>
      </c>
      <c r="AX183" s="29">
        <v>0</v>
      </c>
      <c r="AY183" s="29">
        <v>0</v>
      </c>
      <c r="AZ183" s="29">
        <v>0</v>
      </c>
      <c r="BA183" s="29">
        <v>0</v>
      </c>
      <c r="BB183" s="29">
        <v>0</v>
      </c>
      <c r="BC183" s="29">
        <v>0</v>
      </c>
      <c r="BD183" s="29">
        <v>0</v>
      </c>
      <c r="BE183" s="29">
        <v>0</v>
      </c>
      <c r="BF183" s="31"/>
    </row>
    <row r="184" spans="1:58" s="29" customFormat="1" x14ac:dyDescent="0.25">
      <c r="A184" s="29" t="s">
        <v>1181</v>
      </c>
      <c r="B184" s="29">
        <v>4</v>
      </c>
      <c r="C184" s="29" t="s">
        <v>13</v>
      </c>
      <c r="D184" s="29">
        <v>11</v>
      </c>
      <c r="E184" s="29" t="s">
        <v>1</v>
      </c>
      <c r="F184" s="29" t="s">
        <v>830</v>
      </c>
      <c r="G184" s="29" t="s">
        <v>245</v>
      </c>
      <c r="H184" s="12">
        <v>82.843730561734773</v>
      </c>
      <c r="I184" s="12">
        <v>69.395817564400772</v>
      </c>
      <c r="J184" s="5" t="s">
        <v>52</v>
      </c>
      <c r="K184" s="29">
        <v>2288</v>
      </c>
      <c r="L184" s="29">
        <v>0</v>
      </c>
      <c r="M184" s="29">
        <f t="shared" si="14"/>
        <v>0</v>
      </c>
      <c r="N184" s="29">
        <v>0</v>
      </c>
      <c r="O184" s="29">
        <v>0</v>
      </c>
      <c r="P184" s="29">
        <v>10.549354956320883</v>
      </c>
      <c r="Q184" s="29">
        <f t="shared" si="12"/>
        <v>15.766396321589987</v>
      </c>
      <c r="R184" s="29">
        <v>0.46136302141428559</v>
      </c>
      <c r="S184" s="29">
        <f t="shared" si="13"/>
        <v>0.12408695429047883</v>
      </c>
      <c r="T184" s="29">
        <v>1.044269121153381</v>
      </c>
      <c r="U184" s="29">
        <v>5.4292899999999999</v>
      </c>
      <c r="V184" s="5">
        <v>26</v>
      </c>
      <c r="W184" s="5">
        <v>2</v>
      </c>
      <c r="X184" s="5">
        <v>4.6666666666666696</v>
      </c>
      <c r="Y184" s="5">
        <v>6.6666666666666696</v>
      </c>
      <c r="Z184" s="5">
        <v>900</v>
      </c>
      <c r="AA184" s="29" t="s">
        <v>2233</v>
      </c>
      <c r="AB184" s="34"/>
      <c r="AC184" s="29">
        <v>3145</v>
      </c>
      <c r="AD184" s="29">
        <v>304.496375</v>
      </c>
      <c r="AE184" s="29">
        <v>10.328530000000001</v>
      </c>
      <c r="AF184" s="29">
        <v>31.41</v>
      </c>
      <c r="AG184" s="29">
        <v>56.311295000000001</v>
      </c>
      <c r="AH184" s="29">
        <v>5.6311289999999996</v>
      </c>
      <c r="AI184" s="29">
        <v>9.6819000000000002E-2</v>
      </c>
      <c r="AJ184" s="29">
        <v>4.9113999999999998E-2</v>
      </c>
      <c r="AK184" s="29">
        <v>0.50727800000000001</v>
      </c>
      <c r="AL184" s="29">
        <v>8.5324999999999998E-2</v>
      </c>
      <c r="AM184" s="29">
        <v>7.7499999999999999E-2</v>
      </c>
      <c r="AN184" s="29">
        <v>0</v>
      </c>
      <c r="AO184" s="29">
        <v>0</v>
      </c>
      <c r="AP184" s="29">
        <v>0</v>
      </c>
      <c r="AQ184" s="29">
        <v>0</v>
      </c>
      <c r="AR184" s="29">
        <v>0</v>
      </c>
      <c r="AS184" s="29">
        <v>0</v>
      </c>
      <c r="AT184" s="29">
        <v>0</v>
      </c>
      <c r="AU184" s="29">
        <v>0</v>
      </c>
      <c r="AV184" s="29">
        <v>0</v>
      </c>
      <c r="AW184" s="29">
        <v>0</v>
      </c>
      <c r="AX184" s="29">
        <v>0</v>
      </c>
      <c r="AY184" s="29">
        <v>0</v>
      </c>
      <c r="AZ184" s="29">
        <v>0</v>
      </c>
      <c r="BA184" s="29">
        <v>0</v>
      </c>
      <c r="BB184" s="29">
        <v>0</v>
      </c>
      <c r="BC184" s="29">
        <v>0</v>
      </c>
      <c r="BD184" s="29">
        <v>0</v>
      </c>
      <c r="BE184" s="29">
        <v>0</v>
      </c>
      <c r="BF184" s="31"/>
    </row>
    <row r="185" spans="1:58" s="29" customFormat="1" x14ac:dyDescent="0.25">
      <c r="A185" s="29" t="s">
        <v>1181</v>
      </c>
      <c r="B185" s="29">
        <v>4</v>
      </c>
      <c r="C185" s="29" t="s">
        <v>5</v>
      </c>
      <c r="D185" s="29">
        <v>14</v>
      </c>
      <c r="E185" s="29" t="s">
        <v>1</v>
      </c>
      <c r="F185" s="29" t="s">
        <v>830</v>
      </c>
      <c r="G185" s="29" t="s">
        <v>245</v>
      </c>
      <c r="H185" s="12">
        <v>82.843730561734773</v>
      </c>
      <c r="I185" s="12">
        <v>69.395817564400772</v>
      </c>
      <c r="J185" s="5" t="s">
        <v>50</v>
      </c>
      <c r="K185" s="29">
        <v>16119</v>
      </c>
      <c r="L185" s="29">
        <v>4</v>
      </c>
      <c r="M185" s="29">
        <f t="shared" si="14"/>
        <v>2.4815435200694833E-2</v>
      </c>
      <c r="N185" s="29">
        <v>8.6750000000108685E-3</v>
      </c>
      <c r="O185" s="29">
        <v>4.6107320613290575E-3</v>
      </c>
      <c r="P185" s="29">
        <v>74.320390096563074</v>
      </c>
      <c r="Q185" s="29">
        <f t="shared" si="12"/>
        <v>48.004638818652204</v>
      </c>
      <c r="R185" s="29">
        <v>0.41032691081816608</v>
      </c>
      <c r="S185" s="29">
        <f t="shared" si="13"/>
        <v>0.17512306488659835</v>
      </c>
      <c r="T185" s="29">
        <v>1.007915901850954</v>
      </c>
      <c r="U185" s="29">
        <v>5.4292899999999999</v>
      </c>
      <c r="V185" s="5">
        <v>26</v>
      </c>
      <c r="W185" s="5">
        <v>2</v>
      </c>
      <c r="X185" s="5">
        <v>4.6666666666666696</v>
      </c>
      <c r="Y185" s="5">
        <v>6.6666666666666696</v>
      </c>
      <c r="Z185" s="5">
        <v>900</v>
      </c>
      <c r="AA185" s="29" t="s">
        <v>2233</v>
      </c>
      <c r="AB185" s="34"/>
      <c r="AC185" s="29">
        <v>22564</v>
      </c>
      <c r="AD185" s="29">
        <v>304.496375</v>
      </c>
      <c r="AE185" s="29">
        <v>74.102688000000001</v>
      </c>
      <c r="AF185" s="29">
        <v>225.63</v>
      </c>
      <c r="AG185" s="29">
        <v>1175.826362</v>
      </c>
      <c r="AH185" s="29">
        <v>117.58263599999999</v>
      </c>
      <c r="AI185" s="29">
        <v>1.3493E-2</v>
      </c>
      <c r="AJ185" s="29">
        <v>6.3239999999999998E-3</v>
      </c>
      <c r="AK185" s="29">
        <v>0.46869300000000003</v>
      </c>
      <c r="AL185" s="29">
        <v>1.24E-2</v>
      </c>
      <c r="AM185" s="29">
        <v>1.2500000000000001E-2</v>
      </c>
      <c r="AN185" s="29">
        <v>1</v>
      </c>
      <c r="AO185" s="29">
        <v>3.284E-3</v>
      </c>
      <c r="AP185" s="29">
        <v>0.197047</v>
      </c>
      <c r="AQ185" s="29">
        <v>0.239319</v>
      </c>
      <c r="AR185" s="29">
        <v>0.35154999999999997</v>
      </c>
      <c r="AS185" s="29">
        <v>0</v>
      </c>
      <c r="AT185" s="29">
        <v>54</v>
      </c>
      <c r="AU185" s="29">
        <v>0</v>
      </c>
      <c r="AV185" s="29">
        <v>6.633E-3</v>
      </c>
      <c r="AW185" s="29">
        <v>2.598E-3</v>
      </c>
      <c r="AX185" s="29">
        <v>150.76091600000001</v>
      </c>
      <c r="AY185" s="29">
        <v>0</v>
      </c>
      <c r="AZ185" s="29">
        <v>533.33333300000004</v>
      </c>
      <c r="BA185" s="29">
        <v>0</v>
      </c>
      <c r="BB185" s="29">
        <v>0</v>
      </c>
      <c r="BC185" s="29">
        <v>0</v>
      </c>
      <c r="BD185" s="29">
        <v>5.9497210000000003</v>
      </c>
      <c r="BE185" s="29">
        <v>0.37267800000000001</v>
      </c>
      <c r="BF185" s="31"/>
    </row>
    <row r="186" spans="1:58" s="29" customFormat="1" x14ac:dyDescent="0.25">
      <c r="A186" s="29" t="s">
        <v>1181</v>
      </c>
      <c r="B186" s="29">
        <v>4</v>
      </c>
      <c r="C186" s="29" t="s">
        <v>28</v>
      </c>
      <c r="D186" s="29">
        <v>15</v>
      </c>
      <c r="E186" s="29" t="s">
        <v>1</v>
      </c>
      <c r="F186" s="29" t="s">
        <v>830</v>
      </c>
      <c r="G186" s="29" t="s">
        <v>245</v>
      </c>
      <c r="H186" s="12">
        <v>82.843730561734773</v>
      </c>
      <c r="I186" s="12">
        <v>69.395817564400772</v>
      </c>
      <c r="J186" s="5" t="s">
        <v>50</v>
      </c>
      <c r="K186" s="29">
        <v>5591</v>
      </c>
      <c r="L186" s="29">
        <v>0</v>
      </c>
      <c r="M186" s="29">
        <f t="shared" si="14"/>
        <v>0</v>
      </c>
      <c r="N186" s="29">
        <v>0</v>
      </c>
      <c r="O186" s="29">
        <v>0</v>
      </c>
      <c r="P186" s="29">
        <v>25.778602954890761</v>
      </c>
      <c r="Q186" s="29">
        <f t="shared" si="12"/>
        <v>0.53714832302010862</v>
      </c>
      <c r="R186" s="29">
        <v>0.45744235117305015</v>
      </c>
      <c r="S186" s="29">
        <f t="shared" si="13"/>
        <v>0.12800762453171427</v>
      </c>
      <c r="T186" s="29">
        <v>1.0317743406771147</v>
      </c>
      <c r="U186" s="29">
        <v>5.4292899999999999</v>
      </c>
      <c r="V186" s="5">
        <v>26</v>
      </c>
      <c r="W186" s="5">
        <v>2</v>
      </c>
      <c r="X186" s="5">
        <v>4.6666666666666696</v>
      </c>
      <c r="Y186" s="5">
        <v>6.6666666666666696</v>
      </c>
      <c r="Z186" s="5">
        <v>900</v>
      </c>
      <c r="AA186" s="29" t="s">
        <v>2233</v>
      </c>
      <c r="AB186" s="34"/>
      <c r="AC186" s="29">
        <v>8091</v>
      </c>
      <c r="AD186" s="29">
        <v>304.496375</v>
      </c>
      <c r="AE186" s="29">
        <v>26.571745</v>
      </c>
      <c r="AF186" s="29">
        <v>80.900000000000006</v>
      </c>
      <c r="AG186" s="29">
        <v>274.67149499999999</v>
      </c>
      <c r="AH186" s="29">
        <v>27.467148999999999</v>
      </c>
      <c r="AI186" s="29">
        <v>3.7617999999999999E-2</v>
      </c>
      <c r="AJ186" s="29">
        <v>1.7062000000000001E-2</v>
      </c>
      <c r="AK186" s="29">
        <v>0.45357199999999998</v>
      </c>
      <c r="AL186" s="29">
        <v>3.3862999999999997E-2</v>
      </c>
      <c r="AM186" s="29">
        <v>3.2500000000000001E-2</v>
      </c>
      <c r="AN186" s="29">
        <v>0</v>
      </c>
      <c r="AO186" s="29">
        <v>0</v>
      </c>
      <c r="AP186" s="29">
        <v>0</v>
      </c>
      <c r="AQ186" s="29">
        <v>0</v>
      </c>
      <c r="AR186" s="29">
        <v>0</v>
      </c>
      <c r="AS186" s="29">
        <v>0</v>
      </c>
      <c r="AT186" s="29">
        <v>0</v>
      </c>
      <c r="AU186" s="29">
        <v>0</v>
      </c>
      <c r="AV186" s="29">
        <v>0</v>
      </c>
      <c r="AW186" s="29">
        <v>0</v>
      </c>
      <c r="AX186" s="29">
        <v>0</v>
      </c>
      <c r="AY186" s="29">
        <v>0</v>
      </c>
      <c r="AZ186" s="29">
        <v>0</v>
      </c>
      <c r="BA186" s="29">
        <v>0</v>
      </c>
      <c r="BB186" s="29">
        <v>0</v>
      </c>
      <c r="BC186" s="29">
        <v>0</v>
      </c>
      <c r="BD186" s="29">
        <v>0</v>
      </c>
      <c r="BE186" s="29">
        <v>0</v>
      </c>
      <c r="BF186" s="31"/>
    </row>
    <row r="187" spans="1:58" s="29" customFormat="1" x14ac:dyDescent="0.25">
      <c r="A187" s="29" t="s">
        <v>1182</v>
      </c>
      <c r="B187" s="29">
        <v>4</v>
      </c>
      <c r="C187" s="29" t="s">
        <v>21</v>
      </c>
      <c r="D187" s="29">
        <v>7</v>
      </c>
      <c r="E187" s="29" t="s">
        <v>1</v>
      </c>
      <c r="F187" s="29" t="s">
        <v>830</v>
      </c>
      <c r="G187" s="29" t="s">
        <v>245</v>
      </c>
      <c r="H187" s="12">
        <v>82.843730561734773</v>
      </c>
      <c r="I187" s="12">
        <v>69.395817564400772</v>
      </c>
      <c r="J187" s="5" t="s">
        <v>52</v>
      </c>
      <c r="K187" s="29">
        <v>28148</v>
      </c>
      <c r="L187" s="29">
        <v>0</v>
      </c>
      <c r="M187" s="29">
        <f t="shared" si="14"/>
        <v>0</v>
      </c>
      <c r="N187" s="29">
        <v>0</v>
      </c>
      <c r="O187" s="29">
        <v>0</v>
      </c>
      <c r="P187" s="29">
        <v>97.228297293885149</v>
      </c>
      <c r="Q187" s="29">
        <f t="shared" si="12"/>
        <v>70.912546015974272</v>
      </c>
      <c r="R187" s="29">
        <v>0.30349322765452269</v>
      </c>
      <c r="S187" s="29">
        <f t="shared" si="13"/>
        <v>0.28195674805024173</v>
      </c>
      <c r="T187" s="29">
        <v>1.0067125716641885</v>
      </c>
      <c r="U187" s="29">
        <v>5.4292899999999999</v>
      </c>
      <c r="V187" s="5">
        <v>26</v>
      </c>
      <c r="W187" s="5">
        <v>2</v>
      </c>
      <c r="X187" s="5">
        <v>4.6666666666666696</v>
      </c>
      <c r="Y187" s="5">
        <v>6.6666666666666696</v>
      </c>
      <c r="Z187" s="5">
        <v>900</v>
      </c>
      <c r="AA187" s="29" t="s">
        <v>2233</v>
      </c>
      <c r="AB187" s="34"/>
      <c r="AC187" s="29">
        <v>29638</v>
      </c>
      <c r="AD187" s="29">
        <v>304.22677499999998</v>
      </c>
      <c r="AE187" s="29">
        <v>97.420748000000003</v>
      </c>
      <c r="AF187" s="29">
        <v>296.37</v>
      </c>
      <c r="AG187" s="29">
        <v>1905.162511</v>
      </c>
      <c r="AH187" s="29">
        <v>190.51625100000001</v>
      </c>
      <c r="AI187" s="29">
        <v>1.0263E-2</v>
      </c>
      <c r="AJ187" s="29">
        <v>3.1150000000000001E-3</v>
      </c>
      <c r="AK187" s="29">
        <v>0.303504</v>
      </c>
      <c r="AL187" s="29">
        <v>1.0024999999999999E-2</v>
      </c>
      <c r="AM187" s="29">
        <v>7.4999999999999997E-3</v>
      </c>
      <c r="AN187" s="29">
        <v>0</v>
      </c>
      <c r="AO187" s="29">
        <v>0</v>
      </c>
      <c r="AP187" s="29">
        <v>0</v>
      </c>
      <c r="AQ187" s="29">
        <v>0</v>
      </c>
      <c r="AR187" s="29">
        <v>0</v>
      </c>
      <c r="AS187" s="29">
        <v>0</v>
      </c>
      <c r="AT187" s="29">
        <v>0</v>
      </c>
      <c r="AU187" s="29">
        <v>0</v>
      </c>
      <c r="AV187" s="29">
        <v>0</v>
      </c>
      <c r="AW187" s="29">
        <v>0</v>
      </c>
      <c r="AX187" s="29">
        <v>0</v>
      </c>
      <c r="AY187" s="29">
        <v>0</v>
      </c>
      <c r="AZ187" s="29">
        <v>0</v>
      </c>
      <c r="BA187" s="29">
        <v>0</v>
      </c>
      <c r="BB187" s="29">
        <v>0</v>
      </c>
      <c r="BC187" s="29">
        <v>0</v>
      </c>
      <c r="BD187" s="29">
        <v>0</v>
      </c>
      <c r="BE187" s="29">
        <v>0</v>
      </c>
      <c r="BF187" s="31"/>
    </row>
    <row r="188" spans="1:58" s="29" customFormat="1" x14ac:dyDescent="0.25">
      <c r="A188" s="29" t="s">
        <v>1182</v>
      </c>
      <c r="B188" s="29">
        <v>4</v>
      </c>
      <c r="C188" s="29" t="s">
        <v>38</v>
      </c>
      <c r="D188" s="29">
        <v>9</v>
      </c>
      <c r="E188" s="29" t="s">
        <v>1</v>
      </c>
      <c r="F188" s="29" t="s">
        <v>830</v>
      </c>
      <c r="G188" s="29" t="s">
        <v>245</v>
      </c>
      <c r="H188" s="12">
        <v>82.843730561734773</v>
      </c>
      <c r="I188" s="12">
        <v>69.395817564400772</v>
      </c>
      <c r="J188" s="5" t="s">
        <v>50</v>
      </c>
      <c r="K188" s="29">
        <v>7524</v>
      </c>
      <c r="L188" s="29">
        <v>0</v>
      </c>
      <c r="M188" s="29">
        <f t="shared" si="14"/>
        <v>0</v>
      </c>
      <c r="N188" s="29">
        <v>0</v>
      </c>
      <c r="O188" s="29">
        <v>0</v>
      </c>
      <c r="P188" s="29">
        <v>25.989260652237881</v>
      </c>
      <c r="Q188" s="29">
        <f t="shared" si="12"/>
        <v>0.3264906256729887</v>
      </c>
      <c r="R188" s="29">
        <v>0.48597525408122277</v>
      </c>
      <c r="S188" s="29">
        <f t="shared" si="13"/>
        <v>9.9474721623541651E-2</v>
      </c>
      <c r="T188" s="29">
        <v>0.99946813522871503</v>
      </c>
      <c r="U188" s="29">
        <v>5.4292899999999999</v>
      </c>
      <c r="V188" s="5">
        <v>26</v>
      </c>
      <c r="W188" s="5">
        <v>2</v>
      </c>
      <c r="X188" s="5">
        <v>4.6666666666666696</v>
      </c>
      <c r="Y188" s="5">
        <v>6.6666666666666696</v>
      </c>
      <c r="Z188" s="5">
        <v>900</v>
      </c>
      <c r="AA188" s="29" t="s">
        <v>2233</v>
      </c>
      <c r="AB188" s="34"/>
      <c r="AC188" s="29">
        <v>7911</v>
      </c>
      <c r="AD188" s="29">
        <v>304.22677499999998</v>
      </c>
      <c r="AE188" s="29">
        <v>26.003627999999999</v>
      </c>
      <c r="AF188" s="29">
        <v>79.099999999999994</v>
      </c>
      <c r="AG188" s="29">
        <v>248.55770000000001</v>
      </c>
      <c r="AH188" s="29">
        <v>24.85577</v>
      </c>
      <c r="AI188" s="29">
        <v>3.8446000000000001E-2</v>
      </c>
      <c r="AJ188" s="29">
        <v>1.8613999999999999E-2</v>
      </c>
      <c r="AK188" s="29">
        <v>0.48414499999999999</v>
      </c>
      <c r="AL188" s="29">
        <v>3.4937000000000003E-2</v>
      </c>
      <c r="AM188" s="29">
        <v>3.2500000000000001E-2</v>
      </c>
      <c r="AN188" s="29">
        <v>0</v>
      </c>
      <c r="AO188" s="29">
        <v>0</v>
      </c>
      <c r="AP188" s="29">
        <v>0</v>
      </c>
      <c r="AQ188" s="29">
        <v>0</v>
      </c>
      <c r="AR188" s="29">
        <v>0</v>
      </c>
      <c r="AS188" s="29">
        <v>0</v>
      </c>
      <c r="AT188" s="29">
        <v>0</v>
      </c>
      <c r="AU188" s="29">
        <v>0</v>
      </c>
      <c r="AV188" s="29">
        <v>0</v>
      </c>
      <c r="AW188" s="29">
        <v>0</v>
      </c>
      <c r="AX188" s="29">
        <v>0</v>
      </c>
      <c r="AY188" s="29">
        <v>0</v>
      </c>
      <c r="AZ188" s="29">
        <v>0</v>
      </c>
      <c r="BA188" s="29">
        <v>0</v>
      </c>
      <c r="BB188" s="29">
        <v>0</v>
      </c>
      <c r="BC188" s="29">
        <v>0</v>
      </c>
      <c r="BD188" s="29">
        <v>0</v>
      </c>
      <c r="BE188" s="29">
        <v>0</v>
      </c>
      <c r="BF188" s="31"/>
    </row>
    <row r="189" spans="1:58" s="29" customFormat="1" x14ac:dyDescent="0.25">
      <c r="A189" s="29" t="s">
        <v>1182</v>
      </c>
      <c r="B189" s="29">
        <v>4</v>
      </c>
      <c r="C189" s="29" t="s">
        <v>10</v>
      </c>
      <c r="D189" s="29">
        <v>13</v>
      </c>
      <c r="E189" s="29" t="s">
        <v>1</v>
      </c>
      <c r="F189" s="29" t="s">
        <v>830</v>
      </c>
      <c r="G189" s="29" t="s">
        <v>245</v>
      </c>
      <c r="H189" s="12">
        <v>82.843730561734773</v>
      </c>
      <c r="I189" s="12">
        <v>69.395817564400772</v>
      </c>
      <c r="J189" s="5" t="s">
        <v>50</v>
      </c>
      <c r="K189" s="29">
        <v>19489</v>
      </c>
      <c r="L189" s="29">
        <v>0</v>
      </c>
      <c r="M189" s="29">
        <f t="shared" si="14"/>
        <v>0</v>
      </c>
      <c r="N189" s="29">
        <v>0</v>
      </c>
      <c r="O189" s="29">
        <v>0</v>
      </c>
      <c r="P189" s="29">
        <v>67.318540783022868</v>
      </c>
      <c r="Q189" s="29">
        <f t="shared" si="12"/>
        <v>41.002789505111998</v>
      </c>
      <c r="R189" s="29">
        <v>0.3633278673100413</v>
      </c>
      <c r="S189" s="29">
        <f t="shared" si="13"/>
        <v>0.22212210839472313</v>
      </c>
      <c r="T189" s="29">
        <v>1.0044611955458058</v>
      </c>
      <c r="U189" s="29">
        <v>5.4292899999999999</v>
      </c>
      <c r="V189" s="5">
        <v>26</v>
      </c>
      <c r="W189" s="5">
        <v>2</v>
      </c>
      <c r="X189" s="5">
        <v>4.6666666666666696</v>
      </c>
      <c r="Y189" s="5">
        <v>6.6666666666666696</v>
      </c>
      <c r="Z189" s="5">
        <v>900</v>
      </c>
      <c r="AA189" s="29" t="s">
        <v>2233</v>
      </c>
      <c r="AB189" s="34"/>
      <c r="AC189" s="29">
        <v>20428</v>
      </c>
      <c r="AD189" s="29">
        <v>304.22677499999998</v>
      </c>
      <c r="AE189" s="29">
        <v>67.147278999999997</v>
      </c>
      <c r="AF189" s="29">
        <v>204.27</v>
      </c>
      <c r="AG189" s="29">
        <v>1133.0924660000001</v>
      </c>
      <c r="AH189" s="29">
        <v>113.309247</v>
      </c>
      <c r="AI189" s="29">
        <v>1.489E-2</v>
      </c>
      <c r="AJ189" s="29">
        <v>5.4000000000000003E-3</v>
      </c>
      <c r="AK189" s="29">
        <v>0.36264299999999999</v>
      </c>
      <c r="AL189" s="29">
        <v>1.4149999999999999E-2</v>
      </c>
      <c r="AM189" s="29">
        <v>1.2500000000000001E-2</v>
      </c>
      <c r="AN189" s="29">
        <v>0</v>
      </c>
      <c r="AO189" s="29">
        <v>0</v>
      </c>
      <c r="AP189" s="29">
        <v>0</v>
      </c>
      <c r="AQ189" s="29">
        <v>0</v>
      </c>
      <c r="AR189" s="29">
        <v>0</v>
      </c>
      <c r="AS189" s="29">
        <v>0</v>
      </c>
      <c r="AT189" s="29">
        <v>0</v>
      </c>
      <c r="AU189" s="29">
        <v>0</v>
      </c>
      <c r="AV189" s="29">
        <v>0</v>
      </c>
      <c r="AW189" s="29">
        <v>0</v>
      </c>
      <c r="AX189" s="29">
        <v>0</v>
      </c>
      <c r="AY189" s="29">
        <v>0</v>
      </c>
      <c r="AZ189" s="29">
        <v>0</v>
      </c>
      <c r="BA189" s="29">
        <v>0</v>
      </c>
      <c r="BB189" s="29">
        <v>0</v>
      </c>
      <c r="BC189" s="29">
        <v>0</v>
      </c>
      <c r="BD189" s="29">
        <v>0</v>
      </c>
      <c r="BE189" s="29">
        <v>0</v>
      </c>
      <c r="BF189" s="31"/>
    </row>
    <row r="190" spans="1:58" s="29" customFormat="1" x14ac:dyDescent="0.25">
      <c r="A190" s="29" t="s">
        <v>1183</v>
      </c>
      <c r="B190" s="29">
        <v>4</v>
      </c>
      <c r="C190" s="29" t="s">
        <v>17</v>
      </c>
      <c r="D190" s="29">
        <v>8</v>
      </c>
      <c r="E190" s="29" t="s">
        <v>1</v>
      </c>
      <c r="F190" s="29" t="s">
        <v>830</v>
      </c>
      <c r="G190" s="29" t="s">
        <v>245</v>
      </c>
      <c r="H190" s="12">
        <v>82.843730561734773</v>
      </c>
      <c r="I190" s="12">
        <v>69.395817564400772</v>
      </c>
      <c r="J190" s="5" t="s">
        <v>51</v>
      </c>
      <c r="K190" s="29">
        <v>9715</v>
      </c>
      <c r="L190" s="29">
        <v>7</v>
      </c>
      <c r="M190" s="29">
        <f t="shared" si="14"/>
        <v>7.2053525476067942E-2</v>
      </c>
      <c r="N190" s="29">
        <v>1.8262500000005844E-2</v>
      </c>
      <c r="O190" s="29">
        <v>5.3430653590315546E-3</v>
      </c>
      <c r="P190" s="29">
        <v>25.953939981495779</v>
      </c>
      <c r="Q190" s="29">
        <f t="shared" si="12"/>
        <v>0.36181129641509102</v>
      </c>
      <c r="R190" s="29">
        <v>0.49233434058407849</v>
      </c>
      <c r="S190" s="29">
        <f t="shared" si="13"/>
        <v>9.3115635120685936E-2</v>
      </c>
      <c r="T190" s="29">
        <v>1.1455812431107675</v>
      </c>
      <c r="U190" s="29">
        <v>5.4292899999999999</v>
      </c>
      <c r="V190" s="5">
        <v>26</v>
      </c>
      <c r="W190" s="5">
        <v>2</v>
      </c>
      <c r="X190" s="5">
        <v>4.6666666666666696</v>
      </c>
      <c r="Y190" s="5">
        <v>6.6666666666666696</v>
      </c>
      <c r="Z190" s="5">
        <v>900</v>
      </c>
      <c r="AA190" s="29" t="s">
        <v>2233</v>
      </c>
      <c r="AB190" s="34"/>
      <c r="AC190" s="29">
        <v>12290</v>
      </c>
      <c r="AD190" s="29">
        <v>471.44195000000002</v>
      </c>
      <c r="AE190" s="29">
        <v>26.068957000000001</v>
      </c>
      <c r="AF190" s="29">
        <v>122.89</v>
      </c>
      <c r="AG190" s="29">
        <v>363.01346799999999</v>
      </c>
      <c r="AH190" s="29">
        <v>36.301347</v>
      </c>
      <c r="AI190" s="29">
        <v>3.8352999999999998E-2</v>
      </c>
      <c r="AJ190" s="29">
        <v>1.8912000000000002E-2</v>
      </c>
      <c r="AK190" s="29">
        <v>0.49309900000000001</v>
      </c>
      <c r="AL190" s="29">
        <v>3.5249999999999997E-2</v>
      </c>
      <c r="AM190" s="29">
        <v>3.2500000000000001E-2</v>
      </c>
      <c r="AN190" s="29">
        <v>0</v>
      </c>
      <c r="AO190" s="29">
        <v>0</v>
      </c>
      <c r="AP190" s="29">
        <v>0</v>
      </c>
      <c r="AQ190" s="29">
        <v>0</v>
      </c>
      <c r="AR190" s="29">
        <v>0</v>
      </c>
      <c r="AS190" s="29">
        <v>0</v>
      </c>
      <c r="AT190" s="29">
        <v>0</v>
      </c>
      <c r="AU190" s="29">
        <v>0</v>
      </c>
      <c r="AV190" s="29">
        <v>0</v>
      </c>
      <c r="AW190" s="29">
        <v>0</v>
      </c>
      <c r="AX190" s="29">
        <v>0</v>
      </c>
      <c r="AY190" s="29">
        <v>0</v>
      </c>
      <c r="AZ190" s="29">
        <v>0</v>
      </c>
      <c r="BA190" s="29">
        <v>0</v>
      </c>
      <c r="BB190" s="29">
        <v>0</v>
      </c>
      <c r="BC190" s="29">
        <v>0</v>
      </c>
      <c r="BD190" s="29">
        <v>0</v>
      </c>
      <c r="BE190" s="29">
        <v>0</v>
      </c>
      <c r="BF190" s="31"/>
    </row>
    <row r="191" spans="1:58" s="29" customFormat="1" x14ac:dyDescent="0.25">
      <c r="A191" s="29" t="s">
        <v>1183</v>
      </c>
      <c r="B191" s="29">
        <v>4</v>
      </c>
      <c r="C191" s="29" t="s">
        <v>5</v>
      </c>
      <c r="D191" s="29">
        <v>14</v>
      </c>
      <c r="E191" s="29" t="s">
        <v>1</v>
      </c>
      <c r="F191" s="29" t="s">
        <v>830</v>
      </c>
      <c r="G191" s="29" t="s">
        <v>245</v>
      </c>
      <c r="H191" s="12">
        <v>82.843730561734773</v>
      </c>
      <c r="I191" s="12">
        <v>69.395817564400772</v>
      </c>
      <c r="J191" s="5" t="s">
        <v>52</v>
      </c>
      <c r="K191" s="29">
        <v>33429</v>
      </c>
      <c r="L191" s="29">
        <v>18</v>
      </c>
      <c r="M191" s="29">
        <f t="shared" si="14"/>
        <v>5.3845463519698468E-2</v>
      </c>
      <c r="N191" s="29">
        <v>3.0224999999999724E-2</v>
      </c>
      <c r="O191" s="29">
        <v>5.3430653590315546E-3</v>
      </c>
      <c r="P191" s="29">
        <v>89.30666594353292</v>
      </c>
      <c r="Q191" s="29">
        <f t="shared" si="12"/>
        <v>62.99091466562205</v>
      </c>
      <c r="R191" s="29">
        <v>0.35547249925218649</v>
      </c>
      <c r="S191" s="29">
        <f t="shared" si="13"/>
        <v>0.22997747645257793</v>
      </c>
      <c r="T191" s="29">
        <v>0.98973891867114161</v>
      </c>
      <c r="U191" s="29">
        <v>5.4292899999999999</v>
      </c>
      <c r="V191" s="5">
        <v>26</v>
      </c>
      <c r="W191" s="5">
        <v>2</v>
      </c>
      <c r="X191" s="5">
        <v>4.6666666666666696</v>
      </c>
      <c r="Y191" s="5">
        <v>6.6666666666666696</v>
      </c>
      <c r="Z191" s="5">
        <v>900</v>
      </c>
      <c r="AA191" s="29" t="s">
        <v>2233</v>
      </c>
      <c r="AB191" s="34"/>
      <c r="AC191" s="29">
        <v>41730</v>
      </c>
      <c r="AD191" s="29">
        <v>471.44195000000002</v>
      </c>
      <c r="AE191" s="29">
        <v>88.51567</v>
      </c>
      <c r="AF191" s="29">
        <v>417.29</v>
      </c>
      <c r="AG191" s="29">
        <v>2520.5819179999999</v>
      </c>
      <c r="AH191" s="29">
        <v>252.05819199999999</v>
      </c>
      <c r="AI191" s="29">
        <v>1.1296E-2</v>
      </c>
      <c r="AJ191" s="29">
        <v>4.006E-3</v>
      </c>
      <c r="AK191" s="29">
        <v>0.35463699999999998</v>
      </c>
      <c r="AL191" s="29">
        <v>1.0725E-2</v>
      </c>
      <c r="AM191" s="29">
        <v>1.2500000000000001E-2</v>
      </c>
      <c r="AN191" s="29">
        <v>0</v>
      </c>
      <c r="AO191" s="29">
        <v>0</v>
      </c>
      <c r="AP191" s="29">
        <v>0</v>
      </c>
      <c r="AQ191" s="29">
        <v>0</v>
      </c>
      <c r="AR191" s="29">
        <v>0</v>
      </c>
      <c r="AS191" s="29">
        <v>0</v>
      </c>
      <c r="AT191" s="29">
        <v>0</v>
      </c>
      <c r="AU191" s="29">
        <v>0</v>
      </c>
      <c r="AV191" s="29">
        <v>0</v>
      </c>
      <c r="AW191" s="29">
        <v>0</v>
      </c>
      <c r="AX191" s="29">
        <v>0</v>
      </c>
      <c r="AY191" s="29">
        <v>0</v>
      </c>
      <c r="AZ191" s="29">
        <v>0</v>
      </c>
      <c r="BA191" s="29">
        <v>0</v>
      </c>
      <c r="BB191" s="29">
        <v>0</v>
      </c>
      <c r="BC191" s="29">
        <v>0</v>
      </c>
      <c r="BD191" s="29">
        <v>0</v>
      </c>
      <c r="BE191" s="29">
        <v>0</v>
      </c>
      <c r="BF191" s="31"/>
    </row>
    <row r="192" spans="1:58" s="29" customFormat="1" x14ac:dyDescent="0.25">
      <c r="A192" s="29" t="s">
        <v>1183</v>
      </c>
      <c r="B192" s="29">
        <v>4</v>
      </c>
      <c r="C192" s="29" t="s">
        <v>11</v>
      </c>
      <c r="D192" s="29">
        <v>16</v>
      </c>
      <c r="E192" s="29" t="s">
        <v>1</v>
      </c>
      <c r="F192" s="29" t="s">
        <v>830</v>
      </c>
      <c r="G192" s="29" t="s">
        <v>245</v>
      </c>
      <c r="H192" s="12">
        <v>82.843730561734773</v>
      </c>
      <c r="I192" s="12">
        <v>69.395817564400772</v>
      </c>
      <c r="J192" s="5" t="s">
        <v>52</v>
      </c>
      <c r="K192" s="29">
        <v>3541</v>
      </c>
      <c r="L192" s="29">
        <v>0</v>
      </c>
      <c r="M192" s="29">
        <f t="shared" si="14"/>
        <v>0</v>
      </c>
      <c r="N192" s="29">
        <v>0</v>
      </c>
      <c r="O192" s="29">
        <v>0</v>
      </c>
      <c r="P192" s="29">
        <v>9.4598972181653682</v>
      </c>
      <c r="Q192" s="29">
        <f t="shared" si="12"/>
        <v>16.855854059745504</v>
      </c>
      <c r="R192" s="29">
        <v>0.45072100374515306</v>
      </c>
      <c r="S192" s="29">
        <f t="shared" si="13"/>
        <v>0.13472897195961137</v>
      </c>
      <c r="T192" s="29">
        <v>1.1355419951274037</v>
      </c>
      <c r="U192" s="29">
        <v>5.4292899999999999</v>
      </c>
      <c r="V192" s="5">
        <v>26</v>
      </c>
      <c r="W192" s="5">
        <v>2</v>
      </c>
      <c r="X192" s="5">
        <v>4.6666666666666696</v>
      </c>
      <c r="Y192" s="5">
        <v>6.6666666666666696</v>
      </c>
      <c r="Z192" s="5">
        <v>900</v>
      </c>
      <c r="AA192" s="29" t="s">
        <v>2233</v>
      </c>
      <c r="AB192" s="34"/>
      <c r="AC192" s="29">
        <v>4462</v>
      </c>
      <c r="AD192" s="29">
        <v>471.44195000000002</v>
      </c>
      <c r="AE192" s="29">
        <v>9.4645799999999998</v>
      </c>
      <c r="AF192" s="29">
        <v>44.59</v>
      </c>
      <c r="AG192" s="29">
        <v>78.65737</v>
      </c>
      <c r="AH192" s="29">
        <v>7.8657370000000002</v>
      </c>
      <c r="AI192" s="29">
        <v>0.105654</v>
      </c>
      <c r="AJ192" s="29">
        <v>4.7336999999999997E-2</v>
      </c>
      <c r="AK192" s="29">
        <v>0.44803599999999999</v>
      </c>
      <c r="AL192" s="29">
        <v>9.6725000000000005E-2</v>
      </c>
      <c r="AM192" s="29">
        <v>8.2500000000000004E-2</v>
      </c>
      <c r="AN192" s="29">
        <v>0</v>
      </c>
      <c r="AO192" s="29">
        <v>0</v>
      </c>
      <c r="AP192" s="29">
        <v>0</v>
      </c>
      <c r="AQ192" s="29">
        <v>0</v>
      </c>
      <c r="AR192" s="29">
        <v>0</v>
      </c>
      <c r="AS192" s="29">
        <v>0</v>
      </c>
      <c r="AT192" s="29">
        <v>0</v>
      </c>
      <c r="AU192" s="29">
        <v>0</v>
      </c>
      <c r="AV192" s="29">
        <v>0</v>
      </c>
      <c r="AW192" s="29">
        <v>0</v>
      </c>
      <c r="AX192" s="29">
        <v>0</v>
      </c>
      <c r="AY192" s="29">
        <v>0</v>
      </c>
      <c r="AZ192" s="29">
        <v>0</v>
      </c>
      <c r="BA192" s="29">
        <v>0</v>
      </c>
      <c r="BB192" s="29">
        <v>0</v>
      </c>
      <c r="BC192" s="29">
        <v>0</v>
      </c>
      <c r="BD192" s="29">
        <v>0</v>
      </c>
      <c r="BE192" s="29">
        <v>0</v>
      </c>
      <c r="BF192" s="31"/>
    </row>
    <row r="193" spans="1:58" s="29" customFormat="1" x14ac:dyDescent="0.25">
      <c r="A193" s="29" t="s">
        <v>1184</v>
      </c>
      <c r="B193" s="29">
        <v>4</v>
      </c>
      <c r="C193" s="29" t="s">
        <v>12</v>
      </c>
      <c r="D193" s="29">
        <v>5</v>
      </c>
      <c r="E193" s="29" t="s">
        <v>1</v>
      </c>
      <c r="F193" s="29" t="s">
        <v>830</v>
      </c>
      <c r="G193" s="29" t="s">
        <v>245</v>
      </c>
      <c r="H193" s="12">
        <v>82.843730561734773</v>
      </c>
      <c r="I193" s="12">
        <v>69.395817564400772</v>
      </c>
      <c r="J193" s="5" t="s">
        <v>51</v>
      </c>
      <c r="K193" s="29">
        <v>1087</v>
      </c>
      <c r="L193" s="29">
        <v>774</v>
      </c>
      <c r="M193" s="29">
        <f t="shared" si="14"/>
        <v>71.205151793928252</v>
      </c>
      <c r="N193" s="29">
        <v>0.27265412087912066</v>
      </c>
      <c r="O193" s="29">
        <v>0.29900053291310419</v>
      </c>
      <c r="P193" s="29">
        <v>3.5715777942477391</v>
      </c>
      <c r="Q193" s="29">
        <f t="shared" si="12"/>
        <v>22.744173483663133</v>
      </c>
      <c r="R193" s="29">
        <v>2.6297152369626997</v>
      </c>
      <c r="S193" s="29">
        <f t="shared" si="13"/>
        <v>2.0442652612579355</v>
      </c>
      <c r="U193" s="29">
        <v>5.4292899999999999</v>
      </c>
      <c r="V193" s="5">
        <v>26</v>
      </c>
      <c r="W193" s="5">
        <v>2</v>
      </c>
      <c r="X193" s="5">
        <v>4.6666666666666696</v>
      </c>
      <c r="Y193" s="5">
        <v>6.6666666666666696</v>
      </c>
      <c r="Z193" s="5">
        <v>900</v>
      </c>
      <c r="AA193" s="29" t="s">
        <v>2233</v>
      </c>
      <c r="AB193" s="34"/>
      <c r="AC193" s="29">
        <v>1177</v>
      </c>
      <c r="AD193" s="29">
        <v>334.31740000000002</v>
      </c>
      <c r="AE193" s="29">
        <v>3.5206059999999999</v>
      </c>
      <c r="AF193" s="29">
        <v>10.25</v>
      </c>
      <c r="AG193" s="29">
        <v>21.034435999999999</v>
      </c>
      <c r="AH193" s="29">
        <v>2.1034440000000001</v>
      </c>
      <c r="AI193" s="29">
        <v>0.28368500000000002</v>
      </c>
      <c r="AJ193" s="29">
        <v>0.70850999999999997</v>
      </c>
      <c r="AK193" s="29">
        <v>2.497528</v>
      </c>
      <c r="AL193" s="29">
        <v>4.4538000000000001E-2</v>
      </c>
      <c r="AM193" s="29">
        <v>1.7500000000000002E-2</v>
      </c>
      <c r="AN193" s="29">
        <v>40</v>
      </c>
      <c r="AO193" s="29">
        <v>0.119647</v>
      </c>
      <c r="AP193" s="29">
        <v>7.1788069999999999</v>
      </c>
      <c r="AQ193" s="29">
        <v>54.800339999999998</v>
      </c>
      <c r="AR193" s="29">
        <v>0.56460600000000005</v>
      </c>
      <c r="AS193" s="29">
        <v>0.62500699999999998</v>
      </c>
      <c r="AT193" s="29">
        <v>16.125</v>
      </c>
      <c r="AU193" s="29">
        <v>12.347920999999999</v>
      </c>
      <c r="AV193" s="29">
        <v>3.7329000000000001E-2</v>
      </c>
      <c r="AW193" s="29">
        <v>3.5270999999999997E-2</v>
      </c>
      <c r="AX193" s="29">
        <v>38.172995999999998</v>
      </c>
      <c r="AY193" s="29">
        <v>18.760401000000002</v>
      </c>
      <c r="AZ193" s="29">
        <v>120.948797</v>
      </c>
      <c r="BA193" s="29">
        <v>59.402137000000003</v>
      </c>
      <c r="BB193" s="29">
        <v>7.7978480000000001</v>
      </c>
      <c r="BC193" s="29">
        <v>8.4723930000000003</v>
      </c>
      <c r="BD193" s="29">
        <v>10.128712999999999</v>
      </c>
      <c r="BE193" s="29">
        <v>3.4960290000000001</v>
      </c>
      <c r="BF193" s="31"/>
    </row>
    <row r="194" spans="1:58" s="29" customFormat="1" x14ac:dyDescent="0.25">
      <c r="A194" s="29" t="s">
        <v>1184</v>
      </c>
      <c r="B194" s="29">
        <v>4</v>
      </c>
      <c r="C194" s="29" t="s">
        <v>15</v>
      </c>
      <c r="D194" s="29">
        <v>6</v>
      </c>
      <c r="E194" s="29" t="s">
        <v>1</v>
      </c>
      <c r="F194" s="29" t="s">
        <v>830</v>
      </c>
      <c r="G194" s="29" t="s">
        <v>245</v>
      </c>
      <c r="H194" s="12">
        <v>82.843730561734773</v>
      </c>
      <c r="I194" s="12">
        <v>69.395817564400772</v>
      </c>
      <c r="J194" s="5" t="s">
        <v>51</v>
      </c>
      <c r="K194" s="29">
        <v>1978</v>
      </c>
      <c r="L194" s="29">
        <v>0</v>
      </c>
      <c r="M194" s="29">
        <f t="shared" si="14"/>
        <v>0</v>
      </c>
      <c r="N194" s="29">
        <v>0</v>
      </c>
      <c r="O194" s="29">
        <v>0</v>
      </c>
      <c r="P194" s="29">
        <v>6.4991544406826387</v>
      </c>
      <c r="Q194" s="29">
        <f t="shared" si="12"/>
        <v>19.816596837228232</v>
      </c>
      <c r="R194" s="29">
        <v>0.40473359303319828</v>
      </c>
      <c r="S194" s="29">
        <f t="shared" si="13"/>
        <v>0.18071638267156614</v>
      </c>
      <c r="T194" s="29">
        <v>0.68692435203623792</v>
      </c>
      <c r="U194" s="29">
        <v>5.4292899999999999</v>
      </c>
      <c r="V194" s="5">
        <v>26</v>
      </c>
      <c r="W194" s="5">
        <v>2</v>
      </c>
      <c r="X194" s="5">
        <v>4.6666666666666696</v>
      </c>
      <c r="Y194" s="5">
        <v>6.6666666666666696</v>
      </c>
      <c r="Z194" s="5">
        <v>900</v>
      </c>
      <c r="AA194" s="29" t="s">
        <v>2233</v>
      </c>
      <c r="AB194" s="34"/>
      <c r="AC194" s="29">
        <v>2176</v>
      </c>
      <c r="AD194" s="29">
        <v>334.31740000000002</v>
      </c>
      <c r="AE194" s="29">
        <v>6.5087849999999996</v>
      </c>
      <c r="AF194" s="29">
        <v>21.72</v>
      </c>
      <c r="AG194" s="29">
        <v>26.837689999999998</v>
      </c>
      <c r="AH194" s="29">
        <v>2.6837689999999998</v>
      </c>
      <c r="AI194" s="29">
        <v>0.15354599999999999</v>
      </c>
      <c r="AJ194" s="29">
        <v>6.3293000000000002E-2</v>
      </c>
      <c r="AK194" s="29">
        <v>0.41221000000000002</v>
      </c>
      <c r="AL194" s="29">
        <v>0.148975</v>
      </c>
      <c r="AM194" s="29">
        <v>0.14749999999999999</v>
      </c>
      <c r="AN194" s="29">
        <v>0</v>
      </c>
      <c r="AO194" s="29">
        <v>0</v>
      </c>
      <c r="AP194" s="29">
        <v>0</v>
      </c>
      <c r="AQ194" s="29">
        <v>0</v>
      </c>
      <c r="AR194" s="29">
        <v>0</v>
      </c>
      <c r="AS194" s="29">
        <v>0</v>
      </c>
      <c r="AT194" s="29">
        <v>0</v>
      </c>
      <c r="AU194" s="29">
        <v>0</v>
      </c>
      <c r="AV194" s="29">
        <v>0</v>
      </c>
      <c r="AW194" s="29">
        <v>0</v>
      </c>
      <c r="AX194" s="29">
        <v>0</v>
      </c>
      <c r="AY194" s="29">
        <v>0</v>
      </c>
      <c r="AZ194" s="29">
        <v>0</v>
      </c>
      <c r="BA194" s="29">
        <v>0</v>
      </c>
      <c r="BB194" s="29">
        <v>0</v>
      </c>
      <c r="BC194" s="29">
        <v>0</v>
      </c>
      <c r="BD194" s="29">
        <v>0</v>
      </c>
      <c r="BE194" s="29">
        <v>0</v>
      </c>
      <c r="BF194" s="31"/>
    </row>
    <row r="195" spans="1:58" s="29" customFormat="1" x14ac:dyDescent="0.25">
      <c r="A195" s="29" t="s">
        <v>1184</v>
      </c>
      <c r="B195" s="29">
        <v>4</v>
      </c>
      <c r="C195" s="29" t="s">
        <v>17</v>
      </c>
      <c r="D195" s="29">
        <v>8</v>
      </c>
      <c r="E195" s="29" t="s">
        <v>1</v>
      </c>
      <c r="F195" s="29" t="s">
        <v>830</v>
      </c>
      <c r="G195" s="29" t="s">
        <v>245</v>
      </c>
      <c r="H195" s="12">
        <v>82.843730561734773</v>
      </c>
      <c r="I195" s="12">
        <v>69.395817564400772</v>
      </c>
      <c r="J195" s="5" t="s">
        <v>52</v>
      </c>
      <c r="K195" s="29">
        <v>2936</v>
      </c>
      <c r="L195" s="29">
        <v>9</v>
      </c>
      <c r="M195" s="29">
        <f t="shared" si="14"/>
        <v>0.30653950953678477</v>
      </c>
      <c r="N195" s="29">
        <v>0.28137499999999704</v>
      </c>
      <c r="O195" s="29">
        <v>3.2857201419022441E-3</v>
      </c>
      <c r="P195" s="29">
        <v>9.6468743366249878</v>
      </c>
      <c r="Q195" s="29">
        <f t="shared" ref="Q195:Q258" si="15">ABS(P195-$P$277)</f>
        <v>16.66887694128588</v>
      </c>
      <c r="R195" s="29">
        <v>0.52402670509306193</v>
      </c>
      <c r="S195" s="29">
        <f t="shared" ref="S195:S258" si="16">ABS(R195-$R$277)</f>
        <v>6.1423270611702496E-2</v>
      </c>
      <c r="T195" s="29">
        <v>0.70293430585060968</v>
      </c>
      <c r="U195" s="29">
        <v>5.4292899999999999</v>
      </c>
      <c r="V195" s="5">
        <v>26</v>
      </c>
      <c r="W195" s="5">
        <v>2</v>
      </c>
      <c r="X195" s="5">
        <v>4.6666666666666696</v>
      </c>
      <c r="Y195" s="5">
        <v>6.6666666666666696</v>
      </c>
      <c r="Z195" s="5">
        <v>900</v>
      </c>
      <c r="AA195" s="29" t="s">
        <v>2233</v>
      </c>
      <c r="AB195" s="34"/>
      <c r="AC195" s="29">
        <v>3225</v>
      </c>
      <c r="AD195" s="29">
        <v>334.31740000000002</v>
      </c>
      <c r="AE195" s="29">
        <v>9.6465219999999992</v>
      </c>
      <c r="AF195" s="29">
        <v>32.19</v>
      </c>
      <c r="AG195" s="29">
        <v>58.731710999999997</v>
      </c>
      <c r="AH195" s="29">
        <v>5.8731710000000001</v>
      </c>
      <c r="AI195" s="29">
        <v>0.103668</v>
      </c>
      <c r="AJ195" s="29">
        <v>5.3793000000000001E-2</v>
      </c>
      <c r="AK195" s="29">
        <v>0.518895</v>
      </c>
      <c r="AL195" s="29">
        <v>9.4024999999999997E-2</v>
      </c>
      <c r="AM195" s="29">
        <v>8.2500000000000004E-2</v>
      </c>
      <c r="AN195" s="29">
        <v>0</v>
      </c>
      <c r="AO195" s="29">
        <v>0</v>
      </c>
      <c r="AP195" s="29">
        <v>0</v>
      </c>
      <c r="AQ195" s="29">
        <v>0</v>
      </c>
      <c r="AR195" s="29">
        <v>0</v>
      </c>
      <c r="AS195" s="29">
        <v>0</v>
      </c>
      <c r="AT195" s="29">
        <v>0</v>
      </c>
      <c r="AU195" s="29">
        <v>0</v>
      </c>
      <c r="AV195" s="29">
        <v>0</v>
      </c>
      <c r="AW195" s="29">
        <v>0</v>
      </c>
      <c r="AX195" s="29">
        <v>0</v>
      </c>
      <c r="AY195" s="29">
        <v>0</v>
      </c>
      <c r="AZ195" s="29">
        <v>0</v>
      </c>
      <c r="BA195" s="29">
        <v>0</v>
      </c>
      <c r="BB195" s="29">
        <v>0</v>
      </c>
      <c r="BC195" s="29">
        <v>0</v>
      </c>
      <c r="BD195" s="29">
        <v>0</v>
      </c>
      <c r="BE195" s="29">
        <v>0</v>
      </c>
      <c r="BF195" s="31"/>
    </row>
    <row r="196" spans="1:58" s="29" customFormat="1" x14ac:dyDescent="0.25">
      <c r="A196" s="29" t="s">
        <v>1184</v>
      </c>
      <c r="B196" s="29">
        <v>4</v>
      </c>
      <c r="C196" s="29" t="s">
        <v>38</v>
      </c>
      <c r="D196" s="29">
        <v>9</v>
      </c>
      <c r="E196" s="29" t="s">
        <v>1</v>
      </c>
      <c r="F196" s="29" t="s">
        <v>830</v>
      </c>
      <c r="G196" s="29" t="s">
        <v>245</v>
      </c>
      <c r="H196" s="12">
        <v>82.843730561734773</v>
      </c>
      <c r="I196" s="12">
        <v>69.395817564400772</v>
      </c>
      <c r="J196" s="5" t="s">
        <v>50</v>
      </c>
      <c r="K196" s="29">
        <v>8808</v>
      </c>
      <c r="L196" s="29">
        <v>16</v>
      </c>
      <c r="M196" s="29">
        <f t="shared" ref="M196:M259" si="17">L196/K196*100</f>
        <v>0.18165304268846502</v>
      </c>
      <c r="N196" s="29">
        <v>0.17524999999999125</v>
      </c>
      <c r="O196" s="29">
        <v>3.2857201419022441E-3</v>
      </c>
      <c r="P196" s="29">
        <v>28.940623009874965</v>
      </c>
      <c r="Q196" s="29">
        <f t="shared" si="15"/>
        <v>2.6248717319640953</v>
      </c>
      <c r="R196" s="29">
        <v>0.58042404023733318</v>
      </c>
      <c r="S196" s="29">
        <f t="shared" si="16"/>
        <v>5.0259354674312418E-3</v>
      </c>
      <c r="T196" s="29">
        <v>0.73891676495987602</v>
      </c>
      <c r="U196" s="29">
        <v>5.4292899999999999</v>
      </c>
      <c r="V196" s="5">
        <v>26</v>
      </c>
      <c r="W196" s="5">
        <v>2</v>
      </c>
      <c r="X196" s="5">
        <v>4.6666666666666696</v>
      </c>
      <c r="Y196" s="5">
        <v>6.6666666666666696</v>
      </c>
      <c r="Z196" s="5">
        <v>900</v>
      </c>
      <c r="AA196" s="29" t="s">
        <v>2233</v>
      </c>
      <c r="AB196" s="34"/>
      <c r="AC196" s="29">
        <v>9686</v>
      </c>
      <c r="AD196" s="29">
        <v>334.31740000000002</v>
      </c>
      <c r="AE196" s="29">
        <v>28.972467000000002</v>
      </c>
      <c r="AF196" s="29">
        <v>96.84</v>
      </c>
      <c r="AG196" s="29">
        <v>342.200898</v>
      </c>
      <c r="AH196" s="29">
        <v>34.220089999999999</v>
      </c>
      <c r="AI196" s="29">
        <v>3.4506000000000002E-2</v>
      </c>
      <c r="AJ196" s="29">
        <v>2.0062E-2</v>
      </c>
      <c r="AK196" s="29">
        <v>0.58142000000000005</v>
      </c>
      <c r="AL196" s="29">
        <v>3.0474999999999999E-2</v>
      </c>
      <c r="AM196" s="29">
        <v>2.75E-2</v>
      </c>
      <c r="AN196" s="29">
        <v>0</v>
      </c>
      <c r="AO196" s="29">
        <v>0</v>
      </c>
      <c r="AP196" s="29">
        <v>0</v>
      </c>
      <c r="AQ196" s="29">
        <v>0</v>
      </c>
      <c r="AR196" s="29">
        <v>0</v>
      </c>
      <c r="AS196" s="29">
        <v>0</v>
      </c>
      <c r="AT196" s="29">
        <v>0</v>
      </c>
      <c r="AU196" s="29">
        <v>0</v>
      </c>
      <c r="AV196" s="29">
        <v>0</v>
      </c>
      <c r="AW196" s="29">
        <v>0</v>
      </c>
      <c r="AX196" s="29">
        <v>0</v>
      </c>
      <c r="AY196" s="29">
        <v>0</v>
      </c>
      <c r="AZ196" s="29">
        <v>0</v>
      </c>
      <c r="BA196" s="29">
        <v>0</v>
      </c>
      <c r="BB196" s="29">
        <v>0</v>
      </c>
      <c r="BC196" s="29">
        <v>0</v>
      </c>
      <c r="BD196" s="29">
        <v>0</v>
      </c>
      <c r="BE196" s="29">
        <v>0</v>
      </c>
      <c r="BF196" s="31"/>
    </row>
    <row r="197" spans="1:58" s="29" customFormat="1" x14ac:dyDescent="0.25">
      <c r="A197" s="29" t="s">
        <v>1184</v>
      </c>
      <c r="B197" s="29">
        <v>4</v>
      </c>
      <c r="C197" s="29" t="s">
        <v>10</v>
      </c>
      <c r="D197" s="29">
        <v>13</v>
      </c>
      <c r="E197" s="29" t="s">
        <v>1</v>
      </c>
      <c r="F197" s="29" t="s">
        <v>830</v>
      </c>
      <c r="G197" s="29" t="s">
        <v>245</v>
      </c>
      <c r="H197" s="12">
        <v>82.843730561734773</v>
      </c>
      <c r="I197" s="12">
        <v>69.395817564400772</v>
      </c>
      <c r="J197" s="5" t="s">
        <v>52</v>
      </c>
      <c r="K197" s="29">
        <v>28656</v>
      </c>
      <c r="L197" s="29">
        <v>9</v>
      </c>
      <c r="M197" s="29">
        <f t="shared" si="17"/>
        <v>3.1407035175879394E-2</v>
      </c>
      <c r="N197" s="29">
        <v>3.3424999999965621E-2</v>
      </c>
      <c r="O197" s="29">
        <v>3.2857201419022441E-3</v>
      </c>
      <c r="P197" s="29">
        <v>94.155596386350709</v>
      </c>
      <c r="Q197" s="29">
        <f t="shared" si="15"/>
        <v>67.839845108439846</v>
      </c>
      <c r="R197" s="29">
        <v>0.29930337949376939</v>
      </c>
      <c r="S197" s="29">
        <f t="shared" si="16"/>
        <v>0.28614659621099503</v>
      </c>
      <c r="T197" s="29">
        <v>0.75275582835418819</v>
      </c>
      <c r="U197" s="29">
        <v>5.4292899999999999</v>
      </c>
      <c r="V197" s="5">
        <v>26</v>
      </c>
      <c r="W197" s="5">
        <v>2</v>
      </c>
      <c r="X197" s="5">
        <v>4.6666666666666696</v>
      </c>
      <c r="Y197" s="5">
        <v>6.6666666666666696</v>
      </c>
      <c r="Z197" s="5">
        <v>900</v>
      </c>
      <c r="AA197" s="29" t="s">
        <v>2233</v>
      </c>
      <c r="AB197" s="34"/>
      <c r="AC197" s="29">
        <v>31512</v>
      </c>
      <c r="AD197" s="29">
        <v>334.31740000000002</v>
      </c>
      <c r="AE197" s="29">
        <v>94.257732000000004</v>
      </c>
      <c r="AF197" s="29">
        <v>315.11</v>
      </c>
      <c r="AG197" s="29">
        <v>2038.431975</v>
      </c>
      <c r="AH197" s="29">
        <v>203.843198</v>
      </c>
      <c r="AI197" s="29">
        <v>1.0607999999999999E-2</v>
      </c>
      <c r="AJ197" s="29">
        <v>3.143E-3</v>
      </c>
      <c r="AK197" s="29">
        <v>0.29632999999999998</v>
      </c>
      <c r="AL197" s="29">
        <v>1.03E-2</v>
      </c>
      <c r="AM197" s="29">
        <v>1.2500000000000001E-2</v>
      </c>
      <c r="AN197" s="29">
        <v>0</v>
      </c>
      <c r="AO197" s="29">
        <v>0</v>
      </c>
      <c r="AP197" s="29">
        <v>0</v>
      </c>
      <c r="AQ197" s="29">
        <v>0</v>
      </c>
      <c r="AR197" s="29">
        <v>0</v>
      </c>
      <c r="AS197" s="29">
        <v>0</v>
      </c>
      <c r="AT197" s="29">
        <v>0</v>
      </c>
      <c r="AU197" s="29">
        <v>0</v>
      </c>
      <c r="AV197" s="29">
        <v>0</v>
      </c>
      <c r="AW197" s="29">
        <v>0</v>
      </c>
      <c r="AX197" s="29">
        <v>0</v>
      </c>
      <c r="AY197" s="29">
        <v>0</v>
      </c>
      <c r="AZ197" s="29">
        <v>0</v>
      </c>
      <c r="BA197" s="29">
        <v>0</v>
      </c>
      <c r="BB197" s="29">
        <v>0</v>
      </c>
      <c r="BC197" s="29">
        <v>0</v>
      </c>
      <c r="BD197" s="29">
        <v>0</v>
      </c>
      <c r="BE197" s="29">
        <v>0</v>
      </c>
      <c r="BF197" s="31"/>
    </row>
    <row r="198" spans="1:58" s="29" customFormat="1" x14ac:dyDescent="0.25">
      <c r="A198" s="29" t="s">
        <v>1185</v>
      </c>
      <c r="B198" s="29">
        <v>5</v>
      </c>
      <c r="C198" s="29" t="s">
        <v>0</v>
      </c>
      <c r="D198" s="29">
        <v>10</v>
      </c>
      <c r="E198" s="29" t="s">
        <v>1</v>
      </c>
      <c r="F198" s="29" t="s">
        <v>767</v>
      </c>
      <c r="G198" s="29" t="s">
        <v>245</v>
      </c>
      <c r="H198" s="12">
        <v>84.674438377250084</v>
      </c>
      <c r="I198" s="12">
        <v>97.625746422021791</v>
      </c>
      <c r="J198" s="5" t="s">
        <v>52</v>
      </c>
      <c r="K198" s="29">
        <v>14543</v>
      </c>
      <c r="L198" s="29">
        <v>109</v>
      </c>
      <c r="M198" s="29">
        <f t="shared" si="17"/>
        <v>0.74950147837447567</v>
      </c>
      <c r="N198" s="29">
        <v>3.1843421052631458E-2</v>
      </c>
      <c r="O198" s="29">
        <v>4.802376603329251E-2</v>
      </c>
      <c r="P198" s="29">
        <v>36.758401548535424</v>
      </c>
      <c r="Q198" s="29">
        <f t="shared" si="15"/>
        <v>10.442650270624554</v>
      </c>
      <c r="R198" s="29">
        <v>0.35722634512577872</v>
      </c>
      <c r="S198" s="29">
        <f t="shared" si="16"/>
        <v>0.2282236305789857</v>
      </c>
      <c r="U198" s="29">
        <v>6.97295</v>
      </c>
      <c r="V198" s="5">
        <v>41</v>
      </c>
      <c r="W198" s="5">
        <v>1</v>
      </c>
      <c r="X198" s="5">
        <v>3.3333333333333335</v>
      </c>
      <c r="Y198" s="5">
        <v>4.333333333333333</v>
      </c>
      <c r="Z198" s="5">
        <v>602</v>
      </c>
      <c r="AA198" s="29" t="s">
        <v>2234</v>
      </c>
      <c r="AB198" s="34"/>
      <c r="AC198" s="29">
        <v>18018</v>
      </c>
      <c r="AD198" s="29">
        <v>493.01414999999997</v>
      </c>
      <c r="AE198" s="29">
        <v>36.546618000000002</v>
      </c>
      <c r="AF198" s="29">
        <v>180.17</v>
      </c>
      <c r="AG198" s="29">
        <v>702.17287099999999</v>
      </c>
      <c r="AH198" s="29">
        <v>70.217286999999999</v>
      </c>
      <c r="AI198" s="29">
        <v>2.7359000000000001E-2</v>
      </c>
      <c r="AJ198" s="29">
        <v>9.7870000000000006E-3</v>
      </c>
      <c r="AK198" s="29">
        <v>0.35773100000000002</v>
      </c>
      <c r="AL198" s="29">
        <v>2.6775E-2</v>
      </c>
      <c r="AM198" s="29">
        <v>2.75E-2</v>
      </c>
      <c r="AN198" s="29">
        <v>0</v>
      </c>
      <c r="AO198" s="29">
        <v>0</v>
      </c>
      <c r="AP198" s="29">
        <v>0</v>
      </c>
      <c r="AQ198" s="29">
        <v>0</v>
      </c>
      <c r="AR198" s="29">
        <v>0</v>
      </c>
      <c r="AS198" s="29">
        <v>0</v>
      </c>
      <c r="AT198" s="29">
        <v>0</v>
      </c>
      <c r="AU198" s="29">
        <v>0</v>
      </c>
      <c r="AV198" s="29">
        <v>0</v>
      </c>
      <c r="AW198" s="29">
        <v>0</v>
      </c>
      <c r="AX198" s="29">
        <v>0</v>
      </c>
      <c r="AY198" s="29">
        <v>0</v>
      </c>
      <c r="AZ198" s="29">
        <v>0</v>
      </c>
      <c r="BA198" s="29">
        <v>0</v>
      </c>
      <c r="BB198" s="29">
        <v>0</v>
      </c>
      <c r="BC198" s="29">
        <v>0</v>
      </c>
      <c r="BD198" s="29">
        <v>0</v>
      </c>
      <c r="BE198" s="29">
        <v>0</v>
      </c>
      <c r="BF198" s="31"/>
    </row>
    <row r="199" spans="1:58" s="29" customFormat="1" x14ac:dyDescent="0.25">
      <c r="A199" s="29" t="s">
        <v>1186</v>
      </c>
      <c r="B199" s="29">
        <v>5</v>
      </c>
      <c r="C199" s="29" t="s">
        <v>2</v>
      </c>
      <c r="D199" s="29">
        <v>3</v>
      </c>
      <c r="E199" s="29" t="s">
        <v>1</v>
      </c>
      <c r="F199" s="29" t="s">
        <v>767</v>
      </c>
      <c r="G199" s="29" t="s">
        <v>245</v>
      </c>
      <c r="H199" s="12">
        <v>84.674438377250084</v>
      </c>
      <c r="I199" s="12">
        <v>97.625746422021791</v>
      </c>
      <c r="J199" s="5" t="s">
        <v>52</v>
      </c>
      <c r="K199" s="29">
        <v>11848</v>
      </c>
      <c r="L199" s="29">
        <v>88</v>
      </c>
      <c r="M199" s="29">
        <f t="shared" si="17"/>
        <v>0.74274139095205938</v>
      </c>
      <c r="N199" s="29">
        <v>2.9201785714284081E-2</v>
      </c>
      <c r="O199" s="29">
        <v>4.7544252994582863E-2</v>
      </c>
      <c r="P199" s="29">
        <v>40.236022105701267</v>
      </c>
      <c r="Q199" s="29">
        <f t="shared" si="15"/>
        <v>13.920270827790397</v>
      </c>
      <c r="R199" s="29">
        <v>0.33068969246112923</v>
      </c>
      <c r="S199" s="29">
        <f t="shared" si="16"/>
        <v>0.2547602832436352</v>
      </c>
      <c r="U199" s="29">
        <v>6.97295</v>
      </c>
      <c r="V199" s="5">
        <v>41</v>
      </c>
      <c r="W199" s="5">
        <v>1</v>
      </c>
      <c r="X199" s="5">
        <v>3.3333333333333335</v>
      </c>
      <c r="Y199" s="5">
        <v>4.333333333333333</v>
      </c>
      <c r="Z199" s="5">
        <v>602</v>
      </c>
      <c r="AA199" s="29" t="s">
        <v>2234</v>
      </c>
      <c r="AB199" s="34"/>
      <c r="AC199" s="29">
        <v>17895</v>
      </c>
      <c r="AD199" s="29">
        <v>444.68119999999999</v>
      </c>
      <c r="AE199" s="29">
        <v>40.242313000000003</v>
      </c>
      <c r="AF199" s="29">
        <v>178.94</v>
      </c>
      <c r="AG199" s="29">
        <v>739.13445100000001</v>
      </c>
      <c r="AH199" s="29">
        <v>73.913444999999996</v>
      </c>
      <c r="AI199" s="29">
        <v>2.4847999999999999E-2</v>
      </c>
      <c r="AJ199" s="29">
        <v>8.1989999999999997E-3</v>
      </c>
      <c r="AK199" s="29">
        <v>0.329961</v>
      </c>
      <c r="AL199" s="29">
        <v>2.4549999999999999E-2</v>
      </c>
      <c r="AM199" s="29">
        <v>2.2499999999999999E-2</v>
      </c>
      <c r="AN199" s="29">
        <v>1</v>
      </c>
      <c r="AO199" s="29">
        <v>2.2490000000000001E-3</v>
      </c>
      <c r="AP199" s="29">
        <v>0.13492799999999999</v>
      </c>
      <c r="AQ199" s="29">
        <v>7.2646000000000002E-2</v>
      </c>
      <c r="AR199" s="29">
        <v>4.3575000000000003E-2</v>
      </c>
      <c r="AS199" s="29">
        <v>0</v>
      </c>
      <c r="AT199" s="29">
        <v>13</v>
      </c>
      <c r="AU199" s="29">
        <v>0</v>
      </c>
      <c r="AV199" s="29">
        <v>3.6310000000000001E-3</v>
      </c>
      <c r="AW199" s="29">
        <v>1.1869999999999999E-3</v>
      </c>
      <c r="AX199" s="29">
        <v>275.38726300000002</v>
      </c>
      <c r="AY199" s="29">
        <v>0</v>
      </c>
      <c r="AZ199" s="29">
        <v>519.48051899999996</v>
      </c>
      <c r="BA199" s="29">
        <v>0</v>
      </c>
      <c r="BB199" s="29">
        <v>0</v>
      </c>
      <c r="BC199" s="29">
        <v>0</v>
      </c>
      <c r="BD199" s="29">
        <v>7.327331</v>
      </c>
      <c r="BE199" s="29">
        <v>0.33071899999999999</v>
      </c>
      <c r="BF199" s="31"/>
    </row>
    <row r="200" spans="1:58" s="29" customFormat="1" x14ac:dyDescent="0.25">
      <c r="A200" s="29" t="s">
        <v>1186</v>
      </c>
      <c r="B200" s="29">
        <v>5</v>
      </c>
      <c r="C200" s="29" t="s">
        <v>0</v>
      </c>
      <c r="D200" s="29">
        <v>10</v>
      </c>
      <c r="E200" s="29" t="s">
        <v>1</v>
      </c>
      <c r="F200" s="29" t="s">
        <v>767</v>
      </c>
      <c r="G200" s="29" t="s">
        <v>245</v>
      </c>
      <c r="H200" s="12">
        <v>84.674438377250084</v>
      </c>
      <c r="I200" s="12">
        <v>97.625746422021791</v>
      </c>
      <c r="J200" s="5" t="s">
        <v>52</v>
      </c>
      <c r="K200" s="29">
        <v>1097</v>
      </c>
      <c r="L200" s="29">
        <v>0</v>
      </c>
      <c r="M200" s="29">
        <f t="shared" si="17"/>
        <v>0</v>
      </c>
      <c r="N200" s="29">
        <v>0</v>
      </c>
      <c r="O200" s="29">
        <v>0</v>
      </c>
      <c r="P200" s="29">
        <v>3.7254318239326714</v>
      </c>
      <c r="Q200" s="29">
        <f t="shared" si="15"/>
        <v>22.5903194539782</v>
      </c>
      <c r="R200" s="29">
        <v>0.5969528280572598</v>
      </c>
      <c r="S200" s="29">
        <f t="shared" si="16"/>
        <v>1.1502852352495374E-2</v>
      </c>
      <c r="U200" s="29">
        <v>6.97295</v>
      </c>
      <c r="V200" s="5">
        <v>41</v>
      </c>
      <c r="W200" s="5">
        <v>1</v>
      </c>
      <c r="X200" s="5">
        <v>3.3333333333333299</v>
      </c>
      <c r="Y200" s="5">
        <v>4.3333333333333304</v>
      </c>
      <c r="Z200" s="5">
        <v>602</v>
      </c>
      <c r="AA200" s="29" t="s">
        <v>2234</v>
      </c>
      <c r="AB200" s="34"/>
      <c r="AC200" s="29">
        <v>1668</v>
      </c>
      <c r="AD200" s="29">
        <v>444.68119999999999</v>
      </c>
      <c r="AE200" s="29">
        <v>3.7510020000000002</v>
      </c>
      <c r="AF200" s="29">
        <v>15.45</v>
      </c>
      <c r="AG200" s="29">
        <v>6.674391</v>
      </c>
      <c r="AH200" s="29">
        <v>0.667439</v>
      </c>
      <c r="AI200" s="29">
        <v>0.26652900000000002</v>
      </c>
      <c r="AJ200" s="29">
        <v>0.15687999999999999</v>
      </c>
      <c r="AK200" s="29">
        <v>0.58860199999999996</v>
      </c>
      <c r="AL200" s="29">
        <v>0.24712500000000001</v>
      </c>
      <c r="AM200" s="29">
        <v>0.14749999999999999</v>
      </c>
      <c r="AN200" s="29">
        <v>0</v>
      </c>
      <c r="AO200" s="29">
        <v>0</v>
      </c>
      <c r="AP200" s="29">
        <v>0</v>
      </c>
      <c r="AQ200" s="29">
        <v>0</v>
      </c>
      <c r="AR200" s="29">
        <v>0</v>
      </c>
      <c r="AS200" s="29">
        <v>0</v>
      </c>
      <c r="AT200" s="29">
        <v>0</v>
      </c>
      <c r="AU200" s="29">
        <v>0</v>
      </c>
      <c r="AV200" s="29">
        <v>0</v>
      </c>
      <c r="AW200" s="29">
        <v>0</v>
      </c>
      <c r="AX200" s="29">
        <v>0</v>
      </c>
      <c r="AY200" s="29">
        <v>0</v>
      </c>
      <c r="AZ200" s="29">
        <v>0</v>
      </c>
      <c r="BA200" s="29">
        <v>0</v>
      </c>
      <c r="BB200" s="29">
        <v>0</v>
      </c>
      <c r="BC200" s="29">
        <v>0</v>
      </c>
      <c r="BD200" s="29">
        <v>0</v>
      </c>
      <c r="BE200" s="29">
        <v>0</v>
      </c>
      <c r="BF200" s="31"/>
    </row>
    <row r="201" spans="1:58" s="29" customFormat="1" x14ac:dyDescent="0.25">
      <c r="A201" s="29" t="s">
        <v>1187</v>
      </c>
      <c r="B201" s="29">
        <v>5</v>
      </c>
      <c r="C201" s="29" t="s">
        <v>3</v>
      </c>
      <c r="D201" s="29">
        <v>4</v>
      </c>
      <c r="E201" s="29" t="s">
        <v>1</v>
      </c>
      <c r="F201" s="29" t="s">
        <v>767</v>
      </c>
      <c r="G201" s="29" t="s">
        <v>245</v>
      </c>
      <c r="H201" s="12">
        <v>84.674438377250084</v>
      </c>
      <c r="I201" s="12">
        <v>97.625746422021791</v>
      </c>
      <c r="J201" s="5" t="s">
        <v>52</v>
      </c>
      <c r="K201" s="29">
        <v>10908</v>
      </c>
      <c r="L201" s="29">
        <v>147</v>
      </c>
      <c r="M201" s="29">
        <f t="shared" si="17"/>
        <v>1.3476347634763475</v>
      </c>
      <c r="N201" s="29">
        <v>3.4505434782612233E-2</v>
      </c>
      <c r="O201" s="29">
        <v>8.6322582964442174E-2</v>
      </c>
      <c r="P201" s="29">
        <v>40.939423259831962</v>
      </c>
      <c r="Q201" s="29">
        <f t="shared" si="15"/>
        <v>14.623671981921092</v>
      </c>
      <c r="R201" s="29">
        <v>0.35978827398941143</v>
      </c>
      <c r="S201" s="29">
        <f t="shared" si="16"/>
        <v>0.22566170171535299</v>
      </c>
      <c r="U201" s="29">
        <v>6.97295</v>
      </c>
      <c r="V201" s="5">
        <v>41</v>
      </c>
      <c r="W201" s="5">
        <v>1</v>
      </c>
      <c r="X201" s="5">
        <v>3.3333333333333299</v>
      </c>
      <c r="Y201" s="5">
        <v>4.3333333333333304</v>
      </c>
      <c r="Z201" s="5">
        <v>602</v>
      </c>
      <c r="AA201" s="29" t="s">
        <v>2234</v>
      </c>
      <c r="AB201" s="34"/>
      <c r="AC201" s="29">
        <v>14655</v>
      </c>
      <c r="AD201" s="29">
        <v>359.26665000000003</v>
      </c>
      <c r="AE201" s="29">
        <v>40.791429000000001</v>
      </c>
      <c r="AF201" s="29">
        <v>146.54</v>
      </c>
      <c r="AG201" s="29">
        <v>596.69691499999999</v>
      </c>
      <c r="AH201" s="29">
        <v>59.669691999999998</v>
      </c>
      <c r="AI201" s="29">
        <v>2.4514000000000001E-2</v>
      </c>
      <c r="AJ201" s="29">
        <v>8.7460000000000003E-3</v>
      </c>
      <c r="AK201" s="29">
        <v>0.35679300000000003</v>
      </c>
      <c r="AL201" s="29">
        <v>2.4225E-2</v>
      </c>
      <c r="AM201" s="29">
        <v>2.2499999999999999E-2</v>
      </c>
      <c r="AN201" s="29">
        <v>1</v>
      </c>
      <c r="AO201" s="29">
        <v>2.7829999999999999E-3</v>
      </c>
      <c r="AP201" s="29">
        <v>0.16700699999999999</v>
      </c>
      <c r="AQ201" s="29">
        <v>0.14329600000000001</v>
      </c>
      <c r="AR201" s="29">
        <v>0.12859999999999999</v>
      </c>
      <c r="AS201" s="29">
        <v>0</v>
      </c>
      <c r="AT201" s="29">
        <v>21</v>
      </c>
      <c r="AU201" s="29">
        <v>0</v>
      </c>
      <c r="AV201" s="29">
        <v>6.43E-3</v>
      </c>
      <c r="AW201" s="29">
        <v>4.346E-3</v>
      </c>
      <c r="AX201" s="29">
        <v>155.520995</v>
      </c>
      <c r="AY201" s="29">
        <v>0</v>
      </c>
      <c r="AZ201" s="29">
        <v>425.53191500000003</v>
      </c>
      <c r="BA201" s="29">
        <v>0</v>
      </c>
      <c r="BB201" s="29">
        <v>0</v>
      </c>
      <c r="BC201" s="29">
        <v>0</v>
      </c>
      <c r="BD201" s="29">
        <v>6.7539959999999999</v>
      </c>
      <c r="BE201" s="29">
        <v>0.37267800000000001</v>
      </c>
      <c r="BF201" s="31"/>
    </row>
    <row r="202" spans="1:58" s="29" customFormat="1" x14ac:dyDescent="0.25">
      <c r="A202" s="29" t="s">
        <v>1187</v>
      </c>
      <c r="B202" s="29">
        <v>5</v>
      </c>
      <c r="C202" s="29" t="s">
        <v>4</v>
      </c>
      <c r="D202" s="29">
        <v>12</v>
      </c>
      <c r="E202" s="29" t="s">
        <v>1</v>
      </c>
      <c r="F202" s="29" t="s">
        <v>767</v>
      </c>
      <c r="G202" s="29" t="s">
        <v>245</v>
      </c>
      <c r="H202" s="12">
        <v>84.674438377250084</v>
      </c>
      <c r="I202" s="12">
        <v>97.625746422021791</v>
      </c>
      <c r="J202" s="5" t="s">
        <v>51</v>
      </c>
      <c r="K202" s="29">
        <v>251</v>
      </c>
      <c r="L202" s="29">
        <v>157</v>
      </c>
      <c r="M202" s="29">
        <f t="shared" si="17"/>
        <v>62.549800796812747</v>
      </c>
      <c r="N202" s="29">
        <v>0.41378666666666636</v>
      </c>
      <c r="O202" s="29">
        <v>0.11259467343188109</v>
      </c>
      <c r="P202" s="29">
        <v>0.94204210104673847</v>
      </c>
      <c r="Q202" s="29">
        <f t="shared" si="15"/>
        <v>25.373709176864132</v>
      </c>
      <c r="R202" s="29">
        <v>2.7521698048765137</v>
      </c>
      <c r="S202" s="29">
        <f t="shared" si="16"/>
        <v>2.1667198291717495</v>
      </c>
      <c r="U202" s="29">
        <v>6.97295</v>
      </c>
      <c r="V202" s="5">
        <v>41</v>
      </c>
      <c r="W202" s="5">
        <v>1</v>
      </c>
      <c r="X202" s="5">
        <v>3.3333333333333299</v>
      </c>
      <c r="Y202" s="5">
        <v>4.3333333333333304</v>
      </c>
      <c r="Z202" s="5">
        <v>602</v>
      </c>
      <c r="AA202" s="29" t="s">
        <v>2234</v>
      </c>
      <c r="AB202" s="34"/>
      <c r="AC202" s="29">
        <v>337</v>
      </c>
      <c r="AD202" s="29">
        <v>359.26665000000003</v>
      </c>
      <c r="AE202" s="29">
        <v>0.93802200000000002</v>
      </c>
      <c r="AF202" s="29">
        <v>2.2999999999999998</v>
      </c>
      <c r="AG202" s="29">
        <v>3.3630339999999999</v>
      </c>
      <c r="AH202" s="29">
        <v>0.33630300000000002</v>
      </c>
      <c r="AI202" s="29">
        <v>1.0639719999999999</v>
      </c>
      <c r="AJ202" s="29">
        <v>2.278359</v>
      </c>
      <c r="AK202" s="29">
        <v>2.1413709999999999</v>
      </c>
      <c r="AL202" s="29">
        <v>0.12892500000000001</v>
      </c>
      <c r="AM202" s="29">
        <v>3.2500000000000001E-2</v>
      </c>
      <c r="AN202" s="29">
        <v>11</v>
      </c>
      <c r="AO202" s="29">
        <v>3.0617999999999999E-2</v>
      </c>
      <c r="AP202" s="29">
        <v>1.8370759999999999</v>
      </c>
      <c r="AQ202" s="29">
        <v>27.596439</v>
      </c>
      <c r="AR202" s="29">
        <v>0.71691099999999996</v>
      </c>
      <c r="AS202" s="29">
        <v>0.55561000000000005</v>
      </c>
      <c r="AT202" s="29">
        <v>8.4545449999999995</v>
      </c>
      <c r="AU202" s="29">
        <v>3.0777800000000002</v>
      </c>
      <c r="AV202" s="29">
        <v>9.6171000000000006E-2</v>
      </c>
      <c r="AW202" s="29">
        <v>0.114283</v>
      </c>
      <c r="AX202" s="29">
        <v>14.040941999999999</v>
      </c>
      <c r="AY202" s="29">
        <v>6.5002319999999996</v>
      </c>
      <c r="AZ202" s="29">
        <v>43.791339999999998</v>
      </c>
      <c r="BA202" s="29">
        <v>14.131053</v>
      </c>
      <c r="BB202" s="29">
        <v>32.694536999999997</v>
      </c>
      <c r="BC202" s="29">
        <v>19.396469</v>
      </c>
      <c r="BD202" s="29">
        <v>7.0899850000000004</v>
      </c>
      <c r="BE202" s="29">
        <v>1.213352</v>
      </c>
      <c r="BF202" s="31"/>
    </row>
    <row r="203" spans="1:58" s="29" customFormat="1" x14ac:dyDescent="0.25">
      <c r="A203" s="29" t="s">
        <v>1188</v>
      </c>
      <c r="B203" s="29">
        <v>5</v>
      </c>
      <c r="C203" s="29" t="s">
        <v>21</v>
      </c>
      <c r="D203" s="29">
        <v>7</v>
      </c>
      <c r="E203" s="29" t="s">
        <v>1</v>
      </c>
      <c r="F203" s="29" t="s">
        <v>767</v>
      </c>
      <c r="G203" s="29" t="s">
        <v>245</v>
      </c>
      <c r="H203" s="12">
        <v>84.674438377250084</v>
      </c>
      <c r="I203" s="12">
        <v>97.625746422021791</v>
      </c>
      <c r="J203" s="5" t="s">
        <v>51</v>
      </c>
      <c r="K203" s="29">
        <v>9482</v>
      </c>
      <c r="L203" s="29">
        <v>83</v>
      </c>
      <c r="M203" s="29">
        <f t="shared" si="17"/>
        <v>0.87534275469310274</v>
      </c>
      <c r="N203" s="29">
        <v>2.5626562499998506E-2</v>
      </c>
      <c r="O203" s="29">
        <v>6.0540998693249991E-2</v>
      </c>
      <c r="P203" s="29">
        <v>35.878109350587273</v>
      </c>
      <c r="Q203" s="29">
        <f t="shared" si="15"/>
        <v>9.5623580726764033</v>
      </c>
      <c r="R203" s="29">
        <v>0.5723657368105356</v>
      </c>
      <c r="S203" s="29">
        <f t="shared" si="16"/>
        <v>1.3084238894228828E-2</v>
      </c>
      <c r="T203" s="29">
        <v>0.52403818396090551</v>
      </c>
      <c r="U203" s="29">
        <v>6.97295</v>
      </c>
      <c r="V203" s="5">
        <v>41</v>
      </c>
      <c r="W203" s="5">
        <v>1</v>
      </c>
      <c r="X203" s="5">
        <v>3.3333333333333299</v>
      </c>
      <c r="Y203" s="5">
        <v>4.3333333333333304</v>
      </c>
      <c r="Z203" s="5">
        <v>602</v>
      </c>
      <c r="AA203" s="29" t="s">
        <v>2234</v>
      </c>
      <c r="AB203" s="34"/>
      <c r="AC203" s="29">
        <v>10606</v>
      </c>
      <c r="AD203" s="29">
        <v>327.84160000000003</v>
      </c>
      <c r="AE203" s="29">
        <v>32.350988999999998</v>
      </c>
      <c r="AF203" s="29">
        <v>106.05</v>
      </c>
      <c r="AG203" s="29">
        <v>379.21103299999999</v>
      </c>
      <c r="AH203" s="29">
        <v>37.921103000000002</v>
      </c>
      <c r="AI203" s="29">
        <v>2.3195E-2</v>
      </c>
      <c r="AJ203" s="29">
        <v>1.3246000000000001E-2</v>
      </c>
      <c r="AK203" s="29">
        <v>0.57104999999999995</v>
      </c>
      <c r="AL203" s="29">
        <v>2.0774999999999998E-2</v>
      </c>
      <c r="AM203" s="29">
        <v>1.7500000000000002E-2</v>
      </c>
      <c r="AN203" s="29">
        <v>7</v>
      </c>
      <c r="AO203" s="29">
        <v>2.1351999999999999E-2</v>
      </c>
      <c r="AP203" s="29">
        <v>1.2811060000000001</v>
      </c>
      <c r="AQ203" s="29">
        <v>2.2062979999999999</v>
      </c>
      <c r="AR203" s="29">
        <v>0.40767100000000001</v>
      </c>
      <c r="AS203" s="29">
        <v>0.12579000000000001</v>
      </c>
      <c r="AT203" s="29">
        <v>33.428570999999998</v>
      </c>
      <c r="AU203" s="29">
        <v>7.2308859999999999</v>
      </c>
      <c r="AV203" s="29">
        <v>1.2571000000000001E-2</v>
      </c>
      <c r="AW203" s="29">
        <v>5.7980000000000002E-3</v>
      </c>
      <c r="AX203" s="29">
        <v>82.869331000000003</v>
      </c>
      <c r="AY203" s="29">
        <v>13.863295000000001</v>
      </c>
      <c r="AZ203" s="29">
        <v>617.85138500000005</v>
      </c>
      <c r="BA203" s="29">
        <v>399.57799399999999</v>
      </c>
      <c r="BB203" s="29">
        <v>17.957837999999999</v>
      </c>
      <c r="BC203" s="29">
        <v>12.349111000000001</v>
      </c>
      <c r="BD203" s="29">
        <v>5.7743130000000003</v>
      </c>
      <c r="BE203" s="29">
        <v>1.34371</v>
      </c>
      <c r="BF203" s="31"/>
    </row>
    <row r="204" spans="1:58" s="29" customFormat="1" x14ac:dyDescent="0.25">
      <c r="A204" s="29" t="s">
        <v>1188</v>
      </c>
      <c r="B204" s="29">
        <v>5</v>
      </c>
      <c r="C204" s="29" t="s">
        <v>31</v>
      </c>
      <c r="D204" s="29">
        <v>7</v>
      </c>
      <c r="E204" s="29" t="s">
        <v>7</v>
      </c>
      <c r="F204" s="29" t="s">
        <v>767</v>
      </c>
      <c r="G204" s="29" t="s">
        <v>245</v>
      </c>
      <c r="H204" s="12">
        <v>84.674438377250084</v>
      </c>
      <c r="I204" s="12">
        <v>97.625746422021791</v>
      </c>
      <c r="J204" s="5" t="s">
        <v>50</v>
      </c>
      <c r="K204" s="29">
        <v>13821</v>
      </c>
      <c r="L204" s="29">
        <v>0</v>
      </c>
      <c r="M204" s="29">
        <f t="shared" si="17"/>
        <v>0</v>
      </c>
      <c r="N204" s="29">
        <v>0</v>
      </c>
      <c r="O204" s="29">
        <v>0</v>
      </c>
      <c r="P204" s="29">
        <v>52.296071433713003</v>
      </c>
      <c r="Q204" s="29">
        <f t="shared" si="15"/>
        <v>25.980320155802133</v>
      </c>
      <c r="R204" s="29">
        <v>0.40153771101857633</v>
      </c>
      <c r="S204" s="29">
        <f t="shared" si="16"/>
        <v>0.1839122646861881</v>
      </c>
      <c r="T204" s="29">
        <v>0.53561193541909369</v>
      </c>
      <c r="U204" s="29">
        <v>6.97295</v>
      </c>
      <c r="V204" s="5">
        <v>41</v>
      </c>
      <c r="W204" s="5">
        <v>1</v>
      </c>
      <c r="X204" s="5">
        <v>3.3333333333333299</v>
      </c>
      <c r="Y204" s="5">
        <v>4.3333333333333304</v>
      </c>
      <c r="Z204" s="5">
        <v>602</v>
      </c>
      <c r="AA204" s="29" t="s">
        <v>2234</v>
      </c>
      <c r="AB204" s="34"/>
      <c r="AC204" s="29">
        <v>15482</v>
      </c>
      <c r="AD204" s="29">
        <v>327.84160000000003</v>
      </c>
      <c r="AE204" s="29">
        <v>47.224024999999997</v>
      </c>
      <c r="AF204" s="29">
        <v>154.81</v>
      </c>
      <c r="AG204" s="29">
        <v>800.82462099999998</v>
      </c>
      <c r="AH204" s="29">
        <v>80.082462000000007</v>
      </c>
      <c r="AI204" s="29">
        <v>1.5889E-2</v>
      </c>
      <c r="AJ204" s="29">
        <v>6.3709999999999999E-3</v>
      </c>
      <c r="AK204" s="29">
        <v>0.40098200000000001</v>
      </c>
      <c r="AL204" s="29">
        <v>1.5049999999999999E-2</v>
      </c>
      <c r="AM204" s="29">
        <v>1.2500000000000001E-2</v>
      </c>
      <c r="AN204" s="29">
        <v>0</v>
      </c>
      <c r="AO204" s="29">
        <v>0</v>
      </c>
      <c r="AP204" s="29">
        <v>0</v>
      </c>
      <c r="AQ204" s="29">
        <v>0</v>
      </c>
      <c r="AR204" s="29">
        <v>0</v>
      </c>
      <c r="AS204" s="29">
        <v>0</v>
      </c>
      <c r="AT204" s="29">
        <v>0</v>
      </c>
      <c r="AU204" s="29">
        <v>0</v>
      </c>
      <c r="AV204" s="29">
        <v>0</v>
      </c>
      <c r="AW204" s="29">
        <v>0</v>
      </c>
      <c r="AX204" s="29">
        <v>0</v>
      </c>
      <c r="AY204" s="29">
        <v>0</v>
      </c>
      <c r="AZ204" s="29">
        <v>0</v>
      </c>
      <c r="BA204" s="29">
        <v>0</v>
      </c>
      <c r="BB204" s="29">
        <v>0</v>
      </c>
      <c r="BC204" s="29">
        <v>0</v>
      </c>
      <c r="BD204" s="29">
        <v>0</v>
      </c>
      <c r="BE204" s="29">
        <v>0</v>
      </c>
      <c r="BF204" s="31"/>
    </row>
    <row r="205" spans="1:58" s="29" customFormat="1" x14ac:dyDescent="0.25">
      <c r="A205" s="29" t="s">
        <v>1188</v>
      </c>
      <c r="B205" s="29">
        <v>5</v>
      </c>
      <c r="C205" s="29" t="s">
        <v>4</v>
      </c>
      <c r="D205" s="29">
        <v>12</v>
      </c>
      <c r="E205" s="29" t="s">
        <v>1</v>
      </c>
      <c r="F205" s="29" t="s">
        <v>767</v>
      </c>
      <c r="G205" s="29" t="s">
        <v>245</v>
      </c>
      <c r="H205" s="12">
        <v>84.674438377250084</v>
      </c>
      <c r="I205" s="12">
        <v>97.625746422021791</v>
      </c>
      <c r="J205" s="5" t="s">
        <v>51</v>
      </c>
      <c r="K205" s="29">
        <v>6302</v>
      </c>
      <c r="L205" s="29">
        <v>169</v>
      </c>
      <c r="M205" s="29">
        <f t="shared" si="17"/>
        <v>2.6816883529038398</v>
      </c>
      <c r="N205" s="29">
        <v>7.1990909090909577E-2</v>
      </c>
      <c r="O205" s="29">
        <v>8.324387320321873E-2</v>
      </c>
      <c r="P205" s="29">
        <v>23.845585860303839</v>
      </c>
      <c r="Q205" s="29">
        <f t="shared" si="15"/>
        <v>2.4701654176070313</v>
      </c>
      <c r="R205" s="29">
        <v>0.5126692874313018</v>
      </c>
      <c r="S205" s="29">
        <f t="shared" si="16"/>
        <v>7.2780688273462624E-2</v>
      </c>
      <c r="T205" s="29">
        <v>0.8226657061132473</v>
      </c>
      <c r="U205" s="29">
        <v>6.97295</v>
      </c>
      <c r="V205" s="5">
        <v>41</v>
      </c>
      <c r="W205" s="5">
        <v>1</v>
      </c>
      <c r="X205" s="5">
        <v>3.3333333333333299</v>
      </c>
      <c r="Y205" s="5">
        <v>4.3333333333333304</v>
      </c>
      <c r="Z205" s="5">
        <v>602</v>
      </c>
      <c r="AA205" s="29" t="s">
        <v>2234</v>
      </c>
      <c r="AB205" s="34"/>
      <c r="AC205" s="29">
        <v>8339</v>
      </c>
      <c r="AD205" s="29">
        <v>327.84160000000003</v>
      </c>
      <c r="AE205" s="29">
        <v>25.436063999999998</v>
      </c>
      <c r="AF205" s="29">
        <v>83.38</v>
      </c>
      <c r="AG205" s="29">
        <v>221.89730900000001</v>
      </c>
      <c r="AH205" s="29">
        <v>22.189730999999998</v>
      </c>
      <c r="AI205" s="29">
        <v>3.9314000000000002E-2</v>
      </c>
      <c r="AJ205" s="29">
        <v>2.1274999999999999E-2</v>
      </c>
      <c r="AK205" s="29">
        <v>0.54116600000000004</v>
      </c>
      <c r="AL205" s="29">
        <v>3.5562000000000003E-2</v>
      </c>
      <c r="AM205" s="29">
        <v>2.2499999999999999E-2</v>
      </c>
      <c r="AN205" s="29">
        <v>8</v>
      </c>
      <c r="AO205" s="29">
        <v>2.4402E-2</v>
      </c>
      <c r="AP205" s="29">
        <v>1.4641219999999999</v>
      </c>
      <c r="AQ205" s="29">
        <v>6.9312870000000002</v>
      </c>
      <c r="AR205" s="29">
        <v>1.38165</v>
      </c>
      <c r="AS205" s="29">
        <v>0.54523299999999997</v>
      </c>
      <c r="AT205" s="29">
        <v>72.25</v>
      </c>
      <c r="AU205" s="29">
        <v>26.146564999999999</v>
      </c>
      <c r="AV205" s="29">
        <v>1.9392E-2</v>
      </c>
      <c r="AW205" s="29">
        <v>6.7070000000000003E-3</v>
      </c>
      <c r="AX205" s="29">
        <v>52.416074999999999</v>
      </c>
      <c r="AY205" s="29">
        <v>4.6203589999999997</v>
      </c>
      <c r="AZ205" s="29">
        <v>542.39166999999998</v>
      </c>
      <c r="BA205" s="29">
        <v>451.08392800000001</v>
      </c>
      <c r="BB205" s="29">
        <v>6.5025639999999996</v>
      </c>
      <c r="BC205" s="29">
        <v>10.918084</v>
      </c>
      <c r="BD205" s="29">
        <v>7.6548600000000002</v>
      </c>
      <c r="BE205" s="29">
        <v>2.5603820000000002</v>
      </c>
      <c r="BF205" s="31"/>
    </row>
    <row r="206" spans="1:58" s="29" customFormat="1" x14ac:dyDescent="0.25">
      <c r="A206" s="29" t="s">
        <v>1188</v>
      </c>
      <c r="B206" s="29">
        <v>5</v>
      </c>
      <c r="C206" s="29" t="s">
        <v>10</v>
      </c>
      <c r="D206" s="29">
        <v>13</v>
      </c>
      <c r="E206" s="29" t="s">
        <v>1</v>
      </c>
      <c r="F206" s="29" t="s">
        <v>767</v>
      </c>
      <c r="G206" s="29" t="s">
        <v>245</v>
      </c>
      <c r="H206" s="12">
        <v>84.674438377250084</v>
      </c>
      <c r="I206" s="12">
        <v>97.625746422021791</v>
      </c>
      <c r="J206" s="5" t="s">
        <v>52</v>
      </c>
      <c r="K206" s="29">
        <v>10750</v>
      </c>
      <c r="L206" s="29">
        <v>59</v>
      </c>
      <c r="M206" s="29">
        <f t="shared" si="17"/>
        <v>0.5488372093023256</v>
      </c>
      <c r="N206" s="29">
        <v>3.7086111111111424E-2</v>
      </c>
      <c r="O206" s="29">
        <v>3.4054311764953119E-2</v>
      </c>
      <c r="P206" s="29">
        <v>40.675983497027339</v>
      </c>
      <c r="Q206" s="29">
        <f t="shared" si="15"/>
        <v>14.360232219116469</v>
      </c>
      <c r="R206" s="29">
        <v>0.33440458474409851</v>
      </c>
      <c r="S206" s="29">
        <f t="shared" si="16"/>
        <v>0.25104539096066592</v>
      </c>
      <c r="T206" s="29">
        <v>0.82023311321092274</v>
      </c>
      <c r="U206" s="29">
        <v>6.97295</v>
      </c>
      <c r="V206" s="5">
        <v>41</v>
      </c>
      <c r="W206" s="5">
        <v>1</v>
      </c>
      <c r="X206" s="5">
        <v>3.3333333333333299</v>
      </c>
      <c r="Y206" s="5">
        <v>4.3333333333333304</v>
      </c>
      <c r="Z206" s="5">
        <v>602</v>
      </c>
      <c r="AA206" s="29" t="s">
        <v>2234</v>
      </c>
      <c r="AB206" s="34"/>
      <c r="AC206" s="29">
        <v>13312</v>
      </c>
      <c r="AD206" s="29">
        <v>327.84160000000003</v>
      </c>
      <c r="AE206" s="29">
        <v>40.604975000000003</v>
      </c>
      <c r="AF206" s="29">
        <v>133.11000000000001</v>
      </c>
      <c r="AG206" s="29">
        <v>546.94169499999998</v>
      </c>
      <c r="AH206" s="29">
        <v>54.69417</v>
      </c>
      <c r="AI206" s="29">
        <v>2.4625999999999999E-2</v>
      </c>
      <c r="AJ206" s="29">
        <v>8.2550000000000002E-3</v>
      </c>
      <c r="AK206" s="29">
        <v>0.33522400000000002</v>
      </c>
      <c r="AL206" s="29">
        <v>2.445E-2</v>
      </c>
      <c r="AM206" s="29">
        <v>2.2499999999999999E-2</v>
      </c>
      <c r="AN206" s="29">
        <v>0</v>
      </c>
      <c r="AO206" s="29">
        <v>0</v>
      </c>
      <c r="AP206" s="29">
        <v>0</v>
      </c>
      <c r="AQ206" s="29">
        <v>0</v>
      </c>
      <c r="AR206" s="29">
        <v>0</v>
      </c>
      <c r="AS206" s="29">
        <v>0</v>
      </c>
      <c r="AT206" s="29">
        <v>0</v>
      </c>
      <c r="AU206" s="29">
        <v>0</v>
      </c>
      <c r="AV206" s="29">
        <v>0</v>
      </c>
      <c r="AW206" s="29">
        <v>0</v>
      </c>
      <c r="AX206" s="29">
        <v>0</v>
      </c>
      <c r="AY206" s="29">
        <v>0</v>
      </c>
      <c r="AZ206" s="29">
        <v>0</v>
      </c>
      <c r="BA206" s="29">
        <v>0</v>
      </c>
      <c r="BB206" s="29">
        <v>0</v>
      </c>
      <c r="BC206" s="29">
        <v>0</v>
      </c>
      <c r="BD206" s="29">
        <v>0</v>
      </c>
      <c r="BE206" s="29">
        <v>0</v>
      </c>
      <c r="BF206" s="31"/>
    </row>
    <row r="207" spans="1:58" s="29" customFormat="1" x14ac:dyDescent="0.25">
      <c r="A207" s="29" t="s">
        <v>1189</v>
      </c>
      <c r="B207" s="29">
        <v>5</v>
      </c>
      <c r="C207" s="29" t="s">
        <v>2</v>
      </c>
      <c r="D207" s="29">
        <v>3</v>
      </c>
      <c r="E207" s="29" t="s">
        <v>1</v>
      </c>
      <c r="F207" s="29" t="s">
        <v>767</v>
      </c>
      <c r="G207" s="29" t="s">
        <v>245</v>
      </c>
      <c r="H207" s="12">
        <v>84.674438377250084</v>
      </c>
      <c r="I207" s="12">
        <v>97.625746422021791</v>
      </c>
      <c r="J207" s="5" t="s">
        <v>51</v>
      </c>
      <c r="K207" s="29">
        <v>15864</v>
      </c>
      <c r="L207" s="29">
        <v>58</v>
      </c>
      <c r="M207" s="29">
        <f t="shared" si="17"/>
        <v>0.36560766515380738</v>
      </c>
      <c r="N207" s="29">
        <v>2.4452083333330894E-2</v>
      </c>
      <c r="O207" s="29">
        <v>3.059185521850695E-2</v>
      </c>
      <c r="P207" s="29">
        <v>40.442432598866191</v>
      </c>
      <c r="Q207" s="29">
        <f t="shared" si="15"/>
        <v>14.126681320955321</v>
      </c>
      <c r="R207" s="29">
        <v>0.54759973929764427</v>
      </c>
      <c r="S207" s="29">
        <f t="shared" si="16"/>
        <v>3.7850236407120152E-2</v>
      </c>
      <c r="T207" s="29">
        <v>0.33460235655542886</v>
      </c>
      <c r="U207" s="29">
        <v>6.97295</v>
      </c>
      <c r="V207" s="5">
        <v>41</v>
      </c>
      <c r="W207" s="5">
        <v>1</v>
      </c>
      <c r="X207" s="5">
        <v>3.3333333333333299</v>
      </c>
      <c r="Y207" s="5">
        <v>4.3333333333333304</v>
      </c>
      <c r="Z207" s="5">
        <v>602</v>
      </c>
      <c r="AA207" s="29" t="s">
        <v>2234</v>
      </c>
      <c r="AB207" s="34"/>
      <c r="AC207" s="29">
        <v>16110</v>
      </c>
      <c r="AD207" s="29">
        <v>398.66615000000002</v>
      </c>
      <c r="AE207" s="29">
        <v>40.409751</v>
      </c>
      <c r="AF207" s="29">
        <v>161.09</v>
      </c>
      <c r="AG207" s="29">
        <v>565.85758099999998</v>
      </c>
      <c r="AH207" s="29">
        <v>56.585757999999998</v>
      </c>
      <c r="AI207" s="29">
        <v>2.4738E-2</v>
      </c>
      <c r="AJ207" s="29">
        <v>1.3528999999999999E-2</v>
      </c>
      <c r="AK207" s="29">
        <v>0.54688499999999995</v>
      </c>
      <c r="AL207" s="29">
        <v>2.2024999999999999E-2</v>
      </c>
      <c r="AM207" s="29">
        <v>2.2499999999999999E-2</v>
      </c>
      <c r="AN207" s="29">
        <v>0</v>
      </c>
      <c r="AO207" s="29">
        <v>0</v>
      </c>
      <c r="AP207" s="29">
        <v>0</v>
      </c>
      <c r="AQ207" s="29">
        <v>0</v>
      </c>
      <c r="AR207" s="29">
        <v>0</v>
      </c>
      <c r="AS207" s="29">
        <v>0</v>
      </c>
      <c r="AT207" s="29">
        <v>0</v>
      </c>
      <c r="AU207" s="29">
        <v>0</v>
      </c>
      <c r="AV207" s="29">
        <v>0</v>
      </c>
      <c r="AW207" s="29">
        <v>0</v>
      </c>
      <c r="AX207" s="29">
        <v>0</v>
      </c>
      <c r="AY207" s="29">
        <v>0</v>
      </c>
      <c r="AZ207" s="29">
        <v>0</v>
      </c>
      <c r="BA207" s="29">
        <v>0</v>
      </c>
      <c r="BB207" s="29">
        <v>0</v>
      </c>
      <c r="BC207" s="29">
        <v>0</v>
      </c>
      <c r="BD207" s="29">
        <v>0</v>
      </c>
      <c r="BE207" s="29">
        <v>0</v>
      </c>
      <c r="BF207" s="31"/>
    </row>
    <row r="208" spans="1:58" s="29" customFormat="1" x14ac:dyDescent="0.25">
      <c r="A208" s="29" t="s">
        <v>1189</v>
      </c>
      <c r="B208" s="29">
        <v>5</v>
      </c>
      <c r="C208" s="29" t="s">
        <v>32</v>
      </c>
      <c r="D208" s="29">
        <v>3</v>
      </c>
      <c r="E208" s="29" t="s">
        <v>7</v>
      </c>
      <c r="F208" s="29" t="s">
        <v>767</v>
      </c>
      <c r="G208" s="29" t="s">
        <v>245</v>
      </c>
      <c r="H208" s="12">
        <v>84.674438377250084</v>
      </c>
      <c r="I208" s="12">
        <v>97.625746422021791</v>
      </c>
      <c r="J208" s="5" t="s">
        <v>50</v>
      </c>
      <c r="K208" s="29">
        <v>24101</v>
      </c>
      <c r="L208" s="29">
        <v>14</v>
      </c>
      <c r="M208" s="29">
        <f t="shared" si="17"/>
        <v>5.8088875980249782E-2</v>
      </c>
      <c r="N208" s="29">
        <v>3.4062500000000995E-2</v>
      </c>
      <c r="O208" s="29">
        <v>5.0986425364178255E-3</v>
      </c>
      <c r="P208" s="29">
        <v>61.441191885103002</v>
      </c>
      <c r="Q208" s="29">
        <f t="shared" si="15"/>
        <v>35.125440607192132</v>
      </c>
      <c r="R208" s="29">
        <v>0.37087124928810455</v>
      </c>
      <c r="S208" s="29">
        <f t="shared" si="16"/>
        <v>0.21457872641665987</v>
      </c>
      <c r="T208" s="29">
        <v>0.33136354231458659</v>
      </c>
      <c r="U208" s="29">
        <v>6.97295</v>
      </c>
      <c r="V208" s="5">
        <v>41</v>
      </c>
      <c r="W208" s="5">
        <v>1</v>
      </c>
      <c r="X208" s="5">
        <v>3.3333333333333299</v>
      </c>
      <c r="Y208" s="5">
        <v>4.3333333333333304</v>
      </c>
      <c r="Z208" s="5">
        <v>602</v>
      </c>
      <c r="AA208" s="29" t="s">
        <v>2234</v>
      </c>
      <c r="AB208" s="34"/>
      <c r="AC208" s="29">
        <v>24472</v>
      </c>
      <c r="AD208" s="29">
        <v>398.66615000000002</v>
      </c>
      <c r="AE208" s="29">
        <v>61.384695000000001</v>
      </c>
      <c r="AF208" s="29">
        <v>244.71</v>
      </c>
      <c r="AG208" s="29">
        <v>1256.823451</v>
      </c>
      <c r="AH208" s="29">
        <v>125.682345</v>
      </c>
      <c r="AI208" s="29">
        <v>1.6289000000000001E-2</v>
      </c>
      <c r="AJ208" s="29">
        <v>6.0340000000000003E-3</v>
      </c>
      <c r="AK208" s="29">
        <v>0.370421</v>
      </c>
      <c r="AL208" s="29">
        <v>1.5800000000000002E-2</v>
      </c>
      <c r="AM208" s="29">
        <v>1.7500000000000002E-2</v>
      </c>
      <c r="AN208" s="29">
        <v>0</v>
      </c>
      <c r="AO208" s="29">
        <v>0</v>
      </c>
      <c r="AP208" s="29">
        <v>0</v>
      </c>
      <c r="AQ208" s="29">
        <v>0</v>
      </c>
      <c r="AR208" s="29">
        <v>0</v>
      </c>
      <c r="AS208" s="29">
        <v>0</v>
      </c>
      <c r="AT208" s="29">
        <v>0</v>
      </c>
      <c r="AU208" s="29">
        <v>0</v>
      </c>
      <c r="AV208" s="29">
        <v>0</v>
      </c>
      <c r="AW208" s="29">
        <v>0</v>
      </c>
      <c r="AX208" s="29">
        <v>0</v>
      </c>
      <c r="AY208" s="29">
        <v>0</v>
      </c>
      <c r="AZ208" s="29">
        <v>0</v>
      </c>
      <c r="BA208" s="29">
        <v>0</v>
      </c>
      <c r="BB208" s="29">
        <v>0</v>
      </c>
      <c r="BC208" s="29">
        <v>0</v>
      </c>
      <c r="BD208" s="29">
        <v>0</v>
      </c>
      <c r="BE208" s="29">
        <v>0</v>
      </c>
      <c r="BF208" s="31"/>
    </row>
    <row r="209" spans="1:58" s="29" customFormat="1" x14ac:dyDescent="0.25">
      <c r="A209" s="29" t="s">
        <v>1189</v>
      </c>
      <c r="B209" s="29">
        <v>5</v>
      </c>
      <c r="C209" s="29" t="s">
        <v>12</v>
      </c>
      <c r="D209" s="29">
        <v>5</v>
      </c>
      <c r="E209" s="29" t="s">
        <v>1</v>
      </c>
      <c r="F209" s="29" t="s">
        <v>767</v>
      </c>
      <c r="G209" s="29" t="s">
        <v>245</v>
      </c>
      <c r="H209" s="12">
        <v>84.674438377250084</v>
      </c>
      <c r="I209" s="12">
        <v>97.625746422021791</v>
      </c>
      <c r="J209" s="5" t="s">
        <v>52</v>
      </c>
      <c r="K209" s="29">
        <v>16277</v>
      </c>
      <c r="L209" s="29">
        <v>160</v>
      </c>
      <c r="M209" s="29">
        <f t="shared" si="17"/>
        <v>0.98298212201265578</v>
      </c>
      <c r="N209" s="29">
        <v>4.2455681818184328E-2</v>
      </c>
      <c r="O209" s="29">
        <v>5.6085067900596079E-2</v>
      </c>
      <c r="P209" s="29">
        <v>41.495302282636473</v>
      </c>
      <c r="Q209" s="29">
        <f t="shared" si="15"/>
        <v>15.179551004725603</v>
      </c>
      <c r="R209" s="29">
        <v>0.34631402371959691</v>
      </c>
      <c r="S209" s="29">
        <f t="shared" si="16"/>
        <v>0.23913595198516752</v>
      </c>
      <c r="T209" s="29">
        <v>0.66596589887001545</v>
      </c>
      <c r="U209" s="29">
        <v>6.97295</v>
      </c>
      <c r="V209" s="5">
        <v>41</v>
      </c>
      <c r="W209" s="5">
        <v>1</v>
      </c>
      <c r="X209" s="5">
        <v>3.3333333333333299</v>
      </c>
      <c r="Y209" s="5">
        <v>4.3333333333333304</v>
      </c>
      <c r="Z209" s="5">
        <v>602</v>
      </c>
      <c r="AA209" s="29" t="s">
        <v>2234</v>
      </c>
      <c r="AB209" s="34"/>
      <c r="AC209" s="29">
        <v>16557</v>
      </c>
      <c r="AD209" s="29">
        <v>398.66615000000002</v>
      </c>
      <c r="AE209" s="29">
        <v>41.530990000000003</v>
      </c>
      <c r="AF209" s="29">
        <v>165.56</v>
      </c>
      <c r="AG209" s="29">
        <v>685.54943400000002</v>
      </c>
      <c r="AH209" s="29">
        <v>68.554942999999994</v>
      </c>
      <c r="AI209" s="29">
        <v>2.4074999999999999E-2</v>
      </c>
      <c r="AJ209" s="29">
        <v>8.3400000000000002E-3</v>
      </c>
      <c r="AK209" s="29">
        <v>0.34639599999999998</v>
      </c>
      <c r="AL209" s="29">
        <v>2.3875E-2</v>
      </c>
      <c r="AM209" s="29">
        <v>2.2499999999999999E-2</v>
      </c>
      <c r="AN209" s="29">
        <v>1</v>
      </c>
      <c r="AO209" s="29">
        <v>2.5079999999999998E-3</v>
      </c>
      <c r="AP209" s="29">
        <v>0.150502</v>
      </c>
      <c r="AQ209" s="29">
        <v>7.8517000000000003E-2</v>
      </c>
      <c r="AR209" s="29">
        <v>6.3475000000000004E-2</v>
      </c>
      <c r="AS209" s="29">
        <v>0</v>
      </c>
      <c r="AT209" s="29">
        <v>13</v>
      </c>
      <c r="AU209" s="29">
        <v>0</v>
      </c>
      <c r="AV209" s="29">
        <v>5.2900000000000004E-3</v>
      </c>
      <c r="AW209" s="29">
        <v>2.4260000000000002E-3</v>
      </c>
      <c r="AX209" s="29">
        <v>189.05080699999999</v>
      </c>
      <c r="AY209" s="29">
        <v>0</v>
      </c>
      <c r="AZ209" s="29">
        <v>465.11627900000002</v>
      </c>
      <c r="BA209" s="29">
        <v>0</v>
      </c>
      <c r="BB209" s="29">
        <v>0</v>
      </c>
      <c r="BC209" s="29">
        <v>0</v>
      </c>
      <c r="BD209" s="29">
        <v>5.3773439999999999</v>
      </c>
      <c r="BE209" s="29">
        <v>0.34992699999999999</v>
      </c>
      <c r="BF209" s="31"/>
    </row>
    <row r="210" spans="1:58" s="29" customFormat="1" x14ac:dyDescent="0.25">
      <c r="A210" s="29" t="s">
        <v>1189</v>
      </c>
      <c r="B210" s="29">
        <v>5</v>
      </c>
      <c r="C210" s="29" t="s">
        <v>10</v>
      </c>
      <c r="D210" s="29">
        <v>13</v>
      </c>
      <c r="E210" s="29" t="s">
        <v>1</v>
      </c>
      <c r="F210" s="29" t="s">
        <v>767</v>
      </c>
      <c r="G210" s="29" t="s">
        <v>245</v>
      </c>
      <c r="H210" s="12">
        <v>84.674438377250084</v>
      </c>
      <c r="I210" s="12">
        <v>97.625746422021791</v>
      </c>
      <c r="J210" s="5" t="s">
        <v>50</v>
      </c>
      <c r="K210" s="29">
        <v>1144</v>
      </c>
      <c r="L210" s="29">
        <v>6</v>
      </c>
      <c r="M210" s="29">
        <f t="shared" si="17"/>
        <v>0.52447552447552448</v>
      </c>
      <c r="N210" s="29">
        <v>0.54130000000000678</v>
      </c>
      <c r="O210" s="29">
        <v>2.5493212682089128E-3</v>
      </c>
      <c r="P210" s="29">
        <v>2.916423530830996</v>
      </c>
      <c r="Q210" s="29">
        <f t="shared" si="15"/>
        <v>23.399327747079873</v>
      </c>
      <c r="R210" s="29">
        <v>0.59094220552112597</v>
      </c>
      <c r="S210" s="29">
        <f t="shared" si="16"/>
        <v>5.4922298163615491E-3</v>
      </c>
      <c r="U210" s="29">
        <v>6.97295</v>
      </c>
      <c r="V210" s="5">
        <v>41</v>
      </c>
      <c r="W210" s="5">
        <v>1</v>
      </c>
      <c r="X210" s="5">
        <v>3.3333333333333299</v>
      </c>
      <c r="Y210" s="5">
        <v>4.3333333333333304</v>
      </c>
      <c r="Z210" s="5">
        <v>602</v>
      </c>
      <c r="AA210" s="29" t="s">
        <v>2234</v>
      </c>
      <c r="AB210" s="34"/>
      <c r="AC210" s="29">
        <v>1160</v>
      </c>
      <c r="AD210" s="29">
        <v>398.66615000000002</v>
      </c>
      <c r="AE210" s="29">
        <v>2.9097029999999999</v>
      </c>
      <c r="AF210" s="29">
        <v>9.91</v>
      </c>
      <c r="AG210" s="29">
        <v>4.8313459999999999</v>
      </c>
      <c r="AH210" s="29">
        <v>0.48313499999999998</v>
      </c>
      <c r="AI210" s="29">
        <v>0.34343699999999999</v>
      </c>
      <c r="AJ210" s="29">
        <v>0.20189099999999999</v>
      </c>
      <c r="AK210" s="29">
        <v>0.58785299999999996</v>
      </c>
      <c r="AL210" s="29">
        <v>0.33005000000000001</v>
      </c>
      <c r="AM210" s="29">
        <v>0.38250000000000001</v>
      </c>
      <c r="AN210" s="29">
        <v>0</v>
      </c>
      <c r="AO210" s="29">
        <v>0</v>
      </c>
      <c r="AP210" s="29">
        <v>0</v>
      </c>
      <c r="AQ210" s="29">
        <v>0</v>
      </c>
      <c r="AR210" s="29">
        <v>0</v>
      </c>
      <c r="AS210" s="29">
        <v>0</v>
      </c>
      <c r="AT210" s="29">
        <v>0</v>
      </c>
      <c r="AU210" s="29">
        <v>0</v>
      </c>
      <c r="AV210" s="29">
        <v>0</v>
      </c>
      <c r="AW210" s="29">
        <v>0</v>
      </c>
      <c r="AX210" s="29">
        <v>0</v>
      </c>
      <c r="AY210" s="29">
        <v>0</v>
      </c>
      <c r="AZ210" s="29">
        <v>0</v>
      </c>
      <c r="BA210" s="29">
        <v>0</v>
      </c>
      <c r="BB210" s="29">
        <v>0</v>
      </c>
      <c r="BC210" s="29">
        <v>0</v>
      </c>
      <c r="BD210" s="29">
        <v>0</v>
      </c>
      <c r="BE210" s="29">
        <v>0</v>
      </c>
      <c r="BF210" s="31"/>
    </row>
    <row r="211" spans="1:58" s="29" customFormat="1" x14ac:dyDescent="0.25">
      <c r="A211" s="29" t="s">
        <v>1190</v>
      </c>
      <c r="B211" s="29">
        <v>5</v>
      </c>
      <c r="C211" s="29" t="s">
        <v>5</v>
      </c>
      <c r="D211" s="29">
        <v>14</v>
      </c>
      <c r="E211" s="29" t="s">
        <v>1</v>
      </c>
      <c r="F211" s="29" t="s">
        <v>767</v>
      </c>
      <c r="G211" s="29" t="s">
        <v>245</v>
      </c>
      <c r="H211" s="12">
        <v>84.674438377250084</v>
      </c>
      <c r="I211" s="12">
        <v>97.625746422021791</v>
      </c>
      <c r="J211" s="5" t="s">
        <v>52</v>
      </c>
      <c r="K211" s="29">
        <v>4885</v>
      </c>
      <c r="L211" s="29">
        <v>38</v>
      </c>
      <c r="M211" s="29">
        <f t="shared" si="17"/>
        <v>0.77789150460593659</v>
      </c>
      <c r="N211" s="29">
        <v>7.0671428571428815E-2</v>
      </c>
      <c r="O211" s="29">
        <v>2.509168217753837E-2</v>
      </c>
      <c r="P211" s="29">
        <v>17.510409633896419</v>
      </c>
      <c r="Q211" s="29">
        <f t="shared" si="15"/>
        <v>8.805341644014451</v>
      </c>
      <c r="R211" s="29">
        <v>0.54339202835457823</v>
      </c>
      <c r="S211" s="29">
        <f t="shared" si="16"/>
        <v>4.2057947350186198E-2</v>
      </c>
      <c r="T211" s="29">
        <v>0.94559519946934611</v>
      </c>
      <c r="U211" s="29">
        <v>6.97295</v>
      </c>
      <c r="V211" s="5">
        <v>41</v>
      </c>
      <c r="W211" s="5">
        <v>1</v>
      </c>
      <c r="X211" s="5">
        <v>3.3333333333333299</v>
      </c>
      <c r="Y211" s="5">
        <v>4.3333333333333304</v>
      </c>
      <c r="Z211" s="5">
        <v>602</v>
      </c>
      <c r="AA211" s="29" t="s">
        <v>2234</v>
      </c>
      <c r="AB211" s="34"/>
      <c r="AC211" s="29">
        <v>5678</v>
      </c>
      <c r="AD211" s="29">
        <v>326.23495000000003</v>
      </c>
      <c r="AE211" s="29">
        <v>17.404634000000001</v>
      </c>
      <c r="AF211" s="29">
        <v>56.77</v>
      </c>
      <c r="AG211" s="29">
        <v>130.63421099999999</v>
      </c>
      <c r="AH211" s="29">
        <v>13.063421</v>
      </c>
      <c r="AI211" s="29">
        <v>5.7432999999999998E-2</v>
      </c>
      <c r="AJ211" s="29">
        <v>3.1439000000000002E-2</v>
      </c>
      <c r="AK211" s="29">
        <v>0.5474</v>
      </c>
      <c r="AL211" s="29">
        <v>5.0750000000000003E-2</v>
      </c>
      <c r="AM211" s="29">
        <v>4.2500000000000003E-2</v>
      </c>
      <c r="AN211" s="29">
        <v>0</v>
      </c>
      <c r="AO211" s="29">
        <v>0</v>
      </c>
      <c r="AP211" s="29">
        <v>0</v>
      </c>
      <c r="AQ211" s="29">
        <v>0</v>
      </c>
      <c r="AR211" s="29">
        <v>0</v>
      </c>
      <c r="AS211" s="29">
        <v>0</v>
      </c>
      <c r="AT211" s="29">
        <v>0</v>
      </c>
      <c r="AU211" s="29">
        <v>0</v>
      </c>
      <c r="AV211" s="29">
        <v>0</v>
      </c>
      <c r="AW211" s="29">
        <v>0</v>
      </c>
      <c r="AX211" s="29">
        <v>0</v>
      </c>
      <c r="AY211" s="29">
        <v>0</v>
      </c>
      <c r="AZ211" s="29">
        <v>0</v>
      </c>
      <c r="BA211" s="29">
        <v>0</v>
      </c>
      <c r="BB211" s="29">
        <v>0</v>
      </c>
      <c r="BC211" s="29">
        <v>0</v>
      </c>
      <c r="BD211" s="29">
        <v>0</v>
      </c>
      <c r="BE211" s="29">
        <v>0</v>
      </c>
      <c r="BF211" s="31"/>
    </row>
    <row r="212" spans="1:58" s="29" customFormat="1" x14ac:dyDescent="0.25">
      <c r="A212" s="29" t="s">
        <v>1190</v>
      </c>
      <c r="B212" s="29">
        <v>5</v>
      </c>
      <c r="C212" s="29" t="s">
        <v>28</v>
      </c>
      <c r="D212" s="29">
        <v>15</v>
      </c>
      <c r="E212" s="29" t="s">
        <v>1</v>
      </c>
      <c r="F212" s="29" t="s">
        <v>767</v>
      </c>
      <c r="G212" s="29" t="s">
        <v>245</v>
      </c>
      <c r="H212" s="12">
        <v>84.674438377250084</v>
      </c>
      <c r="I212" s="12">
        <v>97.625746422021791</v>
      </c>
      <c r="J212" s="5" t="s">
        <v>52</v>
      </c>
      <c r="K212" s="29">
        <v>13027</v>
      </c>
      <c r="L212" s="29">
        <v>114</v>
      </c>
      <c r="M212" s="29">
        <f t="shared" si="17"/>
        <v>0.87510555001151458</v>
      </c>
      <c r="N212" s="29">
        <v>2.9815789473678952E-2</v>
      </c>
      <c r="O212" s="29">
        <v>6.8105994481889851E-2</v>
      </c>
      <c r="P212" s="29">
        <v>46.695620532398905</v>
      </c>
      <c r="Q212" s="29">
        <f t="shared" si="15"/>
        <v>20.379869254488035</v>
      </c>
      <c r="R212" s="29">
        <v>0.39394179705461096</v>
      </c>
      <c r="S212" s="29">
        <f t="shared" si="16"/>
        <v>0.19150817865015346</v>
      </c>
      <c r="T212" s="29">
        <v>0.94559519946934611</v>
      </c>
      <c r="U212" s="29">
        <v>6.97295</v>
      </c>
      <c r="V212" s="5">
        <v>41</v>
      </c>
      <c r="W212" s="5">
        <v>1</v>
      </c>
      <c r="X212" s="5">
        <v>3.3333333333333299</v>
      </c>
      <c r="Y212" s="5">
        <v>4.3333333333333304</v>
      </c>
      <c r="Z212" s="5">
        <v>602</v>
      </c>
      <c r="AA212" s="29" t="s">
        <v>2234</v>
      </c>
      <c r="AB212" s="34"/>
      <c r="AC212" s="29">
        <v>15158</v>
      </c>
      <c r="AD212" s="29">
        <v>326.23495000000003</v>
      </c>
      <c r="AE212" s="29">
        <v>46.463445999999998</v>
      </c>
      <c r="AF212" s="29">
        <v>151.57</v>
      </c>
      <c r="AG212" s="29">
        <v>615.99826700000006</v>
      </c>
      <c r="AH212" s="29">
        <v>61.599826999999998</v>
      </c>
      <c r="AI212" s="29">
        <v>2.1520999999999998E-2</v>
      </c>
      <c r="AJ212" s="29">
        <v>8.4110000000000001E-3</v>
      </c>
      <c r="AK212" s="29">
        <v>0.39082600000000001</v>
      </c>
      <c r="AL212" s="29">
        <v>2.1250000000000002E-2</v>
      </c>
      <c r="AM212" s="29">
        <v>2.2499999999999999E-2</v>
      </c>
      <c r="AN212" s="29">
        <v>0</v>
      </c>
      <c r="AO212" s="29">
        <v>0</v>
      </c>
      <c r="AP212" s="29">
        <v>0</v>
      </c>
      <c r="AQ212" s="29">
        <v>0</v>
      </c>
      <c r="AR212" s="29">
        <v>0</v>
      </c>
      <c r="AS212" s="29">
        <v>0</v>
      </c>
      <c r="AT212" s="29">
        <v>0</v>
      </c>
      <c r="AU212" s="29">
        <v>0</v>
      </c>
      <c r="AV212" s="29">
        <v>0</v>
      </c>
      <c r="AW212" s="29">
        <v>0</v>
      </c>
      <c r="AX212" s="29">
        <v>0</v>
      </c>
      <c r="AY212" s="29">
        <v>0</v>
      </c>
      <c r="AZ212" s="29">
        <v>0</v>
      </c>
      <c r="BA212" s="29">
        <v>0</v>
      </c>
      <c r="BB212" s="29">
        <v>0</v>
      </c>
      <c r="BC212" s="29">
        <v>0</v>
      </c>
      <c r="BD212" s="29">
        <v>0</v>
      </c>
      <c r="BE212" s="29">
        <v>0</v>
      </c>
      <c r="BF212" s="31"/>
    </row>
    <row r="213" spans="1:58" s="29" customFormat="1" x14ac:dyDescent="0.25">
      <c r="A213" s="29" t="s">
        <v>1191</v>
      </c>
      <c r="B213" s="29">
        <v>5</v>
      </c>
      <c r="C213" s="29" t="s">
        <v>2</v>
      </c>
      <c r="D213" s="29">
        <v>3</v>
      </c>
      <c r="E213" s="29" t="s">
        <v>1</v>
      </c>
      <c r="F213" s="29" t="s">
        <v>767</v>
      </c>
      <c r="G213" s="29" t="s">
        <v>245</v>
      </c>
      <c r="H213" s="12">
        <v>84.674438377250084</v>
      </c>
      <c r="I213" s="12">
        <v>97.625746422021791</v>
      </c>
      <c r="J213" s="5" t="s">
        <v>50</v>
      </c>
      <c r="K213" s="29">
        <v>7405</v>
      </c>
      <c r="L213" s="29">
        <v>14</v>
      </c>
      <c r="M213" s="29">
        <f t="shared" si="17"/>
        <v>0.18906144496961513</v>
      </c>
      <c r="N213" s="29">
        <v>3.5508333333325481E-2</v>
      </c>
      <c r="O213" s="29">
        <v>9.828014619629441E-3</v>
      </c>
      <c r="P213" s="29">
        <v>24.258816086118671</v>
      </c>
      <c r="Q213" s="29">
        <f t="shared" si="15"/>
        <v>2.0569351917921992</v>
      </c>
      <c r="R213" s="29">
        <v>0.45160861292141485</v>
      </c>
      <c r="S213" s="29">
        <f t="shared" si="16"/>
        <v>0.13384136278334957</v>
      </c>
      <c r="T213" s="29">
        <v>0.99338642284371448</v>
      </c>
      <c r="U213" s="29">
        <v>6.97295</v>
      </c>
      <c r="V213" s="5">
        <v>41</v>
      </c>
      <c r="W213" s="5">
        <v>1</v>
      </c>
      <c r="X213" s="5">
        <v>3.3333333333333299</v>
      </c>
      <c r="Y213" s="5">
        <v>4.3333333333333304</v>
      </c>
      <c r="Z213" s="5">
        <v>602</v>
      </c>
      <c r="AA213" s="29" t="s">
        <v>2234</v>
      </c>
      <c r="AB213" s="34"/>
      <c r="AC213" s="29">
        <v>9011</v>
      </c>
      <c r="AD213" s="29">
        <v>371.31310000000002</v>
      </c>
      <c r="AE213" s="29">
        <v>24.267928999999999</v>
      </c>
      <c r="AF213" s="29">
        <v>90.1</v>
      </c>
      <c r="AG213" s="29">
        <v>259.99282699999998</v>
      </c>
      <c r="AH213" s="29">
        <v>25.999282999999998</v>
      </c>
      <c r="AI213" s="29">
        <v>4.1200000000000001E-2</v>
      </c>
      <c r="AJ213" s="29">
        <v>1.8870999999999999E-2</v>
      </c>
      <c r="AK213" s="29">
        <v>0.45802500000000002</v>
      </c>
      <c r="AL213" s="29">
        <v>3.7874999999999999E-2</v>
      </c>
      <c r="AM213" s="29">
        <v>3.7499999999999999E-2</v>
      </c>
      <c r="AN213" s="29">
        <v>0</v>
      </c>
      <c r="AO213" s="29">
        <v>0</v>
      </c>
      <c r="AP213" s="29">
        <v>0</v>
      </c>
      <c r="AQ213" s="29">
        <v>0</v>
      </c>
      <c r="AR213" s="29">
        <v>0</v>
      </c>
      <c r="AS213" s="29">
        <v>0</v>
      </c>
      <c r="AT213" s="29">
        <v>0</v>
      </c>
      <c r="AU213" s="29">
        <v>0</v>
      </c>
      <c r="AV213" s="29">
        <v>0</v>
      </c>
      <c r="AW213" s="29">
        <v>0</v>
      </c>
      <c r="AX213" s="29">
        <v>0</v>
      </c>
      <c r="AY213" s="29">
        <v>0</v>
      </c>
      <c r="AZ213" s="29">
        <v>0</v>
      </c>
      <c r="BA213" s="29">
        <v>0</v>
      </c>
      <c r="BB213" s="29">
        <v>0</v>
      </c>
      <c r="BC213" s="29">
        <v>0</v>
      </c>
      <c r="BD213" s="29">
        <v>0</v>
      </c>
      <c r="BE213" s="29">
        <v>0</v>
      </c>
      <c r="BF213" s="31"/>
    </row>
    <row r="214" spans="1:58" s="29" customFormat="1" x14ac:dyDescent="0.25">
      <c r="A214" s="29" t="s">
        <v>1191</v>
      </c>
      <c r="B214" s="29">
        <v>5</v>
      </c>
      <c r="C214" s="29" t="s">
        <v>3</v>
      </c>
      <c r="D214" s="29">
        <v>4</v>
      </c>
      <c r="E214" s="29" t="s">
        <v>1</v>
      </c>
      <c r="F214" s="29" t="s">
        <v>767</v>
      </c>
      <c r="G214" s="29" t="s">
        <v>245</v>
      </c>
      <c r="H214" s="12">
        <v>84.674438377250084</v>
      </c>
      <c r="I214" s="12">
        <v>97.625746422021791</v>
      </c>
      <c r="J214" s="5" t="s">
        <v>51</v>
      </c>
      <c r="K214" s="29">
        <v>14693</v>
      </c>
      <c r="L214" s="29">
        <v>234</v>
      </c>
      <c r="M214" s="29">
        <f t="shared" si="17"/>
        <v>1.5925951133192677</v>
      </c>
      <c r="N214" s="29">
        <v>3.3970945945948031E-2</v>
      </c>
      <c r="O214" s="29">
        <v>0.12121218030876311</v>
      </c>
      <c r="P214" s="29">
        <v>48.13433960207179</v>
      </c>
      <c r="Q214" s="29">
        <f t="shared" si="15"/>
        <v>21.81858832416092</v>
      </c>
      <c r="R214" s="29">
        <v>0.61589837380785095</v>
      </c>
      <c r="S214" s="29">
        <f t="shared" si="16"/>
        <v>3.0448398103086527E-2</v>
      </c>
      <c r="T214" s="29">
        <v>1.016637874390909</v>
      </c>
      <c r="U214" s="29">
        <v>6.97295</v>
      </c>
      <c r="V214" s="5">
        <v>41</v>
      </c>
      <c r="W214" s="5">
        <v>1</v>
      </c>
      <c r="X214" s="5">
        <v>3.3333333333333299</v>
      </c>
      <c r="Y214" s="5">
        <v>4.3333333333333304</v>
      </c>
      <c r="Z214" s="5">
        <v>602</v>
      </c>
      <c r="AA214" s="29" t="s">
        <v>2234</v>
      </c>
      <c r="AB214" s="34"/>
      <c r="AC214" s="29">
        <v>17926</v>
      </c>
      <c r="AD214" s="29">
        <v>371.31310000000002</v>
      </c>
      <c r="AE214" s="29">
        <v>48.277315999999999</v>
      </c>
      <c r="AF214" s="29">
        <v>179.25</v>
      </c>
      <c r="AG214" s="29">
        <v>645.02262599999995</v>
      </c>
      <c r="AH214" s="29">
        <v>64.502262999999999</v>
      </c>
      <c r="AI214" s="29">
        <v>2.0712000000000001E-2</v>
      </c>
      <c r="AJ214" s="29">
        <v>1.2766E-2</v>
      </c>
      <c r="AK214" s="29">
        <v>0.61635799999999996</v>
      </c>
      <c r="AL214" s="29">
        <v>1.8599999999999998E-2</v>
      </c>
      <c r="AM214" s="29">
        <v>1.7500000000000002E-2</v>
      </c>
      <c r="AN214" s="29">
        <v>6</v>
      </c>
      <c r="AO214" s="29">
        <v>1.6159E-2</v>
      </c>
      <c r="AP214" s="29">
        <v>0.96953199999999995</v>
      </c>
      <c r="AQ214" s="29">
        <v>1.4782999999999999</v>
      </c>
      <c r="AR214" s="29">
        <v>0.40758299999999997</v>
      </c>
      <c r="AS214" s="29">
        <v>0.12786800000000001</v>
      </c>
      <c r="AT214" s="29">
        <v>44.166666999999997</v>
      </c>
      <c r="AU214" s="29">
        <v>11.303392000000001</v>
      </c>
      <c r="AV214" s="29">
        <v>9.4420000000000007E-3</v>
      </c>
      <c r="AW214" s="29">
        <v>3.8930000000000002E-3</v>
      </c>
      <c r="AX214" s="29">
        <v>107.514431</v>
      </c>
      <c r="AY214" s="29">
        <v>6.7047559999999997</v>
      </c>
      <c r="AZ214" s="29">
        <v>497.20749499999999</v>
      </c>
      <c r="BA214" s="29">
        <v>186.533647</v>
      </c>
      <c r="BB214" s="29">
        <v>52.825389999999999</v>
      </c>
      <c r="BC214" s="29">
        <v>51.526218999999998</v>
      </c>
      <c r="BD214" s="29">
        <v>5.8838660000000003</v>
      </c>
      <c r="BE214" s="29">
        <v>1.1248579999999999</v>
      </c>
      <c r="BF214" s="31"/>
    </row>
    <row r="215" spans="1:58" s="29" customFormat="1" x14ac:dyDescent="0.25">
      <c r="A215" s="29" t="s">
        <v>1191</v>
      </c>
      <c r="B215" s="29">
        <v>5</v>
      </c>
      <c r="C215" s="29" t="s">
        <v>13</v>
      </c>
      <c r="D215" s="29">
        <v>11</v>
      </c>
      <c r="E215" s="29" t="s">
        <v>1</v>
      </c>
      <c r="F215" s="29" t="s">
        <v>767</v>
      </c>
      <c r="G215" s="29" t="s">
        <v>245</v>
      </c>
      <c r="H215" s="12">
        <v>84.674438377250084</v>
      </c>
      <c r="I215" s="12">
        <v>97.625746422021791</v>
      </c>
      <c r="J215" s="5" t="s">
        <v>52</v>
      </c>
      <c r="K215" s="29">
        <v>15216</v>
      </c>
      <c r="L215" s="29">
        <v>30</v>
      </c>
      <c r="M215" s="29">
        <f t="shared" si="17"/>
        <v>0.19716088328075709</v>
      </c>
      <c r="N215" s="29">
        <v>2.5979999999998428E-2</v>
      </c>
      <c r="O215" s="29">
        <v>1.638002436604907E-2</v>
      </c>
      <c r="P215" s="29">
        <v>49.847690150760528</v>
      </c>
      <c r="Q215" s="29">
        <f t="shared" si="15"/>
        <v>23.531938872849658</v>
      </c>
      <c r="R215" s="29">
        <v>0.38678501268222643</v>
      </c>
      <c r="S215" s="29">
        <f t="shared" si="16"/>
        <v>0.198664963022538</v>
      </c>
      <c r="T215" s="29">
        <v>1.0230006148288364</v>
      </c>
      <c r="U215" s="29">
        <v>6.97295</v>
      </c>
      <c r="V215" s="5">
        <v>41</v>
      </c>
      <c r="W215" s="5">
        <v>1</v>
      </c>
      <c r="X215" s="5">
        <v>3.3333333333333299</v>
      </c>
      <c r="Y215" s="5">
        <v>4.3333333333333304</v>
      </c>
      <c r="Z215" s="5">
        <v>602</v>
      </c>
      <c r="AA215" s="29" t="s">
        <v>2234</v>
      </c>
      <c r="AB215" s="34"/>
      <c r="AC215" s="29">
        <v>18474</v>
      </c>
      <c r="AD215" s="29">
        <v>371.31310000000002</v>
      </c>
      <c r="AE215" s="29">
        <v>49.753160000000001</v>
      </c>
      <c r="AF215" s="29">
        <v>184.73</v>
      </c>
      <c r="AG215" s="29">
        <v>779.27001600000006</v>
      </c>
      <c r="AH215" s="29">
        <v>77.927002000000002</v>
      </c>
      <c r="AI215" s="29">
        <v>2.0095999999999999E-2</v>
      </c>
      <c r="AJ215" s="29">
        <v>7.8799999999999999E-3</v>
      </c>
      <c r="AK215" s="29">
        <v>0.39211400000000002</v>
      </c>
      <c r="AL215" s="29">
        <v>1.9875E-2</v>
      </c>
      <c r="AM215" s="29">
        <v>1.7500000000000002E-2</v>
      </c>
      <c r="AN215" s="29">
        <v>0</v>
      </c>
      <c r="AO215" s="29">
        <v>0</v>
      </c>
      <c r="AP215" s="29">
        <v>0</v>
      </c>
      <c r="AQ215" s="29">
        <v>0</v>
      </c>
      <c r="AR215" s="29">
        <v>0</v>
      </c>
      <c r="AS215" s="29">
        <v>0</v>
      </c>
      <c r="AT215" s="29">
        <v>0</v>
      </c>
      <c r="AU215" s="29">
        <v>0</v>
      </c>
      <c r="AV215" s="29">
        <v>0</v>
      </c>
      <c r="AW215" s="29">
        <v>0</v>
      </c>
      <c r="AX215" s="29">
        <v>0</v>
      </c>
      <c r="AY215" s="29">
        <v>0</v>
      </c>
      <c r="AZ215" s="29">
        <v>0</v>
      </c>
      <c r="BA215" s="29">
        <v>0</v>
      </c>
      <c r="BB215" s="29">
        <v>0</v>
      </c>
      <c r="BC215" s="29">
        <v>0</v>
      </c>
      <c r="BD215" s="29">
        <v>0</v>
      </c>
      <c r="BE215" s="29">
        <v>0</v>
      </c>
      <c r="BF215" s="31"/>
    </row>
    <row r="216" spans="1:58" s="29" customFormat="1" x14ac:dyDescent="0.25">
      <c r="A216" s="29" t="s">
        <v>1191</v>
      </c>
      <c r="B216" s="29">
        <v>5</v>
      </c>
      <c r="C216" s="29" t="s">
        <v>5</v>
      </c>
      <c r="D216" s="29">
        <v>14</v>
      </c>
      <c r="E216" s="29" t="s">
        <v>1</v>
      </c>
      <c r="F216" s="29" t="s">
        <v>767</v>
      </c>
      <c r="G216" s="29" t="s">
        <v>245</v>
      </c>
      <c r="H216" s="12">
        <v>84.674438377250084</v>
      </c>
      <c r="I216" s="12">
        <v>97.625746422021791</v>
      </c>
      <c r="J216" s="5" t="s">
        <v>52</v>
      </c>
      <c r="K216" s="29">
        <v>3305</v>
      </c>
      <c r="L216" s="29">
        <v>95</v>
      </c>
      <c r="M216" s="29">
        <f t="shared" si="17"/>
        <v>2.8744326777609683</v>
      </c>
      <c r="N216" s="29">
        <v>0.1325800000000027</v>
      </c>
      <c r="O216" s="29">
        <v>4.9140073098147205E-2</v>
      </c>
      <c r="P216" s="29">
        <v>10.827196105958434</v>
      </c>
      <c r="Q216" s="29">
        <f t="shared" si="15"/>
        <v>15.488555171952436</v>
      </c>
      <c r="R216" s="29">
        <v>0.77420579730080052</v>
      </c>
      <c r="S216" s="29">
        <f t="shared" si="16"/>
        <v>0.1887558215960361</v>
      </c>
      <c r="T216" s="29">
        <v>1.0348965449526224</v>
      </c>
      <c r="U216" s="29">
        <v>6.97295</v>
      </c>
      <c r="V216" s="5">
        <v>41</v>
      </c>
      <c r="W216" s="5">
        <v>1</v>
      </c>
      <c r="X216" s="5">
        <v>3.3333333333333299</v>
      </c>
      <c r="Y216" s="5">
        <v>4.3333333333333304</v>
      </c>
      <c r="Z216" s="5">
        <v>602</v>
      </c>
      <c r="AA216" s="29" t="s">
        <v>2234</v>
      </c>
      <c r="AB216" s="34"/>
      <c r="AC216" s="29">
        <v>4048</v>
      </c>
      <c r="AD216" s="29">
        <v>371.31310000000002</v>
      </c>
      <c r="AE216" s="29">
        <v>10.901851000000001</v>
      </c>
      <c r="AF216" s="29">
        <v>40.369999999999997</v>
      </c>
      <c r="AG216" s="29">
        <v>63.251823000000002</v>
      </c>
      <c r="AH216" s="29">
        <v>6.3251819999999999</v>
      </c>
      <c r="AI216" s="29">
        <v>9.1722999999999999E-2</v>
      </c>
      <c r="AJ216" s="29">
        <v>7.1028999999999995E-2</v>
      </c>
      <c r="AK216" s="29">
        <v>0.77438499999999999</v>
      </c>
      <c r="AL216" s="29">
        <v>7.1999999999999995E-2</v>
      </c>
      <c r="AM216" s="29">
        <v>5.2499999999999998E-2</v>
      </c>
      <c r="AN216" s="29">
        <v>3</v>
      </c>
      <c r="AO216" s="29">
        <v>8.0789999999999994E-3</v>
      </c>
      <c r="AP216" s="29">
        <v>0.48476599999999997</v>
      </c>
      <c r="AQ216" s="29">
        <v>2.593874</v>
      </c>
      <c r="AR216" s="29">
        <v>1.2013499999999999</v>
      </c>
      <c r="AS216" s="29">
        <v>0.19472</v>
      </c>
      <c r="AT216" s="29">
        <v>35</v>
      </c>
      <c r="AU216" s="29">
        <v>1.732051</v>
      </c>
      <c r="AV216" s="29">
        <v>3.5333999999999997E-2</v>
      </c>
      <c r="AW216" s="29">
        <v>1.5580999999999999E-2</v>
      </c>
      <c r="AX216" s="29">
        <v>28.758956999999999</v>
      </c>
      <c r="AY216" s="29">
        <v>4.3951739999999999</v>
      </c>
      <c r="AZ216" s="29">
        <v>103.47396000000001</v>
      </c>
      <c r="BA216" s="29">
        <v>9.5132259999999995</v>
      </c>
      <c r="BB216" s="29">
        <v>68.257750000000001</v>
      </c>
      <c r="BC216" s="29">
        <v>76.109262000000001</v>
      </c>
      <c r="BD216" s="29">
        <v>6.514138</v>
      </c>
      <c r="BE216" s="29">
        <v>0.72843100000000005</v>
      </c>
      <c r="BF216" s="31"/>
    </row>
    <row r="217" spans="1:58" s="29" customFormat="1" x14ac:dyDescent="0.25">
      <c r="A217" s="29" t="s">
        <v>1192</v>
      </c>
      <c r="B217" s="29">
        <v>5</v>
      </c>
      <c r="C217" s="29" t="s">
        <v>3</v>
      </c>
      <c r="D217" s="29">
        <v>4</v>
      </c>
      <c r="E217" s="29" t="s">
        <v>1</v>
      </c>
      <c r="F217" s="29" t="s">
        <v>767</v>
      </c>
      <c r="G217" s="29" t="s">
        <v>245</v>
      </c>
      <c r="H217" s="12">
        <v>84.674438377250084</v>
      </c>
      <c r="I217" s="12">
        <v>97.625746422021791</v>
      </c>
      <c r="J217" s="5" t="s">
        <v>52</v>
      </c>
      <c r="K217" s="29">
        <v>4444</v>
      </c>
      <c r="L217" s="29">
        <v>19</v>
      </c>
      <c r="M217" s="29">
        <f t="shared" si="17"/>
        <v>0.42754275427542754</v>
      </c>
      <c r="N217" s="29">
        <v>7.0649999999991067E-2</v>
      </c>
      <c r="O217" s="29">
        <v>1.6634860944879176E-2</v>
      </c>
      <c r="P217" s="29">
        <v>24.641774013014352</v>
      </c>
      <c r="Q217" s="29">
        <f t="shared" si="15"/>
        <v>1.6739772648965179</v>
      </c>
      <c r="R217" s="29">
        <v>0.46010223203896999</v>
      </c>
      <c r="S217" s="29">
        <f t="shared" si="16"/>
        <v>0.12534774366579443</v>
      </c>
      <c r="U217" s="29">
        <v>6.97295</v>
      </c>
      <c r="V217" s="5">
        <v>41</v>
      </c>
      <c r="W217" s="5">
        <v>1</v>
      </c>
      <c r="X217" s="5">
        <v>3.3333333333333299</v>
      </c>
      <c r="Y217" s="5">
        <v>4.3333333333333304</v>
      </c>
      <c r="Z217" s="5">
        <v>602</v>
      </c>
      <c r="AA217" s="29" t="s">
        <v>2234</v>
      </c>
      <c r="AB217" s="34"/>
      <c r="AC217" s="29">
        <v>7950</v>
      </c>
      <c r="AD217" s="29">
        <v>333.54570000000001</v>
      </c>
      <c r="AE217" s="29">
        <v>23.834814999999999</v>
      </c>
      <c r="AF217" s="29">
        <v>79.459999999999994</v>
      </c>
      <c r="AG217" s="29">
        <v>225.39363</v>
      </c>
      <c r="AH217" s="29">
        <v>22.539363000000002</v>
      </c>
      <c r="AI217" s="29">
        <v>4.1956E-2</v>
      </c>
      <c r="AJ217" s="29">
        <v>2.5595E-2</v>
      </c>
      <c r="AK217" s="29">
        <v>0.61004400000000003</v>
      </c>
      <c r="AL217" s="29">
        <v>3.7600000000000001E-2</v>
      </c>
      <c r="AM217" s="29">
        <v>3.2500000000000001E-2</v>
      </c>
      <c r="AN217" s="29">
        <v>0</v>
      </c>
      <c r="AO217" s="29">
        <v>0</v>
      </c>
      <c r="AP217" s="29">
        <v>0</v>
      </c>
      <c r="AQ217" s="29">
        <v>0</v>
      </c>
      <c r="AR217" s="29">
        <v>0</v>
      </c>
      <c r="AS217" s="29">
        <v>0</v>
      </c>
      <c r="AT217" s="29">
        <v>0</v>
      </c>
      <c r="AU217" s="29">
        <v>0</v>
      </c>
      <c r="AV217" s="29">
        <v>0</v>
      </c>
      <c r="AW217" s="29">
        <v>0</v>
      </c>
      <c r="AX217" s="29">
        <v>0</v>
      </c>
      <c r="AY217" s="29">
        <v>0</v>
      </c>
      <c r="AZ217" s="29">
        <v>0</v>
      </c>
      <c r="BA217" s="29">
        <v>0</v>
      </c>
      <c r="BB217" s="29">
        <v>0</v>
      </c>
      <c r="BC217" s="29">
        <v>0</v>
      </c>
      <c r="BD217" s="29">
        <v>0</v>
      </c>
      <c r="BE217" s="29">
        <v>0</v>
      </c>
      <c r="BF217" s="31"/>
    </row>
    <row r="218" spans="1:58" s="29" customFormat="1" x14ac:dyDescent="0.25">
      <c r="A218" s="29" t="s">
        <v>1192</v>
      </c>
      <c r="B218" s="29">
        <v>5</v>
      </c>
      <c r="C218" s="29" t="s">
        <v>12</v>
      </c>
      <c r="D218" s="29">
        <v>5</v>
      </c>
      <c r="E218" s="29" t="s">
        <v>1</v>
      </c>
      <c r="F218" s="29" t="s">
        <v>767</v>
      </c>
      <c r="G218" s="29" t="s">
        <v>245</v>
      </c>
      <c r="H218" s="12">
        <v>84.674438377250084</v>
      </c>
      <c r="I218" s="12">
        <v>97.625746422021791</v>
      </c>
      <c r="J218" s="5" t="s">
        <v>51</v>
      </c>
      <c r="K218" s="29">
        <v>11637</v>
      </c>
      <c r="L218" s="29">
        <v>6</v>
      </c>
      <c r="M218" s="29">
        <f t="shared" si="17"/>
        <v>5.1559680329981955E-2</v>
      </c>
      <c r="N218" s="29">
        <v>5.3250000000133468E-3</v>
      </c>
      <c r="O218" s="29">
        <v>1.1089907296586116E-2</v>
      </c>
      <c r="P218" s="29">
        <v>64.526625605186325</v>
      </c>
      <c r="Q218" s="29">
        <f t="shared" si="15"/>
        <v>38.210874327275455</v>
      </c>
      <c r="R218" s="29">
        <v>0.48944361086972088</v>
      </c>
      <c r="S218" s="29">
        <f t="shared" si="16"/>
        <v>9.6006364835043545E-2</v>
      </c>
      <c r="U218" s="29">
        <v>6.97295</v>
      </c>
      <c r="V218" s="5">
        <v>41</v>
      </c>
      <c r="W218" s="5">
        <v>1</v>
      </c>
      <c r="X218" s="5">
        <v>3.3333333333333299</v>
      </c>
      <c r="Y218" s="5">
        <v>4.3333333333333304</v>
      </c>
      <c r="Z218" s="5">
        <v>602</v>
      </c>
      <c r="AA218" s="29" t="s">
        <v>2234</v>
      </c>
      <c r="AB218" s="34"/>
      <c r="AC218" s="29">
        <v>21767</v>
      </c>
      <c r="AD218" s="29">
        <v>333.54570000000001</v>
      </c>
      <c r="AE218" s="29">
        <v>65.259422999999998</v>
      </c>
      <c r="AF218" s="29">
        <v>217.66</v>
      </c>
      <c r="AG218" s="29">
        <v>1025.4401809999999</v>
      </c>
      <c r="AH218" s="29">
        <v>102.54401799999999</v>
      </c>
      <c r="AI218" s="29">
        <v>1.5323E-2</v>
      </c>
      <c r="AJ218" s="29">
        <v>9.1400000000000006E-3</v>
      </c>
      <c r="AK218" s="29">
        <v>0.59646100000000002</v>
      </c>
      <c r="AL218" s="29">
        <v>1.4324999999999999E-2</v>
      </c>
      <c r="AM218" s="29">
        <v>1.2500000000000001E-2</v>
      </c>
      <c r="AN218" s="29">
        <v>0</v>
      </c>
      <c r="AO218" s="29">
        <v>0</v>
      </c>
      <c r="AP218" s="29">
        <v>0</v>
      </c>
      <c r="AQ218" s="29">
        <v>0</v>
      </c>
      <c r="AR218" s="29">
        <v>0</v>
      </c>
      <c r="AS218" s="29">
        <v>0</v>
      </c>
      <c r="AT218" s="29">
        <v>0</v>
      </c>
      <c r="AU218" s="29">
        <v>0</v>
      </c>
      <c r="AV218" s="29">
        <v>0</v>
      </c>
      <c r="AW218" s="29">
        <v>0</v>
      </c>
      <c r="AX218" s="29">
        <v>0</v>
      </c>
      <c r="AY218" s="29">
        <v>0</v>
      </c>
      <c r="AZ218" s="29">
        <v>0</v>
      </c>
      <c r="BA218" s="29">
        <v>0</v>
      </c>
      <c r="BB218" s="29">
        <v>0</v>
      </c>
      <c r="BC218" s="29">
        <v>0</v>
      </c>
      <c r="BD218" s="29">
        <v>0</v>
      </c>
      <c r="BE218" s="29">
        <v>0</v>
      </c>
      <c r="BF218" s="31"/>
    </row>
    <row r="219" spans="1:58" s="29" customFormat="1" x14ac:dyDescent="0.25">
      <c r="A219" s="29" t="s">
        <v>1192</v>
      </c>
      <c r="B219" s="29">
        <v>5</v>
      </c>
      <c r="C219" s="29" t="s">
        <v>13</v>
      </c>
      <c r="D219" s="29">
        <v>11</v>
      </c>
      <c r="E219" s="29" t="s">
        <v>1</v>
      </c>
      <c r="F219" s="29" t="s">
        <v>767</v>
      </c>
      <c r="G219" s="29" t="s">
        <v>245</v>
      </c>
      <c r="H219" s="12">
        <v>84.674438377250084</v>
      </c>
      <c r="I219" s="12">
        <v>97.625746422021791</v>
      </c>
      <c r="J219" s="5" t="s">
        <v>50</v>
      </c>
      <c r="K219" s="29">
        <v>705</v>
      </c>
      <c r="L219" s="29">
        <v>5</v>
      </c>
      <c r="M219" s="29">
        <f t="shared" si="17"/>
        <v>0.70921985815602839</v>
      </c>
      <c r="N219" s="29">
        <v>0.66792500000002519</v>
      </c>
      <c r="O219" s="29">
        <v>5.5449536482930582E-3</v>
      </c>
      <c r="P219" s="29">
        <v>3.9091923220466063</v>
      </c>
      <c r="Q219" s="29">
        <f t="shared" si="15"/>
        <v>22.406558955864263</v>
      </c>
      <c r="R219" s="29">
        <v>0.6275293637399384</v>
      </c>
      <c r="S219" s="29">
        <f t="shared" si="16"/>
        <v>4.207938803517397E-2</v>
      </c>
      <c r="U219" s="29">
        <v>6.97295</v>
      </c>
      <c r="V219" s="5">
        <v>41</v>
      </c>
      <c r="W219" s="5">
        <v>1</v>
      </c>
      <c r="X219" s="5">
        <v>3.3333333333333299</v>
      </c>
      <c r="Y219" s="5">
        <v>4.3333333333333304</v>
      </c>
      <c r="Z219" s="5">
        <v>602</v>
      </c>
      <c r="AA219" s="29" t="s">
        <v>2234</v>
      </c>
      <c r="AB219" s="34"/>
      <c r="AC219" s="29">
        <v>1307</v>
      </c>
      <c r="AD219" s="29">
        <v>333.54570000000001</v>
      </c>
      <c r="AE219" s="29">
        <v>3.918504</v>
      </c>
      <c r="AF219" s="29">
        <v>12.17</v>
      </c>
      <c r="AG219" s="29">
        <v>5.6321490000000001</v>
      </c>
      <c r="AH219" s="29">
        <v>0.56321500000000002</v>
      </c>
      <c r="AI219" s="29">
        <v>0.25518099999999999</v>
      </c>
      <c r="AJ219" s="29">
        <v>0.156634</v>
      </c>
      <c r="AK219" s="29">
        <v>0.61381399999999997</v>
      </c>
      <c r="AL219" s="29">
        <v>0.23378699999999999</v>
      </c>
      <c r="AM219" s="29">
        <v>0.1825</v>
      </c>
      <c r="AN219" s="29">
        <v>1</v>
      </c>
      <c r="AO219" s="29">
        <v>2.9979999999999998E-3</v>
      </c>
      <c r="AP219" s="29">
        <v>0.17988499999999999</v>
      </c>
      <c r="AQ219" s="29">
        <v>2.4483549999999998</v>
      </c>
      <c r="AR219" s="29">
        <v>3.0024500000000001</v>
      </c>
      <c r="AS219" s="29">
        <v>0</v>
      </c>
      <c r="AT219" s="29">
        <v>32</v>
      </c>
      <c r="AU219" s="29">
        <v>0</v>
      </c>
      <c r="AV219" s="29">
        <v>9.6852999999999995E-2</v>
      </c>
      <c r="AW219" s="29">
        <v>4.7299000000000001E-2</v>
      </c>
      <c r="AX219" s="29">
        <v>10.324901000000001</v>
      </c>
      <c r="AY219" s="29">
        <v>0</v>
      </c>
      <c r="AZ219" s="29">
        <v>32.679738999999998</v>
      </c>
      <c r="BA219" s="29">
        <v>0</v>
      </c>
      <c r="BB219" s="29">
        <v>0</v>
      </c>
      <c r="BC219" s="29">
        <v>0</v>
      </c>
      <c r="BD219" s="29">
        <v>6.0827859999999996</v>
      </c>
      <c r="BE219" s="29">
        <v>0.37267800000000001</v>
      </c>
      <c r="BF219" s="31"/>
    </row>
    <row r="220" spans="1:58" s="29" customFormat="1" x14ac:dyDescent="0.25">
      <c r="A220" s="29" t="s">
        <v>1192</v>
      </c>
      <c r="B220" s="29">
        <v>5</v>
      </c>
      <c r="C220" s="29" t="s">
        <v>28</v>
      </c>
      <c r="D220" s="29">
        <v>15</v>
      </c>
      <c r="E220" s="29" t="s">
        <v>1</v>
      </c>
      <c r="F220" s="29" t="s">
        <v>767</v>
      </c>
      <c r="G220" s="29" t="s">
        <v>245</v>
      </c>
      <c r="H220" s="12">
        <v>84.674438377250084</v>
      </c>
      <c r="I220" s="12">
        <v>97.625746422021791</v>
      </c>
      <c r="J220" s="5" t="s">
        <v>51</v>
      </c>
      <c r="K220" s="29">
        <v>1514</v>
      </c>
      <c r="L220" s="29">
        <v>0</v>
      </c>
      <c r="M220" s="29">
        <f t="shared" si="17"/>
        <v>0</v>
      </c>
      <c r="N220" s="29">
        <v>0</v>
      </c>
      <c r="O220" s="29">
        <v>0</v>
      </c>
      <c r="P220" s="29">
        <v>8.395059823515691</v>
      </c>
      <c r="Q220" s="29">
        <f t="shared" si="15"/>
        <v>17.920691454395179</v>
      </c>
      <c r="R220" s="29">
        <v>0.54521135619722594</v>
      </c>
      <c r="S220" s="29">
        <f t="shared" si="16"/>
        <v>4.0238619507538487E-2</v>
      </c>
      <c r="U220" s="29">
        <v>6.97295</v>
      </c>
      <c r="V220" s="5">
        <v>41</v>
      </c>
      <c r="W220" s="5">
        <v>1</v>
      </c>
      <c r="X220" s="5">
        <v>3.3333333333333299</v>
      </c>
      <c r="Y220" s="5">
        <v>4.3333333333333304</v>
      </c>
      <c r="Z220" s="5">
        <v>602</v>
      </c>
      <c r="AA220" s="29" t="s">
        <v>2234</v>
      </c>
      <c r="AB220" s="34"/>
      <c r="AC220" s="29">
        <v>2874</v>
      </c>
      <c r="AD220" s="29">
        <v>333.54570000000001</v>
      </c>
      <c r="AE220" s="29">
        <v>8.6165099999999999</v>
      </c>
      <c r="AF220" s="29">
        <v>28.65</v>
      </c>
      <c r="AG220" s="29">
        <v>42.200800000000001</v>
      </c>
      <c r="AH220" s="29">
        <v>4.2200800000000003</v>
      </c>
      <c r="AI220" s="29">
        <v>0.116026</v>
      </c>
      <c r="AJ220" s="29">
        <v>6.6751000000000005E-2</v>
      </c>
      <c r="AK220" s="29">
        <v>0.57531299999999996</v>
      </c>
      <c r="AL220" s="29">
        <v>0.101475</v>
      </c>
      <c r="AM220" s="29">
        <v>6.7500000000000004E-2</v>
      </c>
      <c r="AN220" s="29">
        <v>0</v>
      </c>
      <c r="AO220" s="29">
        <v>0</v>
      </c>
      <c r="AP220" s="29">
        <v>0</v>
      </c>
      <c r="AQ220" s="29">
        <v>0</v>
      </c>
      <c r="AR220" s="29">
        <v>0</v>
      </c>
      <c r="AS220" s="29">
        <v>0</v>
      </c>
      <c r="AT220" s="29">
        <v>0</v>
      </c>
      <c r="AU220" s="29">
        <v>0</v>
      </c>
      <c r="AV220" s="29">
        <v>0</v>
      </c>
      <c r="AW220" s="29">
        <v>0</v>
      </c>
      <c r="AX220" s="29">
        <v>0</v>
      </c>
      <c r="AY220" s="29">
        <v>0</v>
      </c>
      <c r="AZ220" s="29">
        <v>0</v>
      </c>
      <c r="BA220" s="29">
        <v>0</v>
      </c>
      <c r="BB220" s="29">
        <v>0</v>
      </c>
      <c r="BC220" s="29">
        <v>0</v>
      </c>
      <c r="BD220" s="29">
        <v>0</v>
      </c>
      <c r="BE220" s="29">
        <v>0</v>
      </c>
      <c r="BF220" s="31"/>
    </row>
    <row r="221" spans="1:58" s="29" customFormat="1" x14ac:dyDescent="0.25">
      <c r="A221" s="29" t="s">
        <v>1192</v>
      </c>
      <c r="B221" s="29">
        <v>5</v>
      </c>
      <c r="C221" s="29" t="s">
        <v>34</v>
      </c>
      <c r="D221" s="29">
        <v>15</v>
      </c>
      <c r="E221" s="29" t="s">
        <v>7</v>
      </c>
      <c r="F221" s="29" t="s">
        <v>767</v>
      </c>
      <c r="G221" s="29" t="s">
        <v>245</v>
      </c>
      <c r="H221" s="12">
        <v>84.674438377250084</v>
      </c>
      <c r="I221" s="12">
        <v>97.625746422021791</v>
      </c>
      <c r="J221" s="5" t="s">
        <v>50</v>
      </c>
      <c r="K221" s="29">
        <v>463</v>
      </c>
      <c r="L221" s="29">
        <v>199</v>
      </c>
      <c r="M221" s="29">
        <f t="shared" si="17"/>
        <v>42.980561555075589</v>
      </c>
      <c r="N221" s="29">
        <v>0.307722142857139</v>
      </c>
      <c r="O221" s="29">
        <v>0.19407337769025704</v>
      </c>
      <c r="P221" s="29">
        <v>2.5673135391596862</v>
      </c>
      <c r="Q221" s="29">
        <f t="shared" si="15"/>
        <v>23.748437738751186</v>
      </c>
      <c r="R221" s="29">
        <v>1.5622272454026722</v>
      </c>
      <c r="S221" s="29">
        <f t="shared" si="16"/>
        <v>0.97677726969790779</v>
      </c>
      <c r="U221" s="29">
        <v>6.97295</v>
      </c>
      <c r="V221" s="5">
        <v>41</v>
      </c>
      <c r="W221" s="5">
        <v>1</v>
      </c>
      <c r="X221" s="5">
        <v>3.3333333333333299</v>
      </c>
      <c r="Y221" s="5">
        <v>4.3333333333333304</v>
      </c>
      <c r="Z221" s="5">
        <v>602</v>
      </c>
      <c r="AA221" s="29" t="s">
        <v>2234</v>
      </c>
      <c r="AB221" s="34"/>
      <c r="AC221" s="29">
        <v>819</v>
      </c>
      <c r="AD221" s="29">
        <v>333.54570000000001</v>
      </c>
      <c r="AE221" s="29">
        <v>2.4554360000000002</v>
      </c>
      <c r="AF221" s="29">
        <v>6.21</v>
      </c>
      <c r="AG221" s="29">
        <v>6.7561749999999998</v>
      </c>
      <c r="AH221" s="29">
        <v>0.67561700000000002</v>
      </c>
      <c r="AI221" s="29">
        <v>0.40742</v>
      </c>
      <c r="AJ221" s="29">
        <v>0.65349500000000005</v>
      </c>
      <c r="AK221" s="29">
        <v>1.6039840000000001</v>
      </c>
      <c r="AL221" s="29">
        <v>0.16463700000000001</v>
      </c>
      <c r="AM221" s="29">
        <v>7.4999999999999997E-3</v>
      </c>
      <c r="AN221" s="29">
        <v>11</v>
      </c>
      <c r="AO221" s="29">
        <v>3.2979000000000001E-2</v>
      </c>
      <c r="AP221" s="29">
        <v>1.978739</v>
      </c>
      <c r="AQ221" s="29">
        <v>15.873016</v>
      </c>
      <c r="AR221" s="29">
        <v>0.57115499999999997</v>
      </c>
      <c r="AS221" s="29">
        <v>0.55937700000000001</v>
      </c>
      <c r="AT221" s="29">
        <v>11.818182</v>
      </c>
      <c r="AU221" s="29">
        <v>7.6265090000000004</v>
      </c>
      <c r="AV221" s="29">
        <v>5.2796000000000003E-2</v>
      </c>
      <c r="AW221" s="29">
        <v>5.7110000000000001E-2</v>
      </c>
      <c r="AX221" s="29">
        <v>36.695549</v>
      </c>
      <c r="AY221" s="29">
        <v>40.146174000000002</v>
      </c>
      <c r="AZ221" s="29">
        <v>208.659854</v>
      </c>
      <c r="BA221" s="29">
        <v>139.78316699999999</v>
      </c>
      <c r="BB221" s="29">
        <v>21.919528</v>
      </c>
      <c r="BC221" s="29">
        <v>17.788488999999998</v>
      </c>
      <c r="BD221" s="29">
        <v>9.1267320000000005</v>
      </c>
      <c r="BE221" s="29">
        <v>2.0344259999999998</v>
      </c>
      <c r="BF221" s="31"/>
    </row>
    <row r="222" spans="1:58" s="29" customFormat="1" x14ac:dyDescent="0.25">
      <c r="A222" s="29" t="s">
        <v>1193</v>
      </c>
      <c r="B222" s="29">
        <v>5</v>
      </c>
      <c r="C222" s="29" t="s">
        <v>21</v>
      </c>
      <c r="D222" s="29">
        <v>7</v>
      </c>
      <c r="E222" s="29" t="s">
        <v>1</v>
      </c>
      <c r="F222" s="29" t="s">
        <v>767</v>
      </c>
      <c r="G222" s="29" t="s">
        <v>245</v>
      </c>
      <c r="H222" s="12">
        <v>84.674438377250084</v>
      </c>
      <c r="I222" s="12">
        <v>97.625746422021791</v>
      </c>
      <c r="J222" s="5" t="s">
        <v>50</v>
      </c>
      <c r="K222" s="29">
        <v>11015</v>
      </c>
      <c r="L222" s="29">
        <v>26</v>
      </c>
      <c r="M222" s="29">
        <f t="shared" si="17"/>
        <v>0.23604176123467996</v>
      </c>
      <c r="N222" s="29">
        <v>4.213125000000062E-2</v>
      </c>
      <c r="O222" s="29">
        <v>1.3312574588595041E-2</v>
      </c>
      <c r="P222" s="29">
        <v>36.659502273343598</v>
      </c>
      <c r="Q222" s="29">
        <f t="shared" si="15"/>
        <v>10.343750995432728</v>
      </c>
      <c r="R222" s="29">
        <v>0.44706821000121799</v>
      </c>
      <c r="S222" s="29">
        <f t="shared" si="16"/>
        <v>0.13838176570354643</v>
      </c>
      <c r="T222" s="29">
        <v>1.0893583861803156</v>
      </c>
      <c r="U222" s="29">
        <v>6.97295</v>
      </c>
      <c r="V222" s="5">
        <v>41</v>
      </c>
      <c r="W222" s="5">
        <v>1</v>
      </c>
      <c r="X222" s="5">
        <v>3.3333333333333299</v>
      </c>
      <c r="Y222" s="5">
        <v>4.3333333333333304</v>
      </c>
      <c r="Z222" s="5">
        <v>602</v>
      </c>
      <c r="AA222" s="29" t="s">
        <v>2234</v>
      </c>
      <c r="AB222" s="34"/>
      <c r="AC222" s="29">
        <v>13650</v>
      </c>
      <c r="AD222" s="29">
        <v>371.27497499999998</v>
      </c>
      <c r="AE222" s="29">
        <v>36.765203</v>
      </c>
      <c r="AF222" s="29">
        <v>136.49</v>
      </c>
      <c r="AG222" s="29">
        <v>516.25045299999999</v>
      </c>
      <c r="AH222" s="29">
        <v>51.625045</v>
      </c>
      <c r="AI222" s="29">
        <v>2.7195E-2</v>
      </c>
      <c r="AJ222" s="29">
        <v>1.2028E-2</v>
      </c>
      <c r="AK222" s="29">
        <v>0.44229299999999999</v>
      </c>
      <c r="AL222" s="29">
        <v>2.555E-2</v>
      </c>
      <c r="AM222" s="29">
        <v>2.2499999999999999E-2</v>
      </c>
      <c r="AN222" s="29">
        <v>0</v>
      </c>
      <c r="AO222" s="29">
        <v>0</v>
      </c>
      <c r="AP222" s="29">
        <v>0</v>
      </c>
      <c r="AQ222" s="29">
        <v>0</v>
      </c>
      <c r="AR222" s="29">
        <v>0</v>
      </c>
      <c r="AS222" s="29">
        <v>0</v>
      </c>
      <c r="AT222" s="29">
        <v>0</v>
      </c>
      <c r="AU222" s="29">
        <v>0</v>
      </c>
      <c r="AV222" s="29">
        <v>0</v>
      </c>
      <c r="AW222" s="29">
        <v>0</v>
      </c>
      <c r="AX222" s="29">
        <v>0</v>
      </c>
      <c r="AY222" s="29">
        <v>0</v>
      </c>
      <c r="AZ222" s="29">
        <v>0</v>
      </c>
      <c r="BA222" s="29">
        <v>0</v>
      </c>
      <c r="BB222" s="29">
        <v>0</v>
      </c>
      <c r="BC222" s="29">
        <v>0</v>
      </c>
      <c r="BD222" s="29">
        <v>0</v>
      </c>
      <c r="BE222" s="29">
        <v>0</v>
      </c>
      <c r="BF222" s="31"/>
    </row>
    <row r="223" spans="1:58" s="29" customFormat="1" x14ac:dyDescent="0.25">
      <c r="A223" s="29" t="s">
        <v>1193</v>
      </c>
      <c r="B223" s="29">
        <v>5</v>
      </c>
      <c r="C223" s="29" t="s">
        <v>13</v>
      </c>
      <c r="D223" s="29">
        <v>11</v>
      </c>
      <c r="E223" s="29" t="s">
        <v>1</v>
      </c>
      <c r="F223" s="29" t="s">
        <v>767</v>
      </c>
      <c r="G223" s="29" t="s">
        <v>245</v>
      </c>
      <c r="H223" s="12">
        <v>84.674438377250084</v>
      </c>
      <c r="I223" s="12">
        <v>97.625746422021791</v>
      </c>
      <c r="J223" s="5" t="s">
        <v>51</v>
      </c>
      <c r="K223" s="29">
        <v>12238</v>
      </c>
      <c r="L223" s="29">
        <v>34</v>
      </c>
      <c r="M223" s="29">
        <f t="shared" si="17"/>
        <v>0.2778231737211963</v>
      </c>
      <c r="N223" s="29">
        <v>4.0600000000000594E-2</v>
      </c>
      <c r="O223" s="29">
        <v>1.6640718235743802E-2</v>
      </c>
      <c r="P223" s="29">
        <v>40.729821953806528</v>
      </c>
      <c r="Q223" s="29">
        <f t="shared" si="15"/>
        <v>14.414070675895658</v>
      </c>
      <c r="R223" s="29">
        <v>0.67234241031560904</v>
      </c>
      <c r="S223" s="29">
        <f t="shared" si="16"/>
        <v>8.6892434610844616E-2</v>
      </c>
      <c r="T223" s="29">
        <v>1.0186035255264265</v>
      </c>
      <c r="U223" s="29">
        <v>6.97295</v>
      </c>
      <c r="V223" s="5">
        <v>41</v>
      </c>
      <c r="W223" s="5">
        <v>1</v>
      </c>
      <c r="X223" s="5">
        <v>3.3333333333333299</v>
      </c>
      <c r="Y223" s="5">
        <v>4.3333333333333304</v>
      </c>
      <c r="Z223" s="5">
        <v>602</v>
      </c>
      <c r="AA223" s="29" t="s">
        <v>2234</v>
      </c>
      <c r="AB223" s="34"/>
      <c r="AC223" s="29">
        <v>14997</v>
      </c>
      <c r="AD223" s="29">
        <v>371.27497499999998</v>
      </c>
      <c r="AE223" s="29">
        <v>40.393242000000001</v>
      </c>
      <c r="AF223" s="29">
        <v>149.96</v>
      </c>
      <c r="AG223" s="29">
        <v>554.57610699999998</v>
      </c>
      <c r="AH223" s="29">
        <v>55.457611</v>
      </c>
      <c r="AI223" s="29">
        <v>2.4750999999999999E-2</v>
      </c>
      <c r="AJ223" s="29">
        <v>1.6816000000000001E-2</v>
      </c>
      <c r="AK223" s="29">
        <v>0.67941399999999996</v>
      </c>
      <c r="AL223" s="29">
        <v>2.1624999999999998E-2</v>
      </c>
      <c r="AM223" s="29">
        <v>1.7500000000000002E-2</v>
      </c>
      <c r="AN223" s="29">
        <v>0</v>
      </c>
      <c r="AO223" s="29">
        <v>0</v>
      </c>
      <c r="AP223" s="29">
        <v>0</v>
      </c>
      <c r="AQ223" s="29">
        <v>0</v>
      </c>
      <c r="AR223" s="29">
        <v>0</v>
      </c>
      <c r="AS223" s="29">
        <v>0</v>
      </c>
      <c r="AT223" s="29">
        <v>0</v>
      </c>
      <c r="AU223" s="29">
        <v>0</v>
      </c>
      <c r="AV223" s="29">
        <v>0</v>
      </c>
      <c r="AW223" s="29">
        <v>0</v>
      </c>
      <c r="AX223" s="29">
        <v>0</v>
      </c>
      <c r="AY223" s="29">
        <v>0</v>
      </c>
      <c r="AZ223" s="29">
        <v>0</v>
      </c>
      <c r="BA223" s="29">
        <v>0</v>
      </c>
      <c r="BB223" s="29">
        <v>0</v>
      </c>
      <c r="BC223" s="29">
        <v>0</v>
      </c>
      <c r="BD223" s="29">
        <v>0</v>
      </c>
      <c r="BE223" s="29">
        <v>0</v>
      </c>
      <c r="BF223" s="31"/>
    </row>
    <row r="224" spans="1:58" s="29" customFormat="1" x14ac:dyDescent="0.25">
      <c r="A224" s="29" t="s">
        <v>1193</v>
      </c>
      <c r="B224" s="29">
        <v>5</v>
      </c>
      <c r="C224" s="29" t="s">
        <v>4</v>
      </c>
      <c r="D224" s="29">
        <v>12</v>
      </c>
      <c r="E224" s="29" t="s">
        <v>1</v>
      </c>
      <c r="F224" s="29" t="s">
        <v>767</v>
      </c>
      <c r="G224" s="29" t="s">
        <v>245</v>
      </c>
      <c r="H224" s="12">
        <v>84.674438377250084</v>
      </c>
      <c r="I224" s="12">
        <v>97.625746422021791</v>
      </c>
      <c r="J224" s="5" t="s">
        <v>52</v>
      </c>
      <c r="K224" s="29">
        <v>4532</v>
      </c>
      <c r="L224" s="29">
        <v>83</v>
      </c>
      <c r="M224" s="29">
        <f t="shared" si="17"/>
        <v>1.8314210061782878</v>
      </c>
      <c r="N224" s="29">
        <v>6.3743749999998212E-2</v>
      </c>
      <c r="O224" s="29">
        <v>5.3250298354380166E-2</v>
      </c>
      <c r="P224" s="29">
        <v>15.083147008878182</v>
      </c>
      <c r="Q224" s="29">
        <f t="shared" si="15"/>
        <v>11.232604269032688</v>
      </c>
      <c r="R224" s="29">
        <v>0.65334846012740255</v>
      </c>
      <c r="S224" s="29">
        <f t="shared" si="16"/>
        <v>6.7898484422638128E-2</v>
      </c>
      <c r="T224" s="29">
        <v>1.0358957748539401</v>
      </c>
      <c r="U224" s="29">
        <v>6.97295</v>
      </c>
      <c r="V224" s="5">
        <v>41</v>
      </c>
      <c r="W224" s="5">
        <v>1</v>
      </c>
      <c r="X224" s="5">
        <v>3.3333333333333299</v>
      </c>
      <c r="Y224" s="5">
        <v>4.3333333333333304</v>
      </c>
      <c r="Z224" s="5">
        <v>602</v>
      </c>
      <c r="AA224" s="29" t="s">
        <v>2234</v>
      </c>
      <c r="AB224" s="34"/>
      <c r="AC224" s="29">
        <v>5583</v>
      </c>
      <c r="AD224" s="29">
        <v>371.27497499999998</v>
      </c>
      <c r="AE224" s="29">
        <v>15.037372</v>
      </c>
      <c r="AF224" s="29">
        <v>55.81</v>
      </c>
      <c r="AG224" s="29">
        <v>109.979061</v>
      </c>
      <c r="AH224" s="29">
        <v>10.997906</v>
      </c>
      <c r="AI224" s="29">
        <v>6.6498000000000002E-2</v>
      </c>
      <c r="AJ224" s="29">
        <v>4.36E-2</v>
      </c>
      <c r="AK224" s="29">
        <v>0.65566199999999997</v>
      </c>
      <c r="AL224" s="29">
        <v>5.5500000000000001E-2</v>
      </c>
      <c r="AM224" s="29">
        <v>4.2500000000000003E-2</v>
      </c>
      <c r="AN224" s="29">
        <v>0</v>
      </c>
      <c r="AO224" s="29">
        <v>0</v>
      </c>
      <c r="AP224" s="29">
        <v>0</v>
      </c>
      <c r="AQ224" s="29">
        <v>0</v>
      </c>
      <c r="AR224" s="29">
        <v>0</v>
      </c>
      <c r="AS224" s="29">
        <v>0</v>
      </c>
      <c r="AT224" s="29">
        <v>0</v>
      </c>
      <c r="AU224" s="29">
        <v>0</v>
      </c>
      <c r="AV224" s="29">
        <v>0</v>
      </c>
      <c r="AW224" s="29">
        <v>0</v>
      </c>
      <c r="AX224" s="29">
        <v>0</v>
      </c>
      <c r="AY224" s="29">
        <v>0</v>
      </c>
      <c r="AZ224" s="29">
        <v>0</v>
      </c>
      <c r="BA224" s="29">
        <v>0</v>
      </c>
      <c r="BB224" s="29">
        <v>0</v>
      </c>
      <c r="BC224" s="29">
        <v>0</v>
      </c>
      <c r="BD224" s="29">
        <v>0</v>
      </c>
      <c r="BE224" s="29">
        <v>0</v>
      </c>
      <c r="BF224" s="31"/>
    </row>
    <row r="225" spans="1:58" s="29" customFormat="1" x14ac:dyDescent="0.25">
      <c r="A225" s="29" t="s">
        <v>1194</v>
      </c>
      <c r="B225" s="29">
        <v>5</v>
      </c>
      <c r="C225" s="29" t="s">
        <v>2</v>
      </c>
      <c r="D225" s="29">
        <v>3</v>
      </c>
      <c r="E225" s="29" t="s">
        <v>1</v>
      </c>
      <c r="F225" s="29" t="s">
        <v>767</v>
      </c>
      <c r="G225" s="29" t="s">
        <v>244</v>
      </c>
      <c r="H225" s="12">
        <v>84.674438377250084</v>
      </c>
      <c r="I225" s="12">
        <v>97.625746422021791</v>
      </c>
      <c r="J225" s="5" t="s">
        <v>52</v>
      </c>
      <c r="K225" s="29">
        <v>2097</v>
      </c>
      <c r="L225" s="29">
        <v>640</v>
      </c>
      <c r="M225" s="29">
        <f t="shared" si="17"/>
        <v>30.519790176442534</v>
      </c>
      <c r="N225" s="29">
        <v>0.19298390804597595</v>
      </c>
      <c r="O225" s="29">
        <v>0.3249161612160183</v>
      </c>
      <c r="P225" s="29">
        <v>7.8315998858619578</v>
      </c>
      <c r="Q225" s="29">
        <f t="shared" si="15"/>
        <v>18.484151392048911</v>
      </c>
      <c r="R225" s="29">
        <v>1.7487316360090099</v>
      </c>
      <c r="S225" s="29">
        <f t="shared" si="16"/>
        <v>1.1632816603042455</v>
      </c>
      <c r="T225" s="29">
        <v>1.0417404115461326</v>
      </c>
      <c r="U225" s="29">
        <v>6.97295</v>
      </c>
      <c r="V225" s="5">
        <v>41</v>
      </c>
      <c r="W225" s="5">
        <v>1</v>
      </c>
      <c r="X225" s="5">
        <v>3.3333333333333299</v>
      </c>
      <c r="Y225" s="5">
        <v>4.3333333333333304</v>
      </c>
      <c r="Z225" s="5">
        <v>602</v>
      </c>
      <c r="AA225" s="29" t="s">
        <v>2234</v>
      </c>
      <c r="AB225" s="34"/>
      <c r="AC225" s="29">
        <v>2529</v>
      </c>
      <c r="AD225" s="29">
        <v>315.35487499999999</v>
      </c>
      <c r="AE225" s="29">
        <v>8.0195369999999997</v>
      </c>
      <c r="AF225" s="29">
        <v>24.32</v>
      </c>
      <c r="AG225" s="29">
        <v>37.757615999999999</v>
      </c>
      <c r="AH225" s="29">
        <v>3.7757619999999998</v>
      </c>
      <c r="AI225" s="29">
        <v>0.124652</v>
      </c>
      <c r="AJ225" s="29">
        <v>0.22939499999999999</v>
      </c>
      <c r="AK225" s="29">
        <v>1.8402890000000001</v>
      </c>
      <c r="AL225" s="29">
        <v>6.2287000000000002E-2</v>
      </c>
      <c r="AM225" s="29">
        <v>2.2499999999999999E-2</v>
      </c>
      <c r="AN225" s="29">
        <v>20</v>
      </c>
      <c r="AO225" s="29">
        <v>6.3421000000000005E-2</v>
      </c>
      <c r="AP225" s="29">
        <v>3.805237</v>
      </c>
      <c r="AQ225" s="29">
        <v>25.345987000000001</v>
      </c>
      <c r="AR225" s="29">
        <v>1.203541</v>
      </c>
      <c r="AS225" s="29">
        <v>0.89482200000000001</v>
      </c>
      <c r="AT225" s="29">
        <v>32.049999999999997</v>
      </c>
      <c r="AU225" s="29">
        <v>23.261613000000001</v>
      </c>
      <c r="AV225" s="29">
        <v>3.8760999999999997E-2</v>
      </c>
      <c r="AW225" s="29">
        <v>2.1870000000000001E-2</v>
      </c>
      <c r="AX225" s="29">
        <v>29.79025</v>
      </c>
      <c r="AY225" s="29">
        <v>12.901864</v>
      </c>
      <c r="AZ225" s="29">
        <v>121.979765</v>
      </c>
      <c r="BA225" s="29">
        <v>108.89678499999999</v>
      </c>
      <c r="BB225" s="29">
        <v>14.290063</v>
      </c>
      <c r="BC225" s="29">
        <v>20.926358</v>
      </c>
      <c r="BD225" s="29">
        <v>8.2946589999999993</v>
      </c>
      <c r="BE225" s="29">
        <v>1.490712</v>
      </c>
      <c r="BF225" s="31"/>
    </row>
    <row r="226" spans="1:58" s="29" customFormat="1" x14ac:dyDescent="0.25">
      <c r="A226" s="29" t="s">
        <v>1194</v>
      </c>
      <c r="B226" s="29">
        <v>5</v>
      </c>
      <c r="C226" s="29" t="s">
        <v>13</v>
      </c>
      <c r="D226" s="29">
        <v>11</v>
      </c>
      <c r="E226" s="29" t="s">
        <v>1</v>
      </c>
      <c r="F226" s="29" t="s">
        <v>767</v>
      </c>
      <c r="G226" s="29" t="s">
        <v>244</v>
      </c>
      <c r="H226" s="12">
        <v>84.674438377250084</v>
      </c>
      <c r="I226" s="12">
        <v>97.625746422021791</v>
      </c>
      <c r="J226" s="5" t="s">
        <v>52</v>
      </c>
      <c r="K226" s="29">
        <v>11417</v>
      </c>
      <c r="L226" s="29">
        <v>1425</v>
      </c>
      <c r="M226" s="29">
        <f t="shared" si="17"/>
        <v>12.481387404747307</v>
      </c>
      <c r="N226" s="29">
        <v>1.7677075812274196E-2</v>
      </c>
      <c r="O226" s="29">
        <v>1.0345031799636444</v>
      </c>
      <c r="P226" s="29">
        <v>42.638710489692883</v>
      </c>
      <c r="Q226" s="29">
        <f t="shared" si="15"/>
        <v>16.322959211782013</v>
      </c>
      <c r="R226" s="29">
        <v>0.74935737349986409</v>
      </c>
      <c r="S226" s="29">
        <f t="shared" si="16"/>
        <v>0.16390739779509966</v>
      </c>
      <c r="T226" s="29">
        <v>1.0136496547300979</v>
      </c>
      <c r="U226" s="29">
        <v>6.97295</v>
      </c>
      <c r="V226" s="5">
        <v>41</v>
      </c>
      <c r="W226" s="5">
        <v>1</v>
      </c>
      <c r="X226" s="5">
        <v>3.3333333333333299</v>
      </c>
      <c r="Y226" s="5">
        <v>4.3333333333333304</v>
      </c>
      <c r="Z226" s="5">
        <v>602</v>
      </c>
      <c r="AA226" s="29" t="s">
        <v>2234</v>
      </c>
      <c r="AB226" s="34"/>
      <c r="AC226" s="29">
        <v>13483</v>
      </c>
      <c r="AD226" s="29">
        <v>315.35487499999999</v>
      </c>
      <c r="AE226" s="29">
        <v>42.755006999999999</v>
      </c>
      <c r="AF226" s="29">
        <v>134.82</v>
      </c>
      <c r="AG226" s="29">
        <v>398.38133399999998</v>
      </c>
      <c r="AH226" s="29">
        <v>39.838132999999999</v>
      </c>
      <c r="AI226" s="29">
        <v>2.3385E-2</v>
      </c>
      <c r="AJ226" s="29">
        <v>1.7398E-2</v>
      </c>
      <c r="AK226" s="29">
        <v>0.74398799999999998</v>
      </c>
      <c r="AL226" s="29">
        <v>2.0049999999999998E-2</v>
      </c>
      <c r="AM226" s="29">
        <v>7.4999999999999997E-3</v>
      </c>
      <c r="AN226" s="29">
        <v>5</v>
      </c>
      <c r="AO226" s="29">
        <v>1.5855000000000001E-2</v>
      </c>
      <c r="AP226" s="29">
        <v>0.95130899999999996</v>
      </c>
      <c r="AQ226" s="29">
        <v>0.32633699999999999</v>
      </c>
      <c r="AR226" s="29">
        <v>2.6040000000000001E-2</v>
      </c>
      <c r="AS226" s="29">
        <v>2.9039999999999999E-3</v>
      </c>
      <c r="AT226" s="29">
        <v>8.8000000000000007</v>
      </c>
      <c r="AU226" s="29">
        <v>0.447214</v>
      </c>
      <c r="AV226" s="29">
        <v>3.3379999999999998E-3</v>
      </c>
      <c r="AW226" s="29">
        <v>1.224E-3</v>
      </c>
      <c r="AX226" s="29">
        <v>301.248198</v>
      </c>
      <c r="AY226" s="29">
        <v>21.138846000000001</v>
      </c>
      <c r="AZ226" s="29">
        <v>425.24547799999999</v>
      </c>
      <c r="BA226" s="29">
        <v>28.751283999999998</v>
      </c>
      <c r="BB226" s="29">
        <v>53.4086</v>
      </c>
      <c r="BC226" s="29">
        <v>76.734341999999998</v>
      </c>
      <c r="BD226" s="29">
        <v>5.3955820000000001</v>
      </c>
      <c r="BE226" s="29">
        <v>1.0671870000000001</v>
      </c>
      <c r="BF226" s="31"/>
    </row>
    <row r="227" spans="1:58" s="29" customFormat="1" x14ac:dyDescent="0.25">
      <c r="A227" s="29" t="s">
        <v>1194</v>
      </c>
      <c r="B227" s="29">
        <v>5</v>
      </c>
      <c r="C227" s="29" t="s">
        <v>5</v>
      </c>
      <c r="D227" s="29">
        <v>14</v>
      </c>
      <c r="E227" s="29" t="s">
        <v>1</v>
      </c>
      <c r="F227" s="29" t="s">
        <v>767</v>
      </c>
      <c r="G227" s="29" t="s">
        <v>244</v>
      </c>
      <c r="H227" s="12">
        <v>84.674438377250084</v>
      </c>
      <c r="I227" s="12">
        <v>97.625746422021791</v>
      </c>
      <c r="J227" s="5" t="s">
        <v>52</v>
      </c>
      <c r="K227" s="29">
        <v>1410</v>
      </c>
      <c r="L227" s="29">
        <v>558</v>
      </c>
      <c r="M227" s="29">
        <f t="shared" si="17"/>
        <v>39.574468085106382</v>
      </c>
      <c r="N227" s="29">
        <v>0.25410579710145098</v>
      </c>
      <c r="O227" s="29">
        <v>0.25769212786098</v>
      </c>
      <c r="P227" s="29">
        <v>5.265882612811331</v>
      </c>
      <c r="Q227" s="29">
        <f t="shared" si="15"/>
        <v>21.049868665099538</v>
      </c>
      <c r="R227" s="29">
        <v>1.7848069783517917</v>
      </c>
      <c r="S227" s="29">
        <f t="shared" si="16"/>
        <v>1.1993570026470273</v>
      </c>
      <c r="T227" s="29">
        <v>1.1723258538036163</v>
      </c>
      <c r="U227" s="29">
        <v>6.97295</v>
      </c>
      <c r="V227" s="5">
        <v>41</v>
      </c>
      <c r="W227" s="5">
        <v>1</v>
      </c>
      <c r="X227" s="5">
        <v>3.3333333333333299</v>
      </c>
      <c r="Y227" s="5">
        <v>4.3333333333333304</v>
      </c>
      <c r="Z227" s="5">
        <v>602</v>
      </c>
      <c r="AA227" s="29" t="s">
        <v>2234</v>
      </c>
      <c r="AB227" s="34"/>
      <c r="AC227" s="29">
        <v>1657</v>
      </c>
      <c r="AD227" s="29">
        <v>315.35487499999999</v>
      </c>
      <c r="AE227" s="29">
        <v>5.2543980000000001</v>
      </c>
      <c r="AF227" s="29">
        <v>15.07</v>
      </c>
      <c r="AG227" s="29">
        <v>20.041584</v>
      </c>
      <c r="AH227" s="29">
        <v>2.0041579999999999</v>
      </c>
      <c r="AI227" s="29">
        <v>0.189441</v>
      </c>
      <c r="AJ227" s="29">
        <v>0.35812300000000002</v>
      </c>
      <c r="AK227" s="29">
        <v>1.8904190000000001</v>
      </c>
      <c r="AL227" s="29">
        <v>7.0336999999999997E-2</v>
      </c>
      <c r="AM227" s="29">
        <v>3.2500000000000001E-2</v>
      </c>
      <c r="AN227" s="29">
        <v>19</v>
      </c>
      <c r="AO227" s="29">
        <v>6.0249999999999998E-2</v>
      </c>
      <c r="AP227" s="29">
        <v>3.6149749999999998</v>
      </c>
      <c r="AQ227" s="29">
        <v>28.726614000000001</v>
      </c>
      <c r="AR227" s="29">
        <v>1.0491159999999999</v>
      </c>
      <c r="AS227" s="29">
        <v>1.059579</v>
      </c>
      <c r="AT227" s="29">
        <v>25.052631999999999</v>
      </c>
      <c r="AU227" s="29">
        <v>25.354099999999999</v>
      </c>
      <c r="AV227" s="29">
        <v>4.3617999999999997E-2</v>
      </c>
      <c r="AW227" s="29">
        <v>3.3717999999999998E-2</v>
      </c>
      <c r="AX227" s="29">
        <v>24.919369</v>
      </c>
      <c r="AY227" s="29">
        <v>5.3410190000000002</v>
      </c>
      <c r="AZ227" s="29">
        <v>255.22673399999999</v>
      </c>
      <c r="BA227" s="29">
        <v>148.10082199999999</v>
      </c>
      <c r="BB227" s="29">
        <v>15.097424</v>
      </c>
      <c r="BC227" s="29">
        <v>21.578876000000001</v>
      </c>
      <c r="BD227" s="29">
        <v>9.1249169999999999</v>
      </c>
      <c r="BE227" s="29">
        <v>2.7938420000000002</v>
      </c>
      <c r="BF227" s="31"/>
    </row>
    <row r="228" spans="1:58" s="29" customFormat="1" x14ac:dyDescent="0.25">
      <c r="A228" s="29" t="s">
        <v>1194</v>
      </c>
      <c r="B228" s="29">
        <v>5</v>
      </c>
      <c r="C228" s="29" t="s">
        <v>28</v>
      </c>
      <c r="D228" s="29">
        <v>15</v>
      </c>
      <c r="E228" s="29" t="s">
        <v>1</v>
      </c>
      <c r="F228" s="29" t="s">
        <v>767</v>
      </c>
      <c r="G228" s="29" t="s">
        <v>244</v>
      </c>
      <c r="H228" s="12">
        <v>84.674438377250084</v>
      </c>
      <c r="I228" s="12">
        <v>97.625746422021791</v>
      </c>
      <c r="J228" s="5" t="s">
        <v>52</v>
      </c>
      <c r="K228" s="29">
        <v>1447</v>
      </c>
      <c r="L228" s="29">
        <v>316</v>
      </c>
      <c r="M228" s="29">
        <f t="shared" si="17"/>
        <v>21.838286109191429</v>
      </c>
      <c r="N228" s="29">
        <v>0.23171406250000393</v>
      </c>
      <c r="O228" s="29">
        <v>0.17926408894676871</v>
      </c>
      <c r="P228" s="29">
        <v>5.4040653480411311</v>
      </c>
      <c r="Q228" s="29">
        <f t="shared" si="15"/>
        <v>20.911685929869741</v>
      </c>
      <c r="R228" s="29">
        <v>1.1792860050696166</v>
      </c>
      <c r="S228" s="29">
        <f t="shared" si="16"/>
        <v>0.59383602936485214</v>
      </c>
      <c r="T228" s="29">
        <v>0.84297867683912986</v>
      </c>
      <c r="U228" s="29">
        <v>6.97295</v>
      </c>
      <c r="V228" s="5">
        <v>41</v>
      </c>
      <c r="W228" s="5">
        <v>1</v>
      </c>
      <c r="X228" s="5">
        <v>3.3333333333333299</v>
      </c>
      <c r="Y228" s="5">
        <v>4.3333333333333304</v>
      </c>
      <c r="Z228" s="5">
        <v>602</v>
      </c>
      <c r="AA228" s="29" t="s">
        <v>2234</v>
      </c>
      <c r="AB228" s="34"/>
      <c r="AC228" s="29">
        <v>1708</v>
      </c>
      <c r="AD228" s="29">
        <v>315.35487499999999</v>
      </c>
      <c r="AE228" s="29">
        <v>5.4161200000000003</v>
      </c>
      <c r="AF228" s="29">
        <v>15.81</v>
      </c>
      <c r="AG228" s="29">
        <v>15.969155000000001</v>
      </c>
      <c r="AH228" s="29">
        <v>1.5969150000000001</v>
      </c>
      <c r="AI228" s="29">
        <v>0.18443000000000001</v>
      </c>
      <c r="AJ228" s="29">
        <v>0.22312299999999999</v>
      </c>
      <c r="AK228" s="29">
        <v>1.209797</v>
      </c>
      <c r="AL228" s="29">
        <v>0.10970000000000001</v>
      </c>
      <c r="AM228" s="29">
        <v>2.75E-2</v>
      </c>
      <c r="AN228" s="29">
        <v>9</v>
      </c>
      <c r="AO228" s="29">
        <v>2.8538999999999998E-2</v>
      </c>
      <c r="AP228" s="29">
        <v>1.7123569999999999</v>
      </c>
      <c r="AQ228" s="29">
        <v>12.587821999999999</v>
      </c>
      <c r="AR228" s="29">
        <v>1.1841079999999999</v>
      </c>
      <c r="AS228" s="29">
        <v>0.79213299999999998</v>
      </c>
      <c r="AT228" s="29">
        <v>23.888888999999999</v>
      </c>
      <c r="AU228" s="29">
        <v>11.472189</v>
      </c>
      <c r="AV228" s="29">
        <v>5.1733000000000001E-2</v>
      </c>
      <c r="AW228" s="29">
        <v>3.4393E-2</v>
      </c>
      <c r="AX228" s="29">
        <v>22.758247000000001</v>
      </c>
      <c r="AY228" s="29">
        <v>6.9602550000000001</v>
      </c>
      <c r="AZ228" s="29">
        <v>78.732434999999995</v>
      </c>
      <c r="BA228" s="29">
        <v>28.336445000000001</v>
      </c>
      <c r="BB228" s="29">
        <v>21.078147000000001</v>
      </c>
      <c r="BC228" s="29">
        <v>21.73807</v>
      </c>
      <c r="BD228" s="29">
        <v>7.2700800000000001</v>
      </c>
      <c r="BE228" s="29">
        <v>1.2583059999999999</v>
      </c>
      <c r="BF228" s="31"/>
    </row>
    <row r="229" spans="1:58" s="29" customFormat="1" x14ac:dyDescent="0.25">
      <c r="A229" s="29" t="s">
        <v>1194</v>
      </c>
      <c r="B229" s="29">
        <v>5</v>
      </c>
      <c r="C229" s="29" t="s">
        <v>11</v>
      </c>
      <c r="D229" s="29">
        <v>16</v>
      </c>
      <c r="E229" s="29" t="s">
        <v>1</v>
      </c>
      <c r="F229" s="29" t="s">
        <v>767</v>
      </c>
      <c r="G229" s="29" t="s">
        <v>244</v>
      </c>
      <c r="H229" s="12">
        <v>84.674438377250084</v>
      </c>
      <c r="I229" s="12">
        <v>97.625746422021791</v>
      </c>
      <c r="J229" s="5" t="s">
        <v>51</v>
      </c>
      <c r="K229" s="29">
        <v>7606</v>
      </c>
      <c r="L229" s="29">
        <v>123</v>
      </c>
      <c r="M229" s="29">
        <f t="shared" si="17"/>
        <v>1.6171443597160138</v>
      </c>
      <c r="N229" s="29">
        <v>2.3580769230771528E-2</v>
      </c>
      <c r="O229" s="29">
        <v>9.7101381512833054E-2</v>
      </c>
      <c r="P229" s="29">
        <v>28.405888761023391</v>
      </c>
      <c r="Q229" s="29">
        <f t="shared" si="15"/>
        <v>2.090137483112521</v>
      </c>
      <c r="R229" s="29">
        <v>0.54281714735293951</v>
      </c>
      <c r="S229" s="29">
        <f t="shared" si="16"/>
        <v>4.2632828351824914E-2</v>
      </c>
      <c r="T229" s="29">
        <v>1.0138404015133693</v>
      </c>
      <c r="U229" s="29">
        <v>6.97295</v>
      </c>
      <c r="V229" s="5">
        <v>41</v>
      </c>
      <c r="W229" s="5">
        <v>1</v>
      </c>
      <c r="X229" s="5">
        <v>3.3333333333333299</v>
      </c>
      <c r="Y229" s="5">
        <v>4.3333333333333304</v>
      </c>
      <c r="Z229" s="5">
        <v>602</v>
      </c>
      <c r="AA229" s="29" t="s">
        <v>2234</v>
      </c>
      <c r="AB229" s="34"/>
      <c r="AC229" s="29">
        <v>9022</v>
      </c>
      <c r="AD229" s="29">
        <v>315.35487499999999</v>
      </c>
      <c r="AE229" s="29">
        <v>28.609038999999999</v>
      </c>
      <c r="AF229" s="29">
        <v>90.21</v>
      </c>
      <c r="AG229" s="29">
        <v>233.792699</v>
      </c>
      <c r="AH229" s="29">
        <v>23.379270000000002</v>
      </c>
      <c r="AI229" s="29">
        <v>3.4951000000000003E-2</v>
      </c>
      <c r="AJ229" s="29">
        <v>1.9118E-2</v>
      </c>
      <c r="AK229" s="29">
        <v>0.54698500000000005</v>
      </c>
      <c r="AL229" s="29">
        <v>3.3474999999999998E-2</v>
      </c>
      <c r="AM229" s="29">
        <v>3.2500000000000001E-2</v>
      </c>
      <c r="AN229" s="29">
        <v>2</v>
      </c>
      <c r="AO229" s="29">
        <v>6.3420000000000004E-3</v>
      </c>
      <c r="AP229" s="29">
        <v>0.38052399999999997</v>
      </c>
      <c r="AQ229" s="29">
        <v>0.21059600000000001</v>
      </c>
      <c r="AR229" s="29">
        <v>4.8313000000000002E-2</v>
      </c>
      <c r="AS229" s="29">
        <v>1.3488E-2</v>
      </c>
      <c r="AT229" s="29">
        <v>9.5</v>
      </c>
      <c r="AU229" s="29">
        <v>0.70710700000000004</v>
      </c>
      <c r="AV229" s="29">
        <v>5.6839999999999998E-3</v>
      </c>
      <c r="AW229" s="29">
        <v>2.9859999999999999E-3</v>
      </c>
      <c r="AX229" s="29">
        <v>180.94663299999999</v>
      </c>
      <c r="AY229" s="29">
        <v>35.881244000000002</v>
      </c>
      <c r="AZ229" s="29">
        <v>349.51159999999999</v>
      </c>
      <c r="BA229" s="29">
        <v>10.792228</v>
      </c>
      <c r="BB229" s="29">
        <v>91.910650000000004</v>
      </c>
      <c r="BC229" s="29">
        <v>0</v>
      </c>
      <c r="BD229" s="29">
        <v>5.3031430000000004</v>
      </c>
      <c r="BE229" s="29">
        <v>0.47140500000000002</v>
      </c>
      <c r="BF229" s="31"/>
    </row>
    <row r="230" spans="1:58" s="29" customFormat="1" x14ac:dyDescent="0.25">
      <c r="A230" s="29" t="s">
        <v>1195</v>
      </c>
      <c r="B230" s="29">
        <v>5</v>
      </c>
      <c r="C230" s="29" t="s">
        <v>10</v>
      </c>
      <c r="D230" s="29">
        <v>13</v>
      </c>
      <c r="E230" s="29" t="s">
        <v>1</v>
      </c>
      <c r="F230" s="29" t="s">
        <v>767</v>
      </c>
      <c r="G230" s="29" t="s">
        <v>244</v>
      </c>
      <c r="H230" s="12">
        <v>84.674438377250084</v>
      </c>
      <c r="I230" s="12">
        <v>97.625746422021791</v>
      </c>
      <c r="J230" s="5" t="s">
        <v>52</v>
      </c>
      <c r="K230" s="29">
        <v>1552</v>
      </c>
      <c r="L230" s="29">
        <v>412</v>
      </c>
      <c r="M230" s="29">
        <f t="shared" si="17"/>
        <v>26.546391752577321</v>
      </c>
      <c r="N230" s="29">
        <v>0.20716634615384624</v>
      </c>
      <c r="O230" s="29">
        <v>0.27516046936671568</v>
      </c>
      <c r="P230" s="29">
        <v>8.2124817010988984</v>
      </c>
      <c r="Q230" s="29">
        <f t="shared" si="15"/>
        <v>18.103269576811972</v>
      </c>
      <c r="R230" s="29">
        <v>2.087925401034874</v>
      </c>
      <c r="S230" s="29">
        <f t="shared" si="16"/>
        <v>1.5024754253301096</v>
      </c>
      <c r="T230" s="29">
        <v>0.89480032398217302</v>
      </c>
      <c r="U230" s="29">
        <v>6.97295</v>
      </c>
      <c r="V230" s="5">
        <v>41</v>
      </c>
      <c r="W230" s="5">
        <v>1</v>
      </c>
      <c r="X230" s="5">
        <v>3.3333333333333299</v>
      </c>
      <c r="Y230" s="5">
        <v>4.3333333333333304</v>
      </c>
      <c r="Z230" s="5">
        <v>602</v>
      </c>
      <c r="AA230" s="29" t="s">
        <v>2234</v>
      </c>
      <c r="AB230" s="34"/>
      <c r="AC230" s="29">
        <v>2506</v>
      </c>
      <c r="AD230" s="29">
        <v>301.44130000000001</v>
      </c>
      <c r="AE230" s="29">
        <v>8.3133929999999996</v>
      </c>
      <c r="AF230" s="29">
        <v>24.25</v>
      </c>
      <c r="AG230" s="29">
        <v>37.267780999999999</v>
      </c>
      <c r="AH230" s="29">
        <v>3.7267779999999999</v>
      </c>
      <c r="AI230" s="29">
        <v>0.119879</v>
      </c>
      <c r="AJ230" s="29">
        <v>0.25430700000000001</v>
      </c>
      <c r="AK230" s="29">
        <v>2.1213609999999998</v>
      </c>
      <c r="AL230" s="29">
        <v>6.0725000000000001E-2</v>
      </c>
      <c r="AM230" s="29">
        <v>3.2500000000000001E-2</v>
      </c>
      <c r="AN230" s="29">
        <v>14</v>
      </c>
      <c r="AO230" s="29">
        <v>4.6443999999999999E-2</v>
      </c>
      <c r="AP230" s="29">
        <v>2.7866119999999999</v>
      </c>
      <c r="AQ230" s="29">
        <v>20.311253000000001</v>
      </c>
      <c r="AR230" s="29">
        <v>1.4085449999999999</v>
      </c>
      <c r="AS230" s="29">
        <v>0.68429300000000004</v>
      </c>
      <c r="AT230" s="29">
        <v>36.357143000000001</v>
      </c>
      <c r="AU230" s="29">
        <v>17.198422000000001</v>
      </c>
      <c r="AV230" s="29">
        <v>3.9837999999999998E-2</v>
      </c>
      <c r="AW230" s="29">
        <v>2.3567000000000001E-2</v>
      </c>
      <c r="AX230" s="29">
        <v>25.556401000000001</v>
      </c>
      <c r="AY230" s="29">
        <v>2.529649</v>
      </c>
      <c r="AZ230" s="29">
        <v>185.25017399999999</v>
      </c>
      <c r="BA230" s="29">
        <v>188.93740600000001</v>
      </c>
      <c r="BB230" s="29">
        <v>15.435746</v>
      </c>
      <c r="BC230" s="29">
        <v>21.604191</v>
      </c>
      <c r="BD230" s="29">
        <v>8.2474690000000006</v>
      </c>
      <c r="BE230" s="29">
        <v>2.285218</v>
      </c>
      <c r="BF230" s="31"/>
    </row>
    <row r="231" spans="1:58" s="29" customFormat="1" x14ac:dyDescent="0.25">
      <c r="A231" s="29" t="s">
        <v>1195</v>
      </c>
      <c r="B231" s="29">
        <v>5</v>
      </c>
      <c r="C231" s="29" t="s">
        <v>11</v>
      </c>
      <c r="D231" s="29">
        <v>16</v>
      </c>
      <c r="E231" s="29" t="s">
        <v>1</v>
      </c>
      <c r="F231" s="29" t="s">
        <v>767</v>
      </c>
      <c r="G231" s="29" t="s">
        <v>244</v>
      </c>
      <c r="H231" s="12">
        <v>84.674438377250084</v>
      </c>
      <c r="I231" s="12">
        <v>97.625746422021791</v>
      </c>
      <c r="J231" s="5" t="s">
        <v>52</v>
      </c>
      <c r="K231" s="29">
        <v>12088</v>
      </c>
      <c r="L231" s="29">
        <v>1205</v>
      </c>
      <c r="M231" s="29">
        <f t="shared" si="17"/>
        <v>9.9685638649900721</v>
      </c>
      <c r="N231" s="29">
        <v>1.7949753694581416E-2</v>
      </c>
      <c r="O231" s="29">
        <v>1.0741841400277554</v>
      </c>
      <c r="P231" s="29">
        <v>63.964226032785753</v>
      </c>
      <c r="Q231" s="29">
        <f t="shared" si="15"/>
        <v>37.648474754874883</v>
      </c>
      <c r="R231" s="29">
        <v>0.87626281160893416</v>
      </c>
      <c r="S231" s="29">
        <f t="shared" si="16"/>
        <v>0.29081283590416973</v>
      </c>
      <c r="T231" s="29">
        <v>0.89480032398217302</v>
      </c>
      <c r="U231" s="29">
        <v>6.97295</v>
      </c>
      <c r="V231" s="5">
        <v>41</v>
      </c>
      <c r="W231" s="5">
        <v>1</v>
      </c>
      <c r="X231" s="5">
        <v>3.3333333333333299</v>
      </c>
      <c r="Y231" s="5">
        <v>4.3333333333333304</v>
      </c>
      <c r="Z231" s="5">
        <v>602</v>
      </c>
      <c r="AA231" s="29" t="s">
        <v>2234</v>
      </c>
      <c r="AB231" s="34"/>
      <c r="AC231" s="29">
        <v>21184</v>
      </c>
      <c r="AD231" s="29">
        <v>301.44130000000001</v>
      </c>
      <c r="AE231" s="29">
        <v>70.275705000000002</v>
      </c>
      <c r="AF231" s="29">
        <v>211.83</v>
      </c>
      <c r="AG231" s="29">
        <v>864.14113499999996</v>
      </c>
      <c r="AH231" s="29">
        <v>86.414113</v>
      </c>
      <c r="AI231" s="29">
        <v>1.4229E-2</v>
      </c>
      <c r="AJ231" s="29">
        <v>1.2101000000000001E-2</v>
      </c>
      <c r="AK231" s="29">
        <v>0.850441</v>
      </c>
      <c r="AL231" s="29">
        <v>1.0075000000000001E-2</v>
      </c>
      <c r="AM231" s="29">
        <v>7.4999999999999997E-3</v>
      </c>
      <c r="AN231" s="29">
        <v>1</v>
      </c>
      <c r="AO231" s="29">
        <v>3.3170000000000001E-3</v>
      </c>
      <c r="AP231" s="29">
        <v>0.199044</v>
      </c>
      <c r="AQ231" s="29">
        <v>5.1926E-2</v>
      </c>
      <c r="AR231" s="29">
        <v>2.8000000000000001E-2</v>
      </c>
      <c r="AS231" s="29">
        <v>0</v>
      </c>
      <c r="AT231" s="29">
        <v>11</v>
      </c>
      <c r="AU231" s="29">
        <v>0</v>
      </c>
      <c r="AV231" s="29">
        <v>2.8E-3</v>
      </c>
      <c r="AW231" s="29">
        <v>3.4000000000000002E-4</v>
      </c>
      <c r="AX231" s="29">
        <v>357.14285699999999</v>
      </c>
      <c r="AY231" s="29">
        <v>0</v>
      </c>
      <c r="AZ231" s="29">
        <v>470.588235</v>
      </c>
      <c r="BA231" s="29">
        <v>0</v>
      </c>
      <c r="BB231" s="29">
        <v>0</v>
      </c>
      <c r="BC231" s="29">
        <v>0</v>
      </c>
      <c r="BD231" s="29">
        <v>5.1455599999999997</v>
      </c>
      <c r="BE231" s="29">
        <v>0.37267800000000001</v>
      </c>
      <c r="BF231" s="31"/>
    </row>
    <row r="232" spans="1:58" s="29" customFormat="1" x14ac:dyDescent="0.25">
      <c r="A232" s="29" t="s">
        <v>1196</v>
      </c>
      <c r="B232" s="29">
        <v>5</v>
      </c>
      <c r="C232" s="29" t="s">
        <v>28</v>
      </c>
      <c r="D232" s="29">
        <v>15</v>
      </c>
      <c r="E232" s="29" t="s">
        <v>1</v>
      </c>
      <c r="F232" s="29" t="s">
        <v>767</v>
      </c>
      <c r="G232" s="29" t="s">
        <v>244</v>
      </c>
      <c r="H232" s="12">
        <v>84.674438377250084</v>
      </c>
      <c r="I232" s="12">
        <v>97.625746422021791</v>
      </c>
      <c r="J232" s="5" t="s">
        <v>52</v>
      </c>
      <c r="K232" s="29">
        <v>1502</v>
      </c>
      <c r="L232" s="29">
        <v>818</v>
      </c>
      <c r="M232" s="29">
        <f t="shared" si="17"/>
        <v>54.460719041278296</v>
      </c>
      <c r="N232" s="29">
        <v>0.36592183098591502</v>
      </c>
      <c r="O232" s="29">
        <v>0.26041189941914389</v>
      </c>
      <c r="P232" s="29">
        <v>5.4324815684382521</v>
      </c>
      <c r="Q232" s="29">
        <f t="shared" si="15"/>
        <v>20.883269709472618</v>
      </c>
      <c r="R232" s="29">
        <v>4.2165013907261741</v>
      </c>
      <c r="S232" s="29">
        <f t="shared" si="16"/>
        <v>3.6310514150214095</v>
      </c>
      <c r="U232" s="29">
        <v>6.97295</v>
      </c>
      <c r="V232" s="5">
        <v>41</v>
      </c>
      <c r="W232" s="5">
        <v>1</v>
      </c>
      <c r="X232" s="5">
        <v>3.3333333333333299</v>
      </c>
      <c r="Y232" s="5">
        <v>4.3333333333333304</v>
      </c>
      <c r="Z232" s="5">
        <v>602</v>
      </c>
      <c r="AA232" s="29" t="s">
        <v>2234</v>
      </c>
      <c r="AB232" s="34"/>
      <c r="AC232" s="29">
        <v>2103</v>
      </c>
      <c r="AD232" s="29">
        <v>355.090125</v>
      </c>
      <c r="AE232" s="29">
        <v>5.9224399999999999</v>
      </c>
      <c r="AF232" s="29">
        <v>20.079999999999998</v>
      </c>
      <c r="AG232" s="29">
        <v>34.851019999999998</v>
      </c>
      <c r="AH232" s="29">
        <v>3.4851019999999999</v>
      </c>
      <c r="AI232" s="29">
        <v>0.16888800000000001</v>
      </c>
      <c r="AJ232" s="29">
        <v>0.67919799999999997</v>
      </c>
      <c r="AK232" s="29">
        <v>4.0215740000000002</v>
      </c>
      <c r="AL232" s="29">
        <v>5.2038000000000001E-2</v>
      </c>
      <c r="AM232" s="29">
        <v>2.2499999999999999E-2</v>
      </c>
      <c r="AN232" s="29">
        <v>23</v>
      </c>
      <c r="AO232" s="29">
        <v>6.4771999999999996E-2</v>
      </c>
      <c r="AP232" s="29">
        <v>3.8863370000000002</v>
      </c>
      <c r="AQ232" s="29">
        <v>54.969092000000003</v>
      </c>
      <c r="AR232" s="29">
        <v>2.1620270000000001</v>
      </c>
      <c r="AS232" s="29">
        <v>1.7205919999999999</v>
      </c>
      <c r="AT232" s="29">
        <v>50.260869999999997</v>
      </c>
      <c r="AU232" s="29">
        <v>44.846421999999997</v>
      </c>
      <c r="AV232" s="29">
        <v>4.3888999999999997E-2</v>
      </c>
      <c r="AW232" s="29">
        <v>2.8060999999999999E-2</v>
      </c>
      <c r="AX232" s="29">
        <v>22.424935999999999</v>
      </c>
      <c r="AY232" s="29">
        <v>4.5838999999999999</v>
      </c>
      <c r="AZ232" s="29">
        <v>133.340237</v>
      </c>
      <c r="BA232" s="29">
        <v>96.712680000000006</v>
      </c>
      <c r="BB232" s="29">
        <v>13.504972</v>
      </c>
      <c r="BC232" s="29">
        <v>46.785873000000002</v>
      </c>
      <c r="BD232" s="29">
        <v>14.915665000000001</v>
      </c>
      <c r="BE232" s="29">
        <v>5.3980449999999998</v>
      </c>
      <c r="BF232" s="31"/>
    </row>
    <row r="233" spans="1:58" s="29" customFormat="1" x14ac:dyDescent="0.25">
      <c r="A233" s="29" t="s">
        <v>1197</v>
      </c>
      <c r="B233" s="29">
        <v>5</v>
      </c>
      <c r="C233" s="29" t="s">
        <v>2</v>
      </c>
      <c r="D233" s="29">
        <v>3</v>
      </c>
      <c r="E233" s="29" t="s">
        <v>1</v>
      </c>
      <c r="F233" s="29" t="s">
        <v>767</v>
      </c>
      <c r="G233" s="29" t="s">
        <v>244</v>
      </c>
      <c r="H233" s="12">
        <v>84.674438377250084</v>
      </c>
      <c r="I233" s="12">
        <v>97.625746422021791</v>
      </c>
      <c r="J233" s="5" t="s">
        <v>51</v>
      </c>
      <c r="K233" s="29">
        <v>6647</v>
      </c>
      <c r="L233" s="29">
        <v>125</v>
      </c>
      <c r="M233" s="29">
        <f t="shared" si="17"/>
        <v>1.8805476154656238</v>
      </c>
      <c r="N233" s="29">
        <v>7.4860714285711991E-2</v>
      </c>
      <c r="O233" s="29">
        <v>5.6287937259614444E-2</v>
      </c>
      <c r="P233" s="29">
        <v>26.724708497475515</v>
      </c>
      <c r="Q233" s="29">
        <f t="shared" si="15"/>
        <v>0.4089572195646447</v>
      </c>
      <c r="R233" s="29">
        <v>0.62771781989342579</v>
      </c>
      <c r="S233" s="29">
        <f t="shared" si="16"/>
        <v>4.2267844188661363E-2</v>
      </c>
      <c r="T233" s="29">
        <v>0.81929198638259171</v>
      </c>
      <c r="U233" s="29">
        <v>6.97295</v>
      </c>
      <c r="V233" s="5">
        <v>41</v>
      </c>
      <c r="W233" s="5">
        <v>1</v>
      </c>
      <c r="X233" s="5">
        <v>3.3333333333333299</v>
      </c>
      <c r="Y233" s="5">
        <v>4.3333333333333304</v>
      </c>
      <c r="Z233" s="5">
        <v>602</v>
      </c>
      <c r="AA233" s="29" t="s">
        <v>2234</v>
      </c>
      <c r="AB233" s="34"/>
      <c r="AC233" s="29">
        <v>7934</v>
      </c>
      <c r="AD233" s="29">
        <v>304.42012499999998</v>
      </c>
      <c r="AE233" s="29">
        <v>26.062666</v>
      </c>
      <c r="AF233" s="29">
        <v>79.33</v>
      </c>
      <c r="AG233" s="29">
        <v>243.496655</v>
      </c>
      <c r="AH233" s="29">
        <v>24.349665999999999</v>
      </c>
      <c r="AI233" s="29">
        <v>3.1384000000000002E-2</v>
      </c>
      <c r="AJ233" s="29">
        <v>1.9886999999999998E-2</v>
      </c>
      <c r="AK233" s="29">
        <v>0.63366500000000003</v>
      </c>
      <c r="AL233" s="29">
        <v>2.7074999999999998E-2</v>
      </c>
      <c r="AM233" s="29">
        <v>2.2499999999999999E-2</v>
      </c>
      <c r="AN233" s="29">
        <v>8</v>
      </c>
      <c r="AO233" s="29">
        <v>2.6279E-2</v>
      </c>
      <c r="AP233" s="29">
        <v>1.5767679999999999</v>
      </c>
      <c r="AQ233" s="29">
        <v>4.5752459999999999</v>
      </c>
      <c r="AR233" s="29">
        <v>0.73260000000000003</v>
      </c>
      <c r="AS233" s="29">
        <v>0.43034099999999997</v>
      </c>
      <c r="AT233" s="29">
        <v>45.375</v>
      </c>
      <c r="AU233" s="29">
        <v>19.740729999999999</v>
      </c>
      <c r="AV233" s="29">
        <v>1.6508999999999999E-2</v>
      </c>
      <c r="AW233" s="29">
        <v>7.0699999999999999E-3</v>
      </c>
      <c r="AX233" s="29">
        <v>67.164271999999997</v>
      </c>
      <c r="AY233" s="29">
        <v>16.732541999999999</v>
      </c>
      <c r="AZ233" s="29">
        <v>165.631158</v>
      </c>
      <c r="BA233" s="29">
        <v>63.382083999999999</v>
      </c>
      <c r="BB233" s="29">
        <v>29.220493000000001</v>
      </c>
      <c r="BC233" s="29">
        <v>18.977989000000001</v>
      </c>
      <c r="BD233" s="29">
        <v>7.070754</v>
      </c>
      <c r="BE233" s="29">
        <v>0.74535600000000002</v>
      </c>
      <c r="BF233" s="31"/>
    </row>
    <row r="234" spans="1:58" s="29" customFormat="1" x14ac:dyDescent="0.25">
      <c r="A234" s="29" t="s">
        <v>1197</v>
      </c>
      <c r="B234" s="29">
        <v>5</v>
      </c>
      <c r="C234" s="29" t="s">
        <v>0</v>
      </c>
      <c r="D234" s="29">
        <v>10</v>
      </c>
      <c r="E234" s="29" t="s">
        <v>1</v>
      </c>
      <c r="F234" s="29" t="s">
        <v>767</v>
      </c>
      <c r="G234" s="29" t="s">
        <v>244</v>
      </c>
      <c r="H234" s="12">
        <v>84.674438377250084</v>
      </c>
      <c r="I234" s="12">
        <v>97.625746422021791</v>
      </c>
      <c r="J234" s="5" t="s">
        <v>50</v>
      </c>
      <c r="K234" s="29">
        <v>8466</v>
      </c>
      <c r="L234" s="29">
        <v>0</v>
      </c>
      <c r="M234" s="29">
        <f t="shared" si="17"/>
        <v>0</v>
      </c>
      <c r="N234" s="29">
        <v>0</v>
      </c>
      <c r="O234" s="29">
        <v>0</v>
      </c>
      <c r="P234" s="29">
        <v>34.038119774278279</v>
      </c>
      <c r="Q234" s="29">
        <f t="shared" si="15"/>
        <v>7.7223684963674089</v>
      </c>
      <c r="R234" s="29">
        <v>0.35784742461298213</v>
      </c>
      <c r="S234" s="29">
        <f t="shared" si="16"/>
        <v>0.22760255109178229</v>
      </c>
      <c r="T234" s="29">
        <v>0.81929198638259171</v>
      </c>
      <c r="U234" s="29">
        <v>6.97295</v>
      </c>
      <c r="V234" s="5">
        <v>41</v>
      </c>
      <c r="W234" s="5">
        <v>1</v>
      </c>
      <c r="X234" s="5">
        <v>3.3333333333333299</v>
      </c>
      <c r="Y234" s="5">
        <v>4.3333333333333304</v>
      </c>
      <c r="Z234" s="5">
        <v>602</v>
      </c>
      <c r="AA234" s="29" t="s">
        <v>2234</v>
      </c>
      <c r="AB234" s="34"/>
      <c r="AC234" s="29">
        <v>10160</v>
      </c>
      <c r="AD234" s="29">
        <v>304.42012499999998</v>
      </c>
      <c r="AE234" s="29">
        <v>33.374929000000002</v>
      </c>
      <c r="AF234" s="29">
        <v>101.59</v>
      </c>
      <c r="AG234" s="29">
        <v>432.271931</v>
      </c>
      <c r="AH234" s="29">
        <v>43.227193</v>
      </c>
      <c r="AI234" s="29">
        <v>2.4509E-2</v>
      </c>
      <c r="AJ234" s="29">
        <v>8.7080000000000005E-3</v>
      </c>
      <c r="AK234" s="29">
        <v>0.35528900000000002</v>
      </c>
      <c r="AL234" s="29">
        <v>2.3474999999999999E-2</v>
      </c>
      <c r="AM234" s="29">
        <v>2.2499999999999999E-2</v>
      </c>
      <c r="AN234" s="29">
        <v>0</v>
      </c>
      <c r="AO234" s="29">
        <v>0</v>
      </c>
      <c r="AP234" s="29">
        <v>0</v>
      </c>
      <c r="AQ234" s="29">
        <v>0</v>
      </c>
      <c r="AR234" s="29">
        <v>0</v>
      </c>
      <c r="AS234" s="29">
        <v>0</v>
      </c>
      <c r="AT234" s="29">
        <v>0</v>
      </c>
      <c r="AU234" s="29">
        <v>0</v>
      </c>
      <c r="AV234" s="29">
        <v>0</v>
      </c>
      <c r="AW234" s="29">
        <v>0</v>
      </c>
      <c r="AX234" s="29">
        <v>0</v>
      </c>
      <c r="AY234" s="29">
        <v>0</v>
      </c>
      <c r="AZ234" s="29">
        <v>0</v>
      </c>
      <c r="BA234" s="29">
        <v>0</v>
      </c>
      <c r="BB234" s="29">
        <v>0</v>
      </c>
      <c r="BC234" s="29">
        <v>0</v>
      </c>
      <c r="BD234" s="29">
        <v>0</v>
      </c>
      <c r="BE234" s="29">
        <v>0</v>
      </c>
      <c r="BF234" s="31"/>
    </row>
    <row r="235" spans="1:58" s="29" customFormat="1" x14ac:dyDescent="0.25">
      <c r="A235" s="29" t="s">
        <v>1198</v>
      </c>
      <c r="B235" s="29">
        <v>5</v>
      </c>
      <c r="C235" s="29" t="s">
        <v>2</v>
      </c>
      <c r="D235" s="29">
        <v>3</v>
      </c>
      <c r="E235" s="29" t="s">
        <v>1</v>
      </c>
      <c r="F235" s="29" t="s">
        <v>767</v>
      </c>
      <c r="G235" s="29" t="s">
        <v>244</v>
      </c>
      <c r="H235" s="12">
        <v>84.674438377250084</v>
      </c>
      <c r="I235" s="12">
        <v>97.625746422021791</v>
      </c>
      <c r="J235" s="5" t="s">
        <v>52</v>
      </c>
      <c r="K235" s="29">
        <v>11005</v>
      </c>
      <c r="L235" s="29">
        <v>9</v>
      </c>
      <c r="M235" s="29">
        <f t="shared" si="17"/>
        <v>8.1781008632439797E-2</v>
      </c>
      <c r="N235" s="29">
        <v>3.9350000000013097E-2</v>
      </c>
      <c r="O235" s="29">
        <v>5.334388975671049E-3</v>
      </c>
      <c r="P235" s="29">
        <v>58.704950677259895</v>
      </c>
      <c r="Q235" s="29">
        <f t="shared" si="15"/>
        <v>32.389199399349025</v>
      </c>
      <c r="R235" s="29">
        <v>0.44730627104030135</v>
      </c>
      <c r="S235" s="29">
        <f t="shared" si="16"/>
        <v>0.13814370466446307</v>
      </c>
      <c r="T235" s="29">
        <v>0.96853340068167648</v>
      </c>
      <c r="U235" s="29">
        <v>6.97295</v>
      </c>
      <c r="V235" s="5">
        <v>41</v>
      </c>
      <c r="W235" s="5">
        <v>1</v>
      </c>
      <c r="X235" s="5">
        <v>3.3333333333333299</v>
      </c>
      <c r="Y235" s="5">
        <v>4.3333333333333304</v>
      </c>
      <c r="Z235" s="5">
        <v>602</v>
      </c>
      <c r="AA235" s="29" t="s">
        <v>2234</v>
      </c>
      <c r="AB235" s="34"/>
      <c r="AC235" s="29">
        <v>24755</v>
      </c>
      <c r="AD235" s="29">
        <v>398.60272500000002</v>
      </c>
      <c r="AE235" s="29">
        <v>62.104441999999999</v>
      </c>
      <c r="AF235" s="29">
        <v>247.54</v>
      </c>
      <c r="AG235" s="29">
        <v>1140.1423110000001</v>
      </c>
      <c r="AH235" s="29">
        <v>114.014231</v>
      </c>
      <c r="AI235" s="29">
        <v>1.61E-2</v>
      </c>
      <c r="AJ235" s="29">
        <v>8.4340000000000005E-3</v>
      </c>
      <c r="AK235" s="29">
        <v>0.52384200000000003</v>
      </c>
      <c r="AL235" s="29">
        <v>1.4525E-2</v>
      </c>
      <c r="AM235" s="29">
        <v>1.2500000000000001E-2</v>
      </c>
      <c r="AN235" s="29">
        <v>1</v>
      </c>
      <c r="AO235" s="29">
        <v>2.5089999999999999E-3</v>
      </c>
      <c r="AP235" s="29">
        <v>0.15052599999999999</v>
      </c>
      <c r="AQ235" s="29">
        <v>0.23025699999999999</v>
      </c>
      <c r="AR235" s="29">
        <v>0.418375</v>
      </c>
      <c r="AS235" s="29">
        <v>0</v>
      </c>
      <c r="AT235" s="29">
        <v>57</v>
      </c>
      <c r="AU235" s="29">
        <v>0</v>
      </c>
      <c r="AV235" s="29">
        <v>7.4710000000000002E-3</v>
      </c>
      <c r="AW235" s="29">
        <v>2.4710000000000001E-3</v>
      </c>
      <c r="AX235" s="29">
        <v>133.85121000000001</v>
      </c>
      <c r="AY235" s="29">
        <v>0</v>
      </c>
      <c r="AZ235" s="29">
        <v>279.72028</v>
      </c>
      <c r="BA235" s="29">
        <v>0</v>
      </c>
      <c r="BB235" s="29">
        <v>0</v>
      </c>
      <c r="BC235" s="29">
        <v>0</v>
      </c>
      <c r="BD235" s="29">
        <v>7.0012090000000002</v>
      </c>
      <c r="BE235" s="29">
        <v>0.34992699999999999</v>
      </c>
      <c r="BF235" s="31"/>
    </row>
    <row r="236" spans="1:58" s="29" customFormat="1" x14ac:dyDescent="0.25">
      <c r="A236" s="29" t="s">
        <v>1198</v>
      </c>
      <c r="B236" s="29">
        <v>5</v>
      </c>
      <c r="C236" s="29" t="s">
        <v>3</v>
      </c>
      <c r="D236" s="29">
        <v>4</v>
      </c>
      <c r="E236" s="29" t="s">
        <v>1</v>
      </c>
      <c r="F236" s="29" t="s">
        <v>767</v>
      </c>
      <c r="G236" s="29" t="s">
        <v>244</v>
      </c>
      <c r="H236" s="12">
        <v>84.674438377250084</v>
      </c>
      <c r="I236" s="12">
        <v>97.625746422021791</v>
      </c>
      <c r="J236" s="5" t="s">
        <v>50</v>
      </c>
      <c r="K236" s="29">
        <v>6607</v>
      </c>
      <c r="L236" s="29">
        <v>188</v>
      </c>
      <c r="M236" s="29">
        <f t="shared" si="17"/>
        <v>2.8454669290146817</v>
      </c>
      <c r="N236" s="29">
        <v>9.1027500000000844E-2</v>
      </c>
      <c r="O236" s="29">
        <v>0.10668777951342098</v>
      </c>
      <c r="P236" s="29">
        <v>35.244307962258617</v>
      </c>
      <c r="Q236" s="29">
        <f t="shared" si="15"/>
        <v>8.9285566843477469</v>
      </c>
      <c r="R236" s="29">
        <v>0.675485198299691</v>
      </c>
      <c r="S236" s="29">
        <f t="shared" si="16"/>
        <v>9.0035222594926578E-2</v>
      </c>
      <c r="T236" s="29">
        <v>1.0127395111529056</v>
      </c>
      <c r="U236" s="29">
        <v>6.97295</v>
      </c>
      <c r="V236" s="5">
        <v>41</v>
      </c>
      <c r="W236" s="5">
        <v>1</v>
      </c>
      <c r="X236" s="5">
        <v>3.3333333333333299</v>
      </c>
      <c r="Y236" s="5">
        <v>4.3333333333333304</v>
      </c>
      <c r="Z236" s="5">
        <v>602</v>
      </c>
      <c r="AA236" s="29" t="s">
        <v>2234</v>
      </c>
      <c r="AB236" s="34"/>
      <c r="AC236" s="29">
        <v>13860</v>
      </c>
      <c r="AD236" s="29">
        <v>398.60272500000002</v>
      </c>
      <c r="AE236" s="29">
        <v>34.771462999999997</v>
      </c>
      <c r="AF236" s="29">
        <v>138.57</v>
      </c>
      <c r="AG236" s="29">
        <v>428.296539</v>
      </c>
      <c r="AH236" s="29">
        <v>42.829653999999998</v>
      </c>
      <c r="AI236" s="29">
        <v>2.8757000000000001E-2</v>
      </c>
      <c r="AJ236" s="29">
        <v>2.0272999999999999E-2</v>
      </c>
      <c r="AK236" s="29">
        <v>0.70497500000000002</v>
      </c>
      <c r="AL236" s="29">
        <v>2.4750000000000001E-2</v>
      </c>
      <c r="AM236" s="29">
        <v>2.2499999999999999E-2</v>
      </c>
      <c r="AN236" s="29">
        <v>12</v>
      </c>
      <c r="AO236" s="29">
        <v>3.0105E-2</v>
      </c>
      <c r="AP236" s="29">
        <v>1.8063100000000001</v>
      </c>
      <c r="AQ236" s="29">
        <v>6.4574309999999997</v>
      </c>
      <c r="AR236" s="29">
        <v>0.784802</v>
      </c>
      <c r="AS236" s="29">
        <v>0.28885100000000002</v>
      </c>
      <c r="AT236" s="29">
        <v>74.583332999999996</v>
      </c>
      <c r="AU236" s="29">
        <v>34.259593000000002</v>
      </c>
      <c r="AV236" s="29">
        <v>1.0664999999999999E-2</v>
      </c>
      <c r="AW236" s="29">
        <v>4.4650000000000002E-3</v>
      </c>
      <c r="AX236" s="29">
        <v>92.292829999999995</v>
      </c>
      <c r="AY236" s="29">
        <v>17.959869999999999</v>
      </c>
      <c r="AZ236" s="29">
        <v>232.68040400000001</v>
      </c>
      <c r="BA236" s="29">
        <v>51.634036000000002</v>
      </c>
      <c r="BB236" s="29">
        <v>18.315674999999999</v>
      </c>
      <c r="BC236" s="29">
        <v>30.994018000000001</v>
      </c>
      <c r="BD236" s="29">
        <v>13.700248999999999</v>
      </c>
      <c r="BE236" s="29">
        <v>2.3123450000000001</v>
      </c>
      <c r="BF236" s="31"/>
    </row>
    <row r="237" spans="1:58" s="29" customFormat="1" x14ac:dyDescent="0.25">
      <c r="A237" s="29" t="s">
        <v>1198</v>
      </c>
      <c r="B237" s="29">
        <v>5</v>
      </c>
      <c r="C237" s="29" t="s">
        <v>12</v>
      </c>
      <c r="D237" s="29">
        <v>5</v>
      </c>
      <c r="E237" s="29" t="s">
        <v>1</v>
      </c>
      <c r="F237" s="29" t="s">
        <v>767</v>
      </c>
      <c r="G237" s="29" t="s">
        <v>244</v>
      </c>
      <c r="H237" s="12">
        <v>84.674438377250084</v>
      </c>
      <c r="I237" s="12">
        <v>97.625746422021791</v>
      </c>
      <c r="J237" s="5" t="s">
        <v>50</v>
      </c>
      <c r="K237" s="29">
        <v>6353</v>
      </c>
      <c r="L237" s="29">
        <v>267</v>
      </c>
      <c r="M237" s="29">
        <f t="shared" si="17"/>
        <v>4.2027388635290412</v>
      </c>
      <c r="N237" s="29">
        <v>5.8583571428567134E-2</v>
      </c>
      <c r="O237" s="29">
        <v>0.18670361414848671</v>
      </c>
      <c r="P237" s="29">
        <v>33.889373162438176</v>
      </c>
      <c r="Q237" s="29">
        <f t="shared" si="15"/>
        <v>7.5736218845273058</v>
      </c>
      <c r="R237" s="29">
        <v>1.1403926795394057</v>
      </c>
      <c r="S237" s="29">
        <f t="shared" si="16"/>
        <v>0.55494270383464128</v>
      </c>
      <c r="T237" s="29">
        <v>0.93393432609245108</v>
      </c>
      <c r="U237" s="29">
        <v>6.97295</v>
      </c>
      <c r="V237" s="5">
        <v>41</v>
      </c>
      <c r="W237" s="5">
        <v>1</v>
      </c>
      <c r="X237" s="5">
        <v>3.3333333333333299</v>
      </c>
      <c r="Y237" s="5">
        <v>4.3333333333333304</v>
      </c>
      <c r="Z237" s="5">
        <v>602</v>
      </c>
      <c r="AA237" s="29" t="s">
        <v>2234</v>
      </c>
      <c r="AB237" s="34"/>
      <c r="AC237" s="29">
        <v>13758</v>
      </c>
      <c r="AD237" s="29">
        <v>398.60272500000002</v>
      </c>
      <c r="AE237" s="29">
        <v>34.515568999999999</v>
      </c>
      <c r="AF237" s="29">
        <v>137.5</v>
      </c>
      <c r="AG237" s="29">
        <v>445.51914699999998</v>
      </c>
      <c r="AH237" s="29">
        <v>44.551915000000001</v>
      </c>
      <c r="AI237" s="29">
        <v>2.8969999999999999E-2</v>
      </c>
      <c r="AJ237" s="29">
        <v>3.4317E-2</v>
      </c>
      <c r="AK237" s="29">
        <v>1.1845650000000001</v>
      </c>
      <c r="AL237" s="29">
        <v>2.0625000000000001E-2</v>
      </c>
      <c r="AM237" s="29">
        <v>1.2500000000000001E-2</v>
      </c>
      <c r="AN237" s="29">
        <v>19</v>
      </c>
      <c r="AO237" s="29">
        <v>4.7667000000000001E-2</v>
      </c>
      <c r="AP237" s="29">
        <v>2.8599899999999998</v>
      </c>
      <c r="AQ237" s="29">
        <v>7.9880800000000001</v>
      </c>
      <c r="AR237" s="29">
        <v>0.72933599999999998</v>
      </c>
      <c r="AS237" s="29">
        <v>0.420238</v>
      </c>
      <c r="AT237" s="29">
        <v>57.842104999999997</v>
      </c>
      <c r="AU237" s="29">
        <v>29.417045999999999</v>
      </c>
      <c r="AV237" s="29">
        <v>1.2831E-2</v>
      </c>
      <c r="AW237" s="29">
        <v>5.3299999999999997E-3</v>
      </c>
      <c r="AX237" s="29">
        <v>82.653278999999998</v>
      </c>
      <c r="AY237" s="29">
        <v>12.627962</v>
      </c>
      <c r="AZ237" s="29">
        <v>280.20388000000003</v>
      </c>
      <c r="BA237" s="29">
        <v>197.157274</v>
      </c>
      <c r="BB237" s="29">
        <v>17.410920999999998</v>
      </c>
      <c r="BC237" s="29">
        <v>26.914916999999999</v>
      </c>
      <c r="BD237" s="29">
        <v>7.9178129999999998</v>
      </c>
      <c r="BE237" s="29">
        <v>2.432769</v>
      </c>
      <c r="BF237" s="31"/>
    </row>
    <row r="238" spans="1:58" s="29" customFormat="1" x14ac:dyDescent="0.25">
      <c r="A238" s="29" t="s">
        <v>1198</v>
      </c>
      <c r="B238" s="29">
        <v>5</v>
      </c>
      <c r="C238" s="29" t="s">
        <v>10</v>
      </c>
      <c r="D238" s="29">
        <v>13</v>
      </c>
      <c r="E238" s="29" t="s">
        <v>1</v>
      </c>
      <c r="F238" s="29" t="s">
        <v>767</v>
      </c>
      <c r="G238" s="29" t="s">
        <v>244</v>
      </c>
      <c r="H238" s="12">
        <v>84.674438377250084</v>
      </c>
      <c r="I238" s="12">
        <v>97.625746422021791</v>
      </c>
      <c r="J238" s="5" t="s">
        <v>52</v>
      </c>
      <c r="K238" s="29">
        <v>6341</v>
      </c>
      <c r="L238" s="29">
        <v>0</v>
      </c>
      <c r="M238" s="29">
        <f t="shared" si="17"/>
        <v>0</v>
      </c>
      <c r="N238" s="29">
        <v>0</v>
      </c>
      <c r="O238" s="29">
        <v>0</v>
      </c>
      <c r="P238" s="29">
        <v>33.82536049473012</v>
      </c>
      <c r="Q238" s="29">
        <f t="shared" si="15"/>
        <v>7.5096092168192499</v>
      </c>
      <c r="R238" s="29">
        <v>0.9297106603970906</v>
      </c>
      <c r="S238" s="29">
        <f t="shared" si="16"/>
        <v>0.34426068469232618</v>
      </c>
      <c r="T238" s="29">
        <v>0.9020171858297158</v>
      </c>
      <c r="U238" s="29">
        <v>6.97295</v>
      </c>
      <c r="V238" s="5">
        <v>41</v>
      </c>
      <c r="W238" s="5">
        <v>1</v>
      </c>
      <c r="X238" s="5">
        <v>3.3333333333333299</v>
      </c>
      <c r="Y238" s="5">
        <v>4.3333333333333304</v>
      </c>
      <c r="Z238" s="5">
        <v>602</v>
      </c>
      <c r="AA238" s="29" t="s">
        <v>2234</v>
      </c>
      <c r="AB238" s="34"/>
      <c r="AC238" s="29">
        <v>14471</v>
      </c>
      <c r="AD238" s="29">
        <v>398.60272500000002</v>
      </c>
      <c r="AE238" s="29">
        <v>36.304318000000002</v>
      </c>
      <c r="AF238" s="29">
        <v>144.66999999999999</v>
      </c>
      <c r="AG238" s="29">
        <v>605.21439299999997</v>
      </c>
      <c r="AH238" s="29">
        <v>60.521439000000001</v>
      </c>
      <c r="AI238" s="29">
        <v>2.7542000000000001E-2</v>
      </c>
      <c r="AJ238" s="29">
        <v>2.0820999999999999E-2</v>
      </c>
      <c r="AK238" s="29">
        <v>0.75600400000000001</v>
      </c>
      <c r="AL238" s="29">
        <v>2.4438000000000001E-2</v>
      </c>
      <c r="AM238" s="29">
        <v>2.2499999999999999E-2</v>
      </c>
      <c r="AN238" s="29">
        <v>2</v>
      </c>
      <c r="AO238" s="29">
        <v>5.0179999999999999E-3</v>
      </c>
      <c r="AP238" s="29">
        <v>0.30105199999999999</v>
      </c>
      <c r="AQ238" s="29">
        <v>0.78087200000000001</v>
      </c>
      <c r="AR238" s="29">
        <v>0.669512</v>
      </c>
      <c r="AS238" s="29">
        <v>0.12559999999999999</v>
      </c>
      <c r="AT238" s="29">
        <v>56.5</v>
      </c>
      <c r="AU238" s="29">
        <v>4.9497470000000003</v>
      </c>
      <c r="AV238" s="29">
        <v>1.2063000000000001E-2</v>
      </c>
      <c r="AW238" s="29">
        <v>4.163E-3</v>
      </c>
      <c r="AX238" s="29">
        <v>83.675076000000004</v>
      </c>
      <c r="AY238" s="29">
        <v>8.3042940000000005</v>
      </c>
      <c r="AZ238" s="29">
        <v>274.73042700000002</v>
      </c>
      <c r="BA238" s="29">
        <v>30.498745</v>
      </c>
      <c r="BB238" s="29">
        <v>0.35875000000000001</v>
      </c>
      <c r="BC238" s="29">
        <v>0</v>
      </c>
      <c r="BD238" s="29">
        <v>7.8194790000000003</v>
      </c>
      <c r="BE238" s="29">
        <v>0.69985399999999998</v>
      </c>
      <c r="BF238" s="31"/>
    </row>
    <row r="239" spans="1:58" s="29" customFormat="1" x14ac:dyDescent="0.25">
      <c r="A239" s="29" t="s">
        <v>1199</v>
      </c>
      <c r="B239" s="29">
        <v>5</v>
      </c>
      <c r="C239" s="29" t="s">
        <v>4</v>
      </c>
      <c r="D239" s="29">
        <v>12</v>
      </c>
      <c r="E239" s="29" t="s">
        <v>1</v>
      </c>
      <c r="F239" s="29" t="s">
        <v>767</v>
      </c>
      <c r="G239" s="29" t="s">
        <v>244</v>
      </c>
      <c r="H239" s="12">
        <v>84.674438377250084</v>
      </c>
      <c r="I239" s="12">
        <v>97.625746422021791</v>
      </c>
      <c r="J239" s="5" t="s">
        <v>52</v>
      </c>
      <c r="K239" s="29">
        <v>5449</v>
      </c>
      <c r="L239" s="29">
        <v>40</v>
      </c>
      <c r="M239" s="29">
        <f t="shared" si="17"/>
        <v>0.73407964764176914</v>
      </c>
      <c r="N239" s="29">
        <v>0.12046250000000036</v>
      </c>
      <c r="O239" s="29">
        <v>1.6577951792991485E-2</v>
      </c>
      <c r="P239" s="29">
        <v>22.583314830002649</v>
      </c>
      <c r="Q239" s="29">
        <f t="shared" si="15"/>
        <v>3.7324364479082206</v>
      </c>
      <c r="R239" s="29">
        <v>0.63906048703218166</v>
      </c>
      <c r="S239" s="29">
        <f t="shared" si="16"/>
        <v>5.3610511327417232E-2</v>
      </c>
      <c r="T239" s="29">
        <v>0.85230269892767252</v>
      </c>
      <c r="U239" s="29">
        <v>6.97295</v>
      </c>
      <c r="V239" s="5">
        <v>41</v>
      </c>
      <c r="W239" s="5">
        <v>1</v>
      </c>
      <c r="X239" s="5">
        <v>3.3333333333333299</v>
      </c>
      <c r="Y239" s="5">
        <v>4.3333333333333304</v>
      </c>
      <c r="Z239" s="5">
        <v>602</v>
      </c>
      <c r="AA239" s="29" t="s">
        <v>2234</v>
      </c>
      <c r="AB239" s="34"/>
      <c r="AC239" s="29">
        <v>6443</v>
      </c>
      <c r="AD239" s="29">
        <v>313.25222500000001</v>
      </c>
      <c r="AE239" s="29">
        <v>20.568090000000002</v>
      </c>
      <c r="AF239" s="29">
        <v>64.42</v>
      </c>
      <c r="AG239" s="29">
        <v>197.93317999999999</v>
      </c>
      <c r="AH239" s="29">
        <v>19.793317999999999</v>
      </c>
      <c r="AI239" s="29">
        <v>3.6156000000000001E-2</v>
      </c>
      <c r="AJ239" s="29">
        <v>2.5579999999999999E-2</v>
      </c>
      <c r="AK239" s="29">
        <v>0.70749099999999998</v>
      </c>
      <c r="AL239" s="29">
        <v>2.9499999999999998E-2</v>
      </c>
      <c r="AM239" s="29">
        <v>2.2499999999999999E-2</v>
      </c>
      <c r="AN239" s="29">
        <v>18</v>
      </c>
      <c r="AO239" s="29">
        <v>5.7461999999999999E-2</v>
      </c>
      <c r="AP239" s="29">
        <v>3.4477009999999999</v>
      </c>
      <c r="AQ239" s="29">
        <v>28.309794</v>
      </c>
      <c r="AR239" s="29">
        <v>2.1999040000000001</v>
      </c>
      <c r="AS239" s="29">
        <v>1.9894069999999999</v>
      </c>
      <c r="AT239" s="29">
        <v>101.333333</v>
      </c>
      <c r="AU239" s="29">
        <v>103.224484</v>
      </c>
      <c r="AV239" s="29">
        <v>2.1926000000000001E-2</v>
      </c>
      <c r="AW239" s="29">
        <v>7.221E-3</v>
      </c>
      <c r="AX239" s="29">
        <v>44.145620999999998</v>
      </c>
      <c r="AY239" s="29">
        <v>4.9110399999999998</v>
      </c>
      <c r="AZ239" s="29">
        <v>105.56664499999999</v>
      </c>
      <c r="BA239" s="29">
        <v>35.175032999999999</v>
      </c>
      <c r="BB239" s="29">
        <v>6.8174929999999998</v>
      </c>
      <c r="BC239" s="29">
        <v>12.442057</v>
      </c>
      <c r="BD239" s="29">
        <v>12.494228</v>
      </c>
      <c r="BE239" s="29">
        <v>3.3665020000000001</v>
      </c>
      <c r="BF239" s="31"/>
    </row>
    <row r="240" spans="1:58" s="29" customFormat="1" x14ac:dyDescent="0.25">
      <c r="A240" s="29" t="s">
        <v>1199</v>
      </c>
      <c r="B240" s="29">
        <v>5</v>
      </c>
      <c r="C240" s="29" t="s">
        <v>28</v>
      </c>
      <c r="D240" s="29">
        <v>15</v>
      </c>
      <c r="E240" s="29" t="s">
        <v>1</v>
      </c>
      <c r="F240" s="29" t="s">
        <v>767</v>
      </c>
      <c r="G240" s="29" t="s">
        <v>244</v>
      </c>
      <c r="H240" s="12">
        <v>84.674438377250084</v>
      </c>
      <c r="I240" s="12">
        <v>97.625746422021791</v>
      </c>
      <c r="J240" s="5" t="s">
        <v>50</v>
      </c>
      <c r="K240" s="29">
        <v>4937</v>
      </c>
      <c r="L240" s="29">
        <v>56</v>
      </c>
      <c r="M240" s="29">
        <f t="shared" si="17"/>
        <v>1.1342920802106542</v>
      </c>
      <c r="N240" s="29">
        <v>4.0474999999998443E-2</v>
      </c>
      <c r="O240" s="29">
        <v>4.5589367430726585E-2</v>
      </c>
      <c r="P240" s="29">
        <v>20.461337000499739</v>
      </c>
      <c r="Q240" s="29">
        <f t="shared" si="15"/>
        <v>5.8544142774111307</v>
      </c>
      <c r="R240" s="29">
        <v>0.90211358313846246</v>
      </c>
      <c r="S240" s="29">
        <f t="shared" si="16"/>
        <v>0.31666360743369804</v>
      </c>
      <c r="T240" s="29">
        <v>0.85230269892767252</v>
      </c>
      <c r="U240" s="29">
        <v>6.97295</v>
      </c>
      <c r="V240" s="5">
        <v>41</v>
      </c>
      <c r="W240" s="5">
        <v>1</v>
      </c>
      <c r="X240" s="5">
        <v>3.3333333333333299</v>
      </c>
      <c r="Y240" s="5">
        <v>4.3333333333333304</v>
      </c>
      <c r="Z240" s="5">
        <v>602</v>
      </c>
      <c r="AA240" s="29" t="s">
        <v>2234</v>
      </c>
      <c r="AB240" s="34"/>
      <c r="AC240" s="29">
        <v>6450</v>
      </c>
      <c r="AD240" s="29">
        <v>313.25222500000001</v>
      </c>
      <c r="AE240" s="29">
        <v>20.590436</v>
      </c>
      <c r="AF240" s="29">
        <v>64.489999999999995</v>
      </c>
      <c r="AG240" s="29">
        <v>178.48134300000001</v>
      </c>
      <c r="AH240" s="29">
        <v>17.848134000000002</v>
      </c>
      <c r="AI240" s="29">
        <v>3.6082000000000003E-2</v>
      </c>
      <c r="AJ240" s="29">
        <v>3.4002999999999999E-2</v>
      </c>
      <c r="AK240" s="29">
        <v>0.94237300000000002</v>
      </c>
      <c r="AL240" s="29">
        <v>2.7550000000000002E-2</v>
      </c>
      <c r="AM240" s="29">
        <v>2.2499999999999999E-2</v>
      </c>
      <c r="AN240" s="29">
        <v>16</v>
      </c>
      <c r="AO240" s="29">
        <v>5.1076999999999997E-2</v>
      </c>
      <c r="AP240" s="29">
        <v>3.0646230000000001</v>
      </c>
      <c r="AQ240" s="29">
        <v>14.899224999999999</v>
      </c>
      <c r="AR240" s="29">
        <v>1.0241089999999999</v>
      </c>
      <c r="AS240" s="29">
        <v>0.96665400000000001</v>
      </c>
      <c r="AT240" s="29">
        <v>60.0625</v>
      </c>
      <c r="AU240" s="29">
        <v>63.139494999999997</v>
      </c>
      <c r="AV240" s="29">
        <v>1.7339E-2</v>
      </c>
      <c r="AW240" s="29">
        <v>8.8030000000000001E-3</v>
      </c>
      <c r="AX240" s="29">
        <v>57.132295999999997</v>
      </c>
      <c r="AY240" s="29">
        <v>8.467276</v>
      </c>
      <c r="AZ240" s="29">
        <v>265.58891499999999</v>
      </c>
      <c r="BA240" s="29">
        <v>190.442241</v>
      </c>
      <c r="BB240" s="29">
        <v>13.762980000000001</v>
      </c>
      <c r="BC240" s="29">
        <v>28.553284999999999</v>
      </c>
      <c r="BD240" s="29">
        <v>11.732286999999999</v>
      </c>
      <c r="BE240" s="29">
        <v>3.4480270000000002</v>
      </c>
      <c r="BF240" s="31"/>
    </row>
    <row r="241" spans="1:58" s="29" customFormat="1" x14ac:dyDescent="0.25">
      <c r="A241" s="29" t="s">
        <v>1200</v>
      </c>
      <c r="B241" s="29">
        <v>5</v>
      </c>
      <c r="C241" s="29" t="s">
        <v>21</v>
      </c>
      <c r="D241" s="29">
        <v>7</v>
      </c>
      <c r="E241" s="29" t="s">
        <v>1</v>
      </c>
      <c r="F241" s="29" t="s">
        <v>767</v>
      </c>
      <c r="G241" s="29" t="s">
        <v>244</v>
      </c>
      <c r="H241" s="12">
        <v>84.674438377250084</v>
      </c>
      <c r="I241" s="12">
        <v>97.625746422021791</v>
      </c>
      <c r="J241" s="5" t="s">
        <v>52</v>
      </c>
      <c r="K241" s="29">
        <v>8320</v>
      </c>
      <c r="L241" s="29">
        <v>161</v>
      </c>
      <c r="M241" s="29">
        <f t="shared" si="17"/>
        <v>1.935096153846154</v>
      </c>
      <c r="N241" s="29">
        <v>3.4430357142853862E-2</v>
      </c>
      <c r="O241" s="29">
        <v>0.12960705877897175</v>
      </c>
      <c r="P241" s="29">
        <v>38.511811751465885</v>
      </c>
      <c r="Q241" s="29">
        <f t="shared" si="15"/>
        <v>12.196060473555015</v>
      </c>
      <c r="R241" s="29">
        <v>0.99168676360587693</v>
      </c>
      <c r="S241" s="29">
        <f t="shared" si="16"/>
        <v>0.40623678790111251</v>
      </c>
      <c r="T241" s="29">
        <v>0.48187762200931128</v>
      </c>
      <c r="U241" s="29">
        <v>6.97295</v>
      </c>
      <c r="V241" s="5">
        <v>41</v>
      </c>
      <c r="W241" s="5">
        <v>1</v>
      </c>
      <c r="X241" s="5">
        <v>3.3333333333333299</v>
      </c>
      <c r="Y241" s="5">
        <v>4.3333333333333304</v>
      </c>
      <c r="Z241" s="5">
        <v>602</v>
      </c>
      <c r="AA241" s="29" t="s">
        <v>2234</v>
      </c>
      <c r="AB241" s="34"/>
      <c r="AC241" s="29">
        <v>11439</v>
      </c>
      <c r="AD241" s="29">
        <v>301.97980000000001</v>
      </c>
      <c r="AE241" s="29">
        <v>37.880017000000002</v>
      </c>
      <c r="AF241" s="29">
        <v>114.35</v>
      </c>
      <c r="AG241" s="29">
        <v>361.92085800000001</v>
      </c>
      <c r="AH241" s="29">
        <v>36.192086000000003</v>
      </c>
      <c r="AI241" s="29">
        <v>2.6398000000000001E-2</v>
      </c>
      <c r="AJ241" s="29">
        <v>2.7595999999999999E-2</v>
      </c>
      <c r="AK241" s="29">
        <v>1.0453680000000001</v>
      </c>
      <c r="AL241" s="29">
        <v>2.0088000000000002E-2</v>
      </c>
      <c r="AM241" s="29">
        <v>1.2500000000000001E-2</v>
      </c>
      <c r="AN241" s="29">
        <v>1</v>
      </c>
      <c r="AO241" s="29">
        <v>3.3110000000000001E-3</v>
      </c>
      <c r="AP241" s="29">
        <v>0.198689</v>
      </c>
      <c r="AQ241" s="29">
        <v>0.27974500000000002</v>
      </c>
      <c r="AR241" s="29">
        <v>0.30992500000000001</v>
      </c>
      <c r="AS241" s="29">
        <v>0</v>
      </c>
      <c r="AT241" s="29">
        <v>32</v>
      </c>
      <c r="AU241" s="29">
        <v>0</v>
      </c>
      <c r="AV241" s="29">
        <v>9.9979999999999999E-3</v>
      </c>
      <c r="AW241" s="29">
        <v>4.3740000000000003E-3</v>
      </c>
      <c r="AX241" s="29">
        <v>100.024199</v>
      </c>
      <c r="AY241" s="29">
        <v>0</v>
      </c>
      <c r="AZ241" s="29">
        <v>327.868852</v>
      </c>
      <c r="BA241" s="29">
        <v>0</v>
      </c>
      <c r="BB241" s="29">
        <v>0</v>
      </c>
      <c r="BC241" s="29">
        <v>0</v>
      </c>
      <c r="BD241" s="29">
        <v>6.1020909999999997</v>
      </c>
      <c r="BE241" s="29">
        <v>0.37267800000000001</v>
      </c>
      <c r="BF241" s="31"/>
    </row>
    <row r="242" spans="1:58" s="29" customFormat="1" x14ac:dyDescent="0.25">
      <c r="A242" s="29" t="s">
        <v>1200</v>
      </c>
      <c r="B242" s="29">
        <v>5</v>
      </c>
      <c r="C242" s="29" t="s">
        <v>0</v>
      </c>
      <c r="D242" s="29">
        <v>10</v>
      </c>
      <c r="E242" s="29" t="s">
        <v>1</v>
      </c>
      <c r="F242" s="29" t="s">
        <v>767</v>
      </c>
      <c r="G242" s="29" t="s">
        <v>244</v>
      </c>
      <c r="H242" s="12">
        <v>84.674438377250084</v>
      </c>
      <c r="I242" s="12">
        <v>97.625746422021791</v>
      </c>
      <c r="J242" s="5" t="s">
        <v>50</v>
      </c>
      <c r="K242" s="29">
        <v>1041</v>
      </c>
      <c r="L242" s="29">
        <v>155</v>
      </c>
      <c r="M242" s="29">
        <f t="shared" si="17"/>
        <v>14.889529298751199</v>
      </c>
      <c r="N242" s="29">
        <v>0.17525865384615183</v>
      </c>
      <c r="O242" s="29">
        <v>0.1203494117233309</v>
      </c>
      <c r="P242" s="29">
        <v>4.8186052924610561</v>
      </c>
      <c r="Q242" s="29">
        <f t="shared" si="15"/>
        <v>21.497145985449812</v>
      </c>
      <c r="R242" s="29">
        <v>1.1796977055808402</v>
      </c>
      <c r="S242" s="29">
        <f t="shared" si="16"/>
        <v>0.59424772987607577</v>
      </c>
      <c r="U242" s="29">
        <v>6.97295</v>
      </c>
      <c r="V242" s="5">
        <v>41</v>
      </c>
      <c r="W242" s="5">
        <v>1</v>
      </c>
      <c r="X242" s="5">
        <v>3.3333333333333299</v>
      </c>
      <c r="Y242" s="5">
        <v>4.3333333333333304</v>
      </c>
      <c r="Z242" s="5">
        <v>602</v>
      </c>
      <c r="AA242" s="29" t="s">
        <v>2234</v>
      </c>
      <c r="AB242" s="34"/>
      <c r="AC242" s="29">
        <v>1642</v>
      </c>
      <c r="AD242" s="29">
        <v>301.97980000000001</v>
      </c>
      <c r="AE242" s="29">
        <v>5.4374500000000001</v>
      </c>
      <c r="AF242" s="29">
        <v>15.2</v>
      </c>
      <c r="AG242" s="29">
        <v>14.570518</v>
      </c>
      <c r="AH242" s="29">
        <v>1.457052</v>
      </c>
      <c r="AI242" s="29">
        <v>0.18352599999999999</v>
      </c>
      <c r="AJ242" s="29">
        <v>0.240728</v>
      </c>
      <c r="AK242" s="29">
        <v>1.311685</v>
      </c>
      <c r="AL242" s="29">
        <v>0.1053</v>
      </c>
      <c r="AM242" s="29">
        <v>6.7500000000000004E-2</v>
      </c>
      <c r="AN242" s="29">
        <v>14</v>
      </c>
      <c r="AO242" s="29">
        <v>4.6360999999999999E-2</v>
      </c>
      <c r="AP242" s="29">
        <v>2.7816429999999999</v>
      </c>
      <c r="AQ242" s="29">
        <v>12.789281000000001</v>
      </c>
      <c r="AR242" s="29">
        <v>0.55019799999999996</v>
      </c>
      <c r="AS242" s="29">
        <v>0.50381600000000004</v>
      </c>
      <c r="AT242" s="29">
        <v>15</v>
      </c>
      <c r="AU242" s="29">
        <v>8.5485039999999994</v>
      </c>
      <c r="AV242" s="29">
        <v>3.9300000000000002E-2</v>
      </c>
      <c r="AW242" s="29">
        <v>2.9949E-2</v>
      </c>
      <c r="AX242" s="29">
        <v>47.962693000000002</v>
      </c>
      <c r="AY242" s="29">
        <v>33.603878000000002</v>
      </c>
      <c r="AZ242" s="29">
        <v>250.23322899999999</v>
      </c>
      <c r="BA242" s="29">
        <v>179.986673</v>
      </c>
      <c r="BB242" s="29">
        <v>12.952081</v>
      </c>
      <c r="BC242" s="29">
        <v>16.772880000000001</v>
      </c>
      <c r="BD242" s="29">
        <v>6.9443739999999998</v>
      </c>
      <c r="BE242" s="29">
        <v>2.2110829999999999</v>
      </c>
      <c r="BF242" s="31"/>
    </row>
    <row r="243" spans="1:58" s="29" customFormat="1" x14ac:dyDescent="0.25">
      <c r="A243" s="29" t="s">
        <v>1200</v>
      </c>
      <c r="B243" s="29">
        <v>5</v>
      </c>
      <c r="C243" s="29" t="s">
        <v>11</v>
      </c>
      <c r="D243" s="29">
        <v>16</v>
      </c>
      <c r="E243" s="29" t="s">
        <v>1</v>
      </c>
      <c r="F243" s="29" t="s">
        <v>767</v>
      </c>
      <c r="G243" s="29" t="s">
        <v>244</v>
      </c>
      <c r="H243" s="12">
        <v>84.674438377250084</v>
      </c>
      <c r="I243" s="12">
        <v>97.625746422021791</v>
      </c>
      <c r="J243" s="5" t="s">
        <v>51</v>
      </c>
      <c r="K243" s="29">
        <v>4544</v>
      </c>
      <c r="L243" s="29">
        <v>758</v>
      </c>
      <c r="M243" s="29">
        <f t="shared" si="17"/>
        <v>16.681338028169016</v>
      </c>
      <c r="N243" s="29">
        <v>7.8172135416667551E-2</v>
      </c>
      <c r="O243" s="29">
        <v>0.44436705867076021</v>
      </c>
      <c r="P243" s="29">
        <v>21.033374110415984</v>
      </c>
      <c r="Q243" s="29">
        <f t="shared" si="15"/>
        <v>5.2823771674948858</v>
      </c>
      <c r="R243" s="29">
        <v>1.2542527202440379</v>
      </c>
      <c r="S243" s="29">
        <f t="shared" si="16"/>
        <v>0.66880274453927346</v>
      </c>
      <c r="T243" s="29">
        <v>0.48187762200931128</v>
      </c>
      <c r="U243" s="29">
        <v>6.97295</v>
      </c>
      <c r="V243" s="5">
        <v>41</v>
      </c>
      <c r="W243" s="5">
        <v>1</v>
      </c>
      <c r="X243" s="5">
        <v>3.3333333333333299</v>
      </c>
      <c r="Y243" s="5">
        <v>4.3333333333333304</v>
      </c>
      <c r="Z243" s="5">
        <v>602</v>
      </c>
      <c r="AA243" s="29" t="s">
        <v>2234</v>
      </c>
      <c r="AB243" s="34"/>
      <c r="AC243" s="29">
        <v>6706</v>
      </c>
      <c r="AD243" s="29">
        <v>301.97980000000001</v>
      </c>
      <c r="AE243" s="29">
        <v>22.206783000000001</v>
      </c>
      <c r="AF243" s="29">
        <v>66.97</v>
      </c>
      <c r="AG243" s="29">
        <v>166.56719100000001</v>
      </c>
      <c r="AH243" s="29">
        <v>16.656718999999999</v>
      </c>
      <c r="AI243" s="29">
        <v>4.5033999999999998E-2</v>
      </c>
      <c r="AJ243" s="29">
        <v>5.8560000000000001E-2</v>
      </c>
      <c r="AK243" s="29">
        <v>1.3003450000000001</v>
      </c>
      <c r="AL243" s="29">
        <v>2.835E-2</v>
      </c>
      <c r="AM243" s="29">
        <v>1.7500000000000002E-2</v>
      </c>
      <c r="AN243" s="29">
        <v>20</v>
      </c>
      <c r="AO243" s="29">
        <v>6.6229999999999997E-2</v>
      </c>
      <c r="AP243" s="29">
        <v>3.973776</v>
      </c>
      <c r="AQ243" s="29">
        <v>9.9761410000000001</v>
      </c>
      <c r="AR243" s="29">
        <v>0.50829400000000002</v>
      </c>
      <c r="AS243" s="29">
        <v>0.33066499999999999</v>
      </c>
      <c r="AT243" s="29">
        <v>33.450000000000003</v>
      </c>
      <c r="AU243" s="29">
        <v>20.755405</v>
      </c>
      <c r="AV243" s="29">
        <v>1.5664000000000001E-2</v>
      </c>
      <c r="AW243" s="29">
        <v>8.3169999999999997E-3</v>
      </c>
      <c r="AX243" s="29">
        <v>68.518946999999997</v>
      </c>
      <c r="AY243" s="29">
        <v>16.569403999999999</v>
      </c>
      <c r="AZ243" s="29">
        <v>289.09992199999999</v>
      </c>
      <c r="BA243" s="29">
        <v>98.092586999999995</v>
      </c>
      <c r="BB243" s="29">
        <v>14.970234</v>
      </c>
      <c r="BC243" s="29">
        <v>26.178359</v>
      </c>
      <c r="BD243" s="29">
        <v>7.2829360000000003</v>
      </c>
      <c r="BE243" s="29">
        <v>3.0912060000000001</v>
      </c>
      <c r="BF243" s="31"/>
    </row>
    <row r="244" spans="1:58" s="29" customFormat="1" x14ac:dyDescent="0.25">
      <c r="A244" s="29" t="s">
        <v>1201</v>
      </c>
      <c r="B244" s="29">
        <v>5</v>
      </c>
      <c r="C244" s="29" t="s">
        <v>2</v>
      </c>
      <c r="D244" s="29">
        <v>3</v>
      </c>
      <c r="E244" s="29" t="s">
        <v>1</v>
      </c>
      <c r="F244" s="29" t="s">
        <v>767</v>
      </c>
      <c r="G244" s="29" t="s">
        <v>244</v>
      </c>
      <c r="H244" s="12">
        <v>84.674438377250084</v>
      </c>
      <c r="I244" s="12">
        <v>97.625746422021791</v>
      </c>
      <c r="J244" s="5" t="s">
        <v>52</v>
      </c>
      <c r="K244" s="29">
        <v>882</v>
      </c>
      <c r="L244" s="29">
        <v>155</v>
      </c>
      <c r="M244" s="29">
        <f t="shared" si="17"/>
        <v>17.573696145124718</v>
      </c>
      <c r="N244" s="29">
        <v>0.21399895833333282</v>
      </c>
      <c r="O244" s="29">
        <v>0.11252147588308038</v>
      </c>
      <c r="P244" s="29">
        <v>4.1351642387032044</v>
      </c>
      <c r="Q244" s="29">
        <f t="shared" si="15"/>
        <v>22.180587039207666</v>
      </c>
      <c r="R244" s="29">
        <v>1.0431676609213523</v>
      </c>
      <c r="S244" s="29">
        <f t="shared" si="16"/>
        <v>0.45771768521658784</v>
      </c>
      <c r="U244" s="29">
        <v>6.97295</v>
      </c>
      <c r="V244" s="5">
        <v>41</v>
      </c>
      <c r="W244" s="5">
        <v>1</v>
      </c>
      <c r="X244" s="5">
        <v>3.3333333333333299</v>
      </c>
      <c r="Y244" s="5">
        <v>4.3333333333333304</v>
      </c>
      <c r="Z244" s="5">
        <v>602</v>
      </c>
      <c r="AA244" s="29" t="s">
        <v>2234</v>
      </c>
      <c r="AB244" s="34"/>
      <c r="AC244" s="29">
        <v>1411</v>
      </c>
      <c r="AD244" s="29">
        <v>305.6343</v>
      </c>
      <c r="AE244" s="29">
        <v>4.6166280000000004</v>
      </c>
      <c r="AF244" s="29">
        <v>12.69</v>
      </c>
      <c r="AG244" s="29">
        <v>10.611027</v>
      </c>
      <c r="AH244" s="29">
        <v>1.0611029999999999</v>
      </c>
      <c r="AI244" s="29">
        <v>0.21645200000000001</v>
      </c>
      <c r="AJ244" s="29">
        <v>0.26531199999999999</v>
      </c>
      <c r="AK244" s="29">
        <v>1.225732</v>
      </c>
      <c r="AL244" s="29">
        <v>0.119613</v>
      </c>
      <c r="AM244" s="29">
        <v>5.7500000000000002E-2</v>
      </c>
      <c r="AN244" s="29">
        <v>16</v>
      </c>
      <c r="AO244" s="29">
        <v>5.2350000000000001E-2</v>
      </c>
      <c r="AP244" s="29">
        <v>3.1410089999999999</v>
      </c>
      <c r="AQ244" s="29">
        <v>13.819986</v>
      </c>
      <c r="AR244" s="29">
        <v>0.43787999999999999</v>
      </c>
      <c r="AS244" s="29">
        <v>0.37223499999999998</v>
      </c>
      <c r="AT244" s="29">
        <v>12.1875</v>
      </c>
      <c r="AU244" s="29">
        <v>5.3816819999999996</v>
      </c>
      <c r="AV244" s="29">
        <v>3.9140000000000001E-2</v>
      </c>
      <c r="AW244" s="29">
        <v>3.1192000000000001E-2</v>
      </c>
      <c r="AX244" s="29">
        <v>60.913378000000002</v>
      </c>
      <c r="AY244" s="29">
        <v>57.340986999999998</v>
      </c>
      <c r="AZ244" s="29">
        <v>171.63700700000001</v>
      </c>
      <c r="BA244" s="29">
        <v>118.204155</v>
      </c>
      <c r="BB244" s="29">
        <v>19.032012999999999</v>
      </c>
      <c r="BC244" s="29">
        <v>31.009741999999999</v>
      </c>
      <c r="BD244" s="29">
        <v>6.9262509999999997</v>
      </c>
      <c r="BE244" s="29">
        <v>2.1343749999999999</v>
      </c>
      <c r="BF244" s="31"/>
    </row>
    <row r="245" spans="1:58" s="29" customFormat="1" x14ac:dyDescent="0.25">
      <c r="A245" s="29" t="s">
        <v>1201</v>
      </c>
      <c r="B245" s="29">
        <v>5</v>
      </c>
      <c r="C245" s="29" t="s">
        <v>17</v>
      </c>
      <c r="D245" s="29">
        <v>8</v>
      </c>
      <c r="E245" s="29" t="s">
        <v>1</v>
      </c>
      <c r="F245" s="29" t="s">
        <v>767</v>
      </c>
      <c r="G245" s="29" t="s">
        <v>244</v>
      </c>
      <c r="H245" s="12">
        <v>84.674438377250084</v>
      </c>
      <c r="I245" s="12">
        <v>97.625746422021791</v>
      </c>
      <c r="J245" s="5" t="s">
        <v>51</v>
      </c>
      <c r="K245" s="29">
        <v>4058</v>
      </c>
      <c r="L245" s="29">
        <v>817</v>
      </c>
      <c r="M245" s="29">
        <f t="shared" si="17"/>
        <v>20.133070478068014</v>
      </c>
      <c r="N245" s="29">
        <v>7.6621956521738935E-2</v>
      </c>
      <c r="O245" s="29">
        <v>0.53916540527309353</v>
      </c>
      <c r="P245" s="29">
        <v>19.025506213897508</v>
      </c>
      <c r="Q245" s="29">
        <f t="shared" si="15"/>
        <v>7.2902450640133623</v>
      </c>
      <c r="R245" s="29">
        <v>1.326940898610083</v>
      </c>
      <c r="S245" s="29">
        <f t="shared" si="16"/>
        <v>0.74149092290531859</v>
      </c>
      <c r="T245" s="29">
        <v>0.48955830798882194</v>
      </c>
      <c r="U245" s="29">
        <v>6.97295</v>
      </c>
      <c r="V245" s="5">
        <v>41</v>
      </c>
      <c r="W245" s="5">
        <v>1</v>
      </c>
      <c r="X245" s="5">
        <v>3.3333333333333299</v>
      </c>
      <c r="Y245" s="5">
        <v>4.3333333333333304</v>
      </c>
      <c r="Z245" s="5">
        <v>602</v>
      </c>
      <c r="AA245" s="29" t="s">
        <v>2234</v>
      </c>
      <c r="AB245" s="34"/>
      <c r="AC245" s="29">
        <v>5989</v>
      </c>
      <c r="AD245" s="29">
        <v>305.6343</v>
      </c>
      <c r="AE245" s="29">
        <v>19.595313999999998</v>
      </c>
      <c r="AF245" s="29">
        <v>59.76</v>
      </c>
      <c r="AG245" s="29">
        <v>135.853386</v>
      </c>
      <c r="AH245" s="29">
        <v>13.585338999999999</v>
      </c>
      <c r="AI245" s="29">
        <v>5.1031E-2</v>
      </c>
      <c r="AJ245" s="29">
        <v>6.5976999999999994E-2</v>
      </c>
      <c r="AK245" s="29">
        <v>1.292889</v>
      </c>
      <c r="AL245" s="29">
        <v>3.1563000000000001E-2</v>
      </c>
      <c r="AM245" s="29">
        <v>1.7500000000000002E-2</v>
      </c>
      <c r="AN245" s="29">
        <v>19</v>
      </c>
      <c r="AO245" s="29">
        <v>6.2165999999999999E-2</v>
      </c>
      <c r="AP245" s="29">
        <v>3.7299479999999998</v>
      </c>
      <c r="AQ245" s="29">
        <v>7.4970780000000001</v>
      </c>
      <c r="AR245" s="29">
        <v>0.37588199999999999</v>
      </c>
      <c r="AS245" s="29">
        <v>0.25782699999999997</v>
      </c>
      <c r="AT245" s="29">
        <v>23.631578999999999</v>
      </c>
      <c r="AU245" s="29">
        <v>10.584110000000001</v>
      </c>
      <c r="AV245" s="29">
        <v>1.6608999999999999E-2</v>
      </c>
      <c r="AW245" s="29">
        <v>1.0220999999999999E-2</v>
      </c>
      <c r="AX245" s="29">
        <v>76.707761000000005</v>
      </c>
      <c r="AY245" s="29">
        <v>34.035193999999997</v>
      </c>
      <c r="AZ245" s="29">
        <v>490.93930599999999</v>
      </c>
      <c r="BA245" s="29">
        <v>355.95849399999997</v>
      </c>
      <c r="BB245" s="29">
        <v>10.616794000000001</v>
      </c>
      <c r="BC245" s="29">
        <v>14.646133000000001</v>
      </c>
      <c r="BD245" s="29">
        <v>6.264316</v>
      </c>
      <c r="BE245" s="29">
        <v>3.531603</v>
      </c>
      <c r="BF245" s="31"/>
    </row>
    <row r="246" spans="1:58" s="29" customFormat="1" x14ac:dyDescent="0.25">
      <c r="A246" s="29" t="s">
        <v>1201</v>
      </c>
      <c r="B246" s="29">
        <v>5</v>
      </c>
      <c r="C246" s="29" t="s">
        <v>5</v>
      </c>
      <c r="D246" s="29">
        <v>14</v>
      </c>
      <c r="E246" s="29" t="s">
        <v>1</v>
      </c>
      <c r="F246" s="29" t="s">
        <v>767</v>
      </c>
      <c r="G246" s="29" t="s">
        <v>244</v>
      </c>
      <c r="H246" s="12">
        <v>84.674438377250084</v>
      </c>
      <c r="I246" s="12">
        <v>97.625746422021791</v>
      </c>
      <c r="J246" s="5" t="s">
        <v>52</v>
      </c>
      <c r="K246" s="29">
        <v>10432</v>
      </c>
      <c r="L246" s="29">
        <v>80</v>
      </c>
      <c r="M246" s="29">
        <f t="shared" si="17"/>
        <v>0.76687116564417179</v>
      </c>
      <c r="N246" s="29">
        <v>2.519666666666846E-2</v>
      </c>
      <c r="O246" s="29">
        <v>7.0325922426925244E-2</v>
      </c>
      <c r="P246" s="29">
        <v>48.909334850512273</v>
      </c>
      <c r="Q246" s="29">
        <f t="shared" si="15"/>
        <v>22.593583572601403</v>
      </c>
      <c r="R246" s="29">
        <v>0.9855624763471641</v>
      </c>
      <c r="S246" s="29">
        <f t="shared" si="16"/>
        <v>0.40011250064239967</v>
      </c>
      <c r="T246" s="29">
        <v>0.48955830798882194</v>
      </c>
      <c r="U246" s="29">
        <v>6.97295</v>
      </c>
      <c r="V246" s="5">
        <v>41</v>
      </c>
      <c r="W246" s="5">
        <v>1</v>
      </c>
      <c r="X246" s="5">
        <v>3.3333333333333299</v>
      </c>
      <c r="Y246" s="5">
        <v>4.3333333333333304</v>
      </c>
      <c r="Z246" s="5">
        <v>602</v>
      </c>
      <c r="AA246" s="29" t="s">
        <v>2234</v>
      </c>
      <c r="AB246" s="34"/>
      <c r="AC246" s="29">
        <v>14804</v>
      </c>
      <c r="AD246" s="29">
        <v>305.6343</v>
      </c>
      <c r="AE246" s="29">
        <v>48.436971999999997</v>
      </c>
      <c r="AF246" s="29">
        <v>148.02000000000001</v>
      </c>
      <c r="AG246" s="29">
        <v>532.05847400000005</v>
      </c>
      <c r="AH246" s="29">
        <v>53.205846999999999</v>
      </c>
      <c r="AI246" s="29">
        <v>2.0639999999999999E-2</v>
      </c>
      <c r="AJ246" s="29">
        <v>2.0126000000000002E-2</v>
      </c>
      <c r="AK246" s="29">
        <v>0.97506999999999999</v>
      </c>
      <c r="AL246" s="29">
        <v>1.6324999999999999E-2</v>
      </c>
      <c r="AM246" s="29">
        <v>1.2500000000000001E-2</v>
      </c>
      <c r="AN246" s="29">
        <v>1</v>
      </c>
      <c r="AO246" s="29">
        <v>3.2720000000000002E-3</v>
      </c>
      <c r="AP246" s="29">
        <v>0.19631299999999999</v>
      </c>
      <c r="AQ246" s="29">
        <v>0.36476599999999998</v>
      </c>
      <c r="AR246" s="29">
        <v>0.53992499999999999</v>
      </c>
      <c r="AS246" s="29">
        <v>0</v>
      </c>
      <c r="AT246" s="29">
        <v>54</v>
      </c>
      <c r="AU246" s="29">
        <v>0</v>
      </c>
      <c r="AV246" s="29">
        <v>1.0187E-2</v>
      </c>
      <c r="AW246" s="29">
        <v>5.1339999999999997E-3</v>
      </c>
      <c r="AX246" s="29">
        <v>98.161782000000002</v>
      </c>
      <c r="AY246" s="29">
        <v>0</v>
      </c>
      <c r="AZ246" s="29">
        <v>317.46031699999997</v>
      </c>
      <c r="BA246" s="29">
        <v>0</v>
      </c>
      <c r="BB246" s="29">
        <v>0</v>
      </c>
      <c r="BC246" s="29">
        <v>0</v>
      </c>
      <c r="BD246" s="29">
        <v>5.9011459999999998</v>
      </c>
      <c r="BE246" s="29">
        <v>0.37267800000000001</v>
      </c>
      <c r="BF246" s="31"/>
    </row>
    <row r="247" spans="1:58" s="29" customFormat="1" x14ac:dyDescent="0.25">
      <c r="A247" s="29" t="s">
        <v>1202</v>
      </c>
      <c r="B247" s="29">
        <v>5</v>
      </c>
      <c r="C247" s="29" t="s">
        <v>2</v>
      </c>
      <c r="D247" s="29">
        <v>3</v>
      </c>
      <c r="E247" s="29" t="s">
        <v>1</v>
      </c>
      <c r="F247" s="29" t="s">
        <v>767</v>
      </c>
      <c r="G247" s="29" t="s">
        <v>244</v>
      </c>
      <c r="H247" s="12">
        <v>84.674438377250084</v>
      </c>
      <c r="I247" s="12">
        <v>97.625746422021791</v>
      </c>
      <c r="J247" s="5" t="s">
        <v>52</v>
      </c>
      <c r="K247" s="29">
        <v>2352</v>
      </c>
      <c r="L247" s="29">
        <v>0</v>
      </c>
      <c r="M247" s="29">
        <f t="shared" si="17"/>
        <v>0</v>
      </c>
      <c r="N247" s="29">
        <v>0</v>
      </c>
      <c r="O247" s="29">
        <v>0</v>
      </c>
      <c r="P247" s="29">
        <v>10.998500495935691</v>
      </c>
      <c r="Q247" s="29">
        <f t="shared" si="15"/>
        <v>15.317250781975179</v>
      </c>
      <c r="R247" s="29">
        <v>0.33894138924158645</v>
      </c>
      <c r="S247" s="29">
        <f t="shared" si="16"/>
        <v>0.24650858646317797</v>
      </c>
      <c r="T247" s="29">
        <v>0.66433433462727742</v>
      </c>
      <c r="U247" s="29">
        <v>6.97295</v>
      </c>
      <c r="V247" s="5">
        <v>41</v>
      </c>
      <c r="W247" s="5">
        <v>1</v>
      </c>
      <c r="X247" s="5">
        <v>3.3333333333333299</v>
      </c>
      <c r="Y247" s="5">
        <v>4.3333333333333304</v>
      </c>
      <c r="Z247" s="5">
        <v>602</v>
      </c>
      <c r="AA247" s="29" t="s">
        <v>2234</v>
      </c>
      <c r="AB247" s="34"/>
      <c r="AC247" s="29">
        <v>3181</v>
      </c>
      <c r="AD247" s="29">
        <v>305.63327500000003</v>
      </c>
      <c r="AE247" s="29">
        <v>10.407897999999999</v>
      </c>
      <c r="AF247" s="29">
        <v>31.8</v>
      </c>
      <c r="AG247" s="29">
        <v>64.882355000000004</v>
      </c>
      <c r="AH247" s="29">
        <v>6.4882359999999997</v>
      </c>
      <c r="AI247" s="29">
        <v>9.6070000000000003E-2</v>
      </c>
      <c r="AJ247" s="29">
        <v>3.8634000000000002E-2</v>
      </c>
      <c r="AK247" s="29">
        <v>0.402146</v>
      </c>
      <c r="AL247" s="29">
        <v>8.8611999999999996E-2</v>
      </c>
      <c r="AM247" s="29">
        <v>8.2500000000000004E-2</v>
      </c>
      <c r="AN247" s="29">
        <v>0</v>
      </c>
      <c r="AO247" s="29">
        <v>0</v>
      </c>
      <c r="AP247" s="29">
        <v>0</v>
      </c>
      <c r="AQ247" s="29">
        <v>0</v>
      </c>
      <c r="AR247" s="29">
        <v>0</v>
      </c>
      <c r="AS247" s="29">
        <v>0</v>
      </c>
      <c r="AT247" s="29">
        <v>0</v>
      </c>
      <c r="AU247" s="29">
        <v>0</v>
      </c>
      <c r="AV247" s="29">
        <v>0</v>
      </c>
      <c r="AW247" s="29">
        <v>0</v>
      </c>
      <c r="AX247" s="29">
        <v>0</v>
      </c>
      <c r="AY247" s="29">
        <v>0</v>
      </c>
      <c r="AZ247" s="29">
        <v>0</v>
      </c>
      <c r="BA247" s="29">
        <v>0</v>
      </c>
      <c r="BB247" s="29">
        <v>0</v>
      </c>
      <c r="BC247" s="29">
        <v>0</v>
      </c>
      <c r="BD247" s="29">
        <v>0</v>
      </c>
      <c r="BE247" s="29">
        <v>0</v>
      </c>
      <c r="BF247" s="31"/>
    </row>
    <row r="248" spans="1:58" s="29" customFormat="1" x14ac:dyDescent="0.25">
      <c r="A248" s="29" t="s">
        <v>1202</v>
      </c>
      <c r="B248" s="29">
        <v>5</v>
      </c>
      <c r="C248" s="29" t="s">
        <v>21</v>
      </c>
      <c r="D248" s="29">
        <v>7</v>
      </c>
      <c r="E248" s="29" t="s">
        <v>1</v>
      </c>
      <c r="F248" s="29" t="s">
        <v>767</v>
      </c>
      <c r="G248" s="29" t="s">
        <v>244</v>
      </c>
      <c r="H248" s="12">
        <v>84.674438377250084</v>
      </c>
      <c r="I248" s="12">
        <v>97.625746422021791</v>
      </c>
      <c r="J248" s="5" t="s">
        <v>52</v>
      </c>
      <c r="K248" s="29">
        <v>10722</v>
      </c>
      <c r="L248" s="29">
        <v>0</v>
      </c>
      <c r="M248" s="29">
        <f t="shared" si="17"/>
        <v>0</v>
      </c>
      <c r="N248" s="29">
        <v>0</v>
      </c>
      <c r="O248" s="29">
        <v>0</v>
      </c>
      <c r="P248" s="29">
        <v>50.138572413870101</v>
      </c>
      <c r="Q248" s="29">
        <f t="shared" si="15"/>
        <v>23.822821135959231</v>
      </c>
      <c r="R248" s="29">
        <v>0.42134958314730075</v>
      </c>
      <c r="S248" s="29">
        <f t="shared" si="16"/>
        <v>0.16410039255746367</v>
      </c>
      <c r="T248" s="29">
        <v>0.66389110753507363</v>
      </c>
      <c r="U248" s="29">
        <v>6.97295</v>
      </c>
      <c r="V248" s="5">
        <v>41</v>
      </c>
      <c r="W248" s="5">
        <v>1</v>
      </c>
      <c r="X248" s="5">
        <v>3.3333333333333299</v>
      </c>
      <c r="Y248" s="5">
        <v>4.3333333333333304</v>
      </c>
      <c r="Z248" s="5">
        <v>602</v>
      </c>
      <c r="AA248" s="29" t="s">
        <v>2234</v>
      </c>
      <c r="AB248" s="34"/>
      <c r="AC248" s="29">
        <v>14662</v>
      </c>
      <c r="AD248" s="29">
        <v>305.63327500000003</v>
      </c>
      <c r="AE248" s="29">
        <v>47.972524999999997</v>
      </c>
      <c r="AF248" s="29">
        <v>146.61000000000001</v>
      </c>
      <c r="AG248" s="29">
        <v>624.63347499999998</v>
      </c>
      <c r="AH248" s="29">
        <v>62.463346999999999</v>
      </c>
      <c r="AI248" s="29">
        <v>2.0843E-2</v>
      </c>
      <c r="AJ248" s="29">
        <v>9.4680000000000007E-3</v>
      </c>
      <c r="AK248" s="29">
        <v>0.454233</v>
      </c>
      <c r="AL248" s="29">
        <v>1.9300000000000001E-2</v>
      </c>
      <c r="AM248" s="29">
        <v>1.7500000000000002E-2</v>
      </c>
      <c r="AN248" s="29">
        <v>0</v>
      </c>
      <c r="AO248" s="29">
        <v>0</v>
      </c>
      <c r="AP248" s="29">
        <v>0</v>
      </c>
      <c r="AQ248" s="29">
        <v>0</v>
      </c>
      <c r="AR248" s="29">
        <v>0</v>
      </c>
      <c r="AS248" s="29">
        <v>0</v>
      </c>
      <c r="AT248" s="29">
        <v>0</v>
      </c>
      <c r="AU248" s="29">
        <v>0</v>
      </c>
      <c r="AV248" s="29">
        <v>0</v>
      </c>
      <c r="AW248" s="29">
        <v>0</v>
      </c>
      <c r="AX248" s="29">
        <v>0</v>
      </c>
      <c r="AY248" s="29">
        <v>0</v>
      </c>
      <c r="AZ248" s="29">
        <v>0</v>
      </c>
      <c r="BA248" s="29">
        <v>0</v>
      </c>
      <c r="BB248" s="29">
        <v>0</v>
      </c>
      <c r="BC248" s="29">
        <v>0</v>
      </c>
      <c r="BD248" s="29">
        <v>0</v>
      </c>
      <c r="BE248" s="29">
        <v>0</v>
      </c>
      <c r="BF248" s="31"/>
    </row>
    <row r="249" spans="1:58" s="29" customFormat="1" x14ac:dyDescent="0.25">
      <c r="A249" s="29" t="s">
        <v>1202</v>
      </c>
      <c r="B249" s="29">
        <v>5</v>
      </c>
      <c r="C249" s="29" t="s">
        <v>4</v>
      </c>
      <c r="D249" s="29">
        <v>12</v>
      </c>
      <c r="E249" s="29" t="s">
        <v>1</v>
      </c>
      <c r="F249" s="29" t="s">
        <v>767</v>
      </c>
      <c r="G249" s="29" t="s">
        <v>244</v>
      </c>
      <c r="H249" s="12">
        <v>84.674438377250084</v>
      </c>
      <c r="I249" s="12">
        <v>97.625746422021791</v>
      </c>
      <c r="J249" s="5" t="s">
        <v>52</v>
      </c>
      <c r="K249" s="29">
        <v>656</v>
      </c>
      <c r="L249" s="29">
        <v>76</v>
      </c>
      <c r="M249" s="29">
        <f t="shared" si="17"/>
        <v>11.585365853658537</v>
      </c>
      <c r="N249" s="29">
        <v>0.65999999999999936</v>
      </c>
      <c r="O249" s="29">
        <v>4.6762332040542899E-2</v>
      </c>
      <c r="P249" s="29">
        <v>3.0676089818596144</v>
      </c>
      <c r="Q249" s="29">
        <f t="shared" si="15"/>
        <v>23.248142296051256</v>
      </c>
      <c r="R249" s="29">
        <v>1.0749309376556975</v>
      </c>
      <c r="S249" s="29">
        <f t="shared" si="16"/>
        <v>0.48948096195093305</v>
      </c>
      <c r="U249" s="29">
        <v>6.97295</v>
      </c>
      <c r="V249" s="5">
        <v>41</v>
      </c>
      <c r="W249" s="5">
        <v>1</v>
      </c>
      <c r="X249" s="5">
        <v>3.3333333333333299</v>
      </c>
      <c r="Y249" s="5">
        <v>4.3333333333333304</v>
      </c>
      <c r="Z249" s="5">
        <v>602</v>
      </c>
      <c r="AA249" s="29" t="s">
        <v>2234</v>
      </c>
      <c r="AB249" s="34"/>
      <c r="AC249" s="29">
        <v>877</v>
      </c>
      <c r="AD249" s="29">
        <v>305.63327500000003</v>
      </c>
      <c r="AE249" s="29">
        <v>2.8694519999999999</v>
      </c>
      <c r="AF249" s="29">
        <v>7.24</v>
      </c>
      <c r="AG249" s="29">
        <v>5.2136740000000001</v>
      </c>
      <c r="AH249" s="29">
        <v>0.52136700000000002</v>
      </c>
      <c r="AI249" s="29">
        <v>0.34764899999999999</v>
      </c>
      <c r="AJ249" s="29">
        <v>0.39257700000000001</v>
      </c>
      <c r="AK249" s="29">
        <v>1.129235</v>
      </c>
      <c r="AL249" s="29">
        <v>0.230437</v>
      </c>
      <c r="AM249" s="29">
        <v>0.1875</v>
      </c>
      <c r="AN249" s="29">
        <v>1</v>
      </c>
      <c r="AO249" s="29">
        <v>3.2720000000000002E-3</v>
      </c>
      <c r="AP249" s="29">
        <v>0.19631399999999999</v>
      </c>
      <c r="AQ249" s="29">
        <v>4.218928</v>
      </c>
      <c r="AR249" s="29">
        <v>4.2446999999999999</v>
      </c>
      <c r="AS249" s="29">
        <v>0</v>
      </c>
      <c r="AT249" s="29">
        <v>37</v>
      </c>
      <c r="AU249" s="29">
        <v>0</v>
      </c>
      <c r="AV249" s="29">
        <v>0.117908</v>
      </c>
      <c r="AW249" s="29">
        <v>6.3493999999999995E-2</v>
      </c>
      <c r="AX249" s="29">
        <v>8.4811650000000007</v>
      </c>
      <c r="AY249" s="29">
        <v>0</v>
      </c>
      <c r="AZ249" s="29">
        <v>38.277512000000002</v>
      </c>
      <c r="BA249" s="29">
        <v>0</v>
      </c>
      <c r="BB249" s="29">
        <v>0</v>
      </c>
      <c r="BC249" s="29">
        <v>0</v>
      </c>
      <c r="BD249" s="29">
        <v>8.0940410000000007</v>
      </c>
      <c r="BE249" s="29">
        <v>0.37267800000000001</v>
      </c>
      <c r="BF249" s="31"/>
    </row>
    <row r="250" spans="1:58" s="29" customFormat="1" x14ac:dyDescent="0.25">
      <c r="A250" s="29" t="s">
        <v>1202</v>
      </c>
      <c r="B250" s="29">
        <v>5</v>
      </c>
      <c r="C250" s="29" t="s">
        <v>10</v>
      </c>
      <c r="D250" s="29">
        <v>13</v>
      </c>
      <c r="E250" s="29" t="s">
        <v>1</v>
      </c>
      <c r="F250" s="29" t="s">
        <v>767</v>
      </c>
      <c r="G250" s="29" t="s">
        <v>244</v>
      </c>
      <c r="H250" s="12">
        <v>84.674438377250084</v>
      </c>
      <c r="I250" s="12">
        <v>97.625746422021791</v>
      </c>
      <c r="J250" s="5" t="s">
        <v>52</v>
      </c>
      <c r="K250" s="29">
        <v>11681</v>
      </c>
      <c r="L250" s="29">
        <v>81</v>
      </c>
      <c r="M250" s="29">
        <f t="shared" si="17"/>
        <v>0.69343378135433609</v>
      </c>
      <c r="N250" s="29">
        <v>1.7900000000002275E-2</v>
      </c>
      <c r="O250" s="29">
        <v>7.9495964468922931E-2</v>
      </c>
      <c r="P250" s="29">
        <v>54.623080056558166</v>
      </c>
      <c r="Q250" s="29">
        <f t="shared" si="15"/>
        <v>28.307328778647296</v>
      </c>
      <c r="R250" s="29">
        <v>0.81087832958864658</v>
      </c>
      <c r="S250" s="29">
        <f t="shared" si="16"/>
        <v>0.22542835388388216</v>
      </c>
      <c r="T250" s="29">
        <v>0.66523049404379231</v>
      </c>
      <c r="U250" s="29">
        <v>6.97295</v>
      </c>
      <c r="V250" s="5">
        <v>41</v>
      </c>
      <c r="W250" s="5">
        <v>1</v>
      </c>
      <c r="X250" s="5">
        <v>3.3333333333333299</v>
      </c>
      <c r="Y250" s="5">
        <v>4.3333333333333304</v>
      </c>
      <c r="Z250" s="5">
        <v>602</v>
      </c>
      <c r="AA250" s="29" t="s">
        <v>2234</v>
      </c>
      <c r="AB250" s="34"/>
      <c r="AC250" s="29">
        <v>15628</v>
      </c>
      <c r="AD250" s="29">
        <v>305.63327500000003</v>
      </c>
      <c r="AE250" s="29">
        <v>51.133175999999999</v>
      </c>
      <c r="AF250" s="29">
        <v>156.25</v>
      </c>
      <c r="AG250" s="29">
        <v>577.64960599999995</v>
      </c>
      <c r="AH250" s="29">
        <v>57.764961</v>
      </c>
      <c r="AI250" s="29">
        <v>1.9557000000000001E-2</v>
      </c>
      <c r="AJ250" s="29">
        <v>1.7214E-2</v>
      </c>
      <c r="AK250" s="29">
        <v>0.88018099999999999</v>
      </c>
      <c r="AL250" s="29">
        <v>1.6025000000000001E-2</v>
      </c>
      <c r="AM250" s="29">
        <v>1.2500000000000001E-2</v>
      </c>
      <c r="AN250" s="29">
        <v>0</v>
      </c>
      <c r="AO250" s="29">
        <v>0</v>
      </c>
      <c r="AP250" s="29">
        <v>0</v>
      </c>
      <c r="AQ250" s="29">
        <v>0</v>
      </c>
      <c r="AR250" s="29">
        <v>0</v>
      </c>
      <c r="AS250" s="29">
        <v>0</v>
      </c>
      <c r="AT250" s="29">
        <v>0</v>
      </c>
      <c r="AU250" s="29">
        <v>0</v>
      </c>
      <c r="AV250" s="29">
        <v>0</v>
      </c>
      <c r="AW250" s="29">
        <v>0</v>
      </c>
      <c r="AX250" s="29">
        <v>0</v>
      </c>
      <c r="AY250" s="29">
        <v>0</v>
      </c>
      <c r="AZ250" s="29">
        <v>0</v>
      </c>
      <c r="BA250" s="29">
        <v>0</v>
      </c>
      <c r="BB250" s="29">
        <v>0</v>
      </c>
      <c r="BC250" s="29">
        <v>0</v>
      </c>
      <c r="BD250" s="29">
        <v>0</v>
      </c>
      <c r="BE250" s="29">
        <v>0</v>
      </c>
      <c r="BF250" s="31"/>
    </row>
    <row r="251" spans="1:58" s="29" customFormat="1" x14ac:dyDescent="0.25">
      <c r="A251" s="29" t="s">
        <v>1203</v>
      </c>
      <c r="B251" s="29">
        <v>5</v>
      </c>
      <c r="C251" s="29" t="s">
        <v>3</v>
      </c>
      <c r="D251" s="29">
        <v>4</v>
      </c>
      <c r="E251" s="29" t="s">
        <v>1</v>
      </c>
      <c r="F251" s="29" t="s">
        <v>767</v>
      </c>
      <c r="G251" s="29" t="s">
        <v>244</v>
      </c>
      <c r="H251" s="12">
        <v>84.674438377250084</v>
      </c>
      <c r="I251" s="12">
        <v>97.625746422021791</v>
      </c>
      <c r="J251" s="5" t="s">
        <v>50</v>
      </c>
      <c r="K251" s="29">
        <v>3071</v>
      </c>
      <c r="L251" s="29">
        <v>0</v>
      </c>
      <c r="M251" s="29">
        <f t="shared" si="17"/>
        <v>0</v>
      </c>
      <c r="N251" s="29">
        <v>0</v>
      </c>
      <c r="O251" s="29">
        <v>0</v>
      </c>
      <c r="P251" s="29">
        <v>11.930148081038869</v>
      </c>
      <c r="Q251" s="29">
        <f t="shared" si="15"/>
        <v>14.385603196872001</v>
      </c>
      <c r="R251" s="29">
        <v>0.37372242679145051</v>
      </c>
      <c r="S251" s="29">
        <f t="shared" si="16"/>
        <v>0.21172754891331391</v>
      </c>
      <c r="T251" s="29">
        <v>0.99045987720091455</v>
      </c>
      <c r="U251" s="29">
        <v>6.97295</v>
      </c>
      <c r="V251" s="5">
        <v>41</v>
      </c>
      <c r="W251" s="5">
        <v>1</v>
      </c>
      <c r="X251" s="5">
        <v>3.3333333333333299</v>
      </c>
      <c r="Y251" s="5">
        <v>4.3333333333333304</v>
      </c>
      <c r="Z251" s="5">
        <v>602</v>
      </c>
      <c r="AA251" s="29" t="s">
        <v>2234</v>
      </c>
      <c r="AB251" s="34"/>
      <c r="AC251" s="29">
        <v>3489</v>
      </c>
      <c r="AD251" s="29">
        <v>301.76285000000001</v>
      </c>
      <c r="AE251" s="29">
        <v>11.562059</v>
      </c>
      <c r="AF251" s="29">
        <v>34.880000000000003</v>
      </c>
      <c r="AG251" s="29">
        <v>72.775446000000002</v>
      </c>
      <c r="AH251" s="29">
        <v>7.2775449999999999</v>
      </c>
      <c r="AI251" s="29">
        <v>8.6485999999999993E-2</v>
      </c>
      <c r="AJ251" s="29">
        <v>3.5482E-2</v>
      </c>
      <c r="AK251" s="29">
        <v>0.41026699999999999</v>
      </c>
      <c r="AL251" s="29">
        <v>7.9450000000000007E-2</v>
      </c>
      <c r="AM251" s="29">
        <v>7.2499999999999995E-2</v>
      </c>
      <c r="AN251" s="29">
        <v>0</v>
      </c>
      <c r="AO251" s="29">
        <v>0</v>
      </c>
      <c r="AP251" s="29">
        <v>0</v>
      </c>
      <c r="AQ251" s="29">
        <v>0</v>
      </c>
      <c r="AR251" s="29">
        <v>0</v>
      </c>
      <c r="AS251" s="29">
        <v>0</v>
      </c>
      <c r="AT251" s="29">
        <v>0</v>
      </c>
      <c r="AU251" s="29">
        <v>0</v>
      </c>
      <c r="AV251" s="29">
        <v>0</v>
      </c>
      <c r="AW251" s="29">
        <v>0</v>
      </c>
      <c r="AX251" s="29">
        <v>0</v>
      </c>
      <c r="AY251" s="29">
        <v>0</v>
      </c>
      <c r="AZ251" s="29">
        <v>0</v>
      </c>
      <c r="BA251" s="29">
        <v>0</v>
      </c>
      <c r="BB251" s="29">
        <v>0</v>
      </c>
      <c r="BC251" s="29">
        <v>0</v>
      </c>
      <c r="BD251" s="29">
        <v>0</v>
      </c>
      <c r="BE251" s="29">
        <v>0</v>
      </c>
      <c r="BF251" s="31"/>
    </row>
    <row r="252" spans="1:58" s="29" customFormat="1" x14ac:dyDescent="0.25">
      <c r="A252" s="29" t="s">
        <v>1203</v>
      </c>
      <c r="B252" s="29">
        <v>5</v>
      </c>
      <c r="C252" s="29" t="s">
        <v>0</v>
      </c>
      <c r="D252" s="29">
        <v>10</v>
      </c>
      <c r="E252" s="29" t="s">
        <v>1</v>
      </c>
      <c r="F252" s="29" t="s">
        <v>767</v>
      </c>
      <c r="G252" s="29" t="s">
        <v>244</v>
      </c>
      <c r="H252" s="12">
        <v>84.674438377250084</v>
      </c>
      <c r="I252" s="12">
        <v>97.625746422021791</v>
      </c>
      <c r="J252" s="5" t="s">
        <v>51</v>
      </c>
      <c r="K252" s="29">
        <v>8610</v>
      </c>
      <c r="L252" s="29">
        <v>16</v>
      </c>
      <c r="M252" s="29">
        <f t="shared" si="17"/>
        <v>0.18583042973286876</v>
      </c>
      <c r="N252" s="29">
        <v>2.0431249999999679E-2</v>
      </c>
      <c r="O252" s="29">
        <v>1.5539105283020344E-2</v>
      </c>
      <c r="P252" s="29">
        <v>33.447924121701291</v>
      </c>
      <c r="Q252" s="29">
        <f t="shared" si="15"/>
        <v>7.1321728437904213</v>
      </c>
      <c r="R252" s="29">
        <v>0.53403468013786626</v>
      </c>
      <c r="S252" s="29">
        <f t="shared" si="16"/>
        <v>5.1415295566898167E-2</v>
      </c>
      <c r="T252" s="29">
        <v>0.9982613287972959</v>
      </c>
      <c r="U252" s="29">
        <v>6.97295</v>
      </c>
      <c r="V252" s="5">
        <v>41</v>
      </c>
      <c r="W252" s="5">
        <v>1</v>
      </c>
      <c r="X252" s="5">
        <v>3.3333333333333299</v>
      </c>
      <c r="Y252" s="5">
        <v>4.3333333333333304</v>
      </c>
      <c r="Z252" s="5">
        <v>602</v>
      </c>
      <c r="AA252" s="29" t="s">
        <v>2234</v>
      </c>
      <c r="AB252" s="34"/>
      <c r="AC252" s="29">
        <v>10531</v>
      </c>
      <c r="AD252" s="29">
        <v>301.76285000000001</v>
      </c>
      <c r="AE252" s="29">
        <v>34.898265000000002</v>
      </c>
      <c r="AF252" s="29">
        <v>105.3</v>
      </c>
      <c r="AG252" s="29">
        <v>336.30627399999997</v>
      </c>
      <c r="AH252" s="29">
        <v>33.630626999999997</v>
      </c>
      <c r="AI252" s="29">
        <v>2.8655E-2</v>
      </c>
      <c r="AJ252" s="29">
        <v>1.5636000000000001E-2</v>
      </c>
      <c r="AK252" s="29">
        <v>0.545651</v>
      </c>
      <c r="AL252" s="29">
        <v>2.6325000000000001E-2</v>
      </c>
      <c r="AM252" s="29">
        <v>2.2499999999999999E-2</v>
      </c>
      <c r="AN252" s="29">
        <v>0</v>
      </c>
      <c r="AO252" s="29">
        <v>0</v>
      </c>
      <c r="AP252" s="29">
        <v>0</v>
      </c>
      <c r="AQ252" s="29">
        <v>0</v>
      </c>
      <c r="AR252" s="29">
        <v>0</v>
      </c>
      <c r="AS252" s="29">
        <v>0</v>
      </c>
      <c r="AT252" s="29">
        <v>0</v>
      </c>
      <c r="AU252" s="29">
        <v>0</v>
      </c>
      <c r="AV252" s="29">
        <v>0</v>
      </c>
      <c r="AW252" s="29">
        <v>0</v>
      </c>
      <c r="AX252" s="29">
        <v>0</v>
      </c>
      <c r="AY252" s="29">
        <v>0</v>
      </c>
      <c r="AZ252" s="29">
        <v>0</v>
      </c>
      <c r="BA252" s="29">
        <v>0</v>
      </c>
      <c r="BB252" s="29">
        <v>0</v>
      </c>
      <c r="BC252" s="29">
        <v>0</v>
      </c>
      <c r="BD252" s="29">
        <v>0</v>
      </c>
      <c r="BE252" s="29">
        <v>0</v>
      </c>
      <c r="BF252" s="31"/>
    </row>
    <row r="253" spans="1:58" s="29" customFormat="1" x14ac:dyDescent="0.25">
      <c r="A253" s="29" t="s">
        <v>1203</v>
      </c>
      <c r="B253" s="29">
        <v>5</v>
      </c>
      <c r="C253" s="29" t="s">
        <v>4</v>
      </c>
      <c r="D253" s="29">
        <v>12</v>
      </c>
      <c r="E253" s="29" t="s">
        <v>1</v>
      </c>
      <c r="F253" s="29" t="s">
        <v>767</v>
      </c>
      <c r="G253" s="29" t="s">
        <v>244</v>
      </c>
      <c r="H253" s="12">
        <v>84.674438377250084</v>
      </c>
      <c r="I253" s="12">
        <v>97.625746422021791</v>
      </c>
      <c r="J253" s="5" t="s">
        <v>52</v>
      </c>
      <c r="K253" s="29">
        <v>13830</v>
      </c>
      <c r="L253" s="29">
        <v>64</v>
      </c>
      <c r="M253" s="29">
        <f t="shared" si="17"/>
        <v>0.46276211135213308</v>
      </c>
      <c r="N253" s="29">
        <v>2.3402083333332158E-2</v>
      </c>
      <c r="O253" s="29">
        <v>4.6617315849061029E-2</v>
      </c>
      <c r="P253" s="29">
        <v>53.726456516042838</v>
      </c>
      <c r="Q253" s="29">
        <f t="shared" si="15"/>
        <v>27.410705238131968</v>
      </c>
      <c r="R253" s="29">
        <v>0.86669385477628447</v>
      </c>
      <c r="S253" s="29">
        <f t="shared" si="16"/>
        <v>0.28124387907152004</v>
      </c>
      <c r="T253" s="29">
        <v>0.98108307562718133</v>
      </c>
      <c r="U253" s="29">
        <v>6.97295</v>
      </c>
      <c r="V253" s="5">
        <v>41</v>
      </c>
      <c r="W253" s="5">
        <v>1</v>
      </c>
      <c r="X253" s="5">
        <v>3.3333333333333299</v>
      </c>
      <c r="Y253" s="5">
        <v>4.3333333333333304</v>
      </c>
      <c r="Z253" s="5">
        <v>602</v>
      </c>
      <c r="AA253" s="29" t="s">
        <v>2234</v>
      </c>
      <c r="AB253" s="34"/>
      <c r="AC253" s="29">
        <v>15658</v>
      </c>
      <c r="AD253" s="29">
        <v>301.76285000000001</v>
      </c>
      <c r="AE253" s="29">
        <v>51.888427999999998</v>
      </c>
      <c r="AF253" s="29">
        <v>156.57</v>
      </c>
      <c r="AG253" s="29">
        <v>583.07650000000001</v>
      </c>
      <c r="AH253" s="29">
        <v>58.307650000000002</v>
      </c>
      <c r="AI253" s="29">
        <v>1.9271E-2</v>
      </c>
      <c r="AJ253" s="29">
        <v>1.6931999999999999E-2</v>
      </c>
      <c r="AK253" s="29">
        <v>0.87863000000000002</v>
      </c>
      <c r="AL253" s="29">
        <v>1.5975E-2</v>
      </c>
      <c r="AM253" s="29">
        <v>1.2500000000000001E-2</v>
      </c>
      <c r="AN253" s="29">
        <v>0</v>
      </c>
      <c r="AO253" s="29">
        <v>0</v>
      </c>
      <c r="AP253" s="29">
        <v>0</v>
      </c>
      <c r="AQ253" s="29">
        <v>0</v>
      </c>
      <c r="AR253" s="29">
        <v>0</v>
      </c>
      <c r="AS253" s="29">
        <v>0</v>
      </c>
      <c r="AT253" s="29">
        <v>0</v>
      </c>
      <c r="AU253" s="29">
        <v>0</v>
      </c>
      <c r="AV253" s="29">
        <v>0</v>
      </c>
      <c r="AW253" s="29">
        <v>0</v>
      </c>
      <c r="AX253" s="29">
        <v>0</v>
      </c>
      <c r="AY253" s="29">
        <v>0</v>
      </c>
      <c r="AZ253" s="29">
        <v>0</v>
      </c>
      <c r="BA253" s="29">
        <v>0</v>
      </c>
      <c r="BB253" s="29">
        <v>0</v>
      </c>
      <c r="BC253" s="29">
        <v>0</v>
      </c>
      <c r="BD253" s="29">
        <v>0</v>
      </c>
      <c r="BE253" s="29">
        <v>0</v>
      </c>
      <c r="BF253" s="31"/>
    </row>
    <row r="254" spans="1:58" s="29" customFormat="1" x14ac:dyDescent="0.25">
      <c r="A254" s="29" t="s">
        <v>1204</v>
      </c>
      <c r="B254" s="29">
        <v>5</v>
      </c>
      <c r="C254" s="29" t="s">
        <v>9</v>
      </c>
      <c r="D254" s="29">
        <v>2</v>
      </c>
      <c r="E254" s="29" t="s">
        <v>1</v>
      </c>
      <c r="F254" s="29" t="s">
        <v>767</v>
      </c>
      <c r="G254" s="29" t="s">
        <v>244</v>
      </c>
      <c r="H254" s="12">
        <v>84.674438377250084</v>
      </c>
      <c r="I254" s="12">
        <v>97.625746422021791</v>
      </c>
      <c r="J254" s="5" t="s">
        <v>52</v>
      </c>
      <c r="K254" s="29">
        <v>14143</v>
      </c>
      <c r="L254" s="29">
        <v>52</v>
      </c>
      <c r="M254" s="29">
        <f t="shared" si="17"/>
        <v>0.36767305380753729</v>
      </c>
      <c r="N254" s="29">
        <v>2.5286111111112477E-2</v>
      </c>
      <c r="O254" s="29">
        <v>3.4961944288770412E-2</v>
      </c>
      <c r="P254" s="29">
        <v>54.940753119564441</v>
      </c>
      <c r="Q254" s="29">
        <f t="shared" si="15"/>
        <v>28.625001841653571</v>
      </c>
      <c r="R254" s="29">
        <v>0.95417500435541691</v>
      </c>
      <c r="S254" s="29">
        <f t="shared" si="16"/>
        <v>0.36872502865065249</v>
      </c>
      <c r="T254" s="29">
        <v>0.73321182066255608</v>
      </c>
      <c r="U254" s="29">
        <v>6.97295</v>
      </c>
      <c r="V254" s="5">
        <v>41</v>
      </c>
      <c r="W254" s="5">
        <v>1</v>
      </c>
      <c r="X254" s="5">
        <v>3.3333333333333299</v>
      </c>
      <c r="Y254" s="5">
        <v>4.3333333333333304</v>
      </c>
      <c r="Z254" s="5">
        <v>602</v>
      </c>
      <c r="AA254" s="29" t="s">
        <v>2234</v>
      </c>
      <c r="AB254" s="34"/>
      <c r="AC254" s="29">
        <v>16476</v>
      </c>
      <c r="AD254" s="29">
        <v>302.79202500000002</v>
      </c>
      <c r="AE254" s="29">
        <v>54.413586000000002</v>
      </c>
      <c r="AF254" s="29">
        <v>164.75</v>
      </c>
      <c r="AG254" s="29">
        <v>628.27542300000005</v>
      </c>
      <c r="AH254" s="29">
        <v>62.827542000000001</v>
      </c>
      <c r="AI254" s="29">
        <v>1.8374000000000001E-2</v>
      </c>
      <c r="AJ254" s="29">
        <v>1.7756000000000001E-2</v>
      </c>
      <c r="AK254" s="29">
        <v>0.96638599999999997</v>
      </c>
      <c r="AL254" s="29">
        <v>1.5100000000000001E-2</v>
      </c>
      <c r="AM254" s="29">
        <v>1.2500000000000001E-2</v>
      </c>
      <c r="AN254" s="29">
        <v>0</v>
      </c>
      <c r="AO254" s="29">
        <v>0</v>
      </c>
      <c r="AP254" s="29">
        <v>0</v>
      </c>
      <c r="AQ254" s="29">
        <v>0</v>
      </c>
      <c r="AR254" s="29">
        <v>0</v>
      </c>
      <c r="AS254" s="29">
        <v>0</v>
      </c>
      <c r="AT254" s="29">
        <v>0</v>
      </c>
      <c r="AU254" s="29">
        <v>0</v>
      </c>
      <c r="AV254" s="29">
        <v>0</v>
      </c>
      <c r="AW254" s="29">
        <v>0</v>
      </c>
      <c r="AX254" s="29">
        <v>0</v>
      </c>
      <c r="AY254" s="29">
        <v>0</v>
      </c>
      <c r="AZ254" s="29">
        <v>0</v>
      </c>
      <c r="BA254" s="29">
        <v>0</v>
      </c>
      <c r="BB254" s="29">
        <v>0</v>
      </c>
      <c r="BC254" s="29">
        <v>0</v>
      </c>
      <c r="BD254" s="29">
        <v>0</v>
      </c>
      <c r="BE254" s="29">
        <v>0</v>
      </c>
      <c r="BF254" s="31"/>
    </row>
    <row r="255" spans="1:58" s="29" customFormat="1" x14ac:dyDescent="0.25">
      <c r="A255" s="29" t="s">
        <v>1204</v>
      </c>
      <c r="B255" s="29">
        <v>5</v>
      </c>
      <c r="C255" s="29" t="s">
        <v>3</v>
      </c>
      <c r="D255" s="29">
        <v>4</v>
      </c>
      <c r="E255" s="29" t="s">
        <v>1</v>
      </c>
      <c r="F255" s="29" t="s">
        <v>767</v>
      </c>
      <c r="G255" s="29" t="s">
        <v>244</v>
      </c>
      <c r="H255" s="12">
        <v>84.674438377250084</v>
      </c>
      <c r="I255" s="12">
        <v>97.625746422021791</v>
      </c>
      <c r="J255" s="5" t="s">
        <v>52</v>
      </c>
      <c r="K255" s="29">
        <v>13899</v>
      </c>
      <c r="L255" s="29">
        <v>7</v>
      </c>
      <c r="M255" s="29">
        <f t="shared" si="17"/>
        <v>5.0363335491762001E-2</v>
      </c>
      <c r="N255" s="29">
        <v>3.93749999999784E-2</v>
      </c>
      <c r="O255" s="29">
        <v>3.8846604765300462E-3</v>
      </c>
      <c r="P255" s="29">
        <v>53.992895963291112</v>
      </c>
      <c r="Q255" s="29">
        <f t="shared" si="15"/>
        <v>27.677144685380242</v>
      </c>
      <c r="R255" s="29">
        <v>0.45199846801138271</v>
      </c>
      <c r="S255" s="29">
        <f t="shared" si="16"/>
        <v>0.13345150769338171</v>
      </c>
      <c r="T255" s="29">
        <v>0.74706170060671473</v>
      </c>
      <c r="U255" s="29">
        <v>6.97295</v>
      </c>
      <c r="V255" s="5">
        <v>41</v>
      </c>
      <c r="W255" s="5">
        <v>1</v>
      </c>
      <c r="X255" s="5">
        <v>3.3333333333333299</v>
      </c>
      <c r="Y255" s="5">
        <v>4.3333333333333304</v>
      </c>
      <c r="Z255" s="5">
        <v>602</v>
      </c>
      <c r="AA255" s="29" t="s">
        <v>2234</v>
      </c>
      <c r="AB255" s="34"/>
      <c r="AC255" s="29">
        <v>16348</v>
      </c>
      <c r="AD255" s="29">
        <v>302.79202500000002</v>
      </c>
      <c r="AE255" s="29">
        <v>53.990853999999999</v>
      </c>
      <c r="AF255" s="29">
        <v>163.47</v>
      </c>
      <c r="AG255" s="29">
        <v>725.63502500000004</v>
      </c>
      <c r="AH255" s="29">
        <v>72.563502</v>
      </c>
      <c r="AI255" s="29">
        <v>1.8519999999999998E-2</v>
      </c>
      <c r="AJ255" s="29">
        <v>8.319E-3</v>
      </c>
      <c r="AK255" s="29">
        <v>0.44920599999999999</v>
      </c>
      <c r="AL255" s="29">
        <v>1.7174999999999999E-2</v>
      </c>
      <c r="AM255" s="29">
        <v>1.7500000000000002E-2</v>
      </c>
      <c r="AN255" s="29">
        <v>0</v>
      </c>
      <c r="AO255" s="29">
        <v>0</v>
      </c>
      <c r="AP255" s="29">
        <v>0</v>
      </c>
      <c r="AQ255" s="29">
        <v>0</v>
      </c>
      <c r="AR255" s="29">
        <v>0</v>
      </c>
      <c r="AS255" s="29">
        <v>0</v>
      </c>
      <c r="AT255" s="29">
        <v>0</v>
      </c>
      <c r="AU255" s="29">
        <v>0</v>
      </c>
      <c r="AV255" s="29">
        <v>0</v>
      </c>
      <c r="AW255" s="29">
        <v>0</v>
      </c>
      <c r="AX255" s="29">
        <v>0</v>
      </c>
      <c r="AY255" s="29">
        <v>0</v>
      </c>
      <c r="AZ255" s="29">
        <v>0</v>
      </c>
      <c r="BA255" s="29">
        <v>0</v>
      </c>
      <c r="BB255" s="29">
        <v>0</v>
      </c>
      <c r="BC255" s="29">
        <v>0</v>
      </c>
      <c r="BD255" s="29">
        <v>0</v>
      </c>
      <c r="BE255" s="29">
        <v>0</v>
      </c>
      <c r="BF255" s="31"/>
    </row>
    <row r="256" spans="1:58" s="29" customFormat="1" x14ac:dyDescent="0.25">
      <c r="A256" s="29" t="s">
        <v>1204</v>
      </c>
      <c r="B256" s="29">
        <v>5</v>
      </c>
      <c r="C256" s="29" t="s">
        <v>12</v>
      </c>
      <c r="D256" s="29">
        <v>5</v>
      </c>
      <c r="E256" s="29" t="s">
        <v>1</v>
      </c>
      <c r="F256" s="29" t="s">
        <v>767</v>
      </c>
      <c r="G256" s="29" t="s">
        <v>244</v>
      </c>
      <c r="H256" s="12">
        <v>84.674438377250084</v>
      </c>
      <c r="I256" s="12">
        <v>97.625746422021791</v>
      </c>
      <c r="J256" s="5" t="s">
        <v>51</v>
      </c>
      <c r="K256" s="29">
        <v>1337</v>
      </c>
      <c r="L256" s="29">
        <v>228</v>
      </c>
      <c r="M256" s="29">
        <f t="shared" si="17"/>
        <v>17.053103964098728</v>
      </c>
      <c r="N256" s="29">
        <v>0.26844609374999762</v>
      </c>
      <c r="O256" s="29">
        <v>0.12430913524896148</v>
      </c>
      <c r="P256" s="29">
        <v>5.1937910571206718</v>
      </c>
      <c r="Q256" s="29">
        <f t="shared" si="15"/>
        <v>21.1219602207902</v>
      </c>
      <c r="R256" s="29">
        <v>1.098933075255603</v>
      </c>
      <c r="S256" s="29">
        <f t="shared" si="16"/>
        <v>0.5134830995508386</v>
      </c>
      <c r="T256" s="29">
        <v>0.63212954444943414</v>
      </c>
      <c r="U256" s="29">
        <v>6.97295</v>
      </c>
      <c r="V256" s="5">
        <v>41</v>
      </c>
      <c r="W256" s="5">
        <v>1</v>
      </c>
      <c r="X256" s="5">
        <v>3.3333333333333299</v>
      </c>
      <c r="Y256" s="5">
        <v>4.3333333333333304</v>
      </c>
      <c r="Z256" s="5">
        <v>602</v>
      </c>
      <c r="AA256" s="29" t="s">
        <v>2234</v>
      </c>
      <c r="AB256" s="34"/>
      <c r="AC256" s="29">
        <v>1561</v>
      </c>
      <c r="AD256" s="29">
        <v>302.79202500000002</v>
      </c>
      <c r="AE256" s="29">
        <v>5.155354</v>
      </c>
      <c r="AF256" s="29">
        <v>14.52</v>
      </c>
      <c r="AG256" s="29">
        <v>13.691223000000001</v>
      </c>
      <c r="AH256" s="29">
        <v>1.369122</v>
      </c>
      <c r="AI256" s="29">
        <v>0.19365399999999999</v>
      </c>
      <c r="AJ256" s="29">
        <v>0.23723</v>
      </c>
      <c r="AK256" s="29">
        <v>1.2250220000000001</v>
      </c>
      <c r="AL256" s="29">
        <v>0.11963799999999999</v>
      </c>
      <c r="AM256" s="29">
        <v>7.2499999999999995E-2</v>
      </c>
      <c r="AN256" s="29">
        <v>6</v>
      </c>
      <c r="AO256" s="29">
        <v>1.9816E-2</v>
      </c>
      <c r="AP256" s="29">
        <v>1.1889350000000001</v>
      </c>
      <c r="AQ256" s="29">
        <v>8.0717490000000005</v>
      </c>
      <c r="AR256" s="29">
        <v>1.179408</v>
      </c>
      <c r="AS256" s="29">
        <v>1.195171</v>
      </c>
      <c r="AT256" s="29">
        <v>21</v>
      </c>
      <c r="AU256" s="29">
        <v>14.071247</v>
      </c>
      <c r="AV256" s="29">
        <v>5.8970000000000002E-2</v>
      </c>
      <c r="AW256" s="29">
        <v>3.8804999999999999E-2</v>
      </c>
      <c r="AX256" s="29">
        <v>22.925136999999999</v>
      </c>
      <c r="AY256" s="29">
        <v>7.2798809999999996</v>
      </c>
      <c r="AZ256" s="29">
        <v>124.245098</v>
      </c>
      <c r="BA256" s="29">
        <v>66.497806999999995</v>
      </c>
      <c r="BB256" s="29">
        <v>20.935625000000002</v>
      </c>
      <c r="BC256" s="29">
        <v>26.557009000000001</v>
      </c>
      <c r="BD256" s="29">
        <v>6.3074459999999997</v>
      </c>
      <c r="BE256" s="29">
        <v>1.4142140000000001</v>
      </c>
      <c r="BF256" s="31"/>
    </row>
    <row r="257" spans="1:58" s="29" customFormat="1" x14ac:dyDescent="0.25">
      <c r="A257" s="29" t="s">
        <v>1204</v>
      </c>
      <c r="B257" s="29">
        <v>5</v>
      </c>
      <c r="C257" s="29" t="s">
        <v>10</v>
      </c>
      <c r="D257" s="29">
        <v>13</v>
      </c>
      <c r="E257" s="29" t="s">
        <v>1</v>
      </c>
      <c r="F257" s="29" t="s">
        <v>767</v>
      </c>
      <c r="G257" s="29" t="s">
        <v>244</v>
      </c>
      <c r="H257" s="12">
        <v>84.674438377250084</v>
      </c>
      <c r="I257" s="12">
        <v>97.625746422021791</v>
      </c>
      <c r="J257" s="5" t="s">
        <v>52</v>
      </c>
      <c r="K257" s="29">
        <v>3498</v>
      </c>
      <c r="L257" s="29">
        <v>0</v>
      </c>
      <c r="M257" s="29">
        <f t="shared" si="17"/>
        <v>0</v>
      </c>
      <c r="N257" s="29">
        <v>0</v>
      </c>
      <c r="O257" s="29">
        <v>0</v>
      </c>
      <c r="P257" s="29">
        <v>13.5885423469021</v>
      </c>
      <c r="Q257" s="29">
        <f t="shared" si="15"/>
        <v>12.72720893100877</v>
      </c>
      <c r="R257" s="29">
        <v>0.34085475022940581</v>
      </c>
      <c r="S257" s="29">
        <f t="shared" si="16"/>
        <v>0.24459522547535861</v>
      </c>
      <c r="T257" s="29">
        <v>0.62440781601514805</v>
      </c>
      <c r="U257" s="29">
        <v>6.97295</v>
      </c>
      <c r="V257" s="5">
        <v>41</v>
      </c>
      <c r="W257" s="5">
        <v>1</v>
      </c>
      <c r="X257" s="5">
        <v>3.3333333333333299</v>
      </c>
      <c r="Y257" s="5">
        <v>4.3333333333333304</v>
      </c>
      <c r="Z257" s="5">
        <v>602</v>
      </c>
      <c r="AA257" s="29" t="s">
        <v>2234</v>
      </c>
      <c r="AB257" s="34"/>
      <c r="AC257" s="29">
        <v>4083</v>
      </c>
      <c r="AD257" s="29">
        <v>302.79202500000002</v>
      </c>
      <c r="AE257" s="29">
        <v>13.484503</v>
      </c>
      <c r="AF257" s="29">
        <v>40.82</v>
      </c>
      <c r="AG257" s="29">
        <v>101.07733500000001</v>
      </c>
      <c r="AH257" s="29">
        <v>10.107733</v>
      </c>
      <c r="AI257" s="29">
        <v>7.4157000000000001E-2</v>
      </c>
      <c r="AJ257" s="29">
        <v>2.648E-2</v>
      </c>
      <c r="AK257" s="29">
        <v>0.35708200000000001</v>
      </c>
      <c r="AL257" s="29">
        <v>6.9361999999999993E-2</v>
      </c>
      <c r="AM257" s="29">
        <v>6.25E-2</v>
      </c>
      <c r="AN257" s="29">
        <v>0</v>
      </c>
      <c r="AO257" s="29">
        <v>0</v>
      </c>
      <c r="AP257" s="29">
        <v>0</v>
      </c>
      <c r="AQ257" s="29">
        <v>0</v>
      </c>
      <c r="AR257" s="29">
        <v>0</v>
      </c>
      <c r="AS257" s="29">
        <v>0</v>
      </c>
      <c r="AT257" s="29">
        <v>0</v>
      </c>
      <c r="AU257" s="29">
        <v>0</v>
      </c>
      <c r="AV257" s="29">
        <v>0</v>
      </c>
      <c r="AW257" s="29">
        <v>0</v>
      </c>
      <c r="AX257" s="29">
        <v>0</v>
      </c>
      <c r="AY257" s="29">
        <v>0</v>
      </c>
      <c r="AZ257" s="29">
        <v>0</v>
      </c>
      <c r="BA257" s="29">
        <v>0</v>
      </c>
      <c r="BB257" s="29">
        <v>0</v>
      </c>
      <c r="BC257" s="29">
        <v>0</v>
      </c>
      <c r="BD257" s="29">
        <v>0</v>
      </c>
      <c r="BE257" s="29">
        <v>0</v>
      </c>
      <c r="BF257" s="31"/>
    </row>
    <row r="258" spans="1:58" s="29" customFormat="1" x14ac:dyDescent="0.25">
      <c r="A258" s="29" t="s">
        <v>1204</v>
      </c>
      <c r="B258" s="29">
        <v>5</v>
      </c>
      <c r="C258" s="29" t="s">
        <v>28</v>
      </c>
      <c r="D258" s="29">
        <v>15</v>
      </c>
      <c r="E258" s="29" t="s">
        <v>1</v>
      </c>
      <c r="F258" s="29" t="s">
        <v>767</v>
      </c>
      <c r="G258" s="29" t="s">
        <v>244</v>
      </c>
      <c r="H258" s="12">
        <v>84.674438377250084</v>
      </c>
      <c r="I258" s="12">
        <v>97.625746422021791</v>
      </c>
      <c r="J258" s="5" t="s">
        <v>52</v>
      </c>
      <c r="K258" s="29">
        <v>421</v>
      </c>
      <c r="L258" s="29">
        <v>75</v>
      </c>
      <c r="M258" s="29">
        <f t="shared" si="17"/>
        <v>17.814726840855108</v>
      </c>
      <c r="N258" s="29">
        <v>1.1233071428571393</v>
      </c>
      <c r="O258" s="29">
        <v>3.1077283812240369E-2</v>
      </c>
      <c r="P258" s="29">
        <v>1.6354420606191493</v>
      </c>
      <c r="Q258" s="29">
        <f t="shared" si="15"/>
        <v>24.680309217291722</v>
      </c>
      <c r="R258" s="29">
        <v>1.3823517109763077</v>
      </c>
      <c r="S258" s="29">
        <f t="shared" si="16"/>
        <v>0.79690173527154329</v>
      </c>
      <c r="U258" s="29">
        <v>6.97295</v>
      </c>
      <c r="V258" s="5">
        <v>41</v>
      </c>
      <c r="W258" s="5">
        <v>1</v>
      </c>
      <c r="X258" s="5">
        <v>3.3333333333333299</v>
      </c>
      <c r="Y258" s="5">
        <v>4.3333333333333304</v>
      </c>
      <c r="Z258" s="5">
        <v>602</v>
      </c>
      <c r="AA258" s="29" t="s">
        <v>2234</v>
      </c>
      <c r="AB258" s="34"/>
      <c r="AC258" s="29">
        <v>516</v>
      </c>
      <c r="AD258" s="29">
        <v>302.79202500000002</v>
      </c>
      <c r="AE258" s="29">
        <v>1.70414</v>
      </c>
      <c r="AF258" s="29">
        <v>3.54</v>
      </c>
      <c r="AG258" s="29">
        <v>2.7437930000000001</v>
      </c>
      <c r="AH258" s="29">
        <v>0.27437899999999998</v>
      </c>
      <c r="AI258" s="29">
        <v>0.58778900000000001</v>
      </c>
      <c r="AJ258" s="29">
        <v>0.80691599999999997</v>
      </c>
      <c r="AK258" s="29">
        <v>1.372798</v>
      </c>
      <c r="AL258" s="29">
        <v>0.29954999999999998</v>
      </c>
      <c r="AM258" s="29">
        <v>0.1275</v>
      </c>
      <c r="AN258" s="29">
        <v>4</v>
      </c>
      <c r="AO258" s="29">
        <v>1.321E-2</v>
      </c>
      <c r="AP258" s="29">
        <v>0.79262299999999997</v>
      </c>
      <c r="AQ258" s="29">
        <v>12.790698000000001</v>
      </c>
      <c r="AR258" s="29">
        <v>2.4350869999999998</v>
      </c>
      <c r="AS258" s="29">
        <v>0.70026299999999997</v>
      </c>
      <c r="AT258" s="29">
        <v>16.5</v>
      </c>
      <c r="AU258" s="29">
        <v>2.8867509999999998</v>
      </c>
      <c r="AV258" s="29">
        <v>0.15710199999999999</v>
      </c>
      <c r="AW258" s="29">
        <v>8.6443000000000006E-2</v>
      </c>
      <c r="AX258" s="29">
        <v>6.5293210000000004</v>
      </c>
      <c r="AY258" s="29">
        <v>0.80564199999999997</v>
      </c>
      <c r="AZ258" s="29">
        <v>18.635093999999999</v>
      </c>
      <c r="BA258" s="29">
        <v>4.8896940000000004</v>
      </c>
      <c r="BB258" s="29">
        <v>76.967633000000006</v>
      </c>
      <c r="BC258" s="29">
        <v>56.180484999999997</v>
      </c>
      <c r="BD258" s="29">
        <v>5.4626460000000003</v>
      </c>
      <c r="BE258" s="29">
        <v>0.74535600000000002</v>
      </c>
      <c r="BF258" s="31"/>
    </row>
    <row r="259" spans="1:58" s="29" customFormat="1" x14ac:dyDescent="0.25">
      <c r="A259" s="29" t="s">
        <v>1205</v>
      </c>
      <c r="B259" s="29">
        <v>5</v>
      </c>
      <c r="C259" s="29" t="s">
        <v>12</v>
      </c>
      <c r="D259" s="29">
        <v>5</v>
      </c>
      <c r="E259" s="29" t="s">
        <v>1</v>
      </c>
      <c r="F259" s="29" t="s">
        <v>767</v>
      </c>
      <c r="G259" s="29" t="s">
        <v>244</v>
      </c>
      <c r="H259" s="12">
        <v>84.674438377250084</v>
      </c>
      <c r="I259" s="12">
        <v>97.625746422021791</v>
      </c>
      <c r="J259" s="5" t="s">
        <v>52</v>
      </c>
      <c r="K259" s="29">
        <v>3217</v>
      </c>
      <c r="L259" s="29">
        <v>0</v>
      </c>
      <c r="M259" s="29">
        <f t="shared" si="17"/>
        <v>0</v>
      </c>
      <c r="N259" s="29">
        <v>0</v>
      </c>
      <c r="O259" s="29">
        <v>0</v>
      </c>
      <c r="P259" s="29">
        <v>12.594845427847574</v>
      </c>
      <c r="Q259" s="29">
        <f t="shared" ref="Q259:Q273" si="18">ABS(P259-$P$277)</f>
        <v>13.720905850063296</v>
      </c>
      <c r="R259" s="29">
        <v>0.34603153278388471</v>
      </c>
      <c r="S259" s="29">
        <f t="shared" ref="S259:S273" si="19">ABS(R259-$R$277)</f>
        <v>0.23941844292087971</v>
      </c>
      <c r="T259" s="29">
        <v>0.99657369075270219</v>
      </c>
      <c r="U259" s="29">
        <v>6.97295</v>
      </c>
      <c r="V259" s="5">
        <v>41</v>
      </c>
      <c r="W259" s="5">
        <v>1</v>
      </c>
      <c r="X259" s="5">
        <v>3.3333333333333299</v>
      </c>
      <c r="Y259" s="5">
        <v>4.3333333333333304</v>
      </c>
      <c r="Z259" s="5">
        <v>602</v>
      </c>
      <c r="AA259" s="29" t="s">
        <v>2234</v>
      </c>
      <c r="AB259" s="34"/>
      <c r="AC259" s="29">
        <v>3820</v>
      </c>
      <c r="AD259" s="29">
        <v>304.84332499999999</v>
      </c>
      <c r="AE259" s="29">
        <v>12.531027</v>
      </c>
      <c r="AF259" s="29">
        <v>38.19</v>
      </c>
      <c r="AG259" s="29">
        <v>88.644198000000003</v>
      </c>
      <c r="AH259" s="29">
        <v>8.8644200000000009</v>
      </c>
      <c r="AI259" s="29">
        <v>7.9806000000000002E-2</v>
      </c>
      <c r="AJ259" s="29">
        <v>2.7595999999999999E-2</v>
      </c>
      <c r="AK259" s="29">
        <v>0.34578500000000001</v>
      </c>
      <c r="AL259" s="29">
        <v>7.5450000000000003E-2</v>
      </c>
      <c r="AM259" s="29">
        <v>6.7500000000000004E-2</v>
      </c>
      <c r="AN259" s="29">
        <v>0</v>
      </c>
      <c r="AO259" s="29">
        <v>0</v>
      </c>
      <c r="AP259" s="29">
        <v>0</v>
      </c>
      <c r="AQ259" s="29">
        <v>0</v>
      </c>
      <c r="AR259" s="29">
        <v>0</v>
      </c>
      <c r="AS259" s="29">
        <v>0</v>
      </c>
      <c r="AT259" s="29">
        <v>0</v>
      </c>
      <c r="AU259" s="29">
        <v>0</v>
      </c>
      <c r="AV259" s="29">
        <v>0</v>
      </c>
      <c r="AW259" s="29">
        <v>0</v>
      </c>
      <c r="AX259" s="29">
        <v>0</v>
      </c>
      <c r="AY259" s="29">
        <v>0</v>
      </c>
      <c r="AZ259" s="29">
        <v>0</v>
      </c>
      <c r="BA259" s="29">
        <v>0</v>
      </c>
      <c r="BB259" s="29">
        <v>0</v>
      </c>
      <c r="BC259" s="29">
        <v>0</v>
      </c>
      <c r="BD259" s="29">
        <v>0</v>
      </c>
      <c r="BE259" s="29">
        <v>0</v>
      </c>
      <c r="BF259" s="31"/>
    </row>
    <row r="260" spans="1:58" s="29" customFormat="1" x14ac:dyDescent="0.25">
      <c r="A260" s="29" t="s">
        <v>1205</v>
      </c>
      <c r="B260" s="29">
        <v>5</v>
      </c>
      <c r="C260" s="29" t="s">
        <v>4</v>
      </c>
      <c r="D260" s="29">
        <v>12</v>
      </c>
      <c r="E260" s="29" t="s">
        <v>1</v>
      </c>
      <c r="F260" s="29" t="s">
        <v>767</v>
      </c>
      <c r="G260" s="29" t="s">
        <v>244</v>
      </c>
      <c r="H260" s="12">
        <v>84.674438377250084</v>
      </c>
      <c r="I260" s="12">
        <v>97.625746422021791</v>
      </c>
      <c r="J260" s="5" t="s">
        <v>50</v>
      </c>
      <c r="K260" s="29">
        <v>14293</v>
      </c>
      <c r="L260" s="29">
        <v>0</v>
      </c>
      <c r="M260" s="29">
        <f t="shared" ref="M260:M274" si="20">L260/K260*100</f>
        <v>0</v>
      </c>
      <c r="N260" s="29">
        <v>0</v>
      </c>
      <c r="O260" s="29">
        <v>0</v>
      </c>
      <c r="P260" s="29">
        <v>55.958385359100205</v>
      </c>
      <c r="Q260" s="29">
        <f t="shared" si="18"/>
        <v>29.642634081189335</v>
      </c>
      <c r="R260" s="29">
        <v>0.5331995570680671</v>
      </c>
      <c r="S260" s="29">
        <f t="shared" si="19"/>
        <v>5.2250418636697327E-2</v>
      </c>
      <c r="T260" s="29">
        <v>0.98883426927720597</v>
      </c>
      <c r="U260" s="29">
        <v>6.97295</v>
      </c>
      <c r="V260" s="5">
        <v>41</v>
      </c>
      <c r="W260" s="5">
        <v>1</v>
      </c>
      <c r="X260" s="5">
        <v>3.3333333333333299</v>
      </c>
      <c r="Y260" s="5">
        <v>4.3333333333333304</v>
      </c>
      <c r="Z260" s="5">
        <v>602</v>
      </c>
      <c r="AA260" s="29" t="s">
        <v>2234</v>
      </c>
      <c r="AB260" s="34"/>
      <c r="AC260" s="29">
        <v>17120</v>
      </c>
      <c r="AD260" s="29">
        <v>304.84332499999999</v>
      </c>
      <c r="AE260" s="29">
        <v>56.159996</v>
      </c>
      <c r="AF260" s="29">
        <v>171.19</v>
      </c>
      <c r="AG260" s="29">
        <v>761.78774899999996</v>
      </c>
      <c r="AH260" s="29">
        <v>76.178775000000002</v>
      </c>
      <c r="AI260" s="29">
        <v>1.7805000000000001E-2</v>
      </c>
      <c r="AJ260" s="29">
        <v>9.5230000000000002E-3</v>
      </c>
      <c r="AK260" s="29">
        <v>0.53481699999999999</v>
      </c>
      <c r="AL260" s="29">
        <v>1.6125E-2</v>
      </c>
      <c r="AM260" s="29">
        <v>1.2500000000000001E-2</v>
      </c>
      <c r="AN260" s="29">
        <v>0</v>
      </c>
      <c r="AO260" s="29">
        <v>0</v>
      </c>
      <c r="AP260" s="29">
        <v>0</v>
      </c>
      <c r="AQ260" s="29">
        <v>0</v>
      </c>
      <c r="AR260" s="29">
        <v>0</v>
      </c>
      <c r="AS260" s="29">
        <v>0</v>
      </c>
      <c r="AT260" s="29">
        <v>0</v>
      </c>
      <c r="AU260" s="29">
        <v>0</v>
      </c>
      <c r="AV260" s="29">
        <v>0</v>
      </c>
      <c r="AW260" s="29">
        <v>0</v>
      </c>
      <c r="AX260" s="29">
        <v>0</v>
      </c>
      <c r="AY260" s="29">
        <v>0</v>
      </c>
      <c r="AZ260" s="29">
        <v>0</v>
      </c>
      <c r="BA260" s="29">
        <v>0</v>
      </c>
      <c r="BB260" s="29">
        <v>0</v>
      </c>
      <c r="BC260" s="29">
        <v>0</v>
      </c>
      <c r="BD260" s="29">
        <v>0</v>
      </c>
      <c r="BE260" s="29">
        <v>0</v>
      </c>
      <c r="BF260" s="31"/>
    </row>
    <row r="261" spans="1:58" s="29" customFormat="1" x14ac:dyDescent="0.25">
      <c r="A261" s="29" t="s">
        <v>1205</v>
      </c>
      <c r="B261" s="29">
        <v>5</v>
      </c>
      <c r="C261" s="29" t="s">
        <v>5</v>
      </c>
      <c r="D261" s="29">
        <v>14</v>
      </c>
      <c r="E261" s="29" t="s">
        <v>1</v>
      </c>
      <c r="F261" s="29" t="s">
        <v>767</v>
      </c>
      <c r="G261" s="29" t="s">
        <v>244</v>
      </c>
      <c r="H261" s="12">
        <v>84.674438377250084</v>
      </c>
      <c r="I261" s="12">
        <v>97.625746422021791</v>
      </c>
      <c r="J261" s="5" t="s">
        <v>52</v>
      </c>
      <c r="K261" s="29">
        <v>8056</v>
      </c>
      <c r="L261" s="29">
        <v>14</v>
      </c>
      <c r="M261" s="29">
        <f t="shared" si="20"/>
        <v>0.1737835153922542</v>
      </c>
      <c r="N261" s="29">
        <v>5.4750000000005627E-2</v>
      </c>
      <c r="O261" s="29">
        <v>7.8301805581893532E-3</v>
      </c>
      <c r="P261" s="29">
        <v>31.539967288386713</v>
      </c>
      <c r="Q261" s="29">
        <f t="shared" si="18"/>
        <v>5.2242160104758426</v>
      </c>
      <c r="R261" s="29">
        <v>0.50527015243922069</v>
      </c>
      <c r="S261" s="29">
        <f t="shared" si="19"/>
        <v>8.0179823265543737E-2</v>
      </c>
      <c r="T261" s="29">
        <v>1.0046106413024651</v>
      </c>
      <c r="U261" s="29">
        <v>6.97295</v>
      </c>
      <c r="V261" s="5">
        <v>41</v>
      </c>
      <c r="W261" s="5">
        <v>1</v>
      </c>
      <c r="X261" s="5">
        <v>3.3333333333333299</v>
      </c>
      <c r="Y261" s="5">
        <v>4.3333333333333304</v>
      </c>
      <c r="Z261" s="5">
        <v>602</v>
      </c>
      <c r="AA261" s="29" t="s">
        <v>2234</v>
      </c>
      <c r="AB261" s="34"/>
      <c r="AC261" s="29">
        <v>9761</v>
      </c>
      <c r="AD261" s="29">
        <v>304.84332499999999</v>
      </c>
      <c r="AE261" s="29">
        <v>32.019727000000003</v>
      </c>
      <c r="AF261" s="29">
        <v>97.6</v>
      </c>
      <c r="AG261" s="29">
        <v>322.818153</v>
      </c>
      <c r="AH261" s="29">
        <v>32.281815000000002</v>
      </c>
      <c r="AI261" s="29">
        <v>3.1230000000000001E-2</v>
      </c>
      <c r="AJ261" s="29">
        <v>1.6067999999999999E-2</v>
      </c>
      <c r="AK261" s="29">
        <v>0.51449500000000004</v>
      </c>
      <c r="AL261" s="29">
        <v>2.8125000000000001E-2</v>
      </c>
      <c r="AM261" s="29">
        <v>2.75E-2</v>
      </c>
      <c r="AN261" s="29">
        <v>0</v>
      </c>
      <c r="AO261" s="29">
        <v>0</v>
      </c>
      <c r="AP261" s="29">
        <v>0</v>
      </c>
      <c r="AQ261" s="29">
        <v>0</v>
      </c>
      <c r="AR261" s="29">
        <v>0</v>
      </c>
      <c r="AS261" s="29">
        <v>0</v>
      </c>
      <c r="AT261" s="29">
        <v>0</v>
      </c>
      <c r="AU261" s="29">
        <v>0</v>
      </c>
      <c r="AV261" s="29">
        <v>0</v>
      </c>
      <c r="AW261" s="29">
        <v>0</v>
      </c>
      <c r="AX261" s="29">
        <v>0</v>
      </c>
      <c r="AY261" s="29">
        <v>0</v>
      </c>
      <c r="AZ261" s="29">
        <v>0</v>
      </c>
      <c r="BA261" s="29">
        <v>0</v>
      </c>
      <c r="BB261" s="29">
        <v>0</v>
      </c>
      <c r="BC261" s="29">
        <v>0</v>
      </c>
      <c r="BD261" s="29">
        <v>0</v>
      </c>
      <c r="BE261" s="29">
        <v>0</v>
      </c>
      <c r="BF261" s="31"/>
    </row>
    <row r="262" spans="1:58" s="29" customFormat="1" x14ac:dyDescent="0.25">
      <c r="A262" s="29" t="s">
        <v>1205</v>
      </c>
      <c r="B262" s="29">
        <v>5</v>
      </c>
      <c r="C262" s="29" t="s">
        <v>28</v>
      </c>
      <c r="D262" s="29">
        <v>15</v>
      </c>
      <c r="E262" s="29" t="s">
        <v>1</v>
      </c>
      <c r="F262" s="29" t="s">
        <v>767</v>
      </c>
      <c r="G262" s="29" t="s">
        <v>244</v>
      </c>
      <c r="H262" s="12">
        <v>84.674438377250084</v>
      </c>
      <c r="I262" s="12">
        <v>97.625746422021791</v>
      </c>
      <c r="J262" s="5" t="s">
        <v>52</v>
      </c>
      <c r="K262" s="29">
        <v>13860</v>
      </c>
      <c r="L262" s="29">
        <v>123</v>
      </c>
      <c r="M262" s="29">
        <f t="shared" si="20"/>
        <v>0.88744588744588748</v>
      </c>
      <c r="N262" s="29">
        <v>2.0723958333331155E-2</v>
      </c>
      <c r="O262" s="29">
        <v>9.3962166698272231E-2</v>
      </c>
      <c r="P262" s="29">
        <v>54.263151268252216</v>
      </c>
      <c r="Q262" s="29">
        <f t="shared" si="18"/>
        <v>27.947399990341346</v>
      </c>
      <c r="R262" s="29">
        <v>0.90844345398571436</v>
      </c>
      <c r="S262" s="29">
        <f t="shared" si="19"/>
        <v>0.32299347828094993</v>
      </c>
      <c r="T262" s="29">
        <v>1.016244948990447</v>
      </c>
      <c r="U262" s="29">
        <v>6.97295</v>
      </c>
      <c r="V262" s="5">
        <v>41</v>
      </c>
      <c r="W262" s="5">
        <v>1</v>
      </c>
      <c r="X262" s="5">
        <v>3.3333333333333299</v>
      </c>
      <c r="Y262" s="5">
        <v>4.3333333333333304</v>
      </c>
      <c r="Z262" s="5">
        <v>602</v>
      </c>
      <c r="AA262" s="29" t="s">
        <v>2234</v>
      </c>
      <c r="AB262" s="34"/>
      <c r="AC262" s="29">
        <v>16325</v>
      </c>
      <c r="AD262" s="29">
        <v>304.84332499999999</v>
      </c>
      <c r="AE262" s="29">
        <v>53.552098999999998</v>
      </c>
      <c r="AF262" s="29">
        <v>163.24</v>
      </c>
      <c r="AG262" s="29">
        <v>609.32247800000005</v>
      </c>
      <c r="AH262" s="29">
        <v>60.932248000000001</v>
      </c>
      <c r="AI262" s="29">
        <v>1.8671E-2</v>
      </c>
      <c r="AJ262" s="29">
        <v>1.6837000000000001E-2</v>
      </c>
      <c r="AK262" s="29">
        <v>0.90174900000000002</v>
      </c>
      <c r="AL262" s="29">
        <v>1.5125E-2</v>
      </c>
      <c r="AM262" s="29">
        <v>1.2500000000000001E-2</v>
      </c>
      <c r="AN262" s="29">
        <v>0</v>
      </c>
      <c r="AO262" s="29">
        <v>0</v>
      </c>
      <c r="AP262" s="29">
        <v>0</v>
      </c>
      <c r="AQ262" s="29">
        <v>0</v>
      </c>
      <c r="AR262" s="29">
        <v>0</v>
      </c>
      <c r="AS262" s="29">
        <v>0</v>
      </c>
      <c r="AT262" s="29">
        <v>0</v>
      </c>
      <c r="AU262" s="29">
        <v>0</v>
      </c>
      <c r="AV262" s="29">
        <v>0</v>
      </c>
      <c r="AW262" s="29">
        <v>0</v>
      </c>
      <c r="AX262" s="29">
        <v>0</v>
      </c>
      <c r="AY262" s="29">
        <v>0</v>
      </c>
      <c r="AZ262" s="29">
        <v>0</v>
      </c>
      <c r="BA262" s="29">
        <v>0</v>
      </c>
      <c r="BB262" s="29">
        <v>0</v>
      </c>
      <c r="BC262" s="29">
        <v>0</v>
      </c>
      <c r="BD262" s="29">
        <v>0</v>
      </c>
      <c r="BE262" s="29">
        <v>0</v>
      </c>
      <c r="BF262" s="31"/>
    </row>
    <row r="263" spans="1:58" s="29" customFormat="1" x14ac:dyDescent="0.25">
      <c r="A263" s="29" t="s">
        <v>1206</v>
      </c>
      <c r="B263" s="29">
        <v>5</v>
      </c>
      <c r="C263" s="29" t="s">
        <v>9</v>
      </c>
      <c r="D263" s="29">
        <v>2</v>
      </c>
      <c r="E263" s="29" t="s">
        <v>1</v>
      </c>
      <c r="F263" s="29" t="s">
        <v>767</v>
      </c>
      <c r="G263" s="29" t="s">
        <v>244</v>
      </c>
      <c r="H263" s="12">
        <v>84.674438377250084</v>
      </c>
      <c r="I263" s="12">
        <v>97.625746422021791</v>
      </c>
      <c r="J263" s="5" t="s">
        <v>50</v>
      </c>
      <c r="K263" s="29">
        <v>2916</v>
      </c>
      <c r="L263" s="29">
        <v>0</v>
      </c>
      <c r="M263" s="29">
        <f t="shared" si="20"/>
        <v>0</v>
      </c>
      <c r="N263" s="29">
        <v>0</v>
      </c>
      <c r="O263" s="29">
        <v>0</v>
      </c>
      <c r="P263" s="29">
        <v>12.615615322352776</v>
      </c>
      <c r="Q263" s="29">
        <f t="shared" si="18"/>
        <v>13.700135955558094</v>
      </c>
      <c r="R263" s="29">
        <v>0.40046358024919387</v>
      </c>
      <c r="S263" s="29">
        <f t="shared" si="19"/>
        <v>0.18498639545557055</v>
      </c>
      <c r="T263" s="29">
        <v>0.98178267208914727</v>
      </c>
      <c r="U263" s="29">
        <v>6.97295</v>
      </c>
      <c r="V263" s="5">
        <v>41</v>
      </c>
      <c r="W263" s="5">
        <v>1</v>
      </c>
      <c r="X263" s="5">
        <v>3.3333333333333299</v>
      </c>
      <c r="Y263" s="5">
        <v>4.3333333333333304</v>
      </c>
      <c r="Z263" s="5">
        <v>602</v>
      </c>
      <c r="AA263" s="29" t="s">
        <v>2234</v>
      </c>
      <c r="AB263" s="34"/>
      <c r="AC263" s="29">
        <v>3820</v>
      </c>
      <c r="AD263" s="29">
        <v>302.54700000000003</v>
      </c>
      <c r="AE263" s="29">
        <v>12.626137</v>
      </c>
      <c r="AF263" s="29">
        <v>38.19</v>
      </c>
      <c r="AG263" s="29">
        <v>84.542142999999996</v>
      </c>
      <c r="AH263" s="29">
        <v>8.4542140000000003</v>
      </c>
      <c r="AI263" s="29">
        <v>7.9208000000000001E-2</v>
      </c>
      <c r="AJ263" s="29">
        <v>3.2946000000000003E-2</v>
      </c>
      <c r="AK263" s="29">
        <v>0.415939</v>
      </c>
      <c r="AL263" s="29">
        <v>7.3275000000000007E-2</v>
      </c>
      <c r="AM263" s="29">
        <v>6.7500000000000004E-2</v>
      </c>
      <c r="AN263" s="29">
        <v>0</v>
      </c>
      <c r="AO263" s="29">
        <v>0</v>
      </c>
      <c r="AP263" s="29">
        <v>0</v>
      </c>
      <c r="AQ263" s="29">
        <v>0</v>
      </c>
      <c r="AR263" s="29">
        <v>0</v>
      </c>
      <c r="AS263" s="29">
        <v>0</v>
      </c>
      <c r="AT263" s="29">
        <v>0</v>
      </c>
      <c r="AU263" s="29">
        <v>0</v>
      </c>
      <c r="AV263" s="29">
        <v>0</v>
      </c>
      <c r="AW263" s="29">
        <v>0</v>
      </c>
      <c r="AX263" s="29">
        <v>0</v>
      </c>
      <c r="AY263" s="29">
        <v>0</v>
      </c>
      <c r="AZ263" s="29">
        <v>0</v>
      </c>
      <c r="BA263" s="29">
        <v>0</v>
      </c>
      <c r="BB263" s="29">
        <v>0</v>
      </c>
      <c r="BC263" s="29">
        <v>0</v>
      </c>
      <c r="BD263" s="29">
        <v>0</v>
      </c>
      <c r="BE263" s="29">
        <v>0</v>
      </c>
      <c r="BF263" s="31"/>
    </row>
    <row r="264" spans="1:58" s="29" customFormat="1" x14ac:dyDescent="0.25">
      <c r="A264" s="29" t="s">
        <v>1206</v>
      </c>
      <c r="B264" s="29">
        <v>5</v>
      </c>
      <c r="C264" s="29" t="s">
        <v>15</v>
      </c>
      <c r="D264" s="29">
        <v>6</v>
      </c>
      <c r="E264" s="29" t="s">
        <v>1</v>
      </c>
      <c r="F264" s="29" t="s">
        <v>767</v>
      </c>
      <c r="G264" s="29" t="s">
        <v>244</v>
      </c>
      <c r="H264" s="12">
        <v>84.674438377250084</v>
      </c>
      <c r="I264" s="12">
        <v>97.625746422021791</v>
      </c>
      <c r="J264" s="5" t="s">
        <v>52</v>
      </c>
      <c r="K264" s="29">
        <v>13036</v>
      </c>
      <c r="L264" s="29">
        <v>82</v>
      </c>
      <c r="M264" s="29">
        <f t="shared" si="20"/>
        <v>0.62902730899048787</v>
      </c>
      <c r="N264" s="29">
        <v>3.2281818181817551E-2</v>
      </c>
      <c r="O264" s="29">
        <v>4.7589769734526929E-2</v>
      </c>
      <c r="P264" s="29">
        <v>56.398203478117551</v>
      </c>
      <c r="Q264" s="29">
        <f t="shared" si="18"/>
        <v>30.082452200206681</v>
      </c>
      <c r="R264" s="29">
        <v>0.94294924877388853</v>
      </c>
      <c r="S264" s="29">
        <f t="shared" si="19"/>
        <v>0.3574992730691241</v>
      </c>
      <c r="T264" s="29">
        <v>0.95039568126226859</v>
      </c>
      <c r="U264" s="29">
        <v>6.97295</v>
      </c>
      <c r="V264" s="5">
        <v>41</v>
      </c>
      <c r="W264" s="5">
        <v>1</v>
      </c>
      <c r="X264" s="5">
        <v>3.3333333333333299</v>
      </c>
      <c r="Y264" s="5">
        <v>4.3333333333333304</v>
      </c>
      <c r="Z264" s="5">
        <v>602</v>
      </c>
      <c r="AA264" s="29" t="s">
        <v>2234</v>
      </c>
      <c r="AB264" s="34"/>
      <c r="AC264" s="29">
        <v>16927</v>
      </c>
      <c r="AD264" s="29">
        <v>302.54700000000003</v>
      </c>
      <c r="AE264" s="29">
        <v>55.948332000000001</v>
      </c>
      <c r="AF264" s="29">
        <v>169.26</v>
      </c>
      <c r="AG264" s="29">
        <v>667.52484000000004</v>
      </c>
      <c r="AH264" s="29">
        <v>66.752483999999995</v>
      </c>
      <c r="AI264" s="29">
        <v>1.7873E-2</v>
      </c>
      <c r="AJ264" s="29">
        <v>1.7017000000000001E-2</v>
      </c>
      <c r="AK264" s="29">
        <v>0.95211100000000004</v>
      </c>
      <c r="AL264" s="29">
        <v>1.4175E-2</v>
      </c>
      <c r="AM264" s="29">
        <v>1.2500000000000001E-2</v>
      </c>
      <c r="AN264" s="29">
        <v>1</v>
      </c>
      <c r="AO264" s="29">
        <v>3.3050000000000002E-3</v>
      </c>
      <c r="AP264" s="29">
        <v>0.19831599999999999</v>
      </c>
      <c r="AQ264" s="29">
        <v>0.14769299999999999</v>
      </c>
      <c r="AR264" s="29">
        <v>0.12180000000000001</v>
      </c>
      <c r="AS264" s="29">
        <v>0</v>
      </c>
      <c r="AT264" s="29">
        <v>25</v>
      </c>
      <c r="AU264" s="29">
        <v>0</v>
      </c>
      <c r="AV264" s="29">
        <v>5.0749999999999997E-3</v>
      </c>
      <c r="AW264" s="29">
        <v>2.2399999999999998E-3</v>
      </c>
      <c r="AX264" s="29">
        <v>197.04433499999999</v>
      </c>
      <c r="AY264" s="29">
        <v>0</v>
      </c>
      <c r="AZ264" s="29">
        <v>333.33333299999998</v>
      </c>
      <c r="BA264" s="29">
        <v>0</v>
      </c>
      <c r="BB264" s="29">
        <v>0</v>
      </c>
      <c r="BC264" s="29">
        <v>0</v>
      </c>
      <c r="BD264" s="29">
        <v>7.184202</v>
      </c>
      <c r="BE264" s="29">
        <v>0.37267800000000001</v>
      </c>
      <c r="BF264" s="31"/>
    </row>
    <row r="265" spans="1:58" s="29" customFormat="1" x14ac:dyDescent="0.25">
      <c r="A265" s="29" t="s">
        <v>1206</v>
      </c>
      <c r="B265" s="29">
        <v>5</v>
      </c>
      <c r="C265" s="29" t="s">
        <v>13</v>
      </c>
      <c r="D265" s="29">
        <v>11</v>
      </c>
      <c r="E265" s="29" t="s">
        <v>1</v>
      </c>
      <c r="F265" s="29" t="s">
        <v>767</v>
      </c>
      <c r="G265" s="29" t="s">
        <v>244</v>
      </c>
      <c r="H265" s="12">
        <v>84.674438377250084</v>
      </c>
      <c r="I265" s="12">
        <v>97.625746422021791</v>
      </c>
      <c r="J265" s="5" t="s">
        <v>51</v>
      </c>
      <c r="K265" s="29">
        <v>1823</v>
      </c>
      <c r="L265" s="29">
        <v>597</v>
      </c>
      <c r="M265" s="29">
        <f t="shared" si="20"/>
        <v>32.748217224355457</v>
      </c>
      <c r="N265" s="29">
        <v>0.31635215517241561</v>
      </c>
      <c r="O265" s="29">
        <v>0.25092787678205108</v>
      </c>
      <c r="P265" s="29">
        <v>7.8869227478220534</v>
      </c>
      <c r="Q265" s="29">
        <f t="shared" si="18"/>
        <v>18.428828530088815</v>
      </c>
      <c r="R265" s="29">
        <v>1.6100476750944288</v>
      </c>
      <c r="S265" s="29">
        <f t="shared" si="19"/>
        <v>1.0245976993896644</v>
      </c>
      <c r="T265" s="29">
        <v>0.87660266345457005</v>
      </c>
      <c r="U265" s="29">
        <v>6.97295</v>
      </c>
      <c r="V265" s="5">
        <v>41</v>
      </c>
      <c r="W265" s="5">
        <v>1</v>
      </c>
      <c r="X265" s="5">
        <v>3.3333333333333299</v>
      </c>
      <c r="Y265" s="5">
        <v>4.3333333333333304</v>
      </c>
      <c r="Z265" s="5">
        <v>602</v>
      </c>
      <c r="AA265" s="29" t="s">
        <v>2234</v>
      </c>
      <c r="AB265" s="34"/>
      <c r="AC265" s="29">
        <v>2430</v>
      </c>
      <c r="AD265" s="29">
        <v>302.54700000000003</v>
      </c>
      <c r="AE265" s="29">
        <v>8.0318100000000001</v>
      </c>
      <c r="AF265" s="29">
        <v>23.24</v>
      </c>
      <c r="AG265" s="29">
        <v>35.955840000000002</v>
      </c>
      <c r="AH265" s="29">
        <v>3.5955840000000001</v>
      </c>
      <c r="AI265" s="29">
        <v>0.124533</v>
      </c>
      <c r="AJ265" s="29">
        <v>0.194214</v>
      </c>
      <c r="AK265" s="29">
        <v>1.559536</v>
      </c>
      <c r="AL265" s="29">
        <v>6.0824999999999997E-2</v>
      </c>
      <c r="AM265" s="29">
        <v>4.2500000000000003E-2</v>
      </c>
      <c r="AN265" s="29">
        <v>12</v>
      </c>
      <c r="AO265" s="29">
        <v>3.9662999999999997E-2</v>
      </c>
      <c r="AP265" s="29">
        <v>2.3797959999999998</v>
      </c>
      <c r="AQ265" s="29">
        <v>33.374485999999997</v>
      </c>
      <c r="AR265" s="29">
        <v>2.6819329999999999</v>
      </c>
      <c r="AS265" s="29">
        <v>3.0143979999999999</v>
      </c>
      <c r="AT265" s="29">
        <v>67.583332999999996</v>
      </c>
      <c r="AU265" s="29">
        <v>72.576553000000004</v>
      </c>
      <c r="AV265" s="29">
        <v>4.0279000000000002E-2</v>
      </c>
      <c r="AW265" s="29">
        <v>1.8658999999999999E-2</v>
      </c>
      <c r="AX265" s="29">
        <v>44.225651999999997</v>
      </c>
      <c r="AY265" s="29">
        <v>28.862614000000001</v>
      </c>
      <c r="AZ265" s="29">
        <v>182.98746499999999</v>
      </c>
      <c r="BA265" s="29">
        <v>106.79281400000001</v>
      </c>
      <c r="BB265" s="29">
        <v>23.230027</v>
      </c>
      <c r="BC265" s="29">
        <v>23.540979</v>
      </c>
      <c r="BD265" s="29">
        <v>15.802631999999999</v>
      </c>
      <c r="BE265" s="29">
        <v>1.290994</v>
      </c>
      <c r="BF265" s="31"/>
    </row>
    <row r="266" spans="1:58" s="29" customFormat="1" x14ac:dyDescent="0.25">
      <c r="A266" s="29" t="s">
        <v>1206</v>
      </c>
      <c r="B266" s="29">
        <v>5</v>
      </c>
      <c r="C266" s="29" t="s">
        <v>4</v>
      </c>
      <c r="D266" s="29">
        <v>12</v>
      </c>
      <c r="E266" s="29" t="s">
        <v>1</v>
      </c>
      <c r="F266" s="29" t="s">
        <v>767</v>
      </c>
      <c r="G266" s="29" t="s">
        <v>244</v>
      </c>
      <c r="H266" s="12">
        <v>84.674438377250084</v>
      </c>
      <c r="I266" s="12">
        <v>97.625746422021791</v>
      </c>
      <c r="J266" s="5" t="s">
        <v>51</v>
      </c>
      <c r="K266" s="29">
        <v>4215</v>
      </c>
      <c r="L266" s="29">
        <v>53</v>
      </c>
      <c r="M266" s="29">
        <f t="shared" si="20"/>
        <v>1.2574139976275207</v>
      </c>
      <c r="N266" s="29">
        <v>0.12555714285714287</v>
      </c>
      <c r="O266" s="29">
        <v>3.0284398921971684E-2</v>
      </c>
      <c r="P266" s="29">
        <v>18.235534493730093</v>
      </c>
      <c r="Q266" s="29">
        <f t="shared" si="18"/>
        <v>8.0802167841807773</v>
      </c>
      <c r="R266" s="29">
        <v>0.57512757011682514</v>
      </c>
      <c r="S266" s="29">
        <f t="shared" si="19"/>
        <v>1.0322405587939287E-2</v>
      </c>
      <c r="T266" s="29">
        <v>0.94934891057094151</v>
      </c>
      <c r="U266" s="29">
        <v>6.97295</v>
      </c>
      <c r="V266" s="5">
        <v>41</v>
      </c>
      <c r="W266" s="5">
        <v>1</v>
      </c>
      <c r="X266" s="5">
        <v>3.3333333333333299</v>
      </c>
      <c r="Y266" s="5">
        <v>4.3333333333333304</v>
      </c>
      <c r="Z266" s="5">
        <v>602</v>
      </c>
      <c r="AA266" s="29" t="s">
        <v>2234</v>
      </c>
      <c r="AB266" s="34"/>
      <c r="AC266" s="29">
        <v>5522</v>
      </c>
      <c r="AD266" s="29">
        <v>302.54700000000003</v>
      </c>
      <c r="AE266" s="29">
        <v>18.251709999999999</v>
      </c>
      <c r="AF266" s="29">
        <v>55.19</v>
      </c>
      <c r="AG266" s="29">
        <v>135.930769</v>
      </c>
      <c r="AH266" s="29">
        <v>13.593076999999999</v>
      </c>
      <c r="AI266" s="29">
        <v>5.4785E-2</v>
      </c>
      <c r="AJ266" s="29">
        <v>3.2032999999999999E-2</v>
      </c>
      <c r="AK266" s="29">
        <v>0.58470200000000006</v>
      </c>
      <c r="AL266" s="29">
        <v>5.0025E-2</v>
      </c>
      <c r="AM266" s="29">
        <v>4.7500000000000001E-2</v>
      </c>
      <c r="AN266" s="29">
        <v>0</v>
      </c>
      <c r="AO266" s="29">
        <v>0</v>
      </c>
      <c r="AP266" s="29">
        <v>0</v>
      </c>
      <c r="AQ266" s="29">
        <v>0</v>
      </c>
      <c r="AR266" s="29">
        <v>0</v>
      </c>
      <c r="AS266" s="29">
        <v>0</v>
      </c>
      <c r="AT266" s="29">
        <v>0</v>
      </c>
      <c r="AU266" s="29">
        <v>0</v>
      </c>
      <c r="AV266" s="29">
        <v>0</v>
      </c>
      <c r="AW266" s="29">
        <v>0</v>
      </c>
      <c r="AX266" s="29">
        <v>0</v>
      </c>
      <c r="AY266" s="29">
        <v>0</v>
      </c>
      <c r="AZ266" s="29">
        <v>0</v>
      </c>
      <c r="BA266" s="29">
        <v>0</v>
      </c>
      <c r="BB266" s="29">
        <v>0</v>
      </c>
      <c r="BC266" s="29">
        <v>0</v>
      </c>
      <c r="BD266" s="29">
        <v>0</v>
      </c>
      <c r="BE266" s="29">
        <v>0</v>
      </c>
      <c r="BF266" s="31"/>
    </row>
    <row r="267" spans="1:58" s="29" customFormat="1" x14ac:dyDescent="0.25">
      <c r="A267" s="29" t="s">
        <v>1207</v>
      </c>
      <c r="B267" s="29">
        <v>5</v>
      </c>
      <c r="C267" s="29" t="s">
        <v>13</v>
      </c>
      <c r="D267" s="29">
        <v>11</v>
      </c>
      <c r="E267" s="29" t="s">
        <v>1</v>
      </c>
      <c r="F267" s="29" t="s">
        <v>767</v>
      </c>
      <c r="G267" s="29" t="s">
        <v>244</v>
      </c>
      <c r="H267" s="12">
        <v>84.674438377250084</v>
      </c>
      <c r="I267" s="12">
        <v>97.625746422021791</v>
      </c>
      <c r="J267" s="5" t="s">
        <v>52</v>
      </c>
      <c r="K267" s="29">
        <v>3828</v>
      </c>
      <c r="L267" s="29">
        <v>0</v>
      </c>
      <c r="M267" s="29">
        <f t="shared" si="20"/>
        <v>0</v>
      </c>
      <c r="N267" s="29">
        <v>0</v>
      </c>
      <c r="O267" s="29">
        <v>0</v>
      </c>
      <c r="P267" s="29">
        <v>18.280814696448676</v>
      </c>
      <c r="Q267" s="29">
        <f t="shared" si="18"/>
        <v>8.034936581462194</v>
      </c>
      <c r="R267" s="29">
        <v>0.35674541807516852</v>
      </c>
      <c r="S267" s="29">
        <f t="shared" si="19"/>
        <v>0.22870455762959591</v>
      </c>
      <c r="U267" s="29">
        <v>6.97295</v>
      </c>
      <c r="V267" s="5">
        <v>41</v>
      </c>
      <c r="W267" s="5">
        <v>1</v>
      </c>
      <c r="X267" s="5">
        <v>3.3333333333333299</v>
      </c>
      <c r="Y267" s="5">
        <v>4.3333333333333304</v>
      </c>
      <c r="Z267" s="5">
        <v>602</v>
      </c>
      <c r="AA267" s="29" t="s">
        <v>2234</v>
      </c>
      <c r="AB267" s="34"/>
      <c r="AC267" s="29">
        <v>5562</v>
      </c>
      <c r="AD267" s="29">
        <v>303.872275</v>
      </c>
      <c r="AE267" s="29">
        <v>18.303743000000001</v>
      </c>
      <c r="AF267" s="29">
        <v>55.61</v>
      </c>
      <c r="AG267" s="29">
        <v>153.86850799999999</v>
      </c>
      <c r="AH267" s="29">
        <v>15.386851</v>
      </c>
      <c r="AI267" s="29">
        <v>5.4626000000000001E-2</v>
      </c>
      <c r="AJ267" s="29">
        <v>1.9604E-2</v>
      </c>
      <c r="AK267" s="29">
        <v>0.35886899999999999</v>
      </c>
      <c r="AL267" s="29">
        <v>5.1825000000000003E-2</v>
      </c>
      <c r="AM267" s="29">
        <v>4.7500000000000001E-2</v>
      </c>
      <c r="AN267" s="29">
        <v>0</v>
      </c>
      <c r="AO267" s="29">
        <v>0</v>
      </c>
      <c r="AP267" s="29">
        <v>0</v>
      </c>
      <c r="AQ267" s="29">
        <v>0</v>
      </c>
      <c r="AR267" s="29">
        <v>0</v>
      </c>
      <c r="AS267" s="29">
        <v>0</v>
      </c>
      <c r="AT267" s="29">
        <v>0</v>
      </c>
      <c r="AU267" s="29">
        <v>0</v>
      </c>
      <c r="AV267" s="29">
        <v>0</v>
      </c>
      <c r="AW267" s="29">
        <v>0</v>
      </c>
      <c r="AX267" s="29">
        <v>0</v>
      </c>
      <c r="AY267" s="29">
        <v>0</v>
      </c>
      <c r="AZ267" s="29">
        <v>0</v>
      </c>
      <c r="BA267" s="29">
        <v>0</v>
      </c>
      <c r="BB267" s="29">
        <v>0</v>
      </c>
      <c r="BC267" s="29">
        <v>0</v>
      </c>
      <c r="BD267" s="29">
        <v>0</v>
      </c>
      <c r="BE267" s="29">
        <v>0</v>
      </c>
      <c r="BF267" s="31"/>
    </row>
    <row r="268" spans="1:58" s="29" customFormat="1" x14ac:dyDescent="0.25">
      <c r="A268" s="29" t="s">
        <v>1207</v>
      </c>
      <c r="B268" s="29">
        <v>5</v>
      </c>
      <c r="C268" s="29" t="s">
        <v>28</v>
      </c>
      <c r="D268" s="29">
        <v>15</v>
      </c>
      <c r="E268" s="29" t="s">
        <v>1</v>
      </c>
      <c r="F268" s="29" t="s">
        <v>767</v>
      </c>
      <c r="G268" s="29" t="s">
        <v>244</v>
      </c>
      <c r="H268" s="12">
        <v>84.674438377250084</v>
      </c>
      <c r="I268" s="12">
        <v>97.625746422021791</v>
      </c>
      <c r="J268" s="5" t="s">
        <v>52</v>
      </c>
      <c r="K268" s="29">
        <v>13764</v>
      </c>
      <c r="L268" s="29">
        <v>31</v>
      </c>
      <c r="M268" s="29">
        <f t="shared" si="20"/>
        <v>0.22522522522522523</v>
      </c>
      <c r="N268" s="29">
        <v>3.6031250000011283E-2</v>
      </c>
      <c r="O268" s="29">
        <v>1.9102209714157443E-2</v>
      </c>
      <c r="P268" s="29">
        <v>65.73070362641576</v>
      </c>
      <c r="Q268" s="29">
        <f t="shared" si="18"/>
        <v>39.41495234850489</v>
      </c>
      <c r="R268" s="29">
        <v>0.46045522370733066</v>
      </c>
      <c r="S268" s="29">
        <f t="shared" si="19"/>
        <v>0.12499475199743376</v>
      </c>
      <c r="U268" s="29">
        <v>6.97295</v>
      </c>
      <c r="V268" s="5">
        <v>41</v>
      </c>
      <c r="W268" s="5">
        <v>1</v>
      </c>
      <c r="X268" s="5">
        <v>3.3333333333333299</v>
      </c>
      <c r="Y268" s="5">
        <v>4.3333333333333304</v>
      </c>
      <c r="Z268" s="5">
        <v>602</v>
      </c>
      <c r="AA268" s="29" t="s">
        <v>2234</v>
      </c>
      <c r="AB268" s="34"/>
      <c r="AC268" s="29">
        <v>19985</v>
      </c>
      <c r="AD268" s="29">
        <v>303.872275</v>
      </c>
      <c r="AE268" s="29">
        <v>65.767764</v>
      </c>
      <c r="AF268" s="29">
        <v>199.84</v>
      </c>
      <c r="AG268" s="29">
        <v>961.21240899999998</v>
      </c>
      <c r="AH268" s="29">
        <v>96.121240999999998</v>
      </c>
      <c r="AI268" s="29">
        <v>1.5204000000000001E-2</v>
      </c>
      <c r="AJ268" s="29">
        <v>6.875E-3</v>
      </c>
      <c r="AK268" s="29">
        <v>0.45221299999999998</v>
      </c>
      <c r="AL268" s="29">
        <v>1.405E-2</v>
      </c>
      <c r="AM268" s="29">
        <v>1.2500000000000001E-2</v>
      </c>
      <c r="AN268" s="29">
        <v>0</v>
      </c>
      <c r="AO268" s="29">
        <v>0</v>
      </c>
      <c r="AP268" s="29">
        <v>0</v>
      </c>
      <c r="AQ268" s="29">
        <v>0</v>
      </c>
      <c r="AR268" s="29">
        <v>0</v>
      </c>
      <c r="AS268" s="29">
        <v>0</v>
      </c>
      <c r="AT268" s="29">
        <v>0</v>
      </c>
      <c r="AU268" s="29">
        <v>0</v>
      </c>
      <c r="AV268" s="29">
        <v>0</v>
      </c>
      <c r="AW268" s="29">
        <v>0</v>
      </c>
      <c r="AX268" s="29">
        <v>0</v>
      </c>
      <c r="AY268" s="29">
        <v>0</v>
      </c>
      <c r="AZ268" s="29">
        <v>0</v>
      </c>
      <c r="BA268" s="29">
        <v>0</v>
      </c>
      <c r="BB268" s="29">
        <v>0</v>
      </c>
      <c r="BC268" s="29">
        <v>0</v>
      </c>
      <c r="BD268" s="29">
        <v>0</v>
      </c>
      <c r="BE268" s="29">
        <v>0</v>
      </c>
      <c r="BF268" s="31"/>
    </row>
    <row r="269" spans="1:58" s="29" customFormat="1" x14ac:dyDescent="0.25">
      <c r="A269" s="29" t="s">
        <v>1207</v>
      </c>
      <c r="B269" s="29">
        <v>5</v>
      </c>
      <c r="C269" s="29" t="s">
        <v>11</v>
      </c>
      <c r="D269" s="29">
        <v>16</v>
      </c>
      <c r="E269" s="29" t="s">
        <v>1</v>
      </c>
      <c r="F269" s="29" t="s">
        <v>767</v>
      </c>
      <c r="G269" s="29" t="s">
        <v>244</v>
      </c>
      <c r="H269" s="12">
        <v>84.674438377250084</v>
      </c>
      <c r="I269" s="12">
        <v>97.625746422021791</v>
      </c>
      <c r="J269" s="5" t="s">
        <v>52</v>
      </c>
      <c r="K269" s="29">
        <v>7878</v>
      </c>
      <c r="L269" s="29">
        <v>359</v>
      </c>
      <c r="M269" s="29">
        <f t="shared" si="20"/>
        <v>4.5569941609545568</v>
      </c>
      <c r="N269" s="29">
        <v>3.0869696969695225E-2</v>
      </c>
      <c r="O269" s="29">
        <v>0.31518646028359781</v>
      </c>
      <c r="P269" s="29">
        <v>37.621802032033088</v>
      </c>
      <c r="Q269" s="29">
        <f t="shared" si="18"/>
        <v>11.306050754122218</v>
      </c>
      <c r="R269" s="29">
        <v>1.0217186024485545</v>
      </c>
      <c r="S269" s="29">
        <f t="shared" si="19"/>
        <v>0.43626862674379008</v>
      </c>
      <c r="U269" s="29">
        <v>6.97295</v>
      </c>
      <c r="V269" s="5">
        <v>41</v>
      </c>
      <c r="W269" s="5">
        <v>1</v>
      </c>
      <c r="X269" s="5">
        <v>3.3333333333333299</v>
      </c>
      <c r="Y269" s="5">
        <v>4.3333333333333304</v>
      </c>
      <c r="Z269" s="5">
        <v>602</v>
      </c>
      <c r="AA269" s="29" t="s">
        <v>2234</v>
      </c>
      <c r="AB269" s="34"/>
      <c r="AC269" s="29">
        <v>11343</v>
      </c>
      <c r="AD269" s="29">
        <v>303.872275</v>
      </c>
      <c r="AE269" s="29">
        <v>37.328183000000003</v>
      </c>
      <c r="AF269" s="29">
        <v>113.42</v>
      </c>
      <c r="AG269" s="29">
        <v>349.48680000000002</v>
      </c>
      <c r="AH269" s="29">
        <v>34.948680000000003</v>
      </c>
      <c r="AI269" s="29">
        <v>2.6789E-2</v>
      </c>
      <c r="AJ269" s="29">
        <v>2.7668000000000002E-2</v>
      </c>
      <c r="AK269" s="29">
        <v>1.03281</v>
      </c>
      <c r="AL269" s="29">
        <v>1.9637999999999999E-2</v>
      </c>
      <c r="AM269" s="29">
        <v>1.2500000000000001E-2</v>
      </c>
      <c r="AN269" s="29">
        <v>6</v>
      </c>
      <c r="AO269" s="29">
        <v>1.9744999999999999E-2</v>
      </c>
      <c r="AP269" s="29">
        <v>1.1847080000000001</v>
      </c>
      <c r="AQ269" s="29">
        <v>2.3538749999999999</v>
      </c>
      <c r="AR269" s="29">
        <v>0.45237899999999998</v>
      </c>
      <c r="AS269" s="29">
        <v>0.122503</v>
      </c>
      <c r="AT269" s="29">
        <v>44.5</v>
      </c>
      <c r="AU269" s="29">
        <v>12.373358</v>
      </c>
      <c r="AV269" s="29">
        <v>1.04E-2</v>
      </c>
      <c r="AW269" s="29">
        <v>5.6309999999999997E-3</v>
      </c>
      <c r="AX269" s="29">
        <v>95.851609999999994</v>
      </c>
      <c r="AY269" s="29">
        <v>3.6458889999999999</v>
      </c>
      <c r="AZ269" s="29">
        <v>299.59038500000003</v>
      </c>
      <c r="BA269" s="29">
        <v>25.595645999999999</v>
      </c>
      <c r="BB269" s="29">
        <v>24.29081</v>
      </c>
      <c r="BC269" s="29">
        <v>53.375605999999998</v>
      </c>
      <c r="BD269" s="29">
        <v>7.7617760000000002</v>
      </c>
      <c r="BE269" s="29">
        <v>1.825742</v>
      </c>
      <c r="BF269" s="31"/>
    </row>
    <row r="270" spans="1:58" s="29" customFormat="1" x14ac:dyDescent="0.25">
      <c r="A270" s="29" t="s">
        <v>1208</v>
      </c>
      <c r="B270" s="29">
        <v>5</v>
      </c>
      <c r="C270" s="29" t="s">
        <v>9</v>
      </c>
      <c r="D270" s="29">
        <v>2</v>
      </c>
      <c r="E270" s="29" t="s">
        <v>1</v>
      </c>
      <c r="F270" s="29" t="s">
        <v>767</v>
      </c>
      <c r="G270" s="29" t="s">
        <v>244</v>
      </c>
      <c r="H270" s="12">
        <v>84.674438377250084</v>
      </c>
      <c r="I270" s="12">
        <v>97.625746422021791</v>
      </c>
      <c r="J270" s="5" t="s">
        <v>51</v>
      </c>
      <c r="K270" s="29">
        <v>6475</v>
      </c>
      <c r="L270" s="29">
        <v>79</v>
      </c>
      <c r="M270" s="29">
        <f t="shared" si="20"/>
        <v>1.2200772200772201</v>
      </c>
      <c r="N270" s="29">
        <v>2.9739705882355888E-2</v>
      </c>
      <c r="O270" s="29">
        <v>7.9304057666532979E-2</v>
      </c>
      <c r="P270" s="29">
        <v>30.205516081811826</v>
      </c>
      <c r="Q270" s="29">
        <f t="shared" si="18"/>
        <v>3.889764803900956</v>
      </c>
      <c r="R270" s="29">
        <v>0.48523858166435418</v>
      </c>
      <c r="S270" s="29">
        <f t="shared" si="19"/>
        <v>0.10021139404041024</v>
      </c>
      <c r="T270" s="29">
        <v>0.73508189135428581</v>
      </c>
      <c r="U270" s="29">
        <v>6.97295</v>
      </c>
      <c r="V270" s="5">
        <v>41</v>
      </c>
      <c r="W270" s="5">
        <v>1</v>
      </c>
      <c r="X270" s="5">
        <v>3.3333333333333299</v>
      </c>
      <c r="Y270" s="5">
        <v>4.3333333333333304</v>
      </c>
      <c r="Z270" s="5">
        <v>602</v>
      </c>
      <c r="AA270" s="29" t="s">
        <v>2234</v>
      </c>
      <c r="AB270" s="34"/>
      <c r="AC270" s="29">
        <v>9060</v>
      </c>
      <c r="AD270" s="29">
        <v>302.18714999999997</v>
      </c>
      <c r="AE270" s="29">
        <v>29.98142</v>
      </c>
      <c r="AF270" s="29">
        <v>90.59</v>
      </c>
      <c r="AG270" s="29">
        <v>316.166605</v>
      </c>
      <c r="AH270" s="29">
        <v>31.61666</v>
      </c>
      <c r="AI270" s="29">
        <v>3.3348000000000003E-2</v>
      </c>
      <c r="AJ270" s="29">
        <v>1.5675000000000001E-2</v>
      </c>
      <c r="AK270" s="29">
        <v>0.47004099999999999</v>
      </c>
      <c r="AL270" s="29">
        <v>3.1274999999999997E-2</v>
      </c>
      <c r="AM270" s="29">
        <v>3.2500000000000001E-2</v>
      </c>
      <c r="AN270" s="29">
        <v>2</v>
      </c>
      <c r="AO270" s="29">
        <v>6.6179999999999998E-3</v>
      </c>
      <c r="AP270" s="29">
        <v>0.39710499999999999</v>
      </c>
      <c r="AQ270" s="29">
        <v>0.88300199999999995</v>
      </c>
      <c r="AR270" s="29">
        <v>0.59296199999999999</v>
      </c>
      <c r="AS270" s="29">
        <v>0.32885799999999998</v>
      </c>
      <c r="AT270" s="29">
        <v>40</v>
      </c>
      <c r="AU270" s="29">
        <v>16.970562999999999</v>
      </c>
      <c r="AV270" s="29">
        <v>1.5204000000000001E-2</v>
      </c>
      <c r="AW270" s="29">
        <v>8.2620000000000002E-3</v>
      </c>
      <c r="AX270" s="29">
        <v>68.346151000000006</v>
      </c>
      <c r="AY270" s="29">
        <v>9.2848950000000006</v>
      </c>
      <c r="AZ270" s="29">
        <v>1081.871345</v>
      </c>
      <c r="BA270" s="29">
        <v>41.351273999999997</v>
      </c>
      <c r="BB270" s="29">
        <v>14.254625000000001</v>
      </c>
      <c r="BC270" s="29">
        <v>0</v>
      </c>
      <c r="BD270" s="29">
        <v>5.4793669999999999</v>
      </c>
      <c r="BE270" s="29">
        <v>0.74535600000000002</v>
      </c>
      <c r="BF270" s="31"/>
    </row>
    <row r="271" spans="1:58" s="29" customFormat="1" x14ac:dyDescent="0.25">
      <c r="A271" s="29" t="s">
        <v>1208</v>
      </c>
      <c r="B271" s="29">
        <v>5</v>
      </c>
      <c r="C271" s="29" t="s">
        <v>256</v>
      </c>
      <c r="D271" s="29">
        <v>2</v>
      </c>
      <c r="E271" s="29" t="s">
        <v>7</v>
      </c>
      <c r="F271" s="29" t="s">
        <v>767</v>
      </c>
      <c r="G271" s="29" t="s">
        <v>244</v>
      </c>
      <c r="H271" s="12">
        <v>84.674438377250084</v>
      </c>
      <c r="I271" s="12">
        <v>97.625746422021791</v>
      </c>
      <c r="J271" s="5" t="s">
        <v>50</v>
      </c>
      <c r="K271" s="29">
        <v>8312</v>
      </c>
      <c r="L271" s="29">
        <v>10</v>
      </c>
      <c r="M271" s="29">
        <f t="shared" si="20"/>
        <v>0.1203079884504331</v>
      </c>
      <c r="N271" s="29">
        <v>3.2387500000012892E-2</v>
      </c>
      <c r="O271" s="29">
        <v>9.3298891372391741E-3</v>
      </c>
      <c r="P271" s="29">
        <v>38.775019254366008</v>
      </c>
      <c r="Q271" s="29">
        <f t="shared" si="18"/>
        <v>12.459267976455138</v>
      </c>
      <c r="R271" s="29">
        <v>0.53289755192770427</v>
      </c>
      <c r="S271" s="29">
        <f t="shared" si="19"/>
        <v>5.2552423777060153E-2</v>
      </c>
      <c r="T271" s="29">
        <v>0.69616000846454373</v>
      </c>
      <c r="U271" s="29">
        <v>6.97295</v>
      </c>
      <c r="V271" s="5">
        <v>41</v>
      </c>
      <c r="W271" s="5">
        <v>1</v>
      </c>
      <c r="X271" s="5">
        <v>3.3333333333333299</v>
      </c>
      <c r="Y271" s="5">
        <v>4.3333333333333304</v>
      </c>
      <c r="Z271" s="5">
        <v>602</v>
      </c>
      <c r="AA271" s="29" t="s">
        <v>2234</v>
      </c>
      <c r="AB271" s="34"/>
      <c r="AC271" s="29">
        <v>11761</v>
      </c>
      <c r="AD271" s="29">
        <v>302.18714999999997</v>
      </c>
      <c r="AE271" s="29">
        <v>38.919589999999999</v>
      </c>
      <c r="AF271" s="29">
        <v>117.6</v>
      </c>
      <c r="AG271" s="29">
        <v>421.18611099999998</v>
      </c>
      <c r="AH271" s="29">
        <v>42.118611000000001</v>
      </c>
      <c r="AI271" s="29">
        <v>2.5693000000000001E-2</v>
      </c>
      <c r="AJ271" s="29">
        <v>1.3851E-2</v>
      </c>
      <c r="AK271" s="29">
        <v>0.53911699999999996</v>
      </c>
      <c r="AL271" s="29">
        <v>2.2925000000000001E-2</v>
      </c>
      <c r="AM271" s="29">
        <v>2.2499999999999999E-2</v>
      </c>
      <c r="AN271" s="29">
        <v>0</v>
      </c>
      <c r="AO271" s="29">
        <v>0</v>
      </c>
      <c r="AP271" s="29">
        <v>0</v>
      </c>
      <c r="AQ271" s="29">
        <v>0</v>
      </c>
      <c r="AR271" s="29">
        <v>0</v>
      </c>
      <c r="AS271" s="29">
        <v>0</v>
      </c>
      <c r="AT271" s="29">
        <v>0</v>
      </c>
      <c r="AU271" s="29">
        <v>0</v>
      </c>
      <c r="AV271" s="29">
        <v>0</v>
      </c>
      <c r="AW271" s="29">
        <v>0</v>
      </c>
      <c r="AX271" s="29">
        <v>0</v>
      </c>
      <c r="AY271" s="29">
        <v>0</v>
      </c>
      <c r="AZ271" s="29">
        <v>0</v>
      </c>
      <c r="BA271" s="29">
        <v>0</v>
      </c>
      <c r="BB271" s="29">
        <v>0</v>
      </c>
      <c r="BC271" s="29">
        <v>0</v>
      </c>
      <c r="BD271" s="29">
        <v>0</v>
      </c>
      <c r="BE271" s="29">
        <v>0</v>
      </c>
      <c r="BF271" s="31"/>
    </row>
    <row r="272" spans="1:58" s="29" customFormat="1" x14ac:dyDescent="0.25">
      <c r="A272" s="29" t="s">
        <v>1208</v>
      </c>
      <c r="B272" s="29">
        <v>5</v>
      </c>
      <c r="C272" s="29" t="s">
        <v>2</v>
      </c>
      <c r="D272" s="29">
        <v>3</v>
      </c>
      <c r="E272" s="29" t="s">
        <v>1</v>
      </c>
      <c r="F272" s="29" t="s">
        <v>767</v>
      </c>
      <c r="G272" s="29" t="s">
        <v>244</v>
      </c>
      <c r="H272" s="12">
        <v>84.674438377250084</v>
      </c>
      <c r="I272" s="12">
        <v>97.625746422021791</v>
      </c>
      <c r="J272" s="5" t="s">
        <v>52</v>
      </c>
      <c r="K272" s="29">
        <v>7510</v>
      </c>
      <c r="L272" s="29">
        <v>90</v>
      </c>
      <c r="M272" s="29">
        <f t="shared" si="20"/>
        <v>1.1984021304926764</v>
      </c>
      <c r="N272" s="29">
        <v>0.12153749999999992</v>
      </c>
      <c r="O272" s="29">
        <v>2.7989667411717521E-2</v>
      </c>
      <c r="P272" s="29">
        <v>35.033733710333095</v>
      </c>
      <c r="Q272" s="29">
        <f t="shared" si="18"/>
        <v>8.7179824324222253</v>
      </c>
      <c r="R272" s="29">
        <v>0.49066944384378958</v>
      </c>
      <c r="S272" s="29">
        <f t="shared" si="19"/>
        <v>9.4780531860974848E-2</v>
      </c>
      <c r="T272" s="29">
        <v>0.95321804518032782</v>
      </c>
      <c r="U272" s="29">
        <v>6.97295</v>
      </c>
      <c r="V272" s="5">
        <v>41</v>
      </c>
      <c r="W272" s="5">
        <v>1</v>
      </c>
      <c r="X272" s="5">
        <v>3.3333333333333299</v>
      </c>
      <c r="Y272" s="5">
        <v>4.3333333333333304</v>
      </c>
      <c r="Z272" s="5">
        <v>602</v>
      </c>
      <c r="AA272" s="29" t="s">
        <v>2234</v>
      </c>
      <c r="AB272" s="34"/>
      <c r="AC272" s="29">
        <v>10687</v>
      </c>
      <c r="AD272" s="29">
        <v>302.18714999999997</v>
      </c>
      <c r="AE272" s="29">
        <v>35.365501000000002</v>
      </c>
      <c r="AF272" s="29">
        <v>106.86</v>
      </c>
      <c r="AG272" s="29">
        <v>396.77930900000001</v>
      </c>
      <c r="AH272" s="29">
        <v>39.677931000000001</v>
      </c>
      <c r="AI272" s="29">
        <v>2.8275999999999999E-2</v>
      </c>
      <c r="AJ272" s="29">
        <v>1.3527000000000001E-2</v>
      </c>
      <c r="AK272" s="29">
        <v>0.47840100000000002</v>
      </c>
      <c r="AL272" s="29">
        <v>2.6224999999999998E-2</v>
      </c>
      <c r="AM272" s="29">
        <v>2.2499999999999999E-2</v>
      </c>
      <c r="AN272" s="29">
        <v>1</v>
      </c>
      <c r="AO272" s="29">
        <v>3.3089999999999999E-3</v>
      </c>
      <c r="AP272" s="29">
        <v>0.19855200000000001</v>
      </c>
      <c r="AQ272" s="29">
        <v>2.1334330000000001</v>
      </c>
      <c r="AR272" s="29">
        <v>2.4108999999999998</v>
      </c>
      <c r="AS272" s="29">
        <v>0</v>
      </c>
      <c r="AT272" s="29">
        <v>228</v>
      </c>
      <c r="AU272" s="29">
        <v>0</v>
      </c>
      <c r="AV272" s="29">
        <v>1.0621E-2</v>
      </c>
      <c r="AW272" s="29">
        <v>4.5979999999999997E-3</v>
      </c>
      <c r="AX272" s="29">
        <v>94.155709000000002</v>
      </c>
      <c r="AY272" s="29">
        <v>0</v>
      </c>
      <c r="AZ272" s="29">
        <v>298.50746299999997</v>
      </c>
      <c r="BA272" s="29">
        <v>0</v>
      </c>
      <c r="BB272" s="29">
        <v>0</v>
      </c>
      <c r="BC272" s="29">
        <v>0</v>
      </c>
      <c r="BD272" s="29">
        <v>36.782668000000001</v>
      </c>
      <c r="BE272" s="29">
        <v>0.37267800000000001</v>
      </c>
      <c r="BF272" s="31"/>
    </row>
    <row r="273" spans="1:58" s="29" customFormat="1" x14ac:dyDescent="0.25">
      <c r="A273" s="29" t="s">
        <v>1208</v>
      </c>
      <c r="B273" s="29">
        <v>5</v>
      </c>
      <c r="C273" s="29" t="s">
        <v>15</v>
      </c>
      <c r="D273" s="29">
        <v>6</v>
      </c>
      <c r="E273" s="29" t="s">
        <v>1</v>
      </c>
      <c r="F273" s="29" t="s">
        <v>767</v>
      </c>
      <c r="G273" s="29" t="s">
        <v>244</v>
      </c>
      <c r="H273" s="12">
        <v>84.674438377250084</v>
      </c>
      <c r="I273" s="12">
        <v>97.625746422021791</v>
      </c>
      <c r="J273" s="5" t="s">
        <v>52</v>
      </c>
      <c r="K273" s="29">
        <v>10476</v>
      </c>
      <c r="L273" s="29">
        <v>88</v>
      </c>
      <c r="M273" s="29">
        <f t="shared" si="20"/>
        <v>0.84001527300496381</v>
      </c>
      <c r="N273" s="29">
        <v>5.4455000000000101E-2</v>
      </c>
      <c r="O273" s="29">
        <v>4.6649445686195869E-2</v>
      </c>
      <c r="P273" s="29">
        <v>48.869959300858795</v>
      </c>
      <c r="Q273" s="29">
        <f t="shared" si="18"/>
        <v>22.554208022947925</v>
      </c>
      <c r="R273" s="29">
        <v>0.51360391934465854</v>
      </c>
      <c r="S273" s="29">
        <f t="shared" si="19"/>
        <v>7.1846056360105881E-2</v>
      </c>
      <c r="T273" s="29">
        <v>1.0088374830557538</v>
      </c>
      <c r="U273" s="29">
        <v>6.97295</v>
      </c>
      <c r="V273" s="5">
        <v>41</v>
      </c>
      <c r="W273" s="5">
        <v>1</v>
      </c>
      <c r="X273" s="5">
        <v>3.3333333333333299</v>
      </c>
      <c r="Y273" s="5">
        <v>4.3333333333333304</v>
      </c>
      <c r="Z273" s="5">
        <v>602</v>
      </c>
      <c r="AA273" s="29" t="s">
        <v>2234</v>
      </c>
      <c r="AB273" s="34"/>
      <c r="AC273" s="29">
        <v>14707</v>
      </c>
      <c r="AD273" s="29">
        <v>302.18714999999997</v>
      </c>
      <c r="AE273" s="29">
        <v>48.668515999999997</v>
      </c>
      <c r="AF273" s="29">
        <v>147.06</v>
      </c>
      <c r="AG273" s="29">
        <v>590.38856399999997</v>
      </c>
      <c r="AH273" s="29">
        <v>59.038856000000003</v>
      </c>
      <c r="AI273" s="29">
        <v>2.0544E-2</v>
      </c>
      <c r="AJ273" s="29">
        <v>1.0258E-2</v>
      </c>
      <c r="AK273" s="29">
        <v>0.49932700000000002</v>
      </c>
      <c r="AL273" s="29">
        <v>1.8825000000000001E-2</v>
      </c>
      <c r="AM273" s="29">
        <v>1.7500000000000002E-2</v>
      </c>
      <c r="AN273" s="29">
        <v>2</v>
      </c>
      <c r="AO273" s="29">
        <v>6.6179999999999998E-3</v>
      </c>
      <c r="AP273" s="29">
        <v>0.39710499999999999</v>
      </c>
      <c r="AQ273" s="29">
        <v>0.71394599999999997</v>
      </c>
      <c r="AR273" s="29">
        <v>0.53976299999999999</v>
      </c>
      <c r="AS273" s="29">
        <v>0.38100699999999998</v>
      </c>
      <c r="AT273" s="29">
        <v>52.5</v>
      </c>
      <c r="AU273" s="29">
        <v>28.991378000000001</v>
      </c>
      <c r="AV273" s="29">
        <v>1.0481000000000001E-2</v>
      </c>
      <c r="AW273" s="29">
        <v>3.6879999999999999E-3</v>
      </c>
      <c r="AX273" s="29">
        <v>101.822845</v>
      </c>
      <c r="AY273" s="29">
        <v>18.163209999999999</v>
      </c>
      <c r="AZ273" s="29">
        <v>225.104446</v>
      </c>
      <c r="BA273" s="29">
        <v>39.682989999999997</v>
      </c>
      <c r="BB273" s="29">
        <v>83.942250000000001</v>
      </c>
      <c r="BC273" s="29">
        <v>0</v>
      </c>
      <c r="BD273" s="29">
        <v>5.5395719999999997</v>
      </c>
      <c r="BE273" s="29">
        <v>0.47140500000000002</v>
      </c>
      <c r="BF273" s="31"/>
    </row>
    <row r="274" spans="1:58" s="29" customFormat="1" x14ac:dyDescent="0.25">
      <c r="A274" s="29" t="s">
        <v>1208</v>
      </c>
      <c r="B274" s="29">
        <v>5</v>
      </c>
      <c r="C274" s="29" t="s">
        <v>17</v>
      </c>
      <c r="D274" s="29">
        <v>6</v>
      </c>
      <c r="E274" s="29" t="s">
        <v>1</v>
      </c>
      <c r="F274" s="29" t="s">
        <v>767</v>
      </c>
      <c r="G274" s="29" t="s">
        <v>244</v>
      </c>
      <c r="H274" s="12">
        <v>84.674438377250084</v>
      </c>
      <c r="I274" s="12">
        <v>97.625746422021791</v>
      </c>
      <c r="J274" s="5" t="s">
        <v>52</v>
      </c>
      <c r="K274" s="29">
        <v>7044</v>
      </c>
      <c r="L274" s="29">
        <v>359</v>
      </c>
      <c r="M274" s="29">
        <f t="shared" si="20"/>
        <v>5.0965360590573532</v>
      </c>
      <c r="N274" s="29">
        <v>3.4262313432836727E-2</v>
      </c>
      <c r="O274" s="29">
        <v>0.31255128609751232</v>
      </c>
      <c r="P274" s="29">
        <v>32.859869541356368</v>
      </c>
      <c r="Q274" s="29">
        <f>ABS(P274-$P$277)</f>
        <v>6.5441182634454975</v>
      </c>
      <c r="R274" s="29">
        <v>1.0161908700816684</v>
      </c>
      <c r="S274" s="29">
        <f>ABS(R274-$R$277)</f>
        <v>0.43074089437690399</v>
      </c>
      <c r="T274" s="29">
        <v>0.96207292782749532</v>
      </c>
      <c r="U274" s="29">
        <v>6.97295</v>
      </c>
      <c r="V274" s="5">
        <v>41</v>
      </c>
      <c r="W274" s="5">
        <v>1</v>
      </c>
      <c r="X274" s="5">
        <v>3.3333333333333299</v>
      </c>
      <c r="Y274" s="5">
        <v>4.3333333333333304</v>
      </c>
      <c r="Z274" s="5">
        <v>602</v>
      </c>
      <c r="AA274" s="29" t="s">
        <v>2234</v>
      </c>
      <c r="AB274" s="34"/>
      <c r="AC274" s="29">
        <v>9654</v>
      </c>
      <c r="AD274" s="29">
        <v>302.18714999999997</v>
      </c>
      <c r="AE274" s="29">
        <v>31.947089999999999</v>
      </c>
      <c r="AF274" s="29">
        <v>96.5</v>
      </c>
      <c r="AG274" s="29">
        <v>272.32871699999998</v>
      </c>
      <c r="AH274" s="29">
        <v>27.232872</v>
      </c>
      <c r="AI274" s="29">
        <v>3.1294000000000002E-2</v>
      </c>
      <c r="AJ274" s="29">
        <v>3.3110000000000001E-2</v>
      </c>
      <c r="AK274" s="29">
        <v>1.0580400000000001</v>
      </c>
      <c r="AL274" s="29">
        <v>2.2724999999999999E-2</v>
      </c>
      <c r="AM274" s="29">
        <v>1.2500000000000001E-2</v>
      </c>
      <c r="AN274" s="29">
        <v>1</v>
      </c>
      <c r="AO274" s="29">
        <v>3.3089999999999999E-3</v>
      </c>
      <c r="AP274" s="29">
        <v>0.19855200000000001</v>
      </c>
      <c r="AQ274" s="29">
        <v>0.16573399999999999</v>
      </c>
      <c r="AR274" s="29">
        <v>0.13062499999999999</v>
      </c>
      <c r="AS274" s="29">
        <v>0</v>
      </c>
      <c r="AT274" s="29">
        <v>16</v>
      </c>
      <c r="AU274" s="29">
        <v>0</v>
      </c>
      <c r="AV274" s="29">
        <v>8.7080000000000005E-3</v>
      </c>
      <c r="AW274" s="29">
        <v>5.0229999999999997E-3</v>
      </c>
      <c r="AX274" s="29">
        <v>114.832536</v>
      </c>
      <c r="AY274" s="29">
        <v>0</v>
      </c>
      <c r="AZ274" s="29">
        <v>285.71428600000002</v>
      </c>
      <c r="BA274" s="29">
        <v>0</v>
      </c>
      <c r="BB274" s="29">
        <v>0</v>
      </c>
      <c r="BC274" s="29">
        <v>0</v>
      </c>
      <c r="BD274" s="29">
        <v>5.0856880000000002</v>
      </c>
      <c r="BE274" s="29">
        <v>0.37267800000000001</v>
      </c>
      <c r="BF274" s="31"/>
    </row>
    <row r="275" spans="1:58" s="29" customFormat="1" x14ac:dyDescent="0.25">
      <c r="H275" s="12"/>
      <c r="I275" s="12"/>
      <c r="J275" s="5"/>
      <c r="AB275" s="34"/>
      <c r="BF275" s="31"/>
    </row>
    <row r="276" spans="1:58" s="29" customFormat="1" x14ac:dyDescent="0.25">
      <c r="H276" s="12"/>
      <c r="I276" s="12"/>
      <c r="J276" s="5"/>
      <c r="P276" s="10" t="s">
        <v>2140</v>
      </c>
      <c r="Q276" s="10" t="s">
        <v>2141</v>
      </c>
      <c r="R276" s="10" t="s">
        <v>2142</v>
      </c>
      <c r="S276" s="10" t="s">
        <v>2143</v>
      </c>
      <c r="AB276" s="34"/>
      <c r="BF276" s="31"/>
    </row>
    <row r="277" spans="1:58" s="29" customFormat="1" x14ac:dyDescent="0.25">
      <c r="H277" s="12"/>
      <c r="I277" s="12"/>
      <c r="J277" s="5"/>
      <c r="O277" s="10"/>
      <c r="P277" s="5">
        <f>MEDIAN(P3:P274)</f>
        <v>26.31575127791087</v>
      </c>
      <c r="Q277" s="5">
        <f>MEDIAN(Q3:Q274)</f>
        <v>12.38535616578859</v>
      </c>
      <c r="R277" s="5">
        <f>MEDIAN(R3:R274)</f>
        <v>0.58544997570476442</v>
      </c>
      <c r="S277" s="5">
        <f>MEDIAN(S3:S274)</f>
        <v>0.14627509944011036</v>
      </c>
      <c r="AB277" s="34"/>
      <c r="BF277" s="31"/>
    </row>
    <row r="278" spans="1:58" x14ac:dyDescent="0.25">
      <c r="J278" s="5"/>
      <c r="K278" s="29"/>
    </row>
    <row r="279" spans="1:58" x14ac:dyDescent="0.25">
      <c r="J279" s="5"/>
      <c r="K279" s="29"/>
      <c r="L279" s="10"/>
      <c r="M279" s="10"/>
      <c r="O279" s="10" t="s">
        <v>1115</v>
      </c>
      <c r="P279" s="10" t="s">
        <v>1969</v>
      </c>
      <c r="Q279" s="10"/>
    </row>
    <row r="280" spans="1:58" x14ac:dyDescent="0.25">
      <c r="J280" s="5"/>
      <c r="L280" s="10"/>
      <c r="M280" s="10"/>
      <c r="O280" s="10" t="s">
        <v>1621</v>
      </c>
      <c r="P280" s="10" t="s">
        <v>1508</v>
      </c>
      <c r="Q280" s="10"/>
      <c r="R280" s="10" t="s">
        <v>1509</v>
      </c>
      <c r="S280" s="10"/>
      <c r="U280" s="10"/>
      <c r="V280" s="10"/>
      <c r="W280" s="10"/>
      <c r="X280" s="10"/>
      <c r="Y280" s="10"/>
      <c r="Z280" s="10"/>
      <c r="AA280" s="10"/>
      <c r="AC280" s="10"/>
    </row>
    <row r="281" spans="1:58" x14ac:dyDescent="0.25">
      <c r="J281" s="5"/>
      <c r="L281" s="29">
        <f>COUNTIF(M3:M49, "&gt;3.92475363")</f>
        <v>6</v>
      </c>
      <c r="M281" s="29">
        <f>COUNT(M3:M49)</f>
        <v>47</v>
      </c>
      <c r="N281" s="29">
        <v>1</v>
      </c>
      <c r="O281" s="10" t="s">
        <v>828</v>
      </c>
      <c r="P281" s="29">
        <f>MEDIAN(P3:P49)</f>
        <v>27.391461480750898</v>
      </c>
      <c r="R281" s="29">
        <f>MEDIAN(R3:R49)</f>
        <v>0.50269378790364105</v>
      </c>
      <c r="AE281" s="29"/>
      <c r="AF281" s="29"/>
      <c r="AG281" s="29"/>
      <c r="AH281" s="29"/>
      <c r="AI281" s="29"/>
      <c r="AJ281" s="29"/>
    </row>
    <row r="282" spans="1:58" x14ac:dyDescent="0.25">
      <c r="L282" s="29">
        <f>COUNTIF(M50:M101, "&gt;3.92475363")</f>
        <v>14</v>
      </c>
      <c r="M282" s="29">
        <f>COUNT(M50:M101)</f>
        <v>52</v>
      </c>
      <c r="N282" s="29">
        <v>2</v>
      </c>
      <c r="O282" s="10" t="s">
        <v>829</v>
      </c>
      <c r="P282" s="29">
        <f>MEDIAN(P50:P101)</f>
        <v>34.316140802187007</v>
      </c>
      <c r="R282" s="29">
        <f>MEDIAN(R50:R101)</f>
        <v>0.64536308256819441</v>
      </c>
    </row>
    <row r="283" spans="1:58" x14ac:dyDescent="0.25">
      <c r="L283" s="29">
        <f>COUNTIF(M102:M144, "&gt;3.92475363")</f>
        <v>17</v>
      </c>
      <c r="M283" s="29">
        <f>COUNT(M102:M144)</f>
        <v>43</v>
      </c>
      <c r="N283" s="29">
        <v>3</v>
      </c>
      <c r="O283" s="10" t="s">
        <v>1434</v>
      </c>
      <c r="P283" s="22">
        <f>MEDIAN(P102:P144)</f>
        <v>24.061296334711994</v>
      </c>
      <c r="R283" s="22">
        <f>MEDIAN(R102:R144)</f>
        <v>0.68168778356253712</v>
      </c>
    </row>
    <row r="284" spans="1:58" s="29" customFormat="1" x14ac:dyDescent="0.25">
      <c r="L284" s="29">
        <f>COUNTIF(M145:M197, "&gt;3.92475363")</f>
        <v>15</v>
      </c>
      <c r="M284" s="29">
        <f>COUNT(M145:M197)</f>
        <v>53</v>
      </c>
      <c r="N284" s="29">
        <v>4</v>
      </c>
      <c r="O284" s="10" t="s">
        <v>1435</v>
      </c>
      <c r="P284" s="29">
        <f>MEDIAN(P145:P197)</f>
        <v>17.75265740879507</v>
      </c>
      <c r="R284" s="29">
        <f>MEDIAN(R145:R197)</f>
        <v>0.51123820265027109</v>
      </c>
      <c r="AB284" s="31"/>
      <c r="BF284" s="31"/>
    </row>
    <row r="285" spans="1:58" s="29" customFormat="1" x14ac:dyDescent="0.25">
      <c r="L285" s="29">
        <f>COUNTIF(M198:M274, "&gt;3.92475363")</f>
        <v>20</v>
      </c>
      <c r="M285" s="29">
        <f>COUNT(M198:M274)</f>
        <v>77</v>
      </c>
      <c r="N285" s="29">
        <v>5</v>
      </c>
      <c r="O285" s="10" t="s">
        <v>1436</v>
      </c>
      <c r="P285" s="29">
        <f>MEDIAN(P198:P274)</f>
        <v>32.859869541356368</v>
      </c>
      <c r="R285" s="29">
        <f>MEDIAN(R198:R274)</f>
        <v>0.59094220552112597</v>
      </c>
      <c r="AB285" s="31"/>
      <c r="BF285" s="31"/>
    </row>
    <row r="286" spans="1:58" s="29" customFormat="1" x14ac:dyDescent="0.25">
      <c r="L286" s="10"/>
      <c r="O286" s="10"/>
      <c r="AB286" s="31"/>
      <c r="BF286" s="31"/>
    </row>
    <row r="287" spans="1:58" s="29" customFormat="1" x14ac:dyDescent="0.25">
      <c r="K287" s="22"/>
      <c r="L287" s="10"/>
      <c r="O287" s="10"/>
      <c r="AB287" s="31"/>
      <c r="BF287" s="31"/>
    </row>
    <row r="288" spans="1:58" x14ac:dyDescent="0.25">
      <c r="L288" s="10"/>
      <c r="M288" s="10">
        <f>L281/M281*100</f>
        <v>12.76595744680851</v>
      </c>
      <c r="O288" s="10"/>
      <c r="P288" s="10"/>
      <c r="Q288" s="10"/>
    </row>
    <row r="289" spans="1:11866" x14ac:dyDescent="0.25">
      <c r="L289" s="10"/>
      <c r="M289" s="10">
        <f t="shared" ref="M289:M291" si="21">L282/M282*100</f>
        <v>26.923076923076923</v>
      </c>
      <c r="O289" s="10"/>
      <c r="P289" s="10"/>
      <c r="Q289" s="10"/>
      <c r="R289" s="10"/>
      <c r="S289" s="10"/>
      <c r="U289" s="10"/>
    </row>
    <row r="290" spans="1:11866" x14ac:dyDescent="0.25">
      <c r="K290" s="29"/>
      <c r="L290" s="10"/>
      <c r="M290" s="10">
        <f t="shared" si="21"/>
        <v>39.534883720930232</v>
      </c>
      <c r="O290" s="10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G290" s="29"/>
      <c r="BH290" s="29"/>
      <c r="BI290" s="29"/>
      <c r="BJ290" s="29"/>
      <c r="BK290" s="29"/>
      <c r="BL290" s="29"/>
      <c r="BM290" s="29"/>
      <c r="BN290" s="29"/>
      <c r="BO290" s="29"/>
      <c r="BP290" s="29"/>
      <c r="BQ290" s="29"/>
      <c r="BR290" s="29"/>
      <c r="BS290" s="29"/>
      <c r="BT290" s="29"/>
      <c r="BU290" s="29"/>
      <c r="BV290" s="29"/>
      <c r="BW290" s="29"/>
      <c r="BX290" s="29"/>
      <c r="BY290" s="29"/>
      <c r="BZ290" s="29"/>
      <c r="CA290" s="29"/>
      <c r="CB290" s="29"/>
      <c r="CC290" s="29"/>
      <c r="CD290" s="29"/>
      <c r="CE290" s="29"/>
      <c r="CF290" s="29"/>
      <c r="CG290" s="29"/>
      <c r="CH290" s="29"/>
      <c r="CI290" s="29"/>
      <c r="CJ290" s="29"/>
      <c r="CK290" s="29"/>
      <c r="CL290" s="29"/>
      <c r="CM290" s="29"/>
      <c r="CN290" s="29"/>
      <c r="CO290" s="29"/>
      <c r="CP290" s="29"/>
      <c r="CQ290" s="29"/>
      <c r="CR290" s="29"/>
      <c r="CS290" s="29"/>
      <c r="CT290" s="29"/>
      <c r="CU290" s="29"/>
      <c r="CV290" s="29"/>
      <c r="CW290" s="29"/>
      <c r="CX290" s="29"/>
      <c r="CY290" s="29"/>
      <c r="CZ290" s="29"/>
      <c r="DA290" s="29"/>
      <c r="DB290" s="29"/>
      <c r="DC290" s="29"/>
      <c r="DD290" s="29"/>
      <c r="DE290" s="29"/>
      <c r="DF290" s="29"/>
      <c r="DG290" s="29"/>
      <c r="DH290" s="29"/>
      <c r="DI290" s="29"/>
      <c r="DJ290" s="29"/>
      <c r="DK290" s="29"/>
      <c r="DL290" s="29"/>
      <c r="DM290" s="29"/>
      <c r="DN290" s="29"/>
      <c r="DO290" s="29"/>
      <c r="DP290" s="29"/>
      <c r="DQ290" s="29"/>
      <c r="DR290" s="29"/>
      <c r="DS290" s="29"/>
      <c r="DT290" s="29"/>
      <c r="DU290" s="29"/>
      <c r="DV290" s="29"/>
      <c r="DW290" s="29"/>
      <c r="DX290" s="29"/>
      <c r="DY290" s="29"/>
      <c r="DZ290" s="29"/>
      <c r="EA290" s="29"/>
      <c r="EB290" s="29"/>
      <c r="EC290" s="29"/>
      <c r="ED290" s="29"/>
      <c r="EE290" s="29"/>
      <c r="EF290" s="29"/>
      <c r="EG290" s="29"/>
      <c r="EH290" s="29"/>
      <c r="EI290" s="29"/>
      <c r="EJ290" s="29"/>
      <c r="EK290" s="29"/>
      <c r="EL290" s="29"/>
      <c r="EM290" s="29"/>
      <c r="EN290" s="29"/>
      <c r="EO290" s="29"/>
      <c r="EP290" s="29"/>
      <c r="EQ290" s="29"/>
      <c r="ER290" s="29"/>
      <c r="ES290" s="29"/>
      <c r="ET290" s="29"/>
      <c r="EU290" s="29"/>
      <c r="EV290" s="29"/>
      <c r="EW290" s="29"/>
      <c r="EX290" s="29"/>
      <c r="EY290" s="29"/>
      <c r="EZ290" s="29"/>
      <c r="FA290" s="29"/>
      <c r="FB290" s="29"/>
      <c r="FC290" s="29"/>
      <c r="FD290" s="29"/>
      <c r="FE290" s="29"/>
      <c r="FF290" s="29"/>
      <c r="FG290" s="29"/>
      <c r="FH290" s="29"/>
      <c r="FI290" s="29"/>
      <c r="FJ290" s="29"/>
      <c r="FK290" s="29"/>
      <c r="FL290" s="29"/>
      <c r="FM290" s="29"/>
      <c r="FN290" s="29"/>
      <c r="FO290" s="29"/>
      <c r="FP290" s="29"/>
      <c r="FQ290" s="29"/>
      <c r="FR290" s="29"/>
      <c r="FS290" s="29"/>
      <c r="FT290" s="29"/>
      <c r="FU290" s="29"/>
      <c r="FV290" s="29"/>
      <c r="FW290" s="29"/>
      <c r="FX290" s="29"/>
      <c r="FY290" s="29"/>
      <c r="FZ290" s="29"/>
      <c r="GA290" s="29"/>
      <c r="GB290" s="29"/>
      <c r="GC290" s="29"/>
      <c r="GD290" s="29"/>
      <c r="GE290" s="29"/>
      <c r="GF290" s="29"/>
      <c r="GG290" s="29"/>
      <c r="GH290" s="29"/>
      <c r="GI290" s="29"/>
      <c r="GJ290" s="29"/>
      <c r="GK290" s="29"/>
      <c r="GL290" s="29"/>
      <c r="GM290" s="29"/>
      <c r="GN290" s="29"/>
      <c r="GO290" s="29"/>
      <c r="GP290" s="29"/>
      <c r="GQ290" s="29"/>
      <c r="GR290" s="29"/>
      <c r="GS290" s="29"/>
      <c r="GT290" s="29"/>
      <c r="GU290" s="29"/>
      <c r="GV290" s="29"/>
      <c r="GW290" s="29"/>
      <c r="GX290" s="29"/>
      <c r="GY290" s="29"/>
      <c r="GZ290" s="29"/>
      <c r="HA290" s="29"/>
      <c r="HB290" s="29"/>
      <c r="HC290" s="29"/>
      <c r="HD290" s="29"/>
      <c r="HE290" s="29"/>
      <c r="HF290" s="29"/>
      <c r="HG290" s="29"/>
      <c r="HH290" s="29"/>
      <c r="HI290" s="29"/>
      <c r="HJ290" s="29"/>
      <c r="HK290" s="29"/>
      <c r="HL290" s="29"/>
      <c r="HM290" s="29"/>
      <c r="HN290" s="29"/>
      <c r="HO290" s="29"/>
      <c r="HP290" s="29"/>
      <c r="HQ290" s="29"/>
      <c r="HR290" s="29"/>
      <c r="HS290" s="29"/>
      <c r="HT290" s="29"/>
      <c r="HU290" s="29"/>
      <c r="HV290" s="29"/>
      <c r="HW290" s="29"/>
      <c r="HX290" s="29"/>
      <c r="HY290" s="29"/>
      <c r="HZ290" s="29"/>
      <c r="IA290" s="29"/>
      <c r="IB290" s="29"/>
      <c r="IC290" s="29"/>
      <c r="ID290" s="29"/>
      <c r="IE290" s="29"/>
      <c r="IF290" s="29"/>
      <c r="IG290" s="29"/>
      <c r="IH290" s="29"/>
      <c r="II290" s="29"/>
      <c r="IJ290" s="29"/>
      <c r="IK290" s="29"/>
      <c r="IL290" s="29"/>
      <c r="IM290" s="29"/>
      <c r="IN290" s="29"/>
      <c r="IO290" s="29"/>
      <c r="IP290" s="29"/>
      <c r="IQ290" s="29"/>
      <c r="IR290" s="29"/>
      <c r="IS290" s="29"/>
      <c r="IT290" s="29"/>
      <c r="IU290" s="29"/>
      <c r="IV290" s="29"/>
      <c r="IW290" s="29"/>
      <c r="IX290" s="29"/>
      <c r="IY290" s="29"/>
      <c r="IZ290" s="29"/>
      <c r="JA290" s="29"/>
      <c r="JB290" s="29"/>
      <c r="JC290" s="29"/>
      <c r="JD290" s="29"/>
      <c r="JE290" s="29"/>
      <c r="JF290" s="29"/>
      <c r="JG290" s="29"/>
      <c r="JH290" s="29"/>
      <c r="JI290" s="29"/>
      <c r="JJ290" s="29"/>
      <c r="JK290" s="29"/>
      <c r="JL290" s="29"/>
      <c r="JM290" s="29"/>
      <c r="JN290" s="29"/>
      <c r="JO290" s="29"/>
      <c r="JP290" s="29"/>
      <c r="JQ290" s="29"/>
      <c r="JR290" s="29"/>
      <c r="JS290" s="29"/>
      <c r="JT290" s="29"/>
      <c r="JU290" s="29"/>
      <c r="JV290" s="29"/>
      <c r="JW290" s="29"/>
      <c r="JX290" s="29"/>
      <c r="JY290" s="29"/>
      <c r="JZ290" s="29"/>
      <c r="KA290" s="29"/>
      <c r="KB290" s="29"/>
      <c r="KC290" s="29"/>
      <c r="KD290" s="29"/>
      <c r="KE290" s="29"/>
      <c r="KF290" s="29"/>
      <c r="KG290" s="29"/>
      <c r="KH290" s="29"/>
      <c r="KI290" s="29"/>
      <c r="KJ290" s="29"/>
      <c r="KK290" s="29"/>
      <c r="KL290" s="29"/>
      <c r="KM290" s="29"/>
      <c r="KN290" s="29"/>
      <c r="KO290" s="29"/>
      <c r="KP290" s="29"/>
      <c r="KQ290" s="29"/>
      <c r="KR290" s="29"/>
      <c r="KS290" s="29"/>
      <c r="KT290" s="29"/>
      <c r="KU290" s="29"/>
      <c r="KV290" s="29"/>
      <c r="KW290" s="29"/>
      <c r="KX290" s="29"/>
      <c r="KY290" s="29"/>
      <c r="KZ290" s="29"/>
      <c r="LA290" s="29"/>
      <c r="LB290" s="29"/>
      <c r="LC290" s="29"/>
      <c r="LD290" s="29"/>
      <c r="LE290" s="29"/>
      <c r="LF290" s="29"/>
      <c r="LG290" s="29"/>
      <c r="LH290" s="29"/>
      <c r="LI290" s="29"/>
      <c r="LJ290" s="29"/>
      <c r="LK290" s="29"/>
      <c r="LL290" s="29"/>
      <c r="LM290" s="29"/>
      <c r="LN290" s="29"/>
      <c r="LO290" s="29"/>
      <c r="LP290" s="29"/>
      <c r="LQ290" s="29"/>
      <c r="LR290" s="29"/>
      <c r="LS290" s="29"/>
      <c r="LT290" s="29"/>
      <c r="LU290" s="29"/>
      <c r="LV290" s="29"/>
      <c r="LW290" s="29"/>
      <c r="LX290" s="29"/>
      <c r="LY290" s="29"/>
      <c r="LZ290" s="29"/>
      <c r="MA290" s="29"/>
      <c r="MB290" s="29"/>
      <c r="MC290" s="29"/>
      <c r="MD290" s="29"/>
      <c r="ME290" s="29"/>
      <c r="MF290" s="29"/>
      <c r="MG290" s="29"/>
      <c r="MH290" s="29"/>
      <c r="MI290" s="29"/>
      <c r="MJ290" s="29"/>
      <c r="MK290" s="29"/>
      <c r="ML290" s="29"/>
      <c r="MM290" s="29"/>
      <c r="MN290" s="29"/>
      <c r="MO290" s="29"/>
      <c r="MP290" s="29"/>
      <c r="MQ290" s="29"/>
      <c r="MR290" s="29"/>
      <c r="MS290" s="29"/>
      <c r="MT290" s="29"/>
      <c r="MU290" s="29"/>
      <c r="MV290" s="29"/>
      <c r="MW290" s="29"/>
      <c r="MX290" s="29"/>
      <c r="MY290" s="29"/>
      <c r="MZ290" s="29"/>
      <c r="NA290" s="29"/>
      <c r="NB290" s="29"/>
      <c r="NC290" s="29"/>
      <c r="ND290" s="29"/>
      <c r="NE290" s="29"/>
      <c r="NF290" s="29"/>
      <c r="NG290" s="29"/>
      <c r="NH290" s="29"/>
      <c r="NI290" s="29"/>
      <c r="NJ290" s="29"/>
      <c r="NK290" s="29"/>
      <c r="NL290" s="29"/>
      <c r="NM290" s="29"/>
      <c r="NN290" s="29"/>
      <c r="NO290" s="29"/>
      <c r="NP290" s="29"/>
      <c r="NQ290" s="29"/>
      <c r="NR290" s="29"/>
      <c r="NS290" s="29"/>
      <c r="NT290" s="29"/>
      <c r="NU290" s="29"/>
      <c r="NV290" s="29"/>
      <c r="NW290" s="29"/>
      <c r="NX290" s="29"/>
      <c r="NY290" s="29"/>
      <c r="NZ290" s="29"/>
      <c r="OA290" s="29"/>
      <c r="OB290" s="29"/>
      <c r="OC290" s="29"/>
      <c r="OD290" s="29"/>
      <c r="OE290" s="29"/>
      <c r="OF290" s="29"/>
      <c r="OG290" s="29"/>
      <c r="OH290" s="29"/>
      <c r="OI290" s="29"/>
      <c r="OJ290" s="29"/>
      <c r="OK290" s="29"/>
      <c r="OL290" s="29"/>
      <c r="OM290" s="29"/>
      <c r="ON290" s="29"/>
      <c r="OO290" s="29"/>
      <c r="OP290" s="29"/>
      <c r="OQ290" s="29"/>
      <c r="OR290" s="29"/>
      <c r="OS290" s="29"/>
      <c r="OT290" s="29"/>
      <c r="OU290" s="29"/>
      <c r="OV290" s="29"/>
      <c r="OW290" s="29"/>
      <c r="OX290" s="29"/>
      <c r="OY290" s="29"/>
      <c r="OZ290" s="29"/>
      <c r="PA290" s="29"/>
      <c r="PB290" s="29"/>
      <c r="PC290" s="29"/>
      <c r="PD290" s="29"/>
      <c r="PE290" s="29"/>
      <c r="PF290" s="29"/>
      <c r="PG290" s="29"/>
      <c r="PH290" s="29"/>
      <c r="PI290" s="29"/>
      <c r="PJ290" s="29"/>
      <c r="PK290" s="29"/>
      <c r="PL290" s="29"/>
      <c r="PM290" s="29"/>
      <c r="PN290" s="29"/>
      <c r="PO290" s="29"/>
      <c r="PP290" s="29"/>
      <c r="PQ290" s="29"/>
      <c r="PR290" s="29"/>
      <c r="PS290" s="29"/>
      <c r="PT290" s="29"/>
      <c r="PU290" s="29"/>
      <c r="PV290" s="29"/>
      <c r="PW290" s="29"/>
      <c r="PX290" s="29"/>
      <c r="PY290" s="29"/>
      <c r="PZ290" s="29"/>
      <c r="QA290" s="29"/>
      <c r="QB290" s="29"/>
      <c r="QC290" s="29"/>
      <c r="QD290" s="29"/>
      <c r="QE290" s="29"/>
      <c r="QF290" s="29"/>
      <c r="QG290" s="29"/>
      <c r="QH290" s="29"/>
      <c r="QI290" s="29"/>
      <c r="QJ290" s="29"/>
      <c r="QK290" s="29"/>
      <c r="QL290" s="29"/>
      <c r="QM290" s="29"/>
      <c r="QN290" s="29"/>
      <c r="QO290" s="29"/>
      <c r="QP290" s="29"/>
      <c r="QQ290" s="29"/>
      <c r="QR290" s="29"/>
      <c r="QS290" s="29"/>
      <c r="QT290" s="29"/>
      <c r="QU290" s="29"/>
      <c r="QV290" s="29"/>
      <c r="QW290" s="29"/>
      <c r="QX290" s="29"/>
      <c r="QY290" s="29"/>
      <c r="QZ290" s="29"/>
      <c r="RA290" s="29"/>
      <c r="RB290" s="29"/>
      <c r="RC290" s="29"/>
      <c r="RD290" s="29"/>
      <c r="RE290" s="29"/>
      <c r="RF290" s="29"/>
      <c r="RG290" s="29"/>
      <c r="RH290" s="29"/>
      <c r="RI290" s="29"/>
      <c r="RJ290" s="29"/>
      <c r="RK290" s="29"/>
      <c r="RL290" s="29"/>
      <c r="RM290" s="29"/>
      <c r="RN290" s="29"/>
      <c r="RO290" s="29"/>
      <c r="RP290" s="29"/>
      <c r="RQ290" s="29"/>
      <c r="RR290" s="29"/>
      <c r="RS290" s="29"/>
      <c r="RT290" s="29"/>
      <c r="RU290" s="29"/>
      <c r="RV290" s="29"/>
      <c r="RW290" s="29"/>
      <c r="RX290" s="29"/>
      <c r="RY290" s="29"/>
      <c r="RZ290" s="29"/>
      <c r="SA290" s="29"/>
      <c r="SB290" s="29"/>
      <c r="SC290" s="29"/>
      <c r="SD290" s="29"/>
      <c r="SE290" s="29"/>
      <c r="SF290" s="29"/>
      <c r="SG290" s="29"/>
      <c r="SH290" s="29"/>
      <c r="SI290" s="29"/>
      <c r="SJ290" s="29"/>
      <c r="SK290" s="29"/>
      <c r="SL290" s="29"/>
      <c r="SM290" s="29"/>
      <c r="SN290" s="29"/>
      <c r="SO290" s="29"/>
      <c r="SP290" s="29"/>
      <c r="SQ290" s="29"/>
      <c r="SR290" s="29"/>
      <c r="SS290" s="29"/>
      <c r="ST290" s="29"/>
      <c r="SU290" s="29"/>
      <c r="SV290" s="29"/>
      <c r="SW290" s="29"/>
      <c r="SX290" s="29"/>
      <c r="SY290" s="29"/>
      <c r="SZ290" s="29"/>
      <c r="TA290" s="29"/>
      <c r="TB290" s="29"/>
      <c r="TC290" s="29"/>
      <c r="TD290" s="29"/>
      <c r="TE290" s="29"/>
      <c r="TF290" s="29"/>
      <c r="TG290" s="29"/>
      <c r="TH290" s="29"/>
      <c r="TI290" s="29"/>
      <c r="TJ290" s="29"/>
      <c r="TK290" s="29"/>
      <c r="TL290" s="29"/>
      <c r="TM290" s="29"/>
      <c r="TN290" s="29"/>
      <c r="TO290" s="29"/>
      <c r="TP290" s="29"/>
      <c r="TQ290" s="29"/>
      <c r="TR290" s="29"/>
      <c r="TS290" s="29"/>
      <c r="TT290" s="29"/>
      <c r="TU290" s="29"/>
      <c r="TV290" s="29"/>
      <c r="TW290" s="29"/>
      <c r="TX290" s="29"/>
      <c r="TY290" s="29"/>
      <c r="TZ290" s="29"/>
      <c r="UA290" s="29"/>
      <c r="UB290" s="29"/>
      <c r="UC290" s="29"/>
      <c r="UD290" s="29"/>
      <c r="UE290" s="29"/>
      <c r="UF290" s="29"/>
      <c r="UG290" s="29"/>
      <c r="UH290" s="29"/>
      <c r="UI290" s="29"/>
      <c r="UJ290" s="29"/>
      <c r="UK290" s="29"/>
      <c r="UL290" s="29"/>
      <c r="UM290" s="29"/>
      <c r="UN290" s="29"/>
      <c r="UO290" s="29"/>
      <c r="UP290" s="29"/>
      <c r="UQ290" s="29"/>
      <c r="UR290" s="29"/>
      <c r="US290" s="29"/>
      <c r="UT290" s="29"/>
      <c r="UU290" s="29"/>
      <c r="UV290" s="29"/>
      <c r="UW290" s="29"/>
      <c r="UX290" s="29"/>
      <c r="UY290" s="29"/>
      <c r="UZ290" s="29"/>
      <c r="VA290" s="29"/>
      <c r="VB290" s="29"/>
      <c r="VC290" s="29"/>
      <c r="VD290" s="29"/>
      <c r="VE290" s="29"/>
      <c r="VF290" s="29"/>
      <c r="VG290" s="29"/>
      <c r="VH290" s="29"/>
      <c r="VI290" s="29"/>
      <c r="VJ290" s="29"/>
      <c r="VK290" s="29"/>
      <c r="VL290" s="29"/>
      <c r="VM290" s="29"/>
      <c r="VN290" s="29"/>
      <c r="VO290" s="29"/>
      <c r="VP290" s="29"/>
      <c r="VQ290" s="29"/>
      <c r="VR290" s="29"/>
      <c r="VS290" s="29"/>
      <c r="VT290" s="29"/>
      <c r="VU290" s="29"/>
      <c r="VV290" s="29"/>
      <c r="VW290" s="29"/>
      <c r="VX290" s="29"/>
      <c r="VY290" s="29"/>
      <c r="VZ290" s="29"/>
      <c r="WA290" s="29"/>
      <c r="WB290" s="29"/>
      <c r="WC290" s="29"/>
      <c r="WD290" s="29"/>
      <c r="WE290" s="29"/>
      <c r="WF290" s="29"/>
      <c r="WG290" s="29"/>
      <c r="WH290" s="29"/>
      <c r="WI290" s="29"/>
      <c r="WJ290" s="29"/>
      <c r="WK290" s="29"/>
      <c r="WL290" s="29"/>
      <c r="WM290" s="29"/>
      <c r="WN290" s="29"/>
      <c r="WO290" s="29"/>
      <c r="WP290" s="29"/>
      <c r="WQ290" s="29"/>
      <c r="WR290" s="29"/>
      <c r="WS290" s="29"/>
      <c r="WT290" s="29"/>
      <c r="WU290" s="29"/>
      <c r="WV290" s="29"/>
      <c r="WW290" s="29"/>
      <c r="WX290" s="29"/>
      <c r="WY290" s="29"/>
      <c r="WZ290" s="29"/>
      <c r="XA290" s="29"/>
      <c r="XB290" s="29"/>
      <c r="XC290" s="29"/>
      <c r="XD290" s="29"/>
      <c r="XE290" s="29"/>
      <c r="XF290" s="29"/>
      <c r="XG290" s="29"/>
      <c r="XH290" s="29"/>
      <c r="XI290" s="29"/>
      <c r="XJ290" s="29"/>
      <c r="XK290" s="29"/>
      <c r="XL290" s="29"/>
      <c r="XM290" s="29"/>
      <c r="XN290" s="29"/>
      <c r="XO290" s="29"/>
      <c r="XP290" s="29"/>
      <c r="XQ290" s="29"/>
      <c r="XR290" s="29"/>
      <c r="XS290" s="29"/>
      <c r="XT290" s="29"/>
      <c r="XU290" s="29"/>
      <c r="XV290" s="29"/>
      <c r="XW290" s="29"/>
      <c r="XX290" s="29"/>
      <c r="XY290" s="29"/>
      <c r="XZ290" s="29"/>
      <c r="YA290" s="29"/>
      <c r="YB290" s="29"/>
      <c r="YC290" s="29"/>
      <c r="YD290" s="29"/>
      <c r="YE290" s="29"/>
      <c r="YF290" s="29"/>
      <c r="YG290" s="29"/>
      <c r="YH290" s="29"/>
      <c r="YI290" s="29"/>
      <c r="YJ290" s="29"/>
      <c r="YK290" s="29"/>
      <c r="YL290" s="29"/>
      <c r="YM290" s="29"/>
      <c r="YN290" s="29"/>
      <c r="YO290" s="29"/>
      <c r="YP290" s="29"/>
      <c r="YQ290" s="29"/>
      <c r="YR290" s="29"/>
      <c r="YS290" s="29"/>
      <c r="YT290" s="29"/>
      <c r="YU290" s="29"/>
      <c r="YV290" s="29"/>
      <c r="YW290" s="29"/>
      <c r="YX290" s="29"/>
      <c r="YY290" s="29"/>
      <c r="YZ290" s="29"/>
      <c r="ZA290" s="29"/>
      <c r="ZB290" s="29"/>
      <c r="ZC290" s="29"/>
      <c r="ZD290" s="29"/>
      <c r="ZE290" s="29"/>
      <c r="ZF290" s="29"/>
      <c r="ZG290" s="29"/>
      <c r="ZH290" s="29"/>
      <c r="ZI290" s="29"/>
      <c r="ZJ290" s="29"/>
      <c r="ZK290" s="29"/>
      <c r="ZL290" s="29"/>
      <c r="ZM290" s="29"/>
      <c r="ZN290" s="29"/>
      <c r="ZO290" s="29"/>
      <c r="ZP290" s="29"/>
      <c r="ZQ290" s="29"/>
      <c r="ZR290" s="29"/>
      <c r="ZS290" s="29"/>
      <c r="ZT290" s="29"/>
      <c r="ZU290" s="29"/>
      <c r="ZV290" s="29"/>
      <c r="ZW290" s="29"/>
      <c r="ZX290" s="29"/>
      <c r="ZY290" s="29"/>
      <c r="ZZ290" s="29"/>
      <c r="AAA290" s="29"/>
      <c r="AAB290" s="29"/>
      <c r="AAC290" s="29"/>
      <c r="AAD290" s="29"/>
      <c r="AAE290" s="29"/>
      <c r="AAF290" s="29"/>
      <c r="AAG290" s="29"/>
      <c r="AAH290" s="29"/>
      <c r="AAI290" s="29"/>
      <c r="AAJ290" s="29"/>
      <c r="AAK290" s="29"/>
      <c r="AAL290" s="29"/>
      <c r="AAM290" s="29"/>
      <c r="AAN290" s="29"/>
      <c r="AAO290" s="29"/>
      <c r="AAP290" s="29"/>
      <c r="AAQ290" s="29"/>
      <c r="AAR290" s="29"/>
      <c r="AAS290" s="29"/>
      <c r="AAT290" s="29"/>
      <c r="AAU290" s="29"/>
      <c r="AAV290" s="29"/>
      <c r="AAW290" s="29"/>
      <c r="AAX290" s="29"/>
      <c r="AAY290" s="29"/>
      <c r="AAZ290" s="29"/>
      <c r="ABA290" s="29"/>
      <c r="ABB290" s="29"/>
      <c r="ABC290" s="29"/>
      <c r="ABD290" s="29"/>
      <c r="ABE290" s="29"/>
      <c r="ABF290" s="29"/>
      <c r="ABG290" s="29"/>
      <c r="ABH290" s="29"/>
      <c r="ABI290" s="29"/>
      <c r="ABJ290" s="29"/>
      <c r="ABK290" s="29"/>
      <c r="ABL290" s="29"/>
      <c r="ABM290" s="29"/>
      <c r="ABN290" s="29"/>
      <c r="ABO290" s="29"/>
      <c r="ABP290" s="29"/>
      <c r="ABQ290" s="29"/>
      <c r="ABR290" s="29"/>
      <c r="ABS290" s="29"/>
      <c r="ABT290" s="29"/>
      <c r="ABU290" s="29"/>
      <c r="ABV290" s="29"/>
      <c r="ABW290" s="29"/>
      <c r="ABX290" s="29"/>
      <c r="ABY290" s="29"/>
      <c r="ABZ290" s="29"/>
      <c r="ACA290" s="29"/>
      <c r="ACB290" s="29"/>
      <c r="ACC290" s="29"/>
      <c r="ACD290" s="29"/>
      <c r="ACE290" s="29"/>
      <c r="ACF290" s="29"/>
      <c r="ACG290" s="29"/>
      <c r="ACH290" s="29"/>
      <c r="ACI290" s="29"/>
      <c r="ACJ290" s="29"/>
      <c r="ACK290" s="29"/>
      <c r="ACL290" s="29"/>
      <c r="ACM290" s="29"/>
      <c r="ACN290" s="29"/>
      <c r="ACO290" s="29"/>
      <c r="ACP290" s="29"/>
      <c r="ACQ290" s="29"/>
      <c r="ACR290" s="29"/>
      <c r="ACS290" s="29"/>
      <c r="ACT290" s="29"/>
      <c r="ACU290" s="29"/>
      <c r="ACV290" s="29"/>
      <c r="ACW290" s="29"/>
      <c r="ACX290" s="29"/>
      <c r="ACY290" s="29"/>
      <c r="ACZ290" s="29"/>
      <c r="ADA290" s="29"/>
      <c r="ADB290" s="29"/>
      <c r="ADC290" s="29"/>
      <c r="ADD290" s="29"/>
      <c r="ADE290" s="29"/>
      <c r="ADF290" s="29"/>
      <c r="ADG290" s="29"/>
      <c r="ADH290" s="29"/>
      <c r="ADI290" s="29"/>
      <c r="ADJ290" s="29"/>
      <c r="ADK290" s="29"/>
      <c r="ADL290" s="29"/>
      <c r="ADM290" s="29"/>
      <c r="ADN290" s="29"/>
      <c r="ADO290" s="29"/>
      <c r="ADP290" s="29"/>
      <c r="ADQ290" s="29"/>
      <c r="ADR290" s="29"/>
      <c r="ADS290" s="29"/>
      <c r="ADT290" s="29"/>
      <c r="ADU290" s="29"/>
      <c r="ADV290" s="29"/>
      <c r="ADW290" s="29"/>
      <c r="ADX290" s="29"/>
      <c r="ADY290" s="29"/>
      <c r="ADZ290" s="29"/>
      <c r="AEA290" s="29"/>
      <c r="AEB290" s="29"/>
      <c r="AEC290" s="29"/>
      <c r="AED290" s="29"/>
      <c r="AEE290" s="29"/>
      <c r="AEF290" s="29"/>
      <c r="AEG290" s="29"/>
      <c r="AEH290" s="29"/>
      <c r="AEI290" s="29"/>
      <c r="AEJ290" s="29"/>
      <c r="AEK290" s="29"/>
      <c r="AEL290" s="29"/>
      <c r="AEM290" s="29"/>
      <c r="AEN290" s="29"/>
      <c r="AEO290" s="29"/>
      <c r="AEP290" s="29"/>
      <c r="AEQ290" s="29"/>
      <c r="AER290" s="29"/>
      <c r="AES290" s="29"/>
      <c r="AET290" s="29"/>
      <c r="AEU290" s="29"/>
      <c r="AEV290" s="29"/>
      <c r="AEW290" s="29"/>
      <c r="AEX290" s="29"/>
      <c r="AEY290" s="29"/>
      <c r="AEZ290" s="29"/>
      <c r="AFA290" s="29"/>
      <c r="AFB290" s="29"/>
      <c r="AFC290" s="29"/>
      <c r="AFD290" s="29"/>
      <c r="AFE290" s="29"/>
      <c r="AFF290" s="29"/>
      <c r="AFG290" s="29"/>
      <c r="AFH290" s="29"/>
      <c r="AFI290" s="29"/>
      <c r="AFJ290" s="29"/>
      <c r="AFK290" s="29"/>
      <c r="AFL290" s="29"/>
      <c r="AFM290" s="29"/>
      <c r="AFN290" s="29"/>
      <c r="AFO290" s="29"/>
      <c r="AFP290" s="29"/>
      <c r="AFQ290" s="29"/>
      <c r="AFR290" s="29"/>
      <c r="AFS290" s="29"/>
      <c r="AFT290" s="29"/>
      <c r="AFU290" s="29"/>
      <c r="AFV290" s="29"/>
      <c r="AFW290" s="29"/>
      <c r="AFX290" s="29"/>
      <c r="AFY290" s="29"/>
      <c r="AFZ290" s="29"/>
      <c r="AGA290" s="29"/>
      <c r="AGB290" s="29"/>
      <c r="AGC290" s="29"/>
      <c r="AGD290" s="29"/>
      <c r="AGE290" s="29"/>
      <c r="AGF290" s="29"/>
      <c r="AGG290" s="29"/>
      <c r="AGH290" s="29"/>
      <c r="AGI290" s="29"/>
      <c r="AGJ290" s="29"/>
      <c r="AGK290" s="29"/>
      <c r="AGL290" s="29"/>
      <c r="AGM290" s="29"/>
      <c r="AGN290" s="29"/>
      <c r="AGO290" s="29"/>
      <c r="AGP290" s="29"/>
      <c r="AGQ290" s="29"/>
      <c r="AGR290" s="29"/>
      <c r="AGS290" s="29"/>
      <c r="AGT290" s="29"/>
      <c r="AGU290" s="29"/>
      <c r="AGV290" s="29"/>
      <c r="AGW290" s="29"/>
      <c r="AGX290" s="29"/>
      <c r="AGY290" s="29"/>
      <c r="AGZ290" s="29"/>
      <c r="AHA290" s="29"/>
      <c r="AHB290" s="29"/>
      <c r="AHC290" s="29"/>
      <c r="AHD290" s="29"/>
      <c r="AHE290" s="29"/>
      <c r="AHF290" s="29"/>
      <c r="AHG290" s="29"/>
      <c r="AHH290" s="29"/>
      <c r="AHI290" s="29"/>
      <c r="AHJ290" s="29"/>
      <c r="AHK290" s="29"/>
      <c r="AHL290" s="29"/>
      <c r="AHM290" s="29"/>
      <c r="AHN290" s="29"/>
      <c r="AHO290" s="29"/>
      <c r="AHP290" s="29"/>
      <c r="AHQ290" s="29"/>
      <c r="AHR290" s="29"/>
      <c r="AHS290" s="29"/>
      <c r="AHT290" s="29"/>
      <c r="AHU290" s="29"/>
      <c r="AHV290" s="29"/>
      <c r="AHW290" s="29"/>
      <c r="AHX290" s="29"/>
      <c r="AHY290" s="29"/>
      <c r="AHZ290" s="29"/>
      <c r="AIA290" s="29"/>
      <c r="AIB290" s="29"/>
      <c r="AIC290" s="29"/>
      <c r="AID290" s="29"/>
      <c r="AIE290" s="29"/>
      <c r="AIF290" s="29"/>
      <c r="AIG290" s="29"/>
      <c r="AIH290" s="29"/>
      <c r="AII290" s="29"/>
      <c r="AIJ290" s="29"/>
      <c r="AIK290" s="29"/>
      <c r="AIL290" s="29"/>
      <c r="AIM290" s="29"/>
      <c r="AIN290" s="29"/>
      <c r="AIO290" s="29"/>
      <c r="AIP290" s="29"/>
      <c r="AIQ290" s="29"/>
      <c r="AIR290" s="29"/>
      <c r="AIS290" s="29"/>
      <c r="AIT290" s="29"/>
      <c r="AIU290" s="29"/>
      <c r="AIV290" s="29"/>
      <c r="AIW290" s="29"/>
      <c r="AIX290" s="29"/>
      <c r="AIY290" s="29"/>
      <c r="AIZ290" s="29"/>
      <c r="AJA290" s="29"/>
      <c r="AJB290" s="29"/>
      <c r="AJC290" s="29"/>
      <c r="AJD290" s="29"/>
      <c r="AJE290" s="29"/>
      <c r="AJF290" s="29"/>
      <c r="AJG290" s="29"/>
      <c r="AJH290" s="29"/>
      <c r="AJI290" s="29"/>
      <c r="AJJ290" s="29"/>
      <c r="AJK290" s="29"/>
      <c r="AJL290" s="29"/>
      <c r="AJM290" s="29"/>
      <c r="AJN290" s="29"/>
      <c r="AJO290" s="29"/>
      <c r="AJP290" s="29"/>
      <c r="AJQ290" s="29"/>
      <c r="AJR290" s="29"/>
      <c r="AJS290" s="29"/>
      <c r="AJT290" s="29"/>
      <c r="AJU290" s="29"/>
      <c r="AJV290" s="29"/>
      <c r="AJW290" s="29"/>
      <c r="AJX290" s="29"/>
      <c r="AJY290" s="29"/>
      <c r="AJZ290" s="29"/>
      <c r="AKA290" s="29"/>
      <c r="AKB290" s="29"/>
      <c r="AKC290" s="29"/>
      <c r="AKD290" s="29"/>
      <c r="AKE290" s="29"/>
      <c r="AKF290" s="29"/>
      <c r="AKG290" s="29"/>
      <c r="AKH290" s="29"/>
      <c r="AKI290" s="29"/>
      <c r="AKJ290" s="29"/>
      <c r="AKK290" s="29"/>
      <c r="AKL290" s="29"/>
      <c r="AKM290" s="29"/>
      <c r="AKN290" s="29"/>
      <c r="AKO290" s="29"/>
      <c r="AKP290" s="29"/>
      <c r="AKQ290" s="29"/>
      <c r="AKR290" s="29"/>
      <c r="AKS290" s="29"/>
      <c r="AKT290" s="29"/>
      <c r="AKU290" s="29"/>
      <c r="AKV290" s="29"/>
      <c r="AKW290" s="29"/>
      <c r="AKX290" s="29"/>
      <c r="AKY290" s="29"/>
      <c r="AKZ290" s="29"/>
      <c r="ALA290" s="29"/>
      <c r="ALB290" s="29"/>
      <c r="ALC290" s="29"/>
      <c r="ALD290" s="29"/>
      <c r="ALE290" s="29"/>
      <c r="ALF290" s="29"/>
      <c r="ALG290" s="29"/>
      <c r="ALH290" s="29"/>
      <c r="ALI290" s="29"/>
      <c r="ALJ290" s="29"/>
      <c r="ALK290" s="29"/>
      <c r="ALL290" s="29"/>
      <c r="ALM290" s="29"/>
      <c r="ALN290" s="29"/>
      <c r="ALO290" s="29"/>
      <c r="ALP290" s="29"/>
      <c r="ALQ290" s="29"/>
      <c r="ALR290" s="29"/>
      <c r="ALS290" s="29"/>
      <c r="ALT290" s="29"/>
      <c r="ALU290" s="29"/>
      <c r="ALV290" s="29"/>
      <c r="ALW290" s="29"/>
      <c r="ALX290" s="29"/>
      <c r="ALY290" s="29"/>
      <c r="ALZ290" s="29"/>
      <c r="AMA290" s="29"/>
      <c r="AMB290" s="29"/>
      <c r="AMC290" s="29"/>
      <c r="AMD290" s="29"/>
      <c r="AME290" s="29"/>
      <c r="AMF290" s="29"/>
      <c r="AMG290" s="29"/>
      <c r="AMH290" s="29"/>
      <c r="AMI290" s="29"/>
      <c r="AMJ290" s="29"/>
      <c r="AMK290" s="29"/>
      <c r="AML290" s="29"/>
      <c r="AMM290" s="29"/>
      <c r="AMN290" s="29"/>
      <c r="AMO290" s="29"/>
      <c r="AMP290" s="29"/>
      <c r="AMQ290" s="29"/>
      <c r="AMR290" s="29"/>
      <c r="AMS290" s="29"/>
      <c r="AMT290" s="29"/>
      <c r="AMU290" s="29"/>
      <c r="AMV290" s="29"/>
      <c r="AMW290" s="29"/>
      <c r="AMX290" s="29"/>
      <c r="AMY290" s="29"/>
      <c r="AMZ290" s="29"/>
      <c r="ANA290" s="29"/>
      <c r="ANB290" s="29"/>
      <c r="ANC290" s="29"/>
      <c r="AND290" s="29"/>
      <c r="ANE290" s="29"/>
      <c r="ANF290" s="29"/>
      <c r="ANG290" s="29"/>
      <c r="ANH290" s="29"/>
      <c r="ANI290" s="29"/>
      <c r="ANJ290" s="29"/>
      <c r="ANK290" s="29"/>
      <c r="ANL290" s="29"/>
      <c r="ANM290" s="29"/>
      <c r="ANN290" s="29"/>
      <c r="ANO290" s="29"/>
      <c r="ANP290" s="29"/>
      <c r="ANQ290" s="29"/>
      <c r="ANR290" s="29"/>
      <c r="ANS290" s="29"/>
      <c r="ANT290" s="29"/>
      <c r="ANU290" s="29"/>
      <c r="ANV290" s="29"/>
      <c r="ANW290" s="29"/>
      <c r="ANX290" s="29"/>
      <c r="ANY290" s="29"/>
      <c r="ANZ290" s="29"/>
      <c r="AOA290" s="29"/>
      <c r="AOB290" s="29"/>
      <c r="AOC290" s="29"/>
      <c r="AOD290" s="29"/>
      <c r="AOE290" s="29"/>
      <c r="AOF290" s="29"/>
      <c r="AOG290" s="29"/>
      <c r="AOH290" s="29"/>
      <c r="AOI290" s="29"/>
      <c r="AOJ290" s="29"/>
      <c r="AOK290" s="29"/>
      <c r="AOL290" s="29"/>
      <c r="AOM290" s="29"/>
      <c r="AON290" s="29"/>
      <c r="AOO290" s="29"/>
      <c r="AOP290" s="29"/>
      <c r="AOQ290" s="29"/>
      <c r="AOR290" s="29"/>
      <c r="AOS290" s="29"/>
      <c r="AOT290" s="29"/>
      <c r="AOU290" s="29"/>
      <c r="AOV290" s="29"/>
      <c r="AOW290" s="29"/>
      <c r="AOX290" s="29"/>
      <c r="AOY290" s="29"/>
      <c r="AOZ290" s="29"/>
      <c r="APA290" s="29"/>
      <c r="APB290" s="29"/>
      <c r="APC290" s="29"/>
      <c r="APD290" s="29"/>
      <c r="APE290" s="29"/>
      <c r="APF290" s="29"/>
      <c r="APG290" s="29"/>
      <c r="APH290" s="29"/>
      <c r="API290" s="29"/>
      <c r="APJ290" s="29"/>
      <c r="APK290" s="29"/>
      <c r="APL290" s="29"/>
      <c r="APM290" s="29"/>
      <c r="APN290" s="29"/>
      <c r="APO290" s="29"/>
      <c r="APP290" s="29"/>
      <c r="APQ290" s="29"/>
      <c r="APR290" s="29"/>
      <c r="APS290" s="29"/>
      <c r="APT290" s="29"/>
      <c r="APU290" s="29"/>
      <c r="APV290" s="29"/>
      <c r="APW290" s="29"/>
      <c r="APX290" s="29"/>
      <c r="APY290" s="29"/>
      <c r="APZ290" s="29"/>
      <c r="AQA290" s="29"/>
      <c r="AQB290" s="29"/>
      <c r="AQC290" s="29"/>
      <c r="AQD290" s="29"/>
      <c r="AQE290" s="29"/>
      <c r="AQF290" s="29"/>
      <c r="AQG290" s="29"/>
      <c r="AQH290" s="29"/>
      <c r="AQI290" s="29"/>
      <c r="AQJ290" s="29"/>
      <c r="AQK290" s="29"/>
      <c r="AQL290" s="29"/>
      <c r="AQM290" s="29"/>
      <c r="AQN290" s="29"/>
      <c r="AQO290" s="29"/>
      <c r="AQP290" s="29"/>
      <c r="AQQ290" s="29"/>
      <c r="AQR290" s="29"/>
      <c r="AQS290" s="29"/>
      <c r="AQT290" s="29"/>
      <c r="AQU290" s="29"/>
      <c r="AQV290" s="29"/>
      <c r="AQW290" s="29"/>
      <c r="AQX290" s="29"/>
      <c r="AQY290" s="29"/>
      <c r="AQZ290" s="29"/>
      <c r="ARA290" s="29"/>
      <c r="ARB290" s="29"/>
      <c r="ARC290" s="29"/>
      <c r="ARD290" s="29"/>
      <c r="ARE290" s="29"/>
      <c r="ARF290" s="29"/>
      <c r="ARG290" s="29"/>
      <c r="ARH290" s="29"/>
      <c r="ARI290" s="29"/>
      <c r="ARJ290" s="29"/>
      <c r="ARK290" s="29"/>
      <c r="ARL290" s="29"/>
      <c r="ARM290" s="29"/>
      <c r="ARN290" s="29"/>
      <c r="ARO290" s="29"/>
      <c r="ARP290" s="29"/>
      <c r="ARQ290" s="29"/>
      <c r="ARR290" s="29"/>
      <c r="ARS290" s="29"/>
      <c r="ART290" s="29"/>
      <c r="ARU290" s="29"/>
      <c r="ARV290" s="29"/>
      <c r="ARW290" s="29"/>
      <c r="ARX290" s="29"/>
      <c r="ARY290" s="29"/>
      <c r="ARZ290" s="29"/>
      <c r="ASA290" s="29"/>
      <c r="ASB290" s="29"/>
      <c r="ASC290" s="29"/>
      <c r="ASD290" s="29"/>
      <c r="ASE290" s="29"/>
      <c r="ASF290" s="29"/>
      <c r="ASG290" s="29"/>
      <c r="ASH290" s="29"/>
      <c r="ASI290" s="29"/>
      <c r="ASJ290" s="29"/>
      <c r="ASK290" s="29"/>
      <c r="ASL290" s="29"/>
      <c r="ASM290" s="29"/>
      <c r="ASN290" s="29"/>
      <c r="ASO290" s="29"/>
      <c r="ASP290" s="29"/>
      <c r="ASQ290" s="29"/>
      <c r="ASR290" s="29"/>
      <c r="ASS290" s="29"/>
      <c r="AST290" s="29"/>
      <c r="ASU290" s="29"/>
      <c r="ASV290" s="29"/>
      <c r="ASW290" s="29"/>
      <c r="ASX290" s="29"/>
      <c r="ASY290" s="29"/>
      <c r="ASZ290" s="29"/>
      <c r="ATA290" s="29"/>
      <c r="ATB290" s="29"/>
      <c r="ATC290" s="29"/>
      <c r="ATD290" s="29"/>
      <c r="ATE290" s="29"/>
      <c r="ATF290" s="29"/>
      <c r="ATG290" s="29"/>
      <c r="ATH290" s="29"/>
      <c r="ATI290" s="29"/>
      <c r="ATJ290" s="29"/>
      <c r="ATK290" s="29"/>
      <c r="ATL290" s="29"/>
      <c r="ATM290" s="29"/>
      <c r="ATN290" s="29"/>
      <c r="ATO290" s="29"/>
      <c r="ATP290" s="29"/>
      <c r="ATQ290" s="29"/>
      <c r="ATR290" s="29"/>
      <c r="ATS290" s="29"/>
      <c r="ATT290" s="29"/>
      <c r="ATU290" s="29"/>
      <c r="ATV290" s="29"/>
      <c r="ATW290" s="29"/>
      <c r="ATX290" s="29"/>
      <c r="ATY290" s="29"/>
      <c r="ATZ290" s="29"/>
      <c r="AUA290" s="29"/>
      <c r="AUB290" s="29"/>
      <c r="AUC290" s="29"/>
      <c r="AUD290" s="29"/>
      <c r="AUE290" s="29"/>
      <c r="AUF290" s="29"/>
      <c r="AUG290" s="29"/>
      <c r="AUH290" s="29"/>
      <c r="AUI290" s="29"/>
      <c r="AUJ290" s="29"/>
      <c r="AUK290" s="29"/>
      <c r="AUL290" s="29"/>
      <c r="AUM290" s="29"/>
      <c r="AUN290" s="29"/>
      <c r="AUO290" s="29"/>
      <c r="AUP290" s="29"/>
      <c r="AUQ290" s="29"/>
      <c r="AUR290" s="29"/>
      <c r="AUS290" s="29"/>
      <c r="AUT290" s="29"/>
      <c r="AUU290" s="29"/>
      <c r="AUV290" s="29"/>
      <c r="AUW290" s="29"/>
      <c r="AUX290" s="29"/>
      <c r="AUY290" s="29"/>
      <c r="AUZ290" s="29"/>
      <c r="AVA290" s="29"/>
      <c r="AVB290" s="29"/>
      <c r="AVC290" s="29"/>
      <c r="AVD290" s="29"/>
      <c r="AVE290" s="29"/>
      <c r="AVF290" s="29"/>
      <c r="AVG290" s="29"/>
      <c r="AVH290" s="29"/>
      <c r="AVI290" s="29"/>
      <c r="AVJ290" s="29"/>
      <c r="AVK290" s="29"/>
      <c r="AVL290" s="29"/>
      <c r="AVM290" s="29"/>
      <c r="AVN290" s="29"/>
      <c r="AVO290" s="29"/>
      <c r="AVP290" s="29"/>
      <c r="AVQ290" s="29"/>
      <c r="AVR290" s="29"/>
      <c r="AVS290" s="29"/>
      <c r="AVT290" s="29"/>
      <c r="AVU290" s="29"/>
      <c r="AVV290" s="29"/>
      <c r="AVW290" s="29"/>
      <c r="AVX290" s="29"/>
      <c r="AVY290" s="29"/>
      <c r="AVZ290" s="29"/>
      <c r="AWA290" s="29"/>
      <c r="AWB290" s="29"/>
      <c r="AWC290" s="29"/>
      <c r="AWD290" s="29"/>
      <c r="AWE290" s="29"/>
      <c r="AWF290" s="29"/>
      <c r="AWG290" s="29"/>
      <c r="AWH290" s="29"/>
      <c r="AWI290" s="29"/>
      <c r="AWJ290" s="29"/>
      <c r="AWK290" s="29"/>
      <c r="AWL290" s="29"/>
      <c r="AWM290" s="29"/>
      <c r="AWN290" s="29"/>
      <c r="AWO290" s="29"/>
      <c r="AWP290" s="29"/>
      <c r="AWQ290" s="29"/>
      <c r="AWR290" s="29"/>
      <c r="AWS290" s="29"/>
      <c r="AWT290" s="29"/>
      <c r="AWU290" s="29"/>
      <c r="AWV290" s="29"/>
      <c r="AWW290" s="29"/>
      <c r="AWX290" s="29"/>
      <c r="AWY290" s="29"/>
      <c r="AWZ290" s="29"/>
      <c r="AXA290" s="29"/>
      <c r="AXB290" s="29"/>
      <c r="AXC290" s="29"/>
      <c r="AXD290" s="29"/>
      <c r="AXE290" s="29"/>
      <c r="AXF290" s="29"/>
      <c r="AXG290" s="29"/>
      <c r="AXH290" s="29"/>
      <c r="AXI290" s="29"/>
      <c r="AXJ290" s="29"/>
      <c r="AXK290" s="29"/>
      <c r="AXL290" s="29"/>
      <c r="AXM290" s="29"/>
      <c r="AXN290" s="29"/>
      <c r="AXO290" s="29"/>
      <c r="AXP290" s="29"/>
      <c r="AXQ290" s="29"/>
      <c r="AXR290" s="29"/>
      <c r="AXS290" s="29"/>
      <c r="AXT290" s="29"/>
      <c r="AXU290" s="29"/>
      <c r="AXV290" s="29"/>
      <c r="AXW290" s="29"/>
      <c r="AXX290" s="29"/>
      <c r="AXY290" s="29"/>
      <c r="AXZ290" s="29"/>
      <c r="AYA290" s="29"/>
      <c r="AYB290" s="29"/>
      <c r="AYC290" s="29"/>
      <c r="AYD290" s="29"/>
      <c r="AYE290" s="29"/>
      <c r="AYF290" s="29"/>
      <c r="AYG290" s="29"/>
      <c r="AYH290" s="29"/>
      <c r="AYI290" s="29"/>
      <c r="AYJ290" s="29"/>
      <c r="AYK290" s="29"/>
      <c r="AYL290" s="29"/>
      <c r="AYM290" s="29"/>
      <c r="AYN290" s="29"/>
      <c r="AYO290" s="29"/>
      <c r="AYP290" s="29"/>
      <c r="AYQ290" s="29"/>
      <c r="AYR290" s="29"/>
      <c r="AYS290" s="29"/>
      <c r="AYT290" s="29"/>
      <c r="AYU290" s="29"/>
      <c r="AYV290" s="29"/>
      <c r="AYW290" s="29"/>
      <c r="AYX290" s="29"/>
      <c r="AYY290" s="29"/>
      <c r="AYZ290" s="29"/>
      <c r="AZA290" s="29"/>
      <c r="AZB290" s="29"/>
      <c r="AZC290" s="29"/>
      <c r="AZD290" s="29"/>
      <c r="AZE290" s="29"/>
      <c r="AZF290" s="29"/>
      <c r="AZG290" s="29"/>
      <c r="AZH290" s="29"/>
      <c r="AZI290" s="29"/>
      <c r="AZJ290" s="29"/>
      <c r="AZK290" s="29"/>
      <c r="AZL290" s="29"/>
      <c r="AZM290" s="29"/>
      <c r="AZN290" s="29"/>
      <c r="AZO290" s="29"/>
      <c r="AZP290" s="29"/>
      <c r="AZQ290" s="29"/>
      <c r="AZR290" s="29"/>
      <c r="AZS290" s="29"/>
      <c r="AZT290" s="29"/>
      <c r="AZU290" s="29"/>
      <c r="AZV290" s="29"/>
      <c r="AZW290" s="29"/>
      <c r="AZX290" s="29"/>
      <c r="AZY290" s="29"/>
      <c r="AZZ290" s="29"/>
      <c r="BAA290" s="29"/>
      <c r="BAB290" s="29"/>
      <c r="BAC290" s="29"/>
      <c r="BAD290" s="29"/>
      <c r="BAE290" s="29"/>
      <c r="BAF290" s="29"/>
      <c r="BAG290" s="29"/>
      <c r="BAH290" s="29"/>
      <c r="BAI290" s="29"/>
      <c r="BAJ290" s="29"/>
      <c r="BAK290" s="29"/>
      <c r="BAL290" s="29"/>
      <c r="BAM290" s="29"/>
      <c r="BAN290" s="29"/>
      <c r="BAO290" s="29"/>
      <c r="BAP290" s="29"/>
      <c r="BAQ290" s="29"/>
      <c r="BAR290" s="29"/>
      <c r="BAS290" s="29"/>
      <c r="BAT290" s="29"/>
      <c r="BAU290" s="29"/>
      <c r="BAV290" s="29"/>
      <c r="BAW290" s="29"/>
      <c r="BAX290" s="29"/>
      <c r="BAY290" s="29"/>
      <c r="BAZ290" s="29"/>
      <c r="BBA290" s="29"/>
      <c r="BBB290" s="29"/>
      <c r="BBC290" s="29"/>
      <c r="BBD290" s="29"/>
      <c r="BBE290" s="29"/>
      <c r="BBF290" s="29"/>
      <c r="BBG290" s="29"/>
      <c r="BBH290" s="29"/>
      <c r="BBI290" s="29"/>
      <c r="BBJ290" s="29"/>
      <c r="BBK290" s="29"/>
      <c r="BBL290" s="29"/>
      <c r="BBM290" s="29"/>
      <c r="BBN290" s="29"/>
      <c r="BBO290" s="29"/>
      <c r="BBP290" s="29"/>
      <c r="BBQ290" s="29"/>
      <c r="BBR290" s="29"/>
      <c r="BBS290" s="29"/>
      <c r="BBT290" s="29"/>
      <c r="BBU290" s="29"/>
      <c r="BBV290" s="29"/>
      <c r="BBW290" s="29"/>
      <c r="BBX290" s="29"/>
      <c r="BBY290" s="29"/>
      <c r="BBZ290" s="29"/>
      <c r="BCA290" s="29"/>
      <c r="BCB290" s="29"/>
      <c r="BCC290" s="29"/>
      <c r="BCD290" s="29"/>
      <c r="BCE290" s="29"/>
      <c r="BCF290" s="29"/>
      <c r="BCG290" s="29"/>
      <c r="BCH290" s="29"/>
      <c r="BCI290" s="29"/>
      <c r="BCJ290" s="29"/>
      <c r="BCK290" s="29"/>
      <c r="BCL290" s="29"/>
      <c r="BCM290" s="29"/>
      <c r="BCN290" s="29"/>
      <c r="BCO290" s="29"/>
      <c r="BCP290" s="29"/>
      <c r="BCQ290" s="29"/>
      <c r="BCR290" s="29"/>
      <c r="BCS290" s="29"/>
      <c r="BCT290" s="29"/>
      <c r="BCU290" s="29"/>
      <c r="BCV290" s="29"/>
      <c r="BCW290" s="29"/>
      <c r="BCX290" s="29"/>
      <c r="BCY290" s="29"/>
      <c r="BCZ290" s="29"/>
      <c r="BDA290" s="29"/>
      <c r="BDB290" s="29"/>
      <c r="BDC290" s="29"/>
      <c r="BDD290" s="29"/>
      <c r="BDE290" s="29"/>
      <c r="BDF290" s="29"/>
      <c r="BDG290" s="29"/>
      <c r="BDH290" s="29"/>
      <c r="BDI290" s="29"/>
      <c r="BDJ290" s="29"/>
      <c r="BDK290" s="29"/>
      <c r="BDL290" s="29"/>
      <c r="BDM290" s="29"/>
      <c r="BDN290" s="29"/>
      <c r="BDO290" s="29"/>
      <c r="BDP290" s="29"/>
      <c r="BDQ290" s="29"/>
      <c r="BDR290" s="29"/>
      <c r="BDS290" s="29"/>
      <c r="BDT290" s="29"/>
      <c r="BDU290" s="29"/>
      <c r="BDV290" s="29"/>
      <c r="BDW290" s="29"/>
      <c r="BDX290" s="29"/>
      <c r="BDY290" s="29"/>
      <c r="BDZ290" s="29"/>
      <c r="BEA290" s="29"/>
      <c r="BEB290" s="29"/>
      <c r="BEC290" s="29"/>
      <c r="BED290" s="29"/>
      <c r="BEE290" s="29"/>
      <c r="BEF290" s="29"/>
      <c r="BEG290" s="29"/>
      <c r="BEH290" s="29"/>
      <c r="BEI290" s="29"/>
      <c r="BEJ290" s="29"/>
      <c r="BEK290" s="29"/>
      <c r="BEL290" s="29"/>
      <c r="BEM290" s="29"/>
      <c r="BEN290" s="29"/>
      <c r="BEO290" s="29"/>
      <c r="BEP290" s="29"/>
      <c r="BEQ290" s="29"/>
      <c r="BER290" s="29"/>
      <c r="BES290" s="29"/>
      <c r="BET290" s="29"/>
      <c r="BEU290" s="29"/>
      <c r="BEV290" s="29"/>
      <c r="BEW290" s="29"/>
      <c r="BEX290" s="29"/>
      <c r="BEY290" s="29"/>
      <c r="BEZ290" s="29"/>
      <c r="BFA290" s="29"/>
      <c r="BFB290" s="29"/>
      <c r="BFC290" s="29"/>
      <c r="BFD290" s="29"/>
      <c r="BFE290" s="29"/>
      <c r="BFF290" s="29"/>
      <c r="BFG290" s="29"/>
      <c r="BFH290" s="29"/>
      <c r="BFI290" s="29"/>
      <c r="BFJ290" s="29"/>
      <c r="BFK290" s="29"/>
      <c r="BFL290" s="29"/>
      <c r="BFM290" s="29"/>
      <c r="BFN290" s="29"/>
      <c r="BFO290" s="29"/>
      <c r="BFP290" s="29"/>
      <c r="BFQ290" s="29"/>
      <c r="BFR290" s="29"/>
      <c r="BFS290" s="29"/>
      <c r="BFT290" s="29"/>
      <c r="BFU290" s="29"/>
      <c r="BFV290" s="29"/>
      <c r="BFW290" s="29"/>
      <c r="BFX290" s="29"/>
      <c r="BFY290" s="29"/>
      <c r="BFZ290" s="29"/>
      <c r="BGA290" s="29"/>
      <c r="BGB290" s="29"/>
      <c r="BGC290" s="29"/>
      <c r="BGD290" s="29"/>
      <c r="BGE290" s="29"/>
      <c r="BGF290" s="29"/>
      <c r="BGG290" s="29"/>
      <c r="BGH290" s="29"/>
      <c r="BGI290" s="29"/>
      <c r="BGJ290" s="29"/>
      <c r="BGK290" s="29"/>
      <c r="BGL290" s="29"/>
      <c r="BGM290" s="29"/>
      <c r="BGN290" s="29"/>
      <c r="BGO290" s="29"/>
      <c r="BGP290" s="29"/>
      <c r="BGQ290" s="29"/>
      <c r="BGR290" s="29"/>
      <c r="BGS290" s="29"/>
      <c r="BGT290" s="29"/>
      <c r="BGU290" s="29"/>
      <c r="BGV290" s="29"/>
      <c r="BGW290" s="29"/>
      <c r="BGX290" s="29"/>
      <c r="BGY290" s="29"/>
      <c r="BGZ290" s="29"/>
      <c r="BHA290" s="29"/>
      <c r="BHB290" s="29"/>
      <c r="BHC290" s="29"/>
      <c r="BHD290" s="29"/>
      <c r="BHE290" s="29"/>
      <c r="BHF290" s="29"/>
      <c r="BHG290" s="29"/>
      <c r="BHH290" s="29"/>
      <c r="BHI290" s="29"/>
      <c r="BHJ290" s="29"/>
      <c r="BHK290" s="29"/>
      <c r="BHL290" s="29"/>
      <c r="BHM290" s="29"/>
      <c r="BHN290" s="29"/>
      <c r="BHO290" s="29"/>
      <c r="BHP290" s="29"/>
      <c r="BHQ290" s="29"/>
      <c r="BHR290" s="29"/>
      <c r="BHS290" s="29"/>
      <c r="BHT290" s="29"/>
      <c r="BHU290" s="29"/>
      <c r="BHV290" s="29"/>
      <c r="BHW290" s="29"/>
      <c r="BHX290" s="29"/>
      <c r="BHY290" s="29"/>
      <c r="BHZ290" s="29"/>
      <c r="BIA290" s="29"/>
      <c r="BIB290" s="29"/>
      <c r="BIC290" s="29"/>
      <c r="BID290" s="29"/>
      <c r="BIE290" s="29"/>
      <c r="BIF290" s="29"/>
      <c r="BIG290" s="29"/>
      <c r="BIH290" s="29"/>
      <c r="BII290" s="29"/>
      <c r="BIJ290" s="29"/>
      <c r="BIK290" s="29"/>
      <c r="BIL290" s="29"/>
      <c r="BIM290" s="29"/>
      <c r="BIN290" s="29"/>
      <c r="BIO290" s="29"/>
      <c r="BIP290" s="29"/>
      <c r="BIQ290" s="29"/>
      <c r="BIR290" s="29"/>
      <c r="BIS290" s="29"/>
      <c r="BIT290" s="29"/>
      <c r="BIU290" s="29"/>
      <c r="BIV290" s="29"/>
      <c r="BIW290" s="29"/>
      <c r="BIX290" s="29"/>
      <c r="BIY290" s="29"/>
      <c r="BIZ290" s="29"/>
      <c r="BJA290" s="29"/>
      <c r="BJB290" s="29"/>
      <c r="BJC290" s="29"/>
      <c r="BJD290" s="29"/>
      <c r="BJE290" s="29"/>
      <c r="BJF290" s="29"/>
      <c r="BJG290" s="29"/>
      <c r="BJH290" s="29"/>
      <c r="BJI290" s="29"/>
      <c r="BJJ290" s="29"/>
      <c r="BJK290" s="29"/>
      <c r="BJL290" s="29"/>
      <c r="BJM290" s="29"/>
      <c r="BJN290" s="29"/>
      <c r="BJO290" s="29"/>
      <c r="BJP290" s="29"/>
      <c r="BJQ290" s="29"/>
      <c r="BJR290" s="29"/>
      <c r="BJS290" s="29"/>
      <c r="BJT290" s="29"/>
      <c r="BJU290" s="29"/>
      <c r="BJV290" s="29"/>
      <c r="BJW290" s="29"/>
      <c r="BJX290" s="29"/>
      <c r="BJY290" s="29"/>
      <c r="BJZ290" s="29"/>
      <c r="BKA290" s="29"/>
      <c r="BKB290" s="29"/>
      <c r="BKC290" s="29"/>
      <c r="BKD290" s="29"/>
      <c r="BKE290" s="29"/>
      <c r="BKF290" s="29"/>
      <c r="BKG290" s="29"/>
      <c r="BKH290" s="29"/>
      <c r="BKI290" s="29"/>
      <c r="BKJ290" s="29"/>
      <c r="BKK290" s="29"/>
      <c r="BKL290" s="29"/>
      <c r="BKM290" s="29"/>
      <c r="BKN290" s="29"/>
      <c r="BKO290" s="29"/>
      <c r="BKP290" s="29"/>
      <c r="BKQ290" s="29"/>
      <c r="BKR290" s="29"/>
      <c r="BKS290" s="29"/>
      <c r="BKT290" s="29"/>
      <c r="BKU290" s="29"/>
      <c r="BKV290" s="29"/>
      <c r="BKW290" s="29"/>
      <c r="BKX290" s="29"/>
      <c r="BKY290" s="29"/>
      <c r="BKZ290" s="29"/>
      <c r="BLA290" s="29"/>
      <c r="BLB290" s="29"/>
      <c r="BLC290" s="29"/>
      <c r="BLD290" s="29"/>
      <c r="BLE290" s="29"/>
      <c r="BLF290" s="29"/>
      <c r="BLG290" s="29"/>
      <c r="BLH290" s="29"/>
      <c r="BLI290" s="29"/>
      <c r="BLJ290" s="29"/>
      <c r="BLK290" s="29"/>
      <c r="BLL290" s="29"/>
      <c r="BLM290" s="29"/>
      <c r="BLN290" s="29"/>
      <c r="BLO290" s="29"/>
      <c r="BLP290" s="29"/>
      <c r="BLQ290" s="29"/>
      <c r="BLR290" s="29"/>
      <c r="BLS290" s="29"/>
      <c r="BLT290" s="29"/>
      <c r="BLU290" s="29"/>
      <c r="BLV290" s="29"/>
      <c r="BLW290" s="29"/>
      <c r="BLX290" s="29"/>
      <c r="BLY290" s="29"/>
      <c r="BLZ290" s="29"/>
      <c r="BMA290" s="29"/>
      <c r="BMB290" s="29"/>
      <c r="BMC290" s="29"/>
      <c r="BMD290" s="29"/>
      <c r="BME290" s="29"/>
      <c r="BMF290" s="29"/>
      <c r="BMG290" s="29"/>
      <c r="BMH290" s="29"/>
      <c r="BMI290" s="29"/>
      <c r="BMJ290" s="29"/>
      <c r="BMK290" s="29"/>
      <c r="BML290" s="29"/>
      <c r="BMM290" s="29"/>
      <c r="BMN290" s="29"/>
      <c r="BMO290" s="29"/>
      <c r="BMP290" s="29"/>
      <c r="BMQ290" s="29"/>
      <c r="BMR290" s="29"/>
      <c r="BMS290" s="29"/>
      <c r="BMT290" s="29"/>
      <c r="BMU290" s="29"/>
      <c r="BMV290" s="29"/>
      <c r="BMW290" s="29"/>
      <c r="BMX290" s="29"/>
      <c r="BMY290" s="29"/>
      <c r="BMZ290" s="29"/>
      <c r="BNA290" s="29"/>
      <c r="BNB290" s="29"/>
      <c r="BNC290" s="29"/>
      <c r="BND290" s="29"/>
      <c r="BNE290" s="29"/>
      <c r="BNF290" s="29"/>
      <c r="BNG290" s="29"/>
      <c r="BNH290" s="29"/>
      <c r="BNI290" s="29"/>
      <c r="BNJ290" s="29"/>
      <c r="BNK290" s="29"/>
      <c r="BNL290" s="29"/>
      <c r="BNM290" s="29"/>
      <c r="BNN290" s="29"/>
      <c r="BNO290" s="29"/>
      <c r="BNP290" s="29"/>
      <c r="BNQ290" s="29"/>
      <c r="BNR290" s="29"/>
      <c r="BNS290" s="29"/>
      <c r="BNT290" s="29"/>
      <c r="BNU290" s="29"/>
      <c r="BNV290" s="29"/>
      <c r="BNW290" s="29"/>
      <c r="BNX290" s="29"/>
      <c r="BNY290" s="29"/>
      <c r="BNZ290" s="29"/>
      <c r="BOA290" s="29"/>
      <c r="BOB290" s="29"/>
      <c r="BOC290" s="29"/>
      <c r="BOD290" s="29"/>
      <c r="BOE290" s="29"/>
      <c r="BOF290" s="29"/>
      <c r="BOG290" s="29"/>
      <c r="BOH290" s="29"/>
      <c r="BOI290" s="29"/>
      <c r="BOJ290" s="29"/>
      <c r="BOK290" s="29"/>
      <c r="BOL290" s="29"/>
      <c r="BOM290" s="29"/>
      <c r="BON290" s="29"/>
      <c r="BOO290" s="29"/>
      <c r="BOP290" s="29"/>
      <c r="BOQ290" s="29"/>
      <c r="BOR290" s="29"/>
      <c r="BOS290" s="29"/>
      <c r="BOT290" s="29"/>
      <c r="BOU290" s="29"/>
      <c r="BOV290" s="29"/>
      <c r="BOW290" s="29"/>
      <c r="BOX290" s="29"/>
      <c r="BOY290" s="29"/>
      <c r="BOZ290" s="29"/>
      <c r="BPA290" s="29"/>
      <c r="BPB290" s="29"/>
      <c r="BPC290" s="29"/>
      <c r="BPD290" s="29"/>
      <c r="BPE290" s="29"/>
      <c r="BPF290" s="29"/>
      <c r="BPG290" s="29"/>
      <c r="BPH290" s="29"/>
      <c r="BPI290" s="29"/>
      <c r="BPJ290" s="29"/>
      <c r="BPK290" s="29"/>
      <c r="BPL290" s="29"/>
      <c r="BPM290" s="29"/>
      <c r="BPN290" s="29"/>
      <c r="BPO290" s="29"/>
      <c r="BPP290" s="29"/>
      <c r="BPQ290" s="29"/>
      <c r="BPR290" s="29"/>
      <c r="BPS290" s="29"/>
      <c r="BPT290" s="29"/>
      <c r="BPU290" s="29"/>
      <c r="BPV290" s="29"/>
      <c r="BPW290" s="29"/>
      <c r="BPX290" s="29"/>
      <c r="BPY290" s="29"/>
      <c r="BPZ290" s="29"/>
      <c r="BQA290" s="29"/>
      <c r="BQB290" s="29"/>
      <c r="BQC290" s="29"/>
      <c r="BQD290" s="29"/>
      <c r="BQE290" s="29"/>
      <c r="BQF290" s="29"/>
      <c r="BQG290" s="29"/>
      <c r="BQH290" s="29"/>
      <c r="BQI290" s="29"/>
      <c r="BQJ290" s="29"/>
      <c r="BQK290" s="29"/>
      <c r="BQL290" s="29"/>
      <c r="BQM290" s="29"/>
      <c r="BQN290" s="29"/>
      <c r="BQO290" s="29"/>
      <c r="BQP290" s="29"/>
      <c r="BQQ290" s="29"/>
      <c r="BQR290" s="29"/>
      <c r="BQS290" s="29"/>
      <c r="BQT290" s="29"/>
      <c r="BQU290" s="29"/>
      <c r="BQV290" s="29"/>
      <c r="BQW290" s="29"/>
      <c r="BQX290" s="29"/>
      <c r="BQY290" s="29"/>
      <c r="BQZ290" s="29"/>
      <c r="BRA290" s="29"/>
      <c r="BRB290" s="29"/>
      <c r="BRC290" s="29"/>
      <c r="BRD290" s="29"/>
      <c r="BRE290" s="29"/>
      <c r="BRF290" s="29"/>
      <c r="BRG290" s="29"/>
      <c r="BRH290" s="29"/>
      <c r="BRI290" s="29"/>
      <c r="BRJ290" s="29"/>
      <c r="BRK290" s="29"/>
      <c r="BRL290" s="29"/>
      <c r="BRM290" s="29"/>
      <c r="BRN290" s="29"/>
      <c r="BRO290" s="29"/>
      <c r="BRP290" s="29"/>
      <c r="BRQ290" s="29"/>
      <c r="BRR290" s="29"/>
      <c r="BRS290" s="29"/>
      <c r="BRT290" s="29"/>
      <c r="BRU290" s="29"/>
      <c r="BRV290" s="29"/>
      <c r="BRW290" s="29"/>
      <c r="BRX290" s="29"/>
      <c r="BRY290" s="29"/>
      <c r="BRZ290" s="29"/>
      <c r="BSA290" s="29"/>
      <c r="BSB290" s="29"/>
      <c r="BSC290" s="29"/>
      <c r="BSD290" s="29"/>
      <c r="BSE290" s="29"/>
      <c r="BSF290" s="29"/>
      <c r="BSG290" s="29"/>
      <c r="BSH290" s="29"/>
      <c r="BSI290" s="29"/>
      <c r="BSJ290" s="29"/>
      <c r="BSK290" s="29"/>
      <c r="BSL290" s="29"/>
      <c r="BSM290" s="29"/>
      <c r="BSN290" s="29"/>
      <c r="BSO290" s="29"/>
      <c r="BSP290" s="29"/>
      <c r="BSQ290" s="29"/>
      <c r="BSR290" s="29"/>
      <c r="BSS290" s="29"/>
      <c r="BST290" s="29"/>
      <c r="BSU290" s="29"/>
      <c r="BSV290" s="29"/>
      <c r="BSW290" s="29"/>
      <c r="BSX290" s="29"/>
      <c r="BSY290" s="29"/>
      <c r="BSZ290" s="29"/>
      <c r="BTA290" s="29"/>
      <c r="BTB290" s="29"/>
      <c r="BTC290" s="29"/>
      <c r="BTD290" s="29"/>
      <c r="BTE290" s="29"/>
      <c r="BTF290" s="29"/>
      <c r="BTG290" s="29"/>
      <c r="BTH290" s="29"/>
      <c r="BTI290" s="29"/>
      <c r="BTJ290" s="29"/>
      <c r="BTK290" s="29"/>
      <c r="BTL290" s="29"/>
      <c r="BTM290" s="29"/>
      <c r="BTN290" s="29"/>
      <c r="BTO290" s="29"/>
      <c r="BTP290" s="29"/>
      <c r="BTQ290" s="29"/>
      <c r="BTR290" s="29"/>
      <c r="BTS290" s="29"/>
      <c r="BTT290" s="29"/>
      <c r="BTU290" s="29"/>
      <c r="BTV290" s="29"/>
      <c r="BTW290" s="29"/>
      <c r="BTX290" s="29"/>
      <c r="BTY290" s="29"/>
      <c r="BTZ290" s="29"/>
      <c r="BUA290" s="29"/>
      <c r="BUB290" s="29"/>
      <c r="BUC290" s="29"/>
      <c r="BUD290" s="29"/>
      <c r="BUE290" s="29"/>
      <c r="BUF290" s="29"/>
      <c r="BUG290" s="29"/>
      <c r="BUH290" s="29"/>
      <c r="BUI290" s="29"/>
      <c r="BUJ290" s="29"/>
      <c r="BUK290" s="29"/>
      <c r="BUL290" s="29"/>
      <c r="BUM290" s="29"/>
      <c r="BUN290" s="29"/>
      <c r="BUO290" s="29"/>
      <c r="BUP290" s="29"/>
      <c r="BUQ290" s="29"/>
      <c r="BUR290" s="29"/>
      <c r="BUS290" s="29"/>
      <c r="BUT290" s="29"/>
      <c r="BUU290" s="29"/>
      <c r="BUV290" s="29"/>
      <c r="BUW290" s="29"/>
      <c r="BUX290" s="29"/>
      <c r="BUY290" s="29"/>
      <c r="BUZ290" s="29"/>
      <c r="BVA290" s="29"/>
      <c r="BVB290" s="29"/>
      <c r="BVC290" s="29"/>
      <c r="BVD290" s="29"/>
      <c r="BVE290" s="29"/>
      <c r="BVF290" s="29"/>
      <c r="BVG290" s="29"/>
      <c r="BVH290" s="29"/>
      <c r="BVI290" s="29"/>
      <c r="BVJ290" s="29"/>
      <c r="BVK290" s="29"/>
      <c r="BVL290" s="29"/>
      <c r="BVM290" s="29"/>
      <c r="BVN290" s="29"/>
      <c r="BVO290" s="29"/>
      <c r="BVP290" s="29"/>
      <c r="BVQ290" s="29"/>
      <c r="BVR290" s="29"/>
      <c r="BVS290" s="29"/>
      <c r="BVT290" s="29"/>
      <c r="BVU290" s="29"/>
      <c r="BVV290" s="29"/>
      <c r="BVW290" s="29"/>
      <c r="BVX290" s="29"/>
      <c r="BVY290" s="29"/>
      <c r="BVZ290" s="29"/>
      <c r="BWA290" s="29"/>
      <c r="BWB290" s="29"/>
      <c r="BWC290" s="29"/>
      <c r="BWD290" s="29"/>
      <c r="BWE290" s="29"/>
      <c r="BWF290" s="29"/>
      <c r="BWG290" s="29"/>
      <c r="BWH290" s="29"/>
      <c r="BWI290" s="29"/>
      <c r="BWJ290" s="29"/>
      <c r="BWK290" s="29"/>
      <c r="BWL290" s="29"/>
      <c r="BWM290" s="29"/>
      <c r="BWN290" s="29"/>
      <c r="BWO290" s="29"/>
      <c r="BWP290" s="29"/>
      <c r="BWQ290" s="29"/>
      <c r="BWR290" s="29"/>
      <c r="BWS290" s="29"/>
      <c r="BWT290" s="29"/>
      <c r="BWU290" s="29"/>
      <c r="BWV290" s="29"/>
      <c r="BWW290" s="29"/>
      <c r="BWX290" s="29"/>
      <c r="BWY290" s="29"/>
      <c r="BWZ290" s="29"/>
      <c r="BXA290" s="29"/>
      <c r="BXB290" s="29"/>
      <c r="BXC290" s="29"/>
      <c r="BXD290" s="29"/>
      <c r="BXE290" s="29"/>
      <c r="BXF290" s="29"/>
      <c r="BXG290" s="29"/>
      <c r="BXH290" s="29"/>
      <c r="BXI290" s="29"/>
      <c r="BXJ290" s="29"/>
      <c r="BXK290" s="29"/>
      <c r="BXL290" s="29"/>
      <c r="BXM290" s="29"/>
      <c r="BXN290" s="29"/>
      <c r="BXO290" s="29"/>
      <c r="BXP290" s="29"/>
      <c r="BXQ290" s="29"/>
      <c r="BXR290" s="29"/>
      <c r="BXS290" s="29"/>
      <c r="BXT290" s="29"/>
      <c r="BXU290" s="29"/>
      <c r="BXV290" s="29"/>
      <c r="BXW290" s="29"/>
      <c r="BXX290" s="29"/>
      <c r="BXY290" s="29"/>
      <c r="BXZ290" s="29"/>
      <c r="BYA290" s="29"/>
      <c r="BYB290" s="29"/>
      <c r="BYC290" s="29"/>
      <c r="BYD290" s="29"/>
      <c r="BYE290" s="29"/>
      <c r="BYF290" s="29"/>
      <c r="BYG290" s="29"/>
      <c r="BYH290" s="29"/>
      <c r="BYI290" s="29"/>
      <c r="BYJ290" s="29"/>
      <c r="BYK290" s="29"/>
      <c r="BYL290" s="29"/>
      <c r="BYM290" s="29"/>
      <c r="BYN290" s="29"/>
      <c r="BYO290" s="29"/>
      <c r="BYP290" s="29"/>
      <c r="BYQ290" s="29"/>
      <c r="BYR290" s="29"/>
      <c r="BYS290" s="29"/>
      <c r="BYT290" s="29"/>
      <c r="BYU290" s="29"/>
      <c r="BYV290" s="29"/>
      <c r="BYW290" s="29"/>
      <c r="BYX290" s="29"/>
      <c r="BYY290" s="29"/>
      <c r="BYZ290" s="29"/>
      <c r="BZA290" s="29"/>
      <c r="BZB290" s="29"/>
      <c r="BZC290" s="29"/>
      <c r="BZD290" s="29"/>
      <c r="BZE290" s="29"/>
      <c r="BZF290" s="29"/>
      <c r="BZG290" s="29"/>
      <c r="BZH290" s="29"/>
      <c r="BZI290" s="29"/>
      <c r="BZJ290" s="29"/>
      <c r="BZK290" s="29"/>
      <c r="BZL290" s="29"/>
      <c r="BZM290" s="29"/>
      <c r="BZN290" s="29"/>
      <c r="BZO290" s="29"/>
      <c r="BZP290" s="29"/>
      <c r="BZQ290" s="29"/>
      <c r="BZR290" s="29"/>
      <c r="BZS290" s="29"/>
      <c r="BZT290" s="29"/>
      <c r="BZU290" s="29"/>
      <c r="BZV290" s="29"/>
      <c r="BZW290" s="29"/>
      <c r="BZX290" s="29"/>
      <c r="BZY290" s="29"/>
      <c r="BZZ290" s="29"/>
      <c r="CAA290" s="29"/>
      <c r="CAB290" s="29"/>
      <c r="CAC290" s="29"/>
      <c r="CAD290" s="29"/>
      <c r="CAE290" s="29"/>
      <c r="CAF290" s="29"/>
      <c r="CAG290" s="29"/>
      <c r="CAH290" s="29"/>
      <c r="CAI290" s="29"/>
      <c r="CAJ290" s="29"/>
      <c r="CAK290" s="29"/>
      <c r="CAL290" s="29"/>
      <c r="CAM290" s="29"/>
      <c r="CAN290" s="29"/>
      <c r="CAO290" s="29"/>
      <c r="CAP290" s="29"/>
      <c r="CAQ290" s="29"/>
      <c r="CAR290" s="29"/>
      <c r="CAS290" s="29"/>
      <c r="CAT290" s="29"/>
      <c r="CAU290" s="29"/>
      <c r="CAV290" s="29"/>
      <c r="CAW290" s="29"/>
      <c r="CAX290" s="29"/>
      <c r="CAY290" s="29"/>
      <c r="CAZ290" s="29"/>
      <c r="CBA290" s="29"/>
      <c r="CBB290" s="29"/>
      <c r="CBC290" s="29"/>
      <c r="CBD290" s="29"/>
      <c r="CBE290" s="29"/>
      <c r="CBF290" s="29"/>
      <c r="CBG290" s="29"/>
      <c r="CBH290" s="29"/>
      <c r="CBI290" s="29"/>
      <c r="CBJ290" s="29"/>
      <c r="CBK290" s="29"/>
      <c r="CBL290" s="29"/>
      <c r="CBM290" s="29"/>
      <c r="CBN290" s="29"/>
      <c r="CBO290" s="29"/>
      <c r="CBP290" s="29"/>
      <c r="CBQ290" s="29"/>
      <c r="CBR290" s="29"/>
      <c r="CBS290" s="29"/>
      <c r="CBT290" s="29"/>
      <c r="CBU290" s="29"/>
      <c r="CBV290" s="29"/>
      <c r="CBW290" s="29"/>
      <c r="CBX290" s="29"/>
      <c r="CBY290" s="29"/>
      <c r="CBZ290" s="29"/>
      <c r="CCA290" s="29"/>
      <c r="CCB290" s="29"/>
      <c r="CCC290" s="29"/>
      <c r="CCD290" s="29"/>
      <c r="CCE290" s="29"/>
      <c r="CCF290" s="29"/>
      <c r="CCG290" s="29"/>
      <c r="CCH290" s="29"/>
      <c r="CCI290" s="29"/>
      <c r="CCJ290" s="29"/>
      <c r="CCK290" s="29"/>
      <c r="CCL290" s="29"/>
      <c r="CCM290" s="29"/>
      <c r="CCN290" s="29"/>
      <c r="CCO290" s="29"/>
      <c r="CCP290" s="29"/>
      <c r="CCQ290" s="29"/>
      <c r="CCR290" s="29"/>
      <c r="CCS290" s="29"/>
      <c r="CCT290" s="29"/>
      <c r="CCU290" s="29"/>
      <c r="CCV290" s="29"/>
      <c r="CCW290" s="29"/>
      <c r="CCX290" s="29"/>
      <c r="CCY290" s="29"/>
      <c r="CCZ290" s="29"/>
      <c r="CDA290" s="29"/>
      <c r="CDB290" s="29"/>
      <c r="CDC290" s="29"/>
      <c r="CDD290" s="29"/>
      <c r="CDE290" s="29"/>
      <c r="CDF290" s="29"/>
      <c r="CDG290" s="29"/>
      <c r="CDH290" s="29"/>
      <c r="CDI290" s="29"/>
      <c r="CDJ290" s="29"/>
      <c r="CDK290" s="29"/>
      <c r="CDL290" s="29"/>
      <c r="CDM290" s="29"/>
      <c r="CDN290" s="29"/>
      <c r="CDO290" s="29"/>
      <c r="CDP290" s="29"/>
      <c r="CDQ290" s="29"/>
      <c r="CDR290" s="29"/>
      <c r="CDS290" s="29"/>
      <c r="CDT290" s="29"/>
      <c r="CDU290" s="29"/>
      <c r="CDV290" s="29"/>
      <c r="CDW290" s="29"/>
      <c r="CDX290" s="29"/>
      <c r="CDY290" s="29"/>
      <c r="CDZ290" s="29"/>
      <c r="CEA290" s="29"/>
      <c r="CEB290" s="29"/>
      <c r="CEC290" s="29"/>
      <c r="CED290" s="29"/>
      <c r="CEE290" s="29"/>
      <c r="CEF290" s="29"/>
      <c r="CEG290" s="29"/>
      <c r="CEH290" s="29"/>
      <c r="CEI290" s="29"/>
      <c r="CEJ290" s="29"/>
      <c r="CEK290" s="29"/>
      <c r="CEL290" s="29"/>
      <c r="CEM290" s="29"/>
      <c r="CEN290" s="29"/>
      <c r="CEO290" s="29"/>
      <c r="CEP290" s="29"/>
      <c r="CEQ290" s="29"/>
      <c r="CER290" s="29"/>
      <c r="CES290" s="29"/>
      <c r="CET290" s="29"/>
      <c r="CEU290" s="29"/>
      <c r="CEV290" s="29"/>
      <c r="CEW290" s="29"/>
      <c r="CEX290" s="29"/>
      <c r="CEY290" s="29"/>
      <c r="CEZ290" s="29"/>
      <c r="CFA290" s="29"/>
      <c r="CFB290" s="29"/>
      <c r="CFC290" s="29"/>
      <c r="CFD290" s="29"/>
      <c r="CFE290" s="29"/>
      <c r="CFF290" s="29"/>
      <c r="CFG290" s="29"/>
      <c r="CFH290" s="29"/>
      <c r="CFI290" s="29"/>
      <c r="CFJ290" s="29"/>
      <c r="CFK290" s="29"/>
      <c r="CFL290" s="29"/>
      <c r="CFM290" s="29"/>
      <c r="CFN290" s="29"/>
      <c r="CFO290" s="29"/>
      <c r="CFP290" s="29"/>
      <c r="CFQ290" s="29"/>
      <c r="CFR290" s="29"/>
      <c r="CFS290" s="29"/>
      <c r="CFT290" s="29"/>
      <c r="CFU290" s="29"/>
      <c r="CFV290" s="29"/>
      <c r="CFW290" s="29"/>
      <c r="CFX290" s="29"/>
      <c r="CFY290" s="29"/>
      <c r="CFZ290" s="29"/>
      <c r="CGA290" s="29"/>
      <c r="CGB290" s="29"/>
      <c r="CGC290" s="29"/>
      <c r="CGD290" s="29"/>
      <c r="CGE290" s="29"/>
      <c r="CGF290" s="29"/>
      <c r="CGG290" s="29"/>
      <c r="CGH290" s="29"/>
      <c r="CGI290" s="29"/>
      <c r="CGJ290" s="29"/>
      <c r="CGK290" s="29"/>
      <c r="CGL290" s="29"/>
      <c r="CGM290" s="29"/>
      <c r="CGN290" s="29"/>
      <c r="CGO290" s="29"/>
      <c r="CGP290" s="29"/>
      <c r="CGQ290" s="29"/>
      <c r="CGR290" s="29"/>
      <c r="CGS290" s="29"/>
      <c r="CGT290" s="29"/>
      <c r="CGU290" s="29"/>
      <c r="CGV290" s="29"/>
      <c r="CGW290" s="29"/>
      <c r="CGX290" s="29"/>
      <c r="CGY290" s="29"/>
      <c r="CGZ290" s="29"/>
      <c r="CHA290" s="29"/>
      <c r="CHB290" s="29"/>
      <c r="CHC290" s="29"/>
      <c r="CHD290" s="29"/>
      <c r="CHE290" s="29"/>
      <c r="CHF290" s="29"/>
      <c r="CHG290" s="29"/>
      <c r="CHH290" s="29"/>
      <c r="CHI290" s="29"/>
      <c r="CHJ290" s="29"/>
      <c r="CHK290" s="29"/>
      <c r="CHL290" s="29"/>
      <c r="CHM290" s="29"/>
      <c r="CHN290" s="29"/>
      <c r="CHO290" s="29"/>
      <c r="CHP290" s="29"/>
      <c r="CHQ290" s="29"/>
      <c r="CHR290" s="29"/>
      <c r="CHS290" s="29"/>
      <c r="CHT290" s="29"/>
      <c r="CHU290" s="29"/>
      <c r="CHV290" s="29"/>
      <c r="CHW290" s="29"/>
      <c r="CHX290" s="29"/>
      <c r="CHY290" s="29"/>
      <c r="CHZ290" s="29"/>
      <c r="CIA290" s="29"/>
      <c r="CIB290" s="29"/>
      <c r="CIC290" s="29"/>
      <c r="CID290" s="29"/>
      <c r="CIE290" s="29"/>
      <c r="CIF290" s="29"/>
      <c r="CIG290" s="29"/>
      <c r="CIH290" s="29"/>
      <c r="CII290" s="29"/>
      <c r="CIJ290" s="29"/>
      <c r="CIK290" s="29"/>
      <c r="CIL290" s="29"/>
      <c r="CIM290" s="29"/>
      <c r="CIN290" s="29"/>
      <c r="CIO290" s="29"/>
      <c r="CIP290" s="29"/>
      <c r="CIQ290" s="29"/>
      <c r="CIR290" s="29"/>
      <c r="CIS290" s="29"/>
      <c r="CIT290" s="29"/>
      <c r="CIU290" s="29"/>
      <c r="CIV290" s="29"/>
      <c r="CIW290" s="29"/>
      <c r="CIX290" s="29"/>
      <c r="CIY290" s="29"/>
      <c r="CIZ290" s="29"/>
      <c r="CJA290" s="29"/>
      <c r="CJB290" s="29"/>
      <c r="CJC290" s="29"/>
      <c r="CJD290" s="29"/>
      <c r="CJE290" s="29"/>
      <c r="CJF290" s="29"/>
      <c r="CJG290" s="29"/>
      <c r="CJH290" s="29"/>
      <c r="CJI290" s="29"/>
      <c r="CJJ290" s="29"/>
      <c r="CJK290" s="29"/>
      <c r="CJL290" s="29"/>
      <c r="CJM290" s="29"/>
      <c r="CJN290" s="29"/>
      <c r="CJO290" s="29"/>
      <c r="CJP290" s="29"/>
      <c r="CJQ290" s="29"/>
      <c r="CJR290" s="29"/>
      <c r="CJS290" s="29"/>
      <c r="CJT290" s="29"/>
      <c r="CJU290" s="29"/>
      <c r="CJV290" s="29"/>
      <c r="CJW290" s="29"/>
      <c r="CJX290" s="29"/>
      <c r="CJY290" s="29"/>
      <c r="CJZ290" s="29"/>
      <c r="CKA290" s="29"/>
      <c r="CKB290" s="29"/>
      <c r="CKC290" s="29"/>
      <c r="CKD290" s="29"/>
      <c r="CKE290" s="29"/>
      <c r="CKF290" s="29"/>
      <c r="CKG290" s="29"/>
      <c r="CKH290" s="29"/>
      <c r="CKI290" s="29"/>
      <c r="CKJ290" s="29"/>
      <c r="CKK290" s="29"/>
      <c r="CKL290" s="29"/>
      <c r="CKM290" s="29"/>
      <c r="CKN290" s="29"/>
      <c r="CKO290" s="29"/>
      <c r="CKP290" s="29"/>
      <c r="CKQ290" s="29"/>
      <c r="CKR290" s="29"/>
      <c r="CKS290" s="29"/>
      <c r="CKT290" s="29"/>
      <c r="CKU290" s="29"/>
      <c r="CKV290" s="29"/>
      <c r="CKW290" s="29"/>
      <c r="CKX290" s="29"/>
      <c r="CKY290" s="29"/>
      <c r="CKZ290" s="29"/>
      <c r="CLA290" s="29"/>
      <c r="CLB290" s="29"/>
      <c r="CLC290" s="29"/>
      <c r="CLD290" s="29"/>
      <c r="CLE290" s="29"/>
      <c r="CLF290" s="29"/>
      <c r="CLG290" s="29"/>
      <c r="CLH290" s="29"/>
      <c r="CLI290" s="29"/>
      <c r="CLJ290" s="29"/>
      <c r="CLK290" s="29"/>
      <c r="CLL290" s="29"/>
      <c r="CLM290" s="29"/>
      <c r="CLN290" s="29"/>
      <c r="CLO290" s="29"/>
      <c r="CLP290" s="29"/>
      <c r="CLQ290" s="29"/>
      <c r="CLR290" s="29"/>
      <c r="CLS290" s="29"/>
      <c r="CLT290" s="29"/>
      <c r="CLU290" s="29"/>
      <c r="CLV290" s="29"/>
      <c r="CLW290" s="29"/>
      <c r="CLX290" s="29"/>
      <c r="CLY290" s="29"/>
      <c r="CLZ290" s="29"/>
      <c r="CMA290" s="29"/>
      <c r="CMB290" s="29"/>
      <c r="CMC290" s="29"/>
      <c r="CMD290" s="29"/>
      <c r="CME290" s="29"/>
      <c r="CMF290" s="29"/>
      <c r="CMG290" s="29"/>
      <c r="CMH290" s="29"/>
      <c r="CMI290" s="29"/>
      <c r="CMJ290" s="29"/>
      <c r="CMK290" s="29"/>
      <c r="CML290" s="29"/>
      <c r="CMM290" s="29"/>
      <c r="CMN290" s="29"/>
      <c r="CMO290" s="29"/>
      <c r="CMP290" s="29"/>
      <c r="CMQ290" s="29"/>
      <c r="CMR290" s="29"/>
      <c r="CMS290" s="29"/>
      <c r="CMT290" s="29"/>
      <c r="CMU290" s="29"/>
      <c r="CMV290" s="29"/>
      <c r="CMW290" s="29"/>
      <c r="CMX290" s="29"/>
      <c r="CMY290" s="29"/>
      <c r="CMZ290" s="29"/>
      <c r="CNA290" s="29"/>
      <c r="CNB290" s="29"/>
      <c r="CNC290" s="29"/>
      <c r="CND290" s="29"/>
      <c r="CNE290" s="29"/>
      <c r="CNF290" s="29"/>
      <c r="CNG290" s="29"/>
      <c r="CNH290" s="29"/>
      <c r="CNI290" s="29"/>
      <c r="CNJ290" s="29"/>
      <c r="CNK290" s="29"/>
      <c r="CNL290" s="29"/>
      <c r="CNM290" s="29"/>
      <c r="CNN290" s="29"/>
      <c r="CNO290" s="29"/>
      <c r="CNP290" s="29"/>
      <c r="CNQ290" s="29"/>
      <c r="CNR290" s="29"/>
      <c r="CNS290" s="29"/>
      <c r="CNT290" s="29"/>
      <c r="CNU290" s="29"/>
      <c r="CNV290" s="29"/>
      <c r="CNW290" s="29"/>
      <c r="CNX290" s="29"/>
      <c r="CNY290" s="29"/>
      <c r="CNZ290" s="29"/>
      <c r="COA290" s="29"/>
      <c r="COB290" s="29"/>
      <c r="COC290" s="29"/>
      <c r="COD290" s="29"/>
      <c r="COE290" s="29"/>
      <c r="COF290" s="29"/>
      <c r="COG290" s="29"/>
      <c r="COH290" s="29"/>
      <c r="COI290" s="29"/>
      <c r="COJ290" s="29"/>
      <c r="COK290" s="29"/>
      <c r="COL290" s="29"/>
      <c r="COM290" s="29"/>
      <c r="CON290" s="29"/>
      <c r="COO290" s="29"/>
      <c r="COP290" s="29"/>
      <c r="COQ290" s="29"/>
      <c r="COR290" s="29"/>
      <c r="COS290" s="29"/>
      <c r="COT290" s="29"/>
      <c r="COU290" s="29"/>
      <c r="COV290" s="29"/>
      <c r="COW290" s="29"/>
      <c r="COX290" s="29"/>
      <c r="COY290" s="29"/>
      <c r="COZ290" s="29"/>
      <c r="CPA290" s="29"/>
      <c r="CPB290" s="29"/>
      <c r="CPC290" s="29"/>
      <c r="CPD290" s="29"/>
      <c r="CPE290" s="29"/>
      <c r="CPF290" s="29"/>
      <c r="CPG290" s="29"/>
      <c r="CPH290" s="29"/>
      <c r="CPI290" s="29"/>
      <c r="CPJ290" s="29"/>
      <c r="CPK290" s="29"/>
      <c r="CPL290" s="29"/>
      <c r="CPM290" s="29"/>
      <c r="CPN290" s="29"/>
      <c r="CPO290" s="29"/>
      <c r="CPP290" s="29"/>
      <c r="CPQ290" s="29"/>
      <c r="CPR290" s="29"/>
      <c r="CPS290" s="29"/>
      <c r="CPT290" s="29"/>
      <c r="CPU290" s="29"/>
      <c r="CPV290" s="29"/>
      <c r="CPW290" s="29"/>
      <c r="CPX290" s="29"/>
      <c r="CPY290" s="29"/>
      <c r="CPZ290" s="29"/>
      <c r="CQA290" s="29"/>
      <c r="CQB290" s="29"/>
      <c r="CQC290" s="29"/>
      <c r="CQD290" s="29"/>
      <c r="CQE290" s="29"/>
      <c r="CQF290" s="29"/>
      <c r="CQG290" s="29"/>
      <c r="CQH290" s="29"/>
      <c r="CQI290" s="29"/>
      <c r="CQJ290" s="29"/>
      <c r="CQK290" s="29"/>
      <c r="CQL290" s="29"/>
      <c r="CQM290" s="29"/>
      <c r="CQN290" s="29"/>
      <c r="CQO290" s="29"/>
      <c r="CQP290" s="29"/>
      <c r="CQQ290" s="29"/>
      <c r="CQR290" s="29"/>
      <c r="CQS290" s="29"/>
      <c r="CQT290" s="29"/>
      <c r="CQU290" s="29"/>
      <c r="CQV290" s="29"/>
      <c r="CQW290" s="29"/>
      <c r="CQX290" s="29"/>
      <c r="CQY290" s="29"/>
      <c r="CQZ290" s="29"/>
      <c r="CRA290" s="29"/>
      <c r="CRB290" s="29"/>
      <c r="CRC290" s="29"/>
      <c r="CRD290" s="29"/>
      <c r="CRE290" s="29"/>
      <c r="CRF290" s="29"/>
      <c r="CRG290" s="29"/>
      <c r="CRH290" s="29"/>
      <c r="CRI290" s="29"/>
      <c r="CRJ290" s="29"/>
      <c r="CRK290" s="29"/>
      <c r="CRL290" s="29"/>
      <c r="CRM290" s="29"/>
      <c r="CRN290" s="29"/>
      <c r="CRO290" s="29"/>
      <c r="CRP290" s="29"/>
      <c r="CRQ290" s="29"/>
      <c r="CRR290" s="29"/>
      <c r="CRS290" s="29"/>
      <c r="CRT290" s="29"/>
      <c r="CRU290" s="29"/>
      <c r="CRV290" s="29"/>
      <c r="CRW290" s="29"/>
      <c r="CRX290" s="29"/>
      <c r="CRY290" s="29"/>
      <c r="CRZ290" s="29"/>
      <c r="CSA290" s="29"/>
      <c r="CSB290" s="29"/>
      <c r="CSC290" s="29"/>
      <c r="CSD290" s="29"/>
      <c r="CSE290" s="29"/>
      <c r="CSF290" s="29"/>
      <c r="CSG290" s="29"/>
      <c r="CSH290" s="29"/>
      <c r="CSI290" s="29"/>
      <c r="CSJ290" s="29"/>
      <c r="CSK290" s="29"/>
      <c r="CSL290" s="29"/>
      <c r="CSM290" s="29"/>
      <c r="CSN290" s="29"/>
      <c r="CSO290" s="29"/>
      <c r="CSP290" s="29"/>
      <c r="CSQ290" s="29"/>
      <c r="CSR290" s="29"/>
      <c r="CSS290" s="29"/>
      <c r="CST290" s="29"/>
      <c r="CSU290" s="29"/>
      <c r="CSV290" s="29"/>
      <c r="CSW290" s="29"/>
      <c r="CSX290" s="29"/>
      <c r="CSY290" s="29"/>
      <c r="CSZ290" s="29"/>
      <c r="CTA290" s="29"/>
      <c r="CTB290" s="29"/>
      <c r="CTC290" s="29"/>
      <c r="CTD290" s="29"/>
      <c r="CTE290" s="29"/>
      <c r="CTF290" s="29"/>
      <c r="CTG290" s="29"/>
      <c r="CTH290" s="29"/>
      <c r="CTI290" s="29"/>
      <c r="CTJ290" s="29"/>
      <c r="CTK290" s="29"/>
      <c r="CTL290" s="29"/>
      <c r="CTM290" s="29"/>
      <c r="CTN290" s="29"/>
      <c r="CTO290" s="29"/>
      <c r="CTP290" s="29"/>
      <c r="CTQ290" s="29"/>
      <c r="CTR290" s="29"/>
      <c r="CTS290" s="29"/>
      <c r="CTT290" s="29"/>
      <c r="CTU290" s="29"/>
      <c r="CTV290" s="29"/>
      <c r="CTW290" s="29"/>
      <c r="CTX290" s="29"/>
      <c r="CTY290" s="29"/>
      <c r="CTZ290" s="29"/>
      <c r="CUA290" s="29"/>
      <c r="CUB290" s="29"/>
      <c r="CUC290" s="29"/>
      <c r="CUD290" s="29"/>
      <c r="CUE290" s="29"/>
      <c r="CUF290" s="29"/>
      <c r="CUG290" s="29"/>
      <c r="CUH290" s="29"/>
      <c r="CUI290" s="29"/>
      <c r="CUJ290" s="29"/>
      <c r="CUK290" s="29"/>
      <c r="CUL290" s="29"/>
      <c r="CUM290" s="29"/>
      <c r="CUN290" s="29"/>
      <c r="CUO290" s="29"/>
      <c r="CUP290" s="29"/>
      <c r="CUQ290" s="29"/>
      <c r="CUR290" s="29"/>
      <c r="CUS290" s="29"/>
      <c r="CUT290" s="29"/>
      <c r="CUU290" s="29"/>
      <c r="CUV290" s="29"/>
      <c r="CUW290" s="29"/>
      <c r="CUX290" s="29"/>
      <c r="CUY290" s="29"/>
      <c r="CUZ290" s="29"/>
      <c r="CVA290" s="29"/>
      <c r="CVB290" s="29"/>
      <c r="CVC290" s="29"/>
      <c r="CVD290" s="29"/>
      <c r="CVE290" s="29"/>
      <c r="CVF290" s="29"/>
      <c r="CVG290" s="29"/>
      <c r="CVH290" s="29"/>
      <c r="CVI290" s="29"/>
      <c r="CVJ290" s="29"/>
      <c r="CVK290" s="29"/>
      <c r="CVL290" s="29"/>
      <c r="CVM290" s="29"/>
      <c r="CVN290" s="29"/>
      <c r="CVO290" s="29"/>
      <c r="CVP290" s="29"/>
      <c r="CVQ290" s="29"/>
      <c r="CVR290" s="29"/>
      <c r="CVS290" s="29"/>
      <c r="CVT290" s="29"/>
      <c r="CVU290" s="29"/>
      <c r="CVV290" s="29"/>
      <c r="CVW290" s="29"/>
      <c r="CVX290" s="29"/>
      <c r="CVY290" s="29"/>
      <c r="CVZ290" s="29"/>
      <c r="CWA290" s="29"/>
      <c r="CWB290" s="29"/>
      <c r="CWC290" s="29"/>
      <c r="CWD290" s="29"/>
      <c r="CWE290" s="29"/>
      <c r="CWF290" s="29"/>
      <c r="CWG290" s="29"/>
      <c r="CWH290" s="29"/>
      <c r="CWI290" s="29"/>
      <c r="CWJ290" s="29"/>
      <c r="CWK290" s="29"/>
      <c r="CWL290" s="29"/>
      <c r="CWM290" s="29"/>
      <c r="CWN290" s="29"/>
      <c r="CWO290" s="29"/>
      <c r="CWP290" s="29"/>
      <c r="CWQ290" s="29"/>
      <c r="CWR290" s="29"/>
      <c r="CWS290" s="29"/>
      <c r="CWT290" s="29"/>
      <c r="CWU290" s="29"/>
      <c r="CWV290" s="29"/>
      <c r="CWW290" s="29"/>
      <c r="CWX290" s="29"/>
      <c r="CWY290" s="29"/>
      <c r="CWZ290" s="29"/>
      <c r="CXA290" s="29"/>
      <c r="CXB290" s="29"/>
      <c r="CXC290" s="29"/>
      <c r="CXD290" s="29"/>
      <c r="CXE290" s="29"/>
      <c r="CXF290" s="29"/>
      <c r="CXG290" s="29"/>
      <c r="CXH290" s="29"/>
      <c r="CXI290" s="29"/>
      <c r="CXJ290" s="29"/>
      <c r="CXK290" s="29"/>
      <c r="CXL290" s="29"/>
      <c r="CXM290" s="29"/>
      <c r="CXN290" s="29"/>
      <c r="CXO290" s="29"/>
      <c r="CXP290" s="29"/>
      <c r="CXQ290" s="29"/>
      <c r="CXR290" s="29"/>
      <c r="CXS290" s="29"/>
      <c r="CXT290" s="29"/>
      <c r="CXU290" s="29"/>
      <c r="CXV290" s="29"/>
      <c r="CXW290" s="29"/>
      <c r="CXX290" s="29"/>
      <c r="CXY290" s="29"/>
      <c r="CXZ290" s="29"/>
      <c r="CYA290" s="29"/>
      <c r="CYB290" s="29"/>
      <c r="CYC290" s="29"/>
      <c r="CYD290" s="29"/>
      <c r="CYE290" s="29"/>
      <c r="CYF290" s="29"/>
      <c r="CYG290" s="29"/>
      <c r="CYH290" s="29"/>
      <c r="CYI290" s="29"/>
      <c r="CYJ290" s="29"/>
      <c r="CYK290" s="29"/>
      <c r="CYL290" s="29"/>
      <c r="CYM290" s="29"/>
      <c r="CYN290" s="29"/>
      <c r="CYO290" s="29"/>
      <c r="CYP290" s="29"/>
      <c r="CYQ290" s="29"/>
      <c r="CYR290" s="29"/>
      <c r="CYS290" s="29"/>
      <c r="CYT290" s="29"/>
      <c r="CYU290" s="29"/>
      <c r="CYV290" s="29"/>
      <c r="CYW290" s="29"/>
      <c r="CYX290" s="29"/>
      <c r="CYY290" s="29"/>
      <c r="CYZ290" s="29"/>
      <c r="CZA290" s="29"/>
      <c r="CZB290" s="29"/>
      <c r="CZC290" s="29"/>
      <c r="CZD290" s="29"/>
      <c r="CZE290" s="29"/>
      <c r="CZF290" s="29"/>
      <c r="CZG290" s="29"/>
      <c r="CZH290" s="29"/>
      <c r="CZI290" s="29"/>
      <c r="CZJ290" s="29"/>
      <c r="CZK290" s="29"/>
      <c r="CZL290" s="29"/>
      <c r="CZM290" s="29"/>
      <c r="CZN290" s="29"/>
      <c r="CZO290" s="29"/>
      <c r="CZP290" s="29"/>
      <c r="CZQ290" s="29"/>
      <c r="CZR290" s="29"/>
      <c r="CZS290" s="29"/>
      <c r="CZT290" s="29"/>
      <c r="CZU290" s="29"/>
      <c r="CZV290" s="29"/>
      <c r="CZW290" s="29"/>
      <c r="CZX290" s="29"/>
      <c r="CZY290" s="29"/>
      <c r="CZZ290" s="29"/>
      <c r="DAA290" s="29"/>
      <c r="DAB290" s="29"/>
      <c r="DAC290" s="29"/>
      <c r="DAD290" s="29"/>
      <c r="DAE290" s="29"/>
      <c r="DAF290" s="29"/>
      <c r="DAG290" s="29"/>
      <c r="DAH290" s="29"/>
      <c r="DAI290" s="29"/>
      <c r="DAJ290" s="29"/>
      <c r="DAK290" s="29"/>
      <c r="DAL290" s="29"/>
      <c r="DAM290" s="29"/>
      <c r="DAN290" s="29"/>
      <c r="DAO290" s="29"/>
      <c r="DAP290" s="29"/>
      <c r="DAQ290" s="29"/>
      <c r="DAR290" s="29"/>
      <c r="DAS290" s="29"/>
      <c r="DAT290" s="29"/>
      <c r="DAU290" s="29"/>
      <c r="DAV290" s="29"/>
      <c r="DAW290" s="29"/>
      <c r="DAX290" s="29"/>
      <c r="DAY290" s="29"/>
      <c r="DAZ290" s="29"/>
      <c r="DBA290" s="29"/>
      <c r="DBB290" s="29"/>
      <c r="DBC290" s="29"/>
      <c r="DBD290" s="29"/>
      <c r="DBE290" s="29"/>
      <c r="DBF290" s="29"/>
      <c r="DBG290" s="29"/>
      <c r="DBH290" s="29"/>
      <c r="DBI290" s="29"/>
      <c r="DBJ290" s="29"/>
      <c r="DBK290" s="29"/>
      <c r="DBL290" s="29"/>
      <c r="DBM290" s="29"/>
      <c r="DBN290" s="29"/>
      <c r="DBO290" s="29"/>
      <c r="DBP290" s="29"/>
      <c r="DBQ290" s="29"/>
      <c r="DBR290" s="29"/>
      <c r="DBS290" s="29"/>
      <c r="DBT290" s="29"/>
      <c r="DBU290" s="29"/>
      <c r="DBV290" s="29"/>
      <c r="DBW290" s="29"/>
      <c r="DBX290" s="29"/>
      <c r="DBY290" s="29"/>
      <c r="DBZ290" s="29"/>
      <c r="DCA290" s="29"/>
      <c r="DCB290" s="29"/>
      <c r="DCC290" s="29"/>
      <c r="DCD290" s="29"/>
      <c r="DCE290" s="29"/>
      <c r="DCF290" s="29"/>
      <c r="DCG290" s="29"/>
      <c r="DCH290" s="29"/>
      <c r="DCI290" s="29"/>
      <c r="DCJ290" s="29"/>
      <c r="DCK290" s="29"/>
      <c r="DCL290" s="29"/>
      <c r="DCM290" s="29"/>
      <c r="DCN290" s="29"/>
      <c r="DCO290" s="29"/>
      <c r="DCP290" s="29"/>
      <c r="DCQ290" s="29"/>
      <c r="DCR290" s="29"/>
      <c r="DCS290" s="29"/>
      <c r="DCT290" s="29"/>
      <c r="DCU290" s="29"/>
      <c r="DCV290" s="29"/>
      <c r="DCW290" s="29"/>
      <c r="DCX290" s="29"/>
      <c r="DCY290" s="29"/>
      <c r="DCZ290" s="29"/>
      <c r="DDA290" s="29"/>
      <c r="DDB290" s="29"/>
      <c r="DDC290" s="29"/>
      <c r="DDD290" s="29"/>
      <c r="DDE290" s="29"/>
      <c r="DDF290" s="29"/>
      <c r="DDG290" s="29"/>
      <c r="DDH290" s="29"/>
      <c r="DDI290" s="29"/>
      <c r="DDJ290" s="29"/>
      <c r="DDK290" s="29"/>
      <c r="DDL290" s="29"/>
      <c r="DDM290" s="29"/>
      <c r="DDN290" s="29"/>
      <c r="DDO290" s="29"/>
      <c r="DDP290" s="29"/>
      <c r="DDQ290" s="29"/>
      <c r="DDR290" s="29"/>
      <c r="DDS290" s="29"/>
      <c r="DDT290" s="29"/>
      <c r="DDU290" s="29"/>
      <c r="DDV290" s="29"/>
      <c r="DDW290" s="29"/>
      <c r="DDX290" s="29"/>
      <c r="DDY290" s="29"/>
      <c r="DDZ290" s="29"/>
      <c r="DEA290" s="29"/>
      <c r="DEB290" s="29"/>
      <c r="DEC290" s="29"/>
      <c r="DED290" s="29"/>
      <c r="DEE290" s="29"/>
      <c r="DEF290" s="29"/>
      <c r="DEG290" s="29"/>
      <c r="DEH290" s="29"/>
      <c r="DEI290" s="29"/>
      <c r="DEJ290" s="29"/>
      <c r="DEK290" s="29"/>
      <c r="DEL290" s="29"/>
      <c r="DEM290" s="29"/>
      <c r="DEN290" s="29"/>
      <c r="DEO290" s="29"/>
      <c r="DEP290" s="29"/>
      <c r="DEQ290" s="29"/>
      <c r="DER290" s="29"/>
      <c r="DES290" s="29"/>
      <c r="DET290" s="29"/>
      <c r="DEU290" s="29"/>
      <c r="DEV290" s="29"/>
      <c r="DEW290" s="29"/>
      <c r="DEX290" s="29"/>
      <c r="DEY290" s="29"/>
      <c r="DEZ290" s="29"/>
      <c r="DFA290" s="29"/>
      <c r="DFB290" s="29"/>
      <c r="DFC290" s="29"/>
      <c r="DFD290" s="29"/>
      <c r="DFE290" s="29"/>
      <c r="DFF290" s="29"/>
      <c r="DFG290" s="29"/>
      <c r="DFH290" s="29"/>
      <c r="DFI290" s="29"/>
      <c r="DFJ290" s="29"/>
      <c r="DFK290" s="29"/>
      <c r="DFL290" s="29"/>
      <c r="DFM290" s="29"/>
      <c r="DFN290" s="29"/>
      <c r="DFO290" s="29"/>
      <c r="DFP290" s="29"/>
      <c r="DFQ290" s="29"/>
      <c r="DFR290" s="29"/>
      <c r="DFS290" s="29"/>
      <c r="DFT290" s="29"/>
      <c r="DFU290" s="29"/>
      <c r="DFV290" s="29"/>
      <c r="DFW290" s="29"/>
      <c r="DFX290" s="29"/>
      <c r="DFY290" s="29"/>
      <c r="DFZ290" s="29"/>
      <c r="DGA290" s="29"/>
      <c r="DGB290" s="29"/>
      <c r="DGC290" s="29"/>
      <c r="DGD290" s="29"/>
      <c r="DGE290" s="29"/>
      <c r="DGF290" s="29"/>
      <c r="DGG290" s="29"/>
      <c r="DGH290" s="29"/>
      <c r="DGI290" s="29"/>
      <c r="DGJ290" s="29"/>
      <c r="DGK290" s="29"/>
      <c r="DGL290" s="29"/>
      <c r="DGM290" s="29"/>
      <c r="DGN290" s="29"/>
      <c r="DGO290" s="29"/>
      <c r="DGP290" s="29"/>
      <c r="DGQ290" s="29"/>
      <c r="DGR290" s="29"/>
      <c r="DGS290" s="29"/>
      <c r="DGT290" s="29"/>
      <c r="DGU290" s="29"/>
      <c r="DGV290" s="29"/>
      <c r="DGW290" s="29"/>
      <c r="DGX290" s="29"/>
      <c r="DGY290" s="29"/>
      <c r="DGZ290" s="29"/>
      <c r="DHA290" s="29"/>
      <c r="DHB290" s="29"/>
      <c r="DHC290" s="29"/>
      <c r="DHD290" s="29"/>
      <c r="DHE290" s="29"/>
      <c r="DHF290" s="29"/>
      <c r="DHG290" s="29"/>
      <c r="DHH290" s="29"/>
      <c r="DHI290" s="29"/>
      <c r="DHJ290" s="29"/>
      <c r="DHK290" s="29"/>
      <c r="DHL290" s="29"/>
      <c r="DHM290" s="29"/>
      <c r="DHN290" s="29"/>
      <c r="DHO290" s="29"/>
      <c r="DHP290" s="29"/>
      <c r="DHQ290" s="29"/>
      <c r="DHR290" s="29"/>
      <c r="DHS290" s="29"/>
      <c r="DHT290" s="29"/>
      <c r="DHU290" s="29"/>
      <c r="DHV290" s="29"/>
      <c r="DHW290" s="29"/>
      <c r="DHX290" s="29"/>
      <c r="DHY290" s="29"/>
      <c r="DHZ290" s="29"/>
      <c r="DIA290" s="29"/>
      <c r="DIB290" s="29"/>
      <c r="DIC290" s="29"/>
      <c r="DID290" s="29"/>
      <c r="DIE290" s="29"/>
      <c r="DIF290" s="29"/>
      <c r="DIG290" s="29"/>
      <c r="DIH290" s="29"/>
      <c r="DII290" s="29"/>
      <c r="DIJ290" s="29"/>
      <c r="DIK290" s="29"/>
      <c r="DIL290" s="29"/>
      <c r="DIM290" s="29"/>
      <c r="DIN290" s="29"/>
      <c r="DIO290" s="29"/>
      <c r="DIP290" s="29"/>
      <c r="DIQ290" s="29"/>
      <c r="DIR290" s="29"/>
      <c r="DIS290" s="29"/>
      <c r="DIT290" s="29"/>
      <c r="DIU290" s="29"/>
      <c r="DIV290" s="29"/>
      <c r="DIW290" s="29"/>
      <c r="DIX290" s="29"/>
      <c r="DIY290" s="29"/>
      <c r="DIZ290" s="29"/>
      <c r="DJA290" s="29"/>
      <c r="DJB290" s="29"/>
      <c r="DJC290" s="29"/>
      <c r="DJD290" s="29"/>
      <c r="DJE290" s="29"/>
      <c r="DJF290" s="29"/>
      <c r="DJG290" s="29"/>
      <c r="DJH290" s="29"/>
      <c r="DJI290" s="29"/>
      <c r="DJJ290" s="29"/>
      <c r="DJK290" s="29"/>
      <c r="DJL290" s="29"/>
      <c r="DJM290" s="29"/>
      <c r="DJN290" s="29"/>
      <c r="DJO290" s="29"/>
      <c r="DJP290" s="29"/>
      <c r="DJQ290" s="29"/>
      <c r="DJR290" s="29"/>
      <c r="DJS290" s="29"/>
      <c r="DJT290" s="29"/>
      <c r="DJU290" s="29"/>
      <c r="DJV290" s="29"/>
      <c r="DJW290" s="29"/>
      <c r="DJX290" s="29"/>
      <c r="DJY290" s="29"/>
      <c r="DJZ290" s="29"/>
      <c r="DKA290" s="29"/>
      <c r="DKB290" s="29"/>
      <c r="DKC290" s="29"/>
      <c r="DKD290" s="29"/>
      <c r="DKE290" s="29"/>
      <c r="DKF290" s="29"/>
      <c r="DKG290" s="29"/>
      <c r="DKH290" s="29"/>
      <c r="DKI290" s="29"/>
      <c r="DKJ290" s="29"/>
      <c r="DKK290" s="29"/>
      <c r="DKL290" s="29"/>
      <c r="DKM290" s="29"/>
      <c r="DKN290" s="29"/>
      <c r="DKO290" s="29"/>
      <c r="DKP290" s="29"/>
      <c r="DKQ290" s="29"/>
      <c r="DKR290" s="29"/>
      <c r="DKS290" s="29"/>
      <c r="DKT290" s="29"/>
      <c r="DKU290" s="29"/>
      <c r="DKV290" s="29"/>
      <c r="DKW290" s="29"/>
      <c r="DKX290" s="29"/>
      <c r="DKY290" s="29"/>
      <c r="DKZ290" s="29"/>
      <c r="DLA290" s="29"/>
      <c r="DLB290" s="29"/>
      <c r="DLC290" s="29"/>
      <c r="DLD290" s="29"/>
      <c r="DLE290" s="29"/>
      <c r="DLF290" s="29"/>
      <c r="DLG290" s="29"/>
      <c r="DLH290" s="29"/>
      <c r="DLI290" s="29"/>
      <c r="DLJ290" s="29"/>
      <c r="DLK290" s="29"/>
      <c r="DLL290" s="29"/>
      <c r="DLM290" s="29"/>
      <c r="DLN290" s="29"/>
      <c r="DLO290" s="29"/>
      <c r="DLP290" s="29"/>
      <c r="DLQ290" s="29"/>
      <c r="DLR290" s="29"/>
      <c r="DLS290" s="29"/>
      <c r="DLT290" s="29"/>
      <c r="DLU290" s="29"/>
      <c r="DLV290" s="29"/>
      <c r="DLW290" s="29"/>
      <c r="DLX290" s="29"/>
      <c r="DLY290" s="29"/>
      <c r="DLZ290" s="29"/>
      <c r="DMA290" s="29"/>
      <c r="DMB290" s="29"/>
      <c r="DMC290" s="29"/>
      <c r="DMD290" s="29"/>
      <c r="DME290" s="29"/>
      <c r="DMF290" s="29"/>
      <c r="DMG290" s="29"/>
      <c r="DMH290" s="29"/>
      <c r="DMI290" s="29"/>
      <c r="DMJ290" s="29"/>
      <c r="DMK290" s="29"/>
      <c r="DML290" s="29"/>
      <c r="DMM290" s="29"/>
      <c r="DMN290" s="29"/>
      <c r="DMO290" s="29"/>
      <c r="DMP290" s="29"/>
      <c r="DMQ290" s="29"/>
      <c r="DMR290" s="29"/>
      <c r="DMS290" s="29"/>
      <c r="DMT290" s="29"/>
      <c r="DMU290" s="29"/>
      <c r="DMV290" s="29"/>
      <c r="DMW290" s="29"/>
      <c r="DMX290" s="29"/>
      <c r="DMY290" s="29"/>
      <c r="DMZ290" s="29"/>
      <c r="DNA290" s="29"/>
      <c r="DNB290" s="29"/>
      <c r="DNC290" s="29"/>
      <c r="DND290" s="29"/>
      <c r="DNE290" s="29"/>
      <c r="DNF290" s="29"/>
      <c r="DNG290" s="29"/>
      <c r="DNH290" s="29"/>
      <c r="DNI290" s="29"/>
      <c r="DNJ290" s="29"/>
      <c r="DNK290" s="29"/>
      <c r="DNL290" s="29"/>
      <c r="DNM290" s="29"/>
      <c r="DNN290" s="29"/>
      <c r="DNO290" s="29"/>
      <c r="DNP290" s="29"/>
      <c r="DNQ290" s="29"/>
      <c r="DNR290" s="29"/>
      <c r="DNS290" s="29"/>
      <c r="DNT290" s="29"/>
      <c r="DNU290" s="29"/>
      <c r="DNV290" s="29"/>
      <c r="DNW290" s="29"/>
      <c r="DNX290" s="29"/>
      <c r="DNY290" s="29"/>
      <c r="DNZ290" s="29"/>
      <c r="DOA290" s="29"/>
      <c r="DOB290" s="29"/>
      <c r="DOC290" s="29"/>
      <c r="DOD290" s="29"/>
      <c r="DOE290" s="29"/>
      <c r="DOF290" s="29"/>
      <c r="DOG290" s="29"/>
      <c r="DOH290" s="29"/>
      <c r="DOI290" s="29"/>
      <c r="DOJ290" s="29"/>
      <c r="DOK290" s="29"/>
      <c r="DOL290" s="29"/>
      <c r="DOM290" s="29"/>
      <c r="DON290" s="29"/>
      <c r="DOO290" s="29"/>
      <c r="DOP290" s="29"/>
      <c r="DOQ290" s="29"/>
      <c r="DOR290" s="29"/>
      <c r="DOS290" s="29"/>
      <c r="DOT290" s="29"/>
      <c r="DOU290" s="29"/>
      <c r="DOV290" s="29"/>
      <c r="DOW290" s="29"/>
      <c r="DOX290" s="29"/>
      <c r="DOY290" s="29"/>
      <c r="DOZ290" s="29"/>
      <c r="DPA290" s="29"/>
      <c r="DPB290" s="29"/>
      <c r="DPC290" s="29"/>
      <c r="DPD290" s="29"/>
      <c r="DPE290" s="29"/>
      <c r="DPF290" s="29"/>
      <c r="DPG290" s="29"/>
      <c r="DPH290" s="29"/>
      <c r="DPI290" s="29"/>
      <c r="DPJ290" s="29"/>
      <c r="DPK290" s="29"/>
      <c r="DPL290" s="29"/>
      <c r="DPM290" s="29"/>
      <c r="DPN290" s="29"/>
      <c r="DPO290" s="29"/>
      <c r="DPP290" s="29"/>
      <c r="DPQ290" s="29"/>
      <c r="DPR290" s="29"/>
      <c r="DPS290" s="29"/>
      <c r="DPT290" s="29"/>
      <c r="DPU290" s="29"/>
      <c r="DPV290" s="29"/>
      <c r="DPW290" s="29"/>
      <c r="DPX290" s="29"/>
      <c r="DPY290" s="29"/>
      <c r="DPZ290" s="29"/>
      <c r="DQA290" s="29"/>
      <c r="DQB290" s="29"/>
      <c r="DQC290" s="29"/>
      <c r="DQD290" s="29"/>
      <c r="DQE290" s="29"/>
      <c r="DQF290" s="29"/>
      <c r="DQG290" s="29"/>
      <c r="DQH290" s="29"/>
      <c r="DQI290" s="29"/>
      <c r="DQJ290" s="29"/>
      <c r="DQK290" s="29"/>
      <c r="DQL290" s="29"/>
      <c r="DQM290" s="29"/>
      <c r="DQN290" s="29"/>
      <c r="DQO290" s="29"/>
      <c r="DQP290" s="29"/>
      <c r="DQQ290" s="29"/>
      <c r="DQR290" s="29"/>
      <c r="DQS290" s="29"/>
      <c r="DQT290" s="29"/>
      <c r="DQU290" s="29"/>
      <c r="DQV290" s="29"/>
      <c r="DQW290" s="29"/>
      <c r="DQX290" s="29"/>
      <c r="DQY290" s="29"/>
      <c r="DQZ290" s="29"/>
      <c r="DRA290" s="29"/>
      <c r="DRB290" s="29"/>
      <c r="DRC290" s="29"/>
      <c r="DRD290" s="29"/>
      <c r="DRE290" s="29"/>
      <c r="DRF290" s="29"/>
      <c r="DRG290" s="29"/>
      <c r="DRH290" s="29"/>
      <c r="DRI290" s="29"/>
      <c r="DRJ290" s="29"/>
      <c r="DRK290" s="29"/>
      <c r="DRL290" s="29"/>
      <c r="DRM290" s="29"/>
      <c r="DRN290" s="29"/>
      <c r="DRO290" s="29"/>
      <c r="DRP290" s="29"/>
      <c r="DRQ290" s="29"/>
      <c r="DRR290" s="29"/>
      <c r="DRS290" s="29"/>
      <c r="DRT290" s="29"/>
      <c r="DRU290" s="29"/>
      <c r="DRV290" s="29"/>
      <c r="DRW290" s="29"/>
      <c r="DRX290" s="29"/>
      <c r="DRY290" s="29"/>
      <c r="DRZ290" s="29"/>
      <c r="DSA290" s="29"/>
      <c r="DSB290" s="29"/>
      <c r="DSC290" s="29"/>
      <c r="DSD290" s="29"/>
      <c r="DSE290" s="29"/>
      <c r="DSF290" s="29"/>
      <c r="DSG290" s="29"/>
      <c r="DSH290" s="29"/>
      <c r="DSI290" s="29"/>
      <c r="DSJ290" s="29"/>
      <c r="DSK290" s="29"/>
      <c r="DSL290" s="29"/>
      <c r="DSM290" s="29"/>
      <c r="DSN290" s="29"/>
      <c r="DSO290" s="29"/>
      <c r="DSP290" s="29"/>
      <c r="DSQ290" s="29"/>
      <c r="DSR290" s="29"/>
      <c r="DSS290" s="29"/>
      <c r="DST290" s="29"/>
      <c r="DSU290" s="29"/>
      <c r="DSV290" s="29"/>
      <c r="DSW290" s="29"/>
      <c r="DSX290" s="29"/>
      <c r="DSY290" s="29"/>
      <c r="DSZ290" s="29"/>
      <c r="DTA290" s="29"/>
      <c r="DTB290" s="29"/>
      <c r="DTC290" s="29"/>
      <c r="DTD290" s="29"/>
      <c r="DTE290" s="29"/>
      <c r="DTF290" s="29"/>
      <c r="DTG290" s="29"/>
      <c r="DTH290" s="29"/>
      <c r="DTI290" s="29"/>
      <c r="DTJ290" s="29"/>
      <c r="DTK290" s="29"/>
      <c r="DTL290" s="29"/>
      <c r="DTM290" s="29"/>
      <c r="DTN290" s="29"/>
      <c r="DTO290" s="29"/>
      <c r="DTP290" s="29"/>
      <c r="DTQ290" s="29"/>
      <c r="DTR290" s="29"/>
      <c r="DTS290" s="29"/>
      <c r="DTT290" s="29"/>
      <c r="DTU290" s="29"/>
      <c r="DTV290" s="29"/>
      <c r="DTW290" s="29"/>
      <c r="DTX290" s="29"/>
      <c r="DTY290" s="29"/>
      <c r="DTZ290" s="29"/>
      <c r="DUA290" s="29"/>
      <c r="DUB290" s="29"/>
      <c r="DUC290" s="29"/>
      <c r="DUD290" s="29"/>
      <c r="DUE290" s="29"/>
      <c r="DUF290" s="29"/>
      <c r="DUG290" s="29"/>
      <c r="DUH290" s="29"/>
      <c r="DUI290" s="29"/>
      <c r="DUJ290" s="29"/>
      <c r="DUK290" s="29"/>
      <c r="DUL290" s="29"/>
      <c r="DUM290" s="29"/>
      <c r="DUN290" s="29"/>
      <c r="DUO290" s="29"/>
      <c r="DUP290" s="29"/>
      <c r="DUQ290" s="29"/>
      <c r="DUR290" s="29"/>
      <c r="DUS290" s="29"/>
      <c r="DUT290" s="29"/>
      <c r="DUU290" s="29"/>
      <c r="DUV290" s="29"/>
      <c r="DUW290" s="29"/>
      <c r="DUX290" s="29"/>
      <c r="DUY290" s="29"/>
      <c r="DUZ290" s="29"/>
      <c r="DVA290" s="29"/>
      <c r="DVB290" s="29"/>
      <c r="DVC290" s="29"/>
      <c r="DVD290" s="29"/>
      <c r="DVE290" s="29"/>
      <c r="DVF290" s="29"/>
      <c r="DVG290" s="29"/>
      <c r="DVH290" s="29"/>
      <c r="DVI290" s="29"/>
      <c r="DVJ290" s="29"/>
      <c r="DVK290" s="29"/>
      <c r="DVL290" s="29"/>
      <c r="DVM290" s="29"/>
      <c r="DVN290" s="29"/>
      <c r="DVO290" s="29"/>
      <c r="DVP290" s="29"/>
      <c r="DVQ290" s="29"/>
      <c r="DVR290" s="29"/>
      <c r="DVS290" s="29"/>
      <c r="DVT290" s="29"/>
      <c r="DVU290" s="29"/>
      <c r="DVV290" s="29"/>
      <c r="DVW290" s="29"/>
      <c r="DVX290" s="29"/>
      <c r="DVY290" s="29"/>
      <c r="DVZ290" s="29"/>
      <c r="DWA290" s="29"/>
      <c r="DWB290" s="29"/>
      <c r="DWC290" s="29"/>
      <c r="DWD290" s="29"/>
      <c r="DWE290" s="29"/>
      <c r="DWF290" s="29"/>
      <c r="DWG290" s="29"/>
      <c r="DWH290" s="29"/>
      <c r="DWI290" s="29"/>
      <c r="DWJ290" s="29"/>
      <c r="DWK290" s="29"/>
      <c r="DWL290" s="29"/>
      <c r="DWM290" s="29"/>
      <c r="DWN290" s="29"/>
      <c r="DWO290" s="29"/>
      <c r="DWP290" s="29"/>
      <c r="DWQ290" s="29"/>
      <c r="DWR290" s="29"/>
      <c r="DWS290" s="29"/>
      <c r="DWT290" s="29"/>
      <c r="DWU290" s="29"/>
      <c r="DWV290" s="29"/>
      <c r="DWW290" s="29"/>
      <c r="DWX290" s="29"/>
      <c r="DWY290" s="29"/>
      <c r="DWZ290" s="29"/>
      <c r="DXA290" s="29"/>
      <c r="DXB290" s="29"/>
      <c r="DXC290" s="29"/>
      <c r="DXD290" s="29"/>
      <c r="DXE290" s="29"/>
      <c r="DXF290" s="29"/>
      <c r="DXG290" s="29"/>
      <c r="DXH290" s="29"/>
      <c r="DXI290" s="29"/>
      <c r="DXJ290" s="29"/>
      <c r="DXK290" s="29"/>
      <c r="DXL290" s="29"/>
      <c r="DXM290" s="29"/>
      <c r="DXN290" s="29"/>
      <c r="DXO290" s="29"/>
      <c r="DXP290" s="29"/>
      <c r="DXQ290" s="29"/>
      <c r="DXR290" s="29"/>
      <c r="DXS290" s="29"/>
      <c r="DXT290" s="29"/>
      <c r="DXU290" s="29"/>
      <c r="DXV290" s="29"/>
      <c r="DXW290" s="29"/>
      <c r="DXX290" s="29"/>
      <c r="DXY290" s="29"/>
      <c r="DXZ290" s="29"/>
      <c r="DYA290" s="29"/>
      <c r="DYB290" s="29"/>
      <c r="DYC290" s="29"/>
      <c r="DYD290" s="29"/>
      <c r="DYE290" s="29"/>
      <c r="DYF290" s="29"/>
      <c r="DYG290" s="29"/>
      <c r="DYH290" s="29"/>
      <c r="DYI290" s="29"/>
      <c r="DYJ290" s="29"/>
      <c r="DYK290" s="29"/>
      <c r="DYL290" s="29"/>
      <c r="DYM290" s="29"/>
      <c r="DYN290" s="29"/>
      <c r="DYO290" s="29"/>
      <c r="DYP290" s="29"/>
      <c r="DYQ290" s="29"/>
      <c r="DYR290" s="29"/>
      <c r="DYS290" s="29"/>
      <c r="DYT290" s="29"/>
      <c r="DYU290" s="29"/>
      <c r="DYV290" s="29"/>
      <c r="DYW290" s="29"/>
      <c r="DYX290" s="29"/>
      <c r="DYY290" s="29"/>
      <c r="DYZ290" s="29"/>
      <c r="DZA290" s="29"/>
      <c r="DZB290" s="29"/>
      <c r="DZC290" s="29"/>
      <c r="DZD290" s="29"/>
      <c r="DZE290" s="29"/>
      <c r="DZF290" s="29"/>
      <c r="DZG290" s="29"/>
      <c r="DZH290" s="29"/>
      <c r="DZI290" s="29"/>
      <c r="DZJ290" s="29"/>
      <c r="DZK290" s="29"/>
      <c r="DZL290" s="29"/>
      <c r="DZM290" s="29"/>
      <c r="DZN290" s="29"/>
      <c r="DZO290" s="29"/>
      <c r="DZP290" s="29"/>
      <c r="DZQ290" s="29"/>
      <c r="DZR290" s="29"/>
      <c r="DZS290" s="29"/>
      <c r="DZT290" s="29"/>
      <c r="DZU290" s="29"/>
      <c r="DZV290" s="29"/>
      <c r="DZW290" s="29"/>
      <c r="DZX290" s="29"/>
      <c r="DZY290" s="29"/>
      <c r="DZZ290" s="29"/>
      <c r="EAA290" s="29"/>
      <c r="EAB290" s="29"/>
      <c r="EAC290" s="29"/>
      <c r="EAD290" s="29"/>
      <c r="EAE290" s="29"/>
      <c r="EAF290" s="29"/>
      <c r="EAG290" s="29"/>
      <c r="EAH290" s="29"/>
      <c r="EAI290" s="29"/>
      <c r="EAJ290" s="29"/>
      <c r="EAK290" s="29"/>
      <c r="EAL290" s="29"/>
      <c r="EAM290" s="29"/>
      <c r="EAN290" s="29"/>
      <c r="EAO290" s="29"/>
      <c r="EAP290" s="29"/>
      <c r="EAQ290" s="29"/>
      <c r="EAR290" s="29"/>
      <c r="EAS290" s="29"/>
      <c r="EAT290" s="29"/>
      <c r="EAU290" s="29"/>
      <c r="EAV290" s="29"/>
      <c r="EAW290" s="29"/>
      <c r="EAX290" s="29"/>
      <c r="EAY290" s="29"/>
      <c r="EAZ290" s="29"/>
      <c r="EBA290" s="29"/>
      <c r="EBB290" s="29"/>
      <c r="EBC290" s="29"/>
      <c r="EBD290" s="29"/>
      <c r="EBE290" s="29"/>
      <c r="EBF290" s="29"/>
      <c r="EBG290" s="29"/>
      <c r="EBH290" s="29"/>
      <c r="EBI290" s="29"/>
      <c r="EBJ290" s="29"/>
      <c r="EBK290" s="29"/>
      <c r="EBL290" s="29"/>
      <c r="EBM290" s="29"/>
      <c r="EBN290" s="29"/>
      <c r="EBO290" s="29"/>
      <c r="EBP290" s="29"/>
      <c r="EBQ290" s="29"/>
      <c r="EBR290" s="29"/>
      <c r="EBS290" s="29"/>
      <c r="EBT290" s="29"/>
      <c r="EBU290" s="29"/>
      <c r="EBV290" s="29"/>
      <c r="EBW290" s="29"/>
      <c r="EBX290" s="29"/>
      <c r="EBY290" s="29"/>
      <c r="EBZ290" s="29"/>
      <c r="ECA290" s="29"/>
      <c r="ECB290" s="29"/>
      <c r="ECC290" s="29"/>
      <c r="ECD290" s="29"/>
      <c r="ECE290" s="29"/>
      <c r="ECF290" s="29"/>
      <c r="ECG290" s="29"/>
      <c r="ECH290" s="29"/>
      <c r="ECI290" s="29"/>
      <c r="ECJ290" s="29"/>
      <c r="ECK290" s="29"/>
      <c r="ECL290" s="29"/>
      <c r="ECM290" s="29"/>
      <c r="ECN290" s="29"/>
      <c r="ECO290" s="29"/>
      <c r="ECP290" s="29"/>
      <c r="ECQ290" s="29"/>
      <c r="ECR290" s="29"/>
      <c r="ECS290" s="29"/>
      <c r="ECT290" s="29"/>
      <c r="ECU290" s="29"/>
      <c r="ECV290" s="29"/>
      <c r="ECW290" s="29"/>
      <c r="ECX290" s="29"/>
      <c r="ECY290" s="29"/>
      <c r="ECZ290" s="29"/>
      <c r="EDA290" s="29"/>
      <c r="EDB290" s="29"/>
      <c r="EDC290" s="29"/>
      <c r="EDD290" s="29"/>
      <c r="EDE290" s="29"/>
      <c r="EDF290" s="29"/>
      <c r="EDG290" s="29"/>
      <c r="EDH290" s="29"/>
      <c r="EDI290" s="29"/>
      <c r="EDJ290" s="29"/>
      <c r="EDK290" s="29"/>
      <c r="EDL290" s="29"/>
      <c r="EDM290" s="29"/>
      <c r="EDN290" s="29"/>
      <c r="EDO290" s="29"/>
      <c r="EDP290" s="29"/>
      <c r="EDQ290" s="29"/>
      <c r="EDR290" s="29"/>
      <c r="EDS290" s="29"/>
      <c r="EDT290" s="29"/>
      <c r="EDU290" s="29"/>
      <c r="EDV290" s="29"/>
      <c r="EDW290" s="29"/>
      <c r="EDX290" s="29"/>
      <c r="EDY290" s="29"/>
      <c r="EDZ290" s="29"/>
      <c r="EEA290" s="29"/>
      <c r="EEB290" s="29"/>
      <c r="EEC290" s="29"/>
      <c r="EED290" s="29"/>
      <c r="EEE290" s="29"/>
      <c r="EEF290" s="29"/>
      <c r="EEG290" s="29"/>
      <c r="EEH290" s="29"/>
      <c r="EEI290" s="29"/>
      <c r="EEJ290" s="29"/>
      <c r="EEK290" s="29"/>
      <c r="EEL290" s="29"/>
      <c r="EEM290" s="29"/>
      <c r="EEN290" s="29"/>
      <c r="EEO290" s="29"/>
      <c r="EEP290" s="29"/>
      <c r="EEQ290" s="29"/>
      <c r="EER290" s="29"/>
      <c r="EES290" s="29"/>
      <c r="EET290" s="29"/>
      <c r="EEU290" s="29"/>
      <c r="EEV290" s="29"/>
      <c r="EEW290" s="29"/>
      <c r="EEX290" s="29"/>
      <c r="EEY290" s="29"/>
      <c r="EEZ290" s="29"/>
      <c r="EFA290" s="29"/>
      <c r="EFB290" s="29"/>
      <c r="EFC290" s="29"/>
      <c r="EFD290" s="29"/>
      <c r="EFE290" s="29"/>
      <c r="EFF290" s="29"/>
      <c r="EFG290" s="29"/>
      <c r="EFH290" s="29"/>
      <c r="EFI290" s="29"/>
      <c r="EFJ290" s="29"/>
      <c r="EFK290" s="29"/>
      <c r="EFL290" s="29"/>
      <c r="EFM290" s="29"/>
      <c r="EFN290" s="29"/>
      <c r="EFO290" s="29"/>
      <c r="EFP290" s="29"/>
      <c r="EFQ290" s="29"/>
      <c r="EFR290" s="29"/>
      <c r="EFS290" s="29"/>
      <c r="EFT290" s="29"/>
      <c r="EFU290" s="29"/>
      <c r="EFV290" s="29"/>
      <c r="EFW290" s="29"/>
      <c r="EFX290" s="29"/>
      <c r="EFY290" s="29"/>
      <c r="EFZ290" s="29"/>
      <c r="EGA290" s="29"/>
      <c r="EGB290" s="29"/>
      <c r="EGC290" s="29"/>
      <c r="EGD290" s="29"/>
      <c r="EGE290" s="29"/>
      <c r="EGF290" s="29"/>
      <c r="EGG290" s="29"/>
      <c r="EGH290" s="29"/>
      <c r="EGI290" s="29"/>
      <c r="EGJ290" s="29"/>
      <c r="EGK290" s="29"/>
      <c r="EGL290" s="29"/>
      <c r="EGM290" s="29"/>
      <c r="EGN290" s="29"/>
      <c r="EGO290" s="29"/>
      <c r="EGP290" s="29"/>
      <c r="EGQ290" s="29"/>
      <c r="EGR290" s="29"/>
      <c r="EGS290" s="29"/>
      <c r="EGT290" s="29"/>
      <c r="EGU290" s="29"/>
      <c r="EGV290" s="29"/>
      <c r="EGW290" s="29"/>
      <c r="EGX290" s="29"/>
      <c r="EGY290" s="29"/>
      <c r="EGZ290" s="29"/>
      <c r="EHA290" s="29"/>
      <c r="EHB290" s="29"/>
      <c r="EHC290" s="29"/>
      <c r="EHD290" s="29"/>
      <c r="EHE290" s="29"/>
      <c r="EHF290" s="29"/>
      <c r="EHG290" s="29"/>
      <c r="EHH290" s="29"/>
      <c r="EHI290" s="29"/>
      <c r="EHJ290" s="29"/>
      <c r="EHK290" s="29"/>
      <c r="EHL290" s="29"/>
      <c r="EHM290" s="29"/>
      <c r="EHN290" s="29"/>
      <c r="EHO290" s="29"/>
      <c r="EHP290" s="29"/>
      <c r="EHQ290" s="29"/>
      <c r="EHR290" s="29"/>
      <c r="EHS290" s="29"/>
      <c r="EHT290" s="29"/>
      <c r="EHU290" s="29"/>
      <c r="EHV290" s="29"/>
      <c r="EHW290" s="29"/>
      <c r="EHX290" s="29"/>
      <c r="EHY290" s="29"/>
      <c r="EHZ290" s="29"/>
      <c r="EIA290" s="29"/>
      <c r="EIB290" s="29"/>
      <c r="EIC290" s="29"/>
      <c r="EID290" s="29"/>
      <c r="EIE290" s="29"/>
      <c r="EIF290" s="29"/>
      <c r="EIG290" s="29"/>
      <c r="EIH290" s="29"/>
      <c r="EII290" s="29"/>
      <c r="EIJ290" s="29"/>
      <c r="EIK290" s="29"/>
      <c r="EIL290" s="29"/>
      <c r="EIM290" s="29"/>
      <c r="EIN290" s="29"/>
      <c r="EIO290" s="29"/>
      <c r="EIP290" s="29"/>
      <c r="EIQ290" s="29"/>
      <c r="EIR290" s="29"/>
      <c r="EIS290" s="29"/>
      <c r="EIT290" s="29"/>
      <c r="EIU290" s="29"/>
      <c r="EIV290" s="29"/>
      <c r="EIW290" s="29"/>
      <c r="EIX290" s="29"/>
      <c r="EIY290" s="29"/>
      <c r="EIZ290" s="29"/>
      <c r="EJA290" s="29"/>
      <c r="EJB290" s="29"/>
      <c r="EJC290" s="29"/>
      <c r="EJD290" s="29"/>
      <c r="EJE290" s="29"/>
      <c r="EJF290" s="29"/>
      <c r="EJG290" s="29"/>
      <c r="EJH290" s="29"/>
      <c r="EJI290" s="29"/>
      <c r="EJJ290" s="29"/>
      <c r="EJK290" s="29"/>
      <c r="EJL290" s="29"/>
      <c r="EJM290" s="29"/>
      <c r="EJN290" s="29"/>
      <c r="EJO290" s="29"/>
      <c r="EJP290" s="29"/>
      <c r="EJQ290" s="29"/>
      <c r="EJR290" s="29"/>
      <c r="EJS290" s="29"/>
      <c r="EJT290" s="29"/>
      <c r="EJU290" s="29"/>
      <c r="EJV290" s="29"/>
      <c r="EJW290" s="29"/>
      <c r="EJX290" s="29"/>
      <c r="EJY290" s="29"/>
      <c r="EJZ290" s="29"/>
      <c r="EKA290" s="29"/>
      <c r="EKB290" s="29"/>
      <c r="EKC290" s="29"/>
      <c r="EKD290" s="29"/>
      <c r="EKE290" s="29"/>
      <c r="EKF290" s="29"/>
      <c r="EKG290" s="29"/>
      <c r="EKH290" s="29"/>
      <c r="EKI290" s="29"/>
      <c r="EKJ290" s="29"/>
      <c r="EKK290" s="29"/>
      <c r="EKL290" s="29"/>
      <c r="EKM290" s="29"/>
      <c r="EKN290" s="29"/>
      <c r="EKO290" s="29"/>
      <c r="EKP290" s="29"/>
      <c r="EKQ290" s="29"/>
      <c r="EKR290" s="29"/>
      <c r="EKS290" s="29"/>
      <c r="EKT290" s="29"/>
      <c r="EKU290" s="29"/>
      <c r="EKV290" s="29"/>
      <c r="EKW290" s="29"/>
      <c r="EKX290" s="29"/>
      <c r="EKY290" s="29"/>
      <c r="EKZ290" s="29"/>
      <c r="ELA290" s="29"/>
      <c r="ELB290" s="29"/>
      <c r="ELC290" s="29"/>
      <c r="ELD290" s="29"/>
      <c r="ELE290" s="29"/>
      <c r="ELF290" s="29"/>
      <c r="ELG290" s="29"/>
      <c r="ELH290" s="29"/>
      <c r="ELI290" s="29"/>
      <c r="ELJ290" s="29"/>
      <c r="ELK290" s="29"/>
      <c r="ELL290" s="29"/>
      <c r="ELM290" s="29"/>
      <c r="ELN290" s="29"/>
      <c r="ELO290" s="29"/>
      <c r="ELP290" s="29"/>
      <c r="ELQ290" s="29"/>
      <c r="ELR290" s="29"/>
      <c r="ELS290" s="29"/>
      <c r="ELT290" s="29"/>
      <c r="ELU290" s="29"/>
      <c r="ELV290" s="29"/>
      <c r="ELW290" s="29"/>
      <c r="ELX290" s="29"/>
      <c r="ELY290" s="29"/>
      <c r="ELZ290" s="29"/>
      <c r="EMA290" s="29"/>
      <c r="EMB290" s="29"/>
      <c r="EMC290" s="29"/>
      <c r="EMD290" s="29"/>
      <c r="EME290" s="29"/>
      <c r="EMF290" s="29"/>
      <c r="EMG290" s="29"/>
      <c r="EMH290" s="29"/>
      <c r="EMI290" s="29"/>
      <c r="EMJ290" s="29"/>
      <c r="EMK290" s="29"/>
      <c r="EML290" s="29"/>
      <c r="EMM290" s="29"/>
      <c r="EMN290" s="29"/>
      <c r="EMO290" s="29"/>
      <c r="EMP290" s="29"/>
      <c r="EMQ290" s="29"/>
      <c r="EMR290" s="29"/>
      <c r="EMS290" s="29"/>
      <c r="EMT290" s="29"/>
      <c r="EMU290" s="29"/>
      <c r="EMV290" s="29"/>
      <c r="EMW290" s="29"/>
      <c r="EMX290" s="29"/>
      <c r="EMY290" s="29"/>
      <c r="EMZ290" s="29"/>
      <c r="ENA290" s="29"/>
      <c r="ENB290" s="29"/>
      <c r="ENC290" s="29"/>
      <c r="END290" s="29"/>
      <c r="ENE290" s="29"/>
      <c r="ENF290" s="29"/>
      <c r="ENG290" s="29"/>
      <c r="ENH290" s="29"/>
      <c r="ENI290" s="29"/>
      <c r="ENJ290" s="29"/>
      <c r="ENK290" s="29"/>
      <c r="ENL290" s="29"/>
      <c r="ENM290" s="29"/>
      <c r="ENN290" s="29"/>
      <c r="ENO290" s="29"/>
      <c r="ENP290" s="29"/>
      <c r="ENQ290" s="29"/>
      <c r="ENR290" s="29"/>
      <c r="ENS290" s="29"/>
      <c r="ENT290" s="29"/>
      <c r="ENU290" s="29"/>
      <c r="ENV290" s="29"/>
      <c r="ENW290" s="29"/>
      <c r="ENX290" s="29"/>
      <c r="ENY290" s="29"/>
      <c r="ENZ290" s="29"/>
      <c r="EOA290" s="29"/>
      <c r="EOB290" s="29"/>
      <c r="EOC290" s="29"/>
      <c r="EOD290" s="29"/>
      <c r="EOE290" s="29"/>
      <c r="EOF290" s="29"/>
      <c r="EOG290" s="29"/>
      <c r="EOH290" s="29"/>
      <c r="EOI290" s="29"/>
      <c r="EOJ290" s="29"/>
      <c r="EOK290" s="29"/>
      <c r="EOL290" s="29"/>
      <c r="EOM290" s="29"/>
      <c r="EON290" s="29"/>
      <c r="EOO290" s="29"/>
      <c r="EOP290" s="29"/>
      <c r="EOQ290" s="29"/>
      <c r="EOR290" s="29"/>
      <c r="EOS290" s="29"/>
      <c r="EOT290" s="29"/>
      <c r="EOU290" s="29"/>
      <c r="EOV290" s="29"/>
      <c r="EOW290" s="29"/>
      <c r="EOX290" s="29"/>
      <c r="EOY290" s="29"/>
      <c r="EOZ290" s="29"/>
      <c r="EPA290" s="29"/>
      <c r="EPB290" s="29"/>
      <c r="EPC290" s="29"/>
      <c r="EPD290" s="29"/>
      <c r="EPE290" s="29"/>
      <c r="EPF290" s="29"/>
      <c r="EPG290" s="29"/>
      <c r="EPH290" s="29"/>
      <c r="EPI290" s="29"/>
      <c r="EPJ290" s="29"/>
      <c r="EPK290" s="29"/>
      <c r="EPL290" s="29"/>
      <c r="EPM290" s="29"/>
      <c r="EPN290" s="29"/>
      <c r="EPO290" s="29"/>
      <c r="EPP290" s="29"/>
      <c r="EPQ290" s="29"/>
      <c r="EPR290" s="29"/>
      <c r="EPS290" s="29"/>
      <c r="EPT290" s="29"/>
      <c r="EPU290" s="29"/>
      <c r="EPV290" s="29"/>
      <c r="EPW290" s="29"/>
      <c r="EPX290" s="29"/>
      <c r="EPY290" s="29"/>
      <c r="EPZ290" s="29"/>
      <c r="EQA290" s="29"/>
      <c r="EQB290" s="29"/>
      <c r="EQC290" s="29"/>
      <c r="EQD290" s="29"/>
      <c r="EQE290" s="29"/>
      <c r="EQF290" s="29"/>
      <c r="EQG290" s="29"/>
      <c r="EQH290" s="29"/>
      <c r="EQI290" s="29"/>
      <c r="EQJ290" s="29"/>
      <c r="EQK290" s="29"/>
      <c r="EQL290" s="29"/>
      <c r="EQM290" s="29"/>
      <c r="EQN290" s="29"/>
      <c r="EQO290" s="29"/>
      <c r="EQP290" s="29"/>
      <c r="EQQ290" s="29"/>
      <c r="EQR290" s="29"/>
      <c r="EQS290" s="29"/>
      <c r="EQT290" s="29"/>
      <c r="EQU290" s="29"/>
      <c r="EQV290" s="29"/>
      <c r="EQW290" s="29"/>
      <c r="EQX290" s="29"/>
      <c r="EQY290" s="29"/>
      <c r="EQZ290" s="29"/>
      <c r="ERA290" s="29"/>
      <c r="ERB290" s="29"/>
      <c r="ERC290" s="29"/>
      <c r="ERD290" s="29"/>
      <c r="ERE290" s="29"/>
      <c r="ERF290" s="29"/>
      <c r="ERG290" s="29"/>
      <c r="ERH290" s="29"/>
      <c r="ERI290" s="29"/>
      <c r="ERJ290" s="29"/>
      <c r="ERK290" s="29"/>
      <c r="ERL290" s="29"/>
      <c r="ERM290" s="29"/>
      <c r="ERN290" s="29"/>
      <c r="ERO290" s="29"/>
      <c r="ERP290" s="29"/>
      <c r="ERQ290" s="29"/>
      <c r="ERR290" s="29"/>
      <c r="ERS290" s="29"/>
      <c r="ERT290" s="29"/>
      <c r="ERU290" s="29"/>
      <c r="ERV290" s="29"/>
      <c r="ERW290" s="29"/>
      <c r="ERX290" s="29"/>
      <c r="ERY290" s="29"/>
      <c r="ERZ290" s="29"/>
      <c r="ESA290" s="29"/>
      <c r="ESB290" s="29"/>
      <c r="ESC290" s="29"/>
      <c r="ESD290" s="29"/>
      <c r="ESE290" s="29"/>
      <c r="ESF290" s="29"/>
      <c r="ESG290" s="29"/>
      <c r="ESH290" s="29"/>
      <c r="ESI290" s="29"/>
      <c r="ESJ290" s="29"/>
      <c r="ESK290" s="29"/>
      <c r="ESL290" s="29"/>
      <c r="ESM290" s="29"/>
      <c r="ESN290" s="29"/>
      <c r="ESO290" s="29"/>
      <c r="ESP290" s="29"/>
      <c r="ESQ290" s="29"/>
      <c r="ESR290" s="29"/>
      <c r="ESS290" s="29"/>
      <c r="EST290" s="29"/>
      <c r="ESU290" s="29"/>
      <c r="ESV290" s="29"/>
      <c r="ESW290" s="29"/>
      <c r="ESX290" s="29"/>
      <c r="ESY290" s="29"/>
      <c r="ESZ290" s="29"/>
      <c r="ETA290" s="29"/>
      <c r="ETB290" s="29"/>
      <c r="ETC290" s="29"/>
      <c r="ETD290" s="29"/>
      <c r="ETE290" s="29"/>
      <c r="ETF290" s="29"/>
      <c r="ETG290" s="29"/>
      <c r="ETH290" s="29"/>
      <c r="ETI290" s="29"/>
      <c r="ETJ290" s="29"/>
      <c r="ETK290" s="29"/>
      <c r="ETL290" s="29"/>
      <c r="ETM290" s="29"/>
      <c r="ETN290" s="29"/>
      <c r="ETO290" s="29"/>
      <c r="ETP290" s="29"/>
      <c r="ETQ290" s="29"/>
      <c r="ETR290" s="29"/>
      <c r="ETS290" s="29"/>
      <c r="ETT290" s="29"/>
      <c r="ETU290" s="29"/>
      <c r="ETV290" s="29"/>
      <c r="ETW290" s="29"/>
      <c r="ETX290" s="29"/>
      <c r="ETY290" s="29"/>
      <c r="ETZ290" s="29"/>
      <c r="EUA290" s="29"/>
      <c r="EUB290" s="29"/>
      <c r="EUC290" s="29"/>
      <c r="EUD290" s="29"/>
      <c r="EUE290" s="29"/>
      <c r="EUF290" s="29"/>
      <c r="EUG290" s="29"/>
      <c r="EUH290" s="29"/>
      <c r="EUI290" s="29"/>
      <c r="EUJ290" s="29"/>
      <c r="EUK290" s="29"/>
      <c r="EUL290" s="29"/>
      <c r="EUM290" s="29"/>
      <c r="EUN290" s="29"/>
      <c r="EUO290" s="29"/>
      <c r="EUP290" s="29"/>
      <c r="EUQ290" s="29"/>
      <c r="EUR290" s="29"/>
      <c r="EUS290" s="29"/>
      <c r="EUT290" s="29"/>
      <c r="EUU290" s="29"/>
      <c r="EUV290" s="29"/>
      <c r="EUW290" s="29"/>
      <c r="EUX290" s="29"/>
      <c r="EUY290" s="29"/>
      <c r="EUZ290" s="29"/>
      <c r="EVA290" s="29"/>
      <c r="EVB290" s="29"/>
      <c r="EVC290" s="29"/>
      <c r="EVD290" s="29"/>
      <c r="EVE290" s="29"/>
      <c r="EVF290" s="29"/>
      <c r="EVG290" s="29"/>
      <c r="EVH290" s="29"/>
      <c r="EVI290" s="29"/>
      <c r="EVJ290" s="29"/>
      <c r="EVK290" s="29"/>
      <c r="EVL290" s="29"/>
      <c r="EVM290" s="29"/>
      <c r="EVN290" s="29"/>
      <c r="EVO290" s="29"/>
      <c r="EVP290" s="29"/>
      <c r="EVQ290" s="29"/>
      <c r="EVR290" s="29"/>
      <c r="EVS290" s="29"/>
      <c r="EVT290" s="29"/>
      <c r="EVU290" s="29"/>
      <c r="EVV290" s="29"/>
      <c r="EVW290" s="29"/>
      <c r="EVX290" s="29"/>
      <c r="EVY290" s="29"/>
      <c r="EVZ290" s="29"/>
      <c r="EWA290" s="29"/>
      <c r="EWB290" s="29"/>
      <c r="EWC290" s="29"/>
      <c r="EWD290" s="29"/>
      <c r="EWE290" s="29"/>
      <c r="EWF290" s="29"/>
      <c r="EWG290" s="29"/>
      <c r="EWH290" s="29"/>
      <c r="EWI290" s="29"/>
      <c r="EWJ290" s="29"/>
      <c r="EWK290" s="29"/>
      <c r="EWL290" s="29"/>
      <c r="EWM290" s="29"/>
      <c r="EWN290" s="29"/>
      <c r="EWO290" s="29"/>
      <c r="EWP290" s="29"/>
      <c r="EWQ290" s="29"/>
      <c r="EWR290" s="29"/>
      <c r="EWS290" s="29"/>
      <c r="EWT290" s="29"/>
      <c r="EWU290" s="29"/>
      <c r="EWV290" s="29"/>
      <c r="EWW290" s="29"/>
      <c r="EWX290" s="29"/>
      <c r="EWY290" s="29"/>
      <c r="EWZ290" s="29"/>
      <c r="EXA290" s="29"/>
      <c r="EXB290" s="29"/>
      <c r="EXC290" s="29"/>
      <c r="EXD290" s="29"/>
      <c r="EXE290" s="29"/>
      <c r="EXF290" s="29"/>
      <c r="EXG290" s="29"/>
      <c r="EXH290" s="29"/>
      <c r="EXI290" s="29"/>
      <c r="EXJ290" s="29"/>
      <c r="EXK290" s="29"/>
      <c r="EXL290" s="29"/>
      <c r="EXM290" s="29"/>
      <c r="EXN290" s="29"/>
      <c r="EXO290" s="29"/>
      <c r="EXP290" s="29"/>
      <c r="EXQ290" s="29"/>
      <c r="EXR290" s="29"/>
      <c r="EXS290" s="29"/>
      <c r="EXT290" s="29"/>
      <c r="EXU290" s="29"/>
      <c r="EXV290" s="29"/>
      <c r="EXW290" s="29"/>
      <c r="EXX290" s="29"/>
      <c r="EXY290" s="29"/>
      <c r="EXZ290" s="29"/>
      <c r="EYA290" s="29"/>
      <c r="EYB290" s="29"/>
      <c r="EYC290" s="29"/>
      <c r="EYD290" s="29"/>
      <c r="EYE290" s="29"/>
      <c r="EYF290" s="29"/>
      <c r="EYG290" s="29"/>
      <c r="EYH290" s="29"/>
      <c r="EYI290" s="29"/>
      <c r="EYJ290" s="29"/>
      <c r="EYK290" s="29"/>
      <c r="EYL290" s="29"/>
      <c r="EYM290" s="29"/>
      <c r="EYN290" s="29"/>
      <c r="EYO290" s="29"/>
      <c r="EYP290" s="29"/>
      <c r="EYQ290" s="29"/>
      <c r="EYR290" s="29"/>
      <c r="EYS290" s="29"/>
      <c r="EYT290" s="29"/>
      <c r="EYU290" s="29"/>
      <c r="EYV290" s="29"/>
      <c r="EYW290" s="29"/>
      <c r="EYX290" s="29"/>
      <c r="EYY290" s="29"/>
      <c r="EYZ290" s="29"/>
      <c r="EZA290" s="29"/>
      <c r="EZB290" s="29"/>
      <c r="EZC290" s="29"/>
      <c r="EZD290" s="29"/>
      <c r="EZE290" s="29"/>
      <c r="EZF290" s="29"/>
      <c r="EZG290" s="29"/>
      <c r="EZH290" s="29"/>
      <c r="EZI290" s="29"/>
      <c r="EZJ290" s="29"/>
      <c r="EZK290" s="29"/>
      <c r="EZL290" s="29"/>
      <c r="EZM290" s="29"/>
      <c r="EZN290" s="29"/>
      <c r="EZO290" s="29"/>
      <c r="EZP290" s="29"/>
      <c r="EZQ290" s="29"/>
      <c r="EZR290" s="29"/>
      <c r="EZS290" s="29"/>
      <c r="EZT290" s="29"/>
      <c r="EZU290" s="29"/>
      <c r="EZV290" s="29"/>
      <c r="EZW290" s="29"/>
      <c r="EZX290" s="29"/>
      <c r="EZY290" s="29"/>
      <c r="EZZ290" s="29"/>
      <c r="FAA290" s="29"/>
      <c r="FAB290" s="29"/>
      <c r="FAC290" s="29"/>
      <c r="FAD290" s="29"/>
      <c r="FAE290" s="29"/>
      <c r="FAF290" s="29"/>
      <c r="FAG290" s="29"/>
      <c r="FAH290" s="29"/>
      <c r="FAI290" s="29"/>
      <c r="FAJ290" s="29"/>
      <c r="FAK290" s="29"/>
      <c r="FAL290" s="29"/>
      <c r="FAM290" s="29"/>
      <c r="FAN290" s="29"/>
      <c r="FAO290" s="29"/>
      <c r="FAP290" s="29"/>
      <c r="FAQ290" s="29"/>
      <c r="FAR290" s="29"/>
      <c r="FAS290" s="29"/>
      <c r="FAT290" s="29"/>
      <c r="FAU290" s="29"/>
      <c r="FAV290" s="29"/>
      <c r="FAW290" s="29"/>
      <c r="FAX290" s="29"/>
      <c r="FAY290" s="29"/>
      <c r="FAZ290" s="29"/>
      <c r="FBA290" s="29"/>
      <c r="FBB290" s="29"/>
      <c r="FBC290" s="29"/>
      <c r="FBD290" s="29"/>
      <c r="FBE290" s="29"/>
      <c r="FBF290" s="29"/>
      <c r="FBG290" s="29"/>
      <c r="FBH290" s="29"/>
      <c r="FBI290" s="29"/>
      <c r="FBJ290" s="29"/>
      <c r="FBK290" s="29"/>
      <c r="FBL290" s="29"/>
      <c r="FBM290" s="29"/>
      <c r="FBN290" s="29"/>
      <c r="FBO290" s="29"/>
      <c r="FBP290" s="29"/>
      <c r="FBQ290" s="29"/>
      <c r="FBR290" s="29"/>
      <c r="FBS290" s="29"/>
      <c r="FBT290" s="29"/>
      <c r="FBU290" s="29"/>
      <c r="FBV290" s="29"/>
      <c r="FBW290" s="29"/>
      <c r="FBX290" s="29"/>
      <c r="FBY290" s="29"/>
      <c r="FBZ290" s="29"/>
      <c r="FCA290" s="29"/>
      <c r="FCB290" s="29"/>
      <c r="FCC290" s="29"/>
      <c r="FCD290" s="29"/>
      <c r="FCE290" s="29"/>
      <c r="FCF290" s="29"/>
      <c r="FCG290" s="29"/>
      <c r="FCH290" s="29"/>
      <c r="FCI290" s="29"/>
      <c r="FCJ290" s="29"/>
      <c r="FCK290" s="29"/>
      <c r="FCL290" s="29"/>
      <c r="FCM290" s="29"/>
      <c r="FCN290" s="29"/>
      <c r="FCO290" s="29"/>
      <c r="FCP290" s="29"/>
      <c r="FCQ290" s="29"/>
      <c r="FCR290" s="29"/>
      <c r="FCS290" s="29"/>
      <c r="FCT290" s="29"/>
      <c r="FCU290" s="29"/>
      <c r="FCV290" s="29"/>
      <c r="FCW290" s="29"/>
      <c r="FCX290" s="29"/>
      <c r="FCY290" s="29"/>
      <c r="FCZ290" s="29"/>
      <c r="FDA290" s="29"/>
      <c r="FDB290" s="29"/>
      <c r="FDC290" s="29"/>
      <c r="FDD290" s="29"/>
      <c r="FDE290" s="29"/>
      <c r="FDF290" s="29"/>
      <c r="FDG290" s="29"/>
      <c r="FDH290" s="29"/>
      <c r="FDI290" s="29"/>
      <c r="FDJ290" s="29"/>
      <c r="FDK290" s="29"/>
      <c r="FDL290" s="29"/>
      <c r="FDM290" s="29"/>
      <c r="FDN290" s="29"/>
      <c r="FDO290" s="29"/>
      <c r="FDP290" s="29"/>
      <c r="FDQ290" s="29"/>
      <c r="FDR290" s="29"/>
      <c r="FDS290" s="29"/>
      <c r="FDT290" s="29"/>
      <c r="FDU290" s="29"/>
      <c r="FDV290" s="29"/>
      <c r="FDW290" s="29"/>
      <c r="FDX290" s="29"/>
      <c r="FDY290" s="29"/>
      <c r="FDZ290" s="29"/>
      <c r="FEA290" s="29"/>
      <c r="FEB290" s="29"/>
      <c r="FEC290" s="29"/>
      <c r="FED290" s="29"/>
      <c r="FEE290" s="29"/>
      <c r="FEF290" s="29"/>
      <c r="FEG290" s="29"/>
      <c r="FEH290" s="29"/>
      <c r="FEI290" s="29"/>
      <c r="FEJ290" s="29"/>
      <c r="FEK290" s="29"/>
      <c r="FEL290" s="29"/>
      <c r="FEM290" s="29"/>
      <c r="FEN290" s="29"/>
      <c r="FEO290" s="29"/>
      <c r="FEP290" s="29"/>
      <c r="FEQ290" s="29"/>
      <c r="FER290" s="29"/>
      <c r="FES290" s="29"/>
      <c r="FET290" s="29"/>
      <c r="FEU290" s="29"/>
      <c r="FEV290" s="29"/>
      <c r="FEW290" s="29"/>
      <c r="FEX290" s="29"/>
      <c r="FEY290" s="29"/>
      <c r="FEZ290" s="29"/>
      <c r="FFA290" s="29"/>
      <c r="FFB290" s="29"/>
      <c r="FFC290" s="29"/>
      <c r="FFD290" s="29"/>
      <c r="FFE290" s="29"/>
      <c r="FFF290" s="29"/>
      <c r="FFG290" s="29"/>
      <c r="FFH290" s="29"/>
      <c r="FFI290" s="29"/>
      <c r="FFJ290" s="29"/>
      <c r="FFK290" s="29"/>
      <c r="FFL290" s="29"/>
      <c r="FFM290" s="29"/>
      <c r="FFN290" s="29"/>
      <c r="FFO290" s="29"/>
      <c r="FFP290" s="29"/>
      <c r="FFQ290" s="29"/>
      <c r="FFR290" s="29"/>
      <c r="FFS290" s="29"/>
      <c r="FFT290" s="29"/>
      <c r="FFU290" s="29"/>
      <c r="FFV290" s="29"/>
      <c r="FFW290" s="29"/>
      <c r="FFX290" s="29"/>
      <c r="FFY290" s="29"/>
      <c r="FFZ290" s="29"/>
      <c r="FGA290" s="29"/>
      <c r="FGB290" s="29"/>
      <c r="FGC290" s="29"/>
      <c r="FGD290" s="29"/>
      <c r="FGE290" s="29"/>
      <c r="FGF290" s="29"/>
      <c r="FGG290" s="29"/>
      <c r="FGH290" s="29"/>
      <c r="FGI290" s="29"/>
      <c r="FGJ290" s="29"/>
      <c r="FGK290" s="29"/>
      <c r="FGL290" s="29"/>
      <c r="FGM290" s="29"/>
      <c r="FGN290" s="29"/>
      <c r="FGO290" s="29"/>
      <c r="FGP290" s="29"/>
      <c r="FGQ290" s="29"/>
      <c r="FGR290" s="29"/>
      <c r="FGS290" s="29"/>
      <c r="FGT290" s="29"/>
      <c r="FGU290" s="29"/>
      <c r="FGV290" s="29"/>
      <c r="FGW290" s="29"/>
      <c r="FGX290" s="29"/>
      <c r="FGY290" s="29"/>
      <c r="FGZ290" s="29"/>
      <c r="FHA290" s="29"/>
      <c r="FHB290" s="29"/>
      <c r="FHC290" s="29"/>
      <c r="FHD290" s="29"/>
      <c r="FHE290" s="29"/>
      <c r="FHF290" s="29"/>
      <c r="FHG290" s="29"/>
      <c r="FHH290" s="29"/>
      <c r="FHI290" s="29"/>
      <c r="FHJ290" s="29"/>
      <c r="FHK290" s="29"/>
      <c r="FHL290" s="29"/>
      <c r="FHM290" s="29"/>
      <c r="FHN290" s="29"/>
      <c r="FHO290" s="29"/>
      <c r="FHP290" s="29"/>
      <c r="FHQ290" s="29"/>
      <c r="FHR290" s="29"/>
      <c r="FHS290" s="29"/>
      <c r="FHT290" s="29"/>
      <c r="FHU290" s="29"/>
      <c r="FHV290" s="29"/>
      <c r="FHW290" s="29"/>
      <c r="FHX290" s="29"/>
      <c r="FHY290" s="29"/>
      <c r="FHZ290" s="29"/>
      <c r="FIA290" s="29"/>
      <c r="FIB290" s="29"/>
      <c r="FIC290" s="29"/>
      <c r="FID290" s="29"/>
      <c r="FIE290" s="29"/>
      <c r="FIF290" s="29"/>
      <c r="FIG290" s="29"/>
      <c r="FIH290" s="29"/>
      <c r="FII290" s="29"/>
      <c r="FIJ290" s="29"/>
      <c r="FIK290" s="29"/>
      <c r="FIL290" s="29"/>
      <c r="FIM290" s="29"/>
      <c r="FIN290" s="29"/>
      <c r="FIO290" s="29"/>
      <c r="FIP290" s="29"/>
      <c r="FIQ290" s="29"/>
      <c r="FIR290" s="29"/>
      <c r="FIS290" s="29"/>
      <c r="FIT290" s="29"/>
      <c r="FIU290" s="29"/>
      <c r="FIV290" s="29"/>
      <c r="FIW290" s="29"/>
      <c r="FIX290" s="29"/>
      <c r="FIY290" s="29"/>
      <c r="FIZ290" s="29"/>
      <c r="FJA290" s="29"/>
      <c r="FJB290" s="29"/>
      <c r="FJC290" s="29"/>
      <c r="FJD290" s="29"/>
      <c r="FJE290" s="29"/>
      <c r="FJF290" s="29"/>
      <c r="FJG290" s="29"/>
      <c r="FJH290" s="29"/>
      <c r="FJI290" s="29"/>
      <c r="FJJ290" s="29"/>
      <c r="FJK290" s="29"/>
      <c r="FJL290" s="29"/>
      <c r="FJM290" s="29"/>
      <c r="FJN290" s="29"/>
      <c r="FJO290" s="29"/>
      <c r="FJP290" s="29"/>
      <c r="FJQ290" s="29"/>
      <c r="FJR290" s="29"/>
      <c r="FJS290" s="29"/>
      <c r="FJT290" s="29"/>
      <c r="FJU290" s="29"/>
      <c r="FJV290" s="29"/>
      <c r="FJW290" s="29"/>
      <c r="FJX290" s="29"/>
      <c r="FJY290" s="29"/>
      <c r="FJZ290" s="29"/>
      <c r="FKA290" s="29"/>
      <c r="FKB290" s="29"/>
      <c r="FKC290" s="29"/>
      <c r="FKD290" s="29"/>
      <c r="FKE290" s="29"/>
      <c r="FKF290" s="29"/>
      <c r="FKG290" s="29"/>
      <c r="FKH290" s="29"/>
      <c r="FKI290" s="29"/>
      <c r="FKJ290" s="29"/>
      <c r="FKK290" s="29"/>
      <c r="FKL290" s="29"/>
      <c r="FKM290" s="29"/>
      <c r="FKN290" s="29"/>
      <c r="FKO290" s="29"/>
      <c r="FKP290" s="29"/>
      <c r="FKQ290" s="29"/>
      <c r="FKR290" s="29"/>
      <c r="FKS290" s="29"/>
      <c r="FKT290" s="29"/>
      <c r="FKU290" s="29"/>
      <c r="FKV290" s="29"/>
      <c r="FKW290" s="29"/>
      <c r="FKX290" s="29"/>
      <c r="FKY290" s="29"/>
      <c r="FKZ290" s="29"/>
      <c r="FLA290" s="29"/>
      <c r="FLB290" s="29"/>
      <c r="FLC290" s="29"/>
      <c r="FLD290" s="29"/>
      <c r="FLE290" s="29"/>
      <c r="FLF290" s="29"/>
      <c r="FLG290" s="29"/>
      <c r="FLH290" s="29"/>
      <c r="FLI290" s="29"/>
      <c r="FLJ290" s="29"/>
      <c r="FLK290" s="29"/>
      <c r="FLL290" s="29"/>
      <c r="FLM290" s="29"/>
      <c r="FLN290" s="29"/>
      <c r="FLO290" s="29"/>
      <c r="FLP290" s="29"/>
      <c r="FLQ290" s="29"/>
      <c r="FLR290" s="29"/>
      <c r="FLS290" s="29"/>
      <c r="FLT290" s="29"/>
      <c r="FLU290" s="29"/>
      <c r="FLV290" s="29"/>
      <c r="FLW290" s="29"/>
      <c r="FLX290" s="29"/>
      <c r="FLY290" s="29"/>
      <c r="FLZ290" s="29"/>
      <c r="FMA290" s="29"/>
      <c r="FMB290" s="29"/>
      <c r="FMC290" s="29"/>
      <c r="FMD290" s="29"/>
      <c r="FME290" s="29"/>
      <c r="FMF290" s="29"/>
      <c r="FMG290" s="29"/>
      <c r="FMH290" s="29"/>
      <c r="FMI290" s="29"/>
      <c r="FMJ290" s="29"/>
      <c r="FMK290" s="29"/>
      <c r="FML290" s="29"/>
      <c r="FMM290" s="29"/>
      <c r="FMN290" s="29"/>
      <c r="FMO290" s="29"/>
      <c r="FMP290" s="29"/>
      <c r="FMQ290" s="29"/>
      <c r="FMR290" s="29"/>
      <c r="FMS290" s="29"/>
      <c r="FMT290" s="29"/>
      <c r="FMU290" s="29"/>
      <c r="FMV290" s="29"/>
      <c r="FMW290" s="29"/>
      <c r="FMX290" s="29"/>
      <c r="FMY290" s="29"/>
      <c r="FMZ290" s="29"/>
      <c r="FNA290" s="29"/>
      <c r="FNB290" s="29"/>
      <c r="FNC290" s="29"/>
      <c r="FND290" s="29"/>
      <c r="FNE290" s="29"/>
      <c r="FNF290" s="29"/>
      <c r="FNG290" s="29"/>
      <c r="FNH290" s="29"/>
      <c r="FNI290" s="29"/>
      <c r="FNJ290" s="29"/>
      <c r="FNK290" s="29"/>
      <c r="FNL290" s="29"/>
      <c r="FNM290" s="29"/>
      <c r="FNN290" s="29"/>
      <c r="FNO290" s="29"/>
      <c r="FNP290" s="29"/>
      <c r="FNQ290" s="29"/>
      <c r="FNR290" s="29"/>
      <c r="FNS290" s="29"/>
      <c r="FNT290" s="29"/>
      <c r="FNU290" s="29"/>
      <c r="FNV290" s="29"/>
      <c r="FNW290" s="29"/>
      <c r="FNX290" s="29"/>
      <c r="FNY290" s="29"/>
      <c r="FNZ290" s="29"/>
      <c r="FOA290" s="29"/>
      <c r="FOB290" s="29"/>
      <c r="FOC290" s="29"/>
      <c r="FOD290" s="29"/>
      <c r="FOE290" s="29"/>
      <c r="FOF290" s="29"/>
      <c r="FOG290" s="29"/>
      <c r="FOH290" s="29"/>
      <c r="FOI290" s="29"/>
      <c r="FOJ290" s="29"/>
      <c r="FOK290" s="29"/>
      <c r="FOL290" s="29"/>
      <c r="FOM290" s="29"/>
      <c r="FON290" s="29"/>
      <c r="FOO290" s="29"/>
      <c r="FOP290" s="29"/>
      <c r="FOQ290" s="29"/>
      <c r="FOR290" s="29"/>
      <c r="FOS290" s="29"/>
      <c r="FOT290" s="29"/>
      <c r="FOU290" s="29"/>
      <c r="FOV290" s="29"/>
      <c r="FOW290" s="29"/>
      <c r="FOX290" s="29"/>
      <c r="FOY290" s="29"/>
      <c r="FOZ290" s="29"/>
      <c r="FPA290" s="29"/>
      <c r="FPB290" s="29"/>
      <c r="FPC290" s="29"/>
      <c r="FPD290" s="29"/>
      <c r="FPE290" s="29"/>
      <c r="FPF290" s="29"/>
      <c r="FPG290" s="29"/>
      <c r="FPH290" s="29"/>
      <c r="FPI290" s="29"/>
      <c r="FPJ290" s="29"/>
      <c r="FPK290" s="29"/>
      <c r="FPL290" s="29"/>
      <c r="FPM290" s="29"/>
      <c r="FPN290" s="29"/>
      <c r="FPO290" s="29"/>
      <c r="FPP290" s="29"/>
      <c r="FPQ290" s="29"/>
      <c r="FPR290" s="29"/>
      <c r="FPS290" s="29"/>
      <c r="FPT290" s="29"/>
      <c r="FPU290" s="29"/>
      <c r="FPV290" s="29"/>
      <c r="FPW290" s="29"/>
      <c r="FPX290" s="29"/>
      <c r="FPY290" s="29"/>
      <c r="FPZ290" s="29"/>
      <c r="FQA290" s="29"/>
      <c r="FQB290" s="29"/>
      <c r="FQC290" s="29"/>
      <c r="FQD290" s="29"/>
      <c r="FQE290" s="29"/>
      <c r="FQF290" s="29"/>
      <c r="FQG290" s="29"/>
      <c r="FQH290" s="29"/>
      <c r="FQI290" s="29"/>
      <c r="FQJ290" s="29"/>
      <c r="FQK290" s="29"/>
      <c r="FQL290" s="29"/>
      <c r="FQM290" s="29"/>
      <c r="FQN290" s="29"/>
      <c r="FQO290" s="29"/>
      <c r="FQP290" s="29"/>
      <c r="FQQ290" s="29"/>
      <c r="FQR290" s="29"/>
      <c r="FQS290" s="29"/>
      <c r="FQT290" s="29"/>
      <c r="FQU290" s="29"/>
      <c r="FQV290" s="29"/>
      <c r="FQW290" s="29"/>
      <c r="FQX290" s="29"/>
      <c r="FQY290" s="29"/>
      <c r="FQZ290" s="29"/>
      <c r="FRA290" s="29"/>
      <c r="FRB290" s="29"/>
      <c r="FRC290" s="29"/>
      <c r="FRD290" s="29"/>
      <c r="FRE290" s="29"/>
      <c r="FRF290" s="29"/>
      <c r="FRG290" s="29"/>
      <c r="FRH290" s="29"/>
      <c r="FRI290" s="29"/>
      <c r="FRJ290" s="29"/>
      <c r="FRK290" s="29"/>
      <c r="FRL290" s="29"/>
      <c r="FRM290" s="29"/>
      <c r="FRN290" s="29"/>
      <c r="FRO290" s="29"/>
      <c r="FRP290" s="29"/>
      <c r="FRQ290" s="29"/>
      <c r="FRR290" s="29"/>
      <c r="FRS290" s="29"/>
      <c r="FRT290" s="29"/>
      <c r="FRU290" s="29"/>
      <c r="FRV290" s="29"/>
      <c r="FRW290" s="29"/>
      <c r="FRX290" s="29"/>
      <c r="FRY290" s="29"/>
      <c r="FRZ290" s="29"/>
      <c r="FSA290" s="29"/>
      <c r="FSB290" s="29"/>
      <c r="FSC290" s="29"/>
      <c r="FSD290" s="29"/>
      <c r="FSE290" s="29"/>
      <c r="FSF290" s="29"/>
      <c r="FSG290" s="29"/>
      <c r="FSH290" s="29"/>
      <c r="FSI290" s="29"/>
      <c r="FSJ290" s="29"/>
      <c r="FSK290" s="29"/>
      <c r="FSL290" s="29"/>
      <c r="FSM290" s="29"/>
      <c r="FSN290" s="29"/>
      <c r="FSO290" s="29"/>
      <c r="FSP290" s="29"/>
      <c r="FSQ290" s="29"/>
      <c r="FSR290" s="29"/>
      <c r="FSS290" s="29"/>
      <c r="FST290" s="29"/>
      <c r="FSU290" s="29"/>
      <c r="FSV290" s="29"/>
      <c r="FSW290" s="29"/>
      <c r="FSX290" s="29"/>
      <c r="FSY290" s="29"/>
      <c r="FSZ290" s="29"/>
      <c r="FTA290" s="29"/>
      <c r="FTB290" s="29"/>
      <c r="FTC290" s="29"/>
      <c r="FTD290" s="29"/>
      <c r="FTE290" s="29"/>
      <c r="FTF290" s="29"/>
      <c r="FTG290" s="29"/>
      <c r="FTH290" s="29"/>
      <c r="FTI290" s="29"/>
      <c r="FTJ290" s="29"/>
      <c r="FTK290" s="29"/>
      <c r="FTL290" s="29"/>
      <c r="FTM290" s="29"/>
      <c r="FTN290" s="29"/>
      <c r="FTO290" s="29"/>
      <c r="FTP290" s="29"/>
      <c r="FTQ290" s="29"/>
      <c r="FTR290" s="29"/>
      <c r="FTS290" s="29"/>
      <c r="FTT290" s="29"/>
      <c r="FTU290" s="29"/>
      <c r="FTV290" s="29"/>
      <c r="FTW290" s="29"/>
      <c r="FTX290" s="29"/>
      <c r="FTY290" s="29"/>
      <c r="FTZ290" s="29"/>
      <c r="FUA290" s="29"/>
      <c r="FUB290" s="29"/>
      <c r="FUC290" s="29"/>
      <c r="FUD290" s="29"/>
      <c r="FUE290" s="29"/>
      <c r="FUF290" s="29"/>
      <c r="FUG290" s="29"/>
      <c r="FUH290" s="29"/>
      <c r="FUI290" s="29"/>
      <c r="FUJ290" s="29"/>
      <c r="FUK290" s="29"/>
      <c r="FUL290" s="29"/>
      <c r="FUM290" s="29"/>
      <c r="FUN290" s="29"/>
      <c r="FUO290" s="29"/>
      <c r="FUP290" s="29"/>
      <c r="FUQ290" s="29"/>
      <c r="FUR290" s="29"/>
      <c r="FUS290" s="29"/>
      <c r="FUT290" s="29"/>
      <c r="FUU290" s="29"/>
      <c r="FUV290" s="29"/>
      <c r="FUW290" s="29"/>
      <c r="FUX290" s="29"/>
      <c r="FUY290" s="29"/>
      <c r="FUZ290" s="29"/>
      <c r="FVA290" s="29"/>
      <c r="FVB290" s="29"/>
      <c r="FVC290" s="29"/>
      <c r="FVD290" s="29"/>
      <c r="FVE290" s="29"/>
      <c r="FVF290" s="29"/>
      <c r="FVG290" s="29"/>
      <c r="FVH290" s="29"/>
      <c r="FVI290" s="29"/>
      <c r="FVJ290" s="29"/>
      <c r="FVK290" s="29"/>
      <c r="FVL290" s="29"/>
      <c r="FVM290" s="29"/>
      <c r="FVN290" s="29"/>
      <c r="FVO290" s="29"/>
      <c r="FVP290" s="29"/>
      <c r="FVQ290" s="29"/>
      <c r="FVR290" s="29"/>
      <c r="FVS290" s="29"/>
      <c r="FVT290" s="29"/>
      <c r="FVU290" s="29"/>
      <c r="FVV290" s="29"/>
      <c r="FVW290" s="29"/>
      <c r="FVX290" s="29"/>
      <c r="FVY290" s="29"/>
      <c r="FVZ290" s="29"/>
      <c r="FWA290" s="29"/>
      <c r="FWB290" s="29"/>
      <c r="FWC290" s="29"/>
      <c r="FWD290" s="29"/>
      <c r="FWE290" s="29"/>
      <c r="FWF290" s="29"/>
      <c r="FWG290" s="29"/>
      <c r="FWH290" s="29"/>
      <c r="FWI290" s="29"/>
      <c r="FWJ290" s="29"/>
      <c r="FWK290" s="29"/>
      <c r="FWL290" s="29"/>
      <c r="FWM290" s="29"/>
      <c r="FWN290" s="29"/>
      <c r="FWO290" s="29"/>
      <c r="FWP290" s="29"/>
      <c r="FWQ290" s="29"/>
      <c r="FWR290" s="29"/>
      <c r="FWS290" s="29"/>
      <c r="FWT290" s="29"/>
      <c r="FWU290" s="29"/>
      <c r="FWV290" s="29"/>
      <c r="FWW290" s="29"/>
      <c r="FWX290" s="29"/>
      <c r="FWY290" s="29"/>
      <c r="FWZ290" s="29"/>
      <c r="FXA290" s="29"/>
      <c r="FXB290" s="29"/>
      <c r="FXC290" s="29"/>
      <c r="FXD290" s="29"/>
      <c r="FXE290" s="29"/>
      <c r="FXF290" s="29"/>
      <c r="FXG290" s="29"/>
      <c r="FXH290" s="29"/>
      <c r="FXI290" s="29"/>
      <c r="FXJ290" s="29"/>
      <c r="FXK290" s="29"/>
      <c r="FXL290" s="29"/>
      <c r="FXM290" s="29"/>
      <c r="FXN290" s="29"/>
      <c r="FXO290" s="29"/>
      <c r="FXP290" s="29"/>
      <c r="FXQ290" s="29"/>
      <c r="FXR290" s="29"/>
      <c r="FXS290" s="29"/>
      <c r="FXT290" s="29"/>
      <c r="FXU290" s="29"/>
      <c r="FXV290" s="29"/>
      <c r="FXW290" s="29"/>
      <c r="FXX290" s="29"/>
      <c r="FXY290" s="29"/>
      <c r="FXZ290" s="29"/>
      <c r="FYA290" s="29"/>
      <c r="FYB290" s="29"/>
      <c r="FYC290" s="29"/>
      <c r="FYD290" s="29"/>
      <c r="FYE290" s="29"/>
      <c r="FYF290" s="29"/>
      <c r="FYG290" s="29"/>
      <c r="FYH290" s="29"/>
      <c r="FYI290" s="29"/>
      <c r="FYJ290" s="29"/>
      <c r="FYK290" s="29"/>
      <c r="FYL290" s="29"/>
      <c r="FYM290" s="29"/>
      <c r="FYN290" s="29"/>
      <c r="FYO290" s="29"/>
      <c r="FYP290" s="29"/>
      <c r="FYQ290" s="29"/>
      <c r="FYR290" s="29"/>
      <c r="FYS290" s="29"/>
      <c r="FYT290" s="29"/>
      <c r="FYU290" s="29"/>
      <c r="FYV290" s="29"/>
      <c r="FYW290" s="29"/>
      <c r="FYX290" s="29"/>
      <c r="FYY290" s="29"/>
      <c r="FYZ290" s="29"/>
      <c r="FZA290" s="29"/>
      <c r="FZB290" s="29"/>
      <c r="FZC290" s="29"/>
      <c r="FZD290" s="29"/>
      <c r="FZE290" s="29"/>
      <c r="FZF290" s="29"/>
      <c r="FZG290" s="29"/>
      <c r="FZH290" s="29"/>
      <c r="FZI290" s="29"/>
      <c r="FZJ290" s="29"/>
      <c r="FZK290" s="29"/>
      <c r="FZL290" s="29"/>
      <c r="FZM290" s="29"/>
      <c r="FZN290" s="29"/>
      <c r="FZO290" s="29"/>
      <c r="FZP290" s="29"/>
      <c r="FZQ290" s="29"/>
      <c r="FZR290" s="29"/>
      <c r="FZS290" s="29"/>
      <c r="FZT290" s="29"/>
      <c r="FZU290" s="29"/>
      <c r="FZV290" s="29"/>
      <c r="FZW290" s="29"/>
      <c r="FZX290" s="29"/>
      <c r="FZY290" s="29"/>
      <c r="FZZ290" s="29"/>
      <c r="GAA290" s="29"/>
      <c r="GAB290" s="29"/>
      <c r="GAC290" s="29"/>
      <c r="GAD290" s="29"/>
      <c r="GAE290" s="29"/>
      <c r="GAF290" s="29"/>
      <c r="GAG290" s="29"/>
      <c r="GAH290" s="29"/>
      <c r="GAI290" s="29"/>
      <c r="GAJ290" s="29"/>
      <c r="GAK290" s="29"/>
      <c r="GAL290" s="29"/>
      <c r="GAM290" s="29"/>
      <c r="GAN290" s="29"/>
      <c r="GAO290" s="29"/>
      <c r="GAP290" s="29"/>
      <c r="GAQ290" s="29"/>
      <c r="GAR290" s="29"/>
      <c r="GAS290" s="29"/>
      <c r="GAT290" s="29"/>
      <c r="GAU290" s="29"/>
      <c r="GAV290" s="29"/>
      <c r="GAW290" s="29"/>
      <c r="GAX290" s="29"/>
      <c r="GAY290" s="29"/>
      <c r="GAZ290" s="29"/>
      <c r="GBA290" s="29"/>
      <c r="GBB290" s="29"/>
      <c r="GBC290" s="29"/>
      <c r="GBD290" s="29"/>
      <c r="GBE290" s="29"/>
      <c r="GBF290" s="29"/>
      <c r="GBG290" s="29"/>
      <c r="GBH290" s="29"/>
      <c r="GBI290" s="29"/>
      <c r="GBJ290" s="29"/>
      <c r="GBK290" s="29"/>
      <c r="GBL290" s="29"/>
      <c r="GBM290" s="29"/>
      <c r="GBN290" s="29"/>
      <c r="GBO290" s="29"/>
      <c r="GBP290" s="29"/>
      <c r="GBQ290" s="29"/>
      <c r="GBR290" s="29"/>
      <c r="GBS290" s="29"/>
      <c r="GBT290" s="29"/>
      <c r="GBU290" s="29"/>
      <c r="GBV290" s="29"/>
      <c r="GBW290" s="29"/>
      <c r="GBX290" s="29"/>
      <c r="GBY290" s="29"/>
      <c r="GBZ290" s="29"/>
      <c r="GCA290" s="29"/>
      <c r="GCB290" s="29"/>
      <c r="GCC290" s="29"/>
      <c r="GCD290" s="29"/>
      <c r="GCE290" s="29"/>
      <c r="GCF290" s="29"/>
      <c r="GCG290" s="29"/>
      <c r="GCH290" s="29"/>
      <c r="GCI290" s="29"/>
      <c r="GCJ290" s="29"/>
      <c r="GCK290" s="29"/>
      <c r="GCL290" s="29"/>
      <c r="GCM290" s="29"/>
      <c r="GCN290" s="29"/>
      <c r="GCO290" s="29"/>
      <c r="GCP290" s="29"/>
      <c r="GCQ290" s="29"/>
      <c r="GCR290" s="29"/>
      <c r="GCS290" s="29"/>
      <c r="GCT290" s="29"/>
      <c r="GCU290" s="29"/>
      <c r="GCV290" s="29"/>
      <c r="GCW290" s="29"/>
      <c r="GCX290" s="29"/>
      <c r="GCY290" s="29"/>
      <c r="GCZ290" s="29"/>
      <c r="GDA290" s="29"/>
      <c r="GDB290" s="29"/>
      <c r="GDC290" s="29"/>
      <c r="GDD290" s="29"/>
      <c r="GDE290" s="29"/>
      <c r="GDF290" s="29"/>
      <c r="GDG290" s="29"/>
      <c r="GDH290" s="29"/>
      <c r="GDI290" s="29"/>
      <c r="GDJ290" s="29"/>
      <c r="GDK290" s="29"/>
      <c r="GDL290" s="29"/>
      <c r="GDM290" s="29"/>
      <c r="GDN290" s="29"/>
      <c r="GDO290" s="29"/>
      <c r="GDP290" s="29"/>
      <c r="GDQ290" s="29"/>
      <c r="GDR290" s="29"/>
      <c r="GDS290" s="29"/>
      <c r="GDT290" s="29"/>
      <c r="GDU290" s="29"/>
      <c r="GDV290" s="29"/>
      <c r="GDW290" s="29"/>
      <c r="GDX290" s="29"/>
      <c r="GDY290" s="29"/>
      <c r="GDZ290" s="29"/>
      <c r="GEA290" s="29"/>
      <c r="GEB290" s="29"/>
      <c r="GEC290" s="29"/>
      <c r="GED290" s="29"/>
      <c r="GEE290" s="29"/>
      <c r="GEF290" s="29"/>
      <c r="GEG290" s="29"/>
      <c r="GEH290" s="29"/>
      <c r="GEI290" s="29"/>
      <c r="GEJ290" s="29"/>
      <c r="GEK290" s="29"/>
      <c r="GEL290" s="29"/>
      <c r="GEM290" s="29"/>
      <c r="GEN290" s="29"/>
      <c r="GEO290" s="29"/>
      <c r="GEP290" s="29"/>
      <c r="GEQ290" s="29"/>
      <c r="GER290" s="29"/>
      <c r="GES290" s="29"/>
      <c r="GET290" s="29"/>
      <c r="GEU290" s="29"/>
      <c r="GEV290" s="29"/>
      <c r="GEW290" s="29"/>
      <c r="GEX290" s="29"/>
      <c r="GEY290" s="29"/>
      <c r="GEZ290" s="29"/>
      <c r="GFA290" s="29"/>
      <c r="GFB290" s="29"/>
      <c r="GFC290" s="29"/>
      <c r="GFD290" s="29"/>
      <c r="GFE290" s="29"/>
      <c r="GFF290" s="29"/>
      <c r="GFG290" s="29"/>
      <c r="GFH290" s="29"/>
      <c r="GFI290" s="29"/>
      <c r="GFJ290" s="29"/>
      <c r="GFK290" s="29"/>
      <c r="GFL290" s="29"/>
      <c r="GFM290" s="29"/>
      <c r="GFN290" s="29"/>
      <c r="GFO290" s="29"/>
      <c r="GFP290" s="29"/>
      <c r="GFQ290" s="29"/>
      <c r="GFR290" s="29"/>
      <c r="GFS290" s="29"/>
      <c r="GFT290" s="29"/>
      <c r="GFU290" s="29"/>
      <c r="GFV290" s="29"/>
      <c r="GFW290" s="29"/>
      <c r="GFX290" s="29"/>
      <c r="GFY290" s="29"/>
      <c r="GFZ290" s="29"/>
      <c r="GGA290" s="29"/>
      <c r="GGB290" s="29"/>
      <c r="GGC290" s="29"/>
      <c r="GGD290" s="29"/>
      <c r="GGE290" s="29"/>
      <c r="GGF290" s="29"/>
      <c r="GGG290" s="29"/>
      <c r="GGH290" s="29"/>
      <c r="GGI290" s="29"/>
      <c r="GGJ290" s="29"/>
      <c r="GGK290" s="29"/>
      <c r="GGL290" s="29"/>
      <c r="GGM290" s="29"/>
      <c r="GGN290" s="29"/>
      <c r="GGO290" s="29"/>
      <c r="GGP290" s="29"/>
      <c r="GGQ290" s="29"/>
      <c r="GGR290" s="29"/>
      <c r="GGS290" s="29"/>
      <c r="GGT290" s="29"/>
      <c r="GGU290" s="29"/>
      <c r="GGV290" s="29"/>
      <c r="GGW290" s="29"/>
      <c r="GGX290" s="29"/>
      <c r="GGY290" s="29"/>
      <c r="GGZ290" s="29"/>
      <c r="GHA290" s="29"/>
      <c r="GHB290" s="29"/>
      <c r="GHC290" s="29"/>
      <c r="GHD290" s="29"/>
      <c r="GHE290" s="29"/>
      <c r="GHF290" s="29"/>
      <c r="GHG290" s="29"/>
      <c r="GHH290" s="29"/>
      <c r="GHI290" s="29"/>
      <c r="GHJ290" s="29"/>
      <c r="GHK290" s="29"/>
      <c r="GHL290" s="29"/>
      <c r="GHM290" s="29"/>
      <c r="GHN290" s="29"/>
      <c r="GHO290" s="29"/>
      <c r="GHP290" s="29"/>
      <c r="GHQ290" s="29"/>
      <c r="GHR290" s="29"/>
      <c r="GHS290" s="29"/>
      <c r="GHT290" s="29"/>
      <c r="GHU290" s="29"/>
      <c r="GHV290" s="29"/>
      <c r="GHW290" s="29"/>
      <c r="GHX290" s="29"/>
      <c r="GHY290" s="29"/>
      <c r="GHZ290" s="29"/>
      <c r="GIA290" s="29"/>
      <c r="GIB290" s="29"/>
      <c r="GIC290" s="29"/>
      <c r="GID290" s="29"/>
      <c r="GIE290" s="29"/>
      <c r="GIF290" s="29"/>
      <c r="GIG290" s="29"/>
      <c r="GIH290" s="29"/>
      <c r="GII290" s="29"/>
      <c r="GIJ290" s="29"/>
      <c r="GIK290" s="29"/>
      <c r="GIL290" s="29"/>
      <c r="GIM290" s="29"/>
      <c r="GIN290" s="29"/>
      <c r="GIO290" s="29"/>
      <c r="GIP290" s="29"/>
      <c r="GIQ290" s="29"/>
      <c r="GIR290" s="29"/>
      <c r="GIS290" s="29"/>
      <c r="GIT290" s="29"/>
      <c r="GIU290" s="29"/>
      <c r="GIV290" s="29"/>
      <c r="GIW290" s="29"/>
      <c r="GIX290" s="29"/>
      <c r="GIY290" s="29"/>
      <c r="GIZ290" s="29"/>
      <c r="GJA290" s="29"/>
      <c r="GJB290" s="29"/>
      <c r="GJC290" s="29"/>
      <c r="GJD290" s="29"/>
      <c r="GJE290" s="29"/>
      <c r="GJF290" s="29"/>
      <c r="GJG290" s="29"/>
      <c r="GJH290" s="29"/>
      <c r="GJI290" s="29"/>
      <c r="GJJ290" s="29"/>
      <c r="GJK290" s="29"/>
      <c r="GJL290" s="29"/>
      <c r="GJM290" s="29"/>
      <c r="GJN290" s="29"/>
      <c r="GJO290" s="29"/>
      <c r="GJP290" s="29"/>
      <c r="GJQ290" s="29"/>
      <c r="GJR290" s="29"/>
      <c r="GJS290" s="29"/>
      <c r="GJT290" s="29"/>
      <c r="GJU290" s="29"/>
      <c r="GJV290" s="29"/>
      <c r="GJW290" s="29"/>
      <c r="GJX290" s="29"/>
      <c r="GJY290" s="29"/>
      <c r="GJZ290" s="29"/>
      <c r="GKA290" s="29"/>
      <c r="GKB290" s="29"/>
      <c r="GKC290" s="29"/>
      <c r="GKD290" s="29"/>
      <c r="GKE290" s="29"/>
      <c r="GKF290" s="29"/>
      <c r="GKG290" s="29"/>
      <c r="GKH290" s="29"/>
      <c r="GKI290" s="29"/>
      <c r="GKJ290" s="29"/>
      <c r="GKK290" s="29"/>
      <c r="GKL290" s="29"/>
      <c r="GKM290" s="29"/>
      <c r="GKN290" s="29"/>
      <c r="GKO290" s="29"/>
      <c r="GKP290" s="29"/>
      <c r="GKQ290" s="29"/>
      <c r="GKR290" s="29"/>
      <c r="GKS290" s="29"/>
      <c r="GKT290" s="29"/>
      <c r="GKU290" s="29"/>
      <c r="GKV290" s="29"/>
      <c r="GKW290" s="29"/>
      <c r="GKX290" s="29"/>
      <c r="GKY290" s="29"/>
      <c r="GKZ290" s="29"/>
      <c r="GLA290" s="29"/>
      <c r="GLB290" s="29"/>
      <c r="GLC290" s="29"/>
      <c r="GLD290" s="29"/>
      <c r="GLE290" s="29"/>
      <c r="GLF290" s="29"/>
      <c r="GLG290" s="29"/>
      <c r="GLH290" s="29"/>
      <c r="GLI290" s="29"/>
      <c r="GLJ290" s="29"/>
      <c r="GLK290" s="29"/>
      <c r="GLL290" s="29"/>
      <c r="GLM290" s="29"/>
      <c r="GLN290" s="29"/>
      <c r="GLO290" s="29"/>
      <c r="GLP290" s="29"/>
      <c r="GLQ290" s="29"/>
      <c r="GLR290" s="29"/>
      <c r="GLS290" s="29"/>
      <c r="GLT290" s="29"/>
      <c r="GLU290" s="29"/>
      <c r="GLV290" s="29"/>
      <c r="GLW290" s="29"/>
      <c r="GLX290" s="29"/>
      <c r="GLY290" s="29"/>
      <c r="GLZ290" s="29"/>
      <c r="GMA290" s="29"/>
      <c r="GMB290" s="29"/>
      <c r="GMC290" s="29"/>
      <c r="GMD290" s="29"/>
      <c r="GME290" s="29"/>
      <c r="GMF290" s="29"/>
      <c r="GMG290" s="29"/>
      <c r="GMH290" s="29"/>
      <c r="GMI290" s="29"/>
      <c r="GMJ290" s="29"/>
      <c r="GMK290" s="29"/>
      <c r="GML290" s="29"/>
      <c r="GMM290" s="29"/>
      <c r="GMN290" s="29"/>
      <c r="GMO290" s="29"/>
      <c r="GMP290" s="29"/>
      <c r="GMQ290" s="29"/>
      <c r="GMR290" s="29"/>
      <c r="GMS290" s="29"/>
      <c r="GMT290" s="29"/>
      <c r="GMU290" s="29"/>
      <c r="GMV290" s="29"/>
      <c r="GMW290" s="29"/>
      <c r="GMX290" s="29"/>
      <c r="GMY290" s="29"/>
      <c r="GMZ290" s="29"/>
      <c r="GNA290" s="29"/>
      <c r="GNB290" s="29"/>
      <c r="GNC290" s="29"/>
      <c r="GND290" s="29"/>
      <c r="GNE290" s="29"/>
      <c r="GNF290" s="29"/>
      <c r="GNG290" s="29"/>
      <c r="GNH290" s="29"/>
      <c r="GNI290" s="29"/>
      <c r="GNJ290" s="29"/>
      <c r="GNK290" s="29"/>
      <c r="GNL290" s="29"/>
      <c r="GNM290" s="29"/>
      <c r="GNN290" s="29"/>
      <c r="GNO290" s="29"/>
      <c r="GNP290" s="29"/>
      <c r="GNQ290" s="29"/>
      <c r="GNR290" s="29"/>
      <c r="GNS290" s="29"/>
      <c r="GNT290" s="29"/>
      <c r="GNU290" s="29"/>
      <c r="GNV290" s="29"/>
      <c r="GNW290" s="29"/>
      <c r="GNX290" s="29"/>
      <c r="GNY290" s="29"/>
      <c r="GNZ290" s="29"/>
      <c r="GOA290" s="29"/>
      <c r="GOB290" s="29"/>
      <c r="GOC290" s="29"/>
      <c r="GOD290" s="29"/>
      <c r="GOE290" s="29"/>
      <c r="GOF290" s="29"/>
      <c r="GOG290" s="29"/>
      <c r="GOH290" s="29"/>
      <c r="GOI290" s="29"/>
      <c r="GOJ290" s="29"/>
      <c r="GOK290" s="29"/>
      <c r="GOL290" s="29"/>
      <c r="GOM290" s="29"/>
      <c r="GON290" s="29"/>
      <c r="GOO290" s="29"/>
      <c r="GOP290" s="29"/>
      <c r="GOQ290" s="29"/>
      <c r="GOR290" s="29"/>
      <c r="GOS290" s="29"/>
      <c r="GOT290" s="29"/>
      <c r="GOU290" s="29"/>
      <c r="GOV290" s="29"/>
      <c r="GOW290" s="29"/>
      <c r="GOX290" s="29"/>
      <c r="GOY290" s="29"/>
      <c r="GOZ290" s="29"/>
      <c r="GPA290" s="29"/>
      <c r="GPB290" s="29"/>
      <c r="GPC290" s="29"/>
      <c r="GPD290" s="29"/>
      <c r="GPE290" s="29"/>
      <c r="GPF290" s="29"/>
      <c r="GPG290" s="29"/>
      <c r="GPH290" s="29"/>
      <c r="GPI290" s="29"/>
      <c r="GPJ290" s="29"/>
      <c r="GPK290" s="29"/>
      <c r="GPL290" s="29"/>
      <c r="GPM290" s="29"/>
      <c r="GPN290" s="29"/>
      <c r="GPO290" s="29"/>
      <c r="GPP290" s="29"/>
      <c r="GPQ290" s="29"/>
      <c r="GPR290" s="29"/>
      <c r="GPS290" s="29"/>
      <c r="GPT290" s="29"/>
      <c r="GPU290" s="29"/>
      <c r="GPV290" s="29"/>
      <c r="GPW290" s="29"/>
      <c r="GPX290" s="29"/>
      <c r="GPY290" s="29"/>
      <c r="GPZ290" s="29"/>
      <c r="GQA290" s="29"/>
      <c r="GQB290" s="29"/>
      <c r="GQC290" s="29"/>
      <c r="GQD290" s="29"/>
      <c r="GQE290" s="29"/>
      <c r="GQF290" s="29"/>
      <c r="GQG290" s="29"/>
      <c r="GQH290" s="29"/>
      <c r="GQI290" s="29"/>
      <c r="GQJ290" s="29"/>
      <c r="GQK290" s="29"/>
      <c r="GQL290" s="29"/>
      <c r="GQM290" s="29"/>
      <c r="GQN290" s="29"/>
      <c r="GQO290" s="29"/>
      <c r="GQP290" s="29"/>
      <c r="GQQ290" s="29"/>
      <c r="GQR290" s="29"/>
      <c r="GQS290" s="29"/>
      <c r="GQT290" s="29"/>
      <c r="GQU290" s="29"/>
      <c r="GQV290" s="29"/>
      <c r="GQW290" s="29"/>
      <c r="GQX290" s="29"/>
      <c r="GQY290" s="29"/>
      <c r="GQZ290" s="29"/>
      <c r="GRA290" s="29"/>
      <c r="GRB290" s="29"/>
      <c r="GRC290" s="29"/>
      <c r="GRD290" s="29"/>
      <c r="GRE290" s="29"/>
      <c r="GRF290" s="29"/>
      <c r="GRG290" s="29"/>
      <c r="GRH290" s="29"/>
      <c r="GRI290" s="29"/>
      <c r="GRJ290" s="29"/>
      <c r="GRK290" s="29"/>
      <c r="GRL290" s="29"/>
      <c r="GRM290" s="29"/>
      <c r="GRN290" s="29"/>
      <c r="GRO290" s="29"/>
      <c r="GRP290" s="29"/>
      <c r="GRQ290" s="29"/>
      <c r="GRR290" s="29"/>
      <c r="GRS290" s="29"/>
      <c r="GRT290" s="29"/>
      <c r="GRU290" s="29"/>
      <c r="GRV290" s="29"/>
      <c r="GRW290" s="29"/>
      <c r="GRX290" s="29"/>
      <c r="GRY290" s="29"/>
      <c r="GRZ290" s="29"/>
      <c r="GSA290" s="29"/>
      <c r="GSB290" s="29"/>
      <c r="GSC290" s="29"/>
      <c r="GSD290" s="29"/>
      <c r="GSE290" s="29"/>
      <c r="GSF290" s="29"/>
      <c r="GSG290" s="29"/>
      <c r="GSH290" s="29"/>
      <c r="GSI290" s="29"/>
      <c r="GSJ290" s="29"/>
      <c r="GSK290" s="29"/>
      <c r="GSL290" s="29"/>
      <c r="GSM290" s="29"/>
      <c r="GSN290" s="29"/>
      <c r="GSO290" s="29"/>
      <c r="GSP290" s="29"/>
      <c r="GSQ290" s="29"/>
      <c r="GSR290" s="29"/>
      <c r="GSS290" s="29"/>
      <c r="GST290" s="29"/>
      <c r="GSU290" s="29"/>
      <c r="GSV290" s="29"/>
      <c r="GSW290" s="29"/>
      <c r="GSX290" s="29"/>
      <c r="GSY290" s="29"/>
      <c r="GSZ290" s="29"/>
      <c r="GTA290" s="29"/>
      <c r="GTB290" s="29"/>
      <c r="GTC290" s="29"/>
      <c r="GTD290" s="29"/>
      <c r="GTE290" s="29"/>
      <c r="GTF290" s="29"/>
      <c r="GTG290" s="29"/>
      <c r="GTH290" s="29"/>
      <c r="GTI290" s="29"/>
      <c r="GTJ290" s="29"/>
      <c r="GTK290" s="29"/>
      <c r="GTL290" s="29"/>
      <c r="GTM290" s="29"/>
      <c r="GTN290" s="29"/>
      <c r="GTO290" s="29"/>
      <c r="GTP290" s="29"/>
      <c r="GTQ290" s="29"/>
      <c r="GTR290" s="29"/>
      <c r="GTS290" s="29"/>
      <c r="GTT290" s="29"/>
      <c r="GTU290" s="29"/>
      <c r="GTV290" s="29"/>
      <c r="GTW290" s="29"/>
      <c r="GTX290" s="29"/>
      <c r="GTY290" s="29"/>
      <c r="GTZ290" s="29"/>
      <c r="GUA290" s="29"/>
      <c r="GUB290" s="29"/>
      <c r="GUC290" s="29"/>
      <c r="GUD290" s="29"/>
      <c r="GUE290" s="29"/>
      <c r="GUF290" s="29"/>
      <c r="GUG290" s="29"/>
      <c r="GUH290" s="29"/>
      <c r="GUI290" s="29"/>
      <c r="GUJ290" s="29"/>
      <c r="GUK290" s="29"/>
      <c r="GUL290" s="29"/>
      <c r="GUM290" s="29"/>
      <c r="GUN290" s="29"/>
      <c r="GUO290" s="29"/>
      <c r="GUP290" s="29"/>
      <c r="GUQ290" s="29"/>
      <c r="GUR290" s="29"/>
      <c r="GUS290" s="29"/>
      <c r="GUT290" s="29"/>
      <c r="GUU290" s="29"/>
      <c r="GUV290" s="29"/>
      <c r="GUW290" s="29"/>
      <c r="GUX290" s="29"/>
      <c r="GUY290" s="29"/>
      <c r="GUZ290" s="29"/>
      <c r="GVA290" s="29"/>
      <c r="GVB290" s="29"/>
      <c r="GVC290" s="29"/>
      <c r="GVD290" s="29"/>
      <c r="GVE290" s="29"/>
      <c r="GVF290" s="29"/>
      <c r="GVG290" s="29"/>
      <c r="GVH290" s="29"/>
      <c r="GVI290" s="29"/>
      <c r="GVJ290" s="29"/>
      <c r="GVK290" s="29"/>
      <c r="GVL290" s="29"/>
      <c r="GVM290" s="29"/>
      <c r="GVN290" s="29"/>
      <c r="GVO290" s="29"/>
      <c r="GVP290" s="29"/>
      <c r="GVQ290" s="29"/>
      <c r="GVR290" s="29"/>
      <c r="GVS290" s="29"/>
      <c r="GVT290" s="29"/>
      <c r="GVU290" s="29"/>
      <c r="GVV290" s="29"/>
      <c r="GVW290" s="29"/>
      <c r="GVX290" s="29"/>
      <c r="GVY290" s="29"/>
      <c r="GVZ290" s="29"/>
      <c r="GWA290" s="29"/>
      <c r="GWB290" s="29"/>
      <c r="GWC290" s="29"/>
      <c r="GWD290" s="29"/>
      <c r="GWE290" s="29"/>
      <c r="GWF290" s="29"/>
      <c r="GWG290" s="29"/>
      <c r="GWH290" s="29"/>
      <c r="GWI290" s="29"/>
      <c r="GWJ290" s="29"/>
      <c r="GWK290" s="29"/>
      <c r="GWL290" s="29"/>
      <c r="GWM290" s="29"/>
      <c r="GWN290" s="29"/>
      <c r="GWO290" s="29"/>
      <c r="GWP290" s="29"/>
      <c r="GWQ290" s="29"/>
      <c r="GWR290" s="29"/>
      <c r="GWS290" s="29"/>
      <c r="GWT290" s="29"/>
      <c r="GWU290" s="29"/>
      <c r="GWV290" s="29"/>
      <c r="GWW290" s="29"/>
      <c r="GWX290" s="29"/>
      <c r="GWY290" s="29"/>
      <c r="GWZ290" s="29"/>
      <c r="GXA290" s="29"/>
      <c r="GXB290" s="29"/>
      <c r="GXC290" s="29"/>
      <c r="GXD290" s="29"/>
      <c r="GXE290" s="29"/>
      <c r="GXF290" s="29"/>
      <c r="GXG290" s="29"/>
      <c r="GXH290" s="29"/>
      <c r="GXI290" s="29"/>
      <c r="GXJ290" s="29"/>
      <c r="GXK290" s="29"/>
      <c r="GXL290" s="29"/>
      <c r="GXM290" s="29"/>
      <c r="GXN290" s="29"/>
      <c r="GXO290" s="29"/>
      <c r="GXP290" s="29"/>
      <c r="GXQ290" s="29"/>
      <c r="GXR290" s="29"/>
      <c r="GXS290" s="29"/>
      <c r="GXT290" s="29"/>
      <c r="GXU290" s="29"/>
      <c r="GXV290" s="29"/>
      <c r="GXW290" s="29"/>
      <c r="GXX290" s="29"/>
      <c r="GXY290" s="29"/>
      <c r="GXZ290" s="29"/>
      <c r="GYA290" s="29"/>
      <c r="GYB290" s="29"/>
      <c r="GYC290" s="29"/>
      <c r="GYD290" s="29"/>
      <c r="GYE290" s="29"/>
      <c r="GYF290" s="29"/>
      <c r="GYG290" s="29"/>
      <c r="GYH290" s="29"/>
      <c r="GYI290" s="29"/>
      <c r="GYJ290" s="29"/>
      <c r="GYK290" s="29"/>
      <c r="GYL290" s="29"/>
      <c r="GYM290" s="29"/>
      <c r="GYN290" s="29"/>
      <c r="GYO290" s="29"/>
      <c r="GYP290" s="29"/>
      <c r="GYQ290" s="29"/>
      <c r="GYR290" s="29"/>
      <c r="GYS290" s="29"/>
      <c r="GYT290" s="29"/>
      <c r="GYU290" s="29"/>
      <c r="GYV290" s="29"/>
      <c r="GYW290" s="29"/>
      <c r="GYX290" s="29"/>
      <c r="GYY290" s="29"/>
      <c r="GYZ290" s="29"/>
      <c r="GZA290" s="29"/>
      <c r="GZB290" s="29"/>
      <c r="GZC290" s="29"/>
      <c r="GZD290" s="29"/>
      <c r="GZE290" s="29"/>
      <c r="GZF290" s="29"/>
      <c r="GZG290" s="29"/>
      <c r="GZH290" s="29"/>
      <c r="GZI290" s="29"/>
      <c r="GZJ290" s="29"/>
      <c r="GZK290" s="29"/>
      <c r="GZL290" s="29"/>
      <c r="GZM290" s="29"/>
      <c r="GZN290" s="29"/>
      <c r="GZO290" s="29"/>
      <c r="GZP290" s="29"/>
      <c r="GZQ290" s="29"/>
      <c r="GZR290" s="29"/>
      <c r="GZS290" s="29"/>
      <c r="GZT290" s="29"/>
      <c r="GZU290" s="29"/>
      <c r="GZV290" s="29"/>
      <c r="GZW290" s="29"/>
      <c r="GZX290" s="29"/>
      <c r="GZY290" s="29"/>
      <c r="GZZ290" s="29"/>
      <c r="HAA290" s="29"/>
      <c r="HAB290" s="29"/>
      <c r="HAC290" s="29"/>
      <c r="HAD290" s="29"/>
      <c r="HAE290" s="29"/>
      <c r="HAF290" s="29"/>
      <c r="HAG290" s="29"/>
      <c r="HAH290" s="29"/>
      <c r="HAI290" s="29"/>
      <c r="HAJ290" s="29"/>
      <c r="HAK290" s="29"/>
      <c r="HAL290" s="29"/>
      <c r="HAM290" s="29"/>
      <c r="HAN290" s="29"/>
      <c r="HAO290" s="29"/>
      <c r="HAP290" s="29"/>
      <c r="HAQ290" s="29"/>
      <c r="HAR290" s="29"/>
      <c r="HAS290" s="29"/>
      <c r="HAT290" s="29"/>
      <c r="HAU290" s="29"/>
      <c r="HAV290" s="29"/>
      <c r="HAW290" s="29"/>
      <c r="HAX290" s="29"/>
      <c r="HAY290" s="29"/>
      <c r="HAZ290" s="29"/>
      <c r="HBA290" s="29"/>
      <c r="HBB290" s="29"/>
      <c r="HBC290" s="29"/>
      <c r="HBD290" s="29"/>
      <c r="HBE290" s="29"/>
      <c r="HBF290" s="29"/>
      <c r="HBG290" s="29"/>
      <c r="HBH290" s="29"/>
      <c r="HBI290" s="29"/>
      <c r="HBJ290" s="29"/>
      <c r="HBK290" s="29"/>
      <c r="HBL290" s="29"/>
      <c r="HBM290" s="29"/>
      <c r="HBN290" s="29"/>
      <c r="HBO290" s="29"/>
      <c r="HBP290" s="29"/>
      <c r="HBQ290" s="29"/>
      <c r="HBR290" s="29"/>
      <c r="HBS290" s="29"/>
      <c r="HBT290" s="29"/>
      <c r="HBU290" s="29"/>
      <c r="HBV290" s="29"/>
      <c r="HBW290" s="29"/>
      <c r="HBX290" s="29"/>
      <c r="HBY290" s="29"/>
      <c r="HBZ290" s="29"/>
      <c r="HCA290" s="29"/>
      <c r="HCB290" s="29"/>
      <c r="HCC290" s="29"/>
      <c r="HCD290" s="29"/>
      <c r="HCE290" s="29"/>
      <c r="HCF290" s="29"/>
      <c r="HCG290" s="29"/>
      <c r="HCH290" s="29"/>
      <c r="HCI290" s="29"/>
      <c r="HCJ290" s="29"/>
      <c r="HCK290" s="29"/>
      <c r="HCL290" s="29"/>
      <c r="HCM290" s="29"/>
      <c r="HCN290" s="29"/>
      <c r="HCO290" s="29"/>
      <c r="HCP290" s="29"/>
      <c r="HCQ290" s="29"/>
      <c r="HCR290" s="29"/>
      <c r="HCS290" s="29"/>
      <c r="HCT290" s="29"/>
      <c r="HCU290" s="29"/>
      <c r="HCV290" s="29"/>
      <c r="HCW290" s="29"/>
      <c r="HCX290" s="29"/>
      <c r="HCY290" s="29"/>
      <c r="HCZ290" s="29"/>
      <c r="HDA290" s="29"/>
      <c r="HDB290" s="29"/>
      <c r="HDC290" s="29"/>
      <c r="HDD290" s="29"/>
      <c r="HDE290" s="29"/>
      <c r="HDF290" s="29"/>
      <c r="HDG290" s="29"/>
      <c r="HDH290" s="29"/>
      <c r="HDI290" s="29"/>
      <c r="HDJ290" s="29"/>
      <c r="HDK290" s="29"/>
      <c r="HDL290" s="29"/>
      <c r="HDM290" s="29"/>
      <c r="HDN290" s="29"/>
      <c r="HDO290" s="29"/>
      <c r="HDP290" s="29"/>
      <c r="HDQ290" s="29"/>
      <c r="HDR290" s="29"/>
      <c r="HDS290" s="29"/>
      <c r="HDT290" s="29"/>
      <c r="HDU290" s="29"/>
      <c r="HDV290" s="29"/>
      <c r="HDW290" s="29"/>
      <c r="HDX290" s="29"/>
      <c r="HDY290" s="29"/>
      <c r="HDZ290" s="29"/>
      <c r="HEA290" s="29"/>
      <c r="HEB290" s="29"/>
      <c r="HEC290" s="29"/>
      <c r="HED290" s="29"/>
      <c r="HEE290" s="29"/>
      <c r="HEF290" s="29"/>
      <c r="HEG290" s="29"/>
      <c r="HEH290" s="29"/>
      <c r="HEI290" s="29"/>
      <c r="HEJ290" s="29"/>
      <c r="HEK290" s="29"/>
      <c r="HEL290" s="29"/>
      <c r="HEM290" s="29"/>
      <c r="HEN290" s="29"/>
      <c r="HEO290" s="29"/>
      <c r="HEP290" s="29"/>
      <c r="HEQ290" s="29"/>
      <c r="HER290" s="29"/>
      <c r="HES290" s="29"/>
      <c r="HET290" s="29"/>
      <c r="HEU290" s="29"/>
      <c r="HEV290" s="29"/>
      <c r="HEW290" s="29"/>
      <c r="HEX290" s="29"/>
      <c r="HEY290" s="29"/>
      <c r="HEZ290" s="29"/>
      <c r="HFA290" s="29"/>
      <c r="HFB290" s="29"/>
      <c r="HFC290" s="29"/>
      <c r="HFD290" s="29"/>
      <c r="HFE290" s="29"/>
      <c r="HFF290" s="29"/>
      <c r="HFG290" s="29"/>
      <c r="HFH290" s="29"/>
      <c r="HFI290" s="29"/>
      <c r="HFJ290" s="29"/>
      <c r="HFK290" s="29"/>
      <c r="HFL290" s="29"/>
      <c r="HFM290" s="29"/>
      <c r="HFN290" s="29"/>
      <c r="HFO290" s="29"/>
      <c r="HFP290" s="29"/>
      <c r="HFQ290" s="29"/>
      <c r="HFR290" s="29"/>
      <c r="HFS290" s="29"/>
      <c r="HFT290" s="29"/>
      <c r="HFU290" s="29"/>
      <c r="HFV290" s="29"/>
      <c r="HFW290" s="29"/>
      <c r="HFX290" s="29"/>
      <c r="HFY290" s="29"/>
      <c r="HFZ290" s="29"/>
      <c r="HGA290" s="29"/>
      <c r="HGB290" s="29"/>
      <c r="HGC290" s="29"/>
      <c r="HGD290" s="29"/>
      <c r="HGE290" s="29"/>
      <c r="HGF290" s="29"/>
      <c r="HGG290" s="29"/>
      <c r="HGH290" s="29"/>
      <c r="HGI290" s="29"/>
      <c r="HGJ290" s="29"/>
      <c r="HGK290" s="29"/>
      <c r="HGL290" s="29"/>
      <c r="HGM290" s="29"/>
      <c r="HGN290" s="29"/>
      <c r="HGO290" s="29"/>
      <c r="HGP290" s="29"/>
      <c r="HGQ290" s="29"/>
      <c r="HGR290" s="29"/>
      <c r="HGS290" s="29"/>
      <c r="HGT290" s="29"/>
      <c r="HGU290" s="29"/>
      <c r="HGV290" s="29"/>
      <c r="HGW290" s="29"/>
      <c r="HGX290" s="29"/>
      <c r="HGY290" s="29"/>
      <c r="HGZ290" s="29"/>
      <c r="HHA290" s="29"/>
      <c r="HHB290" s="29"/>
      <c r="HHC290" s="29"/>
      <c r="HHD290" s="29"/>
      <c r="HHE290" s="29"/>
      <c r="HHF290" s="29"/>
      <c r="HHG290" s="29"/>
      <c r="HHH290" s="29"/>
      <c r="HHI290" s="29"/>
      <c r="HHJ290" s="29"/>
      <c r="HHK290" s="29"/>
      <c r="HHL290" s="29"/>
      <c r="HHM290" s="29"/>
      <c r="HHN290" s="29"/>
      <c r="HHO290" s="29"/>
      <c r="HHP290" s="29"/>
      <c r="HHQ290" s="29"/>
      <c r="HHR290" s="29"/>
      <c r="HHS290" s="29"/>
      <c r="HHT290" s="29"/>
      <c r="HHU290" s="29"/>
      <c r="HHV290" s="29"/>
      <c r="HHW290" s="29"/>
      <c r="HHX290" s="29"/>
      <c r="HHY290" s="29"/>
      <c r="HHZ290" s="29"/>
      <c r="HIA290" s="29"/>
      <c r="HIB290" s="29"/>
      <c r="HIC290" s="29"/>
      <c r="HID290" s="29"/>
      <c r="HIE290" s="29"/>
      <c r="HIF290" s="29"/>
      <c r="HIG290" s="29"/>
      <c r="HIH290" s="29"/>
      <c r="HII290" s="29"/>
      <c r="HIJ290" s="29"/>
      <c r="HIK290" s="29"/>
      <c r="HIL290" s="29"/>
      <c r="HIM290" s="29"/>
      <c r="HIN290" s="29"/>
      <c r="HIO290" s="29"/>
      <c r="HIP290" s="29"/>
      <c r="HIQ290" s="29"/>
      <c r="HIR290" s="29"/>
      <c r="HIS290" s="29"/>
      <c r="HIT290" s="29"/>
      <c r="HIU290" s="29"/>
      <c r="HIV290" s="29"/>
      <c r="HIW290" s="29"/>
      <c r="HIX290" s="29"/>
      <c r="HIY290" s="29"/>
      <c r="HIZ290" s="29"/>
      <c r="HJA290" s="29"/>
      <c r="HJB290" s="29"/>
      <c r="HJC290" s="29"/>
      <c r="HJD290" s="29"/>
      <c r="HJE290" s="29"/>
      <c r="HJF290" s="29"/>
      <c r="HJG290" s="29"/>
      <c r="HJH290" s="29"/>
      <c r="HJI290" s="29"/>
      <c r="HJJ290" s="29"/>
      <c r="HJK290" s="29"/>
      <c r="HJL290" s="29"/>
      <c r="HJM290" s="29"/>
      <c r="HJN290" s="29"/>
      <c r="HJO290" s="29"/>
      <c r="HJP290" s="29"/>
      <c r="HJQ290" s="29"/>
      <c r="HJR290" s="29"/>
      <c r="HJS290" s="29"/>
      <c r="HJT290" s="29"/>
      <c r="HJU290" s="29"/>
      <c r="HJV290" s="29"/>
      <c r="HJW290" s="29"/>
      <c r="HJX290" s="29"/>
      <c r="HJY290" s="29"/>
      <c r="HJZ290" s="29"/>
      <c r="HKA290" s="29"/>
      <c r="HKB290" s="29"/>
      <c r="HKC290" s="29"/>
      <c r="HKD290" s="29"/>
      <c r="HKE290" s="29"/>
      <c r="HKF290" s="29"/>
      <c r="HKG290" s="29"/>
      <c r="HKH290" s="29"/>
      <c r="HKI290" s="29"/>
      <c r="HKJ290" s="29"/>
      <c r="HKK290" s="29"/>
      <c r="HKL290" s="29"/>
      <c r="HKM290" s="29"/>
      <c r="HKN290" s="29"/>
      <c r="HKO290" s="29"/>
      <c r="HKP290" s="29"/>
      <c r="HKQ290" s="29"/>
      <c r="HKR290" s="29"/>
      <c r="HKS290" s="29"/>
      <c r="HKT290" s="29"/>
      <c r="HKU290" s="29"/>
      <c r="HKV290" s="29"/>
      <c r="HKW290" s="29"/>
      <c r="HKX290" s="29"/>
      <c r="HKY290" s="29"/>
      <c r="HKZ290" s="29"/>
      <c r="HLA290" s="29"/>
      <c r="HLB290" s="29"/>
      <c r="HLC290" s="29"/>
      <c r="HLD290" s="29"/>
      <c r="HLE290" s="29"/>
      <c r="HLF290" s="29"/>
      <c r="HLG290" s="29"/>
      <c r="HLH290" s="29"/>
      <c r="HLI290" s="29"/>
      <c r="HLJ290" s="29"/>
      <c r="HLK290" s="29"/>
      <c r="HLL290" s="29"/>
      <c r="HLM290" s="29"/>
      <c r="HLN290" s="29"/>
      <c r="HLO290" s="29"/>
      <c r="HLP290" s="29"/>
      <c r="HLQ290" s="29"/>
      <c r="HLR290" s="29"/>
      <c r="HLS290" s="29"/>
      <c r="HLT290" s="29"/>
      <c r="HLU290" s="29"/>
      <c r="HLV290" s="29"/>
      <c r="HLW290" s="29"/>
      <c r="HLX290" s="29"/>
      <c r="HLY290" s="29"/>
      <c r="HLZ290" s="29"/>
      <c r="HMA290" s="29"/>
      <c r="HMB290" s="29"/>
      <c r="HMC290" s="29"/>
      <c r="HMD290" s="29"/>
      <c r="HME290" s="29"/>
      <c r="HMF290" s="29"/>
      <c r="HMG290" s="29"/>
      <c r="HMH290" s="29"/>
      <c r="HMI290" s="29"/>
      <c r="HMJ290" s="29"/>
      <c r="HMK290" s="29"/>
      <c r="HML290" s="29"/>
      <c r="HMM290" s="29"/>
      <c r="HMN290" s="29"/>
      <c r="HMO290" s="29"/>
      <c r="HMP290" s="29"/>
      <c r="HMQ290" s="29"/>
      <c r="HMR290" s="29"/>
      <c r="HMS290" s="29"/>
      <c r="HMT290" s="29"/>
      <c r="HMU290" s="29"/>
      <c r="HMV290" s="29"/>
      <c r="HMW290" s="29"/>
      <c r="HMX290" s="29"/>
      <c r="HMY290" s="29"/>
      <c r="HMZ290" s="29"/>
      <c r="HNA290" s="29"/>
      <c r="HNB290" s="29"/>
      <c r="HNC290" s="29"/>
      <c r="HND290" s="29"/>
      <c r="HNE290" s="29"/>
      <c r="HNF290" s="29"/>
      <c r="HNG290" s="29"/>
      <c r="HNH290" s="29"/>
      <c r="HNI290" s="29"/>
      <c r="HNJ290" s="29"/>
      <c r="HNK290" s="29"/>
      <c r="HNL290" s="29"/>
      <c r="HNM290" s="29"/>
      <c r="HNN290" s="29"/>
      <c r="HNO290" s="29"/>
      <c r="HNP290" s="29"/>
      <c r="HNQ290" s="29"/>
      <c r="HNR290" s="29"/>
      <c r="HNS290" s="29"/>
      <c r="HNT290" s="29"/>
      <c r="HNU290" s="29"/>
      <c r="HNV290" s="29"/>
      <c r="HNW290" s="29"/>
      <c r="HNX290" s="29"/>
      <c r="HNY290" s="29"/>
      <c r="HNZ290" s="29"/>
      <c r="HOA290" s="29"/>
      <c r="HOB290" s="29"/>
      <c r="HOC290" s="29"/>
      <c r="HOD290" s="29"/>
      <c r="HOE290" s="29"/>
      <c r="HOF290" s="29"/>
      <c r="HOG290" s="29"/>
      <c r="HOH290" s="29"/>
      <c r="HOI290" s="29"/>
      <c r="HOJ290" s="29"/>
      <c r="HOK290" s="29"/>
      <c r="HOL290" s="29"/>
      <c r="HOM290" s="29"/>
      <c r="HON290" s="29"/>
      <c r="HOO290" s="29"/>
      <c r="HOP290" s="29"/>
      <c r="HOQ290" s="29"/>
      <c r="HOR290" s="29"/>
      <c r="HOS290" s="29"/>
      <c r="HOT290" s="29"/>
      <c r="HOU290" s="29"/>
      <c r="HOV290" s="29"/>
      <c r="HOW290" s="29"/>
      <c r="HOX290" s="29"/>
      <c r="HOY290" s="29"/>
      <c r="HOZ290" s="29"/>
      <c r="HPA290" s="29"/>
      <c r="HPB290" s="29"/>
      <c r="HPC290" s="29"/>
      <c r="HPD290" s="29"/>
      <c r="HPE290" s="29"/>
      <c r="HPF290" s="29"/>
      <c r="HPG290" s="29"/>
      <c r="HPH290" s="29"/>
      <c r="HPI290" s="29"/>
      <c r="HPJ290" s="29"/>
      <c r="HPK290" s="29"/>
      <c r="HPL290" s="29"/>
      <c r="HPM290" s="29"/>
      <c r="HPN290" s="29"/>
      <c r="HPO290" s="29"/>
      <c r="HPP290" s="29"/>
      <c r="HPQ290" s="29"/>
      <c r="HPR290" s="29"/>
      <c r="HPS290" s="29"/>
      <c r="HPT290" s="29"/>
      <c r="HPU290" s="29"/>
      <c r="HPV290" s="29"/>
      <c r="HPW290" s="29"/>
      <c r="HPX290" s="29"/>
      <c r="HPY290" s="29"/>
      <c r="HPZ290" s="29"/>
      <c r="HQA290" s="29"/>
      <c r="HQB290" s="29"/>
      <c r="HQC290" s="29"/>
      <c r="HQD290" s="29"/>
      <c r="HQE290" s="29"/>
      <c r="HQF290" s="29"/>
      <c r="HQG290" s="29"/>
      <c r="HQH290" s="29"/>
      <c r="HQI290" s="29"/>
      <c r="HQJ290" s="29"/>
      <c r="HQK290" s="29"/>
      <c r="HQL290" s="29"/>
      <c r="HQM290" s="29"/>
      <c r="HQN290" s="29"/>
      <c r="HQO290" s="29"/>
      <c r="HQP290" s="29"/>
      <c r="HQQ290" s="29"/>
      <c r="HQR290" s="29"/>
      <c r="HQS290" s="29"/>
      <c r="HQT290" s="29"/>
      <c r="HQU290" s="29"/>
      <c r="HQV290" s="29"/>
      <c r="HQW290" s="29"/>
      <c r="HQX290" s="29"/>
      <c r="HQY290" s="29"/>
      <c r="HQZ290" s="29"/>
      <c r="HRA290" s="29"/>
      <c r="HRB290" s="29"/>
      <c r="HRC290" s="29"/>
      <c r="HRD290" s="29"/>
      <c r="HRE290" s="29"/>
      <c r="HRF290" s="29"/>
      <c r="HRG290" s="29"/>
      <c r="HRH290" s="29"/>
      <c r="HRI290" s="29"/>
      <c r="HRJ290" s="29"/>
      <c r="HRK290" s="29"/>
      <c r="HRL290" s="29"/>
      <c r="HRM290" s="29"/>
      <c r="HRN290" s="29"/>
      <c r="HRO290" s="29"/>
      <c r="HRP290" s="29"/>
      <c r="HRQ290" s="29"/>
      <c r="HRR290" s="29"/>
      <c r="HRS290" s="29"/>
      <c r="HRT290" s="29"/>
      <c r="HRU290" s="29"/>
      <c r="HRV290" s="29"/>
      <c r="HRW290" s="29"/>
      <c r="HRX290" s="29"/>
      <c r="HRY290" s="29"/>
      <c r="HRZ290" s="29"/>
      <c r="HSA290" s="29"/>
      <c r="HSB290" s="29"/>
      <c r="HSC290" s="29"/>
      <c r="HSD290" s="29"/>
      <c r="HSE290" s="29"/>
      <c r="HSF290" s="29"/>
      <c r="HSG290" s="29"/>
      <c r="HSH290" s="29"/>
      <c r="HSI290" s="29"/>
      <c r="HSJ290" s="29"/>
      <c r="HSK290" s="29"/>
      <c r="HSL290" s="29"/>
      <c r="HSM290" s="29"/>
      <c r="HSN290" s="29"/>
      <c r="HSO290" s="29"/>
      <c r="HSP290" s="29"/>
      <c r="HSQ290" s="29"/>
      <c r="HSR290" s="29"/>
      <c r="HSS290" s="29"/>
      <c r="HST290" s="29"/>
      <c r="HSU290" s="29"/>
      <c r="HSV290" s="29"/>
      <c r="HSW290" s="29"/>
      <c r="HSX290" s="29"/>
      <c r="HSY290" s="29"/>
      <c r="HSZ290" s="29"/>
      <c r="HTA290" s="29"/>
      <c r="HTB290" s="29"/>
      <c r="HTC290" s="29"/>
      <c r="HTD290" s="29"/>
      <c r="HTE290" s="29"/>
      <c r="HTF290" s="29"/>
      <c r="HTG290" s="29"/>
      <c r="HTH290" s="29"/>
      <c r="HTI290" s="29"/>
      <c r="HTJ290" s="29"/>
      <c r="HTK290" s="29"/>
      <c r="HTL290" s="29"/>
      <c r="HTM290" s="29"/>
      <c r="HTN290" s="29"/>
      <c r="HTO290" s="29"/>
      <c r="HTP290" s="29"/>
      <c r="HTQ290" s="29"/>
      <c r="HTR290" s="29"/>
      <c r="HTS290" s="29"/>
      <c r="HTT290" s="29"/>
      <c r="HTU290" s="29"/>
      <c r="HTV290" s="29"/>
      <c r="HTW290" s="29"/>
      <c r="HTX290" s="29"/>
      <c r="HTY290" s="29"/>
      <c r="HTZ290" s="29"/>
      <c r="HUA290" s="29"/>
      <c r="HUB290" s="29"/>
      <c r="HUC290" s="29"/>
      <c r="HUD290" s="29"/>
      <c r="HUE290" s="29"/>
      <c r="HUF290" s="29"/>
      <c r="HUG290" s="29"/>
      <c r="HUH290" s="29"/>
      <c r="HUI290" s="29"/>
      <c r="HUJ290" s="29"/>
      <c r="HUK290" s="29"/>
      <c r="HUL290" s="29"/>
      <c r="HUM290" s="29"/>
      <c r="HUN290" s="29"/>
      <c r="HUO290" s="29"/>
      <c r="HUP290" s="29"/>
      <c r="HUQ290" s="29"/>
      <c r="HUR290" s="29"/>
      <c r="HUS290" s="29"/>
      <c r="HUT290" s="29"/>
      <c r="HUU290" s="29"/>
      <c r="HUV290" s="29"/>
      <c r="HUW290" s="29"/>
      <c r="HUX290" s="29"/>
      <c r="HUY290" s="29"/>
      <c r="HUZ290" s="29"/>
      <c r="HVA290" s="29"/>
      <c r="HVB290" s="29"/>
      <c r="HVC290" s="29"/>
      <c r="HVD290" s="29"/>
      <c r="HVE290" s="29"/>
      <c r="HVF290" s="29"/>
      <c r="HVG290" s="29"/>
      <c r="HVH290" s="29"/>
      <c r="HVI290" s="29"/>
      <c r="HVJ290" s="29"/>
      <c r="HVK290" s="29"/>
      <c r="HVL290" s="29"/>
      <c r="HVM290" s="29"/>
      <c r="HVN290" s="29"/>
      <c r="HVO290" s="29"/>
      <c r="HVP290" s="29"/>
      <c r="HVQ290" s="29"/>
      <c r="HVR290" s="29"/>
      <c r="HVS290" s="29"/>
      <c r="HVT290" s="29"/>
      <c r="HVU290" s="29"/>
      <c r="HVV290" s="29"/>
      <c r="HVW290" s="29"/>
      <c r="HVX290" s="29"/>
      <c r="HVY290" s="29"/>
      <c r="HVZ290" s="29"/>
      <c r="HWA290" s="29"/>
      <c r="HWB290" s="29"/>
      <c r="HWC290" s="29"/>
      <c r="HWD290" s="29"/>
      <c r="HWE290" s="29"/>
      <c r="HWF290" s="29"/>
      <c r="HWG290" s="29"/>
      <c r="HWH290" s="29"/>
      <c r="HWI290" s="29"/>
      <c r="HWJ290" s="29"/>
      <c r="HWK290" s="29"/>
      <c r="HWL290" s="29"/>
      <c r="HWM290" s="29"/>
      <c r="HWN290" s="29"/>
      <c r="HWO290" s="29"/>
      <c r="HWP290" s="29"/>
      <c r="HWQ290" s="29"/>
      <c r="HWR290" s="29"/>
      <c r="HWS290" s="29"/>
      <c r="HWT290" s="29"/>
      <c r="HWU290" s="29"/>
      <c r="HWV290" s="29"/>
      <c r="HWW290" s="29"/>
      <c r="HWX290" s="29"/>
      <c r="HWY290" s="29"/>
      <c r="HWZ290" s="29"/>
      <c r="HXA290" s="29"/>
      <c r="HXB290" s="29"/>
      <c r="HXC290" s="29"/>
      <c r="HXD290" s="29"/>
      <c r="HXE290" s="29"/>
      <c r="HXF290" s="29"/>
      <c r="HXG290" s="29"/>
      <c r="HXH290" s="29"/>
      <c r="HXI290" s="29"/>
      <c r="HXJ290" s="29"/>
      <c r="HXK290" s="29"/>
      <c r="HXL290" s="29"/>
      <c r="HXM290" s="29"/>
      <c r="HXN290" s="29"/>
      <c r="HXO290" s="29"/>
      <c r="HXP290" s="29"/>
      <c r="HXQ290" s="29"/>
      <c r="HXR290" s="29"/>
      <c r="HXS290" s="29"/>
      <c r="HXT290" s="29"/>
      <c r="HXU290" s="29"/>
      <c r="HXV290" s="29"/>
      <c r="HXW290" s="29"/>
      <c r="HXX290" s="29"/>
      <c r="HXY290" s="29"/>
      <c r="HXZ290" s="29"/>
      <c r="HYA290" s="29"/>
      <c r="HYB290" s="29"/>
      <c r="HYC290" s="29"/>
      <c r="HYD290" s="29"/>
      <c r="HYE290" s="29"/>
      <c r="HYF290" s="29"/>
      <c r="HYG290" s="29"/>
      <c r="HYH290" s="29"/>
      <c r="HYI290" s="29"/>
      <c r="HYJ290" s="29"/>
      <c r="HYK290" s="29"/>
      <c r="HYL290" s="29"/>
      <c r="HYM290" s="29"/>
      <c r="HYN290" s="29"/>
      <c r="HYO290" s="29"/>
      <c r="HYP290" s="29"/>
      <c r="HYQ290" s="29"/>
      <c r="HYR290" s="29"/>
      <c r="HYS290" s="29"/>
      <c r="HYT290" s="29"/>
      <c r="HYU290" s="29"/>
      <c r="HYV290" s="29"/>
      <c r="HYW290" s="29"/>
      <c r="HYX290" s="29"/>
      <c r="HYY290" s="29"/>
      <c r="HYZ290" s="29"/>
      <c r="HZA290" s="29"/>
      <c r="HZB290" s="29"/>
      <c r="HZC290" s="29"/>
      <c r="HZD290" s="29"/>
      <c r="HZE290" s="29"/>
      <c r="HZF290" s="29"/>
      <c r="HZG290" s="29"/>
      <c r="HZH290" s="29"/>
      <c r="HZI290" s="29"/>
      <c r="HZJ290" s="29"/>
      <c r="HZK290" s="29"/>
      <c r="HZL290" s="29"/>
      <c r="HZM290" s="29"/>
      <c r="HZN290" s="29"/>
      <c r="HZO290" s="29"/>
      <c r="HZP290" s="29"/>
      <c r="HZQ290" s="29"/>
      <c r="HZR290" s="29"/>
      <c r="HZS290" s="29"/>
      <c r="HZT290" s="29"/>
      <c r="HZU290" s="29"/>
      <c r="HZV290" s="29"/>
      <c r="HZW290" s="29"/>
      <c r="HZX290" s="29"/>
      <c r="HZY290" s="29"/>
      <c r="HZZ290" s="29"/>
      <c r="IAA290" s="29"/>
      <c r="IAB290" s="29"/>
      <c r="IAC290" s="29"/>
      <c r="IAD290" s="29"/>
      <c r="IAE290" s="29"/>
      <c r="IAF290" s="29"/>
      <c r="IAG290" s="29"/>
      <c r="IAH290" s="29"/>
      <c r="IAI290" s="29"/>
      <c r="IAJ290" s="29"/>
      <c r="IAK290" s="29"/>
      <c r="IAL290" s="29"/>
      <c r="IAM290" s="29"/>
      <c r="IAN290" s="29"/>
      <c r="IAO290" s="29"/>
      <c r="IAP290" s="29"/>
      <c r="IAQ290" s="29"/>
      <c r="IAR290" s="29"/>
      <c r="IAS290" s="29"/>
      <c r="IAT290" s="29"/>
      <c r="IAU290" s="29"/>
      <c r="IAV290" s="29"/>
      <c r="IAW290" s="29"/>
      <c r="IAX290" s="29"/>
      <c r="IAY290" s="29"/>
      <c r="IAZ290" s="29"/>
      <c r="IBA290" s="29"/>
      <c r="IBB290" s="29"/>
      <c r="IBC290" s="29"/>
      <c r="IBD290" s="29"/>
      <c r="IBE290" s="29"/>
      <c r="IBF290" s="29"/>
      <c r="IBG290" s="29"/>
      <c r="IBH290" s="29"/>
      <c r="IBI290" s="29"/>
      <c r="IBJ290" s="29"/>
      <c r="IBK290" s="29"/>
      <c r="IBL290" s="29"/>
      <c r="IBM290" s="29"/>
      <c r="IBN290" s="29"/>
      <c r="IBO290" s="29"/>
      <c r="IBP290" s="29"/>
      <c r="IBQ290" s="29"/>
      <c r="IBR290" s="29"/>
      <c r="IBS290" s="29"/>
      <c r="IBT290" s="29"/>
      <c r="IBU290" s="29"/>
      <c r="IBV290" s="29"/>
      <c r="IBW290" s="29"/>
      <c r="IBX290" s="29"/>
      <c r="IBY290" s="29"/>
      <c r="IBZ290" s="29"/>
      <c r="ICA290" s="29"/>
      <c r="ICB290" s="29"/>
      <c r="ICC290" s="29"/>
      <c r="ICD290" s="29"/>
      <c r="ICE290" s="29"/>
      <c r="ICF290" s="29"/>
      <c r="ICG290" s="29"/>
      <c r="ICH290" s="29"/>
      <c r="ICI290" s="29"/>
      <c r="ICJ290" s="29"/>
      <c r="ICK290" s="29"/>
      <c r="ICL290" s="29"/>
      <c r="ICM290" s="29"/>
      <c r="ICN290" s="29"/>
      <c r="ICO290" s="29"/>
      <c r="ICP290" s="29"/>
      <c r="ICQ290" s="29"/>
      <c r="ICR290" s="29"/>
      <c r="ICS290" s="29"/>
      <c r="ICT290" s="29"/>
      <c r="ICU290" s="29"/>
      <c r="ICV290" s="29"/>
      <c r="ICW290" s="29"/>
      <c r="ICX290" s="29"/>
      <c r="ICY290" s="29"/>
      <c r="ICZ290" s="29"/>
      <c r="IDA290" s="29"/>
      <c r="IDB290" s="29"/>
      <c r="IDC290" s="29"/>
      <c r="IDD290" s="29"/>
      <c r="IDE290" s="29"/>
      <c r="IDF290" s="29"/>
      <c r="IDG290" s="29"/>
      <c r="IDH290" s="29"/>
      <c r="IDI290" s="29"/>
      <c r="IDJ290" s="29"/>
      <c r="IDK290" s="29"/>
      <c r="IDL290" s="29"/>
      <c r="IDM290" s="29"/>
      <c r="IDN290" s="29"/>
      <c r="IDO290" s="29"/>
      <c r="IDP290" s="29"/>
      <c r="IDQ290" s="29"/>
      <c r="IDR290" s="29"/>
      <c r="IDS290" s="29"/>
      <c r="IDT290" s="29"/>
      <c r="IDU290" s="29"/>
      <c r="IDV290" s="29"/>
      <c r="IDW290" s="29"/>
      <c r="IDX290" s="29"/>
      <c r="IDY290" s="29"/>
      <c r="IDZ290" s="29"/>
      <c r="IEA290" s="29"/>
      <c r="IEB290" s="29"/>
      <c r="IEC290" s="29"/>
      <c r="IED290" s="29"/>
      <c r="IEE290" s="29"/>
      <c r="IEF290" s="29"/>
      <c r="IEG290" s="29"/>
      <c r="IEH290" s="29"/>
      <c r="IEI290" s="29"/>
      <c r="IEJ290" s="29"/>
      <c r="IEK290" s="29"/>
      <c r="IEL290" s="29"/>
      <c r="IEM290" s="29"/>
      <c r="IEN290" s="29"/>
      <c r="IEO290" s="29"/>
      <c r="IEP290" s="29"/>
      <c r="IEQ290" s="29"/>
      <c r="IER290" s="29"/>
      <c r="IES290" s="29"/>
      <c r="IET290" s="29"/>
      <c r="IEU290" s="29"/>
      <c r="IEV290" s="29"/>
      <c r="IEW290" s="29"/>
      <c r="IEX290" s="29"/>
      <c r="IEY290" s="29"/>
      <c r="IEZ290" s="29"/>
      <c r="IFA290" s="29"/>
      <c r="IFB290" s="29"/>
      <c r="IFC290" s="29"/>
      <c r="IFD290" s="29"/>
      <c r="IFE290" s="29"/>
      <c r="IFF290" s="29"/>
      <c r="IFG290" s="29"/>
      <c r="IFH290" s="29"/>
      <c r="IFI290" s="29"/>
      <c r="IFJ290" s="29"/>
      <c r="IFK290" s="29"/>
      <c r="IFL290" s="29"/>
      <c r="IFM290" s="29"/>
      <c r="IFN290" s="29"/>
      <c r="IFO290" s="29"/>
      <c r="IFP290" s="29"/>
      <c r="IFQ290" s="29"/>
      <c r="IFR290" s="29"/>
      <c r="IFS290" s="29"/>
      <c r="IFT290" s="29"/>
      <c r="IFU290" s="29"/>
      <c r="IFV290" s="29"/>
      <c r="IFW290" s="29"/>
      <c r="IFX290" s="29"/>
      <c r="IFY290" s="29"/>
      <c r="IFZ290" s="29"/>
      <c r="IGA290" s="29"/>
      <c r="IGB290" s="29"/>
      <c r="IGC290" s="29"/>
      <c r="IGD290" s="29"/>
      <c r="IGE290" s="29"/>
      <c r="IGF290" s="29"/>
      <c r="IGG290" s="29"/>
      <c r="IGH290" s="29"/>
      <c r="IGI290" s="29"/>
      <c r="IGJ290" s="29"/>
      <c r="IGK290" s="29"/>
      <c r="IGL290" s="29"/>
      <c r="IGM290" s="29"/>
      <c r="IGN290" s="29"/>
      <c r="IGO290" s="29"/>
      <c r="IGP290" s="29"/>
      <c r="IGQ290" s="29"/>
      <c r="IGR290" s="29"/>
      <c r="IGS290" s="29"/>
      <c r="IGT290" s="29"/>
      <c r="IGU290" s="29"/>
      <c r="IGV290" s="29"/>
      <c r="IGW290" s="29"/>
      <c r="IGX290" s="29"/>
      <c r="IGY290" s="29"/>
      <c r="IGZ290" s="29"/>
      <c r="IHA290" s="29"/>
      <c r="IHB290" s="29"/>
      <c r="IHC290" s="29"/>
      <c r="IHD290" s="29"/>
      <c r="IHE290" s="29"/>
      <c r="IHF290" s="29"/>
      <c r="IHG290" s="29"/>
      <c r="IHH290" s="29"/>
      <c r="IHI290" s="29"/>
      <c r="IHJ290" s="29"/>
      <c r="IHK290" s="29"/>
      <c r="IHL290" s="29"/>
      <c r="IHM290" s="29"/>
      <c r="IHN290" s="29"/>
      <c r="IHO290" s="29"/>
      <c r="IHP290" s="29"/>
      <c r="IHQ290" s="29"/>
      <c r="IHR290" s="29"/>
      <c r="IHS290" s="29"/>
      <c r="IHT290" s="29"/>
      <c r="IHU290" s="29"/>
      <c r="IHV290" s="29"/>
      <c r="IHW290" s="29"/>
      <c r="IHX290" s="29"/>
      <c r="IHY290" s="29"/>
      <c r="IHZ290" s="29"/>
      <c r="IIA290" s="29"/>
      <c r="IIB290" s="29"/>
      <c r="IIC290" s="29"/>
      <c r="IID290" s="29"/>
      <c r="IIE290" s="29"/>
      <c r="IIF290" s="29"/>
      <c r="IIG290" s="29"/>
      <c r="IIH290" s="29"/>
      <c r="III290" s="29"/>
      <c r="IIJ290" s="29"/>
      <c r="IIK290" s="29"/>
      <c r="IIL290" s="29"/>
      <c r="IIM290" s="29"/>
      <c r="IIN290" s="29"/>
      <c r="IIO290" s="29"/>
      <c r="IIP290" s="29"/>
      <c r="IIQ290" s="29"/>
      <c r="IIR290" s="29"/>
      <c r="IIS290" s="29"/>
      <c r="IIT290" s="29"/>
      <c r="IIU290" s="29"/>
      <c r="IIV290" s="29"/>
      <c r="IIW290" s="29"/>
      <c r="IIX290" s="29"/>
      <c r="IIY290" s="29"/>
      <c r="IIZ290" s="29"/>
      <c r="IJA290" s="29"/>
      <c r="IJB290" s="29"/>
      <c r="IJC290" s="29"/>
      <c r="IJD290" s="29"/>
      <c r="IJE290" s="29"/>
      <c r="IJF290" s="29"/>
      <c r="IJG290" s="29"/>
      <c r="IJH290" s="29"/>
      <c r="IJI290" s="29"/>
      <c r="IJJ290" s="29"/>
      <c r="IJK290" s="29"/>
      <c r="IJL290" s="29"/>
      <c r="IJM290" s="29"/>
      <c r="IJN290" s="29"/>
      <c r="IJO290" s="29"/>
      <c r="IJP290" s="29"/>
      <c r="IJQ290" s="29"/>
      <c r="IJR290" s="29"/>
      <c r="IJS290" s="29"/>
      <c r="IJT290" s="29"/>
      <c r="IJU290" s="29"/>
      <c r="IJV290" s="29"/>
      <c r="IJW290" s="29"/>
      <c r="IJX290" s="29"/>
      <c r="IJY290" s="29"/>
      <c r="IJZ290" s="29"/>
      <c r="IKA290" s="29"/>
      <c r="IKB290" s="29"/>
      <c r="IKC290" s="29"/>
      <c r="IKD290" s="29"/>
      <c r="IKE290" s="29"/>
      <c r="IKF290" s="29"/>
      <c r="IKG290" s="29"/>
      <c r="IKH290" s="29"/>
      <c r="IKI290" s="29"/>
      <c r="IKJ290" s="29"/>
      <c r="IKK290" s="29"/>
      <c r="IKL290" s="29"/>
      <c r="IKM290" s="29"/>
      <c r="IKN290" s="29"/>
      <c r="IKO290" s="29"/>
      <c r="IKP290" s="29"/>
      <c r="IKQ290" s="29"/>
      <c r="IKR290" s="29"/>
      <c r="IKS290" s="29"/>
      <c r="IKT290" s="29"/>
      <c r="IKU290" s="29"/>
      <c r="IKV290" s="29"/>
      <c r="IKW290" s="29"/>
      <c r="IKX290" s="29"/>
      <c r="IKY290" s="29"/>
      <c r="IKZ290" s="29"/>
      <c r="ILA290" s="29"/>
      <c r="ILB290" s="29"/>
      <c r="ILC290" s="29"/>
      <c r="ILD290" s="29"/>
      <c r="ILE290" s="29"/>
      <c r="ILF290" s="29"/>
      <c r="ILG290" s="29"/>
      <c r="ILH290" s="29"/>
      <c r="ILI290" s="29"/>
      <c r="ILJ290" s="29"/>
      <c r="ILK290" s="29"/>
      <c r="ILL290" s="29"/>
      <c r="ILM290" s="29"/>
      <c r="ILN290" s="29"/>
      <c r="ILO290" s="29"/>
      <c r="ILP290" s="29"/>
      <c r="ILQ290" s="29"/>
      <c r="ILR290" s="29"/>
      <c r="ILS290" s="29"/>
      <c r="ILT290" s="29"/>
      <c r="ILU290" s="29"/>
      <c r="ILV290" s="29"/>
      <c r="ILW290" s="29"/>
      <c r="ILX290" s="29"/>
      <c r="ILY290" s="29"/>
      <c r="ILZ290" s="29"/>
      <c r="IMA290" s="29"/>
      <c r="IMB290" s="29"/>
      <c r="IMC290" s="29"/>
      <c r="IMD290" s="29"/>
      <c r="IME290" s="29"/>
      <c r="IMF290" s="29"/>
      <c r="IMG290" s="29"/>
      <c r="IMH290" s="29"/>
      <c r="IMI290" s="29"/>
      <c r="IMJ290" s="29"/>
      <c r="IMK290" s="29"/>
      <c r="IML290" s="29"/>
      <c r="IMM290" s="29"/>
      <c r="IMN290" s="29"/>
      <c r="IMO290" s="29"/>
      <c r="IMP290" s="29"/>
      <c r="IMQ290" s="29"/>
      <c r="IMR290" s="29"/>
      <c r="IMS290" s="29"/>
      <c r="IMT290" s="29"/>
      <c r="IMU290" s="29"/>
      <c r="IMV290" s="29"/>
      <c r="IMW290" s="29"/>
      <c r="IMX290" s="29"/>
      <c r="IMY290" s="29"/>
      <c r="IMZ290" s="29"/>
      <c r="INA290" s="29"/>
      <c r="INB290" s="29"/>
      <c r="INC290" s="29"/>
      <c r="IND290" s="29"/>
      <c r="INE290" s="29"/>
      <c r="INF290" s="29"/>
      <c r="ING290" s="29"/>
      <c r="INH290" s="29"/>
      <c r="INI290" s="29"/>
      <c r="INJ290" s="29"/>
      <c r="INK290" s="29"/>
      <c r="INL290" s="29"/>
      <c r="INM290" s="29"/>
      <c r="INN290" s="29"/>
      <c r="INO290" s="29"/>
      <c r="INP290" s="29"/>
      <c r="INQ290" s="29"/>
      <c r="INR290" s="29"/>
      <c r="INS290" s="29"/>
      <c r="INT290" s="29"/>
      <c r="INU290" s="29"/>
      <c r="INV290" s="29"/>
      <c r="INW290" s="29"/>
      <c r="INX290" s="29"/>
      <c r="INY290" s="29"/>
      <c r="INZ290" s="29"/>
      <c r="IOA290" s="29"/>
      <c r="IOB290" s="29"/>
      <c r="IOC290" s="29"/>
      <c r="IOD290" s="29"/>
      <c r="IOE290" s="29"/>
      <c r="IOF290" s="29"/>
      <c r="IOG290" s="29"/>
      <c r="IOH290" s="29"/>
      <c r="IOI290" s="29"/>
      <c r="IOJ290" s="29"/>
      <c r="IOK290" s="29"/>
      <c r="IOL290" s="29"/>
      <c r="IOM290" s="29"/>
      <c r="ION290" s="29"/>
      <c r="IOO290" s="29"/>
      <c r="IOP290" s="29"/>
      <c r="IOQ290" s="29"/>
      <c r="IOR290" s="29"/>
      <c r="IOS290" s="29"/>
      <c r="IOT290" s="29"/>
      <c r="IOU290" s="29"/>
      <c r="IOV290" s="29"/>
      <c r="IOW290" s="29"/>
      <c r="IOX290" s="29"/>
      <c r="IOY290" s="29"/>
      <c r="IOZ290" s="29"/>
      <c r="IPA290" s="29"/>
      <c r="IPB290" s="29"/>
      <c r="IPC290" s="29"/>
      <c r="IPD290" s="29"/>
      <c r="IPE290" s="29"/>
      <c r="IPF290" s="29"/>
      <c r="IPG290" s="29"/>
      <c r="IPH290" s="29"/>
      <c r="IPI290" s="29"/>
      <c r="IPJ290" s="29"/>
      <c r="IPK290" s="29"/>
      <c r="IPL290" s="29"/>
      <c r="IPM290" s="29"/>
      <c r="IPN290" s="29"/>
      <c r="IPO290" s="29"/>
      <c r="IPP290" s="29"/>
      <c r="IPQ290" s="29"/>
      <c r="IPR290" s="29"/>
      <c r="IPS290" s="29"/>
      <c r="IPT290" s="29"/>
      <c r="IPU290" s="29"/>
      <c r="IPV290" s="29"/>
      <c r="IPW290" s="29"/>
      <c r="IPX290" s="29"/>
      <c r="IPY290" s="29"/>
      <c r="IPZ290" s="29"/>
      <c r="IQA290" s="29"/>
      <c r="IQB290" s="29"/>
      <c r="IQC290" s="29"/>
      <c r="IQD290" s="29"/>
      <c r="IQE290" s="29"/>
      <c r="IQF290" s="29"/>
      <c r="IQG290" s="29"/>
      <c r="IQH290" s="29"/>
      <c r="IQI290" s="29"/>
      <c r="IQJ290" s="29"/>
      <c r="IQK290" s="29"/>
      <c r="IQL290" s="29"/>
      <c r="IQM290" s="29"/>
      <c r="IQN290" s="29"/>
      <c r="IQO290" s="29"/>
      <c r="IQP290" s="29"/>
      <c r="IQQ290" s="29"/>
      <c r="IQR290" s="29"/>
      <c r="IQS290" s="29"/>
      <c r="IQT290" s="29"/>
      <c r="IQU290" s="29"/>
      <c r="IQV290" s="29"/>
      <c r="IQW290" s="29"/>
      <c r="IQX290" s="29"/>
      <c r="IQY290" s="29"/>
      <c r="IQZ290" s="29"/>
      <c r="IRA290" s="29"/>
      <c r="IRB290" s="29"/>
      <c r="IRC290" s="29"/>
      <c r="IRD290" s="29"/>
      <c r="IRE290" s="29"/>
      <c r="IRF290" s="29"/>
      <c r="IRG290" s="29"/>
      <c r="IRH290" s="29"/>
      <c r="IRI290" s="29"/>
      <c r="IRJ290" s="29"/>
      <c r="IRK290" s="29"/>
      <c r="IRL290" s="29"/>
      <c r="IRM290" s="29"/>
      <c r="IRN290" s="29"/>
      <c r="IRO290" s="29"/>
      <c r="IRP290" s="29"/>
      <c r="IRQ290" s="29"/>
      <c r="IRR290" s="29"/>
      <c r="IRS290" s="29"/>
      <c r="IRT290" s="29"/>
      <c r="IRU290" s="29"/>
      <c r="IRV290" s="29"/>
      <c r="IRW290" s="29"/>
      <c r="IRX290" s="29"/>
      <c r="IRY290" s="29"/>
      <c r="IRZ290" s="29"/>
      <c r="ISA290" s="29"/>
      <c r="ISB290" s="29"/>
      <c r="ISC290" s="29"/>
      <c r="ISD290" s="29"/>
      <c r="ISE290" s="29"/>
      <c r="ISF290" s="29"/>
      <c r="ISG290" s="29"/>
      <c r="ISH290" s="29"/>
      <c r="ISI290" s="29"/>
      <c r="ISJ290" s="29"/>
      <c r="ISK290" s="29"/>
      <c r="ISL290" s="29"/>
      <c r="ISM290" s="29"/>
      <c r="ISN290" s="29"/>
      <c r="ISO290" s="29"/>
      <c r="ISP290" s="29"/>
      <c r="ISQ290" s="29"/>
      <c r="ISR290" s="29"/>
      <c r="ISS290" s="29"/>
      <c r="IST290" s="29"/>
      <c r="ISU290" s="29"/>
      <c r="ISV290" s="29"/>
      <c r="ISW290" s="29"/>
      <c r="ISX290" s="29"/>
      <c r="ISY290" s="29"/>
      <c r="ISZ290" s="29"/>
      <c r="ITA290" s="29"/>
      <c r="ITB290" s="29"/>
      <c r="ITC290" s="29"/>
      <c r="ITD290" s="29"/>
      <c r="ITE290" s="29"/>
      <c r="ITF290" s="29"/>
      <c r="ITG290" s="29"/>
      <c r="ITH290" s="29"/>
      <c r="ITI290" s="29"/>
      <c r="ITJ290" s="29"/>
      <c r="ITK290" s="29"/>
      <c r="ITL290" s="29"/>
      <c r="ITM290" s="29"/>
      <c r="ITN290" s="29"/>
      <c r="ITO290" s="29"/>
      <c r="ITP290" s="29"/>
      <c r="ITQ290" s="29"/>
      <c r="ITR290" s="29"/>
      <c r="ITS290" s="29"/>
      <c r="ITT290" s="29"/>
      <c r="ITU290" s="29"/>
      <c r="ITV290" s="29"/>
      <c r="ITW290" s="29"/>
      <c r="ITX290" s="29"/>
      <c r="ITY290" s="29"/>
      <c r="ITZ290" s="29"/>
      <c r="IUA290" s="29"/>
      <c r="IUB290" s="29"/>
      <c r="IUC290" s="29"/>
      <c r="IUD290" s="29"/>
      <c r="IUE290" s="29"/>
      <c r="IUF290" s="29"/>
      <c r="IUG290" s="29"/>
      <c r="IUH290" s="29"/>
      <c r="IUI290" s="29"/>
      <c r="IUJ290" s="29"/>
      <c r="IUK290" s="29"/>
      <c r="IUL290" s="29"/>
      <c r="IUM290" s="29"/>
      <c r="IUN290" s="29"/>
      <c r="IUO290" s="29"/>
      <c r="IUP290" s="29"/>
      <c r="IUQ290" s="29"/>
      <c r="IUR290" s="29"/>
      <c r="IUS290" s="29"/>
      <c r="IUT290" s="29"/>
      <c r="IUU290" s="29"/>
      <c r="IUV290" s="29"/>
      <c r="IUW290" s="29"/>
      <c r="IUX290" s="29"/>
      <c r="IUY290" s="29"/>
      <c r="IUZ290" s="29"/>
      <c r="IVA290" s="29"/>
      <c r="IVB290" s="29"/>
      <c r="IVC290" s="29"/>
      <c r="IVD290" s="29"/>
      <c r="IVE290" s="29"/>
      <c r="IVF290" s="29"/>
      <c r="IVG290" s="29"/>
      <c r="IVH290" s="29"/>
      <c r="IVI290" s="29"/>
      <c r="IVJ290" s="29"/>
      <c r="IVK290" s="29"/>
      <c r="IVL290" s="29"/>
      <c r="IVM290" s="29"/>
      <c r="IVN290" s="29"/>
      <c r="IVO290" s="29"/>
      <c r="IVP290" s="29"/>
      <c r="IVQ290" s="29"/>
      <c r="IVR290" s="29"/>
      <c r="IVS290" s="29"/>
      <c r="IVT290" s="29"/>
      <c r="IVU290" s="29"/>
      <c r="IVV290" s="29"/>
      <c r="IVW290" s="29"/>
      <c r="IVX290" s="29"/>
      <c r="IVY290" s="29"/>
      <c r="IVZ290" s="29"/>
      <c r="IWA290" s="29"/>
      <c r="IWB290" s="29"/>
      <c r="IWC290" s="29"/>
      <c r="IWD290" s="29"/>
      <c r="IWE290" s="29"/>
      <c r="IWF290" s="29"/>
      <c r="IWG290" s="29"/>
      <c r="IWH290" s="29"/>
      <c r="IWI290" s="29"/>
      <c r="IWJ290" s="29"/>
      <c r="IWK290" s="29"/>
      <c r="IWL290" s="29"/>
      <c r="IWM290" s="29"/>
      <c r="IWN290" s="29"/>
      <c r="IWO290" s="29"/>
      <c r="IWP290" s="29"/>
      <c r="IWQ290" s="29"/>
      <c r="IWR290" s="29"/>
      <c r="IWS290" s="29"/>
      <c r="IWT290" s="29"/>
      <c r="IWU290" s="29"/>
      <c r="IWV290" s="29"/>
      <c r="IWW290" s="29"/>
      <c r="IWX290" s="29"/>
      <c r="IWY290" s="29"/>
      <c r="IWZ290" s="29"/>
      <c r="IXA290" s="29"/>
      <c r="IXB290" s="29"/>
      <c r="IXC290" s="29"/>
      <c r="IXD290" s="29"/>
      <c r="IXE290" s="29"/>
      <c r="IXF290" s="29"/>
      <c r="IXG290" s="29"/>
      <c r="IXH290" s="29"/>
      <c r="IXI290" s="29"/>
      <c r="IXJ290" s="29"/>
      <c r="IXK290" s="29"/>
      <c r="IXL290" s="29"/>
      <c r="IXM290" s="29"/>
      <c r="IXN290" s="29"/>
      <c r="IXO290" s="29"/>
      <c r="IXP290" s="29"/>
      <c r="IXQ290" s="29"/>
      <c r="IXR290" s="29"/>
      <c r="IXS290" s="29"/>
      <c r="IXT290" s="29"/>
      <c r="IXU290" s="29"/>
      <c r="IXV290" s="29"/>
      <c r="IXW290" s="29"/>
      <c r="IXX290" s="29"/>
      <c r="IXY290" s="29"/>
      <c r="IXZ290" s="29"/>
      <c r="IYA290" s="29"/>
      <c r="IYB290" s="29"/>
      <c r="IYC290" s="29"/>
      <c r="IYD290" s="29"/>
      <c r="IYE290" s="29"/>
      <c r="IYF290" s="29"/>
      <c r="IYG290" s="29"/>
      <c r="IYH290" s="29"/>
      <c r="IYI290" s="29"/>
      <c r="IYJ290" s="29"/>
      <c r="IYK290" s="29"/>
      <c r="IYL290" s="29"/>
      <c r="IYM290" s="29"/>
      <c r="IYN290" s="29"/>
      <c r="IYO290" s="29"/>
      <c r="IYP290" s="29"/>
      <c r="IYQ290" s="29"/>
      <c r="IYR290" s="29"/>
      <c r="IYS290" s="29"/>
      <c r="IYT290" s="29"/>
      <c r="IYU290" s="29"/>
      <c r="IYV290" s="29"/>
      <c r="IYW290" s="29"/>
      <c r="IYX290" s="29"/>
      <c r="IYY290" s="29"/>
      <c r="IYZ290" s="29"/>
      <c r="IZA290" s="29"/>
      <c r="IZB290" s="29"/>
      <c r="IZC290" s="29"/>
      <c r="IZD290" s="29"/>
      <c r="IZE290" s="29"/>
      <c r="IZF290" s="29"/>
      <c r="IZG290" s="29"/>
      <c r="IZH290" s="29"/>
      <c r="IZI290" s="29"/>
      <c r="IZJ290" s="29"/>
      <c r="IZK290" s="29"/>
      <c r="IZL290" s="29"/>
      <c r="IZM290" s="29"/>
      <c r="IZN290" s="29"/>
      <c r="IZO290" s="29"/>
      <c r="IZP290" s="29"/>
      <c r="IZQ290" s="29"/>
      <c r="IZR290" s="29"/>
      <c r="IZS290" s="29"/>
      <c r="IZT290" s="29"/>
      <c r="IZU290" s="29"/>
      <c r="IZV290" s="29"/>
      <c r="IZW290" s="29"/>
      <c r="IZX290" s="29"/>
      <c r="IZY290" s="29"/>
      <c r="IZZ290" s="29"/>
      <c r="JAA290" s="29"/>
      <c r="JAB290" s="29"/>
      <c r="JAC290" s="29"/>
      <c r="JAD290" s="29"/>
      <c r="JAE290" s="29"/>
      <c r="JAF290" s="29"/>
      <c r="JAG290" s="29"/>
      <c r="JAH290" s="29"/>
      <c r="JAI290" s="29"/>
      <c r="JAJ290" s="29"/>
      <c r="JAK290" s="29"/>
      <c r="JAL290" s="29"/>
      <c r="JAM290" s="29"/>
      <c r="JAN290" s="29"/>
      <c r="JAO290" s="29"/>
      <c r="JAP290" s="29"/>
      <c r="JAQ290" s="29"/>
      <c r="JAR290" s="29"/>
      <c r="JAS290" s="29"/>
      <c r="JAT290" s="29"/>
      <c r="JAU290" s="29"/>
      <c r="JAV290" s="29"/>
      <c r="JAW290" s="29"/>
      <c r="JAX290" s="29"/>
      <c r="JAY290" s="29"/>
      <c r="JAZ290" s="29"/>
      <c r="JBA290" s="29"/>
      <c r="JBB290" s="29"/>
      <c r="JBC290" s="29"/>
      <c r="JBD290" s="29"/>
      <c r="JBE290" s="29"/>
      <c r="JBF290" s="29"/>
      <c r="JBG290" s="29"/>
      <c r="JBH290" s="29"/>
      <c r="JBI290" s="29"/>
      <c r="JBJ290" s="29"/>
      <c r="JBK290" s="29"/>
      <c r="JBL290" s="29"/>
      <c r="JBM290" s="29"/>
      <c r="JBN290" s="29"/>
      <c r="JBO290" s="29"/>
      <c r="JBP290" s="29"/>
      <c r="JBQ290" s="29"/>
      <c r="JBR290" s="29"/>
      <c r="JBS290" s="29"/>
      <c r="JBT290" s="29"/>
      <c r="JBU290" s="29"/>
      <c r="JBV290" s="29"/>
      <c r="JBW290" s="29"/>
      <c r="JBX290" s="29"/>
      <c r="JBY290" s="29"/>
      <c r="JBZ290" s="29"/>
      <c r="JCA290" s="29"/>
      <c r="JCB290" s="29"/>
      <c r="JCC290" s="29"/>
      <c r="JCD290" s="29"/>
      <c r="JCE290" s="29"/>
      <c r="JCF290" s="29"/>
      <c r="JCG290" s="29"/>
      <c r="JCH290" s="29"/>
      <c r="JCI290" s="29"/>
      <c r="JCJ290" s="29"/>
      <c r="JCK290" s="29"/>
      <c r="JCL290" s="29"/>
      <c r="JCM290" s="29"/>
      <c r="JCN290" s="29"/>
      <c r="JCO290" s="29"/>
      <c r="JCP290" s="29"/>
      <c r="JCQ290" s="29"/>
      <c r="JCR290" s="29"/>
      <c r="JCS290" s="29"/>
      <c r="JCT290" s="29"/>
      <c r="JCU290" s="29"/>
      <c r="JCV290" s="29"/>
      <c r="JCW290" s="29"/>
      <c r="JCX290" s="29"/>
      <c r="JCY290" s="29"/>
      <c r="JCZ290" s="29"/>
      <c r="JDA290" s="29"/>
      <c r="JDB290" s="29"/>
      <c r="JDC290" s="29"/>
      <c r="JDD290" s="29"/>
      <c r="JDE290" s="29"/>
      <c r="JDF290" s="29"/>
      <c r="JDG290" s="29"/>
      <c r="JDH290" s="29"/>
      <c r="JDI290" s="29"/>
      <c r="JDJ290" s="29"/>
      <c r="JDK290" s="29"/>
      <c r="JDL290" s="29"/>
      <c r="JDM290" s="29"/>
      <c r="JDN290" s="29"/>
      <c r="JDO290" s="29"/>
      <c r="JDP290" s="29"/>
      <c r="JDQ290" s="29"/>
      <c r="JDR290" s="29"/>
      <c r="JDS290" s="29"/>
      <c r="JDT290" s="29"/>
      <c r="JDU290" s="29"/>
      <c r="JDV290" s="29"/>
      <c r="JDW290" s="29"/>
      <c r="JDX290" s="29"/>
      <c r="JDY290" s="29"/>
      <c r="JDZ290" s="29"/>
      <c r="JEA290" s="29"/>
      <c r="JEB290" s="29"/>
      <c r="JEC290" s="29"/>
      <c r="JED290" s="29"/>
      <c r="JEE290" s="29"/>
      <c r="JEF290" s="29"/>
      <c r="JEG290" s="29"/>
      <c r="JEH290" s="29"/>
      <c r="JEI290" s="29"/>
      <c r="JEJ290" s="29"/>
      <c r="JEK290" s="29"/>
      <c r="JEL290" s="29"/>
      <c r="JEM290" s="29"/>
      <c r="JEN290" s="29"/>
      <c r="JEO290" s="29"/>
      <c r="JEP290" s="29"/>
      <c r="JEQ290" s="29"/>
      <c r="JER290" s="29"/>
      <c r="JES290" s="29"/>
      <c r="JET290" s="29"/>
      <c r="JEU290" s="29"/>
      <c r="JEV290" s="29"/>
      <c r="JEW290" s="29"/>
      <c r="JEX290" s="29"/>
      <c r="JEY290" s="29"/>
      <c r="JEZ290" s="29"/>
      <c r="JFA290" s="29"/>
      <c r="JFB290" s="29"/>
      <c r="JFC290" s="29"/>
      <c r="JFD290" s="29"/>
      <c r="JFE290" s="29"/>
      <c r="JFF290" s="29"/>
      <c r="JFG290" s="29"/>
      <c r="JFH290" s="29"/>
      <c r="JFI290" s="29"/>
      <c r="JFJ290" s="29"/>
      <c r="JFK290" s="29"/>
      <c r="JFL290" s="29"/>
      <c r="JFM290" s="29"/>
      <c r="JFN290" s="29"/>
      <c r="JFO290" s="29"/>
      <c r="JFP290" s="29"/>
      <c r="JFQ290" s="29"/>
      <c r="JFR290" s="29"/>
      <c r="JFS290" s="29"/>
      <c r="JFT290" s="29"/>
      <c r="JFU290" s="29"/>
      <c r="JFV290" s="29"/>
      <c r="JFW290" s="29"/>
      <c r="JFX290" s="29"/>
      <c r="JFY290" s="29"/>
      <c r="JFZ290" s="29"/>
      <c r="JGA290" s="29"/>
      <c r="JGB290" s="29"/>
      <c r="JGC290" s="29"/>
      <c r="JGD290" s="29"/>
      <c r="JGE290" s="29"/>
      <c r="JGF290" s="29"/>
      <c r="JGG290" s="29"/>
      <c r="JGH290" s="29"/>
      <c r="JGI290" s="29"/>
      <c r="JGJ290" s="29"/>
      <c r="JGK290" s="29"/>
      <c r="JGL290" s="29"/>
      <c r="JGM290" s="29"/>
      <c r="JGN290" s="29"/>
      <c r="JGO290" s="29"/>
      <c r="JGP290" s="29"/>
      <c r="JGQ290" s="29"/>
      <c r="JGR290" s="29"/>
      <c r="JGS290" s="29"/>
      <c r="JGT290" s="29"/>
      <c r="JGU290" s="29"/>
      <c r="JGV290" s="29"/>
      <c r="JGW290" s="29"/>
      <c r="JGX290" s="29"/>
      <c r="JGY290" s="29"/>
      <c r="JGZ290" s="29"/>
      <c r="JHA290" s="29"/>
      <c r="JHB290" s="29"/>
      <c r="JHC290" s="29"/>
      <c r="JHD290" s="29"/>
      <c r="JHE290" s="29"/>
      <c r="JHF290" s="29"/>
      <c r="JHG290" s="29"/>
      <c r="JHH290" s="29"/>
      <c r="JHI290" s="29"/>
      <c r="JHJ290" s="29"/>
      <c r="JHK290" s="29"/>
      <c r="JHL290" s="29"/>
      <c r="JHM290" s="29"/>
      <c r="JHN290" s="29"/>
      <c r="JHO290" s="29"/>
      <c r="JHP290" s="29"/>
      <c r="JHQ290" s="29"/>
      <c r="JHR290" s="29"/>
      <c r="JHS290" s="29"/>
      <c r="JHT290" s="29"/>
      <c r="JHU290" s="29"/>
      <c r="JHV290" s="29"/>
      <c r="JHW290" s="29"/>
      <c r="JHX290" s="29"/>
      <c r="JHY290" s="29"/>
      <c r="JHZ290" s="29"/>
      <c r="JIA290" s="29"/>
      <c r="JIB290" s="29"/>
      <c r="JIC290" s="29"/>
      <c r="JID290" s="29"/>
      <c r="JIE290" s="29"/>
      <c r="JIF290" s="29"/>
      <c r="JIG290" s="29"/>
      <c r="JIH290" s="29"/>
      <c r="JII290" s="29"/>
      <c r="JIJ290" s="29"/>
      <c r="JIK290" s="29"/>
      <c r="JIL290" s="29"/>
      <c r="JIM290" s="29"/>
      <c r="JIN290" s="29"/>
      <c r="JIO290" s="29"/>
      <c r="JIP290" s="29"/>
      <c r="JIQ290" s="29"/>
      <c r="JIR290" s="29"/>
      <c r="JIS290" s="29"/>
      <c r="JIT290" s="29"/>
      <c r="JIU290" s="29"/>
      <c r="JIV290" s="29"/>
      <c r="JIW290" s="29"/>
      <c r="JIX290" s="29"/>
      <c r="JIY290" s="29"/>
      <c r="JIZ290" s="29"/>
      <c r="JJA290" s="29"/>
      <c r="JJB290" s="29"/>
      <c r="JJC290" s="29"/>
      <c r="JJD290" s="29"/>
      <c r="JJE290" s="29"/>
      <c r="JJF290" s="29"/>
      <c r="JJG290" s="29"/>
      <c r="JJH290" s="29"/>
      <c r="JJI290" s="29"/>
      <c r="JJJ290" s="29"/>
      <c r="JJK290" s="29"/>
      <c r="JJL290" s="29"/>
      <c r="JJM290" s="29"/>
      <c r="JJN290" s="29"/>
      <c r="JJO290" s="29"/>
      <c r="JJP290" s="29"/>
      <c r="JJQ290" s="29"/>
      <c r="JJR290" s="29"/>
      <c r="JJS290" s="29"/>
      <c r="JJT290" s="29"/>
      <c r="JJU290" s="29"/>
      <c r="JJV290" s="29"/>
      <c r="JJW290" s="29"/>
      <c r="JJX290" s="29"/>
      <c r="JJY290" s="29"/>
      <c r="JJZ290" s="29"/>
      <c r="JKA290" s="29"/>
      <c r="JKB290" s="29"/>
      <c r="JKC290" s="29"/>
      <c r="JKD290" s="29"/>
      <c r="JKE290" s="29"/>
      <c r="JKF290" s="29"/>
      <c r="JKG290" s="29"/>
      <c r="JKH290" s="29"/>
      <c r="JKI290" s="29"/>
      <c r="JKJ290" s="29"/>
      <c r="JKK290" s="29"/>
      <c r="JKL290" s="29"/>
      <c r="JKM290" s="29"/>
      <c r="JKN290" s="29"/>
      <c r="JKO290" s="29"/>
      <c r="JKP290" s="29"/>
      <c r="JKQ290" s="29"/>
      <c r="JKR290" s="29"/>
      <c r="JKS290" s="29"/>
      <c r="JKT290" s="29"/>
      <c r="JKU290" s="29"/>
      <c r="JKV290" s="29"/>
      <c r="JKW290" s="29"/>
      <c r="JKX290" s="29"/>
      <c r="JKY290" s="29"/>
      <c r="JKZ290" s="29"/>
      <c r="JLA290" s="29"/>
      <c r="JLB290" s="29"/>
      <c r="JLC290" s="29"/>
      <c r="JLD290" s="29"/>
      <c r="JLE290" s="29"/>
      <c r="JLF290" s="29"/>
      <c r="JLG290" s="29"/>
      <c r="JLH290" s="29"/>
      <c r="JLI290" s="29"/>
      <c r="JLJ290" s="29"/>
      <c r="JLK290" s="29"/>
      <c r="JLL290" s="29"/>
      <c r="JLM290" s="29"/>
      <c r="JLN290" s="29"/>
      <c r="JLO290" s="29"/>
      <c r="JLP290" s="29"/>
      <c r="JLQ290" s="29"/>
      <c r="JLR290" s="29"/>
      <c r="JLS290" s="29"/>
      <c r="JLT290" s="29"/>
      <c r="JLU290" s="29"/>
      <c r="JLV290" s="29"/>
      <c r="JLW290" s="29"/>
      <c r="JLX290" s="29"/>
      <c r="JLY290" s="29"/>
      <c r="JLZ290" s="29"/>
      <c r="JMA290" s="29"/>
      <c r="JMB290" s="29"/>
      <c r="JMC290" s="29"/>
      <c r="JMD290" s="29"/>
      <c r="JME290" s="29"/>
      <c r="JMF290" s="29"/>
      <c r="JMG290" s="29"/>
      <c r="JMH290" s="29"/>
      <c r="JMI290" s="29"/>
      <c r="JMJ290" s="29"/>
      <c r="JMK290" s="29"/>
      <c r="JML290" s="29"/>
      <c r="JMM290" s="29"/>
      <c r="JMN290" s="29"/>
      <c r="JMO290" s="29"/>
      <c r="JMP290" s="29"/>
      <c r="JMQ290" s="29"/>
      <c r="JMR290" s="29"/>
      <c r="JMS290" s="29"/>
      <c r="JMT290" s="29"/>
      <c r="JMU290" s="29"/>
      <c r="JMV290" s="29"/>
      <c r="JMW290" s="29"/>
      <c r="JMX290" s="29"/>
      <c r="JMY290" s="29"/>
      <c r="JMZ290" s="29"/>
      <c r="JNA290" s="29"/>
      <c r="JNB290" s="29"/>
      <c r="JNC290" s="29"/>
      <c r="JND290" s="29"/>
      <c r="JNE290" s="29"/>
      <c r="JNF290" s="29"/>
      <c r="JNG290" s="29"/>
      <c r="JNH290" s="29"/>
      <c r="JNI290" s="29"/>
      <c r="JNJ290" s="29"/>
      <c r="JNK290" s="29"/>
      <c r="JNL290" s="29"/>
      <c r="JNM290" s="29"/>
      <c r="JNN290" s="29"/>
      <c r="JNO290" s="29"/>
      <c r="JNP290" s="29"/>
      <c r="JNQ290" s="29"/>
      <c r="JNR290" s="29"/>
      <c r="JNS290" s="29"/>
      <c r="JNT290" s="29"/>
      <c r="JNU290" s="29"/>
      <c r="JNV290" s="29"/>
      <c r="JNW290" s="29"/>
      <c r="JNX290" s="29"/>
      <c r="JNY290" s="29"/>
      <c r="JNZ290" s="29"/>
      <c r="JOA290" s="29"/>
      <c r="JOB290" s="29"/>
      <c r="JOC290" s="29"/>
      <c r="JOD290" s="29"/>
      <c r="JOE290" s="29"/>
      <c r="JOF290" s="29"/>
      <c r="JOG290" s="29"/>
      <c r="JOH290" s="29"/>
      <c r="JOI290" s="29"/>
      <c r="JOJ290" s="29"/>
      <c r="JOK290" s="29"/>
      <c r="JOL290" s="29"/>
      <c r="JOM290" s="29"/>
      <c r="JON290" s="29"/>
      <c r="JOO290" s="29"/>
      <c r="JOP290" s="29"/>
      <c r="JOQ290" s="29"/>
      <c r="JOR290" s="29"/>
      <c r="JOS290" s="29"/>
      <c r="JOT290" s="29"/>
      <c r="JOU290" s="29"/>
      <c r="JOV290" s="29"/>
      <c r="JOW290" s="29"/>
      <c r="JOX290" s="29"/>
      <c r="JOY290" s="29"/>
      <c r="JOZ290" s="29"/>
      <c r="JPA290" s="29"/>
      <c r="JPB290" s="29"/>
      <c r="JPC290" s="29"/>
      <c r="JPD290" s="29"/>
      <c r="JPE290" s="29"/>
      <c r="JPF290" s="29"/>
      <c r="JPG290" s="29"/>
      <c r="JPH290" s="29"/>
      <c r="JPI290" s="29"/>
      <c r="JPJ290" s="29"/>
      <c r="JPK290" s="29"/>
      <c r="JPL290" s="29"/>
      <c r="JPM290" s="29"/>
      <c r="JPN290" s="29"/>
      <c r="JPO290" s="29"/>
      <c r="JPP290" s="29"/>
      <c r="JPQ290" s="29"/>
      <c r="JPR290" s="29"/>
      <c r="JPS290" s="29"/>
      <c r="JPT290" s="29"/>
      <c r="JPU290" s="29"/>
      <c r="JPV290" s="29"/>
      <c r="JPW290" s="29"/>
      <c r="JPX290" s="29"/>
      <c r="JPY290" s="29"/>
      <c r="JPZ290" s="29"/>
      <c r="JQA290" s="29"/>
      <c r="JQB290" s="29"/>
      <c r="JQC290" s="29"/>
      <c r="JQD290" s="29"/>
      <c r="JQE290" s="29"/>
      <c r="JQF290" s="29"/>
      <c r="JQG290" s="29"/>
      <c r="JQH290" s="29"/>
      <c r="JQI290" s="29"/>
      <c r="JQJ290" s="29"/>
      <c r="JQK290" s="29"/>
      <c r="JQL290" s="29"/>
      <c r="JQM290" s="29"/>
      <c r="JQN290" s="29"/>
      <c r="JQO290" s="29"/>
      <c r="JQP290" s="29"/>
      <c r="JQQ290" s="29"/>
      <c r="JQR290" s="29"/>
      <c r="JQS290" s="29"/>
      <c r="JQT290" s="29"/>
      <c r="JQU290" s="29"/>
      <c r="JQV290" s="29"/>
      <c r="JQW290" s="29"/>
      <c r="JQX290" s="29"/>
      <c r="JQY290" s="29"/>
      <c r="JQZ290" s="29"/>
      <c r="JRA290" s="29"/>
      <c r="JRB290" s="29"/>
      <c r="JRC290" s="29"/>
      <c r="JRD290" s="29"/>
      <c r="JRE290" s="29"/>
      <c r="JRF290" s="29"/>
      <c r="JRG290" s="29"/>
      <c r="JRH290" s="29"/>
      <c r="JRI290" s="29"/>
      <c r="JRJ290" s="29"/>
      <c r="JRK290" s="29"/>
      <c r="JRL290" s="29"/>
      <c r="JRM290" s="29"/>
      <c r="JRN290" s="29"/>
      <c r="JRO290" s="29"/>
      <c r="JRP290" s="29"/>
      <c r="JRQ290" s="29"/>
      <c r="JRR290" s="29"/>
      <c r="JRS290" s="29"/>
      <c r="JRT290" s="29"/>
      <c r="JRU290" s="29"/>
      <c r="JRV290" s="29"/>
      <c r="JRW290" s="29"/>
      <c r="JRX290" s="29"/>
      <c r="JRY290" s="29"/>
      <c r="JRZ290" s="29"/>
      <c r="JSA290" s="29"/>
      <c r="JSB290" s="29"/>
      <c r="JSC290" s="29"/>
      <c r="JSD290" s="29"/>
      <c r="JSE290" s="29"/>
      <c r="JSF290" s="29"/>
      <c r="JSG290" s="29"/>
      <c r="JSH290" s="29"/>
      <c r="JSI290" s="29"/>
      <c r="JSJ290" s="29"/>
      <c r="JSK290" s="29"/>
      <c r="JSL290" s="29"/>
      <c r="JSM290" s="29"/>
      <c r="JSN290" s="29"/>
      <c r="JSO290" s="29"/>
      <c r="JSP290" s="29"/>
      <c r="JSQ290" s="29"/>
      <c r="JSR290" s="29"/>
      <c r="JSS290" s="29"/>
      <c r="JST290" s="29"/>
      <c r="JSU290" s="29"/>
      <c r="JSV290" s="29"/>
      <c r="JSW290" s="29"/>
      <c r="JSX290" s="29"/>
      <c r="JSY290" s="29"/>
      <c r="JSZ290" s="29"/>
      <c r="JTA290" s="29"/>
      <c r="JTB290" s="29"/>
      <c r="JTC290" s="29"/>
      <c r="JTD290" s="29"/>
      <c r="JTE290" s="29"/>
      <c r="JTF290" s="29"/>
      <c r="JTG290" s="29"/>
      <c r="JTH290" s="29"/>
      <c r="JTI290" s="29"/>
      <c r="JTJ290" s="29"/>
      <c r="JTK290" s="29"/>
      <c r="JTL290" s="29"/>
      <c r="JTM290" s="29"/>
      <c r="JTN290" s="29"/>
      <c r="JTO290" s="29"/>
      <c r="JTP290" s="29"/>
      <c r="JTQ290" s="29"/>
      <c r="JTR290" s="29"/>
      <c r="JTS290" s="29"/>
      <c r="JTT290" s="29"/>
      <c r="JTU290" s="29"/>
      <c r="JTV290" s="29"/>
      <c r="JTW290" s="29"/>
      <c r="JTX290" s="29"/>
      <c r="JTY290" s="29"/>
      <c r="JTZ290" s="29"/>
      <c r="JUA290" s="29"/>
      <c r="JUB290" s="29"/>
      <c r="JUC290" s="29"/>
      <c r="JUD290" s="29"/>
      <c r="JUE290" s="29"/>
      <c r="JUF290" s="29"/>
      <c r="JUG290" s="29"/>
      <c r="JUH290" s="29"/>
      <c r="JUI290" s="29"/>
      <c r="JUJ290" s="29"/>
      <c r="JUK290" s="29"/>
      <c r="JUL290" s="29"/>
      <c r="JUM290" s="29"/>
      <c r="JUN290" s="29"/>
      <c r="JUO290" s="29"/>
      <c r="JUP290" s="29"/>
      <c r="JUQ290" s="29"/>
      <c r="JUR290" s="29"/>
      <c r="JUS290" s="29"/>
      <c r="JUT290" s="29"/>
      <c r="JUU290" s="29"/>
      <c r="JUV290" s="29"/>
      <c r="JUW290" s="29"/>
      <c r="JUX290" s="29"/>
      <c r="JUY290" s="29"/>
      <c r="JUZ290" s="29"/>
      <c r="JVA290" s="29"/>
      <c r="JVB290" s="29"/>
      <c r="JVC290" s="29"/>
      <c r="JVD290" s="29"/>
      <c r="JVE290" s="29"/>
      <c r="JVF290" s="29"/>
      <c r="JVG290" s="29"/>
      <c r="JVH290" s="29"/>
      <c r="JVI290" s="29"/>
      <c r="JVJ290" s="29"/>
      <c r="JVK290" s="29"/>
      <c r="JVL290" s="29"/>
      <c r="JVM290" s="29"/>
      <c r="JVN290" s="29"/>
      <c r="JVO290" s="29"/>
      <c r="JVP290" s="29"/>
      <c r="JVQ290" s="29"/>
      <c r="JVR290" s="29"/>
      <c r="JVS290" s="29"/>
      <c r="JVT290" s="29"/>
      <c r="JVU290" s="29"/>
      <c r="JVV290" s="29"/>
      <c r="JVW290" s="29"/>
      <c r="JVX290" s="29"/>
      <c r="JVY290" s="29"/>
      <c r="JVZ290" s="29"/>
      <c r="JWA290" s="29"/>
      <c r="JWB290" s="29"/>
      <c r="JWC290" s="29"/>
      <c r="JWD290" s="29"/>
      <c r="JWE290" s="29"/>
      <c r="JWF290" s="29"/>
      <c r="JWG290" s="29"/>
      <c r="JWH290" s="29"/>
      <c r="JWI290" s="29"/>
      <c r="JWJ290" s="29"/>
      <c r="JWK290" s="29"/>
      <c r="JWL290" s="29"/>
      <c r="JWM290" s="29"/>
      <c r="JWN290" s="29"/>
      <c r="JWO290" s="29"/>
      <c r="JWP290" s="29"/>
      <c r="JWQ290" s="29"/>
      <c r="JWR290" s="29"/>
      <c r="JWS290" s="29"/>
      <c r="JWT290" s="29"/>
      <c r="JWU290" s="29"/>
      <c r="JWV290" s="29"/>
      <c r="JWW290" s="29"/>
      <c r="JWX290" s="29"/>
      <c r="JWY290" s="29"/>
      <c r="JWZ290" s="29"/>
      <c r="JXA290" s="29"/>
      <c r="JXB290" s="29"/>
      <c r="JXC290" s="29"/>
      <c r="JXD290" s="29"/>
      <c r="JXE290" s="29"/>
      <c r="JXF290" s="29"/>
      <c r="JXG290" s="29"/>
      <c r="JXH290" s="29"/>
      <c r="JXI290" s="29"/>
      <c r="JXJ290" s="29"/>
      <c r="JXK290" s="29"/>
      <c r="JXL290" s="29"/>
      <c r="JXM290" s="29"/>
      <c r="JXN290" s="29"/>
      <c r="JXO290" s="29"/>
      <c r="JXP290" s="29"/>
      <c r="JXQ290" s="29"/>
      <c r="JXR290" s="29"/>
      <c r="JXS290" s="29"/>
      <c r="JXT290" s="29"/>
      <c r="JXU290" s="29"/>
      <c r="JXV290" s="29"/>
      <c r="JXW290" s="29"/>
      <c r="JXX290" s="29"/>
      <c r="JXY290" s="29"/>
      <c r="JXZ290" s="29"/>
      <c r="JYA290" s="29"/>
      <c r="JYB290" s="29"/>
      <c r="JYC290" s="29"/>
      <c r="JYD290" s="29"/>
      <c r="JYE290" s="29"/>
      <c r="JYF290" s="29"/>
      <c r="JYG290" s="29"/>
      <c r="JYH290" s="29"/>
      <c r="JYI290" s="29"/>
      <c r="JYJ290" s="29"/>
      <c r="JYK290" s="29"/>
      <c r="JYL290" s="29"/>
      <c r="JYM290" s="29"/>
      <c r="JYN290" s="29"/>
      <c r="JYO290" s="29"/>
      <c r="JYP290" s="29"/>
      <c r="JYQ290" s="29"/>
      <c r="JYR290" s="29"/>
      <c r="JYS290" s="29"/>
      <c r="JYT290" s="29"/>
      <c r="JYU290" s="29"/>
      <c r="JYV290" s="29"/>
      <c r="JYW290" s="29"/>
      <c r="JYX290" s="29"/>
      <c r="JYY290" s="29"/>
      <c r="JYZ290" s="29"/>
      <c r="JZA290" s="29"/>
      <c r="JZB290" s="29"/>
      <c r="JZC290" s="29"/>
      <c r="JZD290" s="29"/>
      <c r="JZE290" s="29"/>
      <c r="JZF290" s="29"/>
      <c r="JZG290" s="29"/>
      <c r="JZH290" s="29"/>
      <c r="JZI290" s="29"/>
      <c r="JZJ290" s="29"/>
      <c r="JZK290" s="29"/>
      <c r="JZL290" s="29"/>
      <c r="JZM290" s="29"/>
      <c r="JZN290" s="29"/>
      <c r="JZO290" s="29"/>
      <c r="JZP290" s="29"/>
      <c r="JZQ290" s="29"/>
      <c r="JZR290" s="29"/>
      <c r="JZS290" s="29"/>
      <c r="JZT290" s="29"/>
      <c r="JZU290" s="29"/>
      <c r="JZV290" s="29"/>
      <c r="JZW290" s="29"/>
      <c r="JZX290" s="29"/>
      <c r="JZY290" s="29"/>
      <c r="JZZ290" s="29"/>
      <c r="KAA290" s="29"/>
      <c r="KAB290" s="29"/>
      <c r="KAC290" s="29"/>
      <c r="KAD290" s="29"/>
      <c r="KAE290" s="29"/>
      <c r="KAF290" s="29"/>
      <c r="KAG290" s="29"/>
      <c r="KAH290" s="29"/>
      <c r="KAI290" s="29"/>
      <c r="KAJ290" s="29"/>
      <c r="KAK290" s="29"/>
      <c r="KAL290" s="29"/>
      <c r="KAM290" s="29"/>
      <c r="KAN290" s="29"/>
      <c r="KAO290" s="29"/>
      <c r="KAP290" s="29"/>
      <c r="KAQ290" s="29"/>
      <c r="KAR290" s="29"/>
      <c r="KAS290" s="29"/>
      <c r="KAT290" s="29"/>
      <c r="KAU290" s="29"/>
      <c r="KAV290" s="29"/>
      <c r="KAW290" s="29"/>
      <c r="KAX290" s="29"/>
      <c r="KAY290" s="29"/>
      <c r="KAZ290" s="29"/>
      <c r="KBA290" s="29"/>
      <c r="KBB290" s="29"/>
      <c r="KBC290" s="29"/>
      <c r="KBD290" s="29"/>
      <c r="KBE290" s="29"/>
      <c r="KBF290" s="29"/>
      <c r="KBG290" s="29"/>
      <c r="KBH290" s="29"/>
      <c r="KBI290" s="29"/>
      <c r="KBJ290" s="29"/>
      <c r="KBK290" s="29"/>
      <c r="KBL290" s="29"/>
      <c r="KBM290" s="29"/>
      <c r="KBN290" s="29"/>
      <c r="KBO290" s="29"/>
      <c r="KBP290" s="29"/>
      <c r="KBQ290" s="29"/>
      <c r="KBR290" s="29"/>
      <c r="KBS290" s="29"/>
      <c r="KBT290" s="29"/>
      <c r="KBU290" s="29"/>
      <c r="KBV290" s="29"/>
      <c r="KBW290" s="29"/>
      <c r="KBX290" s="29"/>
      <c r="KBY290" s="29"/>
      <c r="KBZ290" s="29"/>
      <c r="KCA290" s="29"/>
      <c r="KCB290" s="29"/>
      <c r="KCC290" s="29"/>
      <c r="KCD290" s="29"/>
      <c r="KCE290" s="29"/>
      <c r="KCF290" s="29"/>
      <c r="KCG290" s="29"/>
      <c r="KCH290" s="29"/>
      <c r="KCI290" s="29"/>
      <c r="KCJ290" s="29"/>
      <c r="KCK290" s="29"/>
      <c r="KCL290" s="29"/>
      <c r="KCM290" s="29"/>
      <c r="KCN290" s="29"/>
      <c r="KCO290" s="29"/>
      <c r="KCP290" s="29"/>
      <c r="KCQ290" s="29"/>
      <c r="KCR290" s="29"/>
      <c r="KCS290" s="29"/>
      <c r="KCT290" s="29"/>
      <c r="KCU290" s="29"/>
      <c r="KCV290" s="29"/>
      <c r="KCW290" s="29"/>
      <c r="KCX290" s="29"/>
      <c r="KCY290" s="29"/>
      <c r="KCZ290" s="29"/>
      <c r="KDA290" s="29"/>
      <c r="KDB290" s="29"/>
      <c r="KDC290" s="29"/>
      <c r="KDD290" s="29"/>
      <c r="KDE290" s="29"/>
      <c r="KDF290" s="29"/>
      <c r="KDG290" s="29"/>
      <c r="KDH290" s="29"/>
      <c r="KDI290" s="29"/>
      <c r="KDJ290" s="29"/>
      <c r="KDK290" s="29"/>
      <c r="KDL290" s="29"/>
      <c r="KDM290" s="29"/>
      <c r="KDN290" s="29"/>
      <c r="KDO290" s="29"/>
      <c r="KDP290" s="29"/>
      <c r="KDQ290" s="29"/>
      <c r="KDR290" s="29"/>
      <c r="KDS290" s="29"/>
      <c r="KDT290" s="29"/>
      <c r="KDU290" s="29"/>
      <c r="KDV290" s="29"/>
      <c r="KDW290" s="29"/>
      <c r="KDX290" s="29"/>
      <c r="KDY290" s="29"/>
      <c r="KDZ290" s="29"/>
      <c r="KEA290" s="29"/>
      <c r="KEB290" s="29"/>
      <c r="KEC290" s="29"/>
      <c r="KED290" s="29"/>
      <c r="KEE290" s="29"/>
      <c r="KEF290" s="29"/>
      <c r="KEG290" s="29"/>
      <c r="KEH290" s="29"/>
      <c r="KEI290" s="29"/>
      <c r="KEJ290" s="29"/>
      <c r="KEK290" s="29"/>
      <c r="KEL290" s="29"/>
      <c r="KEM290" s="29"/>
      <c r="KEN290" s="29"/>
      <c r="KEO290" s="29"/>
      <c r="KEP290" s="29"/>
      <c r="KEQ290" s="29"/>
      <c r="KER290" s="29"/>
      <c r="KES290" s="29"/>
      <c r="KET290" s="29"/>
      <c r="KEU290" s="29"/>
      <c r="KEV290" s="29"/>
      <c r="KEW290" s="29"/>
      <c r="KEX290" s="29"/>
      <c r="KEY290" s="29"/>
      <c r="KEZ290" s="29"/>
      <c r="KFA290" s="29"/>
      <c r="KFB290" s="29"/>
      <c r="KFC290" s="29"/>
      <c r="KFD290" s="29"/>
      <c r="KFE290" s="29"/>
      <c r="KFF290" s="29"/>
      <c r="KFG290" s="29"/>
      <c r="KFH290" s="29"/>
      <c r="KFI290" s="29"/>
      <c r="KFJ290" s="29"/>
      <c r="KFK290" s="29"/>
      <c r="KFL290" s="29"/>
      <c r="KFM290" s="29"/>
      <c r="KFN290" s="29"/>
      <c r="KFO290" s="29"/>
      <c r="KFP290" s="29"/>
      <c r="KFQ290" s="29"/>
      <c r="KFR290" s="29"/>
      <c r="KFS290" s="29"/>
      <c r="KFT290" s="29"/>
      <c r="KFU290" s="29"/>
      <c r="KFV290" s="29"/>
      <c r="KFW290" s="29"/>
      <c r="KFX290" s="29"/>
      <c r="KFY290" s="29"/>
      <c r="KFZ290" s="29"/>
      <c r="KGA290" s="29"/>
      <c r="KGB290" s="29"/>
      <c r="KGC290" s="29"/>
      <c r="KGD290" s="29"/>
      <c r="KGE290" s="29"/>
      <c r="KGF290" s="29"/>
      <c r="KGG290" s="29"/>
      <c r="KGH290" s="29"/>
      <c r="KGI290" s="29"/>
      <c r="KGJ290" s="29"/>
      <c r="KGK290" s="29"/>
      <c r="KGL290" s="29"/>
      <c r="KGM290" s="29"/>
      <c r="KGN290" s="29"/>
      <c r="KGO290" s="29"/>
      <c r="KGP290" s="29"/>
      <c r="KGQ290" s="29"/>
      <c r="KGR290" s="29"/>
      <c r="KGS290" s="29"/>
      <c r="KGT290" s="29"/>
      <c r="KGU290" s="29"/>
      <c r="KGV290" s="29"/>
      <c r="KGW290" s="29"/>
      <c r="KGX290" s="29"/>
      <c r="KGY290" s="29"/>
      <c r="KGZ290" s="29"/>
      <c r="KHA290" s="29"/>
      <c r="KHB290" s="29"/>
      <c r="KHC290" s="29"/>
      <c r="KHD290" s="29"/>
      <c r="KHE290" s="29"/>
      <c r="KHF290" s="29"/>
      <c r="KHG290" s="29"/>
      <c r="KHH290" s="29"/>
      <c r="KHI290" s="29"/>
      <c r="KHJ290" s="29"/>
      <c r="KHK290" s="29"/>
      <c r="KHL290" s="29"/>
      <c r="KHM290" s="29"/>
      <c r="KHN290" s="29"/>
      <c r="KHO290" s="29"/>
      <c r="KHP290" s="29"/>
      <c r="KHQ290" s="29"/>
      <c r="KHR290" s="29"/>
      <c r="KHS290" s="29"/>
      <c r="KHT290" s="29"/>
      <c r="KHU290" s="29"/>
      <c r="KHV290" s="29"/>
      <c r="KHW290" s="29"/>
      <c r="KHX290" s="29"/>
      <c r="KHY290" s="29"/>
      <c r="KHZ290" s="29"/>
      <c r="KIA290" s="29"/>
      <c r="KIB290" s="29"/>
      <c r="KIC290" s="29"/>
      <c r="KID290" s="29"/>
      <c r="KIE290" s="29"/>
      <c r="KIF290" s="29"/>
      <c r="KIG290" s="29"/>
      <c r="KIH290" s="29"/>
      <c r="KII290" s="29"/>
      <c r="KIJ290" s="29"/>
      <c r="KIK290" s="29"/>
      <c r="KIL290" s="29"/>
      <c r="KIM290" s="29"/>
      <c r="KIN290" s="29"/>
      <c r="KIO290" s="29"/>
      <c r="KIP290" s="29"/>
      <c r="KIQ290" s="29"/>
      <c r="KIR290" s="29"/>
      <c r="KIS290" s="29"/>
      <c r="KIT290" s="29"/>
      <c r="KIU290" s="29"/>
      <c r="KIV290" s="29"/>
      <c r="KIW290" s="29"/>
      <c r="KIX290" s="29"/>
      <c r="KIY290" s="29"/>
      <c r="KIZ290" s="29"/>
      <c r="KJA290" s="29"/>
      <c r="KJB290" s="29"/>
      <c r="KJC290" s="29"/>
      <c r="KJD290" s="29"/>
      <c r="KJE290" s="29"/>
      <c r="KJF290" s="29"/>
      <c r="KJG290" s="29"/>
      <c r="KJH290" s="29"/>
      <c r="KJI290" s="29"/>
      <c r="KJJ290" s="29"/>
      <c r="KJK290" s="29"/>
      <c r="KJL290" s="29"/>
      <c r="KJM290" s="29"/>
      <c r="KJN290" s="29"/>
      <c r="KJO290" s="29"/>
      <c r="KJP290" s="29"/>
      <c r="KJQ290" s="29"/>
      <c r="KJR290" s="29"/>
      <c r="KJS290" s="29"/>
      <c r="KJT290" s="29"/>
      <c r="KJU290" s="29"/>
      <c r="KJV290" s="29"/>
      <c r="KJW290" s="29"/>
      <c r="KJX290" s="29"/>
      <c r="KJY290" s="29"/>
      <c r="KJZ290" s="29"/>
      <c r="KKA290" s="29"/>
      <c r="KKB290" s="29"/>
      <c r="KKC290" s="29"/>
      <c r="KKD290" s="29"/>
      <c r="KKE290" s="29"/>
      <c r="KKF290" s="29"/>
      <c r="KKG290" s="29"/>
      <c r="KKH290" s="29"/>
      <c r="KKI290" s="29"/>
      <c r="KKJ290" s="29"/>
      <c r="KKK290" s="29"/>
      <c r="KKL290" s="29"/>
      <c r="KKM290" s="29"/>
      <c r="KKN290" s="29"/>
      <c r="KKO290" s="29"/>
      <c r="KKP290" s="29"/>
      <c r="KKQ290" s="29"/>
      <c r="KKR290" s="29"/>
      <c r="KKS290" s="29"/>
      <c r="KKT290" s="29"/>
      <c r="KKU290" s="29"/>
      <c r="KKV290" s="29"/>
      <c r="KKW290" s="29"/>
      <c r="KKX290" s="29"/>
      <c r="KKY290" s="29"/>
      <c r="KKZ290" s="29"/>
      <c r="KLA290" s="29"/>
      <c r="KLB290" s="29"/>
      <c r="KLC290" s="29"/>
      <c r="KLD290" s="29"/>
      <c r="KLE290" s="29"/>
      <c r="KLF290" s="29"/>
      <c r="KLG290" s="29"/>
      <c r="KLH290" s="29"/>
      <c r="KLI290" s="29"/>
      <c r="KLJ290" s="29"/>
      <c r="KLK290" s="29"/>
      <c r="KLL290" s="29"/>
      <c r="KLM290" s="29"/>
      <c r="KLN290" s="29"/>
      <c r="KLO290" s="29"/>
      <c r="KLP290" s="29"/>
      <c r="KLQ290" s="29"/>
      <c r="KLR290" s="29"/>
      <c r="KLS290" s="29"/>
      <c r="KLT290" s="29"/>
      <c r="KLU290" s="29"/>
      <c r="KLV290" s="29"/>
      <c r="KLW290" s="29"/>
      <c r="KLX290" s="29"/>
      <c r="KLY290" s="29"/>
      <c r="KLZ290" s="29"/>
      <c r="KMA290" s="29"/>
      <c r="KMB290" s="29"/>
      <c r="KMC290" s="29"/>
      <c r="KMD290" s="29"/>
      <c r="KME290" s="29"/>
      <c r="KMF290" s="29"/>
      <c r="KMG290" s="29"/>
      <c r="KMH290" s="29"/>
      <c r="KMI290" s="29"/>
      <c r="KMJ290" s="29"/>
      <c r="KMK290" s="29"/>
      <c r="KML290" s="29"/>
      <c r="KMM290" s="29"/>
      <c r="KMN290" s="29"/>
      <c r="KMO290" s="29"/>
      <c r="KMP290" s="29"/>
      <c r="KMQ290" s="29"/>
      <c r="KMR290" s="29"/>
      <c r="KMS290" s="29"/>
      <c r="KMT290" s="29"/>
      <c r="KMU290" s="29"/>
      <c r="KMV290" s="29"/>
      <c r="KMW290" s="29"/>
      <c r="KMX290" s="29"/>
      <c r="KMY290" s="29"/>
      <c r="KMZ290" s="29"/>
      <c r="KNA290" s="29"/>
      <c r="KNB290" s="29"/>
      <c r="KNC290" s="29"/>
      <c r="KND290" s="29"/>
      <c r="KNE290" s="29"/>
      <c r="KNF290" s="29"/>
      <c r="KNG290" s="29"/>
      <c r="KNH290" s="29"/>
      <c r="KNI290" s="29"/>
      <c r="KNJ290" s="29"/>
      <c r="KNK290" s="29"/>
      <c r="KNL290" s="29"/>
      <c r="KNM290" s="29"/>
      <c r="KNN290" s="29"/>
      <c r="KNO290" s="29"/>
      <c r="KNP290" s="29"/>
      <c r="KNQ290" s="29"/>
      <c r="KNR290" s="29"/>
      <c r="KNS290" s="29"/>
      <c r="KNT290" s="29"/>
      <c r="KNU290" s="29"/>
      <c r="KNV290" s="29"/>
      <c r="KNW290" s="29"/>
      <c r="KNX290" s="29"/>
      <c r="KNY290" s="29"/>
      <c r="KNZ290" s="29"/>
      <c r="KOA290" s="29"/>
      <c r="KOB290" s="29"/>
      <c r="KOC290" s="29"/>
      <c r="KOD290" s="29"/>
      <c r="KOE290" s="29"/>
      <c r="KOF290" s="29"/>
      <c r="KOG290" s="29"/>
      <c r="KOH290" s="29"/>
      <c r="KOI290" s="29"/>
      <c r="KOJ290" s="29"/>
      <c r="KOK290" s="29"/>
      <c r="KOL290" s="29"/>
      <c r="KOM290" s="29"/>
      <c r="KON290" s="29"/>
      <c r="KOO290" s="29"/>
      <c r="KOP290" s="29"/>
      <c r="KOQ290" s="29"/>
      <c r="KOR290" s="29"/>
      <c r="KOS290" s="29"/>
      <c r="KOT290" s="29"/>
      <c r="KOU290" s="29"/>
      <c r="KOV290" s="29"/>
      <c r="KOW290" s="29"/>
      <c r="KOX290" s="29"/>
      <c r="KOY290" s="29"/>
      <c r="KOZ290" s="29"/>
      <c r="KPA290" s="29"/>
      <c r="KPB290" s="29"/>
      <c r="KPC290" s="29"/>
      <c r="KPD290" s="29"/>
      <c r="KPE290" s="29"/>
      <c r="KPF290" s="29"/>
      <c r="KPG290" s="29"/>
      <c r="KPH290" s="29"/>
      <c r="KPI290" s="29"/>
      <c r="KPJ290" s="29"/>
      <c r="KPK290" s="29"/>
      <c r="KPL290" s="29"/>
      <c r="KPM290" s="29"/>
      <c r="KPN290" s="29"/>
      <c r="KPO290" s="29"/>
      <c r="KPP290" s="29"/>
      <c r="KPQ290" s="29"/>
      <c r="KPR290" s="29"/>
      <c r="KPS290" s="29"/>
      <c r="KPT290" s="29"/>
      <c r="KPU290" s="29"/>
      <c r="KPV290" s="29"/>
      <c r="KPW290" s="29"/>
      <c r="KPX290" s="29"/>
      <c r="KPY290" s="29"/>
      <c r="KPZ290" s="29"/>
      <c r="KQA290" s="29"/>
      <c r="KQB290" s="29"/>
      <c r="KQC290" s="29"/>
      <c r="KQD290" s="29"/>
      <c r="KQE290" s="29"/>
      <c r="KQF290" s="29"/>
      <c r="KQG290" s="29"/>
      <c r="KQH290" s="29"/>
      <c r="KQI290" s="29"/>
      <c r="KQJ290" s="29"/>
      <c r="KQK290" s="29"/>
      <c r="KQL290" s="29"/>
      <c r="KQM290" s="29"/>
      <c r="KQN290" s="29"/>
      <c r="KQO290" s="29"/>
      <c r="KQP290" s="29"/>
      <c r="KQQ290" s="29"/>
      <c r="KQR290" s="29"/>
      <c r="KQS290" s="29"/>
      <c r="KQT290" s="29"/>
      <c r="KQU290" s="29"/>
      <c r="KQV290" s="29"/>
      <c r="KQW290" s="29"/>
      <c r="KQX290" s="29"/>
      <c r="KQY290" s="29"/>
      <c r="KQZ290" s="29"/>
      <c r="KRA290" s="29"/>
      <c r="KRB290" s="29"/>
      <c r="KRC290" s="29"/>
      <c r="KRD290" s="29"/>
      <c r="KRE290" s="29"/>
      <c r="KRF290" s="29"/>
      <c r="KRG290" s="29"/>
      <c r="KRH290" s="29"/>
      <c r="KRI290" s="29"/>
      <c r="KRJ290" s="29"/>
      <c r="KRK290" s="29"/>
      <c r="KRL290" s="29"/>
      <c r="KRM290" s="29"/>
      <c r="KRN290" s="29"/>
      <c r="KRO290" s="29"/>
      <c r="KRP290" s="29"/>
      <c r="KRQ290" s="29"/>
      <c r="KRR290" s="29"/>
      <c r="KRS290" s="29"/>
      <c r="KRT290" s="29"/>
      <c r="KRU290" s="29"/>
      <c r="KRV290" s="29"/>
      <c r="KRW290" s="29"/>
      <c r="KRX290" s="29"/>
      <c r="KRY290" s="29"/>
      <c r="KRZ290" s="29"/>
      <c r="KSA290" s="29"/>
      <c r="KSB290" s="29"/>
      <c r="KSC290" s="29"/>
      <c r="KSD290" s="29"/>
      <c r="KSE290" s="29"/>
      <c r="KSF290" s="29"/>
      <c r="KSG290" s="29"/>
      <c r="KSH290" s="29"/>
      <c r="KSI290" s="29"/>
      <c r="KSJ290" s="29"/>
      <c r="KSK290" s="29"/>
      <c r="KSL290" s="29"/>
      <c r="KSM290" s="29"/>
      <c r="KSN290" s="29"/>
      <c r="KSO290" s="29"/>
      <c r="KSP290" s="29"/>
      <c r="KSQ290" s="29"/>
      <c r="KSR290" s="29"/>
      <c r="KSS290" s="29"/>
      <c r="KST290" s="29"/>
      <c r="KSU290" s="29"/>
      <c r="KSV290" s="29"/>
      <c r="KSW290" s="29"/>
      <c r="KSX290" s="29"/>
      <c r="KSY290" s="29"/>
      <c r="KSZ290" s="29"/>
      <c r="KTA290" s="29"/>
      <c r="KTB290" s="29"/>
      <c r="KTC290" s="29"/>
      <c r="KTD290" s="29"/>
      <c r="KTE290" s="29"/>
      <c r="KTF290" s="29"/>
      <c r="KTG290" s="29"/>
      <c r="KTH290" s="29"/>
      <c r="KTI290" s="29"/>
      <c r="KTJ290" s="29"/>
      <c r="KTK290" s="29"/>
      <c r="KTL290" s="29"/>
      <c r="KTM290" s="29"/>
      <c r="KTN290" s="29"/>
      <c r="KTO290" s="29"/>
      <c r="KTP290" s="29"/>
      <c r="KTQ290" s="29"/>
      <c r="KTR290" s="29"/>
      <c r="KTS290" s="29"/>
      <c r="KTT290" s="29"/>
      <c r="KTU290" s="29"/>
      <c r="KTV290" s="29"/>
      <c r="KTW290" s="29"/>
      <c r="KTX290" s="29"/>
      <c r="KTY290" s="29"/>
      <c r="KTZ290" s="29"/>
      <c r="KUA290" s="29"/>
      <c r="KUB290" s="29"/>
      <c r="KUC290" s="29"/>
      <c r="KUD290" s="29"/>
      <c r="KUE290" s="29"/>
      <c r="KUF290" s="29"/>
      <c r="KUG290" s="29"/>
      <c r="KUH290" s="29"/>
      <c r="KUI290" s="29"/>
      <c r="KUJ290" s="29"/>
      <c r="KUK290" s="29"/>
      <c r="KUL290" s="29"/>
      <c r="KUM290" s="29"/>
      <c r="KUN290" s="29"/>
      <c r="KUO290" s="29"/>
      <c r="KUP290" s="29"/>
      <c r="KUQ290" s="29"/>
      <c r="KUR290" s="29"/>
      <c r="KUS290" s="29"/>
      <c r="KUT290" s="29"/>
      <c r="KUU290" s="29"/>
      <c r="KUV290" s="29"/>
      <c r="KUW290" s="29"/>
      <c r="KUX290" s="29"/>
      <c r="KUY290" s="29"/>
      <c r="KUZ290" s="29"/>
      <c r="KVA290" s="29"/>
      <c r="KVB290" s="29"/>
      <c r="KVC290" s="29"/>
      <c r="KVD290" s="29"/>
      <c r="KVE290" s="29"/>
      <c r="KVF290" s="29"/>
      <c r="KVG290" s="29"/>
      <c r="KVH290" s="29"/>
      <c r="KVI290" s="29"/>
      <c r="KVJ290" s="29"/>
      <c r="KVK290" s="29"/>
      <c r="KVL290" s="29"/>
      <c r="KVM290" s="29"/>
      <c r="KVN290" s="29"/>
      <c r="KVO290" s="29"/>
      <c r="KVP290" s="29"/>
      <c r="KVQ290" s="29"/>
      <c r="KVR290" s="29"/>
      <c r="KVS290" s="29"/>
      <c r="KVT290" s="29"/>
      <c r="KVU290" s="29"/>
      <c r="KVV290" s="29"/>
      <c r="KVW290" s="29"/>
      <c r="KVX290" s="29"/>
      <c r="KVY290" s="29"/>
      <c r="KVZ290" s="29"/>
      <c r="KWA290" s="29"/>
      <c r="KWB290" s="29"/>
      <c r="KWC290" s="29"/>
      <c r="KWD290" s="29"/>
      <c r="KWE290" s="29"/>
      <c r="KWF290" s="29"/>
      <c r="KWG290" s="29"/>
      <c r="KWH290" s="29"/>
      <c r="KWI290" s="29"/>
      <c r="KWJ290" s="29"/>
      <c r="KWK290" s="29"/>
      <c r="KWL290" s="29"/>
      <c r="KWM290" s="29"/>
      <c r="KWN290" s="29"/>
      <c r="KWO290" s="29"/>
      <c r="KWP290" s="29"/>
      <c r="KWQ290" s="29"/>
      <c r="KWR290" s="29"/>
      <c r="KWS290" s="29"/>
      <c r="KWT290" s="29"/>
      <c r="KWU290" s="29"/>
      <c r="KWV290" s="29"/>
      <c r="KWW290" s="29"/>
      <c r="KWX290" s="29"/>
      <c r="KWY290" s="29"/>
      <c r="KWZ290" s="29"/>
      <c r="KXA290" s="29"/>
      <c r="KXB290" s="29"/>
      <c r="KXC290" s="29"/>
      <c r="KXD290" s="29"/>
      <c r="KXE290" s="29"/>
      <c r="KXF290" s="29"/>
      <c r="KXG290" s="29"/>
      <c r="KXH290" s="29"/>
      <c r="KXI290" s="29"/>
      <c r="KXJ290" s="29"/>
      <c r="KXK290" s="29"/>
      <c r="KXL290" s="29"/>
      <c r="KXM290" s="29"/>
      <c r="KXN290" s="29"/>
      <c r="KXO290" s="29"/>
      <c r="KXP290" s="29"/>
      <c r="KXQ290" s="29"/>
      <c r="KXR290" s="29"/>
      <c r="KXS290" s="29"/>
      <c r="KXT290" s="29"/>
      <c r="KXU290" s="29"/>
      <c r="KXV290" s="29"/>
      <c r="KXW290" s="29"/>
      <c r="KXX290" s="29"/>
      <c r="KXY290" s="29"/>
      <c r="KXZ290" s="29"/>
      <c r="KYA290" s="29"/>
      <c r="KYB290" s="29"/>
      <c r="KYC290" s="29"/>
      <c r="KYD290" s="29"/>
      <c r="KYE290" s="29"/>
      <c r="KYF290" s="29"/>
      <c r="KYG290" s="29"/>
      <c r="KYH290" s="29"/>
      <c r="KYI290" s="29"/>
      <c r="KYJ290" s="29"/>
      <c r="KYK290" s="29"/>
      <c r="KYL290" s="29"/>
      <c r="KYM290" s="29"/>
      <c r="KYN290" s="29"/>
      <c r="KYO290" s="29"/>
      <c r="KYP290" s="29"/>
      <c r="KYQ290" s="29"/>
      <c r="KYR290" s="29"/>
      <c r="KYS290" s="29"/>
      <c r="KYT290" s="29"/>
      <c r="KYU290" s="29"/>
      <c r="KYV290" s="29"/>
      <c r="KYW290" s="29"/>
      <c r="KYX290" s="29"/>
      <c r="KYY290" s="29"/>
      <c r="KYZ290" s="29"/>
      <c r="KZA290" s="29"/>
      <c r="KZB290" s="29"/>
      <c r="KZC290" s="29"/>
      <c r="KZD290" s="29"/>
      <c r="KZE290" s="29"/>
      <c r="KZF290" s="29"/>
      <c r="KZG290" s="29"/>
      <c r="KZH290" s="29"/>
      <c r="KZI290" s="29"/>
      <c r="KZJ290" s="29"/>
      <c r="KZK290" s="29"/>
      <c r="KZL290" s="29"/>
      <c r="KZM290" s="29"/>
      <c r="KZN290" s="29"/>
      <c r="KZO290" s="29"/>
      <c r="KZP290" s="29"/>
      <c r="KZQ290" s="29"/>
      <c r="KZR290" s="29"/>
      <c r="KZS290" s="29"/>
      <c r="KZT290" s="29"/>
      <c r="KZU290" s="29"/>
      <c r="KZV290" s="29"/>
      <c r="KZW290" s="29"/>
      <c r="KZX290" s="29"/>
      <c r="KZY290" s="29"/>
      <c r="KZZ290" s="29"/>
      <c r="LAA290" s="29"/>
      <c r="LAB290" s="29"/>
      <c r="LAC290" s="29"/>
      <c r="LAD290" s="29"/>
      <c r="LAE290" s="29"/>
      <c r="LAF290" s="29"/>
      <c r="LAG290" s="29"/>
      <c r="LAH290" s="29"/>
      <c r="LAI290" s="29"/>
      <c r="LAJ290" s="29"/>
      <c r="LAK290" s="29"/>
      <c r="LAL290" s="29"/>
      <c r="LAM290" s="29"/>
      <c r="LAN290" s="29"/>
      <c r="LAO290" s="29"/>
      <c r="LAP290" s="29"/>
      <c r="LAQ290" s="29"/>
      <c r="LAR290" s="29"/>
      <c r="LAS290" s="29"/>
      <c r="LAT290" s="29"/>
      <c r="LAU290" s="29"/>
      <c r="LAV290" s="29"/>
      <c r="LAW290" s="29"/>
      <c r="LAX290" s="29"/>
      <c r="LAY290" s="29"/>
      <c r="LAZ290" s="29"/>
      <c r="LBA290" s="29"/>
      <c r="LBB290" s="29"/>
      <c r="LBC290" s="29"/>
      <c r="LBD290" s="29"/>
      <c r="LBE290" s="29"/>
      <c r="LBF290" s="29"/>
      <c r="LBG290" s="29"/>
      <c r="LBH290" s="29"/>
      <c r="LBI290" s="29"/>
      <c r="LBJ290" s="29"/>
      <c r="LBK290" s="29"/>
      <c r="LBL290" s="29"/>
      <c r="LBM290" s="29"/>
      <c r="LBN290" s="29"/>
      <c r="LBO290" s="29"/>
      <c r="LBP290" s="29"/>
      <c r="LBQ290" s="29"/>
      <c r="LBR290" s="29"/>
      <c r="LBS290" s="29"/>
      <c r="LBT290" s="29"/>
      <c r="LBU290" s="29"/>
      <c r="LBV290" s="29"/>
      <c r="LBW290" s="29"/>
      <c r="LBX290" s="29"/>
      <c r="LBY290" s="29"/>
      <c r="LBZ290" s="29"/>
      <c r="LCA290" s="29"/>
      <c r="LCB290" s="29"/>
      <c r="LCC290" s="29"/>
      <c r="LCD290" s="29"/>
      <c r="LCE290" s="29"/>
      <c r="LCF290" s="29"/>
      <c r="LCG290" s="29"/>
      <c r="LCH290" s="29"/>
      <c r="LCI290" s="29"/>
      <c r="LCJ290" s="29"/>
      <c r="LCK290" s="29"/>
      <c r="LCL290" s="29"/>
      <c r="LCM290" s="29"/>
      <c r="LCN290" s="29"/>
      <c r="LCO290" s="29"/>
      <c r="LCP290" s="29"/>
      <c r="LCQ290" s="29"/>
      <c r="LCR290" s="29"/>
      <c r="LCS290" s="29"/>
      <c r="LCT290" s="29"/>
      <c r="LCU290" s="29"/>
      <c r="LCV290" s="29"/>
      <c r="LCW290" s="29"/>
      <c r="LCX290" s="29"/>
      <c r="LCY290" s="29"/>
      <c r="LCZ290" s="29"/>
      <c r="LDA290" s="29"/>
      <c r="LDB290" s="29"/>
      <c r="LDC290" s="29"/>
      <c r="LDD290" s="29"/>
      <c r="LDE290" s="29"/>
      <c r="LDF290" s="29"/>
      <c r="LDG290" s="29"/>
      <c r="LDH290" s="29"/>
      <c r="LDI290" s="29"/>
      <c r="LDJ290" s="29"/>
      <c r="LDK290" s="29"/>
      <c r="LDL290" s="29"/>
      <c r="LDM290" s="29"/>
      <c r="LDN290" s="29"/>
      <c r="LDO290" s="29"/>
      <c r="LDP290" s="29"/>
      <c r="LDQ290" s="29"/>
      <c r="LDR290" s="29"/>
      <c r="LDS290" s="29"/>
      <c r="LDT290" s="29"/>
      <c r="LDU290" s="29"/>
      <c r="LDV290" s="29"/>
      <c r="LDW290" s="29"/>
      <c r="LDX290" s="29"/>
      <c r="LDY290" s="29"/>
      <c r="LDZ290" s="29"/>
      <c r="LEA290" s="29"/>
      <c r="LEB290" s="29"/>
      <c r="LEC290" s="29"/>
      <c r="LED290" s="29"/>
      <c r="LEE290" s="29"/>
      <c r="LEF290" s="29"/>
      <c r="LEG290" s="29"/>
      <c r="LEH290" s="29"/>
      <c r="LEI290" s="29"/>
      <c r="LEJ290" s="29"/>
      <c r="LEK290" s="29"/>
      <c r="LEL290" s="29"/>
      <c r="LEM290" s="29"/>
      <c r="LEN290" s="29"/>
      <c r="LEO290" s="29"/>
      <c r="LEP290" s="29"/>
      <c r="LEQ290" s="29"/>
      <c r="LER290" s="29"/>
      <c r="LES290" s="29"/>
      <c r="LET290" s="29"/>
      <c r="LEU290" s="29"/>
      <c r="LEV290" s="29"/>
      <c r="LEW290" s="29"/>
      <c r="LEX290" s="29"/>
      <c r="LEY290" s="29"/>
      <c r="LEZ290" s="29"/>
      <c r="LFA290" s="29"/>
      <c r="LFB290" s="29"/>
      <c r="LFC290" s="29"/>
      <c r="LFD290" s="29"/>
      <c r="LFE290" s="29"/>
      <c r="LFF290" s="29"/>
      <c r="LFG290" s="29"/>
      <c r="LFH290" s="29"/>
      <c r="LFI290" s="29"/>
      <c r="LFJ290" s="29"/>
      <c r="LFK290" s="29"/>
      <c r="LFL290" s="29"/>
      <c r="LFM290" s="29"/>
      <c r="LFN290" s="29"/>
      <c r="LFO290" s="29"/>
      <c r="LFP290" s="29"/>
      <c r="LFQ290" s="29"/>
      <c r="LFR290" s="29"/>
      <c r="LFS290" s="29"/>
      <c r="LFT290" s="29"/>
      <c r="LFU290" s="29"/>
      <c r="LFV290" s="29"/>
      <c r="LFW290" s="29"/>
      <c r="LFX290" s="29"/>
      <c r="LFY290" s="29"/>
      <c r="LFZ290" s="29"/>
      <c r="LGA290" s="29"/>
      <c r="LGB290" s="29"/>
      <c r="LGC290" s="29"/>
      <c r="LGD290" s="29"/>
      <c r="LGE290" s="29"/>
      <c r="LGF290" s="29"/>
      <c r="LGG290" s="29"/>
      <c r="LGH290" s="29"/>
      <c r="LGI290" s="29"/>
      <c r="LGJ290" s="29"/>
      <c r="LGK290" s="29"/>
      <c r="LGL290" s="29"/>
      <c r="LGM290" s="29"/>
      <c r="LGN290" s="29"/>
      <c r="LGO290" s="29"/>
      <c r="LGP290" s="29"/>
      <c r="LGQ290" s="29"/>
      <c r="LGR290" s="29"/>
      <c r="LGS290" s="29"/>
      <c r="LGT290" s="29"/>
      <c r="LGU290" s="29"/>
      <c r="LGV290" s="29"/>
      <c r="LGW290" s="29"/>
      <c r="LGX290" s="29"/>
      <c r="LGY290" s="29"/>
      <c r="LGZ290" s="29"/>
      <c r="LHA290" s="29"/>
      <c r="LHB290" s="29"/>
      <c r="LHC290" s="29"/>
      <c r="LHD290" s="29"/>
      <c r="LHE290" s="29"/>
      <c r="LHF290" s="29"/>
      <c r="LHG290" s="29"/>
      <c r="LHH290" s="29"/>
      <c r="LHI290" s="29"/>
      <c r="LHJ290" s="29"/>
      <c r="LHK290" s="29"/>
      <c r="LHL290" s="29"/>
      <c r="LHM290" s="29"/>
      <c r="LHN290" s="29"/>
      <c r="LHO290" s="29"/>
      <c r="LHP290" s="29"/>
      <c r="LHQ290" s="29"/>
      <c r="LHR290" s="29"/>
      <c r="LHS290" s="29"/>
      <c r="LHT290" s="29"/>
      <c r="LHU290" s="29"/>
      <c r="LHV290" s="29"/>
      <c r="LHW290" s="29"/>
      <c r="LHX290" s="29"/>
      <c r="LHY290" s="29"/>
      <c r="LHZ290" s="29"/>
      <c r="LIA290" s="29"/>
      <c r="LIB290" s="29"/>
      <c r="LIC290" s="29"/>
      <c r="LID290" s="29"/>
      <c r="LIE290" s="29"/>
      <c r="LIF290" s="29"/>
      <c r="LIG290" s="29"/>
      <c r="LIH290" s="29"/>
      <c r="LII290" s="29"/>
      <c r="LIJ290" s="29"/>
      <c r="LIK290" s="29"/>
      <c r="LIL290" s="29"/>
      <c r="LIM290" s="29"/>
      <c r="LIN290" s="29"/>
      <c r="LIO290" s="29"/>
      <c r="LIP290" s="29"/>
      <c r="LIQ290" s="29"/>
      <c r="LIR290" s="29"/>
      <c r="LIS290" s="29"/>
      <c r="LIT290" s="29"/>
      <c r="LIU290" s="29"/>
      <c r="LIV290" s="29"/>
      <c r="LIW290" s="29"/>
      <c r="LIX290" s="29"/>
      <c r="LIY290" s="29"/>
      <c r="LIZ290" s="29"/>
      <c r="LJA290" s="29"/>
      <c r="LJB290" s="29"/>
      <c r="LJC290" s="29"/>
      <c r="LJD290" s="29"/>
      <c r="LJE290" s="29"/>
      <c r="LJF290" s="29"/>
      <c r="LJG290" s="29"/>
      <c r="LJH290" s="29"/>
      <c r="LJI290" s="29"/>
      <c r="LJJ290" s="29"/>
      <c r="LJK290" s="29"/>
      <c r="LJL290" s="29"/>
      <c r="LJM290" s="29"/>
      <c r="LJN290" s="29"/>
      <c r="LJO290" s="29"/>
      <c r="LJP290" s="29"/>
      <c r="LJQ290" s="29"/>
      <c r="LJR290" s="29"/>
      <c r="LJS290" s="29"/>
      <c r="LJT290" s="29"/>
      <c r="LJU290" s="29"/>
      <c r="LJV290" s="29"/>
      <c r="LJW290" s="29"/>
      <c r="LJX290" s="29"/>
      <c r="LJY290" s="29"/>
      <c r="LJZ290" s="29"/>
      <c r="LKA290" s="29"/>
      <c r="LKB290" s="29"/>
      <c r="LKC290" s="29"/>
      <c r="LKD290" s="29"/>
      <c r="LKE290" s="29"/>
      <c r="LKF290" s="29"/>
      <c r="LKG290" s="29"/>
      <c r="LKH290" s="29"/>
      <c r="LKI290" s="29"/>
      <c r="LKJ290" s="29"/>
      <c r="LKK290" s="29"/>
      <c r="LKL290" s="29"/>
      <c r="LKM290" s="29"/>
      <c r="LKN290" s="29"/>
      <c r="LKO290" s="29"/>
      <c r="LKP290" s="29"/>
      <c r="LKQ290" s="29"/>
      <c r="LKR290" s="29"/>
      <c r="LKS290" s="29"/>
      <c r="LKT290" s="29"/>
      <c r="LKU290" s="29"/>
      <c r="LKV290" s="29"/>
      <c r="LKW290" s="29"/>
      <c r="LKX290" s="29"/>
      <c r="LKY290" s="29"/>
      <c r="LKZ290" s="29"/>
      <c r="LLA290" s="29"/>
      <c r="LLB290" s="29"/>
      <c r="LLC290" s="29"/>
      <c r="LLD290" s="29"/>
      <c r="LLE290" s="29"/>
      <c r="LLF290" s="29"/>
      <c r="LLG290" s="29"/>
      <c r="LLH290" s="29"/>
      <c r="LLI290" s="29"/>
      <c r="LLJ290" s="29"/>
      <c r="LLK290" s="29"/>
      <c r="LLL290" s="29"/>
      <c r="LLM290" s="29"/>
      <c r="LLN290" s="29"/>
      <c r="LLO290" s="29"/>
      <c r="LLP290" s="29"/>
      <c r="LLQ290" s="29"/>
      <c r="LLR290" s="29"/>
      <c r="LLS290" s="29"/>
      <c r="LLT290" s="29"/>
      <c r="LLU290" s="29"/>
      <c r="LLV290" s="29"/>
      <c r="LLW290" s="29"/>
      <c r="LLX290" s="29"/>
      <c r="LLY290" s="29"/>
      <c r="LLZ290" s="29"/>
      <c r="LMA290" s="29"/>
      <c r="LMB290" s="29"/>
      <c r="LMC290" s="29"/>
      <c r="LMD290" s="29"/>
      <c r="LME290" s="29"/>
      <c r="LMF290" s="29"/>
      <c r="LMG290" s="29"/>
      <c r="LMH290" s="29"/>
      <c r="LMI290" s="29"/>
      <c r="LMJ290" s="29"/>
      <c r="LMK290" s="29"/>
      <c r="LML290" s="29"/>
      <c r="LMM290" s="29"/>
      <c r="LMN290" s="29"/>
      <c r="LMO290" s="29"/>
      <c r="LMP290" s="29"/>
      <c r="LMQ290" s="29"/>
      <c r="LMR290" s="29"/>
      <c r="LMS290" s="29"/>
      <c r="LMT290" s="29"/>
      <c r="LMU290" s="29"/>
      <c r="LMV290" s="29"/>
      <c r="LMW290" s="29"/>
      <c r="LMX290" s="29"/>
      <c r="LMY290" s="29"/>
      <c r="LMZ290" s="29"/>
      <c r="LNA290" s="29"/>
      <c r="LNB290" s="29"/>
      <c r="LNC290" s="29"/>
      <c r="LND290" s="29"/>
      <c r="LNE290" s="29"/>
      <c r="LNF290" s="29"/>
      <c r="LNG290" s="29"/>
      <c r="LNH290" s="29"/>
      <c r="LNI290" s="29"/>
      <c r="LNJ290" s="29"/>
      <c r="LNK290" s="29"/>
      <c r="LNL290" s="29"/>
      <c r="LNM290" s="29"/>
      <c r="LNN290" s="29"/>
      <c r="LNO290" s="29"/>
      <c r="LNP290" s="29"/>
      <c r="LNQ290" s="29"/>
      <c r="LNR290" s="29"/>
      <c r="LNS290" s="29"/>
      <c r="LNT290" s="29"/>
      <c r="LNU290" s="29"/>
      <c r="LNV290" s="29"/>
      <c r="LNW290" s="29"/>
      <c r="LNX290" s="29"/>
      <c r="LNY290" s="29"/>
      <c r="LNZ290" s="29"/>
      <c r="LOA290" s="29"/>
      <c r="LOB290" s="29"/>
      <c r="LOC290" s="29"/>
      <c r="LOD290" s="29"/>
      <c r="LOE290" s="29"/>
      <c r="LOF290" s="29"/>
      <c r="LOG290" s="29"/>
      <c r="LOH290" s="29"/>
      <c r="LOI290" s="29"/>
      <c r="LOJ290" s="29"/>
      <c r="LOK290" s="29"/>
      <c r="LOL290" s="29"/>
      <c r="LOM290" s="29"/>
      <c r="LON290" s="29"/>
      <c r="LOO290" s="29"/>
      <c r="LOP290" s="29"/>
      <c r="LOQ290" s="29"/>
      <c r="LOR290" s="29"/>
      <c r="LOS290" s="29"/>
      <c r="LOT290" s="29"/>
      <c r="LOU290" s="29"/>
      <c r="LOV290" s="29"/>
      <c r="LOW290" s="29"/>
      <c r="LOX290" s="29"/>
      <c r="LOY290" s="29"/>
      <c r="LOZ290" s="29"/>
      <c r="LPA290" s="29"/>
      <c r="LPB290" s="29"/>
      <c r="LPC290" s="29"/>
      <c r="LPD290" s="29"/>
      <c r="LPE290" s="29"/>
      <c r="LPF290" s="29"/>
      <c r="LPG290" s="29"/>
      <c r="LPH290" s="29"/>
      <c r="LPI290" s="29"/>
      <c r="LPJ290" s="29"/>
      <c r="LPK290" s="29"/>
      <c r="LPL290" s="29"/>
      <c r="LPM290" s="29"/>
      <c r="LPN290" s="29"/>
      <c r="LPO290" s="29"/>
      <c r="LPP290" s="29"/>
      <c r="LPQ290" s="29"/>
      <c r="LPR290" s="29"/>
      <c r="LPS290" s="29"/>
      <c r="LPT290" s="29"/>
      <c r="LPU290" s="29"/>
      <c r="LPV290" s="29"/>
      <c r="LPW290" s="29"/>
      <c r="LPX290" s="29"/>
      <c r="LPY290" s="29"/>
      <c r="LPZ290" s="29"/>
      <c r="LQA290" s="29"/>
      <c r="LQB290" s="29"/>
      <c r="LQC290" s="29"/>
      <c r="LQD290" s="29"/>
      <c r="LQE290" s="29"/>
      <c r="LQF290" s="29"/>
      <c r="LQG290" s="29"/>
      <c r="LQH290" s="29"/>
      <c r="LQI290" s="29"/>
      <c r="LQJ290" s="29"/>
      <c r="LQK290" s="29"/>
      <c r="LQL290" s="29"/>
      <c r="LQM290" s="29"/>
      <c r="LQN290" s="29"/>
      <c r="LQO290" s="29"/>
      <c r="LQP290" s="29"/>
      <c r="LQQ290" s="29"/>
      <c r="LQR290" s="29"/>
      <c r="LQS290" s="29"/>
      <c r="LQT290" s="29"/>
      <c r="LQU290" s="29"/>
      <c r="LQV290" s="29"/>
      <c r="LQW290" s="29"/>
      <c r="LQX290" s="29"/>
      <c r="LQY290" s="29"/>
      <c r="LQZ290" s="29"/>
      <c r="LRA290" s="29"/>
      <c r="LRB290" s="29"/>
      <c r="LRC290" s="29"/>
      <c r="LRD290" s="29"/>
      <c r="LRE290" s="29"/>
      <c r="LRF290" s="29"/>
      <c r="LRG290" s="29"/>
      <c r="LRH290" s="29"/>
      <c r="LRI290" s="29"/>
      <c r="LRJ290" s="29"/>
      <c r="LRK290" s="29"/>
      <c r="LRL290" s="29"/>
      <c r="LRM290" s="29"/>
      <c r="LRN290" s="29"/>
      <c r="LRO290" s="29"/>
      <c r="LRP290" s="29"/>
      <c r="LRQ290" s="29"/>
      <c r="LRR290" s="29"/>
      <c r="LRS290" s="29"/>
      <c r="LRT290" s="29"/>
      <c r="LRU290" s="29"/>
      <c r="LRV290" s="29"/>
      <c r="LRW290" s="29"/>
      <c r="LRX290" s="29"/>
      <c r="LRY290" s="29"/>
      <c r="LRZ290" s="29"/>
      <c r="LSA290" s="29"/>
      <c r="LSB290" s="29"/>
      <c r="LSC290" s="29"/>
      <c r="LSD290" s="29"/>
      <c r="LSE290" s="29"/>
      <c r="LSF290" s="29"/>
      <c r="LSG290" s="29"/>
      <c r="LSH290" s="29"/>
      <c r="LSI290" s="29"/>
      <c r="LSJ290" s="29"/>
      <c r="LSK290" s="29"/>
      <c r="LSL290" s="29"/>
      <c r="LSM290" s="29"/>
      <c r="LSN290" s="29"/>
      <c r="LSO290" s="29"/>
      <c r="LSP290" s="29"/>
      <c r="LSQ290" s="29"/>
      <c r="LSR290" s="29"/>
      <c r="LSS290" s="29"/>
      <c r="LST290" s="29"/>
      <c r="LSU290" s="29"/>
      <c r="LSV290" s="29"/>
      <c r="LSW290" s="29"/>
      <c r="LSX290" s="29"/>
      <c r="LSY290" s="29"/>
      <c r="LSZ290" s="29"/>
      <c r="LTA290" s="29"/>
      <c r="LTB290" s="29"/>
      <c r="LTC290" s="29"/>
      <c r="LTD290" s="29"/>
      <c r="LTE290" s="29"/>
      <c r="LTF290" s="29"/>
      <c r="LTG290" s="29"/>
      <c r="LTH290" s="29"/>
      <c r="LTI290" s="29"/>
      <c r="LTJ290" s="29"/>
      <c r="LTK290" s="29"/>
      <c r="LTL290" s="29"/>
      <c r="LTM290" s="29"/>
      <c r="LTN290" s="29"/>
      <c r="LTO290" s="29"/>
      <c r="LTP290" s="29"/>
      <c r="LTQ290" s="29"/>
      <c r="LTR290" s="29"/>
      <c r="LTS290" s="29"/>
      <c r="LTT290" s="29"/>
      <c r="LTU290" s="29"/>
      <c r="LTV290" s="29"/>
      <c r="LTW290" s="29"/>
      <c r="LTX290" s="29"/>
      <c r="LTY290" s="29"/>
      <c r="LTZ290" s="29"/>
      <c r="LUA290" s="29"/>
      <c r="LUB290" s="29"/>
      <c r="LUC290" s="29"/>
      <c r="LUD290" s="29"/>
      <c r="LUE290" s="29"/>
      <c r="LUF290" s="29"/>
      <c r="LUG290" s="29"/>
      <c r="LUH290" s="29"/>
      <c r="LUI290" s="29"/>
      <c r="LUJ290" s="29"/>
      <c r="LUK290" s="29"/>
      <c r="LUL290" s="29"/>
      <c r="LUM290" s="29"/>
      <c r="LUN290" s="29"/>
      <c r="LUO290" s="29"/>
      <c r="LUP290" s="29"/>
      <c r="LUQ290" s="29"/>
      <c r="LUR290" s="29"/>
      <c r="LUS290" s="29"/>
      <c r="LUT290" s="29"/>
      <c r="LUU290" s="29"/>
      <c r="LUV290" s="29"/>
      <c r="LUW290" s="29"/>
      <c r="LUX290" s="29"/>
      <c r="LUY290" s="29"/>
      <c r="LUZ290" s="29"/>
      <c r="LVA290" s="29"/>
      <c r="LVB290" s="29"/>
      <c r="LVC290" s="29"/>
      <c r="LVD290" s="29"/>
      <c r="LVE290" s="29"/>
      <c r="LVF290" s="29"/>
      <c r="LVG290" s="29"/>
      <c r="LVH290" s="29"/>
      <c r="LVI290" s="29"/>
      <c r="LVJ290" s="29"/>
      <c r="LVK290" s="29"/>
      <c r="LVL290" s="29"/>
      <c r="LVM290" s="29"/>
      <c r="LVN290" s="29"/>
      <c r="LVO290" s="29"/>
      <c r="LVP290" s="29"/>
      <c r="LVQ290" s="29"/>
      <c r="LVR290" s="29"/>
      <c r="LVS290" s="29"/>
      <c r="LVT290" s="29"/>
      <c r="LVU290" s="29"/>
      <c r="LVV290" s="29"/>
      <c r="LVW290" s="29"/>
      <c r="LVX290" s="29"/>
      <c r="LVY290" s="29"/>
      <c r="LVZ290" s="29"/>
      <c r="LWA290" s="29"/>
      <c r="LWB290" s="29"/>
      <c r="LWC290" s="29"/>
      <c r="LWD290" s="29"/>
      <c r="LWE290" s="29"/>
      <c r="LWF290" s="29"/>
      <c r="LWG290" s="29"/>
      <c r="LWH290" s="29"/>
      <c r="LWI290" s="29"/>
      <c r="LWJ290" s="29"/>
      <c r="LWK290" s="29"/>
      <c r="LWL290" s="29"/>
      <c r="LWM290" s="29"/>
      <c r="LWN290" s="29"/>
      <c r="LWO290" s="29"/>
      <c r="LWP290" s="29"/>
      <c r="LWQ290" s="29"/>
      <c r="LWR290" s="29"/>
      <c r="LWS290" s="29"/>
      <c r="LWT290" s="29"/>
      <c r="LWU290" s="29"/>
      <c r="LWV290" s="29"/>
      <c r="LWW290" s="29"/>
      <c r="LWX290" s="29"/>
      <c r="LWY290" s="29"/>
      <c r="LWZ290" s="29"/>
      <c r="LXA290" s="29"/>
      <c r="LXB290" s="29"/>
      <c r="LXC290" s="29"/>
      <c r="LXD290" s="29"/>
      <c r="LXE290" s="29"/>
      <c r="LXF290" s="29"/>
      <c r="LXG290" s="29"/>
      <c r="LXH290" s="29"/>
      <c r="LXI290" s="29"/>
      <c r="LXJ290" s="29"/>
      <c r="LXK290" s="29"/>
      <c r="LXL290" s="29"/>
      <c r="LXM290" s="29"/>
      <c r="LXN290" s="29"/>
      <c r="LXO290" s="29"/>
      <c r="LXP290" s="29"/>
      <c r="LXQ290" s="29"/>
      <c r="LXR290" s="29"/>
      <c r="LXS290" s="29"/>
      <c r="LXT290" s="29"/>
      <c r="LXU290" s="29"/>
      <c r="LXV290" s="29"/>
      <c r="LXW290" s="29"/>
      <c r="LXX290" s="29"/>
      <c r="LXY290" s="29"/>
      <c r="LXZ290" s="29"/>
      <c r="LYA290" s="29"/>
      <c r="LYB290" s="29"/>
      <c r="LYC290" s="29"/>
      <c r="LYD290" s="29"/>
      <c r="LYE290" s="29"/>
      <c r="LYF290" s="29"/>
      <c r="LYG290" s="29"/>
      <c r="LYH290" s="29"/>
      <c r="LYI290" s="29"/>
      <c r="LYJ290" s="29"/>
      <c r="LYK290" s="29"/>
      <c r="LYL290" s="29"/>
      <c r="LYM290" s="29"/>
      <c r="LYN290" s="29"/>
      <c r="LYO290" s="29"/>
      <c r="LYP290" s="29"/>
      <c r="LYQ290" s="29"/>
      <c r="LYR290" s="29"/>
      <c r="LYS290" s="29"/>
      <c r="LYT290" s="29"/>
      <c r="LYU290" s="29"/>
      <c r="LYV290" s="29"/>
      <c r="LYW290" s="29"/>
      <c r="LYX290" s="29"/>
      <c r="LYY290" s="29"/>
      <c r="LYZ290" s="29"/>
      <c r="LZA290" s="29"/>
      <c r="LZB290" s="29"/>
      <c r="LZC290" s="29"/>
      <c r="LZD290" s="29"/>
      <c r="LZE290" s="29"/>
      <c r="LZF290" s="29"/>
      <c r="LZG290" s="29"/>
      <c r="LZH290" s="29"/>
      <c r="LZI290" s="29"/>
      <c r="LZJ290" s="29"/>
      <c r="LZK290" s="29"/>
      <c r="LZL290" s="29"/>
      <c r="LZM290" s="29"/>
      <c r="LZN290" s="29"/>
      <c r="LZO290" s="29"/>
      <c r="LZP290" s="29"/>
      <c r="LZQ290" s="29"/>
      <c r="LZR290" s="29"/>
      <c r="LZS290" s="29"/>
      <c r="LZT290" s="29"/>
      <c r="LZU290" s="29"/>
      <c r="LZV290" s="29"/>
      <c r="LZW290" s="29"/>
      <c r="LZX290" s="29"/>
      <c r="LZY290" s="29"/>
      <c r="LZZ290" s="29"/>
      <c r="MAA290" s="29"/>
      <c r="MAB290" s="29"/>
      <c r="MAC290" s="29"/>
      <c r="MAD290" s="29"/>
      <c r="MAE290" s="29"/>
      <c r="MAF290" s="29"/>
      <c r="MAG290" s="29"/>
      <c r="MAH290" s="29"/>
      <c r="MAI290" s="29"/>
      <c r="MAJ290" s="29"/>
      <c r="MAK290" s="29"/>
      <c r="MAL290" s="29"/>
      <c r="MAM290" s="29"/>
      <c r="MAN290" s="29"/>
      <c r="MAO290" s="29"/>
      <c r="MAP290" s="29"/>
      <c r="MAQ290" s="29"/>
      <c r="MAR290" s="29"/>
      <c r="MAS290" s="29"/>
      <c r="MAT290" s="29"/>
      <c r="MAU290" s="29"/>
      <c r="MAV290" s="29"/>
      <c r="MAW290" s="29"/>
      <c r="MAX290" s="29"/>
      <c r="MAY290" s="29"/>
      <c r="MAZ290" s="29"/>
      <c r="MBA290" s="29"/>
      <c r="MBB290" s="29"/>
      <c r="MBC290" s="29"/>
      <c r="MBD290" s="29"/>
      <c r="MBE290" s="29"/>
      <c r="MBF290" s="29"/>
      <c r="MBG290" s="29"/>
      <c r="MBH290" s="29"/>
      <c r="MBI290" s="29"/>
      <c r="MBJ290" s="29"/>
      <c r="MBK290" s="29"/>
      <c r="MBL290" s="29"/>
      <c r="MBM290" s="29"/>
      <c r="MBN290" s="29"/>
      <c r="MBO290" s="29"/>
      <c r="MBP290" s="29"/>
      <c r="MBQ290" s="29"/>
      <c r="MBR290" s="29"/>
      <c r="MBS290" s="29"/>
      <c r="MBT290" s="29"/>
      <c r="MBU290" s="29"/>
      <c r="MBV290" s="29"/>
      <c r="MBW290" s="29"/>
      <c r="MBX290" s="29"/>
      <c r="MBY290" s="29"/>
      <c r="MBZ290" s="29"/>
      <c r="MCA290" s="29"/>
      <c r="MCB290" s="29"/>
      <c r="MCC290" s="29"/>
      <c r="MCD290" s="29"/>
      <c r="MCE290" s="29"/>
      <c r="MCF290" s="29"/>
      <c r="MCG290" s="29"/>
      <c r="MCH290" s="29"/>
      <c r="MCI290" s="29"/>
      <c r="MCJ290" s="29"/>
      <c r="MCK290" s="29"/>
      <c r="MCL290" s="29"/>
      <c r="MCM290" s="29"/>
      <c r="MCN290" s="29"/>
      <c r="MCO290" s="29"/>
      <c r="MCP290" s="29"/>
      <c r="MCQ290" s="29"/>
      <c r="MCR290" s="29"/>
      <c r="MCS290" s="29"/>
      <c r="MCT290" s="29"/>
      <c r="MCU290" s="29"/>
      <c r="MCV290" s="29"/>
      <c r="MCW290" s="29"/>
      <c r="MCX290" s="29"/>
      <c r="MCY290" s="29"/>
      <c r="MCZ290" s="29"/>
      <c r="MDA290" s="29"/>
      <c r="MDB290" s="29"/>
      <c r="MDC290" s="29"/>
      <c r="MDD290" s="29"/>
      <c r="MDE290" s="29"/>
      <c r="MDF290" s="29"/>
      <c r="MDG290" s="29"/>
      <c r="MDH290" s="29"/>
      <c r="MDI290" s="29"/>
      <c r="MDJ290" s="29"/>
      <c r="MDK290" s="29"/>
      <c r="MDL290" s="29"/>
      <c r="MDM290" s="29"/>
      <c r="MDN290" s="29"/>
      <c r="MDO290" s="29"/>
      <c r="MDP290" s="29"/>
      <c r="MDQ290" s="29"/>
      <c r="MDR290" s="29"/>
      <c r="MDS290" s="29"/>
      <c r="MDT290" s="29"/>
      <c r="MDU290" s="29"/>
      <c r="MDV290" s="29"/>
      <c r="MDW290" s="29"/>
      <c r="MDX290" s="29"/>
      <c r="MDY290" s="29"/>
      <c r="MDZ290" s="29"/>
      <c r="MEA290" s="29"/>
      <c r="MEB290" s="29"/>
      <c r="MEC290" s="29"/>
      <c r="MED290" s="29"/>
      <c r="MEE290" s="29"/>
      <c r="MEF290" s="29"/>
      <c r="MEG290" s="29"/>
      <c r="MEH290" s="29"/>
      <c r="MEI290" s="29"/>
      <c r="MEJ290" s="29"/>
      <c r="MEK290" s="29"/>
      <c r="MEL290" s="29"/>
      <c r="MEM290" s="29"/>
      <c r="MEN290" s="29"/>
      <c r="MEO290" s="29"/>
      <c r="MEP290" s="29"/>
      <c r="MEQ290" s="29"/>
      <c r="MER290" s="29"/>
      <c r="MES290" s="29"/>
      <c r="MET290" s="29"/>
      <c r="MEU290" s="29"/>
      <c r="MEV290" s="29"/>
      <c r="MEW290" s="29"/>
      <c r="MEX290" s="29"/>
      <c r="MEY290" s="29"/>
      <c r="MEZ290" s="29"/>
      <c r="MFA290" s="29"/>
      <c r="MFB290" s="29"/>
      <c r="MFC290" s="29"/>
      <c r="MFD290" s="29"/>
      <c r="MFE290" s="29"/>
      <c r="MFF290" s="29"/>
      <c r="MFG290" s="29"/>
      <c r="MFH290" s="29"/>
      <c r="MFI290" s="29"/>
      <c r="MFJ290" s="29"/>
      <c r="MFK290" s="29"/>
      <c r="MFL290" s="29"/>
      <c r="MFM290" s="29"/>
      <c r="MFN290" s="29"/>
      <c r="MFO290" s="29"/>
      <c r="MFP290" s="29"/>
      <c r="MFQ290" s="29"/>
      <c r="MFR290" s="29"/>
      <c r="MFS290" s="29"/>
      <c r="MFT290" s="29"/>
      <c r="MFU290" s="29"/>
      <c r="MFV290" s="29"/>
      <c r="MFW290" s="29"/>
      <c r="MFX290" s="29"/>
      <c r="MFY290" s="29"/>
      <c r="MFZ290" s="29"/>
      <c r="MGA290" s="29"/>
      <c r="MGB290" s="29"/>
      <c r="MGC290" s="29"/>
      <c r="MGD290" s="29"/>
      <c r="MGE290" s="29"/>
      <c r="MGF290" s="29"/>
      <c r="MGG290" s="29"/>
      <c r="MGH290" s="29"/>
      <c r="MGI290" s="29"/>
      <c r="MGJ290" s="29"/>
      <c r="MGK290" s="29"/>
      <c r="MGL290" s="29"/>
      <c r="MGM290" s="29"/>
      <c r="MGN290" s="29"/>
      <c r="MGO290" s="29"/>
      <c r="MGP290" s="29"/>
      <c r="MGQ290" s="29"/>
      <c r="MGR290" s="29"/>
      <c r="MGS290" s="29"/>
      <c r="MGT290" s="29"/>
      <c r="MGU290" s="29"/>
      <c r="MGV290" s="29"/>
      <c r="MGW290" s="29"/>
      <c r="MGX290" s="29"/>
      <c r="MGY290" s="29"/>
      <c r="MGZ290" s="29"/>
      <c r="MHA290" s="29"/>
      <c r="MHB290" s="29"/>
      <c r="MHC290" s="29"/>
      <c r="MHD290" s="29"/>
      <c r="MHE290" s="29"/>
      <c r="MHF290" s="29"/>
      <c r="MHG290" s="29"/>
      <c r="MHH290" s="29"/>
      <c r="MHI290" s="29"/>
      <c r="MHJ290" s="29"/>
      <c r="MHK290" s="29"/>
      <c r="MHL290" s="29"/>
      <c r="MHM290" s="29"/>
      <c r="MHN290" s="29"/>
      <c r="MHO290" s="29"/>
      <c r="MHP290" s="29"/>
      <c r="MHQ290" s="29"/>
      <c r="MHR290" s="29"/>
      <c r="MHS290" s="29"/>
      <c r="MHT290" s="29"/>
      <c r="MHU290" s="29"/>
      <c r="MHV290" s="29"/>
      <c r="MHW290" s="29"/>
      <c r="MHX290" s="29"/>
      <c r="MHY290" s="29"/>
      <c r="MHZ290" s="29"/>
      <c r="MIA290" s="29"/>
      <c r="MIB290" s="29"/>
      <c r="MIC290" s="29"/>
      <c r="MID290" s="29"/>
      <c r="MIE290" s="29"/>
      <c r="MIF290" s="29"/>
      <c r="MIG290" s="29"/>
      <c r="MIH290" s="29"/>
      <c r="MII290" s="29"/>
      <c r="MIJ290" s="29"/>
      <c r="MIK290" s="29"/>
      <c r="MIL290" s="29"/>
      <c r="MIM290" s="29"/>
      <c r="MIN290" s="29"/>
      <c r="MIO290" s="29"/>
      <c r="MIP290" s="29"/>
      <c r="MIQ290" s="29"/>
      <c r="MIR290" s="29"/>
      <c r="MIS290" s="29"/>
      <c r="MIT290" s="29"/>
      <c r="MIU290" s="29"/>
      <c r="MIV290" s="29"/>
      <c r="MIW290" s="29"/>
      <c r="MIX290" s="29"/>
      <c r="MIY290" s="29"/>
      <c r="MIZ290" s="29"/>
      <c r="MJA290" s="29"/>
      <c r="MJB290" s="29"/>
      <c r="MJC290" s="29"/>
      <c r="MJD290" s="29"/>
      <c r="MJE290" s="29"/>
      <c r="MJF290" s="29"/>
      <c r="MJG290" s="29"/>
      <c r="MJH290" s="29"/>
      <c r="MJI290" s="29"/>
      <c r="MJJ290" s="29"/>
      <c r="MJK290" s="29"/>
      <c r="MJL290" s="29"/>
      <c r="MJM290" s="29"/>
      <c r="MJN290" s="29"/>
      <c r="MJO290" s="29"/>
      <c r="MJP290" s="29"/>
      <c r="MJQ290" s="29"/>
      <c r="MJR290" s="29"/>
      <c r="MJS290" s="29"/>
      <c r="MJT290" s="29"/>
      <c r="MJU290" s="29"/>
      <c r="MJV290" s="29"/>
      <c r="MJW290" s="29"/>
      <c r="MJX290" s="29"/>
      <c r="MJY290" s="29"/>
      <c r="MJZ290" s="29"/>
      <c r="MKA290" s="29"/>
      <c r="MKB290" s="29"/>
      <c r="MKC290" s="29"/>
      <c r="MKD290" s="29"/>
      <c r="MKE290" s="29"/>
      <c r="MKF290" s="29"/>
      <c r="MKG290" s="29"/>
      <c r="MKH290" s="29"/>
      <c r="MKI290" s="29"/>
      <c r="MKJ290" s="29"/>
      <c r="MKK290" s="29"/>
      <c r="MKL290" s="29"/>
      <c r="MKM290" s="29"/>
      <c r="MKN290" s="29"/>
      <c r="MKO290" s="29"/>
      <c r="MKP290" s="29"/>
      <c r="MKQ290" s="29"/>
      <c r="MKR290" s="29"/>
      <c r="MKS290" s="29"/>
      <c r="MKT290" s="29"/>
      <c r="MKU290" s="29"/>
      <c r="MKV290" s="29"/>
      <c r="MKW290" s="29"/>
      <c r="MKX290" s="29"/>
      <c r="MKY290" s="29"/>
      <c r="MKZ290" s="29"/>
      <c r="MLA290" s="29"/>
      <c r="MLB290" s="29"/>
      <c r="MLC290" s="29"/>
      <c r="MLD290" s="29"/>
      <c r="MLE290" s="29"/>
      <c r="MLF290" s="29"/>
      <c r="MLG290" s="29"/>
      <c r="MLH290" s="29"/>
      <c r="MLI290" s="29"/>
      <c r="MLJ290" s="29"/>
      <c r="MLK290" s="29"/>
      <c r="MLL290" s="29"/>
      <c r="MLM290" s="29"/>
      <c r="MLN290" s="29"/>
      <c r="MLO290" s="29"/>
      <c r="MLP290" s="29"/>
      <c r="MLQ290" s="29"/>
      <c r="MLR290" s="29"/>
      <c r="MLS290" s="29"/>
      <c r="MLT290" s="29"/>
      <c r="MLU290" s="29"/>
      <c r="MLV290" s="29"/>
      <c r="MLW290" s="29"/>
      <c r="MLX290" s="29"/>
      <c r="MLY290" s="29"/>
      <c r="MLZ290" s="29"/>
      <c r="MMA290" s="29"/>
      <c r="MMB290" s="29"/>
      <c r="MMC290" s="29"/>
      <c r="MMD290" s="29"/>
      <c r="MME290" s="29"/>
      <c r="MMF290" s="29"/>
      <c r="MMG290" s="29"/>
      <c r="MMH290" s="29"/>
      <c r="MMI290" s="29"/>
      <c r="MMJ290" s="29"/>
      <c r="MMK290" s="29"/>
      <c r="MML290" s="29"/>
      <c r="MMM290" s="29"/>
      <c r="MMN290" s="29"/>
      <c r="MMO290" s="29"/>
      <c r="MMP290" s="29"/>
      <c r="MMQ290" s="29"/>
      <c r="MMR290" s="29"/>
      <c r="MMS290" s="29"/>
      <c r="MMT290" s="29"/>
      <c r="MMU290" s="29"/>
      <c r="MMV290" s="29"/>
      <c r="MMW290" s="29"/>
      <c r="MMX290" s="29"/>
      <c r="MMY290" s="29"/>
      <c r="MMZ290" s="29"/>
      <c r="MNA290" s="29"/>
      <c r="MNB290" s="29"/>
      <c r="MNC290" s="29"/>
      <c r="MND290" s="29"/>
      <c r="MNE290" s="29"/>
      <c r="MNF290" s="29"/>
      <c r="MNG290" s="29"/>
      <c r="MNH290" s="29"/>
      <c r="MNI290" s="29"/>
      <c r="MNJ290" s="29"/>
      <c r="MNK290" s="29"/>
      <c r="MNL290" s="29"/>
      <c r="MNM290" s="29"/>
      <c r="MNN290" s="29"/>
      <c r="MNO290" s="29"/>
      <c r="MNP290" s="29"/>
      <c r="MNQ290" s="29"/>
      <c r="MNR290" s="29"/>
      <c r="MNS290" s="29"/>
      <c r="MNT290" s="29"/>
      <c r="MNU290" s="29"/>
      <c r="MNV290" s="29"/>
      <c r="MNW290" s="29"/>
      <c r="MNX290" s="29"/>
      <c r="MNY290" s="29"/>
      <c r="MNZ290" s="29"/>
      <c r="MOA290" s="29"/>
      <c r="MOB290" s="29"/>
      <c r="MOC290" s="29"/>
      <c r="MOD290" s="29"/>
      <c r="MOE290" s="29"/>
      <c r="MOF290" s="29"/>
      <c r="MOG290" s="29"/>
      <c r="MOH290" s="29"/>
      <c r="MOI290" s="29"/>
      <c r="MOJ290" s="29"/>
      <c r="MOK290" s="29"/>
      <c r="MOL290" s="29"/>
      <c r="MOM290" s="29"/>
      <c r="MON290" s="29"/>
      <c r="MOO290" s="29"/>
      <c r="MOP290" s="29"/>
      <c r="MOQ290" s="29"/>
      <c r="MOR290" s="29"/>
      <c r="MOS290" s="29"/>
      <c r="MOT290" s="29"/>
      <c r="MOU290" s="29"/>
      <c r="MOV290" s="29"/>
      <c r="MOW290" s="29"/>
      <c r="MOX290" s="29"/>
      <c r="MOY290" s="29"/>
      <c r="MOZ290" s="29"/>
      <c r="MPA290" s="29"/>
      <c r="MPB290" s="29"/>
      <c r="MPC290" s="29"/>
      <c r="MPD290" s="29"/>
      <c r="MPE290" s="29"/>
      <c r="MPF290" s="29"/>
      <c r="MPG290" s="29"/>
      <c r="MPH290" s="29"/>
      <c r="MPI290" s="29"/>
      <c r="MPJ290" s="29"/>
      <c r="MPK290" s="29"/>
      <c r="MPL290" s="29"/>
      <c r="MPM290" s="29"/>
      <c r="MPN290" s="29"/>
      <c r="MPO290" s="29"/>
      <c r="MPP290" s="29"/>
      <c r="MPQ290" s="29"/>
      <c r="MPR290" s="29"/>
      <c r="MPS290" s="29"/>
      <c r="MPT290" s="29"/>
      <c r="MPU290" s="29"/>
      <c r="MPV290" s="29"/>
      <c r="MPW290" s="29"/>
      <c r="MPX290" s="29"/>
      <c r="MPY290" s="29"/>
      <c r="MPZ290" s="29"/>
      <c r="MQA290" s="29"/>
      <c r="MQB290" s="29"/>
      <c r="MQC290" s="29"/>
      <c r="MQD290" s="29"/>
      <c r="MQE290" s="29"/>
      <c r="MQF290" s="29"/>
      <c r="MQG290" s="29"/>
      <c r="MQH290" s="29"/>
      <c r="MQI290" s="29"/>
      <c r="MQJ290" s="29"/>
      <c r="MQK290" s="29"/>
      <c r="MQL290" s="29"/>
      <c r="MQM290" s="29"/>
      <c r="MQN290" s="29"/>
      <c r="MQO290" s="29"/>
      <c r="MQP290" s="29"/>
      <c r="MQQ290" s="29"/>
      <c r="MQR290" s="29"/>
      <c r="MQS290" s="29"/>
      <c r="MQT290" s="29"/>
      <c r="MQU290" s="29"/>
      <c r="MQV290" s="29"/>
      <c r="MQW290" s="29"/>
      <c r="MQX290" s="29"/>
      <c r="MQY290" s="29"/>
      <c r="MQZ290" s="29"/>
      <c r="MRA290" s="29"/>
      <c r="MRB290" s="29"/>
      <c r="MRC290" s="29"/>
      <c r="MRD290" s="29"/>
      <c r="MRE290" s="29"/>
      <c r="MRF290" s="29"/>
      <c r="MRG290" s="29"/>
      <c r="MRH290" s="29"/>
      <c r="MRI290" s="29"/>
      <c r="MRJ290" s="29"/>
      <c r="MRK290" s="29"/>
      <c r="MRL290" s="29"/>
      <c r="MRM290" s="29"/>
      <c r="MRN290" s="29"/>
      <c r="MRO290" s="29"/>
      <c r="MRP290" s="29"/>
      <c r="MRQ290" s="29"/>
      <c r="MRR290" s="29"/>
      <c r="MRS290" s="29"/>
      <c r="MRT290" s="29"/>
      <c r="MRU290" s="29"/>
      <c r="MRV290" s="29"/>
      <c r="MRW290" s="29"/>
      <c r="MRX290" s="29"/>
      <c r="MRY290" s="29"/>
      <c r="MRZ290" s="29"/>
      <c r="MSA290" s="29"/>
      <c r="MSB290" s="29"/>
      <c r="MSC290" s="29"/>
      <c r="MSD290" s="29"/>
      <c r="MSE290" s="29"/>
      <c r="MSF290" s="29"/>
      <c r="MSG290" s="29"/>
      <c r="MSH290" s="29"/>
      <c r="MSI290" s="29"/>
      <c r="MSJ290" s="29"/>
      <c r="MSK290" s="29"/>
      <c r="MSL290" s="29"/>
      <c r="MSM290" s="29"/>
      <c r="MSN290" s="29"/>
      <c r="MSO290" s="29"/>
      <c r="MSP290" s="29"/>
      <c r="MSQ290" s="29"/>
      <c r="MSR290" s="29"/>
      <c r="MSS290" s="29"/>
      <c r="MST290" s="29"/>
      <c r="MSU290" s="29"/>
      <c r="MSV290" s="29"/>
      <c r="MSW290" s="29"/>
      <c r="MSX290" s="29"/>
      <c r="MSY290" s="29"/>
      <c r="MSZ290" s="29"/>
      <c r="MTA290" s="29"/>
      <c r="MTB290" s="29"/>
      <c r="MTC290" s="29"/>
      <c r="MTD290" s="29"/>
      <c r="MTE290" s="29"/>
      <c r="MTF290" s="29"/>
      <c r="MTG290" s="29"/>
      <c r="MTH290" s="29"/>
      <c r="MTI290" s="29"/>
      <c r="MTJ290" s="29"/>
      <c r="MTK290" s="29"/>
      <c r="MTL290" s="29"/>
      <c r="MTM290" s="29"/>
      <c r="MTN290" s="29"/>
      <c r="MTO290" s="29"/>
      <c r="MTP290" s="29"/>
      <c r="MTQ290" s="29"/>
      <c r="MTR290" s="29"/>
      <c r="MTS290" s="29"/>
      <c r="MTT290" s="29"/>
      <c r="MTU290" s="29"/>
      <c r="MTV290" s="29"/>
      <c r="MTW290" s="29"/>
      <c r="MTX290" s="29"/>
      <c r="MTY290" s="29"/>
      <c r="MTZ290" s="29"/>
      <c r="MUA290" s="29"/>
      <c r="MUB290" s="29"/>
      <c r="MUC290" s="29"/>
      <c r="MUD290" s="29"/>
      <c r="MUE290" s="29"/>
      <c r="MUF290" s="29"/>
      <c r="MUG290" s="29"/>
      <c r="MUH290" s="29"/>
      <c r="MUI290" s="29"/>
      <c r="MUJ290" s="29"/>
      <c r="MUK290" s="29"/>
      <c r="MUL290" s="29"/>
      <c r="MUM290" s="29"/>
      <c r="MUN290" s="29"/>
      <c r="MUO290" s="29"/>
      <c r="MUP290" s="29"/>
      <c r="MUQ290" s="29"/>
      <c r="MUR290" s="29"/>
      <c r="MUS290" s="29"/>
      <c r="MUT290" s="29"/>
      <c r="MUU290" s="29"/>
      <c r="MUV290" s="29"/>
      <c r="MUW290" s="29"/>
      <c r="MUX290" s="29"/>
      <c r="MUY290" s="29"/>
      <c r="MUZ290" s="29"/>
      <c r="MVA290" s="29"/>
      <c r="MVB290" s="29"/>
      <c r="MVC290" s="29"/>
      <c r="MVD290" s="29"/>
      <c r="MVE290" s="29"/>
      <c r="MVF290" s="29"/>
      <c r="MVG290" s="29"/>
      <c r="MVH290" s="29"/>
      <c r="MVI290" s="29"/>
      <c r="MVJ290" s="29"/>
      <c r="MVK290" s="29"/>
      <c r="MVL290" s="29"/>
      <c r="MVM290" s="29"/>
      <c r="MVN290" s="29"/>
      <c r="MVO290" s="29"/>
      <c r="MVP290" s="29"/>
      <c r="MVQ290" s="29"/>
      <c r="MVR290" s="29"/>
      <c r="MVS290" s="29"/>
      <c r="MVT290" s="29"/>
      <c r="MVU290" s="29"/>
      <c r="MVV290" s="29"/>
      <c r="MVW290" s="29"/>
      <c r="MVX290" s="29"/>
      <c r="MVY290" s="29"/>
      <c r="MVZ290" s="29"/>
      <c r="MWA290" s="29"/>
      <c r="MWB290" s="29"/>
      <c r="MWC290" s="29"/>
      <c r="MWD290" s="29"/>
      <c r="MWE290" s="29"/>
      <c r="MWF290" s="29"/>
      <c r="MWG290" s="29"/>
      <c r="MWH290" s="29"/>
      <c r="MWI290" s="29"/>
      <c r="MWJ290" s="29"/>
      <c r="MWK290" s="29"/>
      <c r="MWL290" s="29"/>
      <c r="MWM290" s="29"/>
      <c r="MWN290" s="29"/>
      <c r="MWO290" s="29"/>
      <c r="MWP290" s="29"/>
      <c r="MWQ290" s="29"/>
      <c r="MWR290" s="29"/>
      <c r="MWS290" s="29"/>
      <c r="MWT290" s="29"/>
      <c r="MWU290" s="29"/>
      <c r="MWV290" s="29"/>
      <c r="MWW290" s="29"/>
      <c r="MWX290" s="29"/>
      <c r="MWY290" s="29"/>
      <c r="MWZ290" s="29"/>
      <c r="MXA290" s="29"/>
      <c r="MXB290" s="29"/>
      <c r="MXC290" s="29"/>
      <c r="MXD290" s="29"/>
      <c r="MXE290" s="29"/>
      <c r="MXF290" s="29"/>
      <c r="MXG290" s="29"/>
      <c r="MXH290" s="29"/>
      <c r="MXI290" s="29"/>
      <c r="MXJ290" s="29"/>
      <c r="MXK290" s="29"/>
      <c r="MXL290" s="29"/>
      <c r="MXM290" s="29"/>
      <c r="MXN290" s="29"/>
      <c r="MXO290" s="29"/>
      <c r="MXP290" s="29"/>
      <c r="MXQ290" s="29"/>
      <c r="MXR290" s="29"/>
      <c r="MXS290" s="29"/>
      <c r="MXT290" s="29"/>
      <c r="MXU290" s="29"/>
      <c r="MXV290" s="29"/>
      <c r="MXW290" s="29"/>
      <c r="MXX290" s="29"/>
      <c r="MXY290" s="29"/>
      <c r="MXZ290" s="29"/>
      <c r="MYA290" s="29"/>
      <c r="MYB290" s="29"/>
      <c r="MYC290" s="29"/>
      <c r="MYD290" s="29"/>
      <c r="MYE290" s="29"/>
      <c r="MYF290" s="29"/>
      <c r="MYG290" s="29"/>
      <c r="MYH290" s="29"/>
      <c r="MYI290" s="29"/>
      <c r="MYJ290" s="29"/>
      <c r="MYK290" s="29"/>
      <c r="MYL290" s="29"/>
      <c r="MYM290" s="29"/>
      <c r="MYN290" s="29"/>
      <c r="MYO290" s="29"/>
      <c r="MYP290" s="29"/>
      <c r="MYQ290" s="29"/>
      <c r="MYR290" s="29"/>
      <c r="MYS290" s="29"/>
      <c r="MYT290" s="29"/>
      <c r="MYU290" s="29"/>
      <c r="MYV290" s="29"/>
      <c r="MYW290" s="29"/>
      <c r="MYX290" s="29"/>
      <c r="MYY290" s="29"/>
      <c r="MYZ290" s="29"/>
      <c r="MZA290" s="29"/>
      <c r="MZB290" s="29"/>
      <c r="MZC290" s="29"/>
      <c r="MZD290" s="29"/>
      <c r="MZE290" s="29"/>
      <c r="MZF290" s="29"/>
      <c r="MZG290" s="29"/>
      <c r="MZH290" s="29"/>
      <c r="MZI290" s="29"/>
      <c r="MZJ290" s="29"/>
      <c r="MZK290" s="29"/>
      <c r="MZL290" s="29"/>
      <c r="MZM290" s="29"/>
      <c r="MZN290" s="29"/>
      <c r="MZO290" s="29"/>
      <c r="MZP290" s="29"/>
      <c r="MZQ290" s="29"/>
      <c r="MZR290" s="29"/>
      <c r="MZS290" s="29"/>
      <c r="MZT290" s="29"/>
      <c r="MZU290" s="29"/>
      <c r="MZV290" s="29"/>
      <c r="MZW290" s="29"/>
      <c r="MZX290" s="29"/>
      <c r="MZY290" s="29"/>
      <c r="MZZ290" s="29"/>
      <c r="NAA290" s="29"/>
      <c r="NAB290" s="29"/>
      <c r="NAC290" s="29"/>
      <c r="NAD290" s="29"/>
      <c r="NAE290" s="29"/>
      <c r="NAF290" s="29"/>
      <c r="NAG290" s="29"/>
      <c r="NAH290" s="29"/>
      <c r="NAI290" s="29"/>
      <c r="NAJ290" s="29"/>
      <c r="NAK290" s="29"/>
      <c r="NAL290" s="29"/>
      <c r="NAM290" s="29"/>
      <c r="NAN290" s="29"/>
      <c r="NAO290" s="29"/>
      <c r="NAP290" s="29"/>
      <c r="NAQ290" s="29"/>
      <c r="NAR290" s="29"/>
      <c r="NAS290" s="29"/>
      <c r="NAT290" s="29"/>
      <c r="NAU290" s="29"/>
      <c r="NAV290" s="29"/>
      <c r="NAW290" s="29"/>
      <c r="NAX290" s="29"/>
      <c r="NAY290" s="29"/>
      <c r="NAZ290" s="29"/>
      <c r="NBA290" s="29"/>
      <c r="NBB290" s="29"/>
      <c r="NBC290" s="29"/>
      <c r="NBD290" s="29"/>
      <c r="NBE290" s="29"/>
      <c r="NBF290" s="29"/>
      <c r="NBG290" s="29"/>
      <c r="NBH290" s="29"/>
      <c r="NBI290" s="29"/>
      <c r="NBJ290" s="29"/>
      <c r="NBK290" s="29"/>
      <c r="NBL290" s="29"/>
      <c r="NBM290" s="29"/>
      <c r="NBN290" s="29"/>
      <c r="NBO290" s="29"/>
      <c r="NBP290" s="29"/>
      <c r="NBQ290" s="29"/>
      <c r="NBR290" s="29"/>
      <c r="NBS290" s="29"/>
      <c r="NBT290" s="29"/>
      <c r="NBU290" s="29"/>
      <c r="NBV290" s="29"/>
      <c r="NBW290" s="29"/>
      <c r="NBX290" s="29"/>
      <c r="NBY290" s="29"/>
      <c r="NBZ290" s="29"/>
      <c r="NCA290" s="29"/>
      <c r="NCB290" s="29"/>
      <c r="NCC290" s="29"/>
      <c r="NCD290" s="29"/>
      <c r="NCE290" s="29"/>
      <c r="NCF290" s="29"/>
      <c r="NCG290" s="29"/>
      <c r="NCH290" s="29"/>
      <c r="NCI290" s="29"/>
      <c r="NCJ290" s="29"/>
      <c r="NCK290" s="29"/>
      <c r="NCL290" s="29"/>
      <c r="NCM290" s="29"/>
      <c r="NCN290" s="29"/>
      <c r="NCO290" s="29"/>
      <c r="NCP290" s="29"/>
      <c r="NCQ290" s="29"/>
      <c r="NCR290" s="29"/>
      <c r="NCS290" s="29"/>
      <c r="NCT290" s="29"/>
      <c r="NCU290" s="29"/>
      <c r="NCV290" s="29"/>
      <c r="NCW290" s="29"/>
      <c r="NCX290" s="29"/>
      <c r="NCY290" s="29"/>
      <c r="NCZ290" s="29"/>
      <c r="NDA290" s="29"/>
      <c r="NDB290" s="29"/>
      <c r="NDC290" s="29"/>
      <c r="NDD290" s="29"/>
      <c r="NDE290" s="29"/>
      <c r="NDF290" s="29"/>
      <c r="NDG290" s="29"/>
      <c r="NDH290" s="29"/>
      <c r="NDI290" s="29"/>
      <c r="NDJ290" s="29"/>
      <c r="NDK290" s="29"/>
      <c r="NDL290" s="29"/>
      <c r="NDM290" s="29"/>
      <c r="NDN290" s="29"/>
      <c r="NDO290" s="29"/>
      <c r="NDP290" s="29"/>
      <c r="NDQ290" s="29"/>
      <c r="NDR290" s="29"/>
      <c r="NDS290" s="29"/>
      <c r="NDT290" s="29"/>
      <c r="NDU290" s="29"/>
      <c r="NDV290" s="29"/>
      <c r="NDW290" s="29"/>
      <c r="NDX290" s="29"/>
      <c r="NDY290" s="29"/>
      <c r="NDZ290" s="29"/>
      <c r="NEA290" s="29"/>
      <c r="NEB290" s="29"/>
      <c r="NEC290" s="29"/>
      <c r="NED290" s="29"/>
      <c r="NEE290" s="29"/>
      <c r="NEF290" s="29"/>
      <c r="NEG290" s="29"/>
      <c r="NEH290" s="29"/>
      <c r="NEI290" s="29"/>
      <c r="NEJ290" s="29"/>
      <c r="NEK290" s="29"/>
      <c r="NEL290" s="29"/>
      <c r="NEM290" s="29"/>
      <c r="NEN290" s="29"/>
      <c r="NEO290" s="29"/>
      <c r="NEP290" s="29"/>
      <c r="NEQ290" s="29"/>
      <c r="NER290" s="29"/>
      <c r="NES290" s="29"/>
      <c r="NET290" s="29"/>
      <c r="NEU290" s="29"/>
      <c r="NEV290" s="29"/>
      <c r="NEW290" s="29"/>
      <c r="NEX290" s="29"/>
      <c r="NEY290" s="29"/>
      <c r="NEZ290" s="29"/>
      <c r="NFA290" s="29"/>
      <c r="NFB290" s="29"/>
      <c r="NFC290" s="29"/>
      <c r="NFD290" s="29"/>
      <c r="NFE290" s="29"/>
      <c r="NFF290" s="29"/>
      <c r="NFG290" s="29"/>
      <c r="NFH290" s="29"/>
      <c r="NFI290" s="29"/>
      <c r="NFJ290" s="29"/>
      <c r="NFK290" s="29"/>
      <c r="NFL290" s="29"/>
      <c r="NFM290" s="29"/>
      <c r="NFN290" s="29"/>
      <c r="NFO290" s="29"/>
      <c r="NFP290" s="29"/>
      <c r="NFQ290" s="29"/>
      <c r="NFR290" s="29"/>
      <c r="NFS290" s="29"/>
      <c r="NFT290" s="29"/>
      <c r="NFU290" s="29"/>
      <c r="NFV290" s="29"/>
      <c r="NFW290" s="29"/>
      <c r="NFX290" s="29"/>
      <c r="NFY290" s="29"/>
      <c r="NFZ290" s="29"/>
      <c r="NGA290" s="29"/>
      <c r="NGB290" s="29"/>
      <c r="NGC290" s="29"/>
      <c r="NGD290" s="29"/>
      <c r="NGE290" s="29"/>
      <c r="NGF290" s="29"/>
      <c r="NGG290" s="29"/>
      <c r="NGH290" s="29"/>
      <c r="NGI290" s="29"/>
      <c r="NGJ290" s="29"/>
      <c r="NGK290" s="29"/>
      <c r="NGL290" s="29"/>
      <c r="NGM290" s="29"/>
      <c r="NGN290" s="29"/>
      <c r="NGO290" s="29"/>
      <c r="NGP290" s="29"/>
      <c r="NGQ290" s="29"/>
      <c r="NGR290" s="29"/>
      <c r="NGS290" s="29"/>
      <c r="NGT290" s="29"/>
      <c r="NGU290" s="29"/>
      <c r="NGV290" s="29"/>
      <c r="NGW290" s="29"/>
      <c r="NGX290" s="29"/>
      <c r="NGY290" s="29"/>
      <c r="NGZ290" s="29"/>
      <c r="NHA290" s="29"/>
      <c r="NHB290" s="29"/>
      <c r="NHC290" s="29"/>
      <c r="NHD290" s="29"/>
      <c r="NHE290" s="29"/>
      <c r="NHF290" s="29"/>
      <c r="NHG290" s="29"/>
      <c r="NHH290" s="29"/>
      <c r="NHI290" s="29"/>
      <c r="NHJ290" s="29"/>
      <c r="NHK290" s="29"/>
      <c r="NHL290" s="29"/>
      <c r="NHM290" s="29"/>
      <c r="NHN290" s="29"/>
      <c r="NHO290" s="29"/>
      <c r="NHP290" s="29"/>
      <c r="NHQ290" s="29"/>
      <c r="NHR290" s="29"/>
      <c r="NHS290" s="29"/>
      <c r="NHT290" s="29"/>
      <c r="NHU290" s="29"/>
      <c r="NHV290" s="29"/>
      <c r="NHW290" s="29"/>
      <c r="NHX290" s="29"/>
      <c r="NHY290" s="29"/>
      <c r="NHZ290" s="29"/>
      <c r="NIA290" s="29"/>
      <c r="NIB290" s="29"/>
      <c r="NIC290" s="29"/>
      <c r="NID290" s="29"/>
      <c r="NIE290" s="29"/>
      <c r="NIF290" s="29"/>
      <c r="NIG290" s="29"/>
      <c r="NIH290" s="29"/>
      <c r="NII290" s="29"/>
      <c r="NIJ290" s="29"/>
      <c r="NIK290" s="29"/>
      <c r="NIL290" s="29"/>
      <c r="NIM290" s="29"/>
      <c r="NIN290" s="29"/>
      <c r="NIO290" s="29"/>
      <c r="NIP290" s="29"/>
      <c r="NIQ290" s="29"/>
      <c r="NIR290" s="29"/>
      <c r="NIS290" s="29"/>
      <c r="NIT290" s="29"/>
      <c r="NIU290" s="29"/>
      <c r="NIV290" s="29"/>
      <c r="NIW290" s="29"/>
      <c r="NIX290" s="29"/>
      <c r="NIY290" s="29"/>
      <c r="NIZ290" s="29"/>
      <c r="NJA290" s="29"/>
      <c r="NJB290" s="29"/>
      <c r="NJC290" s="29"/>
      <c r="NJD290" s="29"/>
      <c r="NJE290" s="29"/>
      <c r="NJF290" s="29"/>
      <c r="NJG290" s="29"/>
      <c r="NJH290" s="29"/>
      <c r="NJI290" s="29"/>
      <c r="NJJ290" s="29"/>
      <c r="NJK290" s="29"/>
      <c r="NJL290" s="29"/>
      <c r="NJM290" s="29"/>
      <c r="NJN290" s="29"/>
      <c r="NJO290" s="29"/>
      <c r="NJP290" s="29"/>
      <c r="NJQ290" s="29"/>
      <c r="NJR290" s="29"/>
      <c r="NJS290" s="29"/>
      <c r="NJT290" s="29"/>
      <c r="NJU290" s="29"/>
      <c r="NJV290" s="29"/>
      <c r="NJW290" s="29"/>
      <c r="NJX290" s="29"/>
      <c r="NJY290" s="29"/>
      <c r="NJZ290" s="29"/>
      <c r="NKA290" s="29"/>
      <c r="NKB290" s="29"/>
      <c r="NKC290" s="29"/>
      <c r="NKD290" s="29"/>
      <c r="NKE290" s="29"/>
      <c r="NKF290" s="29"/>
      <c r="NKG290" s="29"/>
      <c r="NKH290" s="29"/>
      <c r="NKI290" s="29"/>
      <c r="NKJ290" s="29"/>
      <c r="NKK290" s="29"/>
      <c r="NKL290" s="29"/>
      <c r="NKM290" s="29"/>
      <c r="NKN290" s="29"/>
      <c r="NKO290" s="29"/>
      <c r="NKP290" s="29"/>
      <c r="NKQ290" s="29"/>
      <c r="NKR290" s="29"/>
      <c r="NKS290" s="29"/>
      <c r="NKT290" s="29"/>
      <c r="NKU290" s="29"/>
      <c r="NKV290" s="29"/>
      <c r="NKW290" s="29"/>
      <c r="NKX290" s="29"/>
      <c r="NKY290" s="29"/>
      <c r="NKZ290" s="29"/>
      <c r="NLA290" s="29"/>
      <c r="NLB290" s="29"/>
      <c r="NLC290" s="29"/>
      <c r="NLD290" s="29"/>
      <c r="NLE290" s="29"/>
      <c r="NLF290" s="29"/>
      <c r="NLG290" s="29"/>
      <c r="NLH290" s="29"/>
      <c r="NLI290" s="29"/>
      <c r="NLJ290" s="29"/>
      <c r="NLK290" s="29"/>
      <c r="NLL290" s="29"/>
      <c r="NLM290" s="29"/>
      <c r="NLN290" s="29"/>
      <c r="NLO290" s="29"/>
      <c r="NLP290" s="29"/>
      <c r="NLQ290" s="29"/>
      <c r="NLR290" s="29"/>
      <c r="NLS290" s="29"/>
      <c r="NLT290" s="29"/>
      <c r="NLU290" s="29"/>
      <c r="NLV290" s="29"/>
      <c r="NLW290" s="29"/>
      <c r="NLX290" s="29"/>
      <c r="NLY290" s="29"/>
      <c r="NLZ290" s="29"/>
      <c r="NMA290" s="29"/>
      <c r="NMB290" s="29"/>
      <c r="NMC290" s="29"/>
      <c r="NMD290" s="29"/>
      <c r="NME290" s="29"/>
      <c r="NMF290" s="29"/>
      <c r="NMG290" s="29"/>
      <c r="NMH290" s="29"/>
      <c r="NMI290" s="29"/>
      <c r="NMJ290" s="29"/>
      <c r="NMK290" s="29"/>
      <c r="NML290" s="29"/>
      <c r="NMM290" s="29"/>
      <c r="NMN290" s="29"/>
      <c r="NMO290" s="29"/>
      <c r="NMP290" s="29"/>
      <c r="NMQ290" s="29"/>
      <c r="NMR290" s="29"/>
      <c r="NMS290" s="29"/>
      <c r="NMT290" s="29"/>
      <c r="NMU290" s="29"/>
      <c r="NMV290" s="29"/>
      <c r="NMW290" s="29"/>
      <c r="NMX290" s="29"/>
      <c r="NMY290" s="29"/>
      <c r="NMZ290" s="29"/>
      <c r="NNA290" s="29"/>
      <c r="NNB290" s="29"/>
      <c r="NNC290" s="29"/>
      <c r="NND290" s="29"/>
      <c r="NNE290" s="29"/>
      <c r="NNF290" s="29"/>
      <c r="NNG290" s="29"/>
      <c r="NNH290" s="29"/>
      <c r="NNI290" s="29"/>
      <c r="NNJ290" s="29"/>
      <c r="NNK290" s="29"/>
      <c r="NNL290" s="29"/>
      <c r="NNM290" s="29"/>
      <c r="NNN290" s="29"/>
      <c r="NNO290" s="29"/>
      <c r="NNP290" s="29"/>
      <c r="NNQ290" s="29"/>
      <c r="NNR290" s="29"/>
      <c r="NNS290" s="29"/>
      <c r="NNT290" s="29"/>
      <c r="NNU290" s="29"/>
      <c r="NNV290" s="29"/>
      <c r="NNW290" s="29"/>
      <c r="NNX290" s="29"/>
      <c r="NNY290" s="29"/>
      <c r="NNZ290" s="29"/>
      <c r="NOA290" s="29"/>
      <c r="NOB290" s="29"/>
      <c r="NOC290" s="29"/>
      <c r="NOD290" s="29"/>
      <c r="NOE290" s="29"/>
      <c r="NOF290" s="29"/>
      <c r="NOG290" s="29"/>
      <c r="NOH290" s="29"/>
      <c r="NOI290" s="29"/>
      <c r="NOJ290" s="29"/>
      <c r="NOK290" s="29"/>
      <c r="NOL290" s="29"/>
      <c r="NOM290" s="29"/>
      <c r="NON290" s="29"/>
      <c r="NOO290" s="29"/>
      <c r="NOP290" s="29"/>
      <c r="NOQ290" s="29"/>
      <c r="NOR290" s="29"/>
      <c r="NOS290" s="29"/>
      <c r="NOT290" s="29"/>
      <c r="NOU290" s="29"/>
      <c r="NOV290" s="29"/>
      <c r="NOW290" s="29"/>
      <c r="NOX290" s="29"/>
      <c r="NOY290" s="29"/>
      <c r="NOZ290" s="29"/>
      <c r="NPA290" s="29"/>
      <c r="NPB290" s="29"/>
      <c r="NPC290" s="29"/>
      <c r="NPD290" s="29"/>
      <c r="NPE290" s="29"/>
      <c r="NPF290" s="29"/>
      <c r="NPG290" s="29"/>
      <c r="NPH290" s="29"/>
      <c r="NPI290" s="29"/>
      <c r="NPJ290" s="29"/>
      <c r="NPK290" s="29"/>
      <c r="NPL290" s="29"/>
      <c r="NPM290" s="29"/>
      <c r="NPN290" s="29"/>
      <c r="NPO290" s="29"/>
      <c r="NPP290" s="29"/>
      <c r="NPQ290" s="29"/>
      <c r="NPR290" s="29"/>
      <c r="NPS290" s="29"/>
      <c r="NPT290" s="29"/>
      <c r="NPU290" s="29"/>
      <c r="NPV290" s="29"/>
      <c r="NPW290" s="29"/>
      <c r="NPX290" s="29"/>
      <c r="NPY290" s="29"/>
      <c r="NPZ290" s="29"/>
      <c r="NQA290" s="29"/>
      <c r="NQB290" s="29"/>
      <c r="NQC290" s="29"/>
      <c r="NQD290" s="29"/>
      <c r="NQE290" s="29"/>
      <c r="NQF290" s="29"/>
      <c r="NQG290" s="29"/>
      <c r="NQH290" s="29"/>
      <c r="NQI290" s="29"/>
      <c r="NQJ290" s="29"/>
      <c r="NQK290" s="29"/>
      <c r="NQL290" s="29"/>
      <c r="NQM290" s="29"/>
      <c r="NQN290" s="29"/>
      <c r="NQO290" s="29"/>
      <c r="NQP290" s="29"/>
      <c r="NQQ290" s="29"/>
      <c r="NQR290" s="29"/>
      <c r="NQS290" s="29"/>
      <c r="NQT290" s="29"/>
      <c r="NQU290" s="29"/>
      <c r="NQV290" s="29"/>
      <c r="NQW290" s="29"/>
      <c r="NQX290" s="29"/>
      <c r="NQY290" s="29"/>
      <c r="NQZ290" s="29"/>
      <c r="NRA290" s="29"/>
      <c r="NRB290" s="29"/>
      <c r="NRC290" s="29"/>
      <c r="NRD290" s="29"/>
      <c r="NRE290" s="29"/>
      <c r="NRF290" s="29"/>
      <c r="NRG290" s="29"/>
      <c r="NRH290" s="29"/>
      <c r="NRI290" s="29"/>
      <c r="NRJ290" s="29"/>
      <c r="NRK290" s="29"/>
      <c r="NRL290" s="29"/>
      <c r="NRM290" s="29"/>
      <c r="NRN290" s="29"/>
      <c r="NRO290" s="29"/>
      <c r="NRP290" s="29"/>
      <c r="NRQ290" s="29"/>
      <c r="NRR290" s="29"/>
      <c r="NRS290" s="29"/>
      <c r="NRT290" s="29"/>
      <c r="NRU290" s="29"/>
      <c r="NRV290" s="29"/>
      <c r="NRW290" s="29"/>
      <c r="NRX290" s="29"/>
      <c r="NRY290" s="29"/>
      <c r="NRZ290" s="29"/>
      <c r="NSA290" s="29"/>
      <c r="NSB290" s="29"/>
      <c r="NSC290" s="29"/>
      <c r="NSD290" s="29"/>
      <c r="NSE290" s="29"/>
      <c r="NSF290" s="29"/>
      <c r="NSG290" s="29"/>
      <c r="NSH290" s="29"/>
      <c r="NSI290" s="29"/>
      <c r="NSJ290" s="29"/>
      <c r="NSK290" s="29"/>
      <c r="NSL290" s="29"/>
      <c r="NSM290" s="29"/>
      <c r="NSN290" s="29"/>
      <c r="NSO290" s="29"/>
      <c r="NSP290" s="29"/>
      <c r="NSQ290" s="29"/>
      <c r="NSR290" s="29"/>
      <c r="NSS290" s="29"/>
      <c r="NST290" s="29"/>
      <c r="NSU290" s="29"/>
      <c r="NSV290" s="29"/>
      <c r="NSW290" s="29"/>
      <c r="NSX290" s="29"/>
      <c r="NSY290" s="29"/>
      <c r="NSZ290" s="29"/>
      <c r="NTA290" s="29"/>
      <c r="NTB290" s="29"/>
      <c r="NTC290" s="29"/>
      <c r="NTD290" s="29"/>
      <c r="NTE290" s="29"/>
      <c r="NTF290" s="29"/>
      <c r="NTG290" s="29"/>
      <c r="NTH290" s="29"/>
      <c r="NTI290" s="29"/>
      <c r="NTJ290" s="29"/>
      <c r="NTK290" s="29"/>
      <c r="NTL290" s="29"/>
      <c r="NTM290" s="29"/>
      <c r="NTN290" s="29"/>
      <c r="NTO290" s="29"/>
      <c r="NTP290" s="29"/>
      <c r="NTQ290" s="29"/>
      <c r="NTR290" s="29"/>
      <c r="NTS290" s="29"/>
      <c r="NTT290" s="29"/>
      <c r="NTU290" s="29"/>
      <c r="NTV290" s="29"/>
      <c r="NTW290" s="29"/>
      <c r="NTX290" s="29"/>
      <c r="NTY290" s="29"/>
      <c r="NTZ290" s="29"/>
      <c r="NUA290" s="29"/>
      <c r="NUB290" s="29"/>
      <c r="NUC290" s="29"/>
      <c r="NUD290" s="29"/>
      <c r="NUE290" s="29"/>
      <c r="NUF290" s="29"/>
      <c r="NUG290" s="29"/>
      <c r="NUH290" s="29"/>
      <c r="NUI290" s="29"/>
      <c r="NUJ290" s="29"/>
      <c r="NUK290" s="29"/>
      <c r="NUL290" s="29"/>
      <c r="NUM290" s="29"/>
      <c r="NUN290" s="29"/>
      <c r="NUO290" s="29"/>
      <c r="NUP290" s="29"/>
      <c r="NUQ290" s="29"/>
      <c r="NUR290" s="29"/>
      <c r="NUS290" s="29"/>
      <c r="NUT290" s="29"/>
      <c r="NUU290" s="29"/>
      <c r="NUV290" s="29"/>
      <c r="NUW290" s="29"/>
      <c r="NUX290" s="29"/>
      <c r="NUY290" s="29"/>
      <c r="NUZ290" s="29"/>
      <c r="NVA290" s="29"/>
      <c r="NVB290" s="29"/>
      <c r="NVC290" s="29"/>
      <c r="NVD290" s="29"/>
      <c r="NVE290" s="29"/>
      <c r="NVF290" s="29"/>
      <c r="NVG290" s="29"/>
      <c r="NVH290" s="29"/>
      <c r="NVI290" s="29"/>
      <c r="NVJ290" s="29"/>
      <c r="NVK290" s="29"/>
      <c r="NVL290" s="29"/>
      <c r="NVM290" s="29"/>
      <c r="NVN290" s="29"/>
      <c r="NVO290" s="29"/>
      <c r="NVP290" s="29"/>
      <c r="NVQ290" s="29"/>
      <c r="NVR290" s="29"/>
      <c r="NVS290" s="29"/>
      <c r="NVT290" s="29"/>
      <c r="NVU290" s="29"/>
      <c r="NVV290" s="29"/>
      <c r="NVW290" s="29"/>
      <c r="NVX290" s="29"/>
      <c r="NVY290" s="29"/>
      <c r="NVZ290" s="29"/>
      <c r="NWA290" s="29"/>
      <c r="NWB290" s="29"/>
      <c r="NWC290" s="29"/>
      <c r="NWD290" s="29"/>
      <c r="NWE290" s="29"/>
      <c r="NWF290" s="29"/>
      <c r="NWG290" s="29"/>
      <c r="NWH290" s="29"/>
      <c r="NWI290" s="29"/>
      <c r="NWJ290" s="29"/>
      <c r="NWK290" s="29"/>
      <c r="NWL290" s="29"/>
      <c r="NWM290" s="29"/>
      <c r="NWN290" s="29"/>
      <c r="NWO290" s="29"/>
      <c r="NWP290" s="29"/>
      <c r="NWQ290" s="29"/>
      <c r="NWR290" s="29"/>
      <c r="NWS290" s="29"/>
      <c r="NWT290" s="29"/>
      <c r="NWU290" s="29"/>
      <c r="NWV290" s="29"/>
      <c r="NWW290" s="29"/>
      <c r="NWX290" s="29"/>
      <c r="NWY290" s="29"/>
      <c r="NWZ290" s="29"/>
      <c r="NXA290" s="29"/>
      <c r="NXB290" s="29"/>
      <c r="NXC290" s="29"/>
      <c r="NXD290" s="29"/>
      <c r="NXE290" s="29"/>
      <c r="NXF290" s="29"/>
      <c r="NXG290" s="29"/>
      <c r="NXH290" s="29"/>
      <c r="NXI290" s="29"/>
      <c r="NXJ290" s="29"/>
      <c r="NXK290" s="29"/>
      <c r="NXL290" s="29"/>
      <c r="NXM290" s="29"/>
      <c r="NXN290" s="29"/>
      <c r="NXO290" s="29"/>
      <c r="NXP290" s="29"/>
      <c r="NXQ290" s="29"/>
      <c r="NXR290" s="29"/>
      <c r="NXS290" s="29"/>
      <c r="NXT290" s="29"/>
      <c r="NXU290" s="29"/>
      <c r="NXV290" s="29"/>
      <c r="NXW290" s="29"/>
      <c r="NXX290" s="29"/>
      <c r="NXY290" s="29"/>
      <c r="NXZ290" s="29"/>
      <c r="NYA290" s="29"/>
      <c r="NYB290" s="29"/>
      <c r="NYC290" s="29"/>
      <c r="NYD290" s="29"/>
      <c r="NYE290" s="29"/>
      <c r="NYF290" s="29"/>
      <c r="NYG290" s="29"/>
      <c r="NYH290" s="29"/>
      <c r="NYI290" s="29"/>
      <c r="NYJ290" s="29"/>
      <c r="NYK290" s="29"/>
      <c r="NYL290" s="29"/>
      <c r="NYM290" s="29"/>
      <c r="NYN290" s="29"/>
      <c r="NYO290" s="29"/>
      <c r="NYP290" s="29"/>
      <c r="NYQ290" s="29"/>
      <c r="NYR290" s="29"/>
      <c r="NYS290" s="29"/>
      <c r="NYT290" s="29"/>
      <c r="NYU290" s="29"/>
      <c r="NYV290" s="29"/>
      <c r="NYW290" s="29"/>
      <c r="NYX290" s="29"/>
      <c r="NYY290" s="29"/>
      <c r="NYZ290" s="29"/>
      <c r="NZA290" s="29"/>
      <c r="NZB290" s="29"/>
      <c r="NZC290" s="29"/>
      <c r="NZD290" s="29"/>
      <c r="NZE290" s="29"/>
      <c r="NZF290" s="29"/>
      <c r="NZG290" s="29"/>
      <c r="NZH290" s="29"/>
      <c r="NZI290" s="29"/>
      <c r="NZJ290" s="29"/>
      <c r="NZK290" s="29"/>
      <c r="NZL290" s="29"/>
      <c r="NZM290" s="29"/>
      <c r="NZN290" s="29"/>
      <c r="NZO290" s="29"/>
      <c r="NZP290" s="29"/>
      <c r="NZQ290" s="29"/>
      <c r="NZR290" s="29"/>
      <c r="NZS290" s="29"/>
      <c r="NZT290" s="29"/>
      <c r="NZU290" s="29"/>
      <c r="NZV290" s="29"/>
      <c r="NZW290" s="29"/>
      <c r="NZX290" s="29"/>
      <c r="NZY290" s="29"/>
      <c r="NZZ290" s="29"/>
      <c r="OAA290" s="29"/>
      <c r="OAB290" s="29"/>
      <c r="OAC290" s="29"/>
      <c r="OAD290" s="29"/>
      <c r="OAE290" s="29"/>
      <c r="OAF290" s="29"/>
      <c r="OAG290" s="29"/>
      <c r="OAH290" s="29"/>
      <c r="OAI290" s="29"/>
      <c r="OAJ290" s="29"/>
      <c r="OAK290" s="29"/>
      <c r="OAL290" s="29"/>
      <c r="OAM290" s="29"/>
      <c r="OAN290" s="29"/>
      <c r="OAO290" s="29"/>
      <c r="OAP290" s="29"/>
      <c r="OAQ290" s="29"/>
      <c r="OAR290" s="29"/>
      <c r="OAS290" s="29"/>
      <c r="OAT290" s="29"/>
      <c r="OAU290" s="29"/>
      <c r="OAV290" s="29"/>
      <c r="OAW290" s="29"/>
      <c r="OAX290" s="29"/>
      <c r="OAY290" s="29"/>
      <c r="OAZ290" s="29"/>
      <c r="OBA290" s="29"/>
      <c r="OBB290" s="29"/>
      <c r="OBC290" s="29"/>
      <c r="OBD290" s="29"/>
      <c r="OBE290" s="29"/>
      <c r="OBF290" s="29"/>
      <c r="OBG290" s="29"/>
      <c r="OBH290" s="29"/>
      <c r="OBI290" s="29"/>
      <c r="OBJ290" s="29"/>
      <c r="OBK290" s="29"/>
      <c r="OBL290" s="29"/>
      <c r="OBM290" s="29"/>
      <c r="OBN290" s="29"/>
      <c r="OBO290" s="29"/>
      <c r="OBP290" s="29"/>
      <c r="OBQ290" s="29"/>
      <c r="OBR290" s="29"/>
      <c r="OBS290" s="29"/>
      <c r="OBT290" s="29"/>
      <c r="OBU290" s="29"/>
      <c r="OBV290" s="29"/>
      <c r="OBW290" s="29"/>
      <c r="OBX290" s="29"/>
      <c r="OBY290" s="29"/>
      <c r="OBZ290" s="29"/>
      <c r="OCA290" s="29"/>
      <c r="OCB290" s="29"/>
      <c r="OCC290" s="29"/>
      <c r="OCD290" s="29"/>
      <c r="OCE290" s="29"/>
      <c r="OCF290" s="29"/>
      <c r="OCG290" s="29"/>
      <c r="OCH290" s="29"/>
      <c r="OCI290" s="29"/>
      <c r="OCJ290" s="29"/>
      <c r="OCK290" s="29"/>
      <c r="OCL290" s="29"/>
      <c r="OCM290" s="29"/>
      <c r="OCN290" s="29"/>
      <c r="OCO290" s="29"/>
      <c r="OCP290" s="29"/>
      <c r="OCQ290" s="29"/>
      <c r="OCR290" s="29"/>
      <c r="OCS290" s="29"/>
      <c r="OCT290" s="29"/>
      <c r="OCU290" s="29"/>
      <c r="OCV290" s="29"/>
      <c r="OCW290" s="29"/>
      <c r="OCX290" s="29"/>
      <c r="OCY290" s="29"/>
      <c r="OCZ290" s="29"/>
      <c r="ODA290" s="29"/>
      <c r="ODB290" s="29"/>
      <c r="ODC290" s="29"/>
      <c r="ODD290" s="29"/>
      <c r="ODE290" s="29"/>
      <c r="ODF290" s="29"/>
      <c r="ODG290" s="29"/>
      <c r="ODH290" s="29"/>
      <c r="ODI290" s="29"/>
      <c r="ODJ290" s="29"/>
      <c r="ODK290" s="29"/>
      <c r="ODL290" s="29"/>
      <c r="ODM290" s="29"/>
      <c r="ODN290" s="29"/>
      <c r="ODO290" s="29"/>
      <c r="ODP290" s="29"/>
      <c r="ODQ290" s="29"/>
      <c r="ODR290" s="29"/>
      <c r="ODS290" s="29"/>
      <c r="ODT290" s="29"/>
      <c r="ODU290" s="29"/>
      <c r="ODV290" s="29"/>
      <c r="ODW290" s="29"/>
      <c r="ODX290" s="29"/>
      <c r="ODY290" s="29"/>
      <c r="ODZ290" s="29"/>
      <c r="OEA290" s="29"/>
      <c r="OEB290" s="29"/>
      <c r="OEC290" s="29"/>
      <c r="OED290" s="29"/>
      <c r="OEE290" s="29"/>
      <c r="OEF290" s="29"/>
      <c r="OEG290" s="29"/>
      <c r="OEH290" s="29"/>
      <c r="OEI290" s="29"/>
      <c r="OEJ290" s="29"/>
      <c r="OEK290" s="29"/>
      <c r="OEL290" s="29"/>
      <c r="OEM290" s="29"/>
      <c r="OEN290" s="29"/>
      <c r="OEO290" s="29"/>
      <c r="OEP290" s="29"/>
      <c r="OEQ290" s="29"/>
      <c r="OER290" s="29"/>
      <c r="OES290" s="29"/>
      <c r="OET290" s="29"/>
      <c r="OEU290" s="29"/>
      <c r="OEV290" s="29"/>
      <c r="OEW290" s="29"/>
      <c r="OEX290" s="29"/>
      <c r="OEY290" s="29"/>
      <c r="OEZ290" s="29"/>
      <c r="OFA290" s="29"/>
      <c r="OFB290" s="29"/>
      <c r="OFC290" s="29"/>
      <c r="OFD290" s="29"/>
      <c r="OFE290" s="29"/>
      <c r="OFF290" s="29"/>
      <c r="OFG290" s="29"/>
      <c r="OFH290" s="29"/>
      <c r="OFI290" s="29"/>
      <c r="OFJ290" s="29"/>
      <c r="OFK290" s="29"/>
      <c r="OFL290" s="29"/>
      <c r="OFM290" s="29"/>
      <c r="OFN290" s="29"/>
      <c r="OFO290" s="29"/>
      <c r="OFP290" s="29"/>
      <c r="OFQ290" s="29"/>
      <c r="OFR290" s="29"/>
      <c r="OFS290" s="29"/>
      <c r="OFT290" s="29"/>
      <c r="OFU290" s="29"/>
      <c r="OFV290" s="29"/>
      <c r="OFW290" s="29"/>
      <c r="OFX290" s="29"/>
      <c r="OFY290" s="29"/>
      <c r="OFZ290" s="29"/>
      <c r="OGA290" s="29"/>
      <c r="OGB290" s="29"/>
      <c r="OGC290" s="29"/>
      <c r="OGD290" s="29"/>
      <c r="OGE290" s="29"/>
      <c r="OGF290" s="29"/>
      <c r="OGG290" s="29"/>
      <c r="OGH290" s="29"/>
      <c r="OGI290" s="29"/>
      <c r="OGJ290" s="29"/>
      <c r="OGK290" s="29"/>
      <c r="OGL290" s="29"/>
      <c r="OGM290" s="29"/>
      <c r="OGN290" s="29"/>
      <c r="OGO290" s="29"/>
      <c r="OGP290" s="29"/>
      <c r="OGQ290" s="29"/>
      <c r="OGR290" s="29"/>
      <c r="OGS290" s="29"/>
      <c r="OGT290" s="29"/>
      <c r="OGU290" s="29"/>
      <c r="OGV290" s="29"/>
      <c r="OGW290" s="29"/>
      <c r="OGX290" s="29"/>
      <c r="OGY290" s="29"/>
      <c r="OGZ290" s="29"/>
      <c r="OHA290" s="29"/>
      <c r="OHB290" s="29"/>
      <c r="OHC290" s="29"/>
      <c r="OHD290" s="29"/>
      <c r="OHE290" s="29"/>
      <c r="OHF290" s="29"/>
      <c r="OHG290" s="29"/>
      <c r="OHH290" s="29"/>
      <c r="OHI290" s="29"/>
      <c r="OHJ290" s="29"/>
      <c r="OHK290" s="29"/>
      <c r="OHL290" s="29"/>
      <c r="OHM290" s="29"/>
      <c r="OHN290" s="29"/>
      <c r="OHO290" s="29"/>
      <c r="OHP290" s="29"/>
      <c r="OHQ290" s="29"/>
      <c r="OHR290" s="29"/>
      <c r="OHS290" s="29"/>
      <c r="OHT290" s="29"/>
      <c r="OHU290" s="29"/>
      <c r="OHV290" s="29"/>
      <c r="OHW290" s="29"/>
      <c r="OHX290" s="29"/>
      <c r="OHY290" s="29"/>
      <c r="OHZ290" s="29"/>
      <c r="OIA290" s="29"/>
      <c r="OIB290" s="29"/>
      <c r="OIC290" s="29"/>
      <c r="OID290" s="29"/>
      <c r="OIE290" s="29"/>
      <c r="OIF290" s="29"/>
      <c r="OIG290" s="29"/>
      <c r="OIH290" s="29"/>
      <c r="OII290" s="29"/>
      <c r="OIJ290" s="29"/>
      <c r="OIK290" s="29"/>
      <c r="OIL290" s="29"/>
      <c r="OIM290" s="29"/>
      <c r="OIN290" s="29"/>
      <c r="OIO290" s="29"/>
      <c r="OIP290" s="29"/>
      <c r="OIQ290" s="29"/>
      <c r="OIR290" s="29"/>
      <c r="OIS290" s="29"/>
      <c r="OIT290" s="29"/>
      <c r="OIU290" s="29"/>
      <c r="OIV290" s="29"/>
      <c r="OIW290" s="29"/>
      <c r="OIX290" s="29"/>
      <c r="OIY290" s="29"/>
      <c r="OIZ290" s="29"/>
      <c r="OJA290" s="29"/>
      <c r="OJB290" s="29"/>
      <c r="OJC290" s="29"/>
      <c r="OJD290" s="29"/>
      <c r="OJE290" s="29"/>
      <c r="OJF290" s="29"/>
      <c r="OJG290" s="29"/>
      <c r="OJH290" s="29"/>
      <c r="OJI290" s="29"/>
      <c r="OJJ290" s="29"/>
      <c r="OJK290" s="29"/>
      <c r="OJL290" s="29"/>
      <c r="OJM290" s="29"/>
      <c r="OJN290" s="29"/>
      <c r="OJO290" s="29"/>
      <c r="OJP290" s="29"/>
      <c r="OJQ290" s="29"/>
      <c r="OJR290" s="29"/>
      <c r="OJS290" s="29"/>
      <c r="OJT290" s="29"/>
      <c r="OJU290" s="29"/>
      <c r="OJV290" s="29"/>
      <c r="OJW290" s="29"/>
      <c r="OJX290" s="29"/>
      <c r="OJY290" s="29"/>
      <c r="OJZ290" s="29"/>
      <c r="OKA290" s="29"/>
      <c r="OKB290" s="29"/>
      <c r="OKC290" s="29"/>
      <c r="OKD290" s="29"/>
      <c r="OKE290" s="29"/>
      <c r="OKF290" s="29"/>
      <c r="OKG290" s="29"/>
      <c r="OKH290" s="29"/>
      <c r="OKI290" s="29"/>
      <c r="OKJ290" s="29"/>
      <c r="OKK290" s="29"/>
      <c r="OKL290" s="29"/>
      <c r="OKM290" s="29"/>
      <c r="OKN290" s="29"/>
      <c r="OKO290" s="29"/>
      <c r="OKP290" s="29"/>
      <c r="OKQ290" s="29"/>
      <c r="OKR290" s="29"/>
      <c r="OKS290" s="29"/>
      <c r="OKT290" s="29"/>
      <c r="OKU290" s="29"/>
      <c r="OKV290" s="29"/>
      <c r="OKW290" s="29"/>
      <c r="OKX290" s="29"/>
      <c r="OKY290" s="29"/>
      <c r="OKZ290" s="29"/>
      <c r="OLA290" s="29"/>
      <c r="OLB290" s="29"/>
      <c r="OLC290" s="29"/>
      <c r="OLD290" s="29"/>
      <c r="OLE290" s="29"/>
      <c r="OLF290" s="29"/>
      <c r="OLG290" s="29"/>
      <c r="OLH290" s="29"/>
      <c r="OLI290" s="29"/>
      <c r="OLJ290" s="29"/>
      <c r="OLK290" s="29"/>
      <c r="OLL290" s="29"/>
      <c r="OLM290" s="29"/>
      <c r="OLN290" s="29"/>
      <c r="OLO290" s="29"/>
      <c r="OLP290" s="29"/>
      <c r="OLQ290" s="29"/>
      <c r="OLR290" s="29"/>
      <c r="OLS290" s="29"/>
      <c r="OLT290" s="29"/>
      <c r="OLU290" s="29"/>
      <c r="OLV290" s="29"/>
      <c r="OLW290" s="29"/>
      <c r="OLX290" s="29"/>
      <c r="OLY290" s="29"/>
      <c r="OLZ290" s="29"/>
      <c r="OMA290" s="29"/>
      <c r="OMB290" s="29"/>
      <c r="OMC290" s="29"/>
      <c r="OMD290" s="29"/>
      <c r="OME290" s="29"/>
      <c r="OMF290" s="29"/>
      <c r="OMG290" s="29"/>
      <c r="OMH290" s="29"/>
      <c r="OMI290" s="29"/>
      <c r="OMJ290" s="29"/>
      <c r="OMK290" s="29"/>
      <c r="OML290" s="29"/>
      <c r="OMM290" s="29"/>
      <c r="OMN290" s="29"/>
      <c r="OMO290" s="29"/>
      <c r="OMP290" s="29"/>
      <c r="OMQ290" s="29"/>
      <c r="OMR290" s="29"/>
      <c r="OMS290" s="29"/>
      <c r="OMT290" s="29"/>
      <c r="OMU290" s="29"/>
      <c r="OMV290" s="29"/>
      <c r="OMW290" s="29"/>
      <c r="OMX290" s="29"/>
      <c r="OMY290" s="29"/>
      <c r="OMZ290" s="29"/>
      <c r="ONA290" s="29"/>
      <c r="ONB290" s="29"/>
      <c r="ONC290" s="29"/>
      <c r="OND290" s="29"/>
      <c r="ONE290" s="29"/>
      <c r="ONF290" s="29"/>
      <c r="ONG290" s="29"/>
      <c r="ONH290" s="29"/>
      <c r="ONI290" s="29"/>
      <c r="ONJ290" s="29"/>
      <c r="ONK290" s="29"/>
      <c r="ONL290" s="29"/>
      <c r="ONM290" s="29"/>
      <c r="ONN290" s="29"/>
      <c r="ONO290" s="29"/>
      <c r="ONP290" s="29"/>
      <c r="ONQ290" s="29"/>
      <c r="ONR290" s="29"/>
      <c r="ONS290" s="29"/>
      <c r="ONT290" s="29"/>
      <c r="ONU290" s="29"/>
      <c r="ONV290" s="29"/>
      <c r="ONW290" s="29"/>
      <c r="ONX290" s="29"/>
      <c r="ONY290" s="29"/>
      <c r="ONZ290" s="29"/>
      <c r="OOA290" s="29"/>
      <c r="OOB290" s="29"/>
      <c r="OOC290" s="29"/>
      <c r="OOD290" s="29"/>
      <c r="OOE290" s="29"/>
      <c r="OOF290" s="29"/>
      <c r="OOG290" s="29"/>
      <c r="OOH290" s="29"/>
      <c r="OOI290" s="29"/>
      <c r="OOJ290" s="29"/>
      <c r="OOK290" s="29"/>
      <c r="OOL290" s="29"/>
      <c r="OOM290" s="29"/>
      <c r="OON290" s="29"/>
      <c r="OOO290" s="29"/>
      <c r="OOP290" s="29"/>
      <c r="OOQ290" s="29"/>
      <c r="OOR290" s="29"/>
      <c r="OOS290" s="29"/>
      <c r="OOT290" s="29"/>
      <c r="OOU290" s="29"/>
      <c r="OOV290" s="29"/>
      <c r="OOW290" s="29"/>
      <c r="OOX290" s="29"/>
      <c r="OOY290" s="29"/>
      <c r="OOZ290" s="29"/>
      <c r="OPA290" s="29"/>
      <c r="OPB290" s="29"/>
      <c r="OPC290" s="29"/>
      <c r="OPD290" s="29"/>
      <c r="OPE290" s="29"/>
      <c r="OPF290" s="29"/>
      <c r="OPG290" s="29"/>
      <c r="OPH290" s="29"/>
      <c r="OPI290" s="29"/>
      <c r="OPJ290" s="29"/>
      <c r="OPK290" s="29"/>
      <c r="OPL290" s="29"/>
      <c r="OPM290" s="29"/>
      <c r="OPN290" s="29"/>
      <c r="OPO290" s="29"/>
      <c r="OPP290" s="29"/>
      <c r="OPQ290" s="29"/>
      <c r="OPR290" s="29"/>
      <c r="OPS290" s="29"/>
      <c r="OPT290" s="29"/>
      <c r="OPU290" s="29"/>
      <c r="OPV290" s="29"/>
      <c r="OPW290" s="29"/>
      <c r="OPX290" s="29"/>
      <c r="OPY290" s="29"/>
      <c r="OPZ290" s="29"/>
      <c r="OQA290" s="29"/>
      <c r="OQB290" s="29"/>
      <c r="OQC290" s="29"/>
      <c r="OQD290" s="29"/>
      <c r="OQE290" s="29"/>
      <c r="OQF290" s="29"/>
      <c r="OQG290" s="29"/>
      <c r="OQH290" s="29"/>
      <c r="OQI290" s="29"/>
      <c r="OQJ290" s="29"/>
      <c r="OQK290" s="29"/>
      <c r="OQL290" s="29"/>
      <c r="OQM290" s="29"/>
      <c r="OQN290" s="29"/>
      <c r="OQO290" s="29"/>
      <c r="OQP290" s="29"/>
      <c r="OQQ290" s="29"/>
      <c r="OQR290" s="29"/>
      <c r="OQS290" s="29"/>
      <c r="OQT290" s="29"/>
      <c r="OQU290" s="29"/>
      <c r="OQV290" s="29"/>
      <c r="OQW290" s="29"/>
      <c r="OQX290" s="29"/>
      <c r="OQY290" s="29"/>
      <c r="OQZ290" s="29"/>
      <c r="ORA290" s="29"/>
      <c r="ORB290" s="29"/>
      <c r="ORC290" s="29"/>
      <c r="ORD290" s="29"/>
      <c r="ORE290" s="29"/>
      <c r="ORF290" s="29"/>
      <c r="ORG290" s="29"/>
      <c r="ORH290" s="29"/>
      <c r="ORI290" s="29"/>
      <c r="ORJ290" s="29"/>
      <c r="ORK290" s="29"/>
      <c r="ORL290" s="29"/>
      <c r="ORM290" s="29"/>
      <c r="ORN290" s="29"/>
      <c r="ORO290" s="29"/>
      <c r="ORP290" s="29"/>
      <c r="ORQ290" s="29"/>
      <c r="ORR290" s="29"/>
      <c r="ORS290" s="29"/>
      <c r="ORT290" s="29"/>
      <c r="ORU290" s="29"/>
      <c r="ORV290" s="29"/>
      <c r="ORW290" s="29"/>
      <c r="ORX290" s="29"/>
      <c r="ORY290" s="29"/>
      <c r="ORZ290" s="29"/>
      <c r="OSA290" s="29"/>
      <c r="OSB290" s="29"/>
      <c r="OSC290" s="29"/>
      <c r="OSD290" s="29"/>
      <c r="OSE290" s="29"/>
      <c r="OSF290" s="29"/>
      <c r="OSG290" s="29"/>
      <c r="OSH290" s="29"/>
      <c r="OSI290" s="29"/>
      <c r="OSJ290" s="29"/>
      <c r="OSK290" s="29"/>
      <c r="OSL290" s="29"/>
      <c r="OSM290" s="29"/>
      <c r="OSN290" s="29"/>
      <c r="OSO290" s="29"/>
      <c r="OSP290" s="29"/>
      <c r="OSQ290" s="29"/>
      <c r="OSR290" s="29"/>
      <c r="OSS290" s="29"/>
      <c r="OST290" s="29"/>
      <c r="OSU290" s="29"/>
      <c r="OSV290" s="29"/>
      <c r="OSW290" s="29"/>
      <c r="OSX290" s="29"/>
      <c r="OSY290" s="29"/>
      <c r="OSZ290" s="29"/>
      <c r="OTA290" s="29"/>
      <c r="OTB290" s="29"/>
      <c r="OTC290" s="29"/>
      <c r="OTD290" s="29"/>
      <c r="OTE290" s="29"/>
      <c r="OTF290" s="29"/>
      <c r="OTG290" s="29"/>
      <c r="OTH290" s="29"/>
      <c r="OTI290" s="29"/>
      <c r="OTJ290" s="29"/>
      <c r="OTK290" s="29"/>
      <c r="OTL290" s="29"/>
      <c r="OTM290" s="29"/>
      <c r="OTN290" s="29"/>
      <c r="OTO290" s="29"/>
      <c r="OTP290" s="29"/>
      <c r="OTQ290" s="29"/>
      <c r="OTR290" s="29"/>
      <c r="OTS290" s="29"/>
      <c r="OTT290" s="29"/>
      <c r="OTU290" s="29"/>
      <c r="OTV290" s="29"/>
      <c r="OTW290" s="29"/>
      <c r="OTX290" s="29"/>
      <c r="OTY290" s="29"/>
      <c r="OTZ290" s="29"/>
      <c r="OUA290" s="29"/>
      <c r="OUB290" s="29"/>
      <c r="OUC290" s="29"/>
      <c r="OUD290" s="29"/>
      <c r="OUE290" s="29"/>
      <c r="OUF290" s="29"/>
      <c r="OUG290" s="29"/>
      <c r="OUH290" s="29"/>
      <c r="OUI290" s="29"/>
      <c r="OUJ290" s="29"/>
      <c r="OUK290" s="29"/>
      <c r="OUL290" s="29"/>
      <c r="OUM290" s="29"/>
      <c r="OUN290" s="29"/>
      <c r="OUO290" s="29"/>
      <c r="OUP290" s="29"/>
      <c r="OUQ290" s="29"/>
      <c r="OUR290" s="29"/>
      <c r="OUS290" s="29"/>
      <c r="OUT290" s="29"/>
      <c r="OUU290" s="29"/>
      <c r="OUV290" s="29"/>
      <c r="OUW290" s="29"/>
      <c r="OUX290" s="29"/>
      <c r="OUY290" s="29"/>
      <c r="OUZ290" s="29"/>
      <c r="OVA290" s="29"/>
      <c r="OVB290" s="29"/>
      <c r="OVC290" s="29"/>
      <c r="OVD290" s="29"/>
      <c r="OVE290" s="29"/>
      <c r="OVF290" s="29"/>
      <c r="OVG290" s="29"/>
      <c r="OVH290" s="29"/>
      <c r="OVI290" s="29"/>
      <c r="OVJ290" s="29"/>
      <c r="OVK290" s="29"/>
      <c r="OVL290" s="29"/>
      <c r="OVM290" s="29"/>
      <c r="OVN290" s="29"/>
      <c r="OVO290" s="29"/>
      <c r="OVP290" s="29"/>
      <c r="OVQ290" s="29"/>
      <c r="OVR290" s="29"/>
      <c r="OVS290" s="29"/>
      <c r="OVT290" s="29"/>
      <c r="OVU290" s="29"/>
      <c r="OVV290" s="29"/>
      <c r="OVW290" s="29"/>
      <c r="OVX290" s="29"/>
      <c r="OVY290" s="29"/>
      <c r="OVZ290" s="29"/>
      <c r="OWA290" s="29"/>
      <c r="OWB290" s="29"/>
      <c r="OWC290" s="29"/>
      <c r="OWD290" s="29"/>
      <c r="OWE290" s="29"/>
      <c r="OWF290" s="29"/>
      <c r="OWG290" s="29"/>
      <c r="OWH290" s="29"/>
      <c r="OWI290" s="29"/>
      <c r="OWJ290" s="29"/>
      <c r="OWK290" s="29"/>
      <c r="OWL290" s="29"/>
      <c r="OWM290" s="29"/>
      <c r="OWN290" s="29"/>
      <c r="OWO290" s="29"/>
      <c r="OWP290" s="29"/>
      <c r="OWQ290" s="29"/>
      <c r="OWR290" s="29"/>
      <c r="OWS290" s="29"/>
      <c r="OWT290" s="29"/>
      <c r="OWU290" s="29"/>
      <c r="OWV290" s="29"/>
      <c r="OWW290" s="29"/>
      <c r="OWX290" s="29"/>
      <c r="OWY290" s="29"/>
      <c r="OWZ290" s="29"/>
      <c r="OXA290" s="29"/>
      <c r="OXB290" s="29"/>
      <c r="OXC290" s="29"/>
      <c r="OXD290" s="29"/>
      <c r="OXE290" s="29"/>
      <c r="OXF290" s="29"/>
      <c r="OXG290" s="29"/>
      <c r="OXH290" s="29"/>
      <c r="OXI290" s="29"/>
      <c r="OXJ290" s="29"/>
      <c r="OXK290" s="29"/>
      <c r="OXL290" s="29"/>
      <c r="OXM290" s="29"/>
      <c r="OXN290" s="29"/>
      <c r="OXO290" s="29"/>
      <c r="OXP290" s="29"/>
      <c r="OXQ290" s="29"/>
      <c r="OXR290" s="29"/>
      <c r="OXS290" s="29"/>
      <c r="OXT290" s="29"/>
      <c r="OXU290" s="29"/>
      <c r="OXV290" s="29"/>
      <c r="OXW290" s="29"/>
      <c r="OXX290" s="29"/>
      <c r="OXY290" s="29"/>
      <c r="OXZ290" s="29"/>
      <c r="OYA290" s="29"/>
      <c r="OYB290" s="29"/>
      <c r="OYC290" s="29"/>
      <c r="OYD290" s="29"/>
      <c r="OYE290" s="29"/>
      <c r="OYF290" s="29"/>
      <c r="OYG290" s="29"/>
      <c r="OYH290" s="29"/>
      <c r="OYI290" s="29"/>
      <c r="OYJ290" s="29"/>
      <c r="OYK290" s="29"/>
      <c r="OYL290" s="29"/>
      <c r="OYM290" s="29"/>
      <c r="OYN290" s="29"/>
      <c r="OYO290" s="29"/>
      <c r="OYP290" s="29"/>
      <c r="OYQ290" s="29"/>
      <c r="OYR290" s="29"/>
      <c r="OYS290" s="29"/>
      <c r="OYT290" s="29"/>
      <c r="OYU290" s="29"/>
      <c r="OYV290" s="29"/>
      <c r="OYW290" s="29"/>
      <c r="OYX290" s="29"/>
      <c r="OYY290" s="29"/>
      <c r="OYZ290" s="29"/>
      <c r="OZA290" s="29"/>
      <c r="OZB290" s="29"/>
      <c r="OZC290" s="29"/>
      <c r="OZD290" s="29"/>
      <c r="OZE290" s="29"/>
      <c r="OZF290" s="29"/>
      <c r="OZG290" s="29"/>
      <c r="OZH290" s="29"/>
      <c r="OZI290" s="29"/>
      <c r="OZJ290" s="29"/>
      <c r="OZK290" s="29"/>
      <c r="OZL290" s="29"/>
      <c r="OZM290" s="29"/>
      <c r="OZN290" s="29"/>
      <c r="OZO290" s="29"/>
      <c r="OZP290" s="29"/>
      <c r="OZQ290" s="29"/>
      <c r="OZR290" s="29"/>
      <c r="OZS290" s="29"/>
      <c r="OZT290" s="29"/>
      <c r="OZU290" s="29"/>
      <c r="OZV290" s="29"/>
      <c r="OZW290" s="29"/>
      <c r="OZX290" s="29"/>
      <c r="OZY290" s="29"/>
      <c r="OZZ290" s="29"/>
      <c r="PAA290" s="29"/>
      <c r="PAB290" s="29"/>
      <c r="PAC290" s="29"/>
      <c r="PAD290" s="29"/>
      <c r="PAE290" s="29"/>
      <c r="PAF290" s="29"/>
      <c r="PAG290" s="29"/>
      <c r="PAH290" s="29"/>
      <c r="PAI290" s="29"/>
      <c r="PAJ290" s="29"/>
      <c r="PAK290" s="29"/>
      <c r="PAL290" s="29"/>
      <c r="PAM290" s="29"/>
      <c r="PAN290" s="29"/>
      <c r="PAO290" s="29"/>
      <c r="PAP290" s="29"/>
      <c r="PAQ290" s="29"/>
      <c r="PAR290" s="29"/>
      <c r="PAS290" s="29"/>
      <c r="PAT290" s="29"/>
      <c r="PAU290" s="29"/>
      <c r="PAV290" s="29"/>
      <c r="PAW290" s="29"/>
      <c r="PAX290" s="29"/>
      <c r="PAY290" s="29"/>
      <c r="PAZ290" s="29"/>
      <c r="PBA290" s="29"/>
      <c r="PBB290" s="29"/>
      <c r="PBC290" s="29"/>
      <c r="PBD290" s="29"/>
      <c r="PBE290" s="29"/>
      <c r="PBF290" s="29"/>
      <c r="PBG290" s="29"/>
      <c r="PBH290" s="29"/>
      <c r="PBI290" s="29"/>
      <c r="PBJ290" s="29"/>
      <c r="PBK290" s="29"/>
      <c r="PBL290" s="29"/>
      <c r="PBM290" s="29"/>
      <c r="PBN290" s="29"/>
      <c r="PBO290" s="29"/>
      <c r="PBP290" s="29"/>
      <c r="PBQ290" s="29"/>
      <c r="PBR290" s="29"/>
      <c r="PBS290" s="29"/>
      <c r="PBT290" s="29"/>
      <c r="PBU290" s="29"/>
      <c r="PBV290" s="29"/>
      <c r="PBW290" s="29"/>
      <c r="PBX290" s="29"/>
      <c r="PBY290" s="29"/>
      <c r="PBZ290" s="29"/>
      <c r="PCA290" s="29"/>
      <c r="PCB290" s="29"/>
      <c r="PCC290" s="29"/>
      <c r="PCD290" s="29"/>
      <c r="PCE290" s="29"/>
      <c r="PCF290" s="29"/>
      <c r="PCG290" s="29"/>
      <c r="PCH290" s="29"/>
      <c r="PCI290" s="29"/>
      <c r="PCJ290" s="29"/>
      <c r="PCK290" s="29"/>
      <c r="PCL290" s="29"/>
      <c r="PCM290" s="29"/>
      <c r="PCN290" s="29"/>
      <c r="PCO290" s="29"/>
      <c r="PCP290" s="29"/>
      <c r="PCQ290" s="29"/>
      <c r="PCR290" s="29"/>
      <c r="PCS290" s="29"/>
      <c r="PCT290" s="29"/>
      <c r="PCU290" s="29"/>
      <c r="PCV290" s="29"/>
      <c r="PCW290" s="29"/>
      <c r="PCX290" s="29"/>
      <c r="PCY290" s="29"/>
      <c r="PCZ290" s="29"/>
      <c r="PDA290" s="29"/>
      <c r="PDB290" s="29"/>
      <c r="PDC290" s="29"/>
      <c r="PDD290" s="29"/>
      <c r="PDE290" s="29"/>
      <c r="PDF290" s="29"/>
      <c r="PDG290" s="29"/>
      <c r="PDH290" s="29"/>
      <c r="PDI290" s="29"/>
      <c r="PDJ290" s="29"/>
      <c r="PDK290" s="29"/>
      <c r="PDL290" s="29"/>
      <c r="PDM290" s="29"/>
      <c r="PDN290" s="29"/>
      <c r="PDO290" s="29"/>
      <c r="PDP290" s="29"/>
      <c r="PDQ290" s="29"/>
      <c r="PDR290" s="29"/>
      <c r="PDS290" s="29"/>
      <c r="PDT290" s="29"/>
      <c r="PDU290" s="29"/>
      <c r="PDV290" s="29"/>
      <c r="PDW290" s="29"/>
      <c r="PDX290" s="29"/>
      <c r="PDY290" s="29"/>
      <c r="PDZ290" s="29"/>
      <c r="PEA290" s="29"/>
      <c r="PEB290" s="29"/>
      <c r="PEC290" s="29"/>
      <c r="PED290" s="29"/>
      <c r="PEE290" s="29"/>
      <c r="PEF290" s="29"/>
      <c r="PEG290" s="29"/>
      <c r="PEH290" s="29"/>
      <c r="PEI290" s="29"/>
      <c r="PEJ290" s="29"/>
      <c r="PEK290" s="29"/>
      <c r="PEL290" s="29"/>
      <c r="PEM290" s="29"/>
      <c r="PEN290" s="29"/>
      <c r="PEO290" s="29"/>
      <c r="PEP290" s="29"/>
      <c r="PEQ290" s="29"/>
      <c r="PER290" s="29"/>
      <c r="PES290" s="29"/>
      <c r="PET290" s="29"/>
      <c r="PEU290" s="29"/>
      <c r="PEV290" s="29"/>
      <c r="PEW290" s="29"/>
      <c r="PEX290" s="29"/>
      <c r="PEY290" s="29"/>
      <c r="PEZ290" s="29"/>
      <c r="PFA290" s="29"/>
      <c r="PFB290" s="29"/>
      <c r="PFC290" s="29"/>
      <c r="PFD290" s="29"/>
      <c r="PFE290" s="29"/>
      <c r="PFF290" s="29"/>
      <c r="PFG290" s="29"/>
      <c r="PFH290" s="29"/>
      <c r="PFI290" s="29"/>
      <c r="PFJ290" s="29"/>
      <c r="PFK290" s="29"/>
      <c r="PFL290" s="29"/>
      <c r="PFM290" s="29"/>
      <c r="PFN290" s="29"/>
      <c r="PFO290" s="29"/>
      <c r="PFP290" s="29"/>
      <c r="PFQ290" s="29"/>
      <c r="PFR290" s="29"/>
      <c r="PFS290" s="29"/>
      <c r="PFT290" s="29"/>
      <c r="PFU290" s="29"/>
      <c r="PFV290" s="29"/>
      <c r="PFW290" s="29"/>
      <c r="PFX290" s="29"/>
      <c r="PFY290" s="29"/>
      <c r="PFZ290" s="29"/>
      <c r="PGA290" s="29"/>
      <c r="PGB290" s="29"/>
      <c r="PGC290" s="29"/>
      <c r="PGD290" s="29"/>
      <c r="PGE290" s="29"/>
      <c r="PGF290" s="29"/>
      <c r="PGG290" s="29"/>
      <c r="PGH290" s="29"/>
      <c r="PGI290" s="29"/>
      <c r="PGJ290" s="29"/>
      <c r="PGK290" s="29"/>
      <c r="PGL290" s="29"/>
      <c r="PGM290" s="29"/>
      <c r="PGN290" s="29"/>
      <c r="PGO290" s="29"/>
      <c r="PGP290" s="29"/>
      <c r="PGQ290" s="29"/>
      <c r="PGR290" s="29"/>
      <c r="PGS290" s="29"/>
      <c r="PGT290" s="29"/>
      <c r="PGU290" s="29"/>
      <c r="PGV290" s="29"/>
      <c r="PGW290" s="29"/>
      <c r="PGX290" s="29"/>
      <c r="PGY290" s="29"/>
      <c r="PGZ290" s="29"/>
      <c r="PHA290" s="29"/>
      <c r="PHB290" s="29"/>
      <c r="PHC290" s="29"/>
      <c r="PHD290" s="29"/>
      <c r="PHE290" s="29"/>
      <c r="PHF290" s="29"/>
      <c r="PHG290" s="29"/>
      <c r="PHH290" s="29"/>
      <c r="PHI290" s="29"/>
      <c r="PHJ290" s="29"/>
      <c r="PHK290" s="29"/>
      <c r="PHL290" s="29"/>
      <c r="PHM290" s="29"/>
      <c r="PHN290" s="29"/>
      <c r="PHO290" s="29"/>
      <c r="PHP290" s="29"/>
      <c r="PHQ290" s="29"/>
      <c r="PHR290" s="29"/>
      <c r="PHS290" s="29"/>
      <c r="PHT290" s="29"/>
      <c r="PHU290" s="29"/>
      <c r="PHV290" s="29"/>
      <c r="PHW290" s="29"/>
      <c r="PHX290" s="29"/>
      <c r="PHY290" s="29"/>
      <c r="PHZ290" s="29"/>
      <c r="PIA290" s="29"/>
      <c r="PIB290" s="29"/>
      <c r="PIC290" s="29"/>
      <c r="PID290" s="29"/>
      <c r="PIE290" s="29"/>
      <c r="PIF290" s="29"/>
      <c r="PIG290" s="29"/>
      <c r="PIH290" s="29"/>
      <c r="PII290" s="29"/>
      <c r="PIJ290" s="29"/>
      <c r="PIK290" s="29"/>
      <c r="PIL290" s="29"/>
      <c r="PIM290" s="29"/>
      <c r="PIN290" s="29"/>
      <c r="PIO290" s="29"/>
      <c r="PIP290" s="29"/>
      <c r="PIQ290" s="29"/>
      <c r="PIR290" s="29"/>
      <c r="PIS290" s="29"/>
      <c r="PIT290" s="29"/>
      <c r="PIU290" s="29"/>
      <c r="PIV290" s="29"/>
      <c r="PIW290" s="29"/>
      <c r="PIX290" s="29"/>
      <c r="PIY290" s="29"/>
      <c r="PIZ290" s="29"/>
      <c r="PJA290" s="29"/>
      <c r="PJB290" s="29"/>
      <c r="PJC290" s="29"/>
      <c r="PJD290" s="29"/>
      <c r="PJE290" s="29"/>
      <c r="PJF290" s="29"/>
      <c r="PJG290" s="29"/>
      <c r="PJH290" s="29"/>
      <c r="PJI290" s="29"/>
      <c r="PJJ290" s="29"/>
      <c r="PJK290" s="29"/>
      <c r="PJL290" s="29"/>
      <c r="PJM290" s="29"/>
      <c r="PJN290" s="29"/>
      <c r="PJO290" s="29"/>
      <c r="PJP290" s="29"/>
      <c r="PJQ290" s="29"/>
      <c r="PJR290" s="29"/>
      <c r="PJS290" s="29"/>
      <c r="PJT290" s="29"/>
      <c r="PJU290" s="29"/>
      <c r="PJV290" s="29"/>
      <c r="PJW290" s="29"/>
      <c r="PJX290" s="29"/>
      <c r="PJY290" s="29"/>
      <c r="PJZ290" s="29"/>
      <c r="PKA290" s="29"/>
      <c r="PKB290" s="29"/>
      <c r="PKC290" s="29"/>
      <c r="PKD290" s="29"/>
      <c r="PKE290" s="29"/>
      <c r="PKF290" s="29"/>
      <c r="PKG290" s="29"/>
      <c r="PKH290" s="29"/>
      <c r="PKI290" s="29"/>
      <c r="PKJ290" s="29"/>
      <c r="PKK290" s="29"/>
      <c r="PKL290" s="29"/>
      <c r="PKM290" s="29"/>
      <c r="PKN290" s="29"/>
      <c r="PKO290" s="29"/>
      <c r="PKP290" s="29"/>
      <c r="PKQ290" s="29"/>
      <c r="PKR290" s="29"/>
      <c r="PKS290" s="29"/>
      <c r="PKT290" s="29"/>
      <c r="PKU290" s="29"/>
      <c r="PKV290" s="29"/>
      <c r="PKW290" s="29"/>
      <c r="PKX290" s="29"/>
      <c r="PKY290" s="29"/>
      <c r="PKZ290" s="29"/>
      <c r="PLA290" s="29"/>
      <c r="PLB290" s="29"/>
      <c r="PLC290" s="29"/>
      <c r="PLD290" s="29"/>
      <c r="PLE290" s="29"/>
      <c r="PLF290" s="29"/>
      <c r="PLG290" s="29"/>
      <c r="PLH290" s="29"/>
      <c r="PLI290" s="29"/>
      <c r="PLJ290" s="29"/>
      <c r="PLK290" s="29"/>
      <c r="PLL290" s="29"/>
      <c r="PLM290" s="29"/>
      <c r="PLN290" s="29"/>
      <c r="PLO290" s="29"/>
      <c r="PLP290" s="29"/>
      <c r="PLQ290" s="29"/>
      <c r="PLR290" s="29"/>
      <c r="PLS290" s="29"/>
      <c r="PLT290" s="29"/>
      <c r="PLU290" s="29"/>
      <c r="PLV290" s="29"/>
      <c r="PLW290" s="29"/>
      <c r="PLX290" s="29"/>
      <c r="PLY290" s="29"/>
      <c r="PLZ290" s="29"/>
      <c r="PMA290" s="29"/>
      <c r="PMB290" s="29"/>
      <c r="PMC290" s="29"/>
      <c r="PMD290" s="29"/>
      <c r="PME290" s="29"/>
      <c r="PMF290" s="29"/>
      <c r="PMG290" s="29"/>
      <c r="PMH290" s="29"/>
      <c r="PMI290" s="29"/>
      <c r="PMJ290" s="29"/>
      <c r="PMK290" s="29"/>
      <c r="PML290" s="29"/>
      <c r="PMM290" s="29"/>
      <c r="PMN290" s="29"/>
      <c r="PMO290" s="29"/>
      <c r="PMP290" s="29"/>
      <c r="PMQ290" s="29"/>
      <c r="PMR290" s="29"/>
      <c r="PMS290" s="29"/>
      <c r="PMT290" s="29"/>
      <c r="PMU290" s="29"/>
      <c r="PMV290" s="29"/>
      <c r="PMW290" s="29"/>
      <c r="PMX290" s="29"/>
      <c r="PMY290" s="29"/>
      <c r="PMZ290" s="29"/>
      <c r="PNA290" s="29"/>
      <c r="PNB290" s="29"/>
      <c r="PNC290" s="29"/>
      <c r="PND290" s="29"/>
      <c r="PNE290" s="29"/>
      <c r="PNF290" s="29"/>
      <c r="PNG290" s="29"/>
      <c r="PNH290" s="29"/>
      <c r="PNI290" s="29"/>
      <c r="PNJ290" s="29"/>
      <c r="PNK290" s="29"/>
      <c r="PNL290" s="29"/>
      <c r="PNM290" s="29"/>
      <c r="PNN290" s="29"/>
      <c r="PNO290" s="29"/>
      <c r="PNP290" s="29"/>
      <c r="PNQ290" s="29"/>
      <c r="PNR290" s="29"/>
      <c r="PNS290" s="29"/>
      <c r="PNT290" s="29"/>
      <c r="PNU290" s="29"/>
      <c r="PNV290" s="29"/>
      <c r="PNW290" s="29"/>
      <c r="PNX290" s="29"/>
      <c r="PNY290" s="29"/>
      <c r="PNZ290" s="29"/>
      <c r="POA290" s="29"/>
      <c r="POB290" s="29"/>
      <c r="POC290" s="29"/>
      <c r="POD290" s="29"/>
      <c r="POE290" s="29"/>
      <c r="POF290" s="29"/>
      <c r="POG290" s="29"/>
      <c r="POH290" s="29"/>
      <c r="POI290" s="29"/>
      <c r="POJ290" s="29"/>
      <c r="POK290" s="29"/>
      <c r="POL290" s="29"/>
      <c r="POM290" s="29"/>
      <c r="PON290" s="29"/>
      <c r="POO290" s="29"/>
      <c r="POP290" s="29"/>
      <c r="POQ290" s="29"/>
      <c r="POR290" s="29"/>
      <c r="POS290" s="29"/>
      <c r="POT290" s="29"/>
      <c r="POU290" s="29"/>
      <c r="POV290" s="29"/>
      <c r="POW290" s="29"/>
      <c r="POX290" s="29"/>
      <c r="POY290" s="29"/>
      <c r="POZ290" s="29"/>
      <c r="PPA290" s="29"/>
      <c r="PPB290" s="29"/>
      <c r="PPC290" s="29"/>
      <c r="PPD290" s="29"/>
      <c r="PPE290" s="29"/>
      <c r="PPF290" s="29"/>
      <c r="PPG290" s="29"/>
      <c r="PPH290" s="29"/>
      <c r="PPI290" s="29"/>
      <c r="PPJ290" s="29"/>
      <c r="PPK290" s="29"/>
      <c r="PPL290" s="29"/>
      <c r="PPM290" s="29"/>
      <c r="PPN290" s="29"/>
      <c r="PPO290" s="29"/>
      <c r="PPP290" s="29"/>
      <c r="PPQ290" s="29"/>
      <c r="PPR290" s="29"/>
      <c r="PPS290" s="29"/>
      <c r="PPT290" s="29"/>
      <c r="PPU290" s="29"/>
      <c r="PPV290" s="29"/>
      <c r="PPW290" s="29"/>
      <c r="PPX290" s="29"/>
      <c r="PPY290" s="29"/>
      <c r="PPZ290" s="29"/>
      <c r="PQA290" s="29"/>
      <c r="PQB290" s="29"/>
      <c r="PQC290" s="29"/>
      <c r="PQD290" s="29"/>
      <c r="PQE290" s="29"/>
      <c r="PQF290" s="29"/>
      <c r="PQG290" s="29"/>
      <c r="PQH290" s="29"/>
      <c r="PQI290" s="29"/>
      <c r="PQJ290" s="29"/>
      <c r="PQK290" s="29"/>
      <c r="PQL290" s="29"/>
      <c r="PQM290" s="29"/>
      <c r="PQN290" s="29"/>
      <c r="PQO290" s="29"/>
      <c r="PQP290" s="29"/>
      <c r="PQQ290" s="29"/>
      <c r="PQR290" s="29"/>
      <c r="PQS290" s="29"/>
      <c r="PQT290" s="29"/>
      <c r="PQU290" s="29"/>
      <c r="PQV290" s="29"/>
      <c r="PQW290" s="29"/>
      <c r="PQX290" s="29"/>
      <c r="PQY290" s="29"/>
      <c r="PQZ290" s="29"/>
      <c r="PRA290" s="29"/>
      <c r="PRB290" s="29"/>
      <c r="PRC290" s="29"/>
      <c r="PRD290" s="29"/>
      <c r="PRE290" s="29"/>
      <c r="PRF290" s="29"/>
      <c r="PRG290" s="29"/>
      <c r="PRH290" s="29"/>
      <c r="PRI290" s="29"/>
      <c r="PRJ290" s="29"/>
      <c r="PRK290" s="29"/>
      <c r="PRL290" s="29"/>
      <c r="PRM290" s="29"/>
      <c r="PRN290" s="29"/>
      <c r="PRO290" s="29"/>
      <c r="PRP290" s="29"/>
      <c r="PRQ290" s="29"/>
      <c r="PRR290" s="29"/>
      <c r="PRS290" s="29"/>
      <c r="PRT290" s="29"/>
      <c r="PRU290" s="29"/>
      <c r="PRV290" s="29"/>
      <c r="PRW290" s="29"/>
      <c r="PRX290" s="29"/>
      <c r="PRY290" s="29"/>
      <c r="PRZ290" s="29"/>
      <c r="PSA290" s="29"/>
      <c r="PSB290" s="29"/>
      <c r="PSC290" s="29"/>
      <c r="PSD290" s="29"/>
      <c r="PSE290" s="29"/>
      <c r="PSF290" s="29"/>
      <c r="PSG290" s="29"/>
      <c r="PSH290" s="29"/>
      <c r="PSI290" s="29"/>
      <c r="PSJ290" s="29"/>
      <c r="PSK290" s="29"/>
      <c r="PSL290" s="29"/>
      <c r="PSM290" s="29"/>
      <c r="PSN290" s="29"/>
      <c r="PSO290" s="29"/>
      <c r="PSP290" s="29"/>
      <c r="PSQ290" s="29"/>
      <c r="PSR290" s="29"/>
      <c r="PSS290" s="29"/>
      <c r="PST290" s="29"/>
      <c r="PSU290" s="29"/>
      <c r="PSV290" s="29"/>
      <c r="PSW290" s="29"/>
      <c r="PSX290" s="29"/>
      <c r="PSY290" s="29"/>
      <c r="PSZ290" s="29"/>
      <c r="PTA290" s="29"/>
      <c r="PTB290" s="29"/>
      <c r="PTC290" s="29"/>
      <c r="PTD290" s="29"/>
      <c r="PTE290" s="29"/>
      <c r="PTF290" s="29"/>
      <c r="PTG290" s="29"/>
      <c r="PTH290" s="29"/>
      <c r="PTI290" s="29"/>
      <c r="PTJ290" s="29"/>
      <c r="PTK290" s="29"/>
      <c r="PTL290" s="29"/>
      <c r="PTM290" s="29"/>
      <c r="PTN290" s="29"/>
      <c r="PTO290" s="29"/>
      <c r="PTP290" s="29"/>
      <c r="PTQ290" s="29"/>
      <c r="PTR290" s="29"/>
      <c r="PTS290" s="29"/>
      <c r="PTT290" s="29"/>
      <c r="PTU290" s="29"/>
      <c r="PTV290" s="29"/>
      <c r="PTW290" s="29"/>
      <c r="PTX290" s="29"/>
      <c r="PTY290" s="29"/>
      <c r="PTZ290" s="29"/>
      <c r="PUA290" s="29"/>
      <c r="PUB290" s="29"/>
      <c r="PUC290" s="29"/>
      <c r="PUD290" s="29"/>
      <c r="PUE290" s="29"/>
      <c r="PUF290" s="29"/>
      <c r="PUG290" s="29"/>
      <c r="PUH290" s="29"/>
      <c r="PUI290" s="29"/>
      <c r="PUJ290" s="29"/>
      <c r="PUK290" s="29"/>
      <c r="PUL290" s="29"/>
      <c r="PUM290" s="29"/>
      <c r="PUN290" s="29"/>
      <c r="PUO290" s="29"/>
      <c r="PUP290" s="29"/>
      <c r="PUQ290" s="29"/>
      <c r="PUR290" s="29"/>
      <c r="PUS290" s="29"/>
      <c r="PUT290" s="29"/>
      <c r="PUU290" s="29"/>
      <c r="PUV290" s="29"/>
      <c r="PUW290" s="29"/>
      <c r="PUX290" s="29"/>
      <c r="PUY290" s="29"/>
      <c r="PUZ290" s="29"/>
      <c r="PVA290" s="29"/>
      <c r="PVB290" s="29"/>
      <c r="PVC290" s="29"/>
      <c r="PVD290" s="29"/>
      <c r="PVE290" s="29"/>
      <c r="PVF290" s="29"/>
      <c r="PVG290" s="29"/>
      <c r="PVH290" s="29"/>
      <c r="PVI290" s="29"/>
      <c r="PVJ290" s="29"/>
      <c r="PVK290" s="29"/>
      <c r="PVL290" s="29"/>
      <c r="PVM290" s="29"/>
      <c r="PVN290" s="29"/>
      <c r="PVO290" s="29"/>
      <c r="PVP290" s="29"/>
      <c r="PVQ290" s="29"/>
      <c r="PVR290" s="29"/>
      <c r="PVS290" s="29"/>
      <c r="PVT290" s="29"/>
      <c r="PVU290" s="29"/>
      <c r="PVV290" s="29"/>
      <c r="PVW290" s="29"/>
      <c r="PVX290" s="29"/>
      <c r="PVY290" s="29"/>
      <c r="PVZ290" s="29"/>
      <c r="PWA290" s="29"/>
      <c r="PWB290" s="29"/>
      <c r="PWC290" s="29"/>
      <c r="PWD290" s="29"/>
      <c r="PWE290" s="29"/>
      <c r="PWF290" s="29"/>
      <c r="PWG290" s="29"/>
      <c r="PWH290" s="29"/>
      <c r="PWI290" s="29"/>
      <c r="PWJ290" s="29"/>
      <c r="PWK290" s="29"/>
      <c r="PWL290" s="29"/>
      <c r="PWM290" s="29"/>
      <c r="PWN290" s="29"/>
      <c r="PWO290" s="29"/>
      <c r="PWP290" s="29"/>
      <c r="PWQ290" s="29"/>
      <c r="PWR290" s="29"/>
      <c r="PWS290" s="29"/>
      <c r="PWT290" s="29"/>
      <c r="PWU290" s="29"/>
      <c r="PWV290" s="29"/>
      <c r="PWW290" s="29"/>
      <c r="PWX290" s="29"/>
      <c r="PWY290" s="29"/>
      <c r="PWZ290" s="29"/>
      <c r="PXA290" s="29"/>
      <c r="PXB290" s="29"/>
      <c r="PXC290" s="29"/>
      <c r="PXD290" s="29"/>
      <c r="PXE290" s="29"/>
      <c r="PXF290" s="29"/>
      <c r="PXG290" s="29"/>
      <c r="PXH290" s="29"/>
      <c r="PXI290" s="29"/>
      <c r="PXJ290" s="29"/>
      <c r="PXK290" s="29"/>
      <c r="PXL290" s="29"/>
      <c r="PXM290" s="29"/>
      <c r="PXN290" s="29"/>
      <c r="PXO290" s="29"/>
      <c r="PXP290" s="29"/>
      <c r="PXQ290" s="29"/>
      <c r="PXR290" s="29"/>
      <c r="PXS290" s="29"/>
      <c r="PXT290" s="29"/>
      <c r="PXU290" s="29"/>
      <c r="PXV290" s="29"/>
      <c r="PXW290" s="29"/>
      <c r="PXX290" s="29"/>
      <c r="PXY290" s="29"/>
      <c r="PXZ290" s="29"/>
      <c r="PYA290" s="29"/>
      <c r="PYB290" s="29"/>
      <c r="PYC290" s="29"/>
      <c r="PYD290" s="29"/>
      <c r="PYE290" s="29"/>
      <c r="PYF290" s="29"/>
      <c r="PYG290" s="29"/>
      <c r="PYH290" s="29"/>
      <c r="PYI290" s="29"/>
      <c r="PYJ290" s="29"/>
      <c r="PYK290" s="29"/>
      <c r="PYL290" s="29"/>
      <c r="PYM290" s="29"/>
      <c r="PYN290" s="29"/>
      <c r="PYO290" s="29"/>
      <c r="PYP290" s="29"/>
      <c r="PYQ290" s="29"/>
      <c r="PYR290" s="29"/>
      <c r="PYS290" s="29"/>
      <c r="PYT290" s="29"/>
      <c r="PYU290" s="29"/>
      <c r="PYV290" s="29"/>
      <c r="PYW290" s="29"/>
      <c r="PYX290" s="29"/>
      <c r="PYY290" s="29"/>
      <c r="PYZ290" s="29"/>
      <c r="PZA290" s="29"/>
      <c r="PZB290" s="29"/>
      <c r="PZC290" s="29"/>
      <c r="PZD290" s="29"/>
      <c r="PZE290" s="29"/>
      <c r="PZF290" s="29"/>
      <c r="PZG290" s="29"/>
      <c r="PZH290" s="29"/>
      <c r="PZI290" s="29"/>
      <c r="PZJ290" s="29"/>
      <c r="PZK290" s="29"/>
      <c r="PZL290" s="29"/>
      <c r="PZM290" s="29"/>
      <c r="PZN290" s="29"/>
      <c r="PZO290" s="29"/>
      <c r="PZP290" s="29"/>
      <c r="PZQ290" s="29"/>
      <c r="PZR290" s="29"/>
      <c r="PZS290" s="29"/>
      <c r="PZT290" s="29"/>
      <c r="PZU290" s="29"/>
      <c r="PZV290" s="29"/>
      <c r="PZW290" s="29"/>
      <c r="PZX290" s="29"/>
      <c r="PZY290" s="29"/>
      <c r="PZZ290" s="29"/>
      <c r="QAA290" s="29"/>
      <c r="QAB290" s="29"/>
      <c r="QAC290" s="29"/>
      <c r="QAD290" s="29"/>
      <c r="QAE290" s="29"/>
      <c r="QAF290" s="29"/>
      <c r="QAG290" s="29"/>
      <c r="QAH290" s="29"/>
      <c r="QAI290" s="29"/>
      <c r="QAJ290" s="29"/>
      <c r="QAK290" s="29"/>
      <c r="QAL290" s="29"/>
      <c r="QAM290" s="29"/>
      <c r="QAN290" s="29"/>
      <c r="QAO290" s="29"/>
      <c r="QAP290" s="29"/>
      <c r="QAQ290" s="29"/>
      <c r="QAR290" s="29"/>
      <c r="QAS290" s="29"/>
      <c r="QAT290" s="29"/>
      <c r="QAU290" s="29"/>
      <c r="QAV290" s="29"/>
      <c r="QAW290" s="29"/>
      <c r="QAX290" s="29"/>
      <c r="QAY290" s="29"/>
      <c r="QAZ290" s="29"/>
      <c r="QBA290" s="29"/>
      <c r="QBB290" s="29"/>
      <c r="QBC290" s="29"/>
      <c r="QBD290" s="29"/>
      <c r="QBE290" s="29"/>
      <c r="QBF290" s="29"/>
      <c r="QBG290" s="29"/>
      <c r="QBH290" s="29"/>
      <c r="QBI290" s="29"/>
      <c r="QBJ290" s="29"/>
      <c r="QBK290" s="29"/>
      <c r="QBL290" s="29"/>
      <c r="QBM290" s="29"/>
      <c r="QBN290" s="29"/>
      <c r="QBO290" s="29"/>
      <c r="QBP290" s="29"/>
      <c r="QBQ290" s="29"/>
      <c r="QBR290" s="29"/>
      <c r="QBS290" s="29"/>
      <c r="QBT290" s="29"/>
      <c r="QBU290" s="29"/>
      <c r="QBV290" s="29"/>
      <c r="QBW290" s="29"/>
      <c r="QBX290" s="29"/>
      <c r="QBY290" s="29"/>
      <c r="QBZ290" s="29"/>
      <c r="QCA290" s="29"/>
      <c r="QCB290" s="29"/>
      <c r="QCC290" s="29"/>
      <c r="QCD290" s="29"/>
      <c r="QCE290" s="29"/>
      <c r="QCF290" s="29"/>
      <c r="QCG290" s="29"/>
      <c r="QCH290" s="29"/>
      <c r="QCI290" s="29"/>
      <c r="QCJ290" s="29"/>
      <c r="QCK290" s="29"/>
      <c r="QCL290" s="29"/>
      <c r="QCM290" s="29"/>
      <c r="QCN290" s="29"/>
      <c r="QCO290" s="29"/>
      <c r="QCP290" s="29"/>
      <c r="QCQ290" s="29"/>
      <c r="QCR290" s="29"/>
      <c r="QCS290" s="29"/>
      <c r="QCT290" s="29"/>
      <c r="QCU290" s="29"/>
      <c r="QCV290" s="29"/>
      <c r="QCW290" s="29"/>
      <c r="QCX290" s="29"/>
      <c r="QCY290" s="29"/>
      <c r="QCZ290" s="29"/>
      <c r="QDA290" s="29"/>
      <c r="QDB290" s="29"/>
      <c r="QDC290" s="29"/>
      <c r="QDD290" s="29"/>
      <c r="QDE290" s="29"/>
      <c r="QDF290" s="29"/>
      <c r="QDG290" s="29"/>
      <c r="QDH290" s="29"/>
      <c r="QDI290" s="29"/>
      <c r="QDJ290" s="29"/>
      <c r="QDK290" s="29"/>
      <c r="QDL290" s="29"/>
      <c r="QDM290" s="29"/>
      <c r="QDN290" s="29"/>
      <c r="QDO290" s="29"/>
      <c r="QDP290" s="29"/>
      <c r="QDQ290" s="29"/>
      <c r="QDR290" s="29"/>
      <c r="QDS290" s="29"/>
      <c r="QDT290" s="29"/>
      <c r="QDU290" s="29"/>
      <c r="QDV290" s="29"/>
      <c r="QDW290" s="29"/>
      <c r="QDX290" s="29"/>
      <c r="QDY290" s="29"/>
      <c r="QDZ290" s="29"/>
      <c r="QEA290" s="29"/>
      <c r="QEB290" s="29"/>
      <c r="QEC290" s="29"/>
      <c r="QED290" s="29"/>
      <c r="QEE290" s="29"/>
      <c r="QEF290" s="29"/>
      <c r="QEG290" s="29"/>
      <c r="QEH290" s="29"/>
      <c r="QEI290" s="29"/>
      <c r="QEJ290" s="29"/>
      <c r="QEK290" s="29"/>
      <c r="QEL290" s="29"/>
      <c r="QEM290" s="29"/>
      <c r="QEN290" s="29"/>
      <c r="QEO290" s="29"/>
      <c r="QEP290" s="29"/>
      <c r="QEQ290" s="29"/>
      <c r="QER290" s="29"/>
      <c r="QES290" s="29"/>
      <c r="QET290" s="29"/>
      <c r="QEU290" s="29"/>
      <c r="QEV290" s="29"/>
      <c r="QEW290" s="29"/>
      <c r="QEX290" s="29"/>
      <c r="QEY290" s="29"/>
      <c r="QEZ290" s="29"/>
      <c r="QFA290" s="29"/>
      <c r="QFB290" s="29"/>
      <c r="QFC290" s="29"/>
      <c r="QFD290" s="29"/>
      <c r="QFE290" s="29"/>
      <c r="QFF290" s="29"/>
      <c r="QFG290" s="29"/>
      <c r="QFH290" s="29"/>
      <c r="QFI290" s="29"/>
      <c r="QFJ290" s="29"/>
      <c r="QFK290" s="29"/>
      <c r="QFL290" s="29"/>
      <c r="QFM290" s="29"/>
      <c r="QFN290" s="29"/>
      <c r="QFO290" s="29"/>
      <c r="QFP290" s="29"/>
      <c r="QFQ290" s="29"/>
      <c r="QFR290" s="29"/>
      <c r="QFS290" s="29"/>
      <c r="QFT290" s="29"/>
      <c r="QFU290" s="29"/>
      <c r="QFV290" s="29"/>
      <c r="QFW290" s="29"/>
      <c r="QFX290" s="29"/>
      <c r="QFY290" s="29"/>
      <c r="QFZ290" s="29"/>
      <c r="QGA290" s="29"/>
      <c r="QGB290" s="29"/>
      <c r="QGC290" s="29"/>
      <c r="QGD290" s="29"/>
      <c r="QGE290" s="29"/>
      <c r="QGF290" s="29"/>
      <c r="QGG290" s="29"/>
      <c r="QGH290" s="29"/>
      <c r="QGI290" s="29"/>
      <c r="QGJ290" s="29"/>
      <c r="QGK290" s="29"/>
      <c r="QGL290" s="29"/>
      <c r="QGM290" s="29"/>
      <c r="QGN290" s="29"/>
      <c r="QGO290" s="29"/>
      <c r="QGP290" s="29"/>
      <c r="QGQ290" s="29"/>
      <c r="QGR290" s="29"/>
      <c r="QGS290" s="29"/>
      <c r="QGT290" s="29"/>
      <c r="QGU290" s="29"/>
      <c r="QGV290" s="29"/>
      <c r="QGW290" s="29"/>
      <c r="QGX290" s="29"/>
      <c r="QGY290" s="29"/>
      <c r="QGZ290" s="29"/>
      <c r="QHA290" s="29"/>
      <c r="QHB290" s="29"/>
      <c r="QHC290" s="29"/>
      <c r="QHD290" s="29"/>
      <c r="QHE290" s="29"/>
      <c r="QHF290" s="29"/>
      <c r="QHG290" s="29"/>
      <c r="QHH290" s="29"/>
      <c r="QHI290" s="29"/>
      <c r="QHJ290" s="29"/>
      <c r="QHK290" s="29"/>
      <c r="QHL290" s="29"/>
      <c r="QHM290" s="29"/>
      <c r="QHN290" s="29"/>
      <c r="QHO290" s="29"/>
      <c r="QHP290" s="29"/>
      <c r="QHQ290" s="29"/>
      <c r="QHR290" s="29"/>
      <c r="QHS290" s="29"/>
      <c r="QHT290" s="29"/>
      <c r="QHU290" s="29"/>
      <c r="QHV290" s="29"/>
      <c r="QHW290" s="29"/>
      <c r="QHX290" s="29"/>
      <c r="QHY290" s="29"/>
      <c r="QHZ290" s="29"/>
      <c r="QIA290" s="29"/>
      <c r="QIB290" s="29"/>
      <c r="QIC290" s="29"/>
      <c r="QID290" s="29"/>
      <c r="QIE290" s="29"/>
      <c r="QIF290" s="29"/>
      <c r="QIG290" s="29"/>
      <c r="QIH290" s="29"/>
      <c r="QII290" s="29"/>
      <c r="QIJ290" s="29"/>
      <c r="QIK290" s="29"/>
      <c r="QIL290" s="29"/>
      <c r="QIM290" s="29"/>
      <c r="QIN290" s="29"/>
      <c r="QIO290" s="29"/>
      <c r="QIP290" s="29"/>
      <c r="QIQ290" s="29"/>
      <c r="QIR290" s="29"/>
      <c r="QIS290" s="29"/>
      <c r="QIT290" s="29"/>
      <c r="QIU290" s="29"/>
      <c r="QIV290" s="29"/>
      <c r="QIW290" s="29"/>
      <c r="QIX290" s="29"/>
      <c r="QIY290" s="29"/>
      <c r="QIZ290" s="29"/>
      <c r="QJA290" s="29"/>
      <c r="QJB290" s="29"/>
      <c r="QJC290" s="29"/>
      <c r="QJD290" s="29"/>
      <c r="QJE290" s="29"/>
      <c r="QJF290" s="29"/>
      <c r="QJG290" s="29"/>
      <c r="QJH290" s="29"/>
      <c r="QJI290" s="29"/>
      <c r="QJJ290" s="29"/>
      <c r="QJK290" s="29"/>
      <c r="QJL290" s="29"/>
      <c r="QJM290" s="29"/>
      <c r="QJN290" s="29"/>
      <c r="QJO290" s="29"/>
      <c r="QJP290" s="29"/>
      <c r="QJQ290" s="29"/>
      <c r="QJR290" s="29"/>
      <c r="QJS290" s="29"/>
      <c r="QJT290" s="29"/>
      <c r="QJU290" s="29"/>
      <c r="QJV290" s="29"/>
      <c r="QJW290" s="29"/>
      <c r="QJX290" s="29"/>
      <c r="QJY290" s="29"/>
      <c r="QJZ290" s="29"/>
      <c r="QKA290" s="29"/>
      <c r="QKB290" s="29"/>
      <c r="QKC290" s="29"/>
      <c r="QKD290" s="29"/>
      <c r="QKE290" s="29"/>
      <c r="QKF290" s="29"/>
      <c r="QKG290" s="29"/>
      <c r="QKH290" s="29"/>
      <c r="QKI290" s="29"/>
      <c r="QKJ290" s="29"/>
      <c r="QKK290" s="29"/>
      <c r="QKL290" s="29"/>
      <c r="QKM290" s="29"/>
      <c r="QKN290" s="29"/>
      <c r="QKO290" s="29"/>
      <c r="QKP290" s="29"/>
      <c r="QKQ290" s="29"/>
      <c r="QKR290" s="29"/>
      <c r="QKS290" s="29"/>
      <c r="QKT290" s="29"/>
      <c r="QKU290" s="29"/>
      <c r="QKV290" s="29"/>
      <c r="QKW290" s="29"/>
      <c r="QKX290" s="29"/>
      <c r="QKY290" s="29"/>
      <c r="QKZ290" s="29"/>
      <c r="QLA290" s="29"/>
      <c r="QLB290" s="29"/>
      <c r="QLC290" s="29"/>
      <c r="QLD290" s="29"/>
      <c r="QLE290" s="29"/>
      <c r="QLF290" s="29"/>
      <c r="QLG290" s="29"/>
      <c r="QLH290" s="29"/>
      <c r="QLI290" s="29"/>
      <c r="QLJ290" s="29"/>
      <c r="QLK290" s="29"/>
      <c r="QLL290" s="29"/>
      <c r="QLM290" s="29"/>
      <c r="QLN290" s="29"/>
      <c r="QLO290" s="29"/>
      <c r="QLP290" s="29"/>
      <c r="QLQ290" s="29"/>
      <c r="QLR290" s="29"/>
      <c r="QLS290" s="29"/>
      <c r="QLT290" s="29"/>
      <c r="QLU290" s="29"/>
      <c r="QLV290" s="29"/>
      <c r="QLW290" s="29"/>
      <c r="QLX290" s="29"/>
      <c r="QLY290" s="29"/>
      <c r="QLZ290" s="29"/>
      <c r="QMA290" s="29"/>
      <c r="QMB290" s="29"/>
      <c r="QMC290" s="29"/>
      <c r="QMD290" s="29"/>
      <c r="QME290" s="29"/>
      <c r="QMF290" s="29"/>
      <c r="QMG290" s="29"/>
      <c r="QMH290" s="29"/>
      <c r="QMI290" s="29"/>
      <c r="QMJ290" s="29"/>
      <c r="QMK290" s="29"/>
      <c r="QML290" s="29"/>
      <c r="QMM290" s="29"/>
      <c r="QMN290" s="29"/>
      <c r="QMO290" s="29"/>
      <c r="QMP290" s="29"/>
      <c r="QMQ290" s="29"/>
      <c r="QMR290" s="29"/>
      <c r="QMS290" s="29"/>
      <c r="QMT290" s="29"/>
      <c r="QMU290" s="29"/>
      <c r="QMV290" s="29"/>
      <c r="QMW290" s="29"/>
      <c r="QMX290" s="29"/>
      <c r="QMY290" s="29"/>
      <c r="QMZ290" s="29"/>
      <c r="QNA290" s="29"/>
      <c r="QNB290" s="29"/>
      <c r="QNC290" s="29"/>
      <c r="QND290" s="29"/>
      <c r="QNE290" s="29"/>
      <c r="QNF290" s="29"/>
      <c r="QNG290" s="29"/>
      <c r="QNH290" s="29"/>
      <c r="QNI290" s="29"/>
      <c r="QNJ290" s="29"/>
    </row>
    <row r="291" spans="1:11866" x14ac:dyDescent="0.25">
      <c r="K291" s="29"/>
      <c r="L291" s="10"/>
      <c r="M291" s="10">
        <f t="shared" si="21"/>
        <v>28.30188679245283</v>
      </c>
      <c r="O291" s="10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G291" s="29"/>
      <c r="BH291" s="29"/>
      <c r="BI291" s="29"/>
      <c r="BJ291" s="29"/>
      <c r="BK291" s="29"/>
      <c r="BL291" s="29"/>
      <c r="BM291" s="29"/>
      <c r="BN291" s="29"/>
      <c r="BO291" s="29"/>
      <c r="BP291" s="29"/>
      <c r="BQ291" s="29"/>
      <c r="BR291" s="29"/>
      <c r="BS291" s="29"/>
      <c r="BT291" s="29"/>
      <c r="BU291" s="29"/>
      <c r="BV291" s="29"/>
      <c r="BW291" s="29"/>
      <c r="BX291" s="29"/>
      <c r="BY291" s="29"/>
      <c r="BZ291" s="29"/>
      <c r="CA291" s="29"/>
      <c r="CB291" s="29"/>
      <c r="CC291" s="29"/>
      <c r="CD291" s="29"/>
      <c r="CE291" s="29"/>
      <c r="CF291" s="29"/>
      <c r="CG291" s="29"/>
      <c r="CH291" s="29"/>
      <c r="CI291" s="29"/>
      <c r="CJ291" s="29"/>
      <c r="CK291" s="29"/>
      <c r="CL291" s="29"/>
      <c r="CM291" s="29"/>
      <c r="CN291" s="29"/>
      <c r="CO291" s="29"/>
      <c r="CP291" s="29"/>
      <c r="CQ291" s="29"/>
      <c r="CR291" s="29"/>
      <c r="CS291" s="29"/>
      <c r="CT291" s="29"/>
      <c r="CU291" s="29"/>
      <c r="CV291" s="29"/>
      <c r="CW291" s="29"/>
      <c r="CX291" s="29"/>
      <c r="CY291" s="29"/>
      <c r="CZ291" s="29"/>
      <c r="DA291" s="29"/>
      <c r="DB291" s="29"/>
      <c r="DC291" s="29"/>
      <c r="DD291" s="29"/>
      <c r="DE291" s="29"/>
      <c r="DF291" s="29"/>
      <c r="DG291" s="29"/>
      <c r="DH291" s="29"/>
      <c r="DI291" s="29"/>
      <c r="DJ291" s="29"/>
      <c r="DK291" s="29"/>
      <c r="DL291" s="29"/>
      <c r="DM291" s="29"/>
      <c r="DN291" s="29"/>
      <c r="DO291" s="29"/>
      <c r="DP291" s="29"/>
      <c r="DQ291" s="29"/>
      <c r="DR291" s="29"/>
      <c r="DS291" s="29"/>
      <c r="DT291" s="29"/>
      <c r="DU291" s="29"/>
      <c r="DV291" s="29"/>
      <c r="DW291" s="29"/>
      <c r="DX291" s="29"/>
      <c r="DY291" s="29"/>
      <c r="DZ291" s="29"/>
      <c r="EA291" s="29"/>
      <c r="EB291" s="29"/>
      <c r="EC291" s="29"/>
      <c r="ED291" s="29"/>
      <c r="EE291" s="29"/>
      <c r="EF291" s="29"/>
      <c r="EG291" s="29"/>
      <c r="EH291" s="29"/>
      <c r="EI291" s="29"/>
      <c r="EJ291" s="29"/>
      <c r="EK291" s="29"/>
      <c r="EL291" s="29"/>
      <c r="EM291" s="29"/>
      <c r="EN291" s="29"/>
      <c r="EO291" s="29"/>
      <c r="EP291" s="29"/>
      <c r="EQ291" s="29"/>
      <c r="ER291" s="29"/>
      <c r="ES291" s="29"/>
      <c r="ET291" s="29"/>
      <c r="EU291" s="29"/>
      <c r="EV291" s="29"/>
      <c r="EW291" s="29"/>
      <c r="EX291" s="29"/>
      <c r="EY291" s="29"/>
      <c r="EZ291" s="29"/>
      <c r="FA291" s="29"/>
      <c r="FB291" s="29"/>
      <c r="FC291" s="29"/>
      <c r="FD291" s="29"/>
      <c r="FE291" s="29"/>
      <c r="FF291" s="29"/>
      <c r="FG291" s="29"/>
      <c r="FH291" s="29"/>
      <c r="FI291" s="29"/>
      <c r="FJ291" s="29"/>
      <c r="FK291" s="29"/>
      <c r="FL291" s="29"/>
      <c r="FM291" s="29"/>
      <c r="FN291" s="29"/>
      <c r="FO291" s="29"/>
      <c r="FP291" s="29"/>
      <c r="FQ291" s="29"/>
      <c r="FR291" s="29"/>
      <c r="FS291" s="29"/>
      <c r="FT291" s="29"/>
      <c r="FU291" s="29"/>
      <c r="FV291" s="29"/>
      <c r="FW291" s="29"/>
      <c r="FX291" s="29"/>
      <c r="FY291" s="29"/>
      <c r="FZ291" s="29"/>
      <c r="GA291" s="29"/>
      <c r="GB291" s="29"/>
      <c r="GC291" s="29"/>
      <c r="GD291" s="29"/>
      <c r="GE291" s="29"/>
      <c r="GF291" s="29"/>
      <c r="GG291" s="29"/>
      <c r="GH291" s="29"/>
      <c r="GI291" s="29"/>
      <c r="GJ291" s="29"/>
      <c r="GK291" s="29"/>
      <c r="GL291" s="29"/>
      <c r="GM291" s="29"/>
      <c r="GN291" s="29"/>
      <c r="GO291" s="29"/>
      <c r="GP291" s="29"/>
      <c r="GQ291" s="29"/>
      <c r="GR291" s="29"/>
      <c r="GS291" s="29"/>
      <c r="GT291" s="29"/>
      <c r="GU291" s="29"/>
      <c r="GV291" s="29"/>
      <c r="GW291" s="29"/>
      <c r="GX291" s="29"/>
      <c r="GY291" s="29"/>
      <c r="GZ291" s="29"/>
      <c r="HA291" s="29"/>
      <c r="HB291" s="29"/>
      <c r="HC291" s="29"/>
      <c r="HD291" s="29"/>
      <c r="HE291" s="29"/>
      <c r="HF291" s="29"/>
      <c r="HG291" s="29"/>
      <c r="HH291" s="29"/>
      <c r="HI291" s="29"/>
      <c r="HJ291" s="29"/>
      <c r="HK291" s="29"/>
      <c r="HL291" s="29"/>
      <c r="HM291" s="29"/>
      <c r="HN291" s="29"/>
      <c r="HO291" s="29"/>
      <c r="HP291" s="29"/>
      <c r="HQ291" s="29"/>
      <c r="HR291" s="29"/>
      <c r="HS291" s="29"/>
      <c r="HT291" s="29"/>
      <c r="HU291" s="29"/>
      <c r="HV291" s="29"/>
      <c r="HW291" s="29"/>
      <c r="HX291" s="29"/>
      <c r="HY291" s="29"/>
      <c r="HZ291" s="29"/>
      <c r="IA291" s="29"/>
      <c r="IB291" s="29"/>
      <c r="IC291" s="29"/>
      <c r="ID291" s="29"/>
      <c r="IE291" s="29"/>
      <c r="IF291" s="29"/>
      <c r="IG291" s="29"/>
      <c r="IH291" s="29"/>
      <c r="II291" s="29"/>
      <c r="IJ291" s="29"/>
      <c r="IK291" s="29"/>
      <c r="IL291" s="29"/>
      <c r="IM291" s="29"/>
      <c r="IN291" s="29"/>
      <c r="IO291" s="29"/>
      <c r="IP291" s="29"/>
      <c r="IQ291" s="29"/>
      <c r="IR291" s="29"/>
      <c r="IS291" s="29"/>
      <c r="IT291" s="29"/>
      <c r="IU291" s="29"/>
      <c r="IV291" s="29"/>
      <c r="IW291" s="29"/>
      <c r="IX291" s="29"/>
      <c r="IY291" s="29"/>
      <c r="IZ291" s="29"/>
      <c r="JA291" s="29"/>
      <c r="JB291" s="29"/>
      <c r="JC291" s="29"/>
      <c r="JD291" s="29"/>
      <c r="JE291" s="29"/>
      <c r="JF291" s="29"/>
      <c r="JG291" s="29"/>
      <c r="JH291" s="29"/>
      <c r="JI291" s="29"/>
      <c r="JJ291" s="29"/>
      <c r="JK291" s="29"/>
      <c r="JL291" s="29"/>
      <c r="JM291" s="29"/>
      <c r="JN291" s="29"/>
      <c r="JO291" s="29"/>
      <c r="JP291" s="29"/>
      <c r="JQ291" s="29"/>
      <c r="JR291" s="29"/>
      <c r="JS291" s="29"/>
      <c r="JT291" s="29"/>
      <c r="JU291" s="29"/>
      <c r="JV291" s="29"/>
      <c r="JW291" s="29"/>
      <c r="JX291" s="29"/>
      <c r="JY291" s="29"/>
      <c r="JZ291" s="29"/>
      <c r="KA291" s="29"/>
      <c r="KB291" s="29"/>
      <c r="KC291" s="29"/>
      <c r="KD291" s="29"/>
      <c r="KE291" s="29"/>
      <c r="KF291" s="29"/>
      <c r="KG291" s="29"/>
      <c r="KH291" s="29"/>
      <c r="KI291" s="29"/>
      <c r="KJ291" s="29"/>
      <c r="KK291" s="29"/>
      <c r="KL291" s="29"/>
      <c r="KM291" s="29"/>
      <c r="KN291" s="29"/>
      <c r="KO291" s="29"/>
      <c r="KP291" s="29"/>
      <c r="KQ291" s="29"/>
      <c r="KR291" s="29"/>
      <c r="KS291" s="29"/>
      <c r="KT291" s="29"/>
      <c r="KU291" s="29"/>
      <c r="KV291" s="29"/>
      <c r="KW291" s="29"/>
      <c r="KX291" s="29"/>
      <c r="KY291" s="29"/>
      <c r="KZ291" s="29"/>
      <c r="LA291" s="29"/>
      <c r="LB291" s="29"/>
      <c r="LC291" s="29"/>
      <c r="LD291" s="29"/>
      <c r="LE291" s="29"/>
      <c r="LF291" s="29"/>
      <c r="LG291" s="29"/>
      <c r="LH291" s="29"/>
      <c r="LI291" s="29"/>
      <c r="LJ291" s="29"/>
      <c r="LK291" s="29"/>
      <c r="LL291" s="29"/>
      <c r="LM291" s="29"/>
      <c r="LN291" s="29"/>
      <c r="LO291" s="29"/>
      <c r="LP291" s="29"/>
      <c r="LQ291" s="29"/>
      <c r="LR291" s="29"/>
      <c r="LS291" s="29"/>
      <c r="LT291" s="29"/>
      <c r="LU291" s="29"/>
      <c r="LV291" s="29"/>
      <c r="LW291" s="29"/>
      <c r="LX291" s="29"/>
      <c r="LY291" s="29"/>
      <c r="LZ291" s="29"/>
      <c r="MA291" s="29"/>
      <c r="MB291" s="29"/>
      <c r="MC291" s="29"/>
      <c r="MD291" s="29"/>
      <c r="ME291" s="29"/>
      <c r="MF291" s="29"/>
      <c r="MG291" s="29"/>
      <c r="MH291" s="29"/>
      <c r="MI291" s="29"/>
      <c r="MJ291" s="29"/>
      <c r="MK291" s="29"/>
      <c r="ML291" s="29"/>
      <c r="MM291" s="29"/>
      <c r="MN291" s="29"/>
      <c r="MO291" s="29"/>
      <c r="MP291" s="29"/>
      <c r="MQ291" s="29"/>
      <c r="MR291" s="29"/>
      <c r="MS291" s="29"/>
      <c r="MT291" s="29"/>
      <c r="MU291" s="29"/>
      <c r="MV291" s="29"/>
      <c r="MW291" s="29"/>
      <c r="MX291" s="29"/>
      <c r="MY291" s="29"/>
      <c r="MZ291" s="29"/>
      <c r="NA291" s="29"/>
      <c r="NB291" s="29"/>
      <c r="NC291" s="29"/>
      <c r="ND291" s="29"/>
      <c r="NE291" s="29"/>
      <c r="NF291" s="29"/>
      <c r="NG291" s="29"/>
      <c r="NH291" s="29"/>
      <c r="NI291" s="29"/>
      <c r="NJ291" s="29"/>
      <c r="NK291" s="29"/>
      <c r="NL291" s="29"/>
      <c r="NM291" s="29"/>
      <c r="NN291" s="29"/>
      <c r="NO291" s="29"/>
      <c r="NP291" s="29"/>
      <c r="NQ291" s="29"/>
      <c r="NR291" s="29"/>
      <c r="NS291" s="29"/>
      <c r="NT291" s="29"/>
      <c r="NU291" s="29"/>
      <c r="NV291" s="29"/>
      <c r="NW291" s="29"/>
      <c r="NX291" s="29"/>
      <c r="NY291" s="29"/>
      <c r="NZ291" s="29"/>
      <c r="OA291" s="29"/>
      <c r="OB291" s="29"/>
      <c r="OC291" s="29"/>
      <c r="OD291" s="29"/>
      <c r="OE291" s="29"/>
      <c r="OF291" s="29"/>
      <c r="OG291" s="29"/>
      <c r="OH291" s="29"/>
      <c r="OI291" s="29"/>
      <c r="OJ291" s="29"/>
      <c r="OK291" s="29"/>
      <c r="OL291" s="29"/>
      <c r="OM291" s="29"/>
      <c r="ON291" s="29"/>
      <c r="OO291" s="29"/>
      <c r="OP291" s="29"/>
      <c r="OQ291" s="29"/>
      <c r="OR291" s="29"/>
      <c r="OS291" s="29"/>
      <c r="OT291" s="29"/>
      <c r="OU291" s="29"/>
      <c r="OV291" s="29"/>
      <c r="OW291" s="29"/>
      <c r="OX291" s="29"/>
      <c r="OY291" s="29"/>
      <c r="OZ291" s="29"/>
      <c r="PA291" s="29"/>
      <c r="PB291" s="29"/>
      <c r="PC291" s="29"/>
      <c r="PD291" s="29"/>
      <c r="PE291" s="29"/>
      <c r="PF291" s="29"/>
      <c r="PG291" s="29"/>
      <c r="PH291" s="29"/>
      <c r="PI291" s="29"/>
      <c r="PJ291" s="29"/>
      <c r="PK291" s="29"/>
      <c r="PL291" s="29"/>
      <c r="PM291" s="29"/>
      <c r="PN291" s="29"/>
      <c r="PO291" s="29"/>
      <c r="PP291" s="29"/>
      <c r="PQ291" s="29"/>
      <c r="PR291" s="29"/>
      <c r="PS291" s="29"/>
      <c r="PT291" s="29"/>
      <c r="PU291" s="29"/>
      <c r="PV291" s="29"/>
      <c r="PW291" s="29"/>
      <c r="PX291" s="29"/>
      <c r="PY291" s="29"/>
      <c r="PZ291" s="29"/>
      <c r="QA291" s="29"/>
      <c r="QB291" s="29"/>
      <c r="QC291" s="29"/>
      <c r="QD291" s="29"/>
      <c r="QE291" s="29"/>
      <c r="QF291" s="29"/>
      <c r="QG291" s="29"/>
      <c r="QH291" s="29"/>
      <c r="QI291" s="29"/>
      <c r="QJ291" s="29"/>
      <c r="QK291" s="29"/>
      <c r="QL291" s="29"/>
      <c r="QM291" s="29"/>
      <c r="QN291" s="29"/>
      <c r="QO291" s="29"/>
      <c r="QP291" s="29"/>
      <c r="QQ291" s="29"/>
      <c r="QR291" s="29"/>
      <c r="QS291" s="29"/>
      <c r="QT291" s="29"/>
      <c r="QU291" s="29"/>
      <c r="QV291" s="29"/>
      <c r="QW291" s="29"/>
      <c r="QX291" s="29"/>
      <c r="QY291" s="29"/>
      <c r="QZ291" s="29"/>
      <c r="RA291" s="29"/>
      <c r="RB291" s="29"/>
      <c r="RC291" s="29"/>
      <c r="RD291" s="29"/>
      <c r="RE291" s="29"/>
      <c r="RF291" s="29"/>
      <c r="RG291" s="29"/>
      <c r="RH291" s="29"/>
      <c r="RI291" s="29"/>
      <c r="RJ291" s="29"/>
      <c r="RK291" s="29"/>
      <c r="RL291" s="29"/>
      <c r="RM291" s="29"/>
      <c r="RN291" s="29"/>
      <c r="RO291" s="29"/>
      <c r="RP291" s="29"/>
      <c r="RQ291" s="29"/>
      <c r="RR291" s="29"/>
      <c r="RS291" s="29"/>
      <c r="RT291" s="29"/>
      <c r="RU291" s="29"/>
      <c r="RV291" s="29"/>
      <c r="RW291" s="29"/>
      <c r="RX291" s="29"/>
      <c r="RY291" s="29"/>
      <c r="RZ291" s="29"/>
      <c r="SA291" s="29"/>
      <c r="SB291" s="29"/>
      <c r="SC291" s="29"/>
      <c r="SD291" s="29"/>
      <c r="SE291" s="29"/>
      <c r="SF291" s="29"/>
      <c r="SG291" s="29"/>
      <c r="SH291" s="29"/>
      <c r="SI291" s="29"/>
      <c r="SJ291" s="29"/>
      <c r="SK291" s="29"/>
      <c r="SL291" s="29"/>
      <c r="SM291" s="29"/>
      <c r="SN291" s="29"/>
      <c r="SO291" s="29"/>
      <c r="SP291" s="29"/>
      <c r="SQ291" s="29"/>
      <c r="SR291" s="29"/>
      <c r="SS291" s="29"/>
      <c r="ST291" s="29"/>
      <c r="SU291" s="29"/>
      <c r="SV291" s="29"/>
      <c r="SW291" s="29"/>
      <c r="SX291" s="29"/>
      <c r="SY291" s="29"/>
      <c r="SZ291" s="29"/>
      <c r="TA291" s="29"/>
      <c r="TB291" s="29"/>
      <c r="TC291" s="29"/>
      <c r="TD291" s="29"/>
      <c r="TE291" s="29"/>
      <c r="TF291" s="29"/>
      <c r="TG291" s="29"/>
      <c r="TH291" s="29"/>
      <c r="TI291" s="29"/>
      <c r="TJ291" s="29"/>
      <c r="TK291" s="29"/>
      <c r="TL291" s="29"/>
      <c r="TM291" s="29"/>
      <c r="TN291" s="29"/>
      <c r="TO291" s="29"/>
      <c r="TP291" s="29"/>
      <c r="TQ291" s="29"/>
      <c r="TR291" s="29"/>
      <c r="TS291" s="29"/>
      <c r="TT291" s="29"/>
      <c r="TU291" s="29"/>
      <c r="TV291" s="29"/>
      <c r="TW291" s="29"/>
      <c r="TX291" s="29"/>
      <c r="TY291" s="29"/>
      <c r="TZ291" s="29"/>
      <c r="UA291" s="29"/>
      <c r="UB291" s="29"/>
      <c r="UC291" s="29"/>
      <c r="UD291" s="29"/>
      <c r="UE291" s="29"/>
      <c r="UF291" s="29"/>
      <c r="UG291" s="29"/>
      <c r="UH291" s="29"/>
      <c r="UI291" s="29"/>
      <c r="UJ291" s="29"/>
      <c r="UK291" s="29"/>
      <c r="UL291" s="29"/>
      <c r="UM291" s="29"/>
      <c r="UN291" s="29"/>
      <c r="UO291" s="29"/>
      <c r="UP291" s="29"/>
      <c r="UQ291" s="29"/>
      <c r="UR291" s="29"/>
      <c r="US291" s="29"/>
      <c r="UT291" s="29"/>
      <c r="UU291" s="29"/>
      <c r="UV291" s="29"/>
      <c r="UW291" s="29"/>
      <c r="UX291" s="29"/>
      <c r="UY291" s="29"/>
      <c r="UZ291" s="29"/>
      <c r="VA291" s="29"/>
      <c r="VB291" s="29"/>
      <c r="VC291" s="29"/>
      <c r="VD291" s="29"/>
      <c r="VE291" s="29"/>
      <c r="VF291" s="29"/>
      <c r="VG291" s="29"/>
      <c r="VH291" s="29"/>
      <c r="VI291" s="29"/>
      <c r="VJ291" s="29"/>
      <c r="VK291" s="29"/>
      <c r="VL291" s="29"/>
      <c r="VM291" s="29"/>
      <c r="VN291" s="29"/>
      <c r="VO291" s="29"/>
      <c r="VP291" s="29"/>
      <c r="VQ291" s="29"/>
      <c r="VR291" s="29"/>
      <c r="VS291" s="29"/>
      <c r="VT291" s="29"/>
      <c r="VU291" s="29"/>
      <c r="VV291" s="29"/>
      <c r="VW291" s="29"/>
      <c r="VX291" s="29"/>
      <c r="VY291" s="29"/>
      <c r="VZ291" s="29"/>
      <c r="WA291" s="29"/>
      <c r="WB291" s="29"/>
      <c r="WC291" s="29"/>
      <c r="WD291" s="29"/>
      <c r="WE291" s="29"/>
      <c r="WF291" s="29"/>
      <c r="WG291" s="29"/>
      <c r="WH291" s="29"/>
      <c r="WI291" s="29"/>
      <c r="WJ291" s="29"/>
      <c r="WK291" s="29"/>
      <c r="WL291" s="29"/>
      <c r="WM291" s="29"/>
      <c r="WN291" s="29"/>
      <c r="WO291" s="29"/>
      <c r="WP291" s="29"/>
      <c r="WQ291" s="29"/>
      <c r="WR291" s="29"/>
      <c r="WS291" s="29"/>
      <c r="WT291" s="29"/>
      <c r="WU291" s="29"/>
      <c r="WV291" s="29"/>
      <c r="WW291" s="29"/>
      <c r="WX291" s="29"/>
      <c r="WY291" s="29"/>
      <c r="WZ291" s="29"/>
      <c r="XA291" s="29"/>
      <c r="XB291" s="29"/>
      <c r="XC291" s="29"/>
      <c r="XD291" s="29"/>
      <c r="XE291" s="29"/>
      <c r="XF291" s="29"/>
      <c r="XG291" s="29"/>
      <c r="XH291" s="29"/>
      <c r="XI291" s="29"/>
      <c r="XJ291" s="29"/>
      <c r="XK291" s="29"/>
      <c r="XL291" s="29"/>
      <c r="XM291" s="29"/>
      <c r="XN291" s="29"/>
      <c r="XO291" s="29"/>
      <c r="XP291" s="29"/>
      <c r="XQ291" s="29"/>
      <c r="XR291" s="29"/>
      <c r="XS291" s="29"/>
      <c r="XT291" s="29"/>
      <c r="XU291" s="29"/>
      <c r="XV291" s="29"/>
      <c r="XW291" s="29"/>
      <c r="XX291" s="29"/>
      <c r="XY291" s="29"/>
      <c r="XZ291" s="29"/>
      <c r="YA291" s="29"/>
      <c r="YB291" s="29"/>
      <c r="YC291" s="29"/>
      <c r="YD291" s="29"/>
      <c r="YE291" s="29"/>
      <c r="YF291" s="29"/>
      <c r="YG291" s="29"/>
      <c r="YH291" s="29"/>
      <c r="YI291" s="29"/>
      <c r="YJ291" s="29"/>
      <c r="YK291" s="29"/>
      <c r="YL291" s="29"/>
      <c r="YM291" s="29"/>
      <c r="YN291" s="29"/>
      <c r="YO291" s="29"/>
      <c r="YP291" s="29"/>
      <c r="YQ291" s="29"/>
      <c r="YR291" s="29"/>
      <c r="YS291" s="29"/>
      <c r="YT291" s="29"/>
      <c r="YU291" s="29"/>
      <c r="YV291" s="29"/>
      <c r="YW291" s="29"/>
      <c r="YX291" s="29"/>
      <c r="YY291" s="29"/>
      <c r="YZ291" s="29"/>
      <c r="ZA291" s="29"/>
      <c r="ZB291" s="29"/>
      <c r="ZC291" s="29"/>
      <c r="ZD291" s="29"/>
      <c r="ZE291" s="29"/>
      <c r="ZF291" s="29"/>
      <c r="ZG291" s="29"/>
      <c r="ZH291" s="29"/>
      <c r="ZI291" s="29"/>
      <c r="ZJ291" s="29"/>
      <c r="ZK291" s="29"/>
      <c r="ZL291" s="29"/>
      <c r="ZM291" s="29"/>
      <c r="ZN291" s="29"/>
      <c r="ZO291" s="29"/>
      <c r="ZP291" s="29"/>
      <c r="ZQ291" s="29"/>
      <c r="ZR291" s="29"/>
      <c r="ZS291" s="29"/>
      <c r="ZT291" s="29"/>
      <c r="ZU291" s="29"/>
      <c r="ZV291" s="29"/>
      <c r="ZW291" s="29"/>
      <c r="ZX291" s="29"/>
      <c r="ZY291" s="29"/>
      <c r="ZZ291" s="29"/>
      <c r="AAA291" s="29"/>
      <c r="AAB291" s="29"/>
      <c r="AAC291" s="29"/>
      <c r="AAD291" s="29"/>
      <c r="AAE291" s="29"/>
      <c r="AAF291" s="29"/>
      <c r="AAG291" s="29"/>
      <c r="AAH291" s="29"/>
      <c r="AAI291" s="29"/>
      <c r="AAJ291" s="29"/>
      <c r="AAK291" s="29"/>
      <c r="AAL291" s="29"/>
      <c r="AAM291" s="29"/>
      <c r="AAN291" s="29"/>
      <c r="AAO291" s="29"/>
      <c r="AAP291" s="29"/>
      <c r="AAQ291" s="29"/>
      <c r="AAR291" s="29"/>
      <c r="AAS291" s="29"/>
      <c r="AAT291" s="29"/>
      <c r="AAU291" s="29"/>
      <c r="AAV291" s="29"/>
      <c r="AAW291" s="29"/>
      <c r="AAX291" s="29"/>
      <c r="AAY291" s="29"/>
      <c r="AAZ291" s="29"/>
      <c r="ABA291" s="29"/>
      <c r="ABB291" s="29"/>
      <c r="ABC291" s="29"/>
      <c r="ABD291" s="29"/>
      <c r="ABE291" s="29"/>
      <c r="ABF291" s="29"/>
      <c r="ABG291" s="29"/>
      <c r="ABH291" s="29"/>
      <c r="ABI291" s="29"/>
      <c r="ABJ291" s="29"/>
      <c r="ABK291" s="29"/>
      <c r="ABL291" s="29"/>
      <c r="ABM291" s="29"/>
      <c r="ABN291" s="29"/>
      <c r="ABO291" s="29"/>
      <c r="ABP291" s="29"/>
      <c r="ABQ291" s="29"/>
      <c r="ABR291" s="29"/>
      <c r="ABS291" s="29"/>
      <c r="ABT291" s="29"/>
      <c r="ABU291" s="29"/>
      <c r="ABV291" s="29"/>
      <c r="ABW291" s="29"/>
      <c r="ABX291" s="29"/>
      <c r="ABY291" s="29"/>
      <c r="ABZ291" s="29"/>
      <c r="ACA291" s="29"/>
      <c r="ACB291" s="29"/>
      <c r="ACC291" s="29"/>
      <c r="ACD291" s="29"/>
      <c r="ACE291" s="29"/>
      <c r="ACF291" s="29"/>
      <c r="ACG291" s="29"/>
      <c r="ACH291" s="29"/>
      <c r="ACI291" s="29"/>
      <c r="ACJ291" s="29"/>
      <c r="ACK291" s="29"/>
      <c r="ACL291" s="29"/>
      <c r="ACM291" s="29"/>
      <c r="ACN291" s="29"/>
      <c r="ACO291" s="29"/>
      <c r="ACP291" s="29"/>
      <c r="ACQ291" s="29"/>
      <c r="ACR291" s="29"/>
      <c r="ACS291" s="29"/>
      <c r="ACT291" s="29"/>
      <c r="ACU291" s="29"/>
      <c r="ACV291" s="29"/>
      <c r="ACW291" s="29"/>
      <c r="ACX291" s="29"/>
      <c r="ACY291" s="29"/>
      <c r="ACZ291" s="29"/>
      <c r="ADA291" s="29"/>
      <c r="ADB291" s="29"/>
      <c r="ADC291" s="29"/>
      <c r="ADD291" s="29"/>
      <c r="ADE291" s="29"/>
      <c r="ADF291" s="29"/>
      <c r="ADG291" s="29"/>
      <c r="ADH291" s="29"/>
      <c r="ADI291" s="29"/>
      <c r="ADJ291" s="29"/>
      <c r="ADK291" s="29"/>
      <c r="ADL291" s="29"/>
      <c r="ADM291" s="29"/>
      <c r="ADN291" s="29"/>
      <c r="ADO291" s="29"/>
      <c r="ADP291" s="29"/>
      <c r="ADQ291" s="29"/>
      <c r="ADR291" s="29"/>
      <c r="ADS291" s="29"/>
      <c r="ADT291" s="29"/>
      <c r="ADU291" s="29"/>
      <c r="ADV291" s="29"/>
      <c r="ADW291" s="29"/>
      <c r="ADX291" s="29"/>
      <c r="ADY291" s="29"/>
      <c r="ADZ291" s="29"/>
      <c r="AEA291" s="29"/>
      <c r="AEB291" s="29"/>
      <c r="AEC291" s="29"/>
      <c r="AED291" s="29"/>
      <c r="AEE291" s="29"/>
      <c r="AEF291" s="29"/>
      <c r="AEG291" s="29"/>
      <c r="AEH291" s="29"/>
      <c r="AEI291" s="29"/>
      <c r="AEJ291" s="29"/>
      <c r="AEK291" s="29"/>
      <c r="AEL291" s="29"/>
      <c r="AEM291" s="29"/>
      <c r="AEN291" s="29"/>
      <c r="AEO291" s="29"/>
      <c r="AEP291" s="29"/>
      <c r="AEQ291" s="29"/>
      <c r="AER291" s="29"/>
      <c r="AES291" s="29"/>
      <c r="AET291" s="29"/>
      <c r="AEU291" s="29"/>
      <c r="AEV291" s="29"/>
      <c r="AEW291" s="29"/>
      <c r="AEX291" s="29"/>
      <c r="AEY291" s="29"/>
      <c r="AEZ291" s="29"/>
      <c r="AFA291" s="29"/>
      <c r="AFB291" s="29"/>
      <c r="AFC291" s="29"/>
      <c r="AFD291" s="29"/>
      <c r="AFE291" s="29"/>
      <c r="AFF291" s="29"/>
      <c r="AFG291" s="29"/>
      <c r="AFH291" s="29"/>
      <c r="AFI291" s="29"/>
      <c r="AFJ291" s="29"/>
      <c r="AFK291" s="29"/>
      <c r="AFL291" s="29"/>
      <c r="AFM291" s="29"/>
      <c r="AFN291" s="29"/>
      <c r="AFO291" s="29"/>
      <c r="AFP291" s="29"/>
      <c r="AFQ291" s="29"/>
      <c r="AFR291" s="29"/>
      <c r="AFS291" s="29"/>
      <c r="AFT291" s="29"/>
      <c r="AFU291" s="29"/>
      <c r="AFV291" s="29"/>
      <c r="AFW291" s="29"/>
      <c r="AFX291" s="29"/>
      <c r="AFY291" s="29"/>
      <c r="AFZ291" s="29"/>
      <c r="AGA291" s="29"/>
      <c r="AGB291" s="29"/>
      <c r="AGC291" s="29"/>
      <c r="AGD291" s="29"/>
      <c r="AGE291" s="29"/>
      <c r="AGF291" s="29"/>
      <c r="AGG291" s="29"/>
      <c r="AGH291" s="29"/>
      <c r="AGI291" s="29"/>
      <c r="AGJ291" s="29"/>
      <c r="AGK291" s="29"/>
      <c r="AGL291" s="29"/>
      <c r="AGM291" s="29"/>
      <c r="AGN291" s="29"/>
      <c r="AGO291" s="29"/>
      <c r="AGP291" s="29"/>
      <c r="AGQ291" s="29"/>
      <c r="AGR291" s="29"/>
      <c r="AGS291" s="29"/>
      <c r="AGT291" s="29"/>
      <c r="AGU291" s="29"/>
      <c r="AGV291" s="29"/>
      <c r="AGW291" s="29"/>
      <c r="AGX291" s="29"/>
      <c r="AGY291" s="29"/>
      <c r="AGZ291" s="29"/>
      <c r="AHA291" s="29"/>
      <c r="AHB291" s="29"/>
      <c r="AHC291" s="29"/>
      <c r="AHD291" s="29"/>
      <c r="AHE291" s="29"/>
      <c r="AHF291" s="29"/>
      <c r="AHG291" s="29"/>
      <c r="AHH291" s="29"/>
      <c r="AHI291" s="29"/>
      <c r="AHJ291" s="29"/>
      <c r="AHK291" s="29"/>
      <c r="AHL291" s="29"/>
      <c r="AHM291" s="29"/>
      <c r="AHN291" s="29"/>
      <c r="AHO291" s="29"/>
      <c r="AHP291" s="29"/>
      <c r="AHQ291" s="29"/>
      <c r="AHR291" s="29"/>
      <c r="AHS291" s="29"/>
      <c r="AHT291" s="29"/>
      <c r="AHU291" s="29"/>
      <c r="AHV291" s="29"/>
      <c r="AHW291" s="29"/>
      <c r="AHX291" s="29"/>
      <c r="AHY291" s="29"/>
      <c r="AHZ291" s="29"/>
      <c r="AIA291" s="29"/>
      <c r="AIB291" s="29"/>
      <c r="AIC291" s="29"/>
      <c r="AID291" s="29"/>
      <c r="AIE291" s="29"/>
      <c r="AIF291" s="29"/>
      <c r="AIG291" s="29"/>
      <c r="AIH291" s="29"/>
      <c r="AII291" s="29"/>
      <c r="AIJ291" s="29"/>
      <c r="AIK291" s="29"/>
      <c r="AIL291" s="29"/>
      <c r="AIM291" s="29"/>
      <c r="AIN291" s="29"/>
      <c r="AIO291" s="29"/>
      <c r="AIP291" s="29"/>
      <c r="AIQ291" s="29"/>
      <c r="AIR291" s="29"/>
      <c r="AIS291" s="29"/>
      <c r="AIT291" s="29"/>
      <c r="AIU291" s="29"/>
      <c r="AIV291" s="29"/>
      <c r="AIW291" s="29"/>
      <c r="AIX291" s="29"/>
      <c r="AIY291" s="29"/>
      <c r="AIZ291" s="29"/>
      <c r="AJA291" s="29"/>
      <c r="AJB291" s="29"/>
      <c r="AJC291" s="29"/>
      <c r="AJD291" s="29"/>
      <c r="AJE291" s="29"/>
      <c r="AJF291" s="29"/>
      <c r="AJG291" s="29"/>
      <c r="AJH291" s="29"/>
      <c r="AJI291" s="29"/>
      <c r="AJJ291" s="29"/>
      <c r="AJK291" s="29"/>
      <c r="AJL291" s="29"/>
      <c r="AJM291" s="29"/>
      <c r="AJN291" s="29"/>
      <c r="AJO291" s="29"/>
      <c r="AJP291" s="29"/>
      <c r="AJQ291" s="29"/>
      <c r="AJR291" s="29"/>
      <c r="AJS291" s="29"/>
      <c r="AJT291" s="29"/>
      <c r="AJU291" s="29"/>
      <c r="AJV291" s="29"/>
      <c r="AJW291" s="29"/>
      <c r="AJX291" s="29"/>
      <c r="AJY291" s="29"/>
      <c r="AJZ291" s="29"/>
      <c r="AKA291" s="29"/>
      <c r="AKB291" s="29"/>
      <c r="AKC291" s="29"/>
      <c r="AKD291" s="29"/>
      <c r="AKE291" s="29"/>
      <c r="AKF291" s="29"/>
      <c r="AKG291" s="29"/>
      <c r="AKH291" s="29"/>
      <c r="AKI291" s="29"/>
      <c r="AKJ291" s="29"/>
      <c r="AKK291" s="29"/>
      <c r="AKL291" s="29"/>
      <c r="AKM291" s="29"/>
      <c r="AKN291" s="29"/>
      <c r="AKO291" s="29"/>
      <c r="AKP291" s="29"/>
      <c r="AKQ291" s="29"/>
      <c r="AKR291" s="29"/>
      <c r="AKS291" s="29"/>
      <c r="AKT291" s="29"/>
      <c r="AKU291" s="29"/>
      <c r="AKV291" s="29"/>
      <c r="AKW291" s="29"/>
      <c r="AKX291" s="29"/>
      <c r="AKY291" s="29"/>
      <c r="AKZ291" s="29"/>
      <c r="ALA291" s="29"/>
      <c r="ALB291" s="29"/>
      <c r="ALC291" s="29"/>
      <c r="ALD291" s="29"/>
      <c r="ALE291" s="29"/>
      <c r="ALF291" s="29"/>
      <c r="ALG291" s="29"/>
      <c r="ALH291" s="29"/>
      <c r="ALI291" s="29"/>
      <c r="ALJ291" s="29"/>
      <c r="ALK291" s="29"/>
      <c r="ALL291" s="29"/>
      <c r="ALM291" s="29"/>
      <c r="ALN291" s="29"/>
      <c r="ALO291" s="29"/>
      <c r="ALP291" s="29"/>
      <c r="ALQ291" s="29"/>
      <c r="ALR291" s="29"/>
      <c r="ALS291" s="29"/>
      <c r="ALT291" s="29"/>
      <c r="ALU291" s="29"/>
      <c r="ALV291" s="29"/>
      <c r="ALW291" s="29"/>
      <c r="ALX291" s="29"/>
      <c r="ALY291" s="29"/>
      <c r="ALZ291" s="29"/>
      <c r="AMA291" s="29"/>
      <c r="AMB291" s="29"/>
      <c r="AMC291" s="29"/>
      <c r="AMD291" s="29"/>
      <c r="AME291" s="29"/>
      <c r="AMF291" s="29"/>
      <c r="AMG291" s="29"/>
      <c r="AMH291" s="29"/>
      <c r="AMI291" s="29"/>
      <c r="AMJ291" s="29"/>
      <c r="AMK291" s="29"/>
      <c r="AML291" s="29"/>
      <c r="AMM291" s="29"/>
      <c r="AMN291" s="29"/>
      <c r="AMO291" s="29"/>
      <c r="AMP291" s="29"/>
      <c r="AMQ291" s="29"/>
      <c r="AMR291" s="29"/>
      <c r="AMS291" s="29"/>
      <c r="AMT291" s="29"/>
      <c r="AMU291" s="29"/>
      <c r="AMV291" s="29"/>
      <c r="AMW291" s="29"/>
      <c r="AMX291" s="29"/>
      <c r="AMY291" s="29"/>
      <c r="AMZ291" s="29"/>
      <c r="ANA291" s="29"/>
      <c r="ANB291" s="29"/>
      <c r="ANC291" s="29"/>
      <c r="AND291" s="29"/>
      <c r="ANE291" s="29"/>
      <c r="ANF291" s="29"/>
      <c r="ANG291" s="29"/>
      <c r="ANH291" s="29"/>
      <c r="ANI291" s="29"/>
      <c r="ANJ291" s="29"/>
      <c r="ANK291" s="29"/>
      <c r="ANL291" s="29"/>
      <c r="ANM291" s="29"/>
      <c r="ANN291" s="29"/>
      <c r="ANO291" s="29"/>
      <c r="ANP291" s="29"/>
      <c r="ANQ291" s="29"/>
      <c r="ANR291" s="29"/>
      <c r="ANS291" s="29"/>
      <c r="ANT291" s="29"/>
      <c r="ANU291" s="29"/>
      <c r="ANV291" s="29"/>
      <c r="ANW291" s="29"/>
      <c r="ANX291" s="29"/>
      <c r="ANY291" s="29"/>
      <c r="ANZ291" s="29"/>
      <c r="AOA291" s="29"/>
      <c r="AOB291" s="29"/>
      <c r="AOC291" s="29"/>
      <c r="AOD291" s="29"/>
      <c r="AOE291" s="29"/>
      <c r="AOF291" s="29"/>
      <c r="AOG291" s="29"/>
      <c r="AOH291" s="29"/>
      <c r="AOI291" s="29"/>
      <c r="AOJ291" s="29"/>
      <c r="AOK291" s="29"/>
      <c r="AOL291" s="29"/>
      <c r="AOM291" s="29"/>
      <c r="AON291" s="29"/>
      <c r="AOO291" s="29"/>
      <c r="AOP291" s="29"/>
      <c r="AOQ291" s="29"/>
      <c r="AOR291" s="29"/>
      <c r="AOS291" s="29"/>
      <c r="AOT291" s="29"/>
      <c r="AOU291" s="29"/>
      <c r="AOV291" s="29"/>
      <c r="AOW291" s="29"/>
      <c r="AOX291" s="29"/>
      <c r="AOY291" s="29"/>
      <c r="AOZ291" s="29"/>
      <c r="APA291" s="29"/>
      <c r="APB291" s="29"/>
      <c r="APC291" s="29"/>
      <c r="APD291" s="29"/>
      <c r="APE291" s="29"/>
      <c r="APF291" s="29"/>
      <c r="APG291" s="29"/>
      <c r="APH291" s="29"/>
      <c r="API291" s="29"/>
      <c r="APJ291" s="29"/>
      <c r="APK291" s="29"/>
      <c r="APL291" s="29"/>
      <c r="APM291" s="29"/>
      <c r="APN291" s="29"/>
      <c r="APO291" s="29"/>
      <c r="APP291" s="29"/>
      <c r="APQ291" s="29"/>
      <c r="APR291" s="29"/>
      <c r="APS291" s="29"/>
      <c r="APT291" s="29"/>
      <c r="APU291" s="29"/>
      <c r="APV291" s="29"/>
      <c r="APW291" s="29"/>
      <c r="APX291" s="29"/>
      <c r="APY291" s="29"/>
      <c r="APZ291" s="29"/>
      <c r="AQA291" s="29"/>
      <c r="AQB291" s="29"/>
      <c r="AQC291" s="29"/>
      <c r="AQD291" s="29"/>
      <c r="AQE291" s="29"/>
      <c r="AQF291" s="29"/>
      <c r="AQG291" s="29"/>
      <c r="AQH291" s="29"/>
      <c r="AQI291" s="29"/>
      <c r="AQJ291" s="29"/>
      <c r="AQK291" s="29"/>
      <c r="AQL291" s="29"/>
      <c r="AQM291" s="29"/>
      <c r="AQN291" s="29"/>
      <c r="AQO291" s="29"/>
      <c r="AQP291" s="29"/>
      <c r="AQQ291" s="29"/>
      <c r="AQR291" s="29"/>
      <c r="AQS291" s="29"/>
      <c r="AQT291" s="29"/>
      <c r="AQU291" s="29"/>
      <c r="AQV291" s="29"/>
      <c r="AQW291" s="29"/>
      <c r="AQX291" s="29"/>
      <c r="AQY291" s="29"/>
      <c r="AQZ291" s="29"/>
      <c r="ARA291" s="29"/>
      <c r="ARB291" s="29"/>
      <c r="ARC291" s="29"/>
      <c r="ARD291" s="29"/>
      <c r="ARE291" s="29"/>
      <c r="ARF291" s="29"/>
      <c r="ARG291" s="29"/>
      <c r="ARH291" s="29"/>
      <c r="ARI291" s="29"/>
      <c r="ARJ291" s="29"/>
      <c r="ARK291" s="29"/>
      <c r="ARL291" s="29"/>
      <c r="ARM291" s="29"/>
      <c r="ARN291" s="29"/>
      <c r="ARO291" s="29"/>
      <c r="ARP291" s="29"/>
      <c r="ARQ291" s="29"/>
      <c r="ARR291" s="29"/>
      <c r="ARS291" s="29"/>
      <c r="ART291" s="29"/>
      <c r="ARU291" s="29"/>
      <c r="ARV291" s="29"/>
      <c r="ARW291" s="29"/>
      <c r="ARX291" s="29"/>
      <c r="ARY291" s="29"/>
      <c r="ARZ291" s="29"/>
      <c r="ASA291" s="29"/>
      <c r="ASB291" s="29"/>
      <c r="ASC291" s="29"/>
      <c r="ASD291" s="29"/>
      <c r="ASE291" s="29"/>
      <c r="ASF291" s="29"/>
      <c r="ASG291" s="29"/>
      <c r="ASH291" s="29"/>
      <c r="ASI291" s="29"/>
      <c r="ASJ291" s="29"/>
      <c r="ASK291" s="29"/>
      <c r="ASL291" s="29"/>
      <c r="ASM291" s="29"/>
      <c r="ASN291" s="29"/>
      <c r="ASO291" s="29"/>
      <c r="ASP291" s="29"/>
      <c r="ASQ291" s="29"/>
      <c r="ASR291" s="29"/>
      <c r="ASS291" s="29"/>
      <c r="AST291" s="29"/>
      <c r="ASU291" s="29"/>
      <c r="ASV291" s="29"/>
      <c r="ASW291" s="29"/>
      <c r="ASX291" s="29"/>
      <c r="ASY291" s="29"/>
      <c r="ASZ291" s="29"/>
      <c r="ATA291" s="29"/>
      <c r="ATB291" s="29"/>
      <c r="ATC291" s="29"/>
      <c r="ATD291" s="29"/>
      <c r="ATE291" s="29"/>
      <c r="ATF291" s="29"/>
      <c r="ATG291" s="29"/>
      <c r="ATH291" s="29"/>
      <c r="ATI291" s="29"/>
      <c r="ATJ291" s="29"/>
      <c r="ATK291" s="29"/>
      <c r="ATL291" s="29"/>
      <c r="ATM291" s="29"/>
      <c r="ATN291" s="29"/>
      <c r="ATO291" s="29"/>
      <c r="ATP291" s="29"/>
      <c r="ATQ291" s="29"/>
      <c r="ATR291" s="29"/>
      <c r="ATS291" s="29"/>
      <c r="ATT291" s="29"/>
      <c r="ATU291" s="29"/>
      <c r="ATV291" s="29"/>
      <c r="ATW291" s="29"/>
      <c r="ATX291" s="29"/>
      <c r="ATY291" s="29"/>
      <c r="ATZ291" s="29"/>
      <c r="AUA291" s="29"/>
      <c r="AUB291" s="29"/>
      <c r="AUC291" s="29"/>
      <c r="AUD291" s="29"/>
      <c r="AUE291" s="29"/>
      <c r="AUF291" s="29"/>
      <c r="AUG291" s="29"/>
      <c r="AUH291" s="29"/>
      <c r="AUI291" s="29"/>
      <c r="AUJ291" s="29"/>
      <c r="AUK291" s="29"/>
      <c r="AUL291" s="29"/>
      <c r="AUM291" s="29"/>
      <c r="AUN291" s="29"/>
      <c r="AUO291" s="29"/>
      <c r="AUP291" s="29"/>
      <c r="AUQ291" s="29"/>
      <c r="AUR291" s="29"/>
      <c r="AUS291" s="29"/>
      <c r="AUT291" s="29"/>
      <c r="AUU291" s="29"/>
      <c r="AUV291" s="29"/>
      <c r="AUW291" s="29"/>
      <c r="AUX291" s="29"/>
      <c r="AUY291" s="29"/>
      <c r="AUZ291" s="29"/>
      <c r="AVA291" s="29"/>
      <c r="AVB291" s="29"/>
      <c r="AVC291" s="29"/>
      <c r="AVD291" s="29"/>
      <c r="AVE291" s="29"/>
      <c r="AVF291" s="29"/>
      <c r="AVG291" s="29"/>
      <c r="AVH291" s="29"/>
      <c r="AVI291" s="29"/>
      <c r="AVJ291" s="29"/>
      <c r="AVK291" s="29"/>
      <c r="AVL291" s="29"/>
      <c r="AVM291" s="29"/>
      <c r="AVN291" s="29"/>
      <c r="AVO291" s="29"/>
      <c r="AVP291" s="29"/>
      <c r="AVQ291" s="29"/>
      <c r="AVR291" s="29"/>
      <c r="AVS291" s="29"/>
      <c r="AVT291" s="29"/>
      <c r="AVU291" s="29"/>
      <c r="AVV291" s="29"/>
      <c r="AVW291" s="29"/>
      <c r="AVX291" s="29"/>
      <c r="AVY291" s="29"/>
      <c r="AVZ291" s="29"/>
      <c r="AWA291" s="29"/>
      <c r="AWB291" s="29"/>
      <c r="AWC291" s="29"/>
      <c r="AWD291" s="29"/>
      <c r="AWE291" s="29"/>
      <c r="AWF291" s="29"/>
      <c r="AWG291" s="29"/>
      <c r="AWH291" s="29"/>
      <c r="AWI291" s="29"/>
      <c r="AWJ291" s="29"/>
      <c r="AWK291" s="29"/>
      <c r="AWL291" s="29"/>
      <c r="AWM291" s="29"/>
      <c r="AWN291" s="29"/>
      <c r="AWO291" s="29"/>
      <c r="AWP291" s="29"/>
      <c r="AWQ291" s="29"/>
      <c r="AWR291" s="29"/>
      <c r="AWS291" s="29"/>
      <c r="AWT291" s="29"/>
      <c r="AWU291" s="29"/>
      <c r="AWV291" s="29"/>
      <c r="AWW291" s="29"/>
      <c r="AWX291" s="29"/>
      <c r="AWY291" s="29"/>
      <c r="AWZ291" s="29"/>
      <c r="AXA291" s="29"/>
      <c r="AXB291" s="29"/>
      <c r="AXC291" s="29"/>
      <c r="AXD291" s="29"/>
      <c r="AXE291" s="29"/>
      <c r="AXF291" s="29"/>
      <c r="AXG291" s="29"/>
      <c r="AXH291" s="29"/>
      <c r="AXI291" s="29"/>
      <c r="AXJ291" s="29"/>
      <c r="AXK291" s="29"/>
      <c r="AXL291" s="29"/>
      <c r="AXM291" s="29"/>
      <c r="AXN291" s="29"/>
      <c r="AXO291" s="29"/>
      <c r="AXP291" s="29"/>
      <c r="AXQ291" s="29"/>
      <c r="AXR291" s="29"/>
      <c r="AXS291" s="29"/>
      <c r="AXT291" s="29"/>
      <c r="AXU291" s="29"/>
      <c r="AXV291" s="29"/>
      <c r="AXW291" s="29"/>
      <c r="AXX291" s="29"/>
      <c r="AXY291" s="29"/>
      <c r="AXZ291" s="29"/>
      <c r="AYA291" s="29"/>
      <c r="AYB291" s="29"/>
      <c r="AYC291" s="29"/>
      <c r="AYD291" s="29"/>
      <c r="AYE291" s="29"/>
      <c r="AYF291" s="29"/>
      <c r="AYG291" s="29"/>
      <c r="AYH291" s="29"/>
      <c r="AYI291" s="29"/>
      <c r="AYJ291" s="29"/>
      <c r="AYK291" s="29"/>
      <c r="AYL291" s="29"/>
      <c r="AYM291" s="29"/>
      <c r="AYN291" s="29"/>
      <c r="AYO291" s="29"/>
      <c r="AYP291" s="29"/>
      <c r="AYQ291" s="29"/>
      <c r="AYR291" s="29"/>
      <c r="AYS291" s="29"/>
      <c r="AYT291" s="29"/>
      <c r="AYU291" s="29"/>
      <c r="AYV291" s="29"/>
      <c r="AYW291" s="29"/>
      <c r="AYX291" s="29"/>
      <c r="AYY291" s="29"/>
      <c r="AYZ291" s="29"/>
      <c r="AZA291" s="29"/>
      <c r="AZB291" s="29"/>
      <c r="AZC291" s="29"/>
      <c r="AZD291" s="29"/>
      <c r="AZE291" s="29"/>
      <c r="AZF291" s="29"/>
      <c r="AZG291" s="29"/>
      <c r="AZH291" s="29"/>
      <c r="AZI291" s="29"/>
      <c r="AZJ291" s="29"/>
      <c r="AZK291" s="29"/>
      <c r="AZL291" s="29"/>
      <c r="AZM291" s="29"/>
      <c r="AZN291" s="29"/>
      <c r="AZO291" s="29"/>
      <c r="AZP291" s="29"/>
      <c r="AZQ291" s="29"/>
      <c r="AZR291" s="29"/>
      <c r="AZS291" s="29"/>
      <c r="AZT291" s="29"/>
      <c r="AZU291" s="29"/>
      <c r="AZV291" s="29"/>
      <c r="AZW291" s="29"/>
      <c r="AZX291" s="29"/>
      <c r="AZY291" s="29"/>
      <c r="AZZ291" s="29"/>
      <c r="BAA291" s="29"/>
      <c r="BAB291" s="29"/>
      <c r="BAC291" s="29"/>
      <c r="BAD291" s="29"/>
      <c r="BAE291" s="29"/>
      <c r="BAF291" s="29"/>
      <c r="BAG291" s="29"/>
      <c r="BAH291" s="29"/>
      <c r="BAI291" s="29"/>
      <c r="BAJ291" s="29"/>
      <c r="BAK291" s="29"/>
      <c r="BAL291" s="29"/>
      <c r="BAM291" s="29"/>
      <c r="BAN291" s="29"/>
      <c r="BAO291" s="29"/>
      <c r="BAP291" s="29"/>
      <c r="BAQ291" s="29"/>
      <c r="BAR291" s="29"/>
      <c r="BAS291" s="29"/>
      <c r="BAT291" s="29"/>
      <c r="BAU291" s="29"/>
      <c r="BAV291" s="29"/>
      <c r="BAW291" s="29"/>
      <c r="BAX291" s="29"/>
      <c r="BAY291" s="29"/>
      <c r="BAZ291" s="29"/>
      <c r="BBA291" s="29"/>
      <c r="BBB291" s="29"/>
      <c r="BBC291" s="29"/>
      <c r="BBD291" s="29"/>
      <c r="BBE291" s="29"/>
      <c r="BBF291" s="29"/>
      <c r="BBG291" s="29"/>
      <c r="BBH291" s="29"/>
      <c r="BBI291" s="29"/>
      <c r="BBJ291" s="29"/>
      <c r="BBK291" s="29"/>
      <c r="BBL291" s="29"/>
      <c r="BBM291" s="29"/>
      <c r="BBN291" s="29"/>
      <c r="BBO291" s="29"/>
      <c r="BBP291" s="29"/>
      <c r="BBQ291" s="29"/>
      <c r="BBR291" s="29"/>
      <c r="BBS291" s="29"/>
      <c r="BBT291" s="29"/>
      <c r="BBU291" s="29"/>
      <c r="BBV291" s="29"/>
      <c r="BBW291" s="29"/>
      <c r="BBX291" s="29"/>
      <c r="BBY291" s="29"/>
      <c r="BBZ291" s="29"/>
      <c r="BCA291" s="29"/>
      <c r="BCB291" s="29"/>
      <c r="BCC291" s="29"/>
      <c r="BCD291" s="29"/>
      <c r="BCE291" s="29"/>
      <c r="BCF291" s="29"/>
      <c r="BCG291" s="29"/>
      <c r="BCH291" s="29"/>
      <c r="BCI291" s="29"/>
      <c r="BCJ291" s="29"/>
      <c r="BCK291" s="29"/>
      <c r="BCL291" s="29"/>
      <c r="BCM291" s="29"/>
      <c r="BCN291" s="29"/>
      <c r="BCO291" s="29"/>
      <c r="BCP291" s="29"/>
      <c r="BCQ291" s="29"/>
      <c r="BCR291" s="29"/>
      <c r="BCS291" s="29"/>
      <c r="BCT291" s="29"/>
      <c r="BCU291" s="29"/>
      <c r="BCV291" s="29"/>
      <c r="BCW291" s="29"/>
      <c r="BCX291" s="29"/>
      <c r="BCY291" s="29"/>
      <c r="BCZ291" s="29"/>
      <c r="BDA291" s="29"/>
      <c r="BDB291" s="29"/>
      <c r="BDC291" s="29"/>
      <c r="BDD291" s="29"/>
      <c r="BDE291" s="29"/>
      <c r="BDF291" s="29"/>
      <c r="BDG291" s="29"/>
      <c r="BDH291" s="29"/>
      <c r="BDI291" s="29"/>
      <c r="BDJ291" s="29"/>
      <c r="BDK291" s="29"/>
      <c r="BDL291" s="29"/>
      <c r="BDM291" s="29"/>
      <c r="BDN291" s="29"/>
      <c r="BDO291" s="29"/>
      <c r="BDP291" s="29"/>
      <c r="BDQ291" s="29"/>
      <c r="BDR291" s="29"/>
      <c r="BDS291" s="29"/>
      <c r="BDT291" s="29"/>
      <c r="BDU291" s="29"/>
      <c r="BDV291" s="29"/>
      <c r="BDW291" s="29"/>
      <c r="BDX291" s="29"/>
      <c r="BDY291" s="29"/>
      <c r="BDZ291" s="29"/>
      <c r="BEA291" s="29"/>
      <c r="BEB291" s="29"/>
      <c r="BEC291" s="29"/>
      <c r="BED291" s="29"/>
      <c r="BEE291" s="29"/>
      <c r="BEF291" s="29"/>
      <c r="BEG291" s="29"/>
      <c r="BEH291" s="29"/>
      <c r="BEI291" s="29"/>
      <c r="BEJ291" s="29"/>
      <c r="BEK291" s="29"/>
      <c r="BEL291" s="29"/>
      <c r="BEM291" s="29"/>
      <c r="BEN291" s="29"/>
      <c r="BEO291" s="29"/>
      <c r="BEP291" s="29"/>
      <c r="BEQ291" s="29"/>
      <c r="BER291" s="29"/>
      <c r="BES291" s="29"/>
      <c r="BET291" s="29"/>
      <c r="BEU291" s="29"/>
      <c r="BEV291" s="29"/>
      <c r="BEW291" s="29"/>
      <c r="BEX291" s="29"/>
      <c r="BEY291" s="29"/>
      <c r="BEZ291" s="29"/>
      <c r="BFA291" s="29"/>
      <c r="BFB291" s="29"/>
      <c r="BFC291" s="29"/>
      <c r="BFD291" s="29"/>
      <c r="BFE291" s="29"/>
      <c r="BFF291" s="29"/>
      <c r="BFG291" s="29"/>
      <c r="BFH291" s="29"/>
      <c r="BFI291" s="29"/>
      <c r="BFJ291" s="29"/>
      <c r="BFK291" s="29"/>
      <c r="BFL291" s="29"/>
      <c r="BFM291" s="29"/>
      <c r="BFN291" s="29"/>
      <c r="BFO291" s="29"/>
      <c r="BFP291" s="29"/>
      <c r="BFQ291" s="29"/>
      <c r="BFR291" s="29"/>
      <c r="BFS291" s="29"/>
      <c r="BFT291" s="29"/>
      <c r="BFU291" s="29"/>
      <c r="BFV291" s="29"/>
      <c r="BFW291" s="29"/>
      <c r="BFX291" s="29"/>
      <c r="BFY291" s="29"/>
      <c r="BFZ291" s="29"/>
      <c r="BGA291" s="29"/>
      <c r="BGB291" s="29"/>
      <c r="BGC291" s="29"/>
      <c r="BGD291" s="29"/>
      <c r="BGE291" s="29"/>
      <c r="BGF291" s="29"/>
      <c r="BGG291" s="29"/>
      <c r="BGH291" s="29"/>
      <c r="BGI291" s="29"/>
      <c r="BGJ291" s="29"/>
      <c r="BGK291" s="29"/>
      <c r="BGL291" s="29"/>
      <c r="BGM291" s="29"/>
      <c r="BGN291" s="29"/>
      <c r="BGO291" s="29"/>
      <c r="BGP291" s="29"/>
      <c r="BGQ291" s="29"/>
      <c r="BGR291" s="29"/>
      <c r="BGS291" s="29"/>
      <c r="BGT291" s="29"/>
      <c r="BGU291" s="29"/>
      <c r="BGV291" s="29"/>
      <c r="BGW291" s="29"/>
      <c r="BGX291" s="29"/>
      <c r="BGY291" s="29"/>
      <c r="BGZ291" s="29"/>
      <c r="BHA291" s="29"/>
      <c r="BHB291" s="29"/>
      <c r="BHC291" s="29"/>
      <c r="BHD291" s="29"/>
      <c r="BHE291" s="29"/>
      <c r="BHF291" s="29"/>
      <c r="BHG291" s="29"/>
      <c r="BHH291" s="29"/>
      <c r="BHI291" s="29"/>
      <c r="BHJ291" s="29"/>
      <c r="BHK291" s="29"/>
      <c r="BHL291" s="29"/>
      <c r="BHM291" s="29"/>
      <c r="BHN291" s="29"/>
      <c r="BHO291" s="29"/>
      <c r="BHP291" s="29"/>
      <c r="BHQ291" s="29"/>
      <c r="BHR291" s="29"/>
      <c r="BHS291" s="29"/>
      <c r="BHT291" s="29"/>
      <c r="BHU291" s="29"/>
      <c r="BHV291" s="29"/>
      <c r="BHW291" s="29"/>
      <c r="BHX291" s="29"/>
      <c r="BHY291" s="29"/>
      <c r="BHZ291" s="29"/>
      <c r="BIA291" s="29"/>
      <c r="BIB291" s="29"/>
      <c r="BIC291" s="29"/>
      <c r="BID291" s="29"/>
      <c r="BIE291" s="29"/>
      <c r="BIF291" s="29"/>
      <c r="BIG291" s="29"/>
      <c r="BIH291" s="29"/>
      <c r="BII291" s="29"/>
      <c r="BIJ291" s="29"/>
      <c r="BIK291" s="29"/>
      <c r="BIL291" s="29"/>
      <c r="BIM291" s="29"/>
      <c r="BIN291" s="29"/>
      <c r="BIO291" s="29"/>
      <c r="BIP291" s="29"/>
      <c r="BIQ291" s="29"/>
      <c r="BIR291" s="29"/>
      <c r="BIS291" s="29"/>
      <c r="BIT291" s="29"/>
      <c r="BIU291" s="29"/>
      <c r="BIV291" s="29"/>
      <c r="BIW291" s="29"/>
      <c r="BIX291" s="29"/>
      <c r="BIY291" s="29"/>
      <c r="BIZ291" s="29"/>
      <c r="BJA291" s="29"/>
      <c r="BJB291" s="29"/>
      <c r="BJC291" s="29"/>
      <c r="BJD291" s="29"/>
      <c r="BJE291" s="29"/>
      <c r="BJF291" s="29"/>
      <c r="BJG291" s="29"/>
      <c r="BJH291" s="29"/>
      <c r="BJI291" s="29"/>
      <c r="BJJ291" s="29"/>
      <c r="BJK291" s="29"/>
      <c r="BJL291" s="29"/>
      <c r="BJM291" s="29"/>
      <c r="BJN291" s="29"/>
      <c r="BJO291" s="29"/>
      <c r="BJP291" s="29"/>
      <c r="BJQ291" s="29"/>
      <c r="BJR291" s="29"/>
      <c r="BJS291" s="29"/>
      <c r="BJT291" s="29"/>
      <c r="BJU291" s="29"/>
      <c r="BJV291" s="29"/>
      <c r="BJW291" s="29"/>
      <c r="BJX291" s="29"/>
      <c r="BJY291" s="29"/>
      <c r="BJZ291" s="29"/>
      <c r="BKA291" s="29"/>
      <c r="BKB291" s="29"/>
      <c r="BKC291" s="29"/>
      <c r="BKD291" s="29"/>
      <c r="BKE291" s="29"/>
      <c r="BKF291" s="29"/>
      <c r="BKG291" s="29"/>
      <c r="BKH291" s="29"/>
      <c r="BKI291" s="29"/>
      <c r="BKJ291" s="29"/>
      <c r="BKK291" s="29"/>
      <c r="BKL291" s="29"/>
      <c r="BKM291" s="29"/>
      <c r="BKN291" s="29"/>
      <c r="BKO291" s="29"/>
      <c r="BKP291" s="29"/>
      <c r="BKQ291" s="29"/>
      <c r="BKR291" s="29"/>
      <c r="BKS291" s="29"/>
      <c r="BKT291" s="29"/>
      <c r="BKU291" s="29"/>
      <c r="BKV291" s="29"/>
      <c r="BKW291" s="29"/>
      <c r="BKX291" s="29"/>
      <c r="BKY291" s="29"/>
      <c r="BKZ291" s="29"/>
      <c r="BLA291" s="29"/>
      <c r="BLB291" s="29"/>
      <c r="BLC291" s="29"/>
      <c r="BLD291" s="29"/>
      <c r="BLE291" s="29"/>
      <c r="BLF291" s="29"/>
      <c r="BLG291" s="29"/>
      <c r="BLH291" s="29"/>
      <c r="BLI291" s="29"/>
      <c r="BLJ291" s="29"/>
      <c r="BLK291" s="29"/>
      <c r="BLL291" s="29"/>
      <c r="BLM291" s="29"/>
      <c r="BLN291" s="29"/>
      <c r="BLO291" s="29"/>
      <c r="BLP291" s="29"/>
      <c r="BLQ291" s="29"/>
      <c r="BLR291" s="29"/>
      <c r="BLS291" s="29"/>
      <c r="BLT291" s="29"/>
      <c r="BLU291" s="29"/>
      <c r="BLV291" s="29"/>
      <c r="BLW291" s="29"/>
      <c r="BLX291" s="29"/>
      <c r="BLY291" s="29"/>
      <c r="BLZ291" s="29"/>
      <c r="BMA291" s="29"/>
      <c r="BMB291" s="29"/>
      <c r="BMC291" s="29"/>
      <c r="BMD291" s="29"/>
      <c r="BME291" s="29"/>
      <c r="BMF291" s="29"/>
      <c r="BMG291" s="29"/>
      <c r="BMH291" s="29"/>
      <c r="BMI291" s="29"/>
      <c r="BMJ291" s="29"/>
      <c r="BMK291" s="29"/>
      <c r="BML291" s="29"/>
      <c r="BMM291" s="29"/>
      <c r="BMN291" s="29"/>
      <c r="BMO291" s="29"/>
      <c r="BMP291" s="29"/>
      <c r="BMQ291" s="29"/>
      <c r="BMR291" s="29"/>
      <c r="BMS291" s="29"/>
      <c r="BMT291" s="29"/>
      <c r="BMU291" s="29"/>
      <c r="BMV291" s="29"/>
      <c r="BMW291" s="29"/>
      <c r="BMX291" s="29"/>
      <c r="BMY291" s="29"/>
      <c r="BMZ291" s="29"/>
      <c r="BNA291" s="29"/>
      <c r="BNB291" s="29"/>
      <c r="BNC291" s="29"/>
      <c r="BND291" s="29"/>
      <c r="BNE291" s="29"/>
      <c r="BNF291" s="29"/>
      <c r="BNG291" s="29"/>
      <c r="BNH291" s="29"/>
      <c r="BNI291" s="29"/>
      <c r="BNJ291" s="29"/>
      <c r="BNK291" s="29"/>
      <c r="BNL291" s="29"/>
      <c r="BNM291" s="29"/>
      <c r="BNN291" s="29"/>
      <c r="BNO291" s="29"/>
      <c r="BNP291" s="29"/>
      <c r="BNQ291" s="29"/>
      <c r="BNR291" s="29"/>
      <c r="BNS291" s="29"/>
      <c r="BNT291" s="29"/>
      <c r="BNU291" s="29"/>
      <c r="BNV291" s="29"/>
      <c r="BNW291" s="29"/>
      <c r="BNX291" s="29"/>
      <c r="BNY291" s="29"/>
      <c r="BNZ291" s="29"/>
      <c r="BOA291" s="29"/>
      <c r="BOB291" s="29"/>
      <c r="BOC291" s="29"/>
      <c r="BOD291" s="29"/>
      <c r="BOE291" s="29"/>
      <c r="BOF291" s="29"/>
      <c r="BOG291" s="29"/>
      <c r="BOH291" s="29"/>
      <c r="BOI291" s="29"/>
      <c r="BOJ291" s="29"/>
      <c r="BOK291" s="29"/>
      <c r="BOL291" s="29"/>
      <c r="BOM291" s="29"/>
      <c r="BON291" s="29"/>
      <c r="BOO291" s="29"/>
      <c r="BOP291" s="29"/>
      <c r="BOQ291" s="29"/>
      <c r="BOR291" s="29"/>
      <c r="BOS291" s="29"/>
      <c r="BOT291" s="29"/>
      <c r="BOU291" s="29"/>
      <c r="BOV291" s="29"/>
      <c r="BOW291" s="29"/>
      <c r="BOX291" s="29"/>
      <c r="BOY291" s="29"/>
      <c r="BOZ291" s="29"/>
      <c r="BPA291" s="29"/>
      <c r="BPB291" s="29"/>
      <c r="BPC291" s="29"/>
      <c r="BPD291" s="29"/>
      <c r="BPE291" s="29"/>
      <c r="BPF291" s="29"/>
      <c r="BPG291" s="29"/>
      <c r="BPH291" s="29"/>
      <c r="BPI291" s="29"/>
      <c r="BPJ291" s="29"/>
      <c r="BPK291" s="29"/>
      <c r="BPL291" s="29"/>
      <c r="BPM291" s="29"/>
      <c r="BPN291" s="29"/>
      <c r="BPO291" s="29"/>
      <c r="BPP291" s="29"/>
      <c r="BPQ291" s="29"/>
      <c r="BPR291" s="29"/>
      <c r="BPS291" s="29"/>
      <c r="BPT291" s="29"/>
      <c r="BPU291" s="29"/>
      <c r="BPV291" s="29"/>
      <c r="BPW291" s="29"/>
      <c r="BPX291" s="29"/>
      <c r="BPY291" s="29"/>
      <c r="BPZ291" s="29"/>
      <c r="BQA291" s="29"/>
      <c r="BQB291" s="29"/>
      <c r="BQC291" s="29"/>
      <c r="BQD291" s="29"/>
      <c r="BQE291" s="29"/>
      <c r="BQF291" s="29"/>
      <c r="BQG291" s="29"/>
      <c r="BQH291" s="29"/>
      <c r="BQI291" s="29"/>
      <c r="BQJ291" s="29"/>
      <c r="BQK291" s="29"/>
      <c r="BQL291" s="29"/>
      <c r="BQM291" s="29"/>
      <c r="BQN291" s="29"/>
      <c r="BQO291" s="29"/>
      <c r="BQP291" s="29"/>
      <c r="BQQ291" s="29"/>
      <c r="BQR291" s="29"/>
      <c r="BQS291" s="29"/>
      <c r="BQT291" s="29"/>
      <c r="BQU291" s="29"/>
      <c r="BQV291" s="29"/>
      <c r="BQW291" s="29"/>
      <c r="BQX291" s="29"/>
      <c r="BQY291" s="29"/>
      <c r="BQZ291" s="29"/>
      <c r="BRA291" s="29"/>
      <c r="BRB291" s="29"/>
      <c r="BRC291" s="29"/>
      <c r="BRD291" s="29"/>
      <c r="BRE291" s="29"/>
      <c r="BRF291" s="29"/>
      <c r="BRG291" s="29"/>
      <c r="BRH291" s="29"/>
      <c r="BRI291" s="29"/>
      <c r="BRJ291" s="29"/>
      <c r="BRK291" s="29"/>
      <c r="BRL291" s="29"/>
      <c r="BRM291" s="29"/>
      <c r="BRN291" s="29"/>
      <c r="BRO291" s="29"/>
      <c r="BRP291" s="29"/>
      <c r="BRQ291" s="29"/>
      <c r="BRR291" s="29"/>
      <c r="BRS291" s="29"/>
      <c r="BRT291" s="29"/>
      <c r="BRU291" s="29"/>
      <c r="BRV291" s="29"/>
      <c r="BRW291" s="29"/>
      <c r="BRX291" s="29"/>
      <c r="BRY291" s="29"/>
      <c r="BRZ291" s="29"/>
      <c r="BSA291" s="29"/>
      <c r="BSB291" s="29"/>
      <c r="BSC291" s="29"/>
      <c r="BSD291" s="29"/>
      <c r="BSE291" s="29"/>
      <c r="BSF291" s="29"/>
      <c r="BSG291" s="29"/>
      <c r="BSH291" s="29"/>
      <c r="BSI291" s="29"/>
      <c r="BSJ291" s="29"/>
      <c r="BSK291" s="29"/>
      <c r="BSL291" s="29"/>
      <c r="BSM291" s="29"/>
      <c r="BSN291" s="29"/>
      <c r="BSO291" s="29"/>
      <c r="BSP291" s="29"/>
      <c r="BSQ291" s="29"/>
      <c r="BSR291" s="29"/>
      <c r="BSS291" s="29"/>
      <c r="BST291" s="29"/>
      <c r="BSU291" s="29"/>
      <c r="BSV291" s="29"/>
      <c r="BSW291" s="29"/>
      <c r="BSX291" s="29"/>
      <c r="BSY291" s="29"/>
      <c r="BSZ291" s="29"/>
      <c r="BTA291" s="29"/>
      <c r="BTB291" s="29"/>
      <c r="BTC291" s="29"/>
      <c r="BTD291" s="29"/>
      <c r="BTE291" s="29"/>
      <c r="BTF291" s="29"/>
      <c r="BTG291" s="29"/>
      <c r="BTH291" s="29"/>
      <c r="BTI291" s="29"/>
      <c r="BTJ291" s="29"/>
      <c r="BTK291" s="29"/>
      <c r="BTL291" s="29"/>
      <c r="BTM291" s="29"/>
      <c r="BTN291" s="29"/>
      <c r="BTO291" s="29"/>
      <c r="BTP291" s="29"/>
      <c r="BTQ291" s="29"/>
      <c r="BTR291" s="29"/>
      <c r="BTS291" s="29"/>
      <c r="BTT291" s="29"/>
      <c r="BTU291" s="29"/>
      <c r="BTV291" s="29"/>
      <c r="BTW291" s="29"/>
      <c r="BTX291" s="29"/>
      <c r="BTY291" s="29"/>
      <c r="BTZ291" s="29"/>
      <c r="BUA291" s="29"/>
      <c r="BUB291" s="29"/>
      <c r="BUC291" s="29"/>
      <c r="BUD291" s="29"/>
      <c r="BUE291" s="29"/>
      <c r="BUF291" s="29"/>
      <c r="BUG291" s="29"/>
      <c r="BUH291" s="29"/>
      <c r="BUI291" s="29"/>
      <c r="BUJ291" s="29"/>
      <c r="BUK291" s="29"/>
      <c r="BUL291" s="29"/>
      <c r="BUM291" s="29"/>
      <c r="BUN291" s="29"/>
      <c r="BUO291" s="29"/>
      <c r="BUP291" s="29"/>
      <c r="BUQ291" s="29"/>
      <c r="BUR291" s="29"/>
      <c r="BUS291" s="29"/>
      <c r="BUT291" s="29"/>
      <c r="BUU291" s="29"/>
      <c r="BUV291" s="29"/>
      <c r="BUW291" s="29"/>
      <c r="BUX291" s="29"/>
      <c r="BUY291" s="29"/>
      <c r="BUZ291" s="29"/>
      <c r="BVA291" s="29"/>
      <c r="BVB291" s="29"/>
      <c r="BVC291" s="29"/>
      <c r="BVD291" s="29"/>
      <c r="BVE291" s="29"/>
      <c r="BVF291" s="29"/>
      <c r="BVG291" s="29"/>
      <c r="BVH291" s="29"/>
      <c r="BVI291" s="29"/>
      <c r="BVJ291" s="29"/>
      <c r="BVK291" s="29"/>
      <c r="BVL291" s="29"/>
      <c r="BVM291" s="29"/>
      <c r="BVN291" s="29"/>
      <c r="BVO291" s="29"/>
      <c r="BVP291" s="29"/>
      <c r="BVQ291" s="29"/>
      <c r="BVR291" s="29"/>
      <c r="BVS291" s="29"/>
      <c r="BVT291" s="29"/>
      <c r="BVU291" s="29"/>
      <c r="BVV291" s="29"/>
      <c r="BVW291" s="29"/>
      <c r="BVX291" s="29"/>
      <c r="BVY291" s="29"/>
      <c r="BVZ291" s="29"/>
      <c r="BWA291" s="29"/>
      <c r="BWB291" s="29"/>
      <c r="BWC291" s="29"/>
      <c r="BWD291" s="29"/>
      <c r="BWE291" s="29"/>
      <c r="BWF291" s="29"/>
      <c r="BWG291" s="29"/>
      <c r="BWH291" s="29"/>
      <c r="BWI291" s="29"/>
      <c r="BWJ291" s="29"/>
      <c r="BWK291" s="29"/>
      <c r="BWL291" s="29"/>
      <c r="BWM291" s="29"/>
      <c r="BWN291" s="29"/>
      <c r="BWO291" s="29"/>
      <c r="BWP291" s="29"/>
      <c r="BWQ291" s="29"/>
      <c r="BWR291" s="29"/>
      <c r="BWS291" s="29"/>
      <c r="BWT291" s="29"/>
      <c r="BWU291" s="29"/>
      <c r="BWV291" s="29"/>
      <c r="BWW291" s="29"/>
      <c r="BWX291" s="29"/>
      <c r="BWY291" s="29"/>
      <c r="BWZ291" s="29"/>
      <c r="BXA291" s="29"/>
      <c r="BXB291" s="29"/>
      <c r="BXC291" s="29"/>
      <c r="BXD291" s="29"/>
      <c r="BXE291" s="29"/>
      <c r="BXF291" s="29"/>
      <c r="BXG291" s="29"/>
      <c r="BXH291" s="29"/>
      <c r="BXI291" s="29"/>
      <c r="BXJ291" s="29"/>
      <c r="BXK291" s="29"/>
      <c r="BXL291" s="29"/>
      <c r="BXM291" s="29"/>
      <c r="BXN291" s="29"/>
      <c r="BXO291" s="29"/>
      <c r="BXP291" s="29"/>
      <c r="BXQ291" s="29"/>
      <c r="BXR291" s="29"/>
      <c r="BXS291" s="29"/>
      <c r="BXT291" s="29"/>
      <c r="BXU291" s="29"/>
      <c r="BXV291" s="29"/>
      <c r="BXW291" s="29"/>
      <c r="BXX291" s="29"/>
      <c r="BXY291" s="29"/>
      <c r="BXZ291" s="29"/>
      <c r="BYA291" s="29"/>
      <c r="BYB291" s="29"/>
      <c r="BYC291" s="29"/>
      <c r="BYD291" s="29"/>
      <c r="BYE291" s="29"/>
      <c r="BYF291" s="29"/>
      <c r="BYG291" s="29"/>
      <c r="BYH291" s="29"/>
      <c r="BYI291" s="29"/>
      <c r="BYJ291" s="29"/>
      <c r="BYK291" s="29"/>
      <c r="BYL291" s="29"/>
      <c r="BYM291" s="29"/>
      <c r="BYN291" s="29"/>
      <c r="BYO291" s="29"/>
      <c r="BYP291" s="29"/>
      <c r="BYQ291" s="29"/>
      <c r="BYR291" s="29"/>
      <c r="BYS291" s="29"/>
      <c r="BYT291" s="29"/>
      <c r="BYU291" s="29"/>
      <c r="BYV291" s="29"/>
      <c r="BYW291" s="29"/>
      <c r="BYX291" s="29"/>
      <c r="BYY291" s="29"/>
      <c r="BYZ291" s="29"/>
      <c r="BZA291" s="29"/>
      <c r="BZB291" s="29"/>
      <c r="BZC291" s="29"/>
      <c r="BZD291" s="29"/>
      <c r="BZE291" s="29"/>
      <c r="BZF291" s="29"/>
      <c r="BZG291" s="29"/>
      <c r="BZH291" s="29"/>
      <c r="BZI291" s="29"/>
      <c r="BZJ291" s="29"/>
      <c r="BZK291" s="29"/>
      <c r="BZL291" s="29"/>
      <c r="BZM291" s="29"/>
      <c r="BZN291" s="29"/>
      <c r="BZO291" s="29"/>
      <c r="BZP291" s="29"/>
      <c r="BZQ291" s="29"/>
      <c r="BZR291" s="29"/>
      <c r="BZS291" s="29"/>
      <c r="BZT291" s="29"/>
      <c r="BZU291" s="29"/>
      <c r="BZV291" s="29"/>
      <c r="BZW291" s="29"/>
      <c r="BZX291" s="29"/>
      <c r="BZY291" s="29"/>
      <c r="BZZ291" s="29"/>
      <c r="CAA291" s="29"/>
      <c r="CAB291" s="29"/>
      <c r="CAC291" s="29"/>
      <c r="CAD291" s="29"/>
      <c r="CAE291" s="29"/>
      <c r="CAF291" s="29"/>
      <c r="CAG291" s="29"/>
      <c r="CAH291" s="29"/>
      <c r="CAI291" s="29"/>
      <c r="CAJ291" s="29"/>
      <c r="CAK291" s="29"/>
      <c r="CAL291" s="29"/>
      <c r="CAM291" s="29"/>
      <c r="CAN291" s="29"/>
      <c r="CAO291" s="29"/>
      <c r="CAP291" s="29"/>
      <c r="CAQ291" s="29"/>
      <c r="CAR291" s="29"/>
      <c r="CAS291" s="29"/>
      <c r="CAT291" s="29"/>
      <c r="CAU291" s="29"/>
      <c r="CAV291" s="29"/>
      <c r="CAW291" s="29"/>
      <c r="CAX291" s="29"/>
      <c r="CAY291" s="29"/>
      <c r="CAZ291" s="29"/>
      <c r="CBA291" s="29"/>
      <c r="CBB291" s="29"/>
      <c r="CBC291" s="29"/>
      <c r="CBD291" s="29"/>
      <c r="CBE291" s="29"/>
      <c r="CBF291" s="29"/>
      <c r="CBG291" s="29"/>
      <c r="CBH291" s="29"/>
      <c r="CBI291" s="29"/>
      <c r="CBJ291" s="29"/>
      <c r="CBK291" s="29"/>
      <c r="CBL291" s="29"/>
      <c r="CBM291" s="29"/>
      <c r="CBN291" s="29"/>
      <c r="CBO291" s="29"/>
      <c r="CBP291" s="29"/>
      <c r="CBQ291" s="29"/>
      <c r="CBR291" s="29"/>
      <c r="CBS291" s="29"/>
      <c r="CBT291" s="29"/>
      <c r="CBU291" s="29"/>
      <c r="CBV291" s="29"/>
      <c r="CBW291" s="29"/>
      <c r="CBX291" s="29"/>
      <c r="CBY291" s="29"/>
      <c r="CBZ291" s="29"/>
      <c r="CCA291" s="29"/>
      <c r="CCB291" s="29"/>
      <c r="CCC291" s="29"/>
      <c r="CCD291" s="29"/>
      <c r="CCE291" s="29"/>
      <c r="CCF291" s="29"/>
      <c r="CCG291" s="29"/>
      <c r="CCH291" s="29"/>
      <c r="CCI291" s="29"/>
      <c r="CCJ291" s="29"/>
      <c r="CCK291" s="29"/>
      <c r="CCL291" s="29"/>
      <c r="CCM291" s="29"/>
      <c r="CCN291" s="29"/>
      <c r="CCO291" s="29"/>
      <c r="CCP291" s="29"/>
      <c r="CCQ291" s="29"/>
      <c r="CCR291" s="29"/>
      <c r="CCS291" s="29"/>
      <c r="CCT291" s="29"/>
      <c r="CCU291" s="29"/>
      <c r="CCV291" s="29"/>
      <c r="CCW291" s="29"/>
      <c r="CCX291" s="29"/>
      <c r="CCY291" s="29"/>
      <c r="CCZ291" s="29"/>
      <c r="CDA291" s="29"/>
      <c r="CDB291" s="29"/>
      <c r="CDC291" s="29"/>
      <c r="CDD291" s="29"/>
      <c r="CDE291" s="29"/>
      <c r="CDF291" s="29"/>
      <c r="CDG291" s="29"/>
      <c r="CDH291" s="29"/>
      <c r="CDI291" s="29"/>
      <c r="CDJ291" s="29"/>
      <c r="CDK291" s="29"/>
      <c r="CDL291" s="29"/>
      <c r="CDM291" s="29"/>
      <c r="CDN291" s="29"/>
      <c r="CDO291" s="29"/>
      <c r="CDP291" s="29"/>
      <c r="CDQ291" s="29"/>
      <c r="CDR291" s="29"/>
      <c r="CDS291" s="29"/>
      <c r="CDT291" s="29"/>
      <c r="CDU291" s="29"/>
      <c r="CDV291" s="29"/>
      <c r="CDW291" s="29"/>
      <c r="CDX291" s="29"/>
      <c r="CDY291" s="29"/>
      <c r="CDZ291" s="29"/>
      <c r="CEA291" s="29"/>
      <c r="CEB291" s="29"/>
      <c r="CEC291" s="29"/>
      <c r="CED291" s="29"/>
      <c r="CEE291" s="29"/>
      <c r="CEF291" s="29"/>
      <c r="CEG291" s="29"/>
      <c r="CEH291" s="29"/>
      <c r="CEI291" s="29"/>
      <c r="CEJ291" s="29"/>
      <c r="CEK291" s="29"/>
      <c r="CEL291" s="29"/>
      <c r="CEM291" s="29"/>
      <c r="CEN291" s="29"/>
      <c r="CEO291" s="29"/>
      <c r="CEP291" s="29"/>
      <c r="CEQ291" s="29"/>
      <c r="CER291" s="29"/>
      <c r="CES291" s="29"/>
      <c r="CET291" s="29"/>
      <c r="CEU291" s="29"/>
      <c r="CEV291" s="29"/>
      <c r="CEW291" s="29"/>
      <c r="CEX291" s="29"/>
      <c r="CEY291" s="29"/>
      <c r="CEZ291" s="29"/>
      <c r="CFA291" s="29"/>
      <c r="CFB291" s="29"/>
      <c r="CFC291" s="29"/>
      <c r="CFD291" s="29"/>
      <c r="CFE291" s="29"/>
      <c r="CFF291" s="29"/>
      <c r="CFG291" s="29"/>
      <c r="CFH291" s="29"/>
      <c r="CFI291" s="29"/>
      <c r="CFJ291" s="29"/>
      <c r="CFK291" s="29"/>
      <c r="CFL291" s="29"/>
      <c r="CFM291" s="29"/>
      <c r="CFN291" s="29"/>
      <c r="CFO291" s="29"/>
      <c r="CFP291" s="29"/>
      <c r="CFQ291" s="29"/>
      <c r="CFR291" s="29"/>
      <c r="CFS291" s="29"/>
      <c r="CFT291" s="29"/>
      <c r="CFU291" s="29"/>
      <c r="CFV291" s="29"/>
      <c r="CFW291" s="29"/>
      <c r="CFX291" s="29"/>
      <c r="CFY291" s="29"/>
      <c r="CFZ291" s="29"/>
      <c r="CGA291" s="29"/>
      <c r="CGB291" s="29"/>
      <c r="CGC291" s="29"/>
      <c r="CGD291" s="29"/>
      <c r="CGE291" s="29"/>
      <c r="CGF291" s="29"/>
      <c r="CGG291" s="29"/>
      <c r="CGH291" s="29"/>
      <c r="CGI291" s="29"/>
      <c r="CGJ291" s="29"/>
      <c r="CGK291" s="29"/>
      <c r="CGL291" s="29"/>
      <c r="CGM291" s="29"/>
      <c r="CGN291" s="29"/>
      <c r="CGO291" s="29"/>
      <c r="CGP291" s="29"/>
      <c r="CGQ291" s="29"/>
      <c r="CGR291" s="29"/>
      <c r="CGS291" s="29"/>
      <c r="CGT291" s="29"/>
      <c r="CGU291" s="29"/>
      <c r="CGV291" s="29"/>
      <c r="CGW291" s="29"/>
      <c r="CGX291" s="29"/>
      <c r="CGY291" s="29"/>
      <c r="CGZ291" s="29"/>
      <c r="CHA291" s="29"/>
      <c r="CHB291" s="29"/>
      <c r="CHC291" s="29"/>
      <c r="CHD291" s="29"/>
      <c r="CHE291" s="29"/>
      <c r="CHF291" s="29"/>
      <c r="CHG291" s="29"/>
      <c r="CHH291" s="29"/>
      <c r="CHI291" s="29"/>
      <c r="CHJ291" s="29"/>
      <c r="CHK291" s="29"/>
      <c r="CHL291" s="29"/>
      <c r="CHM291" s="29"/>
      <c r="CHN291" s="29"/>
      <c r="CHO291" s="29"/>
      <c r="CHP291" s="29"/>
      <c r="CHQ291" s="29"/>
      <c r="CHR291" s="29"/>
      <c r="CHS291" s="29"/>
      <c r="CHT291" s="29"/>
      <c r="CHU291" s="29"/>
      <c r="CHV291" s="29"/>
      <c r="CHW291" s="29"/>
      <c r="CHX291" s="29"/>
      <c r="CHY291" s="29"/>
      <c r="CHZ291" s="29"/>
      <c r="CIA291" s="29"/>
      <c r="CIB291" s="29"/>
      <c r="CIC291" s="29"/>
      <c r="CID291" s="29"/>
      <c r="CIE291" s="29"/>
      <c r="CIF291" s="29"/>
      <c r="CIG291" s="29"/>
      <c r="CIH291" s="29"/>
      <c r="CII291" s="29"/>
      <c r="CIJ291" s="29"/>
      <c r="CIK291" s="29"/>
      <c r="CIL291" s="29"/>
      <c r="CIM291" s="29"/>
      <c r="CIN291" s="29"/>
      <c r="CIO291" s="29"/>
      <c r="CIP291" s="29"/>
      <c r="CIQ291" s="29"/>
      <c r="CIR291" s="29"/>
      <c r="CIS291" s="29"/>
      <c r="CIT291" s="29"/>
      <c r="CIU291" s="29"/>
      <c r="CIV291" s="29"/>
      <c r="CIW291" s="29"/>
      <c r="CIX291" s="29"/>
      <c r="CIY291" s="29"/>
      <c r="CIZ291" s="29"/>
      <c r="CJA291" s="29"/>
      <c r="CJB291" s="29"/>
      <c r="CJC291" s="29"/>
      <c r="CJD291" s="29"/>
      <c r="CJE291" s="29"/>
      <c r="CJF291" s="29"/>
      <c r="CJG291" s="29"/>
      <c r="CJH291" s="29"/>
      <c r="CJI291" s="29"/>
      <c r="CJJ291" s="29"/>
      <c r="CJK291" s="29"/>
      <c r="CJL291" s="29"/>
      <c r="CJM291" s="29"/>
      <c r="CJN291" s="29"/>
      <c r="CJO291" s="29"/>
      <c r="CJP291" s="29"/>
      <c r="CJQ291" s="29"/>
      <c r="CJR291" s="29"/>
      <c r="CJS291" s="29"/>
      <c r="CJT291" s="29"/>
      <c r="CJU291" s="29"/>
      <c r="CJV291" s="29"/>
      <c r="CJW291" s="29"/>
      <c r="CJX291" s="29"/>
      <c r="CJY291" s="29"/>
      <c r="CJZ291" s="29"/>
      <c r="CKA291" s="29"/>
      <c r="CKB291" s="29"/>
      <c r="CKC291" s="29"/>
      <c r="CKD291" s="29"/>
      <c r="CKE291" s="29"/>
      <c r="CKF291" s="29"/>
      <c r="CKG291" s="29"/>
      <c r="CKH291" s="29"/>
      <c r="CKI291" s="29"/>
      <c r="CKJ291" s="29"/>
      <c r="CKK291" s="29"/>
      <c r="CKL291" s="29"/>
      <c r="CKM291" s="29"/>
      <c r="CKN291" s="29"/>
      <c r="CKO291" s="29"/>
      <c r="CKP291" s="29"/>
      <c r="CKQ291" s="29"/>
      <c r="CKR291" s="29"/>
      <c r="CKS291" s="29"/>
      <c r="CKT291" s="29"/>
      <c r="CKU291" s="29"/>
      <c r="CKV291" s="29"/>
      <c r="CKW291" s="29"/>
      <c r="CKX291" s="29"/>
      <c r="CKY291" s="29"/>
      <c r="CKZ291" s="29"/>
      <c r="CLA291" s="29"/>
      <c r="CLB291" s="29"/>
      <c r="CLC291" s="29"/>
      <c r="CLD291" s="29"/>
      <c r="CLE291" s="29"/>
      <c r="CLF291" s="29"/>
      <c r="CLG291" s="29"/>
      <c r="CLH291" s="29"/>
      <c r="CLI291" s="29"/>
      <c r="CLJ291" s="29"/>
      <c r="CLK291" s="29"/>
      <c r="CLL291" s="29"/>
      <c r="CLM291" s="29"/>
      <c r="CLN291" s="29"/>
      <c r="CLO291" s="29"/>
      <c r="CLP291" s="29"/>
      <c r="CLQ291" s="29"/>
      <c r="CLR291" s="29"/>
      <c r="CLS291" s="29"/>
      <c r="CLT291" s="29"/>
      <c r="CLU291" s="29"/>
      <c r="CLV291" s="29"/>
      <c r="CLW291" s="29"/>
      <c r="CLX291" s="29"/>
      <c r="CLY291" s="29"/>
      <c r="CLZ291" s="29"/>
      <c r="CMA291" s="29"/>
      <c r="CMB291" s="29"/>
      <c r="CMC291" s="29"/>
      <c r="CMD291" s="29"/>
      <c r="CME291" s="29"/>
      <c r="CMF291" s="29"/>
      <c r="CMG291" s="29"/>
      <c r="CMH291" s="29"/>
      <c r="CMI291" s="29"/>
      <c r="CMJ291" s="29"/>
      <c r="CMK291" s="29"/>
      <c r="CML291" s="29"/>
      <c r="CMM291" s="29"/>
      <c r="CMN291" s="29"/>
      <c r="CMO291" s="29"/>
      <c r="CMP291" s="29"/>
      <c r="CMQ291" s="29"/>
      <c r="CMR291" s="29"/>
      <c r="CMS291" s="29"/>
      <c r="CMT291" s="29"/>
      <c r="CMU291" s="29"/>
      <c r="CMV291" s="29"/>
      <c r="CMW291" s="29"/>
      <c r="CMX291" s="29"/>
      <c r="CMY291" s="29"/>
      <c r="CMZ291" s="29"/>
      <c r="CNA291" s="29"/>
      <c r="CNB291" s="29"/>
      <c r="CNC291" s="29"/>
      <c r="CND291" s="29"/>
      <c r="CNE291" s="29"/>
      <c r="CNF291" s="29"/>
      <c r="CNG291" s="29"/>
      <c r="CNH291" s="29"/>
      <c r="CNI291" s="29"/>
      <c r="CNJ291" s="29"/>
      <c r="CNK291" s="29"/>
      <c r="CNL291" s="29"/>
      <c r="CNM291" s="29"/>
      <c r="CNN291" s="29"/>
      <c r="CNO291" s="29"/>
      <c r="CNP291" s="29"/>
      <c r="CNQ291" s="29"/>
      <c r="CNR291" s="29"/>
      <c r="CNS291" s="29"/>
      <c r="CNT291" s="29"/>
      <c r="CNU291" s="29"/>
      <c r="CNV291" s="29"/>
      <c r="CNW291" s="29"/>
      <c r="CNX291" s="29"/>
      <c r="CNY291" s="29"/>
      <c r="CNZ291" s="29"/>
      <c r="COA291" s="29"/>
      <c r="COB291" s="29"/>
      <c r="COC291" s="29"/>
      <c r="COD291" s="29"/>
      <c r="COE291" s="29"/>
      <c r="COF291" s="29"/>
      <c r="COG291" s="29"/>
      <c r="COH291" s="29"/>
      <c r="COI291" s="29"/>
      <c r="COJ291" s="29"/>
      <c r="COK291" s="29"/>
      <c r="COL291" s="29"/>
      <c r="COM291" s="29"/>
      <c r="CON291" s="29"/>
      <c r="COO291" s="29"/>
      <c r="COP291" s="29"/>
      <c r="COQ291" s="29"/>
      <c r="COR291" s="29"/>
      <c r="COS291" s="29"/>
      <c r="COT291" s="29"/>
      <c r="COU291" s="29"/>
      <c r="COV291" s="29"/>
      <c r="COW291" s="29"/>
      <c r="COX291" s="29"/>
      <c r="COY291" s="29"/>
      <c r="COZ291" s="29"/>
      <c r="CPA291" s="29"/>
      <c r="CPB291" s="29"/>
      <c r="CPC291" s="29"/>
      <c r="CPD291" s="29"/>
      <c r="CPE291" s="29"/>
      <c r="CPF291" s="29"/>
      <c r="CPG291" s="29"/>
      <c r="CPH291" s="29"/>
      <c r="CPI291" s="29"/>
      <c r="CPJ291" s="29"/>
      <c r="CPK291" s="29"/>
      <c r="CPL291" s="29"/>
      <c r="CPM291" s="29"/>
      <c r="CPN291" s="29"/>
      <c r="CPO291" s="29"/>
      <c r="CPP291" s="29"/>
      <c r="CPQ291" s="29"/>
      <c r="CPR291" s="29"/>
      <c r="CPS291" s="29"/>
      <c r="CPT291" s="29"/>
      <c r="CPU291" s="29"/>
      <c r="CPV291" s="29"/>
      <c r="CPW291" s="29"/>
      <c r="CPX291" s="29"/>
      <c r="CPY291" s="29"/>
      <c r="CPZ291" s="29"/>
      <c r="CQA291" s="29"/>
      <c r="CQB291" s="29"/>
      <c r="CQC291" s="29"/>
      <c r="CQD291" s="29"/>
      <c r="CQE291" s="29"/>
      <c r="CQF291" s="29"/>
      <c r="CQG291" s="29"/>
      <c r="CQH291" s="29"/>
      <c r="CQI291" s="29"/>
      <c r="CQJ291" s="29"/>
      <c r="CQK291" s="29"/>
      <c r="CQL291" s="29"/>
      <c r="CQM291" s="29"/>
      <c r="CQN291" s="29"/>
      <c r="CQO291" s="29"/>
      <c r="CQP291" s="29"/>
      <c r="CQQ291" s="29"/>
      <c r="CQR291" s="29"/>
      <c r="CQS291" s="29"/>
      <c r="CQT291" s="29"/>
      <c r="CQU291" s="29"/>
      <c r="CQV291" s="29"/>
      <c r="CQW291" s="29"/>
      <c r="CQX291" s="29"/>
      <c r="CQY291" s="29"/>
      <c r="CQZ291" s="29"/>
      <c r="CRA291" s="29"/>
      <c r="CRB291" s="29"/>
      <c r="CRC291" s="29"/>
      <c r="CRD291" s="29"/>
      <c r="CRE291" s="29"/>
      <c r="CRF291" s="29"/>
      <c r="CRG291" s="29"/>
      <c r="CRH291" s="29"/>
      <c r="CRI291" s="29"/>
      <c r="CRJ291" s="29"/>
      <c r="CRK291" s="29"/>
      <c r="CRL291" s="29"/>
      <c r="CRM291" s="29"/>
      <c r="CRN291" s="29"/>
      <c r="CRO291" s="29"/>
      <c r="CRP291" s="29"/>
      <c r="CRQ291" s="29"/>
      <c r="CRR291" s="29"/>
      <c r="CRS291" s="29"/>
      <c r="CRT291" s="29"/>
      <c r="CRU291" s="29"/>
      <c r="CRV291" s="29"/>
      <c r="CRW291" s="29"/>
      <c r="CRX291" s="29"/>
      <c r="CRY291" s="29"/>
      <c r="CRZ291" s="29"/>
      <c r="CSA291" s="29"/>
      <c r="CSB291" s="29"/>
      <c r="CSC291" s="29"/>
      <c r="CSD291" s="29"/>
      <c r="CSE291" s="29"/>
      <c r="CSF291" s="29"/>
      <c r="CSG291" s="29"/>
      <c r="CSH291" s="29"/>
      <c r="CSI291" s="29"/>
      <c r="CSJ291" s="29"/>
      <c r="CSK291" s="29"/>
      <c r="CSL291" s="29"/>
      <c r="CSM291" s="29"/>
      <c r="CSN291" s="29"/>
      <c r="CSO291" s="29"/>
      <c r="CSP291" s="29"/>
      <c r="CSQ291" s="29"/>
      <c r="CSR291" s="29"/>
      <c r="CSS291" s="29"/>
      <c r="CST291" s="29"/>
      <c r="CSU291" s="29"/>
      <c r="CSV291" s="29"/>
      <c r="CSW291" s="29"/>
      <c r="CSX291" s="29"/>
      <c r="CSY291" s="29"/>
      <c r="CSZ291" s="29"/>
      <c r="CTA291" s="29"/>
      <c r="CTB291" s="29"/>
      <c r="CTC291" s="29"/>
      <c r="CTD291" s="29"/>
      <c r="CTE291" s="29"/>
      <c r="CTF291" s="29"/>
      <c r="CTG291" s="29"/>
      <c r="CTH291" s="29"/>
      <c r="CTI291" s="29"/>
      <c r="CTJ291" s="29"/>
      <c r="CTK291" s="29"/>
      <c r="CTL291" s="29"/>
      <c r="CTM291" s="29"/>
      <c r="CTN291" s="29"/>
      <c r="CTO291" s="29"/>
      <c r="CTP291" s="29"/>
      <c r="CTQ291" s="29"/>
      <c r="CTR291" s="29"/>
      <c r="CTS291" s="29"/>
      <c r="CTT291" s="29"/>
      <c r="CTU291" s="29"/>
      <c r="CTV291" s="29"/>
      <c r="CTW291" s="29"/>
      <c r="CTX291" s="29"/>
      <c r="CTY291" s="29"/>
      <c r="CTZ291" s="29"/>
      <c r="CUA291" s="29"/>
      <c r="CUB291" s="29"/>
      <c r="CUC291" s="29"/>
      <c r="CUD291" s="29"/>
      <c r="CUE291" s="29"/>
      <c r="CUF291" s="29"/>
      <c r="CUG291" s="29"/>
      <c r="CUH291" s="29"/>
      <c r="CUI291" s="29"/>
      <c r="CUJ291" s="29"/>
      <c r="CUK291" s="29"/>
      <c r="CUL291" s="29"/>
      <c r="CUM291" s="29"/>
      <c r="CUN291" s="29"/>
      <c r="CUO291" s="29"/>
      <c r="CUP291" s="29"/>
      <c r="CUQ291" s="29"/>
      <c r="CUR291" s="29"/>
      <c r="CUS291" s="29"/>
      <c r="CUT291" s="29"/>
      <c r="CUU291" s="29"/>
      <c r="CUV291" s="29"/>
      <c r="CUW291" s="29"/>
      <c r="CUX291" s="29"/>
      <c r="CUY291" s="29"/>
      <c r="CUZ291" s="29"/>
      <c r="CVA291" s="29"/>
      <c r="CVB291" s="29"/>
      <c r="CVC291" s="29"/>
      <c r="CVD291" s="29"/>
      <c r="CVE291" s="29"/>
      <c r="CVF291" s="29"/>
      <c r="CVG291" s="29"/>
      <c r="CVH291" s="29"/>
      <c r="CVI291" s="29"/>
      <c r="CVJ291" s="29"/>
      <c r="CVK291" s="29"/>
      <c r="CVL291" s="29"/>
      <c r="CVM291" s="29"/>
      <c r="CVN291" s="29"/>
      <c r="CVO291" s="29"/>
      <c r="CVP291" s="29"/>
      <c r="CVQ291" s="29"/>
      <c r="CVR291" s="29"/>
      <c r="CVS291" s="29"/>
      <c r="CVT291" s="29"/>
      <c r="CVU291" s="29"/>
      <c r="CVV291" s="29"/>
      <c r="CVW291" s="29"/>
      <c r="CVX291" s="29"/>
      <c r="CVY291" s="29"/>
      <c r="CVZ291" s="29"/>
      <c r="CWA291" s="29"/>
      <c r="CWB291" s="29"/>
      <c r="CWC291" s="29"/>
      <c r="CWD291" s="29"/>
      <c r="CWE291" s="29"/>
      <c r="CWF291" s="29"/>
      <c r="CWG291" s="29"/>
      <c r="CWH291" s="29"/>
      <c r="CWI291" s="29"/>
      <c r="CWJ291" s="29"/>
      <c r="CWK291" s="29"/>
      <c r="CWL291" s="29"/>
      <c r="CWM291" s="29"/>
      <c r="CWN291" s="29"/>
      <c r="CWO291" s="29"/>
      <c r="CWP291" s="29"/>
      <c r="CWQ291" s="29"/>
      <c r="CWR291" s="29"/>
      <c r="CWS291" s="29"/>
      <c r="CWT291" s="29"/>
      <c r="CWU291" s="29"/>
      <c r="CWV291" s="29"/>
      <c r="CWW291" s="29"/>
      <c r="CWX291" s="29"/>
      <c r="CWY291" s="29"/>
      <c r="CWZ291" s="29"/>
      <c r="CXA291" s="29"/>
      <c r="CXB291" s="29"/>
      <c r="CXC291" s="29"/>
      <c r="CXD291" s="29"/>
      <c r="CXE291" s="29"/>
      <c r="CXF291" s="29"/>
      <c r="CXG291" s="29"/>
      <c r="CXH291" s="29"/>
      <c r="CXI291" s="29"/>
      <c r="CXJ291" s="29"/>
      <c r="CXK291" s="29"/>
      <c r="CXL291" s="29"/>
      <c r="CXM291" s="29"/>
      <c r="CXN291" s="29"/>
      <c r="CXO291" s="29"/>
      <c r="CXP291" s="29"/>
      <c r="CXQ291" s="29"/>
      <c r="CXR291" s="29"/>
      <c r="CXS291" s="29"/>
      <c r="CXT291" s="29"/>
      <c r="CXU291" s="29"/>
      <c r="CXV291" s="29"/>
      <c r="CXW291" s="29"/>
      <c r="CXX291" s="29"/>
      <c r="CXY291" s="29"/>
      <c r="CXZ291" s="29"/>
      <c r="CYA291" s="29"/>
      <c r="CYB291" s="29"/>
      <c r="CYC291" s="29"/>
      <c r="CYD291" s="29"/>
      <c r="CYE291" s="29"/>
      <c r="CYF291" s="29"/>
      <c r="CYG291" s="29"/>
      <c r="CYH291" s="29"/>
      <c r="CYI291" s="29"/>
      <c r="CYJ291" s="29"/>
      <c r="CYK291" s="29"/>
      <c r="CYL291" s="29"/>
      <c r="CYM291" s="29"/>
      <c r="CYN291" s="29"/>
      <c r="CYO291" s="29"/>
      <c r="CYP291" s="29"/>
      <c r="CYQ291" s="29"/>
      <c r="CYR291" s="29"/>
      <c r="CYS291" s="29"/>
      <c r="CYT291" s="29"/>
      <c r="CYU291" s="29"/>
      <c r="CYV291" s="29"/>
      <c r="CYW291" s="29"/>
      <c r="CYX291" s="29"/>
      <c r="CYY291" s="29"/>
      <c r="CYZ291" s="29"/>
      <c r="CZA291" s="29"/>
      <c r="CZB291" s="29"/>
      <c r="CZC291" s="29"/>
      <c r="CZD291" s="29"/>
      <c r="CZE291" s="29"/>
      <c r="CZF291" s="29"/>
      <c r="CZG291" s="29"/>
      <c r="CZH291" s="29"/>
      <c r="CZI291" s="29"/>
      <c r="CZJ291" s="29"/>
      <c r="CZK291" s="29"/>
      <c r="CZL291" s="29"/>
      <c r="CZM291" s="29"/>
      <c r="CZN291" s="29"/>
      <c r="CZO291" s="29"/>
      <c r="CZP291" s="29"/>
      <c r="CZQ291" s="29"/>
      <c r="CZR291" s="29"/>
      <c r="CZS291" s="29"/>
      <c r="CZT291" s="29"/>
      <c r="CZU291" s="29"/>
      <c r="CZV291" s="29"/>
      <c r="CZW291" s="29"/>
      <c r="CZX291" s="29"/>
      <c r="CZY291" s="29"/>
      <c r="CZZ291" s="29"/>
      <c r="DAA291" s="29"/>
      <c r="DAB291" s="29"/>
      <c r="DAC291" s="29"/>
      <c r="DAD291" s="29"/>
      <c r="DAE291" s="29"/>
      <c r="DAF291" s="29"/>
      <c r="DAG291" s="29"/>
      <c r="DAH291" s="29"/>
      <c r="DAI291" s="29"/>
      <c r="DAJ291" s="29"/>
      <c r="DAK291" s="29"/>
      <c r="DAL291" s="29"/>
      <c r="DAM291" s="29"/>
      <c r="DAN291" s="29"/>
      <c r="DAO291" s="29"/>
      <c r="DAP291" s="29"/>
      <c r="DAQ291" s="29"/>
      <c r="DAR291" s="29"/>
      <c r="DAS291" s="29"/>
      <c r="DAT291" s="29"/>
      <c r="DAU291" s="29"/>
      <c r="DAV291" s="29"/>
      <c r="DAW291" s="29"/>
      <c r="DAX291" s="29"/>
      <c r="DAY291" s="29"/>
      <c r="DAZ291" s="29"/>
      <c r="DBA291" s="29"/>
      <c r="DBB291" s="29"/>
      <c r="DBC291" s="29"/>
      <c r="DBD291" s="29"/>
      <c r="DBE291" s="29"/>
      <c r="DBF291" s="29"/>
      <c r="DBG291" s="29"/>
      <c r="DBH291" s="29"/>
      <c r="DBI291" s="29"/>
      <c r="DBJ291" s="29"/>
      <c r="DBK291" s="29"/>
      <c r="DBL291" s="29"/>
      <c r="DBM291" s="29"/>
      <c r="DBN291" s="29"/>
      <c r="DBO291" s="29"/>
      <c r="DBP291" s="29"/>
      <c r="DBQ291" s="29"/>
      <c r="DBR291" s="29"/>
      <c r="DBS291" s="29"/>
      <c r="DBT291" s="29"/>
      <c r="DBU291" s="29"/>
      <c r="DBV291" s="29"/>
      <c r="DBW291" s="29"/>
      <c r="DBX291" s="29"/>
      <c r="DBY291" s="29"/>
      <c r="DBZ291" s="29"/>
      <c r="DCA291" s="29"/>
      <c r="DCB291" s="29"/>
      <c r="DCC291" s="29"/>
      <c r="DCD291" s="29"/>
      <c r="DCE291" s="29"/>
      <c r="DCF291" s="29"/>
      <c r="DCG291" s="29"/>
      <c r="DCH291" s="29"/>
      <c r="DCI291" s="29"/>
      <c r="DCJ291" s="29"/>
      <c r="DCK291" s="29"/>
      <c r="DCL291" s="29"/>
      <c r="DCM291" s="29"/>
      <c r="DCN291" s="29"/>
      <c r="DCO291" s="29"/>
      <c r="DCP291" s="29"/>
      <c r="DCQ291" s="29"/>
      <c r="DCR291" s="29"/>
      <c r="DCS291" s="29"/>
      <c r="DCT291" s="29"/>
      <c r="DCU291" s="29"/>
      <c r="DCV291" s="29"/>
      <c r="DCW291" s="29"/>
      <c r="DCX291" s="29"/>
      <c r="DCY291" s="29"/>
      <c r="DCZ291" s="29"/>
      <c r="DDA291" s="29"/>
      <c r="DDB291" s="29"/>
      <c r="DDC291" s="29"/>
      <c r="DDD291" s="29"/>
      <c r="DDE291" s="29"/>
      <c r="DDF291" s="29"/>
      <c r="DDG291" s="29"/>
      <c r="DDH291" s="29"/>
      <c r="DDI291" s="29"/>
      <c r="DDJ291" s="29"/>
      <c r="DDK291" s="29"/>
      <c r="DDL291" s="29"/>
      <c r="DDM291" s="29"/>
      <c r="DDN291" s="29"/>
      <c r="DDO291" s="29"/>
      <c r="DDP291" s="29"/>
      <c r="DDQ291" s="29"/>
      <c r="DDR291" s="29"/>
      <c r="DDS291" s="29"/>
      <c r="DDT291" s="29"/>
      <c r="DDU291" s="29"/>
      <c r="DDV291" s="29"/>
      <c r="DDW291" s="29"/>
      <c r="DDX291" s="29"/>
      <c r="DDY291" s="29"/>
      <c r="DDZ291" s="29"/>
      <c r="DEA291" s="29"/>
      <c r="DEB291" s="29"/>
      <c r="DEC291" s="29"/>
      <c r="DED291" s="29"/>
      <c r="DEE291" s="29"/>
      <c r="DEF291" s="29"/>
      <c r="DEG291" s="29"/>
      <c r="DEH291" s="29"/>
      <c r="DEI291" s="29"/>
      <c r="DEJ291" s="29"/>
      <c r="DEK291" s="29"/>
      <c r="DEL291" s="29"/>
      <c r="DEM291" s="29"/>
      <c r="DEN291" s="29"/>
      <c r="DEO291" s="29"/>
      <c r="DEP291" s="29"/>
      <c r="DEQ291" s="29"/>
      <c r="DER291" s="29"/>
      <c r="DES291" s="29"/>
      <c r="DET291" s="29"/>
      <c r="DEU291" s="29"/>
      <c r="DEV291" s="29"/>
      <c r="DEW291" s="29"/>
      <c r="DEX291" s="29"/>
      <c r="DEY291" s="29"/>
      <c r="DEZ291" s="29"/>
      <c r="DFA291" s="29"/>
      <c r="DFB291" s="29"/>
      <c r="DFC291" s="29"/>
      <c r="DFD291" s="29"/>
      <c r="DFE291" s="29"/>
      <c r="DFF291" s="29"/>
      <c r="DFG291" s="29"/>
      <c r="DFH291" s="29"/>
      <c r="DFI291" s="29"/>
      <c r="DFJ291" s="29"/>
      <c r="DFK291" s="29"/>
      <c r="DFL291" s="29"/>
      <c r="DFM291" s="29"/>
      <c r="DFN291" s="29"/>
      <c r="DFO291" s="29"/>
      <c r="DFP291" s="29"/>
      <c r="DFQ291" s="29"/>
      <c r="DFR291" s="29"/>
      <c r="DFS291" s="29"/>
      <c r="DFT291" s="29"/>
      <c r="DFU291" s="29"/>
      <c r="DFV291" s="29"/>
      <c r="DFW291" s="29"/>
      <c r="DFX291" s="29"/>
      <c r="DFY291" s="29"/>
      <c r="DFZ291" s="29"/>
      <c r="DGA291" s="29"/>
      <c r="DGB291" s="29"/>
      <c r="DGC291" s="29"/>
      <c r="DGD291" s="29"/>
      <c r="DGE291" s="29"/>
      <c r="DGF291" s="29"/>
      <c r="DGG291" s="29"/>
      <c r="DGH291" s="29"/>
      <c r="DGI291" s="29"/>
      <c r="DGJ291" s="29"/>
      <c r="DGK291" s="29"/>
      <c r="DGL291" s="29"/>
      <c r="DGM291" s="29"/>
      <c r="DGN291" s="29"/>
      <c r="DGO291" s="29"/>
      <c r="DGP291" s="29"/>
      <c r="DGQ291" s="29"/>
      <c r="DGR291" s="29"/>
      <c r="DGS291" s="29"/>
      <c r="DGT291" s="29"/>
      <c r="DGU291" s="29"/>
      <c r="DGV291" s="29"/>
      <c r="DGW291" s="29"/>
      <c r="DGX291" s="29"/>
      <c r="DGY291" s="29"/>
      <c r="DGZ291" s="29"/>
      <c r="DHA291" s="29"/>
      <c r="DHB291" s="29"/>
      <c r="DHC291" s="29"/>
      <c r="DHD291" s="29"/>
      <c r="DHE291" s="29"/>
      <c r="DHF291" s="29"/>
      <c r="DHG291" s="29"/>
      <c r="DHH291" s="29"/>
      <c r="DHI291" s="29"/>
      <c r="DHJ291" s="29"/>
      <c r="DHK291" s="29"/>
      <c r="DHL291" s="29"/>
      <c r="DHM291" s="29"/>
      <c r="DHN291" s="29"/>
      <c r="DHO291" s="29"/>
      <c r="DHP291" s="29"/>
      <c r="DHQ291" s="29"/>
      <c r="DHR291" s="29"/>
      <c r="DHS291" s="29"/>
      <c r="DHT291" s="29"/>
      <c r="DHU291" s="29"/>
      <c r="DHV291" s="29"/>
      <c r="DHW291" s="29"/>
      <c r="DHX291" s="29"/>
      <c r="DHY291" s="29"/>
      <c r="DHZ291" s="29"/>
      <c r="DIA291" s="29"/>
      <c r="DIB291" s="29"/>
      <c r="DIC291" s="29"/>
      <c r="DID291" s="29"/>
      <c r="DIE291" s="29"/>
      <c r="DIF291" s="29"/>
      <c r="DIG291" s="29"/>
      <c r="DIH291" s="29"/>
      <c r="DII291" s="29"/>
      <c r="DIJ291" s="29"/>
      <c r="DIK291" s="29"/>
      <c r="DIL291" s="29"/>
      <c r="DIM291" s="29"/>
      <c r="DIN291" s="29"/>
      <c r="DIO291" s="29"/>
      <c r="DIP291" s="29"/>
      <c r="DIQ291" s="29"/>
      <c r="DIR291" s="29"/>
      <c r="DIS291" s="29"/>
      <c r="DIT291" s="29"/>
      <c r="DIU291" s="29"/>
      <c r="DIV291" s="29"/>
      <c r="DIW291" s="29"/>
      <c r="DIX291" s="29"/>
      <c r="DIY291" s="29"/>
      <c r="DIZ291" s="29"/>
      <c r="DJA291" s="29"/>
      <c r="DJB291" s="29"/>
      <c r="DJC291" s="29"/>
      <c r="DJD291" s="29"/>
      <c r="DJE291" s="29"/>
      <c r="DJF291" s="29"/>
      <c r="DJG291" s="29"/>
      <c r="DJH291" s="29"/>
      <c r="DJI291" s="29"/>
      <c r="DJJ291" s="29"/>
      <c r="DJK291" s="29"/>
      <c r="DJL291" s="29"/>
      <c r="DJM291" s="29"/>
      <c r="DJN291" s="29"/>
      <c r="DJO291" s="29"/>
      <c r="DJP291" s="29"/>
      <c r="DJQ291" s="29"/>
      <c r="DJR291" s="29"/>
      <c r="DJS291" s="29"/>
      <c r="DJT291" s="29"/>
      <c r="DJU291" s="29"/>
      <c r="DJV291" s="29"/>
      <c r="DJW291" s="29"/>
      <c r="DJX291" s="29"/>
      <c r="DJY291" s="29"/>
      <c r="DJZ291" s="29"/>
      <c r="DKA291" s="29"/>
      <c r="DKB291" s="29"/>
      <c r="DKC291" s="29"/>
      <c r="DKD291" s="29"/>
      <c r="DKE291" s="29"/>
      <c r="DKF291" s="29"/>
      <c r="DKG291" s="29"/>
      <c r="DKH291" s="29"/>
      <c r="DKI291" s="29"/>
      <c r="DKJ291" s="29"/>
      <c r="DKK291" s="29"/>
      <c r="DKL291" s="29"/>
      <c r="DKM291" s="29"/>
      <c r="DKN291" s="29"/>
      <c r="DKO291" s="29"/>
      <c r="DKP291" s="29"/>
      <c r="DKQ291" s="29"/>
      <c r="DKR291" s="29"/>
      <c r="DKS291" s="29"/>
      <c r="DKT291" s="29"/>
      <c r="DKU291" s="29"/>
      <c r="DKV291" s="29"/>
      <c r="DKW291" s="29"/>
      <c r="DKX291" s="29"/>
      <c r="DKY291" s="29"/>
      <c r="DKZ291" s="29"/>
      <c r="DLA291" s="29"/>
      <c r="DLB291" s="29"/>
      <c r="DLC291" s="29"/>
      <c r="DLD291" s="29"/>
      <c r="DLE291" s="29"/>
      <c r="DLF291" s="29"/>
      <c r="DLG291" s="29"/>
      <c r="DLH291" s="29"/>
      <c r="DLI291" s="29"/>
      <c r="DLJ291" s="29"/>
      <c r="DLK291" s="29"/>
      <c r="DLL291" s="29"/>
      <c r="DLM291" s="29"/>
      <c r="DLN291" s="29"/>
      <c r="DLO291" s="29"/>
      <c r="DLP291" s="29"/>
      <c r="DLQ291" s="29"/>
      <c r="DLR291" s="29"/>
      <c r="DLS291" s="29"/>
      <c r="DLT291" s="29"/>
      <c r="DLU291" s="29"/>
      <c r="DLV291" s="29"/>
      <c r="DLW291" s="29"/>
      <c r="DLX291" s="29"/>
      <c r="DLY291" s="29"/>
      <c r="DLZ291" s="29"/>
      <c r="DMA291" s="29"/>
      <c r="DMB291" s="29"/>
      <c r="DMC291" s="29"/>
      <c r="DMD291" s="29"/>
      <c r="DME291" s="29"/>
      <c r="DMF291" s="29"/>
      <c r="DMG291" s="29"/>
      <c r="DMH291" s="29"/>
      <c r="DMI291" s="29"/>
      <c r="DMJ291" s="29"/>
      <c r="DMK291" s="29"/>
      <c r="DML291" s="29"/>
      <c r="DMM291" s="29"/>
      <c r="DMN291" s="29"/>
      <c r="DMO291" s="29"/>
      <c r="DMP291" s="29"/>
      <c r="DMQ291" s="29"/>
      <c r="DMR291" s="29"/>
      <c r="DMS291" s="29"/>
      <c r="DMT291" s="29"/>
      <c r="DMU291" s="29"/>
      <c r="DMV291" s="29"/>
      <c r="DMW291" s="29"/>
      <c r="DMX291" s="29"/>
      <c r="DMY291" s="29"/>
      <c r="DMZ291" s="29"/>
      <c r="DNA291" s="29"/>
      <c r="DNB291" s="29"/>
      <c r="DNC291" s="29"/>
      <c r="DND291" s="29"/>
      <c r="DNE291" s="29"/>
      <c r="DNF291" s="29"/>
      <c r="DNG291" s="29"/>
      <c r="DNH291" s="29"/>
      <c r="DNI291" s="29"/>
      <c r="DNJ291" s="29"/>
      <c r="DNK291" s="29"/>
      <c r="DNL291" s="29"/>
      <c r="DNM291" s="29"/>
      <c r="DNN291" s="29"/>
      <c r="DNO291" s="29"/>
      <c r="DNP291" s="29"/>
      <c r="DNQ291" s="29"/>
      <c r="DNR291" s="29"/>
      <c r="DNS291" s="29"/>
      <c r="DNT291" s="29"/>
      <c r="DNU291" s="29"/>
      <c r="DNV291" s="29"/>
      <c r="DNW291" s="29"/>
      <c r="DNX291" s="29"/>
      <c r="DNY291" s="29"/>
      <c r="DNZ291" s="29"/>
      <c r="DOA291" s="29"/>
      <c r="DOB291" s="29"/>
      <c r="DOC291" s="29"/>
      <c r="DOD291" s="29"/>
      <c r="DOE291" s="29"/>
      <c r="DOF291" s="29"/>
      <c r="DOG291" s="29"/>
      <c r="DOH291" s="29"/>
      <c r="DOI291" s="29"/>
      <c r="DOJ291" s="29"/>
      <c r="DOK291" s="29"/>
      <c r="DOL291" s="29"/>
      <c r="DOM291" s="29"/>
      <c r="DON291" s="29"/>
      <c r="DOO291" s="29"/>
      <c r="DOP291" s="29"/>
      <c r="DOQ291" s="29"/>
      <c r="DOR291" s="29"/>
      <c r="DOS291" s="29"/>
      <c r="DOT291" s="29"/>
      <c r="DOU291" s="29"/>
      <c r="DOV291" s="29"/>
      <c r="DOW291" s="29"/>
      <c r="DOX291" s="29"/>
      <c r="DOY291" s="29"/>
      <c r="DOZ291" s="29"/>
      <c r="DPA291" s="29"/>
      <c r="DPB291" s="29"/>
      <c r="DPC291" s="29"/>
      <c r="DPD291" s="29"/>
      <c r="DPE291" s="29"/>
      <c r="DPF291" s="29"/>
      <c r="DPG291" s="29"/>
      <c r="DPH291" s="29"/>
      <c r="DPI291" s="29"/>
      <c r="DPJ291" s="29"/>
      <c r="DPK291" s="29"/>
      <c r="DPL291" s="29"/>
      <c r="DPM291" s="29"/>
      <c r="DPN291" s="29"/>
      <c r="DPO291" s="29"/>
      <c r="DPP291" s="29"/>
      <c r="DPQ291" s="29"/>
      <c r="DPR291" s="29"/>
      <c r="DPS291" s="29"/>
      <c r="DPT291" s="29"/>
      <c r="DPU291" s="29"/>
      <c r="DPV291" s="29"/>
      <c r="DPW291" s="29"/>
      <c r="DPX291" s="29"/>
      <c r="DPY291" s="29"/>
      <c r="DPZ291" s="29"/>
      <c r="DQA291" s="29"/>
      <c r="DQB291" s="29"/>
      <c r="DQC291" s="29"/>
      <c r="DQD291" s="29"/>
      <c r="DQE291" s="29"/>
      <c r="DQF291" s="29"/>
      <c r="DQG291" s="29"/>
      <c r="DQH291" s="29"/>
      <c r="DQI291" s="29"/>
      <c r="DQJ291" s="29"/>
      <c r="DQK291" s="29"/>
      <c r="DQL291" s="29"/>
      <c r="DQM291" s="29"/>
      <c r="DQN291" s="29"/>
      <c r="DQO291" s="29"/>
      <c r="DQP291" s="29"/>
      <c r="DQQ291" s="29"/>
      <c r="DQR291" s="29"/>
      <c r="DQS291" s="29"/>
      <c r="DQT291" s="29"/>
      <c r="DQU291" s="29"/>
      <c r="DQV291" s="29"/>
      <c r="DQW291" s="29"/>
      <c r="DQX291" s="29"/>
      <c r="DQY291" s="29"/>
      <c r="DQZ291" s="29"/>
      <c r="DRA291" s="29"/>
      <c r="DRB291" s="29"/>
      <c r="DRC291" s="29"/>
      <c r="DRD291" s="29"/>
      <c r="DRE291" s="29"/>
      <c r="DRF291" s="29"/>
      <c r="DRG291" s="29"/>
      <c r="DRH291" s="29"/>
      <c r="DRI291" s="29"/>
      <c r="DRJ291" s="29"/>
      <c r="DRK291" s="29"/>
      <c r="DRL291" s="29"/>
      <c r="DRM291" s="29"/>
      <c r="DRN291" s="29"/>
      <c r="DRO291" s="29"/>
      <c r="DRP291" s="29"/>
      <c r="DRQ291" s="29"/>
      <c r="DRR291" s="29"/>
      <c r="DRS291" s="29"/>
      <c r="DRT291" s="29"/>
      <c r="DRU291" s="29"/>
      <c r="DRV291" s="29"/>
      <c r="DRW291" s="29"/>
      <c r="DRX291" s="29"/>
      <c r="DRY291" s="29"/>
      <c r="DRZ291" s="29"/>
      <c r="DSA291" s="29"/>
      <c r="DSB291" s="29"/>
      <c r="DSC291" s="29"/>
      <c r="DSD291" s="29"/>
      <c r="DSE291" s="29"/>
      <c r="DSF291" s="29"/>
      <c r="DSG291" s="29"/>
      <c r="DSH291" s="29"/>
      <c r="DSI291" s="29"/>
      <c r="DSJ291" s="29"/>
      <c r="DSK291" s="29"/>
      <c r="DSL291" s="29"/>
      <c r="DSM291" s="29"/>
      <c r="DSN291" s="29"/>
      <c r="DSO291" s="29"/>
      <c r="DSP291" s="29"/>
      <c r="DSQ291" s="29"/>
      <c r="DSR291" s="29"/>
      <c r="DSS291" s="29"/>
      <c r="DST291" s="29"/>
      <c r="DSU291" s="29"/>
      <c r="DSV291" s="29"/>
      <c r="DSW291" s="29"/>
      <c r="DSX291" s="29"/>
      <c r="DSY291" s="29"/>
      <c r="DSZ291" s="29"/>
      <c r="DTA291" s="29"/>
      <c r="DTB291" s="29"/>
      <c r="DTC291" s="29"/>
      <c r="DTD291" s="29"/>
      <c r="DTE291" s="29"/>
      <c r="DTF291" s="29"/>
      <c r="DTG291" s="29"/>
      <c r="DTH291" s="29"/>
      <c r="DTI291" s="29"/>
      <c r="DTJ291" s="29"/>
      <c r="DTK291" s="29"/>
      <c r="DTL291" s="29"/>
      <c r="DTM291" s="29"/>
      <c r="DTN291" s="29"/>
      <c r="DTO291" s="29"/>
      <c r="DTP291" s="29"/>
      <c r="DTQ291" s="29"/>
      <c r="DTR291" s="29"/>
      <c r="DTS291" s="29"/>
      <c r="DTT291" s="29"/>
      <c r="DTU291" s="29"/>
      <c r="DTV291" s="29"/>
      <c r="DTW291" s="29"/>
      <c r="DTX291" s="29"/>
      <c r="DTY291" s="29"/>
      <c r="DTZ291" s="29"/>
      <c r="DUA291" s="29"/>
      <c r="DUB291" s="29"/>
      <c r="DUC291" s="29"/>
      <c r="DUD291" s="29"/>
      <c r="DUE291" s="29"/>
      <c r="DUF291" s="29"/>
      <c r="DUG291" s="29"/>
      <c r="DUH291" s="29"/>
      <c r="DUI291" s="29"/>
      <c r="DUJ291" s="29"/>
      <c r="DUK291" s="29"/>
      <c r="DUL291" s="29"/>
      <c r="DUM291" s="29"/>
      <c r="DUN291" s="29"/>
      <c r="DUO291" s="29"/>
      <c r="DUP291" s="29"/>
      <c r="DUQ291" s="29"/>
      <c r="DUR291" s="29"/>
      <c r="DUS291" s="29"/>
      <c r="DUT291" s="29"/>
      <c r="DUU291" s="29"/>
      <c r="DUV291" s="29"/>
      <c r="DUW291" s="29"/>
      <c r="DUX291" s="29"/>
      <c r="DUY291" s="29"/>
      <c r="DUZ291" s="29"/>
      <c r="DVA291" s="29"/>
      <c r="DVB291" s="29"/>
      <c r="DVC291" s="29"/>
      <c r="DVD291" s="29"/>
      <c r="DVE291" s="29"/>
      <c r="DVF291" s="29"/>
      <c r="DVG291" s="29"/>
      <c r="DVH291" s="29"/>
      <c r="DVI291" s="29"/>
      <c r="DVJ291" s="29"/>
      <c r="DVK291" s="29"/>
      <c r="DVL291" s="29"/>
      <c r="DVM291" s="29"/>
      <c r="DVN291" s="29"/>
      <c r="DVO291" s="29"/>
      <c r="DVP291" s="29"/>
      <c r="DVQ291" s="29"/>
      <c r="DVR291" s="29"/>
      <c r="DVS291" s="29"/>
      <c r="DVT291" s="29"/>
      <c r="DVU291" s="29"/>
      <c r="DVV291" s="29"/>
      <c r="DVW291" s="29"/>
      <c r="DVX291" s="29"/>
      <c r="DVY291" s="29"/>
      <c r="DVZ291" s="29"/>
      <c r="DWA291" s="29"/>
      <c r="DWB291" s="29"/>
      <c r="DWC291" s="29"/>
      <c r="DWD291" s="29"/>
      <c r="DWE291" s="29"/>
      <c r="DWF291" s="29"/>
      <c r="DWG291" s="29"/>
      <c r="DWH291" s="29"/>
      <c r="DWI291" s="29"/>
      <c r="DWJ291" s="29"/>
      <c r="DWK291" s="29"/>
      <c r="DWL291" s="29"/>
      <c r="DWM291" s="29"/>
      <c r="DWN291" s="29"/>
      <c r="DWO291" s="29"/>
      <c r="DWP291" s="29"/>
      <c r="DWQ291" s="29"/>
      <c r="DWR291" s="29"/>
      <c r="DWS291" s="29"/>
      <c r="DWT291" s="29"/>
      <c r="DWU291" s="29"/>
      <c r="DWV291" s="29"/>
      <c r="DWW291" s="29"/>
      <c r="DWX291" s="29"/>
      <c r="DWY291" s="29"/>
      <c r="DWZ291" s="29"/>
      <c r="DXA291" s="29"/>
      <c r="DXB291" s="29"/>
      <c r="DXC291" s="29"/>
      <c r="DXD291" s="29"/>
      <c r="DXE291" s="29"/>
      <c r="DXF291" s="29"/>
      <c r="DXG291" s="29"/>
      <c r="DXH291" s="29"/>
      <c r="DXI291" s="29"/>
      <c r="DXJ291" s="29"/>
      <c r="DXK291" s="29"/>
      <c r="DXL291" s="29"/>
      <c r="DXM291" s="29"/>
      <c r="DXN291" s="29"/>
      <c r="DXO291" s="29"/>
      <c r="DXP291" s="29"/>
      <c r="DXQ291" s="29"/>
      <c r="DXR291" s="29"/>
      <c r="DXS291" s="29"/>
      <c r="DXT291" s="29"/>
      <c r="DXU291" s="29"/>
      <c r="DXV291" s="29"/>
      <c r="DXW291" s="29"/>
      <c r="DXX291" s="29"/>
      <c r="DXY291" s="29"/>
      <c r="DXZ291" s="29"/>
      <c r="DYA291" s="29"/>
      <c r="DYB291" s="29"/>
      <c r="DYC291" s="29"/>
      <c r="DYD291" s="29"/>
      <c r="DYE291" s="29"/>
      <c r="DYF291" s="29"/>
      <c r="DYG291" s="29"/>
      <c r="DYH291" s="29"/>
      <c r="DYI291" s="29"/>
      <c r="DYJ291" s="29"/>
      <c r="DYK291" s="29"/>
      <c r="DYL291" s="29"/>
      <c r="DYM291" s="29"/>
      <c r="DYN291" s="29"/>
      <c r="DYO291" s="29"/>
      <c r="DYP291" s="29"/>
      <c r="DYQ291" s="29"/>
      <c r="DYR291" s="29"/>
      <c r="DYS291" s="29"/>
      <c r="DYT291" s="29"/>
      <c r="DYU291" s="29"/>
      <c r="DYV291" s="29"/>
      <c r="DYW291" s="29"/>
      <c r="DYX291" s="29"/>
      <c r="DYY291" s="29"/>
      <c r="DYZ291" s="29"/>
      <c r="DZA291" s="29"/>
      <c r="DZB291" s="29"/>
      <c r="DZC291" s="29"/>
      <c r="DZD291" s="29"/>
      <c r="DZE291" s="29"/>
      <c r="DZF291" s="29"/>
      <c r="DZG291" s="29"/>
      <c r="DZH291" s="29"/>
      <c r="DZI291" s="29"/>
      <c r="DZJ291" s="29"/>
      <c r="DZK291" s="29"/>
      <c r="DZL291" s="29"/>
      <c r="DZM291" s="29"/>
      <c r="DZN291" s="29"/>
      <c r="DZO291" s="29"/>
      <c r="DZP291" s="29"/>
      <c r="DZQ291" s="29"/>
      <c r="DZR291" s="29"/>
      <c r="DZS291" s="29"/>
      <c r="DZT291" s="29"/>
      <c r="DZU291" s="29"/>
      <c r="DZV291" s="29"/>
      <c r="DZW291" s="29"/>
      <c r="DZX291" s="29"/>
      <c r="DZY291" s="29"/>
      <c r="DZZ291" s="29"/>
      <c r="EAA291" s="29"/>
      <c r="EAB291" s="29"/>
      <c r="EAC291" s="29"/>
      <c r="EAD291" s="29"/>
      <c r="EAE291" s="29"/>
      <c r="EAF291" s="29"/>
      <c r="EAG291" s="29"/>
      <c r="EAH291" s="29"/>
      <c r="EAI291" s="29"/>
      <c r="EAJ291" s="29"/>
      <c r="EAK291" s="29"/>
      <c r="EAL291" s="29"/>
      <c r="EAM291" s="29"/>
      <c r="EAN291" s="29"/>
      <c r="EAO291" s="29"/>
      <c r="EAP291" s="29"/>
      <c r="EAQ291" s="29"/>
      <c r="EAR291" s="29"/>
      <c r="EAS291" s="29"/>
      <c r="EAT291" s="29"/>
      <c r="EAU291" s="29"/>
      <c r="EAV291" s="29"/>
      <c r="EAW291" s="29"/>
      <c r="EAX291" s="29"/>
      <c r="EAY291" s="29"/>
      <c r="EAZ291" s="29"/>
      <c r="EBA291" s="29"/>
      <c r="EBB291" s="29"/>
      <c r="EBC291" s="29"/>
      <c r="EBD291" s="29"/>
      <c r="EBE291" s="29"/>
      <c r="EBF291" s="29"/>
      <c r="EBG291" s="29"/>
      <c r="EBH291" s="29"/>
      <c r="EBI291" s="29"/>
      <c r="EBJ291" s="29"/>
      <c r="EBK291" s="29"/>
      <c r="EBL291" s="29"/>
      <c r="EBM291" s="29"/>
      <c r="EBN291" s="29"/>
      <c r="EBO291" s="29"/>
      <c r="EBP291" s="29"/>
      <c r="EBQ291" s="29"/>
      <c r="EBR291" s="29"/>
      <c r="EBS291" s="29"/>
      <c r="EBT291" s="29"/>
      <c r="EBU291" s="29"/>
      <c r="EBV291" s="29"/>
      <c r="EBW291" s="29"/>
      <c r="EBX291" s="29"/>
      <c r="EBY291" s="29"/>
      <c r="EBZ291" s="29"/>
      <c r="ECA291" s="29"/>
      <c r="ECB291" s="29"/>
      <c r="ECC291" s="29"/>
      <c r="ECD291" s="29"/>
      <c r="ECE291" s="29"/>
      <c r="ECF291" s="29"/>
      <c r="ECG291" s="29"/>
      <c r="ECH291" s="29"/>
      <c r="ECI291" s="29"/>
      <c r="ECJ291" s="29"/>
      <c r="ECK291" s="29"/>
      <c r="ECL291" s="29"/>
      <c r="ECM291" s="29"/>
      <c r="ECN291" s="29"/>
      <c r="ECO291" s="29"/>
      <c r="ECP291" s="29"/>
      <c r="ECQ291" s="29"/>
      <c r="ECR291" s="29"/>
      <c r="ECS291" s="29"/>
      <c r="ECT291" s="29"/>
      <c r="ECU291" s="29"/>
      <c r="ECV291" s="29"/>
      <c r="ECW291" s="29"/>
      <c r="ECX291" s="29"/>
      <c r="ECY291" s="29"/>
      <c r="ECZ291" s="29"/>
      <c r="EDA291" s="29"/>
      <c r="EDB291" s="29"/>
      <c r="EDC291" s="29"/>
      <c r="EDD291" s="29"/>
      <c r="EDE291" s="29"/>
      <c r="EDF291" s="29"/>
      <c r="EDG291" s="29"/>
      <c r="EDH291" s="29"/>
      <c r="EDI291" s="29"/>
      <c r="EDJ291" s="29"/>
      <c r="EDK291" s="29"/>
      <c r="EDL291" s="29"/>
      <c r="EDM291" s="29"/>
      <c r="EDN291" s="29"/>
      <c r="EDO291" s="29"/>
      <c r="EDP291" s="29"/>
      <c r="EDQ291" s="29"/>
      <c r="EDR291" s="29"/>
      <c r="EDS291" s="29"/>
      <c r="EDT291" s="29"/>
      <c r="EDU291" s="29"/>
      <c r="EDV291" s="29"/>
      <c r="EDW291" s="29"/>
      <c r="EDX291" s="29"/>
      <c r="EDY291" s="29"/>
      <c r="EDZ291" s="29"/>
      <c r="EEA291" s="29"/>
      <c r="EEB291" s="29"/>
      <c r="EEC291" s="29"/>
      <c r="EED291" s="29"/>
      <c r="EEE291" s="29"/>
      <c r="EEF291" s="29"/>
      <c r="EEG291" s="29"/>
      <c r="EEH291" s="29"/>
      <c r="EEI291" s="29"/>
      <c r="EEJ291" s="29"/>
      <c r="EEK291" s="29"/>
      <c r="EEL291" s="29"/>
      <c r="EEM291" s="29"/>
      <c r="EEN291" s="29"/>
      <c r="EEO291" s="29"/>
      <c r="EEP291" s="29"/>
      <c r="EEQ291" s="29"/>
      <c r="EER291" s="29"/>
      <c r="EES291" s="29"/>
      <c r="EET291" s="29"/>
      <c r="EEU291" s="29"/>
      <c r="EEV291" s="29"/>
      <c r="EEW291" s="29"/>
      <c r="EEX291" s="29"/>
      <c r="EEY291" s="29"/>
      <c r="EEZ291" s="29"/>
      <c r="EFA291" s="29"/>
      <c r="EFB291" s="29"/>
      <c r="EFC291" s="29"/>
      <c r="EFD291" s="29"/>
      <c r="EFE291" s="29"/>
      <c r="EFF291" s="29"/>
      <c r="EFG291" s="29"/>
      <c r="EFH291" s="29"/>
      <c r="EFI291" s="29"/>
      <c r="EFJ291" s="29"/>
      <c r="EFK291" s="29"/>
      <c r="EFL291" s="29"/>
      <c r="EFM291" s="29"/>
      <c r="EFN291" s="29"/>
      <c r="EFO291" s="29"/>
      <c r="EFP291" s="29"/>
      <c r="EFQ291" s="29"/>
      <c r="EFR291" s="29"/>
      <c r="EFS291" s="29"/>
      <c r="EFT291" s="29"/>
      <c r="EFU291" s="29"/>
      <c r="EFV291" s="29"/>
      <c r="EFW291" s="29"/>
      <c r="EFX291" s="29"/>
      <c r="EFY291" s="29"/>
      <c r="EFZ291" s="29"/>
      <c r="EGA291" s="29"/>
      <c r="EGB291" s="29"/>
      <c r="EGC291" s="29"/>
      <c r="EGD291" s="29"/>
      <c r="EGE291" s="29"/>
      <c r="EGF291" s="29"/>
      <c r="EGG291" s="29"/>
      <c r="EGH291" s="29"/>
      <c r="EGI291" s="29"/>
      <c r="EGJ291" s="29"/>
      <c r="EGK291" s="29"/>
      <c r="EGL291" s="29"/>
      <c r="EGM291" s="29"/>
      <c r="EGN291" s="29"/>
      <c r="EGO291" s="29"/>
      <c r="EGP291" s="29"/>
      <c r="EGQ291" s="29"/>
      <c r="EGR291" s="29"/>
      <c r="EGS291" s="29"/>
      <c r="EGT291" s="29"/>
      <c r="EGU291" s="29"/>
      <c r="EGV291" s="29"/>
      <c r="EGW291" s="29"/>
      <c r="EGX291" s="29"/>
      <c r="EGY291" s="29"/>
      <c r="EGZ291" s="29"/>
      <c r="EHA291" s="29"/>
      <c r="EHB291" s="29"/>
      <c r="EHC291" s="29"/>
      <c r="EHD291" s="29"/>
      <c r="EHE291" s="29"/>
      <c r="EHF291" s="29"/>
      <c r="EHG291" s="29"/>
      <c r="EHH291" s="29"/>
      <c r="EHI291" s="29"/>
      <c r="EHJ291" s="29"/>
      <c r="EHK291" s="29"/>
      <c r="EHL291" s="29"/>
      <c r="EHM291" s="29"/>
      <c r="EHN291" s="29"/>
      <c r="EHO291" s="29"/>
      <c r="EHP291" s="29"/>
      <c r="EHQ291" s="29"/>
      <c r="EHR291" s="29"/>
      <c r="EHS291" s="29"/>
      <c r="EHT291" s="29"/>
      <c r="EHU291" s="29"/>
      <c r="EHV291" s="29"/>
      <c r="EHW291" s="29"/>
      <c r="EHX291" s="29"/>
      <c r="EHY291" s="29"/>
      <c r="EHZ291" s="29"/>
      <c r="EIA291" s="29"/>
      <c r="EIB291" s="29"/>
      <c r="EIC291" s="29"/>
      <c r="EID291" s="29"/>
      <c r="EIE291" s="29"/>
      <c r="EIF291" s="29"/>
      <c r="EIG291" s="29"/>
      <c r="EIH291" s="29"/>
      <c r="EII291" s="29"/>
      <c r="EIJ291" s="29"/>
      <c r="EIK291" s="29"/>
      <c r="EIL291" s="29"/>
      <c r="EIM291" s="29"/>
      <c r="EIN291" s="29"/>
      <c r="EIO291" s="29"/>
      <c r="EIP291" s="29"/>
      <c r="EIQ291" s="29"/>
      <c r="EIR291" s="29"/>
      <c r="EIS291" s="29"/>
      <c r="EIT291" s="29"/>
      <c r="EIU291" s="29"/>
      <c r="EIV291" s="29"/>
      <c r="EIW291" s="29"/>
      <c r="EIX291" s="29"/>
      <c r="EIY291" s="29"/>
      <c r="EIZ291" s="29"/>
      <c r="EJA291" s="29"/>
      <c r="EJB291" s="29"/>
      <c r="EJC291" s="29"/>
      <c r="EJD291" s="29"/>
      <c r="EJE291" s="29"/>
      <c r="EJF291" s="29"/>
      <c r="EJG291" s="29"/>
      <c r="EJH291" s="29"/>
      <c r="EJI291" s="29"/>
      <c r="EJJ291" s="29"/>
      <c r="EJK291" s="29"/>
      <c r="EJL291" s="29"/>
      <c r="EJM291" s="29"/>
      <c r="EJN291" s="29"/>
      <c r="EJO291" s="29"/>
      <c r="EJP291" s="29"/>
      <c r="EJQ291" s="29"/>
      <c r="EJR291" s="29"/>
      <c r="EJS291" s="29"/>
      <c r="EJT291" s="29"/>
      <c r="EJU291" s="29"/>
      <c r="EJV291" s="29"/>
      <c r="EJW291" s="29"/>
      <c r="EJX291" s="29"/>
      <c r="EJY291" s="29"/>
      <c r="EJZ291" s="29"/>
      <c r="EKA291" s="29"/>
      <c r="EKB291" s="29"/>
      <c r="EKC291" s="29"/>
      <c r="EKD291" s="29"/>
      <c r="EKE291" s="29"/>
      <c r="EKF291" s="29"/>
      <c r="EKG291" s="29"/>
      <c r="EKH291" s="29"/>
      <c r="EKI291" s="29"/>
      <c r="EKJ291" s="29"/>
      <c r="EKK291" s="29"/>
      <c r="EKL291" s="29"/>
      <c r="EKM291" s="29"/>
      <c r="EKN291" s="29"/>
      <c r="EKO291" s="29"/>
      <c r="EKP291" s="29"/>
      <c r="EKQ291" s="29"/>
      <c r="EKR291" s="29"/>
      <c r="EKS291" s="29"/>
      <c r="EKT291" s="29"/>
      <c r="EKU291" s="29"/>
      <c r="EKV291" s="29"/>
      <c r="EKW291" s="29"/>
      <c r="EKX291" s="29"/>
      <c r="EKY291" s="29"/>
      <c r="EKZ291" s="29"/>
      <c r="ELA291" s="29"/>
      <c r="ELB291" s="29"/>
      <c r="ELC291" s="29"/>
      <c r="ELD291" s="29"/>
      <c r="ELE291" s="29"/>
      <c r="ELF291" s="29"/>
      <c r="ELG291" s="29"/>
      <c r="ELH291" s="29"/>
      <c r="ELI291" s="29"/>
      <c r="ELJ291" s="29"/>
      <c r="ELK291" s="29"/>
      <c r="ELL291" s="29"/>
      <c r="ELM291" s="29"/>
      <c r="ELN291" s="29"/>
      <c r="ELO291" s="29"/>
      <c r="ELP291" s="29"/>
      <c r="ELQ291" s="29"/>
      <c r="ELR291" s="29"/>
      <c r="ELS291" s="29"/>
      <c r="ELT291" s="29"/>
      <c r="ELU291" s="29"/>
      <c r="ELV291" s="29"/>
      <c r="ELW291" s="29"/>
      <c r="ELX291" s="29"/>
      <c r="ELY291" s="29"/>
      <c r="ELZ291" s="29"/>
      <c r="EMA291" s="29"/>
      <c r="EMB291" s="29"/>
      <c r="EMC291" s="29"/>
      <c r="EMD291" s="29"/>
      <c r="EME291" s="29"/>
      <c r="EMF291" s="29"/>
      <c r="EMG291" s="29"/>
      <c r="EMH291" s="29"/>
      <c r="EMI291" s="29"/>
      <c r="EMJ291" s="29"/>
      <c r="EMK291" s="29"/>
      <c r="EML291" s="29"/>
      <c r="EMM291" s="29"/>
      <c r="EMN291" s="29"/>
      <c r="EMO291" s="29"/>
      <c r="EMP291" s="29"/>
      <c r="EMQ291" s="29"/>
      <c r="EMR291" s="29"/>
      <c r="EMS291" s="29"/>
      <c r="EMT291" s="29"/>
      <c r="EMU291" s="29"/>
      <c r="EMV291" s="29"/>
      <c r="EMW291" s="29"/>
      <c r="EMX291" s="29"/>
      <c r="EMY291" s="29"/>
      <c r="EMZ291" s="29"/>
      <c r="ENA291" s="29"/>
      <c r="ENB291" s="29"/>
      <c r="ENC291" s="29"/>
      <c r="END291" s="29"/>
      <c r="ENE291" s="29"/>
      <c r="ENF291" s="29"/>
      <c r="ENG291" s="29"/>
      <c r="ENH291" s="29"/>
      <c r="ENI291" s="29"/>
      <c r="ENJ291" s="29"/>
      <c r="ENK291" s="29"/>
      <c r="ENL291" s="29"/>
      <c r="ENM291" s="29"/>
      <c r="ENN291" s="29"/>
      <c r="ENO291" s="29"/>
      <c r="ENP291" s="29"/>
      <c r="ENQ291" s="29"/>
      <c r="ENR291" s="29"/>
      <c r="ENS291" s="29"/>
      <c r="ENT291" s="29"/>
      <c r="ENU291" s="29"/>
      <c r="ENV291" s="29"/>
      <c r="ENW291" s="29"/>
      <c r="ENX291" s="29"/>
      <c r="ENY291" s="29"/>
      <c r="ENZ291" s="29"/>
      <c r="EOA291" s="29"/>
      <c r="EOB291" s="29"/>
      <c r="EOC291" s="29"/>
      <c r="EOD291" s="29"/>
      <c r="EOE291" s="29"/>
      <c r="EOF291" s="29"/>
      <c r="EOG291" s="29"/>
      <c r="EOH291" s="29"/>
      <c r="EOI291" s="29"/>
      <c r="EOJ291" s="29"/>
      <c r="EOK291" s="29"/>
      <c r="EOL291" s="29"/>
      <c r="EOM291" s="29"/>
      <c r="EON291" s="29"/>
      <c r="EOO291" s="29"/>
      <c r="EOP291" s="29"/>
      <c r="EOQ291" s="29"/>
      <c r="EOR291" s="29"/>
      <c r="EOS291" s="29"/>
      <c r="EOT291" s="29"/>
      <c r="EOU291" s="29"/>
      <c r="EOV291" s="29"/>
      <c r="EOW291" s="29"/>
      <c r="EOX291" s="29"/>
      <c r="EOY291" s="29"/>
      <c r="EOZ291" s="29"/>
      <c r="EPA291" s="29"/>
      <c r="EPB291" s="29"/>
      <c r="EPC291" s="29"/>
      <c r="EPD291" s="29"/>
      <c r="EPE291" s="29"/>
      <c r="EPF291" s="29"/>
      <c r="EPG291" s="29"/>
      <c r="EPH291" s="29"/>
      <c r="EPI291" s="29"/>
      <c r="EPJ291" s="29"/>
      <c r="EPK291" s="29"/>
      <c r="EPL291" s="29"/>
      <c r="EPM291" s="29"/>
      <c r="EPN291" s="29"/>
      <c r="EPO291" s="29"/>
      <c r="EPP291" s="29"/>
      <c r="EPQ291" s="29"/>
      <c r="EPR291" s="29"/>
      <c r="EPS291" s="29"/>
      <c r="EPT291" s="29"/>
      <c r="EPU291" s="29"/>
      <c r="EPV291" s="29"/>
      <c r="EPW291" s="29"/>
      <c r="EPX291" s="29"/>
      <c r="EPY291" s="29"/>
      <c r="EPZ291" s="29"/>
      <c r="EQA291" s="29"/>
      <c r="EQB291" s="29"/>
      <c r="EQC291" s="29"/>
      <c r="EQD291" s="29"/>
      <c r="EQE291" s="29"/>
      <c r="EQF291" s="29"/>
      <c r="EQG291" s="29"/>
      <c r="EQH291" s="29"/>
      <c r="EQI291" s="29"/>
      <c r="EQJ291" s="29"/>
      <c r="EQK291" s="29"/>
      <c r="EQL291" s="29"/>
      <c r="EQM291" s="29"/>
      <c r="EQN291" s="29"/>
      <c r="EQO291" s="29"/>
      <c r="EQP291" s="29"/>
      <c r="EQQ291" s="29"/>
      <c r="EQR291" s="29"/>
      <c r="EQS291" s="29"/>
      <c r="EQT291" s="29"/>
      <c r="EQU291" s="29"/>
      <c r="EQV291" s="29"/>
      <c r="EQW291" s="29"/>
      <c r="EQX291" s="29"/>
      <c r="EQY291" s="29"/>
      <c r="EQZ291" s="29"/>
      <c r="ERA291" s="29"/>
      <c r="ERB291" s="29"/>
      <c r="ERC291" s="29"/>
      <c r="ERD291" s="29"/>
      <c r="ERE291" s="29"/>
      <c r="ERF291" s="29"/>
      <c r="ERG291" s="29"/>
      <c r="ERH291" s="29"/>
      <c r="ERI291" s="29"/>
      <c r="ERJ291" s="29"/>
      <c r="ERK291" s="29"/>
      <c r="ERL291" s="29"/>
      <c r="ERM291" s="29"/>
      <c r="ERN291" s="29"/>
      <c r="ERO291" s="29"/>
      <c r="ERP291" s="29"/>
      <c r="ERQ291" s="29"/>
      <c r="ERR291" s="29"/>
      <c r="ERS291" s="29"/>
      <c r="ERT291" s="29"/>
      <c r="ERU291" s="29"/>
      <c r="ERV291" s="29"/>
      <c r="ERW291" s="29"/>
      <c r="ERX291" s="29"/>
      <c r="ERY291" s="29"/>
      <c r="ERZ291" s="29"/>
      <c r="ESA291" s="29"/>
      <c r="ESB291" s="29"/>
      <c r="ESC291" s="29"/>
      <c r="ESD291" s="29"/>
      <c r="ESE291" s="29"/>
      <c r="ESF291" s="29"/>
      <c r="ESG291" s="29"/>
      <c r="ESH291" s="29"/>
      <c r="ESI291" s="29"/>
      <c r="ESJ291" s="29"/>
      <c r="ESK291" s="29"/>
      <c r="ESL291" s="29"/>
      <c r="ESM291" s="29"/>
      <c r="ESN291" s="29"/>
      <c r="ESO291" s="29"/>
      <c r="ESP291" s="29"/>
      <c r="ESQ291" s="29"/>
      <c r="ESR291" s="29"/>
      <c r="ESS291" s="29"/>
      <c r="EST291" s="29"/>
      <c r="ESU291" s="29"/>
      <c r="ESV291" s="29"/>
      <c r="ESW291" s="29"/>
      <c r="ESX291" s="29"/>
      <c r="ESY291" s="29"/>
      <c r="ESZ291" s="29"/>
      <c r="ETA291" s="29"/>
      <c r="ETB291" s="29"/>
      <c r="ETC291" s="29"/>
      <c r="ETD291" s="29"/>
      <c r="ETE291" s="29"/>
      <c r="ETF291" s="29"/>
      <c r="ETG291" s="29"/>
      <c r="ETH291" s="29"/>
      <c r="ETI291" s="29"/>
      <c r="ETJ291" s="29"/>
      <c r="ETK291" s="29"/>
      <c r="ETL291" s="29"/>
      <c r="ETM291" s="29"/>
      <c r="ETN291" s="29"/>
      <c r="ETO291" s="29"/>
      <c r="ETP291" s="29"/>
      <c r="ETQ291" s="29"/>
      <c r="ETR291" s="29"/>
      <c r="ETS291" s="29"/>
      <c r="ETT291" s="29"/>
      <c r="ETU291" s="29"/>
      <c r="ETV291" s="29"/>
      <c r="ETW291" s="29"/>
      <c r="ETX291" s="29"/>
      <c r="ETY291" s="29"/>
      <c r="ETZ291" s="29"/>
      <c r="EUA291" s="29"/>
      <c r="EUB291" s="29"/>
      <c r="EUC291" s="29"/>
      <c r="EUD291" s="29"/>
      <c r="EUE291" s="29"/>
      <c r="EUF291" s="29"/>
      <c r="EUG291" s="29"/>
      <c r="EUH291" s="29"/>
      <c r="EUI291" s="29"/>
      <c r="EUJ291" s="29"/>
      <c r="EUK291" s="29"/>
      <c r="EUL291" s="29"/>
      <c r="EUM291" s="29"/>
      <c r="EUN291" s="29"/>
      <c r="EUO291" s="29"/>
      <c r="EUP291" s="29"/>
      <c r="EUQ291" s="29"/>
      <c r="EUR291" s="29"/>
      <c r="EUS291" s="29"/>
      <c r="EUT291" s="29"/>
      <c r="EUU291" s="29"/>
      <c r="EUV291" s="29"/>
      <c r="EUW291" s="29"/>
      <c r="EUX291" s="29"/>
      <c r="EUY291" s="29"/>
      <c r="EUZ291" s="29"/>
      <c r="EVA291" s="29"/>
      <c r="EVB291" s="29"/>
      <c r="EVC291" s="29"/>
      <c r="EVD291" s="29"/>
      <c r="EVE291" s="29"/>
      <c r="EVF291" s="29"/>
      <c r="EVG291" s="29"/>
      <c r="EVH291" s="29"/>
      <c r="EVI291" s="29"/>
      <c r="EVJ291" s="29"/>
      <c r="EVK291" s="29"/>
      <c r="EVL291" s="29"/>
      <c r="EVM291" s="29"/>
      <c r="EVN291" s="29"/>
      <c r="EVO291" s="29"/>
      <c r="EVP291" s="29"/>
      <c r="EVQ291" s="29"/>
      <c r="EVR291" s="29"/>
      <c r="EVS291" s="29"/>
      <c r="EVT291" s="29"/>
      <c r="EVU291" s="29"/>
      <c r="EVV291" s="29"/>
      <c r="EVW291" s="29"/>
      <c r="EVX291" s="29"/>
      <c r="EVY291" s="29"/>
      <c r="EVZ291" s="29"/>
      <c r="EWA291" s="29"/>
      <c r="EWB291" s="29"/>
      <c r="EWC291" s="29"/>
      <c r="EWD291" s="29"/>
      <c r="EWE291" s="29"/>
      <c r="EWF291" s="29"/>
      <c r="EWG291" s="29"/>
      <c r="EWH291" s="29"/>
      <c r="EWI291" s="29"/>
      <c r="EWJ291" s="29"/>
      <c r="EWK291" s="29"/>
      <c r="EWL291" s="29"/>
      <c r="EWM291" s="29"/>
      <c r="EWN291" s="29"/>
      <c r="EWO291" s="29"/>
      <c r="EWP291" s="29"/>
      <c r="EWQ291" s="29"/>
      <c r="EWR291" s="29"/>
      <c r="EWS291" s="29"/>
      <c r="EWT291" s="29"/>
      <c r="EWU291" s="29"/>
      <c r="EWV291" s="29"/>
      <c r="EWW291" s="29"/>
      <c r="EWX291" s="29"/>
      <c r="EWY291" s="29"/>
      <c r="EWZ291" s="29"/>
      <c r="EXA291" s="29"/>
      <c r="EXB291" s="29"/>
      <c r="EXC291" s="29"/>
      <c r="EXD291" s="29"/>
      <c r="EXE291" s="29"/>
      <c r="EXF291" s="29"/>
      <c r="EXG291" s="29"/>
      <c r="EXH291" s="29"/>
      <c r="EXI291" s="29"/>
      <c r="EXJ291" s="29"/>
      <c r="EXK291" s="29"/>
      <c r="EXL291" s="29"/>
      <c r="EXM291" s="29"/>
      <c r="EXN291" s="29"/>
      <c r="EXO291" s="29"/>
      <c r="EXP291" s="29"/>
      <c r="EXQ291" s="29"/>
      <c r="EXR291" s="29"/>
      <c r="EXS291" s="29"/>
      <c r="EXT291" s="29"/>
      <c r="EXU291" s="29"/>
      <c r="EXV291" s="29"/>
      <c r="EXW291" s="29"/>
      <c r="EXX291" s="29"/>
      <c r="EXY291" s="29"/>
      <c r="EXZ291" s="29"/>
      <c r="EYA291" s="29"/>
      <c r="EYB291" s="29"/>
      <c r="EYC291" s="29"/>
      <c r="EYD291" s="29"/>
      <c r="EYE291" s="29"/>
      <c r="EYF291" s="29"/>
      <c r="EYG291" s="29"/>
      <c r="EYH291" s="29"/>
      <c r="EYI291" s="29"/>
      <c r="EYJ291" s="29"/>
      <c r="EYK291" s="29"/>
      <c r="EYL291" s="29"/>
      <c r="EYM291" s="29"/>
      <c r="EYN291" s="29"/>
      <c r="EYO291" s="29"/>
      <c r="EYP291" s="29"/>
      <c r="EYQ291" s="29"/>
      <c r="EYR291" s="29"/>
      <c r="EYS291" s="29"/>
      <c r="EYT291" s="29"/>
      <c r="EYU291" s="29"/>
      <c r="EYV291" s="29"/>
      <c r="EYW291" s="29"/>
      <c r="EYX291" s="29"/>
      <c r="EYY291" s="29"/>
      <c r="EYZ291" s="29"/>
      <c r="EZA291" s="29"/>
      <c r="EZB291" s="29"/>
      <c r="EZC291" s="29"/>
      <c r="EZD291" s="29"/>
      <c r="EZE291" s="29"/>
      <c r="EZF291" s="29"/>
      <c r="EZG291" s="29"/>
      <c r="EZH291" s="29"/>
      <c r="EZI291" s="29"/>
      <c r="EZJ291" s="29"/>
      <c r="EZK291" s="29"/>
      <c r="EZL291" s="29"/>
      <c r="EZM291" s="29"/>
      <c r="EZN291" s="29"/>
      <c r="EZO291" s="29"/>
      <c r="EZP291" s="29"/>
      <c r="EZQ291" s="29"/>
      <c r="EZR291" s="29"/>
      <c r="EZS291" s="29"/>
      <c r="EZT291" s="29"/>
      <c r="EZU291" s="29"/>
      <c r="EZV291" s="29"/>
      <c r="EZW291" s="29"/>
      <c r="EZX291" s="29"/>
      <c r="EZY291" s="29"/>
      <c r="EZZ291" s="29"/>
      <c r="FAA291" s="29"/>
      <c r="FAB291" s="29"/>
      <c r="FAC291" s="29"/>
      <c r="FAD291" s="29"/>
      <c r="FAE291" s="29"/>
      <c r="FAF291" s="29"/>
      <c r="FAG291" s="29"/>
      <c r="FAH291" s="29"/>
      <c r="FAI291" s="29"/>
      <c r="FAJ291" s="29"/>
      <c r="FAK291" s="29"/>
      <c r="FAL291" s="29"/>
      <c r="FAM291" s="29"/>
      <c r="FAN291" s="29"/>
      <c r="FAO291" s="29"/>
      <c r="FAP291" s="29"/>
      <c r="FAQ291" s="29"/>
      <c r="FAR291" s="29"/>
      <c r="FAS291" s="29"/>
      <c r="FAT291" s="29"/>
      <c r="FAU291" s="29"/>
      <c r="FAV291" s="29"/>
      <c r="FAW291" s="29"/>
      <c r="FAX291" s="29"/>
      <c r="FAY291" s="29"/>
      <c r="FAZ291" s="29"/>
      <c r="FBA291" s="29"/>
      <c r="FBB291" s="29"/>
      <c r="FBC291" s="29"/>
      <c r="FBD291" s="29"/>
      <c r="FBE291" s="29"/>
      <c r="FBF291" s="29"/>
      <c r="FBG291" s="29"/>
      <c r="FBH291" s="29"/>
      <c r="FBI291" s="29"/>
      <c r="FBJ291" s="29"/>
      <c r="FBK291" s="29"/>
      <c r="FBL291" s="29"/>
      <c r="FBM291" s="29"/>
      <c r="FBN291" s="29"/>
      <c r="FBO291" s="29"/>
      <c r="FBP291" s="29"/>
      <c r="FBQ291" s="29"/>
      <c r="FBR291" s="29"/>
      <c r="FBS291" s="29"/>
      <c r="FBT291" s="29"/>
      <c r="FBU291" s="29"/>
      <c r="FBV291" s="29"/>
      <c r="FBW291" s="29"/>
      <c r="FBX291" s="29"/>
      <c r="FBY291" s="29"/>
      <c r="FBZ291" s="29"/>
      <c r="FCA291" s="29"/>
      <c r="FCB291" s="29"/>
      <c r="FCC291" s="29"/>
      <c r="FCD291" s="29"/>
      <c r="FCE291" s="29"/>
      <c r="FCF291" s="29"/>
      <c r="FCG291" s="29"/>
      <c r="FCH291" s="29"/>
      <c r="FCI291" s="29"/>
      <c r="FCJ291" s="29"/>
      <c r="FCK291" s="29"/>
      <c r="FCL291" s="29"/>
      <c r="FCM291" s="29"/>
      <c r="FCN291" s="29"/>
      <c r="FCO291" s="29"/>
      <c r="FCP291" s="29"/>
      <c r="FCQ291" s="29"/>
      <c r="FCR291" s="29"/>
      <c r="FCS291" s="29"/>
      <c r="FCT291" s="29"/>
      <c r="FCU291" s="29"/>
      <c r="FCV291" s="29"/>
      <c r="FCW291" s="29"/>
      <c r="FCX291" s="29"/>
      <c r="FCY291" s="29"/>
      <c r="FCZ291" s="29"/>
      <c r="FDA291" s="29"/>
      <c r="FDB291" s="29"/>
      <c r="FDC291" s="29"/>
      <c r="FDD291" s="29"/>
      <c r="FDE291" s="29"/>
      <c r="FDF291" s="29"/>
      <c r="FDG291" s="29"/>
      <c r="FDH291" s="29"/>
      <c r="FDI291" s="29"/>
      <c r="FDJ291" s="29"/>
      <c r="FDK291" s="29"/>
      <c r="FDL291" s="29"/>
      <c r="FDM291" s="29"/>
      <c r="FDN291" s="29"/>
      <c r="FDO291" s="29"/>
      <c r="FDP291" s="29"/>
      <c r="FDQ291" s="29"/>
      <c r="FDR291" s="29"/>
      <c r="FDS291" s="29"/>
      <c r="FDT291" s="29"/>
      <c r="FDU291" s="29"/>
      <c r="FDV291" s="29"/>
      <c r="FDW291" s="29"/>
      <c r="FDX291" s="29"/>
      <c r="FDY291" s="29"/>
      <c r="FDZ291" s="29"/>
      <c r="FEA291" s="29"/>
      <c r="FEB291" s="29"/>
      <c r="FEC291" s="29"/>
      <c r="FED291" s="29"/>
      <c r="FEE291" s="29"/>
      <c r="FEF291" s="29"/>
      <c r="FEG291" s="29"/>
      <c r="FEH291" s="29"/>
      <c r="FEI291" s="29"/>
      <c r="FEJ291" s="29"/>
      <c r="FEK291" s="29"/>
      <c r="FEL291" s="29"/>
      <c r="FEM291" s="29"/>
      <c r="FEN291" s="29"/>
      <c r="FEO291" s="29"/>
      <c r="FEP291" s="29"/>
      <c r="FEQ291" s="29"/>
      <c r="FER291" s="29"/>
      <c r="FES291" s="29"/>
      <c r="FET291" s="29"/>
      <c r="FEU291" s="29"/>
      <c r="FEV291" s="29"/>
      <c r="FEW291" s="29"/>
      <c r="FEX291" s="29"/>
      <c r="FEY291" s="29"/>
      <c r="FEZ291" s="29"/>
      <c r="FFA291" s="29"/>
      <c r="FFB291" s="29"/>
      <c r="FFC291" s="29"/>
      <c r="FFD291" s="29"/>
      <c r="FFE291" s="29"/>
      <c r="FFF291" s="29"/>
      <c r="FFG291" s="29"/>
      <c r="FFH291" s="29"/>
      <c r="FFI291" s="29"/>
      <c r="FFJ291" s="29"/>
      <c r="FFK291" s="29"/>
      <c r="FFL291" s="29"/>
      <c r="FFM291" s="29"/>
      <c r="FFN291" s="29"/>
      <c r="FFO291" s="29"/>
      <c r="FFP291" s="29"/>
      <c r="FFQ291" s="29"/>
      <c r="FFR291" s="29"/>
      <c r="FFS291" s="29"/>
      <c r="FFT291" s="29"/>
      <c r="FFU291" s="29"/>
      <c r="FFV291" s="29"/>
      <c r="FFW291" s="29"/>
      <c r="FFX291" s="29"/>
      <c r="FFY291" s="29"/>
      <c r="FFZ291" s="29"/>
      <c r="FGA291" s="29"/>
      <c r="FGB291" s="29"/>
      <c r="FGC291" s="29"/>
      <c r="FGD291" s="29"/>
      <c r="FGE291" s="29"/>
      <c r="FGF291" s="29"/>
      <c r="FGG291" s="29"/>
      <c r="FGH291" s="29"/>
      <c r="FGI291" s="29"/>
      <c r="FGJ291" s="29"/>
      <c r="FGK291" s="29"/>
      <c r="FGL291" s="29"/>
      <c r="FGM291" s="29"/>
      <c r="FGN291" s="29"/>
      <c r="FGO291" s="29"/>
      <c r="FGP291" s="29"/>
      <c r="FGQ291" s="29"/>
      <c r="FGR291" s="29"/>
      <c r="FGS291" s="29"/>
      <c r="FGT291" s="29"/>
      <c r="FGU291" s="29"/>
      <c r="FGV291" s="29"/>
      <c r="FGW291" s="29"/>
      <c r="FGX291" s="29"/>
      <c r="FGY291" s="29"/>
      <c r="FGZ291" s="29"/>
      <c r="FHA291" s="29"/>
      <c r="FHB291" s="29"/>
      <c r="FHC291" s="29"/>
      <c r="FHD291" s="29"/>
      <c r="FHE291" s="29"/>
      <c r="FHF291" s="29"/>
      <c r="FHG291" s="29"/>
      <c r="FHH291" s="29"/>
      <c r="FHI291" s="29"/>
      <c r="FHJ291" s="29"/>
      <c r="FHK291" s="29"/>
      <c r="FHL291" s="29"/>
      <c r="FHM291" s="29"/>
      <c r="FHN291" s="29"/>
      <c r="FHO291" s="29"/>
      <c r="FHP291" s="29"/>
      <c r="FHQ291" s="29"/>
      <c r="FHR291" s="29"/>
      <c r="FHS291" s="29"/>
      <c r="FHT291" s="29"/>
      <c r="FHU291" s="29"/>
      <c r="FHV291" s="29"/>
      <c r="FHW291" s="29"/>
      <c r="FHX291" s="29"/>
      <c r="FHY291" s="29"/>
      <c r="FHZ291" s="29"/>
      <c r="FIA291" s="29"/>
      <c r="FIB291" s="29"/>
      <c r="FIC291" s="29"/>
      <c r="FID291" s="29"/>
      <c r="FIE291" s="29"/>
      <c r="FIF291" s="29"/>
      <c r="FIG291" s="29"/>
      <c r="FIH291" s="29"/>
      <c r="FII291" s="29"/>
      <c r="FIJ291" s="29"/>
      <c r="FIK291" s="29"/>
      <c r="FIL291" s="29"/>
      <c r="FIM291" s="29"/>
      <c r="FIN291" s="29"/>
      <c r="FIO291" s="29"/>
      <c r="FIP291" s="29"/>
      <c r="FIQ291" s="29"/>
      <c r="FIR291" s="29"/>
      <c r="FIS291" s="29"/>
      <c r="FIT291" s="29"/>
      <c r="FIU291" s="29"/>
      <c r="FIV291" s="29"/>
      <c r="FIW291" s="29"/>
      <c r="FIX291" s="29"/>
      <c r="FIY291" s="29"/>
      <c r="FIZ291" s="29"/>
      <c r="FJA291" s="29"/>
      <c r="FJB291" s="29"/>
      <c r="FJC291" s="29"/>
      <c r="FJD291" s="29"/>
      <c r="FJE291" s="29"/>
      <c r="FJF291" s="29"/>
      <c r="FJG291" s="29"/>
      <c r="FJH291" s="29"/>
      <c r="FJI291" s="29"/>
      <c r="FJJ291" s="29"/>
      <c r="FJK291" s="29"/>
      <c r="FJL291" s="29"/>
      <c r="FJM291" s="29"/>
      <c r="FJN291" s="29"/>
      <c r="FJO291" s="29"/>
      <c r="FJP291" s="29"/>
      <c r="FJQ291" s="29"/>
      <c r="FJR291" s="29"/>
      <c r="FJS291" s="29"/>
      <c r="FJT291" s="29"/>
      <c r="FJU291" s="29"/>
      <c r="FJV291" s="29"/>
      <c r="FJW291" s="29"/>
      <c r="FJX291" s="29"/>
      <c r="FJY291" s="29"/>
      <c r="FJZ291" s="29"/>
      <c r="FKA291" s="29"/>
      <c r="FKB291" s="29"/>
      <c r="FKC291" s="29"/>
      <c r="FKD291" s="29"/>
      <c r="FKE291" s="29"/>
      <c r="FKF291" s="29"/>
      <c r="FKG291" s="29"/>
      <c r="FKH291" s="29"/>
      <c r="FKI291" s="29"/>
      <c r="FKJ291" s="29"/>
      <c r="FKK291" s="29"/>
      <c r="FKL291" s="29"/>
      <c r="FKM291" s="29"/>
      <c r="FKN291" s="29"/>
      <c r="FKO291" s="29"/>
      <c r="FKP291" s="29"/>
      <c r="FKQ291" s="29"/>
      <c r="FKR291" s="29"/>
      <c r="FKS291" s="29"/>
      <c r="FKT291" s="29"/>
      <c r="FKU291" s="29"/>
      <c r="FKV291" s="29"/>
      <c r="FKW291" s="29"/>
      <c r="FKX291" s="29"/>
      <c r="FKY291" s="29"/>
      <c r="FKZ291" s="29"/>
      <c r="FLA291" s="29"/>
      <c r="FLB291" s="29"/>
      <c r="FLC291" s="29"/>
      <c r="FLD291" s="29"/>
      <c r="FLE291" s="29"/>
      <c r="FLF291" s="29"/>
      <c r="FLG291" s="29"/>
      <c r="FLH291" s="29"/>
      <c r="FLI291" s="29"/>
      <c r="FLJ291" s="29"/>
      <c r="FLK291" s="29"/>
      <c r="FLL291" s="29"/>
      <c r="FLM291" s="29"/>
      <c r="FLN291" s="29"/>
      <c r="FLO291" s="29"/>
      <c r="FLP291" s="29"/>
      <c r="FLQ291" s="29"/>
      <c r="FLR291" s="29"/>
      <c r="FLS291" s="29"/>
      <c r="FLT291" s="29"/>
      <c r="FLU291" s="29"/>
      <c r="FLV291" s="29"/>
      <c r="FLW291" s="29"/>
      <c r="FLX291" s="29"/>
      <c r="FLY291" s="29"/>
      <c r="FLZ291" s="29"/>
      <c r="FMA291" s="29"/>
      <c r="FMB291" s="29"/>
      <c r="FMC291" s="29"/>
      <c r="FMD291" s="29"/>
      <c r="FME291" s="29"/>
      <c r="FMF291" s="29"/>
      <c r="FMG291" s="29"/>
      <c r="FMH291" s="29"/>
      <c r="FMI291" s="29"/>
      <c r="FMJ291" s="29"/>
      <c r="FMK291" s="29"/>
      <c r="FML291" s="29"/>
      <c r="FMM291" s="29"/>
      <c r="FMN291" s="29"/>
      <c r="FMO291" s="29"/>
      <c r="FMP291" s="29"/>
      <c r="FMQ291" s="29"/>
      <c r="FMR291" s="29"/>
      <c r="FMS291" s="29"/>
      <c r="FMT291" s="29"/>
      <c r="FMU291" s="29"/>
      <c r="FMV291" s="29"/>
      <c r="FMW291" s="29"/>
      <c r="FMX291" s="29"/>
      <c r="FMY291" s="29"/>
      <c r="FMZ291" s="29"/>
      <c r="FNA291" s="29"/>
      <c r="FNB291" s="29"/>
      <c r="FNC291" s="29"/>
      <c r="FND291" s="29"/>
      <c r="FNE291" s="29"/>
      <c r="FNF291" s="29"/>
      <c r="FNG291" s="29"/>
      <c r="FNH291" s="29"/>
      <c r="FNI291" s="29"/>
      <c r="FNJ291" s="29"/>
      <c r="FNK291" s="29"/>
      <c r="FNL291" s="29"/>
      <c r="FNM291" s="29"/>
      <c r="FNN291" s="29"/>
      <c r="FNO291" s="29"/>
      <c r="FNP291" s="29"/>
      <c r="FNQ291" s="29"/>
      <c r="FNR291" s="29"/>
      <c r="FNS291" s="29"/>
      <c r="FNT291" s="29"/>
      <c r="FNU291" s="29"/>
      <c r="FNV291" s="29"/>
      <c r="FNW291" s="29"/>
      <c r="FNX291" s="29"/>
      <c r="FNY291" s="29"/>
      <c r="FNZ291" s="29"/>
      <c r="FOA291" s="29"/>
      <c r="FOB291" s="29"/>
      <c r="FOC291" s="29"/>
      <c r="FOD291" s="29"/>
      <c r="FOE291" s="29"/>
      <c r="FOF291" s="29"/>
      <c r="FOG291" s="29"/>
      <c r="FOH291" s="29"/>
      <c r="FOI291" s="29"/>
      <c r="FOJ291" s="29"/>
      <c r="FOK291" s="29"/>
      <c r="FOL291" s="29"/>
      <c r="FOM291" s="29"/>
      <c r="FON291" s="29"/>
      <c r="FOO291" s="29"/>
      <c r="FOP291" s="29"/>
      <c r="FOQ291" s="29"/>
      <c r="FOR291" s="29"/>
      <c r="FOS291" s="29"/>
      <c r="FOT291" s="29"/>
      <c r="FOU291" s="29"/>
      <c r="FOV291" s="29"/>
      <c r="FOW291" s="29"/>
      <c r="FOX291" s="29"/>
      <c r="FOY291" s="29"/>
      <c r="FOZ291" s="29"/>
      <c r="FPA291" s="29"/>
      <c r="FPB291" s="29"/>
      <c r="FPC291" s="29"/>
      <c r="FPD291" s="29"/>
      <c r="FPE291" s="29"/>
      <c r="FPF291" s="29"/>
      <c r="FPG291" s="29"/>
      <c r="FPH291" s="29"/>
      <c r="FPI291" s="29"/>
      <c r="FPJ291" s="29"/>
      <c r="FPK291" s="29"/>
      <c r="FPL291" s="29"/>
      <c r="FPM291" s="29"/>
      <c r="FPN291" s="29"/>
      <c r="FPO291" s="29"/>
      <c r="FPP291" s="29"/>
      <c r="FPQ291" s="29"/>
      <c r="FPR291" s="29"/>
      <c r="FPS291" s="29"/>
      <c r="FPT291" s="29"/>
      <c r="FPU291" s="29"/>
      <c r="FPV291" s="29"/>
      <c r="FPW291" s="29"/>
      <c r="FPX291" s="29"/>
      <c r="FPY291" s="29"/>
      <c r="FPZ291" s="29"/>
      <c r="FQA291" s="29"/>
      <c r="FQB291" s="29"/>
      <c r="FQC291" s="29"/>
      <c r="FQD291" s="29"/>
      <c r="FQE291" s="29"/>
      <c r="FQF291" s="29"/>
      <c r="FQG291" s="29"/>
      <c r="FQH291" s="29"/>
      <c r="FQI291" s="29"/>
      <c r="FQJ291" s="29"/>
      <c r="FQK291" s="29"/>
      <c r="FQL291" s="29"/>
      <c r="FQM291" s="29"/>
      <c r="FQN291" s="29"/>
      <c r="FQO291" s="29"/>
      <c r="FQP291" s="29"/>
      <c r="FQQ291" s="29"/>
      <c r="FQR291" s="29"/>
      <c r="FQS291" s="29"/>
      <c r="FQT291" s="29"/>
      <c r="FQU291" s="29"/>
      <c r="FQV291" s="29"/>
      <c r="FQW291" s="29"/>
      <c r="FQX291" s="29"/>
      <c r="FQY291" s="29"/>
      <c r="FQZ291" s="29"/>
      <c r="FRA291" s="29"/>
      <c r="FRB291" s="29"/>
      <c r="FRC291" s="29"/>
      <c r="FRD291" s="29"/>
      <c r="FRE291" s="29"/>
      <c r="FRF291" s="29"/>
      <c r="FRG291" s="29"/>
      <c r="FRH291" s="29"/>
      <c r="FRI291" s="29"/>
      <c r="FRJ291" s="29"/>
      <c r="FRK291" s="29"/>
      <c r="FRL291" s="29"/>
      <c r="FRM291" s="29"/>
      <c r="FRN291" s="29"/>
      <c r="FRO291" s="29"/>
      <c r="FRP291" s="29"/>
      <c r="FRQ291" s="29"/>
      <c r="FRR291" s="29"/>
      <c r="FRS291" s="29"/>
      <c r="FRT291" s="29"/>
      <c r="FRU291" s="29"/>
      <c r="FRV291" s="29"/>
      <c r="FRW291" s="29"/>
      <c r="FRX291" s="29"/>
      <c r="FRY291" s="29"/>
      <c r="FRZ291" s="29"/>
      <c r="FSA291" s="29"/>
      <c r="FSB291" s="29"/>
      <c r="FSC291" s="29"/>
      <c r="FSD291" s="29"/>
      <c r="FSE291" s="29"/>
      <c r="FSF291" s="29"/>
      <c r="FSG291" s="29"/>
      <c r="FSH291" s="29"/>
      <c r="FSI291" s="29"/>
      <c r="FSJ291" s="29"/>
      <c r="FSK291" s="29"/>
      <c r="FSL291" s="29"/>
      <c r="FSM291" s="29"/>
      <c r="FSN291" s="29"/>
      <c r="FSO291" s="29"/>
      <c r="FSP291" s="29"/>
      <c r="FSQ291" s="29"/>
      <c r="FSR291" s="29"/>
      <c r="FSS291" s="29"/>
      <c r="FST291" s="29"/>
      <c r="FSU291" s="29"/>
      <c r="FSV291" s="29"/>
      <c r="FSW291" s="29"/>
      <c r="FSX291" s="29"/>
      <c r="FSY291" s="29"/>
      <c r="FSZ291" s="29"/>
      <c r="FTA291" s="29"/>
      <c r="FTB291" s="29"/>
      <c r="FTC291" s="29"/>
      <c r="FTD291" s="29"/>
      <c r="FTE291" s="29"/>
      <c r="FTF291" s="29"/>
      <c r="FTG291" s="29"/>
      <c r="FTH291" s="29"/>
      <c r="FTI291" s="29"/>
      <c r="FTJ291" s="29"/>
      <c r="FTK291" s="29"/>
      <c r="FTL291" s="29"/>
      <c r="FTM291" s="29"/>
      <c r="FTN291" s="29"/>
      <c r="FTO291" s="29"/>
      <c r="FTP291" s="29"/>
      <c r="FTQ291" s="29"/>
      <c r="FTR291" s="29"/>
      <c r="FTS291" s="29"/>
      <c r="FTT291" s="29"/>
      <c r="FTU291" s="29"/>
      <c r="FTV291" s="29"/>
      <c r="FTW291" s="29"/>
      <c r="FTX291" s="29"/>
      <c r="FTY291" s="29"/>
      <c r="FTZ291" s="29"/>
      <c r="FUA291" s="29"/>
      <c r="FUB291" s="29"/>
      <c r="FUC291" s="29"/>
      <c r="FUD291" s="29"/>
      <c r="FUE291" s="29"/>
      <c r="FUF291" s="29"/>
      <c r="FUG291" s="29"/>
      <c r="FUH291" s="29"/>
      <c r="FUI291" s="29"/>
      <c r="FUJ291" s="29"/>
      <c r="FUK291" s="29"/>
      <c r="FUL291" s="29"/>
      <c r="FUM291" s="29"/>
      <c r="FUN291" s="29"/>
      <c r="FUO291" s="29"/>
      <c r="FUP291" s="29"/>
      <c r="FUQ291" s="29"/>
      <c r="FUR291" s="29"/>
      <c r="FUS291" s="29"/>
      <c r="FUT291" s="29"/>
      <c r="FUU291" s="29"/>
      <c r="FUV291" s="29"/>
      <c r="FUW291" s="29"/>
      <c r="FUX291" s="29"/>
      <c r="FUY291" s="29"/>
      <c r="FUZ291" s="29"/>
      <c r="FVA291" s="29"/>
      <c r="FVB291" s="29"/>
      <c r="FVC291" s="29"/>
      <c r="FVD291" s="29"/>
      <c r="FVE291" s="29"/>
      <c r="FVF291" s="29"/>
      <c r="FVG291" s="29"/>
      <c r="FVH291" s="29"/>
      <c r="FVI291" s="29"/>
      <c r="FVJ291" s="29"/>
      <c r="FVK291" s="29"/>
      <c r="FVL291" s="29"/>
      <c r="FVM291" s="29"/>
      <c r="FVN291" s="29"/>
      <c r="FVO291" s="29"/>
      <c r="FVP291" s="29"/>
      <c r="FVQ291" s="29"/>
      <c r="FVR291" s="29"/>
      <c r="FVS291" s="29"/>
      <c r="FVT291" s="29"/>
      <c r="FVU291" s="29"/>
      <c r="FVV291" s="29"/>
      <c r="FVW291" s="29"/>
      <c r="FVX291" s="29"/>
      <c r="FVY291" s="29"/>
      <c r="FVZ291" s="29"/>
      <c r="FWA291" s="29"/>
      <c r="FWB291" s="29"/>
      <c r="FWC291" s="29"/>
      <c r="FWD291" s="29"/>
      <c r="FWE291" s="29"/>
      <c r="FWF291" s="29"/>
      <c r="FWG291" s="29"/>
      <c r="FWH291" s="29"/>
      <c r="FWI291" s="29"/>
      <c r="FWJ291" s="29"/>
      <c r="FWK291" s="29"/>
      <c r="FWL291" s="29"/>
      <c r="FWM291" s="29"/>
      <c r="FWN291" s="29"/>
      <c r="FWO291" s="29"/>
      <c r="FWP291" s="29"/>
      <c r="FWQ291" s="29"/>
      <c r="FWR291" s="29"/>
      <c r="FWS291" s="29"/>
      <c r="FWT291" s="29"/>
      <c r="FWU291" s="29"/>
      <c r="FWV291" s="29"/>
      <c r="FWW291" s="29"/>
      <c r="FWX291" s="29"/>
      <c r="FWY291" s="29"/>
      <c r="FWZ291" s="29"/>
      <c r="FXA291" s="29"/>
      <c r="FXB291" s="29"/>
      <c r="FXC291" s="29"/>
      <c r="FXD291" s="29"/>
      <c r="FXE291" s="29"/>
      <c r="FXF291" s="29"/>
      <c r="FXG291" s="29"/>
      <c r="FXH291" s="29"/>
      <c r="FXI291" s="29"/>
      <c r="FXJ291" s="29"/>
      <c r="FXK291" s="29"/>
      <c r="FXL291" s="29"/>
      <c r="FXM291" s="29"/>
      <c r="FXN291" s="29"/>
      <c r="FXO291" s="29"/>
      <c r="FXP291" s="29"/>
      <c r="FXQ291" s="29"/>
      <c r="FXR291" s="29"/>
      <c r="FXS291" s="29"/>
      <c r="FXT291" s="29"/>
      <c r="FXU291" s="29"/>
      <c r="FXV291" s="29"/>
      <c r="FXW291" s="29"/>
      <c r="FXX291" s="29"/>
      <c r="FXY291" s="29"/>
      <c r="FXZ291" s="29"/>
      <c r="FYA291" s="29"/>
      <c r="FYB291" s="29"/>
      <c r="FYC291" s="29"/>
      <c r="FYD291" s="29"/>
      <c r="FYE291" s="29"/>
      <c r="FYF291" s="29"/>
      <c r="FYG291" s="29"/>
      <c r="FYH291" s="29"/>
      <c r="FYI291" s="29"/>
      <c r="FYJ291" s="29"/>
      <c r="FYK291" s="29"/>
      <c r="FYL291" s="29"/>
      <c r="FYM291" s="29"/>
      <c r="FYN291" s="29"/>
      <c r="FYO291" s="29"/>
      <c r="FYP291" s="29"/>
      <c r="FYQ291" s="29"/>
      <c r="FYR291" s="29"/>
      <c r="FYS291" s="29"/>
      <c r="FYT291" s="29"/>
      <c r="FYU291" s="29"/>
      <c r="FYV291" s="29"/>
      <c r="FYW291" s="29"/>
      <c r="FYX291" s="29"/>
      <c r="FYY291" s="29"/>
      <c r="FYZ291" s="29"/>
      <c r="FZA291" s="29"/>
      <c r="FZB291" s="29"/>
      <c r="FZC291" s="29"/>
      <c r="FZD291" s="29"/>
      <c r="FZE291" s="29"/>
      <c r="FZF291" s="29"/>
      <c r="FZG291" s="29"/>
      <c r="FZH291" s="29"/>
      <c r="FZI291" s="29"/>
      <c r="FZJ291" s="29"/>
      <c r="FZK291" s="29"/>
      <c r="FZL291" s="29"/>
      <c r="FZM291" s="29"/>
      <c r="FZN291" s="29"/>
      <c r="FZO291" s="29"/>
      <c r="FZP291" s="29"/>
      <c r="FZQ291" s="29"/>
      <c r="FZR291" s="29"/>
      <c r="FZS291" s="29"/>
      <c r="FZT291" s="29"/>
      <c r="FZU291" s="29"/>
      <c r="FZV291" s="29"/>
      <c r="FZW291" s="29"/>
      <c r="FZX291" s="29"/>
      <c r="FZY291" s="29"/>
      <c r="FZZ291" s="29"/>
      <c r="GAA291" s="29"/>
      <c r="GAB291" s="29"/>
      <c r="GAC291" s="29"/>
      <c r="GAD291" s="29"/>
      <c r="GAE291" s="29"/>
      <c r="GAF291" s="29"/>
      <c r="GAG291" s="29"/>
      <c r="GAH291" s="29"/>
      <c r="GAI291" s="29"/>
      <c r="GAJ291" s="29"/>
      <c r="GAK291" s="29"/>
      <c r="GAL291" s="29"/>
      <c r="GAM291" s="29"/>
      <c r="GAN291" s="29"/>
      <c r="GAO291" s="29"/>
      <c r="GAP291" s="29"/>
      <c r="GAQ291" s="29"/>
      <c r="GAR291" s="29"/>
      <c r="GAS291" s="29"/>
      <c r="GAT291" s="29"/>
      <c r="GAU291" s="29"/>
      <c r="GAV291" s="29"/>
      <c r="GAW291" s="29"/>
      <c r="GAX291" s="29"/>
      <c r="GAY291" s="29"/>
      <c r="GAZ291" s="29"/>
      <c r="GBA291" s="29"/>
      <c r="GBB291" s="29"/>
      <c r="GBC291" s="29"/>
      <c r="GBD291" s="29"/>
      <c r="GBE291" s="29"/>
      <c r="GBF291" s="29"/>
      <c r="GBG291" s="29"/>
      <c r="GBH291" s="29"/>
      <c r="GBI291" s="29"/>
      <c r="GBJ291" s="29"/>
      <c r="GBK291" s="29"/>
      <c r="GBL291" s="29"/>
      <c r="GBM291" s="29"/>
      <c r="GBN291" s="29"/>
      <c r="GBO291" s="29"/>
      <c r="GBP291" s="29"/>
      <c r="GBQ291" s="29"/>
      <c r="GBR291" s="29"/>
      <c r="GBS291" s="29"/>
      <c r="GBT291" s="29"/>
      <c r="GBU291" s="29"/>
      <c r="GBV291" s="29"/>
      <c r="GBW291" s="29"/>
      <c r="GBX291" s="29"/>
      <c r="GBY291" s="29"/>
      <c r="GBZ291" s="29"/>
      <c r="GCA291" s="29"/>
      <c r="GCB291" s="29"/>
      <c r="GCC291" s="29"/>
      <c r="GCD291" s="29"/>
      <c r="GCE291" s="29"/>
      <c r="GCF291" s="29"/>
      <c r="GCG291" s="29"/>
      <c r="GCH291" s="29"/>
      <c r="GCI291" s="29"/>
      <c r="GCJ291" s="29"/>
      <c r="GCK291" s="29"/>
      <c r="GCL291" s="29"/>
      <c r="GCM291" s="29"/>
      <c r="GCN291" s="29"/>
      <c r="GCO291" s="29"/>
      <c r="GCP291" s="29"/>
      <c r="GCQ291" s="29"/>
      <c r="GCR291" s="29"/>
      <c r="GCS291" s="29"/>
      <c r="GCT291" s="29"/>
      <c r="GCU291" s="29"/>
      <c r="GCV291" s="29"/>
      <c r="GCW291" s="29"/>
      <c r="GCX291" s="29"/>
      <c r="GCY291" s="29"/>
      <c r="GCZ291" s="29"/>
      <c r="GDA291" s="29"/>
      <c r="GDB291" s="29"/>
      <c r="GDC291" s="29"/>
      <c r="GDD291" s="29"/>
      <c r="GDE291" s="29"/>
      <c r="GDF291" s="29"/>
      <c r="GDG291" s="29"/>
      <c r="GDH291" s="29"/>
      <c r="GDI291" s="29"/>
      <c r="GDJ291" s="29"/>
      <c r="GDK291" s="29"/>
      <c r="GDL291" s="29"/>
      <c r="GDM291" s="29"/>
      <c r="GDN291" s="29"/>
      <c r="GDO291" s="29"/>
      <c r="GDP291" s="29"/>
      <c r="GDQ291" s="29"/>
      <c r="GDR291" s="29"/>
      <c r="GDS291" s="29"/>
      <c r="GDT291" s="29"/>
      <c r="GDU291" s="29"/>
      <c r="GDV291" s="29"/>
      <c r="GDW291" s="29"/>
      <c r="GDX291" s="29"/>
      <c r="GDY291" s="29"/>
      <c r="GDZ291" s="29"/>
      <c r="GEA291" s="29"/>
      <c r="GEB291" s="29"/>
      <c r="GEC291" s="29"/>
      <c r="GED291" s="29"/>
      <c r="GEE291" s="29"/>
      <c r="GEF291" s="29"/>
      <c r="GEG291" s="29"/>
      <c r="GEH291" s="29"/>
      <c r="GEI291" s="29"/>
      <c r="GEJ291" s="29"/>
      <c r="GEK291" s="29"/>
      <c r="GEL291" s="29"/>
      <c r="GEM291" s="29"/>
      <c r="GEN291" s="29"/>
      <c r="GEO291" s="29"/>
      <c r="GEP291" s="29"/>
      <c r="GEQ291" s="29"/>
      <c r="GER291" s="29"/>
      <c r="GES291" s="29"/>
      <c r="GET291" s="29"/>
      <c r="GEU291" s="29"/>
      <c r="GEV291" s="29"/>
      <c r="GEW291" s="29"/>
      <c r="GEX291" s="29"/>
      <c r="GEY291" s="29"/>
      <c r="GEZ291" s="29"/>
      <c r="GFA291" s="29"/>
      <c r="GFB291" s="29"/>
      <c r="GFC291" s="29"/>
      <c r="GFD291" s="29"/>
      <c r="GFE291" s="29"/>
      <c r="GFF291" s="29"/>
      <c r="GFG291" s="29"/>
      <c r="GFH291" s="29"/>
      <c r="GFI291" s="29"/>
      <c r="GFJ291" s="29"/>
      <c r="GFK291" s="29"/>
      <c r="GFL291" s="29"/>
      <c r="GFM291" s="29"/>
      <c r="GFN291" s="29"/>
      <c r="GFO291" s="29"/>
      <c r="GFP291" s="29"/>
      <c r="GFQ291" s="29"/>
      <c r="GFR291" s="29"/>
      <c r="GFS291" s="29"/>
      <c r="GFT291" s="29"/>
      <c r="GFU291" s="29"/>
      <c r="GFV291" s="29"/>
      <c r="GFW291" s="29"/>
      <c r="GFX291" s="29"/>
      <c r="GFY291" s="29"/>
      <c r="GFZ291" s="29"/>
      <c r="GGA291" s="29"/>
      <c r="GGB291" s="29"/>
      <c r="GGC291" s="29"/>
      <c r="GGD291" s="29"/>
      <c r="GGE291" s="29"/>
      <c r="GGF291" s="29"/>
      <c r="GGG291" s="29"/>
      <c r="GGH291" s="29"/>
      <c r="GGI291" s="29"/>
      <c r="GGJ291" s="29"/>
      <c r="GGK291" s="29"/>
      <c r="GGL291" s="29"/>
      <c r="GGM291" s="29"/>
      <c r="GGN291" s="29"/>
      <c r="GGO291" s="29"/>
      <c r="GGP291" s="29"/>
      <c r="GGQ291" s="29"/>
      <c r="GGR291" s="29"/>
      <c r="GGS291" s="29"/>
      <c r="GGT291" s="29"/>
      <c r="GGU291" s="29"/>
      <c r="GGV291" s="29"/>
      <c r="GGW291" s="29"/>
      <c r="GGX291" s="29"/>
      <c r="GGY291" s="29"/>
      <c r="GGZ291" s="29"/>
      <c r="GHA291" s="29"/>
      <c r="GHB291" s="29"/>
      <c r="GHC291" s="29"/>
      <c r="GHD291" s="29"/>
      <c r="GHE291" s="29"/>
      <c r="GHF291" s="29"/>
      <c r="GHG291" s="29"/>
      <c r="GHH291" s="29"/>
      <c r="GHI291" s="29"/>
      <c r="GHJ291" s="29"/>
      <c r="GHK291" s="29"/>
      <c r="GHL291" s="29"/>
      <c r="GHM291" s="29"/>
      <c r="GHN291" s="29"/>
      <c r="GHO291" s="29"/>
      <c r="GHP291" s="29"/>
      <c r="GHQ291" s="29"/>
      <c r="GHR291" s="29"/>
      <c r="GHS291" s="29"/>
      <c r="GHT291" s="29"/>
      <c r="GHU291" s="29"/>
      <c r="GHV291" s="29"/>
      <c r="GHW291" s="29"/>
      <c r="GHX291" s="29"/>
      <c r="GHY291" s="29"/>
      <c r="GHZ291" s="29"/>
      <c r="GIA291" s="29"/>
      <c r="GIB291" s="29"/>
      <c r="GIC291" s="29"/>
      <c r="GID291" s="29"/>
      <c r="GIE291" s="29"/>
      <c r="GIF291" s="29"/>
      <c r="GIG291" s="29"/>
      <c r="GIH291" s="29"/>
      <c r="GII291" s="29"/>
      <c r="GIJ291" s="29"/>
      <c r="GIK291" s="29"/>
      <c r="GIL291" s="29"/>
      <c r="GIM291" s="29"/>
      <c r="GIN291" s="29"/>
      <c r="GIO291" s="29"/>
      <c r="GIP291" s="29"/>
      <c r="GIQ291" s="29"/>
      <c r="GIR291" s="29"/>
      <c r="GIS291" s="29"/>
      <c r="GIT291" s="29"/>
      <c r="GIU291" s="29"/>
      <c r="GIV291" s="29"/>
      <c r="GIW291" s="29"/>
      <c r="GIX291" s="29"/>
      <c r="GIY291" s="29"/>
      <c r="GIZ291" s="29"/>
      <c r="GJA291" s="29"/>
      <c r="GJB291" s="29"/>
      <c r="GJC291" s="29"/>
      <c r="GJD291" s="29"/>
      <c r="GJE291" s="29"/>
      <c r="GJF291" s="29"/>
      <c r="GJG291" s="29"/>
      <c r="GJH291" s="29"/>
      <c r="GJI291" s="29"/>
      <c r="GJJ291" s="29"/>
      <c r="GJK291" s="29"/>
      <c r="GJL291" s="29"/>
      <c r="GJM291" s="29"/>
      <c r="GJN291" s="29"/>
      <c r="GJO291" s="29"/>
      <c r="GJP291" s="29"/>
      <c r="GJQ291" s="29"/>
      <c r="GJR291" s="29"/>
      <c r="GJS291" s="29"/>
      <c r="GJT291" s="29"/>
      <c r="GJU291" s="29"/>
      <c r="GJV291" s="29"/>
      <c r="GJW291" s="29"/>
      <c r="GJX291" s="29"/>
      <c r="GJY291" s="29"/>
      <c r="GJZ291" s="29"/>
      <c r="GKA291" s="29"/>
      <c r="GKB291" s="29"/>
      <c r="GKC291" s="29"/>
      <c r="GKD291" s="29"/>
      <c r="GKE291" s="29"/>
      <c r="GKF291" s="29"/>
      <c r="GKG291" s="29"/>
      <c r="GKH291" s="29"/>
      <c r="GKI291" s="29"/>
      <c r="GKJ291" s="29"/>
      <c r="GKK291" s="29"/>
      <c r="GKL291" s="29"/>
      <c r="GKM291" s="29"/>
      <c r="GKN291" s="29"/>
      <c r="GKO291" s="29"/>
      <c r="GKP291" s="29"/>
      <c r="GKQ291" s="29"/>
      <c r="GKR291" s="29"/>
      <c r="GKS291" s="29"/>
      <c r="GKT291" s="29"/>
      <c r="GKU291" s="29"/>
      <c r="GKV291" s="29"/>
      <c r="GKW291" s="29"/>
      <c r="GKX291" s="29"/>
      <c r="GKY291" s="29"/>
      <c r="GKZ291" s="29"/>
      <c r="GLA291" s="29"/>
      <c r="GLB291" s="29"/>
      <c r="GLC291" s="29"/>
      <c r="GLD291" s="29"/>
      <c r="GLE291" s="29"/>
      <c r="GLF291" s="29"/>
      <c r="GLG291" s="29"/>
      <c r="GLH291" s="29"/>
      <c r="GLI291" s="29"/>
      <c r="GLJ291" s="29"/>
      <c r="GLK291" s="29"/>
      <c r="GLL291" s="29"/>
      <c r="GLM291" s="29"/>
      <c r="GLN291" s="29"/>
      <c r="GLO291" s="29"/>
      <c r="GLP291" s="29"/>
      <c r="GLQ291" s="29"/>
      <c r="GLR291" s="29"/>
      <c r="GLS291" s="29"/>
      <c r="GLT291" s="29"/>
      <c r="GLU291" s="29"/>
      <c r="GLV291" s="29"/>
      <c r="GLW291" s="29"/>
      <c r="GLX291" s="29"/>
      <c r="GLY291" s="29"/>
      <c r="GLZ291" s="29"/>
      <c r="GMA291" s="29"/>
      <c r="GMB291" s="29"/>
      <c r="GMC291" s="29"/>
      <c r="GMD291" s="29"/>
      <c r="GME291" s="29"/>
      <c r="GMF291" s="29"/>
      <c r="GMG291" s="29"/>
      <c r="GMH291" s="29"/>
      <c r="GMI291" s="29"/>
      <c r="GMJ291" s="29"/>
      <c r="GMK291" s="29"/>
      <c r="GML291" s="29"/>
      <c r="GMM291" s="29"/>
      <c r="GMN291" s="29"/>
      <c r="GMO291" s="29"/>
      <c r="GMP291" s="29"/>
      <c r="GMQ291" s="29"/>
      <c r="GMR291" s="29"/>
      <c r="GMS291" s="29"/>
      <c r="GMT291" s="29"/>
      <c r="GMU291" s="29"/>
      <c r="GMV291" s="29"/>
      <c r="GMW291" s="29"/>
      <c r="GMX291" s="29"/>
      <c r="GMY291" s="29"/>
      <c r="GMZ291" s="29"/>
      <c r="GNA291" s="29"/>
      <c r="GNB291" s="29"/>
      <c r="GNC291" s="29"/>
      <c r="GND291" s="29"/>
      <c r="GNE291" s="29"/>
      <c r="GNF291" s="29"/>
      <c r="GNG291" s="29"/>
      <c r="GNH291" s="29"/>
      <c r="GNI291" s="29"/>
      <c r="GNJ291" s="29"/>
      <c r="GNK291" s="29"/>
      <c r="GNL291" s="29"/>
      <c r="GNM291" s="29"/>
      <c r="GNN291" s="29"/>
      <c r="GNO291" s="29"/>
      <c r="GNP291" s="29"/>
      <c r="GNQ291" s="29"/>
      <c r="GNR291" s="29"/>
      <c r="GNS291" s="29"/>
      <c r="GNT291" s="29"/>
      <c r="GNU291" s="29"/>
      <c r="GNV291" s="29"/>
      <c r="GNW291" s="29"/>
      <c r="GNX291" s="29"/>
      <c r="GNY291" s="29"/>
      <c r="GNZ291" s="29"/>
      <c r="GOA291" s="29"/>
      <c r="GOB291" s="29"/>
      <c r="GOC291" s="29"/>
      <c r="GOD291" s="29"/>
      <c r="GOE291" s="29"/>
      <c r="GOF291" s="29"/>
      <c r="GOG291" s="29"/>
      <c r="GOH291" s="29"/>
      <c r="GOI291" s="29"/>
      <c r="GOJ291" s="29"/>
      <c r="GOK291" s="29"/>
      <c r="GOL291" s="29"/>
      <c r="GOM291" s="29"/>
      <c r="GON291" s="29"/>
      <c r="GOO291" s="29"/>
      <c r="GOP291" s="29"/>
      <c r="GOQ291" s="29"/>
      <c r="GOR291" s="29"/>
      <c r="GOS291" s="29"/>
      <c r="GOT291" s="29"/>
      <c r="GOU291" s="29"/>
      <c r="GOV291" s="29"/>
      <c r="GOW291" s="29"/>
      <c r="GOX291" s="29"/>
      <c r="GOY291" s="29"/>
      <c r="GOZ291" s="29"/>
      <c r="GPA291" s="29"/>
      <c r="GPB291" s="29"/>
      <c r="GPC291" s="29"/>
      <c r="GPD291" s="29"/>
      <c r="GPE291" s="29"/>
      <c r="GPF291" s="29"/>
      <c r="GPG291" s="29"/>
      <c r="GPH291" s="29"/>
      <c r="GPI291" s="29"/>
      <c r="GPJ291" s="29"/>
      <c r="GPK291" s="29"/>
      <c r="GPL291" s="29"/>
      <c r="GPM291" s="29"/>
      <c r="GPN291" s="29"/>
      <c r="GPO291" s="29"/>
      <c r="GPP291" s="29"/>
      <c r="GPQ291" s="29"/>
      <c r="GPR291" s="29"/>
      <c r="GPS291" s="29"/>
      <c r="GPT291" s="29"/>
      <c r="GPU291" s="29"/>
      <c r="GPV291" s="29"/>
      <c r="GPW291" s="29"/>
      <c r="GPX291" s="29"/>
      <c r="GPY291" s="29"/>
      <c r="GPZ291" s="29"/>
      <c r="GQA291" s="29"/>
      <c r="GQB291" s="29"/>
      <c r="GQC291" s="29"/>
      <c r="GQD291" s="29"/>
      <c r="GQE291" s="29"/>
      <c r="GQF291" s="29"/>
      <c r="GQG291" s="29"/>
      <c r="GQH291" s="29"/>
      <c r="GQI291" s="29"/>
      <c r="GQJ291" s="29"/>
      <c r="GQK291" s="29"/>
      <c r="GQL291" s="29"/>
      <c r="GQM291" s="29"/>
      <c r="GQN291" s="29"/>
      <c r="GQO291" s="29"/>
      <c r="GQP291" s="29"/>
      <c r="GQQ291" s="29"/>
      <c r="GQR291" s="29"/>
      <c r="GQS291" s="29"/>
      <c r="GQT291" s="29"/>
      <c r="GQU291" s="29"/>
      <c r="GQV291" s="29"/>
      <c r="GQW291" s="29"/>
      <c r="GQX291" s="29"/>
      <c r="GQY291" s="29"/>
      <c r="GQZ291" s="29"/>
      <c r="GRA291" s="29"/>
      <c r="GRB291" s="29"/>
      <c r="GRC291" s="29"/>
      <c r="GRD291" s="29"/>
      <c r="GRE291" s="29"/>
      <c r="GRF291" s="29"/>
      <c r="GRG291" s="29"/>
      <c r="GRH291" s="29"/>
      <c r="GRI291" s="29"/>
      <c r="GRJ291" s="29"/>
      <c r="GRK291" s="29"/>
      <c r="GRL291" s="29"/>
      <c r="GRM291" s="29"/>
      <c r="GRN291" s="29"/>
      <c r="GRO291" s="29"/>
      <c r="GRP291" s="29"/>
      <c r="GRQ291" s="29"/>
      <c r="GRR291" s="29"/>
      <c r="GRS291" s="29"/>
      <c r="GRT291" s="29"/>
      <c r="GRU291" s="29"/>
      <c r="GRV291" s="29"/>
      <c r="GRW291" s="29"/>
      <c r="GRX291" s="29"/>
      <c r="GRY291" s="29"/>
      <c r="GRZ291" s="29"/>
      <c r="GSA291" s="29"/>
      <c r="GSB291" s="29"/>
      <c r="GSC291" s="29"/>
      <c r="GSD291" s="29"/>
      <c r="GSE291" s="29"/>
      <c r="GSF291" s="29"/>
      <c r="GSG291" s="29"/>
      <c r="GSH291" s="29"/>
      <c r="GSI291" s="29"/>
      <c r="GSJ291" s="29"/>
      <c r="GSK291" s="29"/>
      <c r="GSL291" s="29"/>
      <c r="GSM291" s="29"/>
      <c r="GSN291" s="29"/>
      <c r="GSO291" s="29"/>
      <c r="GSP291" s="29"/>
      <c r="GSQ291" s="29"/>
      <c r="GSR291" s="29"/>
      <c r="GSS291" s="29"/>
      <c r="GST291" s="29"/>
      <c r="GSU291" s="29"/>
      <c r="GSV291" s="29"/>
      <c r="GSW291" s="29"/>
      <c r="GSX291" s="29"/>
      <c r="GSY291" s="29"/>
      <c r="GSZ291" s="29"/>
      <c r="GTA291" s="29"/>
      <c r="GTB291" s="29"/>
      <c r="GTC291" s="29"/>
      <c r="GTD291" s="29"/>
      <c r="GTE291" s="29"/>
      <c r="GTF291" s="29"/>
      <c r="GTG291" s="29"/>
      <c r="GTH291" s="29"/>
      <c r="GTI291" s="29"/>
      <c r="GTJ291" s="29"/>
      <c r="GTK291" s="29"/>
      <c r="GTL291" s="29"/>
      <c r="GTM291" s="29"/>
      <c r="GTN291" s="29"/>
      <c r="GTO291" s="29"/>
      <c r="GTP291" s="29"/>
      <c r="GTQ291" s="29"/>
      <c r="GTR291" s="29"/>
      <c r="GTS291" s="29"/>
      <c r="GTT291" s="29"/>
      <c r="GTU291" s="29"/>
      <c r="GTV291" s="29"/>
      <c r="GTW291" s="29"/>
      <c r="GTX291" s="29"/>
      <c r="GTY291" s="29"/>
      <c r="GTZ291" s="29"/>
      <c r="GUA291" s="29"/>
      <c r="GUB291" s="29"/>
      <c r="GUC291" s="29"/>
      <c r="GUD291" s="29"/>
      <c r="GUE291" s="29"/>
      <c r="GUF291" s="29"/>
      <c r="GUG291" s="29"/>
      <c r="GUH291" s="29"/>
      <c r="GUI291" s="29"/>
      <c r="GUJ291" s="29"/>
      <c r="GUK291" s="29"/>
      <c r="GUL291" s="29"/>
      <c r="GUM291" s="29"/>
      <c r="GUN291" s="29"/>
      <c r="GUO291" s="29"/>
      <c r="GUP291" s="29"/>
      <c r="GUQ291" s="29"/>
      <c r="GUR291" s="29"/>
      <c r="GUS291" s="29"/>
      <c r="GUT291" s="29"/>
      <c r="GUU291" s="29"/>
      <c r="GUV291" s="29"/>
      <c r="GUW291" s="29"/>
      <c r="GUX291" s="29"/>
      <c r="GUY291" s="29"/>
      <c r="GUZ291" s="29"/>
      <c r="GVA291" s="29"/>
      <c r="GVB291" s="29"/>
      <c r="GVC291" s="29"/>
      <c r="GVD291" s="29"/>
      <c r="GVE291" s="29"/>
      <c r="GVF291" s="29"/>
      <c r="GVG291" s="29"/>
      <c r="GVH291" s="29"/>
      <c r="GVI291" s="29"/>
      <c r="GVJ291" s="29"/>
      <c r="GVK291" s="29"/>
      <c r="GVL291" s="29"/>
      <c r="GVM291" s="29"/>
      <c r="GVN291" s="29"/>
      <c r="GVO291" s="29"/>
      <c r="GVP291" s="29"/>
      <c r="GVQ291" s="29"/>
      <c r="GVR291" s="29"/>
      <c r="GVS291" s="29"/>
      <c r="GVT291" s="29"/>
      <c r="GVU291" s="29"/>
      <c r="GVV291" s="29"/>
      <c r="GVW291" s="29"/>
      <c r="GVX291" s="29"/>
      <c r="GVY291" s="29"/>
      <c r="GVZ291" s="29"/>
      <c r="GWA291" s="29"/>
      <c r="GWB291" s="29"/>
      <c r="GWC291" s="29"/>
      <c r="GWD291" s="29"/>
      <c r="GWE291" s="29"/>
      <c r="GWF291" s="29"/>
      <c r="GWG291" s="29"/>
      <c r="GWH291" s="29"/>
      <c r="GWI291" s="29"/>
      <c r="GWJ291" s="29"/>
      <c r="GWK291" s="29"/>
      <c r="GWL291" s="29"/>
      <c r="GWM291" s="29"/>
      <c r="GWN291" s="29"/>
      <c r="GWO291" s="29"/>
      <c r="GWP291" s="29"/>
      <c r="GWQ291" s="29"/>
      <c r="GWR291" s="29"/>
      <c r="GWS291" s="29"/>
      <c r="GWT291" s="29"/>
      <c r="GWU291" s="29"/>
      <c r="GWV291" s="29"/>
      <c r="GWW291" s="29"/>
      <c r="GWX291" s="29"/>
      <c r="GWY291" s="29"/>
      <c r="GWZ291" s="29"/>
      <c r="GXA291" s="29"/>
      <c r="GXB291" s="29"/>
      <c r="GXC291" s="29"/>
      <c r="GXD291" s="29"/>
      <c r="GXE291" s="29"/>
      <c r="GXF291" s="29"/>
      <c r="GXG291" s="29"/>
      <c r="GXH291" s="29"/>
      <c r="GXI291" s="29"/>
      <c r="GXJ291" s="29"/>
      <c r="GXK291" s="29"/>
      <c r="GXL291" s="29"/>
      <c r="GXM291" s="29"/>
      <c r="GXN291" s="29"/>
      <c r="GXO291" s="29"/>
      <c r="GXP291" s="29"/>
      <c r="GXQ291" s="29"/>
      <c r="GXR291" s="29"/>
      <c r="GXS291" s="29"/>
      <c r="GXT291" s="29"/>
      <c r="GXU291" s="29"/>
      <c r="GXV291" s="29"/>
      <c r="GXW291" s="29"/>
      <c r="GXX291" s="29"/>
      <c r="GXY291" s="29"/>
      <c r="GXZ291" s="29"/>
      <c r="GYA291" s="29"/>
      <c r="GYB291" s="29"/>
      <c r="GYC291" s="29"/>
      <c r="GYD291" s="29"/>
      <c r="GYE291" s="29"/>
      <c r="GYF291" s="29"/>
      <c r="GYG291" s="29"/>
      <c r="GYH291" s="29"/>
      <c r="GYI291" s="29"/>
      <c r="GYJ291" s="29"/>
      <c r="GYK291" s="29"/>
      <c r="GYL291" s="29"/>
      <c r="GYM291" s="29"/>
      <c r="GYN291" s="29"/>
      <c r="GYO291" s="29"/>
      <c r="GYP291" s="29"/>
      <c r="GYQ291" s="29"/>
      <c r="GYR291" s="29"/>
      <c r="GYS291" s="29"/>
      <c r="GYT291" s="29"/>
      <c r="GYU291" s="29"/>
      <c r="GYV291" s="29"/>
      <c r="GYW291" s="29"/>
      <c r="GYX291" s="29"/>
      <c r="GYY291" s="29"/>
      <c r="GYZ291" s="29"/>
      <c r="GZA291" s="29"/>
      <c r="GZB291" s="29"/>
      <c r="GZC291" s="29"/>
      <c r="GZD291" s="29"/>
      <c r="GZE291" s="29"/>
      <c r="GZF291" s="29"/>
      <c r="GZG291" s="29"/>
      <c r="GZH291" s="29"/>
      <c r="GZI291" s="29"/>
      <c r="GZJ291" s="29"/>
      <c r="GZK291" s="29"/>
      <c r="GZL291" s="29"/>
      <c r="GZM291" s="29"/>
      <c r="GZN291" s="29"/>
      <c r="GZO291" s="29"/>
      <c r="GZP291" s="29"/>
      <c r="GZQ291" s="29"/>
      <c r="GZR291" s="29"/>
      <c r="GZS291" s="29"/>
      <c r="GZT291" s="29"/>
      <c r="GZU291" s="29"/>
      <c r="GZV291" s="29"/>
      <c r="GZW291" s="29"/>
      <c r="GZX291" s="29"/>
      <c r="GZY291" s="29"/>
      <c r="GZZ291" s="29"/>
      <c r="HAA291" s="29"/>
      <c r="HAB291" s="29"/>
      <c r="HAC291" s="29"/>
      <c r="HAD291" s="29"/>
      <c r="HAE291" s="29"/>
      <c r="HAF291" s="29"/>
      <c r="HAG291" s="29"/>
      <c r="HAH291" s="29"/>
      <c r="HAI291" s="29"/>
      <c r="HAJ291" s="29"/>
      <c r="HAK291" s="29"/>
      <c r="HAL291" s="29"/>
      <c r="HAM291" s="29"/>
      <c r="HAN291" s="29"/>
      <c r="HAO291" s="29"/>
      <c r="HAP291" s="29"/>
      <c r="HAQ291" s="29"/>
      <c r="HAR291" s="29"/>
      <c r="HAS291" s="29"/>
      <c r="HAT291" s="29"/>
      <c r="HAU291" s="29"/>
      <c r="HAV291" s="29"/>
      <c r="HAW291" s="29"/>
      <c r="HAX291" s="29"/>
      <c r="HAY291" s="29"/>
      <c r="HAZ291" s="29"/>
      <c r="HBA291" s="29"/>
      <c r="HBB291" s="29"/>
      <c r="HBC291" s="29"/>
      <c r="HBD291" s="29"/>
      <c r="HBE291" s="29"/>
      <c r="HBF291" s="29"/>
      <c r="HBG291" s="29"/>
      <c r="HBH291" s="29"/>
      <c r="HBI291" s="29"/>
      <c r="HBJ291" s="29"/>
      <c r="HBK291" s="29"/>
      <c r="HBL291" s="29"/>
      <c r="HBM291" s="29"/>
      <c r="HBN291" s="29"/>
      <c r="HBO291" s="29"/>
      <c r="HBP291" s="29"/>
      <c r="HBQ291" s="29"/>
      <c r="HBR291" s="29"/>
      <c r="HBS291" s="29"/>
      <c r="HBT291" s="29"/>
      <c r="HBU291" s="29"/>
      <c r="HBV291" s="29"/>
      <c r="HBW291" s="29"/>
      <c r="HBX291" s="29"/>
      <c r="HBY291" s="29"/>
      <c r="HBZ291" s="29"/>
      <c r="HCA291" s="29"/>
      <c r="HCB291" s="29"/>
      <c r="HCC291" s="29"/>
      <c r="HCD291" s="29"/>
      <c r="HCE291" s="29"/>
      <c r="HCF291" s="29"/>
      <c r="HCG291" s="29"/>
      <c r="HCH291" s="29"/>
      <c r="HCI291" s="29"/>
      <c r="HCJ291" s="29"/>
      <c r="HCK291" s="29"/>
      <c r="HCL291" s="29"/>
      <c r="HCM291" s="29"/>
      <c r="HCN291" s="29"/>
      <c r="HCO291" s="29"/>
      <c r="HCP291" s="29"/>
      <c r="HCQ291" s="29"/>
      <c r="HCR291" s="29"/>
      <c r="HCS291" s="29"/>
      <c r="HCT291" s="29"/>
      <c r="HCU291" s="29"/>
      <c r="HCV291" s="29"/>
      <c r="HCW291" s="29"/>
      <c r="HCX291" s="29"/>
      <c r="HCY291" s="29"/>
      <c r="HCZ291" s="29"/>
      <c r="HDA291" s="29"/>
      <c r="HDB291" s="29"/>
      <c r="HDC291" s="29"/>
      <c r="HDD291" s="29"/>
      <c r="HDE291" s="29"/>
      <c r="HDF291" s="29"/>
      <c r="HDG291" s="29"/>
      <c r="HDH291" s="29"/>
      <c r="HDI291" s="29"/>
      <c r="HDJ291" s="29"/>
      <c r="HDK291" s="29"/>
      <c r="HDL291" s="29"/>
      <c r="HDM291" s="29"/>
      <c r="HDN291" s="29"/>
      <c r="HDO291" s="29"/>
      <c r="HDP291" s="29"/>
      <c r="HDQ291" s="29"/>
      <c r="HDR291" s="29"/>
      <c r="HDS291" s="29"/>
      <c r="HDT291" s="29"/>
      <c r="HDU291" s="29"/>
      <c r="HDV291" s="29"/>
      <c r="HDW291" s="29"/>
      <c r="HDX291" s="29"/>
      <c r="HDY291" s="29"/>
      <c r="HDZ291" s="29"/>
      <c r="HEA291" s="29"/>
      <c r="HEB291" s="29"/>
      <c r="HEC291" s="29"/>
      <c r="HED291" s="29"/>
      <c r="HEE291" s="29"/>
      <c r="HEF291" s="29"/>
      <c r="HEG291" s="29"/>
      <c r="HEH291" s="29"/>
      <c r="HEI291" s="29"/>
      <c r="HEJ291" s="29"/>
      <c r="HEK291" s="29"/>
      <c r="HEL291" s="29"/>
      <c r="HEM291" s="29"/>
      <c r="HEN291" s="29"/>
      <c r="HEO291" s="29"/>
      <c r="HEP291" s="29"/>
      <c r="HEQ291" s="29"/>
      <c r="HER291" s="29"/>
      <c r="HES291" s="29"/>
      <c r="HET291" s="29"/>
      <c r="HEU291" s="29"/>
      <c r="HEV291" s="29"/>
      <c r="HEW291" s="29"/>
      <c r="HEX291" s="29"/>
      <c r="HEY291" s="29"/>
      <c r="HEZ291" s="29"/>
      <c r="HFA291" s="29"/>
      <c r="HFB291" s="29"/>
      <c r="HFC291" s="29"/>
      <c r="HFD291" s="29"/>
      <c r="HFE291" s="29"/>
      <c r="HFF291" s="29"/>
      <c r="HFG291" s="29"/>
      <c r="HFH291" s="29"/>
      <c r="HFI291" s="29"/>
      <c r="HFJ291" s="29"/>
      <c r="HFK291" s="29"/>
      <c r="HFL291" s="29"/>
      <c r="HFM291" s="29"/>
      <c r="HFN291" s="29"/>
      <c r="HFO291" s="29"/>
      <c r="HFP291" s="29"/>
      <c r="HFQ291" s="29"/>
      <c r="HFR291" s="29"/>
      <c r="HFS291" s="29"/>
      <c r="HFT291" s="29"/>
      <c r="HFU291" s="29"/>
      <c r="HFV291" s="29"/>
      <c r="HFW291" s="29"/>
      <c r="HFX291" s="29"/>
      <c r="HFY291" s="29"/>
      <c r="HFZ291" s="29"/>
      <c r="HGA291" s="29"/>
      <c r="HGB291" s="29"/>
      <c r="HGC291" s="29"/>
      <c r="HGD291" s="29"/>
      <c r="HGE291" s="29"/>
      <c r="HGF291" s="29"/>
      <c r="HGG291" s="29"/>
      <c r="HGH291" s="29"/>
      <c r="HGI291" s="29"/>
      <c r="HGJ291" s="29"/>
      <c r="HGK291" s="29"/>
      <c r="HGL291" s="29"/>
      <c r="HGM291" s="29"/>
      <c r="HGN291" s="29"/>
      <c r="HGO291" s="29"/>
      <c r="HGP291" s="29"/>
      <c r="HGQ291" s="29"/>
      <c r="HGR291" s="29"/>
      <c r="HGS291" s="29"/>
      <c r="HGT291" s="29"/>
      <c r="HGU291" s="29"/>
      <c r="HGV291" s="29"/>
      <c r="HGW291" s="29"/>
      <c r="HGX291" s="29"/>
      <c r="HGY291" s="29"/>
      <c r="HGZ291" s="29"/>
      <c r="HHA291" s="29"/>
      <c r="HHB291" s="29"/>
      <c r="HHC291" s="29"/>
      <c r="HHD291" s="29"/>
      <c r="HHE291" s="29"/>
      <c r="HHF291" s="29"/>
      <c r="HHG291" s="29"/>
      <c r="HHH291" s="29"/>
      <c r="HHI291" s="29"/>
      <c r="HHJ291" s="29"/>
      <c r="HHK291" s="29"/>
      <c r="HHL291" s="29"/>
      <c r="HHM291" s="29"/>
      <c r="HHN291" s="29"/>
      <c r="HHO291" s="29"/>
      <c r="HHP291" s="29"/>
      <c r="HHQ291" s="29"/>
      <c r="HHR291" s="29"/>
      <c r="HHS291" s="29"/>
      <c r="HHT291" s="29"/>
      <c r="HHU291" s="29"/>
      <c r="HHV291" s="29"/>
      <c r="HHW291" s="29"/>
      <c r="HHX291" s="29"/>
      <c r="HHY291" s="29"/>
      <c r="HHZ291" s="29"/>
      <c r="HIA291" s="29"/>
      <c r="HIB291" s="29"/>
      <c r="HIC291" s="29"/>
      <c r="HID291" s="29"/>
      <c r="HIE291" s="29"/>
      <c r="HIF291" s="29"/>
      <c r="HIG291" s="29"/>
      <c r="HIH291" s="29"/>
      <c r="HII291" s="29"/>
      <c r="HIJ291" s="29"/>
      <c r="HIK291" s="29"/>
      <c r="HIL291" s="29"/>
      <c r="HIM291" s="29"/>
      <c r="HIN291" s="29"/>
      <c r="HIO291" s="29"/>
      <c r="HIP291" s="29"/>
      <c r="HIQ291" s="29"/>
      <c r="HIR291" s="29"/>
      <c r="HIS291" s="29"/>
      <c r="HIT291" s="29"/>
      <c r="HIU291" s="29"/>
      <c r="HIV291" s="29"/>
      <c r="HIW291" s="29"/>
      <c r="HIX291" s="29"/>
      <c r="HIY291" s="29"/>
      <c r="HIZ291" s="29"/>
      <c r="HJA291" s="29"/>
      <c r="HJB291" s="29"/>
      <c r="HJC291" s="29"/>
      <c r="HJD291" s="29"/>
      <c r="HJE291" s="29"/>
      <c r="HJF291" s="29"/>
      <c r="HJG291" s="29"/>
      <c r="HJH291" s="29"/>
      <c r="HJI291" s="29"/>
      <c r="HJJ291" s="29"/>
      <c r="HJK291" s="29"/>
      <c r="HJL291" s="29"/>
      <c r="HJM291" s="29"/>
      <c r="HJN291" s="29"/>
      <c r="HJO291" s="29"/>
      <c r="HJP291" s="29"/>
      <c r="HJQ291" s="29"/>
      <c r="HJR291" s="29"/>
      <c r="HJS291" s="29"/>
      <c r="HJT291" s="29"/>
      <c r="HJU291" s="29"/>
      <c r="HJV291" s="29"/>
      <c r="HJW291" s="29"/>
      <c r="HJX291" s="29"/>
      <c r="HJY291" s="29"/>
      <c r="HJZ291" s="29"/>
      <c r="HKA291" s="29"/>
      <c r="HKB291" s="29"/>
      <c r="HKC291" s="29"/>
      <c r="HKD291" s="29"/>
      <c r="HKE291" s="29"/>
      <c r="HKF291" s="29"/>
      <c r="HKG291" s="29"/>
      <c r="HKH291" s="29"/>
      <c r="HKI291" s="29"/>
      <c r="HKJ291" s="29"/>
      <c r="HKK291" s="29"/>
      <c r="HKL291" s="29"/>
      <c r="HKM291" s="29"/>
      <c r="HKN291" s="29"/>
      <c r="HKO291" s="29"/>
      <c r="HKP291" s="29"/>
      <c r="HKQ291" s="29"/>
      <c r="HKR291" s="29"/>
      <c r="HKS291" s="29"/>
      <c r="HKT291" s="29"/>
      <c r="HKU291" s="29"/>
      <c r="HKV291" s="29"/>
      <c r="HKW291" s="29"/>
      <c r="HKX291" s="29"/>
      <c r="HKY291" s="29"/>
      <c r="HKZ291" s="29"/>
      <c r="HLA291" s="29"/>
      <c r="HLB291" s="29"/>
      <c r="HLC291" s="29"/>
      <c r="HLD291" s="29"/>
      <c r="HLE291" s="29"/>
      <c r="HLF291" s="29"/>
      <c r="HLG291" s="29"/>
      <c r="HLH291" s="29"/>
      <c r="HLI291" s="29"/>
      <c r="HLJ291" s="29"/>
      <c r="HLK291" s="29"/>
      <c r="HLL291" s="29"/>
      <c r="HLM291" s="29"/>
      <c r="HLN291" s="29"/>
      <c r="HLO291" s="29"/>
      <c r="HLP291" s="29"/>
      <c r="HLQ291" s="29"/>
      <c r="HLR291" s="29"/>
      <c r="HLS291" s="29"/>
      <c r="HLT291" s="29"/>
      <c r="HLU291" s="29"/>
      <c r="HLV291" s="29"/>
      <c r="HLW291" s="29"/>
      <c r="HLX291" s="29"/>
      <c r="HLY291" s="29"/>
      <c r="HLZ291" s="29"/>
      <c r="HMA291" s="29"/>
      <c r="HMB291" s="29"/>
      <c r="HMC291" s="29"/>
      <c r="HMD291" s="29"/>
      <c r="HME291" s="29"/>
      <c r="HMF291" s="29"/>
      <c r="HMG291" s="29"/>
      <c r="HMH291" s="29"/>
      <c r="HMI291" s="29"/>
      <c r="HMJ291" s="29"/>
      <c r="HMK291" s="29"/>
      <c r="HML291" s="29"/>
      <c r="HMM291" s="29"/>
      <c r="HMN291" s="29"/>
      <c r="HMO291" s="29"/>
      <c r="HMP291" s="29"/>
      <c r="HMQ291" s="29"/>
      <c r="HMR291" s="29"/>
      <c r="HMS291" s="29"/>
      <c r="HMT291" s="29"/>
      <c r="HMU291" s="29"/>
      <c r="HMV291" s="29"/>
      <c r="HMW291" s="29"/>
      <c r="HMX291" s="29"/>
      <c r="HMY291" s="29"/>
      <c r="HMZ291" s="29"/>
      <c r="HNA291" s="29"/>
      <c r="HNB291" s="29"/>
      <c r="HNC291" s="29"/>
      <c r="HND291" s="29"/>
      <c r="HNE291" s="29"/>
      <c r="HNF291" s="29"/>
      <c r="HNG291" s="29"/>
      <c r="HNH291" s="29"/>
      <c r="HNI291" s="29"/>
      <c r="HNJ291" s="29"/>
      <c r="HNK291" s="29"/>
      <c r="HNL291" s="29"/>
      <c r="HNM291" s="29"/>
      <c r="HNN291" s="29"/>
      <c r="HNO291" s="29"/>
      <c r="HNP291" s="29"/>
      <c r="HNQ291" s="29"/>
      <c r="HNR291" s="29"/>
      <c r="HNS291" s="29"/>
      <c r="HNT291" s="29"/>
      <c r="HNU291" s="29"/>
      <c r="HNV291" s="29"/>
      <c r="HNW291" s="29"/>
      <c r="HNX291" s="29"/>
      <c r="HNY291" s="29"/>
      <c r="HNZ291" s="29"/>
      <c r="HOA291" s="29"/>
      <c r="HOB291" s="29"/>
      <c r="HOC291" s="29"/>
      <c r="HOD291" s="29"/>
      <c r="HOE291" s="29"/>
      <c r="HOF291" s="29"/>
      <c r="HOG291" s="29"/>
      <c r="HOH291" s="29"/>
      <c r="HOI291" s="29"/>
      <c r="HOJ291" s="29"/>
      <c r="HOK291" s="29"/>
      <c r="HOL291" s="29"/>
      <c r="HOM291" s="29"/>
      <c r="HON291" s="29"/>
      <c r="HOO291" s="29"/>
      <c r="HOP291" s="29"/>
      <c r="HOQ291" s="29"/>
      <c r="HOR291" s="29"/>
      <c r="HOS291" s="29"/>
      <c r="HOT291" s="29"/>
      <c r="HOU291" s="29"/>
      <c r="HOV291" s="29"/>
      <c r="HOW291" s="29"/>
      <c r="HOX291" s="29"/>
      <c r="HOY291" s="29"/>
      <c r="HOZ291" s="29"/>
      <c r="HPA291" s="29"/>
      <c r="HPB291" s="29"/>
      <c r="HPC291" s="29"/>
      <c r="HPD291" s="29"/>
      <c r="HPE291" s="29"/>
      <c r="HPF291" s="29"/>
      <c r="HPG291" s="29"/>
      <c r="HPH291" s="29"/>
      <c r="HPI291" s="29"/>
      <c r="HPJ291" s="29"/>
      <c r="HPK291" s="29"/>
      <c r="HPL291" s="29"/>
      <c r="HPM291" s="29"/>
      <c r="HPN291" s="29"/>
      <c r="HPO291" s="29"/>
      <c r="HPP291" s="29"/>
      <c r="HPQ291" s="29"/>
      <c r="HPR291" s="29"/>
      <c r="HPS291" s="29"/>
      <c r="HPT291" s="29"/>
      <c r="HPU291" s="29"/>
      <c r="HPV291" s="29"/>
      <c r="HPW291" s="29"/>
      <c r="HPX291" s="29"/>
      <c r="HPY291" s="29"/>
      <c r="HPZ291" s="29"/>
      <c r="HQA291" s="29"/>
      <c r="HQB291" s="29"/>
      <c r="HQC291" s="29"/>
      <c r="HQD291" s="29"/>
      <c r="HQE291" s="29"/>
      <c r="HQF291" s="29"/>
      <c r="HQG291" s="29"/>
      <c r="HQH291" s="29"/>
      <c r="HQI291" s="29"/>
      <c r="HQJ291" s="29"/>
      <c r="HQK291" s="29"/>
      <c r="HQL291" s="29"/>
      <c r="HQM291" s="29"/>
      <c r="HQN291" s="29"/>
      <c r="HQO291" s="29"/>
      <c r="HQP291" s="29"/>
      <c r="HQQ291" s="29"/>
      <c r="HQR291" s="29"/>
      <c r="HQS291" s="29"/>
      <c r="HQT291" s="29"/>
      <c r="HQU291" s="29"/>
      <c r="HQV291" s="29"/>
      <c r="HQW291" s="29"/>
      <c r="HQX291" s="29"/>
      <c r="HQY291" s="29"/>
      <c r="HQZ291" s="29"/>
      <c r="HRA291" s="29"/>
      <c r="HRB291" s="29"/>
      <c r="HRC291" s="29"/>
      <c r="HRD291" s="29"/>
      <c r="HRE291" s="29"/>
      <c r="HRF291" s="29"/>
      <c r="HRG291" s="29"/>
      <c r="HRH291" s="29"/>
      <c r="HRI291" s="29"/>
      <c r="HRJ291" s="29"/>
      <c r="HRK291" s="29"/>
      <c r="HRL291" s="29"/>
      <c r="HRM291" s="29"/>
      <c r="HRN291" s="29"/>
      <c r="HRO291" s="29"/>
      <c r="HRP291" s="29"/>
      <c r="HRQ291" s="29"/>
      <c r="HRR291" s="29"/>
      <c r="HRS291" s="29"/>
      <c r="HRT291" s="29"/>
      <c r="HRU291" s="29"/>
      <c r="HRV291" s="29"/>
      <c r="HRW291" s="29"/>
      <c r="HRX291" s="29"/>
      <c r="HRY291" s="29"/>
      <c r="HRZ291" s="29"/>
      <c r="HSA291" s="29"/>
      <c r="HSB291" s="29"/>
      <c r="HSC291" s="29"/>
      <c r="HSD291" s="29"/>
      <c r="HSE291" s="29"/>
      <c r="HSF291" s="29"/>
      <c r="HSG291" s="29"/>
      <c r="HSH291" s="29"/>
      <c r="HSI291" s="29"/>
      <c r="HSJ291" s="29"/>
      <c r="HSK291" s="29"/>
      <c r="HSL291" s="29"/>
      <c r="HSM291" s="29"/>
      <c r="HSN291" s="29"/>
      <c r="HSO291" s="29"/>
      <c r="HSP291" s="29"/>
      <c r="HSQ291" s="29"/>
      <c r="HSR291" s="29"/>
      <c r="HSS291" s="29"/>
      <c r="HST291" s="29"/>
      <c r="HSU291" s="29"/>
      <c r="HSV291" s="29"/>
      <c r="HSW291" s="29"/>
      <c r="HSX291" s="29"/>
      <c r="HSY291" s="29"/>
      <c r="HSZ291" s="29"/>
      <c r="HTA291" s="29"/>
      <c r="HTB291" s="29"/>
      <c r="HTC291" s="29"/>
      <c r="HTD291" s="29"/>
      <c r="HTE291" s="29"/>
      <c r="HTF291" s="29"/>
      <c r="HTG291" s="29"/>
      <c r="HTH291" s="29"/>
      <c r="HTI291" s="29"/>
      <c r="HTJ291" s="29"/>
      <c r="HTK291" s="29"/>
      <c r="HTL291" s="29"/>
      <c r="HTM291" s="29"/>
      <c r="HTN291" s="29"/>
      <c r="HTO291" s="29"/>
      <c r="HTP291" s="29"/>
      <c r="HTQ291" s="29"/>
      <c r="HTR291" s="29"/>
      <c r="HTS291" s="29"/>
      <c r="HTT291" s="29"/>
      <c r="HTU291" s="29"/>
      <c r="HTV291" s="29"/>
      <c r="HTW291" s="29"/>
      <c r="HTX291" s="29"/>
      <c r="HTY291" s="29"/>
      <c r="HTZ291" s="29"/>
      <c r="HUA291" s="29"/>
      <c r="HUB291" s="29"/>
      <c r="HUC291" s="29"/>
      <c r="HUD291" s="29"/>
      <c r="HUE291" s="29"/>
      <c r="HUF291" s="29"/>
      <c r="HUG291" s="29"/>
      <c r="HUH291" s="29"/>
      <c r="HUI291" s="29"/>
      <c r="HUJ291" s="29"/>
      <c r="HUK291" s="29"/>
      <c r="HUL291" s="29"/>
      <c r="HUM291" s="29"/>
      <c r="HUN291" s="29"/>
      <c r="HUO291" s="29"/>
      <c r="HUP291" s="29"/>
      <c r="HUQ291" s="29"/>
      <c r="HUR291" s="29"/>
      <c r="HUS291" s="29"/>
      <c r="HUT291" s="29"/>
      <c r="HUU291" s="29"/>
      <c r="HUV291" s="29"/>
      <c r="HUW291" s="29"/>
      <c r="HUX291" s="29"/>
      <c r="HUY291" s="29"/>
      <c r="HUZ291" s="29"/>
      <c r="HVA291" s="29"/>
      <c r="HVB291" s="29"/>
      <c r="HVC291" s="29"/>
      <c r="HVD291" s="29"/>
      <c r="HVE291" s="29"/>
      <c r="HVF291" s="29"/>
      <c r="HVG291" s="29"/>
      <c r="HVH291" s="29"/>
      <c r="HVI291" s="29"/>
      <c r="HVJ291" s="29"/>
      <c r="HVK291" s="29"/>
      <c r="HVL291" s="29"/>
      <c r="HVM291" s="29"/>
      <c r="HVN291" s="29"/>
      <c r="HVO291" s="29"/>
      <c r="HVP291" s="29"/>
      <c r="HVQ291" s="29"/>
      <c r="HVR291" s="29"/>
      <c r="HVS291" s="29"/>
      <c r="HVT291" s="29"/>
      <c r="HVU291" s="29"/>
      <c r="HVV291" s="29"/>
      <c r="HVW291" s="29"/>
      <c r="HVX291" s="29"/>
      <c r="HVY291" s="29"/>
      <c r="HVZ291" s="29"/>
      <c r="HWA291" s="29"/>
      <c r="HWB291" s="29"/>
      <c r="HWC291" s="29"/>
      <c r="HWD291" s="29"/>
      <c r="HWE291" s="29"/>
      <c r="HWF291" s="29"/>
      <c r="HWG291" s="29"/>
      <c r="HWH291" s="29"/>
      <c r="HWI291" s="29"/>
      <c r="HWJ291" s="29"/>
      <c r="HWK291" s="29"/>
      <c r="HWL291" s="29"/>
      <c r="HWM291" s="29"/>
      <c r="HWN291" s="29"/>
      <c r="HWO291" s="29"/>
      <c r="HWP291" s="29"/>
      <c r="HWQ291" s="29"/>
      <c r="HWR291" s="29"/>
      <c r="HWS291" s="29"/>
      <c r="HWT291" s="29"/>
      <c r="HWU291" s="29"/>
      <c r="HWV291" s="29"/>
      <c r="HWW291" s="29"/>
      <c r="HWX291" s="29"/>
      <c r="HWY291" s="29"/>
      <c r="HWZ291" s="29"/>
      <c r="HXA291" s="29"/>
      <c r="HXB291" s="29"/>
      <c r="HXC291" s="29"/>
      <c r="HXD291" s="29"/>
      <c r="HXE291" s="29"/>
      <c r="HXF291" s="29"/>
      <c r="HXG291" s="29"/>
      <c r="HXH291" s="29"/>
      <c r="HXI291" s="29"/>
      <c r="HXJ291" s="29"/>
      <c r="HXK291" s="29"/>
      <c r="HXL291" s="29"/>
      <c r="HXM291" s="29"/>
      <c r="HXN291" s="29"/>
      <c r="HXO291" s="29"/>
      <c r="HXP291" s="29"/>
      <c r="HXQ291" s="29"/>
      <c r="HXR291" s="29"/>
      <c r="HXS291" s="29"/>
      <c r="HXT291" s="29"/>
      <c r="HXU291" s="29"/>
      <c r="HXV291" s="29"/>
      <c r="HXW291" s="29"/>
      <c r="HXX291" s="29"/>
      <c r="HXY291" s="29"/>
      <c r="HXZ291" s="29"/>
      <c r="HYA291" s="29"/>
      <c r="HYB291" s="29"/>
      <c r="HYC291" s="29"/>
      <c r="HYD291" s="29"/>
      <c r="HYE291" s="29"/>
      <c r="HYF291" s="29"/>
      <c r="HYG291" s="29"/>
      <c r="HYH291" s="29"/>
      <c r="HYI291" s="29"/>
      <c r="HYJ291" s="29"/>
      <c r="HYK291" s="29"/>
      <c r="HYL291" s="29"/>
      <c r="HYM291" s="29"/>
      <c r="HYN291" s="29"/>
      <c r="HYO291" s="29"/>
      <c r="HYP291" s="29"/>
      <c r="HYQ291" s="29"/>
      <c r="HYR291" s="29"/>
      <c r="HYS291" s="29"/>
      <c r="HYT291" s="29"/>
      <c r="HYU291" s="29"/>
      <c r="HYV291" s="29"/>
      <c r="HYW291" s="29"/>
      <c r="HYX291" s="29"/>
      <c r="HYY291" s="29"/>
      <c r="HYZ291" s="29"/>
      <c r="HZA291" s="29"/>
      <c r="HZB291" s="29"/>
      <c r="HZC291" s="29"/>
      <c r="HZD291" s="29"/>
      <c r="HZE291" s="29"/>
      <c r="HZF291" s="29"/>
      <c r="HZG291" s="29"/>
      <c r="HZH291" s="29"/>
      <c r="HZI291" s="29"/>
      <c r="HZJ291" s="29"/>
      <c r="HZK291" s="29"/>
      <c r="HZL291" s="29"/>
      <c r="HZM291" s="29"/>
      <c r="HZN291" s="29"/>
      <c r="HZO291" s="29"/>
      <c r="HZP291" s="29"/>
      <c r="HZQ291" s="29"/>
      <c r="HZR291" s="29"/>
      <c r="HZS291" s="29"/>
      <c r="HZT291" s="29"/>
      <c r="HZU291" s="29"/>
      <c r="HZV291" s="29"/>
      <c r="HZW291" s="29"/>
      <c r="HZX291" s="29"/>
      <c r="HZY291" s="29"/>
      <c r="HZZ291" s="29"/>
      <c r="IAA291" s="29"/>
      <c r="IAB291" s="29"/>
      <c r="IAC291" s="29"/>
      <c r="IAD291" s="29"/>
      <c r="IAE291" s="29"/>
      <c r="IAF291" s="29"/>
      <c r="IAG291" s="29"/>
      <c r="IAH291" s="29"/>
      <c r="IAI291" s="29"/>
      <c r="IAJ291" s="29"/>
      <c r="IAK291" s="29"/>
      <c r="IAL291" s="29"/>
      <c r="IAM291" s="29"/>
      <c r="IAN291" s="29"/>
      <c r="IAO291" s="29"/>
      <c r="IAP291" s="29"/>
      <c r="IAQ291" s="29"/>
      <c r="IAR291" s="29"/>
      <c r="IAS291" s="29"/>
      <c r="IAT291" s="29"/>
      <c r="IAU291" s="29"/>
      <c r="IAV291" s="29"/>
      <c r="IAW291" s="29"/>
      <c r="IAX291" s="29"/>
      <c r="IAY291" s="29"/>
      <c r="IAZ291" s="29"/>
      <c r="IBA291" s="29"/>
      <c r="IBB291" s="29"/>
      <c r="IBC291" s="29"/>
      <c r="IBD291" s="29"/>
      <c r="IBE291" s="29"/>
      <c r="IBF291" s="29"/>
      <c r="IBG291" s="29"/>
      <c r="IBH291" s="29"/>
      <c r="IBI291" s="29"/>
      <c r="IBJ291" s="29"/>
      <c r="IBK291" s="29"/>
      <c r="IBL291" s="29"/>
      <c r="IBM291" s="29"/>
      <c r="IBN291" s="29"/>
      <c r="IBO291" s="29"/>
      <c r="IBP291" s="29"/>
      <c r="IBQ291" s="29"/>
      <c r="IBR291" s="29"/>
      <c r="IBS291" s="29"/>
      <c r="IBT291" s="29"/>
      <c r="IBU291" s="29"/>
      <c r="IBV291" s="29"/>
      <c r="IBW291" s="29"/>
      <c r="IBX291" s="29"/>
      <c r="IBY291" s="29"/>
      <c r="IBZ291" s="29"/>
      <c r="ICA291" s="29"/>
      <c r="ICB291" s="29"/>
      <c r="ICC291" s="29"/>
      <c r="ICD291" s="29"/>
      <c r="ICE291" s="29"/>
      <c r="ICF291" s="29"/>
      <c r="ICG291" s="29"/>
      <c r="ICH291" s="29"/>
      <c r="ICI291" s="29"/>
      <c r="ICJ291" s="29"/>
      <c r="ICK291" s="29"/>
      <c r="ICL291" s="29"/>
      <c r="ICM291" s="29"/>
      <c r="ICN291" s="29"/>
      <c r="ICO291" s="29"/>
      <c r="ICP291" s="29"/>
      <c r="ICQ291" s="29"/>
      <c r="ICR291" s="29"/>
      <c r="ICS291" s="29"/>
      <c r="ICT291" s="29"/>
      <c r="ICU291" s="29"/>
      <c r="ICV291" s="29"/>
      <c r="ICW291" s="29"/>
      <c r="ICX291" s="29"/>
      <c r="ICY291" s="29"/>
      <c r="ICZ291" s="29"/>
      <c r="IDA291" s="29"/>
      <c r="IDB291" s="29"/>
      <c r="IDC291" s="29"/>
      <c r="IDD291" s="29"/>
      <c r="IDE291" s="29"/>
      <c r="IDF291" s="29"/>
      <c r="IDG291" s="29"/>
      <c r="IDH291" s="29"/>
      <c r="IDI291" s="29"/>
      <c r="IDJ291" s="29"/>
      <c r="IDK291" s="29"/>
      <c r="IDL291" s="29"/>
      <c r="IDM291" s="29"/>
      <c r="IDN291" s="29"/>
      <c r="IDO291" s="29"/>
      <c r="IDP291" s="29"/>
      <c r="IDQ291" s="29"/>
      <c r="IDR291" s="29"/>
      <c r="IDS291" s="29"/>
      <c r="IDT291" s="29"/>
      <c r="IDU291" s="29"/>
      <c r="IDV291" s="29"/>
      <c r="IDW291" s="29"/>
      <c r="IDX291" s="29"/>
      <c r="IDY291" s="29"/>
      <c r="IDZ291" s="29"/>
      <c r="IEA291" s="29"/>
      <c r="IEB291" s="29"/>
      <c r="IEC291" s="29"/>
      <c r="IED291" s="29"/>
      <c r="IEE291" s="29"/>
      <c r="IEF291" s="29"/>
      <c r="IEG291" s="29"/>
      <c r="IEH291" s="29"/>
      <c r="IEI291" s="29"/>
      <c r="IEJ291" s="29"/>
      <c r="IEK291" s="29"/>
      <c r="IEL291" s="29"/>
      <c r="IEM291" s="29"/>
      <c r="IEN291" s="29"/>
      <c r="IEO291" s="29"/>
      <c r="IEP291" s="29"/>
      <c r="IEQ291" s="29"/>
      <c r="IER291" s="29"/>
      <c r="IES291" s="29"/>
      <c r="IET291" s="29"/>
      <c r="IEU291" s="29"/>
      <c r="IEV291" s="29"/>
      <c r="IEW291" s="29"/>
      <c r="IEX291" s="29"/>
      <c r="IEY291" s="29"/>
      <c r="IEZ291" s="29"/>
      <c r="IFA291" s="29"/>
      <c r="IFB291" s="29"/>
      <c r="IFC291" s="29"/>
      <c r="IFD291" s="29"/>
      <c r="IFE291" s="29"/>
      <c r="IFF291" s="29"/>
      <c r="IFG291" s="29"/>
      <c r="IFH291" s="29"/>
      <c r="IFI291" s="29"/>
      <c r="IFJ291" s="29"/>
      <c r="IFK291" s="29"/>
      <c r="IFL291" s="29"/>
      <c r="IFM291" s="29"/>
      <c r="IFN291" s="29"/>
      <c r="IFO291" s="29"/>
      <c r="IFP291" s="29"/>
      <c r="IFQ291" s="29"/>
      <c r="IFR291" s="29"/>
      <c r="IFS291" s="29"/>
      <c r="IFT291" s="29"/>
      <c r="IFU291" s="29"/>
      <c r="IFV291" s="29"/>
      <c r="IFW291" s="29"/>
      <c r="IFX291" s="29"/>
      <c r="IFY291" s="29"/>
      <c r="IFZ291" s="29"/>
      <c r="IGA291" s="29"/>
      <c r="IGB291" s="29"/>
      <c r="IGC291" s="29"/>
      <c r="IGD291" s="29"/>
      <c r="IGE291" s="29"/>
      <c r="IGF291" s="29"/>
      <c r="IGG291" s="29"/>
      <c r="IGH291" s="29"/>
      <c r="IGI291" s="29"/>
      <c r="IGJ291" s="29"/>
      <c r="IGK291" s="29"/>
      <c r="IGL291" s="29"/>
      <c r="IGM291" s="29"/>
      <c r="IGN291" s="29"/>
      <c r="IGO291" s="29"/>
      <c r="IGP291" s="29"/>
      <c r="IGQ291" s="29"/>
      <c r="IGR291" s="29"/>
      <c r="IGS291" s="29"/>
      <c r="IGT291" s="29"/>
      <c r="IGU291" s="29"/>
      <c r="IGV291" s="29"/>
      <c r="IGW291" s="29"/>
      <c r="IGX291" s="29"/>
      <c r="IGY291" s="29"/>
      <c r="IGZ291" s="29"/>
      <c r="IHA291" s="29"/>
      <c r="IHB291" s="29"/>
      <c r="IHC291" s="29"/>
      <c r="IHD291" s="29"/>
      <c r="IHE291" s="29"/>
      <c r="IHF291" s="29"/>
      <c r="IHG291" s="29"/>
      <c r="IHH291" s="29"/>
      <c r="IHI291" s="29"/>
      <c r="IHJ291" s="29"/>
      <c r="IHK291" s="29"/>
      <c r="IHL291" s="29"/>
      <c r="IHM291" s="29"/>
      <c r="IHN291" s="29"/>
      <c r="IHO291" s="29"/>
      <c r="IHP291" s="29"/>
      <c r="IHQ291" s="29"/>
      <c r="IHR291" s="29"/>
      <c r="IHS291" s="29"/>
      <c r="IHT291" s="29"/>
      <c r="IHU291" s="29"/>
      <c r="IHV291" s="29"/>
      <c r="IHW291" s="29"/>
      <c r="IHX291" s="29"/>
      <c r="IHY291" s="29"/>
      <c r="IHZ291" s="29"/>
      <c r="IIA291" s="29"/>
      <c r="IIB291" s="29"/>
      <c r="IIC291" s="29"/>
      <c r="IID291" s="29"/>
      <c r="IIE291" s="29"/>
      <c r="IIF291" s="29"/>
      <c r="IIG291" s="29"/>
      <c r="IIH291" s="29"/>
      <c r="III291" s="29"/>
      <c r="IIJ291" s="29"/>
      <c r="IIK291" s="29"/>
      <c r="IIL291" s="29"/>
      <c r="IIM291" s="29"/>
      <c r="IIN291" s="29"/>
      <c r="IIO291" s="29"/>
      <c r="IIP291" s="29"/>
      <c r="IIQ291" s="29"/>
      <c r="IIR291" s="29"/>
      <c r="IIS291" s="29"/>
      <c r="IIT291" s="29"/>
      <c r="IIU291" s="29"/>
      <c r="IIV291" s="29"/>
      <c r="IIW291" s="29"/>
      <c r="IIX291" s="29"/>
      <c r="IIY291" s="29"/>
      <c r="IIZ291" s="29"/>
      <c r="IJA291" s="29"/>
      <c r="IJB291" s="29"/>
      <c r="IJC291" s="29"/>
      <c r="IJD291" s="29"/>
      <c r="IJE291" s="29"/>
      <c r="IJF291" s="29"/>
      <c r="IJG291" s="29"/>
      <c r="IJH291" s="29"/>
      <c r="IJI291" s="29"/>
      <c r="IJJ291" s="29"/>
      <c r="IJK291" s="29"/>
      <c r="IJL291" s="29"/>
      <c r="IJM291" s="29"/>
      <c r="IJN291" s="29"/>
      <c r="IJO291" s="29"/>
      <c r="IJP291" s="29"/>
      <c r="IJQ291" s="29"/>
      <c r="IJR291" s="29"/>
      <c r="IJS291" s="29"/>
      <c r="IJT291" s="29"/>
      <c r="IJU291" s="29"/>
      <c r="IJV291" s="29"/>
      <c r="IJW291" s="29"/>
      <c r="IJX291" s="29"/>
      <c r="IJY291" s="29"/>
      <c r="IJZ291" s="29"/>
      <c r="IKA291" s="29"/>
      <c r="IKB291" s="29"/>
      <c r="IKC291" s="29"/>
      <c r="IKD291" s="29"/>
      <c r="IKE291" s="29"/>
      <c r="IKF291" s="29"/>
      <c r="IKG291" s="29"/>
      <c r="IKH291" s="29"/>
      <c r="IKI291" s="29"/>
      <c r="IKJ291" s="29"/>
      <c r="IKK291" s="29"/>
      <c r="IKL291" s="29"/>
      <c r="IKM291" s="29"/>
      <c r="IKN291" s="29"/>
      <c r="IKO291" s="29"/>
      <c r="IKP291" s="29"/>
      <c r="IKQ291" s="29"/>
      <c r="IKR291" s="29"/>
      <c r="IKS291" s="29"/>
      <c r="IKT291" s="29"/>
      <c r="IKU291" s="29"/>
      <c r="IKV291" s="29"/>
      <c r="IKW291" s="29"/>
      <c r="IKX291" s="29"/>
      <c r="IKY291" s="29"/>
      <c r="IKZ291" s="29"/>
      <c r="ILA291" s="29"/>
      <c r="ILB291" s="29"/>
      <c r="ILC291" s="29"/>
      <c r="ILD291" s="29"/>
      <c r="ILE291" s="29"/>
      <c r="ILF291" s="29"/>
      <c r="ILG291" s="29"/>
      <c r="ILH291" s="29"/>
      <c r="ILI291" s="29"/>
      <c r="ILJ291" s="29"/>
      <c r="ILK291" s="29"/>
      <c r="ILL291" s="29"/>
      <c r="ILM291" s="29"/>
      <c r="ILN291" s="29"/>
      <c r="ILO291" s="29"/>
      <c r="ILP291" s="29"/>
      <c r="ILQ291" s="29"/>
      <c r="ILR291" s="29"/>
      <c r="ILS291" s="29"/>
      <c r="ILT291" s="29"/>
      <c r="ILU291" s="29"/>
      <c r="ILV291" s="29"/>
      <c r="ILW291" s="29"/>
      <c r="ILX291" s="29"/>
      <c r="ILY291" s="29"/>
      <c r="ILZ291" s="29"/>
      <c r="IMA291" s="29"/>
      <c r="IMB291" s="29"/>
      <c r="IMC291" s="29"/>
      <c r="IMD291" s="29"/>
      <c r="IME291" s="29"/>
      <c r="IMF291" s="29"/>
      <c r="IMG291" s="29"/>
      <c r="IMH291" s="29"/>
      <c r="IMI291" s="29"/>
      <c r="IMJ291" s="29"/>
      <c r="IMK291" s="29"/>
      <c r="IML291" s="29"/>
      <c r="IMM291" s="29"/>
      <c r="IMN291" s="29"/>
      <c r="IMO291" s="29"/>
      <c r="IMP291" s="29"/>
      <c r="IMQ291" s="29"/>
      <c r="IMR291" s="29"/>
      <c r="IMS291" s="29"/>
      <c r="IMT291" s="29"/>
      <c r="IMU291" s="29"/>
      <c r="IMV291" s="29"/>
      <c r="IMW291" s="29"/>
      <c r="IMX291" s="29"/>
      <c r="IMY291" s="29"/>
      <c r="IMZ291" s="29"/>
      <c r="INA291" s="29"/>
      <c r="INB291" s="29"/>
      <c r="INC291" s="29"/>
      <c r="IND291" s="29"/>
      <c r="INE291" s="29"/>
      <c r="INF291" s="29"/>
      <c r="ING291" s="29"/>
      <c r="INH291" s="29"/>
      <c r="INI291" s="29"/>
      <c r="INJ291" s="29"/>
      <c r="INK291" s="29"/>
      <c r="INL291" s="29"/>
      <c r="INM291" s="29"/>
      <c r="INN291" s="29"/>
      <c r="INO291" s="29"/>
      <c r="INP291" s="29"/>
      <c r="INQ291" s="29"/>
      <c r="INR291" s="29"/>
      <c r="INS291" s="29"/>
      <c r="INT291" s="29"/>
      <c r="INU291" s="29"/>
      <c r="INV291" s="29"/>
      <c r="INW291" s="29"/>
      <c r="INX291" s="29"/>
      <c r="INY291" s="29"/>
      <c r="INZ291" s="29"/>
      <c r="IOA291" s="29"/>
      <c r="IOB291" s="29"/>
      <c r="IOC291" s="29"/>
      <c r="IOD291" s="29"/>
      <c r="IOE291" s="29"/>
      <c r="IOF291" s="29"/>
      <c r="IOG291" s="29"/>
      <c r="IOH291" s="29"/>
      <c r="IOI291" s="29"/>
      <c r="IOJ291" s="29"/>
      <c r="IOK291" s="29"/>
      <c r="IOL291" s="29"/>
      <c r="IOM291" s="29"/>
      <c r="ION291" s="29"/>
      <c r="IOO291" s="29"/>
      <c r="IOP291" s="29"/>
      <c r="IOQ291" s="29"/>
      <c r="IOR291" s="29"/>
      <c r="IOS291" s="29"/>
      <c r="IOT291" s="29"/>
      <c r="IOU291" s="29"/>
      <c r="IOV291" s="29"/>
      <c r="IOW291" s="29"/>
      <c r="IOX291" s="29"/>
      <c r="IOY291" s="29"/>
      <c r="IOZ291" s="29"/>
      <c r="IPA291" s="29"/>
      <c r="IPB291" s="29"/>
      <c r="IPC291" s="29"/>
      <c r="IPD291" s="29"/>
      <c r="IPE291" s="29"/>
      <c r="IPF291" s="29"/>
      <c r="IPG291" s="29"/>
      <c r="IPH291" s="29"/>
      <c r="IPI291" s="29"/>
      <c r="IPJ291" s="29"/>
      <c r="IPK291" s="29"/>
      <c r="IPL291" s="29"/>
      <c r="IPM291" s="29"/>
      <c r="IPN291" s="29"/>
      <c r="IPO291" s="29"/>
      <c r="IPP291" s="29"/>
      <c r="IPQ291" s="29"/>
      <c r="IPR291" s="29"/>
      <c r="IPS291" s="29"/>
      <c r="IPT291" s="29"/>
      <c r="IPU291" s="29"/>
      <c r="IPV291" s="29"/>
      <c r="IPW291" s="29"/>
      <c r="IPX291" s="29"/>
      <c r="IPY291" s="29"/>
      <c r="IPZ291" s="29"/>
      <c r="IQA291" s="29"/>
      <c r="IQB291" s="29"/>
      <c r="IQC291" s="29"/>
      <c r="IQD291" s="29"/>
      <c r="IQE291" s="29"/>
      <c r="IQF291" s="29"/>
      <c r="IQG291" s="29"/>
      <c r="IQH291" s="29"/>
      <c r="IQI291" s="29"/>
      <c r="IQJ291" s="29"/>
      <c r="IQK291" s="29"/>
      <c r="IQL291" s="29"/>
      <c r="IQM291" s="29"/>
      <c r="IQN291" s="29"/>
      <c r="IQO291" s="29"/>
      <c r="IQP291" s="29"/>
      <c r="IQQ291" s="29"/>
      <c r="IQR291" s="29"/>
      <c r="IQS291" s="29"/>
      <c r="IQT291" s="29"/>
      <c r="IQU291" s="29"/>
      <c r="IQV291" s="29"/>
      <c r="IQW291" s="29"/>
      <c r="IQX291" s="29"/>
      <c r="IQY291" s="29"/>
      <c r="IQZ291" s="29"/>
      <c r="IRA291" s="29"/>
      <c r="IRB291" s="29"/>
      <c r="IRC291" s="29"/>
      <c r="IRD291" s="29"/>
      <c r="IRE291" s="29"/>
      <c r="IRF291" s="29"/>
      <c r="IRG291" s="29"/>
      <c r="IRH291" s="29"/>
      <c r="IRI291" s="29"/>
      <c r="IRJ291" s="29"/>
      <c r="IRK291" s="29"/>
      <c r="IRL291" s="29"/>
      <c r="IRM291" s="29"/>
      <c r="IRN291" s="29"/>
      <c r="IRO291" s="29"/>
      <c r="IRP291" s="29"/>
      <c r="IRQ291" s="29"/>
      <c r="IRR291" s="29"/>
      <c r="IRS291" s="29"/>
      <c r="IRT291" s="29"/>
      <c r="IRU291" s="29"/>
      <c r="IRV291" s="29"/>
      <c r="IRW291" s="29"/>
      <c r="IRX291" s="29"/>
      <c r="IRY291" s="29"/>
      <c r="IRZ291" s="29"/>
      <c r="ISA291" s="29"/>
      <c r="ISB291" s="29"/>
      <c r="ISC291" s="29"/>
      <c r="ISD291" s="29"/>
      <c r="ISE291" s="29"/>
      <c r="ISF291" s="29"/>
      <c r="ISG291" s="29"/>
      <c r="ISH291" s="29"/>
      <c r="ISI291" s="29"/>
      <c r="ISJ291" s="29"/>
      <c r="ISK291" s="29"/>
      <c r="ISL291" s="29"/>
      <c r="ISM291" s="29"/>
      <c r="ISN291" s="29"/>
      <c r="ISO291" s="29"/>
      <c r="ISP291" s="29"/>
      <c r="ISQ291" s="29"/>
      <c r="ISR291" s="29"/>
      <c r="ISS291" s="29"/>
      <c r="IST291" s="29"/>
      <c r="ISU291" s="29"/>
      <c r="ISV291" s="29"/>
      <c r="ISW291" s="29"/>
      <c r="ISX291" s="29"/>
      <c r="ISY291" s="29"/>
      <c r="ISZ291" s="29"/>
      <c r="ITA291" s="29"/>
      <c r="ITB291" s="29"/>
      <c r="ITC291" s="29"/>
      <c r="ITD291" s="29"/>
      <c r="ITE291" s="29"/>
      <c r="ITF291" s="29"/>
      <c r="ITG291" s="29"/>
      <c r="ITH291" s="29"/>
      <c r="ITI291" s="29"/>
      <c r="ITJ291" s="29"/>
      <c r="ITK291" s="29"/>
      <c r="ITL291" s="29"/>
      <c r="ITM291" s="29"/>
      <c r="ITN291" s="29"/>
      <c r="ITO291" s="29"/>
      <c r="ITP291" s="29"/>
      <c r="ITQ291" s="29"/>
      <c r="ITR291" s="29"/>
      <c r="ITS291" s="29"/>
      <c r="ITT291" s="29"/>
      <c r="ITU291" s="29"/>
      <c r="ITV291" s="29"/>
      <c r="ITW291" s="29"/>
      <c r="ITX291" s="29"/>
      <c r="ITY291" s="29"/>
      <c r="ITZ291" s="29"/>
      <c r="IUA291" s="29"/>
      <c r="IUB291" s="29"/>
      <c r="IUC291" s="29"/>
      <c r="IUD291" s="29"/>
      <c r="IUE291" s="29"/>
      <c r="IUF291" s="29"/>
      <c r="IUG291" s="29"/>
      <c r="IUH291" s="29"/>
      <c r="IUI291" s="29"/>
      <c r="IUJ291" s="29"/>
      <c r="IUK291" s="29"/>
      <c r="IUL291" s="29"/>
      <c r="IUM291" s="29"/>
      <c r="IUN291" s="29"/>
      <c r="IUO291" s="29"/>
      <c r="IUP291" s="29"/>
      <c r="IUQ291" s="29"/>
      <c r="IUR291" s="29"/>
      <c r="IUS291" s="29"/>
      <c r="IUT291" s="29"/>
      <c r="IUU291" s="29"/>
      <c r="IUV291" s="29"/>
      <c r="IUW291" s="29"/>
      <c r="IUX291" s="29"/>
      <c r="IUY291" s="29"/>
      <c r="IUZ291" s="29"/>
      <c r="IVA291" s="29"/>
      <c r="IVB291" s="29"/>
      <c r="IVC291" s="29"/>
      <c r="IVD291" s="29"/>
      <c r="IVE291" s="29"/>
      <c r="IVF291" s="29"/>
      <c r="IVG291" s="29"/>
      <c r="IVH291" s="29"/>
      <c r="IVI291" s="29"/>
      <c r="IVJ291" s="29"/>
      <c r="IVK291" s="29"/>
      <c r="IVL291" s="29"/>
      <c r="IVM291" s="29"/>
      <c r="IVN291" s="29"/>
      <c r="IVO291" s="29"/>
      <c r="IVP291" s="29"/>
      <c r="IVQ291" s="29"/>
      <c r="IVR291" s="29"/>
      <c r="IVS291" s="29"/>
      <c r="IVT291" s="29"/>
      <c r="IVU291" s="29"/>
      <c r="IVV291" s="29"/>
      <c r="IVW291" s="29"/>
      <c r="IVX291" s="29"/>
      <c r="IVY291" s="29"/>
      <c r="IVZ291" s="29"/>
      <c r="IWA291" s="29"/>
      <c r="IWB291" s="29"/>
      <c r="IWC291" s="29"/>
      <c r="IWD291" s="29"/>
      <c r="IWE291" s="29"/>
      <c r="IWF291" s="29"/>
      <c r="IWG291" s="29"/>
      <c r="IWH291" s="29"/>
      <c r="IWI291" s="29"/>
      <c r="IWJ291" s="29"/>
      <c r="IWK291" s="29"/>
      <c r="IWL291" s="29"/>
      <c r="IWM291" s="29"/>
      <c r="IWN291" s="29"/>
      <c r="IWO291" s="29"/>
      <c r="IWP291" s="29"/>
      <c r="IWQ291" s="29"/>
      <c r="IWR291" s="29"/>
      <c r="IWS291" s="29"/>
      <c r="IWT291" s="29"/>
      <c r="IWU291" s="29"/>
      <c r="IWV291" s="29"/>
      <c r="IWW291" s="29"/>
      <c r="IWX291" s="29"/>
      <c r="IWY291" s="29"/>
      <c r="IWZ291" s="29"/>
      <c r="IXA291" s="29"/>
      <c r="IXB291" s="29"/>
      <c r="IXC291" s="29"/>
      <c r="IXD291" s="29"/>
      <c r="IXE291" s="29"/>
      <c r="IXF291" s="29"/>
      <c r="IXG291" s="29"/>
      <c r="IXH291" s="29"/>
      <c r="IXI291" s="29"/>
      <c r="IXJ291" s="29"/>
      <c r="IXK291" s="29"/>
      <c r="IXL291" s="29"/>
      <c r="IXM291" s="29"/>
      <c r="IXN291" s="29"/>
      <c r="IXO291" s="29"/>
      <c r="IXP291" s="29"/>
      <c r="IXQ291" s="29"/>
      <c r="IXR291" s="29"/>
      <c r="IXS291" s="29"/>
      <c r="IXT291" s="29"/>
      <c r="IXU291" s="29"/>
      <c r="IXV291" s="29"/>
      <c r="IXW291" s="29"/>
      <c r="IXX291" s="29"/>
      <c r="IXY291" s="29"/>
      <c r="IXZ291" s="29"/>
      <c r="IYA291" s="29"/>
      <c r="IYB291" s="29"/>
      <c r="IYC291" s="29"/>
      <c r="IYD291" s="29"/>
      <c r="IYE291" s="29"/>
      <c r="IYF291" s="29"/>
      <c r="IYG291" s="29"/>
      <c r="IYH291" s="29"/>
      <c r="IYI291" s="29"/>
      <c r="IYJ291" s="29"/>
      <c r="IYK291" s="29"/>
      <c r="IYL291" s="29"/>
      <c r="IYM291" s="29"/>
      <c r="IYN291" s="29"/>
      <c r="IYO291" s="29"/>
      <c r="IYP291" s="29"/>
      <c r="IYQ291" s="29"/>
      <c r="IYR291" s="29"/>
      <c r="IYS291" s="29"/>
      <c r="IYT291" s="29"/>
      <c r="IYU291" s="29"/>
      <c r="IYV291" s="29"/>
      <c r="IYW291" s="29"/>
      <c r="IYX291" s="29"/>
      <c r="IYY291" s="29"/>
      <c r="IYZ291" s="29"/>
      <c r="IZA291" s="29"/>
      <c r="IZB291" s="29"/>
      <c r="IZC291" s="29"/>
      <c r="IZD291" s="29"/>
      <c r="IZE291" s="29"/>
      <c r="IZF291" s="29"/>
      <c r="IZG291" s="29"/>
      <c r="IZH291" s="29"/>
      <c r="IZI291" s="29"/>
      <c r="IZJ291" s="29"/>
      <c r="IZK291" s="29"/>
      <c r="IZL291" s="29"/>
      <c r="IZM291" s="29"/>
      <c r="IZN291" s="29"/>
      <c r="IZO291" s="29"/>
      <c r="IZP291" s="29"/>
      <c r="IZQ291" s="29"/>
      <c r="IZR291" s="29"/>
      <c r="IZS291" s="29"/>
      <c r="IZT291" s="29"/>
      <c r="IZU291" s="29"/>
      <c r="IZV291" s="29"/>
      <c r="IZW291" s="29"/>
      <c r="IZX291" s="29"/>
      <c r="IZY291" s="29"/>
      <c r="IZZ291" s="29"/>
      <c r="JAA291" s="29"/>
      <c r="JAB291" s="29"/>
      <c r="JAC291" s="29"/>
      <c r="JAD291" s="29"/>
      <c r="JAE291" s="29"/>
      <c r="JAF291" s="29"/>
      <c r="JAG291" s="29"/>
      <c r="JAH291" s="29"/>
      <c r="JAI291" s="29"/>
      <c r="JAJ291" s="29"/>
      <c r="JAK291" s="29"/>
      <c r="JAL291" s="29"/>
      <c r="JAM291" s="29"/>
      <c r="JAN291" s="29"/>
      <c r="JAO291" s="29"/>
      <c r="JAP291" s="29"/>
      <c r="JAQ291" s="29"/>
      <c r="JAR291" s="29"/>
      <c r="JAS291" s="29"/>
      <c r="JAT291" s="29"/>
      <c r="JAU291" s="29"/>
      <c r="JAV291" s="29"/>
      <c r="JAW291" s="29"/>
      <c r="JAX291" s="29"/>
      <c r="JAY291" s="29"/>
      <c r="JAZ291" s="29"/>
      <c r="JBA291" s="29"/>
      <c r="JBB291" s="29"/>
      <c r="JBC291" s="29"/>
      <c r="JBD291" s="29"/>
      <c r="JBE291" s="29"/>
      <c r="JBF291" s="29"/>
      <c r="JBG291" s="29"/>
      <c r="JBH291" s="29"/>
      <c r="JBI291" s="29"/>
      <c r="JBJ291" s="29"/>
      <c r="JBK291" s="29"/>
      <c r="JBL291" s="29"/>
      <c r="JBM291" s="29"/>
      <c r="JBN291" s="29"/>
      <c r="JBO291" s="29"/>
      <c r="JBP291" s="29"/>
      <c r="JBQ291" s="29"/>
      <c r="JBR291" s="29"/>
      <c r="JBS291" s="29"/>
      <c r="JBT291" s="29"/>
      <c r="JBU291" s="29"/>
      <c r="JBV291" s="29"/>
      <c r="JBW291" s="29"/>
      <c r="JBX291" s="29"/>
      <c r="JBY291" s="29"/>
      <c r="JBZ291" s="29"/>
      <c r="JCA291" s="29"/>
      <c r="JCB291" s="29"/>
      <c r="JCC291" s="29"/>
      <c r="JCD291" s="29"/>
      <c r="JCE291" s="29"/>
      <c r="JCF291" s="29"/>
      <c r="JCG291" s="29"/>
      <c r="JCH291" s="29"/>
      <c r="JCI291" s="29"/>
      <c r="JCJ291" s="29"/>
      <c r="JCK291" s="29"/>
      <c r="JCL291" s="29"/>
      <c r="JCM291" s="29"/>
      <c r="JCN291" s="29"/>
      <c r="JCO291" s="29"/>
      <c r="JCP291" s="29"/>
      <c r="JCQ291" s="29"/>
      <c r="JCR291" s="29"/>
      <c r="JCS291" s="29"/>
      <c r="JCT291" s="29"/>
      <c r="JCU291" s="29"/>
      <c r="JCV291" s="29"/>
      <c r="JCW291" s="29"/>
      <c r="JCX291" s="29"/>
      <c r="JCY291" s="29"/>
      <c r="JCZ291" s="29"/>
      <c r="JDA291" s="29"/>
      <c r="JDB291" s="29"/>
      <c r="JDC291" s="29"/>
      <c r="JDD291" s="29"/>
      <c r="JDE291" s="29"/>
      <c r="JDF291" s="29"/>
      <c r="JDG291" s="29"/>
      <c r="JDH291" s="29"/>
      <c r="JDI291" s="29"/>
      <c r="JDJ291" s="29"/>
      <c r="JDK291" s="29"/>
      <c r="JDL291" s="29"/>
      <c r="JDM291" s="29"/>
      <c r="JDN291" s="29"/>
      <c r="JDO291" s="29"/>
      <c r="JDP291" s="29"/>
      <c r="JDQ291" s="29"/>
      <c r="JDR291" s="29"/>
      <c r="JDS291" s="29"/>
      <c r="JDT291" s="29"/>
      <c r="JDU291" s="29"/>
      <c r="JDV291" s="29"/>
      <c r="JDW291" s="29"/>
      <c r="JDX291" s="29"/>
      <c r="JDY291" s="29"/>
      <c r="JDZ291" s="29"/>
      <c r="JEA291" s="29"/>
      <c r="JEB291" s="29"/>
      <c r="JEC291" s="29"/>
      <c r="JED291" s="29"/>
      <c r="JEE291" s="29"/>
      <c r="JEF291" s="29"/>
      <c r="JEG291" s="29"/>
      <c r="JEH291" s="29"/>
      <c r="JEI291" s="29"/>
      <c r="JEJ291" s="29"/>
      <c r="JEK291" s="29"/>
      <c r="JEL291" s="29"/>
      <c r="JEM291" s="29"/>
      <c r="JEN291" s="29"/>
      <c r="JEO291" s="29"/>
      <c r="JEP291" s="29"/>
      <c r="JEQ291" s="29"/>
      <c r="JER291" s="29"/>
      <c r="JES291" s="29"/>
      <c r="JET291" s="29"/>
      <c r="JEU291" s="29"/>
      <c r="JEV291" s="29"/>
      <c r="JEW291" s="29"/>
      <c r="JEX291" s="29"/>
      <c r="JEY291" s="29"/>
      <c r="JEZ291" s="29"/>
      <c r="JFA291" s="29"/>
      <c r="JFB291" s="29"/>
      <c r="JFC291" s="29"/>
      <c r="JFD291" s="29"/>
      <c r="JFE291" s="29"/>
      <c r="JFF291" s="29"/>
      <c r="JFG291" s="29"/>
      <c r="JFH291" s="29"/>
      <c r="JFI291" s="29"/>
      <c r="JFJ291" s="29"/>
      <c r="JFK291" s="29"/>
      <c r="JFL291" s="29"/>
      <c r="JFM291" s="29"/>
      <c r="JFN291" s="29"/>
      <c r="JFO291" s="29"/>
      <c r="JFP291" s="29"/>
      <c r="JFQ291" s="29"/>
      <c r="JFR291" s="29"/>
      <c r="JFS291" s="29"/>
      <c r="JFT291" s="29"/>
      <c r="JFU291" s="29"/>
      <c r="JFV291" s="29"/>
      <c r="JFW291" s="29"/>
      <c r="JFX291" s="29"/>
      <c r="JFY291" s="29"/>
      <c r="JFZ291" s="29"/>
      <c r="JGA291" s="29"/>
      <c r="JGB291" s="29"/>
      <c r="JGC291" s="29"/>
      <c r="JGD291" s="29"/>
      <c r="JGE291" s="29"/>
      <c r="JGF291" s="29"/>
      <c r="JGG291" s="29"/>
      <c r="JGH291" s="29"/>
      <c r="JGI291" s="29"/>
      <c r="JGJ291" s="29"/>
      <c r="JGK291" s="29"/>
      <c r="JGL291" s="29"/>
      <c r="JGM291" s="29"/>
      <c r="JGN291" s="29"/>
      <c r="JGO291" s="29"/>
      <c r="JGP291" s="29"/>
      <c r="JGQ291" s="29"/>
      <c r="JGR291" s="29"/>
      <c r="JGS291" s="29"/>
      <c r="JGT291" s="29"/>
      <c r="JGU291" s="29"/>
      <c r="JGV291" s="29"/>
      <c r="JGW291" s="29"/>
      <c r="JGX291" s="29"/>
      <c r="JGY291" s="29"/>
      <c r="JGZ291" s="29"/>
      <c r="JHA291" s="29"/>
      <c r="JHB291" s="29"/>
      <c r="JHC291" s="29"/>
      <c r="JHD291" s="29"/>
      <c r="JHE291" s="29"/>
      <c r="JHF291" s="29"/>
      <c r="JHG291" s="29"/>
      <c r="JHH291" s="29"/>
      <c r="JHI291" s="29"/>
      <c r="JHJ291" s="29"/>
      <c r="JHK291" s="29"/>
      <c r="JHL291" s="29"/>
      <c r="JHM291" s="29"/>
      <c r="JHN291" s="29"/>
      <c r="JHO291" s="29"/>
      <c r="JHP291" s="29"/>
      <c r="JHQ291" s="29"/>
      <c r="JHR291" s="29"/>
      <c r="JHS291" s="29"/>
      <c r="JHT291" s="29"/>
      <c r="JHU291" s="29"/>
      <c r="JHV291" s="29"/>
      <c r="JHW291" s="29"/>
      <c r="JHX291" s="29"/>
      <c r="JHY291" s="29"/>
      <c r="JHZ291" s="29"/>
      <c r="JIA291" s="29"/>
      <c r="JIB291" s="29"/>
      <c r="JIC291" s="29"/>
      <c r="JID291" s="29"/>
      <c r="JIE291" s="29"/>
      <c r="JIF291" s="29"/>
      <c r="JIG291" s="29"/>
      <c r="JIH291" s="29"/>
      <c r="JII291" s="29"/>
      <c r="JIJ291" s="29"/>
      <c r="JIK291" s="29"/>
      <c r="JIL291" s="29"/>
      <c r="JIM291" s="29"/>
      <c r="JIN291" s="29"/>
      <c r="JIO291" s="29"/>
      <c r="JIP291" s="29"/>
      <c r="JIQ291" s="29"/>
      <c r="JIR291" s="29"/>
      <c r="JIS291" s="29"/>
      <c r="JIT291" s="29"/>
      <c r="JIU291" s="29"/>
      <c r="JIV291" s="29"/>
      <c r="JIW291" s="29"/>
      <c r="JIX291" s="29"/>
      <c r="JIY291" s="29"/>
      <c r="JIZ291" s="29"/>
      <c r="JJA291" s="29"/>
      <c r="JJB291" s="29"/>
      <c r="JJC291" s="29"/>
      <c r="JJD291" s="29"/>
      <c r="JJE291" s="29"/>
      <c r="JJF291" s="29"/>
      <c r="JJG291" s="29"/>
      <c r="JJH291" s="29"/>
      <c r="JJI291" s="29"/>
      <c r="JJJ291" s="29"/>
      <c r="JJK291" s="29"/>
      <c r="JJL291" s="29"/>
      <c r="JJM291" s="29"/>
      <c r="JJN291" s="29"/>
      <c r="JJO291" s="29"/>
      <c r="JJP291" s="29"/>
      <c r="JJQ291" s="29"/>
      <c r="JJR291" s="29"/>
      <c r="JJS291" s="29"/>
      <c r="JJT291" s="29"/>
      <c r="JJU291" s="29"/>
      <c r="JJV291" s="29"/>
      <c r="JJW291" s="29"/>
      <c r="JJX291" s="29"/>
      <c r="JJY291" s="29"/>
      <c r="JJZ291" s="29"/>
      <c r="JKA291" s="29"/>
      <c r="JKB291" s="29"/>
      <c r="JKC291" s="29"/>
      <c r="JKD291" s="29"/>
      <c r="JKE291" s="29"/>
      <c r="JKF291" s="29"/>
      <c r="JKG291" s="29"/>
      <c r="JKH291" s="29"/>
      <c r="JKI291" s="29"/>
      <c r="JKJ291" s="29"/>
      <c r="JKK291" s="29"/>
      <c r="JKL291" s="29"/>
      <c r="JKM291" s="29"/>
      <c r="JKN291" s="29"/>
      <c r="JKO291" s="29"/>
      <c r="JKP291" s="29"/>
      <c r="JKQ291" s="29"/>
      <c r="JKR291" s="29"/>
      <c r="JKS291" s="29"/>
      <c r="JKT291" s="29"/>
      <c r="JKU291" s="29"/>
      <c r="JKV291" s="29"/>
      <c r="JKW291" s="29"/>
      <c r="JKX291" s="29"/>
      <c r="JKY291" s="29"/>
      <c r="JKZ291" s="29"/>
      <c r="JLA291" s="29"/>
      <c r="JLB291" s="29"/>
      <c r="JLC291" s="29"/>
      <c r="JLD291" s="29"/>
      <c r="JLE291" s="29"/>
      <c r="JLF291" s="29"/>
      <c r="JLG291" s="29"/>
      <c r="JLH291" s="29"/>
      <c r="JLI291" s="29"/>
      <c r="JLJ291" s="29"/>
      <c r="JLK291" s="29"/>
      <c r="JLL291" s="29"/>
      <c r="JLM291" s="29"/>
      <c r="JLN291" s="29"/>
      <c r="JLO291" s="29"/>
      <c r="JLP291" s="29"/>
      <c r="JLQ291" s="29"/>
      <c r="JLR291" s="29"/>
      <c r="JLS291" s="29"/>
      <c r="JLT291" s="29"/>
      <c r="JLU291" s="29"/>
      <c r="JLV291" s="29"/>
      <c r="JLW291" s="29"/>
      <c r="JLX291" s="29"/>
      <c r="JLY291" s="29"/>
      <c r="JLZ291" s="29"/>
      <c r="JMA291" s="29"/>
      <c r="JMB291" s="29"/>
      <c r="JMC291" s="29"/>
      <c r="JMD291" s="29"/>
      <c r="JME291" s="29"/>
      <c r="JMF291" s="29"/>
      <c r="JMG291" s="29"/>
      <c r="JMH291" s="29"/>
      <c r="JMI291" s="29"/>
      <c r="JMJ291" s="29"/>
      <c r="JMK291" s="29"/>
      <c r="JML291" s="29"/>
      <c r="JMM291" s="29"/>
      <c r="JMN291" s="29"/>
      <c r="JMO291" s="29"/>
      <c r="JMP291" s="29"/>
      <c r="JMQ291" s="29"/>
      <c r="JMR291" s="29"/>
      <c r="JMS291" s="29"/>
      <c r="JMT291" s="29"/>
      <c r="JMU291" s="29"/>
      <c r="JMV291" s="29"/>
      <c r="JMW291" s="29"/>
      <c r="JMX291" s="29"/>
      <c r="JMY291" s="29"/>
      <c r="JMZ291" s="29"/>
      <c r="JNA291" s="29"/>
      <c r="JNB291" s="29"/>
      <c r="JNC291" s="29"/>
      <c r="JND291" s="29"/>
      <c r="JNE291" s="29"/>
      <c r="JNF291" s="29"/>
      <c r="JNG291" s="29"/>
      <c r="JNH291" s="29"/>
      <c r="JNI291" s="29"/>
      <c r="JNJ291" s="29"/>
      <c r="JNK291" s="29"/>
      <c r="JNL291" s="29"/>
      <c r="JNM291" s="29"/>
      <c r="JNN291" s="29"/>
      <c r="JNO291" s="29"/>
      <c r="JNP291" s="29"/>
      <c r="JNQ291" s="29"/>
      <c r="JNR291" s="29"/>
      <c r="JNS291" s="29"/>
      <c r="JNT291" s="29"/>
      <c r="JNU291" s="29"/>
      <c r="JNV291" s="29"/>
      <c r="JNW291" s="29"/>
      <c r="JNX291" s="29"/>
      <c r="JNY291" s="29"/>
      <c r="JNZ291" s="29"/>
      <c r="JOA291" s="29"/>
      <c r="JOB291" s="29"/>
      <c r="JOC291" s="29"/>
      <c r="JOD291" s="29"/>
      <c r="JOE291" s="29"/>
      <c r="JOF291" s="29"/>
      <c r="JOG291" s="29"/>
      <c r="JOH291" s="29"/>
      <c r="JOI291" s="29"/>
      <c r="JOJ291" s="29"/>
      <c r="JOK291" s="29"/>
      <c r="JOL291" s="29"/>
      <c r="JOM291" s="29"/>
      <c r="JON291" s="29"/>
      <c r="JOO291" s="29"/>
      <c r="JOP291" s="29"/>
      <c r="JOQ291" s="29"/>
      <c r="JOR291" s="29"/>
      <c r="JOS291" s="29"/>
      <c r="JOT291" s="29"/>
      <c r="JOU291" s="29"/>
      <c r="JOV291" s="29"/>
      <c r="JOW291" s="29"/>
      <c r="JOX291" s="29"/>
      <c r="JOY291" s="29"/>
      <c r="JOZ291" s="29"/>
      <c r="JPA291" s="29"/>
      <c r="JPB291" s="29"/>
      <c r="JPC291" s="29"/>
      <c r="JPD291" s="29"/>
      <c r="JPE291" s="29"/>
      <c r="JPF291" s="29"/>
      <c r="JPG291" s="29"/>
      <c r="JPH291" s="29"/>
      <c r="JPI291" s="29"/>
      <c r="JPJ291" s="29"/>
      <c r="JPK291" s="29"/>
      <c r="JPL291" s="29"/>
      <c r="JPM291" s="29"/>
      <c r="JPN291" s="29"/>
      <c r="JPO291" s="29"/>
      <c r="JPP291" s="29"/>
      <c r="JPQ291" s="29"/>
      <c r="JPR291" s="29"/>
      <c r="JPS291" s="29"/>
      <c r="JPT291" s="29"/>
      <c r="JPU291" s="29"/>
      <c r="JPV291" s="29"/>
      <c r="JPW291" s="29"/>
      <c r="JPX291" s="29"/>
      <c r="JPY291" s="29"/>
      <c r="JPZ291" s="29"/>
      <c r="JQA291" s="29"/>
      <c r="JQB291" s="29"/>
      <c r="JQC291" s="29"/>
      <c r="JQD291" s="29"/>
      <c r="JQE291" s="29"/>
      <c r="JQF291" s="29"/>
      <c r="JQG291" s="29"/>
      <c r="JQH291" s="29"/>
      <c r="JQI291" s="29"/>
      <c r="JQJ291" s="29"/>
      <c r="JQK291" s="29"/>
      <c r="JQL291" s="29"/>
      <c r="JQM291" s="29"/>
      <c r="JQN291" s="29"/>
      <c r="JQO291" s="29"/>
      <c r="JQP291" s="29"/>
      <c r="JQQ291" s="29"/>
      <c r="JQR291" s="29"/>
      <c r="JQS291" s="29"/>
      <c r="JQT291" s="29"/>
      <c r="JQU291" s="29"/>
      <c r="JQV291" s="29"/>
      <c r="JQW291" s="29"/>
      <c r="JQX291" s="29"/>
      <c r="JQY291" s="29"/>
      <c r="JQZ291" s="29"/>
      <c r="JRA291" s="29"/>
      <c r="JRB291" s="29"/>
      <c r="JRC291" s="29"/>
      <c r="JRD291" s="29"/>
      <c r="JRE291" s="29"/>
      <c r="JRF291" s="29"/>
      <c r="JRG291" s="29"/>
      <c r="JRH291" s="29"/>
      <c r="JRI291" s="29"/>
      <c r="JRJ291" s="29"/>
      <c r="JRK291" s="29"/>
      <c r="JRL291" s="29"/>
      <c r="JRM291" s="29"/>
      <c r="JRN291" s="29"/>
      <c r="JRO291" s="29"/>
      <c r="JRP291" s="29"/>
      <c r="JRQ291" s="29"/>
      <c r="JRR291" s="29"/>
      <c r="JRS291" s="29"/>
      <c r="JRT291" s="29"/>
      <c r="JRU291" s="29"/>
      <c r="JRV291" s="29"/>
      <c r="JRW291" s="29"/>
      <c r="JRX291" s="29"/>
      <c r="JRY291" s="29"/>
      <c r="JRZ291" s="29"/>
      <c r="JSA291" s="29"/>
      <c r="JSB291" s="29"/>
      <c r="JSC291" s="29"/>
      <c r="JSD291" s="29"/>
      <c r="JSE291" s="29"/>
      <c r="JSF291" s="29"/>
      <c r="JSG291" s="29"/>
      <c r="JSH291" s="29"/>
      <c r="JSI291" s="29"/>
      <c r="JSJ291" s="29"/>
      <c r="JSK291" s="29"/>
      <c r="JSL291" s="29"/>
      <c r="JSM291" s="29"/>
      <c r="JSN291" s="29"/>
      <c r="JSO291" s="29"/>
      <c r="JSP291" s="29"/>
      <c r="JSQ291" s="29"/>
      <c r="JSR291" s="29"/>
      <c r="JSS291" s="29"/>
      <c r="JST291" s="29"/>
      <c r="JSU291" s="29"/>
      <c r="JSV291" s="29"/>
      <c r="JSW291" s="29"/>
      <c r="JSX291" s="29"/>
      <c r="JSY291" s="29"/>
      <c r="JSZ291" s="29"/>
      <c r="JTA291" s="29"/>
      <c r="JTB291" s="29"/>
      <c r="JTC291" s="29"/>
      <c r="JTD291" s="29"/>
      <c r="JTE291" s="29"/>
      <c r="JTF291" s="29"/>
      <c r="JTG291" s="29"/>
      <c r="JTH291" s="29"/>
      <c r="JTI291" s="29"/>
      <c r="JTJ291" s="29"/>
      <c r="JTK291" s="29"/>
      <c r="JTL291" s="29"/>
      <c r="JTM291" s="29"/>
      <c r="JTN291" s="29"/>
      <c r="JTO291" s="29"/>
      <c r="JTP291" s="29"/>
      <c r="JTQ291" s="29"/>
      <c r="JTR291" s="29"/>
      <c r="JTS291" s="29"/>
      <c r="JTT291" s="29"/>
      <c r="JTU291" s="29"/>
      <c r="JTV291" s="29"/>
      <c r="JTW291" s="29"/>
      <c r="JTX291" s="29"/>
      <c r="JTY291" s="29"/>
      <c r="JTZ291" s="29"/>
      <c r="JUA291" s="29"/>
      <c r="JUB291" s="29"/>
      <c r="JUC291" s="29"/>
      <c r="JUD291" s="29"/>
      <c r="JUE291" s="29"/>
      <c r="JUF291" s="29"/>
      <c r="JUG291" s="29"/>
      <c r="JUH291" s="29"/>
      <c r="JUI291" s="29"/>
      <c r="JUJ291" s="29"/>
      <c r="JUK291" s="29"/>
      <c r="JUL291" s="29"/>
      <c r="JUM291" s="29"/>
      <c r="JUN291" s="29"/>
      <c r="JUO291" s="29"/>
      <c r="JUP291" s="29"/>
      <c r="JUQ291" s="29"/>
      <c r="JUR291" s="29"/>
      <c r="JUS291" s="29"/>
      <c r="JUT291" s="29"/>
      <c r="JUU291" s="29"/>
      <c r="JUV291" s="29"/>
      <c r="JUW291" s="29"/>
      <c r="JUX291" s="29"/>
      <c r="JUY291" s="29"/>
      <c r="JUZ291" s="29"/>
      <c r="JVA291" s="29"/>
      <c r="JVB291" s="29"/>
      <c r="JVC291" s="29"/>
      <c r="JVD291" s="29"/>
      <c r="JVE291" s="29"/>
      <c r="JVF291" s="29"/>
      <c r="JVG291" s="29"/>
      <c r="JVH291" s="29"/>
      <c r="JVI291" s="29"/>
      <c r="JVJ291" s="29"/>
      <c r="JVK291" s="29"/>
      <c r="JVL291" s="29"/>
      <c r="JVM291" s="29"/>
      <c r="JVN291" s="29"/>
      <c r="JVO291" s="29"/>
      <c r="JVP291" s="29"/>
      <c r="JVQ291" s="29"/>
      <c r="JVR291" s="29"/>
      <c r="JVS291" s="29"/>
      <c r="JVT291" s="29"/>
      <c r="JVU291" s="29"/>
      <c r="JVV291" s="29"/>
      <c r="JVW291" s="29"/>
      <c r="JVX291" s="29"/>
      <c r="JVY291" s="29"/>
      <c r="JVZ291" s="29"/>
      <c r="JWA291" s="29"/>
      <c r="JWB291" s="29"/>
      <c r="JWC291" s="29"/>
      <c r="JWD291" s="29"/>
      <c r="JWE291" s="29"/>
      <c r="JWF291" s="29"/>
      <c r="JWG291" s="29"/>
      <c r="JWH291" s="29"/>
      <c r="JWI291" s="29"/>
      <c r="JWJ291" s="29"/>
      <c r="JWK291" s="29"/>
      <c r="JWL291" s="29"/>
      <c r="JWM291" s="29"/>
      <c r="JWN291" s="29"/>
      <c r="JWO291" s="29"/>
      <c r="JWP291" s="29"/>
      <c r="JWQ291" s="29"/>
      <c r="JWR291" s="29"/>
      <c r="JWS291" s="29"/>
      <c r="JWT291" s="29"/>
      <c r="JWU291" s="29"/>
      <c r="JWV291" s="29"/>
      <c r="JWW291" s="29"/>
      <c r="JWX291" s="29"/>
      <c r="JWY291" s="29"/>
      <c r="JWZ291" s="29"/>
      <c r="JXA291" s="29"/>
      <c r="JXB291" s="29"/>
      <c r="JXC291" s="29"/>
      <c r="JXD291" s="29"/>
      <c r="JXE291" s="29"/>
      <c r="JXF291" s="29"/>
      <c r="JXG291" s="29"/>
      <c r="JXH291" s="29"/>
      <c r="JXI291" s="29"/>
      <c r="JXJ291" s="29"/>
      <c r="JXK291" s="29"/>
      <c r="JXL291" s="29"/>
      <c r="JXM291" s="29"/>
      <c r="JXN291" s="29"/>
      <c r="JXO291" s="29"/>
      <c r="JXP291" s="29"/>
      <c r="JXQ291" s="29"/>
      <c r="JXR291" s="29"/>
      <c r="JXS291" s="29"/>
      <c r="JXT291" s="29"/>
      <c r="JXU291" s="29"/>
      <c r="JXV291" s="29"/>
      <c r="JXW291" s="29"/>
      <c r="JXX291" s="29"/>
      <c r="JXY291" s="29"/>
      <c r="JXZ291" s="29"/>
      <c r="JYA291" s="29"/>
      <c r="JYB291" s="29"/>
      <c r="JYC291" s="29"/>
      <c r="JYD291" s="29"/>
      <c r="JYE291" s="29"/>
      <c r="JYF291" s="29"/>
      <c r="JYG291" s="29"/>
      <c r="JYH291" s="29"/>
      <c r="JYI291" s="29"/>
      <c r="JYJ291" s="29"/>
      <c r="JYK291" s="29"/>
      <c r="JYL291" s="29"/>
      <c r="JYM291" s="29"/>
      <c r="JYN291" s="29"/>
      <c r="JYO291" s="29"/>
      <c r="JYP291" s="29"/>
      <c r="JYQ291" s="29"/>
      <c r="JYR291" s="29"/>
      <c r="JYS291" s="29"/>
      <c r="JYT291" s="29"/>
      <c r="JYU291" s="29"/>
      <c r="JYV291" s="29"/>
      <c r="JYW291" s="29"/>
      <c r="JYX291" s="29"/>
      <c r="JYY291" s="29"/>
      <c r="JYZ291" s="29"/>
      <c r="JZA291" s="29"/>
      <c r="JZB291" s="29"/>
      <c r="JZC291" s="29"/>
      <c r="JZD291" s="29"/>
      <c r="JZE291" s="29"/>
      <c r="JZF291" s="29"/>
      <c r="JZG291" s="29"/>
      <c r="JZH291" s="29"/>
      <c r="JZI291" s="29"/>
      <c r="JZJ291" s="29"/>
      <c r="JZK291" s="29"/>
      <c r="JZL291" s="29"/>
      <c r="JZM291" s="29"/>
      <c r="JZN291" s="29"/>
      <c r="JZO291" s="29"/>
      <c r="JZP291" s="29"/>
      <c r="JZQ291" s="29"/>
      <c r="JZR291" s="29"/>
      <c r="JZS291" s="29"/>
      <c r="JZT291" s="29"/>
      <c r="JZU291" s="29"/>
      <c r="JZV291" s="29"/>
      <c r="JZW291" s="29"/>
      <c r="JZX291" s="29"/>
      <c r="JZY291" s="29"/>
      <c r="JZZ291" s="29"/>
      <c r="KAA291" s="29"/>
      <c r="KAB291" s="29"/>
      <c r="KAC291" s="29"/>
      <c r="KAD291" s="29"/>
      <c r="KAE291" s="29"/>
      <c r="KAF291" s="29"/>
      <c r="KAG291" s="29"/>
      <c r="KAH291" s="29"/>
      <c r="KAI291" s="29"/>
      <c r="KAJ291" s="29"/>
      <c r="KAK291" s="29"/>
      <c r="KAL291" s="29"/>
      <c r="KAM291" s="29"/>
      <c r="KAN291" s="29"/>
      <c r="KAO291" s="29"/>
      <c r="KAP291" s="29"/>
      <c r="KAQ291" s="29"/>
      <c r="KAR291" s="29"/>
      <c r="KAS291" s="29"/>
      <c r="KAT291" s="29"/>
      <c r="KAU291" s="29"/>
      <c r="KAV291" s="29"/>
      <c r="KAW291" s="29"/>
      <c r="KAX291" s="29"/>
      <c r="KAY291" s="29"/>
      <c r="KAZ291" s="29"/>
      <c r="KBA291" s="29"/>
      <c r="KBB291" s="29"/>
      <c r="KBC291" s="29"/>
      <c r="KBD291" s="29"/>
      <c r="KBE291" s="29"/>
      <c r="KBF291" s="29"/>
      <c r="KBG291" s="29"/>
      <c r="KBH291" s="29"/>
      <c r="KBI291" s="29"/>
      <c r="KBJ291" s="29"/>
      <c r="KBK291" s="29"/>
      <c r="KBL291" s="29"/>
      <c r="KBM291" s="29"/>
      <c r="KBN291" s="29"/>
      <c r="KBO291" s="29"/>
      <c r="KBP291" s="29"/>
      <c r="KBQ291" s="29"/>
      <c r="KBR291" s="29"/>
      <c r="KBS291" s="29"/>
      <c r="KBT291" s="29"/>
      <c r="KBU291" s="29"/>
      <c r="KBV291" s="29"/>
      <c r="KBW291" s="29"/>
      <c r="KBX291" s="29"/>
      <c r="KBY291" s="29"/>
      <c r="KBZ291" s="29"/>
      <c r="KCA291" s="29"/>
      <c r="KCB291" s="29"/>
      <c r="KCC291" s="29"/>
      <c r="KCD291" s="29"/>
      <c r="KCE291" s="29"/>
      <c r="KCF291" s="29"/>
      <c r="KCG291" s="29"/>
      <c r="KCH291" s="29"/>
      <c r="KCI291" s="29"/>
      <c r="KCJ291" s="29"/>
      <c r="KCK291" s="29"/>
      <c r="KCL291" s="29"/>
      <c r="KCM291" s="29"/>
      <c r="KCN291" s="29"/>
      <c r="KCO291" s="29"/>
      <c r="KCP291" s="29"/>
      <c r="KCQ291" s="29"/>
      <c r="KCR291" s="29"/>
      <c r="KCS291" s="29"/>
      <c r="KCT291" s="29"/>
      <c r="KCU291" s="29"/>
      <c r="KCV291" s="29"/>
      <c r="KCW291" s="29"/>
      <c r="KCX291" s="29"/>
      <c r="KCY291" s="29"/>
      <c r="KCZ291" s="29"/>
      <c r="KDA291" s="29"/>
      <c r="KDB291" s="29"/>
      <c r="KDC291" s="29"/>
      <c r="KDD291" s="29"/>
      <c r="KDE291" s="29"/>
      <c r="KDF291" s="29"/>
      <c r="KDG291" s="29"/>
      <c r="KDH291" s="29"/>
      <c r="KDI291" s="29"/>
      <c r="KDJ291" s="29"/>
      <c r="KDK291" s="29"/>
      <c r="KDL291" s="29"/>
      <c r="KDM291" s="29"/>
      <c r="KDN291" s="29"/>
      <c r="KDO291" s="29"/>
      <c r="KDP291" s="29"/>
      <c r="KDQ291" s="29"/>
      <c r="KDR291" s="29"/>
      <c r="KDS291" s="29"/>
      <c r="KDT291" s="29"/>
      <c r="KDU291" s="29"/>
      <c r="KDV291" s="29"/>
      <c r="KDW291" s="29"/>
      <c r="KDX291" s="29"/>
      <c r="KDY291" s="29"/>
      <c r="KDZ291" s="29"/>
      <c r="KEA291" s="29"/>
      <c r="KEB291" s="29"/>
      <c r="KEC291" s="29"/>
      <c r="KED291" s="29"/>
      <c r="KEE291" s="29"/>
      <c r="KEF291" s="29"/>
      <c r="KEG291" s="29"/>
      <c r="KEH291" s="29"/>
      <c r="KEI291" s="29"/>
      <c r="KEJ291" s="29"/>
      <c r="KEK291" s="29"/>
      <c r="KEL291" s="29"/>
      <c r="KEM291" s="29"/>
      <c r="KEN291" s="29"/>
      <c r="KEO291" s="29"/>
      <c r="KEP291" s="29"/>
      <c r="KEQ291" s="29"/>
      <c r="KER291" s="29"/>
      <c r="KES291" s="29"/>
      <c r="KET291" s="29"/>
      <c r="KEU291" s="29"/>
      <c r="KEV291" s="29"/>
      <c r="KEW291" s="29"/>
      <c r="KEX291" s="29"/>
      <c r="KEY291" s="29"/>
      <c r="KEZ291" s="29"/>
      <c r="KFA291" s="29"/>
      <c r="KFB291" s="29"/>
      <c r="KFC291" s="29"/>
      <c r="KFD291" s="29"/>
      <c r="KFE291" s="29"/>
      <c r="KFF291" s="29"/>
      <c r="KFG291" s="29"/>
      <c r="KFH291" s="29"/>
      <c r="KFI291" s="29"/>
      <c r="KFJ291" s="29"/>
      <c r="KFK291" s="29"/>
      <c r="KFL291" s="29"/>
      <c r="KFM291" s="29"/>
      <c r="KFN291" s="29"/>
      <c r="KFO291" s="29"/>
      <c r="KFP291" s="29"/>
      <c r="KFQ291" s="29"/>
      <c r="KFR291" s="29"/>
      <c r="KFS291" s="29"/>
      <c r="KFT291" s="29"/>
      <c r="KFU291" s="29"/>
      <c r="KFV291" s="29"/>
      <c r="KFW291" s="29"/>
      <c r="KFX291" s="29"/>
      <c r="KFY291" s="29"/>
      <c r="KFZ291" s="29"/>
      <c r="KGA291" s="29"/>
      <c r="KGB291" s="29"/>
      <c r="KGC291" s="29"/>
      <c r="KGD291" s="29"/>
      <c r="KGE291" s="29"/>
      <c r="KGF291" s="29"/>
      <c r="KGG291" s="29"/>
      <c r="KGH291" s="29"/>
      <c r="KGI291" s="29"/>
      <c r="KGJ291" s="29"/>
      <c r="KGK291" s="29"/>
      <c r="KGL291" s="29"/>
      <c r="KGM291" s="29"/>
      <c r="KGN291" s="29"/>
      <c r="KGO291" s="29"/>
      <c r="KGP291" s="29"/>
      <c r="KGQ291" s="29"/>
      <c r="KGR291" s="29"/>
      <c r="KGS291" s="29"/>
      <c r="KGT291" s="29"/>
      <c r="KGU291" s="29"/>
      <c r="KGV291" s="29"/>
      <c r="KGW291" s="29"/>
      <c r="KGX291" s="29"/>
      <c r="KGY291" s="29"/>
      <c r="KGZ291" s="29"/>
      <c r="KHA291" s="29"/>
      <c r="KHB291" s="29"/>
      <c r="KHC291" s="29"/>
      <c r="KHD291" s="29"/>
      <c r="KHE291" s="29"/>
      <c r="KHF291" s="29"/>
      <c r="KHG291" s="29"/>
      <c r="KHH291" s="29"/>
      <c r="KHI291" s="29"/>
      <c r="KHJ291" s="29"/>
      <c r="KHK291" s="29"/>
      <c r="KHL291" s="29"/>
      <c r="KHM291" s="29"/>
      <c r="KHN291" s="29"/>
      <c r="KHO291" s="29"/>
      <c r="KHP291" s="29"/>
      <c r="KHQ291" s="29"/>
      <c r="KHR291" s="29"/>
      <c r="KHS291" s="29"/>
      <c r="KHT291" s="29"/>
      <c r="KHU291" s="29"/>
      <c r="KHV291" s="29"/>
      <c r="KHW291" s="29"/>
      <c r="KHX291" s="29"/>
      <c r="KHY291" s="29"/>
      <c r="KHZ291" s="29"/>
      <c r="KIA291" s="29"/>
      <c r="KIB291" s="29"/>
      <c r="KIC291" s="29"/>
      <c r="KID291" s="29"/>
      <c r="KIE291" s="29"/>
      <c r="KIF291" s="29"/>
      <c r="KIG291" s="29"/>
      <c r="KIH291" s="29"/>
      <c r="KII291" s="29"/>
      <c r="KIJ291" s="29"/>
      <c r="KIK291" s="29"/>
      <c r="KIL291" s="29"/>
      <c r="KIM291" s="29"/>
      <c r="KIN291" s="29"/>
      <c r="KIO291" s="29"/>
      <c r="KIP291" s="29"/>
      <c r="KIQ291" s="29"/>
      <c r="KIR291" s="29"/>
      <c r="KIS291" s="29"/>
      <c r="KIT291" s="29"/>
      <c r="KIU291" s="29"/>
      <c r="KIV291" s="29"/>
      <c r="KIW291" s="29"/>
      <c r="KIX291" s="29"/>
      <c r="KIY291" s="29"/>
      <c r="KIZ291" s="29"/>
      <c r="KJA291" s="29"/>
      <c r="KJB291" s="29"/>
      <c r="KJC291" s="29"/>
      <c r="KJD291" s="29"/>
      <c r="KJE291" s="29"/>
      <c r="KJF291" s="29"/>
      <c r="KJG291" s="29"/>
      <c r="KJH291" s="29"/>
      <c r="KJI291" s="29"/>
      <c r="KJJ291" s="29"/>
      <c r="KJK291" s="29"/>
      <c r="KJL291" s="29"/>
      <c r="KJM291" s="29"/>
      <c r="KJN291" s="29"/>
      <c r="KJO291" s="29"/>
      <c r="KJP291" s="29"/>
      <c r="KJQ291" s="29"/>
      <c r="KJR291" s="29"/>
      <c r="KJS291" s="29"/>
      <c r="KJT291" s="29"/>
      <c r="KJU291" s="29"/>
      <c r="KJV291" s="29"/>
      <c r="KJW291" s="29"/>
      <c r="KJX291" s="29"/>
      <c r="KJY291" s="29"/>
      <c r="KJZ291" s="29"/>
      <c r="KKA291" s="29"/>
      <c r="KKB291" s="29"/>
      <c r="KKC291" s="29"/>
      <c r="KKD291" s="29"/>
      <c r="KKE291" s="29"/>
      <c r="KKF291" s="29"/>
      <c r="KKG291" s="29"/>
      <c r="KKH291" s="29"/>
      <c r="KKI291" s="29"/>
      <c r="KKJ291" s="29"/>
      <c r="KKK291" s="29"/>
      <c r="KKL291" s="29"/>
      <c r="KKM291" s="29"/>
      <c r="KKN291" s="29"/>
      <c r="KKO291" s="29"/>
      <c r="KKP291" s="29"/>
      <c r="KKQ291" s="29"/>
      <c r="KKR291" s="29"/>
      <c r="KKS291" s="29"/>
      <c r="KKT291" s="29"/>
      <c r="KKU291" s="29"/>
      <c r="KKV291" s="29"/>
      <c r="KKW291" s="29"/>
      <c r="KKX291" s="29"/>
      <c r="KKY291" s="29"/>
      <c r="KKZ291" s="29"/>
      <c r="KLA291" s="29"/>
      <c r="KLB291" s="29"/>
      <c r="KLC291" s="29"/>
      <c r="KLD291" s="29"/>
      <c r="KLE291" s="29"/>
      <c r="KLF291" s="29"/>
      <c r="KLG291" s="29"/>
      <c r="KLH291" s="29"/>
      <c r="KLI291" s="29"/>
      <c r="KLJ291" s="29"/>
      <c r="KLK291" s="29"/>
      <c r="KLL291" s="29"/>
      <c r="KLM291" s="29"/>
      <c r="KLN291" s="29"/>
      <c r="KLO291" s="29"/>
      <c r="KLP291" s="29"/>
      <c r="KLQ291" s="29"/>
      <c r="KLR291" s="29"/>
      <c r="KLS291" s="29"/>
      <c r="KLT291" s="29"/>
      <c r="KLU291" s="29"/>
      <c r="KLV291" s="29"/>
      <c r="KLW291" s="29"/>
      <c r="KLX291" s="29"/>
      <c r="KLY291" s="29"/>
      <c r="KLZ291" s="29"/>
      <c r="KMA291" s="29"/>
      <c r="KMB291" s="29"/>
      <c r="KMC291" s="29"/>
      <c r="KMD291" s="29"/>
      <c r="KME291" s="29"/>
      <c r="KMF291" s="29"/>
      <c r="KMG291" s="29"/>
      <c r="KMH291" s="29"/>
      <c r="KMI291" s="29"/>
      <c r="KMJ291" s="29"/>
      <c r="KMK291" s="29"/>
      <c r="KML291" s="29"/>
      <c r="KMM291" s="29"/>
      <c r="KMN291" s="29"/>
      <c r="KMO291" s="29"/>
      <c r="KMP291" s="29"/>
      <c r="KMQ291" s="29"/>
      <c r="KMR291" s="29"/>
      <c r="KMS291" s="29"/>
      <c r="KMT291" s="29"/>
      <c r="KMU291" s="29"/>
      <c r="KMV291" s="29"/>
      <c r="KMW291" s="29"/>
      <c r="KMX291" s="29"/>
      <c r="KMY291" s="29"/>
      <c r="KMZ291" s="29"/>
      <c r="KNA291" s="29"/>
      <c r="KNB291" s="29"/>
      <c r="KNC291" s="29"/>
      <c r="KND291" s="29"/>
      <c r="KNE291" s="29"/>
      <c r="KNF291" s="29"/>
      <c r="KNG291" s="29"/>
      <c r="KNH291" s="29"/>
      <c r="KNI291" s="29"/>
      <c r="KNJ291" s="29"/>
      <c r="KNK291" s="29"/>
      <c r="KNL291" s="29"/>
      <c r="KNM291" s="29"/>
      <c r="KNN291" s="29"/>
      <c r="KNO291" s="29"/>
      <c r="KNP291" s="29"/>
      <c r="KNQ291" s="29"/>
      <c r="KNR291" s="29"/>
      <c r="KNS291" s="29"/>
      <c r="KNT291" s="29"/>
      <c r="KNU291" s="29"/>
      <c r="KNV291" s="29"/>
      <c r="KNW291" s="29"/>
      <c r="KNX291" s="29"/>
      <c r="KNY291" s="29"/>
      <c r="KNZ291" s="29"/>
      <c r="KOA291" s="29"/>
      <c r="KOB291" s="29"/>
      <c r="KOC291" s="29"/>
      <c r="KOD291" s="29"/>
      <c r="KOE291" s="29"/>
      <c r="KOF291" s="29"/>
      <c r="KOG291" s="29"/>
      <c r="KOH291" s="29"/>
      <c r="KOI291" s="29"/>
      <c r="KOJ291" s="29"/>
      <c r="KOK291" s="29"/>
      <c r="KOL291" s="29"/>
      <c r="KOM291" s="29"/>
      <c r="KON291" s="29"/>
      <c r="KOO291" s="29"/>
      <c r="KOP291" s="29"/>
      <c r="KOQ291" s="29"/>
      <c r="KOR291" s="29"/>
      <c r="KOS291" s="29"/>
      <c r="KOT291" s="29"/>
      <c r="KOU291" s="29"/>
      <c r="KOV291" s="29"/>
      <c r="KOW291" s="29"/>
      <c r="KOX291" s="29"/>
      <c r="KOY291" s="29"/>
      <c r="KOZ291" s="29"/>
      <c r="KPA291" s="29"/>
      <c r="KPB291" s="29"/>
      <c r="KPC291" s="29"/>
      <c r="KPD291" s="29"/>
      <c r="KPE291" s="29"/>
      <c r="KPF291" s="29"/>
      <c r="KPG291" s="29"/>
      <c r="KPH291" s="29"/>
      <c r="KPI291" s="29"/>
      <c r="KPJ291" s="29"/>
      <c r="KPK291" s="29"/>
      <c r="KPL291" s="29"/>
      <c r="KPM291" s="29"/>
      <c r="KPN291" s="29"/>
      <c r="KPO291" s="29"/>
      <c r="KPP291" s="29"/>
      <c r="KPQ291" s="29"/>
      <c r="KPR291" s="29"/>
      <c r="KPS291" s="29"/>
      <c r="KPT291" s="29"/>
      <c r="KPU291" s="29"/>
      <c r="KPV291" s="29"/>
      <c r="KPW291" s="29"/>
      <c r="KPX291" s="29"/>
      <c r="KPY291" s="29"/>
      <c r="KPZ291" s="29"/>
      <c r="KQA291" s="29"/>
      <c r="KQB291" s="29"/>
      <c r="KQC291" s="29"/>
      <c r="KQD291" s="29"/>
      <c r="KQE291" s="29"/>
      <c r="KQF291" s="29"/>
      <c r="KQG291" s="29"/>
      <c r="KQH291" s="29"/>
      <c r="KQI291" s="29"/>
      <c r="KQJ291" s="29"/>
      <c r="KQK291" s="29"/>
      <c r="KQL291" s="29"/>
      <c r="KQM291" s="29"/>
      <c r="KQN291" s="29"/>
      <c r="KQO291" s="29"/>
      <c r="KQP291" s="29"/>
      <c r="KQQ291" s="29"/>
      <c r="KQR291" s="29"/>
      <c r="KQS291" s="29"/>
      <c r="KQT291" s="29"/>
      <c r="KQU291" s="29"/>
      <c r="KQV291" s="29"/>
      <c r="KQW291" s="29"/>
      <c r="KQX291" s="29"/>
      <c r="KQY291" s="29"/>
      <c r="KQZ291" s="29"/>
      <c r="KRA291" s="29"/>
      <c r="KRB291" s="29"/>
      <c r="KRC291" s="29"/>
      <c r="KRD291" s="29"/>
      <c r="KRE291" s="29"/>
      <c r="KRF291" s="29"/>
      <c r="KRG291" s="29"/>
      <c r="KRH291" s="29"/>
      <c r="KRI291" s="29"/>
      <c r="KRJ291" s="29"/>
      <c r="KRK291" s="29"/>
      <c r="KRL291" s="29"/>
      <c r="KRM291" s="29"/>
      <c r="KRN291" s="29"/>
      <c r="KRO291" s="29"/>
      <c r="KRP291" s="29"/>
      <c r="KRQ291" s="29"/>
      <c r="KRR291" s="29"/>
      <c r="KRS291" s="29"/>
      <c r="KRT291" s="29"/>
      <c r="KRU291" s="29"/>
      <c r="KRV291" s="29"/>
      <c r="KRW291" s="29"/>
      <c r="KRX291" s="29"/>
      <c r="KRY291" s="29"/>
      <c r="KRZ291" s="29"/>
      <c r="KSA291" s="29"/>
      <c r="KSB291" s="29"/>
      <c r="KSC291" s="29"/>
      <c r="KSD291" s="29"/>
      <c r="KSE291" s="29"/>
      <c r="KSF291" s="29"/>
      <c r="KSG291" s="29"/>
      <c r="KSH291" s="29"/>
      <c r="KSI291" s="29"/>
      <c r="KSJ291" s="29"/>
      <c r="KSK291" s="29"/>
      <c r="KSL291" s="29"/>
      <c r="KSM291" s="29"/>
      <c r="KSN291" s="29"/>
      <c r="KSO291" s="29"/>
      <c r="KSP291" s="29"/>
      <c r="KSQ291" s="29"/>
      <c r="KSR291" s="29"/>
      <c r="KSS291" s="29"/>
      <c r="KST291" s="29"/>
      <c r="KSU291" s="29"/>
      <c r="KSV291" s="29"/>
      <c r="KSW291" s="29"/>
      <c r="KSX291" s="29"/>
      <c r="KSY291" s="29"/>
      <c r="KSZ291" s="29"/>
      <c r="KTA291" s="29"/>
      <c r="KTB291" s="29"/>
      <c r="KTC291" s="29"/>
      <c r="KTD291" s="29"/>
      <c r="KTE291" s="29"/>
      <c r="KTF291" s="29"/>
      <c r="KTG291" s="29"/>
      <c r="KTH291" s="29"/>
      <c r="KTI291" s="29"/>
      <c r="KTJ291" s="29"/>
      <c r="KTK291" s="29"/>
      <c r="KTL291" s="29"/>
      <c r="KTM291" s="29"/>
      <c r="KTN291" s="29"/>
      <c r="KTO291" s="29"/>
      <c r="KTP291" s="29"/>
      <c r="KTQ291" s="29"/>
      <c r="KTR291" s="29"/>
      <c r="KTS291" s="29"/>
      <c r="KTT291" s="29"/>
      <c r="KTU291" s="29"/>
      <c r="KTV291" s="29"/>
      <c r="KTW291" s="29"/>
      <c r="KTX291" s="29"/>
      <c r="KTY291" s="29"/>
      <c r="KTZ291" s="29"/>
      <c r="KUA291" s="29"/>
      <c r="KUB291" s="29"/>
      <c r="KUC291" s="29"/>
      <c r="KUD291" s="29"/>
      <c r="KUE291" s="29"/>
      <c r="KUF291" s="29"/>
      <c r="KUG291" s="29"/>
      <c r="KUH291" s="29"/>
      <c r="KUI291" s="29"/>
      <c r="KUJ291" s="29"/>
      <c r="KUK291" s="29"/>
      <c r="KUL291" s="29"/>
      <c r="KUM291" s="29"/>
      <c r="KUN291" s="29"/>
      <c r="KUO291" s="29"/>
      <c r="KUP291" s="29"/>
      <c r="KUQ291" s="29"/>
      <c r="KUR291" s="29"/>
      <c r="KUS291" s="29"/>
      <c r="KUT291" s="29"/>
      <c r="KUU291" s="29"/>
      <c r="KUV291" s="29"/>
      <c r="KUW291" s="29"/>
      <c r="KUX291" s="29"/>
      <c r="KUY291" s="29"/>
      <c r="KUZ291" s="29"/>
      <c r="KVA291" s="29"/>
      <c r="KVB291" s="29"/>
      <c r="KVC291" s="29"/>
      <c r="KVD291" s="29"/>
      <c r="KVE291" s="29"/>
      <c r="KVF291" s="29"/>
      <c r="KVG291" s="29"/>
      <c r="KVH291" s="29"/>
      <c r="KVI291" s="29"/>
      <c r="KVJ291" s="29"/>
      <c r="KVK291" s="29"/>
      <c r="KVL291" s="29"/>
      <c r="KVM291" s="29"/>
      <c r="KVN291" s="29"/>
      <c r="KVO291" s="29"/>
      <c r="KVP291" s="29"/>
      <c r="KVQ291" s="29"/>
      <c r="KVR291" s="29"/>
      <c r="KVS291" s="29"/>
      <c r="KVT291" s="29"/>
      <c r="KVU291" s="29"/>
      <c r="KVV291" s="29"/>
      <c r="KVW291" s="29"/>
      <c r="KVX291" s="29"/>
      <c r="KVY291" s="29"/>
      <c r="KVZ291" s="29"/>
      <c r="KWA291" s="29"/>
      <c r="KWB291" s="29"/>
      <c r="KWC291" s="29"/>
      <c r="KWD291" s="29"/>
      <c r="KWE291" s="29"/>
      <c r="KWF291" s="29"/>
      <c r="KWG291" s="29"/>
      <c r="KWH291" s="29"/>
      <c r="KWI291" s="29"/>
      <c r="KWJ291" s="29"/>
      <c r="KWK291" s="29"/>
      <c r="KWL291" s="29"/>
      <c r="KWM291" s="29"/>
      <c r="KWN291" s="29"/>
      <c r="KWO291" s="29"/>
      <c r="KWP291" s="29"/>
      <c r="KWQ291" s="29"/>
      <c r="KWR291" s="29"/>
      <c r="KWS291" s="29"/>
      <c r="KWT291" s="29"/>
      <c r="KWU291" s="29"/>
      <c r="KWV291" s="29"/>
      <c r="KWW291" s="29"/>
      <c r="KWX291" s="29"/>
      <c r="KWY291" s="29"/>
      <c r="KWZ291" s="29"/>
      <c r="KXA291" s="29"/>
      <c r="KXB291" s="29"/>
      <c r="KXC291" s="29"/>
      <c r="KXD291" s="29"/>
      <c r="KXE291" s="29"/>
      <c r="KXF291" s="29"/>
      <c r="KXG291" s="29"/>
      <c r="KXH291" s="29"/>
      <c r="KXI291" s="29"/>
      <c r="KXJ291" s="29"/>
      <c r="KXK291" s="29"/>
      <c r="KXL291" s="29"/>
      <c r="KXM291" s="29"/>
      <c r="KXN291" s="29"/>
      <c r="KXO291" s="29"/>
      <c r="KXP291" s="29"/>
      <c r="KXQ291" s="29"/>
      <c r="KXR291" s="29"/>
      <c r="KXS291" s="29"/>
      <c r="KXT291" s="29"/>
      <c r="KXU291" s="29"/>
      <c r="KXV291" s="29"/>
      <c r="KXW291" s="29"/>
      <c r="KXX291" s="29"/>
      <c r="KXY291" s="29"/>
      <c r="KXZ291" s="29"/>
      <c r="KYA291" s="29"/>
      <c r="KYB291" s="29"/>
      <c r="KYC291" s="29"/>
      <c r="KYD291" s="29"/>
      <c r="KYE291" s="29"/>
      <c r="KYF291" s="29"/>
      <c r="KYG291" s="29"/>
      <c r="KYH291" s="29"/>
      <c r="KYI291" s="29"/>
      <c r="KYJ291" s="29"/>
      <c r="KYK291" s="29"/>
      <c r="KYL291" s="29"/>
      <c r="KYM291" s="29"/>
      <c r="KYN291" s="29"/>
      <c r="KYO291" s="29"/>
      <c r="KYP291" s="29"/>
      <c r="KYQ291" s="29"/>
      <c r="KYR291" s="29"/>
      <c r="KYS291" s="29"/>
      <c r="KYT291" s="29"/>
      <c r="KYU291" s="29"/>
      <c r="KYV291" s="29"/>
      <c r="KYW291" s="29"/>
      <c r="KYX291" s="29"/>
      <c r="KYY291" s="29"/>
      <c r="KYZ291" s="29"/>
      <c r="KZA291" s="29"/>
      <c r="KZB291" s="29"/>
      <c r="KZC291" s="29"/>
      <c r="KZD291" s="29"/>
      <c r="KZE291" s="29"/>
      <c r="KZF291" s="29"/>
      <c r="KZG291" s="29"/>
      <c r="KZH291" s="29"/>
      <c r="KZI291" s="29"/>
      <c r="KZJ291" s="29"/>
      <c r="KZK291" s="29"/>
      <c r="KZL291" s="29"/>
      <c r="KZM291" s="29"/>
      <c r="KZN291" s="29"/>
      <c r="KZO291" s="29"/>
      <c r="KZP291" s="29"/>
      <c r="KZQ291" s="29"/>
      <c r="KZR291" s="29"/>
      <c r="KZS291" s="29"/>
      <c r="KZT291" s="29"/>
      <c r="KZU291" s="29"/>
      <c r="KZV291" s="29"/>
      <c r="KZW291" s="29"/>
      <c r="KZX291" s="29"/>
      <c r="KZY291" s="29"/>
      <c r="KZZ291" s="29"/>
      <c r="LAA291" s="29"/>
      <c r="LAB291" s="29"/>
      <c r="LAC291" s="29"/>
      <c r="LAD291" s="29"/>
      <c r="LAE291" s="29"/>
      <c r="LAF291" s="29"/>
      <c r="LAG291" s="29"/>
      <c r="LAH291" s="29"/>
      <c r="LAI291" s="29"/>
      <c r="LAJ291" s="29"/>
      <c r="LAK291" s="29"/>
      <c r="LAL291" s="29"/>
      <c r="LAM291" s="29"/>
      <c r="LAN291" s="29"/>
      <c r="LAO291" s="29"/>
      <c r="LAP291" s="29"/>
      <c r="LAQ291" s="29"/>
      <c r="LAR291" s="29"/>
      <c r="LAS291" s="29"/>
      <c r="LAT291" s="29"/>
      <c r="LAU291" s="29"/>
      <c r="LAV291" s="29"/>
      <c r="LAW291" s="29"/>
      <c r="LAX291" s="29"/>
      <c r="LAY291" s="29"/>
      <c r="LAZ291" s="29"/>
      <c r="LBA291" s="29"/>
      <c r="LBB291" s="29"/>
      <c r="LBC291" s="29"/>
      <c r="LBD291" s="29"/>
      <c r="LBE291" s="29"/>
      <c r="LBF291" s="29"/>
      <c r="LBG291" s="29"/>
      <c r="LBH291" s="29"/>
      <c r="LBI291" s="29"/>
      <c r="LBJ291" s="29"/>
      <c r="LBK291" s="29"/>
      <c r="LBL291" s="29"/>
      <c r="LBM291" s="29"/>
      <c r="LBN291" s="29"/>
      <c r="LBO291" s="29"/>
      <c r="LBP291" s="29"/>
      <c r="LBQ291" s="29"/>
      <c r="LBR291" s="29"/>
      <c r="LBS291" s="29"/>
      <c r="LBT291" s="29"/>
      <c r="LBU291" s="29"/>
      <c r="LBV291" s="29"/>
      <c r="LBW291" s="29"/>
      <c r="LBX291" s="29"/>
      <c r="LBY291" s="29"/>
      <c r="LBZ291" s="29"/>
      <c r="LCA291" s="29"/>
      <c r="LCB291" s="29"/>
      <c r="LCC291" s="29"/>
      <c r="LCD291" s="29"/>
      <c r="LCE291" s="29"/>
      <c r="LCF291" s="29"/>
      <c r="LCG291" s="29"/>
      <c r="LCH291" s="29"/>
      <c r="LCI291" s="29"/>
      <c r="LCJ291" s="29"/>
      <c r="LCK291" s="29"/>
      <c r="LCL291" s="29"/>
      <c r="LCM291" s="29"/>
      <c r="LCN291" s="29"/>
      <c r="LCO291" s="29"/>
      <c r="LCP291" s="29"/>
      <c r="LCQ291" s="29"/>
      <c r="LCR291" s="29"/>
      <c r="LCS291" s="29"/>
      <c r="LCT291" s="29"/>
      <c r="LCU291" s="29"/>
      <c r="LCV291" s="29"/>
      <c r="LCW291" s="29"/>
      <c r="LCX291" s="29"/>
      <c r="LCY291" s="29"/>
      <c r="LCZ291" s="29"/>
      <c r="LDA291" s="29"/>
      <c r="LDB291" s="29"/>
      <c r="LDC291" s="29"/>
      <c r="LDD291" s="29"/>
      <c r="LDE291" s="29"/>
      <c r="LDF291" s="29"/>
      <c r="LDG291" s="29"/>
      <c r="LDH291" s="29"/>
      <c r="LDI291" s="29"/>
      <c r="LDJ291" s="29"/>
      <c r="LDK291" s="29"/>
      <c r="LDL291" s="29"/>
      <c r="LDM291" s="29"/>
      <c r="LDN291" s="29"/>
      <c r="LDO291" s="29"/>
      <c r="LDP291" s="29"/>
      <c r="LDQ291" s="29"/>
      <c r="LDR291" s="29"/>
      <c r="LDS291" s="29"/>
      <c r="LDT291" s="29"/>
      <c r="LDU291" s="29"/>
      <c r="LDV291" s="29"/>
      <c r="LDW291" s="29"/>
      <c r="LDX291" s="29"/>
      <c r="LDY291" s="29"/>
      <c r="LDZ291" s="29"/>
      <c r="LEA291" s="29"/>
      <c r="LEB291" s="29"/>
      <c r="LEC291" s="29"/>
      <c r="LED291" s="29"/>
      <c r="LEE291" s="29"/>
      <c r="LEF291" s="29"/>
      <c r="LEG291" s="29"/>
      <c r="LEH291" s="29"/>
      <c r="LEI291" s="29"/>
      <c r="LEJ291" s="29"/>
      <c r="LEK291" s="29"/>
      <c r="LEL291" s="29"/>
      <c r="LEM291" s="29"/>
      <c r="LEN291" s="29"/>
      <c r="LEO291" s="29"/>
      <c r="LEP291" s="29"/>
      <c r="LEQ291" s="29"/>
      <c r="LER291" s="29"/>
      <c r="LES291" s="29"/>
      <c r="LET291" s="29"/>
      <c r="LEU291" s="29"/>
      <c r="LEV291" s="29"/>
      <c r="LEW291" s="29"/>
      <c r="LEX291" s="29"/>
      <c r="LEY291" s="29"/>
      <c r="LEZ291" s="29"/>
      <c r="LFA291" s="29"/>
      <c r="LFB291" s="29"/>
      <c r="LFC291" s="29"/>
      <c r="LFD291" s="29"/>
      <c r="LFE291" s="29"/>
      <c r="LFF291" s="29"/>
      <c r="LFG291" s="29"/>
      <c r="LFH291" s="29"/>
      <c r="LFI291" s="29"/>
      <c r="LFJ291" s="29"/>
      <c r="LFK291" s="29"/>
      <c r="LFL291" s="29"/>
      <c r="LFM291" s="29"/>
      <c r="LFN291" s="29"/>
      <c r="LFO291" s="29"/>
      <c r="LFP291" s="29"/>
      <c r="LFQ291" s="29"/>
      <c r="LFR291" s="29"/>
      <c r="LFS291" s="29"/>
      <c r="LFT291" s="29"/>
      <c r="LFU291" s="29"/>
      <c r="LFV291" s="29"/>
      <c r="LFW291" s="29"/>
      <c r="LFX291" s="29"/>
      <c r="LFY291" s="29"/>
      <c r="LFZ291" s="29"/>
      <c r="LGA291" s="29"/>
      <c r="LGB291" s="29"/>
      <c r="LGC291" s="29"/>
      <c r="LGD291" s="29"/>
      <c r="LGE291" s="29"/>
      <c r="LGF291" s="29"/>
      <c r="LGG291" s="29"/>
      <c r="LGH291" s="29"/>
      <c r="LGI291" s="29"/>
      <c r="LGJ291" s="29"/>
      <c r="LGK291" s="29"/>
      <c r="LGL291" s="29"/>
      <c r="LGM291" s="29"/>
      <c r="LGN291" s="29"/>
      <c r="LGO291" s="29"/>
      <c r="LGP291" s="29"/>
      <c r="LGQ291" s="29"/>
      <c r="LGR291" s="29"/>
      <c r="LGS291" s="29"/>
      <c r="LGT291" s="29"/>
      <c r="LGU291" s="29"/>
      <c r="LGV291" s="29"/>
      <c r="LGW291" s="29"/>
      <c r="LGX291" s="29"/>
      <c r="LGY291" s="29"/>
      <c r="LGZ291" s="29"/>
      <c r="LHA291" s="29"/>
      <c r="LHB291" s="29"/>
      <c r="LHC291" s="29"/>
      <c r="LHD291" s="29"/>
      <c r="LHE291" s="29"/>
      <c r="LHF291" s="29"/>
      <c r="LHG291" s="29"/>
      <c r="LHH291" s="29"/>
      <c r="LHI291" s="29"/>
      <c r="LHJ291" s="29"/>
      <c r="LHK291" s="29"/>
      <c r="LHL291" s="29"/>
      <c r="LHM291" s="29"/>
      <c r="LHN291" s="29"/>
      <c r="LHO291" s="29"/>
      <c r="LHP291" s="29"/>
      <c r="LHQ291" s="29"/>
      <c r="LHR291" s="29"/>
      <c r="LHS291" s="29"/>
      <c r="LHT291" s="29"/>
      <c r="LHU291" s="29"/>
      <c r="LHV291" s="29"/>
      <c r="LHW291" s="29"/>
      <c r="LHX291" s="29"/>
      <c r="LHY291" s="29"/>
      <c r="LHZ291" s="29"/>
      <c r="LIA291" s="29"/>
      <c r="LIB291" s="29"/>
      <c r="LIC291" s="29"/>
      <c r="LID291" s="29"/>
      <c r="LIE291" s="29"/>
      <c r="LIF291" s="29"/>
      <c r="LIG291" s="29"/>
      <c r="LIH291" s="29"/>
      <c r="LII291" s="29"/>
      <c r="LIJ291" s="29"/>
      <c r="LIK291" s="29"/>
      <c r="LIL291" s="29"/>
      <c r="LIM291" s="29"/>
      <c r="LIN291" s="29"/>
      <c r="LIO291" s="29"/>
      <c r="LIP291" s="29"/>
      <c r="LIQ291" s="29"/>
      <c r="LIR291" s="29"/>
      <c r="LIS291" s="29"/>
      <c r="LIT291" s="29"/>
      <c r="LIU291" s="29"/>
      <c r="LIV291" s="29"/>
      <c r="LIW291" s="29"/>
      <c r="LIX291" s="29"/>
      <c r="LIY291" s="29"/>
      <c r="LIZ291" s="29"/>
      <c r="LJA291" s="29"/>
      <c r="LJB291" s="29"/>
      <c r="LJC291" s="29"/>
      <c r="LJD291" s="29"/>
      <c r="LJE291" s="29"/>
      <c r="LJF291" s="29"/>
      <c r="LJG291" s="29"/>
      <c r="LJH291" s="29"/>
      <c r="LJI291" s="29"/>
      <c r="LJJ291" s="29"/>
      <c r="LJK291" s="29"/>
      <c r="LJL291" s="29"/>
      <c r="LJM291" s="29"/>
      <c r="LJN291" s="29"/>
      <c r="LJO291" s="29"/>
      <c r="LJP291" s="29"/>
      <c r="LJQ291" s="29"/>
      <c r="LJR291" s="29"/>
      <c r="LJS291" s="29"/>
      <c r="LJT291" s="29"/>
      <c r="LJU291" s="29"/>
      <c r="LJV291" s="29"/>
      <c r="LJW291" s="29"/>
      <c r="LJX291" s="29"/>
      <c r="LJY291" s="29"/>
      <c r="LJZ291" s="29"/>
      <c r="LKA291" s="29"/>
      <c r="LKB291" s="29"/>
      <c r="LKC291" s="29"/>
      <c r="LKD291" s="29"/>
      <c r="LKE291" s="29"/>
      <c r="LKF291" s="29"/>
      <c r="LKG291" s="29"/>
      <c r="LKH291" s="29"/>
      <c r="LKI291" s="29"/>
      <c r="LKJ291" s="29"/>
      <c r="LKK291" s="29"/>
      <c r="LKL291" s="29"/>
      <c r="LKM291" s="29"/>
      <c r="LKN291" s="29"/>
      <c r="LKO291" s="29"/>
      <c r="LKP291" s="29"/>
      <c r="LKQ291" s="29"/>
      <c r="LKR291" s="29"/>
      <c r="LKS291" s="29"/>
      <c r="LKT291" s="29"/>
      <c r="LKU291" s="29"/>
      <c r="LKV291" s="29"/>
      <c r="LKW291" s="29"/>
      <c r="LKX291" s="29"/>
      <c r="LKY291" s="29"/>
      <c r="LKZ291" s="29"/>
      <c r="LLA291" s="29"/>
      <c r="LLB291" s="29"/>
      <c r="LLC291" s="29"/>
      <c r="LLD291" s="29"/>
      <c r="LLE291" s="29"/>
      <c r="LLF291" s="29"/>
      <c r="LLG291" s="29"/>
      <c r="LLH291" s="29"/>
      <c r="LLI291" s="29"/>
      <c r="LLJ291" s="29"/>
      <c r="LLK291" s="29"/>
      <c r="LLL291" s="29"/>
      <c r="LLM291" s="29"/>
      <c r="LLN291" s="29"/>
      <c r="LLO291" s="29"/>
      <c r="LLP291" s="29"/>
      <c r="LLQ291" s="29"/>
      <c r="LLR291" s="29"/>
      <c r="LLS291" s="29"/>
      <c r="LLT291" s="29"/>
      <c r="LLU291" s="29"/>
      <c r="LLV291" s="29"/>
      <c r="LLW291" s="29"/>
      <c r="LLX291" s="29"/>
      <c r="LLY291" s="29"/>
      <c r="LLZ291" s="29"/>
      <c r="LMA291" s="29"/>
      <c r="LMB291" s="29"/>
      <c r="LMC291" s="29"/>
      <c r="LMD291" s="29"/>
      <c r="LME291" s="29"/>
      <c r="LMF291" s="29"/>
      <c r="LMG291" s="29"/>
      <c r="LMH291" s="29"/>
      <c r="LMI291" s="29"/>
      <c r="LMJ291" s="29"/>
      <c r="LMK291" s="29"/>
      <c r="LML291" s="29"/>
      <c r="LMM291" s="29"/>
      <c r="LMN291" s="29"/>
      <c r="LMO291" s="29"/>
      <c r="LMP291" s="29"/>
      <c r="LMQ291" s="29"/>
      <c r="LMR291" s="29"/>
      <c r="LMS291" s="29"/>
      <c r="LMT291" s="29"/>
      <c r="LMU291" s="29"/>
      <c r="LMV291" s="29"/>
      <c r="LMW291" s="29"/>
      <c r="LMX291" s="29"/>
      <c r="LMY291" s="29"/>
      <c r="LMZ291" s="29"/>
      <c r="LNA291" s="29"/>
      <c r="LNB291" s="29"/>
      <c r="LNC291" s="29"/>
      <c r="LND291" s="29"/>
      <c r="LNE291" s="29"/>
      <c r="LNF291" s="29"/>
      <c r="LNG291" s="29"/>
      <c r="LNH291" s="29"/>
      <c r="LNI291" s="29"/>
      <c r="LNJ291" s="29"/>
      <c r="LNK291" s="29"/>
      <c r="LNL291" s="29"/>
      <c r="LNM291" s="29"/>
      <c r="LNN291" s="29"/>
      <c r="LNO291" s="29"/>
      <c r="LNP291" s="29"/>
      <c r="LNQ291" s="29"/>
      <c r="LNR291" s="29"/>
      <c r="LNS291" s="29"/>
      <c r="LNT291" s="29"/>
      <c r="LNU291" s="29"/>
      <c r="LNV291" s="29"/>
      <c r="LNW291" s="29"/>
      <c r="LNX291" s="29"/>
      <c r="LNY291" s="29"/>
      <c r="LNZ291" s="29"/>
      <c r="LOA291" s="29"/>
      <c r="LOB291" s="29"/>
      <c r="LOC291" s="29"/>
      <c r="LOD291" s="29"/>
      <c r="LOE291" s="29"/>
      <c r="LOF291" s="29"/>
      <c r="LOG291" s="29"/>
      <c r="LOH291" s="29"/>
      <c r="LOI291" s="29"/>
      <c r="LOJ291" s="29"/>
      <c r="LOK291" s="29"/>
      <c r="LOL291" s="29"/>
      <c r="LOM291" s="29"/>
      <c r="LON291" s="29"/>
      <c r="LOO291" s="29"/>
      <c r="LOP291" s="29"/>
      <c r="LOQ291" s="29"/>
      <c r="LOR291" s="29"/>
      <c r="LOS291" s="29"/>
      <c r="LOT291" s="29"/>
      <c r="LOU291" s="29"/>
      <c r="LOV291" s="29"/>
      <c r="LOW291" s="29"/>
      <c r="LOX291" s="29"/>
      <c r="LOY291" s="29"/>
      <c r="LOZ291" s="29"/>
      <c r="LPA291" s="29"/>
      <c r="LPB291" s="29"/>
      <c r="LPC291" s="29"/>
      <c r="LPD291" s="29"/>
      <c r="LPE291" s="29"/>
      <c r="LPF291" s="29"/>
      <c r="LPG291" s="29"/>
      <c r="LPH291" s="29"/>
      <c r="LPI291" s="29"/>
      <c r="LPJ291" s="29"/>
      <c r="LPK291" s="29"/>
      <c r="LPL291" s="29"/>
      <c r="LPM291" s="29"/>
      <c r="LPN291" s="29"/>
      <c r="LPO291" s="29"/>
      <c r="LPP291" s="29"/>
      <c r="LPQ291" s="29"/>
      <c r="LPR291" s="29"/>
      <c r="LPS291" s="29"/>
      <c r="LPT291" s="29"/>
      <c r="LPU291" s="29"/>
      <c r="LPV291" s="29"/>
      <c r="LPW291" s="29"/>
      <c r="LPX291" s="29"/>
      <c r="LPY291" s="29"/>
      <c r="LPZ291" s="29"/>
      <c r="LQA291" s="29"/>
      <c r="LQB291" s="29"/>
      <c r="LQC291" s="29"/>
      <c r="LQD291" s="29"/>
      <c r="LQE291" s="29"/>
      <c r="LQF291" s="29"/>
      <c r="LQG291" s="29"/>
      <c r="LQH291" s="29"/>
      <c r="LQI291" s="29"/>
      <c r="LQJ291" s="29"/>
      <c r="LQK291" s="29"/>
      <c r="LQL291" s="29"/>
      <c r="LQM291" s="29"/>
      <c r="LQN291" s="29"/>
      <c r="LQO291" s="29"/>
      <c r="LQP291" s="29"/>
      <c r="LQQ291" s="29"/>
      <c r="LQR291" s="29"/>
      <c r="LQS291" s="29"/>
      <c r="LQT291" s="29"/>
      <c r="LQU291" s="29"/>
      <c r="LQV291" s="29"/>
      <c r="LQW291" s="29"/>
      <c r="LQX291" s="29"/>
      <c r="LQY291" s="29"/>
      <c r="LQZ291" s="29"/>
      <c r="LRA291" s="29"/>
      <c r="LRB291" s="29"/>
      <c r="LRC291" s="29"/>
      <c r="LRD291" s="29"/>
      <c r="LRE291" s="29"/>
      <c r="LRF291" s="29"/>
      <c r="LRG291" s="29"/>
      <c r="LRH291" s="29"/>
      <c r="LRI291" s="29"/>
      <c r="LRJ291" s="29"/>
      <c r="LRK291" s="29"/>
      <c r="LRL291" s="29"/>
      <c r="LRM291" s="29"/>
      <c r="LRN291" s="29"/>
      <c r="LRO291" s="29"/>
      <c r="LRP291" s="29"/>
      <c r="LRQ291" s="29"/>
      <c r="LRR291" s="29"/>
      <c r="LRS291" s="29"/>
      <c r="LRT291" s="29"/>
      <c r="LRU291" s="29"/>
      <c r="LRV291" s="29"/>
      <c r="LRW291" s="29"/>
      <c r="LRX291" s="29"/>
      <c r="LRY291" s="29"/>
      <c r="LRZ291" s="29"/>
      <c r="LSA291" s="29"/>
      <c r="LSB291" s="29"/>
      <c r="LSC291" s="29"/>
      <c r="LSD291" s="29"/>
      <c r="LSE291" s="29"/>
      <c r="LSF291" s="29"/>
      <c r="LSG291" s="29"/>
      <c r="LSH291" s="29"/>
      <c r="LSI291" s="29"/>
      <c r="LSJ291" s="29"/>
      <c r="LSK291" s="29"/>
      <c r="LSL291" s="29"/>
      <c r="LSM291" s="29"/>
      <c r="LSN291" s="29"/>
      <c r="LSO291" s="29"/>
      <c r="LSP291" s="29"/>
      <c r="LSQ291" s="29"/>
      <c r="LSR291" s="29"/>
      <c r="LSS291" s="29"/>
      <c r="LST291" s="29"/>
      <c r="LSU291" s="29"/>
      <c r="LSV291" s="29"/>
      <c r="LSW291" s="29"/>
      <c r="LSX291" s="29"/>
      <c r="LSY291" s="29"/>
      <c r="LSZ291" s="29"/>
      <c r="LTA291" s="29"/>
      <c r="LTB291" s="29"/>
      <c r="LTC291" s="29"/>
      <c r="LTD291" s="29"/>
      <c r="LTE291" s="29"/>
      <c r="LTF291" s="29"/>
      <c r="LTG291" s="29"/>
      <c r="LTH291" s="29"/>
      <c r="LTI291" s="29"/>
      <c r="LTJ291" s="29"/>
      <c r="LTK291" s="29"/>
      <c r="LTL291" s="29"/>
      <c r="LTM291" s="29"/>
      <c r="LTN291" s="29"/>
      <c r="LTO291" s="29"/>
      <c r="LTP291" s="29"/>
      <c r="LTQ291" s="29"/>
      <c r="LTR291" s="29"/>
      <c r="LTS291" s="29"/>
      <c r="LTT291" s="29"/>
      <c r="LTU291" s="29"/>
      <c r="LTV291" s="29"/>
      <c r="LTW291" s="29"/>
      <c r="LTX291" s="29"/>
      <c r="LTY291" s="29"/>
      <c r="LTZ291" s="29"/>
      <c r="LUA291" s="29"/>
      <c r="LUB291" s="29"/>
      <c r="LUC291" s="29"/>
      <c r="LUD291" s="29"/>
      <c r="LUE291" s="29"/>
      <c r="LUF291" s="29"/>
      <c r="LUG291" s="29"/>
      <c r="LUH291" s="29"/>
      <c r="LUI291" s="29"/>
      <c r="LUJ291" s="29"/>
      <c r="LUK291" s="29"/>
      <c r="LUL291" s="29"/>
      <c r="LUM291" s="29"/>
      <c r="LUN291" s="29"/>
      <c r="LUO291" s="29"/>
      <c r="LUP291" s="29"/>
      <c r="LUQ291" s="29"/>
      <c r="LUR291" s="29"/>
      <c r="LUS291" s="29"/>
      <c r="LUT291" s="29"/>
      <c r="LUU291" s="29"/>
      <c r="LUV291" s="29"/>
      <c r="LUW291" s="29"/>
      <c r="LUX291" s="29"/>
      <c r="LUY291" s="29"/>
      <c r="LUZ291" s="29"/>
      <c r="LVA291" s="29"/>
      <c r="LVB291" s="29"/>
      <c r="LVC291" s="29"/>
      <c r="LVD291" s="29"/>
      <c r="LVE291" s="29"/>
      <c r="LVF291" s="29"/>
      <c r="LVG291" s="29"/>
      <c r="LVH291" s="29"/>
      <c r="LVI291" s="29"/>
      <c r="LVJ291" s="29"/>
      <c r="LVK291" s="29"/>
      <c r="LVL291" s="29"/>
      <c r="LVM291" s="29"/>
      <c r="LVN291" s="29"/>
      <c r="LVO291" s="29"/>
      <c r="LVP291" s="29"/>
      <c r="LVQ291" s="29"/>
      <c r="LVR291" s="29"/>
      <c r="LVS291" s="29"/>
      <c r="LVT291" s="29"/>
      <c r="LVU291" s="29"/>
      <c r="LVV291" s="29"/>
      <c r="LVW291" s="29"/>
      <c r="LVX291" s="29"/>
      <c r="LVY291" s="29"/>
      <c r="LVZ291" s="29"/>
      <c r="LWA291" s="29"/>
      <c r="LWB291" s="29"/>
      <c r="LWC291" s="29"/>
      <c r="LWD291" s="29"/>
      <c r="LWE291" s="29"/>
      <c r="LWF291" s="29"/>
      <c r="LWG291" s="29"/>
      <c r="LWH291" s="29"/>
      <c r="LWI291" s="29"/>
      <c r="LWJ291" s="29"/>
      <c r="LWK291" s="29"/>
      <c r="LWL291" s="29"/>
      <c r="LWM291" s="29"/>
      <c r="LWN291" s="29"/>
      <c r="LWO291" s="29"/>
      <c r="LWP291" s="29"/>
      <c r="LWQ291" s="29"/>
      <c r="LWR291" s="29"/>
      <c r="LWS291" s="29"/>
      <c r="LWT291" s="29"/>
      <c r="LWU291" s="29"/>
      <c r="LWV291" s="29"/>
      <c r="LWW291" s="29"/>
      <c r="LWX291" s="29"/>
      <c r="LWY291" s="29"/>
      <c r="LWZ291" s="29"/>
      <c r="LXA291" s="29"/>
      <c r="LXB291" s="29"/>
      <c r="LXC291" s="29"/>
      <c r="LXD291" s="29"/>
      <c r="LXE291" s="29"/>
      <c r="LXF291" s="29"/>
      <c r="LXG291" s="29"/>
      <c r="LXH291" s="29"/>
      <c r="LXI291" s="29"/>
      <c r="LXJ291" s="29"/>
      <c r="LXK291" s="29"/>
      <c r="LXL291" s="29"/>
      <c r="LXM291" s="29"/>
      <c r="LXN291" s="29"/>
      <c r="LXO291" s="29"/>
      <c r="LXP291" s="29"/>
      <c r="LXQ291" s="29"/>
      <c r="LXR291" s="29"/>
      <c r="LXS291" s="29"/>
      <c r="LXT291" s="29"/>
      <c r="LXU291" s="29"/>
      <c r="LXV291" s="29"/>
      <c r="LXW291" s="29"/>
      <c r="LXX291" s="29"/>
      <c r="LXY291" s="29"/>
      <c r="LXZ291" s="29"/>
      <c r="LYA291" s="29"/>
      <c r="LYB291" s="29"/>
      <c r="LYC291" s="29"/>
      <c r="LYD291" s="29"/>
      <c r="LYE291" s="29"/>
      <c r="LYF291" s="29"/>
      <c r="LYG291" s="29"/>
      <c r="LYH291" s="29"/>
      <c r="LYI291" s="29"/>
      <c r="LYJ291" s="29"/>
      <c r="LYK291" s="29"/>
      <c r="LYL291" s="29"/>
      <c r="LYM291" s="29"/>
      <c r="LYN291" s="29"/>
      <c r="LYO291" s="29"/>
      <c r="LYP291" s="29"/>
      <c r="LYQ291" s="29"/>
      <c r="LYR291" s="29"/>
      <c r="LYS291" s="29"/>
      <c r="LYT291" s="29"/>
      <c r="LYU291" s="29"/>
      <c r="LYV291" s="29"/>
      <c r="LYW291" s="29"/>
      <c r="LYX291" s="29"/>
      <c r="LYY291" s="29"/>
      <c r="LYZ291" s="29"/>
      <c r="LZA291" s="29"/>
      <c r="LZB291" s="29"/>
      <c r="LZC291" s="29"/>
      <c r="LZD291" s="29"/>
      <c r="LZE291" s="29"/>
      <c r="LZF291" s="29"/>
      <c r="LZG291" s="29"/>
      <c r="LZH291" s="29"/>
      <c r="LZI291" s="29"/>
      <c r="LZJ291" s="29"/>
      <c r="LZK291" s="29"/>
      <c r="LZL291" s="29"/>
      <c r="LZM291" s="29"/>
      <c r="LZN291" s="29"/>
      <c r="LZO291" s="29"/>
      <c r="LZP291" s="29"/>
      <c r="LZQ291" s="29"/>
      <c r="LZR291" s="29"/>
      <c r="LZS291" s="29"/>
      <c r="LZT291" s="29"/>
      <c r="LZU291" s="29"/>
      <c r="LZV291" s="29"/>
      <c r="LZW291" s="29"/>
      <c r="LZX291" s="29"/>
      <c r="LZY291" s="29"/>
      <c r="LZZ291" s="29"/>
      <c r="MAA291" s="29"/>
      <c r="MAB291" s="29"/>
      <c r="MAC291" s="29"/>
      <c r="MAD291" s="29"/>
      <c r="MAE291" s="29"/>
      <c r="MAF291" s="29"/>
      <c r="MAG291" s="29"/>
      <c r="MAH291" s="29"/>
      <c r="MAI291" s="29"/>
      <c r="MAJ291" s="29"/>
      <c r="MAK291" s="29"/>
      <c r="MAL291" s="29"/>
      <c r="MAM291" s="29"/>
      <c r="MAN291" s="29"/>
      <c r="MAO291" s="29"/>
      <c r="MAP291" s="29"/>
      <c r="MAQ291" s="29"/>
      <c r="MAR291" s="29"/>
      <c r="MAS291" s="29"/>
      <c r="MAT291" s="29"/>
      <c r="MAU291" s="29"/>
      <c r="MAV291" s="29"/>
      <c r="MAW291" s="29"/>
      <c r="MAX291" s="29"/>
      <c r="MAY291" s="29"/>
      <c r="MAZ291" s="29"/>
      <c r="MBA291" s="29"/>
      <c r="MBB291" s="29"/>
      <c r="MBC291" s="29"/>
      <c r="MBD291" s="29"/>
      <c r="MBE291" s="29"/>
      <c r="MBF291" s="29"/>
      <c r="MBG291" s="29"/>
      <c r="MBH291" s="29"/>
      <c r="MBI291" s="29"/>
      <c r="MBJ291" s="29"/>
      <c r="MBK291" s="29"/>
      <c r="MBL291" s="29"/>
      <c r="MBM291" s="29"/>
      <c r="MBN291" s="29"/>
      <c r="MBO291" s="29"/>
      <c r="MBP291" s="29"/>
      <c r="MBQ291" s="29"/>
      <c r="MBR291" s="29"/>
      <c r="MBS291" s="29"/>
      <c r="MBT291" s="29"/>
      <c r="MBU291" s="29"/>
      <c r="MBV291" s="29"/>
      <c r="MBW291" s="29"/>
      <c r="MBX291" s="29"/>
      <c r="MBY291" s="29"/>
      <c r="MBZ291" s="29"/>
      <c r="MCA291" s="29"/>
      <c r="MCB291" s="29"/>
      <c r="MCC291" s="29"/>
      <c r="MCD291" s="29"/>
      <c r="MCE291" s="29"/>
      <c r="MCF291" s="29"/>
      <c r="MCG291" s="29"/>
      <c r="MCH291" s="29"/>
      <c r="MCI291" s="29"/>
      <c r="MCJ291" s="29"/>
      <c r="MCK291" s="29"/>
      <c r="MCL291" s="29"/>
      <c r="MCM291" s="29"/>
      <c r="MCN291" s="29"/>
      <c r="MCO291" s="29"/>
      <c r="MCP291" s="29"/>
      <c r="MCQ291" s="29"/>
      <c r="MCR291" s="29"/>
      <c r="MCS291" s="29"/>
      <c r="MCT291" s="29"/>
      <c r="MCU291" s="29"/>
      <c r="MCV291" s="29"/>
      <c r="MCW291" s="29"/>
      <c r="MCX291" s="29"/>
      <c r="MCY291" s="29"/>
      <c r="MCZ291" s="29"/>
      <c r="MDA291" s="29"/>
      <c r="MDB291" s="29"/>
      <c r="MDC291" s="29"/>
      <c r="MDD291" s="29"/>
      <c r="MDE291" s="29"/>
      <c r="MDF291" s="29"/>
      <c r="MDG291" s="29"/>
      <c r="MDH291" s="29"/>
      <c r="MDI291" s="29"/>
      <c r="MDJ291" s="29"/>
      <c r="MDK291" s="29"/>
      <c r="MDL291" s="29"/>
      <c r="MDM291" s="29"/>
      <c r="MDN291" s="29"/>
      <c r="MDO291" s="29"/>
      <c r="MDP291" s="29"/>
      <c r="MDQ291" s="29"/>
      <c r="MDR291" s="29"/>
      <c r="MDS291" s="29"/>
      <c r="MDT291" s="29"/>
      <c r="MDU291" s="29"/>
      <c r="MDV291" s="29"/>
      <c r="MDW291" s="29"/>
      <c r="MDX291" s="29"/>
      <c r="MDY291" s="29"/>
      <c r="MDZ291" s="29"/>
      <c r="MEA291" s="29"/>
      <c r="MEB291" s="29"/>
      <c r="MEC291" s="29"/>
      <c r="MED291" s="29"/>
      <c r="MEE291" s="29"/>
      <c r="MEF291" s="29"/>
      <c r="MEG291" s="29"/>
      <c r="MEH291" s="29"/>
      <c r="MEI291" s="29"/>
      <c r="MEJ291" s="29"/>
      <c r="MEK291" s="29"/>
      <c r="MEL291" s="29"/>
      <c r="MEM291" s="29"/>
      <c r="MEN291" s="29"/>
      <c r="MEO291" s="29"/>
      <c r="MEP291" s="29"/>
      <c r="MEQ291" s="29"/>
      <c r="MER291" s="29"/>
      <c r="MES291" s="29"/>
      <c r="MET291" s="29"/>
      <c r="MEU291" s="29"/>
      <c r="MEV291" s="29"/>
      <c r="MEW291" s="29"/>
      <c r="MEX291" s="29"/>
      <c r="MEY291" s="29"/>
      <c r="MEZ291" s="29"/>
      <c r="MFA291" s="29"/>
      <c r="MFB291" s="29"/>
      <c r="MFC291" s="29"/>
      <c r="MFD291" s="29"/>
      <c r="MFE291" s="29"/>
      <c r="MFF291" s="29"/>
      <c r="MFG291" s="29"/>
      <c r="MFH291" s="29"/>
      <c r="MFI291" s="29"/>
      <c r="MFJ291" s="29"/>
      <c r="MFK291" s="29"/>
      <c r="MFL291" s="29"/>
      <c r="MFM291" s="29"/>
      <c r="MFN291" s="29"/>
      <c r="MFO291" s="29"/>
      <c r="MFP291" s="29"/>
      <c r="MFQ291" s="29"/>
      <c r="MFR291" s="29"/>
      <c r="MFS291" s="29"/>
      <c r="MFT291" s="29"/>
      <c r="MFU291" s="29"/>
      <c r="MFV291" s="29"/>
      <c r="MFW291" s="29"/>
      <c r="MFX291" s="29"/>
      <c r="MFY291" s="29"/>
      <c r="MFZ291" s="29"/>
      <c r="MGA291" s="29"/>
      <c r="MGB291" s="29"/>
      <c r="MGC291" s="29"/>
      <c r="MGD291" s="29"/>
      <c r="MGE291" s="29"/>
      <c r="MGF291" s="29"/>
      <c r="MGG291" s="29"/>
      <c r="MGH291" s="29"/>
      <c r="MGI291" s="29"/>
      <c r="MGJ291" s="29"/>
      <c r="MGK291" s="29"/>
      <c r="MGL291" s="29"/>
      <c r="MGM291" s="29"/>
      <c r="MGN291" s="29"/>
      <c r="MGO291" s="29"/>
      <c r="MGP291" s="29"/>
      <c r="MGQ291" s="29"/>
      <c r="MGR291" s="29"/>
      <c r="MGS291" s="29"/>
      <c r="MGT291" s="29"/>
      <c r="MGU291" s="29"/>
      <c r="MGV291" s="29"/>
      <c r="MGW291" s="29"/>
      <c r="MGX291" s="29"/>
      <c r="MGY291" s="29"/>
      <c r="MGZ291" s="29"/>
      <c r="MHA291" s="29"/>
      <c r="MHB291" s="29"/>
      <c r="MHC291" s="29"/>
      <c r="MHD291" s="29"/>
      <c r="MHE291" s="29"/>
      <c r="MHF291" s="29"/>
      <c r="MHG291" s="29"/>
      <c r="MHH291" s="29"/>
      <c r="MHI291" s="29"/>
      <c r="MHJ291" s="29"/>
      <c r="MHK291" s="29"/>
      <c r="MHL291" s="29"/>
      <c r="MHM291" s="29"/>
      <c r="MHN291" s="29"/>
      <c r="MHO291" s="29"/>
      <c r="MHP291" s="29"/>
      <c r="MHQ291" s="29"/>
      <c r="MHR291" s="29"/>
      <c r="MHS291" s="29"/>
      <c r="MHT291" s="29"/>
      <c r="MHU291" s="29"/>
      <c r="MHV291" s="29"/>
      <c r="MHW291" s="29"/>
      <c r="MHX291" s="29"/>
      <c r="MHY291" s="29"/>
      <c r="MHZ291" s="29"/>
      <c r="MIA291" s="29"/>
      <c r="MIB291" s="29"/>
      <c r="MIC291" s="29"/>
      <c r="MID291" s="29"/>
      <c r="MIE291" s="29"/>
      <c r="MIF291" s="29"/>
      <c r="MIG291" s="29"/>
      <c r="MIH291" s="29"/>
      <c r="MII291" s="29"/>
      <c r="MIJ291" s="29"/>
      <c r="MIK291" s="29"/>
      <c r="MIL291" s="29"/>
      <c r="MIM291" s="29"/>
      <c r="MIN291" s="29"/>
      <c r="MIO291" s="29"/>
      <c r="MIP291" s="29"/>
      <c r="MIQ291" s="29"/>
      <c r="MIR291" s="29"/>
      <c r="MIS291" s="29"/>
      <c r="MIT291" s="29"/>
      <c r="MIU291" s="29"/>
      <c r="MIV291" s="29"/>
      <c r="MIW291" s="29"/>
      <c r="MIX291" s="29"/>
      <c r="MIY291" s="29"/>
      <c r="MIZ291" s="29"/>
      <c r="MJA291" s="29"/>
      <c r="MJB291" s="29"/>
      <c r="MJC291" s="29"/>
      <c r="MJD291" s="29"/>
      <c r="MJE291" s="29"/>
      <c r="MJF291" s="29"/>
      <c r="MJG291" s="29"/>
      <c r="MJH291" s="29"/>
      <c r="MJI291" s="29"/>
      <c r="MJJ291" s="29"/>
      <c r="MJK291" s="29"/>
      <c r="MJL291" s="29"/>
      <c r="MJM291" s="29"/>
      <c r="MJN291" s="29"/>
      <c r="MJO291" s="29"/>
      <c r="MJP291" s="29"/>
      <c r="MJQ291" s="29"/>
      <c r="MJR291" s="29"/>
      <c r="MJS291" s="29"/>
      <c r="MJT291" s="29"/>
      <c r="MJU291" s="29"/>
      <c r="MJV291" s="29"/>
      <c r="MJW291" s="29"/>
      <c r="MJX291" s="29"/>
      <c r="MJY291" s="29"/>
      <c r="MJZ291" s="29"/>
      <c r="MKA291" s="29"/>
      <c r="MKB291" s="29"/>
      <c r="MKC291" s="29"/>
      <c r="MKD291" s="29"/>
      <c r="MKE291" s="29"/>
      <c r="MKF291" s="29"/>
      <c r="MKG291" s="29"/>
      <c r="MKH291" s="29"/>
      <c r="MKI291" s="29"/>
      <c r="MKJ291" s="29"/>
      <c r="MKK291" s="29"/>
      <c r="MKL291" s="29"/>
      <c r="MKM291" s="29"/>
      <c r="MKN291" s="29"/>
      <c r="MKO291" s="29"/>
      <c r="MKP291" s="29"/>
      <c r="MKQ291" s="29"/>
      <c r="MKR291" s="29"/>
      <c r="MKS291" s="29"/>
      <c r="MKT291" s="29"/>
      <c r="MKU291" s="29"/>
      <c r="MKV291" s="29"/>
      <c r="MKW291" s="29"/>
      <c r="MKX291" s="29"/>
      <c r="MKY291" s="29"/>
      <c r="MKZ291" s="29"/>
      <c r="MLA291" s="29"/>
      <c r="MLB291" s="29"/>
      <c r="MLC291" s="29"/>
      <c r="MLD291" s="29"/>
      <c r="MLE291" s="29"/>
      <c r="MLF291" s="29"/>
      <c r="MLG291" s="29"/>
      <c r="MLH291" s="29"/>
      <c r="MLI291" s="29"/>
      <c r="MLJ291" s="29"/>
      <c r="MLK291" s="29"/>
      <c r="MLL291" s="29"/>
      <c r="MLM291" s="29"/>
      <c r="MLN291" s="29"/>
      <c r="MLO291" s="29"/>
      <c r="MLP291" s="29"/>
      <c r="MLQ291" s="29"/>
      <c r="MLR291" s="29"/>
      <c r="MLS291" s="29"/>
      <c r="MLT291" s="29"/>
      <c r="MLU291" s="29"/>
      <c r="MLV291" s="29"/>
      <c r="MLW291" s="29"/>
      <c r="MLX291" s="29"/>
      <c r="MLY291" s="29"/>
      <c r="MLZ291" s="29"/>
      <c r="MMA291" s="29"/>
      <c r="MMB291" s="29"/>
      <c r="MMC291" s="29"/>
      <c r="MMD291" s="29"/>
      <c r="MME291" s="29"/>
      <c r="MMF291" s="29"/>
      <c r="MMG291" s="29"/>
      <c r="MMH291" s="29"/>
      <c r="MMI291" s="29"/>
      <c r="MMJ291" s="29"/>
      <c r="MMK291" s="29"/>
      <c r="MML291" s="29"/>
      <c r="MMM291" s="29"/>
      <c r="MMN291" s="29"/>
      <c r="MMO291" s="29"/>
      <c r="MMP291" s="29"/>
      <c r="MMQ291" s="29"/>
      <c r="MMR291" s="29"/>
      <c r="MMS291" s="29"/>
      <c r="MMT291" s="29"/>
      <c r="MMU291" s="29"/>
      <c r="MMV291" s="29"/>
      <c r="MMW291" s="29"/>
      <c r="MMX291" s="29"/>
      <c r="MMY291" s="29"/>
      <c r="MMZ291" s="29"/>
      <c r="MNA291" s="29"/>
      <c r="MNB291" s="29"/>
      <c r="MNC291" s="29"/>
      <c r="MND291" s="29"/>
      <c r="MNE291" s="29"/>
      <c r="MNF291" s="29"/>
      <c r="MNG291" s="29"/>
      <c r="MNH291" s="29"/>
      <c r="MNI291" s="29"/>
      <c r="MNJ291" s="29"/>
      <c r="MNK291" s="29"/>
      <c r="MNL291" s="29"/>
      <c r="MNM291" s="29"/>
      <c r="MNN291" s="29"/>
      <c r="MNO291" s="29"/>
      <c r="MNP291" s="29"/>
      <c r="MNQ291" s="29"/>
      <c r="MNR291" s="29"/>
      <c r="MNS291" s="29"/>
      <c r="MNT291" s="29"/>
      <c r="MNU291" s="29"/>
      <c r="MNV291" s="29"/>
      <c r="MNW291" s="29"/>
      <c r="MNX291" s="29"/>
      <c r="MNY291" s="29"/>
      <c r="MNZ291" s="29"/>
      <c r="MOA291" s="29"/>
      <c r="MOB291" s="29"/>
      <c r="MOC291" s="29"/>
      <c r="MOD291" s="29"/>
      <c r="MOE291" s="29"/>
      <c r="MOF291" s="29"/>
      <c r="MOG291" s="29"/>
      <c r="MOH291" s="29"/>
      <c r="MOI291" s="29"/>
      <c r="MOJ291" s="29"/>
      <c r="MOK291" s="29"/>
      <c r="MOL291" s="29"/>
      <c r="MOM291" s="29"/>
      <c r="MON291" s="29"/>
      <c r="MOO291" s="29"/>
      <c r="MOP291" s="29"/>
      <c r="MOQ291" s="29"/>
      <c r="MOR291" s="29"/>
      <c r="MOS291" s="29"/>
      <c r="MOT291" s="29"/>
      <c r="MOU291" s="29"/>
      <c r="MOV291" s="29"/>
      <c r="MOW291" s="29"/>
      <c r="MOX291" s="29"/>
      <c r="MOY291" s="29"/>
      <c r="MOZ291" s="29"/>
      <c r="MPA291" s="29"/>
      <c r="MPB291" s="29"/>
      <c r="MPC291" s="29"/>
      <c r="MPD291" s="29"/>
      <c r="MPE291" s="29"/>
      <c r="MPF291" s="29"/>
      <c r="MPG291" s="29"/>
      <c r="MPH291" s="29"/>
      <c r="MPI291" s="29"/>
      <c r="MPJ291" s="29"/>
      <c r="MPK291" s="29"/>
      <c r="MPL291" s="29"/>
      <c r="MPM291" s="29"/>
      <c r="MPN291" s="29"/>
      <c r="MPO291" s="29"/>
      <c r="MPP291" s="29"/>
      <c r="MPQ291" s="29"/>
      <c r="MPR291" s="29"/>
      <c r="MPS291" s="29"/>
      <c r="MPT291" s="29"/>
      <c r="MPU291" s="29"/>
      <c r="MPV291" s="29"/>
      <c r="MPW291" s="29"/>
      <c r="MPX291" s="29"/>
      <c r="MPY291" s="29"/>
      <c r="MPZ291" s="29"/>
      <c r="MQA291" s="29"/>
      <c r="MQB291" s="29"/>
      <c r="MQC291" s="29"/>
      <c r="MQD291" s="29"/>
      <c r="MQE291" s="29"/>
      <c r="MQF291" s="29"/>
      <c r="MQG291" s="29"/>
      <c r="MQH291" s="29"/>
      <c r="MQI291" s="29"/>
      <c r="MQJ291" s="29"/>
      <c r="MQK291" s="29"/>
      <c r="MQL291" s="29"/>
      <c r="MQM291" s="29"/>
      <c r="MQN291" s="29"/>
      <c r="MQO291" s="29"/>
      <c r="MQP291" s="29"/>
      <c r="MQQ291" s="29"/>
      <c r="MQR291" s="29"/>
      <c r="MQS291" s="29"/>
      <c r="MQT291" s="29"/>
      <c r="MQU291" s="29"/>
      <c r="MQV291" s="29"/>
      <c r="MQW291" s="29"/>
      <c r="MQX291" s="29"/>
      <c r="MQY291" s="29"/>
      <c r="MQZ291" s="29"/>
      <c r="MRA291" s="29"/>
      <c r="MRB291" s="29"/>
      <c r="MRC291" s="29"/>
      <c r="MRD291" s="29"/>
      <c r="MRE291" s="29"/>
      <c r="MRF291" s="29"/>
      <c r="MRG291" s="29"/>
      <c r="MRH291" s="29"/>
      <c r="MRI291" s="29"/>
      <c r="MRJ291" s="29"/>
      <c r="MRK291" s="29"/>
      <c r="MRL291" s="29"/>
      <c r="MRM291" s="29"/>
      <c r="MRN291" s="29"/>
      <c r="MRO291" s="29"/>
      <c r="MRP291" s="29"/>
      <c r="MRQ291" s="29"/>
      <c r="MRR291" s="29"/>
      <c r="MRS291" s="29"/>
      <c r="MRT291" s="29"/>
      <c r="MRU291" s="29"/>
      <c r="MRV291" s="29"/>
      <c r="MRW291" s="29"/>
      <c r="MRX291" s="29"/>
      <c r="MRY291" s="29"/>
      <c r="MRZ291" s="29"/>
      <c r="MSA291" s="29"/>
      <c r="MSB291" s="29"/>
      <c r="MSC291" s="29"/>
      <c r="MSD291" s="29"/>
      <c r="MSE291" s="29"/>
      <c r="MSF291" s="29"/>
      <c r="MSG291" s="29"/>
      <c r="MSH291" s="29"/>
      <c r="MSI291" s="29"/>
      <c r="MSJ291" s="29"/>
      <c r="MSK291" s="29"/>
      <c r="MSL291" s="29"/>
      <c r="MSM291" s="29"/>
      <c r="MSN291" s="29"/>
      <c r="MSO291" s="29"/>
      <c r="MSP291" s="29"/>
      <c r="MSQ291" s="29"/>
      <c r="MSR291" s="29"/>
      <c r="MSS291" s="29"/>
      <c r="MST291" s="29"/>
      <c r="MSU291" s="29"/>
      <c r="MSV291" s="29"/>
      <c r="MSW291" s="29"/>
      <c r="MSX291" s="29"/>
      <c r="MSY291" s="29"/>
      <c r="MSZ291" s="29"/>
      <c r="MTA291" s="29"/>
      <c r="MTB291" s="29"/>
      <c r="MTC291" s="29"/>
      <c r="MTD291" s="29"/>
      <c r="MTE291" s="29"/>
      <c r="MTF291" s="29"/>
      <c r="MTG291" s="29"/>
      <c r="MTH291" s="29"/>
      <c r="MTI291" s="29"/>
      <c r="MTJ291" s="29"/>
      <c r="MTK291" s="29"/>
      <c r="MTL291" s="29"/>
      <c r="MTM291" s="29"/>
      <c r="MTN291" s="29"/>
      <c r="MTO291" s="29"/>
      <c r="MTP291" s="29"/>
      <c r="MTQ291" s="29"/>
      <c r="MTR291" s="29"/>
      <c r="MTS291" s="29"/>
      <c r="MTT291" s="29"/>
      <c r="MTU291" s="29"/>
      <c r="MTV291" s="29"/>
      <c r="MTW291" s="29"/>
      <c r="MTX291" s="29"/>
      <c r="MTY291" s="29"/>
      <c r="MTZ291" s="29"/>
      <c r="MUA291" s="29"/>
      <c r="MUB291" s="29"/>
      <c r="MUC291" s="29"/>
      <c r="MUD291" s="29"/>
      <c r="MUE291" s="29"/>
      <c r="MUF291" s="29"/>
      <c r="MUG291" s="29"/>
      <c r="MUH291" s="29"/>
      <c r="MUI291" s="29"/>
      <c r="MUJ291" s="29"/>
      <c r="MUK291" s="29"/>
      <c r="MUL291" s="29"/>
      <c r="MUM291" s="29"/>
      <c r="MUN291" s="29"/>
      <c r="MUO291" s="29"/>
      <c r="MUP291" s="29"/>
      <c r="MUQ291" s="29"/>
      <c r="MUR291" s="29"/>
      <c r="MUS291" s="29"/>
      <c r="MUT291" s="29"/>
      <c r="MUU291" s="29"/>
      <c r="MUV291" s="29"/>
      <c r="MUW291" s="29"/>
      <c r="MUX291" s="29"/>
      <c r="MUY291" s="29"/>
      <c r="MUZ291" s="29"/>
      <c r="MVA291" s="29"/>
      <c r="MVB291" s="29"/>
      <c r="MVC291" s="29"/>
      <c r="MVD291" s="29"/>
      <c r="MVE291" s="29"/>
      <c r="MVF291" s="29"/>
      <c r="MVG291" s="29"/>
      <c r="MVH291" s="29"/>
      <c r="MVI291" s="29"/>
      <c r="MVJ291" s="29"/>
      <c r="MVK291" s="29"/>
      <c r="MVL291" s="29"/>
      <c r="MVM291" s="29"/>
      <c r="MVN291" s="29"/>
      <c r="MVO291" s="29"/>
      <c r="MVP291" s="29"/>
      <c r="MVQ291" s="29"/>
      <c r="MVR291" s="29"/>
      <c r="MVS291" s="29"/>
      <c r="MVT291" s="29"/>
      <c r="MVU291" s="29"/>
      <c r="MVV291" s="29"/>
      <c r="MVW291" s="29"/>
      <c r="MVX291" s="29"/>
      <c r="MVY291" s="29"/>
      <c r="MVZ291" s="29"/>
      <c r="MWA291" s="29"/>
      <c r="MWB291" s="29"/>
      <c r="MWC291" s="29"/>
      <c r="MWD291" s="29"/>
      <c r="MWE291" s="29"/>
      <c r="MWF291" s="29"/>
      <c r="MWG291" s="29"/>
      <c r="MWH291" s="29"/>
      <c r="MWI291" s="29"/>
      <c r="MWJ291" s="29"/>
      <c r="MWK291" s="29"/>
      <c r="MWL291" s="29"/>
      <c r="MWM291" s="29"/>
      <c r="MWN291" s="29"/>
      <c r="MWO291" s="29"/>
      <c r="MWP291" s="29"/>
      <c r="MWQ291" s="29"/>
      <c r="MWR291" s="29"/>
      <c r="MWS291" s="29"/>
      <c r="MWT291" s="29"/>
      <c r="MWU291" s="29"/>
      <c r="MWV291" s="29"/>
      <c r="MWW291" s="29"/>
      <c r="MWX291" s="29"/>
      <c r="MWY291" s="29"/>
      <c r="MWZ291" s="29"/>
      <c r="MXA291" s="29"/>
      <c r="MXB291" s="29"/>
      <c r="MXC291" s="29"/>
      <c r="MXD291" s="29"/>
      <c r="MXE291" s="29"/>
      <c r="MXF291" s="29"/>
      <c r="MXG291" s="29"/>
      <c r="MXH291" s="29"/>
      <c r="MXI291" s="29"/>
      <c r="MXJ291" s="29"/>
      <c r="MXK291" s="29"/>
      <c r="MXL291" s="29"/>
      <c r="MXM291" s="29"/>
      <c r="MXN291" s="29"/>
      <c r="MXO291" s="29"/>
      <c r="MXP291" s="29"/>
      <c r="MXQ291" s="29"/>
      <c r="MXR291" s="29"/>
      <c r="MXS291" s="29"/>
      <c r="MXT291" s="29"/>
      <c r="MXU291" s="29"/>
      <c r="MXV291" s="29"/>
      <c r="MXW291" s="29"/>
      <c r="MXX291" s="29"/>
      <c r="MXY291" s="29"/>
      <c r="MXZ291" s="29"/>
      <c r="MYA291" s="29"/>
      <c r="MYB291" s="29"/>
      <c r="MYC291" s="29"/>
      <c r="MYD291" s="29"/>
      <c r="MYE291" s="29"/>
      <c r="MYF291" s="29"/>
      <c r="MYG291" s="29"/>
      <c r="MYH291" s="29"/>
      <c r="MYI291" s="29"/>
      <c r="MYJ291" s="29"/>
      <c r="MYK291" s="29"/>
      <c r="MYL291" s="29"/>
      <c r="MYM291" s="29"/>
      <c r="MYN291" s="29"/>
      <c r="MYO291" s="29"/>
      <c r="MYP291" s="29"/>
      <c r="MYQ291" s="29"/>
      <c r="MYR291" s="29"/>
      <c r="MYS291" s="29"/>
      <c r="MYT291" s="29"/>
      <c r="MYU291" s="29"/>
      <c r="MYV291" s="29"/>
      <c r="MYW291" s="29"/>
      <c r="MYX291" s="29"/>
      <c r="MYY291" s="29"/>
      <c r="MYZ291" s="29"/>
      <c r="MZA291" s="29"/>
      <c r="MZB291" s="29"/>
      <c r="MZC291" s="29"/>
      <c r="MZD291" s="29"/>
      <c r="MZE291" s="29"/>
      <c r="MZF291" s="29"/>
      <c r="MZG291" s="29"/>
      <c r="MZH291" s="29"/>
      <c r="MZI291" s="29"/>
      <c r="MZJ291" s="29"/>
      <c r="MZK291" s="29"/>
      <c r="MZL291" s="29"/>
      <c r="MZM291" s="29"/>
      <c r="MZN291" s="29"/>
      <c r="MZO291" s="29"/>
      <c r="MZP291" s="29"/>
      <c r="MZQ291" s="29"/>
      <c r="MZR291" s="29"/>
      <c r="MZS291" s="29"/>
      <c r="MZT291" s="29"/>
      <c r="MZU291" s="29"/>
      <c r="MZV291" s="29"/>
      <c r="MZW291" s="29"/>
      <c r="MZX291" s="29"/>
      <c r="MZY291" s="29"/>
      <c r="MZZ291" s="29"/>
      <c r="NAA291" s="29"/>
      <c r="NAB291" s="29"/>
      <c r="NAC291" s="29"/>
      <c r="NAD291" s="29"/>
      <c r="NAE291" s="29"/>
      <c r="NAF291" s="29"/>
      <c r="NAG291" s="29"/>
      <c r="NAH291" s="29"/>
      <c r="NAI291" s="29"/>
      <c r="NAJ291" s="29"/>
      <c r="NAK291" s="29"/>
      <c r="NAL291" s="29"/>
      <c r="NAM291" s="29"/>
      <c r="NAN291" s="29"/>
      <c r="NAO291" s="29"/>
      <c r="NAP291" s="29"/>
      <c r="NAQ291" s="29"/>
      <c r="NAR291" s="29"/>
      <c r="NAS291" s="29"/>
      <c r="NAT291" s="29"/>
      <c r="NAU291" s="29"/>
      <c r="NAV291" s="29"/>
      <c r="NAW291" s="29"/>
      <c r="NAX291" s="29"/>
      <c r="NAY291" s="29"/>
      <c r="NAZ291" s="29"/>
      <c r="NBA291" s="29"/>
      <c r="NBB291" s="29"/>
      <c r="NBC291" s="29"/>
      <c r="NBD291" s="29"/>
      <c r="NBE291" s="29"/>
      <c r="NBF291" s="29"/>
      <c r="NBG291" s="29"/>
      <c r="NBH291" s="29"/>
      <c r="NBI291" s="29"/>
      <c r="NBJ291" s="29"/>
      <c r="NBK291" s="29"/>
      <c r="NBL291" s="29"/>
      <c r="NBM291" s="29"/>
      <c r="NBN291" s="29"/>
      <c r="NBO291" s="29"/>
      <c r="NBP291" s="29"/>
      <c r="NBQ291" s="29"/>
      <c r="NBR291" s="29"/>
      <c r="NBS291" s="29"/>
      <c r="NBT291" s="29"/>
      <c r="NBU291" s="29"/>
      <c r="NBV291" s="29"/>
      <c r="NBW291" s="29"/>
      <c r="NBX291" s="29"/>
      <c r="NBY291" s="29"/>
      <c r="NBZ291" s="29"/>
      <c r="NCA291" s="29"/>
      <c r="NCB291" s="29"/>
      <c r="NCC291" s="29"/>
      <c r="NCD291" s="29"/>
      <c r="NCE291" s="29"/>
      <c r="NCF291" s="29"/>
      <c r="NCG291" s="29"/>
      <c r="NCH291" s="29"/>
      <c r="NCI291" s="29"/>
      <c r="NCJ291" s="29"/>
      <c r="NCK291" s="29"/>
      <c r="NCL291" s="29"/>
      <c r="NCM291" s="29"/>
      <c r="NCN291" s="29"/>
      <c r="NCO291" s="29"/>
      <c r="NCP291" s="29"/>
      <c r="NCQ291" s="29"/>
      <c r="NCR291" s="29"/>
      <c r="NCS291" s="29"/>
      <c r="NCT291" s="29"/>
      <c r="NCU291" s="29"/>
      <c r="NCV291" s="29"/>
      <c r="NCW291" s="29"/>
      <c r="NCX291" s="29"/>
      <c r="NCY291" s="29"/>
      <c r="NCZ291" s="29"/>
      <c r="NDA291" s="29"/>
      <c r="NDB291" s="29"/>
      <c r="NDC291" s="29"/>
      <c r="NDD291" s="29"/>
      <c r="NDE291" s="29"/>
      <c r="NDF291" s="29"/>
      <c r="NDG291" s="29"/>
      <c r="NDH291" s="29"/>
      <c r="NDI291" s="29"/>
      <c r="NDJ291" s="29"/>
      <c r="NDK291" s="29"/>
      <c r="NDL291" s="29"/>
      <c r="NDM291" s="29"/>
      <c r="NDN291" s="29"/>
      <c r="NDO291" s="29"/>
      <c r="NDP291" s="29"/>
      <c r="NDQ291" s="29"/>
      <c r="NDR291" s="29"/>
      <c r="NDS291" s="29"/>
      <c r="NDT291" s="29"/>
      <c r="NDU291" s="29"/>
      <c r="NDV291" s="29"/>
      <c r="NDW291" s="29"/>
      <c r="NDX291" s="29"/>
      <c r="NDY291" s="29"/>
      <c r="NDZ291" s="29"/>
      <c r="NEA291" s="29"/>
      <c r="NEB291" s="29"/>
      <c r="NEC291" s="29"/>
      <c r="NED291" s="29"/>
      <c r="NEE291" s="29"/>
      <c r="NEF291" s="29"/>
      <c r="NEG291" s="29"/>
      <c r="NEH291" s="29"/>
      <c r="NEI291" s="29"/>
      <c r="NEJ291" s="29"/>
      <c r="NEK291" s="29"/>
      <c r="NEL291" s="29"/>
      <c r="NEM291" s="29"/>
      <c r="NEN291" s="29"/>
      <c r="NEO291" s="29"/>
      <c r="NEP291" s="29"/>
      <c r="NEQ291" s="29"/>
      <c r="NER291" s="29"/>
      <c r="NES291" s="29"/>
      <c r="NET291" s="29"/>
      <c r="NEU291" s="29"/>
      <c r="NEV291" s="29"/>
      <c r="NEW291" s="29"/>
      <c r="NEX291" s="29"/>
      <c r="NEY291" s="29"/>
      <c r="NEZ291" s="29"/>
      <c r="NFA291" s="29"/>
      <c r="NFB291" s="29"/>
      <c r="NFC291" s="29"/>
      <c r="NFD291" s="29"/>
      <c r="NFE291" s="29"/>
      <c r="NFF291" s="29"/>
      <c r="NFG291" s="29"/>
      <c r="NFH291" s="29"/>
      <c r="NFI291" s="29"/>
      <c r="NFJ291" s="29"/>
      <c r="NFK291" s="29"/>
      <c r="NFL291" s="29"/>
      <c r="NFM291" s="29"/>
      <c r="NFN291" s="29"/>
      <c r="NFO291" s="29"/>
      <c r="NFP291" s="29"/>
      <c r="NFQ291" s="29"/>
      <c r="NFR291" s="29"/>
      <c r="NFS291" s="29"/>
      <c r="NFT291" s="29"/>
      <c r="NFU291" s="29"/>
      <c r="NFV291" s="29"/>
      <c r="NFW291" s="29"/>
      <c r="NFX291" s="29"/>
      <c r="NFY291" s="29"/>
      <c r="NFZ291" s="29"/>
      <c r="NGA291" s="29"/>
      <c r="NGB291" s="29"/>
      <c r="NGC291" s="29"/>
      <c r="NGD291" s="29"/>
      <c r="NGE291" s="29"/>
      <c r="NGF291" s="29"/>
      <c r="NGG291" s="29"/>
      <c r="NGH291" s="29"/>
      <c r="NGI291" s="29"/>
      <c r="NGJ291" s="29"/>
      <c r="NGK291" s="29"/>
      <c r="NGL291" s="29"/>
      <c r="NGM291" s="29"/>
      <c r="NGN291" s="29"/>
      <c r="NGO291" s="29"/>
      <c r="NGP291" s="29"/>
      <c r="NGQ291" s="29"/>
      <c r="NGR291" s="29"/>
      <c r="NGS291" s="29"/>
      <c r="NGT291" s="29"/>
      <c r="NGU291" s="29"/>
      <c r="NGV291" s="29"/>
      <c r="NGW291" s="29"/>
      <c r="NGX291" s="29"/>
      <c r="NGY291" s="29"/>
      <c r="NGZ291" s="29"/>
      <c r="NHA291" s="29"/>
      <c r="NHB291" s="29"/>
      <c r="NHC291" s="29"/>
      <c r="NHD291" s="29"/>
      <c r="NHE291" s="29"/>
      <c r="NHF291" s="29"/>
      <c r="NHG291" s="29"/>
      <c r="NHH291" s="29"/>
      <c r="NHI291" s="29"/>
      <c r="NHJ291" s="29"/>
      <c r="NHK291" s="29"/>
      <c r="NHL291" s="29"/>
      <c r="NHM291" s="29"/>
      <c r="NHN291" s="29"/>
      <c r="NHO291" s="29"/>
      <c r="NHP291" s="29"/>
      <c r="NHQ291" s="29"/>
      <c r="NHR291" s="29"/>
      <c r="NHS291" s="29"/>
      <c r="NHT291" s="29"/>
      <c r="NHU291" s="29"/>
      <c r="NHV291" s="29"/>
      <c r="NHW291" s="29"/>
      <c r="NHX291" s="29"/>
      <c r="NHY291" s="29"/>
      <c r="NHZ291" s="29"/>
      <c r="NIA291" s="29"/>
      <c r="NIB291" s="29"/>
      <c r="NIC291" s="29"/>
      <c r="NID291" s="29"/>
      <c r="NIE291" s="29"/>
      <c r="NIF291" s="29"/>
      <c r="NIG291" s="29"/>
      <c r="NIH291" s="29"/>
      <c r="NII291" s="29"/>
      <c r="NIJ291" s="29"/>
      <c r="NIK291" s="29"/>
      <c r="NIL291" s="29"/>
      <c r="NIM291" s="29"/>
      <c r="NIN291" s="29"/>
      <c r="NIO291" s="29"/>
      <c r="NIP291" s="29"/>
      <c r="NIQ291" s="29"/>
      <c r="NIR291" s="29"/>
      <c r="NIS291" s="29"/>
      <c r="NIT291" s="29"/>
      <c r="NIU291" s="29"/>
      <c r="NIV291" s="29"/>
      <c r="NIW291" s="29"/>
      <c r="NIX291" s="29"/>
      <c r="NIY291" s="29"/>
      <c r="NIZ291" s="29"/>
      <c r="NJA291" s="29"/>
      <c r="NJB291" s="29"/>
      <c r="NJC291" s="29"/>
      <c r="NJD291" s="29"/>
      <c r="NJE291" s="29"/>
      <c r="NJF291" s="29"/>
      <c r="NJG291" s="29"/>
      <c r="NJH291" s="29"/>
      <c r="NJI291" s="29"/>
      <c r="NJJ291" s="29"/>
      <c r="NJK291" s="29"/>
      <c r="NJL291" s="29"/>
      <c r="NJM291" s="29"/>
      <c r="NJN291" s="29"/>
      <c r="NJO291" s="29"/>
      <c r="NJP291" s="29"/>
      <c r="NJQ291" s="29"/>
      <c r="NJR291" s="29"/>
      <c r="NJS291" s="29"/>
      <c r="NJT291" s="29"/>
      <c r="NJU291" s="29"/>
      <c r="NJV291" s="29"/>
      <c r="NJW291" s="29"/>
      <c r="NJX291" s="29"/>
      <c r="NJY291" s="29"/>
      <c r="NJZ291" s="29"/>
      <c r="NKA291" s="29"/>
      <c r="NKB291" s="29"/>
      <c r="NKC291" s="29"/>
      <c r="NKD291" s="29"/>
      <c r="NKE291" s="29"/>
      <c r="NKF291" s="29"/>
      <c r="NKG291" s="29"/>
      <c r="NKH291" s="29"/>
      <c r="NKI291" s="29"/>
      <c r="NKJ291" s="29"/>
      <c r="NKK291" s="29"/>
      <c r="NKL291" s="29"/>
      <c r="NKM291" s="29"/>
      <c r="NKN291" s="29"/>
      <c r="NKO291" s="29"/>
      <c r="NKP291" s="29"/>
      <c r="NKQ291" s="29"/>
      <c r="NKR291" s="29"/>
      <c r="NKS291" s="29"/>
      <c r="NKT291" s="29"/>
      <c r="NKU291" s="29"/>
      <c r="NKV291" s="29"/>
      <c r="NKW291" s="29"/>
      <c r="NKX291" s="29"/>
      <c r="NKY291" s="29"/>
      <c r="NKZ291" s="29"/>
      <c r="NLA291" s="29"/>
      <c r="NLB291" s="29"/>
      <c r="NLC291" s="29"/>
      <c r="NLD291" s="29"/>
      <c r="NLE291" s="29"/>
      <c r="NLF291" s="29"/>
      <c r="NLG291" s="29"/>
      <c r="NLH291" s="29"/>
      <c r="NLI291" s="29"/>
      <c r="NLJ291" s="29"/>
      <c r="NLK291" s="29"/>
      <c r="NLL291" s="29"/>
      <c r="NLM291" s="29"/>
      <c r="NLN291" s="29"/>
      <c r="NLO291" s="29"/>
      <c r="NLP291" s="29"/>
      <c r="NLQ291" s="29"/>
      <c r="NLR291" s="29"/>
      <c r="NLS291" s="29"/>
      <c r="NLT291" s="29"/>
      <c r="NLU291" s="29"/>
      <c r="NLV291" s="29"/>
      <c r="NLW291" s="29"/>
      <c r="NLX291" s="29"/>
      <c r="NLY291" s="29"/>
      <c r="NLZ291" s="29"/>
      <c r="NMA291" s="29"/>
      <c r="NMB291" s="29"/>
      <c r="NMC291" s="29"/>
      <c r="NMD291" s="29"/>
      <c r="NME291" s="29"/>
      <c r="NMF291" s="29"/>
      <c r="NMG291" s="29"/>
      <c r="NMH291" s="29"/>
      <c r="NMI291" s="29"/>
      <c r="NMJ291" s="29"/>
      <c r="NMK291" s="29"/>
      <c r="NML291" s="29"/>
      <c r="NMM291" s="29"/>
      <c r="NMN291" s="29"/>
      <c r="NMO291" s="29"/>
      <c r="NMP291" s="29"/>
      <c r="NMQ291" s="29"/>
      <c r="NMR291" s="29"/>
      <c r="NMS291" s="29"/>
      <c r="NMT291" s="29"/>
      <c r="NMU291" s="29"/>
      <c r="NMV291" s="29"/>
      <c r="NMW291" s="29"/>
      <c r="NMX291" s="29"/>
      <c r="NMY291" s="29"/>
      <c r="NMZ291" s="29"/>
      <c r="NNA291" s="29"/>
      <c r="NNB291" s="29"/>
      <c r="NNC291" s="29"/>
      <c r="NND291" s="29"/>
      <c r="NNE291" s="29"/>
      <c r="NNF291" s="29"/>
      <c r="NNG291" s="29"/>
      <c r="NNH291" s="29"/>
      <c r="NNI291" s="29"/>
      <c r="NNJ291" s="29"/>
      <c r="NNK291" s="29"/>
      <c r="NNL291" s="29"/>
      <c r="NNM291" s="29"/>
      <c r="NNN291" s="29"/>
      <c r="NNO291" s="29"/>
      <c r="NNP291" s="29"/>
      <c r="NNQ291" s="29"/>
      <c r="NNR291" s="29"/>
      <c r="NNS291" s="29"/>
      <c r="NNT291" s="29"/>
      <c r="NNU291" s="29"/>
      <c r="NNV291" s="29"/>
      <c r="NNW291" s="29"/>
      <c r="NNX291" s="29"/>
      <c r="NNY291" s="29"/>
      <c r="NNZ291" s="29"/>
      <c r="NOA291" s="29"/>
      <c r="NOB291" s="29"/>
      <c r="NOC291" s="29"/>
      <c r="NOD291" s="29"/>
      <c r="NOE291" s="29"/>
      <c r="NOF291" s="29"/>
      <c r="NOG291" s="29"/>
      <c r="NOH291" s="29"/>
      <c r="NOI291" s="29"/>
      <c r="NOJ291" s="29"/>
      <c r="NOK291" s="29"/>
      <c r="NOL291" s="29"/>
      <c r="NOM291" s="29"/>
      <c r="NON291" s="29"/>
      <c r="NOO291" s="29"/>
      <c r="NOP291" s="29"/>
      <c r="NOQ291" s="29"/>
      <c r="NOR291" s="29"/>
      <c r="NOS291" s="29"/>
      <c r="NOT291" s="29"/>
      <c r="NOU291" s="29"/>
      <c r="NOV291" s="29"/>
      <c r="NOW291" s="29"/>
      <c r="NOX291" s="29"/>
      <c r="NOY291" s="29"/>
      <c r="NOZ291" s="29"/>
      <c r="NPA291" s="29"/>
      <c r="NPB291" s="29"/>
      <c r="NPC291" s="29"/>
      <c r="NPD291" s="29"/>
      <c r="NPE291" s="29"/>
      <c r="NPF291" s="29"/>
      <c r="NPG291" s="29"/>
      <c r="NPH291" s="29"/>
      <c r="NPI291" s="29"/>
      <c r="NPJ291" s="29"/>
      <c r="NPK291" s="29"/>
      <c r="NPL291" s="29"/>
      <c r="NPM291" s="29"/>
      <c r="NPN291" s="29"/>
      <c r="NPO291" s="29"/>
      <c r="NPP291" s="29"/>
      <c r="NPQ291" s="29"/>
      <c r="NPR291" s="29"/>
      <c r="NPS291" s="29"/>
      <c r="NPT291" s="29"/>
      <c r="NPU291" s="29"/>
      <c r="NPV291" s="29"/>
      <c r="NPW291" s="29"/>
      <c r="NPX291" s="29"/>
      <c r="NPY291" s="29"/>
      <c r="NPZ291" s="29"/>
      <c r="NQA291" s="29"/>
      <c r="NQB291" s="29"/>
      <c r="NQC291" s="29"/>
      <c r="NQD291" s="29"/>
      <c r="NQE291" s="29"/>
      <c r="NQF291" s="29"/>
      <c r="NQG291" s="29"/>
      <c r="NQH291" s="29"/>
      <c r="NQI291" s="29"/>
      <c r="NQJ291" s="29"/>
      <c r="NQK291" s="29"/>
      <c r="NQL291" s="29"/>
      <c r="NQM291" s="29"/>
      <c r="NQN291" s="29"/>
      <c r="NQO291" s="29"/>
      <c r="NQP291" s="29"/>
      <c r="NQQ291" s="29"/>
      <c r="NQR291" s="29"/>
      <c r="NQS291" s="29"/>
      <c r="NQT291" s="29"/>
      <c r="NQU291" s="29"/>
      <c r="NQV291" s="29"/>
      <c r="NQW291" s="29"/>
      <c r="NQX291" s="29"/>
      <c r="NQY291" s="29"/>
      <c r="NQZ291" s="29"/>
      <c r="NRA291" s="29"/>
      <c r="NRB291" s="29"/>
      <c r="NRC291" s="29"/>
      <c r="NRD291" s="29"/>
      <c r="NRE291" s="29"/>
      <c r="NRF291" s="29"/>
      <c r="NRG291" s="29"/>
      <c r="NRH291" s="29"/>
      <c r="NRI291" s="29"/>
      <c r="NRJ291" s="29"/>
      <c r="NRK291" s="29"/>
      <c r="NRL291" s="29"/>
      <c r="NRM291" s="29"/>
      <c r="NRN291" s="29"/>
      <c r="NRO291" s="29"/>
      <c r="NRP291" s="29"/>
      <c r="NRQ291" s="29"/>
      <c r="NRR291" s="29"/>
      <c r="NRS291" s="29"/>
      <c r="NRT291" s="29"/>
      <c r="NRU291" s="29"/>
      <c r="NRV291" s="29"/>
      <c r="NRW291" s="29"/>
      <c r="NRX291" s="29"/>
      <c r="NRY291" s="29"/>
      <c r="NRZ291" s="29"/>
      <c r="NSA291" s="29"/>
      <c r="NSB291" s="29"/>
      <c r="NSC291" s="29"/>
      <c r="NSD291" s="29"/>
      <c r="NSE291" s="29"/>
      <c r="NSF291" s="29"/>
      <c r="NSG291" s="29"/>
      <c r="NSH291" s="29"/>
      <c r="NSI291" s="29"/>
      <c r="NSJ291" s="29"/>
      <c r="NSK291" s="29"/>
      <c r="NSL291" s="29"/>
      <c r="NSM291" s="29"/>
      <c r="NSN291" s="29"/>
      <c r="NSO291" s="29"/>
      <c r="NSP291" s="29"/>
      <c r="NSQ291" s="29"/>
      <c r="NSR291" s="29"/>
      <c r="NSS291" s="29"/>
      <c r="NST291" s="29"/>
      <c r="NSU291" s="29"/>
      <c r="NSV291" s="29"/>
      <c r="NSW291" s="29"/>
      <c r="NSX291" s="29"/>
      <c r="NSY291" s="29"/>
      <c r="NSZ291" s="29"/>
      <c r="NTA291" s="29"/>
      <c r="NTB291" s="29"/>
      <c r="NTC291" s="29"/>
      <c r="NTD291" s="29"/>
      <c r="NTE291" s="29"/>
      <c r="NTF291" s="29"/>
      <c r="NTG291" s="29"/>
      <c r="NTH291" s="29"/>
      <c r="NTI291" s="29"/>
      <c r="NTJ291" s="29"/>
      <c r="NTK291" s="29"/>
      <c r="NTL291" s="29"/>
      <c r="NTM291" s="29"/>
      <c r="NTN291" s="29"/>
      <c r="NTO291" s="29"/>
      <c r="NTP291" s="29"/>
      <c r="NTQ291" s="29"/>
      <c r="NTR291" s="29"/>
      <c r="NTS291" s="29"/>
      <c r="NTT291" s="29"/>
      <c r="NTU291" s="29"/>
      <c r="NTV291" s="29"/>
      <c r="NTW291" s="29"/>
      <c r="NTX291" s="29"/>
      <c r="NTY291" s="29"/>
      <c r="NTZ291" s="29"/>
      <c r="NUA291" s="29"/>
      <c r="NUB291" s="29"/>
      <c r="NUC291" s="29"/>
      <c r="NUD291" s="29"/>
      <c r="NUE291" s="29"/>
      <c r="NUF291" s="29"/>
      <c r="NUG291" s="29"/>
      <c r="NUH291" s="29"/>
      <c r="NUI291" s="29"/>
      <c r="NUJ291" s="29"/>
      <c r="NUK291" s="29"/>
      <c r="NUL291" s="29"/>
      <c r="NUM291" s="29"/>
      <c r="NUN291" s="29"/>
      <c r="NUO291" s="29"/>
      <c r="NUP291" s="29"/>
      <c r="NUQ291" s="29"/>
      <c r="NUR291" s="29"/>
      <c r="NUS291" s="29"/>
      <c r="NUT291" s="29"/>
      <c r="NUU291" s="29"/>
      <c r="NUV291" s="29"/>
      <c r="NUW291" s="29"/>
      <c r="NUX291" s="29"/>
      <c r="NUY291" s="29"/>
      <c r="NUZ291" s="29"/>
      <c r="NVA291" s="29"/>
      <c r="NVB291" s="29"/>
      <c r="NVC291" s="29"/>
      <c r="NVD291" s="29"/>
      <c r="NVE291" s="29"/>
      <c r="NVF291" s="29"/>
      <c r="NVG291" s="29"/>
      <c r="NVH291" s="29"/>
      <c r="NVI291" s="29"/>
      <c r="NVJ291" s="29"/>
      <c r="NVK291" s="29"/>
      <c r="NVL291" s="29"/>
      <c r="NVM291" s="29"/>
      <c r="NVN291" s="29"/>
      <c r="NVO291" s="29"/>
      <c r="NVP291" s="29"/>
      <c r="NVQ291" s="29"/>
      <c r="NVR291" s="29"/>
      <c r="NVS291" s="29"/>
      <c r="NVT291" s="29"/>
      <c r="NVU291" s="29"/>
      <c r="NVV291" s="29"/>
      <c r="NVW291" s="29"/>
      <c r="NVX291" s="29"/>
      <c r="NVY291" s="29"/>
      <c r="NVZ291" s="29"/>
      <c r="NWA291" s="29"/>
      <c r="NWB291" s="29"/>
      <c r="NWC291" s="29"/>
      <c r="NWD291" s="29"/>
      <c r="NWE291" s="29"/>
      <c r="NWF291" s="29"/>
      <c r="NWG291" s="29"/>
      <c r="NWH291" s="29"/>
      <c r="NWI291" s="29"/>
      <c r="NWJ291" s="29"/>
      <c r="NWK291" s="29"/>
      <c r="NWL291" s="29"/>
      <c r="NWM291" s="29"/>
      <c r="NWN291" s="29"/>
      <c r="NWO291" s="29"/>
      <c r="NWP291" s="29"/>
      <c r="NWQ291" s="29"/>
      <c r="NWR291" s="29"/>
      <c r="NWS291" s="29"/>
      <c r="NWT291" s="29"/>
      <c r="NWU291" s="29"/>
      <c r="NWV291" s="29"/>
      <c r="NWW291" s="29"/>
      <c r="NWX291" s="29"/>
      <c r="NWY291" s="29"/>
      <c r="NWZ291" s="29"/>
      <c r="NXA291" s="29"/>
      <c r="NXB291" s="29"/>
      <c r="NXC291" s="29"/>
      <c r="NXD291" s="29"/>
      <c r="NXE291" s="29"/>
      <c r="NXF291" s="29"/>
      <c r="NXG291" s="29"/>
      <c r="NXH291" s="29"/>
      <c r="NXI291" s="29"/>
      <c r="NXJ291" s="29"/>
      <c r="NXK291" s="29"/>
      <c r="NXL291" s="29"/>
      <c r="NXM291" s="29"/>
      <c r="NXN291" s="29"/>
      <c r="NXO291" s="29"/>
      <c r="NXP291" s="29"/>
      <c r="NXQ291" s="29"/>
      <c r="NXR291" s="29"/>
      <c r="NXS291" s="29"/>
      <c r="NXT291" s="29"/>
      <c r="NXU291" s="29"/>
      <c r="NXV291" s="29"/>
      <c r="NXW291" s="29"/>
      <c r="NXX291" s="29"/>
      <c r="NXY291" s="29"/>
      <c r="NXZ291" s="29"/>
      <c r="NYA291" s="29"/>
      <c r="NYB291" s="29"/>
      <c r="NYC291" s="29"/>
      <c r="NYD291" s="29"/>
      <c r="NYE291" s="29"/>
      <c r="NYF291" s="29"/>
      <c r="NYG291" s="29"/>
      <c r="NYH291" s="29"/>
      <c r="NYI291" s="29"/>
      <c r="NYJ291" s="29"/>
      <c r="NYK291" s="29"/>
      <c r="NYL291" s="29"/>
      <c r="NYM291" s="29"/>
      <c r="NYN291" s="29"/>
      <c r="NYO291" s="29"/>
      <c r="NYP291" s="29"/>
      <c r="NYQ291" s="29"/>
      <c r="NYR291" s="29"/>
      <c r="NYS291" s="29"/>
      <c r="NYT291" s="29"/>
      <c r="NYU291" s="29"/>
      <c r="NYV291" s="29"/>
      <c r="NYW291" s="29"/>
      <c r="NYX291" s="29"/>
      <c r="NYY291" s="29"/>
      <c r="NYZ291" s="29"/>
      <c r="NZA291" s="29"/>
      <c r="NZB291" s="29"/>
      <c r="NZC291" s="29"/>
      <c r="NZD291" s="29"/>
      <c r="NZE291" s="29"/>
      <c r="NZF291" s="29"/>
      <c r="NZG291" s="29"/>
      <c r="NZH291" s="29"/>
      <c r="NZI291" s="29"/>
      <c r="NZJ291" s="29"/>
      <c r="NZK291" s="29"/>
      <c r="NZL291" s="29"/>
      <c r="NZM291" s="29"/>
      <c r="NZN291" s="29"/>
      <c r="NZO291" s="29"/>
      <c r="NZP291" s="29"/>
      <c r="NZQ291" s="29"/>
      <c r="NZR291" s="29"/>
      <c r="NZS291" s="29"/>
      <c r="NZT291" s="29"/>
      <c r="NZU291" s="29"/>
      <c r="NZV291" s="29"/>
      <c r="NZW291" s="29"/>
      <c r="NZX291" s="29"/>
      <c r="NZY291" s="29"/>
      <c r="NZZ291" s="29"/>
      <c r="OAA291" s="29"/>
      <c r="OAB291" s="29"/>
      <c r="OAC291" s="29"/>
      <c r="OAD291" s="29"/>
      <c r="OAE291" s="29"/>
      <c r="OAF291" s="29"/>
      <c r="OAG291" s="29"/>
      <c r="OAH291" s="29"/>
      <c r="OAI291" s="29"/>
      <c r="OAJ291" s="29"/>
      <c r="OAK291" s="29"/>
      <c r="OAL291" s="29"/>
      <c r="OAM291" s="29"/>
      <c r="OAN291" s="29"/>
      <c r="OAO291" s="29"/>
      <c r="OAP291" s="29"/>
      <c r="OAQ291" s="29"/>
      <c r="OAR291" s="29"/>
      <c r="OAS291" s="29"/>
      <c r="OAT291" s="29"/>
      <c r="OAU291" s="29"/>
      <c r="OAV291" s="29"/>
      <c r="OAW291" s="29"/>
      <c r="OAX291" s="29"/>
      <c r="OAY291" s="29"/>
      <c r="OAZ291" s="29"/>
      <c r="OBA291" s="29"/>
      <c r="OBB291" s="29"/>
      <c r="OBC291" s="29"/>
      <c r="OBD291" s="29"/>
      <c r="OBE291" s="29"/>
      <c r="OBF291" s="29"/>
      <c r="OBG291" s="29"/>
      <c r="OBH291" s="29"/>
      <c r="OBI291" s="29"/>
      <c r="OBJ291" s="29"/>
      <c r="OBK291" s="29"/>
      <c r="OBL291" s="29"/>
      <c r="OBM291" s="29"/>
      <c r="OBN291" s="29"/>
      <c r="OBO291" s="29"/>
      <c r="OBP291" s="29"/>
      <c r="OBQ291" s="29"/>
      <c r="OBR291" s="29"/>
      <c r="OBS291" s="29"/>
      <c r="OBT291" s="29"/>
      <c r="OBU291" s="29"/>
      <c r="OBV291" s="29"/>
      <c r="OBW291" s="29"/>
      <c r="OBX291" s="29"/>
      <c r="OBY291" s="29"/>
      <c r="OBZ291" s="29"/>
      <c r="OCA291" s="29"/>
      <c r="OCB291" s="29"/>
      <c r="OCC291" s="29"/>
      <c r="OCD291" s="29"/>
      <c r="OCE291" s="29"/>
      <c r="OCF291" s="29"/>
      <c r="OCG291" s="29"/>
      <c r="OCH291" s="29"/>
      <c r="OCI291" s="29"/>
      <c r="OCJ291" s="29"/>
      <c r="OCK291" s="29"/>
      <c r="OCL291" s="29"/>
      <c r="OCM291" s="29"/>
      <c r="OCN291" s="29"/>
      <c r="OCO291" s="29"/>
      <c r="OCP291" s="29"/>
      <c r="OCQ291" s="29"/>
      <c r="OCR291" s="29"/>
      <c r="OCS291" s="29"/>
      <c r="OCT291" s="29"/>
      <c r="OCU291" s="29"/>
      <c r="OCV291" s="29"/>
      <c r="OCW291" s="29"/>
      <c r="OCX291" s="29"/>
      <c r="OCY291" s="29"/>
      <c r="OCZ291" s="29"/>
      <c r="ODA291" s="29"/>
      <c r="ODB291" s="29"/>
      <c r="ODC291" s="29"/>
      <c r="ODD291" s="29"/>
      <c r="ODE291" s="29"/>
      <c r="ODF291" s="29"/>
      <c r="ODG291" s="29"/>
      <c r="ODH291" s="29"/>
      <c r="ODI291" s="29"/>
      <c r="ODJ291" s="29"/>
      <c r="ODK291" s="29"/>
      <c r="ODL291" s="29"/>
      <c r="ODM291" s="29"/>
      <c r="ODN291" s="29"/>
      <c r="ODO291" s="29"/>
      <c r="ODP291" s="29"/>
      <c r="ODQ291" s="29"/>
      <c r="ODR291" s="29"/>
      <c r="ODS291" s="29"/>
      <c r="ODT291" s="29"/>
      <c r="ODU291" s="29"/>
      <c r="ODV291" s="29"/>
      <c r="ODW291" s="29"/>
      <c r="ODX291" s="29"/>
      <c r="ODY291" s="29"/>
      <c r="ODZ291" s="29"/>
      <c r="OEA291" s="29"/>
      <c r="OEB291" s="29"/>
      <c r="OEC291" s="29"/>
      <c r="OED291" s="29"/>
      <c r="OEE291" s="29"/>
      <c r="OEF291" s="29"/>
      <c r="OEG291" s="29"/>
      <c r="OEH291" s="29"/>
      <c r="OEI291" s="29"/>
      <c r="OEJ291" s="29"/>
      <c r="OEK291" s="29"/>
      <c r="OEL291" s="29"/>
      <c r="OEM291" s="29"/>
      <c r="OEN291" s="29"/>
      <c r="OEO291" s="29"/>
      <c r="OEP291" s="29"/>
      <c r="OEQ291" s="29"/>
      <c r="OER291" s="29"/>
      <c r="OES291" s="29"/>
      <c r="OET291" s="29"/>
      <c r="OEU291" s="29"/>
      <c r="OEV291" s="29"/>
      <c r="OEW291" s="29"/>
      <c r="OEX291" s="29"/>
      <c r="OEY291" s="29"/>
      <c r="OEZ291" s="29"/>
      <c r="OFA291" s="29"/>
      <c r="OFB291" s="29"/>
      <c r="OFC291" s="29"/>
      <c r="OFD291" s="29"/>
      <c r="OFE291" s="29"/>
      <c r="OFF291" s="29"/>
      <c r="OFG291" s="29"/>
      <c r="OFH291" s="29"/>
      <c r="OFI291" s="29"/>
      <c r="OFJ291" s="29"/>
      <c r="OFK291" s="29"/>
      <c r="OFL291" s="29"/>
      <c r="OFM291" s="29"/>
      <c r="OFN291" s="29"/>
      <c r="OFO291" s="29"/>
      <c r="OFP291" s="29"/>
      <c r="OFQ291" s="29"/>
      <c r="OFR291" s="29"/>
      <c r="OFS291" s="29"/>
      <c r="OFT291" s="29"/>
      <c r="OFU291" s="29"/>
      <c r="OFV291" s="29"/>
      <c r="OFW291" s="29"/>
      <c r="OFX291" s="29"/>
      <c r="OFY291" s="29"/>
      <c r="OFZ291" s="29"/>
      <c r="OGA291" s="29"/>
      <c r="OGB291" s="29"/>
      <c r="OGC291" s="29"/>
      <c r="OGD291" s="29"/>
      <c r="OGE291" s="29"/>
      <c r="OGF291" s="29"/>
      <c r="OGG291" s="29"/>
      <c r="OGH291" s="29"/>
      <c r="OGI291" s="29"/>
      <c r="OGJ291" s="29"/>
      <c r="OGK291" s="29"/>
      <c r="OGL291" s="29"/>
      <c r="OGM291" s="29"/>
      <c r="OGN291" s="29"/>
      <c r="OGO291" s="29"/>
      <c r="OGP291" s="29"/>
      <c r="OGQ291" s="29"/>
      <c r="OGR291" s="29"/>
      <c r="OGS291" s="29"/>
      <c r="OGT291" s="29"/>
      <c r="OGU291" s="29"/>
      <c r="OGV291" s="29"/>
      <c r="OGW291" s="29"/>
      <c r="OGX291" s="29"/>
      <c r="OGY291" s="29"/>
      <c r="OGZ291" s="29"/>
      <c r="OHA291" s="29"/>
      <c r="OHB291" s="29"/>
      <c r="OHC291" s="29"/>
      <c r="OHD291" s="29"/>
      <c r="OHE291" s="29"/>
      <c r="OHF291" s="29"/>
      <c r="OHG291" s="29"/>
      <c r="OHH291" s="29"/>
      <c r="OHI291" s="29"/>
      <c r="OHJ291" s="29"/>
      <c r="OHK291" s="29"/>
      <c r="OHL291" s="29"/>
      <c r="OHM291" s="29"/>
      <c r="OHN291" s="29"/>
      <c r="OHO291" s="29"/>
      <c r="OHP291" s="29"/>
      <c r="OHQ291" s="29"/>
      <c r="OHR291" s="29"/>
      <c r="OHS291" s="29"/>
      <c r="OHT291" s="29"/>
      <c r="OHU291" s="29"/>
      <c r="OHV291" s="29"/>
      <c r="OHW291" s="29"/>
      <c r="OHX291" s="29"/>
      <c r="OHY291" s="29"/>
      <c r="OHZ291" s="29"/>
      <c r="OIA291" s="29"/>
      <c r="OIB291" s="29"/>
      <c r="OIC291" s="29"/>
      <c r="OID291" s="29"/>
      <c r="OIE291" s="29"/>
      <c r="OIF291" s="29"/>
      <c r="OIG291" s="29"/>
      <c r="OIH291" s="29"/>
      <c r="OII291" s="29"/>
      <c r="OIJ291" s="29"/>
      <c r="OIK291" s="29"/>
      <c r="OIL291" s="29"/>
      <c r="OIM291" s="29"/>
      <c r="OIN291" s="29"/>
      <c r="OIO291" s="29"/>
      <c r="OIP291" s="29"/>
      <c r="OIQ291" s="29"/>
      <c r="OIR291" s="29"/>
      <c r="OIS291" s="29"/>
      <c r="OIT291" s="29"/>
      <c r="OIU291" s="29"/>
      <c r="OIV291" s="29"/>
      <c r="OIW291" s="29"/>
      <c r="OIX291" s="29"/>
      <c r="OIY291" s="29"/>
      <c r="OIZ291" s="29"/>
      <c r="OJA291" s="29"/>
      <c r="OJB291" s="29"/>
      <c r="OJC291" s="29"/>
      <c r="OJD291" s="29"/>
      <c r="OJE291" s="29"/>
      <c r="OJF291" s="29"/>
      <c r="OJG291" s="29"/>
      <c r="OJH291" s="29"/>
      <c r="OJI291" s="29"/>
      <c r="OJJ291" s="29"/>
      <c r="OJK291" s="29"/>
      <c r="OJL291" s="29"/>
      <c r="OJM291" s="29"/>
      <c r="OJN291" s="29"/>
      <c r="OJO291" s="29"/>
      <c r="OJP291" s="29"/>
      <c r="OJQ291" s="29"/>
      <c r="OJR291" s="29"/>
      <c r="OJS291" s="29"/>
      <c r="OJT291" s="29"/>
      <c r="OJU291" s="29"/>
      <c r="OJV291" s="29"/>
      <c r="OJW291" s="29"/>
      <c r="OJX291" s="29"/>
      <c r="OJY291" s="29"/>
      <c r="OJZ291" s="29"/>
      <c r="OKA291" s="29"/>
      <c r="OKB291" s="29"/>
      <c r="OKC291" s="29"/>
      <c r="OKD291" s="29"/>
      <c r="OKE291" s="29"/>
      <c r="OKF291" s="29"/>
      <c r="OKG291" s="29"/>
      <c r="OKH291" s="29"/>
      <c r="OKI291" s="29"/>
      <c r="OKJ291" s="29"/>
      <c r="OKK291" s="29"/>
      <c r="OKL291" s="29"/>
      <c r="OKM291" s="29"/>
      <c r="OKN291" s="29"/>
      <c r="OKO291" s="29"/>
      <c r="OKP291" s="29"/>
      <c r="OKQ291" s="29"/>
      <c r="OKR291" s="29"/>
      <c r="OKS291" s="29"/>
      <c r="OKT291" s="29"/>
      <c r="OKU291" s="29"/>
      <c r="OKV291" s="29"/>
      <c r="OKW291" s="29"/>
      <c r="OKX291" s="29"/>
      <c r="OKY291" s="29"/>
      <c r="OKZ291" s="29"/>
      <c r="OLA291" s="29"/>
      <c r="OLB291" s="29"/>
      <c r="OLC291" s="29"/>
      <c r="OLD291" s="29"/>
      <c r="OLE291" s="29"/>
      <c r="OLF291" s="29"/>
      <c r="OLG291" s="29"/>
      <c r="OLH291" s="29"/>
      <c r="OLI291" s="29"/>
      <c r="OLJ291" s="29"/>
      <c r="OLK291" s="29"/>
      <c r="OLL291" s="29"/>
      <c r="OLM291" s="29"/>
      <c r="OLN291" s="29"/>
      <c r="OLO291" s="29"/>
      <c r="OLP291" s="29"/>
      <c r="OLQ291" s="29"/>
      <c r="OLR291" s="29"/>
      <c r="OLS291" s="29"/>
      <c r="OLT291" s="29"/>
      <c r="OLU291" s="29"/>
      <c r="OLV291" s="29"/>
      <c r="OLW291" s="29"/>
      <c r="OLX291" s="29"/>
      <c r="OLY291" s="29"/>
      <c r="OLZ291" s="29"/>
      <c r="OMA291" s="29"/>
      <c r="OMB291" s="29"/>
      <c r="OMC291" s="29"/>
      <c r="OMD291" s="29"/>
      <c r="OME291" s="29"/>
      <c r="OMF291" s="29"/>
      <c r="OMG291" s="29"/>
      <c r="OMH291" s="29"/>
      <c r="OMI291" s="29"/>
      <c r="OMJ291" s="29"/>
      <c r="OMK291" s="29"/>
      <c r="OML291" s="29"/>
      <c r="OMM291" s="29"/>
      <c r="OMN291" s="29"/>
      <c r="OMO291" s="29"/>
      <c r="OMP291" s="29"/>
      <c r="OMQ291" s="29"/>
      <c r="OMR291" s="29"/>
      <c r="OMS291" s="29"/>
      <c r="OMT291" s="29"/>
      <c r="OMU291" s="29"/>
      <c r="OMV291" s="29"/>
      <c r="OMW291" s="29"/>
      <c r="OMX291" s="29"/>
      <c r="OMY291" s="29"/>
      <c r="OMZ291" s="29"/>
      <c r="ONA291" s="29"/>
      <c r="ONB291" s="29"/>
      <c r="ONC291" s="29"/>
      <c r="OND291" s="29"/>
      <c r="ONE291" s="29"/>
      <c r="ONF291" s="29"/>
      <c r="ONG291" s="29"/>
      <c r="ONH291" s="29"/>
      <c r="ONI291" s="29"/>
      <c r="ONJ291" s="29"/>
      <c r="ONK291" s="29"/>
      <c r="ONL291" s="29"/>
      <c r="ONM291" s="29"/>
      <c r="ONN291" s="29"/>
      <c r="ONO291" s="29"/>
      <c r="ONP291" s="29"/>
      <c r="ONQ291" s="29"/>
      <c r="ONR291" s="29"/>
      <c r="ONS291" s="29"/>
      <c r="ONT291" s="29"/>
      <c r="ONU291" s="29"/>
      <c r="ONV291" s="29"/>
      <c r="ONW291" s="29"/>
      <c r="ONX291" s="29"/>
      <c r="ONY291" s="29"/>
      <c r="ONZ291" s="29"/>
      <c r="OOA291" s="29"/>
      <c r="OOB291" s="29"/>
      <c r="OOC291" s="29"/>
      <c r="OOD291" s="29"/>
      <c r="OOE291" s="29"/>
      <c r="OOF291" s="29"/>
      <c r="OOG291" s="29"/>
      <c r="OOH291" s="29"/>
      <c r="OOI291" s="29"/>
      <c r="OOJ291" s="29"/>
      <c r="OOK291" s="29"/>
      <c r="OOL291" s="29"/>
      <c r="OOM291" s="29"/>
      <c r="OON291" s="29"/>
      <c r="OOO291" s="29"/>
      <c r="OOP291" s="29"/>
      <c r="OOQ291" s="29"/>
      <c r="OOR291" s="29"/>
      <c r="OOS291" s="29"/>
      <c r="OOT291" s="29"/>
      <c r="OOU291" s="29"/>
      <c r="OOV291" s="29"/>
      <c r="OOW291" s="29"/>
      <c r="OOX291" s="29"/>
      <c r="OOY291" s="29"/>
      <c r="OOZ291" s="29"/>
      <c r="OPA291" s="29"/>
      <c r="OPB291" s="29"/>
      <c r="OPC291" s="29"/>
      <c r="OPD291" s="29"/>
      <c r="OPE291" s="29"/>
      <c r="OPF291" s="29"/>
      <c r="OPG291" s="29"/>
      <c r="OPH291" s="29"/>
      <c r="OPI291" s="29"/>
      <c r="OPJ291" s="29"/>
      <c r="OPK291" s="29"/>
      <c r="OPL291" s="29"/>
      <c r="OPM291" s="29"/>
      <c r="OPN291" s="29"/>
      <c r="OPO291" s="29"/>
      <c r="OPP291" s="29"/>
      <c r="OPQ291" s="29"/>
      <c r="OPR291" s="29"/>
      <c r="OPS291" s="29"/>
      <c r="OPT291" s="29"/>
      <c r="OPU291" s="29"/>
      <c r="OPV291" s="29"/>
      <c r="OPW291" s="29"/>
      <c r="OPX291" s="29"/>
      <c r="OPY291" s="29"/>
      <c r="OPZ291" s="29"/>
      <c r="OQA291" s="29"/>
      <c r="OQB291" s="29"/>
      <c r="OQC291" s="29"/>
      <c r="OQD291" s="29"/>
      <c r="OQE291" s="29"/>
      <c r="OQF291" s="29"/>
      <c r="OQG291" s="29"/>
      <c r="OQH291" s="29"/>
      <c r="OQI291" s="29"/>
      <c r="OQJ291" s="29"/>
      <c r="OQK291" s="29"/>
      <c r="OQL291" s="29"/>
      <c r="OQM291" s="29"/>
      <c r="OQN291" s="29"/>
      <c r="OQO291" s="29"/>
      <c r="OQP291" s="29"/>
      <c r="OQQ291" s="29"/>
      <c r="OQR291" s="29"/>
      <c r="OQS291" s="29"/>
      <c r="OQT291" s="29"/>
      <c r="OQU291" s="29"/>
      <c r="OQV291" s="29"/>
      <c r="OQW291" s="29"/>
      <c r="OQX291" s="29"/>
      <c r="OQY291" s="29"/>
      <c r="OQZ291" s="29"/>
      <c r="ORA291" s="29"/>
      <c r="ORB291" s="29"/>
      <c r="ORC291" s="29"/>
      <c r="ORD291" s="29"/>
      <c r="ORE291" s="29"/>
      <c r="ORF291" s="29"/>
      <c r="ORG291" s="29"/>
      <c r="ORH291" s="29"/>
      <c r="ORI291" s="29"/>
      <c r="ORJ291" s="29"/>
      <c r="ORK291" s="29"/>
      <c r="ORL291" s="29"/>
      <c r="ORM291" s="29"/>
      <c r="ORN291" s="29"/>
      <c r="ORO291" s="29"/>
      <c r="ORP291" s="29"/>
      <c r="ORQ291" s="29"/>
      <c r="ORR291" s="29"/>
      <c r="ORS291" s="29"/>
      <c r="ORT291" s="29"/>
      <c r="ORU291" s="29"/>
      <c r="ORV291" s="29"/>
      <c r="ORW291" s="29"/>
      <c r="ORX291" s="29"/>
      <c r="ORY291" s="29"/>
      <c r="ORZ291" s="29"/>
      <c r="OSA291" s="29"/>
      <c r="OSB291" s="29"/>
      <c r="OSC291" s="29"/>
      <c r="OSD291" s="29"/>
      <c r="OSE291" s="29"/>
      <c r="OSF291" s="29"/>
      <c r="OSG291" s="29"/>
      <c r="OSH291" s="29"/>
      <c r="OSI291" s="29"/>
      <c r="OSJ291" s="29"/>
      <c r="OSK291" s="29"/>
      <c r="OSL291" s="29"/>
      <c r="OSM291" s="29"/>
      <c r="OSN291" s="29"/>
      <c r="OSO291" s="29"/>
      <c r="OSP291" s="29"/>
      <c r="OSQ291" s="29"/>
      <c r="OSR291" s="29"/>
      <c r="OSS291" s="29"/>
      <c r="OST291" s="29"/>
      <c r="OSU291" s="29"/>
      <c r="OSV291" s="29"/>
      <c r="OSW291" s="29"/>
      <c r="OSX291" s="29"/>
      <c r="OSY291" s="29"/>
      <c r="OSZ291" s="29"/>
      <c r="OTA291" s="29"/>
      <c r="OTB291" s="29"/>
      <c r="OTC291" s="29"/>
      <c r="OTD291" s="29"/>
      <c r="OTE291" s="29"/>
      <c r="OTF291" s="29"/>
      <c r="OTG291" s="29"/>
      <c r="OTH291" s="29"/>
      <c r="OTI291" s="29"/>
      <c r="OTJ291" s="29"/>
      <c r="OTK291" s="29"/>
      <c r="OTL291" s="29"/>
      <c r="OTM291" s="29"/>
      <c r="OTN291" s="29"/>
      <c r="OTO291" s="29"/>
      <c r="OTP291" s="29"/>
      <c r="OTQ291" s="29"/>
      <c r="OTR291" s="29"/>
      <c r="OTS291" s="29"/>
      <c r="OTT291" s="29"/>
      <c r="OTU291" s="29"/>
      <c r="OTV291" s="29"/>
      <c r="OTW291" s="29"/>
      <c r="OTX291" s="29"/>
      <c r="OTY291" s="29"/>
      <c r="OTZ291" s="29"/>
      <c r="OUA291" s="29"/>
      <c r="OUB291" s="29"/>
      <c r="OUC291" s="29"/>
      <c r="OUD291" s="29"/>
      <c r="OUE291" s="29"/>
      <c r="OUF291" s="29"/>
      <c r="OUG291" s="29"/>
      <c r="OUH291" s="29"/>
      <c r="OUI291" s="29"/>
      <c r="OUJ291" s="29"/>
      <c r="OUK291" s="29"/>
      <c r="OUL291" s="29"/>
      <c r="OUM291" s="29"/>
      <c r="OUN291" s="29"/>
      <c r="OUO291" s="29"/>
      <c r="OUP291" s="29"/>
      <c r="OUQ291" s="29"/>
      <c r="OUR291" s="29"/>
      <c r="OUS291" s="29"/>
      <c r="OUT291" s="29"/>
      <c r="OUU291" s="29"/>
      <c r="OUV291" s="29"/>
      <c r="OUW291" s="29"/>
      <c r="OUX291" s="29"/>
      <c r="OUY291" s="29"/>
      <c r="OUZ291" s="29"/>
      <c r="OVA291" s="29"/>
      <c r="OVB291" s="29"/>
      <c r="OVC291" s="29"/>
      <c r="OVD291" s="29"/>
      <c r="OVE291" s="29"/>
      <c r="OVF291" s="29"/>
      <c r="OVG291" s="29"/>
      <c r="OVH291" s="29"/>
      <c r="OVI291" s="29"/>
      <c r="OVJ291" s="29"/>
      <c r="OVK291" s="29"/>
      <c r="OVL291" s="29"/>
      <c r="OVM291" s="29"/>
      <c r="OVN291" s="29"/>
      <c r="OVO291" s="29"/>
      <c r="OVP291" s="29"/>
      <c r="OVQ291" s="29"/>
      <c r="OVR291" s="29"/>
      <c r="OVS291" s="29"/>
      <c r="OVT291" s="29"/>
      <c r="OVU291" s="29"/>
      <c r="OVV291" s="29"/>
      <c r="OVW291" s="29"/>
      <c r="OVX291" s="29"/>
      <c r="OVY291" s="29"/>
      <c r="OVZ291" s="29"/>
      <c r="OWA291" s="29"/>
      <c r="OWB291" s="29"/>
      <c r="OWC291" s="29"/>
      <c r="OWD291" s="29"/>
      <c r="OWE291" s="29"/>
      <c r="OWF291" s="29"/>
      <c r="OWG291" s="29"/>
      <c r="OWH291" s="29"/>
      <c r="OWI291" s="29"/>
      <c r="OWJ291" s="29"/>
      <c r="OWK291" s="29"/>
      <c r="OWL291" s="29"/>
      <c r="OWM291" s="29"/>
      <c r="OWN291" s="29"/>
      <c r="OWO291" s="29"/>
      <c r="OWP291" s="29"/>
      <c r="OWQ291" s="29"/>
      <c r="OWR291" s="29"/>
      <c r="OWS291" s="29"/>
      <c r="OWT291" s="29"/>
      <c r="OWU291" s="29"/>
      <c r="OWV291" s="29"/>
      <c r="OWW291" s="29"/>
      <c r="OWX291" s="29"/>
      <c r="OWY291" s="29"/>
      <c r="OWZ291" s="29"/>
      <c r="OXA291" s="29"/>
      <c r="OXB291" s="29"/>
      <c r="OXC291" s="29"/>
      <c r="OXD291" s="29"/>
      <c r="OXE291" s="29"/>
      <c r="OXF291" s="29"/>
      <c r="OXG291" s="29"/>
      <c r="OXH291" s="29"/>
      <c r="OXI291" s="29"/>
      <c r="OXJ291" s="29"/>
      <c r="OXK291" s="29"/>
      <c r="OXL291" s="29"/>
      <c r="OXM291" s="29"/>
      <c r="OXN291" s="29"/>
      <c r="OXO291" s="29"/>
      <c r="OXP291" s="29"/>
      <c r="OXQ291" s="29"/>
      <c r="OXR291" s="29"/>
      <c r="OXS291" s="29"/>
      <c r="OXT291" s="29"/>
      <c r="OXU291" s="29"/>
      <c r="OXV291" s="29"/>
      <c r="OXW291" s="29"/>
      <c r="OXX291" s="29"/>
      <c r="OXY291" s="29"/>
      <c r="OXZ291" s="29"/>
      <c r="OYA291" s="29"/>
      <c r="OYB291" s="29"/>
      <c r="OYC291" s="29"/>
      <c r="OYD291" s="29"/>
      <c r="OYE291" s="29"/>
      <c r="OYF291" s="29"/>
      <c r="OYG291" s="29"/>
      <c r="OYH291" s="29"/>
      <c r="OYI291" s="29"/>
      <c r="OYJ291" s="29"/>
      <c r="OYK291" s="29"/>
      <c r="OYL291" s="29"/>
      <c r="OYM291" s="29"/>
      <c r="OYN291" s="29"/>
      <c r="OYO291" s="29"/>
      <c r="OYP291" s="29"/>
      <c r="OYQ291" s="29"/>
      <c r="OYR291" s="29"/>
      <c r="OYS291" s="29"/>
      <c r="OYT291" s="29"/>
      <c r="OYU291" s="29"/>
      <c r="OYV291" s="29"/>
      <c r="OYW291" s="29"/>
      <c r="OYX291" s="29"/>
      <c r="OYY291" s="29"/>
      <c r="OYZ291" s="29"/>
      <c r="OZA291" s="29"/>
      <c r="OZB291" s="29"/>
      <c r="OZC291" s="29"/>
      <c r="OZD291" s="29"/>
      <c r="OZE291" s="29"/>
      <c r="OZF291" s="29"/>
      <c r="OZG291" s="29"/>
      <c r="OZH291" s="29"/>
      <c r="OZI291" s="29"/>
      <c r="OZJ291" s="29"/>
      <c r="OZK291" s="29"/>
      <c r="OZL291" s="29"/>
      <c r="OZM291" s="29"/>
      <c r="OZN291" s="29"/>
      <c r="OZO291" s="29"/>
      <c r="OZP291" s="29"/>
      <c r="OZQ291" s="29"/>
      <c r="OZR291" s="29"/>
      <c r="OZS291" s="29"/>
      <c r="OZT291" s="29"/>
      <c r="OZU291" s="29"/>
      <c r="OZV291" s="29"/>
      <c r="OZW291" s="29"/>
      <c r="OZX291" s="29"/>
      <c r="OZY291" s="29"/>
      <c r="OZZ291" s="29"/>
      <c r="PAA291" s="29"/>
      <c r="PAB291" s="29"/>
      <c r="PAC291" s="29"/>
      <c r="PAD291" s="29"/>
      <c r="PAE291" s="29"/>
      <c r="PAF291" s="29"/>
      <c r="PAG291" s="29"/>
      <c r="PAH291" s="29"/>
      <c r="PAI291" s="29"/>
      <c r="PAJ291" s="29"/>
      <c r="PAK291" s="29"/>
      <c r="PAL291" s="29"/>
      <c r="PAM291" s="29"/>
      <c r="PAN291" s="29"/>
      <c r="PAO291" s="29"/>
      <c r="PAP291" s="29"/>
      <c r="PAQ291" s="29"/>
      <c r="PAR291" s="29"/>
      <c r="PAS291" s="29"/>
      <c r="PAT291" s="29"/>
      <c r="PAU291" s="29"/>
      <c r="PAV291" s="29"/>
      <c r="PAW291" s="29"/>
      <c r="PAX291" s="29"/>
      <c r="PAY291" s="29"/>
      <c r="PAZ291" s="29"/>
      <c r="PBA291" s="29"/>
      <c r="PBB291" s="29"/>
      <c r="PBC291" s="29"/>
      <c r="PBD291" s="29"/>
      <c r="PBE291" s="29"/>
      <c r="PBF291" s="29"/>
      <c r="PBG291" s="29"/>
      <c r="PBH291" s="29"/>
      <c r="PBI291" s="29"/>
      <c r="PBJ291" s="29"/>
      <c r="PBK291" s="29"/>
      <c r="PBL291" s="29"/>
      <c r="PBM291" s="29"/>
      <c r="PBN291" s="29"/>
      <c r="PBO291" s="29"/>
      <c r="PBP291" s="29"/>
      <c r="PBQ291" s="29"/>
      <c r="PBR291" s="29"/>
      <c r="PBS291" s="29"/>
      <c r="PBT291" s="29"/>
      <c r="PBU291" s="29"/>
      <c r="PBV291" s="29"/>
      <c r="PBW291" s="29"/>
      <c r="PBX291" s="29"/>
      <c r="PBY291" s="29"/>
      <c r="PBZ291" s="29"/>
      <c r="PCA291" s="29"/>
      <c r="PCB291" s="29"/>
      <c r="PCC291" s="29"/>
      <c r="PCD291" s="29"/>
      <c r="PCE291" s="29"/>
      <c r="PCF291" s="29"/>
      <c r="PCG291" s="29"/>
      <c r="PCH291" s="29"/>
      <c r="PCI291" s="29"/>
      <c r="PCJ291" s="29"/>
      <c r="PCK291" s="29"/>
      <c r="PCL291" s="29"/>
      <c r="PCM291" s="29"/>
      <c r="PCN291" s="29"/>
      <c r="PCO291" s="29"/>
      <c r="PCP291" s="29"/>
      <c r="PCQ291" s="29"/>
      <c r="PCR291" s="29"/>
      <c r="PCS291" s="29"/>
      <c r="PCT291" s="29"/>
      <c r="PCU291" s="29"/>
      <c r="PCV291" s="29"/>
      <c r="PCW291" s="29"/>
      <c r="PCX291" s="29"/>
      <c r="PCY291" s="29"/>
      <c r="PCZ291" s="29"/>
      <c r="PDA291" s="29"/>
      <c r="PDB291" s="29"/>
      <c r="PDC291" s="29"/>
      <c r="PDD291" s="29"/>
      <c r="PDE291" s="29"/>
      <c r="PDF291" s="29"/>
      <c r="PDG291" s="29"/>
      <c r="PDH291" s="29"/>
      <c r="PDI291" s="29"/>
      <c r="PDJ291" s="29"/>
      <c r="PDK291" s="29"/>
      <c r="PDL291" s="29"/>
      <c r="PDM291" s="29"/>
      <c r="PDN291" s="29"/>
      <c r="PDO291" s="29"/>
      <c r="PDP291" s="29"/>
      <c r="PDQ291" s="29"/>
      <c r="PDR291" s="29"/>
      <c r="PDS291" s="29"/>
      <c r="PDT291" s="29"/>
      <c r="PDU291" s="29"/>
      <c r="PDV291" s="29"/>
      <c r="PDW291" s="29"/>
      <c r="PDX291" s="29"/>
      <c r="PDY291" s="29"/>
      <c r="PDZ291" s="29"/>
      <c r="PEA291" s="29"/>
      <c r="PEB291" s="29"/>
      <c r="PEC291" s="29"/>
      <c r="PED291" s="29"/>
      <c r="PEE291" s="29"/>
      <c r="PEF291" s="29"/>
      <c r="PEG291" s="29"/>
      <c r="PEH291" s="29"/>
      <c r="PEI291" s="29"/>
      <c r="PEJ291" s="29"/>
      <c r="PEK291" s="29"/>
      <c r="PEL291" s="29"/>
      <c r="PEM291" s="29"/>
      <c r="PEN291" s="29"/>
      <c r="PEO291" s="29"/>
      <c r="PEP291" s="29"/>
      <c r="PEQ291" s="29"/>
      <c r="PER291" s="29"/>
      <c r="PES291" s="29"/>
      <c r="PET291" s="29"/>
      <c r="PEU291" s="29"/>
      <c r="PEV291" s="29"/>
      <c r="PEW291" s="29"/>
      <c r="PEX291" s="29"/>
      <c r="PEY291" s="29"/>
      <c r="PEZ291" s="29"/>
      <c r="PFA291" s="29"/>
      <c r="PFB291" s="29"/>
      <c r="PFC291" s="29"/>
      <c r="PFD291" s="29"/>
      <c r="PFE291" s="29"/>
      <c r="PFF291" s="29"/>
      <c r="PFG291" s="29"/>
      <c r="PFH291" s="29"/>
      <c r="PFI291" s="29"/>
      <c r="PFJ291" s="29"/>
      <c r="PFK291" s="29"/>
      <c r="PFL291" s="29"/>
      <c r="PFM291" s="29"/>
      <c r="PFN291" s="29"/>
      <c r="PFO291" s="29"/>
      <c r="PFP291" s="29"/>
      <c r="PFQ291" s="29"/>
      <c r="PFR291" s="29"/>
      <c r="PFS291" s="29"/>
      <c r="PFT291" s="29"/>
      <c r="PFU291" s="29"/>
      <c r="PFV291" s="29"/>
      <c r="PFW291" s="29"/>
      <c r="PFX291" s="29"/>
      <c r="PFY291" s="29"/>
      <c r="PFZ291" s="29"/>
      <c r="PGA291" s="29"/>
      <c r="PGB291" s="29"/>
      <c r="PGC291" s="29"/>
      <c r="PGD291" s="29"/>
      <c r="PGE291" s="29"/>
      <c r="PGF291" s="29"/>
      <c r="PGG291" s="29"/>
      <c r="PGH291" s="29"/>
      <c r="PGI291" s="29"/>
      <c r="PGJ291" s="29"/>
      <c r="PGK291" s="29"/>
      <c r="PGL291" s="29"/>
      <c r="PGM291" s="29"/>
      <c r="PGN291" s="29"/>
      <c r="PGO291" s="29"/>
      <c r="PGP291" s="29"/>
      <c r="PGQ291" s="29"/>
      <c r="PGR291" s="29"/>
      <c r="PGS291" s="29"/>
      <c r="PGT291" s="29"/>
      <c r="PGU291" s="29"/>
      <c r="PGV291" s="29"/>
      <c r="PGW291" s="29"/>
      <c r="PGX291" s="29"/>
      <c r="PGY291" s="29"/>
      <c r="PGZ291" s="29"/>
      <c r="PHA291" s="29"/>
      <c r="PHB291" s="29"/>
      <c r="PHC291" s="29"/>
      <c r="PHD291" s="29"/>
      <c r="PHE291" s="29"/>
      <c r="PHF291" s="29"/>
      <c r="PHG291" s="29"/>
      <c r="PHH291" s="29"/>
      <c r="PHI291" s="29"/>
      <c r="PHJ291" s="29"/>
      <c r="PHK291" s="29"/>
      <c r="PHL291" s="29"/>
      <c r="PHM291" s="29"/>
      <c r="PHN291" s="29"/>
      <c r="PHO291" s="29"/>
      <c r="PHP291" s="29"/>
      <c r="PHQ291" s="29"/>
      <c r="PHR291" s="29"/>
      <c r="PHS291" s="29"/>
      <c r="PHT291" s="29"/>
      <c r="PHU291" s="29"/>
      <c r="PHV291" s="29"/>
      <c r="PHW291" s="29"/>
      <c r="PHX291" s="29"/>
      <c r="PHY291" s="29"/>
      <c r="PHZ291" s="29"/>
      <c r="PIA291" s="29"/>
      <c r="PIB291" s="29"/>
      <c r="PIC291" s="29"/>
      <c r="PID291" s="29"/>
      <c r="PIE291" s="29"/>
      <c r="PIF291" s="29"/>
      <c r="PIG291" s="29"/>
      <c r="PIH291" s="29"/>
      <c r="PII291" s="29"/>
      <c r="PIJ291" s="29"/>
      <c r="PIK291" s="29"/>
      <c r="PIL291" s="29"/>
      <c r="PIM291" s="29"/>
      <c r="PIN291" s="29"/>
      <c r="PIO291" s="29"/>
      <c r="PIP291" s="29"/>
      <c r="PIQ291" s="29"/>
      <c r="PIR291" s="29"/>
      <c r="PIS291" s="29"/>
      <c r="PIT291" s="29"/>
      <c r="PIU291" s="29"/>
      <c r="PIV291" s="29"/>
      <c r="PIW291" s="29"/>
      <c r="PIX291" s="29"/>
      <c r="PIY291" s="29"/>
      <c r="PIZ291" s="29"/>
      <c r="PJA291" s="29"/>
      <c r="PJB291" s="29"/>
      <c r="PJC291" s="29"/>
      <c r="PJD291" s="29"/>
      <c r="PJE291" s="29"/>
      <c r="PJF291" s="29"/>
      <c r="PJG291" s="29"/>
      <c r="PJH291" s="29"/>
      <c r="PJI291" s="29"/>
      <c r="PJJ291" s="29"/>
      <c r="PJK291" s="29"/>
      <c r="PJL291" s="29"/>
      <c r="PJM291" s="29"/>
      <c r="PJN291" s="29"/>
      <c r="PJO291" s="29"/>
      <c r="PJP291" s="29"/>
      <c r="PJQ291" s="29"/>
      <c r="PJR291" s="29"/>
      <c r="PJS291" s="29"/>
      <c r="PJT291" s="29"/>
      <c r="PJU291" s="29"/>
      <c r="PJV291" s="29"/>
      <c r="PJW291" s="29"/>
      <c r="PJX291" s="29"/>
      <c r="PJY291" s="29"/>
      <c r="PJZ291" s="29"/>
      <c r="PKA291" s="29"/>
      <c r="PKB291" s="29"/>
      <c r="PKC291" s="29"/>
      <c r="PKD291" s="29"/>
      <c r="PKE291" s="29"/>
      <c r="PKF291" s="29"/>
      <c r="PKG291" s="29"/>
      <c r="PKH291" s="29"/>
      <c r="PKI291" s="29"/>
      <c r="PKJ291" s="29"/>
      <c r="PKK291" s="29"/>
      <c r="PKL291" s="29"/>
      <c r="PKM291" s="29"/>
      <c r="PKN291" s="29"/>
      <c r="PKO291" s="29"/>
      <c r="PKP291" s="29"/>
      <c r="PKQ291" s="29"/>
      <c r="PKR291" s="29"/>
      <c r="PKS291" s="29"/>
      <c r="PKT291" s="29"/>
      <c r="PKU291" s="29"/>
      <c r="PKV291" s="29"/>
      <c r="PKW291" s="29"/>
      <c r="PKX291" s="29"/>
      <c r="PKY291" s="29"/>
      <c r="PKZ291" s="29"/>
      <c r="PLA291" s="29"/>
      <c r="PLB291" s="29"/>
      <c r="PLC291" s="29"/>
      <c r="PLD291" s="29"/>
      <c r="PLE291" s="29"/>
      <c r="PLF291" s="29"/>
      <c r="PLG291" s="29"/>
      <c r="PLH291" s="29"/>
      <c r="PLI291" s="29"/>
      <c r="PLJ291" s="29"/>
      <c r="PLK291" s="29"/>
      <c r="PLL291" s="29"/>
      <c r="PLM291" s="29"/>
      <c r="PLN291" s="29"/>
      <c r="PLO291" s="29"/>
      <c r="PLP291" s="29"/>
      <c r="PLQ291" s="29"/>
      <c r="PLR291" s="29"/>
      <c r="PLS291" s="29"/>
      <c r="PLT291" s="29"/>
      <c r="PLU291" s="29"/>
      <c r="PLV291" s="29"/>
      <c r="PLW291" s="29"/>
      <c r="PLX291" s="29"/>
      <c r="PLY291" s="29"/>
      <c r="PLZ291" s="29"/>
      <c r="PMA291" s="29"/>
      <c r="PMB291" s="29"/>
      <c r="PMC291" s="29"/>
      <c r="PMD291" s="29"/>
      <c r="PME291" s="29"/>
      <c r="PMF291" s="29"/>
      <c r="PMG291" s="29"/>
      <c r="PMH291" s="29"/>
      <c r="PMI291" s="29"/>
      <c r="PMJ291" s="29"/>
      <c r="PMK291" s="29"/>
      <c r="PML291" s="29"/>
      <c r="PMM291" s="29"/>
      <c r="PMN291" s="29"/>
      <c r="PMO291" s="29"/>
      <c r="PMP291" s="29"/>
      <c r="PMQ291" s="29"/>
      <c r="PMR291" s="29"/>
      <c r="PMS291" s="29"/>
      <c r="PMT291" s="29"/>
      <c r="PMU291" s="29"/>
      <c r="PMV291" s="29"/>
      <c r="PMW291" s="29"/>
      <c r="PMX291" s="29"/>
      <c r="PMY291" s="29"/>
      <c r="PMZ291" s="29"/>
      <c r="PNA291" s="29"/>
      <c r="PNB291" s="29"/>
      <c r="PNC291" s="29"/>
      <c r="PND291" s="29"/>
      <c r="PNE291" s="29"/>
      <c r="PNF291" s="29"/>
      <c r="PNG291" s="29"/>
      <c r="PNH291" s="29"/>
      <c r="PNI291" s="29"/>
      <c r="PNJ291" s="29"/>
      <c r="PNK291" s="29"/>
      <c r="PNL291" s="29"/>
      <c r="PNM291" s="29"/>
      <c r="PNN291" s="29"/>
      <c r="PNO291" s="29"/>
      <c r="PNP291" s="29"/>
      <c r="PNQ291" s="29"/>
      <c r="PNR291" s="29"/>
      <c r="PNS291" s="29"/>
      <c r="PNT291" s="29"/>
      <c r="PNU291" s="29"/>
      <c r="PNV291" s="29"/>
      <c r="PNW291" s="29"/>
      <c r="PNX291" s="29"/>
      <c r="PNY291" s="29"/>
      <c r="PNZ291" s="29"/>
      <c r="POA291" s="29"/>
      <c r="POB291" s="29"/>
      <c r="POC291" s="29"/>
      <c r="POD291" s="29"/>
      <c r="POE291" s="29"/>
      <c r="POF291" s="29"/>
      <c r="POG291" s="29"/>
      <c r="POH291" s="29"/>
      <c r="POI291" s="29"/>
      <c r="POJ291" s="29"/>
      <c r="POK291" s="29"/>
      <c r="POL291" s="29"/>
      <c r="POM291" s="29"/>
      <c r="PON291" s="29"/>
      <c r="POO291" s="29"/>
      <c r="POP291" s="29"/>
      <c r="POQ291" s="29"/>
      <c r="POR291" s="29"/>
      <c r="POS291" s="29"/>
      <c r="POT291" s="29"/>
      <c r="POU291" s="29"/>
      <c r="POV291" s="29"/>
      <c r="POW291" s="29"/>
      <c r="POX291" s="29"/>
      <c r="POY291" s="29"/>
      <c r="POZ291" s="29"/>
      <c r="PPA291" s="29"/>
      <c r="PPB291" s="29"/>
      <c r="PPC291" s="29"/>
      <c r="PPD291" s="29"/>
      <c r="PPE291" s="29"/>
      <c r="PPF291" s="29"/>
      <c r="PPG291" s="29"/>
      <c r="PPH291" s="29"/>
      <c r="PPI291" s="29"/>
      <c r="PPJ291" s="29"/>
      <c r="PPK291" s="29"/>
      <c r="PPL291" s="29"/>
      <c r="PPM291" s="29"/>
      <c r="PPN291" s="29"/>
      <c r="PPO291" s="29"/>
      <c r="PPP291" s="29"/>
      <c r="PPQ291" s="29"/>
      <c r="PPR291" s="29"/>
      <c r="PPS291" s="29"/>
      <c r="PPT291" s="29"/>
      <c r="PPU291" s="29"/>
      <c r="PPV291" s="29"/>
      <c r="PPW291" s="29"/>
      <c r="PPX291" s="29"/>
      <c r="PPY291" s="29"/>
      <c r="PPZ291" s="29"/>
      <c r="PQA291" s="29"/>
      <c r="PQB291" s="29"/>
      <c r="PQC291" s="29"/>
      <c r="PQD291" s="29"/>
      <c r="PQE291" s="29"/>
      <c r="PQF291" s="29"/>
      <c r="PQG291" s="29"/>
      <c r="PQH291" s="29"/>
      <c r="PQI291" s="29"/>
      <c r="PQJ291" s="29"/>
      <c r="PQK291" s="29"/>
      <c r="PQL291" s="29"/>
      <c r="PQM291" s="29"/>
      <c r="PQN291" s="29"/>
      <c r="PQO291" s="29"/>
      <c r="PQP291" s="29"/>
      <c r="PQQ291" s="29"/>
      <c r="PQR291" s="29"/>
      <c r="PQS291" s="29"/>
      <c r="PQT291" s="29"/>
      <c r="PQU291" s="29"/>
      <c r="PQV291" s="29"/>
      <c r="PQW291" s="29"/>
      <c r="PQX291" s="29"/>
      <c r="PQY291" s="29"/>
      <c r="PQZ291" s="29"/>
      <c r="PRA291" s="29"/>
      <c r="PRB291" s="29"/>
      <c r="PRC291" s="29"/>
      <c r="PRD291" s="29"/>
      <c r="PRE291" s="29"/>
      <c r="PRF291" s="29"/>
      <c r="PRG291" s="29"/>
      <c r="PRH291" s="29"/>
      <c r="PRI291" s="29"/>
      <c r="PRJ291" s="29"/>
      <c r="PRK291" s="29"/>
      <c r="PRL291" s="29"/>
      <c r="PRM291" s="29"/>
      <c r="PRN291" s="29"/>
      <c r="PRO291" s="29"/>
      <c r="PRP291" s="29"/>
      <c r="PRQ291" s="29"/>
      <c r="PRR291" s="29"/>
      <c r="PRS291" s="29"/>
      <c r="PRT291" s="29"/>
      <c r="PRU291" s="29"/>
      <c r="PRV291" s="29"/>
      <c r="PRW291" s="29"/>
      <c r="PRX291" s="29"/>
      <c r="PRY291" s="29"/>
      <c r="PRZ291" s="29"/>
      <c r="PSA291" s="29"/>
      <c r="PSB291" s="29"/>
      <c r="PSC291" s="29"/>
      <c r="PSD291" s="29"/>
      <c r="PSE291" s="29"/>
      <c r="PSF291" s="29"/>
      <c r="PSG291" s="29"/>
      <c r="PSH291" s="29"/>
      <c r="PSI291" s="29"/>
      <c r="PSJ291" s="29"/>
      <c r="PSK291" s="29"/>
      <c r="PSL291" s="29"/>
      <c r="PSM291" s="29"/>
      <c r="PSN291" s="29"/>
      <c r="PSO291" s="29"/>
      <c r="PSP291" s="29"/>
      <c r="PSQ291" s="29"/>
      <c r="PSR291" s="29"/>
      <c r="PSS291" s="29"/>
      <c r="PST291" s="29"/>
      <c r="PSU291" s="29"/>
      <c r="PSV291" s="29"/>
      <c r="PSW291" s="29"/>
      <c r="PSX291" s="29"/>
      <c r="PSY291" s="29"/>
      <c r="PSZ291" s="29"/>
      <c r="PTA291" s="29"/>
      <c r="PTB291" s="29"/>
      <c r="PTC291" s="29"/>
      <c r="PTD291" s="29"/>
      <c r="PTE291" s="29"/>
      <c r="PTF291" s="29"/>
      <c r="PTG291" s="29"/>
      <c r="PTH291" s="29"/>
      <c r="PTI291" s="29"/>
      <c r="PTJ291" s="29"/>
      <c r="PTK291" s="29"/>
      <c r="PTL291" s="29"/>
      <c r="PTM291" s="29"/>
      <c r="PTN291" s="29"/>
      <c r="PTO291" s="29"/>
      <c r="PTP291" s="29"/>
      <c r="PTQ291" s="29"/>
      <c r="PTR291" s="29"/>
      <c r="PTS291" s="29"/>
      <c r="PTT291" s="29"/>
      <c r="PTU291" s="29"/>
      <c r="PTV291" s="29"/>
      <c r="PTW291" s="29"/>
      <c r="PTX291" s="29"/>
      <c r="PTY291" s="29"/>
      <c r="PTZ291" s="29"/>
      <c r="PUA291" s="29"/>
      <c r="PUB291" s="29"/>
      <c r="PUC291" s="29"/>
      <c r="PUD291" s="29"/>
      <c r="PUE291" s="29"/>
      <c r="PUF291" s="29"/>
      <c r="PUG291" s="29"/>
      <c r="PUH291" s="29"/>
      <c r="PUI291" s="29"/>
      <c r="PUJ291" s="29"/>
      <c r="PUK291" s="29"/>
      <c r="PUL291" s="29"/>
      <c r="PUM291" s="29"/>
      <c r="PUN291" s="29"/>
      <c r="PUO291" s="29"/>
      <c r="PUP291" s="29"/>
      <c r="PUQ291" s="29"/>
      <c r="PUR291" s="29"/>
      <c r="PUS291" s="29"/>
      <c r="PUT291" s="29"/>
      <c r="PUU291" s="29"/>
      <c r="PUV291" s="29"/>
      <c r="PUW291" s="29"/>
      <c r="PUX291" s="29"/>
      <c r="PUY291" s="29"/>
      <c r="PUZ291" s="29"/>
      <c r="PVA291" s="29"/>
      <c r="PVB291" s="29"/>
      <c r="PVC291" s="29"/>
      <c r="PVD291" s="29"/>
      <c r="PVE291" s="29"/>
      <c r="PVF291" s="29"/>
      <c r="PVG291" s="29"/>
      <c r="PVH291" s="29"/>
      <c r="PVI291" s="29"/>
      <c r="PVJ291" s="29"/>
      <c r="PVK291" s="29"/>
      <c r="PVL291" s="29"/>
      <c r="PVM291" s="29"/>
      <c r="PVN291" s="29"/>
      <c r="PVO291" s="29"/>
      <c r="PVP291" s="29"/>
      <c r="PVQ291" s="29"/>
      <c r="PVR291" s="29"/>
      <c r="PVS291" s="29"/>
      <c r="PVT291" s="29"/>
      <c r="PVU291" s="29"/>
      <c r="PVV291" s="29"/>
      <c r="PVW291" s="29"/>
      <c r="PVX291" s="29"/>
      <c r="PVY291" s="29"/>
      <c r="PVZ291" s="29"/>
      <c r="PWA291" s="29"/>
      <c r="PWB291" s="29"/>
      <c r="PWC291" s="29"/>
      <c r="PWD291" s="29"/>
      <c r="PWE291" s="29"/>
      <c r="PWF291" s="29"/>
      <c r="PWG291" s="29"/>
      <c r="PWH291" s="29"/>
      <c r="PWI291" s="29"/>
      <c r="PWJ291" s="29"/>
      <c r="PWK291" s="29"/>
      <c r="PWL291" s="29"/>
      <c r="PWM291" s="29"/>
      <c r="PWN291" s="29"/>
      <c r="PWO291" s="29"/>
      <c r="PWP291" s="29"/>
      <c r="PWQ291" s="29"/>
      <c r="PWR291" s="29"/>
      <c r="PWS291" s="29"/>
      <c r="PWT291" s="29"/>
      <c r="PWU291" s="29"/>
      <c r="PWV291" s="29"/>
      <c r="PWW291" s="29"/>
      <c r="PWX291" s="29"/>
      <c r="PWY291" s="29"/>
      <c r="PWZ291" s="29"/>
      <c r="PXA291" s="29"/>
      <c r="PXB291" s="29"/>
      <c r="PXC291" s="29"/>
      <c r="PXD291" s="29"/>
      <c r="PXE291" s="29"/>
      <c r="PXF291" s="29"/>
      <c r="PXG291" s="29"/>
      <c r="PXH291" s="29"/>
      <c r="PXI291" s="29"/>
      <c r="PXJ291" s="29"/>
      <c r="PXK291" s="29"/>
      <c r="PXL291" s="29"/>
      <c r="PXM291" s="29"/>
      <c r="PXN291" s="29"/>
      <c r="PXO291" s="29"/>
      <c r="PXP291" s="29"/>
      <c r="PXQ291" s="29"/>
      <c r="PXR291" s="29"/>
      <c r="PXS291" s="29"/>
      <c r="PXT291" s="29"/>
      <c r="PXU291" s="29"/>
      <c r="PXV291" s="29"/>
      <c r="PXW291" s="29"/>
      <c r="PXX291" s="29"/>
      <c r="PXY291" s="29"/>
      <c r="PXZ291" s="29"/>
      <c r="PYA291" s="29"/>
      <c r="PYB291" s="29"/>
      <c r="PYC291" s="29"/>
      <c r="PYD291" s="29"/>
      <c r="PYE291" s="29"/>
      <c r="PYF291" s="29"/>
      <c r="PYG291" s="29"/>
      <c r="PYH291" s="29"/>
      <c r="PYI291" s="29"/>
      <c r="PYJ291" s="29"/>
      <c r="PYK291" s="29"/>
      <c r="PYL291" s="29"/>
      <c r="PYM291" s="29"/>
      <c r="PYN291" s="29"/>
      <c r="PYO291" s="29"/>
      <c r="PYP291" s="29"/>
      <c r="PYQ291" s="29"/>
      <c r="PYR291" s="29"/>
      <c r="PYS291" s="29"/>
      <c r="PYT291" s="29"/>
      <c r="PYU291" s="29"/>
      <c r="PYV291" s="29"/>
      <c r="PYW291" s="29"/>
      <c r="PYX291" s="29"/>
      <c r="PYY291" s="29"/>
      <c r="PYZ291" s="29"/>
      <c r="PZA291" s="29"/>
      <c r="PZB291" s="29"/>
      <c r="PZC291" s="29"/>
      <c r="PZD291" s="29"/>
      <c r="PZE291" s="29"/>
      <c r="PZF291" s="29"/>
      <c r="PZG291" s="29"/>
      <c r="PZH291" s="29"/>
      <c r="PZI291" s="29"/>
      <c r="PZJ291" s="29"/>
      <c r="PZK291" s="29"/>
      <c r="PZL291" s="29"/>
      <c r="PZM291" s="29"/>
      <c r="PZN291" s="29"/>
      <c r="PZO291" s="29"/>
      <c r="PZP291" s="29"/>
      <c r="PZQ291" s="29"/>
      <c r="PZR291" s="29"/>
      <c r="PZS291" s="29"/>
      <c r="PZT291" s="29"/>
      <c r="PZU291" s="29"/>
      <c r="PZV291" s="29"/>
      <c r="PZW291" s="29"/>
      <c r="PZX291" s="29"/>
      <c r="PZY291" s="29"/>
      <c r="PZZ291" s="29"/>
      <c r="QAA291" s="29"/>
      <c r="QAB291" s="29"/>
      <c r="QAC291" s="29"/>
      <c r="QAD291" s="29"/>
      <c r="QAE291" s="29"/>
      <c r="QAF291" s="29"/>
      <c r="QAG291" s="29"/>
      <c r="QAH291" s="29"/>
      <c r="QAI291" s="29"/>
      <c r="QAJ291" s="29"/>
      <c r="QAK291" s="29"/>
      <c r="QAL291" s="29"/>
      <c r="QAM291" s="29"/>
      <c r="QAN291" s="29"/>
      <c r="QAO291" s="29"/>
      <c r="QAP291" s="29"/>
      <c r="QAQ291" s="29"/>
      <c r="QAR291" s="29"/>
      <c r="QAS291" s="29"/>
      <c r="QAT291" s="29"/>
      <c r="QAU291" s="29"/>
      <c r="QAV291" s="29"/>
      <c r="QAW291" s="29"/>
      <c r="QAX291" s="29"/>
      <c r="QAY291" s="29"/>
      <c r="QAZ291" s="29"/>
      <c r="QBA291" s="29"/>
      <c r="QBB291" s="29"/>
      <c r="QBC291" s="29"/>
      <c r="QBD291" s="29"/>
      <c r="QBE291" s="29"/>
      <c r="QBF291" s="29"/>
      <c r="QBG291" s="29"/>
      <c r="QBH291" s="29"/>
      <c r="QBI291" s="29"/>
      <c r="QBJ291" s="29"/>
      <c r="QBK291" s="29"/>
      <c r="QBL291" s="29"/>
      <c r="QBM291" s="29"/>
      <c r="QBN291" s="29"/>
      <c r="QBO291" s="29"/>
      <c r="QBP291" s="29"/>
      <c r="QBQ291" s="29"/>
      <c r="QBR291" s="29"/>
      <c r="QBS291" s="29"/>
      <c r="QBT291" s="29"/>
      <c r="QBU291" s="29"/>
      <c r="QBV291" s="29"/>
      <c r="QBW291" s="29"/>
      <c r="QBX291" s="29"/>
      <c r="QBY291" s="29"/>
      <c r="QBZ291" s="29"/>
      <c r="QCA291" s="29"/>
      <c r="QCB291" s="29"/>
      <c r="QCC291" s="29"/>
      <c r="QCD291" s="29"/>
      <c r="QCE291" s="29"/>
      <c r="QCF291" s="29"/>
      <c r="QCG291" s="29"/>
      <c r="QCH291" s="29"/>
      <c r="QCI291" s="29"/>
      <c r="QCJ291" s="29"/>
      <c r="QCK291" s="29"/>
      <c r="QCL291" s="29"/>
      <c r="QCM291" s="29"/>
      <c r="QCN291" s="29"/>
      <c r="QCO291" s="29"/>
      <c r="QCP291" s="29"/>
      <c r="QCQ291" s="29"/>
      <c r="QCR291" s="29"/>
      <c r="QCS291" s="29"/>
      <c r="QCT291" s="29"/>
      <c r="QCU291" s="29"/>
      <c r="QCV291" s="29"/>
      <c r="QCW291" s="29"/>
      <c r="QCX291" s="29"/>
      <c r="QCY291" s="29"/>
      <c r="QCZ291" s="29"/>
      <c r="QDA291" s="29"/>
      <c r="QDB291" s="29"/>
      <c r="QDC291" s="29"/>
      <c r="QDD291" s="29"/>
      <c r="QDE291" s="29"/>
      <c r="QDF291" s="29"/>
      <c r="QDG291" s="29"/>
      <c r="QDH291" s="29"/>
      <c r="QDI291" s="29"/>
      <c r="QDJ291" s="29"/>
      <c r="QDK291" s="29"/>
      <c r="QDL291" s="29"/>
      <c r="QDM291" s="29"/>
      <c r="QDN291" s="29"/>
      <c r="QDO291" s="29"/>
      <c r="QDP291" s="29"/>
      <c r="QDQ291" s="29"/>
      <c r="QDR291" s="29"/>
      <c r="QDS291" s="29"/>
      <c r="QDT291" s="29"/>
      <c r="QDU291" s="29"/>
      <c r="QDV291" s="29"/>
      <c r="QDW291" s="29"/>
      <c r="QDX291" s="29"/>
      <c r="QDY291" s="29"/>
      <c r="QDZ291" s="29"/>
      <c r="QEA291" s="29"/>
      <c r="QEB291" s="29"/>
      <c r="QEC291" s="29"/>
      <c r="QED291" s="29"/>
      <c r="QEE291" s="29"/>
      <c r="QEF291" s="29"/>
      <c r="QEG291" s="29"/>
      <c r="QEH291" s="29"/>
      <c r="QEI291" s="29"/>
      <c r="QEJ291" s="29"/>
      <c r="QEK291" s="29"/>
      <c r="QEL291" s="29"/>
      <c r="QEM291" s="29"/>
      <c r="QEN291" s="29"/>
      <c r="QEO291" s="29"/>
      <c r="QEP291" s="29"/>
      <c r="QEQ291" s="29"/>
      <c r="QER291" s="29"/>
      <c r="QES291" s="29"/>
      <c r="QET291" s="29"/>
      <c r="QEU291" s="29"/>
      <c r="QEV291" s="29"/>
      <c r="QEW291" s="29"/>
      <c r="QEX291" s="29"/>
      <c r="QEY291" s="29"/>
      <c r="QEZ291" s="29"/>
      <c r="QFA291" s="29"/>
      <c r="QFB291" s="29"/>
      <c r="QFC291" s="29"/>
      <c r="QFD291" s="29"/>
      <c r="QFE291" s="29"/>
      <c r="QFF291" s="29"/>
      <c r="QFG291" s="29"/>
      <c r="QFH291" s="29"/>
      <c r="QFI291" s="29"/>
      <c r="QFJ291" s="29"/>
      <c r="QFK291" s="29"/>
      <c r="QFL291" s="29"/>
      <c r="QFM291" s="29"/>
      <c r="QFN291" s="29"/>
      <c r="QFO291" s="29"/>
      <c r="QFP291" s="29"/>
      <c r="QFQ291" s="29"/>
      <c r="QFR291" s="29"/>
      <c r="QFS291" s="29"/>
      <c r="QFT291" s="29"/>
      <c r="QFU291" s="29"/>
      <c r="QFV291" s="29"/>
      <c r="QFW291" s="29"/>
      <c r="QFX291" s="29"/>
      <c r="QFY291" s="29"/>
      <c r="QFZ291" s="29"/>
      <c r="QGA291" s="29"/>
      <c r="QGB291" s="29"/>
      <c r="QGC291" s="29"/>
      <c r="QGD291" s="29"/>
      <c r="QGE291" s="29"/>
      <c r="QGF291" s="29"/>
      <c r="QGG291" s="29"/>
      <c r="QGH291" s="29"/>
      <c r="QGI291" s="29"/>
      <c r="QGJ291" s="29"/>
      <c r="QGK291" s="29"/>
      <c r="QGL291" s="29"/>
      <c r="QGM291" s="29"/>
      <c r="QGN291" s="29"/>
      <c r="QGO291" s="29"/>
      <c r="QGP291" s="29"/>
      <c r="QGQ291" s="29"/>
      <c r="QGR291" s="29"/>
      <c r="QGS291" s="29"/>
      <c r="QGT291" s="29"/>
      <c r="QGU291" s="29"/>
      <c r="QGV291" s="29"/>
      <c r="QGW291" s="29"/>
      <c r="QGX291" s="29"/>
      <c r="QGY291" s="29"/>
      <c r="QGZ291" s="29"/>
      <c r="QHA291" s="29"/>
      <c r="QHB291" s="29"/>
      <c r="QHC291" s="29"/>
      <c r="QHD291" s="29"/>
      <c r="QHE291" s="29"/>
      <c r="QHF291" s="29"/>
      <c r="QHG291" s="29"/>
      <c r="QHH291" s="29"/>
      <c r="QHI291" s="29"/>
      <c r="QHJ291" s="29"/>
      <c r="QHK291" s="29"/>
      <c r="QHL291" s="29"/>
      <c r="QHM291" s="29"/>
      <c r="QHN291" s="29"/>
      <c r="QHO291" s="29"/>
      <c r="QHP291" s="29"/>
      <c r="QHQ291" s="29"/>
      <c r="QHR291" s="29"/>
      <c r="QHS291" s="29"/>
      <c r="QHT291" s="29"/>
      <c r="QHU291" s="29"/>
      <c r="QHV291" s="29"/>
      <c r="QHW291" s="29"/>
      <c r="QHX291" s="29"/>
      <c r="QHY291" s="29"/>
      <c r="QHZ291" s="29"/>
      <c r="QIA291" s="29"/>
      <c r="QIB291" s="29"/>
      <c r="QIC291" s="29"/>
      <c r="QID291" s="29"/>
      <c r="QIE291" s="29"/>
      <c r="QIF291" s="29"/>
      <c r="QIG291" s="29"/>
      <c r="QIH291" s="29"/>
      <c r="QII291" s="29"/>
      <c r="QIJ291" s="29"/>
      <c r="QIK291" s="29"/>
      <c r="QIL291" s="29"/>
      <c r="QIM291" s="29"/>
      <c r="QIN291" s="29"/>
      <c r="QIO291" s="29"/>
      <c r="QIP291" s="29"/>
      <c r="QIQ291" s="29"/>
      <c r="QIR291" s="29"/>
      <c r="QIS291" s="29"/>
      <c r="QIT291" s="29"/>
      <c r="QIU291" s="29"/>
      <c r="QIV291" s="29"/>
      <c r="QIW291" s="29"/>
      <c r="QIX291" s="29"/>
      <c r="QIY291" s="29"/>
      <c r="QIZ291" s="29"/>
      <c r="QJA291" s="29"/>
      <c r="QJB291" s="29"/>
      <c r="QJC291" s="29"/>
      <c r="QJD291" s="29"/>
      <c r="QJE291" s="29"/>
      <c r="QJF291" s="29"/>
      <c r="QJG291" s="29"/>
      <c r="QJH291" s="29"/>
      <c r="QJI291" s="29"/>
      <c r="QJJ291" s="29"/>
      <c r="QJK291" s="29"/>
      <c r="QJL291" s="29"/>
      <c r="QJM291" s="29"/>
      <c r="QJN291" s="29"/>
      <c r="QJO291" s="29"/>
      <c r="QJP291" s="29"/>
      <c r="QJQ291" s="29"/>
      <c r="QJR291" s="29"/>
      <c r="QJS291" s="29"/>
      <c r="QJT291" s="29"/>
      <c r="QJU291" s="29"/>
      <c r="QJV291" s="29"/>
      <c r="QJW291" s="29"/>
      <c r="QJX291" s="29"/>
      <c r="QJY291" s="29"/>
      <c r="QJZ291" s="29"/>
      <c r="QKA291" s="29"/>
      <c r="QKB291" s="29"/>
      <c r="QKC291" s="29"/>
      <c r="QKD291" s="29"/>
      <c r="QKE291" s="29"/>
      <c r="QKF291" s="29"/>
      <c r="QKG291" s="29"/>
      <c r="QKH291" s="29"/>
      <c r="QKI291" s="29"/>
      <c r="QKJ291" s="29"/>
      <c r="QKK291" s="29"/>
      <c r="QKL291" s="29"/>
      <c r="QKM291" s="29"/>
      <c r="QKN291" s="29"/>
      <c r="QKO291" s="29"/>
      <c r="QKP291" s="29"/>
      <c r="QKQ291" s="29"/>
      <c r="QKR291" s="29"/>
      <c r="QKS291" s="29"/>
      <c r="QKT291" s="29"/>
      <c r="QKU291" s="29"/>
      <c r="QKV291" s="29"/>
      <c r="QKW291" s="29"/>
      <c r="QKX291" s="29"/>
      <c r="QKY291" s="29"/>
      <c r="QKZ291" s="29"/>
      <c r="QLA291" s="29"/>
      <c r="QLB291" s="29"/>
      <c r="QLC291" s="29"/>
      <c r="QLD291" s="29"/>
      <c r="QLE291" s="29"/>
      <c r="QLF291" s="29"/>
      <c r="QLG291" s="29"/>
      <c r="QLH291" s="29"/>
      <c r="QLI291" s="29"/>
      <c r="QLJ291" s="29"/>
      <c r="QLK291" s="29"/>
      <c r="QLL291" s="29"/>
      <c r="QLM291" s="29"/>
      <c r="QLN291" s="29"/>
      <c r="QLO291" s="29"/>
      <c r="QLP291" s="29"/>
      <c r="QLQ291" s="29"/>
      <c r="QLR291" s="29"/>
      <c r="QLS291" s="29"/>
      <c r="QLT291" s="29"/>
      <c r="QLU291" s="29"/>
      <c r="QLV291" s="29"/>
      <c r="QLW291" s="29"/>
      <c r="QLX291" s="29"/>
      <c r="QLY291" s="29"/>
      <c r="QLZ291" s="29"/>
      <c r="QMA291" s="29"/>
      <c r="QMB291" s="29"/>
      <c r="QMC291" s="29"/>
      <c r="QMD291" s="29"/>
      <c r="QME291" s="29"/>
      <c r="QMF291" s="29"/>
      <c r="QMG291" s="29"/>
      <c r="QMH291" s="29"/>
      <c r="QMI291" s="29"/>
      <c r="QMJ291" s="29"/>
      <c r="QMK291" s="29"/>
      <c r="QML291" s="29"/>
      <c r="QMM291" s="29"/>
      <c r="QMN291" s="29"/>
      <c r="QMO291" s="29"/>
      <c r="QMP291" s="29"/>
      <c r="QMQ291" s="29"/>
      <c r="QMR291" s="29"/>
      <c r="QMS291" s="29"/>
      <c r="QMT291" s="29"/>
      <c r="QMU291" s="29"/>
      <c r="QMV291" s="29"/>
      <c r="QMW291" s="29"/>
      <c r="QMX291" s="29"/>
      <c r="QMY291" s="29"/>
      <c r="QMZ291" s="29"/>
      <c r="QNA291" s="29"/>
      <c r="QNB291" s="29"/>
      <c r="QNC291" s="29"/>
      <c r="QND291" s="29"/>
      <c r="QNE291" s="29"/>
      <c r="QNF291" s="29"/>
      <c r="QNG291" s="29"/>
      <c r="QNH291" s="29"/>
      <c r="QNI291" s="29"/>
      <c r="QNJ291" s="29"/>
    </row>
    <row r="292" spans="1:11866" x14ac:dyDescent="0.25">
      <c r="A292" s="29"/>
      <c r="B292" s="29"/>
      <c r="C292" s="29"/>
      <c r="D292" s="29"/>
      <c r="E292" s="29"/>
      <c r="F292" s="29"/>
      <c r="G292" s="29"/>
      <c r="H292" s="29"/>
      <c r="I292" s="29"/>
      <c r="K292" s="29"/>
      <c r="L292" s="10"/>
      <c r="M292" s="10">
        <f>L285/M285*100</f>
        <v>25.97402597402597</v>
      </c>
      <c r="O292" s="10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G292" s="29"/>
      <c r="BH292" s="29"/>
      <c r="BI292" s="29"/>
      <c r="BJ292" s="29"/>
      <c r="BK292" s="29"/>
      <c r="BL292" s="29"/>
      <c r="BM292" s="29"/>
      <c r="BN292" s="29"/>
      <c r="BO292" s="29"/>
      <c r="BP292" s="29"/>
      <c r="BQ292" s="29"/>
      <c r="BR292" s="29"/>
      <c r="BS292" s="29"/>
      <c r="BT292" s="29"/>
      <c r="BU292" s="29"/>
      <c r="BV292" s="29"/>
      <c r="BW292" s="29"/>
      <c r="BX292" s="29"/>
      <c r="BY292" s="29"/>
      <c r="BZ292" s="29"/>
      <c r="CA292" s="29"/>
      <c r="CB292" s="29"/>
      <c r="CC292" s="29"/>
      <c r="CD292" s="29"/>
      <c r="CE292" s="29"/>
      <c r="CF292" s="29"/>
      <c r="CG292" s="29"/>
      <c r="CH292" s="29"/>
      <c r="CI292" s="29"/>
      <c r="CJ292" s="29"/>
      <c r="CK292" s="29"/>
      <c r="CL292" s="29"/>
      <c r="CM292" s="29"/>
      <c r="CN292" s="29"/>
      <c r="CO292" s="29"/>
      <c r="CP292" s="29"/>
      <c r="CQ292" s="29"/>
      <c r="CR292" s="29"/>
      <c r="CS292" s="29"/>
      <c r="CT292" s="29"/>
      <c r="CU292" s="29"/>
      <c r="CV292" s="29"/>
      <c r="CW292" s="29"/>
      <c r="CX292" s="29"/>
      <c r="CY292" s="29"/>
      <c r="CZ292" s="29"/>
      <c r="DA292" s="29"/>
      <c r="DB292" s="29"/>
      <c r="DC292" s="29"/>
      <c r="DD292" s="29"/>
      <c r="DE292" s="29"/>
      <c r="DF292" s="29"/>
      <c r="DG292" s="29"/>
      <c r="DH292" s="29"/>
      <c r="DI292" s="29"/>
      <c r="DJ292" s="29"/>
      <c r="DK292" s="29"/>
      <c r="DL292" s="29"/>
      <c r="DM292" s="29"/>
      <c r="DN292" s="29"/>
      <c r="DO292" s="29"/>
      <c r="DP292" s="29"/>
      <c r="DQ292" s="29"/>
      <c r="DR292" s="29"/>
      <c r="DS292" s="29"/>
      <c r="DT292" s="29"/>
      <c r="DU292" s="29"/>
      <c r="DV292" s="29"/>
      <c r="DW292" s="29"/>
      <c r="DX292" s="29"/>
      <c r="DY292" s="29"/>
      <c r="DZ292" s="29"/>
      <c r="EA292" s="29"/>
      <c r="EB292" s="29"/>
      <c r="EC292" s="29"/>
      <c r="ED292" s="29"/>
      <c r="EE292" s="29"/>
      <c r="EF292" s="29"/>
      <c r="EG292" s="29"/>
      <c r="EH292" s="29"/>
      <c r="EI292" s="29"/>
      <c r="EJ292" s="29"/>
      <c r="EK292" s="29"/>
      <c r="EL292" s="29"/>
      <c r="EM292" s="29"/>
      <c r="EN292" s="29"/>
      <c r="EO292" s="29"/>
      <c r="EP292" s="29"/>
      <c r="EQ292" s="29"/>
      <c r="ER292" s="29"/>
      <c r="ES292" s="29"/>
      <c r="ET292" s="29"/>
      <c r="EU292" s="29"/>
      <c r="EV292" s="29"/>
      <c r="EW292" s="29"/>
      <c r="EX292" s="29"/>
      <c r="EY292" s="29"/>
      <c r="EZ292" s="29"/>
      <c r="FA292" s="29"/>
      <c r="FB292" s="29"/>
      <c r="FC292" s="29"/>
      <c r="FD292" s="29"/>
      <c r="FE292" s="29"/>
      <c r="FF292" s="29"/>
      <c r="FG292" s="29"/>
      <c r="FH292" s="29"/>
      <c r="FI292" s="29"/>
      <c r="FJ292" s="29"/>
      <c r="FK292" s="29"/>
      <c r="FL292" s="29"/>
      <c r="FM292" s="29"/>
      <c r="FN292" s="29"/>
      <c r="FO292" s="29"/>
      <c r="FP292" s="29"/>
      <c r="FQ292" s="29"/>
      <c r="FR292" s="29"/>
      <c r="FS292" s="29"/>
      <c r="FT292" s="29"/>
      <c r="FU292" s="29"/>
      <c r="FV292" s="29"/>
      <c r="FW292" s="29"/>
      <c r="FX292" s="29"/>
      <c r="FY292" s="29"/>
      <c r="FZ292" s="29"/>
      <c r="GA292" s="29"/>
      <c r="GB292" s="29"/>
      <c r="GC292" s="29"/>
      <c r="GD292" s="29"/>
      <c r="GE292" s="29"/>
      <c r="GF292" s="29"/>
      <c r="GG292" s="29"/>
      <c r="GH292" s="29"/>
      <c r="GI292" s="29"/>
      <c r="GJ292" s="29"/>
      <c r="GK292" s="29"/>
      <c r="GL292" s="29"/>
      <c r="GM292" s="29"/>
      <c r="GN292" s="29"/>
      <c r="GO292" s="29"/>
      <c r="GP292" s="29"/>
      <c r="GQ292" s="29"/>
      <c r="GR292" s="29"/>
      <c r="GS292" s="29"/>
      <c r="GT292" s="29"/>
      <c r="GU292" s="29"/>
      <c r="GV292" s="29"/>
      <c r="GW292" s="29"/>
      <c r="GX292" s="29"/>
      <c r="GY292" s="29"/>
      <c r="GZ292" s="29"/>
      <c r="HA292" s="29"/>
      <c r="HB292" s="29"/>
      <c r="HC292" s="29"/>
      <c r="HD292" s="29"/>
      <c r="HE292" s="29"/>
      <c r="HF292" s="29"/>
      <c r="HG292" s="29"/>
      <c r="HH292" s="29"/>
      <c r="HI292" s="29"/>
      <c r="HJ292" s="29"/>
      <c r="HK292" s="29"/>
      <c r="HL292" s="29"/>
      <c r="HM292" s="29"/>
      <c r="HN292" s="29"/>
      <c r="HO292" s="29"/>
      <c r="HP292" s="29"/>
      <c r="HQ292" s="29"/>
      <c r="HR292" s="29"/>
      <c r="HS292" s="29"/>
      <c r="HT292" s="29"/>
      <c r="HU292" s="29"/>
      <c r="HV292" s="29"/>
      <c r="HW292" s="29"/>
      <c r="HX292" s="29"/>
      <c r="HY292" s="29"/>
      <c r="HZ292" s="29"/>
      <c r="IA292" s="29"/>
      <c r="IB292" s="29"/>
      <c r="IC292" s="29"/>
      <c r="ID292" s="29"/>
      <c r="IE292" s="29"/>
      <c r="IF292" s="29"/>
      <c r="IG292" s="29"/>
      <c r="IH292" s="29"/>
      <c r="II292" s="29"/>
      <c r="IJ292" s="29"/>
      <c r="IK292" s="29"/>
      <c r="IL292" s="29"/>
      <c r="IM292" s="29"/>
      <c r="IN292" s="29"/>
      <c r="IO292" s="29"/>
      <c r="IP292" s="29"/>
      <c r="IQ292" s="29"/>
      <c r="IR292" s="29"/>
      <c r="IS292" s="29"/>
      <c r="IT292" s="29"/>
      <c r="IU292" s="29"/>
      <c r="IV292" s="29"/>
      <c r="IW292" s="29"/>
      <c r="IX292" s="29"/>
      <c r="IY292" s="29"/>
      <c r="IZ292" s="29"/>
      <c r="JA292" s="29"/>
      <c r="JB292" s="29"/>
      <c r="JC292" s="29"/>
      <c r="JD292" s="29"/>
      <c r="JE292" s="29"/>
      <c r="JF292" s="29"/>
      <c r="JG292" s="29"/>
      <c r="JH292" s="29"/>
      <c r="JI292" s="29"/>
      <c r="JJ292" s="29"/>
      <c r="JK292" s="29"/>
      <c r="JL292" s="29"/>
      <c r="JM292" s="29"/>
      <c r="JN292" s="29"/>
      <c r="JO292" s="29"/>
      <c r="JP292" s="29"/>
      <c r="JQ292" s="29"/>
      <c r="JR292" s="29"/>
      <c r="JS292" s="29"/>
      <c r="JT292" s="29"/>
      <c r="JU292" s="29"/>
      <c r="JV292" s="29"/>
      <c r="JW292" s="29"/>
      <c r="JX292" s="29"/>
      <c r="JY292" s="29"/>
      <c r="JZ292" s="29"/>
      <c r="KA292" s="29"/>
      <c r="KB292" s="29"/>
      <c r="KC292" s="29"/>
      <c r="KD292" s="29"/>
      <c r="KE292" s="29"/>
      <c r="KF292" s="29"/>
      <c r="KG292" s="29"/>
      <c r="KH292" s="29"/>
      <c r="KI292" s="29"/>
      <c r="KJ292" s="29"/>
      <c r="KK292" s="29"/>
      <c r="KL292" s="29"/>
      <c r="KM292" s="29"/>
      <c r="KN292" s="29"/>
      <c r="KO292" s="29"/>
      <c r="KP292" s="29"/>
      <c r="KQ292" s="29"/>
      <c r="KR292" s="29"/>
      <c r="KS292" s="29"/>
      <c r="KT292" s="29"/>
      <c r="KU292" s="29"/>
      <c r="KV292" s="29"/>
      <c r="KW292" s="29"/>
      <c r="KX292" s="29"/>
      <c r="KY292" s="29"/>
      <c r="KZ292" s="29"/>
      <c r="LA292" s="29"/>
      <c r="LB292" s="29"/>
      <c r="LC292" s="29"/>
      <c r="LD292" s="29"/>
      <c r="LE292" s="29"/>
      <c r="LF292" s="29"/>
      <c r="LG292" s="29"/>
      <c r="LH292" s="29"/>
      <c r="LI292" s="29"/>
      <c r="LJ292" s="29"/>
      <c r="LK292" s="29"/>
      <c r="LL292" s="29"/>
      <c r="LM292" s="29"/>
      <c r="LN292" s="29"/>
      <c r="LO292" s="29"/>
      <c r="LP292" s="29"/>
      <c r="LQ292" s="29"/>
      <c r="LR292" s="29"/>
      <c r="LS292" s="29"/>
      <c r="LT292" s="29"/>
      <c r="LU292" s="29"/>
      <c r="LV292" s="29"/>
      <c r="LW292" s="29"/>
      <c r="LX292" s="29"/>
      <c r="LY292" s="29"/>
      <c r="LZ292" s="29"/>
      <c r="MA292" s="29"/>
      <c r="MB292" s="29"/>
      <c r="MC292" s="29"/>
      <c r="MD292" s="29"/>
      <c r="ME292" s="29"/>
      <c r="MF292" s="29"/>
      <c r="MG292" s="29"/>
      <c r="MH292" s="29"/>
      <c r="MI292" s="29"/>
      <c r="MJ292" s="29"/>
      <c r="MK292" s="29"/>
      <c r="ML292" s="29"/>
      <c r="MM292" s="29"/>
      <c r="MN292" s="29"/>
      <c r="MO292" s="29"/>
      <c r="MP292" s="29"/>
      <c r="MQ292" s="29"/>
      <c r="MR292" s="29"/>
      <c r="MS292" s="29"/>
      <c r="MT292" s="29"/>
      <c r="MU292" s="29"/>
      <c r="MV292" s="29"/>
      <c r="MW292" s="29"/>
      <c r="MX292" s="29"/>
      <c r="MY292" s="29"/>
      <c r="MZ292" s="29"/>
      <c r="NA292" s="29"/>
      <c r="NB292" s="29"/>
      <c r="NC292" s="29"/>
      <c r="ND292" s="29"/>
      <c r="NE292" s="29"/>
      <c r="NF292" s="29"/>
      <c r="NG292" s="29"/>
      <c r="NH292" s="29"/>
      <c r="NI292" s="29"/>
      <c r="NJ292" s="29"/>
      <c r="NK292" s="29"/>
      <c r="NL292" s="29"/>
      <c r="NM292" s="29"/>
      <c r="NN292" s="29"/>
      <c r="NO292" s="29"/>
      <c r="NP292" s="29"/>
      <c r="NQ292" s="29"/>
      <c r="NR292" s="29"/>
      <c r="NS292" s="29"/>
      <c r="NT292" s="29"/>
      <c r="NU292" s="29"/>
      <c r="NV292" s="29"/>
      <c r="NW292" s="29"/>
      <c r="NX292" s="29"/>
      <c r="NY292" s="29"/>
      <c r="NZ292" s="29"/>
      <c r="OA292" s="29"/>
      <c r="OB292" s="29"/>
      <c r="OC292" s="29"/>
      <c r="OD292" s="29"/>
      <c r="OE292" s="29"/>
      <c r="OF292" s="29"/>
      <c r="OG292" s="29"/>
      <c r="OH292" s="29"/>
      <c r="OI292" s="29"/>
      <c r="OJ292" s="29"/>
      <c r="OK292" s="29"/>
      <c r="OL292" s="29"/>
      <c r="OM292" s="29"/>
      <c r="ON292" s="29"/>
      <c r="OO292" s="29"/>
      <c r="OP292" s="29"/>
      <c r="OQ292" s="29"/>
      <c r="OR292" s="29"/>
      <c r="OS292" s="29"/>
      <c r="OT292" s="29"/>
      <c r="OU292" s="29"/>
      <c r="OV292" s="29"/>
      <c r="OW292" s="29"/>
      <c r="OX292" s="29"/>
      <c r="OY292" s="29"/>
      <c r="OZ292" s="29"/>
      <c r="PA292" s="29"/>
      <c r="PB292" s="29"/>
      <c r="PC292" s="29"/>
      <c r="PD292" s="29"/>
      <c r="PE292" s="29"/>
      <c r="PF292" s="29"/>
      <c r="PG292" s="29"/>
      <c r="PH292" s="29"/>
      <c r="PI292" s="29"/>
      <c r="PJ292" s="29"/>
      <c r="PK292" s="29"/>
      <c r="PL292" s="29"/>
      <c r="PM292" s="29"/>
      <c r="PN292" s="29"/>
      <c r="PO292" s="29"/>
      <c r="PP292" s="29"/>
      <c r="PQ292" s="29"/>
      <c r="PR292" s="29"/>
      <c r="PS292" s="29"/>
      <c r="PT292" s="29"/>
      <c r="PU292" s="29"/>
      <c r="PV292" s="29"/>
      <c r="PW292" s="29"/>
      <c r="PX292" s="29"/>
      <c r="PY292" s="29"/>
      <c r="PZ292" s="29"/>
      <c r="QA292" s="29"/>
      <c r="QB292" s="29"/>
      <c r="QC292" s="29"/>
      <c r="QD292" s="29"/>
      <c r="QE292" s="29"/>
      <c r="QF292" s="29"/>
      <c r="QG292" s="29"/>
      <c r="QH292" s="29"/>
      <c r="QI292" s="29"/>
      <c r="QJ292" s="29"/>
      <c r="QK292" s="29"/>
      <c r="QL292" s="29"/>
      <c r="QM292" s="29"/>
      <c r="QN292" s="29"/>
      <c r="QO292" s="29"/>
      <c r="QP292" s="29"/>
      <c r="QQ292" s="29"/>
      <c r="QR292" s="29"/>
      <c r="QS292" s="29"/>
      <c r="QT292" s="29"/>
      <c r="QU292" s="29"/>
      <c r="QV292" s="29"/>
      <c r="QW292" s="29"/>
      <c r="QX292" s="29"/>
      <c r="QY292" s="29"/>
      <c r="QZ292" s="29"/>
      <c r="RA292" s="29"/>
      <c r="RB292" s="29"/>
      <c r="RC292" s="29"/>
      <c r="RD292" s="29"/>
      <c r="RE292" s="29"/>
      <c r="RF292" s="29"/>
      <c r="RG292" s="29"/>
      <c r="RH292" s="29"/>
      <c r="RI292" s="29"/>
      <c r="RJ292" s="29"/>
      <c r="RK292" s="29"/>
      <c r="RL292" s="29"/>
      <c r="RM292" s="29"/>
      <c r="RN292" s="29"/>
      <c r="RO292" s="29"/>
      <c r="RP292" s="29"/>
      <c r="RQ292" s="29"/>
      <c r="RR292" s="29"/>
      <c r="RS292" s="29"/>
      <c r="RT292" s="29"/>
      <c r="RU292" s="29"/>
      <c r="RV292" s="29"/>
      <c r="RW292" s="29"/>
      <c r="RX292" s="29"/>
      <c r="RY292" s="29"/>
      <c r="RZ292" s="29"/>
      <c r="SA292" s="29"/>
      <c r="SB292" s="29"/>
      <c r="SC292" s="29"/>
      <c r="SD292" s="29"/>
      <c r="SE292" s="29"/>
      <c r="SF292" s="29"/>
      <c r="SG292" s="29"/>
      <c r="SH292" s="29"/>
      <c r="SI292" s="29"/>
      <c r="SJ292" s="29"/>
      <c r="SK292" s="29"/>
      <c r="SL292" s="29"/>
      <c r="SM292" s="29"/>
      <c r="SN292" s="29"/>
      <c r="SO292" s="29"/>
      <c r="SP292" s="29"/>
      <c r="SQ292" s="29"/>
      <c r="SR292" s="29"/>
      <c r="SS292" s="29"/>
      <c r="ST292" s="29"/>
      <c r="SU292" s="29"/>
      <c r="SV292" s="29"/>
      <c r="SW292" s="29"/>
      <c r="SX292" s="29"/>
      <c r="SY292" s="29"/>
      <c r="SZ292" s="29"/>
      <c r="TA292" s="29"/>
      <c r="TB292" s="29"/>
      <c r="TC292" s="29"/>
      <c r="TD292" s="29"/>
      <c r="TE292" s="29"/>
      <c r="TF292" s="29"/>
      <c r="TG292" s="29"/>
      <c r="TH292" s="29"/>
      <c r="TI292" s="29"/>
      <c r="TJ292" s="29"/>
      <c r="TK292" s="29"/>
      <c r="TL292" s="29"/>
      <c r="TM292" s="29"/>
      <c r="TN292" s="29"/>
      <c r="TO292" s="29"/>
      <c r="TP292" s="29"/>
      <c r="TQ292" s="29"/>
      <c r="TR292" s="29"/>
      <c r="TS292" s="29"/>
      <c r="TT292" s="29"/>
      <c r="TU292" s="29"/>
      <c r="TV292" s="29"/>
      <c r="TW292" s="29"/>
      <c r="TX292" s="29"/>
      <c r="TY292" s="29"/>
      <c r="TZ292" s="29"/>
      <c r="UA292" s="29"/>
      <c r="UB292" s="29"/>
      <c r="UC292" s="29"/>
      <c r="UD292" s="29"/>
      <c r="UE292" s="29"/>
      <c r="UF292" s="29"/>
      <c r="UG292" s="29"/>
      <c r="UH292" s="29"/>
      <c r="UI292" s="29"/>
      <c r="UJ292" s="29"/>
      <c r="UK292" s="29"/>
      <c r="UL292" s="29"/>
      <c r="UM292" s="29"/>
      <c r="UN292" s="29"/>
      <c r="UO292" s="29"/>
      <c r="UP292" s="29"/>
      <c r="UQ292" s="29"/>
      <c r="UR292" s="29"/>
      <c r="US292" s="29"/>
      <c r="UT292" s="29"/>
      <c r="UU292" s="29"/>
      <c r="UV292" s="29"/>
      <c r="UW292" s="29"/>
      <c r="UX292" s="29"/>
      <c r="UY292" s="29"/>
      <c r="UZ292" s="29"/>
      <c r="VA292" s="29"/>
      <c r="VB292" s="29"/>
      <c r="VC292" s="29"/>
      <c r="VD292" s="29"/>
      <c r="VE292" s="29"/>
      <c r="VF292" s="29"/>
      <c r="VG292" s="29"/>
      <c r="VH292" s="29"/>
      <c r="VI292" s="29"/>
      <c r="VJ292" s="29"/>
      <c r="VK292" s="29"/>
      <c r="VL292" s="29"/>
      <c r="VM292" s="29"/>
      <c r="VN292" s="29"/>
      <c r="VO292" s="29"/>
      <c r="VP292" s="29"/>
      <c r="VQ292" s="29"/>
      <c r="VR292" s="29"/>
      <c r="VS292" s="29"/>
      <c r="VT292" s="29"/>
      <c r="VU292" s="29"/>
      <c r="VV292" s="29"/>
      <c r="VW292" s="29"/>
      <c r="VX292" s="29"/>
      <c r="VY292" s="29"/>
      <c r="VZ292" s="29"/>
      <c r="WA292" s="29"/>
      <c r="WB292" s="29"/>
      <c r="WC292" s="29"/>
      <c r="WD292" s="29"/>
      <c r="WE292" s="29"/>
      <c r="WF292" s="29"/>
      <c r="WG292" s="29"/>
      <c r="WH292" s="29"/>
      <c r="WI292" s="29"/>
      <c r="WJ292" s="29"/>
      <c r="WK292" s="29"/>
      <c r="WL292" s="29"/>
      <c r="WM292" s="29"/>
      <c r="WN292" s="29"/>
      <c r="WO292" s="29"/>
      <c r="WP292" s="29"/>
      <c r="WQ292" s="29"/>
      <c r="WR292" s="29"/>
      <c r="WS292" s="29"/>
      <c r="WT292" s="29"/>
      <c r="WU292" s="29"/>
      <c r="WV292" s="29"/>
      <c r="WW292" s="29"/>
      <c r="WX292" s="29"/>
      <c r="WY292" s="29"/>
      <c r="WZ292" s="29"/>
      <c r="XA292" s="29"/>
      <c r="XB292" s="29"/>
      <c r="XC292" s="29"/>
      <c r="XD292" s="29"/>
      <c r="XE292" s="29"/>
      <c r="XF292" s="29"/>
      <c r="XG292" s="29"/>
      <c r="XH292" s="29"/>
      <c r="XI292" s="29"/>
      <c r="XJ292" s="29"/>
      <c r="XK292" s="29"/>
      <c r="XL292" s="29"/>
      <c r="XM292" s="29"/>
      <c r="XN292" s="29"/>
      <c r="XO292" s="29"/>
      <c r="XP292" s="29"/>
      <c r="XQ292" s="29"/>
      <c r="XR292" s="29"/>
      <c r="XS292" s="29"/>
      <c r="XT292" s="29"/>
      <c r="XU292" s="29"/>
      <c r="XV292" s="29"/>
      <c r="XW292" s="29"/>
      <c r="XX292" s="29"/>
      <c r="XY292" s="29"/>
      <c r="XZ292" s="29"/>
      <c r="YA292" s="29"/>
      <c r="YB292" s="29"/>
      <c r="YC292" s="29"/>
      <c r="YD292" s="29"/>
      <c r="YE292" s="29"/>
      <c r="YF292" s="29"/>
      <c r="YG292" s="29"/>
      <c r="YH292" s="29"/>
      <c r="YI292" s="29"/>
      <c r="YJ292" s="29"/>
      <c r="YK292" s="29"/>
      <c r="YL292" s="29"/>
      <c r="YM292" s="29"/>
      <c r="YN292" s="29"/>
      <c r="YO292" s="29"/>
      <c r="YP292" s="29"/>
      <c r="YQ292" s="29"/>
      <c r="YR292" s="29"/>
      <c r="YS292" s="29"/>
      <c r="YT292" s="29"/>
      <c r="YU292" s="29"/>
      <c r="YV292" s="29"/>
      <c r="YW292" s="29"/>
      <c r="YX292" s="29"/>
      <c r="YY292" s="29"/>
      <c r="YZ292" s="29"/>
      <c r="ZA292" s="29"/>
      <c r="ZB292" s="29"/>
      <c r="ZC292" s="29"/>
      <c r="ZD292" s="29"/>
      <c r="ZE292" s="29"/>
      <c r="ZF292" s="29"/>
      <c r="ZG292" s="29"/>
      <c r="ZH292" s="29"/>
      <c r="ZI292" s="29"/>
      <c r="ZJ292" s="29"/>
      <c r="ZK292" s="29"/>
      <c r="ZL292" s="29"/>
      <c r="ZM292" s="29"/>
      <c r="ZN292" s="29"/>
      <c r="ZO292" s="29"/>
      <c r="ZP292" s="29"/>
      <c r="ZQ292" s="29"/>
      <c r="ZR292" s="29"/>
      <c r="ZS292" s="29"/>
      <c r="ZT292" s="29"/>
      <c r="ZU292" s="29"/>
      <c r="ZV292" s="29"/>
      <c r="ZW292" s="29"/>
      <c r="ZX292" s="29"/>
      <c r="ZY292" s="29"/>
      <c r="ZZ292" s="29"/>
      <c r="AAA292" s="29"/>
      <c r="AAB292" s="29"/>
      <c r="AAC292" s="29"/>
      <c r="AAD292" s="29"/>
      <c r="AAE292" s="29"/>
      <c r="AAF292" s="29"/>
      <c r="AAG292" s="29"/>
      <c r="AAH292" s="29"/>
      <c r="AAI292" s="29"/>
      <c r="AAJ292" s="29"/>
      <c r="AAK292" s="29"/>
      <c r="AAL292" s="29"/>
      <c r="AAM292" s="29"/>
      <c r="AAN292" s="29"/>
      <c r="AAO292" s="29"/>
      <c r="AAP292" s="29"/>
      <c r="AAQ292" s="29"/>
      <c r="AAR292" s="29"/>
      <c r="AAS292" s="29"/>
      <c r="AAT292" s="29"/>
      <c r="AAU292" s="29"/>
      <c r="AAV292" s="29"/>
      <c r="AAW292" s="29"/>
      <c r="AAX292" s="29"/>
      <c r="AAY292" s="29"/>
      <c r="AAZ292" s="29"/>
      <c r="ABA292" s="29"/>
      <c r="ABB292" s="29"/>
      <c r="ABC292" s="29"/>
      <c r="ABD292" s="29"/>
      <c r="ABE292" s="29"/>
      <c r="ABF292" s="29"/>
      <c r="ABG292" s="29"/>
      <c r="ABH292" s="29"/>
      <c r="ABI292" s="29"/>
      <c r="ABJ292" s="29"/>
      <c r="ABK292" s="29"/>
      <c r="ABL292" s="29"/>
      <c r="ABM292" s="29"/>
      <c r="ABN292" s="29"/>
      <c r="ABO292" s="29"/>
      <c r="ABP292" s="29"/>
      <c r="ABQ292" s="29"/>
      <c r="ABR292" s="29"/>
      <c r="ABS292" s="29"/>
      <c r="ABT292" s="29"/>
      <c r="ABU292" s="29"/>
      <c r="ABV292" s="29"/>
      <c r="ABW292" s="29"/>
      <c r="ABX292" s="29"/>
      <c r="ABY292" s="29"/>
      <c r="ABZ292" s="29"/>
      <c r="ACA292" s="29"/>
      <c r="ACB292" s="29"/>
      <c r="ACC292" s="29"/>
      <c r="ACD292" s="29"/>
      <c r="ACE292" s="29"/>
      <c r="ACF292" s="29"/>
      <c r="ACG292" s="29"/>
      <c r="ACH292" s="29"/>
      <c r="ACI292" s="29"/>
      <c r="ACJ292" s="29"/>
      <c r="ACK292" s="29"/>
      <c r="ACL292" s="29"/>
      <c r="ACM292" s="29"/>
      <c r="ACN292" s="29"/>
      <c r="ACO292" s="29"/>
      <c r="ACP292" s="29"/>
      <c r="ACQ292" s="29"/>
      <c r="ACR292" s="29"/>
      <c r="ACS292" s="29"/>
      <c r="ACT292" s="29"/>
      <c r="ACU292" s="29"/>
      <c r="ACV292" s="29"/>
      <c r="ACW292" s="29"/>
      <c r="ACX292" s="29"/>
      <c r="ACY292" s="29"/>
      <c r="ACZ292" s="29"/>
      <c r="ADA292" s="29"/>
      <c r="ADB292" s="29"/>
      <c r="ADC292" s="29"/>
      <c r="ADD292" s="29"/>
      <c r="ADE292" s="29"/>
      <c r="ADF292" s="29"/>
      <c r="ADG292" s="29"/>
      <c r="ADH292" s="29"/>
      <c r="ADI292" s="29"/>
      <c r="ADJ292" s="29"/>
      <c r="ADK292" s="29"/>
      <c r="ADL292" s="29"/>
      <c r="ADM292" s="29"/>
      <c r="ADN292" s="29"/>
      <c r="ADO292" s="29"/>
      <c r="ADP292" s="29"/>
      <c r="ADQ292" s="29"/>
      <c r="ADR292" s="29"/>
      <c r="ADS292" s="29"/>
      <c r="ADT292" s="29"/>
      <c r="ADU292" s="29"/>
      <c r="ADV292" s="29"/>
      <c r="ADW292" s="29"/>
      <c r="ADX292" s="29"/>
      <c r="ADY292" s="29"/>
      <c r="ADZ292" s="29"/>
      <c r="AEA292" s="29"/>
      <c r="AEB292" s="29"/>
      <c r="AEC292" s="29"/>
      <c r="AED292" s="29"/>
      <c r="AEE292" s="29"/>
      <c r="AEF292" s="29"/>
      <c r="AEG292" s="29"/>
      <c r="AEH292" s="29"/>
      <c r="AEI292" s="29"/>
      <c r="AEJ292" s="29"/>
      <c r="AEK292" s="29"/>
      <c r="AEL292" s="29"/>
      <c r="AEM292" s="29"/>
      <c r="AEN292" s="29"/>
      <c r="AEO292" s="29"/>
      <c r="AEP292" s="29"/>
      <c r="AEQ292" s="29"/>
      <c r="AER292" s="29"/>
      <c r="AES292" s="29"/>
      <c r="AET292" s="29"/>
      <c r="AEU292" s="29"/>
      <c r="AEV292" s="29"/>
      <c r="AEW292" s="29"/>
      <c r="AEX292" s="29"/>
      <c r="AEY292" s="29"/>
      <c r="AEZ292" s="29"/>
      <c r="AFA292" s="29"/>
      <c r="AFB292" s="29"/>
      <c r="AFC292" s="29"/>
      <c r="AFD292" s="29"/>
      <c r="AFE292" s="29"/>
      <c r="AFF292" s="29"/>
      <c r="AFG292" s="29"/>
      <c r="AFH292" s="29"/>
      <c r="AFI292" s="29"/>
      <c r="AFJ292" s="29"/>
      <c r="AFK292" s="29"/>
      <c r="AFL292" s="29"/>
      <c r="AFM292" s="29"/>
      <c r="AFN292" s="29"/>
      <c r="AFO292" s="29"/>
      <c r="AFP292" s="29"/>
      <c r="AFQ292" s="29"/>
      <c r="AFR292" s="29"/>
      <c r="AFS292" s="29"/>
      <c r="AFT292" s="29"/>
      <c r="AFU292" s="29"/>
      <c r="AFV292" s="29"/>
      <c r="AFW292" s="29"/>
      <c r="AFX292" s="29"/>
      <c r="AFY292" s="29"/>
      <c r="AFZ292" s="29"/>
      <c r="AGA292" s="29"/>
      <c r="AGB292" s="29"/>
      <c r="AGC292" s="29"/>
      <c r="AGD292" s="29"/>
      <c r="AGE292" s="29"/>
      <c r="AGF292" s="29"/>
      <c r="AGG292" s="29"/>
      <c r="AGH292" s="29"/>
      <c r="AGI292" s="29"/>
      <c r="AGJ292" s="29"/>
      <c r="AGK292" s="29"/>
      <c r="AGL292" s="29"/>
      <c r="AGM292" s="29"/>
      <c r="AGN292" s="29"/>
      <c r="AGO292" s="29"/>
      <c r="AGP292" s="29"/>
      <c r="AGQ292" s="29"/>
      <c r="AGR292" s="29"/>
      <c r="AGS292" s="29"/>
      <c r="AGT292" s="29"/>
      <c r="AGU292" s="29"/>
      <c r="AGV292" s="29"/>
      <c r="AGW292" s="29"/>
      <c r="AGX292" s="29"/>
      <c r="AGY292" s="29"/>
      <c r="AGZ292" s="29"/>
      <c r="AHA292" s="29"/>
      <c r="AHB292" s="29"/>
      <c r="AHC292" s="29"/>
      <c r="AHD292" s="29"/>
      <c r="AHE292" s="29"/>
      <c r="AHF292" s="29"/>
      <c r="AHG292" s="29"/>
      <c r="AHH292" s="29"/>
      <c r="AHI292" s="29"/>
      <c r="AHJ292" s="29"/>
      <c r="AHK292" s="29"/>
      <c r="AHL292" s="29"/>
      <c r="AHM292" s="29"/>
      <c r="AHN292" s="29"/>
      <c r="AHO292" s="29"/>
      <c r="AHP292" s="29"/>
      <c r="AHQ292" s="29"/>
      <c r="AHR292" s="29"/>
      <c r="AHS292" s="29"/>
      <c r="AHT292" s="29"/>
      <c r="AHU292" s="29"/>
      <c r="AHV292" s="29"/>
      <c r="AHW292" s="29"/>
      <c r="AHX292" s="29"/>
      <c r="AHY292" s="29"/>
      <c r="AHZ292" s="29"/>
      <c r="AIA292" s="29"/>
      <c r="AIB292" s="29"/>
      <c r="AIC292" s="29"/>
      <c r="AID292" s="29"/>
      <c r="AIE292" s="29"/>
      <c r="AIF292" s="29"/>
      <c r="AIG292" s="29"/>
      <c r="AIH292" s="29"/>
      <c r="AII292" s="29"/>
      <c r="AIJ292" s="29"/>
      <c r="AIK292" s="29"/>
      <c r="AIL292" s="29"/>
      <c r="AIM292" s="29"/>
      <c r="AIN292" s="29"/>
      <c r="AIO292" s="29"/>
      <c r="AIP292" s="29"/>
      <c r="AIQ292" s="29"/>
      <c r="AIR292" s="29"/>
      <c r="AIS292" s="29"/>
      <c r="AIT292" s="29"/>
      <c r="AIU292" s="29"/>
      <c r="AIV292" s="29"/>
      <c r="AIW292" s="29"/>
      <c r="AIX292" s="29"/>
      <c r="AIY292" s="29"/>
      <c r="AIZ292" s="29"/>
      <c r="AJA292" s="29"/>
      <c r="AJB292" s="29"/>
      <c r="AJC292" s="29"/>
      <c r="AJD292" s="29"/>
      <c r="AJE292" s="29"/>
      <c r="AJF292" s="29"/>
      <c r="AJG292" s="29"/>
      <c r="AJH292" s="29"/>
      <c r="AJI292" s="29"/>
      <c r="AJJ292" s="29"/>
      <c r="AJK292" s="29"/>
      <c r="AJL292" s="29"/>
      <c r="AJM292" s="29"/>
      <c r="AJN292" s="29"/>
      <c r="AJO292" s="29"/>
      <c r="AJP292" s="29"/>
      <c r="AJQ292" s="29"/>
      <c r="AJR292" s="29"/>
      <c r="AJS292" s="29"/>
      <c r="AJT292" s="29"/>
      <c r="AJU292" s="29"/>
      <c r="AJV292" s="29"/>
      <c r="AJW292" s="29"/>
      <c r="AJX292" s="29"/>
      <c r="AJY292" s="29"/>
      <c r="AJZ292" s="29"/>
      <c r="AKA292" s="29"/>
      <c r="AKB292" s="29"/>
      <c r="AKC292" s="29"/>
      <c r="AKD292" s="29"/>
      <c r="AKE292" s="29"/>
      <c r="AKF292" s="29"/>
      <c r="AKG292" s="29"/>
      <c r="AKH292" s="29"/>
      <c r="AKI292" s="29"/>
      <c r="AKJ292" s="29"/>
      <c r="AKK292" s="29"/>
      <c r="AKL292" s="29"/>
      <c r="AKM292" s="29"/>
      <c r="AKN292" s="29"/>
      <c r="AKO292" s="29"/>
      <c r="AKP292" s="29"/>
      <c r="AKQ292" s="29"/>
      <c r="AKR292" s="29"/>
      <c r="AKS292" s="29"/>
      <c r="AKT292" s="29"/>
      <c r="AKU292" s="29"/>
      <c r="AKV292" s="29"/>
      <c r="AKW292" s="29"/>
      <c r="AKX292" s="29"/>
      <c r="AKY292" s="29"/>
      <c r="AKZ292" s="29"/>
      <c r="ALA292" s="29"/>
      <c r="ALB292" s="29"/>
      <c r="ALC292" s="29"/>
      <c r="ALD292" s="29"/>
      <c r="ALE292" s="29"/>
      <c r="ALF292" s="29"/>
      <c r="ALG292" s="29"/>
      <c r="ALH292" s="29"/>
      <c r="ALI292" s="29"/>
      <c r="ALJ292" s="29"/>
      <c r="ALK292" s="29"/>
      <c r="ALL292" s="29"/>
      <c r="ALM292" s="29"/>
      <c r="ALN292" s="29"/>
      <c r="ALO292" s="29"/>
      <c r="ALP292" s="29"/>
      <c r="ALQ292" s="29"/>
      <c r="ALR292" s="29"/>
      <c r="ALS292" s="29"/>
      <c r="ALT292" s="29"/>
      <c r="ALU292" s="29"/>
      <c r="ALV292" s="29"/>
      <c r="ALW292" s="29"/>
      <c r="ALX292" s="29"/>
      <c r="ALY292" s="29"/>
      <c r="ALZ292" s="29"/>
      <c r="AMA292" s="29"/>
      <c r="AMB292" s="29"/>
      <c r="AMC292" s="29"/>
      <c r="AMD292" s="29"/>
      <c r="AME292" s="29"/>
      <c r="AMF292" s="29"/>
      <c r="AMG292" s="29"/>
      <c r="AMH292" s="29"/>
      <c r="AMI292" s="29"/>
      <c r="AMJ292" s="29"/>
      <c r="AMK292" s="29"/>
      <c r="AML292" s="29"/>
      <c r="AMM292" s="29"/>
      <c r="AMN292" s="29"/>
      <c r="AMO292" s="29"/>
      <c r="AMP292" s="29"/>
      <c r="AMQ292" s="29"/>
      <c r="AMR292" s="29"/>
      <c r="AMS292" s="29"/>
      <c r="AMT292" s="29"/>
      <c r="AMU292" s="29"/>
      <c r="AMV292" s="29"/>
      <c r="AMW292" s="29"/>
      <c r="AMX292" s="29"/>
      <c r="AMY292" s="29"/>
      <c r="AMZ292" s="29"/>
      <c r="ANA292" s="29"/>
      <c r="ANB292" s="29"/>
      <c r="ANC292" s="29"/>
      <c r="AND292" s="29"/>
      <c r="ANE292" s="29"/>
      <c r="ANF292" s="29"/>
      <c r="ANG292" s="29"/>
      <c r="ANH292" s="29"/>
      <c r="ANI292" s="29"/>
      <c r="ANJ292" s="29"/>
      <c r="ANK292" s="29"/>
      <c r="ANL292" s="29"/>
      <c r="ANM292" s="29"/>
      <c r="ANN292" s="29"/>
      <c r="ANO292" s="29"/>
      <c r="ANP292" s="29"/>
      <c r="ANQ292" s="29"/>
      <c r="ANR292" s="29"/>
      <c r="ANS292" s="29"/>
      <c r="ANT292" s="29"/>
      <c r="ANU292" s="29"/>
      <c r="ANV292" s="29"/>
      <c r="ANW292" s="29"/>
      <c r="ANX292" s="29"/>
      <c r="ANY292" s="29"/>
      <c r="ANZ292" s="29"/>
      <c r="AOA292" s="29"/>
      <c r="AOB292" s="29"/>
      <c r="AOC292" s="29"/>
      <c r="AOD292" s="29"/>
      <c r="AOE292" s="29"/>
      <c r="AOF292" s="29"/>
      <c r="AOG292" s="29"/>
      <c r="AOH292" s="29"/>
      <c r="AOI292" s="29"/>
      <c r="AOJ292" s="29"/>
      <c r="AOK292" s="29"/>
      <c r="AOL292" s="29"/>
      <c r="AOM292" s="29"/>
      <c r="AON292" s="29"/>
      <c r="AOO292" s="29"/>
      <c r="AOP292" s="29"/>
      <c r="AOQ292" s="29"/>
      <c r="AOR292" s="29"/>
      <c r="AOS292" s="29"/>
      <c r="AOT292" s="29"/>
      <c r="AOU292" s="29"/>
      <c r="AOV292" s="29"/>
      <c r="AOW292" s="29"/>
      <c r="AOX292" s="29"/>
      <c r="AOY292" s="29"/>
      <c r="AOZ292" s="29"/>
      <c r="APA292" s="29"/>
      <c r="APB292" s="29"/>
      <c r="APC292" s="29"/>
      <c r="APD292" s="29"/>
      <c r="APE292" s="29"/>
      <c r="APF292" s="29"/>
      <c r="APG292" s="29"/>
      <c r="APH292" s="29"/>
      <c r="API292" s="29"/>
      <c r="APJ292" s="29"/>
      <c r="APK292" s="29"/>
      <c r="APL292" s="29"/>
      <c r="APM292" s="29"/>
      <c r="APN292" s="29"/>
      <c r="APO292" s="29"/>
      <c r="APP292" s="29"/>
      <c r="APQ292" s="29"/>
      <c r="APR292" s="29"/>
      <c r="APS292" s="29"/>
      <c r="APT292" s="29"/>
      <c r="APU292" s="29"/>
      <c r="APV292" s="29"/>
      <c r="APW292" s="29"/>
      <c r="APX292" s="29"/>
      <c r="APY292" s="29"/>
      <c r="APZ292" s="29"/>
      <c r="AQA292" s="29"/>
      <c r="AQB292" s="29"/>
      <c r="AQC292" s="29"/>
      <c r="AQD292" s="29"/>
      <c r="AQE292" s="29"/>
      <c r="AQF292" s="29"/>
      <c r="AQG292" s="29"/>
      <c r="AQH292" s="29"/>
      <c r="AQI292" s="29"/>
      <c r="AQJ292" s="29"/>
      <c r="AQK292" s="29"/>
      <c r="AQL292" s="29"/>
      <c r="AQM292" s="29"/>
      <c r="AQN292" s="29"/>
      <c r="AQO292" s="29"/>
      <c r="AQP292" s="29"/>
      <c r="AQQ292" s="29"/>
      <c r="AQR292" s="29"/>
      <c r="AQS292" s="29"/>
      <c r="AQT292" s="29"/>
      <c r="AQU292" s="29"/>
      <c r="AQV292" s="29"/>
      <c r="AQW292" s="29"/>
      <c r="AQX292" s="29"/>
      <c r="AQY292" s="29"/>
      <c r="AQZ292" s="29"/>
      <c r="ARA292" s="29"/>
      <c r="ARB292" s="29"/>
      <c r="ARC292" s="29"/>
      <c r="ARD292" s="29"/>
      <c r="ARE292" s="29"/>
      <c r="ARF292" s="29"/>
      <c r="ARG292" s="29"/>
      <c r="ARH292" s="29"/>
      <c r="ARI292" s="29"/>
      <c r="ARJ292" s="29"/>
      <c r="ARK292" s="29"/>
      <c r="ARL292" s="29"/>
      <c r="ARM292" s="29"/>
      <c r="ARN292" s="29"/>
      <c r="ARO292" s="29"/>
      <c r="ARP292" s="29"/>
      <c r="ARQ292" s="29"/>
      <c r="ARR292" s="29"/>
      <c r="ARS292" s="29"/>
      <c r="ART292" s="29"/>
      <c r="ARU292" s="29"/>
      <c r="ARV292" s="29"/>
      <c r="ARW292" s="29"/>
      <c r="ARX292" s="29"/>
      <c r="ARY292" s="29"/>
      <c r="ARZ292" s="29"/>
      <c r="ASA292" s="29"/>
      <c r="ASB292" s="29"/>
      <c r="ASC292" s="29"/>
      <c r="ASD292" s="29"/>
      <c r="ASE292" s="29"/>
      <c r="ASF292" s="29"/>
      <c r="ASG292" s="29"/>
      <c r="ASH292" s="29"/>
      <c r="ASI292" s="29"/>
      <c r="ASJ292" s="29"/>
      <c r="ASK292" s="29"/>
      <c r="ASL292" s="29"/>
      <c r="ASM292" s="29"/>
      <c r="ASN292" s="29"/>
      <c r="ASO292" s="29"/>
      <c r="ASP292" s="29"/>
      <c r="ASQ292" s="29"/>
      <c r="ASR292" s="29"/>
      <c r="ASS292" s="29"/>
      <c r="AST292" s="29"/>
      <c r="ASU292" s="29"/>
      <c r="ASV292" s="29"/>
      <c r="ASW292" s="29"/>
      <c r="ASX292" s="29"/>
      <c r="ASY292" s="29"/>
      <c r="ASZ292" s="29"/>
      <c r="ATA292" s="29"/>
      <c r="ATB292" s="29"/>
      <c r="ATC292" s="29"/>
      <c r="ATD292" s="29"/>
      <c r="ATE292" s="29"/>
      <c r="ATF292" s="29"/>
      <c r="ATG292" s="29"/>
      <c r="ATH292" s="29"/>
      <c r="ATI292" s="29"/>
      <c r="ATJ292" s="29"/>
      <c r="ATK292" s="29"/>
      <c r="ATL292" s="29"/>
      <c r="ATM292" s="29"/>
      <c r="ATN292" s="29"/>
      <c r="ATO292" s="29"/>
      <c r="ATP292" s="29"/>
      <c r="ATQ292" s="29"/>
      <c r="ATR292" s="29"/>
      <c r="ATS292" s="29"/>
      <c r="ATT292" s="29"/>
      <c r="ATU292" s="29"/>
      <c r="ATV292" s="29"/>
      <c r="ATW292" s="29"/>
      <c r="ATX292" s="29"/>
      <c r="ATY292" s="29"/>
      <c r="ATZ292" s="29"/>
      <c r="AUA292" s="29"/>
      <c r="AUB292" s="29"/>
      <c r="AUC292" s="29"/>
      <c r="AUD292" s="29"/>
      <c r="AUE292" s="29"/>
      <c r="AUF292" s="29"/>
      <c r="AUG292" s="29"/>
      <c r="AUH292" s="29"/>
      <c r="AUI292" s="29"/>
      <c r="AUJ292" s="29"/>
      <c r="AUK292" s="29"/>
      <c r="AUL292" s="29"/>
      <c r="AUM292" s="29"/>
      <c r="AUN292" s="29"/>
      <c r="AUO292" s="29"/>
      <c r="AUP292" s="29"/>
      <c r="AUQ292" s="29"/>
      <c r="AUR292" s="29"/>
      <c r="AUS292" s="29"/>
      <c r="AUT292" s="29"/>
      <c r="AUU292" s="29"/>
      <c r="AUV292" s="29"/>
      <c r="AUW292" s="29"/>
      <c r="AUX292" s="29"/>
      <c r="AUY292" s="29"/>
      <c r="AUZ292" s="29"/>
      <c r="AVA292" s="29"/>
      <c r="AVB292" s="29"/>
      <c r="AVC292" s="29"/>
      <c r="AVD292" s="29"/>
      <c r="AVE292" s="29"/>
      <c r="AVF292" s="29"/>
      <c r="AVG292" s="29"/>
      <c r="AVH292" s="29"/>
      <c r="AVI292" s="29"/>
      <c r="AVJ292" s="29"/>
      <c r="AVK292" s="29"/>
      <c r="AVL292" s="29"/>
      <c r="AVM292" s="29"/>
      <c r="AVN292" s="29"/>
      <c r="AVO292" s="29"/>
      <c r="AVP292" s="29"/>
      <c r="AVQ292" s="29"/>
      <c r="AVR292" s="29"/>
      <c r="AVS292" s="29"/>
      <c r="AVT292" s="29"/>
      <c r="AVU292" s="29"/>
      <c r="AVV292" s="29"/>
      <c r="AVW292" s="29"/>
      <c r="AVX292" s="29"/>
      <c r="AVY292" s="29"/>
      <c r="AVZ292" s="29"/>
      <c r="AWA292" s="29"/>
      <c r="AWB292" s="29"/>
      <c r="AWC292" s="29"/>
      <c r="AWD292" s="29"/>
      <c r="AWE292" s="29"/>
      <c r="AWF292" s="29"/>
      <c r="AWG292" s="29"/>
      <c r="AWH292" s="29"/>
      <c r="AWI292" s="29"/>
      <c r="AWJ292" s="29"/>
      <c r="AWK292" s="29"/>
      <c r="AWL292" s="29"/>
      <c r="AWM292" s="29"/>
      <c r="AWN292" s="29"/>
      <c r="AWO292" s="29"/>
      <c r="AWP292" s="29"/>
      <c r="AWQ292" s="29"/>
      <c r="AWR292" s="29"/>
      <c r="AWS292" s="29"/>
      <c r="AWT292" s="29"/>
      <c r="AWU292" s="29"/>
      <c r="AWV292" s="29"/>
      <c r="AWW292" s="29"/>
      <c r="AWX292" s="29"/>
      <c r="AWY292" s="29"/>
      <c r="AWZ292" s="29"/>
      <c r="AXA292" s="29"/>
      <c r="AXB292" s="29"/>
      <c r="AXC292" s="29"/>
      <c r="AXD292" s="29"/>
      <c r="AXE292" s="29"/>
      <c r="AXF292" s="29"/>
      <c r="AXG292" s="29"/>
      <c r="AXH292" s="29"/>
      <c r="AXI292" s="29"/>
      <c r="AXJ292" s="29"/>
      <c r="AXK292" s="29"/>
      <c r="AXL292" s="29"/>
      <c r="AXM292" s="29"/>
      <c r="AXN292" s="29"/>
      <c r="AXO292" s="29"/>
      <c r="AXP292" s="29"/>
      <c r="AXQ292" s="29"/>
      <c r="AXR292" s="29"/>
      <c r="AXS292" s="29"/>
      <c r="AXT292" s="29"/>
      <c r="AXU292" s="29"/>
      <c r="AXV292" s="29"/>
      <c r="AXW292" s="29"/>
      <c r="AXX292" s="29"/>
      <c r="AXY292" s="29"/>
      <c r="AXZ292" s="29"/>
      <c r="AYA292" s="29"/>
      <c r="AYB292" s="29"/>
      <c r="AYC292" s="29"/>
      <c r="AYD292" s="29"/>
      <c r="AYE292" s="29"/>
      <c r="AYF292" s="29"/>
      <c r="AYG292" s="29"/>
      <c r="AYH292" s="29"/>
      <c r="AYI292" s="29"/>
      <c r="AYJ292" s="29"/>
      <c r="AYK292" s="29"/>
      <c r="AYL292" s="29"/>
      <c r="AYM292" s="29"/>
      <c r="AYN292" s="29"/>
      <c r="AYO292" s="29"/>
      <c r="AYP292" s="29"/>
      <c r="AYQ292" s="29"/>
      <c r="AYR292" s="29"/>
      <c r="AYS292" s="29"/>
      <c r="AYT292" s="29"/>
      <c r="AYU292" s="29"/>
      <c r="AYV292" s="29"/>
      <c r="AYW292" s="29"/>
      <c r="AYX292" s="29"/>
      <c r="AYY292" s="29"/>
      <c r="AYZ292" s="29"/>
      <c r="AZA292" s="29"/>
      <c r="AZB292" s="29"/>
      <c r="AZC292" s="29"/>
      <c r="AZD292" s="29"/>
      <c r="AZE292" s="29"/>
      <c r="AZF292" s="29"/>
      <c r="AZG292" s="29"/>
      <c r="AZH292" s="29"/>
      <c r="AZI292" s="29"/>
      <c r="AZJ292" s="29"/>
      <c r="AZK292" s="29"/>
      <c r="AZL292" s="29"/>
      <c r="AZM292" s="29"/>
      <c r="AZN292" s="29"/>
      <c r="AZO292" s="29"/>
      <c r="AZP292" s="29"/>
      <c r="AZQ292" s="29"/>
      <c r="AZR292" s="29"/>
      <c r="AZS292" s="29"/>
      <c r="AZT292" s="29"/>
      <c r="AZU292" s="29"/>
      <c r="AZV292" s="29"/>
      <c r="AZW292" s="29"/>
      <c r="AZX292" s="29"/>
      <c r="AZY292" s="29"/>
      <c r="AZZ292" s="29"/>
      <c r="BAA292" s="29"/>
      <c r="BAB292" s="29"/>
      <c r="BAC292" s="29"/>
      <c r="BAD292" s="29"/>
      <c r="BAE292" s="29"/>
      <c r="BAF292" s="29"/>
      <c r="BAG292" s="29"/>
      <c r="BAH292" s="29"/>
      <c r="BAI292" s="29"/>
      <c r="BAJ292" s="29"/>
      <c r="BAK292" s="29"/>
      <c r="BAL292" s="29"/>
      <c r="BAM292" s="29"/>
      <c r="BAN292" s="29"/>
      <c r="BAO292" s="29"/>
      <c r="BAP292" s="29"/>
      <c r="BAQ292" s="29"/>
      <c r="BAR292" s="29"/>
      <c r="BAS292" s="29"/>
      <c r="BAT292" s="29"/>
      <c r="BAU292" s="29"/>
      <c r="BAV292" s="29"/>
      <c r="BAW292" s="29"/>
      <c r="BAX292" s="29"/>
      <c r="BAY292" s="29"/>
      <c r="BAZ292" s="29"/>
      <c r="BBA292" s="29"/>
      <c r="BBB292" s="29"/>
      <c r="BBC292" s="29"/>
      <c r="BBD292" s="29"/>
      <c r="BBE292" s="29"/>
      <c r="BBF292" s="29"/>
      <c r="BBG292" s="29"/>
      <c r="BBH292" s="29"/>
      <c r="BBI292" s="29"/>
      <c r="BBJ292" s="29"/>
      <c r="BBK292" s="29"/>
      <c r="BBL292" s="29"/>
      <c r="BBM292" s="29"/>
      <c r="BBN292" s="29"/>
      <c r="BBO292" s="29"/>
      <c r="BBP292" s="29"/>
      <c r="BBQ292" s="29"/>
      <c r="BBR292" s="29"/>
      <c r="BBS292" s="29"/>
      <c r="BBT292" s="29"/>
      <c r="BBU292" s="29"/>
      <c r="BBV292" s="29"/>
      <c r="BBW292" s="29"/>
      <c r="BBX292" s="29"/>
      <c r="BBY292" s="29"/>
      <c r="BBZ292" s="29"/>
      <c r="BCA292" s="29"/>
      <c r="BCB292" s="29"/>
      <c r="BCC292" s="29"/>
      <c r="BCD292" s="29"/>
      <c r="BCE292" s="29"/>
      <c r="BCF292" s="29"/>
      <c r="BCG292" s="29"/>
      <c r="BCH292" s="29"/>
      <c r="BCI292" s="29"/>
      <c r="BCJ292" s="29"/>
      <c r="BCK292" s="29"/>
      <c r="BCL292" s="29"/>
      <c r="BCM292" s="29"/>
      <c r="BCN292" s="29"/>
      <c r="BCO292" s="29"/>
      <c r="BCP292" s="29"/>
      <c r="BCQ292" s="29"/>
      <c r="BCR292" s="29"/>
      <c r="BCS292" s="29"/>
      <c r="BCT292" s="29"/>
      <c r="BCU292" s="29"/>
      <c r="BCV292" s="29"/>
      <c r="BCW292" s="29"/>
      <c r="BCX292" s="29"/>
      <c r="BCY292" s="29"/>
      <c r="BCZ292" s="29"/>
      <c r="BDA292" s="29"/>
      <c r="BDB292" s="29"/>
      <c r="BDC292" s="29"/>
      <c r="BDD292" s="29"/>
      <c r="BDE292" s="29"/>
      <c r="BDF292" s="29"/>
      <c r="BDG292" s="29"/>
      <c r="BDH292" s="29"/>
      <c r="BDI292" s="29"/>
      <c r="BDJ292" s="29"/>
      <c r="BDK292" s="29"/>
      <c r="BDL292" s="29"/>
      <c r="BDM292" s="29"/>
      <c r="BDN292" s="29"/>
      <c r="BDO292" s="29"/>
      <c r="BDP292" s="29"/>
      <c r="BDQ292" s="29"/>
      <c r="BDR292" s="29"/>
      <c r="BDS292" s="29"/>
      <c r="BDT292" s="29"/>
      <c r="BDU292" s="29"/>
      <c r="BDV292" s="29"/>
      <c r="BDW292" s="29"/>
      <c r="BDX292" s="29"/>
      <c r="BDY292" s="29"/>
      <c r="BDZ292" s="29"/>
      <c r="BEA292" s="29"/>
      <c r="BEB292" s="29"/>
      <c r="BEC292" s="29"/>
      <c r="BED292" s="29"/>
      <c r="BEE292" s="29"/>
      <c r="BEF292" s="29"/>
      <c r="BEG292" s="29"/>
      <c r="BEH292" s="29"/>
      <c r="BEI292" s="29"/>
      <c r="BEJ292" s="29"/>
      <c r="BEK292" s="29"/>
      <c r="BEL292" s="29"/>
      <c r="BEM292" s="29"/>
      <c r="BEN292" s="29"/>
      <c r="BEO292" s="29"/>
      <c r="BEP292" s="29"/>
      <c r="BEQ292" s="29"/>
      <c r="BER292" s="29"/>
      <c r="BES292" s="29"/>
      <c r="BET292" s="29"/>
      <c r="BEU292" s="29"/>
      <c r="BEV292" s="29"/>
      <c r="BEW292" s="29"/>
      <c r="BEX292" s="29"/>
      <c r="BEY292" s="29"/>
      <c r="BEZ292" s="29"/>
      <c r="BFA292" s="29"/>
      <c r="BFB292" s="29"/>
      <c r="BFC292" s="29"/>
      <c r="BFD292" s="29"/>
      <c r="BFE292" s="29"/>
      <c r="BFF292" s="29"/>
      <c r="BFG292" s="29"/>
      <c r="BFH292" s="29"/>
      <c r="BFI292" s="29"/>
      <c r="BFJ292" s="29"/>
      <c r="BFK292" s="29"/>
      <c r="BFL292" s="29"/>
      <c r="BFM292" s="29"/>
      <c r="BFN292" s="29"/>
      <c r="BFO292" s="29"/>
      <c r="BFP292" s="29"/>
      <c r="BFQ292" s="29"/>
      <c r="BFR292" s="29"/>
      <c r="BFS292" s="29"/>
      <c r="BFT292" s="29"/>
      <c r="BFU292" s="29"/>
      <c r="BFV292" s="29"/>
      <c r="BFW292" s="29"/>
      <c r="BFX292" s="29"/>
      <c r="BFY292" s="29"/>
      <c r="BFZ292" s="29"/>
      <c r="BGA292" s="29"/>
      <c r="BGB292" s="29"/>
      <c r="BGC292" s="29"/>
      <c r="BGD292" s="29"/>
      <c r="BGE292" s="29"/>
      <c r="BGF292" s="29"/>
      <c r="BGG292" s="29"/>
      <c r="BGH292" s="29"/>
      <c r="BGI292" s="29"/>
      <c r="BGJ292" s="29"/>
      <c r="BGK292" s="29"/>
      <c r="BGL292" s="29"/>
      <c r="BGM292" s="29"/>
      <c r="BGN292" s="29"/>
      <c r="BGO292" s="29"/>
      <c r="BGP292" s="29"/>
      <c r="BGQ292" s="29"/>
      <c r="BGR292" s="29"/>
      <c r="BGS292" s="29"/>
      <c r="BGT292" s="29"/>
      <c r="BGU292" s="29"/>
      <c r="BGV292" s="29"/>
      <c r="BGW292" s="29"/>
      <c r="BGX292" s="29"/>
      <c r="BGY292" s="29"/>
      <c r="BGZ292" s="29"/>
      <c r="BHA292" s="29"/>
      <c r="BHB292" s="29"/>
      <c r="BHC292" s="29"/>
      <c r="BHD292" s="29"/>
      <c r="BHE292" s="29"/>
      <c r="BHF292" s="29"/>
      <c r="BHG292" s="29"/>
      <c r="BHH292" s="29"/>
      <c r="BHI292" s="29"/>
      <c r="BHJ292" s="29"/>
      <c r="BHK292" s="29"/>
      <c r="BHL292" s="29"/>
      <c r="BHM292" s="29"/>
      <c r="BHN292" s="29"/>
      <c r="BHO292" s="29"/>
      <c r="BHP292" s="29"/>
      <c r="BHQ292" s="29"/>
      <c r="BHR292" s="29"/>
      <c r="BHS292" s="29"/>
      <c r="BHT292" s="29"/>
      <c r="BHU292" s="29"/>
      <c r="BHV292" s="29"/>
      <c r="BHW292" s="29"/>
      <c r="BHX292" s="29"/>
      <c r="BHY292" s="29"/>
      <c r="BHZ292" s="29"/>
      <c r="BIA292" s="29"/>
      <c r="BIB292" s="29"/>
      <c r="BIC292" s="29"/>
      <c r="BID292" s="29"/>
      <c r="BIE292" s="29"/>
      <c r="BIF292" s="29"/>
      <c r="BIG292" s="29"/>
      <c r="BIH292" s="29"/>
      <c r="BII292" s="29"/>
      <c r="BIJ292" s="29"/>
      <c r="BIK292" s="29"/>
      <c r="BIL292" s="29"/>
      <c r="BIM292" s="29"/>
      <c r="BIN292" s="29"/>
      <c r="BIO292" s="29"/>
      <c r="BIP292" s="29"/>
      <c r="BIQ292" s="29"/>
      <c r="BIR292" s="29"/>
      <c r="BIS292" s="29"/>
      <c r="BIT292" s="29"/>
      <c r="BIU292" s="29"/>
      <c r="BIV292" s="29"/>
      <c r="BIW292" s="29"/>
      <c r="BIX292" s="29"/>
      <c r="BIY292" s="29"/>
      <c r="BIZ292" s="29"/>
      <c r="BJA292" s="29"/>
      <c r="BJB292" s="29"/>
      <c r="BJC292" s="29"/>
      <c r="BJD292" s="29"/>
      <c r="BJE292" s="29"/>
      <c r="BJF292" s="29"/>
      <c r="BJG292" s="29"/>
      <c r="BJH292" s="29"/>
      <c r="BJI292" s="29"/>
      <c r="BJJ292" s="29"/>
      <c r="BJK292" s="29"/>
      <c r="BJL292" s="29"/>
      <c r="BJM292" s="29"/>
      <c r="BJN292" s="29"/>
      <c r="BJO292" s="29"/>
      <c r="BJP292" s="29"/>
      <c r="BJQ292" s="29"/>
      <c r="BJR292" s="29"/>
      <c r="BJS292" s="29"/>
      <c r="BJT292" s="29"/>
      <c r="BJU292" s="29"/>
      <c r="BJV292" s="29"/>
      <c r="BJW292" s="29"/>
      <c r="BJX292" s="29"/>
      <c r="BJY292" s="29"/>
      <c r="BJZ292" s="29"/>
      <c r="BKA292" s="29"/>
      <c r="BKB292" s="29"/>
      <c r="BKC292" s="29"/>
      <c r="BKD292" s="29"/>
      <c r="BKE292" s="29"/>
      <c r="BKF292" s="29"/>
      <c r="BKG292" s="29"/>
      <c r="BKH292" s="29"/>
      <c r="BKI292" s="29"/>
      <c r="BKJ292" s="29"/>
      <c r="BKK292" s="29"/>
      <c r="BKL292" s="29"/>
      <c r="BKM292" s="29"/>
      <c r="BKN292" s="29"/>
      <c r="BKO292" s="29"/>
      <c r="BKP292" s="29"/>
      <c r="BKQ292" s="29"/>
      <c r="BKR292" s="29"/>
      <c r="BKS292" s="29"/>
      <c r="BKT292" s="29"/>
      <c r="BKU292" s="29"/>
      <c r="BKV292" s="29"/>
      <c r="BKW292" s="29"/>
      <c r="BKX292" s="29"/>
      <c r="BKY292" s="29"/>
      <c r="BKZ292" s="29"/>
      <c r="BLA292" s="29"/>
      <c r="BLB292" s="29"/>
      <c r="BLC292" s="29"/>
      <c r="BLD292" s="29"/>
      <c r="BLE292" s="29"/>
      <c r="BLF292" s="29"/>
      <c r="BLG292" s="29"/>
      <c r="BLH292" s="29"/>
      <c r="BLI292" s="29"/>
      <c r="BLJ292" s="29"/>
      <c r="BLK292" s="29"/>
      <c r="BLL292" s="29"/>
      <c r="BLM292" s="29"/>
      <c r="BLN292" s="29"/>
      <c r="BLO292" s="29"/>
      <c r="BLP292" s="29"/>
      <c r="BLQ292" s="29"/>
      <c r="BLR292" s="29"/>
      <c r="BLS292" s="29"/>
      <c r="BLT292" s="29"/>
      <c r="BLU292" s="29"/>
      <c r="BLV292" s="29"/>
      <c r="BLW292" s="29"/>
      <c r="BLX292" s="29"/>
      <c r="BLY292" s="29"/>
      <c r="BLZ292" s="29"/>
      <c r="BMA292" s="29"/>
      <c r="BMB292" s="29"/>
      <c r="BMC292" s="29"/>
      <c r="BMD292" s="29"/>
      <c r="BME292" s="29"/>
      <c r="BMF292" s="29"/>
      <c r="BMG292" s="29"/>
      <c r="BMH292" s="29"/>
      <c r="BMI292" s="29"/>
      <c r="BMJ292" s="29"/>
      <c r="BMK292" s="29"/>
      <c r="BML292" s="29"/>
      <c r="BMM292" s="29"/>
      <c r="BMN292" s="29"/>
      <c r="BMO292" s="29"/>
      <c r="BMP292" s="29"/>
      <c r="BMQ292" s="29"/>
      <c r="BMR292" s="29"/>
      <c r="BMS292" s="29"/>
      <c r="BMT292" s="29"/>
      <c r="BMU292" s="29"/>
      <c r="BMV292" s="29"/>
      <c r="BMW292" s="29"/>
      <c r="BMX292" s="29"/>
      <c r="BMY292" s="29"/>
      <c r="BMZ292" s="29"/>
      <c r="BNA292" s="29"/>
      <c r="BNB292" s="29"/>
      <c r="BNC292" s="29"/>
      <c r="BND292" s="29"/>
      <c r="BNE292" s="29"/>
      <c r="BNF292" s="29"/>
      <c r="BNG292" s="29"/>
      <c r="BNH292" s="29"/>
      <c r="BNI292" s="29"/>
      <c r="BNJ292" s="29"/>
      <c r="BNK292" s="29"/>
      <c r="BNL292" s="29"/>
      <c r="BNM292" s="29"/>
      <c r="BNN292" s="29"/>
      <c r="BNO292" s="29"/>
      <c r="BNP292" s="29"/>
      <c r="BNQ292" s="29"/>
      <c r="BNR292" s="29"/>
      <c r="BNS292" s="29"/>
      <c r="BNT292" s="29"/>
      <c r="BNU292" s="29"/>
      <c r="BNV292" s="29"/>
      <c r="BNW292" s="29"/>
      <c r="BNX292" s="29"/>
      <c r="BNY292" s="29"/>
      <c r="BNZ292" s="29"/>
      <c r="BOA292" s="29"/>
      <c r="BOB292" s="29"/>
      <c r="BOC292" s="29"/>
      <c r="BOD292" s="29"/>
      <c r="BOE292" s="29"/>
      <c r="BOF292" s="29"/>
      <c r="BOG292" s="29"/>
      <c r="BOH292" s="29"/>
      <c r="BOI292" s="29"/>
      <c r="BOJ292" s="29"/>
      <c r="BOK292" s="29"/>
      <c r="BOL292" s="29"/>
      <c r="BOM292" s="29"/>
      <c r="BON292" s="29"/>
      <c r="BOO292" s="29"/>
      <c r="BOP292" s="29"/>
      <c r="BOQ292" s="29"/>
      <c r="BOR292" s="29"/>
      <c r="BOS292" s="29"/>
      <c r="BOT292" s="29"/>
      <c r="BOU292" s="29"/>
      <c r="BOV292" s="29"/>
      <c r="BOW292" s="29"/>
      <c r="BOX292" s="29"/>
      <c r="BOY292" s="29"/>
      <c r="BOZ292" s="29"/>
      <c r="BPA292" s="29"/>
      <c r="BPB292" s="29"/>
      <c r="BPC292" s="29"/>
      <c r="BPD292" s="29"/>
      <c r="BPE292" s="29"/>
      <c r="BPF292" s="29"/>
      <c r="BPG292" s="29"/>
      <c r="BPH292" s="29"/>
      <c r="BPI292" s="29"/>
      <c r="BPJ292" s="29"/>
      <c r="BPK292" s="29"/>
      <c r="BPL292" s="29"/>
      <c r="BPM292" s="29"/>
      <c r="BPN292" s="29"/>
      <c r="BPO292" s="29"/>
      <c r="BPP292" s="29"/>
      <c r="BPQ292" s="29"/>
      <c r="BPR292" s="29"/>
      <c r="BPS292" s="29"/>
      <c r="BPT292" s="29"/>
      <c r="BPU292" s="29"/>
      <c r="BPV292" s="29"/>
      <c r="BPW292" s="29"/>
      <c r="BPX292" s="29"/>
      <c r="BPY292" s="29"/>
      <c r="BPZ292" s="29"/>
      <c r="BQA292" s="29"/>
      <c r="BQB292" s="29"/>
      <c r="BQC292" s="29"/>
      <c r="BQD292" s="29"/>
      <c r="BQE292" s="29"/>
      <c r="BQF292" s="29"/>
      <c r="BQG292" s="29"/>
      <c r="BQH292" s="29"/>
      <c r="BQI292" s="29"/>
      <c r="BQJ292" s="29"/>
      <c r="BQK292" s="29"/>
      <c r="BQL292" s="29"/>
      <c r="BQM292" s="29"/>
      <c r="BQN292" s="29"/>
      <c r="BQO292" s="29"/>
      <c r="BQP292" s="29"/>
      <c r="BQQ292" s="29"/>
      <c r="BQR292" s="29"/>
      <c r="BQS292" s="29"/>
      <c r="BQT292" s="29"/>
      <c r="BQU292" s="29"/>
      <c r="BQV292" s="29"/>
      <c r="BQW292" s="29"/>
      <c r="BQX292" s="29"/>
      <c r="BQY292" s="29"/>
      <c r="BQZ292" s="29"/>
      <c r="BRA292" s="29"/>
      <c r="BRB292" s="29"/>
      <c r="BRC292" s="29"/>
      <c r="BRD292" s="29"/>
      <c r="BRE292" s="29"/>
      <c r="BRF292" s="29"/>
      <c r="BRG292" s="29"/>
      <c r="BRH292" s="29"/>
      <c r="BRI292" s="29"/>
      <c r="BRJ292" s="29"/>
      <c r="BRK292" s="29"/>
      <c r="BRL292" s="29"/>
      <c r="BRM292" s="29"/>
      <c r="BRN292" s="29"/>
      <c r="BRO292" s="29"/>
      <c r="BRP292" s="29"/>
      <c r="BRQ292" s="29"/>
      <c r="BRR292" s="29"/>
      <c r="BRS292" s="29"/>
      <c r="BRT292" s="29"/>
      <c r="BRU292" s="29"/>
      <c r="BRV292" s="29"/>
      <c r="BRW292" s="29"/>
      <c r="BRX292" s="29"/>
      <c r="BRY292" s="29"/>
      <c r="BRZ292" s="29"/>
      <c r="BSA292" s="29"/>
      <c r="BSB292" s="29"/>
      <c r="BSC292" s="29"/>
      <c r="BSD292" s="29"/>
      <c r="BSE292" s="29"/>
      <c r="BSF292" s="29"/>
      <c r="BSG292" s="29"/>
      <c r="BSH292" s="29"/>
      <c r="BSI292" s="29"/>
      <c r="BSJ292" s="29"/>
      <c r="BSK292" s="29"/>
      <c r="BSL292" s="29"/>
      <c r="BSM292" s="29"/>
      <c r="BSN292" s="29"/>
      <c r="BSO292" s="29"/>
      <c r="BSP292" s="29"/>
      <c r="BSQ292" s="29"/>
      <c r="BSR292" s="29"/>
      <c r="BSS292" s="29"/>
      <c r="BST292" s="29"/>
      <c r="BSU292" s="29"/>
      <c r="BSV292" s="29"/>
      <c r="BSW292" s="29"/>
      <c r="BSX292" s="29"/>
      <c r="BSY292" s="29"/>
      <c r="BSZ292" s="29"/>
      <c r="BTA292" s="29"/>
      <c r="BTB292" s="29"/>
      <c r="BTC292" s="29"/>
      <c r="BTD292" s="29"/>
      <c r="BTE292" s="29"/>
      <c r="BTF292" s="29"/>
      <c r="BTG292" s="29"/>
      <c r="BTH292" s="29"/>
      <c r="BTI292" s="29"/>
      <c r="BTJ292" s="29"/>
      <c r="BTK292" s="29"/>
      <c r="BTL292" s="29"/>
      <c r="BTM292" s="29"/>
      <c r="BTN292" s="29"/>
      <c r="BTO292" s="29"/>
      <c r="BTP292" s="29"/>
      <c r="BTQ292" s="29"/>
      <c r="BTR292" s="29"/>
      <c r="BTS292" s="29"/>
      <c r="BTT292" s="29"/>
      <c r="BTU292" s="29"/>
      <c r="BTV292" s="29"/>
      <c r="BTW292" s="29"/>
      <c r="BTX292" s="29"/>
      <c r="BTY292" s="29"/>
      <c r="BTZ292" s="29"/>
      <c r="BUA292" s="29"/>
      <c r="BUB292" s="29"/>
      <c r="BUC292" s="29"/>
      <c r="BUD292" s="29"/>
      <c r="BUE292" s="29"/>
      <c r="BUF292" s="29"/>
      <c r="BUG292" s="29"/>
      <c r="BUH292" s="29"/>
      <c r="BUI292" s="29"/>
      <c r="BUJ292" s="29"/>
      <c r="BUK292" s="29"/>
      <c r="BUL292" s="29"/>
      <c r="BUM292" s="29"/>
      <c r="BUN292" s="29"/>
      <c r="BUO292" s="29"/>
      <c r="BUP292" s="29"/>
      <c r="BUQ292" s="29"/>
      <c r="BUR292" s="29"/>
      <c r="BUS292" s="29"/>
      <c r="BUT292" s="29"/>
      <c r="BUU292" s="29"/>
      <c r="BUV292" s="29"/>
      <c r="BUW292" s="29"/>
      <c r="BUX292" s="29"/>
      <c r="BUY292" s="29"/>
      <c r="BUZ292" s="29"/>
      <c r="BVA292" s="29"/>
      <c r="BVB292" s="29"/>
      <c r="BVC292" s="29"/>
      <c r="BVD292" s="29"/>
      <c r="BVE292" s="29"/>
      <c r="BVF292" s="29"/>
      <c r="BVG292" s="29"/>
      <c r="BVH292" s="29"/>
      <c r="BVI292" s="29"/>
      <c r="BVJ292" s="29"/>
      <c r="BVK292" s="29"/>
      <c r="BVL292" s="29"/>
      <c r="BVM292" s="29"/>
      <c r="BVN292" s="29"/>
      <c r="BVO292" s="29"/>
      <c r="BVP292" s="29"/>
      <c r="BVQ292" s="29"/>
      <c r="BVR292" s="29"/>
      <c r="BVS292" s="29"/>
      <c r="BVT292" s="29"/>
      <c r="BVU292" s="29"/>
      <c r="BVV292" s="29"/>
      <c r="BVW292" s="29"/>
      <c r="BVX292" s="29"/>
      <c r="BVY292" s="29"/>
      <c r="BVZ292" s="29"/>
      <c r="BWA292" s="29"/>
      <c r="BWB292" s="29"/>
      <c r="BWC292" s="29"/>
      <c r="BWD292" s="29"/>
      <c r="BWE292" s="29"/>
      <c r="BWF292" s="29"/>
      <c r="BWG292" s="29"/>
      <c r="BWH292" s="29"/>
      <c r="BWI292" s="29"/>
      <c r="BWJ292" s="29"/>
      <c r="BWK292" s="29"/>
      <c r="BWL292" s="29"/>
      <c r="BWM292" s="29"/>
      <c r="BWN292" s="29"/>
      <c r="BWO292" s="29"/>
      <c r="BWP292" s="29"/>
      <c r="BWQ292" s="29"/>
      <c r="BWR292" s="29"/>
      <c r="BWS292" s="29"/>
      <c r="BWT292" s="29"/>
      <c r="BWU292" s="29"/>
      <c r="BWV292" s="29"/>
      <c r="BWW292" s="29"/>
      <c r="BWX292" s="29"/>
      <c r="BWY292" s="29"/>
      <c r="BWZ292" s="29"/>
      <c r="BXA292" s="29"/>
      <c r="BXB292" s="29"/>
      <c r="BXC292" s="29"/>
      <c r="BXD292" s="29"/>
      <c r="BXE292" s="29"/>
      <c r="BXF292" s="29"/>
      <c r="BXG292" s="29"/>
      <c r="BXH292" s="29"/>
      <c r="BXI292" s="29"/>
      <c r="BXJ292" s="29"/>
      <c r="BXK292" s="29"/>
      <c r="BXL292" s="29"/>
      <c r="BXM292" s="29"/>
      <c r="BXN292" s="29"/>
      <c r="BXO292" s="29"/>
      <c r="BXP292" s="29"/>
      <c r="BXQ292" s="29"/>
      <c r="BXR292" s="29"/>
      <c r="BXS292" s="29"/>
      <c r="BXT292" s="29"/>
      <c r="BXU292" s="29"/>
      <c r="BXV292" s="29"/>
      <c r="BXW292" s="29"/>
      <c r="BXX292" s="29"/>
      <c r="BXY292" s="29"/>
      <c r="BXZ292" s="29"/>
      <c r="BYA292" s="29"/>
      <c r="BYB292" s="29"/>
      <c r="BYC292" s="29"/>
      <c r="BYD292" s="29"/>
      <c r="BYE292" s="29"/>
      <c r="BYF292" s="29"/>
      <c r="BYG292" s="29"/>
      <c r="BYH292" s="29"/>
      <c r="BYI292" s="29"/>
      <c r="BYJ292" s="29"/>
      <c r="BYK292" s="29"/>
      <c r="BYL292" s="29"/>
      <c r="BYM292" s="29"/>
      <c r="BYN292" s="29"/>
      <c r="BYO292" s="29"/>
      <c r="BYP292" s="29"/>
      <c r="BYQ292" s="29"/>
      <c r="BYR292" s="29"/>
      <c r="BYS292" s="29"/>
      <c r="BYT292" s="29"/>
      <c r="BYU292" s="29"/>
      <c r="BYV292" s="29"/>
      <c r="BYW292" s="29"/>
      <c r="BYX292" s="29"/>
      <c r="BYY292" s="29"/>
      <c r="BYZ292" s="29"/>
      <c r="BZA292" s="29"/>
      <c r="BZB292" s="29"/>
      <c r="BZC292" s="29"/>
      <c r="BZD292" s="29"/>
      <c r="BZE292" s="29"/>
      <c r="BZF292" s="29"/>
      <c r="BZG292" s="29"/>
      <c r="BZH292" s="29"/>
      <c r="BZI292" s="29"/>
      <c r="BZJ292" s="29"/>
      <c r="BZK292" s="29"/>
      <c r="BZL292" s="29"/>
      <c r="BZM292" s="29"/>
      <c r="BZN292" s="29"/>
      <c r="BZO292" s="29"/>
      <c r="BZP292" s="29"/>
      <c r="BZQ292" s="29"/>
      <c r="BZR292" s="29"/>
      <c r="BZS292" s="29"/>
      <c r="BZT292" s="29"/>
      <c r="BZU292" s="29"/>
      <c r="BZV292" s="29"/>
      <c r="BZW292" s="29"/>
      <c r="BZX292" s="29"/>
      <c r="BZY292" s="29"/>
      <c r="BZZ292" s="29"/>
      <c r="CAA292" s="29"/>
      <c r="CAB292" s="29"/>
      <c r="CAC292" s="29"/>
      <c r="CAD292" s="29"/>
      <c r="CAE292" s="29"/>
      <c r="CAF292" s="29"/>
      <c r="CAG292" s="29"/>
      <c r="CAH292" s="29"/>
      <c r="CAI292" s="29"/>
      <c r="CAJ292" s="29"/>
      <c r="CAK292" s="29"/>
      <c r="CAL292" s="29"/>
      <c r="CAM292" s="29"/>
      <c r="CAN292" s="29"/>
      <c r="CAO292" s="29"/>
      <c r="CAP292" s="29"/>
      <c r="CAQ292" s="29"/>
      <c r="CAR292" s="29"/>
      <c r="CAS292" s="29"/>
      <c r="CAT292" s="29"/>
      <c r="CAU292" s="29"/>
      <c r="CAV292" s="29"/>
      <c r="CAW292" s="29"/>
      <c r="CAX292" s="29"/>
      <c r="CAY292" s="29"/>
      <c r="CAZ292" s="29"/>
      <c r="CBA292" s="29"/>
      <c r="CBB292" s="29"/>
      <c r="CBC292" s="29"/>
      <c r="CBD292" s="29"/>
      <c r="CBE292" s="29"/>
      <c r="CBF292" s="29"/>
      <c r="CBG292" s="29"/>
      <c r="CBH292" s="29"/>
      <c r="CBI292" s="29"/>
      <c r="CBJ292" s="29"/>
      <c r="CBK292" s="29"/>
      <c r="CBL292" s="29"/>
      <c r="CBM292" s="29"/>
      <c r="CBN292" s="29"/>
      <c r="CBO292" s="29"/>
      <c r="CBP292" s="29"/>
      <c r="CBQ292" s="29"/>
      <c r="CBR292" s="29"/>
      <c r="CBS292" s="29"/>
      <c r="CBT292" s="29"/>
      <c r="CBU292" s="29"/>
      <c r="CBV292" s="29"/>
      <c r="CBW292" s="29"/>
      <c r="CBX292" s="29"/>
      <c r="CBY292" s="29"/>
      <c r="CBZ292" s="29"/>
      <c r="CCA292" s="29"/>
      <c r="CCB292" s="29"/>
      <c r="CCC292" s="29"/>
      <c r="CCD292" s="29"/>
      <c r="CCE292" s="29"/>
      <c r="CCF292" s="29"/>
      <c r="CCG292" s="29"/>
      <c r="CCH292" s="29"/>
      <c r="CCI292" s="29"/>
      <c r="CCJ292" s="29"/>
      <c r="CCK292" s="29"/>
      <c r="CCL292" s="29"/>
      <c r="CCM292" s="29"/>
      <c r="CCN292" s="29"/>
      <c r="CCO292" s="29"/>
      <c r="CCP292" s="29"/>
      <c r="CCQ292" s="29"/>
      <c r="CCR292" s="29"/>
      <c r="CCS292" s="29"/>
      <c r="CCT292" s="29"/>
      <c r="CCU292" s="29"/>
      <c r="CCV292" s="29"/>
      <c r="CCW292" s="29"/>
      <c r="CCX292" s="29"/>
      <c r="CCY292" s="29"/>
      <c r="CCZ292" s="29"/>
      <c r="CDA292" s="29"/>
      <c r="CDB292" s="29"/>
      <c r="CDC292" s="29"/>
      <c r="CDD292" s="29"/>
      <c r="CDE292" s="29"/>
      <c r="CDF292" s="29"/>
      <c r="CDG292" s="29"/>
      <c r="CDH292" s="29"/>
      <c r="CDI292" s="29"/>
      <c r="CDJ292" s="29"/>
      <c r="CDK292" s="29"/>
      <c r="CDL292" s="29"/>
      <c r="CDM292" s="29"/>
      <c r="CDN292" s="29"/>
      <c r="CDO292" s="29"/>
      <c r="CDP292" s="29"/>
      <c r="CDQ292" s="29"/>
      <c r="CDR292" s="29"/>
      <c r="CDS292" s="29"/>
      <c r="CDT292" s="29"/>
      <c r="CDU292" s="29"/>
      <c r="CDV292" s="29"/>
      <c r="CDW292" s="29"/>
      <c r="CDX292" s="29"/>
      <c r="CDY292" s="29"/>
      <c r="CDZ292" s="29"/>
      <c r="CEA292" s="29"/>
      <c r="CEB292" s="29"/>
      <c r="CEC292" s="29"/>
      <c r="CED292" s="29"/>
      <c r="CEE292" s="29"/>
      <c r="CEF292" s="29"/>
      <c r="CEG292" s="29"/>
      <c r="CEH292" s="29"/>
      <c r="CEI292" s="29"/>
      <c r="CEJ292" s="29"/>
      <c r="CEK292" s="29"/>
      <c r="CEL292" s="29"/>
      <c r="CEM292" s="29"/>
      <c r="CEN292" s="29"/>
      <c r="CEO292" s="29"/>
      <c r="CEP292" s="29"/>
      <c r="CEQ292" s="29"/>
      <c r="CER292" s="29"/>
      <c r="CES292" s="29"/>
      <c r="CET292" s="29"/>
      <c r="CEU292" s="29"/>
      <c r="CEV292" s="29"/>
      <c r="CEW292" s="29"/>
      <c r="CEX292" s="29"/>
      <c r="CEY292" s="29"/>
      <c r="CEZ292" s="29"/>
      <c r="CFA292" s="29"/>
      <c r="CFB292" s="29"/>
      <c r="CFC292" s="29"/>
      <c r="CFD292" s="29"/>
      <c r="CFE292" s="29"/>
      <c r="CFF292" s="29"/>
      <c r="CFG292" s="29"/>
      <c r="CFH292" s="29"/>
      <c r="CFI292" s="29"/>
      <c r="CFJ292" s="29"/>
      <c r="CFK292" s="29"/>
      <c r="CFL292" s="29"/>
      <c r="CFM292" s="29"/>
      <c r="CFN292" s="29"/>
      <c r="CFO292" s="29"/>
      <c r="CFP292" s="29"/>
      <c r="CFQ292" s="29"/>
      <c r="CFR292" s="29"/>
      <c r="CFS292" s="29"/>
      <c r="CFT292" s="29"/>
      <c r="CFU292" s="29"/>
      <c r="CFV292" s="29"/>
      <c r="CFW292" s="29"/>
      <c r="CFX292" s="29"/>
      <c r="CFY292" s="29"/>
      <c r="CFZ292" s="29"/>
      <c r="CGA292" s="29"/>
      <c r="CGB292" s="29"/>
      <c r="CGC292" s="29"/>
      <c r="CGD292" s="29"/>
      <c r="CGE292" s="29"/>
      <c r="CGF292" s="29"/>
      <c r="CGG292" s="29"/>
      <c r="CGH292" s="29"/>
      <c r="CGI292" s="29"/>
      <c r="CGJ292" s="29"/>
      <c r="CGK292" s="29"/>
      <c r="CGL292" s="29"/>
      <c r="CGM292" s="29"/>
      <c r="CGN292" s="29"/>
      <c r="CGO292" s="29"/>
      <c r="CGP292" s="29"/>
      <c r="CGQ292" s="29"/>
      <c r="CGR292" s="29"/>
      <c r="CGS292" s="29"/>
      <c r="CGT292" s="29"/>
      <c r="CGU292" s="29"/>
      <c r="CGV292" s="29"/>
      <c r="CGW292" s="29"/>
      <c r="CGX292" s="29"/>
      <c r="CGY292" s="29"/>
      <c r="CGZ292" s="29"/>
      <c r="CHA292" s="29"/>
      <c r="CHB292" s="29"/>
      <c r="CHC292" s="29"/>
      <c r="CHD292" s="29"/>
      <c r="CHE292" s="29"/>
      <c r="CHF292" s="29"/>
      <c r="CHG292" s="29"/>
      <c r="CHH292" s="29"/>
      <c r="CHI292" s="29"/>
      <c r="CHJ292" s="29"/>
      <c r="CHK292" s="29"/>
      <c r="CHL292" s="29"/>
      <c r="CHM292" s="29"/>
      <c r="CHN292" s="29"/>
      <c r="CHO292" s="29"/>
      <c r="CHP292" s="29"/>
      <c r="CHQ292" s="29"/>
      <c r="CHR292" s="29"/>
      <c r="CHS292" s="29"/>
      <c r="CHT292" s="29"/>
      <c r="CHU292" s="29"/>
      <c r="CHV292" s="29"/>
      <c r="CHW292" s="29"/>
      <c r="CHX292" s="29"/>
      <c r="CHY292" s="29"/>
      <c r="CHZ292" s="29"/>
      <c r="CIA292" s="29"/>
      <c r="CIB292" s="29"/>
      <c r="CIC292" s="29"/>
      <c r="CID292" s="29"/>
      <c r="CIE292" s="29"/>
      <c r="CIF292" s="29"/>
      <c r="CIG292" s="29"/>
      <c r="CIH292" s="29"/>
      <c r="CII292" s="29"/>
      <c r="CIJ292" s="29"/>
      <c r="CIK292" s="29"/>
      <c r="CIL292" s="29"/>
      <c r="CIM292" s="29"/>
      <c r="CIN292" s="29"/>
      <c r="CIO292" s="29"/>
      <c r="CIP292" s="29"/>
      <c r="CIQ292" s="29"/>
      <c r="CIR292" s="29"/>
      <c r="CIS292" s="29"/>
      <c r="CIT292" s="29"/>
      <c r="CIU292" s="29"/>
      <c r="CIV292" s="29"/>
      <c r="CIW292" s="29"/>
      <c r="CIX292" s="29"/>
      <c r="CIY292" s="29"/>
      <c r="CIZ292" s="29"/>
      <c r="CJA292" s="29"/>
      <c r="CJB292" s="29"/>
      <c r="CJC292" s="29"/>
      <c r="CJD292" s="29"/>
      <c r="CJE292" s="29"/>
      <c r="CJF292" s="29"/>
      <c r="CJG292" s="29"/>
      <c r="CJH292" s="29"/>
      <c r="CJI292" s="29"/>
      <c r="CJJ292" s="29"/>
      <c r="CJK292" s="29"/>
      <c r="CJL292" s="29"/>
      <c r="CJM292" s="29"/>
      <c r="CJN292" s="29"/>
      <c r="CJO292" s="29"/>
      <c r="CJP292" s="29"/>
      <c r="CJQ292" s="29"/>
      <c r="CJR292" s="29"/>
      <c r="CJS292" s="29"/>
      <c r="CJT292" s="29"/>
      <c r="CJU292" s="29"/>
      <c r="CJV292" s="29"/>
      <c r="CJW292" s="29"/>
      <c r="CJX292" s="29"/>
      <c r="CJY292" s="29"/>
      <c r="CJZ292" s="29"/>
      <c r="CKA292" s="29"/>
      <c r="CKB292" s="29"/>
      <c r="CKC292" s="29"/>
      <c r="CKD292" s="29"/>
      <c r="CKE292" s="29"/>
      <c r="CKF292" s="29"/>
      <c r="CKG292" s="29"/>
      <c r="CKH292" s="29"/>
      <c r="CKI292" s="29"/>
      <c r="CKJ292" s="29"/>
      <c r="CKK292" s="29"/>
      <c r="CKL292" s="29"/>
      <c r="CKM292" s="29"/>
      <c r="CKN292" s="29"/>
      <c r="CKO292" s="29"/>
      <c r="CKP292" s="29"/>
      <c r="CKQ292" s="29"/>
      <c r="CKR292" s="29"/>
      <c r="CKS292" s="29"/>
      <c r="CKT292" s="29"/>
      <c r="CKU292" s="29"/>
      <c r="CKV292" s="29"/>
      <c r="CKW292" s="29"/>
      <c r="CKX292" s="29"/>
      <c r="CKY292" s="29"/>
      <c r="CKZ292" s="29"/>
      <c r="CLA292" s="29"/>
      <c r="CLB292" s="29"/>
      <c r="CLC292" s="29"/>
      <c r="CLD292" s="29"/>
      <c r="CLE292" s="29"/>
      <c r="CLF292" s="29"/>
      <c r="CLG292" s="29"/>
      <c r="CLH292" s="29"/>
      <c r="CLI292" s="29"/>
      <c r="CLJ292" s="29"/>
      <c r="CLK292" s="29"/>
      <c r="CLL292" s="29"/>
      <c r="CLM292" s="29"/>
      <c r="CLN292" s="29"/>
      <c r="CLO292" s="29"/>
      <c r="CLP292" s="29"/>
      <c r="CLQ292" s="29"/>
      <c r="CLR292" s="29"/>
      <c r="CLS292" s="29"/>
      <c r="CLT292" s="29"/>
      <c r="CLU292" s="29"/>
      <c r="CLV292" s="29"/>
      <c r="CLW292" s="29"/>
      <c r="CLX292" s="29"/>
      <c r="CLY292" s="29"/>
      <c r="CLZ292" s="29"/>
      <c r="CMA292" s="29"/>
      <c r="CMB292" s="29"/>
      <c r="CMC292" s="29"/>
      <c r="CMD292" s="29"/>
      <c r="CME292" s="29"/>
      <c r="CMF292" s="29"/>
      <c r="CMG292" s="29"/>
      <c r="CMH292" s="29"/>
      <c r="CMI292" s="29"/>
      <c r="CMJ292" s="29"/>
      <c r="CMK292" s="29"/>
      <c r="CML292" s="29"/>
      <c r="CMM292" s="29"/>
      <c r="CMN292" s="29"/>
      <c r="CMO292" s="29"/>
      <c r="CMP292" s="29"/>
      <c r="CMQ292" s="29"/>
      <c r="CMR292" s="29"/>
      <c r="CMS292" s="29"/>
      <c r="CMT292" s="29"/>
      <c r="CMU292" s="29"/>
      <c r="CMV292" s="29"/>
      <c r="CMW292" s="29"/>
      <c r="CMX292" s="29"/>
      <c r="CMY292" s="29"/>
      <c r="CMZ292" s="29"/>
      <c r="CNA292" s="29"/>
      <c r="CNB292" s="29"/>
      <c r="CNC292" s="29"/>
      <c r="CND292" s="29"/>
      <c r="CNE292" s="29"/>
      <c r="CNF292" s="29"/>
      <c r="CNG292" s="29"/>
      <c r="CNH292" s="29"/>
      <c r="CNI292" s="29"/>
      <c r="CNJ292" s="29"/>
      <c r="CNK292" s="29"/>
      <c r="CNL292" s="29"/>
      <c r="CNM292" s="29"/>
      <c r="CNN292" s="29"/>
      <c r="CNO292" s="29"/>
      <c r="CNP292" s="29"/>
      <c r="CNQ292" s="29"/>
      <c r="CNR292" s="29"/>
      <c r="CNS292" s="29"/>
      <c r="CNT292" s="29"/>
      <c r="CNU292" s="29"/>
      <c r="CNV292" s="29"/>
      <c r="CNW292" s="29"/>
      <c r="CNX292" s="29"/>
      <c r="CNY292" s="29"/>
      <c r="CNZ292" s="29"/>
      <c r="COA292" s="29"/>
      <c r="COB292" s="29"/>
      <c r="COC292" s="29"/>
      <c r="COD292" s="29"/>
      <c r="COE292" s="29"/>
      <c r="COF292" s="29"/>
      <c r="COG292" s="29"/>
      <c r="COH292" s="29"/>
      <c r="COI292" s="29"/>
      <c r="COJ292" s="29"/>
      <c r="COK292" s="29"/>
      <c r="COL292" s="29"/>
      <c r="COM292" s="29"/>
      <c r="CON292" s="29"/>
      <c r="COO292" s="29"/>
      <c r="COP292" s="29"/>
      <c r="COQ292" s="29"/>
      <c r="COR292" s="29"/>
      <c r="COS292" s="29"/>
      <c r="COT292" s="29"/>
      <c r="COU292" s="29"/>
      <c r="COV292" s="29"/>
      <c r="COW292" s="29"/>
      <c r="COX292" s="29"/>
      <c r="COY292" s="29"/>
      <c r="COZ292" s="29"/>
      <c r="CPA292" s="29"/>
      <c r="CPB292" s="29"/>
      <c r="CPC292" s="29"/>
      <c r="CPD292" s="29"/>
      <c r="CPE292" s="29"/>
      <c r="CPF292" s="29"/>
      <c r="CPG292" s="29"/>
      <c r="CPH292" s="29"/>
      <c r="CPI292" s="29"/>
      <c r="CPJ292" s="29"/>
      <c r="CPK292" s="29"/>
      <c r="CPL292" s="29"/>
      <c r="CPM292" s="29"/>
      <c r="CPN292" s="29"/>
      <c r="CPO292" s="29"/>
      <c r="CPP292" s="29"/>
      <c r="CPQ292" s="29"/>
      <c r="CPR292" s="29"/>
      <c r="CPS292" s="29"/>
      <c r="CPT292" s="29"/>
      <c r="CPU292" s="29"/>
      <c r="CPV292" s="29"/>
      <c r="CPW292" s="29"/>
      <c r="CPX292" s="29"/>
      <c r="CPY292" s="29"/>
      <c r="CPZ292" s="29"/>
      <c r="CQA292" s="29"/>
      <c r="CQB292" s="29"/>
      <c r="CQC292" s="29"/>
      <c r="CQD292" s="29"/>
      <c r="CQE292" s="29"/>
      <c r="CQF292" s="29"/>
      <c r="CQG292" s="29"/>
      <c r="CQH292" s="29"/>
      <c r="CQI292" s="29"/>
      <c r="CQJ292" s="29"/>
      <c r="CQK292" s="29"/>
      <c r="CQL292" s="29"/>
      <c r="CQM292" s="29"/>
      <c r="CQN292" s="29"/>
      <c r="CQO292" s="29"/>
      <c r="CQP292" s="29"/>
      <c r="CQQ292" s="29"/>
      <c r="CQR292" s="29"/>
      <c r="CQS292" s="29"/>
      <c r="CQT292" s="29"/>
      <c r="CQU292" s="29"/>
      <c r="CQV292" s="29"/>
      <c r="CQW292" s="29"/>
      <c r="CQX292" s="29"/>
      <c r="CQY292" s="29"/>
      <c r="CQZ292" s="29"/>
      <c r="CRA292" s="29"/>
      <c r="CRB292" s="29"/>
      <c r="CRC292" s="29"/>
      <c r="CRD292" s="29"/>
      <c r="CRE292" s="29"/>
      <c r="CRF292" s="29"/>
      <c r="CRG292" s="29"/>
      <c r="CRH292" s="29"/>
      <c r="CRI292" s="29"/>
      <c r="CRJ292" s="29"/>
      <c r="CRK292" s="29"/>
      <c r="CRL292" s="29"/>
      <c r="CRM292" s="29"/>
      <c r="CRN292" s="29"/>
      <c r="CRO292" s="29"/>
      <c r="CRP292" s="29"/>
      <c r="CRQ292" s="29"/>
      <c r="CRR292" s="29"/>
      <c r="CRS292" s="29"/>
      <c r="CRT292" s="29"/>
      <c r="CRU292" s="29"/>
      <c r="CRV292" s="29"/>
      <c r="CRW292" s="29"/>
      <c r="CRX292" s="29"/>
      <c r="CRY292" s="29"/>
      <c r="CRZ292" s="29"/>
      <c r="CSA292" s="29"/>
      <c r="CSB292" s="29"/>
      <c r="CSC292" s="29"/>
      <c r="CSD292" s="29"/>
      <c r="CSE292" s="29"/>
      <c r="CSF292" s="29"/>
      <c r="CSG292" s="29"/>
      <c r="CSH292" s="29"/>
      <c r="CSI292" s="29"/>
      <c r="CSJ292" s="29"/>
      <c r="CSK292" s="29"/>
      <c r="CSL292" s="29"/>
      <c r="CSM292" s="29"/>
      <c r="CSN292" s="29"/>
      <c r="CSO292" s="29"/>
      <c r="CSP292" s="29"/>
      <c r="CSQ292" s="29"/>
      <c r="CSR292" s="29"/>
      <c r="CSS292" s="29"/>
      <c r="CST292" s="29"/>
      <c r="CSU292" s="29"/>
      <c r="CSV292" s="29"/>
      <c r="CSW292" s="29"/>
      <c r="CSX292" s="29"/>
      <c r="CSY292" s="29"/>
      <c r="CSZ292" s="29"/>
      <c r="CTA292" s="29"/>
      <c r="CTB292" s="29"/>
      <c r="CTC292" s="29"/>
      <c r="CTD292" s="29"/>
      <c r="CTE292" s="29"/>
      <c r="CTF292" s="29"/>
      <c r="CTG292" s="29"/>
      <c r="CTH292" s="29"/>
      <c r="CTI292" s="29"/>
      <c r="CTJ292" s="29"/>
      <c r="CTK292" s="29"/>
      <c r="CTL292" s="29"/>
      <c r="CTM292" s="29"/>
      <c r="CTN292" s="29"/>
      <c r="CTO292" s="29"/>
      <c r="CTP292" s="29"/>
      <c r="CTQ292" s="29"/>
      <c r="CTR292" s="29"/>
      <c r="CTS292" s="29"/>
      <c r="CTT292" s="29"/>
      <c r="CTU292" s="29"/>
      <c r="CTV292" s="29"/>
      <c r="CTW292" s="29"/>
      <c r="CTX292" s="29"/>
      <c r="CTY292" s="29"/>
      <c r="CTZ292" s="29"/>
      <c r="CUA292" s="29"/>
      <c r="CUB292" s="29"/>
      <c r="CUC292" s="29"/>
      <c r="CUD292" s="29"/>
      <c r="CUE292" s="29"/>
      <c r="CUF292" s="29"/>
      <c r="CUG292" s="29"/>
      <c r="CUH292" s="29"/>
      <c r="CUI292" s="29"/>
      <c r="CUJ292" s="29"/>
      <c r="CUK292" s="29"/>
      <c r="CUL292" s="29"/>
      <c r="CUM292" s="29"/>
      <c r="CUN292" s="29"/>
      <c r="CUO292" s="29"/>
      <c r="CUP292" s="29"/>
      <c r="CUQ292" s="29"/>
      <c r="CUR292" s="29"/>
      <c r="CUS292" s="29"/>
      <c r="CUT292" s="29"/>
      <c r="CUU292" s="29"/>
      <c r="CUV292" s="29"/>
      <c r="CUW292" s="29"/>
      <c r="CUX292" s="29"/>
      <c r="CUY292" s="29"/>
      <c r="CUZ292" s="29"/>
      <c r="CVA292" s="29"/>
      <c r="CVB292" s="29"/>
      <c r="CVC292" s="29"/>
      <c r="CVD292" s="29"/>
      <c r="CVE292" s="29"/>
      <c r="CVF292" s="29"/>
      <c r="CVG292" s="29"/>
      <c r="CVH292" s="29"/>
      <c r="CVI292" s="29"/>
      <c r="CVJ292" s="29"/>
      <c r="CVK292" s="29"/>
      <c r="CVL292" s="29"/>
      <c r="CVM292" s="29"/>
      <c r="CVN292" s="29"/>
      <c r="CVO292" s="29"/>
      <c r="CVP292" s="29"/>
      <c r="CVQ292" s="29"/>
      <c r="CVR292" s="29"/>
      <c r="CVS292" s="29"/>
      <c r="CVT292" s="29"/>
      <c r="CVU292" s="29"/>
      <c r="CVV292" s="29"/>
      <c r="CVW292" s="29"/>
      <c r="CVX292" s="29"/>
      <c r="CVY292" s="29"/>
      <c r="CVZ292" s="29"/>
      <c r="CWA292" s="29"/>
      <c r="CWB292" s="29"/>
      <c r="CWC292" s="29"/>
      <c r="CWD292" s="29"/>
      <c r="CWE292" s="29"/>
      <c r="CWF292" s="29"/>
      <c r="CWG292" s="29"/>
      <c r="CWH292" s="29"/>
      <c r="CWI292" s="29"/>
      <c r="CWJ292" s="29"/>
      <c r="CWK292" s="29"/>
      <c r="CWL292" s="29"/>
      <c r="CWM292" s="29"/>
      <c r="CWN292" s="29"/>
      <c r="CWO292" s="29"/>
      <c r="CWP292" s="29"/>
      <c r="CWQ292" s="29"/>
      <c r="CWR292" s="29"/>
      <c r="CWS292" s="29"/>
      <c r="CWT292" s="29"/>
      <c r="CWU292" s="29"/>
      <c r="CWV292" s="29"/>
      <c r="CWW292" s="29"/>
      <c r="CWX292" s="29"/>
      <c r="CWY292" s="29"/>
      <c r="CWZ292" s="29"/>
      <c r="CXA292" s="29"/>
      <c r="CXB292" s="29"/>
      <c r="CXC292" s="29"/>
      <c r="CXD292" s="29"/>
      <c r="CXE292" s="29"/>
      <c r="CXF292" s="29"/>
      <c r="CXG292" s="29"/>
      <c r="CXH292" s="29"/>
      <c r="CXI292" s="29"/>
      <c r="CXJ292" s="29"/>
      <c r="CXK292" s="29"/>
      <c r="CXL292" s="29"/>
      <c r="CXM292" s="29"/>
      <c r="CXN292" s="29"/>
      <c r="CXO292" s="29"/>
      <c r="CXP292" s="29"/>
      <c r="CXQ292" s="29"/>
      <c r="CXR292" s="29"/>
      <c r="CXS292" s="29"/>
      <c r="CXT292" s="29"/>
      <c r="CXU292" s="29"/>
      <c r="CXV292" s="29"/>
      <c r="CXW292" s="29"/>
      <c r="CXX292" s="29"/>
      <c r="CXY292" s="29"/>
      <c r="CXZ292" s="29"/>
      <c r="CYA292" s="29"/>
      <c r="CYB292" s="29"/>
      <c r="CYC292" s="29"/>
      <c r="CYD292" s="29"/>
      <c r="CYE292" s="29"/>
      <c r="CYF292" s="29"/>
      <c r="CYG292" s="29"/>
      <c r="CYH292" s="29"/>
      <c r="CYI292" s="29"/>
      <c r="CYJ292" s="29"/>
      <c r="CYK292" s="29"/>
      <c r="CYL292" s="29"/>
      <c r="CYM292" s="29"/>
      <c r="CYN292" s="29"/>
      <c r="CYO292" s="29"/>
      <c r="CYP292" s="29"/>
      <c r="CYQ292" s="29"/>
      <c r="CYR292" s="29"/>
      <c r="CYS292" s="29"/>
      <c r="CYT292" s="29"/>
      <c r="CYU292" s="29"/>
      <c r="CYV292" s="29"/>
      <c r="CYW292" s="29"/>
      <c r="CYX292" s="29"/>
      <c r="CYY292" s="29"/>
      <c r="CYZ292" s="29"/>
      <c r="CZA292" s="29"/>
      <c r="CZB292" s="29"/>
      <c r="CZC292" s="29"/>
      <c r="CZD292" s="29"/>
      <c r="CZE292" s="29"/>
      <c r="CZF292" s="29"/>
      <c r="CZG292" s="29"/>
      <c r="CZH292" s="29"/>
      <c r="CZI292" s="29"/>
      <c r="CZJ292" s="29"/>
      <c r="CZK292" s="29"/>
      <c r="CZL292" s="29"/>
      <c r="CZM292" s="29"/>
      <c r="CZN292" s="29"/>
      <c r="CZO292" s="29"/>
      <c r="CZP292" s="29"/>
      <c r="CZQ292" s="29"/>
      <c r="CZR292" s="29"/>
      <c r="CZS292" s="29"/>
      <c r="CZT292" s="29"/>
      <c r="CZU292" s="29"/>
      <c r="CZV292" s="29"/>
      <c r="CZW292" s="29"/>
      <c r="CZX292" s="29"/>
      <c r="CZY292" s="29"/>
      <c r="CZZ292" s="29"/>
      <c r="DAA292" s="29"/>
      <c r="DAB292" s="29"/>
      <c r="DAC292" s="29"/>
      <c r="DAD292" s="29"/>
      <c r="DAE292" s="29"/>
      <c r="DAF292" s="29"/>
      <c r="DAG292" s="29"/>
      <c r="DAH292" s="29"/>
      <c r="DAI292" s="29"/>
      <c r="DAJ292" s="29"/>
      <c r="DAK292" s="29"/>
      <c r="DAL292" s="29"/>
      <c r="DAM292" s="29"/>
      <c r="DAN292" s="29"/>
      <c r="DAO292" s="29"/>
      <c r="DAP292" s="29"/>
      <c r="DAQ292" s="29"/>
      <c r="DAR292" s="29"/>
      <c r="DAS292" s="29"/>
      <c r="DAT292" s="29"/>
      <c r="DAU292" s="29"/>
      <c r="DAV292" s="29"/>
      <c r="DAW292" s="29"/>
      <c r="DAX292" s="29"/>
      <c r="DAY292" s="29"/>
      <c r="DAZ292" s="29"/>
      <c r="DBA292" s="29"/>
      <c r="DBB292" s="29"/>
      <c r="DBC292" s="29"/>
      <c r="DBD292" s="29"/>
      <c r="DBE292" s="29"/>
      <c r="DBF292" s="29"/>
      <c r="DBG292" s="29"/>
      <c r="DBH292" s="29"/>
      <c r="DBI292" s="29"/>
      <c r="DBJ292" s="29"/>
      <c r="DBK292" s="29"/>
      <c r="DBL292" s="29"/>
      <c r="DBM292" s="29"/>
      <c r="DBN292" s="29"/>
      <c r="DBO292" s="29"/>
      <c r="DBP292" s="29"/>
      <c r="DBQ292" s="29"/>
      <c r="DBR292" s="29"/>
      <c r="DBS292" s="29"/>
      <c r="DBT292" s="29"/>
      <c r="DBU292" s="29"/>
      <c r="DBV292" s="29"/>
      <c r="DBW292" s="29"/>
      <c r="DBX292" s="29"/>
      <c r="DBY292" s="29"/>
      <c r="DBZ292" s="29"/>
      <c r="DCA292" s="29"/>
      <c r="DCB292" s="29"/>
      <c r="DCC292" s="29"/>
      <c r="DCD292" s="29"/>
      <c r="DCE292" s="29"/>
      <c r="DCF292" s="29"/>
      <c r="DCG292" s="29"/>
      <c r="DCH292" s="29"/>
      <c r="DCI292" s="29"/>
      <c r="DCJ292" s="29"/>
      <c r="DCK292" s="29"/>
      <c r="DCL292" s="29"/>
      <c r="DCM292" s="29"/>
      <c r="DCN292" s="29"/>
      <c r="DCO292" s="29"/>
      <c r="DCP292" s="29"/>
      <c r="DCQ292" s="29"/>
      <c r="DCR292" s="29"/>
      <c r="DCS292" s="29"/>
      <c r="DCT292" s="29"/>
      <c r="DCU292" s="29"/>
      <c r="DCV292" s="29"/>
      <c r="DCW292" s="29"/>
      <c r="DCX292" s="29"/>
      <c r="DCY292" s="29"/>
      <c r="DCZ292" s="29"/>
      <c r="DDA292" s="29"/>
      <c r="DDB292" s="29"/>
      <c r="DDC292" s="29"/>
      <c r="DDD292" s="29"/>
      <c r="DDE292" s="29"/>
      <c r="DDF292" s="29"/>
      <c r="DDG292" s="29"/>
      <c r="DDH292" s="29"/>
      <c r="DDI292" s="29"/>
      <c r="DDJ292" s="29"/>
      <c r="DDK292" s="29"/>
      <c r="DDL292" s="29"/>
      <c r="DDM292" s="29"/>
      <c r="DDN292" s="29"/>
      <c r="DDO292" s="29"/>
      <c r="DDP292" s="29"/>
      <c r="DDQ292" s="29"/>
      <c r="DDR292" s="29"/>
      <c r="DDS292" s="29"/>
      <c r="DDT292" s="29"/>
      <c r="DDU292" s="29"/>
      <c r="DDV292" s="29"/>
      <c r="DDW292" s="29"/>
      <c r="DDX292" s="29"/>
      <c r="DDY292" s="29"/>
      <c r="DDZ292" s="29"/>
      <c r="DEA292" s="29"/>
      <c r="DEB292" s="29"/>
      <c r="DEC292" s="29"/>
      <c r="DED292" s="29"/>
      <c r="DEE292" s="29"/>
      <c r="DEF292" s="29"/>
      <c r="DEG292" s="29"/>
      <c r="DEH292" s="29"/>
      <c r="DEI292" s="29"/>
      <c r="DEJ292" s="29"/>
      <c r="DEK292" s="29"/>
      <c r="DEL292" s="29"/>
      <c r="DEM292" s="29"/>
      <c r="DEN292" s="29"/>
      <c r="DEO292" s="29"/>
      <c r="DEP292" s="29"/>
      <c r="DEQ292" s="29"/>
      <c r="DER292" s="29"/>
      <c r="DES292" s="29"/>
      <c r="DET292" s="29"/>
      <c r="DEU292" s="29"/>
      <c r="DEV292" s="29"/>
      <c r="DEW292" s="29"/>
      <c r="DEX292" s="29"/>
      <c r="DEY292" s="29"/>
      <c r="DEZ292" s="29"/>
      <c r="DFA292" s="29"/>
      <c r="DFB292" s="29"/>
      <c r="DFC292" s="29"/>
      <c r="DFD292" s="29"/>
      <c r="DFE292" s="29"/>
      <c r="DFF292" s="29"/>
      <c r="DFG292" s="29"/>
      <c r="DFH292" s="29"/>
      <c r="DFI292" s="29"/>
      <c r="DFJ292" s="29"/>
      <c r="DFK292" s="29"/>
      <c r="DFL292" s="29"/>
      <c r="DFM292" s="29"/>
      <c r="DFN292" s="29"/>
      <c r="DFO292" s="29"/>
      <c r="DFP292" s="29"/>
      <c r="DFQ292" s="29"/>
      <c r="DFR292" s="29"/>
      <c r="DFS292" s="29"/>
      <c r="DFT292" s="29"/>
      <c r="DFU292" s="29"/>
      <c r="DFV292" s="29"/>
      <c r="DFW292" s="29"/>
      <c r="DFX292" s="29"/>
      <c r="DFY292" s="29"/>
      <c r="DFZ292" s="29"/>
      <c r="DGA292" s="29"/>
      <c r="DGB292" s="29"/>
      <c r="DGC292" s="29"/>
      <c r="DGD292" s="29"/>
      <c r="DGE292" s="29"/>
      <c r="DGF292" s="29"/>
      <c r="DGG292" s="29"/>
      <c r="DGH292" s="29"/>
      <c r="DGI292" s="29"/>
      <c r="DGJ292" s="29"/>
      <c r="DGK292" s="29"/>
      <c r="DGL292" s="29"/>
      <c r="DGM292" s="29"/>
      <c r="DGN292" s="29"/>
      <c r="DGO292" s="29"/>
      <c r="DGP292" s="29"/>
      <c r="DGQ292" s="29"/>
      <c r="DGR292" s="29"/>
      <c r="DGS292" s="29"/>
      <c r="DGT292" s="29"/>
      <c r="DGU292" s="29"/>
      <c r="DGV292" s="29"/>
      <c r="DGW292" s="29"/>
      <c r="DGX292" s="29"/>
      <c r="DGY292" s="29"/>
      <c r="DGZ292" s="29"/>
      <c r="DHA292" s="29"/>
      <c r="DHB292" s="29"/>
      <c r="DHC292" s="29"/>
      <c r="DHD292" s="29"/>
      <c r="DHE292" s="29"/>
      <c r="DHF292" s="29"/>
      <c r="DHG292" s="29"/>
      <c r="DHH292" s="29"/>
      <c r="DHI292" s="29"/>
      <c r="DHJ292" s="29"/>
      <c r="DHK292" s="29"/>
      <c r="DHL292" s="29"/>
      <c r="DHM292" s="29"/>
      <c r="DHN292" s="29"/>
      <c r="DHO292" s="29"/>
      <c r="DHP292" s="29"/>
      <c r="DHQ292" s="29"/>
      <c r="DHR292" s="29"/>
      <c r="DHS292" s="29"/>
      <c r="DHT292" s="29"/>
      <c r="DHU292" s="29"/>
      <c r="DHV292" s="29"/>
      <c r="DHW292" s="29"/>
      <c r="DHX292" s="29"/>
      <c r="DHY292" s="29"/>
      <c r="DHZ292" s="29"/>
      <c r="DIA292" s="29"/>
      <c r="DIB292" s="29"/>
      <c r="DIC292" s="29"/>
      <c r="DID292" s="29"/>
      <c r="DIE292" s="29"/>
      <c r="DIF292" s="29"/>
      <c r="DIG292" s="29"/>
      <c r="DIH292" s="29"/>
      <c r="DII292" s="29"/>
      <c r="DIJ292" s="29"/>
      <c r="DIK292" s="29"/>
      <c r="DIL292" s="29"/>
      <c r="DIM292" s="29"/>
      <c r="DIN292" s="29"/>
      <c r="DIO292" s="29"/>
      <c r="DIP292" s="29"/>
      <c r="DIQ292" s="29"/>
      <c r="DIR292" s="29"/>
      <c r="DIS292" s="29"/>
      <c r="DIT292" s="29"/>
      <c r="DIU292" s="29"/>
      <c r="DIV292" s="29"/>
      <c r="DIW292" s="29"/>
      <c r="DIX292" s="29"/>
      <c r="DIY292" s="29"/>
      <c r="DIZ292" s="29"/>
      <c r="DJA292" s="29"/>
      <c r="DJB292" s="29"/>
      <c r="DJC292" s="29"/>
      <c r="DJD292" s="29"/>
      <c r="DJE292" s="29"/>
      <c r="DJF292" s="29"/>
      <c r="DJG292" s="29"/>
      <c r="DJH292" s="29"/>
      <c r="DJI292" s="29"/>
      <c r="DJJ292" s="29"/>
      <c r="DJK292" s="29"/>
      <c r="DJL292" s="29"/>
      <c r="DJM292" s="29"/>
      <c r="DJN292" s="29"/>
      <c r="DJO292" s="29"/>
      <c r="DJP292" s="29"/>
      <c r="DJQ292" s="29"/>
      <c r="DJR292" s="29"/>
      <c r="DJS292" s="29"/>
      <c r="DJT292" s="29"/>
      <c r="DJU292" s="29"/>
      <c r="DJV292" s="29"/>
      <c r="DJW292" s="29"/>
      <c r="DJX292" s="29"/>
      <c r="DJY292" s="29"/>
      <c r="DJZ292" s="29"/>
      <c r="DKA292" s="29"/>
      <c r="DKB292" s="29"/>
      <c r="DKC292" s="29"/>
      <c r="DKD292" s="29"/>
      <c r="DKE292" s="29"/>
      <c r="DKF292" s="29"/>
      <c r="DKG292" s="29"/>
      <c r="DKH292" s="29"/>
      <c r="DKI292" s="29"/>
      <c r="DKJ292" s="29"/>
      <c r="DKK292" s="29"/>
      <c r="DKL292" s="29"/>
      <c r="DKM292" s="29"/>
      <c r="DKN292" s="29"/>
      <c r="DKO292" s="29"/>
      <c r="DKP292" s="29"/>
      <c r="DKQ292" s="29"/>
      <c r="DKR292" s="29"/>
      <c r="DKS292" s="29"/>
      <c r="DKT292" s="29"/>
      <c r="DKU292" s="29"/>
      <c r="DKV292" s="29"/>
      <c r="DKW292" s="29"/>
      <c r="DKX292" s="29"/>
      <c r="DKY292" s="29"/>
      <c r="DKZ292" s="29"/>
      <c r="DLA292" s="29"/>
      <c r="DLB292" s="29"/>
      <c r="DLC292" s="29"/>
      <c r="DLD292" s="29"/>
      <c r="DLE292" s="29"/>
      <c r="DLF292" s="29"/>
      <c r="DLG292" s="29"/>
      <c r="DLH292" s="29"/>
      <c r="DLI292" s="29"/>
      <c r="DLJ292" s="29"/>
      <c r="DLK292" s="29"/>
      <c r="DLL292" s="29"/>
      <c r="DLM292" s="29"/>
      <c r="DLN292" s="29"/>
      <c r="DLO292" s="29"/>
      <c r="DLP292" s="29"/>
      <c r="DLQ292" s="29"/>
      <c r="DLR292" s="29"/>
      <c r="DLS292" s="29"/>
      <c r="DLT292" s="29"/>
      <c r="DLU292" s="29"/>
      <c r="DLV292" s="29"/>
      <c r="DLW292" s="29"/>
      <c r="DLX292" s="29"/>
      <c r="DLY292" s="29"/>
      <c r="DLZ292" s="29"/>
      <c r="DMA292" s="29"/>
      <c r="DMB292" s="29"/>
      <c r="DMC292" s="29"/>
      <c r="DMD292" s="29"/>
      <c r="DME292" s="29"/>
      <c r="DMF292" s="29"/>
      <c r="DMG292" s="29"/>
      <c r="DMH292" s="29"/>
      <c r="DMI292" s="29"/>
      <c r="DMJ292" s="29"/>
      <c r="DMK292" s="29"/>
      <c r="DML292" s="29"/>
      <c r="DMM292" s="29"/>
      <c r="DMN292" s="29"/>
      <c r="DMO292" s="29"/>
      <c r="DMP292" s="29"/>
      <c r="DMQ292" s="29"/>
      <c r="DMR292" s="29"/>
      <c r="DMS292" s="29"/>
      <c r="DMT292" s="29"/>
      <c r="DMU292" s="29"/>
      <c r="DMV292" s="29"/>
      <c r="DMW292" s="29"/>
      <c r="DMX292" s="29"/>
      <c r="DMY292" s="29"/>
      <c r="DMZ292" s="29"/>
      <c r="DNA292" s="29"/>
      <c r="DNB292" s="29"/>
      <c r="DNC292" s="29"/>
      <c r="DND292" s="29"/>
      <c r="DNE292" s="29"/>
      <c r="DNF292" s="29"/>
      <c r="DNG292" s="29"/>
      <c r="DNH292" s="29"/>
      <c r="DNI292" s="29"/>
      <c r="DNJ292" s="29"/>
      <c r="DNK292" s="29"/>
      <c r="DNL292" s="29"/>
      <c r="DNM292" s="29"/>
      <c r="DNN292" s="29"/>
      <c r="DNO292" s="29"/>
      <c r="DNP292" s="29"/>
      <c r="DNQ292" s="29"/>
      <c r="DNR292" s="29"/>
      <c r="DNS292" s="29"/>
      <c r="DNT292" s="29"/>
      <c r="DNU292" s="29"/>
      <c r="DNV292" s="29"/>
      <c r="DNW292" s="29"/>
      <c r="DNX292" s="29"/>
      <c r="DNY292" s="29"/>
      <c r="DNZ292" s="29"/>
      <c r="DOA292" s="29"/>
      <c r="DOB292" s="29"/>
      <c r="DOC292" s="29"/>
      <c r="DOD292" s="29"/>
      <c r="DOE292" s="29"/>
      <c r="DOF292" s="29"/>
      <c r="DOG292" s="29"/>
      <c r="DOH292" s="29"/>
      <c r="DOI292" s="29"/>
      <c r="DOJ292" s="29"/>
      <c r="DOK292" s="29"/>
      <c r="DOL292" s="29"/>
      <c r="DOM292" s="29"/>
      <c r="DON292" s="29"/>
      <c r="DOO292" s="29"/>
      <c r="DOP292" s="29"/>
      <c r="DOQ292" s="29"/>
      <c r="DOR292" s="29"/>
      <c r="DOS292" s="29"/>
      <c r="DOT292" s="29"/>
      <c r="DOU292" s="29"/>
      <c r="DOV292" s="29"/>
      <c r="DOW292" s="29"/>
      <c r="DOX292" s="29"/>
      <c r="DOY292" s="29"/>
      <c r="DOZ292" s="29"/>
      <c r="DPA292" s="29"/>
      <c r="DPB292" s="29"/>
      <c r="DPC292" s="29"/>
      <c r="DPD292" s="29"/>
      <c r="DPE292" s="29"/>
      <c r="DPF292" s="29"/>
      <c r="DPG292" s="29"/>
      <c r="DPH292" s="29"/>
      <c r="DPI292" s="29"/>
      <c r="DPJ292" s="29"/>
      <c r="DPK292" s="29"/>
      <c r="DPL292" s="29"/>
      <c r="DPM292" s="29"/>
      <c r="DPN292" s="29"/>
      <c r="DPO292" s="29"/>
      <c r="DPP292" s="29"/>
      <c r="DPQ292" s="29"/>
      <c r="DPR292" s="29"/>
      <c r="DPS292" s="29"/>
      <c r="DPT292" s="29"/>
      <c r="DPU292" s="29"/>
      <c r="DPV292" s="29"/>
      <c r="DPW292" s="29"/>
      <c r="DPX292" s="29"/>
      <c r="DPY292" s="29"/>
      <c r="DPZ292" s="29"/>
      <c r="DQA292" s="29"/>
      <c r="DQB292" s="29"/>
      <c r="DQC292" s="29"/>
      <c r="DQD292" s="29"/>
      <c r="DQE292" s="29"/>
      <c r="DQF292" s="29"/>
      <c r="DQG292" s="29"/>
      <c r="DQH292" s="29"/>
      <c r="DQI292" s="29"/>
      <c r="DQJ292" s="29"/>
      <c r="DQK292" s="29"/>
      <c r="DQL292" s="29"/>
      <c r="DQM292" s="29"/>
      <c r="DQN292" s="29"/>
      <c r="DQO292" s="29"/>
      <c r="DQP292" s="29"/>
      <c r="DQQ292" s="29"/>
      <c r="DQR292" s="29"/>
      <c r="DQS292" s="29"/>
      <c r="DQT292" s="29"/>
      <c r="DQU292" s="29"/>
      <c r="DQV292" s="29"/>
      <c r="DQW292" s="29"/>
      <c r="DQX292" s="29"/>
      <c r="DQY292" s="29"/>
      <c r="DQZ292" s="29"/>
      <c r="DRA292" s="29"/>
      <c r="DRB292" s="29"/>
      <c r="DRC292" s="29"/>
      <c r="DRD292" s="29"/>
      <c r="DRE292" s="29"/>
      <c r="DRF292" s="29"/>
      <c r="DRG292" s="29"/>
      <c r="DRH292" s="29"/>
      <c r="DRI292" s="29"/>
      <c r="DRJ292" s="29"/>
      <c r="DRK292" s="29"/>
      <c r="DRL292" s="29"/>
      <c r="DRM292" s="29"/>
      <c r="DRN292" s="29"/>
      <c r="DRO292" s="29"/>
      <c r="DRP292" s="29"/>
      <c r="DRQ292" s="29"/>
      <c r="DRR292" s="29"/>
      <c r="DRS292" s="29"/>
      <c r="DRT292" s="29"/>
      <c r="DRU292" s="29"/>
      <c r="DRV292" s="29"/>
      <c r="DRW292" s="29"/>
      <c r="DRX292" s="29"/>
      <c r="DRY292" s="29"/>
      <c r="DRZ292" s="29"/>
      <c r="DSA292" s="29"/>
      <c r="DSB292" s="29"/>
      <c r="DSC292" s="29"/>
      <c r="DSD292" s="29"/>
      <c r="DSE292" s="29"/>
      <c r="DSF292" s="29"/>
      <c r="DSG292" s="29"/>
      <c r="DSH292" s="29"/>
      <c r="DSI292" s="29"/>
      <c r="DSJ292" s="29"/>
      <c r="DSK292" s="29"/>
      <c r="DSL292" s="29"/>
      <c r="DSM292" s="29"/>
      <c r="DSN292" s="29"/>
      <c r="DSO292" s="29"/>
      <c r="DSP292" s="29"/>
      <c r="DSQ292" s="29"/>
      <c r="DSR292" s="29"/>
      <c r="DSS292" s="29"/>
      <c r="DST292" s="29"/>
      <c r="DSU292" s="29"/>
      <c r="DSV292" s="29"/>
      <c r="DSW292" s="29"/>
      <c r="DSX292" s="29"/>
      <c r="DSY292" s="29"/>
      <c r="DSZ292" s="29"/>
      <c r="DTA292" s="29"/>
      <c r="DTB292" s="29"/>
      <c r="DTC292" s="29"/>
      <c r="DTD292" s="29"/>
      <c r="DTE292" s="29"/>
      <c r="DTF292" s="29"/>
      <c r="DTG292" s="29"/>
      <c r="DTH292" s="29"/>
      <c r="DTI292" s="29"/>
      <c r="DTJ292" s="29"/>
      <c r="DTK292" s="29"/>
      <c r="DTL292" s="29"/>
      <c r="DTM292" s="29"/>
      <c r="DTN292" s="29"/>
      <c r="DTO292" s="29"/>
      <c r="DTP292" s="29"/>
      <c r="DTQ292" s="29"/>
      <c r="DTR292" s="29"/>
      <c r="DTS292" s="29"/>
      <c r="DTT292" s="29"/>
      <c r="DTU292" s="29"/>
      <c r="DTV292" s="29"/>
      <c r="DTW292" s="29"/>
      <c r="DTX292" s="29"/>
      <c r="DTY292" s="29"/>
      <c r="DTZ292" s="29"/>
      <c r="DUA292" s="29"/>
      <c r="DUB292" s="29"/>
      <c r="DUC292" s="29"/>
      <c r="DUD292" s="29"/>
      <c r="DUE292" s="29"/>
      <c r="DUF292" s="29"/>
      <c r="DUG292" s="29"/>
      <c r="DUH292" s="29"/>
      <c r="DUI292" s="29"/>
      <c r="DUJ292" s="29"/>
      <c r="DUK292" s="29"/>
      <c r="DUL292" s="29"/>
      <c r="DUM292" s="29"/>
      <c r="DUN292" s="29"/>
      <c r="DUO292" s="29"/>
      <c r="DUP292" s="29"/>
      <c r="DUQ292" s="29"/>
      <c r="DUR292" s="29"/>
      <c r="DUS292" s="29"/>
      <c r="DUT292" s="29"/>
      <c r="DUU292" s="29"/>
      <c r="DUV292" s="29"/>
      <c r="DUW292" s="29"/>
      <c r="DUX292" s="29"/>
      <c r="DUY292" s="29"/>
      <c r="DUZ292" s="29"/>
      <c r="DVA292" s="29"/>
      <c r="DVB292" s="29"/>
      <c r="DVC292" s="29"/>
      <c r="DVD292" s="29"/>
      <c r="DVE292" s="29"/>
      <c r="DVF292" s="29"/>
      <c r="DVG292" s="29"/>
      <c r="DVH292" s="29"/>
      <c r="DVI292" s="29"/>
      <c r="DVJ292" s="29"/>
      <c r="DVK292" s="29"/>
      <c r="DVL292" s="29"/>
      <c r="DVM292" s="29"/>
      <c r="DVN292" s="29"/>
      <c r="DVO292" s="29"/>
      <c r="DVP292" s="29"/>
      <c r="DVQ292" s="29"/>
      <c r="DVR292" s="29"/>
      <c r="DVS292" s="29"/>
      <c r="DVT292" s="29"/>
      <c r="DVU292" s="29"/>
      <c r="DVV292" s="29"/>
      <c r="DVW292" s="29"/>
      <c r="DVX292" s="29"/>
      <c r="DVY292" s="29"/>
      <c r="DVZ292" s="29"/>
      <c r="DWA292" s="29"/>
      <c r="DWB292" s="29"/>
      <c r="DWC292" s="29"/>
      <c r="DWD292" s="29"/>
      <c r="DWE292" s="29"/>
      <c r="DWF292" s="29"/>
      <c r="DWG292" s="29"/>
      <c r="DWH292" s="29"/>
      <c r="DWI292" s="29"/>
      <c r="DWJ292" s="29"/>
      <c r="DWK292" s="29"/>
      <c r="DWL292" s="29"/>
      <c r="DWM292" s="29"/>
      <c r="DWN292" s="29"/>
      <c r="DWO292" s="29"/>
      <c r="DWP292" s="29"/>
      <c r="DWQ292" s="29"/>
      <c r="DWR292" s="29"/>
      <c r="DWS292" s="29"/>
      <c r="DWT292" s="29"/>
      <c r="DWU292" s="29"/>
      <c r="DWV292" s="29"/>
      <c r="DWW292" s="29"/>
      <c r="DWX292" s="29"/>
      <c r="DWY292" s="29"/>
      <c r="DWZ292" s="29"/>
      <c r="DXA292" s="29"/>
      <c r="DXB292" s="29"/>
      <c r="DXC292" s="29"/>
      <c r="DXD292" s="29"/>
      <c r="DXE292" s="29"/>
      <c r="DXF292" s="29"/>
      <c r="DXG292" s="29"/>
      <c r="DXH292" s="29"/>
      <c r="DXI292" s="29"/>
      <c r="DXJ292" s="29"/>
      <c r="DXK292" s="29"/>
      <c r="DXL292" s="29"/>
      <c r="DXM292" s="29"/>
      <c r="DXN292" s="29"/>
      <c r="DXO292" s="29"/>
      <c r="DXP292" s="29"/>
      <c r="DXQ292" s="29"/>
      <c r="DXR292" s="29"/>
      <c r="DXS292" s="29"/>
      <c r="DXT292" s="29"/>
      <c r="DXU292" s="29"/>
      <c r="DXV292" s="29"/>
      <c r="DXW292" s="29"/>
      <c r="DXX292" s="29"/>
      <c r="DXY292" s="29"/>
      <c r="DXZ292" s="29"/>
      <c r="DYA292" s="29"/>
      <c r="DYB292" s="29"/>
      <c r="DYC292" s="29"/>
      <c r="DYD292" s="29"/>
      <c r="DYE292" s="29"/>
      <c r="DYF292" s="29"/>
      <c r="DYG292" s="29"/>
      <c r="DYH292" s="29"/>
      <c r="DYI292" s="29"/>
      <c r="DYJ292" s="29"/>
      <c r="DYK292" s="29"/>
      <c r="DYL292" s="29"/>
      <c r="DYM292" s="29"/>
      <c r="DYN292" s="29"/>
      <c r="DYO292" s="29"/>
      <c r="DYP292" s="29"/>
      <c r="DYQ292" s="29"/>
      <c r="DYR292" s="29"/>
      <c r="DYS292" s="29"/>
      <c r="DYT292" s="29"/>
      <c r="DYU292" s="29"/>
      <c r="DYV292" s="29"/>
      <c r="DYW292" s="29"/>
      <c r="DYX292" s="29"/>
      <c r="DYY292" s="29"/>
      <c r="DYZ292" s="29"/>
      <c r="DZA292" s="29"/>
      <c r="DZB292" s="29"/>
      <c r="DZC292" s="29"/>
      <c r="DZD292" s="29"/>
      <c r="DZE292" s="29"/>
      <c r="DZF292" s="29"/>
      <c r="DZG292" s="29"/>
      <c r="DZH292" s="29"/>
      <c r="DZI292" s="29"/>
      <c r="DZJ292" s="29"/>
      <c r="DZK292" s="29"/>
      <c r="DZL292" s="29"/>
      <c r="DZM292" s="29"/>
      <c r="DZN292" s="29"/>
      <c r="DZO292" s="29"/>
      <c r="DZP292" s="29"/>
      <c r="DZQ292" s="29"/>
      <c r="DZR292" s="29"/>
      <c r="DZS292" s="29"/>
      <c r="DZT292" s="29"/>
      <c r="DZU292" s="29"/>
      <c r="DZV292" s="29"/>
      <c r="DZW292" s="29"/>
      <c r="DZX292" s="29"/>
      <c r="DZY292" s="29"/>
      <c r="DZZ292" s="29"/>
      <c r="EAA292" s="29"/>
      <c r="EAB292" s="29"/>
      <c r="EAC292" s="29"/>
      <c r="EAD292" s="29"/>
      <c r="EAE292" s="29"/>
      <c r="EAF292" s="29"/>
      <c r="EAG292" s="29"/>
      <c r="EAH292" s="29"/>
      <c r="EAI292" s="29"/>
      <c r="EAJ292" s="29"/>
      <c r="EAK292" s="29"/>
      <c r="EAL292" s="29"/>
      <c r="EAM292" s="29"/>
      <c r="EAN292" s="29"/>
      <c r="EAO292" s="29"/>
      <c r="EAP292" s="29"/>
      <c r="EAQ292" s="29"/>
      <c r="EAR292" s="29"/>
      <c r="EAS292" s="29"/>
      <c r="EAT292" s="29"/>
      <c r="EAU292" s="29"/>
      <c r="EAV292" s="29"/>
      <c r="EAW292" s="29"/>
      <c r="EAX292" s="29"/>
      <c r="EAY292" s="29"/>
      <c r="EAZ292" s="29"/>
      <c r="EBA292" s="29"/>
      <c r="EBB292" s="29"/>
      <c r="EBC292" s="29"/>
      <c r="EBD292" s="29"/>
      <c r="EBE292" s="29"/>
      <c r="EBF292" s="29"/>
      <c r="EBG292" s="29"/>
      <c r="EBH292" s="29"/>
      <c r="EBI292" s="29"/>
      <c r="EBJ292" s="29"/>
      <c r="EBK292" s="29"/>
      <c r="EBL292" s="29"/>
      <c r="EBM292" s="29"/>
      <c r="EBN292" s="29"/>
      <c r="EBO292" s="29"/>
      <c r="EBP292" s="29"/>
      <c r="EBQ292" s="29"/>
      <c r="EBR292" s="29"/>
      <c r="EBS292" s="29"/>
      <c r="EBT292" s="29"/>
      <c r="EBU292" s="29"/>
      <c r="EBV292" s="29"/>
      <c r="EBW292" s="29"/>
      <c r="EBX292" s="29"/>
      <c r="EBY292" s="29"/>
      <c r="EBZ292" s="29"/>
      <c r="ECA292" s="29"/>
      <c r="ECB292" s="29"/>
      <c r="ECC292" s="29"/>
      <c r="ECD292" s="29"/>
      <c r="ECE292" s="29"/>
      <c r="ECF292" s="29"/>
      <c r="ECG292" s="29"/>
      <c r="ECH292" s="29"/>
      <c r="ECI292" s="29"/>
      <c r="ECJ292" s="29"/>
      <c r="ECK292" s="29"/>
      <c r="ECL292" s="29"/>
      <c r="ECM292" s="29"/>
      <c r="ECN292" s="29"/>
      <c r="ECO292" s="29"/>
      <c r="ECP292" s="29"/>
      <c r="ECQ292" s="29"/>
      <c r="ECR292" s="29"/>
      <c r="ECS292" s="29"/>
      <c r="ECT292" s="29"/>
      <c r="ECU292" s="29"/>
      <c r="ECV292" s="29"/>
      <c r="ECW292" s="29"/>
      <c r="ECX292" s="29"/>
      <c r="ECY292" s="29"/>
      <c r="ECZ292" s="29"/>
      <c r="EDA292" s="29"/>
      <c r="EDB292" s="29"/>
      <c r="EDC292" s="29"/>
      <c r="EDD292" s="29"/>
      <c r="EDE292" s="29"/>
      <c r="EDF292" s="29"/>
      <c r="EDG292" s="29"/>
      <c r="EDH292" s="29"/>
      <c r="EDI292" s="29"/>
      <c r="EDJ292" s="29"/>
      <c r="EDK292" s="29"/>
      <c r="EDL292" s="29"/>
      <c r="EDM292" s="29"/>
      <c r="EDN292" s="29"/>
      <c r="EDO292" s="29"/>
      <c r="EDP292" s="29"/>
      <c r="EDQ292" s="29"/>
      <c r="EDR292" s="29"/>
      <c r="EDS292" s="29"/>
      <c r="EDT292" s="29"/>
      <c r="EDU292" s="29"/>
      <c r="EDV292" s="29"/>
      <c r="EDW292" s="29"/>
      <c r="EDX292" s="29"/>
      <c r="EDY292" s="29"/>
      <c r="EDZ292" s="29"/>
      <c r="EEA292" s="29"/>
      <c r="EEB292" s="29"/>
      <c r="EEC292" s="29"/>
      <c r="EED292" s="29"/>
      <c r="EEE292" s="29"/>
      <c r="EEF292" s="29"/>
      <c r="EEG292" s="29"/>
      <c r="EEH292" s="29"/>
      <c r="EEI292" s="29"/>
      <c r="EEJ292" s="29"/>
      <c r="EEK292" s="29"/>
      <c r="EEL292" s="29"/>
      <c r="EEM292" s="29"/>
      <c r="EEN292" s="29"/>
      <c r="EEO292" s="29"/>
      <c r="EEP292" s="29"/>
      <c r="EEQ292" s="29"/>
      <c r="EER292" s="29"/>
      <c r="EES292" s="29"/>
      <c r="EET292" s="29"/>
      <c r="EEU292" s="29"/>
      <c r="EEV292" s="29"/>
      <c r="EEW292" s="29"/>
      <c r="EEX292" s="29"/>
      <c r="EEY292" s="29"/>
      <c r="EEZ292" s="29"/>
      <c r="EFA292" s="29"/>
      <c r="EFB292" s="29"/>
      <c r="EFC292" s="29"/>
      <c r="EFD292" s="29"/>
      <c r="EFE292" s="29"/>
      <c r="EFF292" s="29"/>
      <c r="EFG292" s="29"/>
      <c r="EFH292" s="29"/>
      <c r="EFI292" s="29"/>
      <c r="EFJ292" s="29"/>
      <c r="EFK292" s="29"/>
      <c r="EFL292" s="29"/>
      <c r="EFM292" s="29"/>
      <c r="EFN292" s="29"/>
      <c r="EFO292" s="29"/>
      <c r="EFP292" s="29"/>
      <c r="EFQ292" s="29"/>
      <c r="EFR292" s="29"/>
      <c r="EFS292" s="29"/>
      <c r="EFT292" s="29"/>
      <c r="EFU292" s="29"/>
      <c r="EFV292" s="29"/>
      <c r="EFW292" s="29"/>
      <c r="EFX292" s="29"/>
      <c r="EFY292" s="29"/>
      <c r="EFZ292" s="29"/>
      <c r="EGA292" s="29"/>
      <c r="EGB292" s="29"/>
      <c r="EGC292" s="29"/>
      <c r="EGD292" s="29"/>
      <c r="EGE292" s="29"/>
      <c r="EGF292" s="29"/>
      <c r="EGG292" s="29"/>
      <c r="EGH292" s="29"/>
      <c r="EGI292" s="29"/>
      <c r="EGJ292" s="29"/>
      <c r="EGK292" s="29"/>
      <c r="EGL292" s="29"/>
      <c r="EGM292" s="29"/>
      <c r="EGN292" s="29"/>
      <c r="EGO292" s="29"/>
      <c r="EGP292" s="29"/>
      <c r="EGQ292" s="29"/>
      <c r="EGR292" s="29"/>
      <c r="EGS292" s="29"/>
      <c r="EGT292" s="29"/>
      <c r="EGU292" s="29"/>
      <c r="EGV292" s="29"/>
      <c r="EGW292" s="29"/>
      <c r="EGX292" s="29"/>
      <c r="EGY292" s="29"/>
      <c r="EGZ292" s="29"/>
      <c r="EHA292" s="29"/>
      <c r="EHB292" s="29"/>
      <c r="EHC292" s="29"/>
      <c r="EHD292" s="29"/>
      <c r="EHE292" s="29"/>
      <c r="EHF292" s="29"/>
      <c r="EHG292" s="29"/>
      <c r="EHH292" s="29"/>
      <c r="EHI292" s="29"/>
      <c r="EHJ292" s="29"/>
      <c r="EHK292" s="29"/>
      <c r="EHL292" s="29"/>
      <c r="EHM292" s="29"/>
      <c r="EHN292" s="29"/>
      <c r="EHO292" s="29"/>
      <c r="EHP292" s="29"/>
      <c r="EHQ292" s="29"/>
      <c r="EHR292" s="29"/>
      <c r="EHS292" s="29"/>
      <c r="EHT292" s="29"/>
      <c r="EHU292" s="29"/>
      <c r="EHV292" s="29"/>
      <c r="EHW292" s="29"/>
      <c r="EHX292" s="29"/>
      <c r="EHY292" s="29"/>
      <c r="EHZ292" s="29"/>
      <c r="EIA292" s="29"/>
      <c r="EIB292" s="29"/>
      <c r="EIC292" s="29"/>
      <c r="EID292" s="29"/>
      <c r="EIE292" s="29"/>
      <c r="EIF292" s="29"/>
      <c r="EIG292" s="29"/>
      <c r="EIH292" s="29"/>
      <c r="EII292" s="29"/>
      <c r="EIJ292" s="29"/>
      <c r="EIK292" s="29"/>
      <c r="EIL292" s="29"/>
      <c r="EIM292" s="29"/>
      <c r="EIN292" s="29"/>
      <c r="EIO292" s="29"/>
      <c r="EIP292" s="29"/>
      <c r="EIQ292" s="29"/>
      <c r="EIR292" s="29"/>
      <c r="EIS292" s="29"/>
      <c r="EIT292" s="29"/>
      <c r="EIU292" s="29"/>
      <c r="EIV292" s="29"/>
      <c r="EIW292" s="29"/>
      <c r="EIX292" s="29"/>
      <c r="EIY292" s="29"/>
      <c r="EIZ292" s="29"/>
      <c r="EJA292" s="29"/>
      <c r="EJB292" s="29"/>
      <c r="EJC292" s="29"/>
      <c r="EJD292" s="29"/>
      <c r="EJE292" s="29"/>
      <c r="EJF292" s="29"/>
      <c r="EJG292" s="29"/>
      <c r="EJH292" s="29"/>
      <c r="EJI292" s="29"/>
      <c r="EJJ292" s="29"/>
      <c r="EJK292" s="29"/>
      <c r="EJL292" s="29"/>
      <c r="EJM292" s="29"/>
      <c r="EJN292" s="29"/>
      <c r="EJO292" s="29"/>
      <c r="EJP292" s="29"/>
      <c r="EJQ292" s="29"/>
      <c r="EJR292" s="29"/>
      <c r="EJS292" s="29"/>
      <c r="EJT292" s="29"/>
      <c r="EJU292" s="29"/>
      <c r="EJV292" s="29"/>
      <c r="EJW292" s="29"/>
      <c r="EJX292" s="29"/>
      <c r="EJY292" s="29"/>
      <c r="EJZ292" s="29"/>
      <c r="EKA292" s="29"/>
      <c r="EKB292" s="29"/>
      <c r="EKC292" s="29"/>
      <c r="EKD292" s="29"/>
      <c r="EKE292" s="29"/>
      <c r="EKF292" s="29"/>
      <c r="EKG292" s="29"/>
      <c r="EKH292" s="29"/>
      <c r="EKI292" s="29"/>
      <c r="EKJ292" s="29"/>
      <c r="EKK292" s="29"/>
      <c r="EKL292" s="29"/>
      <c r="EKM292" s="29"/>
      <c r="EKN292" s="29"/>
      <c r="EKO292" s="29"/>
      <c r="EKP292" s="29"/>
      <c r="EKQ292" s="29"/>
      <c r="EKR292" s="29"/>
      <c r="EKS292" s="29"/>
      <c r="EKT292" s="29"/>
      <c r="EKU292" s="29"/>
      <c r="EKV292" s="29"/>
      <c r="EKW292" s="29"/>
      <c r="EKX292" s="29"/>
      <c r="EKY292" s="29"/>
      <c r="EKZ292" s="29"/>
      <c r="ELA292" s="29"/>
      <c r="ELB292" s="29"/>
      <c r="ELC292" s="29"/>
      <c r="ELD292" s="29"/>
      <c r="ELE292" s="29"/>
      <c r="ELF292" s="29"/>
      <c r="ELG292" s="29"/>
      <c r="ELH292" s="29"/>
      <c r="ELI292" s="29"/>
      <c r="ELJ292" s="29"/>
      <c r="ELK292" s="29"/>
      <c r="ELL292" s="29"/>
      <c r="ELM292" s="29"/>
      <c r="ELN292" s="29"/>
      <c r="ELO292" s="29"/>
      <c r="ELP292" s="29"/>
      <c r="ELQ292" s="29"/>
      <c r="ELR292" s="29"/>
      <c r="ELS292" s="29"/>
      <c r="ELT292" s="29"/>
      <c r="ELU292" s="29"/>
      <c r="ELV292" s="29"/>
      <c r="ELW292" s="29"/>
      <c r="ELX292" s="29"/>
      <c r="ELY292" s="29"/>
      <c r="ELZ292" s="29"/>
      <c r="EMA292" s="29"/>
      <c r="EMB292" s="29"/>
      <c r="EMC292" s="29"/>
      <c r="EMD292" s="29"/>
      <c r="EME292" s="29"/>
      <c r="EMF292" s="29"/>
      <c r="EMG292" s="29"/>
      <c r="EMH292" s="29"/>
      <c r="EMI292" s="29"/>
      <c r="EMJ292" s="29"/>
      <c r="EMK292" s="29"/>
      <c r="EML292" s="29"/>
      <c r="EMM292" s="29"/>
      <c r="EMN292" s="29"/>
      <c r="EMO292" s="29"/>
      <c r="EMP292" s="29"/>
      <c r="EMQ292" s="29"/>
      <c r="EMR292" s="29"/>
      <c r="EMS292" s="29"/>
      <c r="EMT292" s="29"/>
      <c r="EMU292" s="29"/>
      <c r="EMV292" s="29"/>
      <c r="EMW292" s="29"/>
      <c r="EMX292" s="29"/>
      <c r="EMY292" s="29"/>
      <c r="EMZ292" s="29"/>
      <c r="ENA292" s="29"/>
      <c r="ENB292" s="29"/>
      <c r="ENC292" s="29"/>
      <c r="END292" s="29"/>
      <c r="ENE292" s="29"/>
      <c r="ENF292" s="29"/>
      <c r="ENG292" s="29"/>
      <c r="ENH292" s="29"/>
      <c r="ENI292" s="29"/>
      <c r="ENJ292" s="29"/>
      <c r="ENK292" s="29"/>
      <c r="ENL292" s="29"/>
      <c r="ENM292" s="29"/>
      <c r="ENN292" s="29"/>
      <c r="ENO292" s="29"/>
      <c r="ENP292" s="29"/>
      <c r="ENQ292" s="29"/>
      <c r="ENR292" s="29"/>
      <c r="ENS292" s="29"/>
      <c r="ENT292" s="29"/>
      <c r="ENU292" s="29"/>
      <c r="ENV292" s="29"/>
      <c r="ENW292" s="29"/>
      <c r="ENX292" s="29"/>
      <c r="ENY292" s="29"/>
      <c r="ENZ292" s="29"/>
      <c r="EOA292" s="29"/>
      <c r="EOB292" s="29"/>
      <c r="EOC292" s="29"/>
      <c r="EOD292" s="29"/>
      <c r="EOE292" s="29"/>
      <c r="EOF292" s="29"/>
      <c r="EOG292" s="29"/>
      <c r="EOH292" s="29"/>
      <c r="EOI292" s="29"/>
      <c r="EOJ292" s="29"/>
      <c r="EOK292" s="29"/>
      <c r="EOL292" s="29"/>
      <c r="EOM292" s="29"/>
      <c r="EON292" s="29"/>
      <c r="EOO292" s="29"/>
      <c r="EOP292" s="29"/>
      <c r="EOQ292" s="29"/>
      <c r="EOR292" s="29"/>
      <c r="EOS292" s="29"/>
      <c r="EOT292" s="29"/>
      <c r="EOU292" s="29"/>
      <c r="EOV292" s="29"/>
      <c r="EOW292" s="29"/>
      <c r="EOX292" s="29"/>
      <c r="EOY292" s="29"/>
      <c r="EOZ292" s="29"/>
      <c r="EPA292" s="29"/>
      <c r="EPB292" s="29"/>
      <c r="EPC292" s="29"/>
      <c r="EPD292" s="29"/>
      <c r="EPE292" s="29"/>
      <c r="EPF292" s="29"/>
      <c r="EPG292" s="29"/>
      <c r="EPH292" s="29"/>
      <c r="EPI292" s="29"/>
      <c r="EPJ292" s="29"/>
      <c r="EPK292" s="29"/>
      <c r="EPL292" s="29"/>
      <c r="EPM292" s="29"/>
      <c r="EPN292" s="29"/>
      <c r="EPO292" s="29"/>
      <c r="EPP292" s="29"/>
      <c r="EPQ292" s="29"/>
      <c r="EPR292" s="29"/>
      <c r="EPS292" s="29"/>
      <c r="EPT292" s="29"/>
      <c r="EPU292" s="29"/>
      <c r="EPV292" s="29"/>
      <c r="EPW292" s="29"/>
      <c r="EPX292" s="29"/>
      <c r="EPY292" s="29"/>
      <c r="EPZ292" s="29"/>
      <c r="EQA292" s="29"/>
      <c r="EQB292" s="29"/>
      <c r="EQC292" s="29"/>
      <c r="EQD292" s="29"/>
      <c r="EQE292" s="29"/>
      <c r="EQF292" s="29"/>
      <c r="EQG292" s="29"/>
      <c r="EQH292" s="29"/>
      <c r="EQI292" s="29"/>
      <c r="EQJ292" s="29"/>
      <c r="EQK292" s="29"/>
      <c r="EQL292" s="29"/>
      <c r="EQM292" s="29"/>
      <c r="EQN292" s="29"/>
      <c r="EQO292" s="29"/>
      <c r="EQP292" s="29"/>
      <c r="EQQ292" s="29"/>
      <c r="EQR292" s="29"/>
      <c r="EQS292" s="29"/>
      <c r="EQT292" s="29"/>
      <c r="EQU292" s="29"/>
      <c r="EQV292" s="29"/>
      <c r="EQW292" s="29"/>
      <c r="EQX292" s="29"/>
      <c r="EQY292" s="29"/>
      <c r="EQZ292" s="29"/>
      <c r="ERA292" s="29"/>
      <c r="ERB292" s="29"/>
      <c r="ERC292" s="29"/>
      <c r="ERD292" s="29"/>
      <c r="ERE292" s="29"/>
      <c r="ERF292" s="29"/>
      <c r="ERG292" s="29"/>
      <c r="ERH292" s="29"/>
      <c r="ERI292" s="29"/>
      <c r="ERJ292" s="29"/>
      <c r="ERK292" s="29"/>
      <c r="ERL292" s="29"/>
      <c r="ERM292" s="29"/>
      <c r="ERN292" s="29"/>
      <c r="ERO292" s="29"/>
      <c r="ERP292" s="29"/>
      <c r="ERQ292" s="29"/>
      <c r="ERR292" s="29"/>
      <c r="ERS292" s="29"/>
      <c r="ERT292" s="29"/>
      <c r="ERU292" s="29"/>
      <c r="ERV292" s="29"/>
      <c r="ERW292" s="29"/>
      <c r="ERX292" s="29"/>
      <c r="ERY292" s="29"/>
      <c r="ERZ292" s="29"/>
      <c r="ESA292" s="29"/>
      <c r="ESB292" s="29"/>
      <c r="ESC292" s="29"/>
      <c r="ESD292" s="29"/>
      <c r="ESE292" s="29"/>
      <c r="ESF292" s="29"/>
      <c r="ESG292" s="29"/>
      <c r="ESH292" s="29"/>
      <c r="ESI292" s="29"/>
      <c r="ESJ292" s="29"/>
      <c r="ESK292" s="29"/>
      <c r="ESL292" s="29"/>
      <c r="ESM292" s="29"/>
      <c r="ESN292" s="29"/>
      <c r="ESO292" s="29"/>
      <c r="ESP292" s="29"/>
      <c r="ESQ292" s="29"/>
      <c r="ESR292" s="29"/>
      <c r="ESS292" s="29"/>
      <c r="EST292" s="29"/>
      <c r="ESU292" s="29"/>
      <c r="ESV292" s="29"/>
      <c r="ESW292" s="29"/>
      <c r="ESX292" s="29"/>
      <c r="ESY292" s="29"/>
      <c r="ESZ292" s="29"/>
      <c r="ETA292" s="29"/>
      <c r="ETB292" s="29"/>
      <c r="ETC292" s="29"/>
      <c r="ETD292" s="29"/>
      <c r="ETE292" s="29"/>
      <c r="ETF292" s="29"/>
      <c r="ETG292" s="29"/>
      <c r="ETH292" s="29"/>
      <c r="ETI292" s="29"/>
      <c r="ETJ292" s="29"/>
      <c r="ETK292" s="29"/>
      <c r="ETL292" s="29"/>
      <c r="ETM292" s="29"/>
      <c r="ETN292" s="29"/>
      <c r="ETO292" s="29"/>
      <c r="ETP292" s="29"/>
      <c r="ETQ292" s="29"/>
      <c r="ETR292" s="29"/>
      <c r="ETS292" s="29"/>
      <c r="ETT292" s="29"/>
      <c r="ETU292" s="29"/>
      <c r="ETV292" s="29"/>
      <c r="ETW292" s="29"/>
      <c r="ETX292" s="29"/>
      <c r="ETY292" s="29"/>
      <c r="ETZ292" s="29"/>
      <c r="EUA292" s="29"/>
      <c r="EUB292" s="29"/>
      <c r="EUC292" s="29"/>
      <c r="EUD292" s="29"/>
      <c r="EUE292" s="29"/>
      <c r="EUF292" s="29"/>
      <c r="EUG292" s="29"/>
      <c r="EUH292" s="29"/>
      <c r="EUI292" s="29"/>
      <c r="EUJ292" s="29"/>
      <c r="EUK292" s="29"/>
      <c r="EUL292" s="29"/>
      <c r="EUM292" s="29"/>
      <c r="EUN292" s="29"/>
      <c r="EUO292" s="29"/>
      <c r="EUP292" s="29"/>
      <c r="EUQ292" s="29"/>
      <c r="EUR292" s="29"/>
      <c r="EUS292" s="29"/>
      <c r="EUT292" s="29"/>
      <c r="EUU292" s="29"/>
      <c r="EUV292" s="29"/>
      <c r="EUW292" s="29"/>
      <c r="EUX292" s="29"/>
      <c r="EUY292" s="29"/>
      <c r="EUZ292" s="29"/>
      <c r="EVA292" s="29"/>
      <c r="EVB292" s="29"/>
      <c r="EVC292" s="29"/>
      <c r="EVD292" s="29"/>
      <c r="EVE292" s="29"/>
      <c r="EVF292" s="29"/>
      <c r="EVG292" s="29"/>
      <c r="EVH292" s="29"/>
      <c r="EVI292" s="29"/>
      <c r="EVJ292" s="29"/>
      <c r="EVK292" s="29"/>
      <c r="EVL292" s="29"/>
      <c r="EVM292" s="29"/>
      <c r="EVN292" s="29"/>
      <c r="EVO292" s="29"/>
      <c r="EVP292" s="29"/>
      <c r="EVQ292" s="29"/>
      <c r="EVR292" s="29"/>
      <c r="EVS292" s="29"/>
      <c r="EVT292" s="29"/>
      <c r="EVU292" s="29"/>
      <c r="EVV292" s="29"/>
      <c r="EVW292" s="29"/>
      <c r="EVX292" s="29"/>
      <c r="EVY292" s="29"/>
      <c r="EVZ292" s="29"/>
      <c r="EWA292" s="29"/>
      <c r="EWB292" s="29"/>
      <c r="EWC292" s="29"/>
      <c r="EWD292" s="29"/>
      <c r="EWE292" s="29"/>
      <c r="EWF292" s="29"/>
      <c r="EWG292" s="29"/>
      <c r="EWH292" s="29"/>
      <c r="EWI292" s="29"/>
      <c r="EWJ292" s="29"/>
      <c r="EWK292" s="29"/>
      <c r="EWL292" s="29"/>
      <c r="EWM292" s="29"/>
      <c r="EWN292" s="29"/>
      <c r="EWO292" s="29"/>
      <c r="EWP292" s="29"/>
      <c r="EWQ292" s="29"/>
      <c r="EWR292" s="29"/>
      <c r="EWS292" s="29"/>
      <c r="EWT292" s="29"/>
      <c r="EWU292" s="29"/>
      <c r="EWV292" s="29"/>
      <c r="EWW292" s="29"/>
      <c r="EWX292" s="29"/>
      <c r="EWY292" s="29"/>
      <c r="EWZ292" s="29"/>
      <c r="EXA292" s="29"/>
      <c r="EXB292" s="29"/>
      <c r="EXC292" s="29"/>
      <c r="EXD292" s="29"/>
      <c r="EXE292" s="29"/>
      <c r="EXF292" s="29"/>
      <c r="EXG292" s="29"/>
      <c r="EXH292" s="29"/>
      <c r="EXI292" s="29"/>
      <c r="EXJ292" s="29"/>
      <c r="EXK292" s="29"/>
      <c r="EXL292" s="29"/>
      <c r="EXM292" s="29"/>
      <c r="EXN292" s="29"/>
      <c r="EXO292" s="29"/>
      <c r="EXP292" s="29"/>
      <c r="EXQ292" s="29"/>
      <c r="EXR292" s="29"/>
      <c r="EXS292" s="29"/>
      <c r="EXT292" s="29"/>
      <c r="EXU292" s="29"/>
      <c r="EXV292" s="29"/>
      <c r="EXW292" s="29"/>
      <c r="EXX292" s="29"/>
      <c r="EXY292" s="29"/>
      <c r="EXZ292" s="29"/>
      <c r="EYA292" s="29"/>
      <c r="EYB292" s="29"/>
      <c r="EYC292" s="29"/>
      <c r="EYD292" s="29"/>
      <c r="EYE292" s="29"/>
      <c r="EYF292" s="29"/>
      <c r="EYG292" s="29"/>
      <c r="EYH292" s="29"/>
      <c r="EYI292" s="29"/>
      <c r="EYJ292" s="29"/>
      <c r="EYK292" s="29"/>
      <c r="EYL292" s="29"/>
      <c r="EYM292" s="29"/>
      <c r="EYN292" s="29"/>
      <c r="EYO292" s="29"/>
      <c r="EYP292" s="29"/>
      <c r="EYQ292" s="29"/>
      <c r="EYR292" s="29"/>
      <c r="EYS292" s="29"/>
      <c r="EYT292" s="29"/>
      <c r="EYU292" s="29"/>
      <c r="EYV292" s="29"/>
      <c r="EYW292" s="29"/>
      <c r="EYX292" s="29"/>
      <c r="EYY292" s="29"/>
      <c r="EYZ292" s="29"/>
      <c r="EZA292" s="29"/>
      <c r="EZB292" s="29"/>
      <c r="EZC292" s="29"/>
      <c r="EZD292" s="29"/>
      <c r="EZE292" s="29"/>
      <c r="EZF292" s="29"/>
      <c r="EZG292" s="29"/>
      <c r="EZH292" s="29"/>
      <c r="EZI292" s="29"/>
      <c r="EZJ292" s="29"/>
      <c r="EZK292" s="29"/>
      <c r="EZL292" s="29"/>
      <c r="EZM292" s="29"/>
      <c r="EZN292" s="29"/>
      <c r="EZO292" s="29"/>
      <c r="EZP292" s="29"/>
      <c r="EZQ292" s="29"/>
      <c r="EZR292" s="29"/>
      <c r="EZS292" s="29"/>
      <c r="EZT292" s="29"/>
      <c r="EZU292" s="29"/>
      <c r="EZV292" s="29"/>
      <c r="EZW292" s="29"/>
      <c r="EZX292" s="29"/>
      <c r="EZY292" s="29"/>
      <c r="EZZ292" s="29"/>
      <c r="FAA292" s="29"/>
      <c r="FAB292" s="29"/>
      <c r="FAC292" s="29"/>
      <c r="FAD292" s="29"/>
      <c r="FAE292" s="29"/>
      <c r="FAF292" s="29"/>
      <c r="FAG292" s="29"/>
      <c r="FAH292" s="29"/>
      <c r="FAI292" s="29"/>
      <c r="FAJ292" s="29"/>
      <c r="FAK292" s="29"/>
      <c r="FAL292" s="29"/>
      <c r="FAM292" s="29"/>
      <c r="FAN292" s="29"/>
      <c r="FAO292" s="29"/>
      <c r="FAP292" s="29"/>
      <c r="FAQ292" s="29"/>
      <c r="FAR292" s="29"/>
      <c r="FAS292" s="29"/>
      <c r="FAT292" s="29"/>
      <c r="FAU292" s="29"/>
      <c r="FAV292" s="29"/>
      <c r="FAW292" s="29"/>
      <c r="FAX292" s="29"/>
      <c r="FAY292" s="29"/>
      <c r="FAZ292" s="29"/>
      <c r="FBA292" s="29"/>
      <c r="FBB292" s="29"/>
      <c r="FBC292" s="29"/>
      <c r="FBD292" s="29"/>
      <c r="FBE292" s="29"/>
      <c r="FBF292" s="29"/>
      <c r="FBG292" s="29"/>
      <c r="FBH292" s="29"/>
      <c r="FBI292" s="29"/>
      <c r="FBJ292" s="29"/>
      <c r="FBK292" s="29"/>
      <c r="FBL292" s="29"/>
      <c r="FBM292" s="29"/>
      <c r="FBN292" s="29"/>
      <c r="FBO292" s="29"/>
      <c r="FBP292" s="29"/>
      <c r="FBQ292" s="29"/>
      <c r="FBR292" s="29"/>
      <c r="FBS292" s="29"/>
      <c r="FBT292" s="29"/>
      <c r="FBU292" s="29"/>
      <c r="FBV292" s="29"/>
      <c r="FBW292" s="29"/>
      <c r="FBX292" s="29"/>
      <c r="FBY292" s="29"/>
      <c r="FBZ292" s="29"/>
      <c r="FCA292" s="29"/>
      <c r="FCB292" s="29"/>
      <c r="FCC292" s="29"/>
      <c r="FCD292" s="29"/>
      <c r="FCE292" s="29"/>
      <c r="FCF292" s="29"/>
      <c r="FCG292" s="29"/>
      <c r="FCH292" s="29"/>
      <c r="FCI292" s="29"/>
      <c r="FCJ292" s="29"/>
      <c r="FCK292" s="29"/>
      <c r="FCL292" s="29"/>
      <c r="FCM292" s="29"/>
      <c r="FCN292" s="29"/>
      <c r="FCO292" s="29"/>
      <c r="FCP292" s="29"/>
      <c r="FCQ292" s="29"/>
      <c r="FCR292" s="29"/>
      <c r="FCS292" s="29"/>
      <c r="FCT292" s="29"/>
      <c r="FCU292" s="29"/>
      <c r="FCV292" s="29"/>
      <c r="FCW292" s="29"/>
      <c r="FCX292" s="29"/>
      <c r="FCY292" s="29"/>
      <c r="FCZ292" s="29"/>
      <c r="FDA292" s="29"/>
      <c r="FDB292" s="29"/>
      <c r="FDC292" s="29"/>
      <c r="FDD292" s="29"/>
      <c r="FDE292" s="29"/>
      <c r="FDF292" s="29"/>
      <c r="FDG292" s="29"/>
      <c r="FDH292" s="29"/>
      <c r="FDI292" s="29"/>
      <c r="FDJ292" s="29"/>
      <c r="FDK292" s="29"/>
      <c r="FDL292" s="29"/>
      <c r="FDM292" s="29"/>
      <c r="FDN292" s="29"/>
      <c r="FDO292" s="29"/>
      <c r="FDP292" s="29"/>
      <c r="FDQ292" s="29"/>
      <c r="FDR292" s="29"/>
      <c r="FDS292" s="29"/>
      <c r="FDT292" s="29"/>
      <c r="FDU292" s="29"/>
      <c r="FDV292" s="29"/>
      <c r="FDW292" s="29"/>
      <c r="FDX292" s="29"/>
      <c r="FDY292" s="29"/>
      <c r="FDZ292" s="29"/>
      <c r="FEA292" s="29"/>
      <c r="FEB292" s="29"/>
      <c r="FEC292" s="29"/>
      <c r="FED292" s="29"/>
      <c r="FEE292" s="29"/>
      <c r="FEF292" s="29"/>
      <c r="FEG292" s="29"/>
      <c r="FEH292" s="29"/>
      <c r="FEI292" s="29"/>
      <c r="FEJ292" s="29"/>
      <c r="FEK292" s="29"/>
      <c r="FEL292" s="29"/>
      <c r="FEM292" s="29"/>
      <c r="FEN292" s="29"/>
      <c r="FEO292" s="29"/>
      <c r="FEP292" s="29"/>
      <c r="FEQ292" s="29"/>
      <c r="FER292" s="29"/>
      <c r="FES292" s="29"/>
      <c r="FET292" s="29"/>
      <c r="FEU292" s="29"/>
      <c r="FEV292" s="29"/>
      <c r="FEW292" s="29"/>
      <c r="FEX292" s="29"/>
      <c r="FEY292" s="29"/>
      <c r="FEZ292" s="29"/>
      <c r="FFA292" s="29"/>
      <c r="FFB292" s="29"/>
      <c r="FFC292" s="29"/>
      <c r="FFD292" s="29"/>
      <c r="FFE292" s="29"/>
      <c r="FFF292" s="29"/>
      <c r="FFG292" s="29"/>
      <c r="FFH292" s="29"/>
      <c r="FFI292" s="29"/>
      <c r="FFJ292" s="29"/>
      <c r="FFK292" s="29"/>
      <c r="FFL292" s="29"/>
      <c r="FFM292" s="29"/>
      <c r="FFN292" s="29"/>
      <c r="FFO292" s="29"/>
      <c r="FFP292" s="29"/>
      <c r="FFQ292" s="29"/>
      <c r="FFR292" s="29"/>
      <c r="FFS292" s="29"/>
      <c r="FFT292" s="29"/>
      <c r="FFU292" s="29"/>
      <c r="FFV292" s="29"/>
      <c r="FFW292" s="29"/>
      <c r="FFX292" s="29"/>
      <c r="FFY292" s="29"/>
      <c r="FFZ292" s="29"/>
      <c r="FGA292" s="29"/>
      <c r="FGB292" s="29"/>
      <c r="FGC292" s="29"/>
      <c r="FGD292" s="29"/>
      <c r="FGE292" s="29"/>
      <c r="FGF292" s="29"/>
      <c r="FGG292" s="29"/>
      <c r="FGH292" s="29"/>
      <c r="FGI292" s="29"/>
      <c r="FGJ292" s="29"/>
      <c r="FGK292" s="29"/>
      <c r="FGL292" s="29"/>
      <c r="FGM292" s="29"/>
      <c r="FGN292" s="29"/>
      <c r="FGO292" s="29"/>
      <c r="FGP292" s="29"/>
      <c r="FGQ292" s="29"/>
      <c r="FGR292" s="29"/>
      <c r="FGS292" s="29"/>
      <c r="FGT292" s="29"/>
      <c r="FGU292" s="29"/>
      <c r="FGV292" s="29"/>
      <c r="FGW292" s="29"/>
      <c r="FGX292" s="29"/>
      <c r="FGY292" s="29"/>
      <c r="FGZ292" s="29"/>
      <c r="FHA292" s="29"/>
      <c r="FHB292" s="29"/>
      <c r="FHC292" s="29"/>
      <c r="FHD292" s="29"/>
      <c r="FHE292" s="29"/>
      <c r="FHF292" s="29"/>
      <c r="FHG292" s="29"/>
      <c r="FHH292" s="29"/>
      <c r="FHI292" s="29"/>
      <c r="FHJ292" s="29"/>
      <c r="FHK292" s="29"/>
      <c r="FHL292" s="29"/>
      <c r="FHM292" s="29"/>
      <c r="FHN292" s="29"/>
      <c r="FHO292" s="29"/>
      <c r="FHP292" s="29"/>
      <c r="FHQ292" s="29"/>
      <c r="FHR292" s="29"/>
      <c r="FHS292" s="29"/>
      <c r="FHT292" s="29"/>
      <c r="FHU292" s="29"/>
      <c r="FHV292" s="29"/>
      <c r="FHW292" s="29"/>
      <c r="FHX292" s="29"/>
      <c r="FHY292" s="29"/>
      <c r="FHZ292" s="29"/>
      <c r="FIA292" s="29"/>
      <c r="FIB292" s="29"/>
      <c r="FIC292" s="29"/>
      <c r="FID292" s="29"/>
      <c r="FIE292" s="29"/>
      <c r="FIF292" s="29"/>
      <c r="FIG292" s="29"/>
      <c r="FIH292" s="29"/>
      <c r="FII292" s="29"/>
      <c r="FIJ292" s="29"/>
      <c r="FIK292" s="29"/>
      <c r="FIL292" s="29"/>
      <c r="FIM292" s="29"/>
      <c r="FIN292" s="29"/>
      <c r="FIO292" s="29"/>
      <c r="FIP292" s="29"/>
      <c r="FIQ292" s="29"/>
      <c r="FIR292" s="29"/>
      <c r="FIS292" s="29"/>
      <c r="FIT292" s="29"/>
      <c r="FIU292" s="29"/>
      <c r="FIV292" s="29"/>
      <c r="FIW292" s="29"/>
      <c r="FIX292" s="29"/>
      <c r="FIY292" s="29"/>
      <c r="FIZ292" s="29"/>
      <c r="FJA292" s="29"/>
      <c r="FJB292" s="29"/>
      <c r="FJC292" s="29"/>
      <c r="FJD292" s="29"/>
      <c r="FJE292" s="29"/>
      <c r="FJF292" s="29"/>
      <c r="FJG292" s="29"/>
      <c r="FJH292" s="29"/>
      <c r="FJI292" s="29"/>
      <c r="FJJ292" s="29"/>
      <c r="FJK292" s="29"/>
      <c r="FJL292" s="29"/>
      <c r="FJM292" s="29"/>
      <c r="FJN292" s="29"/>
      <c r="FJO292" s="29"/>
      <c r="FJP292" s="29"/>
      <c r="FJQ292" s="29"/>
      <c r="FJR292" s="29"/>
      <c r="FJS292" s="29"/>
      <c r="FJT292" s="29"/>
      <c r="FJU292" s="29"/>
      <c r="FJV292" s="29"/>
      <c r="FJW292" s="29"/>
      <c r="FJX292" s="29"/>
      <c r="FJY292" s="29"/>
      <c r="FJZ292" s="29"/>
      <c r="FKA292" s="29"/>
      <c r="FKB292" s="29"/>
      <c r="FKC292" s="29"/>
      <c r="FKD292" s="29"/>
      <c r="FKE292" s="29"/>
      <c r="FKF292" s="29"/>
      <c r="FKG292" s="29"/>
      <c r="FKH292" s="29"/>
      <c r="FKI292" s="29"/>
      <c r="FKJ292" s="29"/>
      <c r="FKK292" s="29"/>
      <c r="FKL292" s="29"/>
      <c r="FKM292" s="29"/>
      <c r="FKN292" s="29"/>
      <c r="FKO292" s="29"/>
      <c r="FKP292" s="29"/>
      <c r="FKQ292" s="29"/>
      <c r="FKR292" s="29"/>
      <c r="FKS292" s="29"/>
      <c r="FKT292" s="29"/>
      <c r="FKU292" s="29"/>
      <c r="FKV292" s="29"/>
      <c r="FKW292" s="29"/>
      <c r="FKX292" s="29"/>
      <c r="FKY292" s="29"/>
      <c r="FKZ292" s="29"/>
      <c r="FLA292" s="29"/>
      <c r="FLB292" s="29"/>
      <c r="FLC292" s="29"/>
      <c r="FLD292" s="29"/>
      <c r="FLE292" s="29"/>
      <c r="FLF292" s="29"/>
      <c r="FLG292" s="29"/>
      <c r="FLH292" s="29"/>
      <c r="FLI292" s="29"/>
      <c r="FLJ292" s="29"/>
      <c r="FLK292" s="29"/>
      <c r="FLL292" s="29"/>
      <c r="FLM292" s="29"/>
      <c r="FLN292" s="29"/>
      <c r="FLO292" s="29"/>
      <c r="FLP292" s="29"/>
      <c r="FLQ292" s="29"/>
      <c r="FLR292" s="29"/>
      <c r="FLS292" s="29"/>
      <c r="FLT292" s="29"/>
      <c r="FLU292" s="29"/>
      <c r="FLV292" s="29"/>
      <c r="FLW292" s="29"/>
      <c r="FLX292" s="29"/>
      <c r="FLY292" s="29"/>
      <c r="FLZ292" s="29"/>
      <c r="FMA292" s="29"/>
      <c r="FMB292" s="29"/>
      <c r="FMC292" s="29"/>
      <c r="FMD292" s="29"/>
      <c r="FME292" s="29"/>
      <c r="FMF292" s="29"/>
      <c r="FMG292" s="29"/>
      <c r="FMH292" s="29"/>
      <c r="FMI292" s="29"/>
      <c r="FMJ292" s="29"/>
      <c r="FMK292" s="29"/>
      <c r="FML292" s="29"/>
      <c r="FMM292" s="29"/>
      <c r="FMN292" s="29"/>
      <c r="FMO292" s="29"/>
      <c r="FMP292" s="29"/>
      <c r="FMQ292" s="29"/>
      <c r="FMR292" s="29"/>
      <c r="FMS292" s="29"/>
      <c r="FMT292" s="29"/>
      <c r="FMU292" s="29"/>
      <c r="FMV292" s="29"/>
      <c r="FMW292" s="29"/>
      <c r="FMX292" s="29"/>
      <c r="FMY292" s="29"/>
      <c r="FMZ292" s="29"/>
      <c r="FNA292" s="29"/>
      <c r="FNB292" s="29"/>
      <c r="FNC292" s="29"/>
      <c r="FND292" s="29"/>
      <c r="FNE292" s="29"/>
      <c r="FNF292" s="29"/>
      <c r="FNG292" s="29"/>
      <c r="FNH292" s="29"/>
      <c r="FNI292" s="29"/>
      <c r="FNJ292" s="29"/>
      <c r="FNK292" s="29"/>
      <c r="FNL292" s="29"/>
      <c r="FNM292" s="29"/>
      <c r="FNN292" s="29"/>
      <c r="FNO292" s="29"/>
      <c r="FNP292" s="29"/>
      <c r="FNQ292" s="29"/>
      <c r="FNR292" s="29"/>
      <c r="FNS292" s="29"/>
      <c r="FNT292" s="29"/>
      <c r="FNU292" s="29"/>
      <c r="FNV292" s="29"/>
      <c r="FNW292" s="29"/>
      <c r="FNX292" s="29"/>
      <c r="FNY292" s="29"/>
      <c r="FNZ292" s="29"/>
      <c r="FOA292" s="29"/>
      <c r="FOB292" s="29"/>
      <c r="FOC292" s="29"/>
      <c r="FOD292" s="29"/>
      <c r="FOE292" s="29"/>
      <c r="FOF292" s="29"/>
      <c r="FOG292" s="29"/>
      <c r="FOH292" s="29"/>
      <c r="FOI292" s="29"/>
      <c r="FOJ292" s="29"/>
      <c r="FOK292" s="29"/>
      <c r="FOL292" s="29"/>
      <c r="FOM292" s="29"/>
      <c r="FON292" s="29"/>
      <c r="FOO292" s="29"/>
      <c r="FOP292" s="29"/>
      <c r="FOQ292" s="29"/>
      <c r="FOR292" s="29"/>
      <c r="FOS292" s="29"/>
      <c r="FOT292" s="29"/>
      <c r="FOU292" s="29"/>
      <c r="FOV292" s="29"/>
      <c r="FOW292" s="29"/>
      <c r="FOX292" s="29"/>
      <c r="FOY292" s="29"/>
      <c r="FOZ292" s="29"/>
      <c r="FPA292" s="29"/>
      <c r="FPB292" s="29"/>
      <c r="FPC292" s="29"/>
      <c r="FPD292" s="29"/>
      <c r="FPE292" s="29"/>
      <c r="FPF292" s="29"/>
      <c r="FPG292" s="29"/>
      <c r="FPH292" s="29"/>
      <c r="FPI292" s="29"/>
      <c r="FPJ292" s="29"/>
      <c r="FPK292" s="29"/>
      <c r="FPL292" s="29"/>
      <c r="FPM292" s="29"/>
      <c r="FPN292" s="29"/>
      <c r="FPO292" s="29"/>
      <c r="FPP292" s="29"/>
      <c r="FPQ292" s="29"/>
      <c r="FPR292" s="29"/>
      <c r="FPS292" s="29"/>
      <c r="FPT292" s="29"/>
      <c r="FPU292" s="29"/>
      <c r="FPV292" s="29"/>
      <c r="FPW292" s="29"/>
      <c r="FPX292" s="29"/>
      <c r="FPY292" s="29"/>
      <c r="FPZ292" s="29"/>
      <c r="FQA292" s="29"/>
      <c r="FQB292" s="29"/>
      <c r="FQC292" s="29"/>
      <c r="FQD292" s="29"/>
      <c r="FQE292" s="29"/>
      <c r="FQF292" s="29"/>
      <c r="FQG292" s="29"/>
      <c r="FQH292" s="29"/>
      <c r="FQI292" s="29"/>
      <c r="FQJ292" s="29"/>
      <c r="FQK292" s="29"/>
      <c r="FQL292" s="29"/>
      <c r="FQM292" s="29"/>
      <c r="FQN292" s="29"/>
      <c r="FQO292" s="29"/>
      <c r="FQP292" s="29"/>
      <c r="FQQ292" s="29"/>
      <c r="FQR292" s="29"/>
      <c r="FQS292" s="29"/>
      <c r="FQT292" s="29"/>
      <c r="FQU292" s="29"/>
      <c r="FQV292" s="29"/>
      <c r="FQW292" s="29"/>
      <c r="FQX292" s="29"/>
      <c r="FQY292" s="29"/>
      <c r="FQZ292" s="29"/>
      <c r="FRA292" s="29"/>
      <c r="FRB292" s="29"/>
      <c r="FRC292" s="29"/>
      <c r="FRD292" s="29"/>
      <c r="FRE292" s="29"/>
      <c r="FRF292" s="29"/>
      <c r="FRG292" s="29"/>
      <c r="FRH292" s="29"/>
      <c r="FRI292" s="29"/>
      <c r="FRJ292" s="29"/>
      <c r="FRK292" s="29"/>
      <c r="FRL292" s="29"/>
      <c r="FRM292" s="29"/>
      <c r="FRN292" s="29"/>
      <c r="FRO292" s="29"/>
      <c r="FRP292" s="29"/>
      <c r="FRQ292" s="29"/>
      <c r="FRR292" s="29"/>
      <c r="FRS292" s="29"/>
      <c r="FRT292" s="29"/>
      <c r="FRU292" s="29"/>
      <c r="FRV292" s="29"/>
      <c r="FRW292" s="29"/>
      <c r="FRX292" s="29"/>
      <c r="FRY292" s="29"/>
      <c r="FRZ292" s="29"/>
      <c r="FSA292" s="29"/>
      <c r="FSB292" s="29"/>
      <c r="FSC292" s="29"/>
      <c r="FSD292" s="29"/>
      <c r="FSE292" s="29"/>
      <c r="FSF292" s="29"/>
      <c r="FSG292" s="29"/>
      <c r="FSH292" s="29"/>
      <c r="FSI292" s="29"/>
      <c r="FSJ292" s="29"/>
      <c r="FSK292" s="29"/>
      <c r="FSL292" s="29"/>
      <c r="FSM292" s="29"/>
      <c r="FSN292" s="29"/>
      <c r="FSO292" s="29"/>
      <c r="FSP292" s="29"/>
      <c r="FSQ292" s="29"/>
      <c r="FSR292" s="29"/>
      <c r="FSS292" s="29"/>
      <c r="FST292" s="29"/>
      <c r="FSU292" s="29"/>
      <c r="FSV292" s="29"/>
      <c r="FSW292" s="29"/>
      <c r="FSX292" s="29"/>
      <c r="FSY292" s="29"/>
      <c r="FSZ292" s="29"/>
      <c r="FTA292" s="29"/>
      <c r="FTB292" s="29"/>
      <c r="FTC292" s="29"/>
      <c r="FTD292" s="29"/>
      <c r="FTE292" s="29"/>
      <c r="FTF292" s="29"/>
      <c r="FTG292" s="29"/>
      <c r="FTH292" s="29"/>
      <c r="FTI292" s="29"/>
      <c r="FTJ292" s="29"/>
      <c r="FTK292" s="29"/>
      <c r="FTL292" s="29"/>
      <c r="FTM292" s="29"/>
      <c r="FTN292" s="29"/>
      <c r="FTO292" s="29"/>
      <c r="FTP292" s="29"/>
      <c r="FTQ292" s="29"/>
      <c r="FTR292" s="29"/>
      <c r="FTS292" s="29"/>
      <c r="FTT292" s="29"/>
      <c r="FTU292" s="29"/>
      <c r="FTV292" s="29"/>
      <c r="FTW292" s="29"/>
      <c r="FTX292" s="29"/>
      <c r="FTY292" s="29"/>
      <c r="FTZ292" s="29"/>
      <c r="FUA292" s="29"/>
      <c r="FUB292" s="29"/>
      <c r="FUC292" s="29"/>
      <c r="FUD292" s="29"/>
      <c r="FUE292" s="29"/>
      <c r="FUF292" s="29"/>
      <c r="FUG292" s="29"/>
      <c r="FUH292" s="29"/>
      <c r="FUI292" s="29"/>
      <c r="FUJ292" s="29"/>
      <c r="FUK292" s="29"/>
      <c r="FUL292" s="29"/>
      <c r="FUM292" s="29"/>
      <c r="FUN292" s="29"/>
      <c r="FUO292" s="29"/>
      <c r="FUP292" s="29"/>
      <c r="FUQ292" s="29"/>
      <c r="FUR292" s="29"/>
      <c r="FUS292" s="29"/>
      <c r="FUT292" s="29"/>
      <c r="FUU292" s="29"/>
      <c r="FUV292" s="29"/>
      <c r="FUW292" s="29"/>
      <c r="FUX292" s="29"/>
      <c r="FUY292" s="29"/>
      <c r="FUZ292" s="29"/>
      <c r="FVA292" s="29"/>
      <c r="FVB292" s="29"/>
      <c r="FVC292" s="29"/>
      <c r="FVD292" s="29"/>
      <c r="FVE292" s="29"/>
      <c r="FVF292" s="29"/>
      <c r="FVG292" s="29"/>
      <c r="FVH292" s="29"/>
      <c r="FVI292" s="29"/>
      <c r="FVJ292" s="29"/>
      <c r="FVK292" s="29"/>
      <c r="FVL292" s="29"/>
      <c r="FVM292" s="29"/>
      <c r="FVN292" s="29"/>
      <c r="FVO292" s="29"/>
      <c r="FVP292" s="29"/>
      <c r="FVQ292" s="29"/>
      <c r="FVR292" s="29"/>
      <c r="FVS292" s="29"/>
      <c r="FVT292" s="29"/>
      <c r="FVU292" s="29"/>
      <c r="FVV292" s="29"/>
      <c r="FVW292" s="29"/>
      <c r="FVX292" s="29"/>
      <c r="FVY292" s="29"/>
      <c r="FVZ292" s="29"/>
      <c r="FWA292" s="29"/>
      <c r="FWB292" s="29"/>
      <c r="FWC292" s="29"/>
      <c r="FWD292" s="29"/>
      <c r="FWE292" s="29"/>
      <c r="FWF292" s="29"/>
      <c r="FWG292" s="29"/>
      <c r="FWH292" s="29"/>
      <c r="FWI292" s="29"/>
      <c r="FWJ292" s="29"/>
      <c r="FWK292" s="29"/>
      <c r="FWL292" s="29"/>
      <c r="FWM292" s="29"/>
      <c r="FWN292" s="29"/>
      <c r="FWO292" s="29"/>
      <c r="FWP292" s="29"/>
      <c r="FWQ292" s="29"/>
      <c r="FWR292" s="29"/>
      <c r="FWS292" s="29"/>
      <c r="FWT292" s="29"/>
      <c r="FWU292" s="29"/>
      <c r="FWV292" s="29"/>
      <c r="FWW292" s="29"/>
      <c r="FWX292" s="29"/>
      <c r="FWY292" s="29"/>
      <c r="FWZ292" s="29"/>
      <c r="FXA292" s="29"/>
      <c r="FXB292" s="29"/>
      <c r="FXC292" s="29"/>
      <c r="FXD292" s="29"/>
      <c r="FXE292" s="29"/>
      <c r="FXF292" s="29"/>
      <c r="FXG292" s="29"/>
      <c r="FXH292" s="29"/>
      <c r="FXI292" s="29"/>
      <c r="FXJ292" s="29"/>
      <c r="FXK292" s="29"/>
      <c r="FXL292" s="29"/>
      <c r="FXM292" s="29"/>
      <c r="FXN292" s="29"/>
      <c r="FXO292" s="29"/>
      <c r="FXP292" s="29"/>
      <c r="FXQ292" s="29"/>
      <c r="FXR292" s="29"/>
      <c r="FXS292" s="29"/>
      <c r="FXT292" s="29"/>
      <c r="FXU292" s="29"/>
      <c r="FXV292" s="29"/>
      <c r="FXW292" s="29"/>
      <c r="FXX292" s="29"/>
      <c r="FXY292" s="29"/>
      <c r="FXZ292" s="29"/>
      <c r="FYA292" s="29"/>
      <c r="FYB292" s="29"/>
      <c r="FYC292" s="29"/>
      <c r="FYD292" s="29"/>
      <c r="FYE292" s="29"/>
      <c r="FYF292" s="29"/>
      <c r="FYG292" s="29"/>
      <c r="FYH292" s="29"/>
      <c r="FYI292" s="29"/>
      <c r="FYJ292" s="29"/>
      <c r="FYK292" s="29"/>
      <c r="FYL292" s="29"/>
      <c r="FYM292" s="29"/>
      <c r="FYN292" s="29"/>
      <c r="FYO292" s="29"/>
      <c r="FYP292" s="29"/>
      <c r="FYQ292" s="29"/>
      <c r="FYR292" s="29"/>
      <c r="FYS292" s="29"/>
      <c r="FYT292" s="29"/>
      <c r="FYU292" s="29"/>
      <c r="FYV292" s="29"/>
      <c r="FYW292" s="29"/>
      <c r="FYX292" s="29"/>
      <c r="FYY292" s="29"/>
      <c r="FYZ292" s="29"/>
      <c r="FZA292" s="29"/>
      <c r="FZB292" s="29"/>
      <c r="FZC292" s="29"/>
      <c r="FZD292" s="29"/>
      <c r="FZE292" s="29"/>
      <c r="FZF292" s="29"/>
      <c r="FZG292" s="29"/>
      <c r="FZH292" s="29"/>
      <c r="FZI292" s="29"/>
      <c r="FZJ292" s="29"/>
      <c r="FZK292" s="29"/>
      <c r="FZL292" s="29"/>
      <c r="FZM292" s="29"/>
      <c r="FZN292" s="29"/>
      <c r="FZO292" s="29"/>
      <c r="FZP292" s="29"/>
      <c r="FZQ292" s="29"/>
      <c r="FZR292" s="29"/>
      <c r="FZS292" s="29"/>
      <c r="FZT292" s="29"/>
      <c r="FZU292" s="29"/>
      <c r="FZV292" s="29"/>
      <c r="FZW292" s="29"/>
      <c r="FZX292" s="29"/>
      <c r="FZY292" s="29"/>
      <c r="FZZ292" s="29"/>
      <c r="GAA292" s="29"/>
      <c r="GAB292" s="29"/>
      <c r="GAC292" s="29"/>
      <c r="GAD292" s="29"/>
      <c r="GAE292" s="29"/>
      <c r="GAF292" s="29"/>
      <c r="GAG292" s="29"/>
      <c r="GAH292" s="29"/>
      <c r="GAI292" s="29"/>
      <c r="GAJ292" s="29"/>
      <c r="GAK292" s="29"/>
      <c r="GAL292" s="29"/>
      <c r="GAM292" s="29"/>
      <c r="GAN292" s="29"/>
      <c r="GAO292" s="29"/>
      <c r="GAP292" s="29"/>
      <c r="GAQ292" s="29"/>
      <c r="GAR292" s="29"/>
      <c r="GAS292" s="29"/>
      <c r="GAT292" s="29"/>
      <c r="GAU292" s="29"/>
      <c r="GAV292" s="29"/>
      <c r="GAW292" s="29"/>
      <c r="GAX292" s="29"/>
      <c r="GAY292" s="29"/>
      <c r="GAZ292" s="29"/>
      <c r="GBA292" s="29"/>
      <c r="GBB292" s="29"/>
      <c r="GBC292" s="29"/>
      <c r="GBD292" s="29"/>
      <c r="GBE292" s="29"/>
      <c r="GBF292" s="29"/>
      <c r="GBG292" s="29"/>
      <c r="GBH292" s="29"/>
      <c r="GBI292" s="29"/>
      <c r="GBJ292" s="29"/>
      <c r="GBK292" s="29"/>
      <c r="GBL292" s="29"/>
      <c r="GBM292" s="29"/>
      <c r="GBN292" s="29"/>
      <c r="GBO292" s="29"/>
      <c r="GBP292" s="29"/>
      <c r="GBQ292" s="29"/>
      <c r="GBR292" s="29"/>
      <c r="GBS292" s="29"/>
      <c r="GBT292" s="29"/>
      <c r="GBU292" s="29"/>
      <c r="GBV292" s="29"/>
      <c r="GBW292" s="29"/>
      <c r="GBX292" s="29"/>
      <c r="GBY292" s="29"/>
      <c r="GBZ292" s="29"/>
      <c r="GCA292" s="29"/>
      <c r="GCB292" s="29"/>
      <c r="GCC292" s="29"/>
      <c r="GCD292" s="29"/>
      <c r="GCE292" s="29"/>
      <c r="GCF292" s="29"/>
      <c r="GCG292" s="29"/>
      <c r="GCH292" s="29"/>
      <c r="GCI292" s="29"/>
      <c r="GCJ292" s="29"/>
      <c r="GCK292" s="29"/>
      <c r="GCL292" s="29"/>
      <c r="GCM292" s="29"/>
      <c r="GCN292" s="29"/>
      <c r="GCO292" s="29"/>
      <c r="GCP292" s="29"/>
      <c r="GCQ292" s="29"/>
      <c r="GCR292" s="29"/>
      <c r="GCS292" s="29"/>
      <c r="GCT292" s="29"/>
      <c r="GCU292" s="29"/>
      <c r="GCV292" s="29"/>
      <c r="GCW292" s="29"/>
      <c r="GCX292" s="29"/>
      <c r="GCY292" s="29"/>
      <c r="GCZ292" s="29"/>
      <c r="GDA292" s="29"/>
      <c r="GDB292" s="29"/>
      <c r="GDC292" s="29"/>
      <c r="GDD292" s="29"/>
      <c r="GDE292" s="29"/>
      <c r="GDF292" s="29"/>
      <c r="GDG292" s="29"/>
      <c r="GDH292" s="29"/>
      <c r="GDI292" s="29"/>
      <c r="GDJ292" s="29"/>
      <c r="GDK292" s="29"/>
      <c r="GDL292" s="29"/>
      <c r="GDM292" s="29"/>
      <c r="GDN292" s="29"/>
      <c r="GDO292" s="29"/>
      <c r="GDP292" s="29"/>
      <c r="GDQ292" s="29"/>
      <c r="GDR292" s="29"/>
      <c r="GDS292" s="29"/>
      <c r="GDT292" s="29"/>
      <c r="GDU292" s="29"/>
      <c r="GDV292" s="29"/>
      <c r="GDW292" s="29"/>
      <c r="GDX292" s="29"/>
      <c r="GDY292" s="29"/>
      <c r="GDZ292" s="29"/>
      <c r="GEA292" s="29"/>
      <c r="GEB292" s="29"/>
      <c r="GEC292" s="29"/>
      <c r="GED292" s="29"/>
      <c r="GEE292" s="29"/>
      <c r="GEF292" s="29"/>
      <c r="GEG292" s="29"/>
      <c r="GEH292" s="29"/>
      <c r="GEI292" s="29"/>
      <c r="GEJ292" s="29"/>
      <c r="GEK292" s="29"/>
      <c r="GEL292" s="29"/>
      <c r="GEM292" s="29"/>
      <c r="GEN292" s="29"/>
      <c r="GEO292" s="29"/>
      <c r="GEP292" s="29"/>
      <c r="GEQ292" s="29"/>
      <c r="GER292" s="29"/>
      <c r="GES292" s="29"/>
      <c r="GET292" s="29"/>
      <c r="GEU292" s="29"/>
      <c r="GEV292" s="29"/>
      <c r="GEW292" s="29"/>
      <c r="GEX292" s="29"/>
      <c r="GEY292" s="29"/>
      <c r="GEZ292" s="29"/>
      <c r="GFA292" s="29"/>
      <c r="GFB292" s="29"/>
      <c r="GFC292" s="29"/>
      <c r="GFD292" s="29"/>
      <c r="GFE292" s="29"/>
      <c r="GFF292" s="29"/>
      <c r="GFG292" s="29"/>
      <c r="GFH292" s="29"/>
      <c r="GFI292" s="29"/>
      <c r="GFJ292" s="29"/>
      <c r="GFK292" s="29"/>
      <c r="GFL292" s="29"/>
      <c r="GFM292" s="29"/>
      <c r="GFN292" s="29"/>
      <c r="GFO292" s="29"/>
      <c r="GFP292" s="29"/>
      <c r="GFQ292" s="29"/>
      <c r="GFR292" s="29"/>
      <c r="GFS292" s="29"/>
      <c r="GFT292" s="29"/>
      <c r="GFU292" s="29"/>
      <c r="GFV292" s="29"/>
      <c r="GFW292" s="29"/>
      <c r="GFX292" s="29"/>
      <c r="GFY292" s="29"/>
      <c r="GFZ292" s="29"/>
      <c r="GGA292" s="29"/>
      <c r="GGB292" s="29"/>
      <c r="GGC292" s="29"/>
      <c r="GGD292" s="29"/>
      <c r="GGE292" s="29"/>
      <c r="GGF292" s="29"/>
      <c r="GGG292" s="29"/>
      <c r="GGH292" s="29"/>
      <c r="GGI292" s="29"/>
      <c r="GGJ292" s="29"/>
      <c r="GGK292" s="29"/>
      <c r="GGL292" s="29"/>
      <c r="GGM292" s="29"/>
      <c r="GGN292" s="29"/>
      <c r="GGO292" s="29"/>
      <c r="GGP292" s="29"/>
      <c r="GGQ292" s="29"/>
      <c r="GGR292" s="29"/>
      <c r="GGS292" s="29"/>
      <c r="GGT292" s="29"/>
      <c r="GGU292" s="29"/>
      <c r="GGV292" s="29"/>
      <c r="GGW292" s="29"/>
      <c r="GGX292" s="29"/>
      <c r="GGY292" s="29"/>
      <c r="GGZ292" s="29"/>
      <c r="GHA292" s="29"/>
      <c r="GHB292" s="29"/>
      <c r="GHC292" s="29"/>
      <c r="GHD292" s="29"/>
      <c r="GHE292" s="29"/>
      <c r="GHF292" s="29"/>
      <c r="GHG292" s="29"/>
      <c r="GHH292" s="29"/>
      <c r="GHI292" s="29"/>
      <c r="GHJ292" s="29"/>
      <c r="GHK292" s="29"/>
      <c r="GHL292" s="29"/>
      <c r="GHM292" s="29"/>
      <c r="GHN292" s="29"/>
      <c r="GHO292" s="29"/>
      <c r="GHP292" s="29"/>
      <c r="GHQ292" s="29"/>
      <c r="GHR292" s="29"/>
      <c r="GHS292" s="29"/>
      <c r="GHT292" s="29"/>
      <c r="GHU292" s="29"/>
      <c r="GHV292" s="29"/>
      <c r="GHW292" s="29"/>
      <c r="GHX292" s="29"/>
      <c r="GHY292" s="29"/>
      <c r="GHZ292" s="29"/>
      <c r="GIA292" s="29"/>
      <c r="GIB292" s="29"/>
      <c r="GIC292" s="29"/>
      <c r="GID292" s="29"/>
      <c r="GIE292" s="29"/>
      <c r="GIF292" s="29"/>
      <c r="GIG292" s="29"/>
      <c r="GIH292" s="29"/>
      <c r="GII292" s="29"/>
      <c r="GIJ292" s="29"/>
      <c r="GIK292" s="29"/>
      <c r="GIL292" s="29"/>
      <c r="GIM292" s="29"/>
      <c r="GIN292" s="29"/>
      <c r="GIO292" s="29"/>
      <c r="GIP292" s="29"/>
      <c r="GIQ292" s="29"/>
      <c r="GIR292" s="29"/>
      <c r="GIS292" s="29"/>
      <c r="GIT292" s="29"/>
      <c r="GIU292" s="29"/>
      <c r="GIV292" s="29"/>
      <c r="GIW292" s="29"/>
      <c r="GIX292" s="29"/>
      <c r="GIY292" s="29"/>
      <c r="GIZ292" s="29"/>
      <c r="GJA292" s="29"/>
      <c r="GJB292" s="29"/>
      <c r="GJC292" s="29"/>
      <c r="GJD292" s="29"/>
      <c r="GJE292" s="29"/>
      <c r="GJF292" s="29"/>
      <c r="GJG292" s="29"/>
      <c r="GJH292" s="29"/>
      <c r="GJI292" s="29"/>
      <c r="GJJ292" s="29"/>
      <c r="GJK292" s="29"/>
      <c r="GJL292" s="29"/>
      <c r="GJM292" s="29"/>
      <c r="GJN292" s="29"/>
      <c r="GJO292" s="29"/>
      <c r="GJP292" s="29"/>
      <c r="GJQ292" s="29"/>
      <c r="GJR292" s="29"/>
      <c r="GJS292" s="29"/>
      <c r="GJT292" s="29"/>
      <c r="GJU292" s="29"/>
      <c r="GJV292" s="29"/>
      <c r="GJW292" s="29"/>
      <c r="GJX292" s="29"/>
      <c r="GJY292" s="29"/>
      <c r="GJZ292" s="29"/>
      <c r="GKA292" s="29"/>
      <c r="GKB292" s="29"/>
      <c r="GKC292" s="29"/>
      <c r="GKD292" s="29"/>
      <c r="GKE292" s="29"/>
      <c r="GKF292" s="29"/>
      <c r="GKG292" s="29"/>
      <c r="GKH292" s="29"/>
      <c r="GKI292" s="29"/>
      <c r="GKJ292" s="29"/>
      <c r="GKK292" s="29"/>
      <c r="GKL292" s="29"/>
      <c r="GKM292" s="29"/>
      <c r="GKN292" s="29"/>
      <c r="GKO292" s="29"/>
      <c r="GKP292" s="29"/>
      <c r="GKQ292" s="29"/>
      <c r="GKR292" s="29"/>
      <c r="GKS292" s="29"/>
      <c r="GKT292" s="29"/>
      <c r="GKU292" s="29"/>
      <c r="GKV292" s="29"/>
      <c r="GKW292" s="29"/>
      <c r="GKX292" s="29"/>
      <c r="GKY292" s="29"/>
      <c r="GKZ292" s="29"/>
      <c r="GLA292" s="29"/>
      <c r="GLB292" s="29"/>
      <c r="GLC292" s="29"/>
      <c r="GLD292" s="29"/>
      <c r="GLE292" s="29"/>
      <c r="GLF292" s="29"/>
      <c r="GLG292" s="29"/>
      <c r="GLH292" s="29"/>
      <c r="GLI292" s="29"/>
      <c r="GLJ292" s="29"/>
      <c r="GLK292" s="29"/>
      <c r="GLL292" s="29"/>
      <c r="GLM292" s="29"/>
      <c r="GLN292" s="29"/>
      <c r="GLO292" s="29"/>
      <c r="GLP292" s="29"/>
      <c r="GLQ292" s="29"/>
      <c r="GLR292" s="29"/>
      <c r="GLS292" s="29"/>
      <c r="GLT292" s="29"/>
      <c r="GLU292" s="29"/>
      <c r="GLV292" s="29"/>
      <c r="GLW292" s="29"/>
      <c r="GLX292" s="29"/>
      <c r="GLY292" s="29"/>
      <c r="GLZ292" s="29"/>
      <c r="GMA292" s="29"/>
      <c r="GMB292" s="29"/>
      <c r="GMC292" s="29"/>
      <c r="GMD292" s="29"/>
      <c r="GME292" s="29"/>
      <c r="GMF292" s="29"/>
      <c r="GMG292" s="29"/>
      <c r="GMH292" s="29"/>
      <c r="GMI292" s="29"/>
      <c r="GMJ292" s="29"/>
      <c r="GMK292" s="29"/>
      <c r="GML292" s="29"/>
      <c r="GMM292" s="29"/>
      <c r="GMN292" s="29"/>
      <c r="GMO292" s="29"/>
      <c r="GMP292" s="29"/>
      <c r="GMQ292" s="29"/>
      <c r="GMR292" s="29"/>
      <c r="GMS292" s="29"/>
      <c r="GMT292" s="29"/>
      <c r="GMU292" s="29"/>
      <c r="GMV292" s="29"/>
      <c r="GMW292" s="29"/>
      <c r="GMX292" s="29"/>
      <c r="GMY292" s="29"/>
      <c r="GMZ292" s="29"/>
      <c r="GNA292" s="29"/>
      <c r="GNB292" s="29"/>
      <c r="GNC292" s="29"/>
      <c r="GND292" s="29"/>
      <c r="GNE292" s="29"/>
      <c r="GNF292" s="29"/>
      <c r="GNG292" s="29"/>
      <c r="GNH292" s="29"/>
      <c r="GNI292" s="29"/>
      <c r="GNJ292" s="29"/>
      <c r="GNK292" s="29"/>
      <c r="GNL292" s="29"/>
      <c r="GNM292" s="29"/>
      <c r="GNN292" s="29"/>
      <c r="GNO292" s="29"/>
      <c r="GNP292" s="29"/>
      <c r="GNQ292" s="29"/>
      <c r="GNR292" s="29"/>
      <c r="GNS292" s="29"/>
      <c r="GNT292" s="29"/>
      <c r="GNU292" s="29"/>
      <c r="GNV292" s="29"/>
      <c r="GNW292" s="29"/>
      <c r="GNX292" s="29"/>
      <c r="GNY292" s="29"/>
      <c r="GNZ292" s="29"/>
      <c r="GOA292" s="29"/>
      <c r="GOB292" s="29"/>
      <c r="GOC292" s="29"/>
      <c r="GOD292" s="29"/>
      <c r="GOE292" s="29"/>
      <c r="GOF292" s="29"/>
      <c r="GOG292" s="29"/>
      <c r="GOH292" s="29"/>
      <c r="GOI292" s="29"/>
      <c r="GOJ292" s="29"/>
      <c r="GOK292" s="29"/>
      <c r="GOL292" s="29"/>
      <c r="GOM292" s="29"/>
      <c r="GON292" s="29"/>
      <c r="GOO292" s="29"/>
      <c r="GOP292" s="29"/>
      <c r="GOQ292" s="29"/>
      <c r="GOR292" s="29"/>
      <c r="GOS292" s="29"/>
      <c r="GOT292" s="29"/>
      <c r="GOU292" s="29"/>
      <c r="GOV292" s="29"/>
      <c r="GOW292" s="29"/>
      <c r="GOX292" s="29"/>
      <c r="GOY292" s="29"/>
      <c r="GOZ292" s="29"/>
      <c r="GPA292" s="29"/>
      <c r="GPB292" s="29"/>
      <c r="GPC292" s="29"/>
      <c r="GPD292" s="29"/>
      <c r="GPE292" s="29"/>
      <c r="GPF292" s="29"/>
      <c r="GPG292" s="29"/>
      <c r="GPH292" s="29"/>
      <c r="GPI292" s="29"/>
      <c r="GPJ292" s="29"/>
      <c r="GPK292" s="29"/>
      <c r="GPL292" s="29"/>
      <c r="GPM292" s="29"/>
      <c r="GPN292" s="29"/>
      <c r="GPO292" s="29"/>
      <c r="GPP292" s="29"/>
      <c r="GPQ292" s="29"/>
      <c r="GPR292" s="29"/>
      <c r="GPS292" s="29"/>
      <c r="GPT292" s="29"/>
      <c r="GPU292" s="29"/>
      <c r="GPV292" s="29"/>
      <c r="GPW292" s="29"/>
      <c r="GPX292" s="29"/>
      <c r="GPY292" s="29"/>
      <c r="GPZ292" s="29"/>
      <c r="GQA292" s="29"/>
      <c r="GQB292" s="29"/>
      <c r="GQC292" s="29"/>
      <c r="GQD292" s="29"/>
      <c r="GQE292" s="29"/>
      <c r="GQF292" s="29"/>
      <c r="GQG292" s="29"/>
      <c r="GQH292" s="29"/>
      <c r="GQI292" s="29"/>
      <c r="GQJ292" s="29"/>
      <c r="GQK292" s="29"/>
      <c r="GQL292" s="29"/>
      <c r="GQM292" s="29"/>
      <c r="GQN292" s="29"/>
      <c r="GQO292" s="29"/>
      <c r="GQP292" s="29"/>
      <c r="GQQ292" s="29"/>
      <c r="GQR292" s="29"/>
      <c r="GQS292" s="29"/>
      <c r="GQT292" s="29"/>
      <c r="GQU292" s="29"/>
      <c r="GQV292" s="29"/>
      <c r="GQW292" s="29"/>
      <c r="GQX292" s="29"/>
      <c r="GQY292" s="29"/>
      <c r="GQZ292" s="29"/>
      <c r="GRA292" s="29"/>
      <c r="GRB292" s="29"/>
      <c r="GRC292" s="29"/>
      <c r="GRD292" s="29"/>
      <c r="GRE292" s="29"/>
      <c r="GRF292" s="29"/>
      <c r="GRG292" s="29"/>
      <c r="GRH292" s="29"/>
      <c r="GRI292" s="29"/>
      <c r="GRJ292" s="29"/>
      <c r="GRK292" s="29"/>
      <c r="GRL292" s="29"/>
      <c r="GRM292" s="29"/>
      <c r="GRN292" s="29"/>
      <c r="GRO292" s="29"/>
      <c r="GRP292" s="29"/>
      <c r="GRQ292" s="29"/>
      <c r="GRR292" s="29"/>
      <c r="GRS292" s="29"/>
      <c r="GRT292" s="29"/>
      <c r="GRU292" s="29"/>
      <c r="GRV292" s="29"/>
      <c r="GRW292" s="29"/>
      <c r="GRX292" s="29"/>
      <c r="GRY292" s="29"/>
      <c r="GRZ292" s="29"/>
      <c r="GSA292" s="29"/>
      <c r="GSB292" s="29"/>
      <c r="GSC292" s="29"/>
      <c r="GSD292" s="29"/>
      <c r="GSE292" s="29"/>
      <c r="GSF292" s="29"/>
      <c r="GSG292" s="29"/>
      <c r="GSH292" s="29"/>
      <c r="GSI292" s="29"/>
      <c r="GSJ292" s="29"/>
      <c r="GSK292" s="29"/>
      <c r="GSL292" s="29"/>
      <c r="GSM292" s="29"/>
      <c r="GSN292" s="29"/>
      <c r="GSO292" s="29"/>
      <c r="GSP292" s="29"/>
      <c r="GSQ292" s="29"/>
      <c r="GSR292" s="29"/>
      <c r="GSS292" s="29"/>
      <c r="GST292" s="29"/>
      <c r="GSU292" s="29"/>
      <c r="GSV292" s="29"/>
      <c r="GSW292" s="29"/>
      <c r="GSX292" s="29"/>
      <c r="GSY292" s="29"/>
      <c r="GSZ292" s="29"/>
      <c r="GTA292" s="29"/>
      <c r="GTB292" s="29"/>
      <c r="GTC292" s="29"/>
      <c r="GTD292" s="29"/>
      <c r="GTE292" s="29"/>
      <c r="GTF292" s="29"/>
      <c r="GTG292" s="29"/>
      <c r="GTH292" s="29"/>
      <c r="GTI292" s="29"/>
      <c r="GTJ292" s="29"/>
      <c r="GTK292" s="29"/>
      <c r="GTL292" s="29"/>
      <c r="GTM292" s="29"/>
      <c r="GTN292" s="29"/>
      <c r="GTO292" s="29"/>
      <c r="GTP292" s="29"/>
      <c r="GTQ292" s="29"/>
      <c r="GTR292" s="29"/>
      <c r="GTS292" s="29"/>
      <c r="GTT292" s="29"/>
      <c r="GTU292" s="29"/>
      <c r="GTV292" s="29"/>
      <c r="GTW292" s="29"/>
      <c r="GTX292" s="29"/>
      <c r="GTY292" s="29"/>
      <c r="GTZ292" s="29"/>
      <c r="GUA292" s="29"/>
      <c r="GUB292" s="29"/>
      <c r="GUC292" s="29"/>
      <c r="GUD292" s="29"/>
      <c r="GUE292" s="29"/>
      <c r="GUF292" s="29"/>
      <c r="GUG292" s="29"/>
      <c r="GUH292" s="29"/>
      <c r="GUI292" s="29"/>
      <c r="GUJ292" s="29"/>
      <c r="GUK292" s="29"/>
      <c r="GUL292" s="29"/>
      <c r="GUM292" s="29"/>
      <c r="GUN292" s="29"/>
      <c r="GUO292" s="29"/>
      <c r="GUP292" s="29"/>
      <c r="GUQ292" s="29"/>
      <c r="GUR292" s="29"/>
      <c r="GUS292" s="29"/>
      <c r="GUT292" s="29"/>
      <c r="GUU292" s="29"/>
      <c r="GUV292" s="29"/>
      <c r="GUW292" s="29"/>
      <c r="GUX292" s="29"/>
      <c r="GUY292" s="29"/>
      <c r="GUZ292" s="29"/>
      <c r="GVA292" s="29"/>
      <c r="GVB292" s="29"/>
      <c r="GVC292" s="29"/>
      <c r="GVD292" s="29"/>
      <c r="GVE292" s="29"/>
      <c r="GVF292" s="29"/>
      <c r="GVG292" s="29"/>
      <c r="GVH292" s="29"/>
      <c r="GVI292" s="29"/>
      <c r="GVJ292" s="29"/>
      <c r="GVK292" s="29"/>
      <c r="GVL292" s="29"/>
      <c r="GVM292" s="29"/>
      <c r="GVN292" s="29"/>
      <c r="GVO292" s="29"/>
      <c r="GVP292" s="29"/>
      <c r="GVQ292" s="29"/>
      <c r="GVR292" s="29"/>
      <c r="GVS292" s="29"/>
      <c r="GVT292" s="29"/>
      <c r="GVU292" s="29"/>
      <c r="GVV292" s="29"/>
      <c r="GVW292" s="29"/>
      <c r="GVX292" s="29"/>
      <c r="GVY292" s="29"/>
      <c r="GVZ292" s="29"/>
      <c r="GWA292" s="29"/>
      <c r="GWB292" s="29"/>
      <c r="GWC292" s="29"/>
      <c r="GWD292" s="29"/>
      <c r="GWE292" s="29"/>
      <c r="GWF292" s="29"/>
      <c r="GWG292" s="29"/>
      <c r="GWH292" s="29"/>
      <c r="GWI292" s="29"/>
      <c r="GWJ292" s="29"/>
      <c r="GWK292" s="29"/>
      <c r="GWL292" s="29"/>
      <c r="GWM292" s="29"/>
      <c r="GWN292" s="29"/>
      <c r="GWO292" s="29"/>
      <c r="GWP292" s="29"/>
      <c r="GWQ292" s="29"/>
      <c r="GWR292" s="29"/>
      <c r="GWS292" s="29"/>
      <c r="GWT292" s="29"/>
      <c r="GWU292" s="29"/>
      <c r="GWV292" s="29"/>
      <c r="GWW292" s="29"/>
      <c r="GWX292" s="29"/>
      <c r="GWY292" s="29"/>
      <c r="GWZ292" s="29"/>
      <c r="GXA292" s="29"/>
      <c r="GXB292" s="29"/>
      <c r="GXC292" s="29"/>
      <c r="GXD292" s="29"/>
      <c r="GXE292" s="29"/>
      <c r="GXF292" s="29"/>
      <c r="GXG292" s="29"/>
      <c r="GXH292" s="29"/>
      <c r="GXI292" s="29"/>
      <c r="GXJ292" s="29"/>
      <c r="GXK292" s="29"/>
      <c r="GXL292" s="29"/>
      <c r="GXM292" s="29"/>
      <c r="GXN292" s="29"/>
      <c r="GXO292" s="29"/>
      <c r="GXP292" s="29"/>
      <c r="GXQ292" s="29"/>
      <c r="GXR292" s="29"/>
      <c r="GXS292" s="29"/>
      <c r="GXT292" s="29"/>
      <c r="GXU292" s="29"/>
      <c r="GXV292" s="29"/>
      <c r="GXW292" s="29"/>
      <c r="GXX292" s="29"/>
      <c r="GXY292" s="29"/>
      <c r="GXZ292" s="29"/>
      <c r="GYA292" s="29"/>
      <c r="GYB292" s="29"/>
      <c r="GYC292" s="29"/>
      <c r="GYD292" s="29"/>
      <c r="GYE292" s="29"/>
      <c r="GYF292" s="29"/>
      <c r="GYG292" s="29"/>
      <c r="GYH292" s="29"/>
      <c r="GYI292" s="29"/>
      <c r="GYJ292" s="29"/>
      <c r="GYK292" s="29"/>
      <c r="GYL292" s="29"/>
      <c r="GYM292" s="29"/>
      <c r="GYN292" s="29"/>
      <c r="GYO292" s="29"/>
      <c r="GYP292" s="29"/>
      <c r="GYQ292" s="29"/>
      <c r="GYR292" s="29"/>
      <c r="GYS292" s="29"/>
      <c r="GYT292" s="29"/>
      <c r="GYU292" s="29"/>
      <c r="GYV292" s="29"/>
      <c r="GYW292" s="29"/>
      <c r="GYX292" s="29"/>
      <c r="GYY292" s="29"/>
      <c r="GYZ292" s="29"/>
      <c r="GZA292" s="29"/>
      <c r="GZB292" s="29"/>
      <c r="GZC292" s="29"/>
      <c r="GZD292" s="29"/>
      <c r="GZE292" s="29"/>
      <c r="GZF292" s="29"/>
      <c r="GZG292" s="29"/>
      <c r="GZH292" s="29"/>
      <c r="GZI292" s="29"/>
      <c r="GZJ292" s="29"/>
      <c r="GZK292" s="29"/>
      <c r="GZL292" s="29"/>
      <c r="GZM292" s="29"/>
      <c r="GZN292" s="29"/>
      <c r="GZO292" s="29"/>
      <c r="GZP292" s="29"/>
      <c r="GZQ292" s="29"/>
      <c r="GZR292" s="29"/>
      <c r="GZS292" s="29"/>
      <c r="GZT292" s="29"/>
      <c r="GZU292" s="29"/>
      <c r="GZV292" s="29"/>
      <c r="GZW292" s="29"/>
      <c r="GZX292" s="29"/>
      <c r="GZY292" s="29"/>
      <c r="GZZ292" s="29"/>
      <c r="HAA292" s="29"/>
      <c r="HAB292" s="29"/>
      <c r="HAC292" s="29"/>
      <c r="HAD292" s="29"/>
      <c r="HAE292" s="29"/>
      <c r="HAF292" s="29"/>
      <c r="HAG292" s="29"/>
      <c r="HAH292" s="29"/>
      <c r="HAI292" s="29"/>
      <c r="HAJ292" s="29"/>
      <c r="HAK292" s="29"/>
      <c r="HAL292" s="29"/>
      <c r="HAM292" s="29"/>
      <c r="HAN292" s="29"/>
      <c r="HAO292" s="29"/>
      <c r="HAP292" s="29"/>
      <c r="HAQ292" s="29"/>
      <c r="HAR292" s="29"/>
      <c r="HAS292" s="29"/>
      <c r="HAT292" s="29"/>
      <c r="HAU292" s="29"/>
      <c r="HAV292" s="29"/>
      <c r="HAW292" s="29"/>
      <c r="HAX292" s="29"/>
      <c r="HAY292" s="29"/>
      <c r="HAZ292" s="29"/>
      <c r="HBA292" s="29"/>
      <c r="HBB292" s="29"/>
      <c r="HBC292" s="29"/>
      <c r="HBD292" s="29"/>
      <c r="HBE292" s="29"/>
      <c r="HBF292" s="29"/>
      <c r="HBG292" s="29"/>
      <c r="HBH292" s="29"/>
      <c r="HBI292" s="29"/>
      <c r="HBJ292" s="29"/>
      <c r="HBK292" s="29"/>
      <c r="HBL292" s="29"/>
      <c r="HBM292" s="29"/>
      <c r="HBN292" s="29"/>
      <c r="HBO292" s="29"/>
      <c r="HBP292" s="29"/>
      <c r="HBQ292" s="29"/>
      <c r="HBR292" s="29"/>
      <c r="HBS292" s="29"/>
      <c r="HBT292" s="29"/>
      <c r="HBU292" s="29"/>
      <c r="HBV292" s="29"/>
      <c r="HBW292" s="29"/>
      <c r="HBX292" s="29"/>
      <c r="HBY292" s="29"/>
      <c r="HBZ292" s="29"/>
      <c r="HCA292" s="29"/>
      <c r="HCB292" s="29"/>
      <c r="HCC292" s="29"/>
      <c r="HCD292" s="29"/>
      <c r="HCE292" s="29"/>
      <c r="HCF292" s="29"/>
      <c r="HCG292" s="29"/>
      <c r="HCH292" s="29"/>
      <c r="HCI292" s="29"/>
      <c r="HCJ292" s="29"/>
      <c r="HCK292" s="29"/>
      <c r="HCL292" s="29"/>
      <c r="HCM292" s="29"/>
      <c r="HCN292" s="29"/>
      <c r="HCO292" s="29"/>
      <c r="HCP292" s="29"/>
      <c r="HCQ292" s="29"/>
      <c r="HCR292" s="29"/>
      <c r="HCS292" s="29"/>
      <c r="HCT292" s="29"/>
      <c r="HCU292" s="29"/>
      <c r="HCV292" s="29"/>
      <c r="HCW292" s="29"/>
      <c r="HCX292" s="29"/>
      <c r="HCY292" s="29"/>
      <c r="HCZ292" s="29"/>
      <c r="HDA292" s="29"/>
      <c r="HDB292" s="29"/>
      <c r="HDC292" s="29"/>
      <c r="HDD292" s="29"/>
      <c r="HDE292" s="29"/>
      <c r="HDF292" s="29"/>
      <c r="HDG292" s="29"/>
      <c r="HDH292" s="29"/>
      <c r="HDI292" s="29"/>
      <c r="HDJ292" s="29"/>
      <c r="HDK292" s="29"/>
      <c r="HDL292" s="29"/>
      <c r="HDM292" s="29"/>
      <c r="HDN292" s="29"/>
      <c r="HDO292" s="29"/>
      <c r="HDP292" s="29"/>
      <c r="HDQ292" s="29"/>
      <c r="HDR292" s="29"/>
      <c r="HDS292" s="29"/>
      <c r="HDT292" s="29"/>
      <c r="HDU292" s="29"/>
      <c r="HDV292" s="29"/>
      <c r="HDW292" s="29"/>
      <c r="HDX292" s="29"/>
      <c r="HDY292" s="29"/>
      <c r="HDZ292" s="29"/>
      <c r="HEA292" s="29"/>
      <c r="HEB292" s="29"/>
      <c r="HEC292" s="29"/>
      <c r="HED292" s="29"/>
      <c r="HEE292" s="29"/>
      <c r="HEF292" s="29"/>
      <c r="HEG292" s="29"/>
      <c r="HEH292" s="29"/>
      <c r="HEI292" s="29"/>
      <c r="HEJ292" s="29"/>
      <c r="HEK292" s="29"/>
      <c r="HEL292" s="29"/>
      <c r="HEM292" s="29"/>
      <c r="HEN292" s="29"/>
      <c r="HEO292" s="29"/>
      <c r="HEP292" s="29"/>
      <c r="HEQ292" s="29"/>
      <c r="HER292" s="29"/>
      <c r="HES292" s="29"/>
      <c r="HET292" s="29"/>
      <c r="HEU292" s="29"/>
      <c r="HEV292" s="29"/>
      <c r="HEW292" s="29"/>
      <c r="HEX292" s="29"/>
      <c r="HEY292" s="29"/>
      <c r="HEZ292" s="29"/>
      <c r="HFA292" s="29"/>
      <c r="HFB292" s="29"/>
      <c r="HFC292" s="29"/>
      <c r="HFD292" s="29"/>
      <c r="HFE292" s="29"/>
      <c r="HFF292" s="29"/>
      <c r="HFG292" s="29"/>
      <c r="HFH292" s="29"/>
      <c r="HFI292" s="29"/>
      <c r="HFJ292" s="29"/>
      <c r="HFK292" s="29"/>
      <c r="HFL292" s="29"/>
      <c r="HFM292" s="29"/>
      <c r="HFN292" s="29"/>
      <c r="HFO292" s="29"/>
      <c r="HFP292" s="29"/>
      <c r="HFQ292" s="29"/>
      <c r="HFR292" s="29"/>
      <c r="HFS292" s="29"/>
      <c r="HFT292" s="29"/>
      <c r="HFU292" s="29"/>
      <c r="HFV292" s="29"/>
      <c r="HFW292" s="29"/>
      <c r="HFX292" s="29"/>
      <c r="HFY292" s="29"/>
      <c r="HFZ292" s="29"/>
      <c r="HGA292" s="29"/>
      <c r="HGB292" s="29"/>
      <c r="HGC292" s="29"/>
      <c r="HGD292" s="29"/>
      <c r="HGE292" s="29"/>
      <c r="HGF292" s="29"/>
      <c r="HGG292" s="29"/>
      <c r="HGH292" s="29"/>
      <c r="HGI292" s="29"/>
      <c r="HGJ292" s="29"/>
      <c r="HGK292" s="29"/>
      <c r="HGL292" s="29"/>
      <c r="HGM292" s="29"/>
      <c r="HGN292" s="29"/>
      <c r="HGO292" s="29"/>
      <c r="HGP292" s="29"/>
      <c r="HGQ292" s="29"/>
      <c r="HGR292" s="29"/>
      <c r="HGS292" s="29"/>
      <c r="HGT292" s="29"/>
      <c r="HGU292" s="29"/>
      <c r="HGV292" s="29"/>
      <c r="HGW292" s="29"/>
      <c r="HGX292" s="29"/>
      <c r="HGY292" s="29"/>
      <c r="HGZ292" s="29"/>
      <c r="HHA292" s="29"/>
      <c r="HHB292" s="29"/>
      <c r="HHC292" s="29"/>
      <c r="HHD292" s="29"/>
      <c r="HHE292" s="29"/>
      <c r="HHF292" s="29"/>
      <c r="HHG292" s="29"/>
      <c r="HHH292" s="29"/>
      <c r="HHI292" s="29"/>
      <c r="HHJ292" s="29"/>
      <c r="HHK292" s="29"/>
      <c r="HHL292" s="29"/>
      <c r="HHM292" s="29"/>
      <c r="HHN292" s="29"/>
      <c r="HHO292" s="29"/>
      <c r="HHP292" s="29"/>
      <c r="HHQ292" s="29"/>
      <c r="HHR292" s="29"/>
      <c r="HHS292" s="29"/>
      <c r="HHT292" s="29"/>
      <c r="HHU292" s="29"/>
      <c r="HHV292" s="29"/>
      <c r="HHW292" s="29"/>
      <c r="HHX292" s="29"/>
      <c r="HHY292" s="29"/>
      <c r="HHZ292" s="29"/>
      <c r="HIA292" s="29"/>
      <c r="HIB292" s="29"/>
      <c r="HIC292" s="29"/>
      <c r="HID292" s="29"/>
      <c r="HIE292" s="29"/>
      <c r="HIF292" s="29"/>
      <c r="HIG292" s="29"/>
      <c r="HIH292" s="29"/>
      <c r="HII292" s="29"/>
      <c r="HIJ292" s="29"/>
      <c r="HIK292" s="29"/>
      <c r="HIL292" s="29"/>
      <c r="HIM292" s="29"/>
      <c r="HIN292" s="29"/>
      <c r="HIO292" s="29"/>
      <c r="HIP292" s="29"/>
      <c r="HIQ292" s="29"/>
      <c r="HIR292" s="29"/>
      <c r="HIS292" s="29"/>
      <c r="HIT292" s="29"/>
      <c r="HIU292" s="29"/>
      <c r="HIV292" s="29"/>
      <c r="HIW292" s="29"/>
      <c r="HIX292" s="29"/>
      <c r="HIY292" s="29"/>
      <c r="HIZ292" s="29"/>
      <c r="HJA292" s="29"/>
      <c r="HJB292" s="29"/>
      <c r="HJC292" s="29"/>
      <c r="HJD292" s="29"/>
      <c r="HJE292" s="29"/>
      <c r="HJF292" s="29"/>
      <c r="HJG292" s="29"/>
      <c r="HJH292" s="29"/>
      <c r="HJI292" s="29"/>
      <c r="HJJ292" s="29"/>
      <c r="HJK292" s="29"/>
      <c r="HJL292" s="29"/>
      <c r="HJM292" s="29"/>
      <c r="HJN292" s="29"/>
      <c r="HJO292" s="29"/>
      <c r="HJP292" s="29"/>
      <c r="HJQ292" s="29"/>
      <c r="HJR292" s="29"/>
      <c r="HJS292" s="29"/>
      <c r="HJT292" s="29"/>
      <c r="HJU292" s="29"/>
      <c r="HJV292" s="29"/>
      <c r="HJW292" s="29"/>
      <c r="HJX292" s="29"/>
      <c r="HJY292" s="29"/>
      <c r="HJZ292" s="29"/>
      <c r="HKA292" s="29"/>
      <c r="HKB292" s="29"/>
      <c r="HKC292" s="29"/>
      <c r="HKD292" s="29"/>
      <c r="HKE292" s="29"/>
      <c r="HKF292" s="29"/>
      <c r="HKG292" s="29"/>
      <c r="HKH292" s="29"/>
      <c r="HKI292" s="29"/>
      <c r="HKJ292" s="29"/>
      <c r="HKK292" s="29"/>
      <c r="HKL292" s="29"/>
      <c r="HKM292" s="29"/>
      <c r="HKN292" s="29"/>
      <c r="HKO292" s="29"/>
      <c r="HKP292" s="29"/>
      <c r="HKQ292" s="29"/>
      <c r="HKR292" s="29"/>
      <c r="HKS292" s="29"/>
      <c r="HKT292" s="29"/>
      <c r="HKU292" s="29"/>
      <c r="HKV292" s="29"/>
      <c r="HKW292" s="29"/>
      <c r="HKX292" s="29"/>
      <c r="HKY292" s="29"/>
      <c r="HKZ292" s="29"/>
      <c r="HLA292" s="29"/>
      <c r="HLB292" s="29"/>
      <c r="HLC292" s="29"/>
      <c r="HLD292" s="29"/>
      <c r="HLE292" s="29"/>
      <c r="HLF292" s="29"/>
      <c r="HLG292" s="29"/>
      <c r="HLH292" s="29"/>
      <c r="HLI292" s="29"/>
      <c r="HLJ292" s="29"/>
      <c r="HLK292" s="29"/>
      <c r="HLL292" s="29"/>
      <c r="HLM292" s="29"/>
      <c r="HLN292" s="29"/>
      <c r="HLO292" s="29"/>
      <c r="HLP292" s="29"/>
      <c r="HLQ292" s="29"/>
      <c r="HLR292" s="29"/>
      <c r="HLS292" s="29"/>
      <c r="HLT292" s="29"/>
      <c r="HLU292" s="29"/>
      <c r="HLV292" s="29"/>
      <c r="HLW292" s="29"/>
      <c r="HLX292" s="29"/>
      <c r="HLY292" s="29"/>
      <c r="HLZ292" s="29"/>
      <c r="HMA292" s="29"/>
      <c r="HMB292" s="29"/>
      <c r="HMC292" s="29"/>
      <c r="HMD292" s="29"/>
      <c r="HME292" s="29"/>
      <c r="HMF292" s="29"/>
      <c r="HMG292" s="29"/>
      <c r="HMH292" s="29"/>
      <c r="HMI292" s="29"/>
      <c r="HMJ292" s="29"/>
      <c r="HMK292" s="29"/>
      <c r="HML292" s="29"/>
      <c r="HMM292" s="29"/>
      <c r="HMN292" s="29"/>
      <c r="HMO292" s="29"/>
      <c r="HMP292" s="29"/>
      <c r="HMQ292" s="29"/>
      <c r="HMR292" s="29"/>
      <c r="HMS292" s="29"/>
      <c r="HMT292" s="29"/>
      <c r="HMU292" s="29"/>
      <c r="HMV292" s="29"/>
      <c r="HMW292" s="29"/>
      <c r="HMX292" s="29"/>
      <c r="HMY292" s="29"/>
      <c r="HMZ292" s="29"/>
      <c r="HNA292" s="29"/>
      <c r="HNB292" s="29"/>
      <c r="HNC292" s="29"/>
      <c r="HND292" s="29"/>
      <c r="HNE292" s="29"/>
      <c r="HNF292" s="29"/>
      <c r="HNG292" s="29"/>
      <c r="HNH292" s="29"/>
      <c r="HNI292" s="29"/>
      <c r="HNJ292" s="29"/>
      <c r="HNK292" s="29"/>
      <c r="HNL292" s="29"/>
      <c r="HNM292" s="29"/>
      <c r="HNN292" s="29"/>
      <c r="HNO292" s="29"/>
      <c r="HNP292" s="29"/>
      <c r="HNQ292" s="29"/>
      <c r="HNR292" s="29"/>
      <c r="HNS292" s="29"/>
      <c r="HNT292" s="29"/>
      <c r="HNU292" s="29"/>
      <c r="HNV292" s="29"/>
      <c r="HNW292" s="29"/>
      <c r="HNX292" s="29"/>
      <c r="HNY292" s="29"/>
      <c r="HNZ292" s="29"/>
      <c r="HOA292" s="29"/>
      <c r="HOB292" s="29"/>
      <c r="HOC292" s="29"/>
      <c r="HOD292" s="29"/>
      <c r="HOE292" s="29"/>
      <c r="HOF292" s="29"/>
      <c r="HOG292" s="29"/>
      <c r="HOH292" s="29"/>
      <c r="HOI292" s="29"/>
      <c r="HOJ292" s="29"/>
      <c r="HOK292" s="29"/>
      <c r="HOL292" s="29"/>
      <c r="HOM292" s="29"/>
      <c r="HON292" s="29"/>
      <c r="HOO292" s="29"/>
      <c r="HOP292" s="29"/>
      <c r="HOQ292" s="29"/>
      <c r="HOR292" s="29"/>
      <c r="HOS292" s="29"/>
      <c r="HOT292" s="29"/>
      <c r="HOU292" s="29"/>
      <c r="HOV292" s="29"/>
      <c r="HOW292" s="29"/>
      <c r="HOX292" s="29"/>
      <c r="HOY292" s="29"/>
      <c r="HOZ292" s="29"/>
      <c r="HPA292" s="29"/>
      <c r="HPB292" s="29"/>
      <c r="HPC292" s="29"/>
      <c r="HPD292" s="29"/>
      <c r="HPE292" s="29"/>
      <c r="HPF292" s="29"/>
      <c r="HPG292" s="29"/>
      <c r="HPH292" s="29"/>
      <c r="HPI292" s="29"/>
      <c r="HPJ292" s="29"/>
      <c r="HPK292" s="29"/>
      <c r="HPL292" s="29"/>
      <c r="HPM292" s="29"/>
      <c r="HPN292" s="29"/>
      <c r="HPO292" s="29"/>
      <c r="HPP292" s="29"/>
      <c r="HPQ292" s="29"/>
      <c r="HPR292" s="29"/>
      <c r="HPS292" s="29"/>
      <c r="HPT292" s="29"/>
      <c r="HPU292" s="29"/>
      <c r="HPV292" s="29"/>
      <c r="HPW292" s="29"/>
      <c r="HPX292" s="29"/>
      <c r="HPY292" s="29"/>
      <c r="HPZ292" s="29"/>
      <c r="HQA292" s="29"/>
      <c r="HQB292" s="29"/>
      <c r="HQC292" s="29"/>
      <c r="HQD292" s="29"/>
      <c r="HQE292" s="29"/>
      <c r="HQF292" s="29"/>
      <c r="HQG292" s="29"/>
      <c r="HQH292" s="29"/>
      <c r="HQI292" s="29"/>
      <c r="HQJ292" s="29"/>
      <c r="HQK292" s="29"/>
      <c r="HQL292" s="29"/>
      <c r="HQM292" s="29"/>
      <c r="HQN292" s="29"/>
      <c r="HQO292" s="29"/>
      <c r="HQP292" s="29"/>
      <c r="HQQ292" s="29"/>
      <c r="HQR292" s="29"/>
      <c r="HQS292" s="29"/>
      <c r="HQT292" s="29"/>
      <c r="HQU292" s="29"/>
      <c r="HQV292" s="29"/>
      <c r="HQW292" s="29"/>
      <c r="HQX292" s="29"/>
      <c r="HQY292" s="29"/>
      <c r="HQZ292" s="29"/>
      <c r="HRA292" s="29"/>
      <c r="HRB292" s="29"/>
      <c r="HRC292" s="29"/>
      <c r="HRD292" s="29"/>
      <c r="HRE292" s="29"/>
      <c r="HRF292" s="29"/>
      <c r="HRG292" s="29"/>
      <c r="HRH292" s="29"/>
      <c r="HRI292" s="29"/>
      <c r="HRJ292" s="29"/>
      <c r="HRK292" s="29"/>
      <c r="HRL292" s="29"/>
      <c r="HRM292" s="29"/>
      <c r="HRN292" s="29"/>
      <c r="HRO292" s="29"/>
      <c r="HRP292" s="29"/>
      <c r="HRQ292" s="29"/>
      <c r="HRR292" s="29"/>
      <c r="HRS292" s="29"/>
      <c r="HRT292" s="29"/>
      <c r="HRU292" s="29"/>
      <c r="HRV292" s="29"/>
      <c r="HRW292" s="29"/>
      <c r="HRX292" s="29"/>
      <c r="HRY292" s="29"/>
      <c r="HRZ292" s="29"/>
      <c r="HSA292" s="29"/>
      <c r="HSB292" s="29"/>
      <c r="HSC292" s="29"/>
      <c r="HSD292" s="29"/>
      <c r="HSE292" s="29"/>
      <c r="HSF292" s="29"/>
      <c r="HSG292" s="29"/>
      <c r="HSH292" s="29"/>
      <c r="HSI292" s="29"/>
      <c r="HSJ292" s="29"/>
      <c r="HSK292" s="29"/>
      <c r="HSL292" s="29"/>
      <c r="HSM292" s="29"/>
      <c r="HSN292" s="29"/>
      <c r="HSO292" s="29"/>
      <c r="HSP292" s="29"/>
      <c r="HSQ292" s="29"/>
      <c r="HSR292" s="29"/>
      <c r="HSS292" s="29"/>
      <c r="HST292" s="29"/>
      <c r="HSU292" s="29"/>
      <c r="HSV292" s="29"/>
      <c r="HSW292" s="29"/>
      <c r="HSX292" s="29"/>
      <c r="HSY292" s="29"/>
      <c r="HSZ292" s="29"/>
      <c r="HTA292" s="29"/>
      <c r="HTB292" s="29"/>
      <c r="HTC292" s="29"/>
      <c r="HTD292" s="29"/>
      <c r="HTE292" s="29"/>
      <c r="HTF292" s="29"/>
      <c r="HTG292" s="29"/>
      <c r="HTH292" s="29"/>
      <c r="HTI292" s="29"/>
      <c r="HTJ292" s="29"/>
      <c r="HTK292" s="29"/>
      <c r="HTL292" s="29"/>
      <c r="HTM292" s="29"/>
      <c r="HTN292" s="29"/>
      <c r="HTO292" s="29"/>
      <c r="HTP292" s="29"/>
      <c r="HTQ292" s="29"/>
      <c r="HTR292" s="29"/>
      <c r="HTS292" s="29"/>
      <c r="HTT292" s="29"/>
      <c r="HTU292" s="29"/>
      <c r="HTV292" s="29"/>
      <c r="HTW292" s="29"/>
      <c r="HTX292" s="29"/>
      <c r="HTY292" s="29"/>
      <c r="HTZ292" s="29"/>
      <c r="HUA292" s="29"/>
      <c r="HUB292" s="29"/>
      <c r="HUC292" s="29"/>
      <c r="HUD292" s="29"/>
      <c r="HUE292" s="29"/>
      <c r="HUF292" s="29"/>
      <c r="HUG292" s="29"/>
      <c r="HUH292" s="29"/>
      <c r="HUI292" s="29"/>
      <c r="HUJ292" s="29"/>
      <c r="HUK292" s="29"/>
      <c r="HUL292" s="29"/>
      <c r="HUM292" s="29"/>
      <c r="HUN292" s="29"/>
      <c r="HUO292" s="29"/>
      <c r="HUP292" s="29"/>
      <c r="HUQ292" s="29"/>
      <c r="HUR292" s="29"/>
      <c r="HUS292" s="29"/>
      <c r="HUT292" s="29"/>
      <c r="HUU292" s="29"/>
      <c r="HUV292" s="29"/>
      <c r="HUW292" s="29"/>
      <c r="HUX292" s="29"/>
      <c r="HUY292" s="29"/>
      <c r="HUZ292" s="29"/>
      <c r="HVA292" s="29"/>
      <c r="HVB292" s="29"/>
      <c r="HVC292" s="29"/>
      <c r="HVD292" s="29"/>
      <c r="HVE292" s="29"/>
      <c r="HVF292" s="29"/>
      <c r="HVG292" s="29"/>
      <c r="HVH292" s="29"/>
      <c r="HVI292" s="29"/>
      <c r="HVJ292" s="29"/>
      <c r="HVK292" s="29"/>
      <c r="HVL292" s="29"/>
      <c r="HVM292" s="29"/>
      <c r="HVN292" s="29"/>
      <c r="HVO292" s="29"/>
      <c r="HVP292" s="29"/>
      <c r="HVQ292" s="29"/>
      <c r="HVR292" s="29"/>
      <c r="HVS292" s="29"/>
      <c r="HVT292" s="29"/>
      <c r="HVU292" s="29"/>
      <c r="HVV292" s="29"/>
      <c r="HVW292" s="29"/>
      <c r="HVX292" s="29"/>
      <c r="HVY292" s="29"/>
      <c r="HVZ292" s="29"/>
      <c r="HWA292" s="29"/>
      <c r="HWB292" s="29"/>
      <c r="HWC292" s="29"/>
      <c r="HWD292" s="29"/>
      <c r="HWE292" s="29"/>
      <c r="HWF292" s="29"/>
      <c r="HWG292" s="29"/>
      <c r="HWH292" s="29"/>
      <c r="HWI292" s="29"/>
      <c r="HWJ292" s="29"/>
      <c r="HWK292" s="29"/>
      <c r="HWL292" s="29"/>
      <c r="HWM292" s="29"/>
      <c r="HWN292" s="29"/>
      <c r="HWO292" s="29"/>
      <c r="HWP292" s="29"/>
      <c r="HWQ292" s="29"/>
      <c r="HWR292" s="29"/>
      <c r="HWS292" s="29"/>
      <c r="HWT292" s="29"/>
      <c r="HWU292" s="29"/>
      <c r="HWV292" s="29"/>
      <c r="HWW292" s="29"/>
      <c r="HWX292" s="29"/>
      <c r="HWY292" s="29"/>
      <c r="HWZ292" s="29"/>
      <c r="HXA292" s="29"/>
      <c r="HXB292" s="29"/>
      <c r="HXC292" s="29"/>
      <c r="HXD292" s="29"/>
      <c r="HXE292" s="29"/>
      <c r="HXF292" s="29"/>
      <c r="HXG292" s="29"/>
      <c r="HXH292" s="29"/>
      <c r="HXI292" s="29"/>
      <c r="HXJ292" s="29"/>
      <c r="HXK292" s="29"/>
      <c r="HXL292" s="29"/>
      <c r="HXM292" s="29"/>
      <c r="HXN292" s="29"/>
      <c r="HXO292" s="29"/>
      <c r="HXP292" s="29"/>
      <c r="HXQ292" s="29"/>
      <c r="HXR292" s="29"/>
      <c r="HXS292" s="29"/>
      <c r="HXT292" s="29"/>
      <c r="HXU292" s="29"/>
      <c r="HXV292" s="29"/>
      <c r="HXW292" s="29"/>
      <c r="HXX292" s="29"/>
      <c r="HXY292" s="29"/>
      <c r="HXZ292" s="29"/>
      <c r="HYA292" s="29"/>
      <c r="HYB292" s="29"/>
      <c r="HYC292" s="29"/>
      <c r="HYD292" s="29"/>
      <c r="HYE292" s="29"/>
      <c r="HYF292" s="29"/>
      <c r="HYG292" s="29"/>
      <c r="HYH292" s="29"/>
      <c r="HYI292" s="29"/>
      <c r="HYJ292" s="29"/>
      <c r="HYK292" s="29"/>
      <c r="HYL292" s="29"/>
      <c r="HYM292" s="29"/>
      <c r="HYN292" s="29"/>
      <c r="HYO292" s="29"/>
      <c r="HYP292" s="29"/>
      <c r="HYQ292" s="29"/>
      <c r="HYR292" s="29"/>
      <c r="HYS292" s="29"/>
      <c r="HYT292" s="29"/>
      <c r="HYU292" s="29"/>
      <c r="HYV292" s="29"/>
      <c r="HYW292" s="29"/>
      <c r="HYX292" s="29"/>
      <c r="HYY292" s="29"/>
      <c r="HYZ292" s="29"/>
      <c r="HZA292" s="29"/>
      <c r="HZB292" s="29"/>
      <c r="HZC292" s="29"/>
      <c r="HZD292" s="29"/>
      <c r="HZE292" s="29"/>
      <c r="HZF292" s="29"/>
      <c r="HZG292" s="29"/>
      <c r="HZH292" s="29"/>
      <c r="HZI292" s="29"/>
      <c r="HZJ292" s="29"/>
      <c r="HZK292" s="29"/>
      <c r="HZL292" s="29"/>
      <c r="HZM292" s="29"/>
      <c r="HZN292" s="29"/>
      <c r="HZO292" s="29"/>
      <c r="HZP292" s="29"/>
      <c r="HZQ292" s="29"/>
      <c r="HZR292" s="29"/>
      <c r="HZS292" s="29"/>
      <c r="HZT292" s="29"/>
      <c r="HZU292" s="29"/>
      <c r="HZV292" s="29"/>
      <c r="HZW292" s="29"/>
      <c r="HZX292" s="29"/>
      <c r="HZY292" s="29"/>
      <c r="HZZ292" s="29"/>
      <c r="IAA292" s="29"/>
      <c r="IAB292" s="29"/>
      <c r="IAC292" s="29"/>
      <c r="IAD292" s="29"/>
      <c r="IAE292" s="29"/>
      <c r="IAF292" s="29"/>
      <c r="IAG292" s="29"/>
      <c r="IAH292" s="29"/>
      <c r="IAI292" s="29"/>
      <c r="IAJ292" s="29"/>
      <c r="IAK292" s="29"/>
      <c r="IAL292" s="29"/>
      <c r="IAM292" s="29"/>
      <c r="IAN292" s="29"/>
      <c r="IAO292" s="29"/>
      <c r="IAP292" s="29"/>
      <c r="IAQ292" s="29"/>
      <c r="IAR292" s="29"/>
      <c r="IAS292" s="29"/>
      <c r="IAT292" s="29"/>
      <c r="IAU292" s="29"/>
      <c r="IAV292" s="29"/>
      <c r="IAW292" s="29"/>
      <c r="IAX292" s="29"/>
      <c r="IAY292" s="29"/>
      <c r="IAZ292" s="29"/>
      <c r="IBA292" s="29"/>
      <c r="IBB292" s="29"/>
      <c r="IBC292" s="29"/>
      <c r="IBD292" s="29"/>
      <c r="IBE292" s="29"/>
      <c r="IBF292" s="29"/>
      <c r="IBG292" s="29"/>
      <c r="IBH292" s="29"/>
      <c r="IBI292" s="29"/>
      <c r="IBJ292" s="29"/>
      <c r="IBK292" s="29"/>
      <c r="IBL292" s="29"/>
      <c r="IBM292" s="29"/>
      <c r="IBN292" s="29"/>
      <c r="IBO292" s="29"/>
      <c r="IBP292" s="29"/>
      <c r="IBQ292" s="29"/>
      <c r="IBR292" s="29"/>
      <c r="IBS292" s="29"/>
      <c r="IBT292" s="29"/>
      <c r="IBU292" s="29"/>
      <c r="IBV292" s="29"/>
      <c r="IBW292" s="29"/>
      <c r="IBX292" s="29"/>
      <c r="IBY292" s="29"/>
      <c r="IBZ292" s="29"/>
      <c r="ICA292" s="29"/>
      <c r="ICB292" s="29"/>
      <c r="ICC292" s="29"/>
      <c r="ICD292" s="29"/>
      <c r="ICE292" s="29"/>
      <c r="ICF292" s="29"/>
      <c r="ICG292" s="29"/>
      <c r="ICH292" s="29"/>
      <c r="ICI292" s="29"/>
      <c r="ICJ292" s="29"/>
      <c r="ICK292" s="29"/>
      <c r="ICL292" s="29"/>
      <c r="ICM292" s="29"/>
      <c r="ICN292" s="29"/>
      <c r="ICO292" s="29"/>
      <c r="ICP292" s="29"/>
      <c r="ICQ292" s="29"/>
      <c r="ICR292" s="29"/>
      <c r="ICS292" s="29"/>
      <c r="ICT292" s="29"/>
      <c r="ICU292" s="29"/>
      <c r="ICV292" s="29"/>
      <c r="ICW292" s="29"/>
      <c r="ICX292" s="29"/>
      <c r="ICY292" s="29"/>
      <c r="ICZ292" s="29"/>
      <c r="IDA292" s="29"/>
      <c r="IDB292" s="29"/>
      <c r="IDC292" s="29"/>
      <c r="IDD292" s="29"/>
      <c r="IDE292" s="29"/>
      <c r="IDF292" s="29"/>
      <c r="IDG292" s="29"/>
      <c r="IDH292" s="29"/>
      <c r="IDI292" s="29"/>
      <c r="IDJ292" s="29"/>
      <c r="IDK292" s="29"/>
      <c r="IDL292" s="29"/>
      <c r="IDM292" s="29"/>
      <c r="IDN292" s="29"/>
      <c r="IDO292" s="29"/>
      <c r="IDP292" s="29"/>
      <c r="IDQ292" s="29"/>
      <c r="IDR292" s="29"/>
      <c r="IDS292" s="29"/>
      <c r="IDT292" s="29"/>
      <c r="IDU292" s="29"/>
      <c r="IDV292" s="29"/>
      <c r="IDW292" s="29"/>
      <c r="IDX292" s="29"/>
      <c r="IDY292" s="29"/>
      <c r="IDZ292" s="29"/>
      <c r="IEA292" s="29"/>
      <c r="IEB292" s="29"/>
      <c r="IEC292" s="29"/>
      <c r="IED292" s="29"/>
      <c r="IEE292" s="29"/>
      <c r="IEF292" s="29"/>
      <c r="IEG292" s="29"/>
      <c r="IEH292" s="29"/>
      <c r="IEI292" s="29"/>
      <c r="IEJ292" s="29"/>
      <c r="IEK292" s="29"/>
      <c r="IEL292" s="29"/>
      <c r="IEM292" s="29"/>
      <c r="IEN292" s="29"/>
      <c r="IEO292" s="29"/>
      <c r="IEP292" s="29"/>
      <c r="IEQ292" s="29"/>
      <c r="IER292" s="29"/>
      <c r="IES292" s="29"/>
      <c r="IET292" s="29"/>
      <c r="IEU292" s="29"/>
      <c r="IEV292" s="29"/>
      <c r="IEW292" s="29"/>
      <c r="IEX292" s="29"/>
      <c r="IEY292" s="29"/>
      <c r="IEZ292" s="29"/>
      <c r="IFA292" s="29"/>
      <c r="IFB292" s="29"/>
      <c r="IFC292" s="29"/>
      <c r="IFD292" s="29"/>
      <c r="IFE292" s="29"/>
      <c r="IFF292" s="29"/>
      <c r="IFG292" s="29"/>
      <c r="IFH292" s="29"/>
      <c r="IFI292" s="29"/>
      <c r="IFJ292" s="29"/>
      <c r="IFK292" s="29"/>
      <c r="IFL292" s="29"/>
      <c r="IFM292" s="29"/>
      <c r="IFN292" s="29"/>
      <c r="IFO292" s="29"/>
      <c r="IFP292" s="29"/>
      <c r="IFQ292" s="29"/>
      <c r="IFR292" s="29"/>
      <c r="IFS292" s="29"/>
      <c r="IFT292" s="29"/>
      <c r="IFU292" s="29"/>
      <c r="IFV292" s="29"/>
      <c r="IFW292" s="29"/>
      <c r="IFX292" s="29"/>
      <c r="IFY292" s="29"/>
      <c r="IFZ292" s="29"/>
      <c r="IGA292" s="29"/>
      <c r="IGB292" s="29"/>
      <c r="IGC292" s="29"/>
      <c r="IGD292" s="29"/>
      <c r="IGE292" s="29"/>
      <c r="IGF292" s="29"/>
      <c r="IGG292" s="29"/>
      <c r="IGH292" s="29"/>
      <c r="IGI292" s="29"/>
      <c r="IGJ292" s="29"/>
      <c r="IGK292" s="29"/>
      <c r="IGL292" s="29"/>
      <c r="IGM292" s="29"/>
      <c r="IGN292" s="29"/>
      <c r="IGO292" s="29"/>
      <c r="IGP292" s="29"/>
      <c r="IGQ292" s="29"/>
      <c r="IGR292" s="29"/>
      <c r="IGS292" s="29"/>
      <c r="IGT292" s="29"/>
      <c r="IGU292" s="29"/>
      <c r="IGV292" s="29"/>
      <c r="IGW292" s="29"/>
      <c r="IGX292" s="29"/>
      <c r="IGY292" s="29"/>
      <c r="IGZ292" s="29"/>
      <c r="IHA292" s="29"/>
      <c r="IHB292" s="29"/>
      <c r="IHC292" s="29"/>
      <c r="IHD292" s="29"/>
      <c r="IHE292" s="29"/>
      <c r="IHF292" s="29"/>
      <c r="IHG292" s="29"/>
      <c r="IHH292" s="29"/>
      <c r="IHI292" s="29"/>
      <c r="IHJ292" s="29"/>
      <c r="IHK292" s="29"/>
      <c r="IHL292" s="29"/>
      <c r="IHM292" s="29"/>
      <c r="IHN292" s="29"/>
      <c r="IHO292" s="29"/>
      <c r="IHP292" s="29"/>
      <c r="IHQ292" s="29"/>
      <c r="IHR292" s="29"/>
      <c r="IHS292" s="29"/>
      <c r="IHT292" s="29"/>
      <c r="IHU292" s="29"/>
      <c r="IHV292" s="29"/>
      <c r="IHW292" s="29"/>
      <c r="IHX292" s="29"/>
      <c r="IHY292" s="29"/>
      <c r="IHZ292" s="29"/>
      <c r="IIA292" s="29"/>
      <c r="IIB292" s="29"/>
      <c r="IIC292" s="29"/>
      <c r="IID292" s="29"/>
      <c r="IIE292" s="29"/>
      <c r="IIF292" s="29"/>
      <c r="IIG292" s="29"/>
      <c r="IIH292" s="29"/>
      <c r="III292" s="29"/>
      <c r="IIJ292" s="29"/>
      <c r="IIK292" s="29"/>
      <c r="IIL292" s="29"/>
      <c r="IIM292" s="29"/>
      <c r="IIN292" s="29"/>
      <c r="IIO292" s="29"/>
      <c r="IIP292" s="29"/>
      <c r="IIQ292" s="29"/>
      <c r="IIR292" s="29"/>
      <c r="IIS292" s="29"/>
      <c r="IIT292" s="29"/>
      <c r="IIU292" s="29"/>
      <c r="IIV292" s="29"/>
      <c r="IIW292" s="29"/>
      <c r="IIX292" s="29"/>
      <c r="IIY292" s="29"/>
      <c r="IIZ292" s="29"/>
      <c r="IJA292" s="29"/>
      <c r="IJB292" s="29"/>
      <c r="IJC292" s="29"/>
      <c r="IJD292" s="29"/>
      <c r="IJE292" s="29"/>
      <c r="IJF292" s="29"/>
      <c r="IJG292" s="29"/>
      <c r="IJH292" s="29"/>
      <c r="IJI292" s="29"/>
      <c r="IJJ292" s="29"/>
      <c r="IJK292" s="29"/>
      <c r="IJL292" s="29"/>
      <c r="IJM292" s="29"/>
      <c r="IJN292" s="29"/>
      <c r="IJO292" s="29"/>
      <c r="IJP292" s="29"/>
      <c r="IJQ292" s="29"/>
      <c r="IJR292" s="29"/>
      <c r="IJS292" s="29"/>
      <c r="IJT292" s="29"/>
      <c r="IJU292" s="29"/>
      <c r="IJV292" s="29"/>
      <c r="IJW292" s="29"/>
      <c r="IJX292" s="29"/>
      <c r="IJY292" s="29"/>
      <c r="IJZ292" s="29"/>
      <c r="IKA292" s="29"/>
      <c r="IKB292" s="29"/>
      <c r="IKC292" s="29"/>
      <c r="IKD292" s="29"/>
      <c r="IKE292" s="29"/>
      <c r="IKF292" s="29"/>
      <c r="IKG292" s="29"/>
      <c r="IKH292" s="29"/>
      <c r="IKI292" s="29"/>
      <c r="IKJ292" s="29"/>
      <c r="IKK292" s="29"/>
      <c r="IKL292" s="29"/>
      <c r="IKM292" s="29"/>
      <c r="IKN292" s="29"/>
      <c r="IKO292" s="29"/>
      <c r="IKP292" s="29"/>
      <c r="IKQ292" s="29"/>
      <c r="IKR292" s="29"/>
      <c r="IKS292" s="29"/>
      <c r="IKT292" s="29"/>
      <c r="IKU292" s="29"/>
      <c r="IKV292" s="29"/>
      <c r="IKW292" s="29"/>
      <c r="IKX292" s="29"/>
      <c r="IKY292" s="29"/>
      <c r="IKZ292" s="29"/>
      <c r="ILA292" s="29"/>
      <c r="ILB292" s="29"/>
      <c r="ILC292" s="29"/>
      <c r="ILD292" s="29"/>
      <c r="ILE292" s="29"/>
      <c r="ILF292" s="29"/>
      <c r="ILG292" s="29"/>
      <c r="ILH292" s="29"/>
      <c r="ILI292" s="29"/>
      <c r="ILJ292" s="29"/>
      <c r="ILK292" s="29"/>
      <c r="ILL292" s="29"/>
      <c r="ILM292" s="29"/>
      <c r="ILN292" s="29"/>
      <c r="ILO292" s="29"/>
      <c r="ILP292" s="29"/>
      <c r="ILQ292" s="29"/>
      <c r="ILR292" s="29"/>
      <c r="ILS292" s="29"/>
      <c r="ILT292" s="29"/>
      <c r="ILU292" s="29"/>
      <c r="ILV292" s="29"/>
      <c r="ILW292" s="29"/>
      <c r="ILX292" s="29"/>
      <c r="ILY292" s="29"/>
      <c r="ILZ292" s="29"/>
      <c r="IMA292" s="29"/>
      <c r="IMB292" s="29"/>
      <c r="IMC292" s="29"/>
      <c r="IMD292" s="29"/>
      <c r="IME292" s="29"/>
      <c r="IMF292" s="29"/>
      <c r="IMG292" s="29"/>
      <c r="IMH292" s="29"/>
      <c r="IMI292" s="29"/>
      <c r="IMJ292" s="29"/>
      <c r="IMK292" s="29"/>
      <c r="IML292" s="29"/>
      <c r="IMM292" s="29"/>
      <c r="IMN292" s="29"/>
      <c r="IMO292" s="29"/>
      <c r="IMP292" s="29"/>
      <c r="IMQ292" s="29"/>
      <c r="IMR292" s="29"/>
      <c r="IMS292" s="29"/>
      <c r="IMT292" s="29"/>
      <c r="IMU292" s="29"/>
      <c r="IMV292" s="29"/>
      <c r="IMW292" s="29"/>
      <c r="IMX292" s="29"/>
      <c r="IMY292" s="29"/>
      <c r="IMZ292" s="29"/>
      <c r="INA292" s="29"/>
      <c r="INB292" s="29"/>
      <c r="INC292" s="29"/>
      <c r="IND292" s="29"/>
      <c r="INE292" s="29"/>
      <c r="INF292" s="29"/>
      <c r="ING292" s="29"/>
      <c r="INH292" s="29"/>
      <c r="INI292" s="29"/>
      <c r="INJ292" s="29"/>
      <c r="INK292" s="29"/>
      <c r="INL292" s="29"/>
      <c r="INM292" s="29"/>
      <c r="INN292" s="29"/>
      <c r="INO292" s="29"/>
      <c r="INP292" s="29"/>
      <c r="INQ292" s="29"/>
      <c r="INR292" s="29"/>
      <c r="INS292" s="29"/>
      <c r="INT292" s="29"/>
      <c r="INU292" s="29"/>
      <c r="INV292" s="29"/>
      <c r="INW292" s="29"/>
      <c r="INX292" s="29"/>
      <c r="INY292" s="29"/>
      <c r="INZ292" s="29"/>
      <c r="IOA292" s="29"/>
      <c r="IOB292" s="29"/>
      <c r="IOC292" s="29"/>
      <c r="IOD292" s="29"/>
      <c r="IOE292" s="29"/>
      <c r="IOF292" s="29"/>
      <c r="IOG292" s="29"/>
      <c r="IOH292" s="29"/>
      <c r="IOI292" s="29"/>
      <c r="IOJ292" s="29"/>
      <c r="IOK292" s="29"/>
      <c r="IOL292" s="29"/>
      <c r="IOM292" s="29"/>
      <c r="ION292" s="29"/>
      <c r="IOO292" s="29"/>
      <c r="IOP292" s="29"/>
      <c r="IOQ292" s="29"/>
      <c r="IOR292" s="29"/>
      <c r="IOS292" s="29"/>
      <c r="IOT292" s="29"/>
      <c r="IOU292" s="29"/>
      <c r="IOV292" s="29"/>
      <c r="IOW292" s="29"/>
      <c r="IOX292" s="29"/>
      <c r="IOY292" s="29"/>
      <c r="IOZ292" s="29"/>
      <c r="IPA292" s="29"/>
      <c r="IPB292" s="29"/>
      <c r="IPC292" s="29"/>
      <c r="IPD292" s="29"/>
      <c r="IPE292" s="29"/>
      <c r="IPF292" s="29"/>
      <c r="IPG292" s="29"/>
      <c r="IPH292" s="29"/>
      <c r="IPI292" s="29"/>
      <c r="IPJ292" s="29"/>
      <c r="IPK292" s="29"/>
      <c r="IPL292" s="29"/>
      <c r="IPM292" s="29"/>
      <c r="IPN292" s="29"/>
      <c r="IPO292" s="29"/>
      <c r="IPP292" s="29"/>
      <c r="IPQ292" s="29"/>
      <c r="IPR292" s="29"/>
      <c r="IPS292" s="29"/>
      <c r="IPT292" s="29"/>
      <c r="IPU292" s="29"/>
      <c r="IPV292" s="29"/>
      <c r="IPW292" s="29"/>
      <c r="IPX292" s="29"/>
      <c r="IPY292" s="29"/>
      <c r="IPZ292" s="29"/>
      <c r="IQA292" s="29"/>
      <c r="IQB292" s="29"/>
      <c r="IQC292" s="29"/>
      <c r="IQD292" s="29"/>
      <c r="IQE292" s="29"/>
      <c r="IQF292" s="29"/>
      <c r="IQG292" s="29"/>
      <c r="IQH292" s="29"/>
      <c r="IQI292" s="29"/>
      <c r="IQJ292" s="29"/>
      <c r="IQK292" s="29"/>
      <c r="IQL292" s="29"/>
      <c r="IQM292" s="29"/>
      <c r="IQN292" s="29"/>
      <c r="IQO292" s="29"/>
      <c r="IQP292" s="29"/>
      <c r="IQQ292" s="29"/>
      <c r="IQR292" s="29"/>
      <c r="IQS292" s="29"/>
      <c r="IQT292" s="29"/>
      <c r="IQU292" s="29"/>
      <c r="IQV292" s="29"/>
      <c r="IQW292" s="29"/>
      <c r="IQX292" s="29"/>
      <c r="IQY292" s="29"/>
      <c r="IQZ292" s="29"/>
      <c r="IRA292" s="29"/>
      <c r="IRB292" s="29"/>
      <c r="IRC292" s="29"/>
      <c r="IRD292" s="29"/>
      <c r="IRE292" s="29"/>
      <c r="IRF292" s="29"/>
      <c r="IRG292" s="29"/>
      <c r="IRH292" s="29"/>
      <c r="IRI292" s="29"/>
      <c r="IRJ292" s="29"/>
      <c r="IRK292" s="29"/>
      <c r="IRL292" s="29"/>
      <c r="IRM292" s="29"/>
      <c r="IRN292" s="29"/>
      <c r="IRO292" s="29"/>
      <c r="IRP292" s="29"/>
      <c r="IRQ292" s="29"/>
      <c r="IRR292" s="29"/>
      <c r="IRS292" s="29"/>
      <c r="IRT292" s="29"/>
      <c r="IRU292" s="29"/>
      <c r="IRV292" s="29"/>
      <c r="IRW292" s="29"/>
      <c r="IRX292" s="29"/>
      <c r="IRY292" s="29"/>
      <c r="IRZ292" s="29"/>
      <c r="ISA292" s="29"/>
      <c r="ISB292" s="29"/>
      <c r="ISC292" s="29"/>
      <c r="ISD292" s="29"/>
      <c r="ISE292" s="29"/>
      <c r="ISF292" s="29"/>
      <c r="ISG292" s="29"/>
      <c r="ISH292" s="29"/>
      <c r="ISI292" s="29"/>
      <c r="ISJ292" s="29"/>
      <c r="ISK292" s="29"/>
      <c r="ISL292" s="29"/>
      <c r="ISM292" s="29"/>
      <c r="ISN292" s="29"/>
      <c r="ISO292" s="29"/>
      <c r="ISP292" s="29"/>
      <c r="ISQ292" s="29"/>
      <c r="ISR292" s="29"/>
      <c r="ISS292" s="29"/>
      <c r="IST292" s="29"/>
      <c r="ISU292" s="29"/>
      <c r="ISV292" s="29"/>
      <c r="ISW292" s="29"/>
      <c r="ISX292" s="29"/>
      <c r="ISY292" s="29"/>
      <c r="ISZ292" s="29"/>
      <c r="ITA292" s="29"/>
      <c r="ITB292" s="29"/>
      <c r="ITC292" s="29"/>
      <c r="ITD292" s="29"/>
      <c r="ITE292" s="29"/>
      <c r="ITF292" s="29"/>
      <c r="ITG292" s="29"/>
      <c r="ITH292" s="29"/>
      <c r="ITI292" s="29"/>
      <c r="ITJ292" s="29"/>
      <c r="ITK292" s="29"/>
      <c r="ITL292" s="29"/>
      <c r="ITM292" s="29"/>
      <c r="ITN292" s="29"/>
      <c r="ITO292" s="29"/>
      <c r="ITP292" s="29"/>
      <c r="ITQ292" s="29"/>
      <c r="ITR292" s="29"/>
      <c r="ITS292" s="29"/>
      <c r="ITT292" s="29"/>
      <c r="ITU292" s="29"/>
      <c r="ITV292" s="29"/>
      <c r="ITW292" s="29"/>
      <c r="ITX292" s="29"/>
      <c r="ITY292" s="29"/>
      <c r="ITZ292" s="29"/>
      <c r="IUA292" s="29"/>
      <c r="IUB292" s="29"/>
      <c r="IUC292" s="29"/>
      <c r="IUD292" s="29"/>
      <c r="IUE292" s="29"/>
      <c r="IUF292" s="29"/>
      <c r="IUG292" s="29"/>
      <c r="IUH292" s="29"/>
      <c r="IUI292" s="29"/>
      <c r="IUJ292" s="29"/>
      <c r="IUK292" s="29"/>
      <c r="IUL292" s="29"/>
      <c r="IUM292" s="29"/>
      <c r="IUN292" s="29"/>
      <c r="IUO292" s="29"/>
      <c r="IUP292" s="29"/>
      <c r="IUQ292" s="29"/>
      <c r="IUR292" s="29"/>
      <c r="IUS292" s="29"/>
      <c r="IUT292" s="29"/>
      <c r="IUU292" s="29"/>
      <c r="IUV292" s="29"/>
      <c r="IUW292" s="29"/>
      <c r="IUX292" s="29"/>
      <c r="IUY292" s="29"/>
      <c r="IUZ292" s="29"/>
      <c r="IVA292" s="29"/>
      <c r="IVB292" s="29"/>
      <c r="IVC292" s="29"/>
      <c r="IVD292" s="29"/>
      <c r="IVE292" s="29"/>
      <c r="IVF292" s="29"/>
      <c r="IVG292" s="29"/>
      <c r="IVH292" s="29"/>
      <c r="IVI292" s="29"/>
      <c r="IVJ292" s="29"/>
      <c r="IVK292" s="29"/>
      <c r="IVL292" s="29"/>
      <c r="IVM292" s="29"/>
      <c r="IVN292" s="29"/>
      <c r="IVO292" s="29"/>
      <c r="IVP292" s="29"/>
      <c r="IVQ292" s="29"/>
      <c r="IVR292" s="29"/>
      <c r="IVS292" s="29"/>
      <c r="IVT292" s="29"/>
      <c r="IVU292" s="29"/>
      <c r="IVV292" s="29"/>
      <c r="IVW292" s="29"/>
      <c r="IVX292" s="29"/>
      <c r="IVY292" s="29"/>
      <c r="IVZ292" s="29"/>
      <c r="IWA292" s="29"/>
      <c r="IWB292" s="29"/>
      <c r="IWC292" s="29"/>
      <c r="IWD292" s="29"/>
      <c r="IWE292" s="29"/>
      <c r="IWF292" s="29"/>
      <c r="IWG292" s="29"/>
      <c r="IWH292" s="29"/>
      <c r="IWI292" s="29"/>
      <c r="IWJ292" s="29"/>
      <c r="IWK292" s="29"/>
      <c r="IWL292" s="29"/>
      <c r="IWM292" s="29"/>
      <c r="IWN292" s="29"/>
      <c r="IWO292" s="29"/>
      <c r="IWP292" s="29"/>
      <c r="IWQ292" s="29"/>
      <c r="IWR292" s="29"/>
      <c r="IWS292" s="29"/>
      <c r="IWT292" s="29"/>
      <c r="IWU292" s="29"/>
      <c r="IWV292" s="29"/>
      <c r="IWW292" s="29"/>
      <c r="IWX292" s="29"/>
      <c r="IWY292" s="29"/>
      <c r="IWZ292" s="29"/>
      <c r="IXA292" s="29"/>
      <c r="IXB292" s="29"/>
      <c r="IXC292" s="29"/>
      <c r="IXD292" s="29"/>
      <c r="IXE292" s="29"/>
      <c r="IXF292" s="29"/>
      <c r="IXG292" s="29"/>
      <c r="IXH292" s="29"/>
      <c r="IXI292" s="29"/>
      <c r="IXJ292" s="29"/>
      <c r="IXK292" s="29"/>
      <c r="IXL292" s="29"/>
      <c r="IXM292" s="29"/>
      <c r="IXN292" s="29"/>
      <c r="IXO292" s="29"/>
      <c r="IXP292" s="29"/>
      <c r="IXQ292" s="29"/>
      <c r="IXR292" s="29"/>
      <c r="IXS292" s="29"/>
      <c r="IXT292" s="29"/>
      <c r="IXU292" s="29"/>
      <c r="IXV292" s="29"/>
      <c r="IXW292" s="29"/>
      <c r="IXX292" s="29"/>
      <c r="IXY292" s="29"/>
      <c r="IXZ292" s="29"/>
      <c r="IYA292" s="29"/>
      <c r="IYB292" s="29"/>
      <c r="IYC292" s="29"/>
      <c r="IYD292" s="29"/>
      <c r="IYE292" s="29"/>
      <c r="IYF292" s="29"/>
      <c r="IYG292" s="29"/>
      <c r="IYH292" s="29"/>
      <c r="IYI292" s="29"/>
      <c r="IYJ292" s="29"/>
      <c r="IYK292" s="29"/>
      <c r="IYL292" s="29"/>
      <c r="IYM292" s="29"/>
      <c r="IYN292" s="29"/>
      <c r="IYO292" s="29"/>
      <c r="IYP292" s="29"/>
      <c r="IYQ292" s="29"/>
      <c r="IYR292" s="29"/>
      <c r="IYS292" s="29"/>
      <c r="IYT292" s="29"/>
      <c r="IYU292" s="29"/>
      <c r="IYV292" s="29"/>
      <c r="IYW292" s="29"/>
      <c r="IYX292" s="29"/>
      <c r="IYY292" s="29"/>
      <c r="IYZ292" s="29"/>
      <c r="IZA292" s="29"/>
      <c r="IZB292" s="29"/>
      <c r="IZC292" s="29"/>
      <c r="IZD292" s="29"/>
      <c r="IZE292" s="29"/>
      <c r="IZF292" s="29"/>
      <c r="IZG292" s="29"/>
      <c r="IZH292" s="29"/>
      <c r="IZI292" s="29"/>
      <c r="IZJ292" s="29"/>
      <c r="IZK292" s="29"/>
      <c r="IZL292" s="29"/>
      <c r="IZM292" s="29"/>
      <c r="IZN292" s="29"/>
      <c r="IZO292" s="29"/>
      <c r="IZP292" s="29"/>
      <c r="IZQ292" s="29"/>
      <c r="IZR292" s="29"/>
      <c r="IZS292" s="29"/>
      <c r="IZT292" s="29"/>
      <c r="IZU292" s="29"/>
      <c r="IZV292" s="29"/>
      <c r="IZW292" s="29"/>
      <c r="IZX292" s="29"/>
      <c r="IZY292" s="29"/>
      <c r="IZZ292" s="29"/>
      <c r="JAA292" s="29"/>
      <c r="JAB292" s="29"/>
      <c r="JAC292" s="29"/>
      <c r="JAD292" s="29"/>
      <c r="JAE292" s="29"/>
      <c r="JAF292" s="29"/>
      <c r="JAG292" s="29"/>
      <c r="JAH292" s="29"/>
      <c r="JAI292" s="29"/>
      <c r="JAJ292" s="29"/>
      <c r="JAK292" s="29"/>
      <c r="JAL292" s="29"/>
      <c r="JAM292" s="29"/>
      <c r="JAN292" s="29"/>
      <c r="JAO292" s="29"/>
      <c r="JAP292" s="29"/>
      <c r="JAQ292" s="29"/>
      <c r="JAR292" s="29"/>
      <c r="JAS292" s="29"/>
      <c r="JAT292" s="29"/>
      <c r="JAU292" s="29"/>
      <c r="JAV292" s="29"/>
      <c r="JAW292" s="29"/>
      <c r="JAX292" s="29"/>
      <c r="JAY292" s="29"/>
      <c r="JAZ292" s="29"/>
      <c r="JBA292" s="29"/>
      <c r="JBB292" s="29"/>
      <c r="JBC292" s="29"/>
      <c r="JBD292" s="29"/>
      <c r="JBE292" s="29"/>
      <c r="JBF292" s="29"/>
      <c r="JBG292" s="29"/>
      <c r="JBH292" s="29"/>
      <c r="JBI292" s="29"/>
      <c r="JBJ292" s="29"/>
      <c r="JBK292" s="29"/>
      <c r="JBL292" s="29"/>
      <c r="JBM292" s="29"/>
      <c r="JBN292" s="29"/>
      <c r="JBO292" s="29"/>
      <c r="JBP292" s="29"/>
      <c r="JBQ292" s="29"/>
      <c r="JBR292" s="29"/>
      <c r="JBS292" s="29"/>
      <c r="JBT292" s="29"/>
      <c r="JBU292" s="29"/>
      <c r="JBV292" s="29"/>
      <c r="JBW292" s="29"/>
      <c r="JBX292" s="29"/>
      <c r="JBY292" s="29"/>
      <c r="JBZ292" s="29"/>
      <c r="JCA292" s="29"/>
      <c r="JCB292" s="29"/>
      <c r="JCC292" s="29"/>
      <c r="JCD292" s="29"/>
      <c r="JCE292" s="29"/>
      <c r="JCF292" s="29"/>
      <c r="JCG292" s="29"/>
      <c r="JCH292" s="29"/>
      <c r="JCI292" s="29"/>
      <c r="JCJ292" s="29"/>
      <c r="JCK292" s="29"/>
      <c r="JCL292" s="29"/>
      <c r="JCM292" s="29"/>
      <c r="JCN292" s="29"/>
      <c r="JCO292" s="29"/>
      <c r="JCP292" s="29"/>
      <c r="JCQ292" s="29"/>
      <c r="JCR292" s="29"/>
      <c r="JCS292" s="29"/>
      <c r="JCT292" s="29"/>
      <c r="JCU292" s="29"/>
      <c r="JCV292" s="29"/>
      <c r="JCW292" s="29"/>
      <c r="JCX292" s="29"/>
      <c r="JCY292" s="29"/>
      <c r="JCZ292" s="29"/>
      <c r="JDA292" s="29"/>
      <c r="JDB292" s="29"/>
      <c r="JDC292" s="29"/>
      <c r="JDD292" s="29"/>
      <c r="JDE292" s="29"/>
      <c r="JDF292" s="29"/>
      <c r="JDG292" s="29"/>
      <c r="JDH292" s="29"/>
      <c r="JDI292" s="29"/>
      <c r="JDJ292" s="29"/>
      <c r="JDK292" s="29"/>
      <c r="JDL292" s="29"/>
      <c r="JDM292" s="29"/>
      <c r="JDN292" s="29"/>
      <c r="JDO292" s="29"/>
      <c r="JDP292" s="29"/>
      <c r="JDQ292" s="29"/>
      <c r="JDR292" s="29"/>
      <c r="JDS292" s="29"/>
      <c r="JDT292" s="29"/>
      <c r="JDU292" s="29"/>
      <c r="JDV292" s="29"/>
      <c r="JDW292" s="29"/>
      <c r="JDX292" s="29"/>
      <c r="JDY292" s="29"/>
      <c r="JDZ292" s="29"/>
      <c r="JEA292" s="29"/>
      <c r="JEB292" s="29"/>
      <c r="JEC292" s="29"/>
      <c r="JED292" s="29"/>
      <c r="JEE292" s="29"/>
      <c r="JEF292" s="29"/>
      <c r="JEG292" s="29"/>
      <c r="JEH292" s="29"/>
      <c r="JEI292" s="29"/>
      <c r="JEJ292" s="29"/>
      <c r="JEK292" s="29"/>
      <c r="JEL292" s="29"/>
      <c r="JEM292" s="29"/>
      <c r="JEN292" s="29"/>
      <c r="JEO292" s="29"/>
      <c r="JEP292" s="29"/>
      <c r="JEQ292" s="29"/>
      <c r="JER292" s="29"/>
      <c r="JES292" s="29"/>
      <c r="JET292" s="29"/>
      <c r="JEU292" s="29"/>
      <c r="JEV292" s="29"/>
      <c r="JEW292" s="29"/>
      <c r="JEX292" s="29"/>
      <c r="JEY292" s="29"/>
      <c r="JEZ292" s="29"/>
      <c r="JFA292" s="29"/>
      <c r="JFB292" s="29"/>
      <c r="JFC292" s="29"/>
      <c r="JFD292" s="29"/>
      <c r="JFE292" s="29"/>
      <c r="JFF292" s="29"/>
      <c r="JFG292" s="29"/>
      <c r="JFH292" s="29"/>
      <c r="JFI292" s="29"/>
      <c r="JFJ292" s="29"/>
      <c r="JFK292" s="29"/>
      <c r="JFL292" s="29"/>
      <c r="JFM292" s="29"/>
      <c r="JFN292" s="29"/>
      <c r="JFO292" s="29"/>
      <c r="JFP292" s="29"/>
      <c r="JFQ292" s="29"/>
      <c r="JFR292" s="29"/>
      <c r="JFS292" s="29"/>
      <c r="JFT292" s="29"/>
      <c r="JFU292" s="29"/>
      <c r="JFV292" s="29"/>
      <c r="JFW292" s="29"/>
      <c r="JFX292" s="29"/>
      <c r="JFY292" s="29"/>
      <c r="JFZ292" s="29"/>
      <c r="JGA292" s="29"/>
      <c r="JGB292" s="29"/>
      <c r="JGC292" s="29"/>
      <c r="JGD292" s="29"/>
      <c r="JGE292" s="29"/>
      <c r="JGF292" s="29"/>
      <c r="JGG292" s="29"/>
      <c r="JGH292" s="29"/>
      <c r="JGI292" s="29"/>
      <c r="JGJ292" s="29"/>
      <c r="JGK292" s="29"/>
      <c r="JGL292" s="29"/>
      <c r="JGM292" s="29"/>
      <c r="JGN292" s="29"/>
      <c r="JGO292" s="29"/>
      <c r="JGP292" s="29"/>
      <c r="JGQ292" s="29"/>
      <c r="JGR292" s="29"/>
      <c r="JGS292" s="29"/>
      <c r="JGT292" s="29"/>
      <c r="JGU292" s="29"/>
      <c r="JGV292" s="29"/>
      <c r="JGW292" s="29"/>
      <c r="JGX292" s="29"/>
      <c r="JGY292" s="29"/>
      <c r="JGZ292" s="29"/>
      <c r="JHA292" s="29"/>
      <c r="JHB292" s="29"/>
      <c r="JHC292" s="29"/>
      <c r="JHD292" s="29"/>
      <c r="JHE292" s="29"/>
      <c r="JHF292" s="29"/>
      <c r="JHG292" s="29"/>
      <c r="JHH292" s="29"/>
      <c r="JHI292" s="29"/>
      <c r="JHJ292" s="29"/>
      <c r="JHK292" s="29"/>
      <c r="JHL292" s="29"/>
      <c r="JHM292" s="29"/>
      <c r="JHN292" s="29"/>
      <c r="JHO292" s="29"/>
      <c r="JHP292" s="29"/>
      <c r="JHQ292" s="29"/>
      <c r="JHR292" s="29"/>
      <c r="JHS292" s="29"/>
      <c r="JHT292" s="29"/>
      <c r="JHU292" s="29"/>
      <c r="JHV292" s="29"/>
      <c r="JHW292" s="29"/>
      <c r="JHX292" s="29"/>
      <c r="JHY292" s="29"/>
      <c r="JHZ292" s="29"/>
      <c r="JIA292" s="29"/>
      <c r="JIB292" s="29"/>
      <c r="JIC292" s="29"/>
      <c r="JID292" s="29"/>
      <c r="JIE292" s="29"/>
      <c r="JIF292" s="29"/>
      <c r="JIG292" s="29"/>
      <c r="JIH292" s="29"/>
      <c r="JII292" s="29"/>
      <c r="JIJ292" s="29"/>
      <c r="JIK292" s="29"/>
      <c r="JIL292" s="29"/>
      <c r="JIM292" s="29"/>
      <c r="JIN292" s="29"/>
      <c r="JIO292" s="29"/>
      <c r="JIP292" s="29"/>
      <c r="JIQ292" s="29"/>
      <c r="JIR292" s="29"/>
      <c r="JIS292" s="29"/>
      <c r="JIT292" s="29"/>
      <c r="JIU292" s="29"/>
      <c r="JIV292" s="29"/>
      <c r="JIW292" s="29"/>
      <c r="JIX292" s="29"/>
      <c r="JIY292" s="29"/>
      <c r="JIZ292" s="29"/>
      <c r="JJA292" s="29"/>
      <c r="JJB292" s="29"/>
      <c r="JJC292" s="29"/>
      <c r="JJD292" s="29"/>
      <c r="JJE292" s="29"/>
      <c r="JJF292" s="29"/>
      <c r="JJG292" s="29"/>
      <c r="JJH292" s="29"/>
      <c r="JJI292" s="29"/>
      <c r="JJJ292" s="29"/>
      <c r="JJK292" s="29"/>
      <c r="JJL292" s="29"/>
      <c r="JJM292" s="29"/>
      <c r="JJN292" s="29"/>
      <c r="JJO292" s="29"/>
      <c r="JJP292" s="29"/>
      <c r="JJQ292" s="29"/>
      <c r="JJR292" s="29"/>
      <c r="JJS292" s="29"/>
      <c r="JJT292" s="29"/>
      <c r="JJU292" s="29"/>
      <c r="JJV292" s="29"/>
      <c r="JJW292" s="29"/>
      <c r="JJX292" s="29"/>
      <c r="JJY292" s="29"/>
      <c r="JJZ292" s="29"/>
      <c r="JKA292" s="29"/>
      <c r="JKB292" s="29"/>
      <c r="JKC292" s="29"/>
      <c r="JKD292" s="29"/>
      <c r="JKE292" s="29"/>
      <c r="JKF292" s="29"/>
      <c r="JKG292" s="29"/>
      <c r="JKH292" s="29"/>
      <c r="JKI292" s="29"/>
      <c r="JKJ292" s="29"/>
      <c r="JKK292" s="29"/>
      <c r="JKL292" s="29"/>
      <c r="JKM292" s="29"/>
      <c r="JKN292" s="29"/>
      <c r="JKO292" s="29"/>
      <c r="JKP292" s="29"/>
      <c r="JKQ292" s="29"/>
      <c r="JKR292" s="29"/>
      <c r="JKS292" s="29"/>
      <c r="JKT292" s="29"/>
      <c r="JKU292" s="29"/>
      <c r="JKV292" s="29"/>
      <c r="JKW292" s="29"/>
      <c r="JKX292" s="29"/>
      <c r="JKY292" s="29"/>
      <c r="JKZ292" s="29"/>
      <c r="JLA292" s="29"/>
      <c r="JLB292" s="29"/>
      <c r="JLC292" s="29"/>
      <c r="JLD292" s="29"/>
      <c r="JLE292" s="29"/>
      <c r="JLF292" s="29"/>
      <c r="JLG292" s="29"/>
      <c r="JLH292" s="29"/>
      <c r="JLI292" s="29"/>
      <c r="JLJ292" s="29"/>
      <c r="JLK292" s="29"/>
      <c r="JLL292" s="29"/>
      <c r="JLM292" s="29"/>
      <c r="JLN292" s="29"/>
      <c r="JLO292" s="29"/>
      <c r="JLP292" s="29"/>
      <c r="JLQ292" s="29"/>
      <c r="JLR292" s="29"/>
      <c r="JLS292" s="29"/>
      <c r="JLT292" s="29"/>
      <c r="JLU292" s="29"/>
      <c r="JLV292" s="29"/>
      <c r="JLW292" s="29"/>
      <c r="JLX292" s="29"/>
      <c r="JLY292" s="29"/>
      <c r="JLZ292" s="29"/>
      <c r="JMA292" s="29"/>
      <c r="JMB292" s="29"/>
      <c r="JMC292" s="29"/>
      <c r="JMD292" s="29"/>
      <c r="JME292" s="29"/>
      <c r="JMF292" s="29"/>
      <c r="JMG292" s="29"/>
      <c r="JMH292" s="29"/>
      <c r="JMI292" s="29"/>
      <c r="JMJ292" s="29"/>
      <c r="JMK292" s="29"/>
      <c r="JML292" s="29"/>
      <c r="JMM292" s="29"/>
      <c r="JMN292" s="29"/>
      <c r="JMO292" s="29"/>
      <c r="JMP292" s="29"/>
      <c r="JMQ292" s="29"/>
      <c r="JMR292" s="29"/>
      <c r="JMS292" s="29"/>
      <c r="JMT292" s="29"/>
      <c r="JMU292" s="29"/>
      <c r="JMV292" s="29"/>
      <c r="JMW292" s="29"/>
      <c r="JMX292" s="29"/>
      <c r="JMY292" s="29"/>
      <c r="JMZ292" s="29"/>
      <c r="JNA292" s="29"/>
      <c r="JNB292" s="29"/>
      <c r="JNC292" s="29"/>
      <c r="JND292" s="29"/>
      <c r="JNE292" s="29"/>
      <c r="JNF292" s="29"/>
      <c r="JNG292" s="29"/>
      <c r="JNH292" s="29"/>
      <c r="JNI292" s="29"/>
      <c r="JNJ292" s="29"/>
      <c r="JNK292" s="29"/>
      <c r="JNL292" s="29"/>
      <c r="JNM292" s="29"/>
      <c r="JNN292" s="29"/>
      <c r="JNO292" s="29"/>
      <c r="JNP292" s="29"/>
      <c r="JNQ292" s="29"/>
      <c r="JNR292" s="29"/>
      <c r="JNS292" s="29"/>
      <c r="JNT292" s="29"/>
      <c r="JNU292" s="29"/>
      <c r="JNV292" s="29"/>
      <c r="JNW292" s="29"/>
      <c r="JNX292" s="29"/>
      <c r="JNY292" s="29"/>
      <c r="JNZ292" s="29"/>
      <c r="JOA292" s="29"/>
      <c r="JOB292" s="29"/>
      <c r="JOC292" s="29"/>
      <c r="JOD292" s="29"/>
      <c r="JOE292" s="29"/>
      <c r="JOF292" s="29"/>
      <c r="JOG292" s="29"/>
      <c r="JOH292" s="29"/>
      <c r="JOI292" s="29"/>
      <c r="JOJ292" s="29"/>
      <c r="JOK292" s="29"/>
      <c r="JOL292" s="29"/>
      <c r="JOM292" s="29"/>
      <c r="JON292" s="29"/>
      <c r="JOO292" s="29"/>
      <c r="JOP292" s="29"/>
      <c r="JOQ292" s="29"/>
      <c r="JOR292" s="29"/>
      <c r="JOS292" s="29"/>
      <c r="JOT292" s="29"/>
      <c r="JOU292" s="29"/>
      <c r="JOV292" s="29"/>
      <c r="JOW292" s="29"/>
      <c r="JOX292" s="29"/>
      <c r="JOY292" s="29"/>
      <c r="JOZ292" s="29"/>
      <c r="JPA292" s="29"/>
      <c r="JPB292" s="29"/>
      <c r="JPC292" s="29"/>
      <c r="JPD292" s="29"/>
      <c r="JPE292" s="29"/>
      <c r="JPF292" s="29"/>
      <c r="JPG292" s="29"/>
      <c r="JPH292" s="29"/>
      <c r="JPI292" s="29"/>
      <c r="JPJ292" s="29"/>
      <c r="JPK292" s="29"/>
      <c r="JPL292" s="29"/>
      <c r="JPM292" s="29"/>
      <c r="JPN292" s="29"/>
      <c r="JPO292" s="29"/>
      <c r="JPP292" s="29"/>
      <c r="JPQ292" s="29"/>
      <c r="JPR292" s="29"/>
      <c r="JPS292" s="29"/>
      <c r="JPT292" s="29"/>
      <c r="JPU292" s="29"/>
      <c r="JPV292" s="29"/>
      <c r="JPW292" s="29"/>
      <c r="JPX292" s="29"/>
      <c r="JPY292" s="29"/>
      <c r="JPZ292" s="29"/>
      <c r="JQA292" s="29"/>
      <c r="JQB292" s="29"/>
      <c r="JQC292" s="29"/>
      <c r="JQD292" s="29"/>
      <c r="JQE292" s="29"/>
      <c r="JQF292" s="29"/>
      <c r="JQG292" s="29"/>
      <c r="JQH292" s="29"/>
      <c r="JQI292" s="29"/>
      <c r="JQJ292" s="29"/>
      <c r="JQK292" s="29"/>
      <c r="JQL292" s="29"/>
      <c r="JQM292" s="29"/>
      <c r="JQN292" s="29"/>
      <c r="JQO292" s="29"/>
      <c r="JQP292" s="29"/>
      <c r="JQQ292" s="29"/>
      <c r="JQR292" s="29"/>
      <c r="JQS292" s="29"/>
      <c r="JQT292" s="29"/>
      <c r="JQU292" s="29"/>
      <c r="JQV292" s="29"/>
      <c r="JQW292" s="29"/>
      <c r="JQX292" s="29"/>
      <c r="JQY292" s="29"/>
      <c r="JQZ292" s="29"/>
      <c r="JRA292" s="29"/>
      <c r="JRB292" s="29"/>
      <c r="JRC292" s="29"/>
      <c r="JRD292" s="29"/>
      <c r="JRE292" s="29"/>
      <c r="JRF292" s="29"/>
      <c r="JRG292" s="29"/>
      <c r="JRH292" s="29"/>
      <c r="JRI292" s="29"/>
      <c r="JRJ292" s="29"/>
      <c r="JRK292" s="29"/>
      <c r="JRL292" s="29"/>
      <c r="JRM292" s="29"/>
      <c r="JRN292" s="29"/>
      <c r="JRO292" s="29"/>
      <c r="JRP292" s="29"/>
      <c r="JRQ292" s="29"/>
      <c r="JRR292" s="29"/>
      <c r="JRS292" s="29"/>
      <c r="JRT292" s="29"/>
      <c r="JRU292" s="29"/>
      <c r="JRV292" s="29"/>
      <c r="JRW292" s="29"/>
      <c r="JRX292" s="29"/>
      <c r="JRY292" s="29"/>
      <c r="JRZ292" s="29"/>
      <c r="JSA292" s="29"/>
      <c r="JSB292" s="29"/>
      <c r="JSC292" s="29"/>
      <c r="JSD292" s="29"/>
      <c r="JSE292" s="29"/>
      <c r="JSF292" s="29"/>
      <c r="JSG292" s="29"/>
      <c r="JSH292" s="29"/>
      <c r="JSI292" s="29"/>
      <c r="JSJ292" s="29"/>
      <c r="JSK292" s="29"/>
      <c r="JSL292" s="29"/>
      <c r="JSM292" s="29"/>
      <c r="JSN292" s="29"/>
      <c r="JSO292" s="29"/>
      <c r="JSP292" s="29"/>
      <c r="JSQ292" s="29"/>
      <c r="JSR292" s="29"/>
      <c r="JSS292" s="29"/>
      <c r="JST292" s="29"/>
      <c r="JSU292" s="29"/>
      <c r="JSV292" s="29"/>
      <c r="JSW292" s="29"/>
      <c r="JSX292" s="29"/>
      <c r="JSY292" s="29"/>
      <c r="JSZ292" s="29"/>
      <c r="JTA292" s="29"/>
      <c r="JTB292" s="29"/>
      <c r="JTC292" s="29"/>
      <c r="JTD292" s="29"/>
      <c r="JTE292" s="29"/>
      <c r="JTF292" s="29"/>
      <c r="JTG292" s="29"/>
      <c r="JTH292" s="29"/>
      <c r="JTI292" s="29"/>
      <c r="JTJ292" s="29"/>
      <c r="JTK292" s="29"/>
      <c r="JTL292" s="29"/>
      <c r="JTM292" s="29"/>
      <c r="JTN292" s="29"/>
      <c r="JTO292" s="29"/>
      <c r="JTP292" s="29"/>
      <c r="JTQ292" s="29"/>
      <c r="JTR292" s="29"/>
      <c r="JTS292" s="29"/>
      <c r="JTT292" s="29"/>
      <c r="JTU292" s="29"/>
      <c r="JTV292" s="29"/>
      <c r="JTW292" s="29"/>
      <c r="JTX292" s="29"/>
      <c r="JTY292" s="29"/>
      <c r="JTZ292" s="29"/>
      <c r="JUA292" s="29"/>
      <c r="JUB292" s="29"/>
      <c r="JUC292" s="29"/>
      <c r="JUD292" s="29"/>
      <c r="JUE292" s="29"/>
      <c r="JUF292" s="29"/>
      <c r="JUG292" s="29"/>
      <c r="JUH292" s="29"/>
      <c r="JUI292" s="29"/>
      <c r="JUJ292" s="29"/>
      <c r="JUK292" s="29"/>
      <c r="JUL292" s="29"/>
      <c r="JUM292" s="29"/>
      <c r="JUN292" s="29"/>
      <c r="JUO292" s="29"/>
      <c r="JUP292" s="29"/>
      <c r="JUQ292" s="29"/>
      <c r="JUR292" s="29"/>
      <c r="JUS292" s="29"/>
      <c r="JUT292" s="29"/>
      <c r="JUU292" s="29"/>
      <c r="JUV292" s="29"/>
      <c r="JUW292" s="29"/>
      <c r="JUX292" s="29"/>
      <c r="JUY292" s="29"/>
      <c r="JUZ292" s="29"/>
      <c r="JVA292" s="29"/>
      <c r="JVB292" s="29"/>
      <c r="JVC292" s="29"/>
      <c r="JVD292" s="29"/>
      <c r="JVE292" s="29"/>
      <c r="JVF292" s="29"/>
      <c r="JVG292" s="29"/>
      <c r="JVH292" s="29"/>
      <c r="JVI292" s="29"/>
      <c r="JVJ292" s="29"/>
      <c r="JVK292" s="29"/>
      <c r="JVL292" s="29"/>
      <c r="JVM292" s="29"/>
      <c r="JVN292" s="29"/>
      <c r="JVO292" s="29"/>
      <c r="JVP292" s="29"/>
      <c r="JVQ292" s="29"/>
      <c r="JVR292" s="29"/>
      <c r="JVS292" s="29"/>
      <c r="JVT292" s="29"/>
      <c r="JVU292" s="29"/>
      <c r="JVV292" s="29"/>
      <c r="JVW292" s="29"/>
      <c r="JVX292" s="29"/>
      <c r="JVY292" s="29"/>
      <c r="JVZ292" s="29"/>
      <c r="JWA292" s="29"/>
      <c r="JWB292" s="29"/>
      <c r="JWC292" s="29"/>
      <c r="JWD292" s="29"/>
      <c r="JWE292" s="29"/>
      <c r="JWF292" s="29"/>
      <c r="JWG292" s="29"/>
      <c r="JWH292" s="29"/>
      <c r="JWI292" s="29"/>
      <c r="JWJ292" s="29"/>
      <c r="JWK292" s="29"/>
      <c r="JWL292" s="29"/>
      <c r="JWM292" s="29"/>
      <c r="JWN292" s="29"/>
      <c r="JWO292" s="29"/>
      <c r="JWP292" s="29"/>
      <c r="JWQ292" s="29"/>
      <c r="JWR292" s="29"/>
      <c r="JWS292" s="29"/>
      <c r="JWT292" s="29"/>
      <c r="JWU292" s="29"/>
      <c r="JWV292" s="29"/>
      <c r="JWW292" s="29"/>
      <c r="JWX292" s="29"/>
      <c r="JWY292" s="29"/>
      <c r="JWZ292" s="29"/>
      <c r="JXA292" s="29"/>
      <c r="JXB292" s="29"/>
      <c r="JXC292" s="29"/>
      <c r="JXD292" s="29"/>
      <c r="JXE292" s="29"/>
      <c r="JXF292" s="29"/>
      <c r="JXG292" s="29"/>
      <c r="JXH292" s="29"/>
      <c r="JXI292" s="29"/>
      <c r="JXJ292" s="29"/>
      <c r="JXK292" s="29"/>
      <c r="JXL292" s="29"/>
      <c r="JXM292" s="29"/>
      <c r="JXN292" s="29"/>
      <c r="JXO292" s="29"/>
      <c r="JXP292" s="29"/>
      <c r="JXQ292" s="29"/>
      <c r="JXR292" s="29"/>
      <c r="JXS292" s="29"/>
      <c r="JXT292" s="29"/>
      <c r="JXU292" s="29"/>
      <c r="JXV292" s="29"/>
      <c r="JXW292" s="29"/>
      <c r="JXX292" s="29"/>
      <c r="JXY292" s="29"/>
      <c r="JXZ292" s="29"/>
      <c r="JYA292" s="29"/>
      <c r="JYB292" s="29"/>
      <c r="JYC292" s="29"/>
      <c r="JYD292" s="29"/>
      <c r="JYE292" s="29"/>
      <c r="JYF292" s="29"/>
      <c r="JYG292" s="29"/>
      <c r="JYH292" s="29"/>
      <c r="JYI292" s="29"/>
      <c r="JYJ292" s="29"/>
      <c r="JYK292" s="29"/>
      <c r="JYL292" s="29"/>
      <c r="JYM292" s="29"/>
      <c r="JYN292" s="29"/>
      <c r="JYO292" s="29"/>
      <c r="JYP292" s="29"/>
      <c r="JYQ292" s="29"/>
      <c r="JYR292" s="29"/>
      <c r="JYS292" s="29"/>
      <c r="JYT292" s="29"/>
      <c r="JYU292" s="29"/>
      <c r="JYV292" s="29"/>
      <c r="JYW292" s="29"/>
      <c r="JYX292" s="29"/>
      <c r="JYY292" s="29"/>
      <c r="JYZ292" s="29"/>
      <c r="JZA292" s="29"/>
      <c r="JZB292" s="29"/>
      <c r="JZC292" s="29"/>
      <c r="JZD292" s="29"/>
      <c r="JZE292" s="29"/>
      <c r="JZF292" s="29"/>
      <c r="JZG292" s="29"/>
      <c r="JZH292" s="29"/>
      <c r="JZI292" s="29"/>
      <c r="JZJ292" s="29"/>
      <c r="JZK292" s="29"/>
      <c r="JZL292" s="29"/>
      <c r="JZM292" s="29"/>
      <c r="JZN292" s="29"/>
      <c r="JZO292" s="29"/>
      <c r="JZP292" s="29"/>
      <c r="JZQ292" s="29"/>
      <c r="JZR292" s="29"/>
      <c r="JZS292" s="29"/>
      <c r="JZT292" s="29"/>
      <c r="JZU292" s="29"/>
      <c r="JZV292" s="29"/>
      <c r="JZW292" s="29"/>
      <c r="JZX292" s="29"/>
      <c r="JZY292" s="29"/>
      <c r="JZZ292" s="29"/>
      <c r="KAA292" s="29"/>
      <c r="KAB292" s="29"/>
      <c r="KAC292" s="29"/>
      <c r="KAD292" s="29"/>
      <c r="KAE292" s="29"/>
      <c r="KAF292" s="29"/>
      <c r="KAG292" s="29"/>
      <c r="KAH292" s="29"/>
      <c r="KAI292" s="29"/>
      <c r="KAJ292" s="29"/>
      <c r="KAK292" s="29"/>
      <c r="KAL292" s="29"/>
      <c r="KAM292" s="29"/>
      <c r="KAN292" s="29"/>
      <c r="KAO292" s="29"/>
      <c r="KAP292" s="29"/>
      <c r="KAQ292" s="29"/>
      <c r="KAR292" s="29"/>
      <c r="KAS292" s="29"/>
      <c r="KAT292" s="29"/>
      <c r="KAU292" s="29"/>
      <c r="KAV292" s="29"/>
      <c r="KAW292" s="29"/>
      <c r="KAX292" s="29"/>
      <c r="KAY292" s="29"/>
      <c r="KAZ292" s="29"/>
      <c r="KBA292" s="29"/>
      <c r="KBB292" s="29"/>
      <c r="KBC292" s="29"/>
      <c r="KBD292" s="29"/>
      <c r="KBE292" s="29"/>
      <c r="KBF292" s="29"/>
      <c r="KBG292" s="29"/>
      <c r="KBH292" s="29"/>
      <c r="KBI292" s="29"/>
      <c r="KBJ292" s="29"/>
      <c r="KBK292" s="29"/>
      <c r="KBL292" s="29"/>
      <c r="KBM292" s="29"/>
      <c r="KBN292" s="29"/>
      <c r="KBO292" s="29"/>
      <c r="KBP292" s="29"/>
      <c r="KBQ292" s="29"/>
      <c r="KBR292" s="29"/>
      <c r="KBS292" s="29"/>
      <c r="KBT292" s="29"/>
      <c r="KBU292" s="29"/>
      <c r="KBV292" s="29"/>
      <c r="KBW292" s="29"/>
      <c r="KBX292" s="29"/>
      <c r="KBY292" s="29"/>
      <c r="KBZ292" s="29"/>
      <c r="KCA292" s="29"/>
      <c r="KCB292" s="29"/>
      <c r="KCC292" s="29"/>
      <c r="KCD292" s="29"/>
      <c r="KCE292" s="29"/>
      <c r="KCF292" s="29"/>
      <c r="KCG292" s="29"/>
      <c r="KCH292" s="29"/>
      <c r="KCI292" s="29"/>
      <c r="KCJ292" s="29"/>
      <c r="KCK292" s="29"/>
      <c r="KCL292" s="29"/>
      <c r="KCM292" s="29"/>
      <c r="KCN292" s="29"/>
      <c r="KCO292" s="29"/>
      <c r="KCP292" s="29"/>
      <c r="KCQ292" s="29"/>
      <c r="KCR292" s="29"/>
      <c r="KCS292" s="29"/>
      <c r="KCT292" s="29"/>
      <c r="KCU292" s="29"/>
      <c r="KCV292" s="29"/>
      <c r="KCW292" s="29"/>
      <c r="KCX292" s="29"/>
      <c r="KCY292" s="29"/>
      <c r="KCZ292" s="29"/>
      <c r="KDA292" s="29"/>
      <c r="KDB292" s="29"/>
      <c r="KDC292" s="29"/>
      <c r="KDD292" s="29"/>
      <c r="KDE292" s="29"/>
      <c r="KDF292" s="29"/>
      <c r="KDG292" s="29"/>
      <c r="KDH292" s="29"/>
      <c r="KDI292" s="29"/>
      <c r="KDJ292" s="29"/>
      <c r="KDK292" s="29"/>
      <c r="KDL292" s="29"/>
      <c r="KDM292" s="29"/>
      <c r="KDN292" s="29"/>
      <c r="KDO292" s="29"/>
      <c r="KDP292" s="29"/>
      <c r="KDQ292" s="29"/>
      <c r="KDR292" s="29"/>
      <c r="KDS292" s="29"/>
      <c r="KDT292" s="29"/>
      <c r="KDU292" s="29"/>
      <c r="KDV292" s="29"/>
      <c r="KDW292" s="29"/>
      <c r="KDX292" s="29"/>
      <c r="KDY292" s="29"/>
      <c r="KDZ292" s="29"/>
      <c r="KEA292" s="29"/>
      <c r="KEB292" s="29"/>
      <c r="KEC292" s="29"/>
      <c r="KED292" s="29"/>
      <c r="KEE292" s="29"/>
      <c r="KEF292" s="29"/>
      <c r="KEG292" s="29"/>
      <c r="KEH292" s="29"/>
      <c r="KEI292" s="29"/>
      <c r="KEJ292" s="29"/>
      <c r="KEK292" s="29"/>
      <c r="KEL292" s="29"/>
      <c r="KEM292" s="29"/>
      <c r="KEN292" s="29"/>
      <c r="KEO292" s="29"/>
      <c r="KEP292" s="29"/>
      <c r="KEQ292" s="29"/>
      <c r="KER292" s="29"/>
      <c r="KES292" s="29"/>
      <c r="KET292" s="29"/>
      <c r="KEU292" s="29"/>
      <c r="KEV292" s="29"/>
      <c r="KEW292" s="29"/>
      <c r="KEX292" s="29"/>
      <c r="KEY292" s="29"/>
      <c r="KEZ292" s="29"/>
      <c r="KFA292" s="29"/>
      <c r="KFB292" s="29"/>
      <c r="KFC292" s="29"/>
      <c r="KFD292" s="29"/>
      <c r="KFE292" s="29"/>
      <c r="KFF292" s="29"/>
      <c r="KFG292" s="29"/>
      <c r="KFH292" s="29"/>
      <c r="KFI292" s="29"/>
      <c r="KFJ292" s="29"/>
      <c r="KFK292" s="29"/>
      <c r="KFL292" s="29"/>
      <c r="KFM292" s="29"/>
      <c r="KFN292" s="29"/>
      <c r="KFO292" s="29"/>
      <c r="KFP292" s="29"/>
      <c r="KFQ292" s="29"/>
      <c r="KFR292" s="29"/>
      <c r="KFS292" s="29"/>
      <c r="KFT292" s="29"/>
      <c r="KFU292" s="29"/>
      <c r="KFV292" s="29"/>
      <c r="KFW292" s="29"/>
      <c r="KFX292" s="29"/>
      <c r="KFY292" s="29"/>
      <c r="KFZ292" s="29"/>
      <c r="KGA292" s="29"/>
      <c r="KGB292" s="29"/>
      <c r="KGC292" s="29"/>
      <c r="KGD292" s="29"/>
      <c r="KGE292" s="29"/>
      <c r="KGF292" s="29"/>
      <c r="KGG292" s="29"/>
      <c r="KGH292" s="29"/>
      <c r="KGI292" s="29"/>
      <c r="KGJ292" s="29"/>
      <c r="KGK292" s="29"/>
      <c r="KGL292" s="29"/>
      <c r="KGM292" s="29"/>
      <c r="KGN292" s="29"/>
      <c r="KGO292" s="29"/>
      <c r="KGP292" s="29"/>
      <c r="KGQ292" s="29"/>
      <c r="KGR292" s="29"/>
      <c r="KGS292" s="29"/>
      <c r="KGT292" s="29"/>
      <c r="KGU292" s="29"/>
      <c r="KGV292" s="29"/>
      <c r="KGW292" s="29"/>
      <c r="KGX292" s="29"/>
      <c r="KGY292" s="29"/>
      <c r="KGZ292" s="29"/>
      <c r="KHA292" s="29"/>
      <c r="KHB292" s="29"/>
      <c r="KHC292" s="29"/>
      <c r="KHD292" s="29"/>
      <c r="KHE292" s="29"/>
      <c r="KHF292" s="29"/>
      <c r="KHG292" s="29"/>
      <c r="KHH292" s="29"/>
      <c r="KHI292" s="29"/>
      <c r="KHJ292" s="29"/>
      <c r="KHK292" s="29"/>
      <c r="KHL292" s="29"/>
      <c r="KHM292" s="29"/>
      <c r="KHN292" s="29"/>
      <c r="KHO292" s="29"/>
      <c r="KHP292" s="29"/>
      <c r="KHQ292" s="29"/>
      <c r="KHR292" s="29"/>
      <c r="KHS292" s="29"/>
      <c r="KHT292" s="29"/>
      <c r="KHU292" s="29"/>
      <c r="KHV292" s="29"/>
      <c r="KHW292" s="29"/>
      <c r="KHX292" s="29"/>
      <c r="KHY292" s="29"/>
      <c r="KHZ292" s="29"/>
      <c r="KIA292" s="29"/>
      <c r="KIB292" s="29"/>
      <c r="KIC292" s="29"/>
      <c r="KID292" s="29"/>
      <c r="KIE292" s="29"/>
      <c r="KIF292" s="29"/>
      <c r="KIG292" s="29"/>
      <c r="KIH292" s="29"/>
      <c r="KII292" s="29"/>
      <c r="KIJ292" s="29"/>
      <c r="KIK292" s="29"/>
      <c r="KIL292" s="29"/>
      <c r="KIM292" s="29"/>
      <c r="KIN292" s="29"/>
      <c r="KIO292" s="29"/>
      <c r="KIP292" s="29"/>
      <c r="KIQ292" s="29"/>
      <c r="KIR292" s="29"/>
      <c r="KIS292" s="29"/>
      <c r="KIT292" s="29"/>
      <c r="KIU292" s="29"/>
      <c r="KIV292" s="29"/>
      <c r="KIW292" s="29"/>
      <c r="KIX292" s="29"/>
      <c r="KIY292" s="29"/>
      <c r="KIZ292" s="29"/>
      <c r="KJA292" s="29"/>
      <c r="KJB292" s="29"/>
      <c r="KJC292" s="29"/>
      <c r="KJD292" s="29"/>
      <c r="KJE292" s="29"/>
      <c r="KJF292" s="29"/>
      <c r="KJG292" s="29"/>
      <c r="KJH292" s="29"/>
      <c r="KJI292" s="29"/>
      <c r="KJJ292" s="29"/>
      <c r="KJK292" s="29"/>
      <c r="KJL292" s="29"/>
      <c r="KJM292" s="29"/>
      <c r="KJN292" s="29"/>
      <c r="KJO292" s="29"/>
      <c r="KJP292" s="29"/>
      <c r="KJQ292" s="29"/>
      <c r="KJR292" s="29"/>
      <c r="KJS292" s="29"/>
      <c r="KJT292" s="29"/>
      <c r="KJU292" s="29"/>
      <c r="KJV292" s="29"/>
      <c r="KJW292" s="29"/>
      <c r="KJX292" s="29"/>
      <c r="KJY292" s="29"/>
      <c r="KJZ292" s="29"/>
      <c r="KKA292" s="29"/>
      <c r="KKB292" s="29"/>
      <c r="KKC292" s="29"/>
      <c r="KKD292" s="29"/>
      <c r="KKE292" s="29"/>
      <c r="KKF292" s="29"/>
      <c r="KKG292" s="29"/>
      <c r="KKH292" s="29"/>
      <c r="KKI292" s="29"/>
      <c r="KKJ292" s="29"/>
      <c r="KKK292" s="29"/>
      <c r="KKL292" s="29"/>
      <c r="KKM292" s="29"/>
      <c r="KKN292" s="29"/>
      <c r="KKO292" s="29"/>
      <c r="KKP292" s="29"/>
      <c r="KKQ292" s="29"/>
      <c r="KKR292" s="29"/>
      <c r="KKS292" s="29"/>
      <c r="KKT292" s="29"/>
      <c r="KKU292" s="29"/>
      <c r="KKV292" s="29"/>
      <c r="KKW292" s="29"/>
      <c r="KKX292" s="29"/>
      <c r="KKY292" s="29"/>
      <c r="KKZ292" s="29"/>
      <c r="KLA292" s="29"/>
      <c r="KLB292" s="29"/>
      <c r="KLC292" s="29"/>
      <c r="KLD292" s="29"/>
      <c r="KLE292" s="29"/>
      <c r="KLF292" s="29"/>
      <c r="KLG292" s="29"/>
      <c r="KLH292" s="29"/>
      <c r="KLI292" s="29"/>
      <c r="KLJ292" s="29"/>
      <c r="KLK292" s="29"/>
      <c r="KLL292" s="29"/>
      <c r="KLM292" s="29"/>
      <c r="KLN292" s="29"/>
      <c r="KLO292" s="29"/>
      <c r="KLP292" s="29"/>
      <c r="KLQ292" s="29"/>
      <c r="KLR292" s="29"/>
      <c r="KLS292" s="29"/>
      <c r="KLT292" s="29"/>
      <c r="KLU292" s="29"/>
      <c r="KLV292" s="29"/>
      <c r="KLW292" s="29"/>
      <c r="KLX292" s="29"/>
      <c r="KLY292" s="29"/>
      <c r="KLZ292" s="29"/>
      <c r="KMA292" s="29"/>
      <c r="KMB292" s="29"/>
      <c r="KMC292" s="29"/>
      <c r="KMD292" s="29"/>
      <c r="KME292" s="29"/>
      <c r="KMF292" s="29"/>
      <c r="KMG292" s="29"/>
      <c r="KMH292" s="29"/>
      <c r="KMI292" s="29"/>
      <c r="KMJ292" s="29"/>
      <c r="KMK292" s="29"/>
      <c r="KML292" s="29"/>
      <c r="KMM292" s="29"/>
      <c r="KMN292" s="29"/>
      <c r="KMO292" s="29"/>
      <c r="KMP292" s="29"/>
      <c r="KMQ292" s="29"/>
      <c r="KMR292" s="29"/>
      <c r="KMS292" s="29"/>
      <c r="KMT292" s="29"/>
      <c r="KMU292" s="29"/>
      <c r="KMV292" s="29"/>
      <c r="KMW292" s="29"/>
      <c r="KMX292" s="29"/>
      <c r="KMY292" s="29"/>
      <c r="KMZ292" s="29"/>
      <c r="KNA292" s="29"/>
      <c r="KNB292" s="29"/>
      <c r="KNC292" s="29"/>
      <c r="KND292" s="29"/>
      <c r="KNE292" s="29"/>
      <c r="KNF292" s="29"/>
      <c r="KNG292" s="29"/>
      <c r="KNH292" s="29"/>
      <c r="KNI292" s="29"/>
      <c r="KNJ292" s="29"/>
      <c r="KNK292" s="29"/>
      <c r="KNL292" s="29"/>
      <c r="KNM292" s="29"/>
      <c r="KNN292" s="29"/>
      <c r="KNO292" s="29"/>
      <c r="KNP292" s="29"/>
      <c r="KNQ292" s="29"/>
      <c r="KNR292" s="29"/>
      <c r="KNS292" s="29"/>
      <c r="KNT292" s="29"/>
      <c r="KNU292" s="29"/>
      <c r="KNV292" s="29"/>
      <c r="KNW292" s="29"/>
      <c r="KNX292" s="29"/>
      <c r="KNY292" s="29"/>
      <c r="KNZ292" s="29"/>
      <c r="KOA292" s="29"/>
      <c r="KOB292" s="29"/>
      <c r="KOC292" s="29"/>
      <c r="KOD292" s="29"/>
      <c r="KOE292" s="29"/>
      <c r="KOF292" s="29"/>
      <c r="KOG292" s="29"/>
      <c r="KOH292" s="29"/>
      <c r="KOI292" s="29"/>
      <c r="KOJ292" s="29"/>
      <c r="KOK292" s="29"/>
      <c r="KOL292" s="29"/>
      <c r="KOM292" s="29"/>
      <c r="KON292" s="29"/>
      <c r="KOO292" s="29"/>
      <c r="KOP292" s="29"/>
      <c r="KOQ292" s="29"/>
      <c r="KOR292" s="29"/>
      <c r="KOS292" s="29"/>
      <c r="KOT292" s="29"/>
      <c r="KOU292" s="29"/>
      <c r="KOV292" s="29"/>
      <c r="KOW292" s="29"/>
      <c r="KOX292" s="29"/>
      <c r="KOY292" s="29"/>
      <c r="KOZ292" s="29"/>
      <c r="KPA292" s="29"/>
      <c r="KPB292" s="29"/>
      <c r="KPC292" s="29"/>
      <c r="KPD292" s="29"/>
      <c r="KPE292" s="29"/>
      <c r="KPF292" s="29"/>
      <c r="KPG292" s="29"/>
      <c r="KPH292" s="29"/>
      <c r="KPI292" s="29"/>
      <c r="KPJ292" s="29"/>
      <c r="KPK292" s="29"/>
      <c r="KPL292" s="29"/>
      <c r="KPM292" s="29"/>
      <c r="KPN292" s="29"/>
      <c r="KPO292" s="29"/>
      <c r="KPP292" s="29"/>
      <c r="KPQ292" s="29"/>
      <c r="KPR292" s="29"/>
      <c r="KPS292" s="29"/>
      <c r="KPT292" s="29"/>
      <c r="KPU292" s="29"/>
      <c r="KPV292" s="29"/>
      <c r="KPW292" s="29"/>
      <c r="KPX292" s="29"/>
      <c r="KPY292" s="29"/>
      <c r="KPZ292" s="29"/>
      <c r="KQA292" s="29"/>
      <c r="KQB292" s="29"/>
      <c r="KQC292" s="29"/>
      <c r="KQD292" s="29"/>
      <c r="KQE292" s="29"/>
      <c r="KQF292" s="29"/>
      <c r="KQG292" s="29"/>
      <c r="KQH292" s="29"/>
      <c r="KQI292" s="29"/>
      <c r="KQJ292" s="29"/>
      <c r="KQK292" s="29"/>
      <c r="KQL292" s="29"/>
      <c r="KQM292" s="29"/>
      <c r="KQN292" s="29"/>
      <c r="KQO292" s="29"/>
      <c r="KQP292" s="29"/>
      <c r="KQQ292" s="29"/>
      <c r="KQR292" s="29"/>
      <c r="KQS292" s="29"/>
      <c r="KQT292" s="29"/>
      <c r="KQU292" s="29"/>
      <c r="KQV292" s="29"/>
      <c r="KQW292" s="29"/>
      <c r="KQX292" s="29"/>
      <c r="KQY292" s="29"/>
      <c r="KQZ292" s="29"/>
      <c r="KRA292" s="29"/>
      <c r="KRB292" s="29"/>
      <c r="KRC292" s="29"/>
      <c r="KRD292" s="29"/>
      <c r="KRE292" s="29"/>
      <c r="KRF292" s="29"/>
      <c r="KRG292" s="29"/>
      <c r="KRH292" s="29"/>
      <c r="KRI292" s="29"/>
      <c r="KRJ292" s="29"/>
      <c r="KRK292" s="29"/>
      <c r="KRL292" s="29"/>
      <c r="KRM292" s="29"/>
      <c r="KRN292" s="29"/>
      <c r="KRO292" s="29"/>
      <c r="KRP292" s="29"/>
      <c r="KRQ292" s="29"/>
      <c r="KRR292" s="29"/>
      <c r="KRS292" s="29"/>
      <c r="KRT292" s="29"/>
      <c r="KRU292" s="29"/>
      <c r="KRV292" s="29"/>
      <c r="KRW292" s="29"/>
      <c r="KRX292" s="29"/>
      <c r="KRY292" s="29"/>
      <c r="KRZ292" s="29"/>
      <c r="KSA292" s="29"/>
      <c r="KSB292" s="29"/>
      <c r="KSC292" s="29"/>
      <c r="KSD292" s="29"/>
      <c r="KSE292" s="29"/>
      <c r="KSF292" s="29"/>
      <c r="KSG292" s="29"/>
      <c r="KSH292" s="29"/>
      <c r="KSI292" s="29"/>
      <c r="KSJ292" s="29"/>
      <c r="KSK292" s="29"/>
      <c r="KSL292" s="29"/>
      <c r="KSM292" s="29"/>
      <c r="KSN292" s="29"/>
      <c r="KSO292" s="29"/>
      <c r="KSP292" s="29"/>
      <c r="KSQ292" s="29"/>
      <c r="KSR292" s="29"/>
      <c r="KSS292" s="29"/>
      <c r="KST292" s="29"/>
      <c r="KSU292" s="29"/>
      <c r="KSV292" s="29"/>
      <c r="KSW292" s="29"/>
      <c r="KSX292" s="29"/>
      <c r="KSY292" s="29"/>
      <c r="KSZ292" s="29"/>
      <c r="KTA292" s="29"/>
      <c r="KTB292" s="29"/>
      <c r="KTC292" s="29"/>
      <c r="KTD292" s="29"/>
      <c r="KTE292" s="29"/>
      <c r="KTF292" s="29"/>
      <c r="KTG292" s="29"/>
      <c r="KTH292" s="29"/>
      <c r="KTI292" s="29"/>
      <c r="KTJ292" s="29"/>
      <c r="KTK292" s="29"/>
      <c r="KTL292" s="29"/>
      <c r="KTM292" s="29"/>
      <c r="KTN292" s="29"/>
      <c r="KTO292" s="29"/>
      <c r="KTP292" s="29"/>
      <c r="KTQ292" s="29"/>
      <c r="KTR292" s="29"/>
      <c r="KTS292" s="29"/>
      <c r="KTT292" s="29"/>
      <c r="KTU292" s="29"/>
      <c r="KTV292" s="29"/>
      <c r="KTW292" s="29"/>
      <c r="KTX292" s="29"/>
      <c r="KTY292" s="29"/>
      <c r="KTZ292" s="29"/>
      <c r="KUA292" s="29"/>
      <c r="KUB292" s="29"/>
      <c r="KUC292" s="29"/>
      <c r="KUD292" s="29"/>
      <c r="KUE292" s="29"/>
      <c r="KUF292" s="29"/>
      <c r="KUG292" s="29"/>
      <c r="KUH292" s="29"/>
      <c r="KUI292" s="29"/>
      <c r="KUJ292" s="29"/>
      <c r="KUK292" s="29"/>
      <c r="KUL292" s="29"/>
      <c r="KUM292" s="29"/>
      <c r="KUN292" s="29"/>
      <c r="KUO292" s="29"/>
      <c r="KUP292" s="29"/>
      <c r="KUQ292" s="29"/>
      <c r="KUR292" s="29"/>
      <c r="KUS292" s="29"/>
      <c r="KUT292" s="29"/>
      <c r="KUU292" s="29"/>
      <c r="KUV292" s="29"/>
      <c r="KUW292" s="29"/>
      <c r="KUX292" s="29"/>
      <c r="KUY292" s="29"/>
      <c r="KUZ292" s="29"/>
      <c r="KVA292" s="29"/>
      <c r="KVB292" s="29"/>
      <c r="KVC292" s="29"/>
      <c r="KVD292" s="29"/>
      <c r="KVE292" s="29"/>
      <c r="KVF292" s="29"/>
      <c r="KVG292" s="29"/>
      <c r="KVH292" s="29"/>
      <c r="KVI292" s="29"/>
      <c r="KVJ292" s="29"/>
      <c r="KVK292" s="29"/>
      <c r="KVL292" s="29"/>
      <c r="KVM292" s="29"/>
      <c r="KVN292" s="29"/>
      <c r="KVO292" s="29"/>
      <c r="KVP292" s="29"/>
      <c r="KVQ292" s="29"/>
      <c r="KVR292" s="29"/>
      <c r="KVS292" s="29"/>
      <c r="KVT292" s="29"/>
      <c r="KVU292" s="29"/>
      <c r="KVV292" s="29"/>
      <c r="KVW292" s="29"/>
      <c r="KVX292" s="29"/>
      <c r="KVY292" s="29"/>
      <c r="KVZ292" s="29"/>
      <c r="KWA292" s="29"/>
      <c r="KWB292" s="29"/>
      <c r="KWC292" s="29"/>
      <c r="KWD292" s="29"/>
      <c r="KWE292" s="29"/>
      <c r="KWF292" s="29"/>
      <c r="KWG292" s="29"/>
      <c r="KWH292" s="29"/>
      <c r="KWI292" s="29"/>
      <c r="KWJ292" s="29"/>
      <c r="KWK292" s="29"/>
      <c r="KWL292" s="29"/>
      <c r="KWM292" s="29"/>
      <c r="KWN292" s="29"/>
      <c r="KWO292" s="29"/>
      <c r="KWP292" s="29"/>
      <c r="KWQ292" s="29"/>
      <c r="KWR292" s="29"/>
      <c r="KWS292" s="29"/>
      <c r="KWT292" s="29"/>
      <c r="KWU292" s="29"/>
      <c r="KWV292" s="29"/>
      <c r="KWW292" s="29"/>
      <c r="KWX292" s="29"/>
      <c r="KWY292" s="29"/>
      <c r="KWZ292" s="29"/>
      <c r="KXA292" s="29"/>
      <c r="KXB292" s="29"/>
      <c r="KXC292" s="29"/>
      <c r="KXD292" s="29"/>
      <c r="KXE292" s="29"/>
      <c r="KXF292" s="29"/>
      <c r="KXG292" s="29"/>
      <c r="KXH292" s="29"/>
      <c r="KXI292" s="29"/>
      <c r="KXJ292" s="29"/>
      <c r="KXK292" s="29"/>
      <c r="KXL292" s="29"/>
      <c r="KXM292" s="29"/>
      <c r="KXN292" s="29"/>
      <c r="KXO292" s="29"/>
      <c r="KXP292" s="29"/>
      <c r="KXQ292" s="29"/>
      <c r="KXR292" s="29"/>
      <c r="KXS292" s="29"/>
      <c r="KXT292" s="29"/>
      <c r="KXU292" s="29"/>
      <c r="KXV292" s="29"/>
      <c r="KXW292" s="29"/>
      <c r="KXX292" s="29"/>
      <c r="KXY292" s="29"/>
      <c r="KXZ292" s="29"/>
      <c r="KYA292" s="29"/>
      <c r="KYB292" s="29"/>
      <c r="KYC292" s="29"/>
      <c r="KYD292" s="29"/>
      <c r="KYE292" s="29"/>
      <c r="KYF292" s="29"/>
      <c r="KYG292" s="29"/>
      <c r="KYH292" s="29"/>
      <c r="KYI292" s="29"/>
      <c r="KYJ292" s="29"/>
      <c r="KYK292" s="29"/>
      <c r="KYL292" s="29"/>
      <c r="KYM292" s="29"/>
      <c r="KYN292" s="29"/>
      <c r="KYO292" s="29"/>
      <c r="KYP292" s="29"/>
      <c r="KYQ292" s="29"/>
      <c r="KYR292" s="29"/>
      <c r="KYS292" s="29"/>
      <c r="KYT292" s="29"/>
      <c r="KYU292" s="29"/>
      <c r="KYV292" s="29"/>
      <c r="KYW292" s="29"/>
      <c r="KYX292" s="29"/>
      <c r="KYY292" s="29"/>
      <c r="KYZ292" s="29"/>
      <c r="KZA292" s="29"/>
      <c r="KZB292" s="29"/>
      <c r="KZC292" s="29"/>
      <c r="KZD292" s="29"/>
      <c r="KZE292" s="29"/>
      <c r="KZF292" s="29"/>
      <c r="KZG292" s="29"/>
      <c r="KZH292" s="29"/>
      <c r="KZI292" s="29"/>
      <c r="KZJ292" s="29"/>
      <c r="KZK292" s="29"/>
      <c r="KZL292" s="29"/>
      <c r="KZM292" s="29"/>
      <c r="KZN292" s="29"/>
      <c r="KZO292" s="29"/>
      <c r="KZP292" s="29"/>
      <c r="KZQ292" s="29"/>
      <c r="KZR292" s="29"/>
      <c r="KZS292" s="29"/>
      <c r="KZT292" s="29"/>
      <c r="KZU292" s="29"/>
      <c r="KZV292" s="29"/>
      <c r="KZW292" s="29"/>
      <c r="KZX292" s="29"/>
      <c r="KZY292" s="29"/>
      <c r="KZZ292" s="29"/>
      <c r="LAA292" s="29"/>
      <c r="LAB292" s="29"/>
      <c r="LAC292" s="29"/>
      <c r="LAD292" s="29"/>
      <c r="LAE292" s="29"/>
      <c r="LAF292" s="29"/>
      <c r="LAG292" s="29"/>
      <c r="LAH292" s="29"/>
      <c r="LAI292" s="29"/>
      <c r="LAJ292" s="29"/>
      <c r="LAK292" s="29"/>
      <c r="LAL292" s="29"/>
      <c r="LAM292" s="29"/>
      <c r="LAN292" s="29"/>
      <c r="LAO292" s="29"/>
      <c r="LAP292" s="29"/>
      <c r="LAQ292" s="29"/>
      <c r="LAR292" s="29"/>
      <c r="LAS292" s="29"/>
      <c r="LAT292" s="29"/>
      <c r="LAU292" s="29"/>
      <c r="LAV292" s="29"/>
      <c r="LAW292" s="29"/>
      <c r="LAX292" s="29"/>
      <c r="LAY292" s="29"/>
      <c r="LAZ292" s="29"/>
      <c r="LBA292" s="29"/>
      <c r="LBB292" s="29"/>
      <c r="LBC292" s="29"/>
      <c r="LBD292" s="29"/>
      <c r="LBE292" s="29"/>
      <c r="LBF292" s="29"/>
      <c r="LBG292" s="29"/>
      <c r="LBH292" s="29"/>
      <c r="LBI292" s="29"/>
      <c r="LBJ292" s="29"/>
      <c r="LBK292" s="29"/>
      <c r="LBL292" s="29"/>
      <c r="LBM292" s="29"/>
      <c r="LBN292" s="29"/>
      <c r="LBO292" s="29"/>
      <c r="LBP292" s="29"/>
      <c r="LBQ292" s="29"/>
      <c r="LBR292" s="29"/>
      <c r="LBS292" s="29"/>
      <c r="LBT292" s="29"/>
      <c r="LBU292" s="29"/>
      <c r="LBV292" s="29"/>
      <c r="LBW292" s="29"/>
      <c r="LBX292" s="29"/>
      <c r="LBY292" s="29"/>
      <c r="LBZ292" s="29"/>
      <c r="LCA292" s="29"/>
      <c r="LCB292" s="29"/>
      <c r="LCC292" s="29"/>
      <c r="LCD292" s="29"/>
      <c r="LCE292" s="29"/>
      <c r="LCF292" s="29"/>
      <c r="LCG292" s="29"/>
      <c r="LCH292" s="29"/>
      <c r="LCI292" s="29"/>
      <c r="LCJ292" s="29"/>
      <c r="LCK292" s="29"/>
      <c r="LCL292" s="29"/>
      <c r="LCM292" s="29"/>
      <c r="LCN292" s="29"/>
      <c r="LCO292" s="29"/>
      <c r="LCP292" s="29"/>
      <c r="LCQ292" s="29"/>
      <c r="LCR292" s="29"/>
      <c r="LCS292" s="29"/>
      <c r="LCT292" s="29"/>
      <c r="LCU292" s="29"/>
      <c r="LCV292" s="29"/>
      <c r="LCW292" s="29"/>
      <c r="LCX292" s="29"/>
      <c r="LCY292" s="29"/>
      <c r="LCZ292" s="29"/>
      <c r="LDA292" s="29"/>
      <c r="LDB292" s="29"/>
      <c r="LDC292" s="29"/>
      <c r="LDD292" s="29"/>
      <c r="LDE292" s="29"/>
      <c r="LDF292" s="29"/>
      <c r="LDG292" s="29"/>
      <c r="LDH292" s="29"/>
      <c r="LDI292" s="29"/>
      <c r="LDJ292" s="29"/>
      <c r="LDK292" s="29"/>
      <c r="LDL292" s="29"/>
      <c r="LDM292" s="29"/>
      <c r="LDN292" s="29"/>
      <c r="LDO292" s="29"/>
      <c r="LDP292" s="29"/>
      <c r="LDQ292" s="29"/>
      <c r="LDR292" s="29"/>
      <c r="LDS292" s="29"/>
      <c r="LDT292" s="29"/>
      <c r="LDU292" s="29"/>
      <c r="LDV292" s="29"/>
      <c r="LDW292" s="29"/>
      <c r="LDX292" s="29"/>
      <c r="LDY292" s="29"/>
      <c r="LDZ292" s="29"/>
      <c r="LEA292" s="29"/>
      <c r="LEB292" s="29"/>
      <c r="LEC292" s="29"/>
      <c r="LED292" s="29"/>
      <c r="LEE292" s="29"/>
      <c r="LEF292" s="29"/>
      <c r="LEG292" s="29"/>
      <c r="LEH292" s="29"/>
      <c r="LEI292" s="29"/>
      <c r="LEJ292" s="29"/>
      <c r="LEK292" s="29"/>
      <c r="LEL292" s="29"/>
      <c r="LEM292" s="29"/>
      <c r="LEN292" s="29"/>
      <c r="LEO292" s="29"/>
      <c r="LEP292" s="29"/>
      <c r="LEQ292" s="29"/>
      <c r="LER292" s="29"/>
      <c r="LES292" s="29"/>
      <c r="LET292" s="29"/>
      <c r="LEU292" s="29"/>
      <c r="LEV292" s="29"/>
      <c r="LEW292" s="29"/>
      <c r="LEX292" s="29"/>
      <c r="LEY292" s="29"/>
      <c r="LEZ292" s="29"/>
      <c r="LFA292" s="29"/>
      <c r="LFB292" s="29"/>
      <c r="LFC292" s="29"/>
      <c r="LFD292" s="29"/>
      <c r="LFE292" s="29"/>
      <c r="LFF292" s="29"/>
      <c r="LFG292" s="29"/>
      <c r="LFH292" s="29"/>
      <c r="LFI292" s="29"/>
      <c r="LFJ292" s="29"/>
      <c r="LFK292" s="29"/>
      <c r="LFL292" s="29"/>
      <c r="LFM292" s="29"/>
      <c r="LFN292" s="29"/>
      <c r="LFO292" s="29"/>
      <c r="LFP292" s="29"/>
      <c r="LFQ292" s="29"/>
      <c r="LFR292" s="29"/>
      <c r="LFS292" s="29"/>
      <c r="LFT292" s="29"/>
      <c r="LFU292" s="29"/>
      <c r="LFV292" s="29"/>
      <c r="LFW292" s="29"/>
      <c r="LFX292" s="29"/>
      <c r="LFY292" s="29"/>
      <c r="LFZ292" s="29"/>
      <c r="LGA292" s="29"/>
      <c r="LGB292" s="29"/>
      <c r="LGC292" s="29"/>
      <c r="LGD292" s="29"/>
      <c r="LGE292" s="29"/>
      <c r="LGF292" s="29"/>
      <c r="LGG292" s="29"/>
      <c r="LGH292" s="29"/>
      <c r="LGI292" s="29"/>
      <c r="LGJ292" s="29"/>
      <c r="LGK292" s="29"/>
      <c r="LGL292" s="29"/>
      <c r="LGM292" s="29"/>
      <c r="LGN292" s="29"/>
      <c r="LGO292" s="29"/>
      <c r="LGP292" s="29"/>
      <c r="LGQ292" s="29"/>
      <c r="LGR292" s="29"/>
      <c r="LGS292" s="29"/>
      <c r="LGT292" s="29"/>
      <c r="LGU292" s="29"/>
      <c r="LGV292" s="29"/>
      <c r="LGW292" s="29"/>
      <c r="LGX292" s="29"/>
      <c r="LGY292" s="29"/>
      <c r="LGZ292" s="29"/>
      <c r="LHA292" s="29"/>
      <c r="LHB292" s="29"/>
      <c r="LHC292" s="29"/>
      <c r="LHD292" s="29"/>
      <c r="LHE292" s="29"/>
      <c r="LHF292" s="29"/>
      <c r="LHG292" s="29"/>
      <c r="LHH292" s="29"/>
      <c r="LHI292" s="29"/>
      <c r="LHJ292" s="29"/>
      <c r="LHK292" s="29"/>
      <c r="LHL292" s="29"/>
      <c r="LHM292" s="29"/>
      <c r="LHN292" s="29"/>
      <c r="LHO292" s="29"/>
      <c r="LHP292" s="29"/>
      <c r="LHQ292" s="29"/>
      <c r="LHR292" s="29"/>
      <c r="LHS292" s="29"/>
      <c r="LHT292" s="29"/>
      <c r="LHU292" s="29"/>
      <c r="LHV292" s="29"/>
      <c r="LHW292" s="29"/>
      <c r="LHX292" s="29"/>
      <c r="LHY292" s="29"/>
      <c r="LHZ292" s="29"/>
      <c r="LIA292" s="29"/>
      <c r="LIB292" s="29"/>
      <c r="LIC292" s="29"/>
      <c r="LID292" s="29"/>
      <c r="LIE292" s="29"/>
      <c r="LIF292" s="29"/>
      <c r="LIG292" s="29"/>
      <c r="LIH292" s="29"/>
      <c r="LII292" s="29"/>
      <c r="LIJ292" s="29"/>
      <c r="LIK292" s="29"/>
      <c r="LIL292" s="29"/>
      <c r="LIM292" s="29"/>
      <c r="LIN292" s="29"/>
      <c r="LIO292" s="29"/>
      <c r="LIP292" s="29"/>
      <c r="LIQ292" s="29"/>
      <c r="LIR292" s="29"/>
      <c r="LIS292" s="29"/>
      <c r="LIT292" s="29"/>
      <c r="LIU292" s="29"/>
      <c r="LIV292" s="29"/>
      <c r="LIW292" s="29"/>
      <c r="LIX292" s="29"/>
      <c r="LIY292" s="29"/>
      <c r="LIZ292" s="29"/>
      <c r="LJA292" s="29"/>
      <c r="LJB292" s="29"/>
      <c r="LJC292" s="29"/>
      <c r="LJD292" s="29"/>
      <c r="LJE292" s="29"/>
      <c r="LJF292" s="29"/>
      <c r="LJG292" s="29"/>
      <c r="LJH292" s="29"/>
      <c r="LJI292" s="29"/>
      <c r="LJJ292" s="29"/>
      <c r="LJK292" s="29"/>
      <c r="LJL292" s="29"/>
      <c r="LJM292" s="29"/>
      <c r="LJN292" s="29"/>
      <c r="LJO292" s="29"/>
      <c r="LJP292" s="29"/>
      <c r="LJQ292" s="29"/>
      <c r="LJR292" s="29"/>
      <c r="LJS292" s="29"/>
      <c r="LJT292" s="29"/>
      <c r="LJU292" s="29"/>
      <c r="LJV292" s="29"/>
      <c r="LJW292" s="29"/>
      <c r="LJX292" s="29"/>
      <c r="LJY292" s="29"/>
      <c r="LJZ292" s="29"/>
      <c r="LKA292" s="29"/>
      <c r="LKB292" s="29"/>
      <c r="LKC292" s="29"/>
      <c r="LKD292" s="29"/>
      <c r="LKE292" s="29"/>
      <c r="LKF292" s="29"/>
      <c r="LKG292" s="29"/>
      <c r="LKH292" s="29"/>
      <c r="LKI292" s="29"/>
      <c r="LKJ292" s="29"/>
      <c r="LKK292" s="29"/>
      <c r="LKL292" s="29"/>
      <c r="LKM292" s="29"/>
      <c r="LKN292" s="29"/>
      <c r="LKO292" s="29"/>
      <c r="LKP292" s="29"/>
      <c r="LKQ292" s="29"/>
      <c r="LKR292" s="29"/>
      <c r="LKS292" s="29"/>
      <c r="LKT292" s="29"/>
      <c r="LKU292" s="29"/>
      <c r="LKV292" s="29"/>
      <c r="LKW292" s="29"/>
      <c r="LKX292" s="29"/>
      <c r="LKY292" s="29"/>
      <c r="LKZ292" s="29"/>
      <c r="LLA292" s="29"/>
      <c r="LLB292" s="29"/>
      <c r="LLC292" s="29"/>
      <c r="LLD292" s="29"/>
      <c r="LLE292" s="29"/>
      <c r="LLF292" s="29"/>
      <c r="LLG292" s="29"/>
      <c r="LLH292" s="29"/>
      <c r="LLI292" s="29"/>
      <c r="LLJ292" s="29"/>
      <c r="LLK292" s="29"/>
      <c r="LLL292" s="29"/>
      <c r="LLM292" s="29"/>
      <c r="LLN292" s="29"/>
      <c r="LLO292" s="29"/>
      <c r="LLP292" s="29"/>
      <c r="LLQ292" s="29"/>
      <c r="LLR292" s="29"/>
      <c r="LLS292" s="29"/>
      <c r="LLT292" s="29"/>
      <c r="LLU292" s="29"/>
      <c r="LLV292" s="29"/>
      <c r="LLW292" s="29"/>
      <c r="LLX292" s="29"/>
      <c r="LLY292" s="29"/>
      <c r="LLZ292" s="29"/>
      <c r="LMA292" s="29"/>
      <c r="LMB292" s="29"/>
      <c r="LMC292" s="29"/>
      <c r="LMD292" s="29"/>
      <c r="LME292" s="29"/>
      <c r="LMF292" s="29"/>
      <c r="LMG292" s="29"/>
      <c r="LMH292" s="29"/>
      <c r="LMI292" s="29"/>
      <c r="LMJ292" s="29"/>
      <c r="LMK292" s="29"/>
      <c r="LML292" s="29"/>
      <c r="LMM292" s="29"/>
      <c r="LMN292" s="29"/>
      <c r="LMO292" s="29"/>
      <c r="LMP292" s="29"/>
      <c r="LMQ292" s="29"/>
      <c r="LMR292" s="29"/>
      <c r="LMS292" s="29"/>
      <c r="LMT292" s="29"/>
      <c r="LMU292" s="29"/>
      <c r="LMV292" s="29"/>
      <c r="LMW292" s="29"/>
      <c r="LMX292" s="29"/>
      <c r="LMY292" s="29"/>
      <c r="LMZ292" s="29"/>
      <c r="LNA292" s="29"/>
      <c r="LNB292" s="29"/>
      <c r="LNC292" s="29"/>
      <c r="LND292" s="29"/>
      <c r="LNE292" s="29"/>
      <c r="LNF292" s="29"/>
      <c r="LNG292" s="29"/>
      <c r="LNH292" s="29"/>
      <c r="LNI292" s="29"/>
      <c r="LNJ292" s="29"/>
      <c r="LNK292" s="29"/>
      <c r="LNL292" s="29"/>
      <c r="LNM292" s="29"/>
      <c r="LNN292" s="29"/>
      <c r="LNO292" s="29"/>
      <c r="LNP292" s="29"/>
      <c r="LNQ292" s="29"/>
      <c r="LNR292" s="29"/>
      <c r="LNS292" s="29"/>
      <c r="LNT292" s="29"/>
      <c r="LNU292" s="29"/>
      <c r="LNV292" s="29"/>
      <c r="LNW292" s="29"/>
      <c r="LNX292" s="29"/>
      <c r="LNY292" s="29"/>
      <c r="LNZ292" s="29"/>
      <c r="LOA292" s="29"/>
      <c r="LOB292" s="29"/>
      <c r="LOC292" s="29"/>
      <c r="LOD292" s="29"/>
      <c r="LOE292" s="29"/>
      <c r="LOF292" s="29"/>
      <c r="LOG292" s="29"/>
      <c r="LOH292" s="29"/>
      <c r="LOI292" s="29"/>
      <c r="LOJ292" s="29"/>
      <c r="LOK292" s="29"/>
      <c r="LOL292" s="29"/>
      <c r="LOM292" s="29"/>
      <c r="LON292" s="29"/>
      <c r="LOO292" s="29"/>
      <c r="LOP292" s="29"/>
      <c r="LOQ292" s="29"/>
      <c r="LOR292" s="29"/>
      <c r="LOS292" s="29"/>
      <c r="LOT292" s="29"/>
      <c r="LOU292" s="29"/>
      <c r="LOV292" s="29"/>
      <c r="LOW292" s="29"/>
      <c r="LOX292" s="29"/>
      <c r="LOY292" s="29"/>
      <c r="LOZ292" s="29"/>
      <c r="LPA292" s="29"/>
      <c r="LPB292" s="29"/>
      <c r="LPC292" s="29"/>
      <c r="LPD292" s="29"/>
      <c r="LPE292" s="29"/>
      <c r="LPF292" s="29"/>
      <c r="LPG292" s="29"/>
      <c r="LPH292" s="29"/>
      <c r="LPI292" s="29"/>
      <c r="LPJ292" s="29"/>
      <c r="LPK292" s="29"/>
      <c r="LPL292" s="29"/>
      <c r="LPM292" s="29"/>
      <c r="LPN292" s="29"/>
      <c r="LPO292" s="29"/>
      <c r="LPP292" s="29"/>
      <c r="LPQ292" s="29"/>
      <c r="LPR292" s="29"/>
      <c r="LPS292" s="29"/>
      <c r="LPT292" s="29"/>
      <c r="LPU292" s="29"/>
      <c r="LPV292" s="29"/>
      <c r="LPW292" s="29"/>
      <c r="LPX292" s="29"/>
      <c r="LPY292" s="29"/>
      <c r="LPZ292" s="29"/>
      <c r="LQA292" s="29"/>
      <c r="LQB292" s="29"/>
      <c r="LQC292" s="29"/>
      <c r="LQD292" s="29"/>
      <c r="LQE292" s="29"/>
      <c r="LQF292" s="29"/>
      <c r="LQG292" s="29"/>
      <c r="LQH292" s="29"/>
      <c r="LQI292" s="29"/>
      <c r="LQJ292" s="29"/>
      <c r="LQK292" s="29"/>
      <c r="LQL292" s="29"/>
      <c r="LQM292" s="29"/>
      <c r="LQN292" s="29"/>
      <c r="LQO292" s="29"/>
      <c r="LQP292" s="29"/>
      <c r="LQQ292" s="29"/>
      <c r="LQR292" s="29"/>
      <c r="LQS292" s="29"/>
      <c r="LQT292" s="29"/>
      <c r="LQU292" s="29"/>
      <c r="LQV292" s="29"/>
      <c r="LQW292" s="29"/>
      <c r="LQX292" s="29"/>
      <c r="LQY292" s="29"/>
      <c r="LQZ292" s="29"/>
      <c r="LRA292" s="29"/>
      <c r="LRB292" s="29"/>
      <c r="LRC292" s="29"/>
      <c r="LRD292" s="29"/>
      <c r="LRE292" s="29"/>
      <c r="LRF292" s="29"/>
      <c r="LRG292" s="29"/>
      <c r="LRH292" s="29"/>
      <c r="LRI292" s="29"/>
      <c r="LRJ292" s="29"/>
      <c r="LRK292" s="29"/>
      <c r="LRL292" s="29"/>
      <c r="LRM292" s="29"/>
      <c r="LRN292" s="29"/>
      <c r="LRO292" s="29"/>
      <c r="LRP292" s="29"/>
      <c r="LRQ292" s="29"/>
      <c r="LRR292" s="29"/>
      <c r="LRS292" s="29"/>
      <c r="LRT292" s="29"/>
      <c r="LRU292" s="29"/>
      <c r="LRV292" s="29"/>
      <c r="LRW292" s="29"/>
      <c r="LRX292" s="29"/>
      <c r="LRY292" s="29"/>
      <c r="LRZ292" s="29"/>
      <c r="LSA292" s="29"/>
      <c r="LSB292" s="29"/>
      <c r="LSC292" s="29"/>
      <c r="LSD292" s="29"/>
      <c r="LSE292" s="29"/>
      <c r="LSF292" s="29"/>
      <c r="LSG292" s="29"/>
      <c r="LSH292" s="29"/>
      <c r="LSI292" s="29"/>
      <c r="LSJ292" s="29"/>
      <c r="LSK292" s="29"/>
      <c r="LSL292" s="29"/>
      <c r="LSM292" s="29"/>
      <c r="LSN292" s="29"/>
      <c r="LSO292" s="29"/>
      <c r="LSP292" s="29"/>
      <c r="LSQ292" s="29"/>
      <c r="LSR292" s="29"/>
      <c r="LSS292" s="29"/>
      <c r="LST292" s="29"/>
      <c r="LSU292" s="29"/>
      <c r="LSV292" s="29"/>
      <c r="LSW292" s="29"/>
      <c r="LSX292" s="29"/>
      <c r="LSY292" s="29"/>
      <c r="LSZ292" s="29"/>
      <c r="LTA292" s="29"/>
      <c r="LTB292" s="29"/>
      <c r="LTC292" s="29"/>
      <c r="LTD292" s="29"/>
      <c r="LTE292" s="29"/>
      <c r="LTF292" s="29"/>
      <c r="LTG292" s="29"/>
      <c r="LTH292" s="29"/>
      <c r="LTI292" s="29"/>
      <c r="LTJ292" s="29"/>
      <c r="LTK292" s="29"/>
      <c r="LTL292" s="29"/>
      <c r="LTM292" s="29"/>
      <c r="LTN292" s="29"/>
      <c r="LTO292" s="29"/>
      <c r="LTP292" s="29"/>
      <c r="LTQ292" s="29"/>
      <c r="LTR292" s="29"/>
      <c r="LTS292" s="29"/>
      <c r="LTT292" s="29"/>
      <c r="LTU292" s="29"/>
      <c r="LTV292" s="29"/>
      <c r="LTW292" s="29"/>
      <c r="LTX292" s="29"/>
      <c r="LTY292" s="29"/>
      <c r="LTZ292" s="29"/>
      <c r="LUA292" s="29"/>
      <c r="LUB292" s="29"/>
      <c r="LUC292" s="29"/>
      <c r="LUD292" s="29"/>
      <c r="LUE292" s="29"/>
      <c r="LUF292" s="29"/>
      <c r="LUG292" s="29"/>
      <c r="LUH292" s="29"/>
      <c r="LUI292" s="29"/>
      <c r="LUJ292" s="29"/>
      <c r="LUK292" s="29"/>
      <c r="LUL292" s="29"/>
      <c r="LUM292" s="29"/>
      <c r="LUN292" s="29"/>
      <c r="LUO292" s="29"/>
      <c r="LUP292" s="29"/>
      <c r="LUQ292" s="29"/>
      <c r="LUR292" s="29"/>
      <c r="LUS292" s="29"/>
      <c r="LUT292" s="29"/>
      <c r="LUU292" s="29"/>
      <c r="LUV292" s="29"/>
      <c r="LUW292" s="29"/>
      <c r="LUX292" s="29"/>
      <c r="LUY292" s="29"/>
      <c r="LUZ292" s="29"/>
      <c r="LVA292" s="29"/>
      <c r="LVB292" s="29"/>
      <c r="LVC292" s="29"/>
      <c r="LVD292" s="29"/>
      <c r="LVE292" s="29"/>
      <c r="LVF292" s="29"/>
      <c r="LVG292" s="29"/>
      <c r="LVH292" s="29"/>
      <c r="LVI292" s="29"/>
      <c r="LVJ292" s="29"/>
      <c r="LVK292" s="29"/>
      <c r="LVL292" s="29"/>
      <c r="LVM292" s="29"/>
      <c r="LVN292" s="29"/>
      <c r="LVO292" s="29"/>
      <c r="LVP292" s="29"/>
      <c r="LVQ292" s="29"/>
      <c r="LVR292" s="29"/>
      <c r="LVS292" s="29"/>
      <c r="LVT292" s="29"/>
      <c r="LVU292" s="29"/>
      <c r="LVV292" s="29"/>
      <c r="LVW292" s="29"/>
      <c r="LVX292" s="29"/>
      <c r="LVY292" s="29"/>
      <c r="LVZ292" s="29"/>
      <c r="LWA292" s="29"/>
      <c r="LWB292" s="29"/>
      <c r="LWC292" s="29"/>
      <c r="LWD292" s="29"/>
      <c r="LWE292" s="29"/>
      <c r="LWF292" s="29"/>
      <c r="LWG292" s="29"/>
      <c r="LWH292" s="29"/>
      <c r="LWI292" s="29"/>
      <c r="LWJ292" s="29"/>
      <c r="LWK292" s="29"/>
      <c r="LWL292" s="29"/>
      <c r="LWM292" s="29"/>
      <c r="LWN292" s="29"/>
      <c r="LWO292" s="29"/>
      <c r="LWP292" s="29"/>
      <c r="LWQ292" s="29"/>
      <c r="LWR292" s="29"/>
      <c r="LWS292" s="29"/>
      <c r="LWT292" s="29"/>
      <c r="LWU292" s="29"/>
      <c r="LWV292" s="29"/>
      <c r="LWW292" s="29"/>
      <c r="LWX292" s="29"/>
      <c r="LWY292" s="29"/>
      <c r="LWZ292" s="29"/>
      <c r="LXA292" s="29"/>
      <c r="LXB292" s="29"/>
      <c r="LXC292" s="29"/>
      <c r="LXD292" s="29"/>
      <c r="LXE292" s="29"/>
      <c r="LXF292" s="29"/>
      <c r="LXG292" s="29"/>
      <c r="LXH292" s="29"/>
      <c r="LXI292" s="29"/>
      <c r="LXJ292" s="29"/>
      <c r="LXK292" s="29"/>
      <c r="LXL292" s="29"/>
      <c r="LXM292" s="29"/>
      <c r="LXN292" s="29"/>
      <c r="LXO292" s="29"/>
      <c r="LXP292" s="29"/>
      <c r="LXQ292" s="29"/>
      <c r="LXR292" s="29"/>
      <c r="LXS292" s="29"/>
      <c r="LXT292" s="29"/>
      <c r="LXU292" s="29"/>
      <c r="LXV292" s="29"/>
      <c r="LXW292" s="29"/>
      <c r="LXX292" s="29"/>
      <c r="LXY292" s="29"/>
      <c r="LXZ292" s="29"/>
      <c r="LYA292" s="29"/>
      <c r="LYB292" s="29"/>
      <c r="LYC292" s="29"/>
      <c r="LYD292" s="29"/>
      <c r="LYE292" s="29"/>
      <c r="LYF292" s="29"/>
      <c r="LYG292" s="29"/>
      <c r="LYH292" s="29"/>
      <c r="LYI292" s="29"/>
      <c r="LYJ292" s="29"/>
      <c r="LYK292" s="29"/>
      <c r="LYL292" s="29"/>
      <c r="LYM292" s="29"/>
      <c r="LYN292" s="29"/>
      <c r="LYO292" s="29"/>
      <c r="LYP292" s="29"/>
      <c r="LYQ292" s="29"/>
      <c r="LYR292" s="29"/>
      <c r="LYS292" s="29"/>
      <c r="LYT292" s="29"/>
      <c r="LYU292" s="29"/>
      <c r="LYV292" s="29"/>
      <c r="LYW292" s="29"/>
      <c r="LYX292" s="29"/>
      <c r="LYY292" s="29"/>
      <c r="LYZ292" s="29"/>
      <c r="LZA292" s="29"/>
      <c r="LZB292" s="29"/>
      <c r="LZC292" s="29"/>
      <c r="LZD292" s="29"/>
      <c r="LZE292" s="29"/>
      <c r="LZF292" s="29"/>
      <c r="LZG292" s="29"/>
      <c r="LZH292" s="29"/>
      <c r="LZI292" s="29"/>
      <c r="LZJ292" s="29"/>
      <c r="LZK292" s="29"/>
      <c r="LZL292" s="29"/>
      <c r="LZM292" s="29"/>
      <c r="LZN292" s="29"/>
      <c r="LZO292" s="29"/>
      <c r="LZP292" s="29"/>
      <c r="LZQ292" s="29"/>
      <c r="LZR292" s="29"/>
      <c r="LZS292" s="29"/>
      <c r="LZT292" s="29"/>
      <c r="LZU292" s="29"/>
      <c r="LZV292" s="29"/>
      <c r="LZW292" s="29"/>
      <c r="LZX292" s="29"/>
      <c r="LZY292" s="29"/>
      <c r="LZZ292" s="29"/>
      <c r="MAA292" s="29"/>
      <c r="MAB292" s="29"/>
      <c r="MAC292" s="29"/>
      <c r="MAD292" s="29"/>
      <c r="MAE292" s="29"/>
      <c r="MAF292" s="29"/>
      <c r="MAG292" s="29"/>
      <c r="MAH292" s="29"/>
      <c r="MAI292" s="29"/>
      <c r="MAJ292" s="29"/>
      <c r="MAK292" s="29"/>
      <c r="MAL292" s="29"/>
      <c r="MAM292" s="29"/>
      <c r="MAN292" s="29"/>
      <c r="MAO292" s="29"/>
      <c r="MAP292" s="29"/>
      <c r="MAQ292" s="29"/>
      <c r="MAR292" s="29"/>
      <c r="MAS292" s="29"/>
      <c r="MAT292" s="29"/>
      <c r="MAU292" s="29"/>
      <c r="MAV292" s="29"/>
      <c r="MAW292" s="29"/>
      <c r="MAX292" s="29"/>
      <c r="MAY292" s="29"/>
      <c r="MAZ292" s="29"/>
      <c r="MBA292" s="29"/>
      <c r="MBB292" s="29"/>
      <c r="MBC292" s="29"/>
      <c r="MBD292" s="29"/>
      <c r="MBE292" s="29"/>
      <c r="MBF292" s="29"/>
      <c r="MBG292" s="29"/>
      <c r="MBH292" s="29"/>
      <c r="MBI292" s="29"/>
      <c r="MBJ292" s="29"/>
      <c r="MBK292" s="29"/>
      <c r="MBL292" s="29"/>
      <c r="MBM292" s="29"/>
      <c r="MBN292" s="29"/>
      <c r="MBO292" s="29"/>
      <c r="MBP292" s="29"/>
      <c r="MBQ292" s="29"/>
      <c r="MBR292" s="29"/>
      <c r="MBS292" s="29"/>
      <c r="MBT292" s="29"/>
      <c r="MBU292" s="29"/>
      <c r="MBV292" s="29"/>
      <c r="MBW292" s="29"/>
      <c r="MBX292" s="29"/>
      <c r="MBY292" s="29"/>
      <c r="MBZ292" s="29"/>
      <c r="MCA292" s="29"/>
      <c r="MCB292" s="29"/>
      <c r="MCC292" s="29"/>
      <c r="MCD292" s="29"/>
      <c r="MCE292" s="29"/>
      <c r="MCF292" s="29"/>
      <c r="MCG292" s="29"/>
      <c r="MCH292" s="29"/>
      <c r="MCI292" s="29"/>
      <c r="MCJ292" s="29"/>
      <c r="MCK292" s="29"/>
      <c r="MCL292" s="29"/>
      <c r="MCM292" s="29"/>
      <c r="MCN292" s="29"/>
      <c r="MCO292" s="29"/>
      <c r="MCP292" s="29"/>
      <c r="MCQ292" s="29"/>
      <c r="MCR292" s="29"/>
      <c r="MCS292" s="29"/>
      <c r="MCT292" s="29"/>
      <c r="MCU292" s="29"/>
      <c r="MCV292" s="29"/>
      <c r="MCW292" s="29"/>
      <c r="MCX292" s="29"/>
      <c r="MCY292" s="29"/>
      <c r="MCZ292" s="29"/>
      <c r="MDA292" s="29"/>
      <c r="MDB292" s="29"/>
      <c r="MDC292" s="29"/>
      <c r="MDD292" s="29"/>
      <c r="MDE292" s="29"/>
      <c r="MDF292" s="29"/>
      <c r="MDG292" s="29"/>
      <c r="MDH292" s="29"/>
      <c r="MDI292" s="29"/>
      <c r="MDJ292" s="29"/>
      <c r="MDK292" s="29"/>
      <c r="MDL292" s="29"/>
      <c r="MDM292" s="29"/>
      <c r="MDN292" s="29"/>
      <c r="MDO292" s="29"/>
      <c r="MDP292" s="29"/>
      <c r="MDQ292" s="29"/>
      <c r="MDR292" s="29"/>
      <c r="MDS292" s="29"/>
      <c r="MDT292" s="29"/>
      <c r="MDU292" s="29"/>
      <c r="MDV292" s="29"/>
      <c r="MDW292" s="29"/>
      <c r="MDX292" s="29"/>
      <c r="MDY292" s="29"/>
      <c r="MDZ292" s="29"/>
      <c r="MEA292" s="29"/>
      <c r="MEB292" s="29"/>
      <c r="MEC292" s="29"/>
      <c r="MED292" s="29"/>
      <c r="MEE292" s="29"/>
      <c r="MEF292" s="29"/>
      <c r="MEG292" s="29"/>
      <c r="MEH292" s="29"/>
      <c r="MEI292" s="29"/>
      <c r="MEJ292" s="29"/>
      <c r="MEK292" s="29"/>
      <c r="MEL292" s="29"/>
      <c r="MEM292" s="29"/>
      <c r="MEN292" s="29"/>
      <c r="MEO292" s="29"/>
      <c r="MEP292" s="29"/>
      <c r="MEQ292" s="29"/>
      <c r="MER292" s="29"/>
      <c r="MES292" s="29"/>
      <c r="MET292" s="29"/>
      <c r="MEU292" s="29"/>
      <c r="MEV292" s="29"/>
      <c r="MEW292" s="29"/>
      <c r="MEX292" s="29"/>
      <c r="MEY292" s="29"/>
      <c r="MEZ292" s="29"/>
      <c r="MFA292" s="29"/>
      <c r="MFB292" s="29"/>
      <c r="MFC292" s="29"/>
      <c r="MFD292" s="29"/>
      <c r="MFE292" s="29"/>
      <c r="MFF292" s="29"/>
      <c r="MFG292" s="29"/>
      <c r="MFH292" s="29"/>
      <c r="MFI292" s="29"/>
      <c r="MFJ292" s="29"/>
      <c r="MFK292" s="29"/>
      <c r="MFL292" s="29"/>
      <c r="MFM292" s="29"/>
      <c r="MFN292" s="29"/>
      <c r="MFO292" s="29"/>
      <c r="MFP292" s="29"/>
      <c r="MFQ292" s="29"/>
      <c r="MFR292" s="29"/>
      <c r="MFS292" s="29"/>
      <c r="MFT292" s="29"/>
      <c r="MFU292" s="29"/>
      <c r="MFV292" s="29"/>
      <c r="MFW292" s="29"/>
      <c r="MFX292" s="29"/>
      <c r="MFY292" s="29"/>
      <c r="MFZ292" s="29"/>
      <c r="MGA292" s="29"/>
      <c r="MGB292" s="29"/>
      <c r="MGC292" s="29"/>
      <c r="MGD292" s="29"/>
      <c r="MGE292" s="29"/>
      <c r="MGF292" s="29"/>
      <c r="MGG292" s="29"/>
      <c r="MGH292" s="29"/>
      <c r="MGI292" s="29"/>
      <c r="MGJ292" s="29"/>
      <c r="MGK292" s="29"/>
      <c r="MGL292" s="29"/>
      <c r="MGM292" s="29"/>
      <c r="MGN292" s="29"/>
      <c r="MGO292" s="29"/>
      <c r="MGP292" s="29"/>
      <c r="MGQ292" s="29"/>
      <c r="MGR292" s="29"/>
      <c r="MGS292" s="29"/>
      <c r="MGT292" s="29"/>
      <c r="MGU292" s="29"/>
      <c r="MGV292" s="29"/>
      <c r="MGW292" s="29"/>
      <c r="MGX292" s="29"/>
      <c r="MGY292" s="29"/>
      <c r="MGZ292" s="29"/>
      <c r="MHA292" s="29"/>
      <c r="MHB292" s="29"/>
      <c r="MHC292" s="29"/>
      <c r="MHD292" s="29"/>
      <c r="MHE292" s="29"/>
      <c r="MHF292" s="29"/>
      <c r="MHG292" s="29"/>
      <c r="MHH292" s="29"/>
      <c r="MHI292" s="29"/>
      <c r="MHJ292" s="29"/>
      <c r="MHK292" s="29"/>
      <c r="MHL292" s="29"/>
      <c r="MHM292" s="29"/>
      <c r="MHN292" s="29"/>
      <c r="MHO292" s="29"/>
      <c r="MHP292" s="29"/>
      <c r="MHQ292" s="29"/>
      <c r="MHR292" s="29"/>
      <c r="MHS292" s="29"/>
      <c r="MHT292" s="29"/>
      <c r="MHU292" s="29"/>
      <c r="MHV292" s="29"/>
      <c r="MHW292" s="29"/>
      <c r="MHX292" s="29"/>
      <c r="MHY292" s="29"/>
      <c r="MHZ292" s="29"/>
      <c r="MIA292" s="29"/>
      <c r="MIB292" s="29"/>
      <c r="MIC292" s="29"/>
      <c r="MID292" s="29"/>
      <c r="MIE292" s="29"/>
      <c r="MIF292" s="29"/>
      <c r="MIG292" s="29"/>
      <c r="MIH292" s="29"/>
      <c r="MII292" s="29"/>
      <c r="MIJ292" s="29"/>
      <c r="MIK292" s="29"/>
      <c r="MIL292" s="29"/>
      <c r="MIM292" s="29"/>
      <c r="MIN292" s="29"/>
      <c r="MIO292" s="29"/>
      <c r="MIP292" s="29"/>
      <c r="MIQ292" s="29"/>
      <c r="MIR292" s="29"/>
      <c r="MIS292" s="29"/>
      <c r="MIT292" s="29"/>
      <c r="MIU292" s="29"/>
      <c r="MIV292" s="29"/>
      <c r="MIW292" s="29"/>
      <c r="MIX292" s="29"/>
      <c r="MIY292" s="29"/>
      <c r="MIZ292" s="29"/>
      <c r="MJA292" s="29"/>
      <c r="MJB292" s="29"/>
      <c r="MJC292" s="29"/>
      <c r="MJD292" s="29"/>
      <c r="MJE292" s="29"/>
      <c r="MJF292" s="29"/>
      <c r="MJG292" s="29"/>
      <c r="MJH292" s="29"/>
      <c r="MJI292" s="29"/>
      <c r="MJJ292" s="29"/>
      <c r="MJK292" s="29"/>
      <c r="MJL292" s="29"/>
      <c r="MJM292" s="29"/>
      <c r="MJN292" s="29"/>
      <c r="MJO292" s="29"/>
      <c r="MJP292" s="29"/>
      <c r="MJQ292" s="29"/>
      <c r="MJR292" s="29"/>
      <c r="MJS292" s="29"/>
      <c r="MJT292" s="29"/>
      <c r="MJU292" s="29"/>
      <c r="MJV292" s="29"/>
      <c r="MJW292" s="29"/>
      <c r="MJX292" s="29"/>
      <c r="MJY292" s="29"/>
      <c r="MJZ292" s="29"/>
      <c r="MKA292" s="29"/>
      <c r="MKB292" s="29"/>
      <c r="MKC292" s="29"/>
      <c r="MKD292" s="29"/>
      <c r="MKE292" s="29"/>
      <c r="MKF292" s="29"/>
      <c r="MKG292" s="29"/>
      <c r="MKH292" s="29"/>
      <c r="MKI292" s="29"/>
      <c r="MKJ292" s="29"/>
      <c r="MKK292" s="29"/>
      <c r="MKL292" s="29"/>
      <c r="MKM292" s="29"/>
      <c r="MKN292" s="29"/>
      <c r="MKO292" s="29"/>
      <c r="MKP292" s="29"/>
      <c r="MKQ292" s="29"/>
      <c r="MKR292" s="29"/>
      <c r="MKS292" s="29"/>
      <c r="MKT292" s="29"/>
      <c r="MKU292" s="29"/>
      <c r="MKV292" s="29"/>
      <c r="MKW292" s="29"/>
      <c r="MKX292" s="29"/>
      <c r="MKY292" s="29"/>
      <c r="MKZ292" s="29"/>
      <c r="MLA292" s="29"/>
      <c r="MLB292" s="29"/>
      <c r="MLC292" s="29"/>
      <c r="MLD292" s="29"/>
      <c r="MLE292" s="29"/>
      <c r="MLF292" s="29"/>
      <c r="MLG292" s="29"/>
      <c r="MLH292" s="29"/>
      <c r="MLI292" s="29"/>
      <c r="MLJ292" s="29"/>
      <c r="MLK292" s="29"/>
      <c r="MLL292" s="29"/>
      <c r="MLM292" s="29"/>
      <c r="MLN292" s="29"/>
      <c r="MLO292" s="29"/>
      <c r="MLP292" s="29"/>
      <c r="MLQ292" s="29"/>
      <c r="MLR292" s="29"/>
      <c r="MLS292" s="29"/>
      <c r="MLT292" s="29"/>
      <c r="MLU292" s="29"/>
      <c r="MLV292" s="29"/>
      <c r="MLW292" s="29"/>
      <c r="MLX292" s="29"/>
      <c r="MLY292" s="29"/>
      <c r="MLZ292" s="29"/>
      <c r="MMA292" s="29"/>
      <c r="MMB292" s="29"/>
      <c r="MMC292" s="29"/>
      <c r="MMD292" s="29"/>
      <c r="MME292" s="29"/>
      <c r="MMF292" s="29"/>
      <c r="MMG292" s="29"/>
      <c r="MMH292" s="29"/>
      <c r="MMI292" s="29"/>
      <c r="MMJ292" s="29"/>
      <c r="MMK292" s="29"/>
      <c r="MML292" s="29"/>
      <c r="MMM292" s="29"/>
      <c r="MMN292" s="29"/>
      <c r="MMO292" s="29"/>
      <c r="MMP292" s="29"/>
      <c r="MMQ292" s="29"/>
      <c r="MMR292" s="29"/>
      <c r="MMS292" s="29"/>
      <c r="MMT292" s="29"/>
      <c r="MMU292" s="29"/>
      <c r="MMV292" s="29"/>
      <c r="MMW292" s="29"/>
      <c r="MMX292" s="29"/>
      <c r="MMY292" s="29"/>
      <c r="MMZ292" s="29"/>
      <c r="MNA292" s="29"/>
      <c r="MNB292" s="29"/>
      <c r="MNC292" s="29"/>
      <c r="MND292" s="29"/>
      <c r="MNE292" s="29"/>
      <c r="MNF292" s="29"/>
      <c r="MNG292" s="29"/>
      <c r="MNH292" s="29"/>
      <c r="MNI292" s="29"/>
      <c r="MNJ292" s="29"/>
      <c r="MNK292" s="29"/>
      <c r="MNL292" s="29"/>
      <c r="MNM292" s="29"/>
      <c r="MNN292" s="29"/>
      <c r="MNO292" s="29"/>
      <c r="MNP292" s="29"/>
      <c r="MNQ292" s="29"/>
      <c r="MNR292" s="29"/>
      <c r="MNS292" s="29"/>
      <c r="MNT292" s="29"/>
      <c r="MNU292" s="29"/>
      <c r="MNV292" s="29"/>
      <c r="MNW292" s="29"/>
      <c r="MNX292" s="29"/>
      <c r="MNY292" s="29"/>
      <c r="MNZ292" s="29"/>
      <c r="MOA292" s="29"/>
      <c r="MOB292" s="29"/>
      <c r="MOC292" s="29"/>
      <c r="MOD292" s="29"/>
      <c r="MOE292" s="29"/>
      <c r="MOF292" s="29"/>
      <c r="MOG292" s="29"/>
      <c r="MOH292" s="29"/>
      <c r="MOI292" s="29"/>
      <c r="MOJ292" s="29"/>
      <c r="MOK292" s="29"/>
      <c r="MOL292" s="29"/>
      <c r="MOM292" s="29"/>
      <c r="MON292" s="29"/>
      <c r="MOO292" s="29"/>
      <c r="MOP292" s="29"/>
      <c r="MOQ292" s="29"/>
      <c r="MOR292" s="29"/>
      <c r="MOS292" s="29"/>
      <c r="MOT292" s="29"/>
      <c r="MOU292" s="29"/>
      <c r="MOV292" s="29"/>
      <c r="MOW292" s="29"/>
      <c r="MOX292" s="29"/>
      <c r="MOY292" s="29"/>
      <c r="MOZ292" s="29"/>
      <c r="MPA292" s="29"/>
      <c r="MPB292" s="29"/>
      <c r="MPC292" s="29"/>
      <c r="MPD292" s="29"/>
      <c r="MPE292" s="29"/>
      <c r="MPF292" s="29"/>
      <c r="MPG292" s="29"/>
      <c r="MPH292" s="29"/>
      <c r="MPI292" s="29"/>
      <c r="MPJ292" s="29"/>
      <c r="MPK292" s="29"/>
      <c r="MPL292" s="29"/>
      <c r="MPM292" s="29"/>
      <c r="MPN292" s="29"/>
      <c r="MPO292" s="29"/>
      <c r="MPP292" s="29"/>
      <c r="MPQ292" s="29"/>
      <c r="MPR292" s="29"/>
      <c r="MPS292" s="29"/>
      <c r="MPT292" s="29"/>
      <c r="MPU292" s="29"/>
      <c r="MPV292" s="29"/>
      <c r="MPW292" s="29"/>
      <c r="MPX292" s="29"/>
      <c r="MPY292" s="29"/>
      <c r="MPZ292" s="29"/>
      <c r="MQA292" s="29"/>
      <c r="MQB292" s="29"/>
      <c r="MQC292" s="29"/>
      <c r="MQD292" s="29"/>
      <c r="MQE292" s="29"/>
      <c r="MQF292" s="29"/>
      <c r="MQG292" s="29"/>
      <c r="MQH292" s="29"/>
      <c r="MQI292" s="29"/>
      <c r="MQJ292" s="29"/>
      <c r="MQK292" s="29"/>
      <c r="MQL292" s="29"/>
      <c r="MQM292" s="29"/>
      <c r="MQN292" s="29"/>
      <c r="MQO292" s="29"/>
      <c r="MQP292" s="29"/>
      <c r="MQQ292" s="29"/>
      <c r="MQR292" s="29"/>
      <c r="MQS292" s="29"/>
      <c r="MQT292" s="29"/>
      <c r="MQU292" s="29"/>
      <c r="MQV292" s="29"/>
      <c r="MQW292" s="29"/>
      <c r="MQX292" s="29"/>
      <c r="MQY292" s="29"/>
      <c r="MQZ292" s="29"/>
      <c r="MRA292" s="29"/>
      <c r="MRB292" s="29"/>
      <c r="MRC292" s="29"/>
      <c r="MRD292" s="29"/>
      <c r="MRE292" s="29"/>
      <c r="MRF292" s="29"/>
      <c r="MRG292" s="29"/>
      <c r="MRH292" s="29"/>
      <c r="MRI292" s="29"/>
      <c r="MRJ292" s="29"/>
      <c r="MRK292" s="29"/>
      <c r="MRL292" s="29"/>
      <c r="MRM292" s="29"/>
      <c r="MRN292" s="29"/>
      <c r="MRO292" s="29"/>
      <c r="MRP292" s="29"/>
      <c r="MRQ292" s="29"/>
      <c r="MRR292" s="29"/>
      <c r="MRS292" s="29"/>
      <c r="MRT292" s="29"/>
      <c r="MRU292" s="29"/>
      <c r="MRV292" s="29"/>
      <c r="MRW292" s="29"/>
      <c r="MRX292" s="29"/>
      <c r="MRY292" s="29"/>
      <c r="MRZ292" s="29"/>
      <c r="MSA292" s="29"/>
      <c r="MSB292" s="29"/>
      <c r="MSC292" s="29"/>
      <c r="MSD292" s="29"/>
      <c r="MSE292" s="29"/>
      <c r="MSF292" s="29"/>
      <c r="MSG292" s="29"/>
      <c r="MSH292" s="29"/>
      <c r="MSI292" s="29"/>
      <c r="MSJ292" s="29"/>
      <c r="MSK292" s="29"/>
      <c r="MSL292" s="29"/>
      <c r="MSM292" s="29"/>
      <c r="MSN292" s="29"/>
      <c r="MSO292" s="29"/>
      <c r="MSP292" s="29"/>
      <c r="MSQ292" s="29"/>
      <c r="MSR292" s="29"/>
      <c r="MSS292" s="29"/>
      <c r="MST292" s="29"/>
      <c r="MSU292" s="29"/>
      <c r="MSV292" s="29"/>
      <c r="MSW292" s="29"/>
      <c r="MSX292" s="29"/>
      <c r="MSY292" s="29"/>
      <c r="MSZ292" s="29"/>
      <c r="MTA292" s="29"/>
      <c r="MTB292" s="29"/>
      <c r="MTC292" s="29"/>
      <c r="MTD292" s="29"/>
      <c r="MTE292" s="29"/>
      <c r="MTF292" s="29"/>
      <c r="MTG292" s="29"/>
      <c r="MTH292" s="29"/>
      <c r="MTI292" s="29"/>
      <c r="MTJ292" s="29"/>
      <c r="MTK292" s="29"/>
      <c r="MTL292" s="29"/>
      <c r="MTM292" s="29"/>
      <c r="MTN292" s="29"/>
      <c r="MTO292" s="29"/>
      <c r="MTP292" s="29"/>
      <c r="MTQ292" s="29"/>
      <c r="MTR292" s="29"/>
      <c r="MTS292" s="29"/>
      <c r="MTT292" s="29"/>
      <c r="MTU292" s="29"/>
      <c r="MTV292" s="29"/>
      <c r="MTW292" s="29"/>
      <c r="MTX292" s="29"/>
      <c r="MTY292" s="29"/>
      <c r="MTZ292" s="29"/>
      <c r="MUA292" s="29"/>
      <c r="MUB292" s="29"/>
      <c r="MUC292" s="29"/>
      <c r="MUD292" s="29"/>
      <c r="MUE292" s="29"/>
      <c r="MUF292" s="29"/>
      <c r="MUG292" s="29"/>
      <c r="MUH292" s="29"/>
      <c r="MUI292" s="29"/>
      <c r="MUJ292" s="29"/>
      <c r="MUK292" s="29"/>
      <c r="MUL292" s="29"/>
      <c r="MUM292" s="29"/>
      <c r="MUN292" s="29"/>
      <c r="MUO292" s="29"/>
      <c r="MUP292" s="29"/>
      <c r="MUQ292" s="29"/>
      <c r="MUR292" s="29"/>
      <c r="MUS292" s="29"/>
      <c r="MUT292" s="29"/>
      <c r="MUU292" s="29"/>
      <c r="MUV292" s="29"/>
      <c r="MUW292" s="29"/>
      <c r="MUX292" s="29"/>
      <c r="MUY292" s="29"/>
      <c r="MUZ292" s="29"/>
      <c r="MVA292" s="29"/>
      <c r="MVB292" s="29"/>
      <c r="MVC292" s="29"/>
      <c r="MVD292" s="29"/>
      <c r="MVE292" s="29"/>
      <c r="MVF292" s="29"/>
      <c r="MVG292" s="29"/>
      <c r="MVH292" s="29"/>
      <c r="MVI292" s="29"/>
      <c r="MVJ292" s="29"/>
      <c r="MVK292" s="29"/>
      <c r="MVL292" s="29"/>
      <c r="MVM292" s="29"/>
      <c r="MVN292" s="29"/>
      <c r="MVO292" s="29"/>
      <c r="MVP292" s="29"/>
      <c r="MVQ292" s="29"/>
      <c r="MVR292" s="29"/>
      <c r="MVS292" s="29"/>
      <c r="MVT292" s="29"/>
      <c r="MVU292" s="29"/>
      <c r="MVV292" s="29"/>
      <c r="MVW292" s="29"/>
      <c r="MVX292" s="29"/>
      <c r="MVY292" s="29"/>
      <c r="MVZ292" s="29"/>
      <c r="MWA292" s="29"/>
      <c r="MWB292" s="29"/>
      <c r="MWC292" s="29"/>
      <c r="MWD292" s="29"/>
      <c r="MWE292" s="29"/>
      <c r="MWF292" s="29"/>
      <c r="MWG292" s="29"/>
      <c r="MWH292" s="29"/>
      <c r="MWI292" s="29"/>
      <c r="MWJ292" s="29"/>
      <c r="MWK292" s="29"/>
      <c r="MWL292" s="29"/>
      <c r="MWM292" s="29"/>
      <c r="MWN292" s="29"/>
      <c r="MWO292" s="29"/>
      <c r="MWP292" s="29"/>
      <c r="MWQ292" s="29"/>
      <c r="MWR292" s="29"/>
      <c r="MWS292" s="29"/>
      <c r="MWT292" s="29"/>
      <c r="MWU292" s="29"/>
      <c r="MWV292" s="29"/>
      <c r="MWW292" s="29"/>
      <c r="MWX292" s="29"/>
      <c r="MWY292" s="29"/>
      <c r="MWZ292" s="29"/>
      <c r="MXA292" s="29"/>
      <c r="MXB292" s="29"/>
      <c r="MXC292" s="29"/>
      <c r="MXD292" s="29"/>
      <c r="MXE292" s="29"/>
      <c r="MXF292" s="29"/>
      <c r="MXG292" s="29"/>
      <c r="MXH292" s="29"/>
      <c r="MXI292" s="29"/>
      <c r="MXJ292" s="29"/>
      <c r="MXK292" s="29"/>
      <c r="MXL292" s="29"/>
      <c r="MXM292" s="29"/>
      <c r="MXN292" s="29"/>
      <c r="MXO292" s="29"/>
      <c r="MXP292" s="29"/>
      <c r="MXQ292" s="29"/>
      <c r="MXR292" s="29"/>
      <c r="MXS292" s="29"/>
      <c r="MXT292" s="29"/>
      <c r="MXU292" s="29"/>
      <c r="MXV292" s="29"/>
      <c r="MXW292" s="29"/>
      <c r="MXX292" s="29"/>
      <c r="MXY292" s="29"/>
      <c r="MXZ292" s="29"/>
      <c r="MYA292" s="29"/>
      <c r="MYB292" s="29"/>
      <c r="MYC292" s="29"/>
      <c r="MYD292" s="29"/>
      <c r="MYE292" s="29"/>
      <c r="MYF292" s="29"/>
      <c r="MYG292" s="29"/>
      <c r="MYH292" s="29"/>
      <c r="MYI292" s="29"/>
      <c r="MYJ292" s="29"/>
      <c r="MYK292" s="29"/>
      <c r="MYL292" s="29"/>
      <c r="MYM292" s="29"/>
      <c r="MYN292" s="29"/>
      <c r="MYO292" s="29"/>
      <c r="MYP292" s="29"/>
      <c r="MYQ292" s="29"/>
      <c r="MYR292" s="29"/>
      <c r="MYS292" s="29"/>
      <c r="MYT292" s="29"/>
      <c r="MYU292" s="29"/>
      <c r="MYV292" s="29"/>
      <c r="MYW292" s="29"/>
      <c r="MYX292" s="29"/>
      <c r="MYY292" s="29"/>
      <c r="MYZ292" s="29"/>
      <c r="MZA292" s="29"/>
      <c r="MZB292" s="29"/>
      <c r="MZC292" s="29"/>
      <c r="MZD292" s="29"/>
      <c r="MZE292" s="29"/>
      <c r="MZF292" s="29"/>
      <c r="MZG292" s="29"/>
      <c r="MZH292" s="29"/>
      <c r="MZI292" s="29"/>
      <c r="MZJ292" s="29"/>
      <c r="MZK292" s="29"/>
      <c r="MZL292" s="29"/>
      <c r="MZM292" s="29"/>
      <c r="MZN292" s="29"/>
      <c r="MZO292" s="29"/>
      <c r="MZP292" s="29"/>
      <c r="MZQ292" s="29"/>
      <c r="MZR292" s="29"/>
      <c r="MZS292" s="29"/>
      <c r="MZT292" s="29"/>
      <c r="MZU292" s="29"/>
      <c r="MZV292" s="29"/>
      <c r="MZW292" s="29"/>
      <c r="MZX292" s="29"/>
      <c r="MZY292" s="29"/>
      <c r="MZZ292" s="29"/>
      <c r="NAA292" s="29"/>
      <c r="NAB292" s="29"/>
      <c r="NAC292" s="29"/>
      <c r="NAD292" s="29"/>
      <c r="NAE292" s="29"/>
      <c r="NAF292" s="29"/>
      <c r="NAG292" s="29"/>
      <c r="NAH292" s="29"/>
      <c r="NAI292" s="29"/>
      <c r="NAJ292" s="29"/>
      <c r="NAK292" s="29"/>
      <c r="NAL292" s="29"/>
      <c r="NAM292" s="29"/>
      <c r="NAN292" s="29"/>
      <c r="NAO292" s="29"/>
      <c r="NAP292" s="29"/>
      <c r="NAQ292" s="29"/>
      <c r="NAR292" s="29"/>
      <c r="NAS292" s="29"/>
      <c r="NAT292" s="29"/>
      <c r="NAU292" s="29"/>
      <c r="NAV292" s="29"/>
      <c r="NAW292" s="29"/>
      <c r="NAX292" s="29"/>
      <c r="NAY292" s="29"/>
      <c r="NAZ292" s="29"/>
      <c r="NBA292" s="29"/>
      <c r="NBB292" s="29"/>
      <c r="NBC292" s="29"/>
      <c r="NBD292" s="29"/>
      <c r="NBE292" s="29"/>
      <c r="NBF292" s="29"/>
      <c r="NBG292" s="29"/>
      <c r="NBH292" s="29"/>
      <c r="NBI292" s="29"/>
      <c r="NBJ292" s="29"/>
      <c r="NBK292" s="29"/>
      <c r="NBL292" s="29"/>
      <c r="NBM292" s="29"/>
      <c r="NBN292" s="29"/>
      <c r="NBO292" s="29"/>
      <c r="NBP292" s="29"/>
      <c r="NBQ292" s="29"/>
      <c r="NBR292" s="29"/>
      <c r="NBS292" s="29"/>
      <c r="NBT292" s="29"/>
      <c r="NBU292" s="29"/>
      <c r="NBV292" s="29"/>
      <c r="NBW292" s="29"/>
      <c r="NBX292" s="29"/>
      <c r="NBY292" s="29"/>
      <c r="NBZ292" s="29"/>
      <c r="NCA292" s="29"/>
      <c r="NCB292" s="29"/>
      <c r="NCC292" s="29"/>
      <c r="NCD292" s="29"/>
      <c r="NCE292" s="29"/>
      <c r="NCF292" s="29"/>
      <c r="NCG292" s="29"/>
      <c r="NCH292" s="29"/>
      <c r="NCI292" s="29"/>
      <c r="NCJ292" s="29"/>
      <c r="NCK292" s="29"/>
      <c r="NCL292" s="29"/>
      <c r="NCM292" s="29"/>
      <c r="NCN292" s="29"/>
      <c r="NCO292" s="29"/>
      <c r="NCP292" s="29"/>
      <c r="NCQ292" s="29"/>
      <c r="NCR292" s="29"/>
      <c r="NCS292" s="29"/>
      <c r="NCT292" s="29"/>
      <c r="NCU292" s="29"/>
      <c r="NCV292" s="29"/>
      <c r="NCW292" s="29"/>
      <c r="NCX292" s="29"/>
      <c r="NCY292" s="29"/>
      <c r="NCZ292" s="29"/>
      <c r="NDA292" s="29"/>
      <c r="NDB292" s="29"/>
      <c r="NDC292" s="29"/>
      <c r="NDD292" s="29"/>
      <c r="NDE292" s="29"/>
      <c r="NDF292" s="29"/>
      <c r="NDG292" s="29"/>
      <c r="NDH292" s="29"/>
      <c r="NDI292" s="29"/>
      <c r="NDJ292" s="29"/>
      <c r="NDK292" s="29"/>
      <c r="NDL292" s="29"/>
      <c r="NDM292" s="29"/>
      <c r="NDN292" s="29"/>
      <c r="NDO292" s="29"/>
      <c r="NDP292" s="29"/>
      <c r="NDQ292" s="29"/>
      <c r="NDR292" s="29"/>
      <c r="NDS292" s="29"/>
      <c r="NDT292" s="29"/>
      <c r="NDU292" s="29"/>
      <c r="NDV292" s="29"/>
      <c r="NDW292" s="29"/>
      <c r="NDX292" s="29"/>
      <c r="NDY292" s="29"/>
      <c r="NDZ292" s="29"/>
      <c r="NEA292" s="29"/>
      <c r="NEB292" s="29"/>
      <c r="NEC292" s="29"/>
      <c r="NED292" s="29"/>
      <c r="NEE292" s="29"/>
      <c r="NEF292" s="29"/>
      <c r="NEG292" s="29"/>
      <c r="NEH292" s="29"/>
      <c r="NEI292" s="29"/>
      <c r="NEJ292" s="29"/>
      <c r="NEK292" s="29"/>
      <c r="NEL292" s="29"/>
      <c r="NEM292" s="29"/>
      <c r="NEN292" s="29"/>
      <c r="NEO292" s="29"/>
      <c r="NEP292" s="29"/>
      <c r="NEQ292" s="29"/>
      <c r="NER292" s="29"/>
      <c r="NES292" s="29"/>
      <c r="NET292" s="29"/>
      <c r="NEU292" s="29"/>
      <c r="NEV292" s="29"/>
      <c r="NEW292" s="29"/>
      <c r="NEX292" s="29"/>
      <c r="NEY292" s="29"/>
      <c r="NEZ292" s="29"/>
      <c r="NFA292" s="29"/>
      <c r="NFB292" s="29"/>
      <c r="NFC292" s="29"/>
      <c r="NFD292" s="29"/>
      <c r="NFE292" s="29"/>
      <c r="NFF292" s="29"/>
      <c r="NFG292" s="29"/>
      <c r="NFH292" s="29"/>
      <c r="NFI292" s="29"/>
      <c r="NFJ292" s="29"/>
      <c r="NFK292" s="29"/>
      <c r="NFL292" s="29"/>
      <c r="NFM292" s="29"/>
      <c r="NFN292" s="29"/>
      <c r="NFO292" s="29"/>
      <c r="NFP292" s="29"/>
      <c r="NFQ292" s="29"/>
      <c r="NFR292" s="29"/>
      <c r="NFS292" s="29"/>
      <c r="NFT292" s="29"/>
      <c r="NFU292" s="29"/>
      <c r="NFV292" s="29"/>
      <c r="NFW292" s="29"/>
      <c r="NFX292" s="29"/>
      <c r="NFY292" s="29"/>
      <c r="NFZ292" s="29"/>
      <c r="NGA292" s="29"/>
      <c r="NGB292" s="29"/>
      <c r="NGC292" s="29"/>
      <c r="NGD292" s="29"/>
      <c r="NGE292" s="29"/>
      <c r="NGF292" s="29"/>
      <c r="NGG292" s="29"/>
      <c r="NGH292" s="29"/>
      <c r="NGI292" s="29"/>
      <c r="NGJ292" s="29"/>
      <c r="NGK292" s="29"/>
      <c r="NGL292" s="29"/>
      <c r="NGM292" s="29"/>
      <c r="NGN292" s="29"/>
      <c r="NGO292" s="29"/>
      <c r="NGP292" s="29"/>
      <c r="NGQ292" s="29"/>
      <c r="NGR292" s="29"/>
      <c r="NGS292" s="29"/>
      <c r="NGT292" s="29"/>
      <c r="NGU292" s="29"/>
      <c r="NGV292" s="29"/>
      <c r="NGW292" s="29"/>
      <c r="NGX292" s="29"/>
      <c r="NGY292" s="29"/>
      <c r="NGZ292" s="29"/>
      <c r="NHA292" s="29"/>
      <c r="NHB292" s="29"/>
      <c r="NHC292" s="29"/>
      <c r="NHD292" s="29"/>
      <c r="NHE292" s="29"/>
      <c r="NHF292" s="29"/>
      <c r="NHG292" s="29"/>
      <c r="NHH292" s="29"/>
      <c r="NHI292" s="29"/>
      <c r="NHJ292" s="29"/>
      <c r="NHK292" s="29"/>
      <c r="NHL292" s="29"/>
      <c r="NHM292" s="29"/>
      <c r="NHN292" s="29"/>
      <c r="NHO292" s="29"/>
      <c r="NHP292" s="29"/>
      <c r="NHQ292" s="29"/>
      <c r="NHR292" s="29"/>
      <c r="NHS292" s="29"/>
      <c r="NHT292" s="29"/>
      <c r="NHU292" s="29"/>
      <c r="NHV292" s="29"/>
      <c r="NHW292" s="29"/>
      <c r="NHX292" s="29"/>
      <c r="NHY292" s="29"/>
      <c r="NHZ292" s="29"/>
      <c r="NIA292" s="29"/>
      <c r="NIB292" s="29"/>
      <c r="NIC292" s="29"/>
      <c r="NID292" s="29"/>
      <c r="NIE292" s="29"/>
      <c r="NIF292" s="29"/>
      <c r="NIG292" s="29"/>
      <c r="NIH292" s="29"/>
      <c r="NII292" s="29"/>
      <c r="NIJ292" s="29"/>
      <c r="NIK292" s="29"/>
      <c r="NIL292" s="29"/>
      <c r="NIM292" s="29"/>
      <c r="NIN292" s="29"/>
      <c r="NIO292" s="29"/>
      <c r="NIP292" s="29"/>
      <c r="NIQ292" s="29"/>
      <c r="NIR292" s="29"/>
      <c r="NIS292" s="29"/>
      <c r="NIT292" s="29"/>
      <c r="NIU292" s="29"/>
      <c r="NIV292" s="29"/>
      <c r="NIW292" s="29"/>
      <c r="NIX292" s="29"/>
      <c r="NIY292" s="29"/>
      <c r="NIZ292" s="29"/>
      <c r="NJA292" s="29"/>
      <c r="NJB292" s="29"/>
      <c r="NJC292" s="29"/>
      <c r="NJD292" s="29"/>
      <c r="NJE292" s="29"/>
      <c r="NJF292" s="29"/>
      <c r="NJG292" s="29"/>
      <c r="NJH292" s="29"/>
      <c r="NJI292" s="29"/>
      <c r="NJJ292" s="29"/>
      <c r="NJK292" s="29"/>
      <c r="NJL292" s="29"/>
      <c r="NJM292" s="29"/>
      <c r="NJN292" s="29"/>
      <c r="NJO292" s="29"/>
      <c r="NJP292" s="29"/>
      <c r="NJQ292" s="29"/>
      <c r="NJR292" s="29"/>
      <c r="NJS292" s="29"/>
      <c r="NJT292" s="29"/>
      <c r="NJU292" s="29"/>
      <c r="NJV292" s="29"/>
      <c r="NJW292" s="29"/>
      <c r="NJX292" s="29"/>
      <c r="NJY292" s="29"/>
      <c r="NJZ292" s="29"/>
      <c r="NKA292" s="29"/>
      <c r="NKB292" s="29"/>
      <c r="NKC292" s="29"/>
      <c r="NKD292" s="29"/>
      <c r="NKE292" s="29"/>
      <c r="NKF292" s="29"/>
      <c r="NKG292" s="29"/>
      <c r="NKH292" s="29"/>
      <c r="NKI292" s="29"/>
      <c r="NKJ292" s="29"/>
      <c r="NKK292" s="29"/>
      <c r="NKL292" s="29"/>
      <c r="NKM292" s="29"/>
      <c r="NKN292" s="29"/>
      <c r="NKO292" s="29"/>
      <c r="NKP292" s="29"/>
      <c r="NKQ292" s="29"/>
      <c r="NKR292" s="29"/>
      <c r="NKS292" s="29"/>
      <c r="NKT292" s="29"/>
      <c r="NKU292" s="29"/>
      <c r="NKV292" s="29"/>
      <c r="NKW292" s="29"/>
      <c r="NKX292" s="29"/>
      <c r="NKY292" s="29"/>
      <c r="NKZ292" s="29"/>
      <c r="NLA292" s="29"/>
      <c r="NLB292" s="29"/>
      <c r="NLC292" s="29"/>
      <c r="NLD292" s="29"/>
      <c r="NLE292" s="29"/>
      <c r="NLF292" s="29"/>
      <c r="NLG292" s="29"/>
      <c r="NLH292" s="29"/>
      <c r="NLI292" s="29"/>
      <c r="NLJ292" s="29"/>
      <c r="NLK292" s="29"/>
      <c r="NLL292" s="29"/>
      <c r="NLM292" s="29"/>
      <c r="NLN292" s="29"/>
      <c r="NLO292" s="29"/>
      <c r="NLP292" s="29"/>
      <c r="NLQ292" s="29"/>
      <c r="NLR292" s="29"/>
      <c r="NLS292" s="29"/>
      <c r="NLT292" s="29"/>
      <c r="NLU292" s="29"/>
      <c r="NLV292" s="29"/>
      <c r="NLW292" s="29"/>
      <c r="NLX292" s="29"/>
      <c r="NLY292" s="29"/>
      <c r="NLZ292" s="29"/>
      <c r="NMA292" s="29"/>
      <c r="NMB292" s="29"/>
      <c r="NMC292" s="29"/>
      <c r="NMD292" s="29"/>
      <c r="NME292" s="29"/>
      <c r="NMF292" s="29"/>
      <c r="NMG292" s="29"/>
      <c r="NMH292" s="29"/>
      <c r="NMI292" s="29"/>
      <c r="NMJ292" s="29"/>
      <c r="NMK292" s="29"/>
      <c r="NML292" s="29"/>
      <c r="NMM292" s="29"/>
      <c r="NMN292" s="29"/>
      <c r="NMO292" s="29"/>
      <c r="NMP292" s="29"/>
      <c r="NMQ292" s="29"/>
      <c r="NMR292" s="29"/>
      <c r="NMS292" s="29"/>
      <c r="NMT292" s="29"/>
      <c r="NMU292" s="29"/>
      <c r="NMV292" s="29"/>
      <c r="NMW292" s="29"/>
      <c r="NMX292" s="29"/>
      <c r="NMY292" s="29"/>
      <c r="NMZ292" s="29"/>
      <c r="NNA292" s="29"/>
      <c r="NNB292" s="29"/>
      <c r="NNC292" s="29"/>
      <c r="NND292" s="29"/>
      <c r="NNE292" s="29"/>
      <c r="NNF292" s="29"/>
      <c r="NNG292" s="29"/>
      <c r="NNH292" s="29"/>
      <c r="NNI292" s="29"/>
      <c r="NNJ292" s="29"/>
      <c r="NNK292" s="29"/>
      <c r="NNL292" s="29"/>
      <c r="NNM292" s="29"/>
      <c r="NNN292" s="29"/>
      <c r="NNO292" s="29"/>
      <c r="NNP292" s="29"/>
      <c r="NNQ292" s="29"/>
      <c r="NNR292" s="29"/>
      <c r="NNS292" s="29"/>
      <c r="NNT292" s="29"/>
      <c r="NNU292" s="29"/>
      <c r="NNV292" s="29"/>
      <c r="NNW292" s="29"/>
      <c r="NNX292" s="29"/>
      <c r="NNY292" s="29"/>
      <c r="NNZ292" s="29"/>
      <c r="NOA292" s="29"/>
      <c r="NOB292" s="29"/>
      <c r="NOC292" s="29"/>
      <c r="NOD292" s="29"/>
      <c r="NOE292" s="29"/>
      <c r="NOF292" s="29"/>
      <c r="NOG292" s="29"/>
      <c r="NOH292" s="29"/>
      <c r="NOI292" s="29"/>
      <c r="NOJ292" s="29"/>
      <c r="NOK292" s="29"/>
      <c r="NOL292" s="29"/>
      <c r="NOM292" s="29"/>
      <c r="NON292" s="29"/>
      <c r="NOO292" s="29"/>
      <c r="NOP292" s="29"/>
      <c r="NOQ292" s="29"/>
      <c r="NOR292" s="29"/>
      <c r="NOS292" s="29"/>
      <c r="NOT292" s="29"/>
      <c r="NOU292" s="29"/>
      <c r="NOV292" s="29"/>
      <c r="NOW292" s="29"/>
      <c r="NOX292" s="29"/>
      <c r="NOY292" s="29"/>
      <c r="NOZ292" s="29"/>
      <c r="NPA292" s="29"/>
      <c r="NPB292" s="29"/>
      <c r="NPC292" s="29"/>
      <c r="NPD292" s="29"/>
      <c r="NPE292" s="29"/>
      <c r="NPF292" s="29"/>
      <c r="NPG292" s="29"/>
      <c r="NPH292" s="29"/>
      <c r="NPI292" s="29"/>
      <c r="NPJ292" s="29"/>
      <c r="NPK292" s="29"/>
      <c r="NPL292" s="29"/>
      <c r="NPM292" s="29"/>
      <c r="NPN292" s="29"/>
      <c r="NPO292" s="29"/>
      <c r="NPP292" s="29"/>
      <c r="NPQ292" s="29"/>
      <c r="NPR292" s="29"/>
      <c r="NPS292" s="29"/>
      <c r="NPT292" s="29"/>
      <c r="NPU292" s="29"/>
      <c r="NPV292" s="29"/>
      <c r="NPW292" s="29"/>
      <c r="NPX292" s="29"/>
      <c r="NPY292" s="29"/>
      <c r="NPZ292" s="29"/>
      <c r="NQA292" s="29"/>
      <c r="NQB292" s="29"/>
      <c r="NQC292" s="29"/>
      <c r="NQD292" s="29"/>
      <c r="NQE292" s="29"/>
      <c r="NQF292" s="29"/>
      <c r="NQG292" s="29"/>
      <c r="NQH292" s="29"/>
      <c r="NQI292" s="29"/>
      <c r="NQJ292" s="29"/>
      <c r="NQK292" s="29"/>
      <c r="NQL292" s="29"/>
      <c r="NQM292" s="29"/>
      <c r="NQN292" s="29"/>
      <c r="NQO292" s="29"/>
      <c r="NQP292" s="29"/>
      <c r="NQQ292" s="29"/>
      <c r="NQR292" s="29"/>
      <c r="NQS292" s="29"/>
      <c r="NQT292" s="29"/>
      <c r="NQU292" s="29"/>
      <c r="NQV292" s="29"/>
      <c r="NQW292" s="29"/>
      <c r="NQX292" s="29"/>
      <c r="NQY292" s="29"/>
      <c r="NQZ292" s="29"/>
      <c r="NRA292" s="29"/>
      <c r="NRB292" s="29"/>
      <c r="NRC292" s="29"/>
      <c r="NRD292" s="29"/>
      <c r="NRE292" s="29"/>
      <c r="NRF292" s="29"/>
      <c r="NRG292" s="29"/>
      <c r="NRH292" s="29"/>
      <c r="NRI292" s="29"/>
      <c r="NRJ292" s="29"/>
      <c r="NRK292" s="29"/>
      <c r="NRL292" s="29"/>
      <c r="NRM292" s="29"/>
      <c r="NRN292" s="29"/>
      <c r="NRO292" s="29"/>
      <c r="NRP292" s="29"/>
      <c r="NRQ292" s="29"/>
      <c r="NRR292" s="29"/>
      <c r="NRS292" s="29"/>
      <c r="NRT292" s="29"/>
      <c r="NRU292" s="29"/>
      <c r="NRV292" s="29"/>
      <c r="NRW292" s="29"/>
      <c r="NRX292" s="29"/>
      <c r="NRY292" s="29"/>
      <c r="NRZ292" s="29"/>
      <c r="NSA292" s="29"/>
      <c r="NSB292" s="29"/>
      <c r="NSC292" s="29"/>
      <c r="NSD292" s="29"/>
      <c r="NSE292" s="29"/>
      <c r="NSF292" s="29"/>
      <c r="NSG292" s="29"/>
      <c r="NSH292" s="29"/>
      <c r="NSI292" s="29"/>
      <c r="NSJ292" s="29"/>
      <c r="NSK292" s="29"/>
      <c r="NSL292" s="29"/>
      <c r="NSM292" s="29"/>
      <c r="NSN292" s="29"/>
      <c r="NSO292" s="29"/>
      <c r="NSP292" s="29"/>
      <c r="NSQ292" s="29"/>
      <c r="NSR292" s="29"/>
      <c r="NSS292" s="29"/>
      <c r="NST292" s="29"/>
      <c r="NSU292" s="29"/>
      <c r="NSV292" s="29"/>
      <c r="NSW292" s="29"/>
      <c r="NSX292" s="29"/>
      <c r="NSY292" s="29"/>
      <c r="NSZ292" s="29"/>
      <c r="NTA292" s="29"/>
      <c r="NTB292" s="29"/>
      <c r="NTC292" s="29"/>
      <c r="NTD292" s="29"/>
      <c r="NTE292" s="29"/>
      <c r="NTF292" s="29"/>
      <c r="NTG292" s="29"/>
      <c r="NTH292" s="29"/>
      <c r="NTI292" s="29"/>
      <c r="NTJ292" s="29"/>
      <c r="NTK292" s="29"/>
      <c r="NTL292" s="29"/>
      <c r="NTM292" s="29"/>
      <c r="NTN292" s="29"/>
      <c r="NTO292" s="29"/>
      <c r="NTP292" s="29"/>
      <c r="NTQ292" s="29"/>
      <c r="NTR292" s="29"/>
      <c r="NTS292" s="29"/>
      <c r="NTT292" s="29"/>
      <c r="NTU292" s="29"/>
      <c r="NTV292" s="29"/>
      <c r="NTW292" s="29"/>
      <c r="NTX292" s="29"/>
      <c r="NTY292" s="29"/>
      <c r="NTZ292" s="29"/>
      <c r="NUA292" s="29"/>
      <c r="NUB292" s="29"/>
      <c r="NUC292" s="29"/>
      <c r="NUD292" s="29"/>
      <c r="NUE292" s="29"/>
      <c r="NUF292" s="29"/>
      <c r="NUG292" s="29"/>
      <c r="NUH292" s="29"/>
      <c r="NUI292" s="29"/>
      <c r="NUJ292" s="29"/>
      <c r="NUK292" s="29"/>
      <c r="NUL292" s="29"/>
      <c r="NUM292" s="29"/>
      <c r="NUN292" s="29"/>
      <c r="NUO292" s="29"/>
      <c r="NUP292" s="29"/>
      <c r="NUQ292" s="29"/>
      <c r="NUR292" s="29"/>
      <c r="NUS292" s="29"/>
      <c r="NUT292" s="29"/>
      <c r="NUU292" s="29"/>
      <c r="NUV292" s="29"/>
      <c r="NUW292" s="29"/>
      <c r="NUX292" s="29"/>
      <c r="NUY292" s="29"/>
      <c r="NUZ292" s="29"/>
      <c r="NVA292" s="29"/>
      <c r="NVB292" s="29"/>
      <c r="NVC292" s="29"/>
      <c r="NVD292" s="29"/>
      <c r="NVE292" s="29"/>
      <c r="NVF292" s="29"/>
      <c r="NVG292" s="29"/>
      <c r="NVH292" s="29"/>
      <c r="NVI292" s="29"/>
      <c r="NVJ292" s="29"/>
      <c r="NVK292" s="29"/>
      <c r="NVL292" s="29"/>
      <c r="NVM292" s="29"/>
      <c r="NVN292" s="29"/>
      <c r="NVO292" s="29"/>
      <c r="NVP292" s="29"/>
      <c r="NVQ292" s="29"/>
      <c r="NVR292" s="29"/>
      <c r="NVS292" s="29"/>
      <c r="NVT292" s="29"/>
      <c r="NVU292" s="29"/>
      <c r="NVV292" s="29"/>
      <c r="NVW292" s="29"/>
      <c r="NVX292" s="29"/>
      <c r="NVY292" s="29"/>
      <c r="NVZ292" s="29"/>
      <c r="NWA292" s="29"/>
      <c r="NWB292" s="29"/>
      <c r="NWC292" s="29"/>
      <c r="NWD292" s="29"/>
      <c r="NWE292" s="29"/>
      <c r="NWF292" s="29"/>
      <c r="NWG292" s="29"/>
      <c r="NWH292" s="29"/>
      <c r="NWI292" s="29"/>
      <c r="NWJ292" s="29"/>
      <c r="NWK292" s="29"/>
      <c r="NWL292" s="29"/>
      <c r="NWM292" s="29"/>
      <c r="NWN292" s="29"/>
      <c r="NWO292" s="29"/>
      <c r="NWP292" s="29"/>
      <c r="NWQ292" s="29"/>
      <c r="NWR292" s="29"/>
      <c r="NWS292" s="29"/>
      <c r="NWT292" s="29"/>
      <c r="NWU292" s="29"/>
      <c r="NWV292" s="29"/>
      <c r="NWW292" s="29"/>
      <c r="NWX292" s="29"/>
      <c r="NWY292" s="29"/>
      <c r="NWZ292" s="29"/>
      <c r="NXA292" s="29"/>
      <c r="NXB292" s="29"/>
      <c r="NXC292" s="29"/>
      <c r="NXD292" s="29"/>
      <c r="NXE292" s="29"/>
      <c r="NXF292" s="29"/>
      <c r="NXG292" s="29"/>
      <c r="NXH292" s="29"/>
      <c r="NXI292" s="29"/>
      <c r="NXJ292" s="29"/>
      <c r="NXK292" s="29"/>
      <c r="NXL292" s="29"/>
      <c r="NXM292" s="29"/>
      <c r="NXN292" s="29"/>
      <c r="NXO292" s="29"/>
      <c r="NXP292" s="29"/>
      <c r="NXQ292" s="29"/>
      <c r="NXR292" s="29"/>
      <c r="NXS292" s="29"/>
      <c r="NXT292" s="29"/>
      <c r="NXU292" s="29"/>
      <c r="NXV292" s="29"/>
      <c r="NXW292" s="29"/>
      <c r="NXX292" s="29"/>
      <c r="NXY292" s="29"/>
      <c r="NXZ292" s="29"/>
      <c r="NYA292" s="29"/>
      <c r="NYB292" s="29"/>
      <c r="NYC292" s="29"/>
      <c r="NYD292" s="29"/>
      <c r="NYE292" s="29"/>
      <c r="NYF292" s="29"/>
      <c r="NYG292" s="29"/>
      <c r="NYH292" s="29"/>
      <c r="NYI292" s="29"/>
      <c r="NYJ292" s="29"/>
      <c r="NYK292" s="29"/>
      <c r="NYL292" s="29"/>
      <c r="NYM292" s="29"/>
      <c r="NYN292" s="29"/>
      <c r="NYO292" s="29"/>
      <c r="NYP292" s="29"/>
      <c r="NYQ292" s="29"/>
      <c r="NYR292" s="29"/>
      <c r="NYS292" s="29"/>
      <c r="NYT292" s="29"/>
      <c r="NYU292" s="29"/>
      <c r="NYV292" s="29"/>
      <c r="NYW292" s="29"/>
      <c r="NYX292" s="29"/>
      <c r="NYY292" s="29"/>
      <c r="NYZ292" s="29"/>
      <c r="NZA292" s="29"/>
      <c r="NZB292" s="29"/>
      <c r="NZC292" s="29"/>
      <c r="NZD292" s="29"/>
      <c r="NZE292" s="29"/>
      <c r="NZF292" s="29"/>
      <c r="NZG292" s="29"/>
      <c r="NZH292" s="29"/>
      <c r="NZI292" s="29"/>
      <c r="NZJ292" s="29"/>
      <c r="NZK292" s="29"/>
      <c r="NZL292" s="29"/>
      <c r="NZM292" s="29"/>
      <c r="NZN292" s="29"/>
      <c r="NZO292" s="29"/>
      <c r="NZP292" s="29"/>
      <c r="NZQ292" s="29"/>
      <c r="NZR292" s="29"/>
      <c r="NZS292" s="29"/>
      <c r="NZT292" s="29"/>
      <c r="NZU292" s="29"/>
      <c r="NZV292" s="29"/>
      <c r="NZW292" s="29"/>
      <c r="NZX292" s="29"/>
      <c r="NZY292" s="29"/>
      <c r="NZZ292" s="29"/>
      <c r="OAA292" s="29"/>
      <c r="OAB292" s="29"/>
      <c r="OAC292" s="29"/>
      <c r="OAD292" s="29"/>
      <c r="OAE292" s="29"/>
      <c r="OAF292" s="29"/>
      <c r="OAG292" s="29"/>
      <c r="OAH292" s="29"/>
      <c r="OAI292" s="29"/>
      <c r="OAJ292" s="29"/>
      <c r="OAK292" s="29"/>
      <c r="OAL292" s="29"/>
      <c r="OAM292" s="29"/>
      <c r="OAN292" s="29"/>
      <c r="OAO292" s="29"/>
      <c r="OAP292" s="29"/>
      <c r="OAQ292" s="29"/>
      <c r="OAR292" s="29"/>
      <c r="OAS292" s="29"/>
      <c r="OAT292" s="29"/>
      <c r="OAU292" s="29"/>
      <c r="OAV292" s="29"/>
      <c r="OAW292" s="29"/>
      <c r="OAX292" s="29"/>
      <c r="OAY292" s="29"/>
      <c r="OAZ292" s="29"/>
      <c r="OBA292" s="29"/>
      <c r="OBB292" s="29"/>
      <c r="OBC292" s="29"/>
      <c r="OBD292" s="29"/>
      <c r="OBE292" s="29"/>
      <c r="OBF292" s="29"/>
      <c r="OBG292" s="29"/>
      <c r="OBH292" s="29"/>
      <c r="OBI292" s="29"/>
      <c r="OBJ292" s="29"/>
      <c r="OBK292" s="29"/>
      <c r="OBL292" s="29"/>
      <c r="OBM292" s="29"/>
      <c r="OBN292" s="29"/>
      <c r="OBO292" s="29"/>
      <c r="OBP292" s="29"/>
      <c r="OBQ292" s="29"/>
      <c r="OBR292" s="29"/>
      <c r="OBS292" s="29"/>
      <c r="OBT292" s="29"/>
      <c r="OBU292" s="29"/>
      <c r="OBV292" s="29"/>
      <c r="OBW292" s="29"/>
      <c r="OBX292" s="29"/>
      <c r="OBY292" s="29"/>
      <c r="OBZ292" s="29"/>
      <c r="OCA292" s="29"/>
      <c r="OCB292" s="29"/>
      <c r="OCC292" s="29"/>
      <c r="OCD292" s="29"/>
      <c r="OCE292" s="29"/>
      <c r="OCF292" s="29"/>
      <c r="OCG292" s="29"/>
      <c r="OCH292" s="29"/>
      <c r="OCI292" s="29"/>
      <c r="OCJ292" s="29"/>
      <c r="OCK292" s="29"/>
      <c r="OCL292" s="29"/>
      <c r="OCM292" s="29"/>
      <c r="OCN292" s="29"/>
      <c r="OCO292" s="29"/>
      <c r="OCP292" s="29"/>
      <c r="OCQ292" s="29"/>
      <c r="OCR292" s="29"/>
      <c r="OCS292" s="29"/>
      <c r="OCT292" s="29"/>
      <c r="OCU292" s="29"/>
      <c r="OCV292" s="29"/>
      <c r="OCW292" s="29"/>
      <c r="OCX292" s="29"/>
      <c r="OCY292" s="29"/>
      <c r="OCZ292" s="29"/>
      <c r="ODA292" s="29"/>
      <c r="ODB292" s="29"/>
      <c r="ODC292" s="29"/>
      <c r="ODD292" s="29"/>
      <c r="ODE292" s="29"/>
      <c r="ODF292" s="29"/>
      <c r="ODG292" s="29"/>
      <c r="ODH292" s="29"/>
      <c r="ODI292" s="29"/>
      <c r="ODJ292" s="29"/>
      <c r="ODK292" s="29"/>
      <c r="ODL292" s="29"/>
      <c r="ODM292" s="29"/>
      <c r="ODN292" s="29"/>
      <c r="ODO292" s="29"/>
      <c r="ODP292" s="29"/>
      <c r="ODQ292" s="29"/>
      <c r="ODR292" s="29"/>
      <c r="ODS292" s="29"/>
      <c r="ODT292" s="29"/>
      <c r="ODU292" s="29"/>
      <c r="ODV292" s="29"/>
      <c r="ODW292" s="29"/>
      <c r="ODX292" s="29"/>
      <c r="ODY292" s="29"/>
      <c r="ODZ292" s="29"/>
      <c r="OEA292" s="29"/>
      <c r="OEB292" s="29"/>
      <c r="OEC292" s="29"/>
      <c r="OED292" s="29"/>
      <c r="OEE292" s="29"/>
      <c r="OEF292" s="29"/>
      <c r="OEG292" s="29"/>
      <c r="OEH292" s="29"/>
      <c r="OEI292" s="29"/>
      <c r="OEJ292" s="29"/>
      <c r="OEK292" s="29"/>
      <c r="OEL292" s="29"/>
      <c r="OEM292" s="29"/>
      <c r="OEN292" s="29"/>
      <c r="OEO292" s="29"/>
      <c r="OEP292" s="29"/>
      <c r="OEQ292" s="29"/>
      <c r="OER292" s="29"/>
      <c r="OES292" s="29"/>
      <c r="OET292" s="29"/>
      <c r="OEU292" s="29"/>
      <c r="OEV292" s="29"/>
      <c r="OEW292" s="29"/>
      <c r="OEX292" s="29"/>
      <c r="OEY292" s="29"/>
      <c r="OEZ292" s="29"/>
      <c r="OFA292" s="29"/>
      <c r="OFB292" s="29"/>
      <c r="OFC292" s="29"/>
      <c r="OFD292" s="29"/>
      <c r="OFE292" s="29"/>
      <c r="OFF292" s="29"/>
      <c r="OFG292" s="29"/>
      <c r="OFH292" s="29"/>
      <c r="OFI292" s="29"/>
      <c r="OFJ292" s="29"/>
      <c r="OFK292" s="29"/>
      <c r="OFL292" s="29"/>
      <c r="OFM292" s="29"/>
      <c r="OFN292" s="29"/>
      <c r="OFO292" s="29"/>
      <c r="OFP292" s="29"/>
      <c r="OFQ292" s="29"/>
      <c r="OFR292" s="29"/>
      <c r="OFS292" s="29"/>
      <c r="OFT292" s="29"/>
      <c r="OFU292" s="29"/>
      <c r="OFV292" s="29"/>
      <c r="OFW292" s="29"/>
      <c r="OFX292" s="29"/>
      <c r="OFY292" s="29"/>
      <c r="OFZ292" s="29"/>
      <c r="OGA292" s="29"/>
      <c r="OGB292" s="29"/>
      <c r="OGC292" s="29"/>
      <c r="OGD292" s="29"/>
      <c r="OGE292" s="29"/>
      <c r="OGF292" s="29"/>
      <c r="OGG292" s="29"/>
      <c r="OGH292" s="29"/>
      <c r="OGI292" s="29"/>
      <c r="OGJ292" s="29"/>
      <c r="OGK292" s="29"/>
      <c r="OGL292" s="29"/>
      <c r="OGM292" s="29"/>
      <c r="OGN292" s="29"/>
      <c r="OGO292" s="29"/>
      <c r="OGP292" s="29"/>
      <c r="OGQ292" s="29"/>
      <c r="OGR292" s="29"/>
      <c r="OGS292" s="29"/>
      <c r="OGT292" s="29"/>
      <c r="OGU292" s="29"/>
      <c r="OGV292" s="29"/>
      <c r="OGW292" s="29"/>
      <c r="OGX292" s="29"/>
      <c r="OGY292" s="29"/>
      <c r="OGZ292" s="29"/>
      <c r="OHA292" s="29"/>
      <c r="OHB292" s="29"/>
      <c r="OHC292" s="29"/>
      <c r="OHD292" s="29"/>
      <c r="OHE292" s="29"/>
      <c r="OHF292" s="29"/>
      <c r="OHG292" s="29"/>
      <c r="OHH292" s="29"/>
      <c r="OHI292" s="29"/>
      <c r="OHJ292" s="29"/>
      <c r="OHK292" s="29"/>
      <c r="OHL292" s="29"/>
      <c r="OHM292" s="29"/>
      <c r="OHN292" s="29"/>
      <c r="OHO292" s="29"/>
      <c r="OHP292" s="29"/>
      <c r="OHQ292" s="29"/>
      <c r="OHR292" s="29"/>
      <c r="OHS292" s="29"/>
      <c r="OHT292" s="29"/>
      <c r="OHU292" s="29"/>
      <c r="OHV292" s="29"/>
      <c r="OHW292" s="29"/>
      <c r="OHX292" s="29"/>
      <c r="OHY292" s="29"/>
      <c r="OHZ292" s="29"/>
      <c r="OIA292" s="29"/>
      <c r="OIB292" s="29"/>
      <c r="OIC292" s="29"/>
      <c r="OID292" s="29"/>
      <c r="OIE292" s="29"/>
      <c r="OIF292" s="29"/>
      <c r="OIG292" s="29"/>
      <c r="OIH292" s="29"/>
      <c r="OII292" s="29"/>
      <c r="OIJ292" s="29"/>
      <c r="OIK292" s="29"/>
      <c r="OIL292" s="29"/>
      <c r="OIM292" s="29"/>
      <c r="OIN292" s="29"/>
      <c r="OIO292" s="29"/>
      <c r="OIP292" s="29"/>
      <c r="OIQ292" s="29"/>
      <c r="OIR292" s="29"/>
      <c r="OIS292" s="29"/>
      <c r="OIT292" s="29"/>
      <c r="OIU292" s="29"/>
      <c r="OIV292" s="29"/>
      <c r="OIW292" s="29"/>
      <c r="OIX292" s="29"/>
      <c r="OIY292" s="29"/>
      <c r="OIZ292" s="29"/>
      <c r="OJA292" s="29"/>
      <c r="OJB292" s="29"/>
      <c r="OJC292" s="29"/>
      <c r="OJD292" s="29"/>
      <c r="OJE292" s="29"/>
      <c r="OJF292" s="29"/>
      <c r="OJG292" s="29"/>
      <c r="OJH292" s="29"/>
      <c r="OJI292" s="29"/>
      <c r="OJJ292" s="29"/>
      <c r="OJK292" s="29"/>
      <c r="OJL292" s="29"/>
      <c r="OJM292" s="29"/>
      <c r="OJN292" s="29"/>
      <c r="OJO292" s="29"/>
      <c r="OJP292" s="29"/>
      <c r="OJQ292" s="29"/>
      <c r="OJR292" s="29"/>
      <c r="OJS292" s="29"/>
      <c r="OJT292" s="29"/>
      <c r="OJU292" s="29"/>
      <c r="OJV292" s="29"/>
      <c r="OJW292" s="29"/>
      <c r="OJX292" s="29"/>
      <c r="OJY292" s="29"/>
      <c r="OJZ292" s="29"/>
      <c r="OKA292" s="29"/>
      <c r="OKB292" s="29"/>
      <c r="OKC292" s="29"/>
      <c r="OKD292" s="29"/>
      <c r="OKE292" s="29"/>
      <c r="OKF292" s="29"/>
      <c r="OKG292" s="29"/>
      <c r="OKH292" s="29"/>
      <c r="OKI292" s="29"/>
      <c r="OKJ292" s="29"/>
      <c r="OKK292" s="29"/>
      <c r="OKL292" s="29"/>
      <c r="OKM292" s="29"/>
      <c r="OKN292" s="29"/>
      <c r="OKO292" s="29"/>
      <c r="OKP292" s="29"/>
      <c r="OKQ292" s="29"/>
      <c r="OKR292" s="29"/>
      <c r="OKS292" s="29"/>
      <c r="OKT292" s="29"/>
      <c r="OKU292" s="29"/>
      <c r="OKV292" s="29"/>
      <c r="OKW292" s="29"/>
      <c r="OKX292" s="29"/>
      <c r="OKY292" s="29"/>
      <c r="OKZ292" s="29"/>
      <c r="OLA292" s="29"/>
      <c r="OLB292" s="29"/>
      <c r="OLC292" s="29"/>
      <c r="OLD292" s="29"/>
      <c r="OLE292" s="29"/>
      <c r="OLF292" s="29"/>
      <c r="OLG292" s="29"/>
      <c r="OLH292" s="29"/>
      <c r="OLI292" s="29"/>
      <c r="OLJ292" s="29"/>
      <c r="OLK292" s="29"/>
      <c r="OLL292" s="29"/>
      <c r="OLM292" s="29"/>
      <c r="OLN292" s="29"/>
      <c r="OLO292" s="29"/>
      <c r="OLP292" s="29"/>
      <c r="OLQ292" s="29"/>
      <c r="OLR292" s="29"/>
      <c r="OLS292" s="29"/>
      <c r="OLT292" s="29"/>
      <c r="OLU292" s="29"/>
      <c r="OLV292" s="29"/>
      <c r="OLW292" s="29"/>
      <c r="OLX292" s="29"/>
      <c r="OLY292" s="29"/>
      <c r="OLZ292" s="29"/>
      <c r="OMA292" s="29"/>
      <c r="OMB292" s="29"/>
      <c r="OMC292" s="29"/>
      <c r="OMD292" s="29"/>
      <c r="OME292" s="29"/>
      <c r="OMF292" s="29"/>
      <c r="OMG292" s="29"/>
      <c r="OMH292" s="29"/>
      <c r="OMI292" s="29"/>
      <c r="OMJ292" s="29"/>
      <c r="OMK292" s="29"/>
      <c r="OML292" s="29"/>
      <c r="OMM292" s="29"/>
      <c r="OMN292" s="29"/>
      <c r="OMO292" s="29"/>
      <c r="OMP292" s="29"/>
      <c r="OMQ292" s="29"/>
      <c r="OMR292" s="29"/>
      <c r="OMS292" s="29"/>
      <c r="OMT292" s="29"/>
      <c r="OMU292" s="29"/>
      <c r="OMV292" s="29"/>
      <c r="OMW292" s="29"/>
      <c r="OMX292" s="29"/>
      <c r="OMY292" s="29"/>
      <c r="OMZ292" s="29"/>
      <c r="ONA292" s="29"/>
      <c r="ONB292" s="29"/>
      <c r="ONC292" s="29"/>
      <c r="OND292" s="29"/>
      <c r="ONE292" s="29"/>
      <c r="ONF292" s="29"/>
      <c r="ONG292" s="29"/>
      <c r="ONH292" s="29"/>
      <c r="ONI292" s="29"/>
      <c r="ONJ292" s="29"/>
      <c r="ONK292" s="29"/>
      <c r="ONL292" s="29"/>
      <c r="ONM292" s="29"/>
      <c r="ONN292" s="29"/>
      <c r="ONO292" s="29"/>
      <c r="ONP292" s="29"/>
      <c r="ONQ292" s="29"/>
      <c r="ONR292" s="29"/>
      <c r="ONS292" s="29"/>
      <c r="ONT292" s="29"/>
      <c r="ONU292" s="29"/>
      <c r="ONV292" s="29"/>
      <c r="ONW292" s="29"/>
      <c r="ONX292" s="29"/>
      <c r="ONY292" s="29"/>
      <c r="ONZ292" s="29"/>
      <c r="OOA292" s="29"/>
      <c r="OOB292" s="29"/>
      <c r="OOC292" s="29"/>
      <c r="OOD292" s="29"/>
      <c r="OOE292" s="29"/>
      <c r="OOF292" s="29"/>
      <c r="OOG292" s="29"/>
      <c r="OOH292" s="29"/>
      <c r="OOI292" s="29"/>
      <c r="OOJ292" s="29"/>
      <c r="OOK292" s="29"/>
      <c r="OOL292" s="29"/>
      <c r="OOM292" s="29"/>
      <c r="OON292" s="29"/>
      <c r="OOO292" s="29"/>
      <c r="OOP292" s="29"/>
      <c r="OOQ292" s="29"/>
      <c r="OOR292" s="29"/>
      <c r="OOS292" s="29"/>
      <c r="OOT292" s="29"/>
      <c r="OOU292" s="29"/>
      <c r="OOV292" s="29"/>
      <c r="OOW292" s="29"/>
      <c r="OOX292" s="29"/>
      <c r="OOY292" s="29"/>
      <c r="OOZ292" s="29"/>
      <c r="OPA292" s="29"/>
      <c r="OPB292" s="29"/>
      <c r="OPC292" s="29"/>
      <c r="OPD292" s="29"/>
      <c r="OPE292" s="29"/>
      <c r="OPF292" s="29"/>
      <c r="OPG292" s="29"/>
      <c r="OPH292" s="29"/>
      <c r="OPI292" s="29"/>
      <c r="OPJ292" s="29"/>
      <c r="OPK292" s="29"/>
      <c r="OPL292" s="29"/>
      <c r="OPM292" s="29"/>
      <c r="OPN292" s="29"/>
      <c r="OPO292" s="29"/>
      <c r="OPP292" s="29"/>
      <c r="OPQ292" s="29"/>
      <c r="OPR292" s="29"/>
      <c r="OPS292" s="29"/>
      <c r="OPT292" s="29"/>
      <c r="OPU292" s="29"/>
      <c r="OPV292" s="29"/>
      <c r="OPW292" s="29"/>
      <c r="OPX292" s="29"/>
      <c r="OPY292" s="29"/>
      <c r="OPZ292" s="29"/>
      <c r="OQA292" s="29"/>
      <c r="OQB292" s="29"/>
      <c r="OQC292" s="29"/>
      <c r="OQD292" s="29"/>
      <c r="OQE292" s="29"/>
      <c r="OQF292" s="29"/>
      <c r="OQG292" s="29"/>
      <c r="OQH292" s="29"/>
      <c r="OQI292" s="29"/>
      <c r="OQJ292" s="29"/>
      <c r="OQK292" s="29"/>
      <c r="OQL292" s="29"/>
      <c r="OQM292" s="29"/>
      <c r="OQN292" s="29"/>
      <c r="OQO292" s="29"/>
      <c r="OQP292" s="29"/>
      <c r="OQQ292" s="29"/>
      <c r="OQR292" s="29"/>
      <c r="OQS292" s="29"/>
      <c r="OQT292" s="29"/>
      <c r="OQU292" s="29"/>
      <c r="OQV292" s="29"/>
      <c r="OQW292" s="29"/>
      <c r="OQX292" s="29"/>
      <c r="OQY292" s="29"/>
      <c r="OQZ292" s="29"/>
      <c r="ORA292" s="29"/>
      <c r="ORB292" s="29"/>
      <c r="ORC292" s="29"/>
      <c r="ORD292" s="29"/>
      <c r="ORE292" s="29"/>
      <c r="ORF292" s="29"/>
      <c r="ORG292" s="29"/>
      <c r="ORH292" s="29"/>
      <c r="ORI292" s="29"/>
      <c r="ORJ292" s="29"/>
      <c r="ORK292" s="29"/>
      <c r="ORL292" s="29"/>
      <c r="ORM292" s="29"/>
      <c r="ORN292" s="29"/>
      <c r="ORO292" s="29"/>
      <c r="ORP292" s="29"/>
      <c r="ORQ292" s="29"/>
      <c r="ORR292" s="29"/>
      <c r="ORS292" s="29"/>
      <c r="ORT292" s="29"/>
      <c r="ORU292" s="29"/>
      <c r="ORV292" s="29"/>
      <c r="ORW292" s="29"/>
      <c r="ORX292" s="29"/>
      <c r="ORY292" s="29"/>
      <c r="ORZ292" s="29"/>
      <c r="OSA292" s="29"/>
      <c r="OSB292" s="29"/>
      <c r="OSC292" s="29"/>
      <c r="OSD292" s="29"/>
      <c r="OSE292" s="29"/>
      <c r="OSF292" s="29"/>
      <c r="OSG292" s="29"/>
      <c r="OSH292" s="29"/>
      <c r="OSI292" s="29"/>
      <c r="OSJ292" s="29"/>
      <c r="OSK292" s="29"/>
      <c r="OSL292" s="29"/>
      <c r="OSM292" s="29"/>
      <c r="OSN292" s="29"/>
      <c r="OSO292" s="29"/>
      <c r="OSP292" s="29"/>
      <c r="OSQ292" s="29"/>
      <c r="OSR292" s="29"/>
      <c r="OSS292" s="29"/>
      <c r="OST292" s="29"/>
      <c r="OSU292" s="29"/>
      <c r="OSV292" s="29"/>
      <c r="OSW292" s="29"/>
      <c r="OSX292" s="29"/>
      <c r="OSY292" s="29"/>
      <c r="OSZ292" s="29"/>
      <c r="OTA292" s="29"/>
      <c r="OTB292" s="29"/>
      <c r="OTC292" s="29"/>
      <c r="OTD292" s="29"/>
      <c r="OTE292" s="29"/>
      <c r="OTF292" s="29"/>
      <c r="OTG292" s="29"/>
      <c r="OTH292" s="29"/>
      <c r="OTI292" s="29"/>
      <c r="OTJ292" s="29"/>
      <c r="OTK292" s="29"/>
      <c r="OTL292" s="29"/>
      <c r="OTM292" s="29"/>
      <c r="OTN292" s="29"/>
      <c r="OTO292" s="29"/>
      <c r="OTP292" s="29"/>
      <c r="OTQ292" s="29"/>
      <c r="OTR292" s="29"/>
      <c r="OTS292" s="29"/>
      <c r="OTT292" s="29"/>
      <c r="OTU292" s="29"/>
      <c r="OTV292" s="29"/>
      <c r="OTW292" s="29"/>
      <c r="OTX292" s="29"/>
      <c r="OTY292" s="29"/>
      <c r="OTZ292" s="29"/>
      <c r="OUA292" s="29"/>
      <c r="OUB292" s="29"/>
      <c r="OUC292" s="29"/>
      <c r="OUD292" s="29"/>
      <c r="OUE292" s="29"/>
      <c r="OUF292" s="29"/>
      <c r="OUG292" s="29"/>
      <c r="OUH292" s="29"/>
      <c r="OUI292" s="29"/>
      <c r="OUJ292" s="29"/>
      <c r="OUK292" s="29"/>
      <c r="OUL292" s="29"/>
      <c r="OUM292" s="29"/>
      <c r="OUN292" s="29"/>
      <c r="OUO292" s="29"/>
      <c r="OUP292" s="29"/>
      <c r="OUQ292" s="29"/>
      <c r="OUR292" s="29"/>
      <c r="OUS292" s="29"/>
      <c r="OUT292" s="29"/>
      <c r="OUU292" s="29"/>
      <c r="OUV292" s="29"/>
      <c r="OUW292" s="29"/>
      <c r="OUX292" s="29"/>
      <c r="OUY292" s="29"/>
      <c r="OUZ292" s="29"/>
      <c r="OVA292" s="29"/>
      <c r="OVB292" s="29"/>
      <c r="OVC292" s="29"/>
      <c r="OVD292" s="29"/>
      <c r="OVE292" s="29"/>
      <c r="OVF292" s="29"/>
      <c r="OVG292" s="29"/>
      <c r="OVH292" s="29"/>
      <c r="OVI292" s="29"/>
      <c r="OVJ292" s="29"/>
      <c r="OVK292" s="29"/>
      <c r="OVL292" s="29"/>
      <c r="OVM292" s="29"/>
      <c r="OVN292" s="29"/>
      <c r="OVO292" s="29"/>
      <c r="OVP292" s="29"/>
      <c r="OVQ292" s="29"/>
      <c r="OVR292" s="29"/>
      <c r="OVS292" s="29"/>
      <c r="OVT292" s="29"/>
      <c r="OVU292" s="29"/>
      <c r="OVV292" s="29"/>
      <c r="OVW292" s="29"/>
      <c r="OVX292" s="29"/>
      <c r="OVY292" s="29"/>
      <c r="OVZ292" s="29"/>
      <c r="OWA292" s="29"/>
      <c r="OWB292" s="29"/>
      <c r="OWC292" s="29"/>
      <c r="OWD292" s="29"/>
      <c r="OWE292" s="29"/>
      <c r="OWF292" s="29"/>
      <c r="OWG292" s="29"/>
      <c r="OWH292" s="29"/>
      <c r="OWI292" s="29"/>
      <c r="OWJ292" s="29"/>
      <c r="OWK292" s="29"/>
      <c r="OWL292" s="29"/>
      <c r="OWM292" s="29"/>
      <c r="OWN292" s="29"/>
      <c r="OWO292" s="29"/>
      <c r="OWP292" s="29"/>
      <c r="OWQ292" s="29"/>
      <c r="OWR292" s="29"/>
      <c r="OWS292" s="29"/>
      <c r="OWT292" s="29"/>
      <c r="OWU292" s="29"/>
      <c r="OWV292" s="29"/>
      <c r="OWW292" s="29"/>
      <c r="OWX292" s="29"/>
      <c r="OWY292" s="29"/>
      <c r="OWZ292" s="29"/>
      <c r="OXA292" s="29"/>
      <c r="OXB292" s="29"/>
      <c r="OXC292" s="29"/>
      <c r="OXD292" s="29"/>
      <c r="OXE292" s="29"/>
      <c r="OXF292" s="29"/>
      <c r="OXG292" s="29"/>
      <c r="OXH292" s="29"/>
      <c r="OXI292" s="29"/>
      <c r="OXJ292" s="29"/>
      <c r="OXK292" s="29"/>
      <c r="OXL292" s="29"/>
      <c r="OXM292" s="29"/>
      <c r="OXN292" s="29"/>
      <c r="OXO292" s="29"/>
      <c r="OXP292" s="29"/>
      <c r="OXQ292" s="29"/>
      <c r="OXR292" s="29"/>
      <c r="OXS292" s="29"/>
      <c r="OXT292" s="29"/>
      <c r="OXU292" s="29"/>
      <c r="OXV292" s="29"/>
      <c r="OXW292" s="29"/>
      <c r="OXX292" s="29"/>
      <c r="OXY292" s="29"/>
      <c r="OXZ292" s="29"/>
      <c r="OYA292" s="29"/>
      <c r="OYB292" s="29"/>
      <c r="OYC292" s="29"/>
      <c r="OYD292" s="29"/>
      <c r="OYE292" s="29"/>
      <c r="OYF292" s="29"/>
      <c r="OYG292" s="29"/>
      <c r="OYH292" s="29"/>
      <c r="OYI292" s="29"/>
      <c r="OYJ292" s="29"/>
      <c r="OYK292" s="29"/>
      <c r="OYL292" s="29"/>
      <c r="OYM292" s="29"/>
      <c r="OYN292" s="29"/>
      <c r="OYO292" s="29"/>
      <c r="OYP292" s="29"/>
      <c r="OYQ292" s="29"/>
      <c r="OYR292" s="29"/>
      <c r="OYS292" s="29"/>
      <c r="OYT292" s="29"/>
      <c r="OYU292" s="29"/>
      <c r="OYV292" s="29"/>
      <c r="OYW292" s="29"/>
      <c r="OYX292" s="29"/>
      <c r="OYY292" s="29"/>
      <c r="OYZ292" s="29"/>
      <c r="OZA292" s="29"/>
      <c r="OZB292" s="29"/>
      <c r="OZC292" s="29"/>
      <c r="OZD292" s="29"/>
      <c r="OZE292" s="29"/>
      <c r="OZF292" s="29"/>
      <c r="OZG292" s="29"/>
      <c r="OZH292" s="29"/>
      <c r="OZI292" s="29"/>
      <c r="OZJ292" s="29"/>
      <c r="OZK292" s="29"/>
      <c r="OZL292" s="29"/>
      <c r="OZM292" s="29"/>
      <c r="OZN292" s="29"/>
      <c r="OZO292" s="29"/>
      <c r="OZP292" s="29"/>
      <c r="OZQ292" s="29"/>
      <c r="OZR292" s="29"/>
      <c r="OZS292" s="29"/>
      <c r="OZT292" s="29"/>
      <c r="OZU292" s="29"/>
      <c r="OZV292" s="29"/>
      <c r="OZW292" s="29"/>
      <c r="OZX292" s="29"/>
      <c r="OZY292" s="29"/>
      <c r="OZZ292" s="29"/>
      <c r="PAA292" s="29"/>
      <c r="PAB292" s="29"/>
      <c r="PAC292" s="29"/>
      <c r="PAD292" s="29"/>
      <c r="PAE292" s="29"/>
      <c r="PAF292" s="29"/>
      <c r="PAG292" s="29"/>
      <c r="PAH292" s="29"/>
      <c r="PAI292" s="29"/>
      <c r="PAJ292" s="29"/>
      <c r="PAK292" s="29"/>
      <c r="PAL292" s="29"/>
      <c r="PAM292" s="29"/>
      <c r="PAN292" s="29"/>
      <c r="PAO292" s="29"/>
      <c r="PAP292" s="29"/>
      <c r="PAQ292" s="29"/>
      <c r="PAR292" s="29"/>
      <c r="PAS292" s="29"/>
      <c r="PAT292" s="29"/>
      <c r="PAU292" s="29"/>
      <c r="PAV292" s="29"/>
      <c r="PAW292" s="29"/>
      <c r="PAX292" s="29"/>
      <c r="PAY292" s="29"/>
      <c r="PAZ292" s="29"/>
      <c r="PBA292" s="29"/>
      <c r="PBB292" s="29"/>
      <c r="PBC292" s="29"/>
      <c r="PBD292" s="29"/>
      <c r="PBE292" s="29"/>
      <c r="PBF292" s="29"/>
      <c r="PBG292" s="29"/>
      <c r="PBH292" s="29"/>
      <c r="PBI292" s="29"/>
      <c r="PBJ292" s="29"/>
      <c r="PBK292" s="29"/>
      <c r="PBL292" s="29"/>
      <c r="PBM292" s="29"/>
      <c r="PBN292" s="29"/>
      <c r="PBO292" s="29"/>
      <c r="PBP292" s="29"/>
      <c r="PBQ292" s="29"/>
      <c r="PBR292" s="29"/>
      <c r="PBS292" s="29"/>
      <c r="PBT292" s="29"/>
      <c r="PBU292" s="29"/>
      <c r="PBV292" s="29"/>
      <c r="PBW292" s="29"/>
      <c r="PBX292" s="29"/>
      <c r="PBY292" s="29"/>
      <c r="PBZ292" s="29"/>
      <c r="PCA292" s="29"/>
      <c r="PCB292" s="29"/>
      <c r="PCC292" s="29"/>
      <c r="PCD292" s="29"/>
      <c r="PCE292" s="29"/>
      <c r="PCF292" s="29"/>
      <c r="PCG292" s="29"/>
      <c r="PCH292" s="29"/>
      <c r="PCI292" s="29"/>
      <c r="PCJ292" s="29"/>
      <c r="PCK292" s="29"/>
      <c r="PCL292" s="29"/>
      <c r="PCM292" s="29"/>
      <c r="PCN292" s="29"/>
      <c r="PCO292" s="29"/>
      <c r="PCP292" s="29"/>
      <c r="PCQ292" s="29"/>
      <c r="PCR292" s="29"/>
      <c r="PCS292" s="29"/>
      <c r="PCT292" s="29"/>
      <c r="PCU292" s="29"/>
      <c r="PCV292" s="29"/>
      <c r="PCW292" s="29"/>
      <c r="PCX292" s="29"/>
      <c r="PCY292" s="29"/>
      <c r="PCZ292" s="29"/>
      <c r="PDA292" s="29"/>
      <c r="PDB292" s="29"/>
      <c r="PDC292" s="29"/>
      <c r="PDD292" s="29"/>
      <c r="PDE292" s="29"/>
      <c r="PDF292" s="29"/>
      <c r="PDG292" s="29"/>
      <c r="PDH292" s="29"/>
      <c r="PDI292" s="29"/>
      <c r="PDJ292" s="29"/>
      <c r="PDK292" s="29"/>
      <c r="PDL292" s="29"/>
      <c r="PDM292" s="29"/>
      <c r="PDN292" s="29"/>
      <c r="PDO292" s="29"/>
      <c r="PDP292" s="29"/>
      <c r="PDQ292" s="29"/>
      <c r="PDR292" s="29"/>
      <c r="PDS292" s="29"/>
      <c r="PDT292" s="29"/>
      <c r="PDU292" s="29"/>
      <c r="PDV292" s="29"/>
      <c r="PDW292" s="29"/>
      <c r="PDX292" s="29"/>
      <c r="PDY292" s="29"/>
      <c r="PDZ292" s="29"/>
      <c r="PEA292" s="29"/>
      <c r="PEB292" s="29"/>
      <c r="PEC292" s="29"/>
      <c r="PED292" s="29"/>
      <c r="PEE292" s="29"/>
      <c r="PEF292" s="29"/>
      <c r="PEG292" s="29"/>
      <c r="PEH292" s="29"/>
      <c r="PEI292" s="29"/>
      <c r="PEJ292" s="29"/>
      <c r="PEK292" s="29"/>
      <c r="PEL292" s="29"/>
      <c r="PEM292" s="29"/>
      <c r="PEN292" s="29"/>
      <c r="PEO292" s="29"/>
      <c r="PEP292" s="29"/>
      <c r="PEQ292" s="29"/>
      <c r="PER292" s="29"/>
      <c r="PES292" s="29"/>
      <c r="PET292" s="29"/>
      <c r="PEU292" s="29"/>
      <c r="PEV292" s="29"/>
      <c r="PEW292" s="29"/>
      <c r="PEX292" s="29"/>
      <c r="PEY292" s="29"/>
      <c r="PEZ292" s="29"/>
      <c r="PFA292" s="29"/>
      <c r="PFB292" s="29"/>
      <c r="PFC292" s="29"/>
      <c r="PFD292" s="29"/>
      <c r="PFE292" s="29"/>
      <c r="PFF292" s="29"/>
      <c r="PFG292" s="29"/>
      <c r="PFH292" s="29"/>
      <c r="PFI292" s="29"/>
      <c r="PFJ292" s="29"/>
      <c r="PFK292" s="29"/>
      <c r="PFL292" s="29"/>
      <c r="PFM292" s="29"/>
      <c r="PFN292" s="29"/>
      <c r="PFO292" s="29"/>
      <c r="PFP292" s="29"/>
      <c r="PFQ292" s="29"/>
      <c r="PFR292" s="29"/>
      <c r="PFS292" s="29"/>
      <c r="PFT292" s="29"/>
      <c r="PFU292" s="29"/>
      <c r="PFV292" s="29"/>
      <c r="PFW292" s="29"/>
      <c r="PFX292" s="29"/>
      <c r="PFY292" s="29"/>
      <c r="PFZ292" s="29"/>
      <c r="PGA292" s="29"/>
      <c r="PGB292" s="29"/>
      <c r="PGC292" s="29"/>
      <c r="PGD292" s="29"/>
      <c r="PGE292" s="29"/>
      <c r="PGF292" s="29"/>
      <c r="PGG292" s="29"/>
      <c r="PGH292" s="29"/>
      <c r="PGI292" s="29"/>
      <c r="PGJ292" s="29"/>
      <c r="PGK292" s="29"/>
      <c r="PGL292" s="29"/>
      <c r="PGM292" s="29"/>
      <c r="PGN292" s="29"/>
      <c r="PGO292" s="29"/>
      <c r="PGP292" s="29"/>
      <c r="PGQ292" s="29"/>
      <c r="PGR292" s="29"/>
      <c r="PGS292" s="29"/>
      <c r="PGT292" s="29"/>
      <c r="PGU292" s="29"/>
      <c r="PGV292" s="29"/>
      <c r="PGW292" s="29"/>
      <c r="PGX292" s="29"/>
      <c r="PGY292" s="29"/>
      <c r="PGZ292" s="29"/>
      <c r="PHA292" s="29"/>
      <c r="PHB292" s="29"/>
      <c r="PHC292" s="29"/>
      <c r="PHD292" s="29"/>
      <c r="PHE292" s="29"/>
      <c r="PHF292" s="29"/>
      <c r="PHG292" s="29"/>
      <c r="PHH292" s="29"/>
      <c r="PHI292" s="29"/>
      <c r="PHJ292" s="29"/>
      <c r="PHK292" s="29"/>
      <c r="PHL292" s="29"/>
      <c r="PHM292" s="29"/>
      <c r="PHN292" s="29"/>
      <c r="PHO292" s="29"/>
      <c r="PHP292" s="29"/>
      <c r="PHQ292" s="29"/>
      <c r="PHR292" s="29"/>
      <c r="PHS292" s="29"/>
      <c r="PHT292" s="29"/>
      <c r="PHU292" s="29"/>
      <c r="PHV292" s="29"/>
      <c r="PHW292" s="29"/>
      <c r="PHX292" s="29"/>
      <c r="PHY292" s="29"/>
      <c r="PHZ292" s="29"/>
      <c r="PIA292" s="29"/>
      <c r="PIB292" s="29"/>
      <c r="PIC292" s="29"/>
      <c r="PID292" s="29"/>
      <c r="PIE292" s="29"/>
      <c r="PIF292" s="29"/>
      <c r="PIG292" s="29"/>
      <c r="PIH292" s="29"/>
      <c r="PII292" s="29"/>
      <c r="PIJ292" s="29"/>
      <c r="PIK292" s="29"/>
      <c r="PIL292" s="29"/>
      <c r="PIM292" s="29"/>
      <c r="PIN292" s="29"/>
      <c r="PIO292" s="29"/>
      <c r="PIP292" s="29"/>
      <c r="PIQ292" s="29"/>
      <c r="PIR292" s="29"/>
      <c r="PIS292" s="29"/>
      <c r="PIT292" s="29"/>
      <c r="PIU292" s="29"/>
      <c r="PIV292" s="29"/>
      <c r="PIW292" s="29"/>
      <c r="PIX292" s="29"/>
      <c r="PIY292" s="29"/>
      <c r="PIZ292" s="29"/>
      <c r="PJA292" s="29"/>
      <c r="PJB292" s="29"/>
      <c r="PJC292" s="29"/>
      <c r="PJD292" s="29"/>
      <c r="PJE292" s="29"/>
      <c r="PJF292" s="29"/>
      <c r="PJG292" s="29"/>
      <c r="PJH292" s="29"/>
      <c r="PJI292" s="29"/>
      <c r="PJJ292" s="29"/>
      <c r="PJK292" s="29"/>
      <c r="PJL292" s="29"/>
      <c r="PJM292" s="29"/>
      <c r="PJN292" s="29"/>
      <c r="PJO292" s="29"/>
      <c r="PJP292" s="29"/>
      <c r="PJQ292" s="29"/>
      <c r="PJR292" s="29"/>
      <c r="PJS292" s="29"/>
      <c r="PJT292" s="29"/>
      <c r="PJU292" s="29"/>
      <c r="PJV292" s="29"/>
      <c r="PJW292" s="29"/>
      <c r="PJX292" s="29"/>
      <c r="PJY292" s="29"/>
      <c r="PJZ292" s="29"/>
      <c r="PKA292" s="29"/>
      <c r="PKB292" s="29"/>
      <c r="PKC292" s="29"/>
      <c r="PKD292" s="29"/>
      <c r="PKE292" s="29"/>
      <c r="PKF292" s="29"/>
      <c r="PKG292" s="29"/>
      <c r="PKH292" s="29"/>
      <c r="PKI292" s="29"/>
      <c r="PKJ292" s="29"/>
      <c r="PKK292" s="29"/>
      <c r="PKL292" s="29"/>
      <c r="PKM292" s="29"/>
      <c r="PKN292" s="29"/>
      <c r="PKO292" s="29"/>
      <c r="PKP292" s="29"/>
      <c r="PKQ292" s="29"/>
      <c r="PKR292" s="29"/>
      <c r="PKS292" s="29"/>
      <c r="PKT292" s="29"/>
      <c r="PKU292" s="29"/>
      <c r="PKV292" s="29"/>
      <c r="PKW292" s="29"/>
      <c r="PKX292" s="29"/>
      <c r="PKY292" s="29"/>
      <c r="PKZ292" s="29"/>
      <c r="PLA292" s="29"/>
      <c r="PLB292" s="29"/>
      <c r="PLC292" s="29"/>
      <c r="PLD292" s="29"/>
      <c r="PLE292" s="29"/>
      <c r="PLF292" s="29"/>
      <c r="PLG292" s="29"/>
      <c r="PLH292" s="29"/>
      <c r="PLI292" s="29"/>
      <c r="PLJ292" s="29"/>
      <c r="PLK292" s="29"/>
      <c r="PLL292" s="29"/>
      <c r="PLM292" s="29"/>
      <c r="PLN292" s="29"/>
      <c r="PLO292" s="29"/>
      <c r="PLP292" s="29"/>
      <c r="PLQ292" s="29"/>
      <c r="PLR292" s="29"/>
      <c r="PLS292" s="29"/>
      <c r="PLT292" s="29"/>
      <c r="PLU292" s="29"/>
      <c r="PLV292" s="29"/>
      <c r="PLW292" s="29"/>
      <c r="PLX292" s="29"/>
      <c r="PLY292" s="29"/>
      <c r="PLZ292" s="29"/>
      <c r="PMA292" s="29"/>
      <c r="PMB292" s="29"/>
      <c r="PMC292" s="29"/>
      <c r="PMD292" s="29"/>
      <c r="PME292" s="29"/>
      <c r="PMF292" s="29"/>
      <c r="PMG292" s="29"/>
      <c r="PMH292" s="29"/>
      <c r="PMI292" s="29"/>
      <c r="PMJ292" s="29"/>
      <c r="PMK292" s="29"/>
      <c r="PML292" s="29"/>
      <c r="PMM292" s="29"/>
      <c r="PMN292" s="29"/>
      <c r="PMO292" s="29"/>
      <c r="PMP292" s="29"/>
      <c r="PMQ292" s="29"/>
      <c r="PMR292" s="29"/>
      <c r="PMS292" s="29"/>
      <c r="PMT292" s="29"/>
      <c r="PMU292" s="29"/>
      <c r="PMV292" s="29"/>
      <c r="PMW292" s="29"/>
      <c r="PMX292" s="29"/>
      <c r="PMY292" s="29"/>
      <c r="PMZ292" s="29"/>
      <c r="PNA292" s="29"/>
      <c r="PNB292" s="29"/>
      <c r="PNC292" s="29"/>
      <c r="PND292" s="29"/>
      <c r="PNE292" s="29"/>
      <c r="PNF292" s="29"/>
      <c r="PNG292" s="29"/>
      <c r="PNH292" s="29"/>
      <c r="PNI292" s="29"/>
      <c r="PNJ292" s="29"/>
      <c r="PNK292" s="29"/>
      <c r="PNL292" s="29"/>
      <c r="PNM292" s="29"/>
      <c r="PNN292" s="29"/>
      <c r="PNO292" s="29"/>
      <c r="PNP292" s="29"/>
      <c r="PNQ292" s="29"/>
      <c r="PNR292" s="29"/>
      <c r="PNS292" s="29"/>
      <c r="PNT292" s="29"/>
      <c r="PNU292" s="29"/>
      <c r="PNV292" s="29"/>
      <c r="PNW292" s="29"/>
      <c r="PNX292" s="29"/>
      <c r="PNY292" s="29"/>
      <c r="PNZ292" s="29"/>
      <c r="POA292" s="29"/>
      <c r="POB292" s="29"/>
      <c r="POC292" s="29"/>
      <c r="POD292" s="29"/>
      <c r="POE292" s="29"/>
      <c r="POF292" s="29"/>
      <c r="POG292" s="29"/>
      <c r="POH292" s="29"/>
      <c r="POI292" s="29"/>
      <c r="POJ292" s="29"/>
      <c r="POK292" s="29"/>
      <c r="POL292" s="29"/>
      <c r="POM292" s="29"/>
      <c r="PON292" s="29"/>
      <c r="POO292" s="29"/>
      <c r="POP292" s="29"/>
      <c r="POQ292" s="29"/>
      <c r="POR292" s="29"/>
      <c r="POS292" s="29"/>
      <c r="POT292" s="29"/>
      <c r="POU292" s="29"/>
      <c r="POV292" s="29"/>
      <c r="POW292" s="29"/>
      <c r="POX292" s="29"/>
      <c r="POY292" s="29"/>
      <c r="POZ292" s="29"/>
      <c r="PPA292" s="29"/>
      <c r="PPB292" s="29"/>
      <c r="PPC292" s="29"/>
      <c r="PPD292" s="29"/>
      <c r="PPE292" s="29"/>
      <c r="PPF292" s="29"/>
      <c r="PPG292" s="29"/>
      <c r="PPH292" s="29"/>
      <c r="PPI292" s="29"/>
      <c r="PPJ292" s="29"/>
      <c r="PPK292" s="29"/>
      <c r="PPL292" s="29"/>
      <c r="PPM292" s="29"/>
      <c r="PPN292" s="29"/>
      <c r="PPO292" s="29"/>
      <c r="PPP292" s="29"/>
      <c r="PPQ292" s="29"/>
      <c r="PPR292" s="29"/>
      <c r="PPS292" s="29"/>
      <c r="PPT292" s="29"/>
      <c r="PPU292" s="29"/>
      <c r="PPV292" s="29"/>
      <c r="PPW292" s="29"/>
      <c r="PPX292" s="29"/>
      <c r="PPY292" s="29"/>
      <c r="PPZ292" s="29"/>
      <c r="PQA292" s="29"/>
      <c r="PQB292" s="29"/>
      <c r="PQC292" s="29"/>
      <c r="PQD292" s="29"/>
      <c r="PQE292" s="29"/>
      <c r="PQF292" s="29"/>
      <c r="PQG292" s="29"/>
      <c r="PQH292" s="29"/>
      <c r="PQI292" s="29"/>
      <c r="PQJ292" s="29"/>
      <c r="PQK292" s="29"/>
      <c r="PQL292" s="29"/>
      <c r="PQM292" s="29"/>
      <c r="PQN292" s="29"/>
      <c r="PQO292" s="29"/>
      <c r="PQP292" s="29"/>
      <c r="PQQ292" s="29"/>
      <c r="PQR292" s="29"/>
      <c r="PQS292" s="29"/>
      <c r="PQT292" s="29"/>
      <c r="PQU292" s="29"/>
      <c r="PQV292" s="29"/>
      <c r="PQW292" s="29"/>
      <c r="PQX292" s="29"/>
      <c r="PQY292" s="29"/>
      <c r="PQZ292" s="29"/>
      <c r="PRA292" s="29"/>
      <c r="PRB292" s="29"/>
      <c r="PRC292" s="29"/>
      <c r="PRD292" s="29"/>
      <c r="PRE292" s="29"/>
      <c r="PRF292" s="29"/>
      <c r="PRG292" s="29"/>
      <c r="PRH292" s="29"/>
      <c r="PRI292" s="29"/>
      <c r="PRJ292" s="29"/>
      <c r="PRK292" s="29"/>
      <c r="PRL292" s="29"/>
      <c r="PRM292" s="29"/>
      <c r="PRN292" s="29"/>
      <c r="PRO292" s="29"/>
      <c r="PRP292" s="29"/>
      <c r="PRQ292" s="29"/>
      <c r="PRR292" s="29"/>
      <c r="PRS292" s="29"/>
      <c r="PRT292" s="29"/>
      <c r="PRU292" s="29"/>
      <c r="PRV292" s="29"/>
      <c r="PRW292" s="29"/>
      <c r="PRX292" s="29"/>
      <c r="PRY292" s="29"/>
      <c r="PRZ292" s="29"/>
      <c r="PSA292" s="29"/>
      <c r="PSB292" s="29"/>
      <c r="PSC292" s="29"/>
      <c r="PSD292" s="29"/>
      <c r="PSE292" s="29"/>
      <c r="PSF292" s="29"/>
      <c r="PSG292" s="29"/>
      <c r="PSH292" s="29"/>
      <c r="PSI292" s="29"/>
      <c r="PSJ292" s="29"/>
      <c r="PSK292" s="29"/>
      <c r="PSL292" s="29"/>
      <c r="PSM292" s="29"/>
      <c r="PSN292" s="29"/>
      <c r="PSO292" s="29"/>
      <c r="PSP292" s="29"/>
      <c r="PSQ292" s="29"/>
      <c r="PSR292" s="29"/>
      <c r="PSS292" s="29"/>
      <c r="PST292" s="29"/>
      <c r="PSU292" s="29"/>
      <c r="PSV292" s="29"/>
      <c r="PSW292" s="29"/>
      <c r="PSX292" s="29"/>
      <c r="PSY292" s="29"/>
      <c r="PSZ292" s="29"/>
      <c r="PTA292" s="29"/>
      <c r="PTB292" s="29"/>
      <c r="PTC292" s="29"/>
      <c r="PTD292" s="29"/>
      <c r="PTE292" s="29"/>
      <c r="PTF292" s="29"/>
      <c r="PTG292" s="29"/>
      <c r="PTH292" s="29"/>
      <c r="PTI292" s="29"/>
      <c r="PTJ292" s="29"/>
      <c r="PTK292" s="29"/>
      <c r="PTL292" s="29"/>
      <c r="PTM292" s="29"/>
      <c r="PTN292" s="29"/>
      <c r="PTO292" s="29"/>
      <c r="PTP292" s="29"/>
      <c r="PTQ292" s="29"/>
      <c r="PTR292" s="29"/>
      <c r="PTS292" s="29"/>
      <c r="PTT292" s="29"/>
      <c r="PTU292" s="29"/>
      <c r="PTV292" s="29"/>
      <c r="PTW292" s="29"/>
      <c r="PTX292" s="29"/>
      <c r="PTY292" s="29"/>
      <c r="PTZ292" s="29"/>
      <c r="PUA292" s="29"/>
      <c r="PUB292" s="29"/>
      <c r="PUC292" s="29"/>
      <c r="PUD292" s="29"/>
      <c r="PUE292" s="29"/>
      <c r="PUF292" s="29"/>
      <c r="PUG292" s="29"/>
      <c r="PUH292" s="29"/>
      <c r="PUI292" s="29"/>
      <c r="PUJ292" s="29"/>
      <c r="PUK292" s="29"/>
      <c r="PUL292" s="29"/>
      <c r="PUM292" s="29"/>
      <c r="PUN292" s="29"/>
      <c r="PUO292" s="29"/>
      <c r="PUP292" s="29"/>
      <c r="PUQ292" s="29"/>
      <c r="PUR292" s="29"/>
      <c r="PUS292" s="29"/>
      <c r="PUT292" s="29"/>
      <c r="PUU292" s="29"/>
      <c r="PUV292" s="29"/>
      <c r="PUW292" s="29"/>
      <c r="PUX292" s="29"/>
      <c r="PUY292" s="29"/>
      <c r="PUZ292" s="29"/>
      <c r="PVA292" s="29"/>
      <c r="PVB292" s="29"/>
      <c r="PVC292" s="29"/>
      <c r="PVD292" s="29"/>
      <c r="PVE292" s="29"/>
      <c r="PVF292" s="29"/>
      <c r="PVG292" s="29"/>
      <c r="PVH292" s="29"/>
      <c r="PVI292" s="29"/>
      <c r="PVJ292" s="29"/>
      <c r="PVK292" s="29"/>
      <c r="PVL292" s="29"/>
      <c r="PVM292" s="29"/>
      <c r="PVN292" s="29"/>
      <c r="PVO292" s="29"/>
      <c r="PVP292" s="29"/>
      <c r="PVQ292" s="29"/>
      <c r="PVR292" s="29"/>
      <c r="PVS292" s="29"/>
      <c r="PVT292" s="29"/>
      <c r="PVU292" s="29"/>
      <c r="PVV292" s="29"/>
      <c r="PVW292" s="29"/>
      <c r="PVX292" s="29"/>
      <c r="PVY292" s="29"/>
      <c r="PVZ292" s="29"/>
      <c r="PWA292" s="29"/>
      <c r="PWB292" s="29"/>
      <c r="PWC292" s="29"/>
      <c r="PWD292" s="29"/>
      <c r="PWE292" s="29"/>
      <c r="PWF292" s="29"/>
      <c r="PWG292" s="29"/>
      <c r="PWH292" s="29"/>
      <c r="PWI292" s="29"/>
      <c r="PWJ292" s="29"/>
      <c r="PWK292" s="29"/>
      <c r="PWL292" s="29"/>
      <c r="PWM292" s="29"/>
      <c r="PWN292" s="29"/>
      <c r="PWO292" s="29"/>
      <c r="PWP292" s="29"/>
      <c r="PWQ292" s="29"/>
      <c r="PWR292" s="29"/>
      <c r="PWS292" s="29"/>
      <c r="PWT292" s="29"/>
      <c r="PWU292" s="29"/>
      <c r="PWV292" s="29"/>
      <c r="PWW292" s="29"/>
      <c r="PWX292" s="29"/>
      <c r="PWY292" s="29"/>
      <c r="PWZ292" s="29"/>
      <c r="PXA292" s="29"/>
      <c r="PXB292" s="29"/>
      <c r="PXC292" s="29"/>
      <c r="PXD292" s="29"/>
      <c r="PXE292" s="29"/>
      <c r="PXF292" s="29"/>
      <c r="PXG292" s="29"/>
      <c r="PXH292" s="29"/>
      <c r="PXI292" s="29"/>
      <c r="PXJ292" s="29"/>
      <c r="PXK292" s="29"/>
      <c r="PXL292" s="29"/>
      <c r="PXM292" s="29"/>
      <c r="PXN292" s="29"/>
      <c r="PXO292" s="29"/>
      <c r="PXP292" s="29"/>
      <c r="PXQ292" s="29"/>
      <c r="PXR292" s="29"/>
      <c r="PXS292" s="29"/>
      <c r="PXT292" s="29"/>
      <c r="PXU292" s="29"/>
      <c r="PXV292" s="29"/>
      <c r="PXW292" s="29"/>
      <c r="PXX292" s="29"/>
      <c r="PXY292" s="29"/>
      <c r="PXZ292" s="29"/>
      <c r="PYA292" s="29"/>
      <c r="PYB292" s="29"/>
      <c r="PYC292" s="29"/>
      <c r="PYD292" s="29"/>
      <c r="PYE292" s="29"/>
      <c r="PYF292" s="29"/>
      <c r="PYG292" s="29"/>
      <c r="PYH292" s="29"/>
      <c r="PYI292" s="29"/>
      <c r="PYJ292" s="29"/>
      <c r="PYK292" s="29"/>
      <c r="PYL292" s="29"/>
      <c r="PYM292" s="29"/>
      <c r="PYN292" s="29"/>
      <c r="PYO292" s="29"/>
      <c r="PYP292" s="29"/>
      <c r="PYQ292" s="29"/>
      <c r="PYR292" s="29"/>
      <c r="PYS292" s="29"/>
      <c r="PYT292" s="29"/>
      <c r="PYU292" s="29"/>
      <c r="PYV292" s="29"/>
      <c r="PYW292" s="29"/>
      <c r="PYX292" s="29"/>
      <c r="PYY292" s="29"/>
      <c r="PYZ292" s="29"/>
      <c r="PZA292" s="29"/>
      <c r="PZB292" s="29"/>
      <c r="PZC292" s="29"/>
      <c r="PZD292" s="29"/>
      <c r="PZE292" s="29"/>
      <c r="PZF292" s="29"/>
      <c r="PZG292" s="29"/>
      <c r="PZH292" s="29"/>
      <c r="PZI292" s="29"/>
      <c r="PZJ292" s="29"/>
      <c r="PZK292" s="29"/>
      <c r="PZL292" s="29"/>
      <c r="PZM292" s="29"/>
      <c r="PZN292" s="29"/>
      <c r="PZO292" s="29"/>
      <c r="PZP292" s="29"/>
      <c r="PZQ292" s="29"/>
      <c r="PZR292" s="29"/>
      <c r="PZS292" s="29"/>
      <c r="PZT292" s="29"/>
      <c r="PZU292" s="29"/>
      <c r="PZV292" s="29"/>
      <c r="PZW292" s="29"/>
      <c r="PZX292" s="29"/>
      <c r="PZY292" s="29"/>
      <c r="PZZ292" s="29"/>
      <c r="QAA292" s="29"/>
      <c r="QAB292" s="29"/>
      <c r="QAC292" s="29"/>
      <c r="QAD292" s="29"/>
      <c r="QAE292" s="29"/>
      <c r="QAF292" s="29"/>
      <c r="QAG292" s="29"/>
      <c r="QAH292" s="29"/>
      <c r="QAI292" s="29"/>
      <c r="QAJ292" s="29"/>
      <c r="QAK292" s="29"/>
      <c r="QAL292" s="29"/>
      <c r="QAM292" s="29"/>
      <c r="QAN292" s="29"/>
      <c r="QAO292" s="29"/>
      <c r="QAP292" s="29"/>
      <c r="QAQ292" s="29"/>
      <c r="QAR292" s="29"/>
      <c r="QAS292" s="29"/>
      <c r="QAT292" s="29"/>
      <c r="QAU292" s="29"/>
      <c r="QAV292" s="29"/>
      <c r="QAW292" s="29"/>
      <c r="QAX292" s="29"/>
      <c r="QAY292" s="29"/>
      <c r="QAZ292" s="29"/>
      <c r="QBA292" s="29"/>
      <c r="QBB292" s="29"/>
      <c r="QBC292" s="29"/>
      <c r="QBD292" s="29"/>
      <c r="QBE292" s="29"/>
      <c r="QBF292" s="29"/>
      <c r="QBG292" s="29"/>
      <c r="QBH292" s="29"/>
      <c r="QBI292" s="29"/>
      <c r="QBJ292" s="29"/>
      <c r="QBK292" s="29"/>
      <c r="QBL292" s="29"/>
      <c r="QBM292" s="29"/>
      <c r="QBN292" s="29"/>
      <c r="QBO292" s="29"/>
      <c r="QBP292" s="29"/>
      <c r="QBQ292" s="29"/>
      <c r="QBR292" s="29"/>
      <c r="QBS292" s="29"/>
      <c r="QBT292" s="29"/>
      <c r="QBU292" s="29"/>
      <c r="QBV292" s="29"/>
      <c r="QBW292" s="29"/>
      <c r="QBX292" s="29"/>
      <c r="QBY292" s="29"/>
      <c r="QBZ292" s="29"/>
      <c r="QCA292" s="29"/>
      <c r="QCB292" s="29"/>
      <c r="QCC292" s="29"/>
      <c r="QCD292" s="29"/>
      <c r="QCE292" s="29"/>
      <c r="QCF292" s="29"/>
      <c r="QCG292" s="29"/>
      <c r="QCH292" s="29"/>
      <c r="QCI292" s="29"/>
      <c r="QCJ292" s="29"/>
      <c r="QCK292" s="29"/>
      <c r="QCL292" s="29"/>
      <c r="QCM292" s="29"/>
      <c r="QCN292" s="29"/>
      <c r="QCO292" s="29"/>
      <c r="QCP292" s="29"/>
      <c r="QCQ292" s="29"/>
      <c r="QCR292" s="29"/>
      <c r="QCS292" s="29"/>
      <c r="QCT292" s="29"/>
      <c r="QCU292" s="29"/>
      <c r="QCV292" s="29"/>
      <c r="QCW292" s="29"/>
      <c r="QCX292" s="29"/>
      <c r="QCY292" s="29"/>
      <c r="QCZ292" s="29"/>
      <c r="QDA292" s="29"/>
      <c r="QDB292" s="29"/>
      <c r="QDC292" s="29"/>
      <c r="QDD292" s="29"/>
      <c r="QDE292" s="29"/>
      <c r="QDF292" s="29"/>
      <c r="QDG292" s="29"/>
      <c r="QDH292" s="29"/>
      <c r="QDI292" s="29"/>
      <c r="QDJ292" s="29"/>
      <c r="QDK292" s="29"/>
      <c r="QDL292" s="29"/>
      <c r="QDM292" s="29"/>
      <c r="QDN292" s="29"/>
      <c r="QDO292" s="29"/>
      <c r="QDP292" s="29"/>
      <c r="QDQ292" s="29"/>
      <c r="QDR292" s="29"/>
      <c r="QDS292" s="29"/>
      <c r="QDT292" s="29"/>
      <c r="QDU292" s="29"/>
      <c r="QDV292" s="29"/>
      <c r="QDW292" s="29"/>
      <c r="QDX292" s="29"/>
      <c r="QDY292" s="29"/>
      <c r="QDZ292" s="29"/>
      <c r="QEA292" s="29"/>
      <c r="QEB292" s="29"/>
      <c r="QEC292" s="29"/>
      <c r="QED292" s="29"/>
      <c r="QEE292" s="29"/>
      <c r="QEF292" s="29"/>
      <c r="QEG292" s="29"/>
      <c r="QEH292" s="29"/>
      <c r="QEI292" s="29"/>
      <c r="QEJ292" s="29"/>
      <c r="QEK292" s="29"/>
      <c r="QEL292" s="29"/>
      <c r="QEM292" s="29"/>
      <c r="QEN292" s="29"/>
      <c r="QEO292" s="29"/>
      <c r="QEP292" s="29"/>
      <c r="QEQ292" s="29"/>
      <c r="QER292" s="29"/>
      <c r="QES292" s="29"/>
      <c r="QET292" s="29"/>
      <c r="QEU292" s="29"/>
      <c r="QEV292" s="29"/>
      <c r="QEW292" s="29"/>
      <c r="QEX292" s="29"/>
      <c r="QEY292" s="29"/>
      <c r="QEZ292" s="29"/>
      <c r="QFA292" s="29"/>
      <c r="QFB292" s="29"/>
      <c r="QFC292" s="29"/>
      <c r="QFD292" s="29"/>
      <c r="QFE292" s="29"/>
      <c r="QFF292" s="29"/>
      <c r="QFG292" s="29"/>
      <c r="QFH292" s="29"/>
      <c r="QFI292" s="29"/>
      <c r="QFJ292" s="29"/>
      <c r="QFK292" s="29"/>
      <c r="QFL292" s="29"/>
      <c r="QFM292" s="29"/>
      <c r="QFN292" s="29"/>
      <c r="QFO292" s="29"/>
      <c r="QFP292" s="29"/>
      <c r="QFQ292" s="29"/>
      <c r="QFR292" s="29"/>
      <c r="QFS292" s="29"/>
      <c r="QFT292" s="29"/>
      <c r="QFU292" s="29"/>
      <c r="QFV292" s="29"/>
      <c r="QFW292" s="29"/>
      <c r="QFX292" s="29"/>
      <c r="QFY292" s="29"/>
      <c r="QFZ292" s="29"/>
      <c r="QGA292" s="29"/>
      <c r="QGB292" s="29"/>
      <c r="QGC292" s="29"/>
      <c r="QGD292" s="29"/>
      <c r="QGE292" s="29"/>
      <c r="QGF292" s="29"/>
      <c r="QGG292" s="29"/>
      <c r="QGH292" s="29"/>
      <c r="QGI292" s="29"/>
      <c r="QGJ292" s="29"/>
      <c r="QGK292" s="29"/>
      <c r="QGL292" s="29"/>
      <c r="QGM292" s="29"/>
      <c r="QGN292" s="29"/>
      <c r="QGO292" s="29"/>
      <c r="QGP292" s="29"/>
      <c r="QGQ292" s="29"/>
      <c r="QGR292" s="29"/>
      <c r="QGS292" s="29"/>
      <c r="QGT292" s="29"/>
      <c r="QGU292" s="29"/>
      <c r="QGV292" s="29"/>
      <c r="QGW292" s="29"/>
      <c r="QGX292" s="29"/>
      <c r="QGY292" s="29"/>
      <c r="QGZ292" s="29"/>
      <c r="QHA292" s="29"/>
      <c r="QHB292" s="29"/>
      <c r="QHC292" s="29"/>
      <c r="QHD292" s="29"/>
      <c r="QHE292" s="29"/>
      <c r="QHF292" s="29"/>
      <c r="QHG292" s="29"/>
      <c r="QHH292" s="29"/>
      <c r="QHI292" s="29"/>
      <c r="QHJ292" s="29"/>
      <c r="QHK292" s="29"/>
      <c r="QHL292" s="29"/>
      <c r="QHM292" s="29"/>
      <c r="QHN292" s="29"/>
      <c r="QHO292" s="29"/>
      <c r="QHP292" s="29"/>
      <c r="QHQ292" s="29"/>
      <c r="QHR292" s="29"/>
      <c r="QHS292" s="29"/>
      <c r="QHT292" s="29"/>
      <c r="QHU292" s="29"/>
      <c r="QHV292" s="29"/>
      <c r="QHW292" s="29"/>
      <c r="QHX292" s="29"/>
      <c r="QHY292" s="29"/>
      <c r="QHZ292" s="29"/>
      <c r="QIA292" s="29"/>
      <c r="QIB292" s="29"/>
      <c r="QIC292" s="29"/>
      <c r="QID292" s="29"/>
      <c r="QIE292" s="29"/>
      <c r="QIF292" s="29"/>
      <c r="QIG292" s="29"/>
      <c r="QIH292" s="29"/>
      <c r="QII292" s="29"/>
      <c r="QIJ292" s="29"/>
      <c r="QIK292" s="29"/>
      <c r="QIL292" s="29"/>
      <c r="QIM292" s="29"/>
      <c r="QIN292" s="29"/>
      <c r="QIO292" s="29"/>
      <c r="QIP292" s="29"/>
      <c r="QIQ292" s="29"/>
      <c r="QIR292" s="29"/>
      <c r="QIS292" s="29"/>
      <c r="QIT292" s="29"/>
      <c r="QIU292" s="29"/>
      <c r="QIV292" s="29"/>
      <c r="QIW292" s="29"/>
      <c r="QIX292" s="29"/>
      <c r="QIY292" s="29"/>
      <c r="QIZ292" s="29"/>
      <c r="QJA292" s="29"/>
      <c r="QJB292" s="29"/>
      <c r="QJC292" s="29"/>
      <c r="QJD292" s="29"/>
      <c r="QJE292" s="29"/>
      <c r="QJF292" s="29"/>
      <c r="QJG292" s="29"/>
      <c r="QJH292" s="29"/>
      <c r="QJI292" s="29"/>
      <c r="QJJ292" s="29"/>
      <c r="QJK292" s="29"/>
      <c r="QJL292" s="29"/>
      <c r="QJM292" s="29"/>
      <c r="QJN292" s="29"/>
      <c r="QJO292" s="29"/>
      <c r="QJP292" s="29"/>
      <c r="QJQ292" s="29"/>
      <c r="QJR292" s="29"/>
      <c r="QJS292" s="29"/>
      <c r="QJT292" s="29"/>
      <c r="QJU292" s="29"/>
      <c r="QJV292" s="29"/>
      <c r="QJW292" s="29"/>
      <c r="QJX292" s="29"/>
      <c r="QJY292" s="29"/>
      <c r="QJZ292" s="29"/>
      <c r="QKA292" s="29"/>
      <c r="QKB292" s="29"/>
      <c r="QKC292" s="29"/>
      <c r="QKD292" s="29"/>
      <c r="QKE292" s="29"/>
      <c r="QKF292" s="29"/>
      <c r="QKG292" s="29"/>
      <c r="QKH292" s="29"/>
      <c r="QKI292" s="29"/>
      <c r="QKJ292" s="29"/>
      <c r="QKK292" s="29"/>
      <c r="QKL292" s="29"/>
      <c r="QKM292" s="29"/>
      <c r="QKN292" s="29"/>
      <c r="QKO292" s="29"/>
      <c r="QKP292" s="29"/>
      <c r="QKQ292" s="29"/>
      <c r="QKR292" s="29"/>
      <c r="QKS292" s="29"/>
      <c r="QKT292" s="29"/>
      <c r="QKU292" s="29"/>
      <c r="QKV292" s="29"/>
      <c r="QKW292" s="29"/>
      <c r="QKX292" s="29"/>
      <c r="QKY292" s="29"/>
      <c r="QKZ292" s="29"/>
      <c r="QLA292" s="29"/>
      <c r="QLB292" s="29"/>
      <c r="QLC292" s="29"/>
      <c r="QLD292" s="29"/>
      <c r="QLE292" s="29"/>
      <c r="QLF292" s="29"/>
      <c r="QLG292" s="29"/>
      <c r="QLH292" s="29"/>
      <c r="QLI292" s="29"/>
      <c r="QLJ292" s="29"/>
      <c r="QLK292" s="29"/>
      <c r="QLL292" s="29"/>
      <c r="QLM292" s="29"/>
      <c r="QLN292" s="29"/>
      <c r="QLO292" s="29"/>
      <c r="QLP292" s="29"/>
      <c r="QLQ292" s="29"/>
      <c r="QLR292" s="29"/>
      <c r="QLS292" s="29"/>
      <c r="QLT292" s="29"/>
      <c r="QLU292" s="29"/>
      <c r="QLV292" s="29"/>
      <c r="QLW292" s="29"/>
      <c r="QLX292" s="29"/>
      <c r="QLY292" s="29"/>
      <c r="QLZ292" s="29"/>
      <c r="QMA292" s="29"/>
      <c r="QMB292" s="29"/>
      <c r="QMC292" s="29"/>
      <c r="QMD292" s="29"/>
      <c r="QME292" s="29"/>
      <c r="QMF292" s="29"/>
      <c r="QMG292" s="29"/>
      <c r="QMH292" s="29"/>
      <c r="QMI292" s="29"/>
      <c r="QMJ292" s="29"/>
      <c r="QMK292" s="29"/>
      <c r="QML292" s="29"/>
      <c r="QMM292" s="29"/>
      <c r="QMN292" s="29"/>
      <c r="QMO292" s="29"/>
      <c r="QMP292" s="29"/>
      <c r="QMQ292" s="29"/>
      <c r="QMR292" s="29"/>
      <c r="QMS292" s="29"/>
      <c r="QMT292" s="29"/>
      <c r="QMU292" s="29"/>
      <c r="QMV292" s="29"/>
      <c r="QMW292" s="29"/>
      <c r="QMX292" s="29"/>
      <c r="QMY292" s="29"/>
      <c r="QMZ292" s="29"/>
      <c r="QNA292" s="29"/>
      <c r="QNB292" s="29"/>
      <c r="QNC292" s="29"/>
      <c r="QND292" s="29"/>
      <c r="QNE292" s="29"/>
      <c r="QNF292" s="29"/>
      <c r="QNG292" s="29"/>
      <c r="QNH292" s="29"/>
      <c r="QNI292" s="29"/>
      <c r="QNJ292" s="29"/>
    </row>
    <row r="293" spans="1:11866" x14ac:dyDescent="0.25">
      <c r="A293" s="29"/>
      <c r="B293" s="29"/>
      <c r="C293" s="29"/>
      <c r="D293" s="29"/>
      <c r="E293" s="29"/>
      <c r="F293" s="29"/>
      <c r="G293" s="29"/>
      <c r="H293" s="29"/>
      <c r="I293" s="29"/>
      <c r="K293" s="29"/>
      <c r="L293" s="10"/>
      <c r="O293" s="10"/>
      <c r="P293" s="29"/>
      <c r="R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G293" s="29"/>
      <c r="BH293" s="29"/>
      <c r="BI293" s="29"/>
      <c r="BJ293" s="29"/>
      <c r="BK293" s="29"/>
      <c r="BL293" s="29"/>
      <c r="BM293" s="29"/>
      <c r="BN293" s="29"/>
      <c r="BO293" s="29"/>
      <c r="BP293" s="29"/>
      <c r="BQ293" s="29"/>
      <c r="BR293" s="29"/>
      <c r="BS293" s="29"/>
      <c r="BT293" s="29"/>
      <c r="BU293" s="29"/>
      <c r="BV293" s="29"/>
      <c r="BW293" s="29"/>
      <c r="BX293" s="29"/>
      <c r="BY293" s="29"/>
      <c r="BZ293" s="29"/>
      <c r="CA293" s="29"/>
      <c r="CB293" s="29"/>
      <c r="CC293" s="29"/>
      <c r="CD293" s="29"/>
      <c r="CE293" s="29"/>
      <c r="CF293" s="29"/>
      <c r="CG293" s="29"/>
      <c r="CH293" s="29"/>
      <c r="CI293" s="29"/>
      <c r="CJ293" s="29"/>
      <c r="CK293" s="29"/>
      <c r="CL293" s="29"/>
      <c r="CM293" s="29"/>
      <c r="CN293" s="29"/>
      <c r="CO293" s="29"/>
      <c r="CP293" s="29"/>
      <c r="CQ293" s="29"/>
      <c r="CR293" s="29"/>
      <c r="CS293" s="29"/>
      <c r="CT293" s="29"/>
      <c r="CU293" s="29"/>
      <c r="CV293" s="29"/>
      <c r="CW293" s="29"/>
      <c r="CX293" s="29"/>
      <c r="CY293" s="29"/>
      <c r="CZ293" s="29"/>
      <c r="DA293" s="29"/>
      <c r="DB293" s="29"/>
      <c r="DC293" s="29"/>
      <c r="DD293" s="29"/>
      <c r="DE293" s="29"/>
      <c r="DF293" s="29"/>
      <c r="DG293" s="29"/>
      <c r="DH293" s="29"/>
      <c r="DI293" s="29"/>
      <c r="DJ293" s="29"/>
      <c r="DK293" s="29"/>
      <c r="DL293" s="29"/>
      <c r="DM293" s="29"/>
      <c r="DN293" s="29"/>
      <c r="DO293" s="29"/>
      <c r="DP293" s="29"/>
      <c r="DQ293" s="29"/>
      <c r="DR293" s="29"/>
      <c r="DS293" s="29"/>
      <c r="DT293" s="29"/>
      <c r="DU293" s="29"/>
      <c r="DV293" s="29"/>
      <c r="DW293" s="29"/>
      <c r="DX293" s="29"/>
      <c r="DY293" s="29"/>
      <c r="DZ293" s="29"/>
      <c r="EA293" s="29"/>
      <c r="EB293" s="29"/>
      <c r="EC293" s="29"/>
      <c r="ED293" s="29"/>
      <c r="EE293" s="29"/>
      <c r="EF293" s="29"/>
      <c r="EG293" s="29"/>
      <c r="EH293" s="29"/>
      <c r="EI293" s="29"/>
      <c r="EJ293" s="29"/>
      <c r="EK293" s="29"/>
      <c r="EL293" s="29"/>
      <c r="EM293" s="29"/>
      <c r="EN293" s="29"/>
      <c r="EO293" s="29"/>
      <c r="EP293" s="29"/>
      <c r="EQ293" s="29"/>
      <c r="ER293" s="29"/>
      <c r="ES293" s="29"/>
      <c r="ET293" s="29"/>
      <c r="EU293" s="29"/>
      <c r="EV293" s="29"/>
      <c r="EW293" s="29"/>
      <c r="EX293" s="29"/>
      <c r="EY293" s="29"/>
      <c r="EZ293" s="29"/>
      <c r="FA293" s="29"/>
      <c r="FB293" s="29"/>
      <c r="FC293" s="29"/>
      <c r="FD293" s="29"/>
      <c r="FE293" s="29"/>
      <c r="FF293" s="29"/>
      <c r="FG293" s="29"/>
      <c r="FH293" s="29"/>
      <c r="FI293" s="29"/>
      <c r="FJ293" s="29"/>
      <c r="FK293" s="29"/>
      <c r="FL293" s="29"/>
      <c r="FM293" s="29"/>
      <c r="FN293" s="29"/>
      <c r="FO293" s="29"/>
      <c r="FP293" s="29"/>
      <c r="FQ293" s="29"/>
      <c r="FR293" s="29"/>
      <c r="FS293" s="29"/>
      <c r="FT293" s="29"/>
      <c r="FU293" s="29"/>
      <c r="FV293" s="29"/>
      <c r="FW293" s="29"/>
      <c r="FX293" s="29"/>
      <c r="FY293" s="29"/>
      <c r="FZ293" s="29"/>
      <c r="GA293" s="29"/>
      <c r="GB293" s="29"/>
      <c r="GC293" s="29"/>
      <c r="GD293" s="29"/>
      <c r="GE293" s="29"/>
      <c r="GF293" s="29"/>
      <c r="GG293" s="29"/>
      <c r="GH293" s="29"/>
      <c r="GI293" s="29"/>
      <c r="GJ293" s="29"/>
      <c r="GK293" s="29"/>
      <c r="GL293" s="29"/>
      <c r="GM293" s="29"/>
      <c r="GN293" s="29"/>
      <c r="GO293" s="29"/>
      <c r="GP293" s="29"/>
      <c r="GQ293" s="29"/>
      <c r="GR293" s="29"/>
      <c r="GS293" s="29"/>
      <c r="GT293" s="29"/>
      <c r="GU293" s="29"/>
      <c r="GV293" s="29"/>
      <c r="GW293" s="29"/>
      <c r="GX293" s="29"/>
      <c r="GY293" s="29"/>
      <c r="GZ293" s="29"/>
      <c r="HA293" s="29"/>
      <c r="HB293" s="29"/>
      <c r="HC293" s="29"/>
      <c r="HD293" s="29"/>
      <c r="HE293" s="29"/>
      <c r="HF293" s="29"/>
      <c r="HG293" s="29"/>
      <c r="HH293" s="29"/>
      <c r="HI293" s="29"/>
      <c r="HJ293" s="29"/>
      <c r="HK293" s="29"/>
      <c r="HL293" s="29"/>
      <c r="HM293" s="29"/>
      <c r="HN293" s="29"/>
      <c r="HO293" s="29"/>
      <c r="HP293" s="29"/>
      <c r="HQ293" s="29"/>
      <c r="HR293" s="29"/>
      <c r="HS293" s="29"/>
      <c r="HT293" s="29"/>
      <c r="HU293" s="29"/>
      <c r="HV293" s="29"/>
      <c r="HW293" s="29"/>
      <c r="HX293" s="29"/>
      <c r="HY293" s="29"/>
      <c r="HZ293" s="29"/>
      <c r="IA293" s="29"/>
      <c r="IB293" s="29"/>
      <c r="IC293" s="29"/>
      <c r="ID293" s="29"/>
      <c r="IE293" s="29"/>
      <c r="IF293" s="29"/>
      <c r="IG293" s="29"/>
      <c r="IH293" s="29"/>
      <c r="II293" s="29"/>
      <c r="IJ293" s="29"/>
      <c r="IK293" s="29"/>
      <c r="IL293" s="29"/>
      <c r="IM293" s="29"/>
      <c r="IN293" s="29"/>
      <c r="IO293" s="29"/>
      <c r="IP293" s="29"/>
      <c r="IQ293" s="29"/>
      <c r="IR293" s="29"/>
      <c r="IS293" s="29"/>
      <c r="IT293" s="29"/>
      <c r="IU293" s="29"/>
      <c r="IV293" s="29"/>
      <c r="IW293" s="29"/>
      <c r="IX293" s="29"/>
      <c r="IY293" s="29"/>
      <c r="IZ293" s="29"/>
      <c r="JA293" s="29"/>
      <c r="JB293" s="29"/>
      <c r="JC293" s="29"/>
      <c r="JD293" s="29"/>
      <c r="JE293" s="29"/>
      <c r="JF293" s="29"/>
      <c r="JG293" s="29"/>
      <c r="JH293" s="29"/>
      <c r="JI293" s="29"/>
      <c r="JJ293" s="29"/>
      <c r="JK293" s="29"/>
      <c r="JL293" s="29"/>
      <c r="JM293" s="29"/>
      <c r="JN293" s="29"/>
      <c r="JO293" s="29"/>
      <c r="JP293" s="29"/>
      <c r="JQ293" s="29"/>
      <c r="JR293" s="29"/>
      <c r="JS293" s="29"/>
      <c r="JT293" s="29"/>
      <c r="JU293" s="29"/>
      <c r="JV293" s="29"/>
      <c r="JW293" s="29"/>
      <c r="JX293" s="29"/>
      <c r="JY293" s="29"/>
      <c r="JZ293" s="29"/>
      <c r="KA293" s="29"/>
      <c r="KB293" s="29"/>
      <c r="KC293" s="29"/>
      <c r="KD293" s="29"/>
      <c r="KE293" s="29"/>
      <c r="KF293" s="29"/>
      <c r="KG293" s="29"/>
      <c r="KH293" s="29"/>
      <c r="KI293" s="29"/>
      <c r="KJ293" s="29"/>
      <c r="KK293" s="29"/>
      <c r="KL293" s="29"/>
      <c r="KM293" s="29"/>
      <c r="KN293" s="29"/>
      <c r="KO293" s="29"/>
      <c r="KP293" s="29"/>
      <c r="KQ293" s="29"/>
      <c r="KR293" s="29"/>
      <c r="KS293" s="29"/>
      <c r="KT293" s="29"/>
      <c r="KU293" s="29"/>
      <c r="KV293" s="29"/>
      <c r="KW293" s="29"/>
      <c r="KX293" s="29"/>
      <c r="KY293" s="29"/>
      <c r="KZ293" s="29"/>
      <c r="LA293" s="29"/>
      <c r="LB293" s="29"/>
      <c r="LC293" s="29"/>
      <c r="LD293" s="29"/>
      <c r="LE293" s="29"/>
      <c r="LF293" s="29"/>
      <c r="LG293" s="29"/>
      <c r="LH293" s="29"/>
      <c r="LI293" s="29"/>
      <c r="LJ293" s="29"/>
      <c r="LK293" s="29"/>
      <c r="LL293" s="29"/>
      <c r="LM293" s="29"/>
      <c r="LN293" s="29"/>
      <c r="LO293" s="29"/>
      <c r="LP293" s="29"/>
      <c r="LQ293" s="29"/>
      <c r="LR293" s="29"/>
      <c r="LS293" s="29"/>
      <c r="LT293" s="29"/>
      <c r="LU293" s="29"/>
      <c r="LV293" s="29"/>
      <c r="LW293" s="29"/>
      <c r="LX293" s="29"/>
      <c r="LY293" s="29"/>
      <c r="LZ293" s="29"/>
      <c r="MA293" s="29"/>
      <c r="MB293" s="29"/>
      <c r="MC293" s="29"/>
      <c r="MD293" s="29"/>
      <c r="ME293" s="29"/>
      <c r="MF293" s="29"/>
      <c r="MG293" s="29"/>
      <c r="MH293" s="29"/>
      <c r="MI293" s="29"/>
      <c r="MJ293" s="29"/>
      <c r="MK293" s="29"/>
      <c r="ML293" s="29"/>
      <c r="MM293" s="29"/>
      <c r="MN293" s="29"/>
      <c r="MO293" s="29"/>
      <c r="MP293" s="29"/>
      <c r="MQ293" s="29"/>
      <c r="MR293" s="29"/>
      <c r="MS293" s="29"/>
      <c r="MT293" s="29"/>
      <c r="MU293" s="29"/>
      <c r="MV293" s="29"/>
      <c r="MW293" s="29"/>
      <c r="MX293" s="29"/>
      <c r="MY293" s="29"/>
      <c r="MZ293" s="29"/>
      <c r="NA293" s="29"/>
      <c r="NB293" s="29"/>
      <c r="NC293" s="29"/>
      <c r="ND293" s="29"/>
      <c r="NE293" s="29"/>
      <c r="NF293" s="29"/>
      <c r="NG293" s="29"/>
      <c r="NH293" s="29"/>
      <c r="NI293" s="29"/>
      <c r="NJ293" s="29"/>
      <c r="NK293" s="29"/>
      <c r="NL293" s="29"/>
      <c r="NM293" s="29"/>
      <c r="NN293" s="29"/>
      <c r="NO293" s="29"/>
      <c r="NP293" s="29"/>
      <c r="NQ293" s="29"/>
      <c r="NR293" s="29"/>
      <c r="NS293" s="29"/>
      <c r="NT293" s="29"/>
      <c r="NU293" s="29"/>
      <c r="NV293" s="29"/>
      <c r="NW293" s="29"/>
      <c r="NX293" s="29"/>
      <c r="NY293" s="29"/>
      <c r="NZ293" s="29"/>
      <c r="OA293" s="29"/>
      <c r="OB293" s="29"/>
      <c r="OC293" s="29"/>
      <c r="OD293" s="29"/>
      <c r="OE293" s="29"/>
      <c r="OF293" s="29"/>
      <c r="OG293" s="29"/>
      <c r="OH293" s="29"/>
      <c r="OI293" s="29"/>
      <c r="OJ293" s="29"/>
      <c r="OK293" s="29"/>
      <c r="OL293" s="29"/>
      <c r="OM293" s="29"/>
      <c r="ON293" s="29"/>
      <c r="OO293" s="29"/>
      <c r="OP293" s="29"/>
      <c r="OQ293" s="29"/>
      <c r="OR293" s="29"/>
      <c r="OS293" s="29"/>
      <c r="OT293" s="29"/>
      <c r="OU293" s="29"/>
      <c r="OV293" s="29"/>
      <c r="OW293" s="29"/>
      <c r="OX293" s="29"/>
      <c r="OY293" s="29"/>
      <c r="OZ293" s="29"/>
      <c r="PA293" s="29"/>
      <c r="PB293" s="29"/>
      <c r="PC293" s="29"/>
      <c r="PD293" s="29"/>
      <c r="PE293" s="29"/>
      <c r="PF293" s="29"/>
      <c r="PG293" s="29"/>
      <c r="PH293" s="29"/>
      <c r="PI293" s="29"/>
      <c r="PJ293" s="29"/>
      <c r="PK293" s="29"/>
      <c r="PL293" s="29"/>
      <c r="PM293" s="29"/>
      <c r="PN293" s="29"/>
      <c r="PO293" s="29"/>
      <c r="PP293" s="29"/>
      <c r="PQ293" s="29"/>
      <c r="PR293" s="29"/>
      <c r="PS293" s="29"/>
      <c r="PT293" s="29"/>
      <c r="PU293" s="29"/>
      <c r="PV293" s="29"/>
      <c r="PW293" s="29"/>
      <c r="PX293" s="29"/>
      <c r="PY293" s="29"/>
      <c r="PZ293" s="29"/>
      <c r="QA293" s="29"/>
      <c r="QB293" s="29"/>
      <c r="QC293" s="29"/>
      <c r="QD293" s="29"/>
      <c r="QE293" s="29"/>
      <c r="QF293" s="29"/>
      <c r="QG293" s="29"/>
      <c r="QH293" s="29"/>
      <c r="QI293" s="29"/>
      <c r="QJ293" s="29"/>
      <c r="QK293" s="29"/>
      <c r="QL293" s="29"/>
      <c r="QM293" s="29"/>
      <c r="QN293" s="29"/>
      <c r="QO293" s="29"/>
      <c r="QP293" s="29"/>
      <c r="QQ293" s="29"/>
      <c r="QR293" s="29"/>
      <c r="QS293" s="29"/>
      <c r="QT293" s="29"/>
      <c r="QU293" s="29"/>
      <c r="QV293" s="29"/>
      <c r="QW293" s="29"/>
      <c r="QX293" s="29"/>
      <c r="QY293" s="29"/>
      <c r="QZ293" s="29"/>
      <c r="RA293" s="29"/>
      <c r="RB293" s="29"/>
      <c r="RC293" s="29"/>
      <c r="RD293" s="29"/>
      <c r="RE293" s="29"/>
      <c r="RF293" s="29"/>
      <c r="RG293" s="29"/>
      <c r="RH293" s="29"/>
      <c r="RI293" s="29"/>
      <c r="RJ293" s="29"/>
      <c r="RK293" s="29"/>
      <c r="RL293" s="29"/>
      <c r="RM293" s="29"/>
      <c r="RN293" s="29"/>
      <c r="RO293" s="29"/>
      <c r="RP293" s="29"/>
      <c r="RQ293" s="29"/>
      <c r="RR293" s="29"/>
      <c r="RS293" s="29"/>
      <c r="RT293" s="29"/>
      <c r="RU293" s="29"/>
      <c r="RV293" s="29"/>
      <c r="RW293" s="29"/>
      <c r="RX293" s="29"/>
      <c r="RY293" s="29"/>
      <c r="RZ293" s="29"/>
      <c r="SA293" s="29"/>
      <c r="SB293" s="29"/>
      <c r="SC293" s="29"/>
      <c r="SD293" s="29"/>
      <c r="SE293" s="29"/>
      <c r="SF293" s="29"/>
      <c r="SG293" s="29"/>
      <c r="SH293" s="29"/>
      <c r="SI293" s="29"/>
      <c r="SJ293" s="29"/>
      <c r="SK293" s="29"/>
      <c r="SL293" s="29"/>
      <c r="SM293" s="29"/>
      <c r="SN293" s="29"/>
      <c r="SO293" s="29"/>
      <c r="SP293" s="29"/>
      <c r="SQ293" s="29"/>
      <c r="SR293" s="29"/>
      <c r="SS293" s="29"/>
      <c r="ST293" s="29"/>
      <c r="SU293" s="29"/>
      <c r="SV293" s="29"/>
      <c r="SW293" s="29"/>
      <c r="SX293" s="29"/>
      <c r="SY293" s="29"/>
      <c r="SZ293" s="29"/>
      <c r="TA293" s="29"/>
      <c r="TB293" s="29"/>
      <c r="TC293" s="29"/>
      <c r="TD293" s="29"/>
      <c r="TE293" s="29"/>
      <c r="TF293" s="29"/>
      <c r="TG293" s="29"/>
      <c r="TH293" s="29"/>
      <c r="TI293" s="29"/>
      <c r="TJ293" s="29"/>
      <c r="TK293" s="29"/>
      <c r="TL293" s="29"/>
      <c r="TM293" s="29"/>
      <c r="TN293" s="29"/>
      <c r="TO293" s="29"/>
      <c r="TP293" s="29"/>
      <c r="TQ293" s="29"/>
      <c r="TR293" s="29"/>
      <c r="TS293" s="29"/>
      <c r="TT293" s="29"/>
      <c r="TU293" s="29"/>
      <c r="TV293" s="29"/>
      <c r="TW293" s="29"/>
      <c r="TX293" s="29"/>
      <c r="TY293" s="29"/>
      <c r="TZ293" s="29"/>
      <c r="UA293" s="29"/>
      <c r="UB293" s="29"/>
      <c r="UC293" s="29"/>
      <c r="UD293" s="29"/>
      <c r="UE293" s="29"/>
      <c r="UF293" s="29"/>
      <c r="UG293" s="29"/>
      <c r="UH293" s="29"/>
      <c r="UI293" s="29"/>
      <c r="UJ293" s="29"/>
      <c r="UK293" s="29"/>
      <c r="UL293" s="29"/>
      <c r="UM293" s="29"/>
      <c r="UN293" s="29"/>
      <c r="UO293" s="29"/>
      <c r="UP293" s="29"/>
      <c r="UQ293" s="29"/>
      <c r="UR293" s="29"/>
      <c r="US293" s="29"/>
      <c r="UT293" s="29"/>
      <c r="UU293" s="29"/>
      <c r="UV293" s="29"/>
      <c r="UW293" s="29"/>
      <c r="UX293" s="29"/>
      <c r="UY293" s="29"/>
      <c r="UZ293" s="29"/>
      <c r="VA293" s="29"/>
      <c r="VB293" s="29"/>
      <c r="VC293" s="29"/>
      <c r="VD293" s="29"/>
      <c r="VE293" s="29"/>
      <c r="VF293" s="29"/>
      <c r="VG293" s="29"/>
      <c r="VH293" s="29"/>
      <c r="VI293" s="29"/>
      <c r="VJ293" s="29"/>
      <c r="VK293" s="29"/>
      <c r="VL293" s="29"/>
      <c r="VM293" s="29"/>
      <c r="VN293" s="29"/>
      <c r="VO293" s="29"/>
      <c r="VP293" s="29"/>
      <c r="VQ293" s="29"/>
      <c r="VR293" s="29"/>
      <c r="VS293" s="29"/>
      <c r="VT293" s="29"/>
      <c r="VU293" s="29"/>
      <c r="VV293" s="29"/>
      <c r="VW293" s="29"/>
      <c r="VX293" s="29"/>
      <c r="VY293" s="29"/>
      <c r="VZ293" s="29"/>
      <c r="WA293" s="29"/>
      <c r="WB293" s="29"/>
      <c r="WC293" s="29"/>
      <c r="WD293" s="29"/>
      <c r="WE293" s="29"/>
      <c r="WF293" s="29"/>
      <c r="WG293" s="29"/>
      <c r="WH293" s="29"/>
      <c r="WI293" s="29"/>
      <c r="WJ293" s="29"/>
      <c r="WK293" s="29"/>
      <c r="WL293" s="29"/>
      <c r="WM293" s="29"/>
      <c r="WN293" s="29"/>
      <c r="WO293" s="29"/>
      <c r="WP293" s="29"/>
      <c r="WQ293" s="29"/>
      <c r="WR293" s="29"/>
      <c r="WS293" s="29"/>
      <c r="WT293" s="29"/>
      <c r="WU293" s="29"/>
      <c r="WV293" s="29"/>
      <c r="WW293" s="29"/>
      <c r="WX293" s="29"/>
      <c r="WY293" s="29"/>
      <c r="WZ293" s="29"/>
      <c r="XA293" s="29"/>
      <c r="XB293" s="29"/>
      <c r="XC293" s="29"/>
      <c r="XD293" s="29"/>
      <c r="XE293" s="29"/>
      <c r="XF293" s="29"/>
      <c r="XG293" s="29"/>
      <c r="XH293" s="29"/>
      <c r="XI293" s="29"/>
      <c r="XJ293" s="29"/>
      <c r="XK293" s="29"/>
      <c r="XL293" s="29"/>
      <c r="XM293" s="29"/>
      <c r="XN293" s="29"/>
      <c r="XO293" s="29"/>
      <c r="XP293" s="29"/>
      <c r="XQ293" s="29"/>
      <c r="XR293" s="29"/>
      <c r="XS293" s="29"/>
      <c r="XT293" s="29"/>
      <c r="XU293" s="29"/>
      <c r="XV293" s="29"/>
      <c r="XW293" s="29"/>
      <c r="XX293" s="29"/>
      <c r="XY293" s="29"/>
      <c r="XZ293" s="29"/>
      <c r="YA293" s="29"/>
      <c r="YB293" s="29"/>
      <c r="YC293" s="29"/>
      <c r="YD293" s="29"/>
      <c r="YE293" s="29"/>
      <c r="YF293" s="29"/>
      <c r="YG293" s="29"/>
      <c r="YH293" s="29"/>
      <c r="YI293" s="29"/>
      <c r="YJ293" s="29"/>
      <c r="YK293" s="29"/>
      <c r="YL293" s="29"/>
      <c r="YM293" s="29"/>
      <c r="YN293" s="29"/>
      <c r="YO293" s="29"/>
      <c r="YP293" s="29"/>
      <c r="YQ293" s="29"/>
      <c r="YR293" s="29"/>
      <c r="YS293" s="29"/>
      <c r="YT293" s="29"/>
      <c r="YU293" s="29"/>
      <c r="YV293" s="29"/>
      <c r="YW293" s="29"/>
      <c r="YX293" s="29"/>
      <c r="YY293" s="29"/>
      <c r="YZ293" s="29"/>
      <c r="ZA293" s="29"/>
      <c r="ZB293" s="29"/>
      <c r="ZC293" s="29"/>
      <c r="ZD293" s="29"/>
      <c r="ZE293" s="29"/>
      <c r="ZF293" s="29"/>
      <c r="ZG293" s="29"/>
      <c r="ZH293" s="29"/>
      <c r="ZI293" s="29"/>
      <c r="ZJ293" s="29"/>
      <c r="ZK293" s="29"/>
      <c r="ZL293" s="29"/>
      <c r="ZM293" s="29"/>
      <c r="ZN293" s="29"/>
      <c r="ZO293" s="29"/>
      <c r="ZP293" s="29"/>
      <c r="ZQ293" s="29"/>
      <c r="ZR293" s="29"/>
      <c r="ZS293" s="29"/>
      <c r="ZT293" s="29"/>
      <c r="ZU293" s="29"/>
      <c r="ZV293" s="29"/>
      <c r="ZW293" s="29"/>
      <c r="ZX293" s="29"/>
      <c r="ZY293" s="29"/>
      <c r="ZZ293" s="29"/>
      <c r="AAA293" s="29"/>
      <c r="AAB293" s="29"/>
      <c r="AAC293" s="29"/>
      <c r="AAD293" s="29"/>
      <c r="AAE293" s="29"/>
      <c r="AAF293" s="29"/>
      <c r="AAG293" s="29"/>
      <c r="AAH293" s="29"/>
      <c r="AAI293" s="29"/>
      <c r="AAJ293" s="29"/>
      <c r="AAK293" s="29"/>
      <c r="AAL293" s="29"/>
      <c r="AAM293" s="29"/>
      <c r="AAN293" s="29"/>
      <c r="AAO293" s="29"/>
      <c r="AAP293" s="29"/>
      <c r="AAQ293" s="29"/>
      <c r="AAR293" s="29"/>
      <c r="AAS293" s="29"/>
      <c r="AAT293" s="29"/>
      <c r="AAU293" s="29"/>
      <c r="AAV293" s="29"/>
      <c r="AAW293" s="29"/>
      <c r="AAX293" s="29"/>
      <c r="AAY293" s="29"/>
      <c r="AAZ293" s="29"/>
      <c r="ABA293" s="29"/>
      <c r="ABB293" s="29"/>
      <c r="ABC293" s="29"/>
      <c r="ABD293" s="29"/>
      <c r="ABE293" s="29"/>
      <c r="ABF293" s="29"/>
      <c r="ABG293" s="29"/>
      <c r="ABH293" s="29"/>
      <c r="ABI293" s="29"/>
      <c r="ABJ293" s="29"/>
      <c r="ABK293" s="29"/>
      <c r="ABL293" s="29"/>
      <c r="ABM293" s="29"/>
      <c r="ABN293" s="29"/>
      <c r="ABO293" s="29"/>
      <c r="ABP293" s="29"/>
      <c r="ABQ293" s="29"/>
      <c r="ABR293" s="29"/>
      <c r="ABS293" s="29"/>
      <c r="ABT293" s="29"/>
      <c r="ABU293" s="29"/>
      <c r="ABV293" s="29"/>
      <c r="ABW293" s="29"/>
      <c r="ABX293" s="29"/>
      <c r="ABY293" s="29"/>
      <c r="ABZ293" s="29"/>
      <c r="ACA293" s="29"/>
      <c r="ACB293" s="29"/>
      <c r="ACC293" s="29"/>
      <c r="ACD293" s="29"/>
      <c r="ACE293" s="29"/>
      <c r="ACF293" s="29"/>
      <c r="ACG293" s="29"/>
      <c r="ACH293" s="29"/>
      <c r="ACI293" s="29"/>
      <c r="ACJ293" s="29"/>
      <c r="ACK293" s="29"/>
      <c r="ACL293" s="29"/>
      <c r="ACM293" s="29"/>
      <c r="ACN293" s="29"/>
      <c r="ACO293" s="29"/>
      <c r="ACP293" s="29"/>
      <c r="ACQ293" s="29"/>
      <c r="ACR293" s="29"/>
      <c r="ACS293" s="29"/>
      <c r="ACT293" s="29"/>
      <c r="ACU293" s="29"/>
      <c r="ACV293" s="29"/>
      <c r="ACW293" s="29"/>
      <c r="ACX293" s="29"/>
      <c r="ACY293" s="29"/>
      <c r="ACZ293" s="29"/>
      <c r="ADA293" s="29"/>
      <c r="ADB293" s="29"/>
      <c r="ADC293" s="29"/>
      <c r="ADD293" s="29"/>
      <c r="ADE293" s="29"/>
      <c r="ADF293" s="29"/>
      <c r="ADG293" s="29"/>
      <c r="ADH293" s="29"/>
      <c r="ADI293" s="29"/>
      <c r="ADJ293" s="29"/>
      <c r="ADK293" s="29"/>
      <c r="ADL293" s="29"/>
      <c r="ADM293" s="29"/>
      <c r="ADN293" s="29"/>
      <c r="ADO293" s="29"/>
      <c r="ADP293" s="29"/>
      <c r="ADQ293" s="29"/>
      <c r="ADR293" s="29"/>
      <c r="ADS293" s="29"/>
      <c r="ADT293" s="29"/>
      <c r="ADU293" s="29"/>
      <c r="ADV293" s="29"/>
      <c r="ADW293" s="29"/>
      <c r="ADX293" s="29"/>
      <c r="ADY293" s="29"/>
      <c r="ADZ293" s="29"/>
      <c r="AEA293" s="29"/>
      <c r="AEB293" s="29"/>
      <c r="AEC293" s="29"/>
      <c r="AED293" s="29"/>
      <c r="AEE293" s="29"/>
      <c r="AEF293" s="29"/>
      <c r="AEG293" s="29"/>
      <c r="AEH293" s="29"/>
      <c r="AEI293" s="29"/>
      <c r="AEJ293" s="29"/>
      <c r="AEK293" s="29"/>
      <c r="AEL293" s="29"/>
      <c r="AEM293" s="29"/>
      <c r="AEN293" s="29"/>
      <c r="AEO293" s="29"/>
      <c r="AEP293" s="29"/>
      <c r="AEQ293" s="29"/>
      <c r="AER293" s="29"/>
      <c r="AES293" s="29"/>
      <c r="AET293" s="29"/>
      <c r="AEU293" s="29"/>
      <c r="AEV293" s="29"/>
      <c r="AEW293" s="29"/>
      <c r="AEX293" s="29"/>
      <c r="AEY293" s="29"/>
      <c r="AEZ293" s="29"/>
      <c r="AFA293" s="29"/>
      <c r="AFB293" s="29"/>
      <c r="AFC293" s="29"/>
      <c r="AFD293" s="29"/>
      <c r="AFE293" s="29"/>
      <c r="AFF293" s="29"/>
      <c r="AFG293" s="29"/>
      <c r="AFH293" s="29"/>
      <c r="AFI293" s="29"/>
      <c r="AFJ293" s="29"/>
      <c r="AFK293" s="29"/>
      <c r="AFL293" s="29"/>
      <c r="AFM293" s="29"/>
      <c r="AFN293" s="29"/>
      <c r="AFO293" s="29"/>
      <c r="AFP293" s="29"/>
      <c r="AFQ293" s="29"/>
      <c r="AFR293" s="29"/>
      <c r="AFS293" s="29"/>
      <c r="AFT293" s="29"/>
      <c r="AFU293" s="29"/>
      <c r="AFV293" s="29"/>
      <c r="AFW293" s="29"/>
      <c r="AFX293" s="29"/>
      <c r="AFY293" s="29"/>
      <c r="AFZ293" s="29"/>
      <c r="AGA293" s="29"/>
      <c r="AGB293" s="29"/>
      <c r="AGC293" s="29"/>
      <c r="AGD293" s="29"/>
      <c r="AGE293" s="29"/>
      <c r="AGF293" s="29"/>
      <c r="AGG293" s="29"/>
      <c r="AGH293" s="29"/>
      <c r="AGI293" s="29"/>
      <c r="AGJ293" s="29"/>
      <c r="AGK293" s="29"/>
      <c r="AGL293" s="29"/>
      <c r="AGM293" s="29"/>
      <c r="AGN293" s="29"/>
      <c r="AGO293" s="29"/>
      <c r="AGP293" s="29"/>
      <c r="AGQ293" s="29"/>
      <c r="AGR293" s="29"/>
      <c r="AGS293" s="29"/>
      <c r="AGT293" s="29"/>
      <c r="AGU293" s="29"/>
      <c r="AGV293" s="29"/>
      <c r="AGW293" s="29"/>
      <c r="AGX293" s="29"/>
      <c r="AGY293" s="29"/>
      <c r="AGZ293" s="29"/>
      <c r="AHA293" s="29"/>
      <c r="AHB293" s="29"/>
      <c r="AHC293" s="29"/>
      <c r="AHD293" s="29"/>
      <c r="AHE293" s="29"/>
      <c r="AHF293" s="29"/>
      <c r="AHG293" s="29"/>
      <c r="AHH293" s="29"/>
      <c r="AHI293" s="29"/>
      <c r="AHJ293" s="29"/>
      <c r="AHK293" s="29"/>
      <c r="AHL293" s="29"/>
      <c r="AHM293" s="29"/>
      <c r="AHN293" s="29"/>
      <c r="AHO293" s="29"/>
      <c r="AHP293" s="29"/>
      <c r="AHQ293" s="29"/>
      <c r="AHR293" s="29"/>
      <c r="AHS293" s="29"/>
      <c r="AHT293" s="29"/>
      <c r="AHU293" s="29"/>
      <c r="AHV293" s="29"/>
      <c r="AHW293" s="29"/>
      <c r="AHX293" s="29"/>
      <c r="AHY293" s="29"/>
      <c r="AHZ293" s="29"/>
      <c r="AIA293" s="29"/>
      <c r="AIB293" s="29"/>
      <c r="AIC293" s="29"/>
      <c r="AID293" s="29"/>
      <c r="AIE293" s="29"/>
      <c r="AIF293" s="29"/>
      <c r="AIG293" s="29"/>
      <c r="AIH293" s="29"/>
      <c r="AII293" s="29"/>
      <c r="AIJ293" s="29"/>
      <c r="AIK293" s="29"/>
      <c r="AIL293" s="29"/>
      <c r="AIM293" s="29"/>
      <c r="AIN293" s="29"/>
      <c r="AIO293" s="29"/>
      <c r="AIP293" s="29"/>
      <c r="AIQ293" s="29"/>
      <c r="AIR293" s="29"/>
      <c r="AIS293" s="29"/>
      <c r="AIT293" s="29"/>
      <c r="AIU293" s="29"/>
      <c r="AIV293" s="29"/>
      <c r="AIW293" s="29"/>
      <c r="AIX293" s="29"/>
      <c r="AIY293" s="29"/>
      <c r="AIZ293" s="29"/>
      <c r="AJA293" s="29"/>
      <c r="AJB293" s="29"/>
      <c r="AJC293" s="29"/>
      <c r="AJD293" s="29"/>
      <c r="AJE293" s="29"/>
      <c r="AJF293" s="29"/>
      <c r="AJG293" s="29"/>
      <c r="AJH293" s="29"/>
      <c r="AJI293" s="29"/>
      <c r="AJJ293" s="29"/>
      <c r="AJK293" s="29"/>
      <c r="AJL293" s="29"/>
      <c r="AJM293" s="29"/>
      <c r="AJN293" s="29"/>
      <c r="AJO293" s="29"/>
      <c r="AJP293" s="29"/>
      <c r="AJQ293" s="29"/>
      <c r="AJR293" s="29"/>
      <c r="AJS293" s="29"/>
      <c r="AJT293" s="29"/>
      <c r="AJU293" s="29"/>
      <c r="AJV293" s="29"/>
      <c r="AJW293" s="29"/>
      <c r="AJX293" s="29"/>
      <c r="AJY293" s="29"/>
      <c r="AJZ293" s="29"/>
      <c r="AKA293" s="29"/>
      <c r="AKB293" s="29"/>
      <c r="AKC293" s="29"/>
      <c r="AKD293" s="29"/>
      <c r="AKE293" s="29"/>
      <c r="AKF293" s="29"/>
      <c r="AKG293" s="29"/>
      <c r="AKH293" s="29"/>
      <c r="AKI293" s="29"/>
      <c r="AKJ293" s="29"/>
      <c r="AKK293" s="29"/>
      <c r="AKL293" s="29"/>
      <c r="AKM293" s="29"/>
      <c r="AKN293" s="29"/>
      <c r="AKO293" s="29"/>
      <c r="AKP293" s="29"/>
      <c r="AKQ293" s="29"/>
      <c r="AKR293" s="29"/>
      <c r="AKS293" s="29"/>
      <c r="AKT293" s="29"/>
      <c r="AKU293" s="29"/>
      <c r="AKV293" s="29"/>
      <c r="AKW293" s="29"/>
      <c r="AKX293" s="29"/>
      <c r="AKY293" s="29"/>
      <c r="AKZ293" s="29"/>
      <c r="ALA293" s="29"/>
      <c r="ALB293" s="29"/>
      <c r="ALC293" s="29"/>
      <c r="ALD293" s="29"/>
      <c r="ALE293" s="29"/>
      <c r="ALF293" s="29"/>
      <c r="ALG293" s="29"/>
      <c r="ALH293" s="29"/>
      <c r="ALI293" s="29"/>
      <c r="ALJ293" s="29"/>
      <c r="ALK293" s="29"/>
      <c r="ALL293" s="29"/>
      <c r="ALM293" s="29"/>
      <c r="ALN293" s="29"/>
      <c r="ALO293" s="29"/>
      <c r="ALP293" s="29"/>
      <c r="ALQ293" s="29"/>
      <c r="ALR293" s="29"/>
      <c r="ALS293" s="29"/>
      <c r="ALT293" s="29"/>
      <c r="ALU293" s="29"/>
      <c r="ALV293" s="29"/>
      <c r="ALW293" s="29"/>
      <c r="ALX293" s="29"/>
      <c r="ALY293" s="29"/>
      <c r="ALZ293" s="29"/>
      <c r="AMA293" s="29"/>
      <c r="AMB293" s="29"/>
      <c r="AMC293" s="29"/>
      <c r="AMD293" s="29"/>
      <c r="AME293" s="29"/>
      <c r="AMF293" s="29"/>
      <c r="AMG293" s="29"/>
      <c r="AMH293" s="29"/>
      <c r="AMI293" s="29"/>
      <c r="AMJ293" s="29"/>
      <c r="AMK293" s="29"/>
      <c r="AML293" s="29"/>
      <c r="AMM293" s="29"/>
      <c r="AMN293" s="29"/>
      <c r="AMO293" s="29"/>
      <c r="AMP293" s="29"/>
      <c r="AMQ293" s="29"/>
      <c r="AMR293" s="29"/>
      <c r="AMS293" s="29"/>
      <c r="AMT293" s="29"/>
      <c r="AMU293" s="29"/>
      <c r="AMV293" s="29"/>
      <c r="AMW293" s="29"/>
      <c r="AMX293" s="29"/>
      <c r="AMY293" s="29"/>
      <c r="AMZ293" s="29"/>
      <c r="ANA293" s="29"/>
      <c r="ANB293" s="29"/>
      <c r="ANC293" s="29"/>
      <c r="AND293" s="29"/>
      <c r="ANE293" s="29"/>
      <c r="ANF293" s="29"/>
      <c r="ANG293" s="29"/>
      <c r="ANH293" s="29"/>
      <c r="ANI293" s="29"/>
      <c r="ANJ293" s="29"/>
      <c r="ANK293" s="29"/>
      <c r="ANL293" s="29"/>
      <c r="ANM293" s="29"/>
      <c r="ANN293" s="29"/>
      <c r="ANO293" s="29"/>
      <c r="ANP293" s="29"/>
      <c r="ANQ293" s="29"/>
      <c r="ANR293" s="29"/>
      <c r="ANS293" s="29"/>
      <c r="ANT293" s="29"/>
      <c r="ANU293" s="29"/>
      <c r="ANV293" s="29"/>
      <c r="ANW293" s="29"/>
      <c r="ANX293" s="29"/>
      <c r="ANY293" s="29"/>
      <c r="ANZ293" s="29"/>
      <c r="AOA293" s="29"/>
      <c r="AOB293" s="29"/>
      <c r="AOC293" s="29"/>
      <c r="AOD293" s="29"/>
      <c r="AOE293" s="29"/>
      <c r="AOF293" s="29"/>
      <c r="AOG293" s="29"/>
      <c r="AOH293" s="29"/>
      <c r="AOI293" s="29"/>
      <c r="AOJ293" s="29"/>
      <c r="AOK293" s="29"/>
      <c r="AOL293" s="29"/>
      <c r="AOM293" s="29"/>
      <c r="AON293" s="29"/>
      <c r="AOO293" s="29"/>
      <c r="AOP293" s="29"/>
      <c r="AOQ293" s="29"/>
      <c r="AOR293" s="29"/>
      <c r="AOS293" s="29"/>
      <c r="AOT293" s="29"/>
      <c r="AOU293" s="29"/>
      <c r="AOV293" s="29"/>
      <c r="AOW293" s="29"/>
      <c r="AOX293" s="29"/>
      <c r="AOY293" s="29"/>
      <c r="AOZ293" s="29"/>
      <c r="APA293" s="29"/>
      <c r="APB293" s="29"/>
      <c r="APC293" s="29"/>
      <c r="APD293" s="29"/>
      <c r="APE293" s="29"/>
      <c r="APF293" s="29"/>
      <c r="APG293" s="29"/>
      <c r="APH293" s="29"/>
      <c r="API293" s="29"/>
      <c r="APJ293" s="29"/>
      <c r="APK293" s="29"/>
      <c r="APL293" s="29"/>
      <c r="APM293" s="29"/>
      <c r="APN293" s="29"/>
      <c r="APO293" s="29"/>
      <c r="APP293" s="29"/>
      <c r="APQ293" s="29"/>
      <c r="APR293" s="29"/>
      <c r="APS293" s="29"/>
      <c r="APT293" s="29"/>
      <c r="APU293" s="29"/>
      <c r="APV293" s="29"/>
      <c r="APW293" s="29"/>
      <c r="APX293" s="29"/>
      <c r="APY293" s="29"/>
      <c r="APZ293" s="29"/>
      <c r="AQA293" s="29"/>
      <c r="AQB293" s="29"/>
      <c r="AQC293" s="29"/>
      <c r="AQD293" s="29"/>
      <c r="AQE293" s="29"/>
      <c r="AQF293" s="29"/>
      <c r="AQG293" s="29"/>
      <c r="AQH293" s="29"/>
      <c r="AQI293" s="29"/>
      <c r="AQJ293" s="29"/>
      <c r="AQK293" s="29"/>
      <c r="AQL293" s="29"/>
      <c r="AQM293" s="29"/>
      <c r="AQN293" s="29"/>
      <c r="AQO293" s="29"/>
      <c r="AQP293" s="29"/>
      <c r="AQQ293" s="29"/>
      <c r="AQR293" s="29"/>
      <c r="AQS293" s="29"/>
      <c r="AQT293" s="29"/>
      <c r="AQU293" s="29"/>
      <c r="AQV293" s="29"/>
      <c r="AQW293" s="29"/>
      <c r="AQX293" s="29"/>
      <c r="AQY293" s="29"/>
      <c r="AQZ293" s="29"/>
      <c r="ARA293" s="29"/>
      <c r="ARB293" s="29"/>
      <c r="ARC293" s="29"/>
      <c r="ARD293" s="29"/>
      <c r="ARE293" s="29"/>
      <c r="ARF293" s="29"/>
      <c r="ARG293" s="29"/>
      <c r="ARH293" s="29"/>
      <c r="ARI293" s="29"/>
      <c r="ARJ293" s="29"/>
      <c r="ARK293" s="29"/>
      <c r="ARL293" s="29"/>
      <c r="ARM293" s="29"/>
      <c r="ARN293" s="29"/>
      <c r="ARO293" s="29"/>
      <c r="ARP293" s="29"/>
      <c r="ARQ293" s="29"/>
      <c r="ARR293" s="29"/>
      <c r="ARS293" s="29"/>
      <c r="ART293" s="29"/>
      <c r="ARU293" s="29"/>
      <c r="ARV293" s="29"/>
      <c r="ARW293" s="29"/>
      <c r="ARX293" s="29"/>
      <c r="ARY293" s="29"/>
      <c r="ARZ293" s="29"/>
      <c r="ASA293" s="29"/>
      <c r="ASB293" s="29"/>
      <c r="ASC293" s="29"/>
      <c r="ASD293" s="29"/>
      <c r="ASE293" s="29"/>
      <c r="ASF293" s="29"/>
      <c r="ASG293" s="29"/>
      <c r="ASH293" s="29"/>
      <c r="ASI293" s="29"/>
      <c r="ASJ293" s="29"/>
      <c r="ASK293" s="29"/>
      <c r="ASL293" s="29"/>
      <c r="ASM293" s="29"/>
      <c r="ASN293" s="29"/>
      <c r="ASO293" s="29"/>
      <c r="ASP293" s="29"/>
      <c r="ASQ293" s="29"/>
      <c r="ASR293" s="29"/>
      <c r="ASS293" s="29"/>
      <c r="AST293" s="29"/>
      <c r="ASU293" s="29"/>
      <c r="ASV293" s="29"/>
      <c r="ASW293" s="29"/>
      <c r="ASX293" s="29"/>
      <c r="ASY293" s="29"/>
      <c r="ASZ293" s="29"/>
      <c r="ATA293" s="29"/>
      <c r="ATB293" s="29"/>
      <c r="ATC293" s="29"/>
      <c r="ATD293" s="29"/>
      <c r="ATE293" s="29"/>
      <c r="ATF293" s="29"/>
      <c r="ATG293" s="29"/>
      <c r="ATH293" s="29"/>
      <c r="ATI293" s="29"/>
      <c r="ATJ293" s="29"/>
      <c r="ATK293" s="29"/>
      <c r="ATL293" s="29"/>
      <c r="ATM293" s="29"/>
      <c r="ATN293" s="29"/>
      <c r="ATO293" s="29"/>
      <c r="ATP293" s="29"/>
      <c r="ATQ293" s="29"/>
      <c r="ATR293" s="29"/>
      <c r="ATS293" s="29"/>
      <c r="ATT293" s="29"/>
      <c r="ATU293" s="29"/>
      <c r="ATV293" s="29"/>
      <c r="ATW293" s="29"/>
      <c r="ATX293" s="29"/>
      <c r="ATY293" s="29"/>
      <c r="ATZ293" s="29"/>
      <c r="AUA293" s="29"/>
      <c r="AUB293" s="29"/>
      <c r="AUC293" s="29"/>
      <c r="AUD293" s="29"/>
      <c r="AUE293" s="29"/>
      <c r="AUF293" s="29"/>
      <c r="AUG293" s="29"/>
      <c r="AUH293" s="29"/>
      <c r="AUI293" s="29"/>
      <c r="AUJ293" s="29"/>
      <c r="AUK293" s="29"/>
      <c r="AUL293" s="29"/>
      <c r="AUM293" s="29"/>
      <c r="AUN293" s="29"/>
      <c r="AUO293" s="29"/>
      <c r="AUP293" s="29"/>
      <c r="AUQ293" s="29"/>
      <c r="AUR293" s="29"/>
      <c r="AUS293" s="29"/>
      <c r="AUT293" s="29"/>
      <c r="AUU293" s="29"/>
      <c r="AUV293" s="29"/>
      <c r="AUW293" s="29"/>
      <c r="AUX293" s="29"/>
      <c r="AUY293" s="29"/>
      <c r="AUZ293" s="29"/>
      <c r="AVA293" s="29"/>
      <c r="AVB293" s="29"/>
      <c r="AVC293" s="29"/>
      <c r="AVD293" s="29"/>
      <c r="AVE293" s="29"/>
      <c r="AVF293" s="29"/>
      <c r="AVG293" s="29"/>
      <c r="AVH293" s="29"/>
      <c r="AVI293" s="29"/>
      <c r="AVJ293" s="29"/>
      <c r="AVK293" s="29"/>
      <c r="AVL293" s="29"/>
      <c r="AVM293" s="29"/>
      <c r="AVN293" s="29"/>
      <c r="AVO293" s="29"/>
      <c r="AVP293" s="29"/>
      <c r="AVQ293" s="29"/>
      <c r="AVR293" s="29"/>
      <c r="AVS293" s="29"/>
      <c r="AVT293" s="29"/>
      <c r="AVU293" s="29"/>
      <c r="AVV293" s="29"/>
      <c r="AVW293" s="29"/>
      <c r="AVX293" s="29"/>
      <c r="AVY293" s="29"/>
      <c r="AVZ293" s="29"/>
      <c r="AWA293" s="29"/>
      <c r="AWB293" s="29"/>
      <c r="AWC293" s="29"/>
      <c r="AWD293" s="29"/>
      <c r="AWE293" s="29"/>
      <c r="AWF293" s="29"/>
      <c r="AWG293" s="29"/>
      <c r="AWH293" s="29"/>
      <c r="AWI293" s="29"/>
      <c r="AWJ293" s="29"/>
      <c r="AWK293" s="29"/>
      <c r="AWL293" s="29"/>
      <c r="AWM293" s="29"/>
      <c r="AWN293" s="29"/>
      <c r="AWO293" s="29"/>
      <c r="AWP293" s="29"/>
      <c r="AWQ293" s="29"/>
      <c r="AWR293" s="29"/>
      <c r="AWS293" s="29"/>
      <c r="AWT293" s="29"/>
      <c r="AWU293" s="29"/>
      <c r="AWV293" s="29"/>
      <c r="AWW293" s="29"/>
      <c r="AWX293" s="29"/>
      <c r="AWY293" s="29"/>
      <c r="AWZ293" s="29"/>
      <c r="AXA293" s="29"/>
      <c r="AXB293" s="29"/>
      <c r="AXC293" s="29"/>
      <c r="AXD293" s="29"/>
      <c r="AXE293" s="29"/>
      <c r="AXF293" s="29"/>
      <c r="AXG293" s="29"/>
      <c r="AXH293" s="29"/>
      <c r="AXI293" s="29"/>
      <c r="AXJ293" s="29"/>
      <c r="AXK293" s="29"/>
      <c r="AXL293" s="29"/>
      <c r="AXM293" s="29"/>
      <c r="AXN293" s="29"/>
      <c r="AXO293" s="29"/>
      <c r="AXP293" s="29"/>
      <c r="AXQ293" s="29"/>
      <c r="AXR293" s="29"/>
      <c r="AXS293" s="29"/>
      <c r="AXT293" s="29"/>
      <c r="AXU293" s="29"/>
      <c r="AXV293" s="29"/>
      <c r="AXW293" s="29"/>
      <c r="AXX293" s="29"/>
      <c r="AXY293" s="29"/>
      <c r="AXZ293" s="29"/>
      <c r="AYA293" s="29"/>
      <c r="AYB293" s="29"/>
      <c r="AYC293" s="29"/>
      <c r="AYD293" s="29"/>
      <c r="AYE293" s="29"/>
      <c r="AYF293" s="29"/>
      <c r="AYG293" s="29"/>
      <c r="AYH293" s="29"/>
      <c r="AYI293" s="29"/>
      <c r="AYJ293" s="29"/>
      <c r="AYK293" s="29"/>
      <c r="AYL293" s="29"/>
      <c r="AYM293" s="29"/>
      <c r="AYN293" s="29"/>
      <c r="AYO293" s="29"/>
      <c r="AYP293" s="29"/>
      <c r="AYQ293" s="29"/>
      <c r="AYR293" s="29"/>
      <c r="AYS293" s="29"/>
      <c r="AYT293" s="29"/>
      <c r="AYU293" s="29"/>
      <c r="AYV293" s="29"/>
      <c r="AYW293" s="29"/>
      <c r="AYX293" s="29"/>
      <c r="AYY293" s="29"/>
      <c r="AYZ293" s="29"/>
      <c r="AZA293" s="29"/>
      <c r="AZB293" s="29"/>
      <c r="AZC293" s="29"/>
      <c r="AZD293" s="29"/>
      <c r="AZE293" s="29"/>
      <c r="AZF293" s="29"/>
      <c r="AZG293" s="29"/>
      <c r="AZH293" s="29"/>
      <c r="AZI293" s="29"/>
      <c r="AZJ293" s="29"/>
      <c r="AZK293" s="29"/>
      <c r="AZL293" s="29"/>
      <c r="AZM293" s="29"/>
      <c r="AZN293" s="29"/>
      <c r="AZO293" s="29"/>
      <c r="AZP293" s="29"/>
      <c r="AZQ293" s="29"/>
      <c r="AZR293" s="29"/>
      <c r="AZS293" s="29"/>
      <c r="AZT293" s="29"/>
      <c r="AZU293" s="29"/>
      <c r="AZV293" s="29"/>
      <c r="AZW293" s="29"/>
      <c r="AZX293" s="29"/>
      <c r="AZY293" s="29"/>
      <c r="AZZ293" s="29"/>
      <c r="BAA293" s="29"/>
      <c r="BAB293" s="29"/>
      <c r="BAC293" s="29"/>
      <c r="BAD293" s="29"/>
      <c r="BAE293" s="29"/>
      <c r="BAF293" s="29"/>
      <c r="BAG293" s="29"/>
      <c r="BAH293" s="29"/>
      <c r="BAI293" s="29"/>
      <c r="BAJ293" s="29"/>
      <c r="BAK293" s="29"/>
      <c r="BAL293" s="29"/>
      <c r="BAM293" s="29"/>
      <c r="BAN293" s="29"/>
      <c r="BAO293" s="29"/>
      <c r="BAP293" s="29"/>
      <c r="BAQ293" s="29"/>
      <c r="BAR293" s="29"/>
      <c r="BAS293" s="29"/>
      <c r="BAT293" s="29"/>
      <c r="BAU293" s="29"/>
      <c r="BAV293" s="29"/>
      <c r="BAW293" s="29"/>
      <c r="BAX293" s="29"/>
      <c r="BAY293" s="29"/>
      <c r="BAZ293" s="29"/>
      <c r="BBA293" s="29"/>
      <c r="BBB293" s="29"/>
      <c r="BBC293" s="29"/>
      <c r="BBD293" s="29"/>
      <c r="BBE293" s="29"/>
      <c r="BBF293" s="29"/>
      <c r="BBG293" s="29"/>
      <c r="BBH293" s="29"/>
      <c r="BBI293" s="29"/>
      <c r="BBJ293" s="29"/>
      <c r="BBK293" s="29"/>
      <c r="BBL293" s="29"/>
      <c r="BBM293" s="29"/>
      <c r="BBN293" s="29"/>
      <c r="BBO293" s="29"/>
      <c r="BBP293" s="29"/>
      <c r="BBQ293" s="29"/>
      <c r="BBR293" s="29"/>
      <c r="BBS293" s="29"/>
      <c r="BBT293" s="29"/>
      <c r="BBU293" s="29"/>
      <c r="BBV293" s="29"/>
      <c r="BBW293" s="29"/>
      <c r="BBX293" s="29"/>
      <c r="BBY293" s="29"/>
      <c r="BBZ293" s="29"/>
      <c r="BCA293" s="29"/>
      <c r="BCB293" s="29"/>
      <c r="BCC293" s="29"/>
      <c r="BCD293" s="29"/>
      <c r="BCE293" s="29"/>
      <c r="BCF293" s="29"/>
      <c r="BCG293" s="29"/>
      <c r="BCH293" s="29"/>
      <c r="BCI293" s="29"/>
      <c r="BCJ293" s="29"/>
      <c r="BCK293" s="29"/>
      <c r="BCL293" s="29"/>
      <c r="BCM293" s="29"/>
      <c r="BCN293" s="29"/>
      <c r="BCO293" s="29"/>
      <c r="BCP293" s="29"/>
      <c r="BCQ293" s="29"/>
      <c r="BCR293" s="29"/>
      <c r="BCS293" s="29"/>
      <c r="BCT293" s="29"/>
      <c r="BCU293" s="29"/>
      <c r="BCV293" s="29"/>
      <c r="BCW293" s="29"/>
      <c r="BCX293" s="29"/>
      <c r="BCY293" s="29"/>
      <c r="BCZ293" s="29"/>
      <c r="BDA293" s="29"/>
      <c r="BDB293" s="29"/>
      <c r="BDC293" s="29"/>
      <c r="BDD293" s="29"/>
      <c r="BDE293" s="29"/>
      <c r="BDF293" s="29"/>
      <c r="BDG293" s="29"/>
      <c r="BDH293" s="29"/>
      <c r="BDI293" s="29"/>
      <c r="BDJ293" s="29"/>
      <c r="BDK293" s="29"/>
      <c r="BDL293" s="29"/>
      <c r="BDM293" s="29"/>
      <c r="BDN293" s="29"/>
      <c r="BDO293" s="29"/>
      <c r="BDP293" s="29"/>
      <c r="BDQ293" s="29"/>
      <c r="BDR293" s="29"/>
      <c r="BDS293" s="29"/>
      <c r="BDT293" s="29"/>
      <c r="BDU293" s="29"/>
      <c r="BDV293" s="29"/>
      <c r="BDW293" s="29"/>
      <c r="BDX293" s="29"/>
      <c r="BDY293" s="29"/>
      <c r="BDZ293" s="29"/>
      <c r="BEA293" s="29"/>
      <c r="BEB293" s="29"/>
      <c r="BEC293" s="29"/>
      <c r="BED293" s="29"/>
      <c r="BEE293" s="29"/>
      <c r="BEF293" s="29"/>
      <c r="BEG293" s="29"/>
      <c r="BEH293" s="29"/>
      <c r="BEI293" s="29"/>
      <c r="BEJ293" s="29"/>
      <c r="BEK293" s="29"/>
      <c r="BEL293" s="29"/>
      <c r="BEM293" s="29"/>
      <c r="BEN293" s="29"/>
      <c r="BEO293" s="29"/>
      <c r="BEP293" s="29"/>
      <c r="BEQ293" s="29"/>
      <c r="BER293" s="29"/>
      <c r="BES293" s="29"/>
      <c r="BET293" s="29"/>
      <c r="BEU293" s="29"/>
      <c r="BEV293" s="29"/>
      <c r="BEW293" s="29"/>
      <c r="BEX293" s="29"/>
      <c r="BEY293" s="29"/>
      <c r="BEZ293" s="29"/>
      <c r="BFA293" s="29"/>
      <c r="BFB293" s="29"/>
      <c r="BFC293" s="29"/>
      <c r="BFD293" s="29"/>
      <c r="BFE293" s="29"/>
      <c r="BFF293" s="29"/>
      <c r="BFG293" s="29"/>
      <c r="BFH293" s="29"/>
      <c r="BFI293" s="29"/>
      <c r="BFJ293" s="29"/>
      <c r="BFK293" s="29"/>
      <c r="BFL293" s="29"/>
      <c r="BFM293" s="29"/>
      <c r="BFN293" s="29"/>
      <c r="BFO293" s="29"/>
      <c r="BFP293" s="29"/>
      <c r="BFQ293" s="29"/>
      <c r="BFR293" s="29"/>
      <c r="BFS293" s="29"/>
      <c r="BFT293" s="29"/>
      <c r="BFU293" s="29"/>
      <c r="BFV293" s="29"/>
      <c r="BFW293" s="29"/>
      <c r="BFX293" s="29"/>
      <c r="BFY293" s="29"/>
      <c r="BFZ293" s="29"/>
      <c r="BGA293" s="29"/>
      <c r="BGB293" s="29"/>
      <c r="BGC293" s="29"/>
      <c r="BGD293" s="29"/>
      <c r="BGE293" s="29"/>
      <c r="BGF293" s="29"/>
      <c r="BGG293" s="29"/>
      <c r="BGH293" s="29"/>
      <c r="BGI293" s="29"/>
      <c r="BGJ293" s="29"/>
      <c r="BGK293" s="29"/>
      <c r="BGL293" s="29"/>
      <c r="BGM293" s="29"/>
      <c r="BGN293" s="29"/>
      <c r="BGO293" s="29"/>
      <c r="BGP293" s="29"/>
      <c r="BGQ293" s="29"/>
      <c r="BGR293" s="29"/>
      <c r="BGS293" s="29"/>
      <c r="BGT293" s="29"/>
      <c r="BGU293" s="29"/>
      <c r="BGV293" s="29"/>
      <c r="BGW293" s="29"/>
      <c r="BGX293" s="29"/>
      <c r="BGY293" s="29"/>
      <c r="BGZ293" s="29"/>
      <c r="BHA293" s="29"/>
      <c r="BHB293" s="29"/>
      <c r="BHC293" s="29"/>
      <c r="BHD293" s="29"/>
      <c r="BHE293" s="29"/>
      <c r="BHF293" s="29"/>
      <c r="BHG293" s="29"/>
      <c r="BHH293" s="29"/>
      <c r="BHI293" s="29"/>
      <c r="BHJ293" s="29"/>
      <c r="BHK293" s="29"/>
      <c r="BHL293" s="29"/>
      <c r="BHM293" s="29"/>
      <c r="BHN293" s="29"/>
      <c r="BHO293" s="29"/>
      <c r="BHP293" s="29"/>
      <c r="BHQ293" s="29"/>
      <c r="BHR293" s="29"/>
      <c r="BHS293" s="29"/>
      <c r="BHT293" s="29"/>
      <c r="BHU293" s="29"/>
      <c r="BHV293" s="29"/>
      <c r="BHW293" s="29"/>
      <c r="BHX293" s="29"/>
      <c r="BHY293" s="29"/>
      <c r="BHZ293" s="29"/>
      <c r="BIA293" s="29"/>
      <c r="BIB293" s="29"/>
      <c r="BIC293" s="29"/>
      <c r="BID293" s="29"/>
      <c r="BIE293" s="29"/>
      <c r="BIF293" s="29"/>
      <c r="BIG293" s="29"/>
      <c r="BIH293" s="29"/>
      <c r="BII293" s="29"/>
      <c r="BIJ293" s="29"/>
      <c r="BIK293" s="29"/>
      <c r="BIL293" s="29"/>
      <c r="BIM293" s="29"/>
      <c r="BIN293" s="29"/>
      <c r="BIO293" s="29"/>
      <c r="BIP293" s="29"/>
      <c r="BIQ293" s="29"/>
      <c r="BIR293" s="29"/>
      <c r="BIS293" s="29"/>
      <c r="BIT293" s="29"/>
      <c r="BIU293" s="29"/>
      <c r="BIV293" s="29"/>
      <c r="BIW293" s="29"/>
      <c r="BIX293" s="29"/>
      <c r="BIY293" s="29"/>
      <c r="BIZ293" s="29"/>
      <c r="BJA293" s="29"/>
      <c r="BJB293" s="29"/>
      <c r="BJC293" s="29"/>
      <c r="BJD293" s="29"/>
      <c r="BJE293" s="29"/>
      <c r="BJF293" s="29"/>
      <c r="BJG293" s="29"/>
      <c r="BJH293" s="29"/>
      <c r="BJI293" s="29"/>
      <c r="BJJ293" s="29"/>
      <c r="BJK293" s="29"/>
      <c r="BJL293" s="29"/>
      <c r="BJM293" s="29"/>
      <c r="BJN293" s="29"/>
      <c r="BJO293" s="29"/>
      <c r="BJP293" s="29"/>
      <c r="BJQ293" s="29"/>
      <c r="BJR293" s="29"/>
      <c r="BJS293" s="29"/>
      <c r="BJT293" s="29"/>
      <c r="BJU293" s="29"/>
      <c r="BJV293" s="29"/>
      <c r="BJW293" s="29"/>
      <c r="BJX293" s="29"/>
      <c r="BJY293" s="29"/>
      <c r="BJZ293" s="29"/>
      <c r="BKA293" s="29"/>
      <c r="BKB293" s="29"/>
      <c r="BKC293" s="29"/>
      <c r="BKD293" s="29"/>
      <c r="BKE293" s="29"/>
      <c r="BKF293" s="29"/>
      <c r="BKG293" s="29"/>
      <c r="BKH293" s="29"/>
      <c r="BKI293" s="29"/>
      <c r="BKJ293" s="29"/>
      <c r="BKK293" s="29"/>
      <c r="BKL293" s="29"/>
      <c r="BKM293" s="29"/>
      <c r="BKN293" s="29"/>
      <c r="BKO293" s="29"/>
      <c r="BKP293" s="29"/>
      <c r="BKQ293" s="29"/>
      <c r="BKR293" s="29"/>
      <c r="BKS293" s="29"/>
      <c r="BKT293" s="29"/>
      <c r="BKU293" s="29"/>
      <c r="BKV293" s="29"/>
      <c r="BKW293" s="29"/>
      <c r="BKX293" s="29"/>
      <c r="BKY293" s="29"/>
      <c r="BKZ293" s="29"/>
      <c r="BLA293" s="29"/>
      <c r="BLB293" s="29"/>
      <c r="BLC293" s="29"/>
      <c r="BLD293" s="29"/>
      <c r="BLE293" s="29"/>
      <c r="BLF293" s="29"/>
      <c r="BLG293" s="29"/>
      <c r="BLH293" s="29"/>
      <c r="BLI293" s="29"/>
      <c r="BLJ293" s="29"/>
      <c r="BLK293" s="29"/>
      <c r="BLL293" s="29"/>
      <c r="BLM293" s="29"/>
      <c r="BLN293" s="29"/>
      <c r="BLO293" s="29"/>
      <c r="BLP293" s="29"/>
      <c r="BLQ293" s="29"/>
      <c r="BLR293" s="29"/>
      <c r="BLS293" s="29"/>
      <c r="BLT293" s="29"/>
      <c r="BLU293" s="29"/>
      <c r="BLV293" s="29"/>
      <c r="BLW293" s="29"/>
      <c r="BLX293" s="29"/>
      <c r="BLY293" s="29"/>
      <c r="BLZ293" s="29"/>
      <c r="BMA293" s="29"/>
      <c r="BMB293" s="29"/>
      <c r="BMC293" s="29"/>
      <c r="BMD293" s="29"/>
      <c r="BME293" s="29"/>
      <c r="BMF293" s="29"/>
      <c r="BMG293" s="29"/>
      <c r="BMH293" s="29"/>
      <c r="BMI293" s="29"/>
      <c r="BMJ293" s="29"/>
      <c r="BMK293" s="29"/>
      <c r="BML293" s="29"/>
      <c r="BMM293" s="29"/>
      <c r="BMN293" s="29"/>
      <c r="BMO293" s="29"/>
      <c r="BMP293" s="29"/>
      <c r="BMQ293" s="29"/>
      <c r="BMR293" s="29"/>
      <c r="BMS293" s="29"/>
      <c r="BMT293" s="29"/>
      <c r="BMU293" s="29"/>
      <c r="BMV293" s="29"/>
      <c r="BMW293" s="29"/>
      <c r="BMX293" s="29"/>
      <c r="BMY293" s="29"/>
      <c r="BMZ293" s="29"/>
      <c r="BNA293" s="29"/>
      <c r="BNB293" s="29"/>
      <c r="BNC293" s="29"/>
      <c r="BND293" s="29"/>
      <c r="BNE293" s="29"/>
      <c r="BNF293" s="29"/>
      <c r="BNG293" s="29"/>
      <c r="BNH293" s="29"/>
      <c r="BNI293" s="29"/>
      <c r="BNJ293" s="29"/>
      <c r="BNK293" s="29"/>
      <c r="BNL293" s="29"/>
      <c r="BNM293" s="29"/>
      <c r="BNN293" s="29"/>
      <c r="BNO293" s="29"/>
      <c r="BNP293" s="29"/>
      <c r="BNQ293" s="29"/>
      <c r="BNR293" s="29"/>
      <c r="BNS293" s="29"/>
      <c r="BNT293" s="29"/>
      <c r="BNU293" s="29"/>
      <c r="BNV293" s="29"/>
      <c r="BNW293" s="29"/>
      <c r="BNX293" s="29"/>
      <c r="BNY293" s="29"/>
      <c r="BNZ293" s="29"/>
      <c r="BOA293" s="29"/>
      <c r="BOB293" s="29"/>
      <c r="BOC293" s="29"/>
      <c r="BOD293" s="29"/>
      <c r="BOE293" s="29"/>
      <c r="BOF293" s="29"/>
      <c r="BOG293" s="29"/>
      <c r="BOH293" s="29"/>
      <c r="BOI293" s="29"/>
      <c r="BOJ293" s="29"/>
      <c r="BOK293" s="29"/>
      <c r="BOL293" s="29"/>
      <c r="BOM293" s="29"/>
      <c r="BON293" s="29"/>
      <c r="BOO293" s="29"/>
      <c r="BOP293" s="29"/>
      <c r="BOQ293" s="29"/>
      <c r="BOR293" s="29"/>
      <c r="BOS293" s="29"/>
      <c r="BOT293" s="29"/>
      <c r="BOU293" s="29"/>
      <c r="BOV293" s="29"/>
      <c r="BOW293" s="29"/>
      <c r="BOX293" s="29"/>
      <c r="BOY293" s="29"/>
      <c r="BOZ293" s="29"/>
      <c r="BPA293" s="29"/>
      <c r="BPB293" s="29"/>
      <c r="BPC293" s="29"/>
      <c r="BPD293" s="29"/>
      <c r="BPE293" s="29"/>
      <c r="BPF293" s="29"/>
      <c r="BPG293" s="29"/>
      <c r="BPH293" s="29"/>
      <c r="BPI293" s="29"/>
      <c r="BPJ293" s="29"/>
      <c r="BPK293" s="29"/>
      <c r="BPL293" s="29"/>
      <c r="BPM293" s="29"/>
      <c r="BPN293" s="29"/>
      <c r="BPO293" s="29"/>
      <c r="BPP293" s="29"/>
      <c r="BPQ293" s="29"/>
      <c r="BPR293" s="29"/>
      <c r="BPS293" s="29"/>
      <c r="BPT293" s="29"/>
      <c r="BPU293" s="29"/>
      <c r="BPV293" s="29"/>
      <c r="BPW293" s="29"/>
      <c r="BPX293" s="29"/>
      <c r="BPY293" s="29"/>
      <c r="BPZ293" s="29"/>
      <c r="BQA293" s="29"/>
      <c r="BQB293" s="29"/>
      <c r="BQC293" s="29"/>
      <c r="BQD293" s="29"/>
      <c r="BQE293" s="29"/>
      <c r="BQF293" s="29"/>
      <c r="BQG293" s="29"/>
      <c r="BQH293" s="29"/>
      <c r="BQI293" s="29"/>
      <c r="BQJ293" s="29"/>
      <c r="BQK293" s="29"/>
      <c r="BQL293" s="29"/>
      <c r="BQM293" s="29"/>
      <c r="BQN293" s="29"/>
      <c r="BQO293" s="29"/>
      <c r="BQP293" s="29"/>
      <c r="BQQ293" s="29"/>
      <c r="BQR293" s="29"/>
      <c r="BQS293" s="29"/>
      <c r="BQT293" s="29"/>
      <c r="BQU293" s="29"/>
      <c r="BQV293" s="29"/>
      <c r="BQW293" s="29"/>
      <c r="BQX293" s="29"/>
      <c r="BQY293" s="29"/>
      <c r="BQZ293" s="29"/>
      <c r="BRA293" s="29"/>
      <c r="BRB293" s="29"/>
      <c r="BRC293" s="29"/>
      <c r="BRD293" s="29"/>
      <c r="BRE293" s="29"/>
      <c r="BRF293" s="29"/>
      <c r="BRG293" s="29"/>
      <c r="BRH293" s="29"/>
      <c r="BRI293" s="29"/>
      <c r="BRJ293" s="29"/>
      <c r="BRK293" s="29"/>
      <c r="BRL293" s="29"/>
      <c r="BRM293" s="29"/>
      <c r="BRN293" s="29"/>
      <c r="BRO293" s="29"/>
      <c r="BRP293" s="29"/>
      <c r="BRQ293" s="29"/>
      <c r="BRR293" s="29"/>
      <c r="BRS293" s="29"/>
      <c r="BRT293" s="29"/>
      <c r="BRU293" s="29"/>
      <c r="BRV293" s="29"/>
      <c r="BRW293" s="29"/>
      <c r="BRX293" s="29"/>
      <c r="BRY293" s="29"/>
      <c r="BRZ293" s="29"/>
      <c r="BSA293" s="29"/>
      <c r="BSB293" s="29"/>
      <c r="BSC293" s="29"/>
      <c r="BSD293" s="29"/>
      <c r="BSE293" s="29"/>
      <c r="BSF293" s="29"/>
      <c r="BSG293" s="29"/>
      <c r="BSH293" s="29"/>
      <c r="BSI293" s="29"/>
      <c r="BSJ293" s="29"/>
      <c r="BSK293" s="29"/>
      <c r="BSL293" s="29"/>
      <c r="BSM293" s="29"/>
      <c r="BSN293" s="29"/>
      <c r="BSO293" s="29"/>
      <c r="BSP293" s="29"/>
      <c r="BSQ293" s="29"/>
      <c r="BSR293" s="29"/>
      <c r="BSS293" s="29"/>
      <c r="BST293" s="29"/>
      <c r="BSU293" s="29"/>
      <c r="BSV293" s="29"/>
      <c r="BSW293" s="29"/>
      <c r="BSX293" s="29"/>
      <c r="BSY293" s="29"/>
      <c r="BSZ293" s="29"/>
      <c r="BTA293" s="29"/>
      <c r="BTB293" s="29"/>
      <c r="BTC293" s="29"/>
      <c r="BTD293" s="29"/>
      <c r="BTE293" s="29"/>
      <c r="BTF293" s="29"/>
      <c r="BTG293" s="29"/>
      <c r="BTH293" s="29"/>
      <c r="BTI293" s="29"/>
      <c r="BTJ293" s="29"/>
      <c r="BTK293" s="29"/>
      <c r="BTL293" s="29"/>
      <c r="BTM293" s="29"/>
      <c r="BTN293" s="29"/>
      <c r="BTO293" s="29"/>
      <c r="BTP293" s="29"/>
      <c r="BTQ293" s="29"/>
      <c r="BTR293" s="29"/>
      <c r="BTS293" s="29"/>
      <c r="BTT293" s="29"/>
      <c r="BTU293" s="29"/>
      <c r="BTV293" s="29"/>
      <c r="BTW293" s="29"/>
      <c r="BTX293" s="29"/>
      <c r="BTY293" s="29"/>
      <c r="BTZ293" s="29"/>
      <c r="BUA293" s="29"/>
      <c r="BUB293" s="29"/>
      <c r="BUC293" s="29"/>
      <c r="BUD293" s="29"/>
      <c r="BUE293" s="29"/>
      <c r="BUF293" s="29"/>
      <c r="BUG293" s="29"/>
      <c r="BUH293" s="29"/>
      <c r="BUI293" s="29"/>
      <c r="BUJ293" s="29"/>
      <c r="BUK293" s="29"/>
      <c r="BUL293" s="29"/>
      <c r="BUM293" s="29"/>
      <c r="BUN293" s="29"/>
      <c r="BUO293" s="29"/>
      <c r="BUP293" s="29"/>
      <c r="BUQ293" s="29"/>
      <c r="BUR293" s="29"/>
      <c r="BUS293" s="29"/>
      <c r="BUT293" s="29"/>
      <c r="BUU293" s="29"/>
      <c r="BUV293" s="29"/>
      <c r="BUW293" s="29"/>
      <c r="BUX293" s="29"/>
      <c r="BUY293" s="29"/>
      <c r="BUZ293" s="29"/>
      <c r="BVA293" s="29"/>
      <c r="BVB293" s="29"/>
      <c r="BVC293" s="29"/>
      <c r="BVD293" s="29"/>
      <c r="BVE293" s="29"/>
      <c r="BVF293" s="29"/>
      <c r="BVG293" s="29"/>
      <c r="BVH293" s="29"/>
      <c r="BVI293" s="29"/>
      <c r="BVJ293" s="29"/>
      <c r="BVK293" s="29"/>
      <c r="BVL293" s="29"/>
      <c r="BVM293" s="29"/>
      <c r="BVN293" s="29"/>
      <c r="BVO293" s="29"/>
      <c r="BVP293" s="29"/>
      <c r="BVQ293" s="29"/>
      <c r="BVR293" s="29"/>
      <c r="BVS293" s="29"/>
      <c r="BVT293" s="29"/>
      <c r="BVU293" s="29"/>
      <c r="BVV293" s="29"/>
      <c r="BVW293" s="29"/>
      <c r="BVX293" s="29"/>
      <c r="BVY293" s="29"/>
      <c r="BVZ293" s="29"/>
      <c r="BWA293" s="29"/>
      <c r="BWB293" s="29"/>
      <c r="BWC293" s="29"/>
      <c r="BWD293" s="29"/>
      <c r="BWE293" s="29"/>
      <c r="BWF293" s="29"/>
      <c r="BWG293" s="29"/>
      <c r="BWH293" s="29"/>
      <c r="BWI293" s="29"/>
      <c r="BWJ293" s="29"/>
      <c r="BWK293" s="29"/>
      <c r="BWL293" s="29"/>
      <c r="BWM293" s="29"/>
      <c r="BWN293" s="29"/>
      <c r="BWO293" s="29"/>
      <c r="BWP293" s="29"/>
      <c r="BWQ293" s="29"/>
      <c r="BWR293" s="29"/>
      <c r="BWS293" s="29"/>
      <c r="BWT293" s="29"/>
      <c r="BWU293" s="29"/>
      <c r="BWV293" s="29"/>
      <c r="BWW293" s="29"/>
      <c r="BWX293" s="29"/>
      <c r="BWY293" s="29"/>
      <c r="BWZ293" s="29"/>
      <c r="BXA293" s="29"/>
      <c r="BXB293" s="29"/>
      <c r="BXC293" s="29"/>
      <c r="BXD293" s="29"/>
      <c r="BXE293" s="29"/>
      <c r="BXF293" s="29"/>
      <c r="BXG293" s="29"/>
      <c r="BXH293" s="29"/>
      <c r="BXI293" s="29"/>
      <c r="BXJ293" s="29"/>
      <c r="BXK293" s="29"/>
      <c r="BXL293" s="29"/>
      <c r="BXM293" s="29"/>
      <c r="BXN293" s="29"/>
      <c r="BXO293" s="29"/>
      <c r="BXP293" s="29"/>
      <c r="BXQ293" s="29"/>
      <c r="BXR293" s="29"/>
      <c r="BXS293" s="29"/>
      <c r="BXT293" s="29"/>
      <c r="BXU293" s="29"/>
      <c r="BXV293" s="29"/>
      <c r="BXW293" s="29"/>
      <c r="BXX293" s="29"/>
      <c r="BXY293" s="29"/>
      <c r="BXZ293" s="29"/>
      <c r="BYA293" s="29"/>
      <c r="BYB293" s="29"/>
      <c r="BYC293" s="29"/>
      <c r="BYD293" s="29"/>
      <c r="BYE293" s="29"/>
      <c r="BYF293" s="29"/>
      <c r="BYG293" s="29"/>
      <c r="BYH293" s="29"/>
      <c r="BYI293" s="29"/>
      <c r="BYJ293" s="29"/>
      <c r="BYK293" s="29"/>
      <c r="BYL293" s="29"/>
      <c r="BYM293" s="29"/>
      <c r="BYN293" s="29"/>
      <c r="BYO293" s="29"/>
      <c r="BYP293" s="29"/>
      <c r="BYQ293" s="29"/>
      <c r="BYR293" s="29"/>
      <c r="BYS293" s="29"/>
      <c r="BYT293" s="29"/>
      <c r="BYU293" s="29"/>
      <c r="BYV293" s="29"/>
      <c r="BYW293" s="29"/>
      <c r="BYX293" s="29"/>
      <c r="BYY293" s="29"/>
      <c r="BYZ293" s="29"/>
      <c r="BZA293" s="29"/>
      <c r="BZB293" s="29"/>
      <c r="BZC293" s="29"/>
      <c r="BZD293" s="29"/>
      <c r="BZE293" s="29"/>
      <c r="BZF293" s="29"/>
      <c r="BZG293" s="29"/>
      <c r="BZH293" s="29"/>
      <c r="BZI293" s="29"/>
      <c r="BZJ293" s="29"/>
      <c r="BZK293" s="29"/>
      <c r="BZL293" s="29"/>
      <c r="BZM293" s="29"/>
      <c r="BZN293" s="29"/>
      <c r="BZO293" s="29"/>
      <c r="BZP293" s="29"/>
      <c r="BZQ293" s="29"/>
      <c r="BZR293" s="29"/>
      <c r="BZS293" s="29"/>
      <c r="BZT293" s="29"/>
      <c r="BZU293" s="29"/>
      <c r="BZV293" s="29"/>
      <c r="BZW293" s="29"/>
      <c r="BZX293" s="29"/>
      <c r="BZY293" s="29"/>
      <c r="BZZ293" s="29"/>
      <c r="CAA293" s="29"/>
      <c r="CAB293" s="29"/>
      <c r="CAC293" s="29"/>
      <c r="CAD293" s="29"/>
      <c r="CAE293" s="29"/>
      <c r="CAF293" s="29"/>
      <c r="CAG293" s="29"/>
      <c r="CAH293" s="29"/>
      <c r="CAI293" s="29"/>
      <c r="CAJ293" s="29"/>
      <c r="CAK293" s="29"/>
      <c r="CAL293" s="29"/>
      <c r="CAM293" s="29"/>
      <c r="CAN293" s="29"/>
      <c r="CAO293" s="29"/>
      <c r="CAP293" s="29"/>
      <c r="CAQ293" s="29"/>
      <c r="CAR293" s="29"/>
      <c r="CAS293" s="29"/>
      <c r="CAT293" s="29"/>
      <c r="CAU293" s="29"/>
      <c r="CAV293" s="29"/>
      <c r="CAW293" s="29"/>
      <c r="CAX293" s="29"/>
      <c r="CAY293" s="29"/>
      <c r="CAZ293" s="29"/>
      <c r="CBA293" s="29"/>
      <c r="CBB293" s="29"/>
      <c r="CBC293" s="29"/>
      <c r="CBD293" s="29"/>
      <c r="CBE293" s="29"/>
      <c r="CBF293" s="29"/>
      <c r="CBG293" s="29"/>
      <c r="CBH293" s="29"/>
      <c r="CBI293" s="29"/>
      <c r="CBJ293" s="29"/>
      <c r="CBK293" s="29"/>
      <c r="CBL293" s="29"/>
      <c r="CBM293" s="29"/>
      <c r="CBN293" s="29"/>
      <c r="CBO293" s="29"/>
      <c r="CBP293" s="29"/>
      <c r="CBQ293" s="29"/>
      <c r="CBR293" s="29"/>
      <c r="CBS293" s="29"/>
      <c r="CBT293" s="29"/>
      <c r="CBU293" s="29"/>
      <c r="CBV293" s="29"/>
      <c r="CBW293" s="29"/>
      <c r="CBX293" s="29"/>
      <c r="CBY293" s="29"/>
      <c r="CBZ293" s="29"/>
      <c r="CCA293" s="29"/>
      <c r="CCB293" s="29"/>
      <c r="CCC293" s="29"/>
      <c r="CCD293" s="29"/>
      <c r="CCE293" s="29"/>
      <c r="CCF293" s="29"/>
      <c r="CCG293" s="29"/>
      <c r="CCH293" s="29"/>
      <c r="CCI293" s="29"/>
      <c r="CCJ293" s="29"/>
      <c r="CCK293" s="29"/>
      <c r="CCL293" s="29"/>
      <c r="CCM293" s="29"/>
      <c r="CCN293" s="29"/>
      <c r="CCO293" s="29"/>
      <c r="CCP293" s="29"/>
      <c r="CCQ293" s="29"/>
      <c r="CCR293" s="29"/>
      <c r="CCS293" s="29"/>
      <c r="CCT293" s="29"/>
      <c r="CCU293" s="29"/>
      <c r="CCV293" s="29"/>
      <c r="CCW293" s="29"/>
      <c r="CCX293" s="29"/>
      <c r="CCY293" s="29"/>
      <c r="CCZ293" s="29"/>
      <c r="CDA293" s="29"/>
      <c r="CDB293" s="29"/>
      <c r="CDC293" s="29"/>
      <c r="CDD293" s="29"/>
      <c r="CDE293" s="29"/>
      <c r="CDF293" s="29"/>
      <c r="CDG293" s="29"/>
      <c r="CDH293" s="29"/>
      <c r="CDI293" s="29"/>
      <c r="CDJ293" s="29"/>
      <c r="CDK293" s="29"/>
      <c r="CDL293" s="29"/>
      <c r="CDM293" s="29"/>
      <c r="CDN293" s="29"/>
      <c r="CDO293" s="29"/>
      <c r="CDP293" s="29"/>
      <c r="CDQ293" s="29"/>
      <c r="CDR293" s="29"/>
      <c r="CDS293" s="29"/>
      <c r="CDT293" s="29"/>
      <c r="CDU293" s="29"/>
      <c r="CDV293" s="29"/>
      <c r="CDW293" s="29"/>
      <c r="CDX293" s="29"/>
      <c r="CDY293" s="29"/>
      <c r="CDZ293" s="29"/>
      <c r="CEA293" s="29"/>
      <c r="CEB293" s="29"/>
      <c r="CEC293" s="29"/>
      <c r="CED293" s="29"/>
      <c r="CEE293" s="29"/>
      <c r="CEF293" s="29"/>
      <c r="CEG293" s="29"/>
      <c r="CEH293" s="29"/>
      <c r="CEI293" s="29"/>
      <c r="CEJ293" s="29"/>
      <c r="CEK293" s="29"/>
      <c r="CEL293" s="29"/>
      <c r="CEM293" s="29"/>
      <c r="CEN293" s="29"/>
      <c r="CEO293" s="29"/>
      <c r="CEP293" s="29"/>
      <c r="CEQ293" s="29"/>
      <c r="CER293" s="29"/>
      <c r="CES293" s="29"/>
      <c r="CET293" s="29"/>
      <c r="CEU293" s="29"/>
      <c r="CEV293" s="29"/>
      <c r="CEW293" s="29"/>
      <c r="CEX293" s="29"/>
      <c r="CEY293" s="29"/>
      <c r="CEZ293" s="29"/>
      <c r="CFA293" s="29"/>
      <c r="CFB293" s="29"/>
      <c r="CFC293" s="29"/>
      <c r="CFD293" s="29"/>
      <c r="CFE293" s="29"/>
      <c r="CFF293" s="29"/>
      <c r="CFG293" s="29"/>
      <c r="CFH293" s="29"/>
      <c r="CFI293" s="29"/>
      <c r="CFJ293" s="29"/>
      <c r="CFK293" s="29"/>
      <c r="CFL293" s="29"/>
      <c r="CFM293" s="29"/>
      <c r="CFN293" s="29"/>
      <c r="CFO293" s="29"/>
      <c r="CFP293" s="29"/>
      <c r="CFQ293" s="29"/>
      <c r="CFR293" s="29"/>
      <c r="CFS293" s="29"/>
      <c r="CFT293" s="29"/>
      <c r="CFU293" s="29"/>
      <c r="CFV293" s="29"/>
      <c r="CFW293" s="29"/>
      <c r="CFX293" s="29"/>
      <c r="CFY293" s="29"/>
      <c r="CFZ293" s="29"/>
      <c r="CGA293" s="29"/>
      <c r="CGB293" s="29"/>
      <c r="CGC293" s="29"/>
      <c r="CGD293" s="29"/>
      <c r="CGE293" s="29"/>
      <c r="CGF293" s="29"/>
      <c r="CGG293" s="29"/>
      <c r="CGH293" s="29"/>
      <c r="CGI293" s="29"/>
      <c r="CGJ293" s="29"/>
      <c r="CGK293" s="29"/>
      <c r="CGL293" s="29"/>
      <c r="CGM293" s="29"/>
      <c r="CGN293" s="29"/>
      <c r="CGO293" s="29"/>
      <c r="CGP293" s="29"/>
      <c r="CGQ293" s="29"/>
      <c r="CGR293" s="29"/>
      <c r="CGS293" s="29"/>
      <c r="CGT293" s="29"/>
      <c r="CGU293" s="29"/>
      <c r="CGV293" s="29"/>
      <c r="CGW293" s="29"/>
      <c r="CGX293" s="29"/>
      <c r="CGY293" s="29"/>
      <c r="CGZ293" s="29"/>
      <c r="CHA293" s="29"/>
      <c r="CHB293" s="29"/>
      <c r="CHC293" s="29"/>
      <c r="CHD293" s="29"/>
      <c r="CHE293" s="29"/>
      <c r="CHF293" s="29"/>
      <c r="CHG293" s="29"/>
      <c r="CHH293" s="29"/>
      <c r="CHI293" s="29"/>
      <c r="CHJ293" s="29"/>
      <c r="CHK293" s="29"/>
      <c r="CHL293" s="29"/>
      <c r="CHM293" s="29"/>
      <c r="CHN293" s="29"/>
      <c r="CHO293" s="29"/>
      <c r="CHP293" s="29"/>
      <c r="CHQ293" s="29"/>
      <c r="CHR293" s="29"/>
      <c r="CHS293" s="29"/>
      <c r="CHT293" s="29"/>
      <c r="CHU293" s="29"/>
      <c r="CHV293" s="29"/>
      <c r="CHW293" s="29"/>
      <c r="CHX293" s="29"/>
      <c r="CHY293" s="29"/>
      <c r="CHZ293" s="29"/>
      <c r="CIA293" s="29"/>
      <c r="CIB293" s="29"/>
      <c r="CIC293" s="29"/>
      <c r="CID293" s="29"/>
      <c r="CIE293" s="29"/>
      <c r="CIF293" s="29"/>
      <c r="CIG293" s="29"/>
      <c r="CIH293" s="29"/>
      <c r="CII293" s="29"/>
      <c r="CIJ293" s="29"/>
      <c r="CIK293" s="29"/>
      <c r="CIL293" s="29"/>
      <c r="CIM293" s="29"/>
      <c r="CIN293" s="29"/>
      <c r="CIO293" s="29"/>
      <c r="CIP293" s="29"/>
      <c r="CIQ293" s="29"/>
      <c r="CIR293" s="29"/>
      <c r="CIS293" s="29"/>
      <c r="CIT293" s="29"/>
      <c r="CIU293" s="29"/>
      <c r="CIV293" s="29"/>
      <c r="CIW293" s="29"/>
      <c r="CIX293" s="29"/>
      <c r="CIY293" s="29"/>
      <c r="CIZ293" s="29"/>
      <c r="CJA293" s="29"/>
      <c r="CJB293" s="29"/>
      <c r="CJC293" s="29"/>
      <c r="CJD293" s="29"/>
      <c r="CJE293" s="29"/>
      <c r="CJF293" s="29"/>
      <c r="CJG293" s="29"/>
      <c r="CJH293" s="29"/>
      <c r="CJI293" s="29"/>
      <c r="CJJ293" s="29"/>
      <c r="CJK293" s="29"/>
      <c r="CJL293" s="29"/>
      <c r="CJM293" s="29"/>
      <c r="CJN293" s="29"/>
      <c r="CJO293" s="29"/>
      <c r="CJP293" s="29"/>
      <c r="CJQ293" s="29"/>
      <c r="CJR293" s="29"/>
      <c r="CJS293" s="29"/>
      <c r="CJT293" s="29"/>
      <c r="CJU293" s="29"/>
      <c r="CJV293" s="29"/>
      <c r="CJW293" s="29"/>
      <c r="CJX293" s="29"/>
      <c r="CJY293" s="29"/>
      <c r="CJZ293" s="29"/>
      <c r="CKA293" s="29"/>
      <c r="CKB293" s="29"/>
      <c r="CKC293" s="29"/>
      <c r="CKD293" s="29"/>
      <c r="CKE293" s="29"/>
      <c r="CKF293" s="29"/>
      <c r="CKG293" s="29"/>
      <c r="CKH293" s="29"/>
      <c r="CKI293" s="29"/>
      <c r="CKJ293" s="29"/>
      <c r="CKK293" s="29"/>
      <c r="CKL293" s="29"/>
      <c r="CKM293" s="29"/>
      <c r="CKN293" s="29"/>
      <c r="CKO293" s="29"/>
      <c r="CKP293" s="29"/>
      <c r="CKQ293" s="29"/>
      <c r="CKR293" s="29"/>
      <c r="CKS293" s="29"/>
      <c r="CKT293" s="29"/>
      <c r="CKU293" s="29"/>
      <c r="CKV293" s="29"/>
      <c r="CKW293" s="29"/>
      <c r="CKX293" s="29"/>
      <c r="CKY293" s="29"/>
      <c r="CKZ293" s="29"/>
      <c r="CLA293" s="29"/>
      <c r="CLB293" s="29"/>
      <c r="CLC293" s="29"/>
      <c r="CLD293" s="29"/>
      <c r="CLE293" s="29"/>
      <c r="CLF293" s="29"/>
      <c r="CLG293" s="29"/>
      <c r="CLH293" s="29"/>
      <c r="CLI293" s="29"/>
      <c r="CLJ293" s="29"/>
      <c r="CLK293" s="29"/>
      <c r="CLL293" s="29"/>
      <c r="CLM293" s="29"/>
      <c r="CLN293" s="29"/>
      <c r="CLO293" s="29"/>
      <c r="CLP293" s="29"/>
      <c r="CLQ293" s="29"/>
      <c r="CLR293" s="29"/>
      <c r="CLS293" s="29"/>
      <c r="CLT293" s="29"/>
      <c r="CLU293" s="29"/>
      <c r="CLV293" s="29"/>
      <c r="CLW293" s="29"/>
      <c r="CLX293" s="29"/>
      <c r="CLY293" s="29"/>
      <c r="CLZ293" s="29"/>
      <c r="CMA293" s="29"/>
      <c r="CMB293" s="29"/>
      <c r="CMC293" s="29"/>
      <c r="CMD293" s="29"/>
      <c r="CME293" s="29"/>
      <c r="CMF293" s="29"/>
      <c r="CMG293" s="29"/>
      <c r="CMH293" s="29"/>
      <c r="CMI293" s="29"/>
      <c r="CMJ293" s="29"/>
      <c r="CMK293" s="29"/>
      <c r="CML293" s="29"/>
      <c r="CMM293" s="29"/>
      <c r="CMN293" s="29"/>
      <c r="CMO293" s="29"/>
      <c r="CMP293" s="29"/>
      <c r="CMQ293" s="29"/>
      <c r="CMR293" s="29"/>
      <c r="CMS293" s="29"/>
      <c r="CMT293" s="29"/>
      <c r="CMU293" s="29"/>
      <c r="CMV293" s="29"/>
      <c r="CMW293" s="29"/>
      <c r="CMX293" s="29"/>
      <c r="CMY293" s="29"/>
      <c r="CMZ293" s="29"/>
      <c r="CNA293" s="29"/>
      <c r="CNB293" s="29"/>
      <c r="CNC293" s="29"/>
      <c r="CND293" s="29"/>
      <c r="CNE293" s="29"/>
      <c r="CNF293" s="29"/>
      <c r="CNG293" s="29"/>
      <c r="CNH293" s="29"/>
      <c r="CNI293" s="29"/>
      <c r="CNJ293" s="29"/>
      <c r="CNK293" s="29"/>
      <c r="CNL293" s="29"/>
      <c r="CNM293" s="29"/>
      <c r="CNN293" s="29"/>
      <c r="CNO293" s="29"/>
      <c r="CNP293" s="29"/>
      <c r="CNQ293" s="29"/>
      <c r="CNR293" s="29"/>
      <c r="CNS293" s="29"/>
      <c r="CNT293" s="29"/>
      <c r="CNU293" s="29"/>
      <c r="CNV293" s="29"/>
      <c r="CNW293" s="29"/>
      <c r="CNX293" s="29"/>
      <c r="CNY293" s="29"/>
      <c r="CNZ293" s="29"/>
      <c r="COA293" s="29"/>
      <c r="COB293" s="29"/>
      <c r="COC293" s="29"/>
      <c r="COD293" s="29"/>
      <c r="COE293" s="29"/>
      <c r="COF293" s="29"/>
      <c r="COG293" s="29"/>
      <c r="COH293" s="29"/>
      <c r="COI293" s="29"/>
      <c r="COJ293" s="29"/>
      <c r="COK293" s="29"/>
      <c r="COL293" s="29"/>
      <c r="COM293" s="29"/>
      <c r="CON293" s="29"/>
      <c r="COO293" s="29"/>
      <c r="COP293" s="29"/>
      <c r="COQ293" s="29"/>
      <c r="COR293" s="29"/>
      <c r="COS293" s="29"/>
      <c r="COT293" s="29"/>
      <c r="COU293" s="29"/>
      <c r="COV293" s="29"/>
      <c r="COW293" s="29"/>
      <c r="COX293" s="29"/>
      <c r="COY293" s="29"/>
      <c r="COZ293" s="29"/>
      <c r="CPA293" s="29"/>
      <c r="CPB293" s="29"/>
      <c r="CPC293" s="29"/>
      <c r="CPD293" s="29"/>
      <c r="CPE293" s="29"/>
      <c r="CPF293" s="29"/>
      <c r="CPG293" s="29"/>
      <c r="CPH293" s="29"/>
      <c r="CPI293" s="29"/>
      <c r="CPJ293" s="29"/>
      <c r="CPK293" s="29"/>
      <c r="CPL293" s="29"/>
      <c r="CPM293" s="29"/>
      <c r="CPN293" s="29"/>
      <c r="CPO293" s="29"/>
      <c r="CPP293" s="29"/>
      <c r="CPQ293" s="29"/>
      <c r="CPR293" s="29"/>
      <c r="CPS293" s="29"/>
      <c r="CPT293" s="29"/>
      <c r="CPU293" s="29"/>
      <c r="CPV293" s="29"/>
      <c r="CPW293" s="29"/>
      <c r="CPX293" s="29"/>
      <c r="CPY293" s="29"/>
      <c r="CPZ293" s="29"/>
      <c r="CQA293" s="29"/>
      <c r="CQB293" s="29"/>
      <c r="CQC293" s="29"/>
      <c r="CQD293" s="29"/>
      <c r="CQE293" s="29"/>
      <c r="CQF293" s="29"/>
      <c r="CQG293" s="29"/>
      <c r="CQH293" s="29"/>
      <c r="CQI293" s="29"/>
      <c r="CQJ293" s="29"/>
      <c r="CQK293" s="29"/>
      <c r="CQL293" s="29"/>
      <c r="CQM293" s="29"/>
      <c r="CQN293" s="29"/>
      <c r="CQO293" s="29"/>
      <c r="CQP293" s="29"/>
      <c r="CQQ293" s="29"/>
      <c r="CQR293" s="29"/>
      <c r="CQS293" s="29"/>
      <c r="CQT293" s="29"/>
      <c r="CQU293" s="29"/>
      <c r="CQV293" s="29"/>
      <c r="CQW293" s="29"/>
      <c r="CQX293" s="29"/>
      <c r="CQY293" s="29"/>
      <c r="CQZ293" s="29"/>
      <c r="CRA293" s="29"/>
      <c r="CRB293" s="29"/>
      <c r="CRC293" s="29"/>
      <c r="CRD293" s="29"/>
      <c r="CRE293" s="29"/>
      <c r="CRF293" s="29"/>
      <c r="CRG293" s="29"/>
      <c r="CRH293" s="29"/>
      <c r="CRI293" s="29"/>
      <c r="CRJ293" s="29"/>
      <c r="CRK293" s="29"/>
      <c r="CRL293" s="29"/>
      <c r="CRM293" s="29"/>
      <c r="CRN293" s="29"/>
      <c r="CRO293" s="29"/>
      <c r="CRP293" s="29"/>
      <c r="CRQ293" s="29"/>
      <c r="CRR293" s="29"/>
      <c r="CRS293" s="29"/>
      <c r="CRT293" s="29"/>
      <c r="CRU293" s="29"/>
      <c r="CRV293" s="29"/>
      <c r="CRW293" s="29"/>
      <c r="CRX293" s="29"/>
      <c r="CRY293" s="29"/>
      <c r="CRZ293" s="29"/>
      <c r="CSA293" s="29"/>
      <c r="CSB293" s="29"/>
      <c r="CSC293" s="29"/>
      <c r="CSD293" s="29"/>
      <c r="CSE293" s="29"/>
      <c r="CSF293" s="29"/>
      <c r="CSG293" s="29"/>
      <c r="CSH293" s="29"/>
      <c r="CSI293" s="29"/>
      <c r="CSJ293" s="29"/>
      <c r="CSK293" s="29"/>
      <c r="CSL293" s="29"/>
      <c r="CSM293" s="29"/>
      <c r="CSN293" s="29"/>
      <c r="CSO293" s="29"/>
      <c r="CSP293" s="29"/>
      <c r="CSQ293" s="29"/>
      <c r="CSR293" s="29"/>
      <c r="CSS293" s="29"/>
      <c r="CST293" s="29"/>
      <c r="CSU293" s="29"/>
      <c r="CSV293" s="29"/>
      <c r="CSW293" s="29"/>
      <c r="CSX293" s="29"/>
      <c r="CSY293" s="29"/>
      <c r="CSZ293" s="29"/>
      <c r="CTA293" s="29"/>
      <c r="CTB293" s="29"/>
      <c r="CTC293" s="29"/>
      <c r="CTD293" s="29"/>
      <c r="CTE293" s="29"/>
      <c r="CTF293" s="29"/>
      <c r="CTG293" s="29"/>
      <c r="CTH293" s="29"/>
      <c r="CTI293" s="29"/>
      <c r="CTJ293" s="29"/>
      <c r="CTK293" s="29"/>
      <c r="CTL293" s="29"/>
      <c r="CTM293" s="29"/>
      <c r="CTN293" s="29"/>
      <c r="CTO293" s="29"/>
      <c r="CTP293" s="29"/>
      <c r="CTQ293" s="29"/>
      <c r="CTR293" s="29"/>
      <c r="CTS293" s="29"/>
      <c r="CTT293" s="29"/>
      <c r="CTU293" s="29"/>
      <c r="CTV293" s="29"/>
      <c r="CTW293" s="29"/>
      <c r="CTX293" s="29"/>
      <c r="CTY293" s="29"/>
      <c r="CTZ293" s="29"/>
      <c r="CUA293" s="29"/>
      <c r="CUB293" s="29"/>
      <c r="CUC293" s="29"/>
      <c r="CUD293" s="29"/>
      <c r="CUE293" s="29"/>
      <c r="CUF293" s="29"/>
      <c r="CUG293" s="29"/>
      <c r="CUH293" s="29"/>
      <c r="CUI293" s="29"/>
      <c r="CUJ293" s="29"/>
      <c r="CUK293" s="29"/>
      <c r="CUL293" s="29"/>
      <c r="CUM293" s="29"/>
      <c r="CUN293" s="29"/>
      <c r="CUO293" s="29"/>
      <c r="CUP293" s="29"/>
      <c r="CUQ293" s="29"/>
      <c r="CUR293" s="29"/>
      <c r="CUS293" s="29"/>
      <c r="CUT293" s="29"/>
      <c r="CUU293" s="29"/>
      <c r="CUV293" s="29"/>
      <c r="CUW293" s="29"/>
      <c r="CUX293" s="29"/>
      <c r="CUY293" s="29"/>
      <c r="CUZ293" s="29"/>
      <c r="CVA293" s="29"/>
      <c r="CVB293" s="29"/>
      <c r="CVC293" s="29"/>
      <c r="CVD293" s="29"/>
      <c r="CVE293" s="29"/>
      <c r="CVF293" s="29"/>
      <c r="CVG293" s="29"/>
      <c r="CVH293" s="29"/>
      <c r="CVI293" s="29"/>
      <c r="CVJ293" s="29"/>
      <c r="CVK293" s="29"/>
      <c r="CVL293" s="29"/>
      <c r="CVM293" s="29"/>
      <c r="CVN293" s="29"/>
      <c r="CVO293" s="29"/>
      <c r="CVP293" s="29"/>
      <c r="CVQ293" s="29"/>
      <c r="CVR293" s="29"/>
      <c r="CVS293" s="29"/>
      <c r="CVT293" s="29"/>
      <c r="CVU293" s="29"/>
      <c r="CVV293" s="29"/>
      <c r="CVW293" s="29"/>
      <c r="CVX293" s="29"/>
      <c r="CVY293" s="29"/>
      <c r="CVZ293" s="29"/>
      <c r="CWA293" s="29"/>
      <c r="CWB293" s="29"/>
      <c r="CWC293" s="29"/>
      <c r="CWD293" s="29"/>
      <c r="CWE293" s="29"/>
      <c r="CWF293" s="29"/>
      <c r="CWG293" s="29"/>
      <c r="CWH293" s="29"/>
      <c r="CWI293" s="29"/>
      <c r="CWJ293" s="29"/>
      <c r="CWK293" s="29"/>
      <c r="CWL293" s="29"/>
      <c r="CWM293" s="29"/>
      <c r="CWN293" s="29"/>
      <c r="CWO293" s="29"/>
      <c r="CWP293" s="29"/>
      <c r="CWQ293" s="29"/>
      <c r="CWR293" s="29"/>
      <c r="CWS293" s="29"/>
      <c r="CWT293" s="29"/>
      <c r="CWU293" s="29"/>
      <c r="CWV293" s="29"/>
      <c r="CWW293" s="29"/>
      <c r="CWX293" s="29"/>
      <c r="CWY293" s="29"/>
      <c r="CWZ293" s="29"/>
      <c r="CXA293" s="29"/>
      <c r="CXB293" s="29"/>
      <c r="CXC293" s="29"/>
      <c r="CXD293" s="29"/>
      <c r="CXE293" s="29"/>
      <c r="CXF293" s="29"/>
      <c r="CXG293" s="29"/>
      <c r="CXH293" s="29"/>
      <c r="CXI293" s="29"/>
      <c r="CXJ293" s="29"/>
      <c r="CXK293" s="29"/>
      <c r="CXL293" s="29"/>
      <c r="CXM293" s="29"/>
      <c r="CXN293" s="29"/>
      <c r="CXO293" s="29"/>
      <c r="CXP293" s="29"/>
      <c r="CXQ293" s="29"/>
      <c r="CXR293" s="29"/>
      <c r="CXS293" s="29"/>
      <c r="CXT293" s="29"/>
      <c r="CXU293" s="29"/>
      <c r="CXV293" s="29"/>
      <c r="CXW293" s="29"/>
      <c r="CXX293" s="29"/>
      <c r="CXY293" s="29"/>
      <c r="CXZ293" s="29"/>
      <c r="CYA293" s="29"/>
      <c r="CYB293" s="29"/>
      <c r="CYC293" s="29"/>
      <c r="CYD293" s="29"/>
      <c r="CYE293" s="29"/>
      <c r="CYF293" s="29"/>
      <c r="CYG293" s="29"/>
      <c r="CYH293" s="29"/>
      <c r="CYI293" s="29"/>
      <c r="CYJ293" s="29"/>
      <c r="CYK293" s="29"/>
      <c r="CYL293" s="29"/>
      <c r="CYM293" s="29"/>
      <c r="CYN293" s="29"/>
      <c r="CYO293" s="29"/>
      <c r="CYP293" s="29"/>
      <c r="CYQ293" s="29"/>
      <c r="CYR293" s="29"/>
      <c r="CYS293" s="29"/>
      <c r="CYT293" s="29"/>
      <c r="CYU293" s="29"/>
      <c r="CYV293" s="29"/>
      <c r="CYW293" s="29"/>
      <c r="CYX293" s="29"/>
      <c r="CYY293" s="29"/>
      <c r="CYZ293" s="29"/>
      <c r="CZA293" s="29"/>
      <c r="CZB293" s="29"/>
      <c r="CZC293" s="29"/>
      <c r="CZD293" s="29"/>
      <c r="CZE293" s="29"/>
      <c r="CZF293" s="29"/>
      <c r="CZG293" s="29"/>
      <c r="CZH293" s="29"/>
      <c r="CZI293" s="29"/>
      <c r="CZJ293" s="29"/>
      <c r="CZK293" s="29"/>
      <c r="CZL293" s="29"/>
      <c r="CZM293" s="29"/>
      <c r="CZN293" s="29"/>
      <c r="CZO293" s="29"/>
      <c r="CZP293" s="29"/>
      <c r="CZQ293" s="29"/>
      <c r="CZR293" s="29"/>
      <c r="CZS293" s="29"/>
      <c r="CZT293" s="29"/>
      <c r="CZU293" s="29"/>
      <c r="CZV293" s="29"/>
      <c r="CZW293" s="29"/>
      <c r="CZX293" s="29"/>
      <c r="CZY293" s="29"/>
      <c r="CZZ293" s="29"/>
      <c r="DAA293" s="29"/>
      <c r="DAB293" s="29"/>
      <c r="DAC293" s="29"/>
      <c r="DAD293" s="29"/>
      <c r="DAE293" s="29"/>
      <c r="DAF293" s="29"/>
      <c r="DAG293" s="29"/>
      <c r="DAH293" s="29"/>
      <c r="DAI293" s="29"/>
      <c r="DAJ293" s="29"/>
      <c r="DAK293" s="29"/>
      <c r="DAL293" s="29"/>
      <c r="DAM293" s="29"/>
      <c r="DAN293" s="29"/>
      <c r="DAO293" s="29"/>
      <c r="DAP293" s="29"/>
      <c r="DAQ293" s="29"/>
      <c r="DAR293" s="29"/>
      <c r="DAS293" s="29"/>
      <c r="DAT293" s="29"/>
      <c r="DAU293" s="29"/>
      <c r="DAV293" s="29"/>
      <c r="DAW293" s="29"/>
      <c r="DAX293" s="29"/>
      <c r="DAY293" s="29"/>
      <c r="DAZ293" s="29"/>
      <c r="DBA293" s="29"/>
      <c r="DBB293" s="29"/>
      <c r="DBC293" s="29"/>
      <c r="DBD293" s="29"/>
      <c r="DBE293" s="29"/>
      <c r="DBF293" s="29"/>
      <c r="DBG293" s="29"/>
      <c r="DBH293" s="29"/>
      <c r="DBI293" s="29"/>
      <c r="DBJ293" s="29"/>
      <c r="DBK293" s="29"/>
      <c r="DBL293" s="29"/>
      <c r="DBM293" s="29"/>
      <c r="DBN293" s="29"/>
      <c r="DBO293" s="29"/>
      <c r="DBP293" s="29"/>
      <c r="DBQ293" s="29"/>
      <c r="DBR293" s="29"/>
      <c r="DBS293" s="29"/>
      <c r="DBT293" s="29"/>
      <c r="DBU293" s="29"/>
      <c r="DBV293" s="29"/>
      <c r="DBW293" s="29"/>
      <c r="DBX293" s="29"/>
      <c r="DBY293" s="29"/>
      <c r="DBZ293" s="29"/>
      <c r="DCA293" s="29"/>
      <c r="DCB293" s="29"/>
      <c r="DCC293" s="29"/>
      <c r="DCD293" s="29"/>
      <c r="DCE293" s="29"/>
      <c r="DCF293" s="29"/>
      <c r="DCG293" s="29"/>
      <c r="DCH293" s="29"/>
      <c r="DCI293" s="29"/>
      <c r="DCJ293" s="29"/>
      <c r="DCK293" s="29"/>
      <c r="DCL293" s="29"/>
      <c r="DCM293" s="29"/>
      <c r="DCN293" s="29"/>
      <c r="DCO293" s="29"/>
      <c r="DCP293" s="29"/>
      <c r="DCQ293" s="29"/>
      <c r="DCR293" s="29"/>
      <c r="DCS293" s="29"/>
      <c r="DCT293" s="29"/>
      <c r="DCU293" s="29"/>
      <c r="DCV293" s="29"/>
      <c r="DCW293" s="29"/>
      <c r="DCX293" s="29"/>
      <c r="DCY293" s="29"/>
      <c r="DCZ293" s="29"/>
      <c r="DDA293" s="29"/>
      <c r="DDB293" s="29"/>
      <c r="DDC293" s="29"/>
      <c r="DDD293" s="29"/>
      <c r="DDE293" s="29"/>
      <c r="DDF293" s="29"/>
      <c r="DDG293" s="29"/>
      <c r="DDH293" s="29"/>
      <c r="DDI293" s="29"/>
      <c r="DDJ293" s="29"/>
      <c r="DDK293" s="29"/>
      <c r="DDL293" s="29"/>
      <c r="DDM293" s="29"/>
      <c r="DDN293" s="29"/>
      <c r="DDO293" s="29"/>
      <c r="DDP293" s="29"/>
      <c r="DDQ293" s="29"/>
      <c r="DDR293" s="29"/>
      <c r="DDS293" s="29"/>
      <c r="DDT293" s="29"/>
      <c r="DDU293" s="29"/>
      <c r="DDV293" s="29"/>
      <c r="DDW293" s="29"/>
      <c r="DDX293" s="29"/>
      <c r="DDY293" s="29"/>
      <c r="DDZ293" s="29"/>
      <c r="DEA293" s="29"/>
      <c r="DEB293" s="29"/>
      <c r="DEC293" s="29"/>
      <c r="DED293" s="29"/>
      <c r="DEE293" s="29"/>
      <c r="DEF293" s="29"/>
      <c r="DEG293" s="29"/>
      <c r="DEH293" s="29"/>
      <c r="DEI293" s="29"/>
      <c r="DEJ293" s="29"/>
      <c r="DEK293" s="29"/>
      <c r="DEL293" s="29"/>
      <c r="DEM293" s="29"/>
      <c r="DEN293" s="29"/>
      <c r="DEO293" s="29"/>
      <c r="DEP293" s="29"/>
      <c r="DEQ293" s="29"/>
      <c r="DER293" s="29"/>
      <c r="DES293" s="29"/>
      <c r="DET293" s="29"/>
      <c r="DEU293" s="29"/>
      <c r="DEV293" s="29"/>
      <c r="DEW293" s="29"/>
      <c r="DEX293" s="29"/>
      <c r="DEY293" s="29"/>
      <c r="DEZ293" s="29"/>
      <c r="DFA293" s="29"/>
      <c r="DFB293" s="29"/>
      <c r="DFC293" s="29"/>
      <c r="DFD293" s="29"/>
      <c r="DFE293" s="29"/>
      <c r="DFF293" s="29"/>
      <c r="DFG293" s="29"/>
      <c r="DFH293" s="29"/>
      <c r="DFI293" s="29"/>
      <c r="DFJ293" s="29"/>
      <c r="DFK293" s="29"/>
      <c r="DFL293" s="29"/>
      <c r="DFM293" s="29"/>
      <c r="DFN293" s="29"/>
      <c r="DFO293" s="29"/>
      <c r="DFP293" s="29"/>
      <c r="DFQ293" s="29"/>
      <c r="DFR293" s="29"/>
      <c r="DFS293" s="29"/>
      <c r="DFT293" s="29"/>
      <c r="DFU293" s="29"/>
      <c r="DFV293" s="29"/>
      <c r="DFW293" s="29"/>
      <c r="DFX293" s="29"/>
      <c r="DFY293" s="29"/>
      <c r="DFZ293" s="29"/>
      <c r="DGA293" s="29"/>
      <c r="DGB293" s="29"/>
      <c r="DGC293" s="29"/>
      <c r="DGD293" s="29"/>
      <c r="DGE293" s="29"/>
      <c r="DGF293" s="29"/>
      <c r="DGG293" s="29"/>
      <c r="DGH293" s="29"/>
      <c r="DGI293" s="29"/>
      <c r="DGJ293" s="29"/>
      <c r="DGK293" s="29"/>
      <c r="DGL293" s="29"/>
      <c r="DGM293" s="29"/>
      <c r="DGN293" s="29"/>
      <c r="DGO293" s="29"/>
      <c r="DGP293" s="29"/>
      <c r="DGQ293" s="29"/>
      <c r="DGR293" s="29"/>
      <c r="DGS293" s="29"/>
      <c r="DGT293" s="29"/>
      <c r="DGU293" s="29"/>
      <c r="DGV293" s="29"/>
      <c r="DGW293" s="29"/>
      <c r="DGX293" s="29"/>
      <c r="DGY293" s="29"/>
      <c r="DGZ293" s="29"/>
      <c r="DHA293" s="29"/>
      <c r="DHB293" s="29"/>
      <c r="DHC293" s="29"/>
      <c r="DHD293" s="29"/>
      <c r="DHE293" s="29"/>
      <c r="DHF293" s="29"/>
      <c r="DHG293" s="29"/>
      <c r="DHH293" s="29"/>
      <c r="DHI293" s="29"/>
      <c r="DHJ293" s="29"/>
      <c r="DHK293" s="29"/>
      <c r="DHL293" s="29"/>
      <c r="DHM293" s="29"/>
      <c r="DHN293" s="29"/>
      <c r="DHO293" s="29"/>
      <c r="DHP293" s="29"/>
      <c r="DHQ293" s="29"/>
      <c r="DHR293" s="29"/>
      <c r="DHS293" s="29"/>
      <c r="DHT293" s="29"/>
      <c r="DHU293" s="29"/>
      <c r="DHV293" s="29"/>
      <c r="DHW293" s="29"/>
      <c r="DHX293" s="29"/>
      <c r="DHY293" s="29"/>
      <c r="DHZ293" s="29"/>
      <c r="DIA293" s="29"/>
      <c r="DIB293" s="29"/>
      <c r="DIC293" s="29"/>
      <c r="DID293" s="29"/>
      <c r="DIE293" s="29"/>
      <c r="DIF293" s="29"/>
      <c r="DIG293" s="29"/>
      <c r="DIH293" s="29"/>
      <c r="DII293" s="29"/>
      <c r="DIJ293" s="29"/>
      <c r="DIK293" s="29"/>
      <c r="DIL293" s="29"/>
      <c r="DIM293" s="29"/>
      <c r="DIN293" s="29"/>
      <c r="DIO293" s="29"/>
      <c r="DIP293" s="29"/>
      <c r="DIQ293" s="29"/>
      <c r="DIR293" s="29"/>
      <c r="DIS293" s="29"/>
      <c r="DIT293" s="29"/>
      <c r="DIU293" s="29"/>
      <c r="DIV293" s="29"/>
      <c r="DIW293" s="29"/>
      <c r="DIX293" s="29"/>
      <c r="DIY293" s="29"/>
      <c r="DIZ293" s="29"/>
      <c r="DJA293" s="29"/>
      <c r="DJB293" s="29"/>
      <c r="DJC293" s="29"/>
      <c r="DJD293" s="29"/>
      <c r="DJE293" s="29"/>
      <c r="DJF293" s="29"/>
      <c r="DJG293" s="29"/>
      <c r="DJH293" s="29"/>
      <c r="DJI293" s="29"/>
      <c r="DJJ293" s="29"/>
      <c r="DJK293" s="29"/>
      <c r="DJL293" s="29"/>
      <c r="DJM293" s="29"/>
      <c r="DJN293" s="29"/>
      <c r="DJO293" s="29"/>
      <c r="DJP293" s="29"/>
      <c r="DJQ293" s="29"/>
      <c r="DJR293" s="29"/>
      <c r="DJS293" s="29"/>
      <c r="DJT293" s="29"/>
      <c r="DJU293" s="29"/>
      <c r="DJV293" s="29"/>
      <c r="DJW293" s="29"/>
      <c r="DJX293" s="29"/>
      <c r="DJY293" s="29"/>
      <c r="DJZ293" s="29"/>
      <c r="DKA293" s="29"/>
      <c r="DKB293" s="29"/>
      <c r="DKC293" s="29"/>
      <c r="DKD293" s="29"/>
      <c r="DKE293" s="29"/>
      <c r="DKF293" s="29"/>
      <c r="DKG293" s="29"/>
      <c r="DKH293" s="29"/>
      <c r="DKI293" s="29"/>
      <c r="DKJ293" s="29"/>
      <c r="DKK293" s="29"/>
      <c r="DKL293" s="29"/>
      <c r="DKM293" s="29"/>
      <c r="DKN293" s="29"/>
      <c r="DKO293" s="29"/>
      <c r="DKP293" s="29"/>
      <c r="DKQ293" s="29"/>
      <c r="DKR293" s="29"/>
      <c r="DKS293" s="29"/>
      <c r="DKT293" s="29"/>
      <c r="DKU293" s="29"/>
      <c r="DKV293" s="29"/>
      <c r="DKW293" s="29"/>
      <c r="DKX293" s="29"/>
      <c r="DKY293" s="29"/>
      <c r="DKZ293" s="29"/>
      <c r="DLA293" s="29"/>
      <c r="DLB293" s="29"/>
      <c r="DLC293" s="29"/>
      <c r="DLD293" s="29"/>
      <c r="DLE293" s="29"/>
      <c r="DLF293" s="29"/>
      <c r="DLG293" s="29"/>
      <c r="DLH293" s="29"/>
      <c r="DLI293" s="29"/>
      <c r="DLJ293" s="29"/>
      <c r="DLK293" s="29"/>
      <c r="DLL293" s="29"/>
      <c r="DLM293" s="29"/>
      <c r="DLN293" s="29"/>
      <c r="DLO293" s="29"/>
      <c r="DLP293" s="29"/>
      <c r="DLQ293" s="29"/>
      <c r="DLR293" s="29"/>
      <c r="DLS293" s="29"/>
      <c r="DLT293" s="29"/>
      <c r="DLU293" s="29"/>
      <c r="DLV293" s="29"/>
      <c r="DLW293" s="29"/>
      <c r="DLX293" s="29"/>
      <c r="DLY293" s="29"/>
      <c r="DLZ293" s="29"/>
      <c r="DMA293" s="29"/>
      <c r="DMB293" s="29"/>
      <c r="DMC293" s="29"/>
      <c r="DMD293" s="29"/>
      <c r="DME293" s="29"/>
      <c r="DMF293" s="29"/>
      <c r="DMG293" s="29"/>
      <c r="DMH293" s="29"/>
      <c r="DMI293" s="29"/>
      <c r="DMJ293" s="29"/>
      <c r="DMK293" s="29"/>
      <c r="DML293" s="29"/>
      <c r="DMM293" s="29"/>
      <c r="DMN293" s="29"/>
      <c r="DMO293" s="29"/>
      <c r="DMP293" s="29"/>
      <c r="DMQ293" s="29"/>
      <c r="DMR293" s="29"/>
      <c r="DMS293" s="29"/>
      <c r="DMT293" s="29"/>
      <c r="DMU293" s="29"/>
      <c r="DMV293" s="29"/>
      <c r="DMW293" s="29"/>
      <c r="DMX293" s="29"/>
      <c r="DMY293" s="29"/>
      <c r="DMZ293" s="29"/>
      <c r="DNA293" s="29"/>
      <c r="DNB293" s="29"/>
      <c r="DNC293" s="29"/>
      <c r="DND293" s="29"/>
      <c r="DNE293" s="29"/>
      <c r="DNF293" s="29"/>
      <c r="DNG293" s="29"/>
      <c r="DNH293" s="29"/>
      <c r="DNI293" s="29"/>
      <c r="DNJ293" s="29"/>
      <c r="DNK293" s="29"/>
      <c r="DNL293" s="29"/>
      <c r="DNM293" s="29"/>
      <c r="DNN293" s="29"/>
      <c r="DNO293" s="29"/>
      <c r="DNP293" s="29"/>
      <c r="DNQ293" s="29"/>
      <c r="DNR293" s="29"/>
      <c r="DNS293" s="29"/>
      <c r="DNT293" s="29"/>
      <c r="DNU293" s="29"/>
      <c r="DNV293" s="29"/>
      <c r="DNW293" s="29"/>
      <c r="DNX293" s="29"/>
      <c r="DNY293" s="29"/>
      <c r="DNZ293" s="29"/>
      <c r="DOA293" s="29"/>
      <c r="DOB293" s="29"/>
      <c r="DOC293" s="29"/>
      <c r="DOD293" s="29"/>
      <c r="DOE293" s="29"/>
      <c r="DOF293" s="29"/>
      <c r="DOG293" s="29"/>
      <c r="DOH293" s="29"/>
      <c r="DOI293" s="29"/>
      <c r="DOJ293" s="29"/>
      <c r="DOK293" s="29"/>
      <c r="DOL293" s="29"/>
      <c r="DOM293" s="29"/>
      <c r="DON293" s="29"/>
      <c r="DOO293" s="29"/>
      <c r="DOP293" s="29"/>
      <c r="DOQ293" s="29"/>
      <c r="DOR293" s="29"/>
      <c r="DOS293" s="29"/>
      <c r="DOT293" s="29"/>
      <c r="DOU293" s="29"/>
      <c r="DOV293" s="29"/>
      <c r="DOW293" s="29"/>
      <c r="DOX293" s="29"/>
      <c r="DOY293" s="29"/>
      <c r="DOZ293" s="29"/>
      <c r="DPA293" s="29"/>
      <c r="DPB293" s="29"/>
      <c r="DPC293" s="29"/>
      <c r="DPD293" s="29"/>
      <c r="DPE293" s="29"/>
      <c r="DPF293" s="29"/>
      <c r="DPG293" s="29"/>
      <c r="DPH293" s="29"/>
      <c r="DPI293" s="29"/>
      <c r="DPJ293" s="29"/>
      <c r="DPK293" s="29"/>
      <c r="DPL293" s="29"/>
      <c r="DPM293" s="29"/>
      <c r="DPN293" s="29"/>
      <c r="DPO293" s="29"/>
      <c r="DPP293" s="29"/>
      <c r="DPQ293" s="29"/>
      <c r="DPR293" s="29"/>
      <c r="DPS293" s="29"/>
      <c r="DPT293" s="29"/>
      <c r="DPU293" s="29"/>
      <c r="DPV293" s="29"/>
      <c r="DPW293" s="29"/>
      <c r="DPX293" s="29"/>
      <c r="DPY293" s="29"/>
      <c r="DPZ293" s="29"/>
      <c r="DQA293" s="29"/>
      <c r="DQB293" s="29"/>
      <c r="DQC293" s="29"/>
      <c r="DQD293" s="29"/>
      <c r="DQE293" s="29"/>
      <c r="DQF293" s="29"/>
      <c r="DQG293" s="29"/>
      <c r="DQH293" s="29"/>
      <c r="DQI293" s="29"/>
      <c r="DQJ293" s="29"/>
      <c r="DQK293" s="29"/>
      <c r="DQL293" s="29"/>
      <c r="DQM293" s="29"/>
      <c r="DQN293" s="29"/>
      <c r="DQO293" s="29"/>
      <c r="DQP293" s="29"/>
      <c r="DQQ293" s="29"/>
      <c r="DQR293" s="29"/>
      <c r="DQS293" s="29"/>
      <c r="DQT293" s="29"/>
      <c r="DQU293" s="29"/>
      <c r="DQV293" s="29"/>
      <c r="DQW293" s="29"/>
      <c r="DQX293" s="29"/>
      <c r="DQY293" s="29"/>
      <c r="DQZ293" s="29"/>
      <c r="DRA293" s="29"/>
      <c r="DRB293" s="29"/>
      <c r="DRC293" s="29"/>
      <c r="DRD293" s="29"/>
      <c r="DRE293" s="29"/>
      <c r="DRF293" s="29"/>
      <c r="DRG293" s="29"/>
      <c r="DRH293" s="29"/>
      <c r="DRI293" s="29"/>
      <c r="DRJ293" s="29"/>
      <c r="DRK293" s="29"/>
      <c r="DRL293" s="29"/>
      <c r="DRM293" s="29"/>
      <c r="DRN293" s="29"/>
      <c r="DRO293" s="29"/>
      <c r="DRP293" s="29"/>
      <c r="DRQ293" s="29"/>
      <c r="DRR293" s="29"/>
      <c r="DRS293" s="29"/>
      <c r="DRT293" s="29"/>
      <c r="DRU293" s="29"/>
      <c r="DRV293" s="29"/>
      <c r="DRW293" s="29"/>
      <c r="DRX293" s="29"/>
      <c r="DRY293" s="29"/>
      <c r="DRZ293" s="29"/>
      <c r="DSA293" s="29"/>
      <c r="DSB293" s="29"/>
      <c r="DSC293" s="29"/>
      <c r="DSD293" s="29"/>
      <c r="DSE293" s="29"/>
      <c r="DSF293" s="29"/>
      <c r="DSG293" s="29"/>
      <c r="DSH293" s="29"/>
      <c r="DSI293" s="29"/>
      <c r="DSJ293" s="29"/>
      <c r="DSK293" s="29"/>
      <c r="DSL293" s="29"/>
      <c r="DSM293" s="29"/>
      <c r="DSN293" s="29"/>
      <c r="DSO293" s="29"/>
      <c r="DSP293" s="29"/>
      <c r="DSQ293" s="29"/>
      <c r="DSR293" s="29"/>
      <c r="DSS293" s="29"/>
      <c r="DST293" s="29"/>
      <c r="DSU293" s="29"/>
      <c r="DSV293" s="29"/>
      <c r="DSW293" s="29"/>
      <c r="DSX293" s="29"/>
      <c r="DSY293" s="29"/>
      <c r="DSZ293" s="29"/>
      <c r="DTA293" s="29"/>
      <c r="DTB293" s="29"/>
      <c r="DTC293" s="29"/>
      <c r="DTD293" s="29"/>
      <c r="DTE293" s="29"/>
      <c r="DTF293" s="29"/>
      <c r="DTG293" s="29"/>
      <c r="DTH293" s="29"/>
      <c r="DTI293" s="29"/>
      <c r="DTJ293" s="29"/>
      <c r="DTK293" s="29"/>
      <c r="DTL293" s="29"/>
      <c r="DTM293" s="29"/>
      <c r="DTN293" s="29"/>
      <c r="DTO293" s="29"/>
      <c r="DTP293" s="29"/>
      <c r="DTQ293" s="29"/>
      <c r="DTR293" s="29"/>
      <c r="DTS293" s="29"/>
      <c r="DTT293" s="29"/>
      <c r="DTU293" s="29"/>
      <c r="DTV293" s="29"/>
      <c r="DTW293" s="29"/>
      <c r="DTX293" s="29"/>
      <c r="DTY293" s="29"/>
      <c r="DTZ293" s="29"/>
      <c r="DUA293" s="29"/>
      <c r="DUB293" s="29"/>
      <c r="DUC293" s="29"/>
      <c r="DUD293" s="29"/>
      <c r="DUE293" s="29"/>
      <c r="DUF293" s="29"/>
      <c r="DUG293" s="29"/>
      <c r="DUH293" s="29"/>
      <c r="DUI293" s="29"/>
      <c r="DUJ293" s="29"/>
      <c r="DUK293" s="29"/>
      <c r="DUL293" s="29"/>
      <c r="DUM293" s="29"/>
      <c r="DUN293" s="29"/>
      <c r="DUO293" s="29"/>
      <c r="DUP293" s="29"/>
      <c r="DUQ293" s="29"/>
      <c r="DUR293" s="29"/>
      <c r="DUS293" s="29"/>
      <c r="DUT293" s="29"/>
      <c r="DUU293" s="29"/>
      <c r="DUV293" s="29"/>
      <c r="DUW293" s="29"/>
      <c r="DUX293" s="29"/>
      <c r="DUY293" s="29"/>
      <c r="DUZ293" s="29"/>
      <c r="DVA293" s="29"/>
      <c r="DVB293" s="29"/>
      <c r="DVC293" s="29"/>
      <c r="DVD293" s="29"/>
      <c r="DVE293" s="29"/>
      <c r="DVF293" s="29"/>
      <c r="DVG293" s="29"/>
      <c r="DVH293" s="29"/>
      <c r="DVI293" s="29"/>
      <c r="DVJ293" s="29"/>
      <c r="DVK293" s="29"/>
      <c r="DVL293" s="29"/>
      <c r="DVM293" s="29"/>
      <c r="DVN293" s="29"/>
      <c r="DVO293" s="29"/>
      <c r="DVP293" s="29"/>
      <c r="DVQ293" s="29"/>
      <c r="DVR293" s="29"/>
      <c r="DVS293" s="29"/>
      <c r="DVT293" s="29"/>
      <c r="DVU293" s="29"/>
      <c r="DVV293" s="29"/>
      <c r="DVW293" s="29"/>
      <c r="DVX293" s="29"/>
      <c r="DVY293" s="29"/>
      <c r="DVZ293" s="29"/>
      <c r="DWA293" s="29"/>
      <c r="DWB293" s="29"/>
      <c r="DWC293" s="29"/>
      <c r="DWD293" s="29"/>
      <c r="DWE293" s="29"/>
      <c r="DWF293" s="29"/>
      <c r="DWG293" s="29"/>
      <c r="DWH293" s="29"/>
      <c r="DWI293" s="29"/>
      <c r="DWJ293" s="29"/>
      <c r="DWK293" s="29"/>
      <c r="DWL293" s="29"/>
      <c r="DWM293" s="29"/>
      <c r="DWN293" s="29"/>
      <c r="DWO293" s="29"/>
      <c r="DWP293" s="29"/>
      <c r="DWQ293" s="29"/>
      <c r="DWR293" s="29"/>
      <c r="DWS293" s="29"/>
      <c r="DWT293" s="29"/>
      <c r="DWU293" s="29"/>
      <c r="DWV293" s="29"/>
      <c r="DWW293" s="29"/>
      <c r="DWX293" s="29"/>
      <c r="DWY293" s="29"/>
      <c r="DWZ293" s="29"/>
      <c r="DXA293" s="29"/>
      <c r="DXB293" s="29"/>
      <c r="DXC293" s="29"/>
      <c r="DXD293" s="29"/>
      <c r="DXE293" s="29"/>
      <c r="DXF293" s="29"/>
      <c r="DXG293" s="29"/>
      <c r="DXH293" s="29"/>
      <c r="DXI293" s="29"/>
      <c r="DXJ293" s="29"/>
      <c r="DXK293" s="29"/>
      <c r="DXL293" s="29"/>
      <c r="DXM293" s="29"/>
      <c r="DXN293" s="29"/>
      <c r="DXO293" s="29"/>
      <c r="DXP293" s="29"/>
      <c r="DXQ293" s="29"/>
      <c r="DXR293" s="29"/>
      <c r="DXS293" s="29"/>
      <c r="DXT293" s="29"/>
      <c r="DXU293" s="29"/>
      <c r="DXV293" s="29"/>
      <c r="DXW293" s="29"/>
      <c r="DXX293" s="29"/>
      <c r="DXY293" s="29"/>
      <c r="DXZ293" s="29"/>
      <c r="DYA293" s="29"/>
      <c r="DYB293" s="29"/>
      <c r="DYC293" s="29"/>
      <c r="DYD293" s="29"/>
      <c r="DYE293" s="29"/>
      <c r="DYF293" s="29"/>
      <c r="DYG293" s="29"/>
      <c r="DYH293" s="29"/>
      <c r="DYI293" s="29"/>
      <c r="DYJ293" s="29"/>
      <c r="DYK293" s="29"/>
      <c r="DYL293" s="29"/>
      <c r="DYM293" s="29"/>
      <c r="DYN293" s="29"/>
      <c r="DYO293" s="29"/>
      <c r="DYP293" s="29"/>
      <c r="DYQ293" s="29"/>
      <c r="DYR293" s="29"/>
      <c r="DYS293" s="29"/>
      <c r="DYT293" s="29"/>
      <c r="DYU293" s="29"/>
      <c r="DYV293" s="29"/>
      <c r="DYW293" s="29"/>
      <c r="DYX293" s="29"/>
      <c r="DYY293" s="29"/>
      <c r="DYZ293" s="29"/>
      <c r="DZA293" s="29"/>
      <c r="DZB293" s="29"/>
      <c r="DZC293" s="29"/>
      <c r="DZD293" s="29"/>
      <c r="DZE293" s="29"/>
      <c r="DZF293" s="29"/>
      <c r="DZG293" s="29"/>
      <c r="DZH293" s="29"/>
      <c r="DZI293" s="29"/>
      <c r="DZJ293" s="29"/>
      <c r="DZK293" s="29"/>
      <c r="DZL293" s="29"/>
      <c r="DZM293" s="29"/>
      <c r="DZN293" s="29"/>
      <c r="DZO293" s="29"/>
      <c r="DZP293" s="29"/>
      <c r="DZQ293" s="29"/>
      <c r="DZR293" s="29"/>
      <c r="DZS293" s="29"/>
      <c r="DZT293" s="29"/>
      <c r="DZU293" s="29"/>
      <c r="DZV293" s="29"/>
      <c r="DZW293" s="29"/>
      <c r="DZX293" s="29"/>
      <c r="DZY293" s="29"/>
      <c r="DZZ293" s="29"/>
      <c r="EAA293" s="29"/>
      <c r="EAB293" s="29"/>
      <c r="EAC293" s="29"/>
      <c r="EAD293" s="29"/>
      <c r="EAE293" s="29"/>
      <c r="EAF293" s="29"/>
      <c r="EAG293" s="29"/>
      <c r="EAH293" s="29"/>
      <c r="EAI293" s="29"/>
      <c r="EAJ293" s="29"/>
      <c r="EAK293" s="29"/>
      <c r="EAL293" s="29"/>
      <c r="EAM293" s="29"/>
      <c r="EAN293" s="29"/>
      <c r="EAO293" s="29"/>
      <c r="EAP293" s="29"/>
      <c r="EAQ293" s="29"/>
      <c r="EAR293" s="29"/>
      <c r="EAS293" s="29"/>
      <c r="EAT293" s="29"/>
      <c r="EAU293" s="29"/>
      <c r="EAV293" s="29"/>
      <c r="EAW293" s="29"/>
      <c r="EAX293" s="29"/>
      <c r="EAY293" s="29"/>
      <c r="EAZ293" s="29"/>
      <c r="EBA293" s="29"/>
      <c r="EBB293" s="29"/>
      <c r="EBC293" s="29"/>
      <c r="EBD293" s="29"/>
      <c r="EBE293" s="29"/>
      <c r="EBF293" s="29"/>
      <c r="EBG293" s="29"/>
      <c r="EBH293" s="29"/>
      <c r="EBI293" s="29"/>
      <c r="EBJ293" s="29"/>
      <c r="EBK293" s="29"/>
      <c r="EBL293" s="29"/>
      <c r="EBM293" s="29"/>
      <c r="EBN293" s="29"/>
      <c r="EBO293" s="29"/>
      <c r="EBP293" s="29"/>
      <c r="EBQ293" s="29"/>
      <c r="EBR293" s="29"/>
      <c r="EBS293" s="29"/>
      <c r="EBT293" s="29"/>
      <c r="EBU293" s="29"/>
      <c r="EBV293" s="29"/>
      <c r="EBW293" s="29"/>
      <c r="EBX293" s="29"/>
      <c r="EBY293" s="29"/>
      <c r="EBZ293" s="29"/>
      <c r="ECA293" s="29"/>
      <c r="ECB293" s="29"/>
      <c r="ECC293" s="29"/>
      <c r="ECD293" s="29"/>
      <c r="ECE293" s="29"/>
      <c r="ECF293" s="29"/>
      <c r="ECG293" s="29"/>
      <c r="ECH293" s="29"/>
      <c r="ECI293" s="29"/>
      <c r="ECJ293" s="29"/>
      <c r="ECK293" s="29"/>
      <c r="ECL293" s="29"/>
      <c r="ECM293" s="29"/>
      <c r="ECN293" s="29"/>
      <c r="ECO293" s="29"/>
      <c r="ECP293" s="29"/>
      <c r="ECQ293" s="29"/>
      <c r="ECR293" s="29"/>
      <c r="ECS293" s="29"/>
      <c r="ECT293" s="29"/>
      <c r="ECU293" s="29"/>
      <c r="ECV293" s="29"/>
      <c r="ECW293" s="29"/>
      <c r="ECX293" s="29"/>
      <c r="ECY293" s="29"/>
      <c r="ECZ293" s="29"/>
      <c r="EDA293" s="29"/>
      <c r="EDB293" s="29"/>
      <c r="EDC293" s="29"/>
      <c r="EDD293" s="29"/>
      <c r="EDE293" s="29"/>
      <c r="EDF293" s="29"/>
      <c r="EDG293" s="29"/>
      <c r="EDH293" s="29"/>
      <c r="EDI293" s="29"/>
      <c r="EDJ293" s="29"/>
      <c r="EDK293" s="29"/>
      <c r="EDL293" s="29"/>
      <c r="EDM293" s="29"/>
      <c r="EDN293" s="29"/>
      <c r="EDO293" s="29"/>
      <c r="EDP293" s="29"/>
      <c r="EDQ293" s="29"/>
      <c r="EDR293" s="29"/>
      <c r="EDS293" s="29"/>
      <c r="EDT293" s="29"/>
      <c r="EDU293" s="29"/>
      <c r="EDV293" s="29"/>
      <c r="EDW293" s="29"/>
      <c r="EDX293" s="29"/>
      <c r="EDY293" s="29"/>
      <c r="EDZ293" s="29"/>
      <c r="EEA293" s="29"/>
      <c r="EEB293" s="29"/>
      <c r="EEC293" s="29"/>
      <c r="EED293" s="29"/>
      <c r="EEE293" s="29"/>
      <c r="EEF293" s="29"/>
      <c r="EEG293" s="29"/>
      <c r="EEH293" s="29"/>
      <c r="EEI293" s="29"/>
      <c r="EEJ293" s="29"/>
      <c r="EEK293" s="29"/>
      <c r="EEL293" s="29"/>
      <c r="EEM293" s="29"/>
      <c r="EEN293" s="29"/>
      <c r="EEO293" s="29"/>
      <c r="EEP293" s="29"/>
      <c r="EEQ293" s="29"/>
      <c r="EER293" s="29"/>
      <c r="EES293" s="29"/>
      <c r="EET293" s="29"/>
      <c r="EEU293" s="29"/>
      <c r="EEV293" s="29"/>
      <c r="EEW293" s="29"/>
      <c r="EEX293" s="29"/>
      <c r="EEY293" s="29"/>
      <c r="EEZ293" s="29"/>
      <c r="EFA293" s="29"/>
      <c r="EFB293" s="29"/>
      <c r="EFC293" s="29"/>
      <c r="EFD293" s="29"/>
      <c r="EFE293" s="29"/>
      <c r="EFF293" s="29"/>
      <c r="EFG293" s="29"/>
      <c r="EFH293" s="29"/>
      <c r="EFI293" s="29"/>
      <c r="EFJ293" s="29"/>
      <c r="EFK293" s="29"/>
      <c r="EFL293" s="29"/>
      <c r="EFM293" s="29"/>
      <c r="EFN293" s="29"/>
      <c r="EFO293" s="29"/>
      <c r="EFP293" s="29"/>
      <c r="EFQ293" s="29"/>
      <c r="EFR293" s="29"/>
      <c r="EFS293" s="29"/>
      <c r="EFT293" s="29"/>
      <c r="EFU293" s="29"/>
      <c r="EFV293" s="29"/>
      <c r="EFW293" s="29"/>
      <c r="EFX293" s="29"/>
      <c r="EFY293" s="29"/>
      <c r="EFZ293" s="29"/>
      <c r="EGA293" s="29"/>
      <c r="EGB293" s="29"/>
      <c r="EGC293" s="29"/>
      <c r="EGD293" s="29"/>
      <c r="EGE293" s="29"/>
      <c r="EGF293" s="29"/>
      <c r="EGG293" s="29"/>
      <c r="EGH293" s="29"/>
      <c r="EGI293" s="29"/>
      <c r="EGJ293" s="29"/>
      <c r="EGK293" s="29"/>
      <c r="EGL293" s="29"/>
      <c r="EGM293" s="29"/>
      <c r="EGN293" s="29"/>
      <c r="EGO293" s="29"/>
      <c r="EGP293" s="29"/>
      <c r="EGQ293" s="29"/>
      <c r="EGR293" s="29"/>
      <c r="EGS293" s="29"/>
      <c r="EGT293" s="29"/>
      <c r="EGU293" s="29"/>
      <c r="EGV293" s="29"/>
      <c r="EGW293" s="29"/>
      <c r="EGX293" s="29"/>
      <c r="EGY293" s="29"/>
      <c r="EGZ293" s="29"/>
      <c r="EHA293" s="29"/>
      <c r="EHB293" s="29"/>
      <c r="EHC293" s="29"/>
      <c r="EHD293" s="29"/>
      <c r="EHE293" s="29"/>
      <c r="EHF293" s="29"/>
      <c r="EHG293" s="29"/>
      <c r="EHH293" s="29"/>
      <c r="EHI293" s="29"/>
      <c r="EHJ293" s="29"/>
      <c r="EHK293" s="29"/>
      <c r="EHL293" s="29"/>
      <c r="EHM293" s="29"/>
      <c r="EHN293" s="29"/>
      <c r="EHO293" s="29"/>
      <c r="EHP293" s="29"/>
      <c r="EHQ293" s="29"/>
      <c r="EHR293" s="29"/>
      <c r="EHS293" s="29"/>
      <c r="EHT293" s="29"/>
      <c r="EHU293" s="29"/>
      <c r="EHV293" s="29"/>
      <c r="EHW293" s="29"/>
      <c r="EHX293" s="29"/>
      <c r="EHY293" s="29"/>
      <c r="EHZ293" s="29"/>
      <c r="EIA293" s="29"/>
      <c r="EIB293" s="29"/>
      <c r="EIC293" s="29"/>
      <c r="EID293" s="29"/>
      <c r="EIE293" s="29"/>
      <c r="EIF293" s="29"/>
      <c r="EIG293" s="29"/>
      <c r="EIH293" s="29"/>
      <c r="EII293" s="29"/>
      <c r="EIJ293" s="29"/>
      <c r="EIK293" s="29"/>
      <c r="EIL293" s="29"/>
      <c r="EIM293" s="29"/>
      <c r="EIN293" s="29"/>
      <c r="EIO293" s="29"/>
      <c r="EIP293" s="29"/>
      <c r="EIQ293" s="29"/>
      <c r="EIR293" s="29"/>
      <c r="EIS293" s="29"/>
      <c r="EIT293" s="29"/>
      <c r="EIU293" s="29"/>
      <c r="EIV293" s="29"/>
      <c r="EIW293" s="29"/>
      <c r="EIX293" s="29"/>
      <c r="EIY293" s="29"/>
      <c r="EIZ293" s="29"/>
      <c r="EJA293" s="29"/>
      <c r="EJB293" s="29"/>
      <c r="EJC293" s="29"/>
      <c r="EJD293" s="29"/>
      <c r="EJE293" s="29"/>
      <c r="EJF293" s="29"/>
      <c r="EJG293" s="29"/>
      <c r="EJH293" s="29"/>
      <c r="EJI293" s="29"/>
      <c r="EJJ293" s="29"/>
      <c r="EJK293" s="29"/>
      <c r="EJL293" s="29"/>
      <c r="EJM293" s="29"/>
      <c r="EJN293" s="29"/>
      <c r="EJO293" s="29"/>
      <c r="EJP293" s="29"/>
      <c r="EJQ293" s="29"/>
      <c r="EJR293" s="29"/>
      <c r="EJS293" s="29"/>
      <c r="EJT293" s="29"/>
      <c r="EJU293" s="29"/>
      <c r="EJV293" s="29"/>
      <c r="EJW293" s="29"/>
      <c r="EJX293" s="29"/>
      <c r="EJY293" s="29"/>
      <c r="EJZ293" s="29"/>
      <c r="EKA293" s="29"/>
      <c r="EKB293" s="29"/>
      <c r="EKC293" s="29"/>
      <c r="EKD293" s="29"/>
      <c r="EKE293" s="29"/>
      <c r="EKF293" s="29"/>
      <c r="EKG293" s="29"/>
      <c r="EKH293" s="29"/>
      <c r="EKI293" s="29"/>
      <c r="EKJ293" s="29"/>
      <c r="EKK293" s="29"/>
      <c r="EKL293" s="29"/>
      <c r="EKM293" s="29"/>
      <c r="EKN293" s="29"/>
      <c r="EKO293" s="29"/>
      <c r="EKP293" s="29"/>
      <c r="EKQ293" s="29"/>
      <c r="EKR293" s="29"/>
      <c r="EKS293" s="29"/>
      <c r="EKT293" s="29"/>
      <c r="EKU293" s="29"/>
      <c r="EKV293" s="29"/>
      <c r="EKW293" s="29"/>
      <c r="EKX293" s="29"/>
      <c r="EKY293" s="29"/>
      <c r="EKZ293" s="29"/>
      <c r="ELA293" s="29"/>
      <c r="ELB293" s="29"/>
      <c r="ELC293" s="29"/>
      <c r="ELD293" s="29"/>
      <c r="ELE293" s="29"/>
      <c r="ELF293" s="29"/>
      <c r="ELG293" s="29"/>
      <c r="ELH293" s="29"/>
      <c r="ELI293" s="29"/>
      <c r="ELJ293" s="29"/>
      <c r="ELK293" s="29"/>
      <c r="ELL293" s="29"/>
      <c r="ELM293" s="29"/>
      <c r="ELN293" s="29"/>
      <c r="ELO293" s="29"/>
      <c r="ELP293" s="29"/>
      <c r="ELQ293" s="29"/>
      <c r="ELR293" s="29"/>
      <c r="ELS293" s="29"/>
      <c r="ELT293" s="29"/>
      <c r="ELU293" s="29"/>
      <c r="ELV293" s="29"/>
      <c r="ELW293" s="29"/>
      <c r="ELX293" s="29"/>
      <c r="ELY293" s="29"/>
      <c r="ELZ293" s="29"/>
      <c r="EMA293" s="29"/>
      <c r="EMB293" s="29"/>
      <c r="EMC293" s="29"/>
      <c r="EMD293" s="29"/>
      <c r="EME293" s="29"/>
      <c r="EMF293" s="29"/>
      <c r="EMG293" s="29"/>
      <c r="EMH293" s="29"/>
      <c r="EMI293" s="29"/>
      <c r="EMJ293" s="29"/>
      <c r="EMK293" s="29"/>
      <c r="EML293" s="29"/>
      <c r="EMM293" s="29"/>
      <c r="EMN293" s="29"/>
      <c r="EMO293" s="29"/>
      <c r="EMP293" s="29"/>
      <c r="EMQ293" s="29"/>
      <c r="EMR293" s="29"/>
      <c r="EMS293" s="29"/>
      <c r="EMT293" s="29"/>
      <c r="EMU293" s="29"/>
      <c r="EMV293" s="29"/>
      <c r="EMW293" s="29"/>
      <c r="EMX293" s="29"/>
      <c r="EMY293" s="29"/>
      <c r="EMZ293" s="29"/>
      <c r="ENA293" s="29"/>
      <c r="ENB293" s="29"/>
      <c r="ENC293" s="29"/>
      <c r="END293" s="29"/>
      <c r="ENE293" s="29"/>
      <c r="ENF293" s="29"/>
      <c r="ENG293" s="29"/>
      <c r="ENH293" s="29"/>
      <c r="ENI293" s="29"/>
      <c r="ENJ293" s="29"/>
      <c r="ENK293" s="29"/>
      <c r="ENL293" s="29"/>
      <c r="ENM293" s="29"/>
      <c r="ENN293" s="29"/>
      <c r="ENO293" s="29"/>
      <c r="ENP293" s="29"/>
      <c r="ENQ293" s="29"/>
      <c r="ENR293" s="29"/>
      <c r="ENS293" s="29"/>
      <c r="ENT293" s="29"/>
      <c r="ENU293" s="29"/>
      <c r="ENV293" s="29"/>
      <c r="ENW293" s="29"/>
      <c r="ENX293" s="29"/>
      <c r="ENY293" s="29"/>
      <c r="ENZ293" s="29"/>
      <c r="EOA293" s="29"/>
      <c r="EOB293" s="29"/>
      <c r="EOC293" s="29"/>
      <c r="EOD293" s="29"/>
      <c r="EOE293" s="29"/>
      <c r="EOF293" s="29"/>
      <c r="EOG293" s="29"/>
      <c r="EOH293" s="29"/>
      <c r="EOI293" s="29"/>
      <c r="EOJ293" s="29"/>
      <c r="EOK293" s="29"/>
      <c r="EOL293" s="29"/>
      <c r="EOM293" s="29"/>
      <c r="EON293" s="29"/>
      <c r="EOO293" s="29"/>
      <c r="EOP293" s="29"/>
      <c r="EOQ293" s="29"/>
      <c r="EOR293" s="29"/>
      <c r="EOS293" s="29"/>
      <c r="EOT293" s="29"/>
      <c r="EOU293" s="29"/>
      <c r="EOV293" s="29"/>
      <c r="EOW293" s="29"/>
      <c r="EOX293" s="29"/>
      <c r="EOY293" s="29"/>
      <c r="EOZ293" s="29"/>
      <c r="EPA293" s="29"/>
      <c r="EPB293" s="29"/>
      <c r="EPC293" s="29"/>
      <c r="EPD293" s="29"/>
      <c r="EPE293" s="29"/>
      <c r="EPF293" s="29"/>
      <c r="EPG293" s="29"/>
      <c r="EPH293" s="29"/>
      <c r="EPI293" s="29"/>
      <c r="EPJ293" s="29"/>
      <c r="EPK293" s="29"/>
      <c r="EPL293" s="29"/>
      <c r="EPM293" s="29"/>
      <c r="EPN293" s="29"/>
      <c r="EPO293" s="29"/>
      <c r="EPP293" s="29"/>
      <c r="EPQ293" s="29"/>
      <c r="EPR293" s="29"/>
      <c r="EPS293" s="29"/>
      <c r="EPT293" s="29"/>
      <c r="EPU293" s="29"/>
      <c r="EPV293" s="29"/>
      <c r="EPW293" s="29"/>
      <c r="EPX293" s="29"/>
      <c r="EPY293" s="29"/>
      <c r="EPZ293" s="29"/>
      <c r="EQA293" s="29"/>
      <c r="EQB293" s="29"/>
      <c r="EQC293" s="29"/>
      <c r="EQD293" s="29"/>
      <c r="EQE293" s="29"/>
      <c r="EQF293" s="29"/>
      <c r="EQG293" s="29"/>
      <c r="EQH293" s="29"/>
      <c r="EQI293" s="29"/>
      <c r="EQJ293" s="29"/>
      <c r="EQK293" s="29"/>
      <c r="EQL293" s="29"/>
      <c r="EQM293" s="29"/>
      <c r="EQN293" s="29"/>
      <c r="EQO293" s="29"/>
      <c r="EQP293" s="29"/>
      <c r="EQQ293" s="29"/>
      <c r="EQR293" s="29"/>
      <c r="EQS293" s="29"/>
      <c r="EQT293" s="29"/>
      <c r="EQU293" s="29"/>
      <c r="EQV293" s="29"/>
      <c r="EQW293" s="29"/>
      <c r="EQX293" s="29"/>
      <c r="EQY293" s="29"/>
      <c r="EQZ293" s="29"/>
      <c r="ERA293" s="29"/>
      <c r="ERB293" s="29"/>
      <c r="ERC293" s="29"/>
      <c r="ERD293" s="29"/>
      <c r="ERE293" s="29"/>
      <c r="ERF293" s="29"/>
      <c r="ERG293" s="29"/>
      <c r="ERH293" s="29"/>
      <c r="ERI293" s="29"/>
      <c r="ERJ293" s="29"/>
      <c r="ERK293" s="29"/>
      <c r="ERL293" s="29"/>
      <c r="ERM293" s="29"/>
      <c r="ERN293" s="29"/>
      <c r="ERO293" s="29"/>
      <c r="ERP293" s="29"/>
      <c r="ERQ293" s="29"/>
      <c r="ERR293" s="29"/>
      <c r="ERS293" s="29"/>
      <c r="ERT293" s="29"/>
      <c r="ERU293" s="29"/>
      <c r="ERV293" s="29"/>
      <c r="ERW293" s="29"/>
      <c r="ERX293" s="29"/>
      <c r="ERY293" s="29"/>
      <c r="ERZ293" s="29"/>
      <c r="ESA293" s="29"/>
      <c r="ESB293" s="29"/>
      <c r="ESC293" s="29"/>
      <c r="ESD293" s="29"/>
      <c r="ESE293" s="29"/>
      <c r="ESF293" s="29"/>
      <c r="ESG293" s="29"/>
      <c r="ESH293" s="29"/>
      <c r="ESI293" s="29"/>
      <c r="ESJ293" s="29"/>
      <c r="ESK293" s="29"/>
      <c r="ESL293" s="29"/>
      <c r="ESM293" s="29"/>
      <c r="ESN293" s="29"/>
      <c r="ESO293" s="29"/>
      <c r="ESP293" s="29"/>
      <c r="ESQ293" s="29"/>
      <c r="ESR293" s="29"/>
      <c r="ESS293" s="29"/>
      <c r="EST293" s="29"/>
      <c r="ESU293" s="29"/>
      <c r="ESV293" s="29"/>
      <c r="ESW293" s="29"/>
      <c r="ESX293" s="29"/>
      <c r="ESY293" s="29"/>
      <c r="ESZ293" s="29"/>
      <c r="ETA293" s="29"/>
      <c r="ETB293" s="29"/>
      <c r="ETC293" s="29"/>
      <c r="ETD293" s="29"/>
      <c r="ETE293" s="29"/>
      <c r="ETF293" s="29"/>
      <c r="ETG293" s="29"/>
      <c r="ETH293" s="29"/>
      <c r="ETI293" s="29"/>
      <c r="ETJ293" s="29"/>
      <c r="ETK293" s="29"/>
      <c r="ETL293" s="29"/>
      <c r="ETM293" s="29"/>
      <c r="ETN293" s="29"/>
      <c r="ETO293" s="29"/>
      <c r="ETP293" s="29"/>
      <c r="ETQ293" s="29"/>
      <c r="ETR293" s="29"/>
      <c r="ETS293" s="29"/>
      <c r="ETT293" s="29"/>
      <c r="ETU293" s="29"/>
      <c r="ETV293" s="29"/>
      <c r="ETW293" s="29"/>
      <c r="ETX293" s="29"/>
      <c r="ETY293" s="29"/>
      <c r="ETZ293" s="29"/>
      <c r="EUA293" s="29"/>
      <c r="EUB293" s="29"/>
      <c r="EUC293" s="29"/>
      <c r="EUD293" s="29"/>
      <c r="EUE293" s="29"/>
      <c r="EUF293" s="29"/>
      <c r="EUG293" s="29"/>
      <c r="EUH293" s="29"/>
      <c r="EUI293" s="29"/>
      <c r="EUJ293" s="29"/>
      <c r="EUK293" s="29"/>
      <c r="EUL293" s="29"/>
      <c r="EUM293" s="29"/>
      <c r="EUN293" s="29"/>
      <c r="EUO293" s="29"/>
      <c r="EUP293" s="29"/>
      <c r="EUQ293" s="29"/>
      <c r="EUR293" s="29"/>
      <c r="EUS293" s="29"/>
      <c r="EUT293" s="29"/>
      <c r="EUU293" s="29"/>
      <c r="EUV293" s="29"/>
      <c r="EUW293" s="29"/>
      <c r="EUX293" s="29"/>
      <c r="EUY293" s="29"/>
      <c r="EUZ293" s="29"/>
      <c r="EVA293" s="29"/>
      <c r="EVB293" s="29"/>
      <c r="EVC293" s="29"/>
      <c r="EVD293" s="29"/>
      <c r="EVE293" s="29"/>
      <c r="EVF293" s="29"/>
      <c r="EVG293" s="29"/>
      <c r="EVH293" s="29"/>
      <c r="EVI293" s="29"/>
      <c r="EVJ293" s="29"/>
      <c r="EVK293" s="29"/>
      <c r="EVL293" s="29"/>
      <c r="EVM293" s="29"/>
      <c r="EVN293" s="29"/>
      <c r="EVO293" s="29"/>
      <c r="EVP293" s="29"/>
      <c r="EVQ293" s="29"/>
      <c r="EVR293" s="29"/>
      <c r="EVS293" s="29"/>
      <c r="EVT293" s="29"/>
      <c r="EVU293" s="29"/>
      <c r="EVV293" s="29"/>
      <c r="EVW293" s="29"/>
      <c r="EVX293" s="29"/>
      <c r="EVY293" s="29"/>
      <c r="EVZ293" s="29"/>
      <c r="EWA293" s="29"/>
      <c r="EWB293" s="29"/>
      <c r="EWC293" s="29"/>
      <c r="EWD293" s="29"/>
      <c r="EWE293" s="29"/>
      <c r="EWF293" s="29"/>
      <c r="EWG293" s="29"/>
      <c r="EWH293" s="29"/>
      <c r="EWI293" s="29"/>
      <c r="EWJ293" s="29"/>
      <c r="EWK293" s="29"/>
      <c r="EWL293" s="29"/>
      <c r="EWM293" s="29"/>
      <c r="EWN293" s="29"/>
      <c r="EWO293" s="29"/>
      <c r="EWP293" s="29"/>
      <c r="EWQ293" s="29"/>
      <c r="EWR293" s="29"/>
      <c r="EWS293" s="29"/>
      <c r="EWT293" s="29"/>
      <c r="EWU293" s="29"/>
      <c r="EWV293" s="29"/>
      <c r="EWW293" s="29"/>
      <c r="EWX293" s="29"/>
      <c r="EWY293" s="29"/>
      <c r="EWZ293" s="29"/>
      <c r="EXA293" s="29"/>
      <c r="EXB293" s="29"/>
      <c r="EXC293" s="29"/>
      <c r="EXD293" s="29"/>
      <c r="EXE293" s="29"/>
      <c r="EXF293" s="29"/>
      <c r="EXG293" s="29"/>
      <c r="EXH293" s="29"/>
      <c r="EXI293" s="29"/>
      <c r="EXJ293" s="29"/>
      <c r="EXK293" s="29"/>
      <c r="EXL293" s="29"/>
      <c r="EXM293" s="29"/>
      <c r="EXN293" s="29"/>
      <c r="EXO293" s="29"/>
      <c r="EXP293" s="29"/>
      <c r="EXQ293" s="29"/>
      <c r="EXR293" s="29"/>
      <c r="EXS293" s="29"/>
      <c r="EXT293" s="29"/>
      <c r="EXU293" s="29"/>
      <c r="EXV293" s="29"/>
      <c r="EXW293" s="29"/>
      <c r="EXX293" s="29"/>
      <c r="EXY293" s="29"/>
      <c r="EXZ293" s="29"/>
      <c r="EYA293" s="29"/>
      <c r="EYB293" s="29"/>
      <c r="EYC293" s="29"/>
      <c r="EYD293" s="29"/>
      <c r="EYE293" s="29"/>
      <c r="EYF293" s="29"/>
      <c r="EYG293" s="29"/>
      <c r="EYH293" s="29"/>
      <c r="EYI293" s="29"/>
      <c r="EYJ293" s="29"/>
      <c r="EYK293" s="29"/>
      <c r="EYL293" s="29"/>
      <c r="EYM293" s="29"/>
      <c r="EYN293" s="29"/>
      <c r="EYO293" s="29"/>
      <c r="EYP293" s="29"/>
      <c r="EYQ293" s="29"/>
      <c r="EYR293" s="29"/>
      <c r="EYS293" s="29"/>
      <c r="EYT293" s="29"/>
      <c r="EYU293" s="29"/>
      <c r="EYV293" s="29"/>
      <c r="EYW293" s="29"/>
      <c r="EYX293" s="29"/>
      <c r="EYY293" s="29"/>
      <c r="EYZ293" s="29"/>
      <c r="EZA293" s="29"/>
      <c r="EZB293" s="29"/>
      <c r="EZC293" s="29"/>
      <c r="EZD293" s="29"/>
      <c r="EZE293" s="29"/>
      <c r="EZF293" s="29"/>
      <c r="EZG293" s="29"/>
      <c r="EZH293" s="29"/>
      <c r="EZI293" s="29"/>
      <c r="EZJ293" s="29"/>
      <c r="EZK293" s="29"/>
      <c r="EZL293" s="29"/>
      <c r="EZM293" s="29"/>
      <c r="EZN293" s="29"/>
      <c r="EZO293" s="29"/>
      <c r="EZP293" s="29"/>
      <c r="EZQ293" s="29"/>
      <c r="EZR293" s="29"/>
      <c r="EZS293" s="29"/>
      <c r="EZT293" s="29"/>
      <c r="EZU293" s="29"/>
      <c r="EZV293" s="29"/>
      <c r="EZW293" s="29"/>
      <c r="EZX293" s="29"/>
      <c r="EZY293" s="29"/>
      <c r="EZZ293" s="29"/>
      <c r="FAA293" s="29"/>
      <c r="FAB293" s="29"/>
      <c r="FAC293" s="29"/>
      <c r="FAD293" s="29"/>
      <c r="FAE293" s="29"/>
      <c r="FAF293" s="29"/>
      <c r="FAG293" s="29"/>
      <c r="FAH293" s="29"/>
      <c r="FAI293" s="29"/>
      <c r="FAJ293" s="29"/>
      <c r="FAK293" s="29"/>
      <c r="FAL293" s="29"/>
      <c r="FAM293" s="29"/>
      <c r="FAN293" s="29"/>
      <c r="FAO293" s="29"/>
      <c r="FAP293" s="29"/>
      <c r="FAQ293" s="29"/>
      <c r="FAR293" s="29"/>
      <c r="FAS293" s="29"/>
      <c r="FAT293" s="29"/>
      <c r="FAU293" s="29"/>
      <c r="FAV293" s="29"/>
      <c r="FAW293" s="29"/>
      <c r="FAX293" s="29"/>
      <c r="FAY293" s="29"/>
      <c r="FAZ293" s="29"/>
      <c r="FBA293" s="29"/>
      <c r="FBB293" s="29"/>
      <c r="FBC293" s="29"/>
      <c r="FBD293" s="29"/>
      <c r="FBE293" s="29"/>
      <c r="FBF293" s="29"/>
      <c r="FBG293" s="29"/>
      <c r="FBH293" s="29"/>
      <c r="FBI293" s="29"/>
      <c r="FBJ293" s="29"/>
      <c r="FBK293" s="29"/>
      <c r="FBL293" s="29"/>
      <c r="FBM293" s="29"/>
      <c r="FBN293" s="29"/>
      <c r="FBO293" s="29"/>
      <c r="FBP293" s="29"/>
      <c r="FBQ293" s="29"/>
      <c r="FBR293" s="29"/>
      <c r="FBS293" s="29"/>
      <c r="FBT293" s="29"/>
      <c r="FBU293" s="29"/>
      <c r="FBV293" s="29"/>
      <c r="FBW293" s="29"/>
      <c r="FBX293" s="29"/>
      <c r="FBY293" s="29"/>
      <c r="FBZ293" s="29"/>
      <c r="FCA293" s="29"/>
      <c r="FCB293" s="29"/>
      <c r="FCC293" s="29"/>
      <c r="FCD293" s="29"/>
      <c r="FCE293" s="29"/>
      <c r="FCF293" s="29"/>
      <c r="FCG293" s="29"/>
      <c r="FCH293" s="29"/>
      <c r="FCI293" s="29"/>
      <c r="FCJ293" s="29"/>
      <c r="FCK293" s="29"/>
      <c r="FCL293" s="29"/>
      <c r="FCM293" s="29"/>
      <c r="FCN293" s="29"/>
      <c r="FCO293" s="29"/>
      <c r="FCP293" s="29"/>
      <c r="FCQ293" s="29"/>
      <c r="FCR293" s="29"/>
      <c r="FCS293" s="29"/>
      <c r="FCT293" s="29"/>
      <c r="FCU293" s="29"/>
      <c r="FCV293" s="29"/>
      <c r="FCW293" s="29"/>
      <c r="FCX293" s="29"/>
      <c r="FCY293" s="29"/>
      <c r="FCZ293" s="29"/>
      <c r="FDA293" s="29"/>
      <c r="FDB293" s="29"/>
      <c r="FDC293" s="29"/>
      <c r="FDD293" s="29"/>
      <c r="FDE293" s="29"/>
      <c r="FDF293" s="29"/>
      <c r="FDG293" s="29"/>
      <c r="FDH293" s="29"/>
      <c r="FDI293" s="29"/>
      <c r="FDJ293" s="29"/>
      <c r="FDK293" s="29"/>
      <c r="FDL293" s="29"/>
      <c r="FDM293" s="29"/>
      <c r="FDN293" s="29"/>
      <c r="FDO293" s="29"/>
      <c r="FDP293" s="29"/>
      <c r="FDQ293" s="29"/>
      <c r="FDR293" s="29"/>
      <c r="FDS293" s="29"/>
      <c r="FDT293" s="29"/>
      <c r="FDU293" s="29"/>
      <c r="FDV293" s="29"/>
      <c r="FDW293" s="29"/>
      <c r="FDX293" s="29"/>
      <c r="FDY293" s="29"/>
      <c r="FDZ293" s="29"/>
      <c r="FEA293" s="29"/>
      <c r="FEB293" s="29"/>
      <c r="FEC293" s="29"/>
      <c r="FED293" s="29"/>
      <c r="FEE293" s="29"/>
      <c r="FEF293" s="29"/>
      <c r="FEG293" s="29"/>
      <c r="FEH293" s="29"/>
      <c r="FEI293" s="29"/>
      <c r="FEJ293" s="29"/>
      <c r="FEK293" s="29"/>
      <c r="FEL293" s="29"/>
      <c r="FEM293" s="29"/>
      <c r="FEN293" s="29"/>
      <c r="FEO293" s="29"/>
      <c r="FEP293" s="29"/>
      <c r="FEQ293" s="29"/>
      <c r="FER293" s="29"/>
      <c r="FES293" s="29"/>
      <c r="FET293" s="29"/>
      <c r="FEU293" s="29"/>
      <c r="FEV293" s="29"/>
      <c r="FEW293" s="29"/>
      <c r="FEX293" s="29"/>
      <c r="FEY293" s="29"/>
      <c r="FEZ293" s="29"/>
      <c r="FFA293" s="29"/>
      <c r="FFB293" s="29"/>
      <c r="FFC293" s="29"/>
      <c r="FFD293" s="29"/>
      <c r="FFE293" s="29"/>
      <c r="FFF293" s="29"/>
      <c r="FFG293" s="29"/>
      <c r="FFH293" s="29"/>
      <c r="FFI293" s="29"/>
      <c r="FFJ293" s="29"/>
      <c r="FFK293" s="29"/>
      <c r="FFL293" s="29"/>
      <c r="FFM293" s="29"/>
      <c r="FFN293" s="29"/>
      <c r="FFO293" s="29"/>
      <c r="FFP293" s="29"/>
      <c r="FFQ293" s="29"/>
      <c r="FFR293" s="29"/>
      <c r="FFS293" s="29"/>
      <c r="FFT293" s="29"/>
      <c r="FFU293" s="29"/>
      <c r="FFV293" s="29"/>
      <c r="FFW293" s="29"/>
      <c r="FFX293" s="29"/>
      <c r="FFY293" s="29"/>
      <c r="FFZ293" s="29"/>
      <c r="FGA293" s="29"/>
      <c r="FGB293" s="29"/>
      <c r="FGC293" s="29"/>
      <c r="FGD293" s="29"/>
      <c r="FGE293" s="29"/>
      <c r="FGF293" s="29"/>
      <c r="FGG293" s="29"/>
      <c r="FGH293" s="29"/>
      <c r="FGI293" s="29"/>
      <c r="FGJ293" s="29"/>
      <c r="FGK293" s="29"/>
      <c r="FGL293" s="29"/>
      <c r="FGM293" s="29"/>
      <c r="FGN293" s="29"/>
      <c r="FGO293" s="29"/>
      <c r="FGP293" s="29"/>
      <c r="FGQ293" s="29"/>
      <c r="FGR293" s="29"/>
      <c r="FGS293" s="29"/>
      <c r="FGT293" s="29"/>
      <c r="FGU293" s="29"/>
      <c r="FGV293" s="29"/>
      <c r="FGW293" s="29"/>
      <c r="FGX293" s="29"/>
      <c r="FGY293" s="29"/>
      <c r="FGZ293" s="29"/>
      <c r="FHA293" s="29"/>
      <c r="FHB293" s="29"/>
      <c r="FHC293" s="29"/>
      <c r="FHD293" s="29"/>
      <c r="FHE293" s="29"/>
      <c r="FHF293" s="29"/>
      <c r="FHG293" s="29"/>
      <c r="FHH293" s="29"/>
      <c r="FHI293" s="29"/>
      <c r="FHJ293" s="29"/>
      <c r="FHK293" s="29"/>
      <c r="FHL293" s="29"/>
      <c r="FHM293" s="29"/>
      <c r="FHN293" s="29"/>
      <c r="FHO293" s="29"/>
      <c r="FHP293" s="29"/>
      <c r="FHQ293" s="29"/>
      <c r="FHR293" s="29"/>
      <c r="FHS293" s="29"/>
      <c r="FHT293" s="29"/>
      <c r="FHU293" s="29"/>
      <c r="FHV293" s="29"/>
      <c r="FHW293" s="29"/>
      <c r="FHX293" s="29"/>
      <c r="FHY293" s="29"/>
      <c r="FHZ293" s="29"/>
      <c r="FIA293" s="29"/>
      <c r="FIB293" s="29"/>
      <c r="FIC293" s="29"/>
      <c r="FID293" s="29"/>
      <c r="FIE293" s="29"/>
      <c r="FIF293" s="29"/>
      <c r="FIG293" s="29"/>
      <c r="FIH293" s="29"/>
      <c r="FII293" s="29"/>
      <c r="FIJ293" s="29"/>
      <c r="FIK293" s="29"/>
      <c r="FIL293" s="29"/>
      <c r="FIM293" s="29"/>
      <c r="FIN293" s="29"/>
      <c r="FIO293" s="29"/>
      <c r="FIP293" s="29"/>
      <c r="FIQ293" s="29"/>
      <c r="FIR293" s="29"/>
      <c r="FIS293" s="29"/>
      <c r="FIT293" s="29"/>
      <c r="FIU293" s="29"/>
      <c r="FIV293" s="29"/>
      <c r="FIW293" s="29"/>
      <c r="FIX293" s="29"/>
      <c r="FIY293" s="29"/>
      <c r="FIZ293" s="29"/>
      <c r="FJA293" s="29"/>
      <c r="FJB293" s="29"/>
      <c r="FJC293" s="29"/>
      <c r="FJD293" s="29"/>
      <c r="FJE293" s="29"/>
      <c r="FJF293" s="29"/>
      <c r="FJG293" s="29"/>
      <c r="FJH293" s="29"/>
      <c r="FJI293" s="29"/>
      <c r="FJJ293" s="29"/>
      <c r="FJK293" s="29"/>
      <c r="FJL293" s="29"/>
      <c r="FJM293" s="29"/>
      <c r="FJN293" s="29"/>
      <c r="FJO293" s="29"/>
      <c r="FJP293" s="29"/>
      <c r="FJQ293" s="29"/>
      <c r="FJR293" s="29"/>
      <c r="FJS293" s="29"/>
      <c r="FJT293" s="29"/>
      <c r="FJU293" s="29"/>
      <c r="FJV293" s="29"/>
      <c r="FJW293" s="29"/>
      <c r="FJX293" s="29"/>
      <c r="FJY293" s="29"/>
      <c r="FJZ293" s="29"/>
      <c r="FKA293" s="29"/>
      <c r="FKB293" s="29"/>
      <c r="FKC293" s="29"/>
      <c r="FKD293" s="29"/>
      <c r="FKE293" s="29"/>
      <c r="FKF293" s="29"/>
      <c r="FKG293" s="29"/>
      <c r="FKH293" s="29"/>
      <c r="FKI293" s="29"/>
      <c r="FKJ293" s="29"/>
      <c r="FKK293" s="29"/>
      <c r="FKL293" s="29"/>
      <c r="FKM293" s="29"/>
      <c r="FKN293" s="29"/>
      <c r="FKO293" s="29"/>
      <c r="FKP293" s="29"/>
      <c r="FKQ293" s="29"/>
      <c r="FKR293" s="29"/>
      <c r="FKS293" s="29"/>
      <c r="FKT293" s="29"/>
      <c r="FKU293" s="29"/>
      <c r="FKV293" s="29"/>
      <c r="FKW293" s="29"/>
      <c r="FKX293" s="29"/>
      <c r="FKY293" s="29"/>
      <c r="FKZ293" s="29"/>
      <c r="FLA293" s="29"/>
      <c r="FLB293" s="29"/>
      <c r="FLC293" s="29"/>
      <c r="FLD293" s="29"/>
      <c r="FLE293" s="29"/>
      <c r="FLF293" s="29"/>
      <c r="FLG293" s="29"/>
      <c r="FLH293" s="29"/>
      <c r="FLI293" s="29"/>
      <c r="FLJ293" s="29"/>
      <c r="FLK293" s="29"/>
      <c r="FLL293" s="29"/>
      <c r="FLM293" s="29"/>
      <c r="FLN293" s="29"/>
      <c r="FLO293" s="29"/>
      <c r="FLP293" s="29"/>
      <c r="FLQ293" s="29"/>
      <c r="FLR293" s="29"/>
      <c r="FLS293" s="29"/>
      <c r="FLT293" s="29"/>
      <c r="FLU293" s="29"/>
      <c r="FLV293" s="29"/>
      <c r="FLW293" s="29"/>
      <c r="FLX293" s="29"/>
      <c r="FLY293" s="29"/>
      <c r="FLZ293" s="29"/>
      <c r="FMA293" s="29"/>
      <c r="FMB293" s="29"/>
      <c r="FMC293" s="29"/>
      <c r="FMD293" s="29"/>
      <c r="FME293" s="29"/>
      <c r="FMF293" s="29"/>
      <c r="FMG293" s="29"/>
      <c r="FMH293" s="29"/>
      <c r="FMI293" s="29"/>
      <c r="FMJ293" s="29"/>
      <c r="FMK293" s="29"/>
      <c r="FML293" s="29"/>
      <c r="FMM293" s="29"/>
      <c r="FMN293" s="29"/>
      <c r="FMO293" s="29"/>
      <c r="FMP293" s="29"/>
      <c r="FMQ293" s="29"/>
      <c r="FMR293" s="29"/>
      <c r="FMS293" s="29"/>
      <c r="FMT293" s="29"/>
      <c r="FMU293" s="29"/>
      <c r="FMV293" s="29"/>
      <c r="FMW293" s="29"/>
      <c r="FMX293" s="29"/>
      <c r="FMY293" s="29"/>
      <c r="FMZ293" s="29"/>
      <c r="FNA293" s="29"/>
      <c r="FNB293" s="29"/>
      <c r="FNC293" s="29"/>
      <c r="FND293" s="29"/>
      <c r="FNE293" s="29"/>
      <c r="FNF293" s="29"/>
      <c r="FNG293" s="29"/>
      <c r="FNH293" s="29"/>
      <c r="FNI293" s="29"/>
      <c r="FNJ293" s="29"/>
      <c r="FNK293" s="29"/>
      <c r="FNL293" s="29"/>
      <c r="FNM293" s="29"/>
      <c r="FNN293" s="29"/>
      <c r="FNO293" s="29"/>
      <c r="FNP293" s="29"/>
      <c r="FNQ293" s="29"/>
      <c r="FNR293" s="29"/>
      <c r="FNS293" s="29"/>
      <c r="FNT293" s="29"/>
      <c r="FNU293" s="29"/>
      <c r="FNV293" s="29"/>
      <c r="FNW293" s="29"/>
      <c r="FNX293" s="29"/>
      <c r="FNY293" s="29"/>
      <c r="FNZ293" s="29"/>
      <c r="FOA293" s="29"/>
      <c r="FOB293" s="29"/>
      <c r="FOC293" s="29"/>
      <c r="FOD293" s="29"/>
      <c r="FOE293" s="29"/>
      <c r="FOF293" s="29"/>
      <c r="FOG293" s="29"/>
      <c r="FOH293" s="29"/>
      <c r="FOI293" s="29"/>
      <c r="FOJ293" s="29"/>
      <c r="FOK293" s="29"/>
      <c r="FOL293" s="29"/>
      <c r="FOM293" s="29"/>
      <c r="FON293" s="29"/>
      <c r="FOO293" s="29"/>
      <c r="FOP293" s="29"/>
      <c r="FOQ293" s="29"/>
      <c r="FOR293" s="29"/>
      <c r="FOS293" s="29"/>
      <c r="FOT293" s="29"/>
      <c r="FOU293" s="29"/>
      <c r="FOV293" s="29"/>
      <c r="FOW293" s="29"/>
      <c r="FOX293" s="29"/>
      <c r="FOY293" s="29"/>
      <c r="FOZ293" s="29"/>
      <c r="FPA293" s="29"/>
      <c r="FPB293" s="29"/>
      <c r="FPC293" s="29"/>
      <c r="FPD293" s="29"/>
      <c r="FPE293" s="29"/>
      <c r="FPF293" s="29"/>
      <c r="FPG293" s="29"/>
      <c r="FPH293" s="29"/>
      <c r="FPI293" s="29"/>
      <c r="FPJ293" s="29"/>
      <c r="FPK293" s="29"/>
      <c r="FPL293" s="29"/>
      <c r="FPM293" s="29"/>
      <c r="FPN293" s="29"/>
      <c r="FPO293" s="29"/>
      <c r="FPP293" s="29"/>
      <c r="FPQ293" s="29"/>
      <c r="FPR293" s="29"/>
      <c r="FPS293" s="29"/>
      <c r="FPT293" s="29"/>
      <c r="FPU293" s="29"/>
      <c r="FPV293" s="29"/>
      <c r="FPW293" s="29"/>
      <c r="FPX293" s="29"/>
      <c r="FPY293" s="29"/>
      <c r="FPZ293" s="29"/>
      <c r="FQA293" s="29"/>
      <c r="FQB293" s="29"/>
      <c r="FQC293" s="29"/>
      <c r="FQD293" s="29"/>
      <c r="FQE293" s="29"/>
      <c r="FQF293" s="29"/>
      <c r="FQG293" s="29"/>
      <c r="FQH293" s="29"/>
      <c r="FQI293" s="29"/>
      <c r="FQJ293" s="29"/>
      <c r="FQK293" s="29"/>
      <c r="FQL293" s="29"/>
      <c r="FQM293" s="29"/>
      <c r="FQN293" s="29"/>
      <c r="FQO293" s="29"/>
      <c r="FQP293" s="29"/>
      <c r="FQQ293" s="29"/>
      <c r="FQR293" s="29"/>
      <c r="FQS293" s="29"/>
      <c r="FQT293" s="29"/>
      <c r="FQU293" s="29"/>
      <c r="FQV293" s="29"/>
      <c r="FQW293" s="29"/>
      <c r="FQX293" s="29"/>
      <c r="FQY293" s="29"/>
      <c r="FQZ293" s="29"/>
      <c r="FRA293" s="29"/>
      <c r="FRB293" s="29"/>
      <c r="FRC293" s="29"/>
      <c r="FRD293" s="29"/>
      <c r="FRE293" s="29"/>
      <c r="FRF293" s="29"/>
      <c r="FRG293" s="29"/>
      <c r="FRH293" s="29"/>
      <c r="FRI293" s="29"/>
      <c r="FRJ293" s="29"/>
      <c r="FRK293" s="29"/>
      <c r="FRL293" s="29"/>
      <c r="FRM293" s="29"/>
      <c r="FRN293" s="29"/>
      <c r="FRO293" s="29"/>
      <c r="FRP293" s="29"/>
      <c r="FRQ293" s="29"/>
      <c r="FRR293" s="29"/>
      <c r="FRS293" s="29"/>
      <c r="FRT293" s="29"/>
      <c r="FRU293" s="29"/>
      <c r="FRV293" s="29"/>
      <c r="FRW293" s="29"/>
      <c r="FRX293" s="29"/>
      <c r="FRY293" s="29"/>
      <c r="FRZ293" s="29"/>
      <c r="FSA293" s="29"/>
      <c r="FSB293" s="29"/>
      <c r="FSC293" s="29"/>
      <c r="FSD293" s="29"/>
      <c r="FSE293" s="29"/>
      <c r="FSF293" s="29"/>
      <c r="FSG293" s="29"/>
      <c r="FSH293" s="29"/>
      <c r="FSI293" s="29"/>
      <c r="FSJ293" s="29"/>
      <c r="FSK293" s="29"/>
      <c r="FSL293" s="29"/>
      <c r="FSM293" s="29"/>
      <c r="FSN293" s="29"/>
      <c r="FSO293" s="29"/>
      <c r="FSP293" s="29"/>
      <c r="FSQ293" s="29"/>
      <c r="FSR293" s="29"/>
      <c r="FSS293" s="29"/>
      <c r="FST293" s="29"/>
      <c r="FSU293" s="29"/>
      <c r="FSV293" s="29"/>
      <c r="FSW293" s="29"/>
      <c r="FSX293" s="29"/>
      <c r="FSY293" s="29"/>
      <c r="FSZ293" s="29"/>
      <c r="FTA293" s="29"/>
      <c r="FTB293" s="29"/>
      <c r="FTC293" s="29"/>
      <c r="FTD293" s="29"/>
      <c r="FTE293" s="29"/>
      <c r="FTF293" s="29"/>
      <c r="FTG293" s="29"/>
      <c r="FTH293" s="29"/>
      <c r="FTI293" s="29"/>
      <c r="FTJ293" s="29"/>
      <c r="FTK293" s="29"/>
      <c r="FTL293" s="29"/>
      <c r="FTM293" s="29"/>
      <c r="FTN293" s="29"/>
      <c r="FTO293" s="29"/>
      <c r="FTP293" s="29"/>
      <c r="FTQ293" s="29"/>
      <c r="FTR293" s="29"/>
      <c r="FTS293" s="29"/>
      <c r="FTT293" s="29"/>
      <c r="FTU293" s="29"/>
      <c r="FTV293" s="29"/>
      <c r="FTW293" s="29"/>
      <c r="FTX293" s="29"/>
      <c r="FTY293" s="29"/>
      <c r="FTZ293" s="29"/>
      <c r="FUA293" s="29"/>
      <c r="FUB293" s="29"/>
      <c r="FUC293" s="29"/>
      <c r="FUD293" s="29"/>
      <c r="FUE293" s="29"/>
      <c r="FUF293" s="29"/>
      <c r="FUG293" s="29"/>
      <c r="FUH293" s="29"/>
      <c r="FUI293" s="29"/>
      <c r="FUJ293" s="29"/>
      <c r="FUK293" s="29"/>
      <c r="FUL293" s="29"/>
      <c r="FUM293" s="29"/>
      <c r="FUN293" s="29"/>
      <c r="FUO293" s="29"/>
      <c r="FUP293" s="29"/>
      <c r="FUQ293" s="29"/>
      <c r="FUR293" s="29"/>
      <c r="FUS293" s="29"/>
      <c r="FUT293" s="29"/>
      <c r="FUU293" s="29"/>
      <c r="FUV293" s="29"/>
      <c r="FUW293" s="29"/>
      <c r="FUX293" s="29"/>
      <c r="FUY293" s="29"/>
      <c r="FUZ293" s="29"/>
      <c r="FVA293" s="29"/>
      <c r="FVB293" s="29"/>
      <c r="FVC293" s="29"/>
      <c r="FVD293" s="29"/>
      <c r="FVE293" s="29"/>
      <c r="FVF293" s="29"/>
      <c r="FVG293" s="29"/>
      <c r="FVH293" s="29"/>
      <c r="FVI293" s="29"/>
      <c r="FVJ293" s="29"/>
      <c r="FVK293" s="29"/>
      <c r="FVL293" s="29"/>
      <c r="FVM293" s="29"/>
      <c r="FVN293" s="29"/>
      <c r="FVO293" s="29"/>
      <c r="FVP293" s="29"/>
      <c r="FVQ293" s="29"/>
      <c r="FVR293" s="29"/>
      <c r="FVS293" s="29"/>
      <c r="FVT293" s="29"/>
      <c r="FVU293" s="29"/>
      <c r="FVV293" s="29"/>
      <c r="FVW293" s="29"/>
      <c r="FVX293" s="29"/>
      <c r="FVY293" s="29"/>
      <c r="FVZ293" s="29"/>
      <c r="FWA293" s="29"/>
      <c r="FWB293" s="29"/>
      <c r="FWC293" s="29"/>
      <c r="FWD293" s="29"/>
      <c r="FWE293" s="29"/>
      <c r="FWF293" s="29"/>
      <c r="FWG293" s="29"/>
      <c r="FWH293" s="29"/>
      <c r="FWI293" s="29"/>
      <c r="FWJ293" s="29"/>
      <c r="FWK293" s="29"/>
      <c r="FWL293" s="29"/>
      <c r="FWM293" s="29"/>
      <c r="FWN293" s="29"/>
      <c r="FWO293" s="29"/>
      <c r="FWP293" s="29"/>
      <c r="FWQ293" s="29"/>
      <c r="FWR293" s="29"/>
      <c r="FWS293" s="29"/>
      <c r="FWT293" s="29"/>
      <c r="FWU293" s="29"/>
      <c r="FWV293" s="29"/>
      <c r="FWW293" s="29"/>
      <c r="FWX293" s="29"/>
      <c r="FWY293" s="29"/>
      <c r="FWZ293" s="29"/>
      <c r="FXA293" s="29"/>
      <c r="FXB293" s="29"/>
      <c r="FXC293" s="29"/>
      <c r="FXD293" s="29"/>
      <c r="FXE293" s="29"/>
      <c r="FXF293" s="29"/>
      <c r="FXG293" s="29"/>
      <c r="FXH293" s="29"/>
      <c r="FXI293" s="29"/>
      <c r="FXJ293" s="29"/>
      <c r="FXK293" s="29"/>
      <c r="FXL293" s="29"/>
      <c r="FXM293" s="29"/>
      <c r="FXN293" s="29"/>
      <c r="FXO293" s="29"/>
      <c r="FXP293" s="29"/>
      <c r="FXQ293" s="29"/>
      <c r="FXR293" s="29"/>
      <c r="FXS293" s="29"/>
      <c r="FXT293" s="29"/>
      <c r="FXU293" s="29"/>
      <c r="FXV293" s="29"/>
      <c r="FXW293" s="29"/>
      <c r="FXX293" s="29"/>
      <c r="FXY293" s="29"/>
      <c r="FXZ293" s="29"/>
      <c r="FYA293" s="29"/>
      <c r="FYB293" s="29"/>
      <c r="FYC293" s="29"/>
      <c r="FYD293" s="29"/>
      <c r="FYE293" s="29"/>
      <c r="FYF293" s="29"/>
      <c r="FYG293" s="29"/>
      <c r="FYH293" s="29"/>
      <c r="FYI293" s="29"/>
      <c r="FYJ293" s="29"/>
      <c r="FYK293" s="29"/>
      <c r="FYL293" s="29"/>
      <c r="FYM293" s="29"/>
      <c r="FYN293" s="29"/>
      <c r="FYO293" s="29"/>
      <c r="FYP293" s="29"/>
      <c r="FYQ293" s="29"/>
      <c r="FYR293" s="29"/>
      <c r="FYS293" s="29"/>
      <c r="FYT293" s="29"/>
      <c r="FYU293" s="29"/>
      <c r="FYV293" s="29"/>
      <c r="FYW293" s="29"/>
      <c r="FYX293" s="29"/>
      <c r="FYY293" s="29"/>
      <c r="FYZ293" s="29"/>
      <c r="FZA293" s="29"/>
      <c r="FZB293" s="29"/>
      <c r="FZC293" s="29"/>
      <c r="FZD293" s="29"/>
      <c r="FZE293" s="29"/>
      <c r="FZF293" s="29"/>
      <c r="FZG293" s="29"/>
      <c r="FZH293" s="29"/>
      <c r="FZI293" s="29"/>
      <c r="FZJ293" s="29"/>
      <c r="FZK293" s="29"/>
      <c r="FZL293" s="29"/>
      <c r="FZM293" s="29"/>
      <c r="FZN293" s="29"/>
      <c r="FZO293" s="29"/>
      <c r="FZP293" s="29"/>
      <c r="FZQ293" s="29"/>
      <c r="FZR293" s="29"/>
      <c r="FZS293" s="29"/>
      <c r="FZT293" s="29"/>
      <c r="FZU293" s="29"/>
      <c r="FZV293" s="29"/>
      <c r="FZW293" s="29"/>
      <c r="FZX293" s="29"/>
      <c r="FZY293" s="29"/>
      <c r="FZZ293" s="29"/>
      <c r="GAA293" s="29"/>
      <c r="GAB293" s="29"/>
      <c r="GAC293" s="29"/>
      <c r="GAD293" s="29"/>
      <c r="GAE293" s="29"/>
      <c r="GAF293" s="29"/>
      <c r="GAG293" s="29"/>
      <c r="GAH293" s="29"/>
      <c r="GAI293" s="29"/>
      <c r="GAJ293" s="29"/>
      <c r="GAK293" s="29"/>
      <c r="GAL293" s="29"/>
      <c r="GAM293" s="29"/>
      <c r="GAN293" s="29"/>
      <c r="GAO293" s="29"/>
      <c r="GAP293" s="29"/>
      <c r="GAQ293" s="29"/>
      <c r="GAR293" s="29"/>
      <c r="GAS293" s="29"/>
      <c r="GAT293" s="29"/>
      <c r="GAU293" s="29"/>
      <c r="GAV293" s="29"/>
      <c r="GAW293" s="29"/>
      <c r="GAX293" s="29"/>
      <c r="GAY293" s="29"/>
      <c r="GAZ293" s="29"/>
      <c r="GBA293" s="29"/>
      <c r="GBB293" s="29"/>
      <c r="GBC293" s="29"/>
      <c r="GBD293" s="29"/>
      <c r="GBE293" s="29"/>
      <c r="GBF293" s="29"/>
      <c r="GBG293" s="29"/>
      <c r="GBH293" s="29"/>
      <c r="GBI293" s="29"/>
      <c r="GBJ293" s="29"/>
      <c r="GBK293" s="29"/>
      <c r="GBL293" s="29"/>
      <c r="GBM293" s="29"/>
      <c r="GBN293" s="29"/>
      <c r="GBO293" s="29"/>
      <c r="GBP293" s="29"/>
      <c r="GBQ293" s="29"/>
      <c r="GBR293" s="29"/>
      <c r="GBS293" s="29"/>
      <c r="GBT293" s="29"/>
      <c r="GBU293" s="29"/>
      <c r="GBV293" s="29"/>
      <c r="GBW293" s="29"/>
      <c r="GBX293" s="29"/>
      <c r="GBY293" s="29"/>
      <c r="GBZ293" s="29"/>
      <c r="GCA293" s="29"/>
      <c r="GCB293" s="29"/>
      <c r="GCC293" s="29"/>
      <c r="GCD293" s="29"/>
      <c r="GCE293" s="29"/>
      <c r="GCF293" s="29"/>
      <c r="GCG293" s="29"/>
      <c r="GCH293" s="29"/>
      <c r="GCI293" s="29"/>
      <c r="GCJ293" s="29"/>
      <c r="GCK293" s="29"/>
      <c r="GCL293" s="29"/>
      <c r="GCM293" s="29"/>
      <c r="GCN293" s="29"/>
      <c r="GCO293" s="29"/>
      <c r="GCP293" s="29"/>
      <c r="GCQ293" s="29"/>
      <c r="GCR293" s="29"/>
      <c r="GCS293" s="29"/>
      <c r="GCT293" s="29"/>
      <c r="GCU293" s="29"/>
      <c r="GCV293" s="29"/>
      <c r="GCW293" s="29"/>
      <c r="GCX293" s="29"/>
      <c r="GCY293" s="29"/>
      <c r="GCZ293" s="29"/>
      <c r="GDA293" s="29"/>
      <c r="GDB293" s="29"/>
      <c r="GDC293" s="29"/>
      <c r="GDD293" s="29"/>
      <c r="GDE293" s="29"/>
      <c r="GDF293" s="29"/>
      <c r="GDG293" s="29"/>
      <c r="GDH293" s="29"/>
      <c r="GDI293" s="29"/>
      <c r="GDJ293" s="29"/>
      <c r="GDK293" s="29"/>
      <c r="GDL293" s="29"/>
      <c r="GDM293" s="29"/>
      <c r="GDN293" s="29"/>
      <c r="GDO293" s="29"/>
      <c r="GDP293" s="29"/>
      <c r="GDQ293" s="29"/>
      <c r="GDR293" s="29"/>
      <c r="GDS293" s="29"/>
      <c r="GDT293" s="29"/>
      <c r="GDU293" s="29"/>
      <c r="GDV293" s="29"/>
      <c r="GDW293" s="29"/>
      <c r="GDX293" s="29"/>
      <c r="GDY293" s="29"/>
      <c r="GDZ293" s="29"/>
      <c r="GEA293" s="29"/>
      <c r="GEB293" s="29"/>
      <c r="GEC293" s="29"/>
      <c r="GED293" s="29"/>
      <c r="GEE293" s="29"/>
      <c r="GEF293" s="29"/>
      <c r="GEG293" s="29"/>
      <c r="GEH293" s="29"/>
      <c r="GEI293" s="29"/>
      <c r="GEJ293" s="29"/>
      <c r="GEK293" s="29"/>
      <c r="GEL293" s="29"/>
      <c r="GEM293" s="29"/>
      <c r="GEN293" s="29"/>
      <c r="GEO293" s="29"/>
      <c r="GEP293" s="29"/>
      <c r="GEQ293" s="29"/>
      <c r="GER293" s="29"/>
      <c r="GES293" s="29"/>
      <c r="GET293" s="29"/>
      <c r="GEU293" s="29"/>
      <c r="GEV293" s="29"/>
      <c r="GEW293" s="29"/>
      <c r="GEX293" s="29"/>
      <c r="GEY293" s="29"/>
      <c r="GEZ293" s="29"/>
      <c r="GFA293" s="29"/>
      <c r="GFB293" s="29"/>
      <c r="GFC293" s="29"/>
      <c r="GFD293" s="29"/>
      <c r="GFE293" s="29"/>
      <c r="GFF293" s="29"/>
      <c r="GFG293" s="29"/>
      <c r="GFH293" s="29"/>
      <c r="GFI293" s="29"/>
      <c r="GFJ293" s="29"/>
      <c r="GFK293" s="29"/>
      <c r="GFL293" s="29"/>
      <c r="GFM293" s="29"/>
      <c r="GFN293" s="29"/>
      <c r="GFO293" s="29"/>
      <c r="GFP293" s="29"/>
      <c r="GFQ293" s="29"/>
      <c r="GFR293" s="29"/>
      <c r="GFS293" s="29"/>
      <c r="GFT293" s="29"/>
      <c r="GFU293" s="29"/>
      <c r="GFV293" s="29"/>
      <c r="GFW293" s="29"/>
      <c r="GFX293" s="29"/>
      <c r="GFY293" s="29"/>
      <c r="GFZ293" s="29"/>
      <c r="GGA293" s="29"/>
      <c r="GGB293" s="29"/>
      <c r="GGC293" s="29"/>
      <c r="GGD293" s="29"/>
      <c r="GGE293" s="29"/>
      <c r="GGF293" s="29"/>
      <c r="GGG293" s="29"/>
      <c r="GGH293" s="29"/>
      <c r="GGI293" s="29"/>
      <c r="GGJ293" s="29"/>
      <c r="GGK293" s="29"/>
      <c r="GGL293" s="29"/>
      <c r="GGM293" s="29"/>
      <c r="GGN293" s="29"/>
      <c r="GGO293" s="29"/>
      <c r="GGP293" s="29"/>
      <c r="GGQ293" s="29"/>
      <c r="GGR293" s="29"/>
      <c r="GGS293" s="29"/>
      <c r="GGT293" s="29"/>
      <c r="GGU293" s="29"/>
      <c r="GGV293" s="29"/>
      <c r="GGW293" s="29"/>
      <c r="GGX293" s="29"/>
      <c r="GGY293" s="29"/>
      <c r="GGZ293" s="29"/>
      <c r="GHA293" s="29"/>
      <c r="GHB293" s="29"/>
      <c r="GHC293" s="29"/>
      <c r="GHD293" s="29"/>
      <c r="GHE293" s="29"/>
      <c r="GHF293" s="29"/>
      <c r="GHG293" s="29"/>
      <c r="GHH293" s="29"/>
      <c r="GHI293" s="29"/>
      <c r="GHJ293" s="29"/>
      <c r="GHK293" s="29"/>
      <c r="GHL293" s="29"/>
      <c r="GHM293" s="29"/>
      <c r="GHN293" s="29"/>
      <c r="GHO293" s="29"/>
      <c r="GHP293" s="29"/>
      <c r="GHQ293" s="29"/>
      <c r="GHR293" s="29"/>
      <c r="GHS293" s="29"/>
      <c r="GHT293" s="29"/>
      <c r="GHU293" s="29"/>
      <c r="GHV293" s="29"/>
      <c r="GHW293" s="29"/>
      <c r="GHX293" s="29"/>
      <c r="GHY293" s="29"/>
      <c r="GHZ293" s="29"/>
      <c r="GIA293" s="29"/>
      <c r="GIB293" s="29"/>
      <c r="GIC293" s="29"/>
      <c r="GID293" s="29"/>
      <c r="GIE293" s="29"/>
      <c r="GIF293" s="29"/>
      <c r="GIG293" s="29"/>
      <c r="GIH293" s="29"/>
      <c r="GII293" s="29"/>
      <c r="GIJ293" s="29"/>
      <c r="GIK293" s="29"/>
      <c r="GIL293" s="29"/>
      <c r="GIM293" s="29"/>
      <c r="GIN293" s="29"/>
      <c r="GIO293" s="29"/>
      <c r="GIP293" s="29"/>
      <c r="GIQ293" s="29"/>
      <c r="GIR293" s="29"/>
      <c r="GIS293" s="29"/>
      <c r="GIT293" s="29"/>
      <c r="GIU293" s="29"/>
      <c r="GIV293" s="29"/>
      <c r="GIW293" s="29"/>
      <c r="GIX293" s="29"/>
      <c r="GIY293" s="29"/>
      <c r="GIZ293" s="29"/>
      <c r="GJA293" s="29"/>
      <c r="GJB293" s="29"/>
      <c r="GJC293" s="29"/>
      <c r="GJD293" s="29"/>
      <c r="GJE293" s="29"/>
      <c r="GJF293" s="29"/>
      <c r="GJG293" s="29"/>
      <c r="GJH293" s="29"/>
      <c r="GJI293" s="29"/>
      <c r="GJJ293" s="29"/>
      <c r="GJK293" s="29"/>
      <c r="GJL293" s="29"/>
      <c r="GJM293" s="29"/>
      <c r="GJN293" s="29"/>
      <c r="GJO293" s="29"/>
      <c r="GJP293" s="29"/>
      <c r="GJQ293" s="29"/>
      <c r="GJR293" s="29"/>
      <c r="GJS293" s="29"/>
      <c r="GJT293" s="29"/>
      <c r="GJU293" s="29"/>
      <c r="GJV293" s="29"/>
      <c r="GJW293" s="29"/>
      <c r="GJX293" s="29"/>
      <c r="GJY293" s="29"/>
      <c r="GJZ293" s="29"/>
      <c r="GKA293" s="29"/>
      <c r="GKB293" s="29"/>
      <c r="GKC293" s="29"/>
      <c r="GKD293" s="29"/>
      <c r="GKE293" s="29"/>
      <c r="GKF293" s="29"/>
      <c r="GKG293" s="29"/>
      <c r="GKH293" s="29"/>
      <c r="GKI293" s="29"/>
      <c r="GKJ293" s="29"/>
      <c r="GKK293" s="29"/>
      <c r="GKL293" s="29"/>
      <c r="GKM293" s="29"/>
      <c r="GKN293" s="29"/>
      <c r="GKO293" s="29"/>
      <c r="GKP293" s="29"/>
      <c r="GKQ293" s="29"/>
      <c r="GKR293" s="29"/>
      <c r="GKS293" s="29"/>
      <c r="GKT293" s="29"/>
      <c r="GKU293" s="29"/>
      <c r="GKV293" s="29"/>
      <c r="GKW293" s="29"/>
      <c r="GKX293" s="29"/>
      <c r="GKY293" s="29"/>
      <c r="GKZ293" s="29"/>
      <c r="GLA293" s="29"/>
      <c r="GLB293" s="29"/>
      <c r="GLC293" s="29"/>
      <c r="GLD293" s="29"/>
      <c r="GLE293" s="29"/>
      <c r="GLF293" s="29"/>
      <c r="GLG293" s="29"/>
      <c r="GLH293" s="29"/>
      <c r="GLI293" s="29"/>
      <c r="GLJ293" s="29"/>
      <c r="GLK293" s="29"/>
      <c r="GLL293" s="29"/>
      <c r="GLM293" s="29"/>
      <c r="GLN293" s="29"/>
      <c r="GLO293" s="29"/>
      <c r="GLP293" s="29"/>
      <c r="GLQ293" s="29"/>
      <c r="GLR293" s="29"/>
      <c r="GLS293" s="29"/>
      <c r="GLT293" s="29"/>
      <c r="GLU293" s="29"/>
      <c r="GLV293" s="29"/>
      <c r="GLW293" s="29"/>
      <c r="GLX293" s="29"/>
      <c r="GLY293" s="29"/>
      <c r="GLZ293" s="29"/>
      <c r="GMA293" s="29"/>
      <c r="GMB293" s="29"/>
      <c r="GMC293" s="29"/>
      <c r="GMD293" s="29"/>
      <c r="GME293" s="29"/>
      <c r="GMF293" s="29"/>
      <c r="GMG293" s="29"/>
      <c r="GMH293" s="29"/>
      <c r="GMI293" s="29"/>
      <c r="GMJ293" s="29"/>
      <c r="GMK293" s="29"/>
      <c r="GML293" s="29"/>
      <c r="GMM293" s="29"/>
      <c r="GMN293" s="29"/>
      <c r="GMO293" s="29"/>
      <c r="GMP293" s="29"/>
      <c r="GMQ293" s="29"/>
      <c r="GMR293" s="29"/>
      <c r="GMS293" s="29"/>
      <c r="GMT293" s="29"/>
      <c r="GMU293" s="29"/>
      <c r="GMV293" s="29"/>
      <c r="GMW293" s="29"/>
      <c r="GMX293" s="29"/>
      <c r="GMY293" s="29"/>
      <c r="GMZ293" s="29"/>
      <c r="GNA293" s="29"/>
      <c r="GNB293" s="29"/>
      <c r="GNC293" s="29"/>
      <c r="GND293" s="29"/>
      <c r="GNE293" s="29"/>
      <c r="GNF293" s="29"/>
      <c r="GNG293" s="29"/>
      <c r="GNH293" s="29"/>
      <c r="GNI293" s="29"/>
      <c r="GNJ293" s="29"/>
      <c r="GNK293" s="29"/>
      <c r="GNL293" s="29"/>
      <c r="GNM293" s="29"/>
      <c r="GNN293" s="29"/>
      <c r="GNO293" s="29"/>
      <c r="GNP293" s="29"/>
      <c r="GNQ293" s="29"/>
      <c r="GNR293" s="29"/>
      <c r="GNS293" s="29"/>
      <c r="GNT293" s="29"/>
      <c r="GNU293" s="29"/>
      <c r="GNV293" s="29"/>
      <c r="GNW293" s="29"/>
      <c r="GNX293" s="29"/>
      <c r="GNY293" s="29"/>
      <c r="GNZ293" s="29"/>
      <c r="GOA293" s="29"/>
      <c r="GOB293" s="29"/>
      <c r="GOC293" s="29"/>
      <c r="GOD293" s="29"/>
      <c r="GOE293" s="29"/>
      <c r="GOF293" s="29"/>
      <c r="GOG293" s="29"/>
      <c r="GOH293" s="29"/>
      <c r="GOI293" s="29"/>
      <c r="GOJ293" s="29"/>
      <c r="GOK293" s="29"/>
      <c r="GOL293" s="29"/>
      <c r="GOM293" s="29"/>
      <c r="GON293" s="29"/>
      <c r="GOO293" s="29"/>
      <c r="GOP293" s="29"/>
      <c r="GOQ293" s="29"/>
      <c r="GOR293" s="29"/>
      <c r="GOS293" s="29"/>
      <c r="GOT293" s="29"/>
      <c r="GOU293" s="29"/>
      <c r="GOV293" s="29"/>
      <c r="GOW293" s="29"/>
      <c r="GOX293" s="29"/>
      <c r="GOY293" s="29"/>
      <c r="GOZ293" s="29"/>
      <c r="GPA293" s="29"/>
      <c r="GPB293" s="29"/>
      <c r="GPC293" s="29"/>
      <c r="GPD293" s="29"/>
      <c r="GPE293" s="29"/>
      <c r="GPF293" s="29"/>
      <c r="GPG293" s="29"/>
      <c r="GPH293" s="29"/>
      <c r="GPI293" s="29"/>
      <c r="GPJ293" s="29"/>
      <c r="GPK293" s="29"/>
      <c r="GPL293" s="29"/>
      <c r="GPM293" s="29"/>
      <c r="GPN293" s="29"/>
      <c r="GPO293" s="29"/>
      <c r="GPP293" s="29"/>
      <c r="GPQ293" s="29"/>
      <c r="GPR293" s="29"/>
      <c r="GPS293" s="29"/>
      <c r="GPT293" s="29"/>
      <c r="GPU293" s="29"/>
      <c r="GPV293" s="29"/>
      <c r="GPW293" s="29"/>
      <c r="GPX293" s="29"/>
      <c r="GPY293" s="29"/>
      <c r="GPZ293" s="29"/>
      <c r="GQA293" s="29"/>
      <c r="GQB293" s="29"/>
      <c r="GQC293" s="29"/>
      <c r="GQD293" s="29"/>
      <c r="GQE293" s="29"/>
      <c r="GQF293" s="29"/>
      <c r="GQG293" s="29"/>
      <c r="GQH293" s="29"/>
      <c r="GQI293" s="29"/>
      <c r="GQJ293" s="29"/>
      <c r="GQK293" s="29"/>
      <c r="GQL293" s="29"/>
      <c r="GQM293" s="29"/>
      <c r="GQN293" s="29"/>
      <c r="GQO293" s="29"/>
      <c r="GQP293" s="29"/>
      <c r="GQQ293" s="29"/>
      <c r="GQR293" s="29"/>
      <c r="GQS293" s="29"/>
      <c r="GQT293" s="29"/>
      <c r="GQU293" s="29"/>
      <c r="GQV293" s="29"/>
      <c r="GQW293" s="29"/>
      <c r="GQX293" s="29"/>
      <c r="GQY293" s="29"/>
      <c r="GQZ293" s="29"/>
      <c r="GRA293" s="29"/>
      <c r="GRB293" s="29"/>
      <c r="GRC293" s="29"/>
      <c r="GRD293" s="29"/>
      <c r="GRE293" s="29"/>
      <c r="GRF293" s="29"/>
      <c r="GRG293" s="29"/>
      <c r="GRH293" s="29"/>
      <c r="GRI293" s="29"/>
      <c r="GRJ293" s="29"/>
      <c r="GRK293" s="29"/>
      <c r="GRL293" s="29"/>
      <c r="GRM293" s="29"/>
      <c r="GRN293" s="29"/>
      <c r="GRO293" s="29"/>
      <c r="GRP293" s="29"/>
      <c r="GRQ293" s="29"/>
      <c r="GRR293" s="29"/>
      <c r="GRS293" s="29"/>
      <c r="GRT293" s="29"/>
      <c r="GRU293" s="29"/>
      <c r="GRV293" s="29"/>
      <c r="GRW293" s="29"/>
      <c r="GRX293" s="29"/>
      <c r="GRY293" s="29"/>
      <c r="GRZ293" s="29"/>
      <c r="GSA293" s="29"/>
      <c r="GSB293" s="29"/>
      <c r="GSC293" s="29"/>
      <c r="GSD293" s="29"/>
      <c r="GSE293" s="29"/>
      <c r="GSF293" s="29"/>
      <c r="GSG293" s="29"/>
      <c r="GSH293" s="29"/>
      <c r="GSI293" s="29"/>
      <c r="GSJ293" s="29"/>
      <c r="GSK293" s="29"/>
      <c r="GSL293" s="29"/>
      <c r="GSM293" s="29"/>
      <c r="GSN293" s="29"/>
      <c r="GSO293" s="29"/>
      <c r="GSP293" s="29"/>
      <c r="GSQ293" s="29"/>
      <c r="GSR293" s="29"/>
      <c r="GSS293" s="29"/>
      <c r="GST293" s="29"/>
      <c r="GSU293" s="29"/>
      <c r="GSV293" s="29"/>
      <c r="GSW293" s="29"/>
      <c r="GSX293" s="29"/>
      <c r="GSY293" s="29"/>
      <c r="GSZ293" s="29"/>
      <c r="GTA293" s="29"/>
      <c r="GTB293" s="29"/>
      <c r="GTC293" s="29"/>
      <c r="GTD293" s="29"/>
      <c r="GTE293" s="29"/>
      <c r="GTF293" s="29"/>
      <c r="GTG293" s="29"/>
      <c r="GTH293" s="29"/>
      <c r="GTI293" s="29"/>
      <c r="GTJ293" s="29"/>
      <c r="GTK293" s="29"/>
      <c r="GTL293" s="29"/>
      <c r="GTM293" s="29"/>
      <c r="GTN293" s="29"/>
      <c r="GTO293" s="29"/>
      <c r="GTP293" s="29"/>
      <c r="GTQ293" s="29"/>
      <c r="GTR293" s="29"/>
      <c r="GTS293" s="29"/>
      <c r="GTT293" s="29"/>
      <c r="GTU293" s="29"/>
      <c r="GTV293" s="29"/>
      <c r="GTW293" s="29"/>
      <c r="GTX293" s="29"/>
      <c r="GTY293" s="29"/>
      <c r="GTZ293" s="29"/>
      <c r="GUA293" s="29"/>
      <c r="GUB293" s="29"/>
      <c r="GUC293" s="29"/>
      <c r="GUD293" s="29"/>
      <c r="GUE293" s="29"/>
      <c r="GUF293" s="29"/>
      <c r="GUG293" s="29"/>
      <c r="GUH293" s="29"/>
      <c r="GUI293" s="29"/>
      <c r="GUJ293" s="29"/>
      <c r="GUK293" s="29"/>
      <c r="GUL293" s="29"/>
      <c r="GUM293" s="29"/>
      <c r="GUN293" s="29"/>
      <c r="GUO293" s="29"/>
      <c r="GUP293" s="29"/>
      <c r="GUQ293" s="29"/>
      <c r="GUR293" s="29"/>
      <c r="GUS293" s="29"/>
      <c r="GUT293" s="29"/>
      <c r="GUU293" s="29"/>
      <c r="GUV293" s="29"/>
      <c r="GUW293" s="29"/>
      <c r="GUX293" s="29"/>
      <c r="GUY293" s="29"/>
      <c r="GUZ293" s="29"/>
      <c r="GVA293" s="29"/>
      <c r="GVB293" s="29"/>
      <c r="GVC293" s="29"/>
      <c r="GVD293" s="29"/>
      <c r="GVE293" s="29"/>
      <c r="GVF293" s="29"/>
      <c r="GVG293" s="29"/>
      <c r="GVH293" s="29"/>
      <c r="GVI293" s="29"/>
      <c r="GVJ293" s="29"/>
      <c r="GVK293" s="29"/>
      <c r="GVL293" s="29"/>
      <c r="GVM293" s="29"/>
      <c r="GVN293" s="29"/>
      <c r="GVO293" s="29"/>
      <c r="GVP293" s="29"/>
      <c r="GVQ293" s="29"/>
      <c r="GVR293" s="29"/>
      <c r="GVS293" s="29"/>
      <c r="GVT293" s="29"/>
      <c r="GVU293" s="29"/>
      <c r="GVV293" s="29"/>
      <c r="GVW293" s="29"/>
      <c r="GVX293" s="29"/>
      <c r="GVY293" s="29"/>
      <c r="GVZ293" s="29"/>
      <c r="GWA293" s="29"/>
      <c r="GWB293" s="29"/>
      <c r="GWC293" s="29"/>
      <c r="GWD293" s="29"/>
      <c r="GWE293" s="29"/>
      <c r="GWF293" s="29"/>
      <c r="GWG293" s="29"/>
      <c r="GWH293" s="29"/>
      <c r="GWI293" s="29"/>
      <c r="GWJ293" s="29"/>
      <c r="GWK293" s="29"/>
      <c r="GWL293" s="29"/>
      <c r="GWM293" s="29"/>
      <c r="GWN293" s="29"/>
      <c r="GWO293" s="29"/>
      <c r="GWP293" s="29"/>
      <c r="GWQ293" s="29"/>
      <c r="GWR293" s="29"/>
      <c r="GWS293" s="29"/>
      <c r="GWT293" s="29"/>
      <c r="GWU293" s="29"/>
      <c r="GWV293" s="29"/>
      <c r="GWW293" s="29"/>
      <c r="GWX293" s="29"/>
      <c r="GWY293" s="29"/>
      <c r="GWZ293" s="29"/>
      <c r="GXA293" s="29"/>
      <c r="GXB293" s="29"/>
      <c r="GXC293" s="29"/>
      <c r="GXD293" s="29"/>
      <c r="GXE293" s="29"/>
      <c r="GXF293" s="29"/>
      <c r="GXG293" s="29"/>
      <c r="GXH293" s="29"/>
      <c r="GXI293" s="29"/>
      <c r="GXJ293" s="29"/>
      <c r="GXK293" s="29"/>
      <c r="GXL293" s="29"/>
      <c r="GXM293" s="29"/>
      <c r="GXN293" s="29"/>
      <c r="GXO293" s="29"/>
      <c r="GXP293" s="29"/>
      <c r="GXQ293" s="29"/>
      <c r="GXR293" s="29"/>
      <c r="GXS293" s="29"/>
      <c r="GXT293" s="29"/>
      <c r="GXU293" s="29"/>
      <c r="GXV293" s="29"/>
      <c r="GXW293" s="29"/>
      <c r="GXX293" s="29"/>
      <c r="GXY293" s="29"/>
      <c r="GXZ293" s="29"/>
      <c r="GYA293" s="29"/>
      <c r="GYB293" s="29"/>
      <c r="GYC293" s="29"/>
      <c r="GYD293" s="29"/>
      <c r="GYE293" s="29"/>
      <c r="GYF293" s="29"/>
      <c r="GYG293" s="29"/>
      <c r="GYH293" s="29"/>
      <c r="GYI293" s="29"/>
      <c r="GYJ293" s="29"/>
      <c r="GYK293" s="29"/>
      <c r="GYL293" s="29"/>
      <c r="GYM293" s="29"/>
      <c r="GYN293" s="29"/>
      <c r="GYO293" s="29"/>
      <c r="GYP293" s="29"/>
      <c r="GYQ293" s="29"/>
      <c r="GYR293" s="29"/>
      <c r="GYS293" s="29"/>
      <c r="GYT293" s="29"/>
      <c r="GYU293" s="29"/>
      <c r="GYV293" s="29"/>
      <c r="GYW293" s="29"/>
      <c r="GYX293" s="29"/>
      <c r="GYY293" s="29"/>
      <c r="GYZ293" s="29"/>
      <c r="GZA293" s="29"/>
      <c r="GZB293" s="29"/>
      <c r="GZC293" s="29"/>
      <c r="GZD293" s="29"/>
      <c r="GZE293" s="29"/>
      <c r="GZF293" s="29"/>
      <c r="GZG293" s="29"/>
      <c r="GZH293" s="29"/>
      <c r="GZI293" s="29"/>
      <c r="GZJ293" s="29"/>
      <c r="GZK293" s="29"/>
      <c r="GZL293" s="29"/>
      <c r="GZM293" s="29"/>
      <c r="GZN293" s="29"/>
      <c r="GZO293" s="29"/>
      <c r="GZP293" s="29"/>
      <c r="GZQ293" s="29"/>
      <c r="GZR293" s="29"/>
      <c r="GZS293" s="29"/>
      <c r="GZT293" s="29"/>
      <c r="GZU293" s="29"/>
      <c r="GZV293" s="29"/>
      <c r="GZW293" s="29"/>
      <c r="GZX293" s="29"/>
      <c r="GZY293" s="29"/>
      <c r="GZZ293" s="29"/>
      <c r="HAA293" s="29"/>
      <c r="HAB293" s="29"/>
      <c r="HAC293" s="29"/>
      <c r="HAD293" s="29"/>
      <c r="HAE293" s="29"/>
      <c r="HAF293" s="29"/>
      <c r="HAG293" s="29"/>
      <c r="HAH293" s="29"/>
      <c r="HAI293" s="29"/>
      <c r="HAJ293" s="29"/>
      <c r="HAK293" s="29"/>
      <c r="HAL293" s="29"/>
      <c r="HAM293" s="29"/>
      <c r="HAN293" s="29"/>
      <c r="HAO293" s="29"/>
      <c r="HAP293" s="29"/>
      <c r="HAQ293" s="29"/>
      <c r="HAR293" s="29"/>
      <c r="HAS293" s="29"/>
      <c r="HAT293" s="29"/>
      <c r="HAU293" s="29"/>
      <c r="HAV293" s="29"/>
      <c r="HAW293" s="29"/>
      <c r="HAX293" s="29"/>
      <c r="HAY293" s="29"/>
      <c r="HAZ293" s="29"/>
      <c r="HBA293" s="29"/>
      <c r="HBB293" s="29"/>
      <c r="HBC293" s="29"/>
      <c r="HBD293" s="29"/>
      <c r="HBE293" s="29"/>
      <c r="HBF293" s="29"/>
      <c r="HBG293" s="29"/>
      <c r="HBH293" s="29"/>
      <c r="HBI293" s="29"/>
      <c r="HBJ293" s="29"/>
      <c r="HBK293" s="29"/>
      <c r="HBL293" s="29"/>
      <c r="HBM293" s="29"/>
      <c r="HBN293" s="29"/>
      <c r="HBO293" s="29"/>
      <c r="HBP293" s="29"/>
      <c r="HBQ293" s="29"/>
      <c r="HBR293" s="29"/>
      <c r="HBS293" s="29"/>
      <c r="HBT293" s="29"/>
      <c r="HBU293" s="29"/>
      <c r="HBV293" s="29"/>
      <c r="HBW293" s="29"/>
      <c r="HBX293" s="29"/>
      <c r="HBY293" s="29"/>
      <c r="HBZ293" s="29"/>
      <c r="HCA293" s="29"/>
      <c r="HCB293" s="29"/>
      <c r="HCC293" s="29"/>
      <c r="HCD293" s="29"/>
      <c r="HCE293" s="29"/>
      <c r="HCF293" s="29"/>
      <c r="HCG293" s="29"/>
      <c r="HCH293" s="29"/>
      <c r="HCI293" s="29"/>
      <c r="HCJ293" s="29"/>
      <c r="HCK293" s="29"/>
      <c r="HCL293" s="29"/>
      <c r="HCM293" s="29"/>
      <c r="HCN293" s="29"/>
      <c r="HCO293" s="29"/>
      <c r="HCP293" s="29"/>
      <c r="HCQ293" s="29"/>
      <c r="HCR293" s="29"/>
      <c r="HCS293" s="29"/>
      <c r="HCT293" s="29"/>
      <c r="HCU293" s="29"/>
      <c r="HCV293" s="29"/>
      <c r="HCW293" s="29"/>
      <c r="HCX293" s="29"/>
      <c r="HCY293" s="29"/>
      <c r="HCZ293" s="29"/>
      <c r="HDA293" s="29"/>
      <c r="HDB293" s="29"/>
      <c r="HDC293" s="29"/>
      <c r="HDD293" s="29"/>
      <c r="HDE293" s="29"/>
      <c r="HDF293" s="29"/>
      <c r="HDG293" s="29"/>
      <c r="HDH293" s="29"/>
      <c r="HDI293" s="29"/>
      <c r="HDJ293" s="29"/>
      <c r="HDK293" s="29"/>
      <c r="HDL293" s="29"/>
      <c r="HDM293" s="29"/>
      <c r="HDN293" s="29"/>
      <c r="HDO293" s="29"/>
      <c r="HDP293" s="29"/>
      <c r="HDQ293" s="29"/>
      <c r="HDR293" s="29"/>
      <c r="HDS293" s="29"/>
      <c r="HDT293" s="29"/>
      <c r="HDU293" s="29"/>
      <c r="HDV293" s="29"/>
      <c r="HDW293" s="29"/>
      <c r="HDX293" s="29"/>
      <c r="HDY293" s="29"/>
      <c r="HDZ293" s="29"/>
      <c r="HEA293" s="29"/>
      <c r="HEB293" s="29"/>
      <c r="HEC293" s="29"/>
      <c r="HED293" s="29"/>
      <c r="HEE293" s="29"/>
      <c r="HEF293" s="29"/>
      <c r="HEG293" s="29"/>
      <c r="HEH293" s="29"/>
      <c r="HEI293" s="29"/>
      <c r="HEJ293" s="29"/>
      <c r="HEK293" s="29"/>
      <c r="HEL293" s="29"/>
      <c r="HEM293" s="29"/>
      <c r="HEN293" s="29"/>
      <c r="HEO293" s="29"/>
      <c r="HEP293" s="29"/>
      <c r="HEQ293" s="29"/>
      <c r="HER293" s="29"/>
      <c r="HES293" s="29"/>
      <c r="HET293" s="29"/>
      <c r="HEU293" s="29"/>
      <c r="HEV293" s="29"/>
      <c r="HEW293" s="29"/>
      <c r="HEX293" s="29"/>
      <c r="HEY293" s="29"/>
      <c r="HEZ293" s="29"/>
      <c r="HFA293" s="29"/>
      <c r="HFB293" s="29"/>
      <c r="HFC293" s="29"/>
      <c r="HFD293" s="29"/>
      <c r="HFE293" s="29"/>
      <c r="HFF293" s="29"/>
      <c r="HFG293" s="29"/>
      <c r="HFH293" s="29"/>
      <c r="HFI293" s="29"/>
      <c r="HFJ293" s="29"/>
      <c r="HFK293" s="29"/>
      <c r="HFL293" s="29"/>
      <c r="HFM293" s="29"/>
      <c r="HFN293" s="29"/>
      <c r="HFO293" s="29"/>
      <c r="HFP293" s="29"/>
      <c r="HFQ293" s="29"/>
      <c r="HFR293" s="29"/>
      <c r="HFS293" s="29"/>
      <c r="HFT293" s="29"/>
      <c r="HFU293" s="29"/>
      <c r="HFV293" s="29"/>
      <c r="HFW293" s="29"/>
      <c r="HFX293" s="29"/>
      <c r="HFY293" s="29"/>
      <c r="HFZ293" s="29"/>
      <c r="HGA293" s="29"/>
      <c r="HGB293" s="29"/>
      <c r="HGC293" s="29"/>
      <c r="HGD293" s="29"/>
      <c r="HGE293" s="29"/>
      <c r="HGF293" s="29"/>
      <c r="HGG293" s="29"/>
      <c r="HGH293" s="29"/>
      <c r="HGI293" s="29"/>
      <c r="HGJ293" s="29"/>
      <c r="HGK293" s="29"/>
      <c r="HGL293" s="29"/>
      <c r="HGM293" s="29"/>
      <c r="HGN293" s="29"/>
      <c r="HGO293" s="29"/>
      <c r="HGP293" s="29"/>
      <c r="HGQ293" s="29"/>
      <c r="HGR293" s="29"/>
      <c r="HGS293" s="29"/>
      <c r="HGT293" s="29"/>
      <c r="HGU293" s="29"/>
      <c r="HGV293" s="29"/>
      <c r="HGW293" s="29"/>
      <c r="HGX293" s="29"/>
      <c r="HGY293" s="29"/>
      <c r="HGZ293" s="29"/>
      <c r="HHA293" s="29"/>
      <c r="HHB293" s="29"/>
      <c r="HHC293" s="29"/>
      <c r="HHD293" s="29"/>
      <c r="HHE293" s="29"/>
      <c r="HHF293" s="29"/>
      <c r="HHG293" s="29"/>
      <c r="HHH293" s="29"/>
      <c r="HHI293" s="29"/>
      <c r="HHJ293" s="29"/>
      <c r="HHK293" s="29"/>
      <c r="HHL293" s="29"/>
      <c r="HHM293" s="29"/>
      <c r="HHN293" s="29"/>
      <c r="HHO293" s="29"/>
      <c r="HHP293" s="29"/>
      <c r="HHQ293" s="29"/>
      <c r="HHR293" s="29"/>
      <c r="HHS293" s="29"/>
      <c r="HHT293" s="29"/>
      <c r="HHU293" s="29"/>
      <c r="HHV293" s="29"/>
      <c r="HHW293" s="29"/>
      <c r="HHX293" s="29"/>
      <c r="HHY293" s="29"/>
      <c r="HHZ293" s="29"/>
      <c r="HIA293" s="29"/>
      <c r="HIB293" s="29"/>
      <c r="HIC293" s="29"/>
      <c r="HID293" s="29"/>
      <c r="HIE293" s="29"/>
      <c r="HIF293" s="29"/>
      <c r="HIG293" s="29"/>
      <c r="HIH293" s="29"/>
      <c r="HII293" s="29"/>
      <c r="HIJ293" s="29"/>
      <c r="HIK293" s="29"/>
      <c r="HIL293" s="29"/>
      <c r="HIM293" s="29"/>
      <c r="HIN293" s="29"/>
      <c r="HIO293" s="29"/>
      <c r="HIP293" s="29"/>
      <c r="HIQ293" s="29"/>
      <c r="HIR293" s="29"/>
      <c r="HIS293" s="29"/>
      <c r="HIT293" s="29"/>
      <c r="HIU293" s="29"/>
      <c r="HIV293" s="29"/>
      <c r="HIW293" s="29"/>
      <c r="HIX293" s="29"/>
      <c r="HIY293" s="29"/>
      <c r="HIZ293" s="29"/>
      <c r="HJA293" s="29"/>
      <c r="HJB293" s="29"/>
      <c r="HJC293" s="29"/>
      <c r="HJD293" s="29"/>
      <c r="HJE293" s="29"/>
      <c r="HJF293" s="29"/>
      <c r="HJG293" s="29"/>
      <c r="HJH293" s="29"/>
      <c r="HJI293" s="29"/>
      <c r="HJJ293" s="29"/>
      <c r="HJK293" s="29"/>
      <c r="HJL293" s="29"/>
      <c r="HJM293" s="29"/>
      <c r="HJN293" s="29"/>
      <c r="HJO293" s="29"/>
      <c r="HJP293" s="29"/>
      <c r="HJQ293" s="29"/>
      <c r="HJR293" s="29"/>
      <c r="HJS293" s="29"/>
      <c r="HJT293" s="29"/>
      <c r="HJU293" s="29"/>
      <c r="HJV293" s="29"/>
      <c r="HJW293" s="29"/>
      <c r="HJX293" s="29"/>
      <c r="HJY293" s="29"/>
      <c r="HJZ293" s="29"/>
      <c r="HKA293" s="29"/>
      <c r="HKB293" s="29"/>
      <c r="HKC293" s="29"/>
      <c r="HKD293" s="29"/>
      <c r="HKE293" s="29"/>
      <c r="HKF293" s="29"/>
      <c r="HKG293" s="29"/>
      <c r="HKH293" s="29"/>
      <c r="HKI293" s="29"/>
      <c r="HKJ293" s="29"/>
      <c r="HKK293" s="29"/>
      <c r="HKL293" s="29"/>
      <c r="HKM293" s="29"/>
      <c r="HKN293" s="29"/>
      <c r="HKO293" s="29"/>
      <c r="HKP293" s="29"/>
      <c r="HKQ293" s="29"/>
      <c r="HKR293" s="29"/>
      <c r="HKS293" s="29"/>
      <c r="HKT293" s="29"/>
      <c r="HKU293" s="29"/>
      <c r="HKV293" s="29"/>
      <c r="HKW293" s="29"/>
      <c r="HKX293" s="29"/>
      <c r="HKY293" s="29"/>
      <c r="HKZ293" s="29"/>
      <c r="HLA293" s="29"/>
      <c r="HLB293" s="29"/>
      <c r="HLC293" s="29"/>
      <c r="HLD293" s="29"/>
      <c r="HLE293" s="29"/>
      <c r="HLF293" s="29"/>
      <c r="HLG293" s="29"/>
      <c r="HLH293" s="29"/>
      <c r="HLI293" s="29"/>
      <c r="HLJ293" s="29"/>
      <c r="HLK293" s="29"/>
      <c r="HLL293" s="29"/>
      <c r="HLM293" s="29"/>
      <c r="HLN293" s="29"/>
      <c r="HLO293" s="29"/>
      <c r="HLP293" s="29"/>
      <c r="HLQ293" s="29"/>
      <c r="HLR293" s="29"/>
      <c r="HLS293" s="29"/>
      <c r="HLT293" s="29"/>
      <c r="HLU293" s="29"/>
      <c r="HLV293" s="29"/>
      <c r="HLW293" s="29"/>
      <c r="HLX293" s="29"/>
      <c r="HLY293" s="29"/>
      <c r="HLZ293" s="29"/>
      <c r="HMA293" s="29"/>
      <c r="HMB293" s="29"/>
      <c r="HMC293" s="29"/>
      <c r="HMD293" s="29"/>
      <c r="HME293" s="29"/>
      <c r="HMF293" s="29"/>
      <c r="HMG293" s="29"/>
      <c r="HMH293" s="29"/>
      <c r="HMI293" s="29"/>
      <c r="HMJ293" s="29"/>
      <c r="HMK293" s="29"/>
      <c r="HML293" s="29"/>
      <c r="HMM293" s="29"/>
      <c r="HMN293" s="29"/>
      <c r="HMO293" s="29"/>
      <c r="HMP293" s="29"/>
      <c r="HMQ293" s="29"/>
      <c r="HMR293" s="29"/>
      <c r="HMS293" s="29"/>
      <c r="HMT293" s="29"/>
      <c r="HMU293" s="29"/>
      <c r="HMV293" s="29"/>
      <c r="HMW293" s="29"/>
      <c r="HMX293" s="29"/>
      <c r="HMY293" s="29"/>
      <c r="HMZ293" s="29"/>
      <c r="HNA293" s="29"/>
      <c r="HNB293" s="29"/>
      <c r="HNC293" s="29"/>
      <c r="HND293" s="29"/>
      <c r="HNE293" s="29"/>
      <c r="HNF293" s="29"/>
      <c r="HNG293" s="29"/>
      <c r="HNH293" s="29"/>
      <c r="HNI293" s="29"/>
      <c r="HNJ293" s="29"/>
      <c r="HNK293" s="29"/>
      <c r="HNL293" s="29"/>
      <c r="HNM293" s="29"/>
      <c r="HNN293" s="29"/>
      <c r="HNO293" s="29"/>
      <c r="HNP293" s="29"/>
      <c r="HNQ293" s="29"/>
      <c r="HNR293" s="29"/>
      <c r="HNS293" s="29"/>
      <c r="HNT293" s="29"/>
      <c r="HNU293" s="29"/>
      <c r="HNV293" s="29"/>
      <c r="HNW293" s="29"/>
      <c r="HNX293" s="29"/>
      <c r="HNY293" s="29"/>
      <c r="HNZ293" s="29"/>
      <c r="HOA293" s="29"/>
      <c r="HOB293" s="29"/>
      <c r="HOC293" s="29"/>
      <c r="HOD293" s="29"/>
      <c r="HOE293" s="29"/>
      <c r="HOF293" s="29"/>
      <c r="HOG293" s="29"/>
      <c r="HOH293" s="29"/>
      <c r="HOI293" s="29"/>
      <c r="HOJ293" s="29"/>
      <c r="HOK293" s="29"/>
      <c r="HOL293" s="29"/>
      <c r="HOM293" s="29"/>
      <c r="HON293" s="29"/>
      <c r="HOO293" s="29"/>
      <c r="HOP293" s="29"/>
      <c r="HOQ293" s="29"/>
      <c r="HOR293" s="29"/>
      <c r="HOS293" s="29"/>
      <c r="HOT293" s="29"/>
      <c r="HOU293" s="29"/>
      <c r="HOV293" s="29"/>
      <c r="HOW293" s="29"/>
      <c r="HOX293" s="29"/>
      <c r="HOY293" s="29"/>
      <c r="HOZ293" s="29"/>
      <c r="HPA293" s="29"/>
      <c r="HPB293" s="29"/>
      <c r="HPC293" s="29"/>
      <c r="HPD293" s="29"/>
      <c r="HPE293" s="29"/>
      <c r="HPF293" s="29"/>
      <c r="HPG293" s="29"/>
      <c r="HPH293" s="29"/>
      <c r="HPI293" s="29"/>
      <c r="HPJ293" s="29"/>
      <c r="HPK293" s="29"/>
      <c r="HPL293" s="29"/>
      <c r="HPM293" s="29"/>
      <c r="HPN293" s="29"/>
      <c r="HPO293" s="29"/>
      <c r="HPP293" s="29"/>
      <c r="HPQ293" s="29"/>
      <c r="HPR293" s="29"/>
      <c r="HPS293" s="29"/>
      <c r="HPT293" s="29"/>
      <c r="HPU293" s="29"/>
      <c r="HPV293" s="29"/>
      <c r="HPW293" s="29"/>
      <c r="HPX293" s="29"/>
      <c r="HPY293" s="29"/>
      <c r="HPZ293" s="29"/>
      <c r="HQA293" s="29"/>
      <c r="HQB293" s="29"/>
      <c r="HQC293" s="29"/>
      <c r="HQD293" s="29"/>
      <c r="HQE293" s="29"/>
      <c r="HQF293" s="29"/>
      <c r="HQG293" s="29"/>
      <c r="HQH293" s="29"/>
      <c r="HQI293" s="29"/>
      <c r="HQJ293" s="29"/>
      <c r="HQK293" s="29"/>
      <c r="HQL293" s="29"/>
      <c r="HQM293" s="29"/>
      <c r="HQN293" s="29"/>
      <c r="HQO293" s="29"/>
      <c r="HQP293" s="29"/>
      <c r="HQQ293" s="29"/>
      <c r="HQR293" s="29"/>
      <c r="HQS293" s="29"/>
      <c r="HQT293" s="29"/>
      <c r="HQU293" s="29"/>
      <c r="HQV293" s="29"/>
      <c r="HQW293" s="29"/>
      <c r="HQX293" s="29"/>
      <c r="HQY293" s="29"/>
      <c r="HQZ293" s="29"/>
      <c r="HRA293" s="29"/>
      <c r="HRB293" s="29"/>
      <c r="HRC293" s="29"/>
      <c r="HRD293" s="29"/>
      <c r="HRE293" s="29"/>
      <c r="HRF293" s="29"/>
      <c r="HRG293" s="29"/>
      <c r="HRH293" s="29"/>
      <c r="HRI293" s="29"/>
      <c r="HRJ293" s="29"/>
      <c r="HRK293" s="29"/>
      <c r="HRL293" s="29"/>
      <c r="HRM293" s="29"/>
      <c r="HRN293" s="29"/>
      <c r="HRO293" s="29"/>
      <c r="HRP293" s="29"/>
      <c r="HRQ293" s="29"/>
      <c r="HRR293" s="29"/>
      <c r="HRS293" s="29"/>
      <c r="HRT293" s="29"/>
      <c r="HRU293" s="29"/>
      <c r="HRV293" s="29"/>
      <c r="HRW293" s="29"/>
      <c r="HRX293" s="29"/>
      <c r="HRY293" s="29"/>
      <c r="HRZ293" s="29"/>
      <c r="HSA293" s="29"/>
      <c r="HSB293" s="29"/>
      <c r="HSC293" s="29"/>
      <c r="HSD293" s="29"/>
      <c r="HSE293" s="29"/>
      <c r="HSF293" s="29"/>
      <c r="HSG293" s="29"/>
      <c r="HSH293" s="29"/>
      <c r="HSI293" s="29"/>
      <c r="HSJ293" s="29"/>
      <c r="HSK293" s="29"/>
      <c r="HSL293" s="29"/>
      <c r="HSM293" s="29"/>
      <c r="HSN293" s="29"/>
      <c r="HSO293" s="29"/>
      <c r="HSP293" s="29"/>
      <c r="HSQ293" s="29"/>
      <c r="HSR293" s="29"/>
      <c r="HSS293" s="29"/>
      <c r="HST293" s="29"/>
      <c r="HSU293" s="29"/>
      <c r="HSV293" s="29"/>
      <c r="HSW293" s="29"/>
      <c r="HSX293" s="29"/>
      <c r="HSY293" s="29"/>
      <c r="HSZ293" s="29"/>
      <c r="HTA293" s="29"/>
      <c r="HTB293" s="29"/>
      <c r="HTC293" s="29"/>
      <c r="HTD293" s="29"/>
      <c r="HTE293" s="29"/>
      <c r="HTF293" s="29"/>
      <c r="HTG293" s="29"/>
      <c r="HTH293" s="29"/>
      <c r="HTI293" s="29"/>
      <c r="HTJ293" s="29"/>
      <c r="HTK293" s="29"/>
      <c r="HTL293" s="29"/>
      <c r="HTM293" s="29"/>
      <c r="HTN293" s="29"/>
      <c r="HTO293" s="29"/>
      <c r="HTP293" s="29"/>
      <c r="HTQ293" s="29"/>
      <c r="HTR293" s="29"/>
      <c r="HTS293" s="29"/>
      <c r="HTT293" s="29"/>
      <c r="HTU293" s="29"/>
      <c r="HTV293" s="29"/>
      <c r="HTW293" s="29"/>
      <c r="HTX293" s="29"/>
      <c r="HTY293" s="29"/>
      <c r="HTZ293" s="29"/>
      <c r="HUA293" s="29"/>
      <c r="HUB293" s="29"/>
      <c r="HUC293" s="29"/>
      <c r="HUD293" s="29"/>
      <c r="HUE293" s="29"/>
      <c r="HUF293" s="29"/>
      <c r="HUG293" s="29"/>
      <c r="HUH293" s="29"/>
      <c r="HUI293" s="29"/>
      <c r="HUJ293" s="29"/>
      <c r="HUK293" s="29"/>
      <c r="HUL293" s="29"/>
      <c r="HUM293" s="29"/>
      <c r="HUN293" s="29"/>
      <c r="HUO293" s="29"/>
      <c r="HUP293" s="29"/>
      <c r="HUQ293" s="29"/>
      <c r="HUR293" s="29"/>
      <c r="HUS293" s="29"/>
      <c r="HUT293" s="29"/>
      <c r="HUU293" s="29"/>
      <c r="HUV293" s="29"/>
      <c r="HUW293" s="29"/>
      <c r="HUX293" s="29"/>
      <c r="HUY293" s="29"/>
      <c r="HUZ293" s="29"/>
      <c r="HVA293" s="29"/>
      <c r="HVB293" s="29"/>
      <c r="HVC293" s="29"/>
      <c r="HVD293" s="29"/>
      <c r="HVE293" s="29"/>
      <c r="HVF293" s="29"/>
      <c r="HVG293" s="29"/>
      <c r="HVH293" s="29"/>
      <c r="HVI293" s="29"/>
      <c r="HVJ293" s="29"/>
      <c r="HVK293" s="29"/>
      <c r="HVL293" s="29"/>
      <c r="HVM293" s="29"/>
      <c r="HVN293" s="29"/>
      <c r="HVO293" s="29"/>
      <c r="HVP293" s="29"/>
      <c r="HVQ293" s="29"/>
      <c r="HVR293" s="29"/>
      <c r="HVS293" s="29"/>
      <c r="HVT293" s="29"/>
      <c r="HVU293" s="29"/>
      <c r="HVV293" s="29"/>
      <c r="HVW293" s="29"/>
      <c r="HVX293" s="29"/>
      <c r="HVY293" s="29"/>
      <c r="HVZ293" s="29"/>
      <c r="HWA293" s="29"/>
      <c r="HWB293" s="29"/>
      <c r="HWC293" s="29"/>
      <c r="HWD293" s="29"/>
      <c r="HWE293" s="29"/>
      <c r="HWF293" s="29"/>
      <c r="HWG293" s="29"/>
      <c r="HWH293" s="29"/>
      <c r="HWI293" s="29"/>
      <c r="HWJ293" s="29"/>
      <c r="HWK293" s="29"/>
      <c r="HWL293" s="29"/>
      <c r="HWM293" s="29"/>
      <c r="HWN293" s="29"/>
      <c r="HWO293" s="29"/>
      <c r="HWP293" s="29"/>
      <c r="HWQ293" s="29"/>
      <c r="HWR293" s="29"/>
      <c r="HWS293" s="29"/>
      <c r="HWT293" s="29"/>
      <c r="HWU293" s="29"/>
      <c r="HWV293" s="29"/>
      <c r="HWW293" s="29"/>
      <c r="HWX293" s="29"/>
      <c r="HWY293" s="29"/>
      <c r="HWZ293" s="29"/>
      <c r="HXA293" s="29"/>
      <c r="HXB293" s="29"/>
      <c r="HXC293" s="29"/>
      <c r="HXD293" s="29"/>
      <c r="HXE293" s="29"/>
      <c r="HXF293" s="29"/>
      <c r="HXG293" s="29"/>
      <c r="HXH293" s="29"/>
      <c r="HXI293" s="29"/>
      <c r="HXJ293" s="29"/>
      <c r="HXK293" s="29"/>
      <c r="HXL293" s="29"/>
      <c r="HXM293" s="29"/>
      <c r="HXN293" s="29"/>
      <c r="HXO293" s="29"/>
      <c r="HXP293" s="29"/>
      <c r="HXQ293" s="29"/>
      <c r="HXR293" s="29"/>
      <c r="HXS293" s="29"/>
      <c r="HXT293" s="29"/>
      <c r="HXU293" s="29"/>
      <c r="HXV293" s="29"/>
      <c r="HXW293" s="29"/>
      <c r="HXX293" s="29"/>
      <c r="HXY293" s="29"/>
      <c r="HXZ293" s="29"/>
      <c r="HYA293" s="29"/>
      <c r="HYB293" s="29"/>
      <c r="HYC293" s="29"/>
      <c r="HYD293" s="29"/>
      <c r="HYE293" s="29"/>
      <c r="HYF293" s="29"/>
      <c r="HYG293" s="29"/>
      <c r="HYH293" s="29"/>
      <c r="HYI293" s="29"/>
      <c r="HYJ293" s="29"/>
      <c r="HYK293" s="29"/>
      <c r="HYL293" s="29"/>
      <c r="HYM293" s="29"/>
      <c r="HYN293" s="29"/>
      <c r="HYO293" s="29"/>
      <c r="HYP293" s="29"/>
      <c r="HYQ293" s="29"/>
      <c r="HYR293" s="29"/>
      <c r="HYS293" s="29"/>
      <c r="HYT293" s="29"/>
      <c r="HYU293" s="29"/>
      <c r="HYV293" s="29"/>
      <c r="HYW293" s="29"/>
      <c r="HYX293" s="29"/>
      <c r="HYY293" s="29"/>
      <c r="HYZ293" s="29"/>
      <c r="HZA293" s="29"/>
      <c r="HZB293" s="29"/>
      <c r="HZC293" s="29"/>
      <c r="HZD293" s="29"/>
      <c r="HZE293" s="29"/>
      <c r="HZF293" s="29"/>
      <c r="HZG293" s="29"/>
      <c r="HZH293" s="29"/>
      <c r="HZI293" s="29"/>
      <c r="HZJ293" s="29"/>
      <c r="HZK293" s="29"/>
      <c r="HZL293" s="29"/>
      <c r="HZM293" s="29"/>
      <c r="HZN293" s="29"/>
      <c r="HZO293" s="29"/>
      <c r="HZP293" s="29"/>
      <c r="HZQ293" s="29"/>
      <c r="HZR293" s="29"/>
      <c r="HZS293" s="29"/>
      <c r="HZT293" s="29"/>
      <c r="HZU293" s="29"/>
      <c r="HZV293" s="29"/>
      <c r="HZW293" s="29"/>
      <c r="HZX293" s="29"/>
      <c r="HZY293" s="29"/>
      <c r="HZZ293" s="29"/>
      <c r="IAA293" s="29"/>
      <c r="IAB293" s="29"/>
      <c r="IAC293" s="29"/>
      <c r="IAD293" s="29"/>
      <c r="IAE293" s="29"/>
      <c r="IAF293" s="29"/>
      <c r="IAG293" s="29"/>
      <c r="IAH293" s="29"/>
      <c r="IAI293" s="29"/>
      <c r="IAJ293" s="29"/>
      <c r="IAK293" s="29"/>
      <c r="IAL293" s="29"/>
      <c r="IAM293" s="29"/>
      <c r="IAN293" s="29"/>
      <c r="IAO293" s="29"/>
      <c r="IAP293" s="29"/>
      <c r="IAQ293" s="29"/>
      <c r="IAR293" s="29"/>
      <c r="IAS293" s="29"/>
      <c r="IAT293" s="29"/>
      <c r="IAU293" s="29"/>
      <c r="IAV293" s="29"/>
      <c r="IAW293" s="29"/>
      <c r="IAX293" s="29"/>
      <c r="IAY293" s="29"/>
      <c r="IAZ293" s="29"/>
      <c r="IBA293" s="29"/>
      <c r="IBB293" s="29"/>
      <c r="IBC293" s="29"/>
      <c r="IBD293" s="29"/>
      <c r="IBE293" s="29"/>
      <c r="IBF293" s="29"/>
      <c r="IBG293" s="29"/>
      <c r="IBH293" s="29"/>
      <c r="IBI293" s="29"/>
      <c r="IBJ293" s="29"/>
      <c r="IBK293" s="29"/>
      <c r="IBL293" s="29"/>
      <c r="IBM293" s="29"/>
      <c r="IBN293" s="29"/>
      <c r="IBO293" s="29"/>
      <c r="IBP293" s="29"/>
      <c r="IBQ293" s="29"/>
      <c r="IBR293" s="29"/>
      <c r="IBS293" s="29"/>
      <c r="IBT293" s="29"/>
      <c r="IBU293" s="29"/>
      <c r="IBV293" s="29"/>
      <c r="IBW293" s="29"/>
      <c r="IBX293" s="29"/>
      <c r="IBY293" s="29"/>
      <c r="IBZ293" s="29"/>
      <c r="ICA293" s="29"/>
      <c r="ICB293" s="29"/>
      <c r="ICC293" s="29"/>
      <c r="ICD293" s="29"/>
      <c r="ICE293" s="29"/>
      <c r="ICF293" s="29"/>
      <c r="ICG293" s="29"/>
      <c r="ICH293" s="29"/>
      <c r="ICI293" s="29"/>
      <c r="ICJ293" s="29"/>
      <c r="ICK293" s="29"/>
      <c r="ICL293" s="29"/>
      <c r="ICM293" s="29"/>
      <c r="ICN293" s="29"/>
      <c r="ICO293" s="29"/>
      <c r="ICP293" s="29"/>
      <c r="ICQ293" s="29"/>
      <c r="ICR293" s="29"/>
      <c r="ICS293" s="29"/>
      <c r="ICT293" s="29"/>
      <c r="ICU293" s="29"/>
      <c r="ICV293" s="29"/>
      <c r="ICW293" s="29"/>
      <c r="ICX293" s="29"/>
      <c r="ICY293" s="29"/>
      <c r="ICZ293" s="29"/>
      <c r="IDA293" s="29"/>
      <c r="IDB293" s="29"/>
      <c r="IDC293" s="29"/>
      <c r="IDD293" s="29"/>
      <c r="IDE293" s="29"/>
      <c r="IDF293" s="29"/>
      <c r="IDG293" s="29"/>
      <c r="IDH293" s="29"/>
      <c r="IDI293" s="29"/>
      <c r="IDJ293" s="29"/>
      <c r="IDK293" s="29"/>
      <c r="IDL293" s="29"/>
      <c r="IDM293" s="29"/>
      <c r="IDN293" s="29"/>
      <c r="IDO293" s="29"/>
      <c r="IDP293" s="29"/>
      <c r="IDQ293" s="29"/>
      <c r="IDR293" s="29"/>
      <c r="IDS293" s="29"/>
      <c r="IDT293" s="29"/>
      <c r="IDU293" s="29"/>
      <c r="IDV293" s="29"/>
      <c r="IDW293" s="29"/>
      <c r="IDX293" s="29"/>
      <c r="IDY293" s="29"/>
      <c r="IDZ293" s="29"/>
      <c r="IEA293" s="29"/>
      <c r="IEB293" s="29"/>
      <c r="IEC293" s="29"/>
      <c r="IED293" s="29"/>
      <c r="IEE293" s="29"/>
      <c r="IEF293" s="29"/>
      <c r="IEG293" s="29"/>
      <c r="IEH293" s="29"/>
      <c r="IEI293" s="29"/>
      <c r="IEJ293" s="29"/>
      <c r="IEK293" s="29"/>
      <c r="IEL293" s="29"/>
      <c r="IEM293" s="29"/>
      <c r="IEN293" s="29"/>
      <c r="IEO293" s="29"/>
      <c r="IEP293" s="29"/>
      <c r="IEQ293" s="29"/>
      <c r="IER293" s="29"/>
      <c r="IES293" s="29"/>
      <c r="IET293" s="29"/>
      <c r="IEU293" s="29"/>
      <c r="IEV293" s="29"/>
      <c r="IEW293" s="29"/>
      <c r="IEX293" s="29"/>
      <c r="IEY293" s="29"/>
      <c r="IEZ293" s="29"/>
      <c r="IFA293" s="29"/>
      <c r="IFB293" s="29"/>
      <c r="IFC293" s="29"/>
      <c r="IFD293" s="29"/>
      <c r="IFE293" s="29"/>
      <c r="IFF293" s="29"/>
      <c r="IFG293" s="29"/>
      <c r="IFH293" s="29"/>
      <c r="IFI293" s="29"/>
      <c r="IFJ293" s="29"/>
      <c r="IFK293" s="29"/>
      <c r="IFL293" s="29"/>
      <c r="IFM293" s="29"/>
      <c r="IFN293" s="29"/>
      <c r="IFO293" s="29"/>
      <c r="IFP293" s="29"/>
      <c r="IFQ293" s="29"/>
      <c r="IFR293" s="29"/>
      <c r="IFS293" s="29"/>
      <c r="IFT293" s="29"/>
      <c r="IFU293" s="29"/>
      <c r="IFV293" s="29"/>
      <c r="IFW293" s="29"/>
      <c r="IFX293" s="29"/>
      <c r="IFY293" s="29"/>
      <c r="IFZ293" s="29"/>
      <c r="IGA293" s="29"/>
      <c r="IGB293" s="29"/>
      <c r="IGC293" s="29"/>
      <c r="IGD293" s="29"/>
      <c r="IGE293" s="29"/>
      <c r="IGF293" s="29"/>
      <c r="IGG293" s="29"/>
      <c r="IGH293" s="29"/>
      <c r="IGI293" s="29"/>
      <c r="IGJ293" s="29"/>
      <c r="IGK293" s="29"/>
      <c r="IGL293" s="29"/>
      <c r="IGM293" s="29"/>
      <c r="IGN293" s="29"/>
      <c r="IGO293" s="29"/>
      <c r="IGP293" s="29"/>
      <c r="IGQ293" s="29"/>
      <c r="IGR293" s="29"/>
      <c r="IGS293" s="29"/>
      <c r="IGT293" s="29"/>
      <c r="IGU293" s="29"/>
      <c r="IGV293" s="29"/>
      <c r="IGW293" s="29"/>
      <c r="IGX293" s="29"/>
      <c r="IGY293" s="29"/>
      <c r="IGZ293" s="29"/>
      <c r="IHA293" s="29"/>
      <c r="IHB293" s="29"/>
      <c r="IHC293" s="29"/>
      <c r="IHD293" s="29"/>
      <c r="IHE293" s="29"/>
      <c r="IHF293" s="29"/>
      <c r="IHG293" s="29"/>
      <c r="IHH293" s="29"/>
      <c r="IHI293" s="29"/>
      <c r="IHJ293" s="29"/>
      <c r="IHK293" s="29"/>
      <c r="IHL293" s="29"/>
      <c r="IHM293" s="29"/>
      <c r="IHN293" s="29"/>
      <c r="IHO293" s="29"/>
      <c r="IHP293" s="29"/>
      <c r="IHQ293" s="29"/>
      <c r="IHR293" s="29"/>
      <c r="IHS293" s="29"/>
      <c r="IHT293" s="29"/>
      <c r="IHU293" s="29"/>
      <c r="IHV293" s="29"/>
      <c r="IHW293" s="29"/>
      <c r="IHX293" s="29"/>
      <c r="IHY293" s="29"/>
      <c r="IHZ293" s="29"/>
      <c r="IIA293" s="29"/>
      <c r="IIB293" s="29"/>
      <c r="IIC293" s="29"/>
      <c r="IID293" s="29"/>
      <c r="IIE293" s="29"/>
      <c r="IIF293" s="29"/>
      <c r="IIG293" s="29"/>
      <c r="IIH293" s="29"/>
      <c r="III293" s="29"/>
      <c r="IIJ293" s="29"/>
      <c r="IIK293" s="29"/>
      <c r="IIL293" s="29"/>
      <c r="IIM293" s="29"/>
      <c r="IIN293" s="29"/>
      <c r="IIO293" s="29"/>
      <c r="IIP293" s="29"/>
      <c r="IIQ293" s="29"/>
      <c r="IIR293" s="29"/>
      <c r="IIS293" s="29"/>
      <c r="IIT293" s="29"/>
      <c r="IIU293" s="29"/>
      <c r="IIV293" s="29"/>
      <c r="IIW293" s="29"/>
      <c r="IIX293" s="29"/>
      <c r="IIY293" s="29"/>
      <c r="IIZ293" s="29"/>
      <c r="IJA293" s="29"/>
      <c r="IJB293" s="29"/>
      <c r="IJC293" s="29"/>
      <c r="IJD293" s="29"/>
      <c r="IJE293" s="29"/>
      <c r="IJF293" s="29"/>
      <c r="IJG293" s="29"/>
      <c r="IJH293" s="29"/>
      <c r="IJI293" s="29"/>
      <c r="IJJ293" s="29"/>
      <c r="IJK293" s="29"/>
      <c r="IJL293" s="29"/>
      <c r="IJM293" s="29"/>
      <c r="IJN293" s="29"/>
      <c r="IJO293" s="29"/>
      <c r="IJP293" s="29"/>
      <c r="IJQ293" s="29"/>
      <c r="IJR293" s="29"/>
      <c r="IJS293" s="29"/>
      <c r="IJT293" s="29"/>
      <c r="IJU293" s="29"/>
      <c r="IJV293" s="29"/>
      <c r="IJW293" s="29"/>
      <c r="IJX293" s="29"/>
      <c r="IJY293" s="29"/>
      <c r="IJZ293" s="29"/>
      <c r="IKA293" s="29"/>
      <c r="IKB293" s="29"/>
      <c r="IKC293" s="29"/>
      <c r="IKD293" s="29"/>
      <c r="IKE293" s="29"/>
      <c r="IKF293" s="29"/>
      <c r="IKG293" s="29"/>
      <c r="IKH293" s="29"/>
      <c r="IKI293" s="29"/>
      <c r="IKJ293" s="29"/>
      <c r="IKK293" s="29"/>
      <c r="IKL293" s="29"/>
      <c r="IKM293" s="29"/>
      <c r="IKN293" s="29"/>
      <c r="IKO293" s="29"/>
      <c r="IKP293" s="29"/>
      <c r="IKQ293" s="29"/>
      <c r="IKR293" s="29"/>
      <c r="IKS293" s="29"/>
      <c r="IKT293" s="29"/>
      <c r="IKU293" s="29"/>
      <c r="IKV293" s="29"/>
      <c r="IKW293" s="29"/>
      <c r="IKX293" s="29"/>
      <c r="IKY293" s="29"/>
      <c r="IKZ293" s="29"/>
      <c r="ILA293" s="29"/>
      <c r="ILB293" s="29"/>
      <c r="ILC293" s="29"/>
      <c r="ILD293" s="29"/>
      <c r="ILE293" s="29"/>
      <c r="ILF293" s="29"/>
      <c r="ILG293" s="29"/>
      <c r="ILH293" s="29"/>
      <c r="ILI293" s="29"/>
      <c r="ILJ293" s="29"/>
      <c r="ILK293" s="29"/>
      <c r="ILL293" s="29"/>
      <c r="ILM293" s="29"/>
      <c r="ILN293" s="29"/>
      <c r="ILO293" s="29"/>
      <c r="ILP293" s="29"/>
      <c r="ILQ293" s="29"/>
      <c r="ILR293" s="29"/>
      <c r="ILS293" s="29"/>
      <c r="ILT293" s="29"/>
      <c r="ILU293" s="29"/>
      <c r="ILV293" s="29"/>
      <c r="ILW293" s="29"/>
      <c r="ILX293" s="29"/>
      <c r="ILY293" s="29"/>
      <c r="ILZ293" s="29"/>
      <c r="IMA293" s="29"/>
      <c r="IMB293" s="29"/>
      <c r="IMC293" s="29"/>
      <c r="IMD293" s="29"/>
      <c r="IME293" s="29"/>
      <c r="IMF293" s="29"/>
      <c r="IMG293" s="29"/>
      <c r="IMH293" s="29"/>
      <c r="IMI293" s="29"/>
      <c r="IMJ293" s="29"/>
      <c r="IMK293" s="29"/>
      <c r="IML293" s="29"/>
      <c r="IMM293" s="29"/>
      <c r="IMN293" s="29"/>
      <c r="IMO293" s="29"/>
      <c r="IMP293" s="29"/>
      <c r="IMQ293" s="29"/>
      <c r="IMR293" s="29"/>
      <c r="IMS293" s="29"/>
      <c r="IMT293" s="29"/>
      <c r="IMU293" s="29"/>
      <c r="IMV293" s="29"/>
      <c r="IMW293" s="29"/>
      <c r="IMX293" s="29"/>
      <c r="IMY293" s="29"/>
      <c r="IMZ293" s="29"/>
      <c r="INA293" s="29"/>
      <c r="INB293" s="29"/>
      <c r="INC293" s="29"/>
      <c r="IND293" s="29"/>
      <c r="INE293" s="29"/>
      <c r="INF293" s="29"/>
      <c r="ING293" s="29"/>
      <c r="INH293" s="29"/>
      <c r="INI293" s="29"/>
      <c r="INJ293" s="29"/>
      <c r="INK293" s="29"/>
      <c r="INL293" s="29"/>
      <c r="INM293" s="29"/>
      <c r="INN293" s="29"/>
      <c r="INO293" s="29"/>
      <c r="INP293" s="29"/>
      <c r="INQ293" s="29"/>
      <c r="INR293" s="29"/>
      <c r="INS293" s="29"/>
      <c r="INT293" s="29"/>
      <c r="INU293" s="29"/>
      <c r="INV293" s="29"/>
      <c r="INW293" s="29"/>
      <c r="INX293" s="29"/>
      <c r="INY293" s="29"/>
      <c r="INZ293" s="29"/>
      <c r="IOA293" s="29"/>
      <c r="IOB293" s="29"/>
      <c r="IOC293" s="29"/>
      <c r="IOD293" s="29"/>
      <c r="IOE293" s="29"/>
      <c r="IOF293" s="29"/>
      <c r="IOG293" s="29"/>
      <c r="IOH293" s="29"/>
      <c r="IOI293" s="29"/>
      <c r="IOJ293" s="29"/>
      <c r="IOK293" s="29"/>
      <c r="IOL293" s="29"/>
      <c r="IOM293" s="29"/>
      <c r="ION293" s="29"/>
      <c r="IOO293" s="29"/>
      <c r="IOP293" s="29"/>
      <c r="IOQ293" s="29"/>
      <c r="IOR293" s="29"/>
      <c r="IOS293" s="29"/>
      <c r="IOT293" s="29"/>
      <c r="IOU293" s="29"/>
      <c r="IOV293" s="29"/>
      <c r="IOW293" s="29"/>
      <c r="IOX293" s="29"/>
      <c r="IOY293" s="29"/>
      <c r="IOZ293" s="29"/>
      <c r="IPA293" s="29"/>
      <c r="IPB293" s="29"/>
      <c r="IPC293" s="29"/>
      <c r="IPD293" s="29"/>
      <c r="IPE293" s="29"/>
      <c r="IPF293" s="29"/>
      <c r="IPG293" s="29"/>
      <c r="IPH293" s="29"/>
      <c r="IPI293" s="29"/>
      <c r="IPJ293" s="29"/>
      <c r="IPK293" s="29"/>
      <c r="IPL293" s="29"/>
      <c r="IPM293" s="29"/>
      <c r="IPN293" s="29"/>
      <c r="IPO293" s="29"/>
      <c r="IPP293" s="29"/>
      <c r="IPQ293" s="29"/>
      <c r="IPR293" s="29"/>
      <c r="IPS293" s="29"/>
      <c r="IPT293" s="29"/>
      <c r="IPU293" s="29"/>
      <c r="IPV293" s="29"/>
      <c r="IPW293" s="29"/>
      <c r="IPX293" s="29"/>
      <c r="IPY293" s="29"/>
      <c r="IPZ293" s="29"/>
      <c r="IQA293" s="29"/>
      <c r="IQB293" s="29"/>
      <c r="IQC293" s="29"/>
      <c r="IQD293" s="29"/>
      <c r="IQE293" s="29"/>
      <c r="IQF293" s="29"/>
      <c r="IQG293" s="29"/>
      <c r="IQH293" s="29"/>
      <c r="IQI293" s="29"/>
      <c r="IQJ293" s="29"/>
      <c r="IQK293" s="29"/>
      <c r="IQL293" s="29"/>
      <c r="IQM293" s="29"/>
      <c r="IQN293" s="29"/>
      <c r="IQO293" s="29"/>
      <c r="IQP293" s="29"/>
      <c r="IQQ293" s="29"/>
      <c r="IQR293" s="29"/>
      <c r="IQS293" s="29"/>
      <c r="IQT293" s="29"/>
      <c r="IQU293" s="29"/>
      <c r="IQV293" s="29"/>
      <c r="IQW293" s="29"/>
      <c r="IQX293" s="29"/>
      <c r="IQY293" s="29"/>
      <c r="IQZ293" s="29"/>
      <c r="IRA293" s="29"/>
      <c r="IRB293" s="29"/>
      <c r="IRC293" s="29"/>
      <c r="IRD293" s="29"/>
      <c r="IRE293" s="29"/>
      <c r="IRF293" s="29"/>
      <c r="IRG293" s="29"/>
      <c r="IRH293" s="29"/>
      <c r="IRI293" s="29"/>
      <c r="IRJ293" s="29"/>
      <c r="IRK293" s="29"/>
      <c r="IRL293" s="29"/>
      <c r="IRM293" s="29"/>
      <c r="IRN293" s="29"/>
      <c r="IRO293" s="29"/>
      <c r="IRP293" s="29"/>
      <c r="IRQ293" s="29"/>
      <c r="IRR293" s="29"/>
      <c r="IRS293" s="29"/>
      <c r="IRT293" s="29"/>
      <c r="IRU293" s="29"/>
      <c r="IRV293" s="29"/>
      <c r="IRW293" s="29"/>
      <c r="IRX293" s="29"/>
      <c r="IRY293" s="29"/>
      <c r="IRZ293" s="29"/>
      <c r="ISA293" s="29"/>
      <c r="ISB293" s="29"/>
      <c r="ISC293" s="29"/>
      <c r="ISD293" s="29"/>
      <c r="ISE293" s="29"/>
      <c r="ISF293" s="29"/>
      <c r="ISG293" s="29"/>
      <c r="ISH293" s="29"/>
      <c r="ISI293" s="29"/>
      <c r="ISJ293" s="29"/>
      <c r="ISK293" s="29"/>
      <c r="ISL293" s="29"/>
      <c r="ISM293" s="29"/>
      <c r="ISN293" s="29"/>
      <c r="ISO293" s="29"/>
      <c r="ISP293" s="29"/>
      <c r="ISQ293" s="29"/>
      <c r="ISR293" s="29"/>
      <c r="ISS293" s="29"/>
      <c r="IST293" s="29"/>
      <c r="ISU293" s="29"/>
      <c r="ISV293" s="29"/>
      <c r="ISW293" s="29"/>
      <c r="ISX293" s="29"/>
      <c r="ISY293" s="29"/>
      <c r="ISZ293" s="29"/>
      <c r="ITA293" s="29"/>
      <c r="ITB293" s="29"/>
      <c r="ITC293" s="29"/>
      <c r="ITD293" s="29"/>
      <c r="ITE293" s="29"/>
      <c r="ITF293" s="29"/>
      <c r="ITG293" s="29"/>
      <c r="ITH293" s="29"/>
      <c r="ITI293" s="29"/>
      <c r="ITJ293" s="29"/>
      <c r="ITK293" s="29"/>
      <c r="ITL293" s="29"/>
      <c r="ITM293" s="29"/>
      <c r="ITN293" s="29"/>
      <c r="ITO293" s="29"/>
      <c r="ITP293" s="29"/>
      <c r="ITQ293" s="29"/>
      <c r="ITR293" s="29"/>
      <c r="ITS293" s="29"/>
      <c r="ITT293" s="29"/>
      <c r="ITU293" s="29"/>
      <c r="ITV293" s="29"/>
      <c r="ITW293" s="29"/>
      <c r="ITX293" s="29"/>
      <c r="ITY293" s="29"/>
      <c r="ITZ293" s="29"/>
      <c r="IUA293" s="29"/>
      <c r="IUB293" s="29"/>
      <c r="IUC293" s="29"/>
      <c r="IUD293" s="29"/>
      <c r="IUE293" s="29"/>
      <c r="IUF293" s="29"/>
      <c r="IUG293" s="29"/>
      <c r="IUH293" s="29"/>
      <c r="IUI293" s="29"/>
      <c r="IUJ293" s="29"/>
      <c r="IUK293" s="29"/>
      <c r="IUL293" s="29"/>
      <c r="IUM293" s="29"/>
      <c r="IUN293" s="29"/>
      <c r="IUO293" s="29"/>
      <c r="IUP293" s="29"/>
      <c r="IUQ293" s="29"/>
      <c r="IUR293" s="29"/>
      <c r="IUS293" s="29"/>
      <c r="IUT293" s="29"/>
      <c r="IUU293" s="29"/>
      <c r="IUV293" s="29"/>
      <c r="IUW293" s="29"/>
      <c r="IUX293" s="29"/>
      <c r="IUY293" s="29"/>
      <c r="IUZ293" s="29"/>
      <c r="IVA293" s="29"/>
      <c r="IVB293" s="29"/>
      <c r="IVC293" s="29"/>
      <c r="IVD293" s="29"/>
      <c r="IVE293" s="29"/>
      <c r="IVF293" s="29"/>
      <c r="IVG293" s="29"/>
      <c r="IVH293" s="29"/>
      <c r="IVI293" s="29"/>
      <c r="IVJ293" s="29"/>
      <c r="IVK293" s="29"/>
      <c r="IVL293" s="29"/>
      <c r="IVM293" s="29"/>
      <c r="IVN293" s="29"/>
      <c r="IVO293" s="29"/>
      <c r="IVP293" s="29"/>
      <c r="IVQ293" s="29"/>
      <c r="IVR293" s="29"/>
      <c r="IVS293" s="29"/>
      <c r="IVT293" s="29"/>
      <c r="IVU293" s="29"/>
      <c r="IVV293" s="29"/>
      <c r="IVW293" s="29"/>
      <c r="IVX293" s="29"/>
      <c r="IVY293" s="29"/>
      <c r="IVZ293" s="29"/>
      <c r="IWA293" s="29"/>
      <c r="IWB293" s="29"/>
      <c r="IWC293" s="29"/>
      <c r="IWD293" s="29"/>
      <c r="IWE293" s="29"/>
      <c r="IWF293" s="29"/>
      <c r="IWG293" s="29"/>
      <c r="IWH293" s="29"/>
      <c r="IWI293" s="29"/>
      <c r="IWJ293" s="29"/>
      <c r="IWK293" s="29"/>
      <c r="IWL293" s="29"/>
      <c r="IWM293" s="29"/>
      <c r="IWN293" s="29"/>
      <c r="IWO293" s="29"/>
      <c r="IWP293" s="29"/>
      <c r="IWQ293" s="29"/>
      <c r="IWR293" s="29"/>
      <c r="IWS293" s="29"/>
      <c r="IWT293" s="29"/>
      <c r="IWU293" s="29"/>
      <c r="IWV293" s="29"/>
      <c r="IWW293" s="29"/>
      <c r="IWX293" s="29"/>
      <c r="IWY293" s="29"/>
      <c r="IWZ293" s="29"/>
      <c r="IXA293" s="29"/>
      <c r="IXB293" s="29"/>
      <c r="IXC293" s="29"/>
      <c r="IXD293" s="29"/>
      <c r="IXE293" s="29"/>
      <c r="IXF293" s="29"/>
      <c r="IXG293" s="29"/>
      <c r="IXH293" s="29"/>
      <c r="IXI293" s="29"/>
      <c r="IXJ293" s="29"/>
      <c r="IXK293" s="29"/>
      <c r="IXL293" s="29"/>
      <c r="IXM293" s="29"/>
      <c r="IXN293" s="29"/>
      <c r="IXO293" s="29"/>
      <c r="IXP293" s="29"/>
      <c r="IXQ293" s="29"/>
      <c r="IXR293" s="29"/>
      <c r="IXS293" s="29"/>
      <c r="IXT293" s="29"/>
      <c r="IXU293" s="29"/>
      <c r="IXV293" s="29"/>
      <c r="IXW293" s="29"/>
      <c r="IXX293" s="29"/>
      <c r="IXY293" s="29"/>
      <c r="IXZ293" s="29"/>
      <c r="IYA293" s="29"/>
      <c r="IYB293" s="29"/>
      <c r="IYC293" s="29"/>
      <c r="IYD293" s="29"/>
      <c r="IYE293" s="29"/>
      <c r="IYF293" s="29"/>
      <c r="IYG293" s="29"/>
      <c r="IYH293" s="29"/>
      <c r="IYI293" s="29"/>
      <c r="IYJ293" s="29"/>
      <c r="IYK293" s="29"/>
      <c r="IYL293" s="29"/>
      <c r="IYM293" s="29"/>
      <c r="IYN293" s="29"/>
      <c r="IYO293" s="29"/>
      <c r="IYP293" s="29"/>
      <c r="IYQ293" s="29"/>
      <c r="IYR293" s="29"/>
      <c r="IYS293" s="29"/>
      <c r="IYT293" s="29"/>
      <c r="IYU293" s="29"/>
      <c r="IYV293" s="29"/>
      <c r="IYW293" s="29"/>
      <c r="IYX293" s="29"/>
      <c r="IYY293" s="29"/>
      <c r="IYZ293" s="29"/>
      <c r="IZA293" s="29"/>
      <c r="IZB293" s="29"/>
      <c r="IZC293" s="29"/>
      <c r="IZD293" s="29"/>
      <c r="IZE293" s="29"/>
      <c r="IZF293" s="29"/>
      <c r="IZG293" s="29"/>
      <c r="IZH293" s="29"/>
      <c r="IZI293" s="29"/>
      <c r="IZJ293" s="29"/>
      <c r="IZK293" s="29"/>
      <c r="IZL293" s="29"/>
      <c r="IZM293" s="29"/>
      <c r="IZN293" s="29"/>
      <c r="IZO293" s="29"/>
      <c r="IZP293" s="29"/>
      <c r="IZQ293" s="29"/>
      <c r="IZR293" s="29"/>
      <c r="IZS293" s="29"/>
      <c r="IZT293" s="29"/>
      <c r="IZU293" s="29"/>
      <c r="IZV293" s="29"/>
      <c r="IZW293" s="29"/>
      <c r="IZX293" s="29"/>
      <c r="IZY293" s="29"/>
      <c r="IZZ293" s="29"/>
      <c r="JAA293" s="29"/>
      <c r="JAB293" s="29"/>
      <c r="JAC293" s="29"/>
      <c r="JAD293" s="29"/>
      <c r="JAE293" s="29"/>
      <c r="JAF293" s="29"/>
      <c r="JAG293" s="29"/>
      <c r="JAH293" s="29"/>
      <c r="JAI293" s="29"/>
      <c r="JAJ293" s="29"/>
      <c r="JAK293" s="29"/>
      <c r="JAL293" s="29"/>
      <c r="JAM293" s="29"/>
      <c r="JAN293" s="29"/>
      <c r="JAO293" s="29"/>
      <c r="JAP293" s="29"/>
      <c r="JAQ293" s="29"/>
      <c r="JAR293" s="29"/>
      <c r="JAS293" s="29"/>
      <c r="JAT293" s="29"/>
      <c r="JAU293" s="29"/>
      <c r="JAV293" s="29"/>
      <c r="JAW293" s="29"/>
      <c r="JAX293" s="29"/>
      <c r="JAY293" s="29"/>
      <c r="JAZ293" s="29"/>
      <c r="JBA293" s="29"/>
      <c r="JBB293" s="29"/>
      <c r="JBC293" s="29"/>
      <c r="JBD293" s="29"/>
      <c r="JBE293" s="29"/>
      <c r="JBF293" s="29"/>
      <c r="JBG293" s="29"/>
      <c r="JBH293" s="29"/>
      <c r="JBI293" s="29"/>
      <c r="JBJ293" s="29"/>
      <c r="JBK293" s="29"/>
      <c r="JBL293" s="29"/>
      <c r="JBM293" s="29"/>
      <c r="JBN293" s="29"/>
      <c r="JBO293" s="29"/>
      <c r="JBP293" s="29"/>
      <c r="JBQ293" s="29"/>
      <c r="JBR293" s="29"/>
      <c r="JBS293" s="29"/>
      <c r="JBT293" s="29"/>
      <c r="JBU293" s="29"/>
      <c r="JBV293" s="29"/>
      <c r="JBW293" s="29"/>
      <c r="JBX293" s="29"/>
      <c r="JBY293" s="29"/>
      <c r="JBZ293" s="29"/>
      <c r="JCA293" s="29"/>
      <c r="JCB293" s="29"/>
      <c r="JCC293" s="29"/>
      <c r="JCD293" s="29"/>
      <c r="JCE293" s="29"/>
      <c r="JCF293" s="29"/>
      <c r="JCG293" s="29"/>
      <c r="JCH293" s="29"/>
      <c r="JCI293" s="29"/>
      <c r="JCJ293" s="29"/>
      <c r="JCK293" s="29"/>
      <c r="JCL293" s="29"/>
      <c r="JCM293" s="29"/>
      <c r="JCN293" s="29"/>
      <c r="JCO293" s="29"/>
      <c r="JCP293" s="29"/>
      <c r="JCQ293" s="29"/>
      <c r="JCR293" s="29"/>
      <c r="JCS293" s="29"/>
      <c r="JCT293" s="29"/>
      <c r="JCU293" s="29"/>
      <c r="JCV293" s="29"/>
      <c r="JCW293" s="29"/>
      <c r="JCX293" s="29"/>
      <c r="JCY293" s="29"/>
      <c r="JCZ293" s="29"/>
      <c r="JDA293" s="29"/>
      <c r="JDB293" s="29"/>
      <c r="JDC293" s="29"/>
      <c r="JDD293" s="29"/>
      <c r="JDE293" s="29"/>
      <c r="JDF293" s="29"/>
      <c r="JDG293" s="29"/>
      <c r="JDH293" s="29"/>
      <c r="JDI293" s="29"/>
      <c r="JDJ293" s="29"/>
      <c r="JDK293" s="29"/>
      <c r="JDL293" s="29"/>
      <c r="JDM293" s="29"/>
      <c r="JDN293" s="29"/>
      <c r="JDO293" s="29"/>
      <c r="JDP293" s="29"/>
      <c r="JDQ293" s="29"/>
      <c r="JDR293" s="29"/>
      <c r="JDS293" s="29"/>
      <c r="JDT293" s="29"/>
      <c r="JDU293" s="29"/>
      <c r="JDV293" s="29"/>
      <c r="JDW293" s="29"/>
      <c r="JDX293" s="29"/>
      <c r="JDY293" s="29"/>
      <c r="JDZ293" s="29"/>
      <c r="JEA293" s="29"/>
      <c r="JEB293" s="29"/>
      <c r="JEC293" s="29"/>
      <c r="JED293" s="29"/>
      <c r="JEE293" s="29"/>
      <c r="JEF293" s="29"/>
      <c r="JEG293" s="29"/>
      <c r="JEH293" s="29"/>
      <c r="JEI293" s="29"/>
      <c r="JEJ293" s="29"/>
      <c r="JEK293" s="29"/>
      <c r="JEL293" s="29"/>
      <c r="JEM293" s="29"/>
      <c r="JEN293" s="29"/>
      <c r="JEO293" s="29"/>
      <c r="JEP293" s="29"/>
      <c r="JEQ293" s="29"/>
      <c r="JER293" s="29"/>
      <c r="JES293" s="29"/>
      <c r="JET293" s="29"/>
      <c r="JEU293" s="29"/>
      <c r="JEV293" s="29"/>
      <c r="JEW293" s="29"/>
      <c r="JEX293" s="29"/>
      <c r="JEY293" s="29"/>
      <c r="JEZ293" s="29"/>
      <c r="JFA293" s="29"/>
      <c r="JFB293" s="29"/>
      <c r="JFC293" s="29"/>
      <c r="JFD293" s="29"/>
      <c r="JFE293" s="29"/>
      <c r="JFF293" s="29"/>
      <c r="JFG293" s="29"/>
      <c r="JFH293" s="29"/>
      <c r="JFI293" s="29"/>
      <c r="JFJ293" s="29"/>
      <c r="JFK293" s="29"/>
      <c r="JFL293" s="29"/>
      <c r="JFM293" s="29"/>
      <c r="JFN293" s="29"/>
      <c r="JFO293" s="29"/>
      <c r="JFP293" s="29"/>
      <c r="JFQ293" s="29"/>
      <c r="JFR293" s="29"/>
      <c r="JFS293" s="29"/>
      <c r="JFT293" s="29"/>
      <c r="JFU293" s="29"/>
      <c r="JFV293" s="29"/>
      <c r="JFW293" s="29"/>
      <c r="JFX293" s="29"/>
      <c r="JFY293" s="29"/>
      <c r="JFZ293" s="29"/>
      <c r="JGA293" s="29"/>
      <c r="JGB293" s="29"/>
      <c r="JGC293" s="29"/>
      <c r="JGD293" s="29"/>
      <c r="JGE293" s="29"/>
      <c r="JGF293" s="29"/>
      <c r="JGG293" s="29"/>
      <c r="JGH293" s="29"/>
      <c r="JGI293" s="29"/>
      <c r="JGJ293" s="29"/>
      <c r="JGK293" s="29"/>
      <c r="JGL293" s="29"/>
      <c r="JGM293" s="29"/>
      <c r="JGN293" s="29"/>
      <c r="JGO293" s="29"/>
      <c r="JGP293" s="29"/>
      <c r="JGQ293" s="29"/>
      <c r="JGR293" s="29"/>
      <c r="JGS293" s="29"/>
      <c r="JGT293" s="29"/>
      <c r="JGU293" s="29"/>
      <c r="JGV293" s="29"/>
      <c r="JGW293" s="29"/>
      <c r="JGX293" s="29"/>
      <c r="JGY293" s="29"/>
      <c r="JGZ293" s="29"/>
      <c r="JHA293" s="29"/>
      <c r="JHB293" s="29"/>
      <c r="JHC293" s="29"/>
      <c r="JHD293" s="29"/>
      <c r="JHE293" s="29"/>
      <c r="JHF293" s="29"/>
      <c r="JHG293" s="29"/>
      <c r="JHH293" s="29"/>
      <c r="JHI293" s="29"/>
      <c r="JHJ293" s="29"/>
      <c r="JHK293" s="29"/>
      <c r="JHL293" s="29"/>
      <c r="JHM293" s="29"/>
      <c r="JHN293" s="29"/>
      <c r="JHO293" s="29"/>
      <c r="JHP293" s="29"/>
      <c r="JHQ293" s="29"/>
      <c r="JHR293" s="29"/>
      <c r="JHS293" s="29"/>
      <c r="JHT293" s="29"/>
      <c r="JHU293" s="29"/>
      <c r="JHV293" s="29"/>
      <c r="JHW293" s="29"/>
      <c r="JHX293" s="29"/>
      <c r="JHY293" s="29"/>
      <c r="JHZ293" s="29"/>
      <c r="JIA293" s="29"/>
      <c r="JIB293" s="29"/>
      <c r="JIC293" s="29"/>
      <c r="JID293" s="29"/>
      <c r="JIE293" s="29"/>
      <c r="JIF293" s="29"/>
      <c r="JIG293" s="29"/>
      <c r="JIH293" s="29"/>
      <c r="JII293" s="29"/>
      <c r="JIJ293" s="29"/>
      <c r="JIK293" s="29"/>
      <c r="JIL293" s="29"/>
      <c r="JIM293" s="29"/>
      <c r="JIN293" s="29"/>
      <c r="JIO293" s="29"/>
      <c r="JIP293" s="29"/>
      <c r="JIQ293" s="29"/>
      <c r="JIR293" s="29"/>
      <c r="JIS293" s="29"/>
      <c r="JIT293" s="29"/>
      <c r="JIU293" s="29"/>
      <c r="JIV293" s="29"/>
      <c r="JIW293" s="29"/>
      <c r="JIX293" s="29"/>
      <c r="JIY293" s="29"/>
      <c r="JIZ293" s="29"/>
      <c r="JJA293" s="29"/>
      <c r="JJB293" s="29"/>
      <c r="JJC293" s="29"/>
      <c r="JJD293" s="29"/>
      <c r="JJE293" s="29"/>
      <c r="JJF293" s="29"/>
      <c r="JJG293" s="29"/>
      <c r="JJH293" s="29"/>
      <c r="JJI293" s="29"/>
      <c r="JJJ293" s="29"/>
      <c r="JJK293" s="29"/>
      <c r="JJL293" s="29"/>
      <c r="JJM293" s="29"/>
      <c r="JJN293" s="29"/>
      <c r="JJO293" s="29"/>
      <c r="JJP293" s="29"/>
      <c r="JJQ293" s="29"/>
      <c r="JJR293" s="29"/>
      <c r="JJS293" s="29"/>
      <c r="JJT293" s="29"/>
      <c r="JJU293" s="29"/>
      <c r="JJV293" s="29"/>
      <c r="JJW293" s="29"/>
      <c r="JJX293" s="29"/>
      <c r="JJY293" s="29"/>
      <c r="JJZ293" s="29"/>
      <c r="JKA293" s="29"/>
      <c r="JKB293" s="29"/>
      <c r="JKC293" s="29"/>
      <c r="JKD293" s="29"/>
      <c r="JKE293" s="29"/>
      <c r="JKF293" s="29"/>
      <c r="JKG293" s="29"/>
      <c r="JKH293" s="29"/>
      <c r="JKI293" s="29"/>
      <c r="JKJ293" s="29"/>
      <c r="JKK293" s="29"/>
      <c r="JKL293" s="29"/>
      <c r="JKM293" s="29"/>
      <c r="JKN293" s="29"/>
      <c r="JKO293" s="29"/>
      <c r="JKP293" s="29"/>
      <c r="JKQ293" s="29"/>
      <c r="JKR293" s="29"/>
      <c r="JKS293" s="29"/>
      <c r="JKT293" s="29"/>
      <c r="JKU293" s="29"/>
      <c r="JKV293" s="29"/>
      <c r="JKW293" s="29"/>
      <c r="JKX293" s="29"/>
      <c r="JKY293" s="29"/>
      <c r="JKZ293" s="29"/>
      <c r="JLA293" s="29"/>
      <c r="JLB293" s="29"/>
      <c r="JLC293" s="29"/>
      <c r="JLD293" s="29"/>
      <c r="JLE293" s="29"/>
      <c r="JLF293" s="29"/>
      <c r="JLG293" s="29"/>
      <c r="JLH293" s="29"/>
      <c r="JLI293" s="29"/>
      <c r="JLJ293" s="29"/>
      <c r="JLK293" s="29"/>
      <c r="JLL293" s="29"/>
      <c r="JLM293" s="29"/>
      <c r="JLN293" s="29"/>
      <c r="JLO293" s="29"/>
      <c r="JLP293" s="29"/>
      <c r="JLQ293" s="29"/>
      <c r="JLR293" s="29"/>
      <c r="JLS293" s="29"/>
      <c r="JLT293" s="29"/>
      <c r="JLU293" s="29"/>
      <c r="JLV293" s="29"/>
      <c r="JLW293" s="29"/>
      <c r="JLX293" s="29"/>
      <c r="JLY293" s="29"/>
      <c r="JLZ293" s="29"/>
      <c r="JMA293" s="29"/>
      <c r="JMB293" s="29"/>
      <c r="JMC293" s="29"/>
      <c r="JMD293" s="29"/>
      <c r="JME293" s="29"/>
      <c r="JMF293" s="29"/>
      <c r="JMG293" s="29"/>
      <c r="JMH293" s="29"/>
      <c r="JMI293" s="29"/>
      <c r="JMJ293" s="29"/>
      <c r="JMK293" s="29"/>
      <c r="JML293" s="29"/>
      <c r="JMM293" s="29"/>
      <c r="JMN293" s="29"/>
      <c r="JMO293" s="29"/>
      <c r="JMP293" s="29"/>
      <c r="JMQ293" s="29"/>
      <c r="JMR293" s="29"/>
      <c r="JMS293" s="29"/>
      <c r="JMT293" s="29"/>
      <c r="JMU293" s="29"/>
      <c r="JMV293" s="29"/>
      <c r="JMW293" s="29"/>
      <c r="JMX293" s="29"/>
      <c r="JMY293" s="29"/>
      <c r="JMZ293" s="29"/>
      <c r="JNA293" s="29"/>
      <c r="JNB293" s="29"/>
      <c r="JNC293" s="29"/>
      <c r="JND293" s="29"/>
      <c r="JNE293" s="29"/>
      <c r="JNF293" s="29"/>
      <c r="JNG293" s="29"/>
      <c r="JNH293" s="29"/>
      <c r="JNI293" s="29"/>
      <c r="JNJ293" s="29"/>
      <c r="JNK293" s="29"/>
      <c r="JNL293" s="29"/>
      <c r="JNM293" s="29"/>
      <c r="JNN293" s="29"/>
      <c r="JNO293" s="29"/>
      <c r="JNP293" s="29"/>
      <c r="JNQ293" s="29"/>
      <c r="JNR293" s="29"/>
      <c r="JNS293" s="29"/>
      <c r="JNT293" s="29"/>
      <c r="JNU293" s="29"/>
      <c r="JNV293" s="29"/>
      <c r="JNW293" s="29"/>
      <c r="JNX293" s="29"/>
      <c r="JNY293" s="29"/>
      <c r="JNZ293" s="29"/>
      <c r="JOA293" s="29"/>
      <c r="JOB293" s="29"/>
      <c r="JOC293" s="29"/>
      <c r="JOD293" s="29"/>
      <c r="JOE293" s="29"/>
      <c r="JOF293" s="29"/>
      <c r="JOG293" s="29"/>
      <c r="JOH293" s="29"/>
      <c r="JOI293" s="29"/>
      <c r="JOJ293" s="29"/>
      <c r="JOK293" s="29"/>
      <c r="JOL293" s="29"/>
      <c r="JOM293" s="29"/>
      <c r="JON293" s="29"/>
      <c r="JOO293" s="29"/>
      <c r="JOP293" s="29"/>
      <c r="JOQ293" s="29"/>
      <c r="JOR293" s="29"/>
      <c r="JOS293" s="29"/>
      <c r="JOT293" s="29"/>
      <c r="JOU293" s="29"/>
      <c r="JOV293" s="29"/>
      <c r="JOW293" s="29"/>
      <c r="JOX293" s="29"/>
      <c r="JOY293" s="29"/>
      <c r="JOZ293" s="29"/>
      <c r="JPA293" s="29"/>
      <c r="JPB293" s="29"/>
      <c r="JPC293" s="29"/>
      <c r="JPD293" s="29"/>
      <c r="JPE293" s="29"/>
      <c r="JPF293" s="29"/>
      <c r="JPG293" s="29"/>
      <c r="JPH293" s="29"/>
      <c r="JPI293" s="29"/>
      <c r="JPJ293" s="29"/>
      <c r="JPK293" s="29"/>
      <c r="JPL293" s="29"/>
      <c r="JPM293" s="29"/>
      <c r="JPN293" s="29"/>
      <c r="JPO293" s="29"/>
      <c r="JPP293" s="29"/>
      <c r="JPQ293" s="29"/>
      <c r="JPR293" s="29"/>
      <c r="JPS293" s="29"/>
      <c r="JPT293" s="29"/>
      <c r="JPU293" s="29"/>
      <c r="JPV293" s="29"/>
      <c r="JPW293" s="29"/>
      <c r="JPX293" s="29"/>
      <c r="JPY293" s="29"/>
      <c r="JPZ293" s="29"/>
      <c r="JQA293" s="29"/>
      <c r="JQB293" s="29"/>
      <c r="JQC293" s="29"/>
      <c r="JQD293" s="29"/>
      <c r="JQE293" s="29"/>
      <c r="JQF293" s="29"/>
      <c r="JQG293" s="29"/>
      <c r="JQH293" s="29"/>
      <c r="JQI293" s="29"/>
      <c r="JQJ293" s="29"/>
      <c r="JQK293" s="29"/>
      <c r="JQL293" s="29"/>
      <c r="JQM293" s="29"/>
      <c r="JQN293" s="29"/>
      <c r="JQO293" s="29"/>
      <c r="JQP293" s="29"/>
      <c r="JQQ293" s="29"/>
      <c r="JQR293" s="29"/>
      <c r="JQS293" s="29"/>
      <c r="JQT293" s="29"/>
      <c r="JQU293" s="29"/>
      <c r="JQV293" s="29"/>
      <c r="JQW293" s="29"/>
      <c r="JQX293" s="29"/>
      <c r="JQY293" s="29"/>
      <c r="JQZ293" s="29"/>
      <c r="JRA293" s="29"/>
      <c r="JRB293" s="29"/>
      <c r="JRC293" s="29"/>
      <c r="JRD293" s="29"/>
      <c r="JRE293" s="29"/>
      <c r="JRF293" s="29"/>
      <c r="JRG293" s="29"/>
      <c r="JRH293" s="29"/>
      <c r="JRI293" s="29"/>
      <c r="JRJ293" s="29"/>
      <c r="JRK293" s="29"/>
      <c r="JRL293" s="29"/>
      <c r="JRM293" s="29"/>
      <c r="JRN293" s="29"/>
      <c r="JRO293" s="29"/>
      <c r="JRP293" s="29"/>
      <c r="JRQ293" s="29"/>
      <c r="JRR293" s="29"/>
      <c r="JRS293" s="29"/>
      <c r="JRT293" s="29"/>
      <c r="JRU293" s="29"/>
      <c r="JRV293" s="29"/>
      <c r="JRW293" s="29"/>
      <c r="JRX293" s="29"/>
      <c r="JRY293" s="29"/>
      <c r="JRZ293" s="29"/>
      <c r="JSA293" s="29"/>
      <c r="JSB293" s="29"/>
      <c r="JSC293" s="29"/>
      <c r="JSD293" s="29"/>
      <c r="JSE293" s="29"/>
      <c r="JSF293" s="29"/>
      <c r="JSG293" s="29"/>
      <c r="JSH293" s="29"/>
      <c r="JSI293" s="29"/>
      <c r="JSJ293" s="29"/>
      <c r="JSK293" s="29"/>
      <c r="JSL293" s="29"/>
      <c r="JSM293" s="29"/>
      <c r="JSN293" s="29"/>
      <c r="JSO293" s="29"/>
      <c r="JSP293" s="29"/>
      <c r="JSQ293" s="29"/>
      <c r="JSR293" s="29"/>
      <c r="JSS293" s="29"/>
      <c r="JST293" s="29"/>
      <c r="JSU293" s="29"/>
      <c r="JSV293" s="29"/>
      <c r="JSW293" s="29"/>
      <c r="JSX293" s="29"/>
      <c r="JSY293" s="29"/>
      <c r="JSZ293" s="29"/>
      <c r="JTA293" s="29"/>
      <c r="JTB293" s="29"/>
      <c r="JTC293" s="29"/>
      <c r="JTD293" s="29"/>
      <c r="JTE293" s="29"/>
      <c r="JTF293" s="29"/>
      <c r="JTG293" s="29"/>
      <c r="JTH293" s="29"/>
      <c r="JTI293" s="29"/>
      <c r="JTJ293" s="29"/>
      <c r="JTK293" s="29"/>
      <c r="JTL293" s="29"/>
      <c r="JTM293" s="29"/>
      <c r="JTN293" s="29"/>
      <c r="JTO293" s="29"/>
      <c r="JTP293" s="29"/>
      <c r="JTQ293" s="29"/>
      <c r="JTR293" s="29"/>
      <c r="JTS293" s="29"/>
      <c r="JTT293" s="29"/>
      <c r="JTU293" s="29"/>
      <c r="JTV293" s="29"/>
      <c r="JTW293" s="29"/>
      <c r="JTX293" s="29"/>
      <c r="JTY293" s="29"/>
      <c r="JTZ293" s="29"/>
      <c r="JUA293" s="29"/>
      <c r="JUB293" s="29"/>
      <c r="JUC293" s="29"/>
      <c r="JUD293" s="29"/>
      <c r="JUE293" s="29"/>
      <c r="JUF293" s="29"/>
      <c r="JUG293" s="29"/>
      <c r="JUH293" s="29"/>
      <c r="JUI293" s="29"/>
      <c r="JUJ293" s="29"/>
      <c r="JUK293" s="29"/>
      <c r="JUL293" s="29"/>
      <c r="JUM293" s="29"/>
      <c r="JUN293" s="29"/>
      <c r="JUO293" s="29"/>
      <c r="JUP293" s="29"/>
      <c r="JUQ293" s="29"/>
      <c r="JUR293" s="29"/>
      <c r="JUS293" s="29"/>
      <c r="JUT293" s="29"/>
      <c r="JUU293" s="29"/>
      <c r="JUV293" s="29"/>
      <c r="JUW293" s="29"/>
      <c r="JUX293" s="29"/>
      <c r="JUY293" s="29"/>
      <c r="JUZ293" s="29"/>
      <c r="JVA293" s="29"/>
      <c r="JVB293" s="29"/>
      <c r="JVC293" s="29"/>
      <c r="JVD293" s="29"/>
      <c r="JVE293" s="29"/>
      <c r="JVF293" s="29"/>
      <c r="JVG293" s="29"/>
      <c r="JVH293" s="29"/>
      <c r="JVI293" s="29"/>
      <c r="JVJ293" s="29"/>
      <c r="JVK293" s="29"/>
      <c r="JVL293" s="29"/>
      <c r="JVM293" s="29"/>
      <c r="JVN293" s="29"/>
      <c r="JVO293" s="29"/>
      <c r="JVP293" s="29"/>
      <c r="JVQ293" s="29"/>
      <c r="JVR293" s="29"/>
      <c r="JVS293" s="29"/>
      <c r="JVT293" s="29"/>
      <c r="JVU293" s="29"/>
      <c r="JVV293" s="29"/>
      <c r="JVW293" s="29"/>
      <c r="JVX293" s="29"/>
      <c r="JVY293" s="29"/>
      <c r="JVZ293" s="29"/>
      <c r="JWA293" s="29"/>
      <c r="JWB293" s="29"/>
      <c r="JWC293" s="29"/>
      <c r="JWD293" s="29"/>
      <c r="JWE293" s="29"/>
      <c r="JWF293" s="29"/>
      <c r="JWG293" s="29"/>
      <c r="JWH293" s="29"/>
      <c r="JWI293" s="29"/>
      <c r="JWJ293" s="29"/>
      <c r="JWK293" s="29"/>
      <c r="JWL293" s="29"/>
      <c r="JWM293" s="29"/>
      <c r="JWN293" s="29"/>
      <c r="JWO293" s="29"/>
      <c r="JWP293" s="29"/>
      <c r="JWQ293" s="29"/>
      <c r="JWR293" s="29"/>
      <c r="JWS293" s="29"/>
      <c r="JWT293" s="29"/>
      <c r="JWU293" s="29"/>
      <c r="JWV293" s="29"/>
      <c r="JWW293" s="29"/>
      <c r="JWX293" s="29"/>
      <c r="JWY293" s="29"/>
      <c r="JWZ293" s="29"/>
      <c r="JXA293" s="29"/>
      <c r="JXB293" s="29"/>
      <c r="JXC293" s="29"/>
      <c r="JXD293" s="29"/>
      <c r="JXE293" s="29"/>
      <c r="JXF293" s="29"/>
      <c r="JXG293" s="29"/>
      <c r="JXH293" s="29"/>
      <c r="JXI293" s="29"/>
      <c r="JXJ293" s="29"/>
      <c r="JXK293" s="29"/>
      <c r="JXL293" s="29"/>
      <c r="JXM293" s="29"/>
      <c r="JXN293" s="29"/>
      <c r="JXO293" s="29"/>
      <c r="JXP293" s="29"/>
      <c r="JXQ293" s="29"/>
      <c r="JXR293" s="29"/>
      <c r="JXS293" s="29"/>
      <c r="JXT293" s="29"/>
      <c r="JXU293" s="29"/>
      <c r="JXV293" s="29"/>
      <c r="JXW293" s="29"/>
      <c r="JXX293" s="29"/>
      <c r="JXY293" s="29"/>
      <c r="JXZ293" s="29"/>
      <c r="JYA293" s="29"/>
      <c r="JYB293" s="29"/>
      <c r="JYC293" s="29"/>
      <c r="JYD293" s="29"/>
      <c r="JYE293" s="29"/>
      <c r="JYF293" s="29"/>
      <c r="JYG293" s="29"/>
      <c r="JYH293" s="29"/>
      <c r="JYI293" s="29"/>
      <c r="JYJ293" s="29"/>
      <c r="JYK293" s="29"/>
      <c r="JYL293" s="29"/>
      <c r="JYM293" s="29"/>
      <c r="JYN293" s="29"/>
      <c r="JYO293" s="29"/>
      <c r="JYP293" s="29"/>
      <c r="JYQ293" s="29"/>
      <c r="JYR293" s="29"/>
      <c r="JYS293" s="29"/>
      <c r="JYT293" s="29"/>
      <c r="JYU293" s="29"/>
      <c r="JYV293" s="29"/>
      <c r="JYW293" s="29"/>
      <c r="JYX293" s="29"/>
      <c r="JYY293" s="29"/>
      <c r="JYZ293" s="29"/>
      <c r="JZA293" s="29"/>
      <c r="JZB293" s="29"/>
      <c r="JZC293" s="29"/>
      <c r="JZD293" s="29"/>
      <c r="JZE293" s="29"/>
      <c r="JZF293" s="29"/>
      <c r="JZG293" s="29"/>
      <c r="JZH293" s="29"/>
      <c r="JZI293" s="29"/>
      <c r="JZJ293" s="29"/>
      <c r="JZK293" s="29"/>
      <c r="JZL293" s="29"/>
      <c r="JZM293" s="29"/>
      <c r="JZN293" s="29"/>
      <c r="JZO293" s="29"/>
      <c r="JZP293" s="29"/>
      <c r="JZQ293" s="29"/>
      <c r="JZR293" s="29"/>
      <c r="JZS293" s="29"/>
      <c r="JZT293" s="29"/>
      <c r="JZU293" s="29"/>
      <c r="JZV293" s="29"/>
      <c r="JZW293" s="29"/>
      <c r="JZX293" s="29"/>
      <c r="JZY293" s="29"/>
      <c r="JZZ293" s="29"/>
      <c r="KAA293" s="29"/>
      <c r="KAB293" s="29"/>
      <c r="KAC293" s="29"/>
      <c r="KAD293" s="29"/>
      <c r="KAE293" s="29"/>
      <c r="KAF293" s="29"/>
      <c r="KAG293" s="29"/>
      <c r="KAH293" s="29"/>
      <c r="KAI293" s="29"/>
      <c r="KAJ293" s="29"/>
      <c r="KAK293" s="29"/>
      <c r="KAL293" s="29"/>
      <c r="KAM293" s="29"/>
      <c r="KAN293" s="29"/>
      <c r="KAO293" s="29"/>
      <c r="KAP293" s="29"/>
      <c r="KAQ293" s="29"/>
      <c r="KAR293" s="29"/>
      <c r="KAS293" s="29"/>
      <c r="KAT293" s="29"/>
      <c r="KAU293" s="29"/>
      <c r="KAV293" s="29"/>
      <c r="KAW293" s="29"/>
      <c r="KAX293" s="29"/>
      <c r="KAY293" s="29"/>
      <c r="KAZ293" s="29"/>
      <c r="KBA293" s="29"/>
      <c r="KBB293" s="29"/>
      <c r="KBC293" s="29"/>
      <c r="KBD293" s="29"/>
      <c r="KBE293" s="29"/>
      <c r="KBF293" s="29"/>
      <c r="KBG293" s="29"/>
      <c r="KBH293" s="29"/>
      <c r="KBI293" s="29"/>
      <c r="KBJ293" s="29"/>
      <c r="KBK293" s="29"/>
      <c r="KBL293" s="29"/>
      <c r="KBM293" s="29"/>
      <c r="KBN293" s="29"/>
      <c r="KBO293" s="29"/>
      <c r="KBP293" s="29"/>
      <c r="KBQ293" s="29"/>
      <c r="KBR293" s="29"/>
      <c r="KBS293" s="29"/>
      <c r="KBT293" s="29"/>
      <c r="KBU293" s="29"/>
      <c r="KBV293" s="29"/>
      <c r="KBW293" s="29"/>
      <c r="KBX293" s="29"/>
      <c r="KBY293" s="29"/>
      <c r="KBZ293" s="29"/>
      <c r="KCA293" s="29"/>
      <c r="KCB293" s="29"/>
      <c r="KCC293" s="29"/>
      <c r="KCD293" s="29"/>
      <c r="KCE293" s="29"/>
      <c r="KCF293" s="29"/>
      <c r="KCG293" s="29"/>
      <c r="KCH293" s="29"/>
      <c r="KCI293" s="29"/>
      <c r="KCJ293" s="29"/>
      <c r="KCK293" s="29"/>
      <c r="KCL293" s="29"/>
      <c r="KCM293" s="29"/>
      <c r="KCN293" s="29"/>
      <c r="KCO293" s="29"/>
      <c r="KCP293" s="29"/>
      <c r="KCQ293" s="29"/>
      <c r="KCR293" s="29"/>
      <c r="KCS293" s="29"/>
      <c r="KCT293" s="29"/>
      <c r="KCU293" s="29"/>
      <c r="KCV293" s="29"/>
      <c r="KCW293" s="29"/>
      <c r="KCX293" s="29"/>
      <c r="KCY293" s="29"/>
      <c r="KCZ293" s="29"/>
      <c r="KDA293" s="29"/>
      <c r="KDB293" s="29"/>
      <c r="KDC293" s="29"/>
      <c r="KDD293" s="29"/>
      <c r="KDE293" s="29"/>
      <c r="KDF293" s="29"/>
      <c r="KDG293" s="29"/>
      <c r="KDH293" s="29"/>
      <c r="KDI293" s="29"/>
      <c r="KDJ293" s="29"/>
      <c r="KDK293" s="29"/>
      <c r="KDL293" s="29"/>
      <c r="KDM293" s="29"/>
      <c r="KDN293" s="29"/>
      <c r="KDO293" s="29"/>
      <c r="KDP293" s="29"/>
      <c r="KDQ293" s="29"/>
      <c r="KDR293" s="29"/>
      <c r="KDS293" s="29"/>
      <c r="KDT293" s="29"/>
      <c r="KDU293" s="29"/>
      <c r="KDV293" s="29"/>
      <c r="KDW293" s="29"/>
      <c r="KDX293" s="29"/>
      <c r="KDY293" s="29"/>
      <c r="KDZ293" s="29"/>
      <c r="KEA293" s="29"/>
      <c r="KEB293" s="29"/>
      <c r="KEC293" s="29"/>
      <c r="KED293" s="29"/>
      <c r="KEE293" s="29"/>
      <c r="KEF293" s="29"/>
      <c r="KEG293" s="29"/>
      <c r="KEH293" s="29"/>
      <c r="KEI293" s="29"/>
      <c r="KEJ293" s="29"/>
      <c r="KEK293" s="29"/>
      <c r="KEL293" s="29"/>
      <c r="KEM293" s="29"/>
      <c r="KEN293" s="29"/>
      <c r="KEO293" s="29"/>
      <c r="KEP293" s="29"/>
      <c r="KEQ293" s="29"/>
      <c r="KER293" s="29"/>
      <c r="KES293" s="29"/>
      <c r="KET293" s="29"/>
      <c r="KEU293" s="29"/>
      <c r="KEV293" s="29"/>
      <c r="KEW293" s="29"/>
      <c r="KEX293" s="29"/>
      <c r="KEY293" s="29"/>
      <c r="KEZ293" s="29"/>
      <c r="KFA293" s="29"/>
      <c r="KFB293" s="29"/>
      <c r="KFC293" s="29"/>
      <c r="KFD293" s="29"/>
      <c r="KFE293" s="29"/>
      <c r="KFF293" s="29"/>
      <c r="KFG293" s="29"/>
      <c r="KFH293" s="29"/>
      <c r="KFI293" s="29"/>
      <c r="KFJ293" s="29"/>
      <c r="KFK293" s="29"/>
      <c r="KFL293" s="29"/>
      <c r="KFM293" s="29"/>
      <c r="KFN293" s="29"/>
      <c r="KFO293" s="29"/>
      <c r="KFP293" s="29"/>
      <c r="KFQ293" s="29"/>
      <c r="KFR293" s="29"/>
      <c r="KFS293" s="29"/>
      <c r="KFT293" s="29"/>
      <c r="KFU293" s="29"/>
      <c r="KFV293" s="29"/>
      <c r="KFW293" s="29"/>
      <c r="KFX293" s="29"/>
      <c r="KFY293" s="29"/>
      <c r="KFZ293" s="29"/>
      <c r="KGA293" s="29"/>
      <c r="KGB293" s="29"/>
      <c r="KGC293" s="29"/>
      <c r="KGD293" s="29"/>
      <c r="KGE293" s="29"/>
      <c r="KGF293" s="29"/>
      <c r="KGG293" s="29"/>
      <c r="KGH293" s="29"/>
      <c r="KGI293" s="29"/>
      <c r="KGJ293" s="29"/>
      <c r="KGK293" s="29"/>
      <c r="KGL293" s="29"/>
      <c r="KGM293" s="29"/>
      <c r="KGN293" s="29"/>
      <c r="KGO293" s="29"/>
      <c r="KGP293" s="29"/>
      <c r="KGQ293" s="29"/>
      <c r="KGR293" s="29"/>
      <c r="KGS293" s="29"/>
      <c r="KGT293" s="29"/>
      <c r="KGU293" s="29"/>
      <c r="KGV293" s="29"/>
      <c r="KGW293" s="29"/>
      <c r="KGX293" s="29"/>
      <c r="KGY293" s="29"/>
      <c r="KGZ293" s="29"/>
      <c r="KHA293" s="29"/>
      <c r="KHB293" s="29"/>
      <c r="KHC293" s="29"/>
      <c r="KHD293" s="29"/>
      <c r="KHE293" s="29"/>
      <c r="KHF293" s="29"/>
      <c r="KHG293" s="29"/>
      <c r="KHH293" s="29"/>
      <c r="KHI293" s="29"/>
      <c r="KHJ293" s="29"/>
      <c r="KHK293" s="29"/>
      <c r="KHL293" s="29"/>
      <c r="KHM293" s="29"/>
      <c r="KHN293" s="29"/>
      <c r="KHO293" s="29"/>
      <c r="KHP293" s="29"/>
      <c r="KHQ293" s="29"/>
      <c r="KHR293" s="29"/>
      <c r="KHS293" s="29"/>
      <c r="KHT293" s="29"/>
      <c r="KHU293" s="29"/>
      <c r="KHV293" s="29"/>
      <c r="KHW293" s="29"/>
      <c r="KHX293" s="29"/>
      <c r="KHY293" s="29"/>
      <c r="KHZ293" s="29"/>
      <c r="KIA293" s="29"/>
      <c r="KIB293" s="29"/>
      <c r="KIC293" s="29"/>
      <c r="KID293" s="29"/>
      <c r="KIE293" s="29"/>
      <c r="KIF293" s="29"/>
      <c r="KIG293" s="29"/>
      <c r="KIH293" s="29"/>
      <c r="KII293" s="29"/>
      <c r="KIJ293" s="29"/>
      <c r="KIK293" s="29"/>
      <c r="KIL293" s="29"/>
      <c r="KIM293" s="29"/>
      <c r="KIN293" s="29"/>
      <c r="KIO293" s="29"/>
      <c r="KIP293" s="29"/>
      <c r="KIQ293" s="29"/>
      <c r="KIR293" s="29"/>
      <c r="KIS293" s="29"/>
      <c r="KIT293" s="29"/>
      <c r="KIU293" s="29"/>
      <c r="KIV293" s="29"/>
      <c r="KIW293" s="29"/>
      <c r="KIX293" s="29"/>
      <c r="KIY293" s="29"/>
      <c r="KIZ293" s="29"/>
      <c r="KJA293" s="29"/>
      <c r="KJB293" s="29"/>
      <c r="KJC293" s="29"/>
      <c r="KJD293" s="29"/>
      <c r="KJE293" s="29"/>
      <c r="KJF293" s="29"/>
      <c r="KJG293" s="29"/>
      <c r="KJH293" s="29"/>
      <c r="KJI293" s="29"/>
      <c r="KJJ293" s="29"/>
      <c r="KJK293" s="29"/>
      <c r="KJL293" s="29"/>
      <c r="KJM293" s="29"/>
      <c r="KJN293" s="29"/>
      <c r="KJO293" s="29"/>
      <c r="KJP293" s="29"/>
      <c r="KJQ293" s="29"/>
      <c r="KJR293" s="29"/>
      <c r="KJS293" s="29"/>
      <c r="KJT293" s="29"/>
      <c r="KJU293" s="29"/>
      <c r="KJV293" s="29"/>
      <c r="KJW293" s="29"/>
      <c r="KJX293" s="29"/>
      <c r="KJY293" s="29"/>
      <c r="KJZ293" s="29"/>
      <c r="KKA293" s="29"/>
      <c r="KKB293" s="29"/>
      <c r="KKC293" s="29"/>
      <c r="KKD293" s="29"/>
      <c r="KKE293" s="29"/>
      <c r="KKF293" s="29"/>
      <c r="KKG293" s="29"/>
      <c r="KKH293" s="29"/>
      <c r="KKI293" s="29"/>
      <c r="KKJ293" s="29"/>
      <c r="KKK293" s="29"/>
      <c r="KKL293" s="29"/>
      <c r="KKM293" s="29"/>
      <c r="KKN293" s="29"/>
      <c r="KKO293" s="29"/>
      <c r="KKP293" s="29"/>
      <c r="KKQ293" s="29"/>
      <c r="KKR293" s="29"/>
      <c r="KKS293" s="29"/>
      <c r="KKT293" s="29"/>
      <c r="KKU293" s="29"/>
      <c r="KKV293" s="29"/>
      <c r="KKW293" s="29"/>
      <c r="KKX293" s="29"/>
      <c r="KKY293" s="29"/>
      <c r="KKZ293" s="29"/>
      <c r="KLA293" s="29"/>
      <c r="KLB293" s="29"/>
      <c r="KLC293" s="29"/>
      <c r="KLD293" s="29"/>
      <c r="KLE293" s="29"/>
      <c r="KLF293" s="29"/>
      <c r="KLG293" s="29"/>
      <c r="KLH293" s="29"/>
      <c r="KLI293" s="29"/>
      <c r="KLJ293" s="29"/>
      <c r="KLK293" s="29"/>
      <c r="KLL293" s="29"/>
      <c r="KLM293" s="29"/>
      <c r="KLN293" s="29"/>
      <c r="KLO293" s="29"/>
      <c r="KLP293" s="29"/>
      <c r="KLQ293" s="29"/>
      <c r="KLR293" s="29"/>
      <c r="KLS293" s="29"/>
      <c r="KLT293" s="29"/>
      <c r="KLU293" s="29"/>
      <c r="KLV293" s="29"/>
      <c r="KLW293" s="29"/>
      <c r="KLX293" s="29"/>
      <c r="KLY293" s="29"/>
      <c r="KLZ293" s="29"/>
      <c r="KMA293" s="29"/>
      <c r="KMB293" s="29"/>
      <c r="KMC293" s="29"/>
      <c r="KMD293" s="29"/>
      <c r="KME293" s="29"/>
      <c r="KMF293" s="29"/>
      <c r="KMG293" s="29"/>
      <c r="KMH293" s="29"/>
      <c r="KMI293" s="29"/>
      <c r="KMJ293" s="29"/>
      <c r="KMK293" s="29"/>
      <c r="KML293" s="29"/>
      <c r="KMM293" s="29"/>
      <c r="KMN293" s="29"/>
      <c r="KMO293" s="29"/>
      <c r="KMP293" s="29"/>
      <c r="KMQ293" s="29"/>
      <c r="KMR293" s="29"/>
      <c r="KMS293" s="29"/>
      <c r="KMT293" s="29"/>
      <c r="KMU293" s="29"/>
      <c r="KMV293" s="29"/>
      <c r="KMW293" s="29"/>
      <c r="KMX293" s="29"/>
      <c r="KMY293" s="29"/>
      <c r="KMZ293" s="29"/>
      <c r="KNA293" s="29"/>
      <c r="KNB293" s="29"/>
      <c r="KNC293" s="29"/>
      <c r="KND293" s="29"/>
      <c r="KNE293" s="29"/>
      <c r="KNF293" s="29"/>
      <c r="KNG293" s="29"/>
      <c r="KNH293" s="29"/>
      <c r="KNI293" s="29"/>
      <c r="KNJ293" s="29"/>
      <c r="KNK293" s="29"/>
      <c r="KNL293" s="29"/>
      <c r="KNM293" s="29"/>
      <c r="KNN293" s="29"/>
      <c r="KNO293" s="29"/>
      <c r="KNP293" s="29"/>
      <c r="KNQ293" s="29"/>
      <c r="KNR293" s="29"/>
      <c r="KNS293" s="29"/>
      <c r="KNT293" s="29"/>
      <c r="KNU293" s="29"/>
      <c r="KNV293" s="29"/>
      <c r="KNW293" s="29"/>
      <c r="KNX293" s="29"/>
      <c r="KNY293" s="29"/>
      <c r="KNZ293" s="29"/>
      <c r="KOA293" s="29"/>
      <c r="KOB293" s="29"/>
      <c r="KOC293" s="29"/>
      <c r="KOD293" s="29"/>
      <c r="KOE293" s="29"/>
      <c r="KOF293" s="29"/>
      <c r="KOG293" s="29"/>
      <c r="KOH293" s="29"/>
      <c r="KOI293" s="29"/>
      <c r="KOJ293" s="29"/>
      <c r="KOK293" s="29"/>
      <c r="KOL293" s="29"/>
      <c r="KOM293" s="29"/>
      <c r="KON293" s="29"/>
      <c r="KOO293" s="29"/>
      <c r="KOP293" s="29"/>
      <c r="KOQ293" s="29"/>
      <c r="KOR293" s="29"/>
      <c r="KOS293" s="29"/>
      <c r="KOT293" s="29"/>
      <c r="KOU293" s="29"/>
      <c r="KOV293" s="29"/>
      <c r="KOW293" s="29"/>
      <c r="KOX293" s="29"/>
      <c r="KOY293" s="29"/>
      <c r="KOZ293" s="29"/>
      <c r="KPA293" s="29"/>
      <c r="KPB293" s="29"/>
      <c r="KPC293" s="29"/>
      <c r="KPD293" s="29"/>
      <c r="KPE293" s="29"/>
      <c r="KPF293" s="29"/>
      <c r="KPG293" s="29"/>
      <c r="KPH293" s="29"/>
      <c r="KPI293" s="29"/>
      <c r="KPJ293" s="29"/>
      <c r="KPK293" s="29"/>
      <c r="KPL293" s="29"/>
      <c r="KPM293" s="29"/>
      <c r="KPN293" s="29"/>
      <c r="KPO293" s="29"/>
      <c r="KPP293" s="29"/>
      <c r="KPQ293" s="29"/>
      <c r="KPR293" s="29"/>
      <c r="KPS293" s="29"/>
      <c r="KPT293" s="29"/>
      <c r="KPU293" s="29"/>
      <c r="KPV293" s="29"/>
      <c r="KPW293" s="29"/>
      <c r="KPX293" s="29"/>
      <c r="KPY293" s="29"/>
      <c r="KPZ293" s="29"/>
      <c r="KQA293" s="29"/>
      <c r="KQB293" s="29"/>
      <c r="KQC293" s="29"/>
      <c r="KQD293" s="29"/>
      <c r="KQE293" s="29"/>
      <c r="KQF293" s="29"/>
      <c r="KQG293" s="29"/>
      <c r="KQH293" s="29"/>
      <c r="KQI293" s="29"/>
      <c r="KQJ293" s="29"/>
      <c r="KQK293" s="29"/>
      <c r="KQL293" s="29"/>
      <c r="KQM293" s="29"/>
      <c r="KQN293" s="29"/>
      <c r="KQO293" s="29"/>
      <c r="KQP293" s="29"/>
      <c r="KQQ293" s="29"/>
      <c r="KQR293" s="29"/>
      <c r="KQS293" s="29"/>
      <c r="KQT293" s="29"/>
      <c r="KQU293" s="29"/>
      <c r="KQV293" s="29"/>
      <c r="KQW293" s="29"/>
      <c r="KQX293" s="29"/>
      <c r="KQY293" s="29"/>
      <c r="KQZ293" s="29"/>
      <c r="KRA293" s="29"/>
      <c r="KRB293" s="29"/>
      <c r="KRC293" s="29"/>
      <c r="KRD293" s="29"/>
      <c r="KRE293" s="29"/>
      <c r="KRF293" s="29"/>
      <c r="KRG293" s="29"/>
      <c r="KRH293" s="29"/>
      <c r="KRI293" s="29"/>
      <c r="KRJ293" s="29"/>
      <c r="KRK293" s="29"/>
      <c r="KRL293" s="29"/>
      <c r="KRM293" s="29"/>
      <c r="KRN293" s="29"/>
      <c r="KRO293" s="29"/>
      <c r="KRP293" s="29"/>
      <c r="KRQ293" s="29"/>
      <c r="KRR293" s="29"/>
      <c r="KRS293" s="29"/>
      <c r="KRT293" s="29"/>
      <c r="KRU293" s="29"/>
      <c r="KRV293" s="29"/>
      <c r="KRW293" s="29"/>
      <c r="KRX293" s="29"/>
      <c r="KRY293" s="29"/>
      <c r="KRZ293" s="29"/>
      <c r="KSA293" s="29"/>
      <c r="KSB293" s="29"/>
      <c r="KSC293" s="29"/>
      <c r="KSD293" s="29"/>
      <c r="KSE293" s="29"/>
      <c r="KSF293" s="29"/>
      <c r="KSG293" s="29"/>
      <c r="KSH293" s="29"/>
      <c r="KSI293" s="29"/>
      <c r="KSJ293" s="29"/>
      <c r="KSK293" s="29"/>
      <c r="KSL293" s="29"/>
      <c r="KSM293" s="29"/>
      <c r="KSN293" s="29"/>
      <c r="KSO293" s="29"/>
      <c r="KSP293" s="29"/>
      <c r="KSQ293" s="29"/>
      <c r="KSR293" s="29"/>
      <c r="KSS293" s="29"/>
      <c r="KST293" s="29"/>
      <c r="KSU293" s="29"/>
      <c r="KSV293" s="29"/>
      <c r="KSW293" s="29"/>
      <c r="KSX293" s="29"/>
      <c r="KSY293" s="29"/>
      <c r="KSZ293" s="29"/>
      <c r="KTA293" s="29"/>
      <c r="KTB293" s="29"/>
      <c r="KTC293" s="29"/>
      <c r="KTD293" s="29"/>
      <c r="KTE293" s="29"/>
      <c r="KTF293" s="29"/>
      <c r="KTG293" s="29"/>
      <c r="KTH293" s="29"/>
      <c r="KTI293" s="29"/>
      <c r="KTJ293" s="29"/>
      <c r="KTK293" s="29"/>
      <c r="KTL293" s="29"/>
      <c r="KTM293" s="29"/>
      <c r="KTN293" s="29"/>
      <c r="KTO293" s="29"/>
      <c r="KTP293" s="29"/>
      <c r="KTQ293" s="29"/>
      <c r="KTR293" s="29"/>
      <c r="KTS293" s="29"/>
      <c r="KTT293" s="29"/>
      <c r="KTU293" s="29"/>
      <c r="KTV293" s="29"/>
      <c r="KTW293" s="29"/>
      <c r="KTX293" s="29"/>
      <c r="KTY293" s="29"/>
      <c r="KTZ293" s="29"/>
      <c r="KUA293" s="29"/>
      <c r="KUB293" s="29"/>
      <c r="KUC293" s="29"/>
      <c r="KUD293" s="29"/>
      <c r="KUE293" s="29"/>
      <c r="KUF293" s="29"/>
      <c r="KUG293" s="29"/>
      <c r="KUH293" s="29"/>
      <c r="KUI293" s="29"/>
      <c r="KUJ293" s="29"/>
      <c r="KUK293" s="29"/>
      <c r="KUL293" s="29"/>
      <c r="KUM293" s="29"/>
      <c r="KUN293" s="29"/>
      <c r="KUO293" s="29"/>
      <c r="KUP293" s="29"/>
      <c r="KUQ293" s="29"/>
      <c r="KUR293" s="29"/>
      <c r="KUS293" s="29"/>
      <c r="KUT293" s="29"/>
      <c r="KUU293" s="29"/>
      <c r="KUV293" s="29"/>
      <c r="KUW293" s="29"/>
      <c r="KUX293" s="29"/>
      <c r="KUY293" s="29"/>
      <c r="KUZ293" s="29"/>
      <c r="KVA293" s="29"/>
      <c r="KVB293" s="29"/>
      <c r="KVC293" s="29"/>
      <c r="KVD293" s="29"/>
      <c r="KVE293" s="29"/>
      <c r="KVF293" s="29"/>
      <c r="KVG293" s="29"/>
      <c r="KVH293" s="29"/>
      <c r="KVI293" s="29"/>
      <c r="KVJ293" s="29"/>
      <c r="KVK293" s="29"/>
      <c r="KVL293" s="29"/>
      <c r="KVM293" s="29"/>
      <c r="KVN293" s="29"/>
      <c r="KVO293" s="29"/>
      <c r="KVP293" s="29"/>
      <c r="KVQ293" s="29"/>
      <c r="KVR293" s="29"/>
      <c r="KVS293" s="29"/>
      <c r="KVT293" s="29"/>
      <c r="KVU293" s="29"/>
      <c r="KVV293" s="29"/>
      <c r="KVW293" s="29"/>
      <c r="KVX293" s="29"/>
      <c r="KVY293" s="29"/>
      <c r="KVZ293" s="29"/>
      <c r="KWA293" s="29"/>
      <c r="KWB293" s="29"/>
      <c r="KWC293" s="29"/>
      <c r="KWD293" s="29"/>
      <c r="KWE293" s="29"/>
      <c r="KWF293" s="29"/>
      <c r="KWG293" s="29"/>
      <c r="KWH293" s="29"/>
      <c r="KWI293" s="29"/>
      <c r="KWJ293" s="29"/>
      <c r="KWK293" s="29"/>
      <c r="KWL293" s="29"/>
      <c r="KWM293" s="29"/>
      <c r="KWN293" s="29"/>
      <c r="KWO293" s="29"/>
      <c r="KWP293" s="29"/>
      <c r="KWQ293" s="29"/>
      <c r="KWR293" s="29"/>
      <c r="KWS293" s="29"/>
      <c r="KWT293" s="29"/>
      <c r="KWU293" s="29"/>
      <c r="KWV293" s="29"/>
      <c r="KWW293" s="29"/>
      <c r="KWX293" s="29"/>
      <c r="KWY293" s="29"/>
      <c r="KWZ293" s="29"/>
      <c r="KXA293" s="29"/>
      <c r="KXB293" s="29"/>
      <c r="KXC293" s="29"/>
      <c r="KXD293" s="29"/>
      <c r="KXE293" s="29"/>
      <c r="KXF293" s="29"/>
      <c r="KXG293" s="29"/>
      <c r="KXH293" s="29"/>
      <c r="KXI293" s="29"/>
      <c r="KXJ293" s="29"/>
      <c r="KXK293" s="29"/>
      <c r="KXL293" s="29"/>
      <c r="KXM293" s="29"/>
      <c r="KXN293" s="29"/>
      <c r="KXO293" s="29"/>
      <c r="KXP293" s="29"/>
      <c r="KXQ293" s="29"/>
      <c r="KXR293" s="29"/>
      <c r="KXS293" s="29"/>
      <c r="KXT293" s="29"/>
      <c r="KXU293" s="29"/>
      <c r="KXV293" s="29"/>
      <c r="KXW293" s="29"/>
      <c r="KXX293" s="29"/>
      <c r="KXY293" s="29"/>
      <c r="KXZ293" s="29"/>
      <c r="KYA293" s="29"/>
      <c r="KYB293" s="29"/>
      <c r="KYC293" s="29"/>
      <c r="KYD293" s="29"/>
      <c r="KYE293" s="29"/>
      <c r="KYF293" s="29"/>
      <c r="KYG293" s="29"/>
      <c r="KYH293" s="29"/>
      <c r="KYI293" s="29"/>
      <c r="KYJ293" s="29"/>
      <c r="KYK293" s="29"/>
      <c r="KYL293" s="29"/>
      <c r="KYM293" s="29"/>
      <c r="KYN293" s="29"/>
      <c r="KYO293" s="29"/>
      <c r="KYP293" s="29"/>
      <c r="KYQ293" s="29"/>
      <c r="KYR293" s="29"/>
      <c r="KYS293" s="29"/>
      <c r="KYT293" s="29"/>
      <c r="KYU293" s="29"/>
      <c r="KYV293" s="29"/>
      <c r="KYW293" s="29"/>
      <c r="KYX293" s="29"/>
      <c r="KYY293" s="29"/>
      <c r="KYZ293" s="29"/>
      <c r="KZA293" s="29"/>
      <c r="KZB293" s="29"/>
      <c r="KZC293" s="29"/>
      <c r="KZD293" s="29"/>
      <c r="KZE293" s="29"/>
      <c r="KZF293" s="29"/>
      <c r="KZG293" s="29"/>
      <c r="KZH293" s="29"/>
      <c r="KZI293" s="29"/>
      <c r="KZJ293" s="29"/>
      <c r="KZK293" s="29"/>
      <c r="KZL293" s="29"/>
      <c r="KZM293" s="29"/>
      <c r="KZN293" s="29"/>
      <c r="KZO293" s="29"/>
      <c r="KZP293" s="29"/>
      <c r="KZQ293" s="29"/>
      <c r="KZR293" s="29"/>
      <c r="KZS293" s="29"/>
      <c r="KZT293" s="29"/>
      <c r="KZU293" s="29"/>
      <c r="KZV293" s="29"/>
      <c r="KZW293" s="29"/>
      <c r="KZX293" s="29"/>
      <c r="KZY293" s="29"/>
      <c r="KZZ293" s="29"/>
      <c r="LAA293" s="29"/>
      <c r="LAB293" s="29"/>
      <c r="LAC293" s="29"/>
      <c r="LAD293" s="29"/>
      <c r="LAE293" s="29"/>
      <c r="LAF293" s="29"/>
      <c r="LAG293" s="29"/>
      <c r="LAH293" s="29"/>
      <c r="LAI293" s="29"/>
      <c r="LAJ293" s="29"/>
      <c r="LAK293" s="29"/>
      <c r="LAL293" s="29"/>
      <c r="LAM293" s="29"/>
      <c r="LAN293" s="29"/>
      <c r="LAO293" s="29"/>
      <c r="LAP293" s="29"/>
      <c r="LAQ293" s="29"/>
      <c r="LAR293" s="29"/>
      <c r="LAS293" s="29"/>
      <c r="LAT293" s="29"/>
      <c r="LAU293" s="29"/>
      <c r="LAV293" s="29"/>
      <c r="LAW293" s="29"/>
      <c r="LAX293" s="29"/>
      <c r="LAY293" s="29"/>
      <c r="LAZ293" s="29"/>
      <c r="LBA293" s="29"/>
      <c r="LBB293" s="29"/>
      <c r="LBC293" s="29"/>
      <c r="LBD293" s="29"/>
      <c r="LBE293" s="29"/>
      <c r="LBF293" s="29"/>
      <c r="LBG293" s="29"/>
      <c r="LBH293" s="29"/>
      <c r="LBI293" s="29"/>
      <c r="LBJ293" s="29"/>
      <c r="LBK293" s="29"/>
      <c r="LBL293" s="29"/>
      <c r="LBM293" s="29"/>
      <c r="LBN293" s="29"/>
      <c r="LBO293" s="29"/>
      <c r="LBP293" s="29"/>
      <c r="LBQ293" s="29"/>
      <c r="LBR293" s="29"/>
      <c r="LBS293" s="29"/>
      <c r="LBT293" s="29"/>
      <c r="LBU293" s="29"/>
      <c r="LBV293" s="29"/>
      <c r="LBW293" s="29"/>
      <c r="LBX293" s="29"/>
      <c r="LBY293" s="29"/>
      <c r="LBZ293" s="29"/>
      <c r="LCA293" s="29"/>
      <c r="LCB293" s="29"/>
      <c r="LCC293" s="29"/>
      <c r="LCD293" s="29"/>
      <c r="LCE293" s="29"/>
      <c r="LCF293" s="29"/>
      <c r="LCG293" s="29"/>
      <c r="LCH293" s="29"/>
      <c r="LCI293" s="29"/>
      <c r="LCJ293" s="29"/>
      <c r="LCK293" s="29"/>
      <c r="LCL293" s="29"/>
      <c r="LCM293" s="29"/>
      <c r="LCN293" s="29"/>
      <c r="LCO293" s="29"/>
      <c r="LCP293" s="29"/>
      <c r="LCQ293" s="29"/>
      <c r="LCR293" s="29"/>
      <c r="LCS293" s="29"/>
      <c r="LCT293" s="29"/>
      <c r="LCU293" s="29"/>
      <c r="LCV293" s="29"/>
      <c r="LCW293" s="29"/>
      <c r="LCX293" s="29"/>
      <c r="LCY293" s="29"/>
      <c r="LCZ293" s="29"/>
      <c r="LDA293" s="29"/>
      <c r="LDB293" s="29"/>
      <c r="LDC293" s="29"/>
      <c r="LDD293" s="29"/>
      <c r="LDE293" s="29"/>
      <c r="LDF293" s="29"/>
      <c r="LDG293" s="29"/>
      <c r="LDH293" s="29"/>
      <c r="LDI293" s="29"/>
      <c r="LDJ293" s="29"/>
      <c r="LDK293" s="29"/>
      <c r="LDL293" s="29"/>
      <c r="LDM293" s="29"/>
      <c r="LDN293" s="29"/>
      <c r="LDO293" s="29"/>
      <c r="LDP293" s="29"/>
      <c r="LDQ293" s="29"/>
      <c r="LDR293" s="29"/>
      <c r="LDS293" s="29"/>
      <c r="LDT293" s="29"/>
      <c r="LDU293" s="29"/>
      <c r="LDV293" s="29"/>
      <c r="LDW293" s="29"/>
      <c r="LDX293" s="29"/>
      <c r="LDY293" s="29"/>
      <c r="LDZ293" s="29"/>
      <c r="LEA293" s="29"/>
      <c r="LEB293" s="29"/>
      <c r="LEC293" s="29"/>
      <c r="LED293" s="29"/>
      <c r="LEE293" s="29"/>
      <c r="LEF293" s="29"/>
      <c r="LEG293" s="29"/>
      <c r="LEH293" s="29"/>
      <c r="LEI293" s="29"/>
      <c r="LEJ293" s="29"/>
      <c r="LEK293" s="29"/>
      <c r="LEL293" s="29"/>
      <c r="LEM293" s="29"/>
      <c r="LEN293" s="29"/>
      <c r="LEO293" s="29"/>
      <c r="LEP293" s="29"/>
      <c r="LEQ293" s="29"/>
      <c r="LER293" s="29"/>
      <c r="LES293" s="29"/>
      <c r="LET293" s="29"/>
      <c r="LEU293" s="29"/>
      <c r="LEV293" s="29"/>
      <c r="LEW293" s="29"/>
      <c r="LEX293" s="29"/>
      <c r="LEY293" s="29"/>
      <c r="LEZ293" s="29"/>
      <c r="LFA293" s="29"/>
      <c r="LFB293" s="29"/>
      <c r="LFC293" s="29"/>
      <c r="LFD293" s="29"/>
      <c r="LFE293" s="29"/>
      <c r="LFF293" s="29"/>
      <c r="LFG293" s="29"/>
      <c r="LFH293" s="29"/>
      <c r="LFI293" s="29"/>
      <c r="LFJ293" s="29"/>
      <c r="LFK293" s="29"/>
      <c r="LFL293" s="29"/>
      <c r="LFM293" s="29"/>
      <c r="LFN293" s="29"/>
      <c r="LFO293" s="29"/>
      <c r="LFP293" s="29"/>
      <c r="LFQ293" s="29"/>
      <c r="LFR293" s="29"/>
      <c r="LFS293" s="29"/>
      <c r="LFT293" s="29"/>
      <c r="LFU293" s="29"/>
      <c r="LFV293" s="29"/>
      <c r="LFW293" s="29"/>
      <c r="LFX293" s="29"/>
      <c r="LFY293" s="29"/>
      <c r="LFZ293" s="29"/>
      <c r="LGA293" s="29"/>
      <c r="LGB293" s="29"/>
      <c r="LGC293" s="29"/>
      <c r="LGD293" s="29"/>
      <c r="LGE293" s="29"/>
      <c r="LGF293" s="29"/>
      <c r="LGG293" s="29"/>
      <c r="LGH293" s="29"/>
      <c r="LGI293" s="29"/>
      <c r="LGJ293" s="29"/>
      <c r="LGK293" s="29"/>
      <c r="LGL293" s="29"/>
      <c r="LGM293" s="29"/>
      <c r="LGN293" s="29"/>
      <c r="LGO293" s="29"/>
      <c r="LGP293" s="29"/>
      <c r="LGQ293" s="29"/>
      <c r="LGR293" s="29"/>
      <c r="LGS293" s="29"/>
      <c r="LGT293" s="29"/>
      <c r="LGU293" s="29"/>
      <c r="LGV293" s="29"/>
      <c r="LGW293" s="29"/>
      <c r="LGX293" s="29"/>
      <c r="LGY293" s="29"/>
      <c r="LGZ293" s="29"/>
      <c r="LHA293" s="29"/>
      <c r="LHB293" s="29"/>
      <c r="LHC293" s="29"/>
      <c r="LHD293" s="29"/>
      <c r="LHE293" s="29"/>
      <c r="LHF293" s="29"/>
      <c r="LHG293" s="29"/>
      <c r="LHH293" s="29"/>
      <c r="LHI293" s="29"/>
      <c r="LHJ293" s="29"/>
      <c r="LHK293" s="29"/>
      <c r="LHL293" s="29"/>
      <c r="LHM293" s="29"/>
      <c r="LHN293" s="29"/>
      <c r="LHO293" s="29"/>
      <c r="LHP293" s="29"/>
      <c r="LHQ293" s="29"/>
      <c r="LHR293" s="29"/>
      <c r="LHS293" s="29"/>
      <c r="LHT293" s="29"/>
      <c r="LHU293" s="29"/>
      <c r="LHV293" s="29"/>
      <c r="LHW293" s="29"/>
      <c r="LHX293" s="29"/>
      <c r="LHY293" s="29"/>
      <c r="LHZ293" s="29"/>
      <c r="LIA293" s="29"/>
      <c r="LIB293" s="29"/>
      <c r="LIC293" s="29"/>
      <c r="LID293" s="29"/>
      <c r="LIE293" s="29"/>
      <c r="LIF293" s="29"/>
      <c r="LIG293" s="29"/>
      <c r="LIH293" s="29"/>
      <c r="LII293" s="29"/>
      <c r="LIJ293" s="29"/>
      <c r="LIK293" s="29"/>
      <c r="LIL293" s="29"/>
      <c r="LIM293" s="29"/>
      <c r="LIN293" s="29"/>
      <c r="LIO293" s="29"/>
      <c r="LIP293" s="29"/>
      <c r="LIQ293" s="29"/>
      <c r="LIR293" s="29"/>
      <c r="LIS293" s="29"/>
      <c r="LIT293" s="29"/>
      <c r="LIU293" s="29"/>
      <c r="LIV293" s="29"/>
      <c r="LIW293" s="29"/>
      <c r="LIX293" s="29"/>
      <c r="LIY293" s="29"/>
      <c r="LIZ293" s="29"/>
      <c r="LJA293" s="29"/>
      <c r="LJB293" s="29"/>
      <c r="LJC293" s="29"/>
      <c r="LJD293" s="29"/>
      <c r="LJE293" s="29"/>
      <c r="LJF293" s="29"/>
      <c r="LJG293" s="29"/>
      <c r="LJH293" s="29"/>
      <c r="LJI293" s="29"/>
      <c r="LJJ293" s="29"/>
      <c r="LJK293" s="29"/>
      <c r="LJL293" s="29"/>
      <c r="LJM293" s="29"/>
      <c r="LJN293" s="29"/>
      <c r="LJO293" s="29"/>
      <c r="LJP293" s="29"/>
      <c r="LJQ293" s="29"/>
      <c r="LJR293" s="29"/>
      <c r="LJS293" s="29"/>
      <c r="LJT293" s="29"/>
      <c r="LJU293" s="29"/>
      <c r="LJV293" s="29"/>
      <c r="LJW293" s="29"/>
      <c r="LJX293" s="29"/>
      <c r="LJY293" s="29"/>
      <c r="LJZ293" s="29"/>
      <c r="LKA293" s="29"/>
      <c r="LKB293" s="29"/>
      <c r="LKC293" s="29"/>
      <c r="LKD293" s="29"/>
      <c r="LKE293" s="29"/>
      <c r="LKF293" s="29"/>
      <c r="LKG293" s="29"/>
      <c r="LKH293" s="29"/>
      <c r="LKI293" s="29"/>
      <c r="LKJ293" s="29"/>
      <c r="LKK293" s="29"/>
      <c r="LKL293" s="29"/>
      <c r="LKM293" s="29"/>
      <c r="LKN293" s="29"/>
      <c r="LKO293" s="29"/>
      <c r="LKP293" s="29"/>
      <c r="LKQ293" s="29"/>
      <c r="LKR293" s="29"/>
      <c r="LKS293" s="29"/>
      <c r="LKT293" s="29"/>
      <c r="LKU293" s="29"/>
      <c r="LKV293" s="29"/>
      <c r="LKW293" s="29"/>
      <c r="LKX293" s="29"/>
      <c r="LKY293" s="29"/>
      <c r="LKZ293" s="29"/>
      <c r="LLA293" s="29"/>
      <c r="LLB293" s="29"/>
      <c r="LLC293" s="29"/>
      <c r="LLD293" s="29"/>
      <c r="LLE293" s="29"/>
      <c r="LLF293" s="29"/>
      <c r="LLG293" s="29"/>
      <c r="LLH293" s="29"/>
      <c r="LLI293" s="29"/>
      <c r="LLJ293" s="29"/>
      <c r="LLK293" s="29"/>
      <c r="LLL293" s="29"/>
      <c r="LLM293" s="29"/>
      <c r="LLN293" s="29"/>
      <c r="LLO293" s="29"/>
      <c r="LLP293" s="29"/>
      <c r="LLQ293" s="29"/>
      <c r="LLR293" s="29"/>
      <c r="LLS293" s="29"/>
      <c r="LLT293" s="29"/>
      <c r="LLU293" s="29"/>
      <c r="LLV293" s="29"/>
      <c r="LLW293" s="29"/>
      <c r="LLX293" s="29"/>
      <c r="LLY293" s="29"/>
      <c r="LLZ293" s="29"/>
      <c r="LMA293" s="29"/>
      <c r="LMB293" s="29"/>
      <c r="LMC293" s="29"/>
      <c r="LMD293" s="29"/>
      <c r="LME293" s="29"/>
      <c r="LMF293" s="29"/>
      <c r="LMG293" s="29"/>
      <c r="LMH293" s="29"/>
      <c r="LMI293" s="29"/>
      <c r="LMJ293" s="29"/>
      <c r="LMK293" s="29"/>
      <c r="LML293" s="29"/>
      <c r="LMM293" s="29"/>
      <c r="LMN293" s="29"/>
      <c r="LMO293" s="29"/>
      <c r="LMP293" s="29"/>
      <c r="LMQ293" s="29"/>
      <c r="LMR293" s="29"/>
      <c r="LMS293" s="29"/>
      <c r="LMT293" s="29"/>
      <c r="LMU293" s="29"/>
      <c r="LMV293" s="29"/>
      <c r="LMW293" s="29"/>
      <c r="LMX293" s="29"/>
      <c r="LMY293" s="29"/>
      <c r="LMZ293" s="29"/>
      <c r="LNA293" s="29"/>
      <c r="LNB293" s="29"/>
      <c r="LNC293" s="29"/>
      <c r="LND293" s="29"/>
      <c r="LNE293" s="29"/>
      <c r="LNF293" s="29"/>
      <c r="LNG293" s="29"/>
      <c r="LNH293" s="29"/>
      <c r="LNI293" s="29"/>
      <c r="LNJ293" s="29"/>
      <c r="LNK293" s="29"/>
      <c r="LNL293" s="29"/>
      <c r="LNM293" s="29"/>
      <c r="LNN293" s="29"/>
      <c r="LNO293" s="29"/>
      <c r="LNP293" s="29"/>
      <c r="LNQ293" s="29"/>
      <c r="LNR293" s="29"/>
      <c r="LNS293" s="29"/>
      <c r="LNT293" s="29"/>
      <c r="LNU293" s="29"/>
      <c r="LNV293" s="29"/>
      <c r="LNW293" s="29"/>
      <c r="LNX293" s="29"/>
      <c r="LNY293" s="29"/>
      <c r="LNZ293" s="29"/>
      <c r="LOA293" s="29"/>
      <c r="LOB293" s="29"/>
      <c r="LOC293" s="29"/>
      <c r="LOD293" s="29"/>
      <c r="LOE293" s="29"/>
      <c r="LOF293" s="29"/>
      <c r="LOG293" s="29"/>
      <c r="LOH293" s="29"/>
      <c r="LOI293" s="29"/>
      <c r="LOJ293" s="29"/>
      <c r="LOK293" s="29"/>
      <c r="LOL293" s="29"/>
      <c r="LOM293" s="29"/>
      <c r="LON293" s="29"/>
      <c r="LOO293" s="29"/>
      <c r="LOP293" s="29"/>
      <c r="LOQ293" s="29"/>
      <c r="LOR293" s="29"/>
      <c r="LOS293" s="29"/>
      <c r="LOT293" s="29"/>
      <c r="LOU293" s="29"/>
      <c r="LOV293" s="29"/>
      <c r="LOW293" s="29"/>
      <c r="LOX293" s="29"/>
      <c r="LOY293" s="29"/>
      <c r="LOZ293" s="29"/>
      <c r="LPA293" s="29"/>
      <c r="LPB293" s="29"/>
      <c r="LPC293" s="29"/>
      <c r="LPD293" s="29"/>
      <c r="LPE293" s="29"/>
      <c r="LPF293" s="29"/>
      <c r="LPG293" s="29"/>
      <c r="LPH293" s="29"/>
      <c r="LPI293" s="29"/>
      <c r="LPJ293" s="29"/>
      <c r="LPK293" s="29"/>
      <c r="LPL293" s="29"/>
      <c r="LPM293" s="29"/>
      <c r="LPN293" s="29"/>
      <c r="LPO293" s="29"/>
      <c r="LPP293" s="29"/>
      <c r="LPQ293" s="29"/>
      <c r="LPR293" s="29"/>
      <c r="LPS293" s="29"/>
      <c r="LPT293" s="29"/>
      <c r="LPU293" s="29"/>
      <c r="LPV293" s="29"/>
      <c r="LPW293" s="29"/>
      <c r="LPX293" s="29"/>
      <c r="LPY293" s="29"/>
      <c r="LPZ293" s="29"/>
      <c r="LQA293" s="29"/>
      <c r="LQB293" s="29"/>
      <c r="LQC293" s="29"/>
      <c r="LQD293" s="29"/>
      <c r="LQE293" s="29"/>
      <c r="LQF293" s="29"/>
      <c r="LQG293" s="29"/>
      <c r="LQH293" s="29"/>
      <c r="LQI293" s="29"/>
      <c r="LQJ293" s="29"/>
      <c r="LQK293" s="29"/>
      <c r="LQL293" s="29"/>
      <c r="LQM293" s="29"/>
      <c r="LQN293" s="29"/>
      <c r="LQO293" s="29"/>
      <c r="LQP293" s="29"/>
      <c r="LQQ293" s="29"/>
      <c r="LQR293" s="29"/>
      <c r="LQS293" s="29"/>
      <c r="LQT293" s="29"/>
      <c r="LQU293" s="29"/>
      <c r="LQV293" s="29"/>
      <c r="LQW293" s="29"/>
      <c r="LQX293" s="29"/>
      <c r="LQY293" s="29"/>
      <c r="LQZ293" s="29"/>
      <c r="LRA293" s="29"/>
      <c r="LRB293" s="29"/>
      <c r="LRC293" s="29"/>
      <c r="LRD293" s="29"/>
      <c r="LRE293" s="29"/>
      <c r="LRF293" s="29"/>
      <c r="LRG293" s="29"/>
      <c r="LRH293" s="29"/>
      <c r="LRI293" s="29"/>
      <c r="LRJ293" s="29"/>
      <c r="LRK293" s="29"/>
      <c r="LRL293" s="29"/>
      <c r="LRM293" s="29"/>
      <c r="LRN293" s="29"/>
      <c r="LRO293" s="29"/>
      <c r="LRP293" s="29"/>
      <c r="LRQ293" s="29"/>
      <c r="LRR293" s="29"/>
      <c r="LRS293" s="29"/>
      <c r="LRT293" s="29"/>
      <c r="LRU293" s="29"/>
      <c r="LRV293" s="29"/>
      <c r="LRW293" s="29"/>
      <c r="LRX293" s="29"/>
      <c r="LRY293" s="29"/>
      <c r="LRZ293" s="29"/>
      <c r="LSA293" s="29"/>
      <c r="LSB293" s="29"/>
      <c r="LSC293" s="29"/>
      <c r="LSD293" s="29"/>
      <c r="LSE293" s="29"/>
      <c r="LSF293" s="29"/>
      <c r="LSG293" s="29"/>
      <c r="LSH293" s="29"/>
      <c r="LSI293" s="29"/>
      <c r="LSJ293" s="29"/>
      <c r="LSK293" s="29"/>
      <c r="LSL293" s="29"/>
      <c r="LSM293" s="29"/>
      <c r="LSN293" s="29"/>
      <c r="LSO293" s="29"/>
      <c r="LSP293" s="29"/>
      <c r="LSQ293" s="29"/>
      <c r="LSR293" s="29"/>
      <c r="LSS293" s="29"/>
      <c r="LST293" s="29"/>
      <c r="LSU293" s="29"/>
      <c r="LSV293" s="29"/>
      <c r="LSW293" s="29"/>
      <c r="LSX293" s="29"/>
      <c r="LSY293" s="29"/>
      <c r="LSZ293" s="29"/>
      <c r="LTA293" s="29"/>
      <c r="LTB293" s="29"/>
      <c r="LTC293" s="29"/>
      <c r="LTD293" s="29"/>
      <c r="LTE293" s="29"/>
      <c r="LTF293" s="29"/>
      <c r="LTG293" s="29"/>
      <c r="LTH293" s="29"/>
      <c r="LTI293" s="29"/>
      <c r="LTJ293" s="29"/>
      <c r="LTK293" s="29"/>
      <c r="LTL293" s="29"/>
      <c r="LTM293" s="29"/>
      <c r="LTN293" s="29"/>
      <c r="LTO293" s="29"/>
      <c r="LTP293" s="29"/>
      <c r="LTQ293" s="29"/>
      <c r="LTR293" s="29"/>
      <c r="LTS293" s="29"/>
      <c r="LTT293" s="29"/>
      <c r="LTU293" s="29"/>
      <c r="LTV293" s="29"/>
      <c r="LTW293" s="29"/>
      <c r="LTX293" s="29"/>
      <c r="LTY293" s="29"/>
      <c r="LTZ293" s="29"/>
      <c r="LUA293" s="29"/>
      <c r="LUB293" s="29"/>
      <c r="LUC293" s="29"/>
      <c r="LUD293" s="29"/>
      <c r="LUE293" s="29"/>
      <c r="LUF293" s="29"/>
      <c r="LUG293" s="29"/>
      <c r="LUH293" s="29"/>
      <c r="LUI293" s="29"/>
      <c r="LUJ293" s="29"/>
      <c r="LUK293" s="29"/>
      <c r="LUL293" s="29"/>
      <c r="LUM293" s="29"/>
      <c r="LUN293" s="29"/>
      <c r="LUO293" s="29"/>
      <c r="LUP293" s="29"/>
      <c r="LUQ293" s="29"/>
      <c r="LUR293" s="29"/>
      <c r="LUS293" s="29"/>
      <c r="LUT293" s="29"/>
      <c r="LUU293" s="29"/>
      <c r="LUV293" s="29"/>
      <c r="LUW293" s="29"/>
      <c r="LUX293" s="29"/>
      <c r="LUY293" s="29"/>
      <c r="LUZ293" s="29"/>
      <c r="LVA293" s="29"/>
      <c r="LVB293" s="29"/>
      <c r="LVC293" s="29"/>
      <c r="LVD293" s="29"/>
      <c r="LVE293" s="29"/>
      <c r="LVF293" s="29"/>
      <c r="LVG293" s="29"/>
      <c r="LVH293" s="29"/>
      <c r="LVI293" s="29"/>
      <c r="LVJ293" s="29"/>
      <c r="LVK293" s="29"/>
      <c r="LVL293" s="29"/>
      <c r="LVM293" s="29"/>
      <c r="LVN293" s="29"/>
      <c r="LVO293" s="29"/>
      <c r="LVP293" s="29"/>
      <c r="LVQ293" s="29"/>
      <c r="LVR293" s="29"/>
      <c r="LVS293" s="29"/>
      <c r="LVT293" s="29"/>
      <c r="LVU293" s="29"/>
      <c r="LVV293" s="29"/>
      <c r="LVW293" s="29"/>
      <c r="LVX293" s="29"/>
      <c r="LVY293" s="29"/>
      <c r="LVZ293" s="29"/>
      <c r="LWA293" s="29"/>
      <c r="LWB293" s="29"/>
      <c r="LWC293" s="29"/>
      <c r="LWD293" s="29"/>
      <c r="LWE293" s="29"/>
      <c r="LWF293" s="29"/>
      <c r="LWG293" s="29"/>
      <c r="LWH293" s="29"/>
      <c r="LWI293" s="29"/>
      <c r="LWJ293" s="29"/>
      <c r="LWK293" s="29"/>
      <c r="LWL293" s="29"/>
      <c r="LWM293" s="29"/>
      <c r="LWN293" s="29"/>
      <c r="LWO293" s="29"/>
      <c r="LWP293" s="29"/>
      <c r="LWQ293" s="29"/>
      <c r="LWR293" s="29"/>
      <c r="LWS293" s="29"/>
      <c r="LWT293" s="29"/>
      <c r="LWU293" s="29"/>
      <c r="LWV293" s="29"/>
      <c r="LWW293" s="29"/>
      <c r="LWX293" s="29"/>
      <c r="LWY293" s="29"/>
      <c r="LWZ293" s="29"/>
      <c r="LXA293" s="29"/>
      <c r="LXB293" s="29"/>
      <c r="LXC293" s="29"/>
      <c r="LXD293" s="29"/>
      <c r="LXE293" s="29"/>
      <c r="LXF293" s="29"/>
      <c r="LXG293" s="29"/>
      <c r="LXH293" s="29"/>
      <c r="LXI293" s="29"/>
      <c r="LXJ293" s="29"/>
      <c r="LXK293" s="29"/>
      <c r="LXL293" s="29"/>
      <c r="LXM293" s="29"/>
      <c r="LXN293" s="29"/>
      <c r="LXO293" s="29"/>
      <c r="LXP293" s="29"/>
      <c r="LXQ293" s="29"/>
      <c r="LXR293" s="29"/>
      <c r="LXS293" s="29"/>
      <c r="LXT293" s="29"/>
      <c r="LXU293" s="29"/>
      <c r="LXV293" s="29"/>
      <c r="LXW293" s="29"/>
      <c r="LXX293" s="29"/>
      <c r="LXY293" s="29"/>
      <c r="LXZ293" s="29"/>
      <c r="LYA293" s="29"/>
      <c r="LYB293" s="29"/>
      <c r="LYC293" s="29"/>
      <c r="LYD293" s="29"/>
      <c r="LYE293" s="29"/>
      <c r="LYF293" s="29"/>
      <c r="LYG293" s="29"/>
      <c r="LYH293" s="29"/>
      <c r="LYI293" s="29"/>
      <c r="LYJ293" s="29"/>
      <c r="LYK293" s="29"/>
      <c r="LYL293" s="29"/>
      <c r="LYM293" s="29"/>
      <c r="LYN293" s="29"/>
      <c r="LYO293" s="29"/>
      <c r="LYP293" s="29"/>
      <c r="LYQ293" s="29"/>
      <c r="LYR293" s="29"/>
      <c r="LYS293" s="29"/>
      <c r="LYT293" s="29"/>
      <c r="LYU293" s="29"/>
      <c r="LYV293" s="29"/>
      <c r="LYW293" s="29"/>
      <c r="LYX293" s="29"/>
      <c r="LYY293" s="29"/>
      <c r="LYZ293" s="29"/>
      <c r="LZA293" s="29"/>
      <c r="LZB293" s="29"/>
      <c r="LZC293" s="29"/>
      <c r="LZD293" s="29"/>
      <c r="LZE293" s="29"/>
      <c r="LZF293" s="29"/>
      <c r="LZG293" s="29"/>
      <c r="LZH293" s="29"/>
      <c r="LZI293" s="29"/>
      <c r="LZJ293" s="29"/>
      <c r="LZK293" s="29"/>
      <c r="LZL293" s="29"/>
      <c r="LZM293" s="29"/>
      <c r="LZN293" s="29"/>
      <c r="LZO293" s="29"/>
      <c r="LZP293" s="29"/>
      <c r="LZQ293" s="29"/>
      <c r="LZR293" s="29"/>
      <c r="LZS293" s="29"/>
      <c r="LZT293" s="29"/>
      <c r="LZU293" s="29"/>
      <c r="LZV293" s="29"/>
      <c r="LZW293" s="29"/>
      <c r="LZX293" s="29"/>
      <c r="LZY293" s="29"/>
      <c r="LZZ293" s="29"/>
      <c r="MAA293" s="29"/>
      <c r="MAB293" s="29"/>
      <c r="MAC293" s="29"/>
      <c r="MAD293" s="29"/>
      <c r="MAE293" s="29"/>
      <c r="MAF293" s="29"/>
      <c r="MAG293" s="29"/>
      <c r="MAH293" s="29"/>
      <c r="MAI293" s="29"/>
      <c r="MAJ293" s="29"/>
      <c r="MAK293" s="29"/>
      <c r="MAL293" s="29"/>
      <c r="MAM293" s="29"/>
      <c r="MAN293" s="29"/>
      <c r="MAO293" s="29"/>
      <c r="MAP293" s="29"/>
      <c r="MAQ293" s="29"/>
      <c r="MAR293" s="29"/>
      <c r="MAS293" s="29"/>
      <c r="MAT293" s="29"/>
      <c r="MAU293" s="29"/>
      <c r="MAV293" s="29"/>
      <c r="MAW293" s="29"/>
      <c r="MAX293" s="29"/>
      <c r="MAY293" s="29"/>
      <c r="MAZ293" s="29"/>
      <c r="MBA293" s="29"/>
      <c r="MBB293" s="29"/>
      <c r="MBC293" s="29"/>
      <c r="MBD293" s="29"/>
      <c r="MBE293" s="29"/>
      <c r="MBF293" s="29"/>
      <c r="MBG293" s="29"/>
      <c r="MBH293" s="29"/>
      <c r="MBI293" s="29"/>
      <c r="MBJ293" s="29"/>
      <c r="MBK293" s="29"/>
      <c r="MBL293" s="29"/>
      <c r="MBM293" s="29"/>
      <c r="MBN293" s="29"/>
      <c r="MBO293" s="29"/>
      <c r="MBP293" s="29"/>
      <c r="MBQ293" s="29"/>
      <c r="MBR293" s="29"/>
      <c r="MBS293" s="29"/>
      <c r="MBT293" s="29"/>
      <c r="MBU293" s="29"/>
      <c r="MBV293" s="29"/>
      <c r="MBW293" s="29"/>
      <c r="MBX293" s="29"/>
      <c r="MBY293" s="29"/>
      <c r="MBZ293" s="29"/>
      <c r="MCA293" s="29"/>
      <c r="MCB293" s="29"/>
      <c r="MCC293" s="29"/>
      <c r="MCD293" s="29"/>
      <c r="MCE293" s="29"/>
      <c r="MCF293" s="29"/>
      <c r="MCG293" s="29"/>
      <c r="MCH293" s="29"/>
      <c r="MCI293" s="29"/>
      <c r="MCJ293" s="29"/>
      <c r="MCK293" s="29"/>
      <c r="MCL293" s="29"/>
      <c r="MCM293" s="29"/>
      <c r="MCN293" s="29"/>
      <c r="MCO293" s="29"/>
      <c r="MCP293" s="29"/>
      <c r="MCQ293" s="29"/>
      <c r="MCR293" s="29"/>
      <c r="MCS293" s="29"/>
      <c r="MCT293" s="29"/>
      <c r="MCU293" s="29"/>
      <c r="MCV293" s="29"/>
      <c r="MCW293" s="29"/>
      <c r="MCX293" s="29"/>
      <c r="MCY293" s="29"/>
      <c r="MCZ293" s="29"/>
      <c r="MDA293" s="29"/>
      <c r="MDB293" s="29"/>
      <c r="MDC293" s="29"/>
      <c r="MDD293" s="29"/>
      <c r="MDE293" s="29"/>
      <c r="MDF293" s="29"/>
      <c r="MDG293" s="29"/>
      <c r="MDH293" s="29"/>
      <c r="MDI293" s="29"/>
      <c r="MDJ293" s="29"/>
      <c r="MDK293" s="29"/>
      <c r="MDL293" s="29"/>
      <c r="MDM293" s="29"/>
      <c r="MDN293" s="29"/>
      <c r="MDO293" s="29"/>
      <c r="MDP293" s="29"/>
      <c r="MDQ293" s="29"/>
      <c r="MDR293" s="29"/>
      <c r="MDS293" s="29"/>
      <c r="MDT293" s="29"/>
      <c r="MDU293" s="29"/>
      <c r="MDV293" s="29"/>
      <c r="MDW293" s="29"/>
      <c r="MDX293" s="29"/>
      <c r="MDY293" s="29"/>
      <c r="MDZ293" s="29"/>
      <c r="MEA293" s="29"/>
      <c r="MEB293" s="29"/>
      <c r="MEC293" s="29"/>
      <c r="MED293" s="29"/>
      <c r="MEE293" s="29"/>
      <c r="MEF293" s="29"/>
      <c r="MEG293" s="29"/>
      <c r="MEH293" s="29"/>
      <c r="MEI293" s="29"/>
      <c r="MEJ293" s="29"/>
      <c r="MEK293" s="29"/>
      <c r="MEL293" s="29"/>
      <c r="MEM293" s="29"/>
      <c r="MEN293" s="29"/>
      <c r="MEO293" s="29"/>
      <c r="MEP293" s="29"/>
      <c r="MEQ293" s="29"/>
      <c r="MER293" s="29"/>
      <c r="MES293" s="29"/>
      <c r="MET293" s="29"/>
      <c r="MEU293" s="29"/>
      <c r="MEV293" s="29"/>
      <c r="MEW293" s="29"/>
      <c r="MEX293" s="29"/>
      <c r="MEY293" s="29"/>
      <c r="MEZ293" s="29"/>
      <c r="MFA293" s="29"/>
      <c r="MFB293" s="29"/>
      <c r="MFC293" s="29"/>
      <c r="MFD293" s="29"/>
      <c r="MFE293" s="29"/>
      <c r="MFF293" s="29"/>
      <c r="MFG293" s="29"/>
      <c r="MFH293" s="29"/>
      <c r="MFI293" s="29"/>
      <c r="MFJ293" s="29"/>
      <c r="MFK293" s="29"/>
      <c r="MFL293" s="29"/>
      <c r="MFM293" s="29"/>
      <c r="MFN293" s="29"/>
      <c r="MFO293" s="29"/>
      <c r="MFP293" s="29"/>
      <c r="MFQ293" s="29"/>
      <c r="MFR293" s="29"/>
      <c r="MFS293" s="29"/>
      <c r="MFT293" s="29"/>
      <c r="MFU293" s="29"/>
      <c r="MFV293" s="29"/>
      <c r="MFW293" s="29"/>
      <c r="MFX293" s="29"/>
      <c r="MFY293" s="29"/>
      <c r="MFZ293" s="29"/>
      <c r="MGA293" s="29"/>
      <c r="MGB293" s="29"/>
      <c r="MGC293" s="29"/>
      <c r="MGD293" s="29"/>
      <c r="MGE293" s="29"/>
      <c r="MGF293" s="29"/>
      <c r="MGG293" s="29"/>
      <c r="MGH293" s="29"/>
      <c r="MGI293" s="29"/>
      <c r="MGJ293" s="29"/>
      <c r="MGK293" s="29"/>
      <c r="MGL293" s="29"/>
      <c r="MGM293" s="29"/>
      <c r="MGN293" s="29"/>
      <c r="MGO293" s="29"/>
      <c r="MGP293" s="29"/>
      <c r="MGQ293" s="29"/>
      <c r="MGR293" s="29"/>
      <c r="MGS293" s="29"/>
      <c r="MGT293" s="29"/>
      <c r="MGU293" s="29"/>
      <c r="MGV293" s="29"/>
      <c r="MGW293" s="29"/>
      <c r="MGX293" s="29"/>
      <c r="MGY293" s="29"/>
      <c r="MGZ293" s="29"/>
      <c r="MHA293" s="29"/>
      <c r="MHB293" s="29"/>
      <c r="MHC293" s="29"/>
      <c r="MHD293" s="29"/>
      <c r="MHE293" s="29"/>
      <c r="MHF293" s="29"/>
      <c r="MHG293" s="29"/>
      <c r="MHH293" s="29"/>
      <c r="MHI293" s="29"/>
      <c r="MHJ293" s="29"/>
      <c r="MHK293" s="29"/>
      <c r="MHL293" s="29"/>
      <c r="MHM293" s="29"/>
      <c r="MHN293" s="29"/>
      <c r="MHO293" s="29"/>
      <c r="MHP293" s="29"/>
      <c r="MHQ293" s="29"/>
      <c r="MHR293" s="29"/>
      <c r="MHS293" s="29"/>
      <c r="MHT293" s="29"/>
      <c r="MHU293" s="29"/>
      <c r="MHV293" s="29"/>
      <c r="MHW293" s="29"/>
      <c r="MHX293" s="29"/>
      <c r="MHY293" s="29"/>
      <c r="MHZ293" s="29"/>
      <c r="MIA293" s="29"/>
      <c r="MIB293" s="29"/>
      <c r="MIC293" s="29"/>
      <c r="MID293" s="29"/>
      <c r="MIE293" s="29"/>
      <c r="MIF293" s="29"/>
      <c r="MIG293" s="29"/>
      <c r="MIH293" s="29"/>
      <c r="MII293" s="29"/>
      <c r="MIJ293" s="29"/>
      <c r="MIK293" s="29"/>
      <c r="MIL293" s="29"/>
      <c r="MIM293" s="29"/>
      <c r="MIN293" s="29"/>
      <c r="MIO293" s="29"/>
      <c r="MIP293" s="29"/>
      <c r="MIQ293" s="29"/>
      <c r="MIR293" s="29"/>
      <c r="MIS293" s="29"/>
      <c r="MIT293" s="29"/>
      <c r="MIU293" s="29"/>
      <c r="MIV293" s="29"/>
      <c r="MIW293" s="29"/>
      <c r="MIX293" s="29"/>
      <c r="MIY293" s="29"/>
      <c r="MIZ293" s="29"/>
      <c r="MJA293" s="29"/>
      <c r="MJB293" s="29"/>
      <c r="MJC293" s="29"/>
      <c r="MJD293" s="29"/>
      <c r="MJE293" s="29"/>
      <c r="MJF293" s="29"/>
      <c r="MJG293" s="29"/>
      <c r="MJH293" s="29"/>
      <c r="MJI293" s="29"/>
      <c r="MJJ293" s="29"/>
      <c r="MJK293" s="29"/>
      <c r="MJL293" s="29"/>
      <c r="MJM293" s="29"/>
      <c r="MJN293" s="29"/>
      <c r="MJO293" s="29"/>
      <c r="MJP293" s="29"/>
      <c r="MJQ293" s="29"/>
      <c r="MJR293" s="29"/>
      <c r="MJS293" s="29"/>
      <c r="MJT293" s="29"/>
      <c r="MJU293" s="29"/>
      <c r="MJV293" s="29"/>
      <c r="MJW293" s="29"/>
      <c r="MJX293" s="29"/>
      <c r="MJY293" s="29"/>
      <c r="MJZ293" s="29"/>
      <c r="MKA293" s="29"/>
      <c r="MKB293" s="29"/>
      <c r="MKC293" s="29"/>
      <c r="MKD293" s="29"/>
      <c r="MKE293" s="29"/>
      <c r="MKF293" s="29"/>
      <c r="MKG293" s="29"/>
      <c r="MKH293" s="29"/>
      <c r="MKI293" s="29"/>
      <c r="MKJ293" s="29"/>
      <c r="MKK293" s="29"/>
      <c r="MKL293" s="29"/>
      <c r="MKM293" s="29"/>
      <c r="MKN293" s="29"/>
      <c r="MKO293" s="29"/>
      <c r="MKP293" s="29"/>
      <c r="MKQ293" s="29"/>
      <c r="MKR293" s="29"/>
      <c r="MKS293" s="29"/>
      <c r="MKT293" s="29"/>
      <c r="MKU293" s="29"/>
      <c r="MKV293" s="29"/>
      <c r="MKW293" s="29"/>
      <c r="MKX293" s="29"/>
      <c r="MKY293" s="29"/>
      <c r="MKZ293" s="29"/>
      <c r="MLA293" s="29"/>
      <c r="MLB293" s="29"/>
      <c r="MLC293" s="29"/>
      <c r="MLD293" s="29"/>
      <c r="MLE293" s="29"/>
      <c r="MLF293" s="29"/>
      <c r="MLG293" s="29"/>
      <c r="MLH293" s="29"/>
      <c r="MLI293" s="29"/>
      <c r="MLJ293" s="29"/>
      <c r="MLK293" s="29"/>
      <c r="MLL293" s="29"/>
      <c r="MLM293" s="29"/>
      <c r="MLN293" s="29"/>
      <c r="MLO293" s="29"/>
      <c r="MLP293" s="29"/>
      <c r="MLQ293" s="29"/>
      <c r="MLR293" s="29"/>
      <c r="MLS293" s="29"/>
      <c r="MLT293" s="29"/>
      <c r="MLU293" s="29"/>
      <c r="MLV293" s="29"/>
      <c r="MLW293" s="29"/>
      <c r="MLX293" s="29"/>
      <c r="MLY293" s="29"/>
      <c r="MLZ293" s="29"/>
      <c r="MMA293" s="29"/>
      <c r="MMB293" s="29"/>
      <c r="MMC293" s="29"/>
      <c r="MMD293" s="29"/>
      <c r="MME293" s="29"/>
      <c r="MMF293" s="29"/>
      <c r="MMG293" s="29"/>
      <c r="MMH293" s="29"/>
      <c r="MMI293" s="29"/>
      <c r="MMJ293" s="29"/>
      <c r="MMK293" s="29"/>
      <c r="MML293" s="29"/>
      <c r="MMM293" s="29"/>
      <c r="MMN293" s="29"/>
      <c r="MMO293" s="29"/>
      <c r="MMP293" s="29"/>
      <c r="MMQ293" s="29"/>
      <c r="MMR293" s="29"/>
      <c r="MMS293" s="29"/>
      <c r="MMT293" s="29"/>
      <c r="MMU293" s="29"/>
      <c r="MMV293" s="29"/>
      <c r="MMW293" s="29"/>
      <c r="MMX293" s="29"/>
      <c r="MMY293" s="29"/>
      <c r="MMZ293" s="29"/>
      <c r="MNA293" s="29"/>
      <c r="MNB293" s="29"/>
      <c r="MNC293" s="29"/>
      <c r="MND293" s="29"/>
      <c r="MNE293" s="29"/>
      <c r="MNF293" s="29"/>
      <c r="MNG293" s="29"/>
      <c r="MNH293" s="29"/>
      <c r="MNI293" s="29"/>
      <c r="MNJ293" s="29"/>
      <c r="MNK293" s="29"/>
      <c r="MNL293" s="29"/>
      <c r="MNM293" s="29"/>
      <c r="MNN293" s="29"/>
      <c r="MNO293" s="29"/>
      <c r="MNP293" s="29"/>
      <c r="MNQ293" s="29"/>
      <c r="MNR293" s="29"/>
      <c r="MNS293" s="29"/>
      <c r="MNT293" s="29"/>
      <c r="MNU293" s="29"/>
      <c r="MNV293" s="29"/>
      <c r="MNW293" s="29"/>
      <c r="MNX293" s="29"/>
      <c r="MNY293" s="29"/>
      <c r="MNZ293" s="29"/>
      <c r="MOA293" s="29"/>
      <c r="MOB293" s="29"/>
      <c r="MOC293" s="29"/>
      <c r="MOD293" s="29"/>
      <c r="MOE293" s="29"/>
      <c r="MOF293" s="29"/>
      <c r="MOG293" s="29"/>
      <c r="MOH293" s="29"/>
      <c r="MOI293" s="29"/>
      <c r="MOJ293" s="29"/>
      <c r="MOK293" s="29"/>
      <c r="MOL293" s="29"/>
      <c r="MOM293" s="29"/>
      <c r="MON293" s="29"/>
      <c r="MOO293" s="29"/>
      <c r="MOP293" s="29"/>
      <c r="MOQ293" s="29"/>
      <c r="MOR293" s="29"/>
      <c r="MOS293" s="29"/>
      <c r="MOT293" s="29"/>
      <c r="MOU293" s="29"/>
      <c r="MOV293" s="29"/>
      <c r="MOW293" s="29"/>
      <c r="MOX293" s="29"/>
      <c r="MOY293" s="29"/>
      <c r="MOZ293" s="29"/>
      <c r="MPA293" s="29"/>
      <c r="MPB293" s="29"/>
      <c r="MPC293" s="29"/>
      <c r="MPD293" s="29"/>
      <c r="MPE293" s="29"/>
      <c r="MPF293" s="29"/>
      <c r="MPG293" s="29"/>
      <c r="MPH293" s="29"/>
      <c r="MPI293" s="29"/>
      <c r="MPJ293" s="29"/>
      <c r="MPK293" s="29"/>
      <c r="MPL293" s="29"/>
      <c r="MPM293" s="29"/>
      <c r="MPN293" s="29"/>
      <c r="MPO293" s="29"/>
      <c r="MPP293" s="29"/>
      <c r="MPQ293" s="29"/>
      <c r="MPR293" s="29"/>
      <c r="MPS293" s="29"/>
      <c r="MPT293" s="29"/>
      <c r="MPU293" s="29"/>
      <c r="MPV293" s="29"/>
      <c r="MPW293" s="29"/>
      <c r="MPX293" s="29"/>
      <c r="MPY293" s="29"/>
      <c r="MPZ293" s="29"/>
      <c r="MQA293" s="29"/>
      <c r="MQB293" s="29"/>
      <c r="MQC293" s="29"/>
      <c r="MQD293" s="29"/>
      <c r="MQE293" s="29"/>
      <c r="MQF293" s="29"/>
      <c r="MQG293" s="29"/>
      <c r="MQH293" s="29"/>
      <c r="MQI293" s="29"/>
      <c r="MQJ293" s="29"/>
      <c r="MQK293" s="29"/>
      <c r="MQL293" s="29"/>
      <c r="MQM293" s="29"/>
      <c r="MQN293" s="29"/>
      <c r="MQO293" s="29"/>
      <c r="MQP293" s="29"/>
      <c r="MQQ293" s="29"/>
      <c r="MQR293" s="29"/>
      <c r="MQS293" s="29"/>
      <c r="MQT293" s="29"/>
      <c r="MQU293" s="29"/>
      <c r="MQV293" s="29"/>
      <c r="MQW293" s="29"/>
      <c r="MQX293" s="29"/>
      <c r="MQY293" s="29"/>
      <c r="MQZ293" s="29"/>
      <c r="MRA293" s="29"/>
      <c r="MRB293" s="29"/>
      <c r="MRC293" s="29"/>
      <c r="MRD293" s="29"/>
      <c r="MRE293" s="29"/>
      <c r="MRF293" s="29"/>
      <c r="MRG293" s="29"/>
      <c r="MRH293" s="29"/>
      <c r="MRI293" s="29"/>
      <c r="MRJ293" s="29"/>
      <c r="MRK293" s="29"/>
      <c r="MRL293" s="29"/>
      <c r="MRM293" s="29"/>
      <c r="MRN293" s="29"/>
      <c r="MRO293" s="29"/>
      <c r="MRP293" s="29"/>
      <c r="MRQ293" s="29"/>
      <c r="MRR293" s="29"/>
      <c r="MRS293" s="29"/>
      <c r="MRT293" s="29"/>
      <c r="MRU293" s="29"/>
      <c r="MRV293" s="29"/>
      <c r="MRW293" s="29"/>
      <c r="MRX293" s="29"/>
      <c r="MRY293" s="29"/>
      <c r="MRZ293" s="29"/>
      <c r="MSA293" s="29"/>
      <c r="MSB293" s="29"/>
      <c r="MSC293" s="29"/>
      <c r="MSD293" s="29"/>
      <c r="MSE293" s="29"/>
      <c r="MSF293" s="29"/>
      <c r="MSG293" s="29"/>
      <c r="MSH293" s="29"/>
      <c r="MSI293" s="29"/>
      <c r="MSJ293" s="29"/>
      <c r="MSK293" s="29"/>
      <c r="MSL293" s="29"/>
      <c r="MSM293" s="29"/>
      <c r="MSN293" s="29"/>
      <c r="MSO293" s="29"/>
      <c r="MSP293" s="29"/>
      <c r="MSQ293" s="29"/>
      <c r="MSR293" s="29"/>
      <c r="MSS293" s="29"/>
      <c r="MST293" s="29"/>
      <c r="MSU293" s="29"/>
      <c r="MSV293" s="29"/>
      <c r="MSW293" s="29"/>
      <c r="MSX293" s="29"/>
      <c r="MSY293" s="29"/>
      <c r="MSZ293" s="29"/>
      <c r="MTA293" s="29"/>
      <c r="MTB293" s="29"/>
      <c r="MTC293" s="29"/>
      <c r="MTD293" s="29"/>
      <c r="MTE293" s="29"/>
      <c r="MTF293" s="29"/>
      <c r="MTG293" s="29"/>
      <c r="MTH293" s="29"/>
      <c r="MTI293" s="29"/>
      <c r="MTJ293" s="29"/>
      <c r="MTK293" s="29"/>
      <c r="MTL293" s="29"/>
      <c r="MTM293" s="29"/>
      <c r="MTN293" s="29"/>
      <c r="MTO293" s="29"/>
      <c r="MTP293" s="29"/>
      <c r="MTQ293" s="29"/>
      <c r="MTR293" s="29"/>
      <c r="MTS293" s="29"/>
      <c r="MTT293" s="29"/>
      <c r="MTU293" s="29"/>
      <c r="MTV293" s="29"/>
      <c r="MTW293" s="29"/>
      <c r="MTX293" s="29"/>
      <c r="MTY293" s="29"/>
      <c r="MTZ293" s="29"/>
      <c r="MUA293" s="29"/>
      <c r="MUB293" s="29"/>
      <c r="MUC293" s="29"/>
      <c r="MUD293" s="29"/>
      <c r="MUE293" s="29"/>
      <c r="MUF293" s="29"/>
      <c r="MUG293" s="29"/>
      <c r="MUH293" s="29"/>
      <c r="MUI293" s="29"/>
      <c r="MUJ293" s="29"/>
      <c r="MUK293" s="29"/>
      <c r="MUL293" s="29"/>
      <c r="MUM293" s="29"/>
      <c r="MUN293" s="29"/>
      <c r="MUO293" s="29"/>
      <c r="MUP293" s="29"/>
      <c r="MUQ293" s="29"/>
      <c r="MUR293" s="29"/>
      <c r="MUS293" s="29"/>
      <c r="MUT293" s="29"/>
      <c r="MUU293" s="29"/>
      <c r="MUV293" s="29"/>
      <c r="MUW293" s="29"/>
      <c r="MUX293" s="29"/>
      <c r="MUY293" s="29"/>
      <c r="MUZ293" s="29"/>
      <c r="MVA293" s="29"/>
      <c r="MVB293" s="29"/>
      <c r="MVC293" s="29"/>
      <c r="MVD293" s="29"/>
      <c r="MVE293" s="29"/>
      <c r="MVF293" s="29"/>
      <c r="MVG293" s="29"/>
      <c r="MVH293" s="29"/>
      <c r="MVI293" s="29"/>
      <c r="MVJ293" s="29"/>
      <c r="MVK293" s="29"/>
      <c r="MVL293" s="29"/>
      <c r="MVM293" s="29"/>
      <c r="MVN293" s="29"/>
      <c r="MVO293" s="29"/>
      <c r="MVP293" s="29"/>
      <c r="MVQ293" s="29"/>
      <c r="MVR293" s="29"/>
      <c r="MVS293" s="29"/>
      <c r="MVT293" s="29"/>
      <c r="MVU293" s="29"/>
      <c r="MVV293" s="29"/>
      <c r="MVW293" s="29"/>
      <c r="MVX293" s="29"/>
      <c r="MVY293" s="29"/>
      <c r="MVZ293" s="29"/>
      <c r="MWA293" s="29"/>
      <c r="MWB293" s="29"/>
      <c r="MWC293" s="29"/>
      <c r="MWD293" s="29"/>
      <c r="MWE293" s="29"/>
      <c r="MWF293" s="29"/>
      <c r="MWG293" s="29"/>
      <c r="MWH293" s="29"/>
      <c r="MWI293" s="29"/>
      <c r="MWJ293" s="29"/>
      <c r="MWK293" s="29"/>
      <c r="MWL293" s="29"/>
      <c r="MWM293" s="29"/>
      <c r="MWN293" s="29"/>
      <c r="MWO293" s="29"/>
      <c r="MWP293" s="29"/>
      <c r="MWQ293" s="29"/>
      <c r="MWR293" s="29"/>
      <c r="MWS293" s="29"/>
      <c r="MWT293" s="29"/>
      <c r="MWU293" s="29"/>
      <c r="MWV293" s="29"/>
      <c r="MWW293" s="29"/>
      <c r="MWX293" s="29"/>
      <c r="MWY293" s="29"/>
      <c r="MWZ293" s="29"/>
      <c r="MXA293" s="29"/>
      <c r="MXB293" s="29"/>
      <c r="MXC293" s="29"/>
      <c r="MXD293" s="29"/>
      <c r="MXE293" s="29"/>
      <c r="MXF293" s="29"/>
      <c r="MXG293" s="29"/>
      <c r="MXH293" s="29"/>
      <c r="MXI293" s="29"/>
      <c r="MXJ293" s="29"/>
      <c r="MXK293" s="29"/>
      <c r="MXL293" s="29"/>
      <c r="MXM293" s="29"/>
      <c r="MXN293" s="29"/>
      <c r="MXO293" s="29"/>
      <c r="MXP293" s="29"/>
      <c r="MXQ293" s="29"/>
      <c r="MXR293" s="29"/>
      <c r="MXS293" s="29"/>
      <c r="MXT293" s="29"/>
      <c r="MXU293" s="29"/>
      <c r="MXV293" s="29"/>
      <c r="MXW293" s="29"/>
      <c r="MXX293" s="29"/>
      <c r="MXY293" s="29"/>
      <c r="MXZ293" s="29"/>
      <c r="MYA293" s="29"/>
      <c r="MYB293" s="29"/>
      <c r="MYC293" s="29"/>
      <c r="MYD293" s="29"/>
      <c r="MYE293" s="29"/>
      <c r="MYF293" s="29"/>
      <c r="MYG293" s="29"/>
      <c r="MYH293" s="29"/>
      <c r="MYI293" s="29"/>
      <c r="MYJ293" s="29"/>
      <c r="MYK293" s="29"/>
      <c r="MYL293" s="29"/>
      <c r="MYM293" s="29"/>
      <c r="MYN293" s="29"/>
      <c r="MYO293" s="29"/>
      <c r="MYP293" s="29"/>
      <c r="MYQ293" s="29"/>
      <c r="MYR293" s="29"/>
      <c r="MYS293" s="29"/>
      <c r="MYT293" s="29"/>
      <c r="MYU293" s="29"/>
      <c r="MYV293" s="29"/>
      <c r="MYW293" s="29"/>
      <c r="MYX293" s="29"/>
      <c r="MYY293" s="29"/>
      <c r="MYZ293" s="29"/>
      <c r="MZA293" s="29"/>
      <c r="MZB293" s="29"/>
      <c r="MZC293" s="29"/>
      <c r="MZD293" s="29"/>
      <c r="MZE293" s="29"/>
      <c r="MZF293" s="29"/>
      <c r="MZG293" s="29"/>
      <c r="MZH293" s="29"/>
      <c r="MZI293" s="29"/>
      <c r="MZJ293" s="29"/>
      <c r="MZK293" s="29"/>
      <c r="MZL293" s="29"/>
      <c r="MZM293" s="29"/>
      <c r="MZN293" s="29"/>
      <c r="MZO293" s="29"/>
      <c r="MZP293" s="29"/>
      <c r="MZQ293" s="29"/>
      <c r="MZR293" s="29"/>
      <c r="MZS293" s="29"/>
      <c r="MZT293" s="29"/>
      <c r="MZU293" s="29"/>
      <c r="MZV293" s="29"/>
      <c r="MZW293" s="29"/>
      <c r="MZX293" s="29"/>
      <c r="MZY293" s="29"/>
      <c r="MZZ293" s="29"/>
      <c r="NAA293" s="29"/>
      <c r="NAB293" s="29"/>
      <c r="NAC293" s="29"/>
      <c r="NAD293" s="29"/>
      <c r="NAE293" s="29"/>
      <c r="NAF293" s="29"/>
      <c r="NAG293" s="29"/>
      <c r="NAH293" s="29"/>
      <c r="NAI293" s="29"/>
      <c r="NAJ293" s="29"/>
      <c r="NAK293" s="29"/>
      <c r="NAL293" s="29"/>
      <c r="NAM293" s="29"/>
      <c r="NAN293" s="29"/>
      <c r="NAO293" s="29"/>
      <c r="NAP293" s="29"/>
      <c r="NAQ293" s="29"/>
      <c r="NAR293" s="29"/>
      <c r="NAS293" s="29"/>
      <c r="NAT293" s="29"/>
      <c r="NAU293" s="29"/>
      <c r="NAV293" s="29"/>
      <c r="NAW293" s="29"/>
      <c r="NAX293" s="29"/>
      <c r="NAY293" s="29"/>
      <c r="NAZ293" s="29"/>
      <c r="NBA293" s="29"/>
      <c r="NBB293" s="29"/>
      <c r="NBC293" s="29"/>
      <c r="NBD293" s="29"/>
      <c r="NBE293" s="29"/>
      <c r="NBF293" s="29"/>
      <c r="NBG293" s="29"/>
      <c r="NBH293" s="29"/>
      <c r="NBI293" s="29"/>
      <c r="NBJ293" s="29"/>
      <c r="NBK293" s="29"/>
      <c r="NBL293" s="29"/>
      <c r="NBM293" s="29"/>
      <c r="NBN293" s="29"/>
      <c r="NBO293" s="29"/>
      <c r="NBP293" s="29"/>
      <c r="NBQ293" s="29"/>
      <c r="NBR293" s="29"/>
      <c r="NBS293" s="29"/>
      <c r="NBT293" s="29"/>
      <c r="NBU293" s="29"/>
      <c r="NBV293" s="29"/>
      <c r="NBW293" s="29"/>
      <c r="NBX293" s="29"/>
      <c r="NBY293" s="29"/>
      <c r="NBZ293" s="29"/>
      <c r="NCA293" s="29"/>
      <c r="NCB293" s="29"/>
      <c r="NCC293" s="29"/>
      <c r="NCD293" s="29"/>
      <c r="NCE293" s="29"/>
      <c r="NCF293" s="29"/>
      <c r="NCG293" s="29"/>
      <c r="NCH293" s="29"/>
      <c r="NCI293" s="29"/>
      <c r="NCJ293" s="29"/>
      <c r="NCK293" s="29"/>
      <c r="NCL293" s="29"/>
      <c r="NCM293" s="29"/>
      <c r="NCN293" s="29"/>
      <c r="NCO293" s="29"/>
      <c r="NCP293" s="29"/>
      <c r="NCQ293" s="29"/>
      <c r="NCR293" s="29"/>
      <c r="NCS293" s="29"/>
      <c r="NCT293" s="29"/>
      <c r="NCU293" s="29"/>
      <c r="NCV293" s="29"/>
      <c r="NCW293" s="29"/>
      <c r="NCX293" s="29"/>
      <c r="NCY293" s="29"/>
      <c r="NCZ293" s="29"/>
      <c r="NDA293" s="29"/>
      <c r="NDB293" s="29"/>
      <c r="NDC293" s="29"/>
      <c r="NDD293" s="29"/>
      <c r="NDE293" s="29"/>
      <c r="NDF293" s="29"/>
      <c r="NDG293" s="29"/>
      <c r="NDH293" s="29"/>
      <c r="NDI293" s="29"/>
      <c r="NDJ293" s="29"/>
      <c r="NDK293" s="29"/>
      <c r="NDL293" s="29"/>
      <c r="NDM293" s="29"/>
      <c r="NDN293" s="29"/>
      <c r="NDO293" s="29"/>
      <c r="NDP293" s="29"/>
      <c r="NDQ293" s="29"/>
      <c r="NDR293" s="29"/>
      <c r="NDS293" s="29"/>
      <c r="NDT293" s="29"/>
      <c r="NDU293" s="29"/>
      <c r="NDV293" s="29"/>
      <c r="NDW293" s="29"/>
      <c r="NDX293" s="29"/>
      <c r="NDY293" s="29"/>
      <c r="NDZ293" s="29"/>
      <c r="NEA293" s="29"/>
      <c r="NEB293" s="29"/>
      <c r="NEC293" s="29"/>
      <c r="NED293" s="29"/>
      <c r="NEE293" s="29"/>
      <c r="NEF293" s="29"/>
      <c r="NEG293" s="29"/>
      <c r="NEH293" s="29"/>
      <c r="NEI293" s="29"/>
      <c r="NEJ293" s="29"/>
      <c r="NEK293" s="29"/>
      <c r="NEL293" s="29"/>
      <c r="NEM293" s="29"/>
      <c r="NEN293" s="29"/>
      <c r="NEO293" s="29"/>
      <c r="NEP293" s="29"/>
      <c r="NEQ293" s="29"/>
      <c r="NER293" s="29"/>
      <c r="NES293" s="29"/>
      <c r="NET293" s="29"/>
      <c r="NEU293" s="29"/>
      <c r="NEV293" s="29"/>
      <c r="NEW293" s="29"/>
      <c r="NEX293" s="29"/>
      <c r="NEY293" s="29"/>
      <c r="NEZ293" s="29"/>
      <c r="NFA293" s="29"/>
      <c r="NFB293" s="29"/>
      <c r="NFC293" s="29"/>
      <c r="NFD293" s="29"/>
      <c r="NFE293" s="29"/>
      <c r="NFF293" s="29"/>
      <c r="NFG293" s="29"/>
      <c r="NFH293" s="29"/>
      <c r="NFI293" s="29"/>
      <c r="NFJ293" s="29"/>
      <c r="NFK293" s="29"/>
      <c r="NFL293" s="29"/>
      <c r="NFM293" s="29"/>
      <c r="NFN293" s="29"/>
      <c r="NFO293" s="29"/>
      <c r="NFP293" s="29"/>
      <c r="NFQ293" s="29"/>
      <c r="NFR293" s="29"/>
      <c r="NFS293" s="29"/>
      <c r="NFT293" s="29"/>
      <c r="NFU293" s="29"/>
      <c r="NFV293" s="29"/>
      <c r="NFW293" s="29"/>
      <c r="NFX293" s="29"/>
      <c r="NFY293" s="29"/>
      <c r="NFZ293" s="29"/>
      <c r="NGA293" s="29"/>
      <c r="NGB293" s="29"/>
      <c r="NGC293" s="29"/>
      <c r="NGD293" s="29"/>
      <c r="NGE293" s="29"/>
      <c r="NGF293" s="29"/>
      <c r="NGG293" s="29"/>
      <c r="NGH293" s="29"/>
      <c r="NGI293" s="29"/>
      <c r="NGJ293" s="29"/>
      <c r="NGK293" s="29"/>
      <c r="NGL293" s="29"/>
      <c r="NGM293" s="29"/>
      <c r="NGN293" s="29"/>
      <c r="NGO293" s="29"/>
      <c r="NGP293" s="29"/>
      <c r="NGQ293" s="29"/>
      <c r="NGR293" s="29"/>
      <c r="NGS293" s="29"/>
      <c r="NGT293" s="29"/>
      <c r="NGU293" s="29"/>
      <c r="NGV293" s="29"/>
      <c r="NGW293" s="29"/>
      <c r="NGX293" s="29"/>
      <c r="NGY293" s="29"/>
      <c r="NGZ293" s="29"/>
      <c r="NHA293" s="29"/>
      <c r="NHB293" s="29"/>
      <c r="NHC293" s="29"/>
      <c r="NHD293" s="29"/>
      <c r="NHE293" s="29"/>
      <c r="NHF293" s="29"/>
      <c r="NHG293" s="29"/>
      <c r="NHH293" s="29"/>
      <c r="NHI293" s="29"/>
      <c r="NHJ293" s="29"/>
      <c r="NHK293" s="29"/>
      <c r="NHL293" s="29"/>
      <c r="NHM293" s="29"/>
      <c r="NHN293" s="29"/>
      <c r="NHO293" s="29"/>
      <c r="NHP293" s="29"/>
      <c r="NHQ293" s="29"/>
      <c r="NHR293" s="29"/>
      <c r="NHS293" s="29"/>
      <c r="NHT293" s="29"/>
      <c r="NHU293" s="29"/>
      <c r="NHV293" s="29"/>
      <c r="NHW293" s="29"/>
      <c r="NHX293" s="29"/>
      <c r="NHY293" s="29"/>
      <c r="NHZ293" s="29"/>
      <c r="NIA293" s="29"/>
      <c r="NIB293" s="29"/>
      <c r="NIC293" s="29"/>
      <c r="NID293" s="29"/>
      <c r="NIE293" s="29"/>
      <c r="NIF293" s="29"/>
      <c r="NIG293" s="29"/>
      <c r="NIH293" s="29"/>
      <c r="NII293" s="29"/>
      <c r="NIJ293" s="29"/>
      <c r="NIK293" s="29"/>
      <c r="NIL293" s="29"/>
      <c r="NIM293" s="29"/>
      <c r="NIN293" s="29"/>
      <c r="NIO293" s="29"/>
      <c r="NIP293" s="29"/>
      <c r="NIQ293" s="29"/>
      <c r="NIR293" s="29"/>
      <c r="NIS293" s="29"/>
      <c r="NIT293" s="29"/>
      <c r="NIU293" s="29"/>
      <c r="NIV293" s="29"/>
      <c r="NIW293" s="29"/>
      <c r="NIX293" s="29"/>
      <c r="NIY293" s="29"/>
      <c r="NIZ293" s="29"/>
      <c r="NJA293" s="29"/>
      <c r="NJB293" s="29"/>
      <c r="NJC293" s="29"/>
      <c r="NJD293" s="29"/>
      <c r="NJE293" s="29"/>
      <c r="NJF293" s="29"/>
      <c r="NJG293" s="29"/>
      <c r="NJH293" s="29"/>
      <c r="NJI293" s="29"/>
      <c r="NJJ293" s="29"/>
      <c r="NJK293" s="29"/>
      <c r="NJL293" s="29"/>
      <c r="NJM293" s="29"/>
      <c r="NJN293" s="29"/>
      <c r="NJO293" s="29"/>
      <c r="NJP293" s="29"/>
      <c r="NJQ293" s="29"/>
      <c r="NJR293" s="29"/>
      <c r="NJS293" s="29"/>
      <c r="NJT293" s="29"/>
      <c r="NJU293" s="29"/>
      <c r="NJV293" s="29"/>
      <c r="NJW293" s="29"/>
      <c r="NJX293" s="29"/>
      <c r="NJY293" s="29"/>
      <c r="NJZ293" s="29"/>
      <c r="NKA293" s="29"/>
      <c r="NKB293" s="29"/>
      <c r="NKC293" s="29"/>
      <c r="NKD293" s="29"/>
      <c r="NKE293" s="29"/>
      <c r="NKF293" s="29"/>
      <c r="NKG293" s="29"/>
      <c r="NKH293" s="29"/>
      <c r="NKI293" s="29"/>
      <c r="NKJ293" s="29"/>
      <c r="NKK293" s="29"/>
      <c r="NKL293" s="29"/>
      <c r="NKM293" s="29"/>
      <c r="NKN293" s="29"/>
      <c r="NKO293" s="29"/>
      <c r="NKP293" s="29"/>
      <c r="NKQ293" s="29"/>
      <c r="NKR293" s="29"/>
      <c r="NKS293" s="29"/>
      <c r="NKT293" s="29"/>
      <c r="NKU293" s="29"/>
      <c r="NKV293" s="29"/>
      <c r="NKW293" s="29"/>
      <c r="NKX293" s="29"/>
      <c r="NKY293" s="29"/>
      <c r="NKZ293" s="29"/>
      <c r="NLA293" s="29"/>
      <c r="NLB293" s="29"/>
      <c r="NLC293" s="29"/>
      <c r="NLD293" s="29"/>
      <c r="NLE293" s="29"/>
      <c r="NLF293" s="29"/>
      <c r="NLG293" s="29"/>
      <c r="NLH293" s="29"/>
      <c r="NLI293" s="29"/>
      <c r="NLJ293" s="29"/>
      <c r="NLK293" s="29"/>
      <c r="NLL293" s="29"/>
      <c r="NLM293" s="29"/>
      <c r="NLN293" s="29"/>
      <c r="NLO293" s="29"/>
      <c r="NLP293" s="29"/>
      <c r="NLQ293" s="29"/>
      <c r="NLR293" s="29"/>
      <c r="NLS293" s="29"/>
      <c r="NLT293" s="29"/>
      <c r="NLU293" s="29"/>
      <c r="NLV293" s="29"/>
      <c r="NLW293" s="29"/>
      <c r="NLX293" s="29"/>
      <c r="NLY293" s="29"/>
      <c r="NLZ293" s="29"/>
      <c r="NMA293" s="29"/>
      <c r="NMB293" s="29"/>
      <c r="NMC293" s="29"/>
      <c r="NMD293" s="29"/>
      <c r="NME293" s="29"/>
      <c r="NMF293" s="29"/>
      <c r="NMG293" s="29"/>
      <c r="NMH293" s="29"/>
      <c r="NMI293" s="29"/>
      <c r="NMJ293" s="29"/>
      <c r="NMK293" s="29"/>
      <c r="NML293" s="29"/>
      <c r="NMM293" s="29"/>
      <c r="NMN293" s="29"/>
      <c r="NMO293" s="29"/>
      <c r="NMP293" s="29"/>
      <c r="NMQ293" s="29"/>
      <c r="NMR293" s="29"/>
      <c r="NMS293" s="29"/>
      <c r="NMT293" s="29"/>
      <c r="NMU293" s="29"/>
      <c r="NMV293" s="29"/>
      <c r="NMW293" s="29"/>
      <c r="NMX293" s="29"/>
      <c r="NMY293" s="29"/>
      <c r="NMZ293" s="29"/>
      <c r="NNA293" s="29"/>
      <c r="NNB293" s="29"/>
      <c r="NNC293" s="29"/>
      <c r="NND293" s="29"/>
      <c r="NNE293" s="29"/>
      <c r="NNF293" s="29"/>
      <c r="NNG293" s="29"/>
      <c r="NNH293" s="29"/>
      <c r="NNI293" s="29"/>
      <c r="NNJ293" s="29"/>
      <c r="NNK293" s="29"/>
      <c r="NNL293" s="29"/>
      <c r="NNM293" s="29"/>
      <c r="NNN293" s="29"/>
      <c r="NNO293" s="29"/>
      <c r="NNP293" s="29"/>
      <c r="NNQ293" s="29"/>
      <c r="NNR293" s="29"/>
      <c r="NNS293" s="29"/>
      <c r="NNT293" s="29"/>
      <c r="NNU293" s="29"/>
      <c r="NNV293" s="29"/>
      <c r="NNW293" s="29"/>
      <c r="NNX293" s="29"/>
      <c r="NNY293" s="29"/>
      <c r="NNZ293" s="29"/>
      <c r="NOA293" s="29"/>
      <c r="NOB293" s="29"/>
      <c r="NOC293" s="29"/>
      <c r="NOD293" s="29"/>
      <c r="NOE293" s="29"/>
      <c r="NOF293" s="29"/>
      <c r="NOG293" s="29"/>
      <c r="NOH293" s="29"/>
      <c r="NOI293" s="29"/>
      <c r="NOJ293" s="29"/>
      <c r="NOK293" s="29"/>
      <c r="NOL293" s="29"/>
      <c r="NOM293" s="29"/>
      <c r="NON293" s="29"/>
      <c r="NOO293" s="29"/>
      <c r="NOP293" s="29"/>
      <c r="NOQ293" s="29"/>
      <c r="NOR293" s="29"/>
      <c r="NOS293" s="29"/>
      <c r="NOT293" s="29"/>
      <c r="NOU293" s="29"/>
      <c r="NOV293" s="29"/>
      <c r="NOW293" s="29"/>
      <c r="NOX293" s="29"/>
      <c r="NOY293" s="29"/>
      <c r="NOZ293" s="29"/>
      <c r="NPA293" s="29"/>
      <c r="NPB293" s="29"/>
      <c r="NPC293" s="29"/>
      <c r="NPD293" s="29"/>
      <c r="NPE293" s="29"/>
      <c r="NPF293" s="29"/>
      <c r="NPG293" s="29"/>
      <c r="NPH293" s="29"/>
      <c r="NPI293" s="29"/>
      <c r="NPJ293" s="29"/>
      <c r="NPK293" s="29"/>
      <c r="NPL293" s="29"/>
      <c r="NPM293" s="29"/>
      <c r="NPN293" s="29"/>
      <c r="NPO293" s="29"/>
      <c r="NPP293" s="29"/>
      <c r="NPQ293" s="29"/>
      <c r="NPR293" s="29"/>
      <c r="NPS293" s="29"/>
      <c r="NPT293" s="29"/>
      <c r="NPU293" s="29"/>
      <c r="NPV293" s="29"/>
      <c r="NPW293" s="29"/>
      <c r="NPX293" s="29"/>
      <c r="NPY293" s="29"/>
      <c r="NPZ293" s="29"/>
      <c r="NQA293" s="29"/>
      <c r="NQB293" s="29"/>
      <c r="NQC293" s="29"/>
      <c r="NQD293" s="29"/>
      <c r="NQE293" s="29"/>
      <c r="NQF293" s="29"/>
      <c r="NQG293" s="29"/>
      <c r="NQH293" s="29"/>
      <c r="NQI293" s="29"/>
      <c r="NQJ293" s="29"/>
      <c r="NQK293" s="29"/>
      <c r="NQL293" s="29"/>
      <c r="NQM293" s="29"/>
      <c r="NQN293" s="29"/>
      <c r="NQO293" s="29"/>
      <c r="NQP293" s="29"/>
      <c r="NQQ293" s="29"/>
      <c r="NQR293" s="29"/>
      <c r="NQS293" s="29"/>
      <c r="NQT293" s="29"/>
      <c r="NQU293" s="29"/>
      <c r="NQV293" s="29"/>
      <c r="NQW293" s="29"/>
      <c r="NQX293" s="29"/>
      <c r="NQY293" s="29"/>
      <c r="NQZ293" s="29"/>
      <c r="NRA293" s="29"/>
      <c r="NRB293" s="29"/>
      <c r="NRC293" s="29"/>
      <c r="NRD293" s="29"/>
      <c r="NRE293" s="29"/>
      <c r="NRF293" s="29"/>
      <c r="NRG293" s="29"/>
      <c r="NRH293" s="29"/>
      <c r="NRI293" s="29"/>
      <c r="NRJ293" s="29"/>
      <c r="NRK293" s="29"/>
      <c r="NRL293" s="29"/>
      <c r="NRM293" s="29"/>
      <c r="NRN293" s="29"/>
      <c r="NRO293" s="29"/>
      <c r="NRP293" s="29"/>
      <c r="NRQ293" s="29"/>
      <c r="NRR293" s="29"/>
      <c r="NRS293" s="29"/>
      <c r="NRT293" s="29"/>
      <c r="NRU293" s="29"/>
      <c r="NRV293" s="29"/>
      <c r="NRW293" s="29"/>
      <c r="NRX293" s="29"/>
      <c r="NRY293" s="29"/>
      <c r="NRZ293" s="29"/>
      <c r="NSA293" s="29"/>
      <c r="NSB293" s="29"/>
      <c r="NSC293" s="29"/>
      <c r="NSD293" s="29"/>
      <c r="NSE293" s="29"/>
      <c r="NSF293" s="29"/>
      <c r="NSG293" s="29"/>
      <c r="NSH293" s="29"/>
      <c r="NSI293" s="29"/>
      <c r="NSJ293" s="29"/>
      <c r="NSK293" s="29"/>
      <c r="NSL293" s="29"/>
      <c r="NSM293" s="29"/>
      <c r="NSN293" s="29"/>
      <c r="NSO293" s="29"/>
      <c r="NSP293" s="29"/>
      <c r="NSQ293" s="29"/>
      <c r="NSR293" s="29"/>
      <c r="NSS293" s="29"/>
      <c r="NST293" s="29"/>
      <c r="NSU293" s="29"/>
      <c r="NSV293" s="29"/>
      <c r="NSW293" s="29"/>
      <c r="NSX293" s="29"/>
      <c r="NSY293" s="29"/>
      <c r="NSZ293" s="29"/>
      <c r="NTA293" s="29"/>
      <c r="NTB293" s="29"/>
      <c r="NTC293" s="29"/>
      <c r="NTD293" s="29"/>
      <c r="NTE293" s="29"/>
      <c r="NTF293" s="29"/>
      <c r="NTG293" s="29"/>
      <c r="NTH293" s="29"/>
      <c r="NTI293" s="29"/>
      <c r="NTJ293" s="29"/>
      <c r="NTK293" s="29"/>
      <c r="NTL293" s="29"/>
      <c r="NTM293" s="29"/>
      <c r="NTN293" s="29"/>
      <c r="NTO293" s="29"/>
      <c r="NTP293" s="29"/>
      <c r="NTQ293" s="29"/>
      <c r="NTR293" s="29"/>
      <c r="NTS293" s="29"/>
      <c r="NTT293" s="29"/>
      <c r="NTU293" s="29"/>
      <c r="NTV293" s="29"/>
      <c r="NTW293" s="29"/>
      <c r="NTX293" s="29"/>
      <c r="NTY293" s="29"/>
      <c r="NTZ293" s="29"/>
      <c r="NUA293" s="29"/>
      <c r="NUB293" s="29"/>
      <c r="NUC293" s="29"/>
      <c r="NUD293" s="29"/>
      <c r="NUE293" s="29"/>
      <c r="NUF293" s="29"/>
      <c r="NUG293" s="29"/>
      <c r="NUH293" s="29"/>
      <c r="NUI293" s="29"/>
      <c r="NUJ293" s="29"/>
      <c r="NUK293" s="29"/>
      <c r="NUL293" s="29"/>
      <c r="NUM293" s="29"/>
      <c r="NUN293" s="29"/>
      <c r="NUO293" s="29"/>
      <c r="NUP293" s="29"/>
      <c r="NUQ293" s="29"/>
      <c r="NUR293" s="29"/>
      <c r="NUS293" s="29"/>
      <c r="NUT293" s="29"/>
      <c r="NUU293" s="29"/>
      <c r="NUV293" s="29"/>
      <c r="NUW293" s="29"/>
      <c r="NUX293" s="29"/>
      <c r="NUY293" s="29"/>
      <c r="NUZ293" s="29"/>
      <c r="NVA293" s="29"/>
      <c r="NVB293" s="29"/>
      <c r="NVC293" s="29"/>
      <c r="NVD293" s="29"/>
      <c r="NVE293" s="29"/>
      <c r="NVF293" s="29"/>
      <c r="NVG293" s="29"/>
      <c r="NVH293" s="29"/>
      <c r="NVI293" s="29"/>
      <c r="NVJ293" s="29"/>
      <c r="NVK293" s="29"/>
      <c r="NVL293" s="29"/>
      <c r="NVM293" s="29"/>
      <c r="NVN293" s="29"/>
      <c r="NVO293" s="29"/>
      <c r="NVP293" s="29"/>
      <c r="NVQ293" s="29"/>
      <c r="NVR293" s="29"/>
      <c r="NVS293" s="29"/>
      <c r="NVT293" s="29"/>
      <c r="NVU293" s="29"/>
      <c r="NVV293" s="29"/>
      <c r="NVW293" s="29"/>
      <c r="NVX293" s="29"/>
      <c r="NVY293" s="29"/>
      <c r="NVZ293" s="29"/>
      <c r="NWA293" s="29"/>
      <c r="NWB293" s="29"/>
      <c r="NWC293" s="29"/>
      <c r="NWD293" s="29"/>
      <c r="NWE293" s="29"/>
      <c r="NWF293" s="29"/>
      <c r="NWG293" s="29"/>
      <c r="NWH293" s="29"/>
      <c r="NWI293" s="29"/>
      <c r="NWJ293" s="29"/>
      <c r="NWK293" s="29"/>
      <c r="NWL293" s="29"/>
      <c r="NWM293" s="29"/>
      <c r="NWN293" s="29"/>
      <c r="NWO293" s="29"/>
      <c r="NWP293" s="29"/>
      <c r="NWQ293" s="29"/>
      <c r="NWR293" s="29"/>
      <c r="NWS293" s="29"/>
      <c r="NWT293" s="29"/>
      <c r="NWU293" s="29"/>
      <c r="NWV293" s="29"/>
      <c r="NWW293" s="29"/>
      <c r="NWX293" s="29"/>
      <c r="NWY293" s="29"/>
      <c r="NWZ293" s="29"/>
      <c r="NXA293" s="29"/>
      <c r="NXB293" s="29"/>
      <c r="NXC293" s="29"/>
      <c r="NXD293" s="29"/>
      <c r="NXE293" s="29"/>
      <c r="NXF293" s="29"/>
      <c r="NXG293" s="29"/>
      <c r="NXH293" s="29"/>
      <c r="NXI293" s="29"/>
      <c r="NXJ293" s="29"/>
      <c r="NXK293" s="29"/>
      <c r="NXL293" s="29"/>
      <c r="NXM293" s="29"/>
      <c r="NXN293" s="29"/>
      <c r="NXO293" s="29"/>
      <c r="NXP293" s="29"/>
      <c r="NXQ293" s="29"/>
      <c r="NXR293" s="29"/>
      <c r="NXS293" s="29"/>
      <c r="NXT293" s="29"/>
      <c r="NXU293" s="29"/>
      <c r="NXV293" s="29"/>
      <c r="NXW293" s="29"/>
      <c r="NXX293" s="29"/>
      <c r="NXY293" s="29"/>
      <c r="NXZ293" s="29"/>
      <c r="NYA293" s="29"/>
      <c r="NYB293" s="29"/>
      <c r="NYC293" s="29"/>
      <c r="NYD293" s="29"/>
      <c r="NYE293" s="29"/>
      <c r="NYF293" s="29"/>
      <c r="NYG293" s="29"/>
      <c r="NYH293" s="29"/>
      <c r="NYI293" s="29"/>
      <c r="NYJ293" s="29"/>
      <c r="NYK293" s="29"/>
      <c r="NYL293" s="29"/>
      <c r="NYM293" s="29"/>
      <c r="NYN293" s="29"/>
      <c r="NYO293" s="29"/>
      <c r="NYP293" s="29"/>
      <c r="NYQ293" s="29"/>
      <c r="NYR293" s="29"/>
      <c r="NYS293" s="29"/>
      <c r="NYT293" s="29"/>
      <c r="NYU293" s="29"/>
      <c r="NYV293" s="29"/>
      <c r="NYW293" s="29"/>
      <c r="NYX293" s="29"/>
      <c r="NYY293" s="29"/>
      <c r="NYZ293" s="29"/>
      <c r="NZA293" s="29"/>
      <c r="NZB293" s="29"/>
      <c r="NZC293" s="29"/>
      <c r="NZD293" s="29"/>
      <c r="NZE293" s="29"/>
      <c r="NZF293" s="29"/>
      <c r="NZG293" s="29"/>
      <c r="NZH293" s="29"/>
      <c r="NZI293" s="29"/>
      <c r="NZJ293" s="29"/>
      <c r="NZK293" s="29"/>
      <c r="NZL293" s="29"/>
      <c r="NZM293" s="29"/>
      <c r="NZN293" s="29"/>
      <c r="NZO293" s="29"/>
      <c r="NZP293" s="29"/>
      <c r="NZQ293" s="29"/>
      <c r="NZR293" s="29"/>
      <c r="NZS293" s="29"/>
      <c r="NZT293" s="29"/>
      <c r="NZU293" s="29"/>
      <c r="NZV293" s="29"/>
      <c r="NZW293" s="29"/>
      <c r="NZX293" s="29"/>
      <c r="NZY293" s="29"/>
      <c r="NZZ293" s="29"/>
      <c r="OAA293" s="29"/>
      <c r="OAB293" s="29"/>
      <c r="OAC293" s="29"/>
      <c r="OAD293" s="29"/>
      <c r="OAE293" s="29"/>
      <c r="OAF293" s="29"/>
      <c r="OAG293" s="29"/>
      <c r="OAH293" s="29"/>
      <c r="OAI293" s="29"/>
      <c r="OAJ293" s="29"/>
      <c r="OAK293" s="29"/>
      <c r="OAL293" s="29"/>
      <c r="OAM293" s="29"/>
      <c r="OAN293" s="29"/>
      <c r="OAO293" s="29"/>
      <c r="OAP293" s="29"/>
      <c r="OAQ293" s="29"/>
      <c r="OAR293" s="29"/>
      <c r="OAS293" s="29"/>
      <c r="OAT293" s="29"/>
      <c r="OAU293" s="29"/>
      <c r="OAV293" s="29"/>
      <c r="OAW293" s="29"/>
      <c r="OAX293" s="29"/>
      <c r="OAY293" s="29"/>
      <c r="OAZ293" s="29"/>
      <c r="OBA293" s="29"/>
      <c r="OBB293" s="29"/>
      <c r="OBC293" s="29"/>
      <c r="OBD293" s="29"/>
      <c r="OBE293" s="29"/>
      <c r="OBF293" s="29"/>
      <c r="OBG293" s="29"/>
      <c r="OBH293" s="29"/>
      <c r="OBI293" s="29"/>
      <c r="OBJ293" s="29"/>
      <c r="OBK293" s="29"/>
      <c r="OBL293" s="29"/>
      <c r="OBM293" s="29"/>
      <c r="OBN293" s="29"/>
      <c r="OBO293" s="29"/>
      <c r="OBP293" s="29"/>
      <c r="OBQ293" s="29"/>
      <c r="OBR293" s="29"/>
      <c r="OBS293" s="29"/>
      <c r="OBT293" s="29"/>
      <c r="OBU293" s="29"/>
      <c r="OBV293" s="29"/>
      <c r="OBW293" s="29"/>
      <c r="OBX293" s="29"/>
      <c r="OBY293" s="29"/>
      <c r="OBZ293" s="29"/>
      <c r="OCA293" s="29"/>
      <c r="OCB293" s="29"/>
      <c r="OCC293" s="29"/>
      <c r="OCD293" s="29"/>
      <c r="OCE293" s="29"/>
      <c r="OCF293" s="29"/>
      <c r="OCG293" s="29"/>
      <c r="OCH293" s="29"/>
      <c r="OCI293" s="29"/>
      <c r="OCJ293" s="29"/>
      <c r="OCK293" s="29"/>
      <c r="OCL293" s="29"/>
      <c r="OCM293" s="29"/>
      <c r="OCN293" s="29"/>
      <c r="OCO293" s="29"/>
      <c r="OCP293" s="29"/>
      <c r="OCQ293" s="29"/>
      <c r="OCR293" s="29"/>
      <c r="OCS293" s="29"/>
      <c r="OCT293" s="29"/>
      <c r="OCU293" s="29"/>
      <c r="OCV293" s="29"/>
      <c r="OCW293" s="29"/>
      <c r="OCX293" s="29"/>
      <c r="OCY293" s="29"/>
      <c r="OCZ293" s="29"/>
      <c r="ODA293" s="29"/>
      <c r="ODB293" s="29"/>
      <c r="ODC293" s="29"/>
      <c r="ODD293" s="29"/>
      <c r="ODE293" s="29"/>
      <c r="ODF293" s="29"/>
      <c r="ODG293" s="29"/>
      <c r="ODH293" s="29"/>
      <c r="ODI293" s="29"/>
      <c r="ODJ293" s="29"/>
      <c r="ODK293" s="29"/>
      <c r="ODL293" s="29"/>
      <c r="ODM293" s="29"/>
      <c r="ODN293" s="29"/>
      <c r="ODO293" s="29"/>
      <c r="ODP293" s="29"/>
      <c r="ODQ293" s="29"/>
      <c r="ODR293" s="29"/>
      <c r="ODS293" s="29"/>
      <c r="ODT293" s="29"/>
      <c r="ODU293" s="29"/>
      <c r="ODV293" s="29"/>
      <c r="ODW293" s="29"/>
      <c r="ODX293" s="29"/>
      <c r="ODY293" s="29"/>
      <c r="ODZ293" s="29"/>
      <c r="OEA293" s="29"/>
      <c r="OEB293" s="29"/>
      <c r="OEC293" s="29"/>
      <c r="OED293" s="29"/>
      <c r="OEE293" s="29"/>
      <c r="OEF293" s="29"/>
      <c r="OEG293" s="29"/>
      <c r="OEH293" s="29"/>
      <c r="OEI293" s="29"/>
      <c r="OEJ293" s="29"/>
      <c r="OEK293" s="29"/>
      <c r="OEL293" s="29"/>
      <c r="OEM293" s="29"/>
      <c r="OEN293" s="29"/>
      <c r="OEO293" s="29"/>
      <c r="OEP293" s="29"/>
      <c r="OEQ293" s="29"/>
      <c r="OER293" s="29"/>
      <c r="OES293" s="29"/>
      <c r="OET293" s="29"/>
      <c r="OEU293" s="29"/>
      <c r="OEV293" s="29"/>
      <c r="OEW293" s="29"/>
      <c r="OEX293" s="29"/>
      <c r="OEY293" s="29"/>
      <c r="OEZ293" s="29"/>
      <c r="OFA293" s="29"/>
      <c r="OFB293" s="29"/>
      <c r="OFC293" s="29"/>
      <c r="OFD293" s="29"/>
      <c r="OFE293" s="29"/>
      <c r="OFF293" s="29"/>
      <c r="OFG293" s="29"/>
      <c r="OFH293" s="29"/>
      <c r="OFI293" s="29"/>
      <c r="OFJ293" s="29"/>
      <c r="OFK293" s="29"/>
      <c r="OFL293" s="29"/>
      <c r="OFM293" s="29"/>
      <c r="OFN293" s="29"/>
      <c r="OFO293" s="29"/>
      <c r="OFP293" s="29"/>
      <c r="OFQ293" s="29"/>
      <c r="OFR293" s="29"/>
      <c r="OFS293" s="29"/>
      <c r="OFT293" s="29"/>
      <c r="OFU293" s="29"/>
      <c r="OFV293" s="29"/>
      <c r="OFW293" s="29"/>
      <c r="OFX293" s="29"/>
      <c r="OFY293" s="29"/>
      <c r="OFZ293" s="29"/>
      <c r="OGA293" s="29"/>
      <c r="OGB293" s="29"/>
      <c r="OGC293" s="29"/>
      <c r="OGD293" s="29"/>
      <c r="OGE293" s="29"/>
      <c r="OGF293" s="29"/>
      <c r="OGG293" s="29"/>
      <c r="OGH293" s="29"/>
      <c r="OGI293" s="29"/>
      <c r="OGJ293" s="29"/>
      <c r="OGK293" s="29"/>
      <c r="OGL293" s="29"/>
      <c r="OGM293" s="29"/>
      <c r="OGN293" s="29"/>
      <c r="OGO293" s="29"/>
      <c r="OGP293" s="29"/>
      <c r="OGQ293" s="29"/>
      <c r="OGR293" s="29"/>
      <c r="OGS293" s="29"/>
      <c r="OGT293" s="29"/>
      <c r="OGU293" s="29"/>
      <c r="OGV293" s="29"/>
      <c r="OGW293" s="29"/>
      <c r="OGX293" s="29"/>
      <c r="OGY293" s="29"/>
      <c r="OGZ293" s="29"/>
      <c r="OHA293" s="29"/>
      <c r="OHB293" s="29"/>
      <c r="OHC293" s="29"/>
      <c r="OHD293" s="29"/>
      <c r="OHE293" s="29"/>
      <c r="OHF293" s="29"/>
      <c r="OHG293" s="29"/>
      <c r="OHH293" s="29"/>
      <c r="OHI293" s="29"/>
      <c r="OHJ293" s="29"/>
      <c r="OHK293" s="29"/>
      <c r="OHL293" s="29"/>
      <c r="OHM293" s="29"/>
      <c r="OHN293" s="29"/>
      <c r="OHO293" s="29"/>
      <c r="OHP293" s="29"/>
      <c r="OHQ293" s="29"/>
      <c r="OHR293" s="29"/>
      <c r="OHS293" s="29"/>
      <c r="OHT293" s="29"/>
      <c r="OHU293" s="29"/>
      <c r="OHV293" s="29"/>
      <c r="OHW293" s="29"/>
      <c r="OHX293" s="29"/>
      <c r="OHY293" s="29"/>
      <c r="OHZ293" s="29"/>
      <c r="OIA293" s="29"/>
      <c r="OIB293" s="29"/>
      <c r="OIC293" s="29"/>
      <c r="OID293" s="29"/>
      <c r="OIE293" s="29"/>
      <c r="OIF293" s="29"/>
      <c r="OIG293" s="29"/>
      <c r="OIH293" s="29"/>
      <c r="OII293" s="29"/>
      <c r="OIJ293" s="29"/>
      <c r="OIK293" s="29"/>
      <c r="OIL293" s="29"/>
      <c r="OIM293" s="29"/>
      <c r="OIN293" s="29"/>
      <c r="OIO293" s="29"/>
      <c r="OIP293" s="29"/>
      <c r="OIQ293" s="29"/>
      <c r="OIR293" s="29"/>
      <c r="OIS293" s="29"/>
      <c r="OIT293" s="29"/>
      <c r="OIU293" s="29"/>
      <c r="OIV293" s="29"/>
      <c r="OIW293" s="29"/>
      <c r="OIX293" s="29"/>
      <c r="OIY293" s="29"/>
      <c r="OIZ293" s="29"/>
      <c r="OJA293" s="29"/>
      <c r="OJB293" s="29"/>
      <c r="OJC293" s="29"/>
      <c r="OJD293" s="29"/>
      <c r="OJE293" s="29"/>
      <c r="OJF293" s="29"/>
      <c r="OJG293" s="29"/>
      <c r="OJH293" s="29"/>
      <c r="OJI293" s="29"/>
      <c r="OJJ293" s="29"/>
      <c r="OJK293" s="29"/>
      <c r="OJL293" s="29"/>
      <c r="OJM293" s="29"/>
      <c r="OJN293" s="29"/>
      <c r="OJO293" s="29"/>
      <c r="OJP293" s="29"/>
      <c r="OJQ293" s="29"/>
      <c r="OJR293" s="29"/>
      <c r="OJS293" s="29"/>
      <c r="OJT293" s="29"/>
      <c r="OJU293" s="29"/>
      <c r="OJV293" s="29"/>
      <c r="OJW293" s="29"/>
      <c r="OJX293" s="29"/>
      <c r="OJY293" s="29"/>
      <c r="OJZ293" s="29"/>
      <c r="OKA293" s="29"/>
      <c r="OKB293" s="29"/>
      <c r="OKC293" s="29"/>
      <c r="OKD293" s="29"/>
      <c r="OKE293" s="29"/>
      <c r="OKF293" s="29"/>
      <c r="OKG293" s="29"/>
      <c r="OKH293" s="29"/>
      <c r="OKI293" s="29"/>
      <c r="OKJ293" s="29"/>
      <c r="OKK293" s="29"/>
      <c r="OKL293" s="29"/>
      <c r="OKM293" s="29"/>
      <c r="OKN293" s="29"/>
      <c r="OKO293" s="29"/>
      <c r="OKP293" s="29"/>
      <c r="OKQ293" s="29"/>
      <c r="OKR293" s="29"/>
      <c r="OKS293" s="29"/>
      <c r="OKT293" s="29"/>
      <c r="OKU293" s="29"/>
      <c r="OKV293" s="29"/>
      <c r="OKW293" s="29"/>
      <c r="OKX293" s="29"/>
      <c r="OKY293" s="29"/>
      <c r="OKZ293" s="29"/>
      <c r="OLA293" s="29"/>
      <c r="OLB293" s="29"/>
      <c r="OLC293" s="29"/>
      <c r="OLD293" s="29"/>
      <c r="OLE293" s="29"/>
      <c r="OLF293" s="29"/>
      <c r="OLG293" s="29"/>
      <c r="OLH293" s="29"/>
      <c r="OLI293" s="29"/>
      <c r="OLJ293" s="29"/>
      <c r="OLK293" s="29"/>
      <c r="OLL293" s="29"/>
      <c r="OLM293" s="29"/>
      <c r="OLN293" s="29"/>
      <c r="OLO293" s="29"/>
      <c r="OLP293" s="29"/>
      <c r="OLQ293" s="29"/>
      <c r="OLR293" s="29"/>
      <c r="OLS293" s="29"/>
      <c r="OLT293" s="29"/>
      <c r="OLU293" s="29"/>
      <c r="OLV293" s="29"/>
      <c r="OLW293" s="29"/>
      <c r="OLX293" s="29"/>
      <c r="OLY293" s="29"/>
      <c r="OLZ293" s="29"/>
      <c r="OMA293" s="29"/>
      <c r="OMB293" s="29"/>
      <c r="OMC293" s="29"/>
      <c r="OMD293" s="29"/>
      <c r="OME293" s="29"/>
      <c r="OMF293" s="29"/>
      <c r="OMG293" s="29"/>
      <c r="OMH293" s="29"/>
      <c r="OMI293" s="29"/>
      <c r="OMJ293" s="29"/>
      <c r="OMK293" s="29"/>
      <c r="OML293" s="29"/>
      <c r="OMM293" s="29"/>
      <c r="OMN293" s="29"/>
      <c r="OMO293" s="29"/>
      <c r="OMP293" s="29"/>
      <c r="OMQ293" s="29"/>
      <c r="OMR293" s="29"/>
      <c r="OMS293" s="29"/>
      <c r="OMT293" s="29"/>
      <c r="OMU293" s="29"/>
      <c r="OMV293" s="29"/>
      <c r="OMW293" s="29"/>
      <c r="OMX293" s="29"/>
      <c r="OMY293" s="29"/>
      <c r="OMZ293" s="29"/>
      <c r="ONA293" s="29"/>
      <c r="ONB293" s="29"/>
      <c r="ONC293" s="29"/>
      <c r="OND293" s="29"/>
      <c r="ONE293" s="29"/>
      <c r="ONF293" s="29"/>
      <c r="ONG293" s="29"/>
      <c r="ONH293" s="29"/>
      <c r="ONI293" s="29"/>
      <c r="ONJ293" s="29"/>
      <c r="ONK293" s="29"/>
      <c r="ONL293" s="29"/>
      <c r="ONM293" s="29"/>
      <c r="ONN293" s="29"/>
      <c r="ONO293" s="29"/>
      <c r="ONP293" s="29"/>
      <c r="ONQ293" s="29"/>
      <c r="ONR293" s="29"/>
      <c r="ONS293" s="29"/>
      <c r="ONT293" s="29"/>
      <c r="ONU293" s="29"/>
      <c r="ONV293" s="29"/>
      <c r="ONW293" s="29"/>
      <c r="ONX293" s="29"/>
      <c r="ONY293" s="29"/>
      <c r="ONZ293" s="29"/>
      <c r="OOA293" s="29"/>
      <c r="OOB293" s="29"/>
      <c r="OOC293" s="29"/>
      <c r="OOD293" s="29"/>
      <c r="OOE293" s="29"/>
      <c r="OOF293" s="29"/>
      <c r="OOG293" s="29"/>
      <c r="OOH293" s="29"/>
      <c r="OOI293" s="29"/>
      <c r="OOJ293" s="29"/>
      <c r="OOK293" s="29"/>
      <c r="OOL293" s="29"/>
      <c r="OOM293" s="29"/>
      <c r="OON293" s="29"/>
      <c r="OOO293" s="29"/>
      <c r="OOP293" s="29"/>
      <c r="OOQ293" s="29"/>
      <c r="OOR293" s="29"/>
      <c r="OOS293" s="29"/>
      <c r="OOT293" s="29"/>
      <c r="OOU293" s="29"/>
      <c r="OOV293" s="29"/>
      <c r="OOW293" s="29"/>
      <c r="OOX293" s="29"/>
      <c r="OOY293" s="29"/>
      <c r="OOZ293" s="29"/>
      <c r="OPA293" s="29"/>
      <c r="OPB293" s="29"/>
      <c r="OPC293" s="29"/>
      <c r="OPD293" s="29"/>
      <c r="OPE293" s="29"/>
      <c r="OPF293" s="29"/>
      <c r="OPG293" s="29"/>
      <c r="OPH293" s="29"/>
      <c r="OPI293" s="29"/>
      <c r="OPJ293" s="29"/>
      <c r="OPK293" s="29"/>
      <c r="OPL293" s="29"/>
      <c r="OPM293" s="29"/>
      <c r="OPN293" s="29"/>
      <c r="OPO293" s="29"/>
      <c r="OPP293" s="29"/>
      <c r="OPQ293" s="29"/>
      <c r="OPR293" s="29"/>
      <c r="OPS293" s="29"/>
      <c r="OPT293" s="29"/>
      <c r="OPU293" s="29"/>
      <c r="OPV293" s="29"/>
      <c r="OPW293" s="29"/>
      <c r="OPX293" s="29"/>
      <c r="OPY293" s="29"/>
      <c r="OPZ293" s="29"/>
      <c r="OQA293" s="29"/>
      <c r="OQB293" s="29"/>
      <c r="OQC293" s="29"/>
      <c r="OQD293" s="29"/>
      <c r="OQE293" s="29"/>
      <c r="OQF293" s="29"/>
      <c r="OQG293" s="29"/>
      <c r="OQH293" s="29"/>
      <c r="OQI293" s="29"/>
      <c r="OQJ293" s="29"/>
      <c r="OQK293" s="29"/>
      <c r="OQL293" s="29"/>
      <c r="OQM293" s="29"/>
      <c r="OQN293" s="29"/>
      <c r="OQO293" s="29"/>
      <c r="OQP293" s="29"/>
      <c r="OQQ293" s="29"/>
      <c r="OQR293" s="29"/>
      <c r="OQS293" s="29"/>
      <c r="OQT293" s="29"/>
      <c r="OQU293" s="29"/>
      <c r="OQV293" s="29"/>
      <c r="OQW293" s="29"/>
      <c r="OQX293" s="29"/>
      <c r="OQY293" s="29"/>
      <c r="OQZ293" s="29"/>
      <c r="ORA293" s="29"/>
      <c r="ORB293" s="29"/>
      <c r="ORC293" s="29"/>
      <c r="ORD293" s="29"/>
      <c r="ORE293" s="29"/>
      <c r="ORF293" s="29"/>
      <c r="ORG293" s="29"/>
      <c r="ORH293" s="29"/>
      <c r="ORI293" s="29"/>
      <c r="ORJ293" s="29"/>
      <c r="ORK293" s="29"/>
      <c r="ORL293" s="29"/>
      <c r="ORM293" s="29"/>
      <c r="ORN293" s="29"/>
      <c r="ORO293" s="29"/>
      <c r="ORP293" s="29"/>
      <c r="ORQ293" s="29"/>
      <c r="ORR293" s="29"/>
      <c r="ORS293" s="29"/>
      <c r="ORT293" s="29"/>
      <c r="ORU293" s="29"/>
      <c r="ORV293" s="29"/>
      <c r="ORW293" s="29"/>
      <c r="ORX293" s="29"/>
      <c r="ORY293" s="29"/>
      <c r="ORZ293" s="29"/>
      <c r="OSA293" s="29"/>
      <c r="OSB293" s="29"/>
      <c r="OSC293" s="29"/>
      <c r="OSD293" s="29"/>
      <c r="OSE293" s="29"/>
      <c r="OSF293" s="29"/>
      <c r="OSG293" s="29"/>
      <c r="OSH293" s="29"/>
      <c r="OSI293" s="29"/>
      <c r="OSJ293" s="29"/>
      <c r="OSK293" s="29"/>
      <c r="OSL293" s="29"/>
      <c r="OSM293" s="29"/>
      <c r="OSN293" s="29"/>
      <c r="OSO293" s="29"/>
      <c r="OSP293" s="29"/>
      <c r="OSQ293" s="29"/>
      <c r="OSR293" s="29"/>
      <c r="OSS293" s="29"/>
      <c r="OST293" s="29"/>
      <c r="OSU293" s="29"/>
      <c r="OSV293" s="29"/>
      <c r="OSW293" s="29"/>
      <c r="OSX293" s="29"/>
      <c r="OSY293" s="29"/>
      <c r="OSZ293" s="29"/>
      <c r="OTA293" s="29"/>
      <c r="OTB293" s="29"/>
      <c r="OTC293" s="29"/>
      <c r="OTD293" s="29"/>
      <c r="OTE293" s="29"/>
      <c r="OTF293" s="29"/>
      <c r="OTG293" s="29"/>
      <c r="OTH293" s="29"/>
      <c r="OTI293" s="29"/>
      <c r="OTJ293" s="29"/>
      <c r="OTK293" s="29"/>
      <c r="OTL293" s="29"/>
      <c r="OTM293" s="29"/>
      <c r="OTN293" s="29"/>
      <c r="OTO293" s="29"/>
      <c r="OTP293" s="29"/>
      <c r="OTQ293" s="29"/>
      <c r="OTR293" s="29"/>
      <c r="OTS293" s="29"/>
      <c r="OTT293" s="29"/>
      <c r="OTU293" s="29"/>
      <c r="OTV293" s="29"/>
      <c r="OTW293" s="29"/>
      <c r="OTX293" s="29"/>
      <c r="OTY293" s="29"/>
      <c r="OTZ293" s="29"/>
      <c r="OUA293" s="29"/>
      <c r="OUB293" s="29"/>
      <c r="OUC293" s="29"/>
      <c r="OUD293" s="29"/>
      <c r="OUE293" s="29"/>
      <c r="OUF293" s="29"/>
      <c r="OUG293" s="29"/>
      <c r="OUH293" s="29"/>
      <c r="OUI293" s="29"/>
      <c r="OUJ293" s="29"/>
      <c r="OUK293" s="29"/>
      <c r="OUL293" s="29"/>
      <c r="OUM293" s="29"/>
      <c r="OUN293" s="29"/>
      <c r="OUO293" s="29"/>
      <c r="OUP293" s="29"/>
      <c r="OUQ293" s="29"/>
      <c r="OUR293" s="29"/>
      <c r="OUS293" s="29"/>
      <c r="OUT293" s="29"/>
      <c r="OUU293" s="29"/>
      <c r="OUV293" s="29"/>
      <c r="OUW293" s="29"/>
      <c r="OUX293" s="29"/>
      <c r="OUY293" s="29"/>
      <c r="OUZ293" s="29"/>
      <c r="OVA293" s="29"/>
      <c r="OVB293" s="29"/>
      <c r="OVC293" s="29"/>
      <c r="OVD293" s="29"/>
      <c r="OVE293" s="29"/>
      <c r="OVF293" s="29"/>
      <c r="OVG293" s="29"/>
      <c r="OVH293" s="29"/>
      <c r="OVI293" s="29"/>
      <c r="OVJ293" s="29"/>
      <c r="OVK293" s="29"/>
      <c r="OVL293" s="29"/>
      <c r="OVM293" s="29"/>
      <c r="OVN293" s="29"/>
      <c r="OVO293" s="29"/>
      <c r="OVP293" s="29"/>
      <c r="OVQ293" s="29"/>
      <c r="OVR293" s="29"/>
      <c r="OVS293" s="29"/>
      <c r="OVT293" s="29"/>
      <c r="OVU293" s="29"/>
      <c r="OVV293" s="29"/>
      <c r="OVW293" s="29"/>
      <c r="OVX293" s="29"/>
      <c r="OVY293" s="29"/>
      <c r="OVZ293" s="29"/>
      <c r="OWA293" s="29"/>
      <c r="OWB293" s="29"/>
      <c r="OWC293" s="29"/>
      <c r="OWD293" s="29"/>
      <c r="OWE293" s="29"/>
      <c r="OWF293" s="29"/>
      <c r="OWG293" s="29"/>
      <c r="OWH293" s="29"/>
      <c r="OWI293" s="29"/>
      <c r="OWJ293" s="29"/>
      <c r="OWK293" s="29"/>
      <c r="OWL293" s="29"/>
      <c r="OWM293" s="29"/>
      <c r="OWN293" s="29"/>
      <c r="OWO293" s="29"/>
      <c r="OWP293" s="29"/>
      <c r="OWQ293" s="29"/>
      <c r="OWR293" s="29"/>
      <c r="OWS293" s="29"/>
      <c r="OWT293" s="29"/>
      <c r="OWU293" s="29"/>
      <c r="OWV293" s="29"/>
      <c r="OWW293" s="29"/>
      <c r="OWX293" s="29"/>
      <c r="OWY293" s="29"/>
      <c r="OWZ293" s="29"/>
      <c r="OXA293" s="29"/>
      <c r="OXB293" s="29"/>
      <c r="OXC293" s="29"/>
      <c r="OXD293" s="29"/>
      <c r="OXE293" s="29"/>
      <c r="OXF293" s="29"/>
      <c r="OXG293" s="29"/>
      <c r="OXH293" s="29"/>
      <c r="OXI293" s="29"/>
      <c r="OXJ293" s="29"/>
      <c r="OXK293" s="29"/>
      <c r="OXL293" s="29"/>
      <c r="OXM293" s="29"/>
      <c r="OXN293" s="29"/>
      <c r="OXO293" s="29"/>
      <c r="OXP293" s="29"/>
      <c r="OXQ293" s="29"/>
      <c r="OXR293" s="29"/>
      <c r="OXS293" s="29"/>
      <c r="OXT293" s="29"/>
      <c r="OXU293" s="29"/>
      <c r="OXV293" s="29"/>
      <c r="OXW293" s="29"/>
      <c r="OXX293" s="29"/>
      <c r="OXY293" s="29"/>
      <c r="OXZ293" s="29"/>
      <c r="OYA293" s="29"/>
      <c r="OYB293" s="29"/>
      <c r="OYC293" s="29"/>
      <c r="OYD293" s="29"/>
      <c r="OYE293" s="29"/>
      <c r="OYF293" s="29"/>
      <c r="OYG293" s="29"/>
      <c r="OYH293" s="29"/>
      <c r="OYI293" s="29"/>
      <c r="OYJ293" s="29"/>
      <c r="OYK293" s="29"/>
      <c r="OYL293" s="29"/>
      <c r="OYM293" s="29"/>
      <c r="OYN293" s="29"/>
      <c r="OYO293" s="29"/>
      <c r="OYP293" s="29"/>
      <c r="OYQ293" s="29"/>
      <c r="OYR293" s="29"/>
      <c r="OYS293" s="29"/>
      <c r="OYT293" s="29"/>
      <c r="OYU293" s="29"/>
      <c r="OYV293" s="29"/>
      <c r="OYW293" s="29"/>
      <c r="OYX293" s="29"/>
      <c r="OYY293" s="29"/>
      <c r="OYZ293" s="29"/>
      <c r="OZA293" s="29"/>
      <c r="OZB293" s="29"/>
      <c r="OZC293" s="29"/>
      <c r="OZD293" s="29"/>
      <c r="OZE293" s="29"/>
      <c r="OZF293" s="29"/>
      <c r="OZG293" s="29"/>
      <c r="OZH293" s="29"/>
      <c r="OZI293" s="29"/>
      <c r="OZJ293" s="29"/>
      <c r="OZK293" s="29"/>
      <c r="OZL293" s="29"/>
      <c r="OZM293" s="29"/>
      <c r="OZN293" s="29"/>
      <c r="OZO293" s="29"/>
      <c r="OZP293" s="29"/>
      <c r="OZQ293" s="29"/>
      <c r="OZR293" s="29"/>
      <c r="OZS293" s="29"/>
      <c r="OZT293" s="29"/>
      <c r="OZU293" s="29"/>
      <c r="OZV293" s="29"/>
      <c r="OZW293" s="29"/>
      <c r="OZX293" s="29"/>
      <c r="OZY293" s="29"/>
      <c r="OZZ293" s="29"/>
      <c r="PAA293" s="29"/>
      <c r="PAB293" s="29"/>
      <c r="PAC293" s="29"/>
      <c r="PAD293" s="29"/>
      <c r="PAE293" s="29"/>
      <c r="PAF293" s="29"/>
      <c r="PAG293" s="29"/>
      <c r="PAH293" s="29"/>
      <c r="PAI293" s="29"/>
      <c r="PAJ293" s="29"/>
      <c r="PAK293" s="29"/>
      <c r="PAL293" s="29"/>
      <c r="PAM293" s="29"/>
      <c r="PAN293" s="29"/>
      <c r="PAO293" s="29"/>
      <c r="PAP293" s="29"/>
      <c r="PAQ293" s="29"/>
      <c r="PAR293" s="29"/>
      <c r="PAS293" s="29"/>
      <c r="PAT293" s="29"/>
      <c r="PAU293" s="29"/>
      <c r="PAV293" s="29"/>
      <c r="PAW293" s="29"/>
      <c r="PAX293" s="29"/>
      <c r="PAY293" s="29"/>
      <c r="PAZ293" s="29"/>
      <c r="PBA293" s="29"/>
      <c r="PBB293" s="29"/>
      <c r="PBC293" s="29"/>
      <c r="PBD293" s="29"/>
      <c r="PBE293" s="29"/>
      <c r="PBF293" s="29"/>
      <c r="PBG293" s="29"/>
      <c r="PBH293" s="29"/>
      <c r="PBI293" s="29"/>
      <c r="PBJ293" s="29"/>
      <c r="PBK293" s="29"/>
      <c r="PBL293" s="29"/>
      <c r="PBM293" s="29"/>
      <c r="PBN293" s="29"/>
      <c r="PBO293" s="29"/>
      <c r="PBP293" s="29"/>
      <c r="PBQ293" s="29"/>
      <c r="PBR293" s="29"/>
      <c r="PBS293" s="29"/>
      <c r="PBT293" s="29"/>
      <c r="PBU293" s="29"/>
      <c r="PBV293" s="29"/>
      <c r="PBW293" s="29"/>
      <c r="PBX293" s="29"/>
      <c r="PBY293" s="29"/>
      <c r="PBZ293" s="29"/>
      <c r="PCA293" s="29"/>
      <c r="PCB293" s="29"/>
      <c r="PCC293" s="29"/>
      <c r="PCD293" s="29"/>
      <c r="PCE293" s="29"/>
      <c r="PCF293" s="29"/>
      <c r="PCG293" s="29"/>
      <c r="PCH293" s="29"/>
      <c r="PCI293" s="29"/>
      <c r="PCJ293" s="29"/>
      <c r="PCK293" s="29"/>
      <c r="PCL293" s="29"/>
      <c r="PCM293" s="29"/>
      <c r="PCN293" s="29"/>
      <c r="PCO293" s="29"/>
      <c r="PCP293" s="29"/>
      <c r="PCQ293" s="29"/>
      <c r="PCR293" s="29"/>
      <c r="PCS293" s="29"/>
      <c r="PCT293" s="29"/>
      <c r="PCU293" s="29"/>
      <c r="PCV293" s="29"/>
      <c r="PCW293" s="29"/>
      <c r="PCX293" s="29"/>
      <c r="PCY293" s="29"/>
      <c r="PCZ293" s="29"/>
      <c r="PDA293" s="29"/>
      <c r="PDB293" s="29"/>
      <c r="PDC293" s="29"/>
      <c r="PDD293" s="29"/>
      <c r="PDE293" s="29"/>
      <c r="PDF293" s="29"/>
      <c r="PDG293" s="29"/>
      <c r="PDH293" s="29"/>
      <c r="PDI293" s="29"/>
      <c r="PDJ293" s="29"/>
      <c r="PDK293" s="29"/>
      <c r="PDL293" s="29"/>
      <c r="PDM293" s="29"/>
      <c r="PDN293" s="29"/>
      <c r="PDO293" s="29"/>
      <c r="PDP293" s="29"/>
      <c r="PDQ293" s="29"/>
      <c r="PDR293" s="29"/>
      <c r="PDS293" s="29"/>
      <c r="PDT293" s="29"/>
      <c r="PDU293" s="29"/>
      <c r="PDV293" s="29"/>
      <c r="PDW293" s="29"/>
      <c r="PDX293" s="29"/>
      <c r="PDY293" s="29"/>
      <c r="PDZ293" s="29"/>
      <c r="PEA293" s="29"/>
      <c r="PEB293" s="29"/>
      <c r="PEC293" s="29"/>
      <c r="PED293" s="29"/>
      <c r="PEE293" s="29"/>
      <c r="PEF293" s="29"/>
      <c r="PEG293" s="29"/>
      <c r="PEH293" s="29"/>
      <c r="PEI293" s="29"/>
      <c r="PEJ293" s="29"/>
      <c r="PEK293" s="29"/>
      <c r="PEL293" s="29"/>
      <c r="PEM293" s="29"/>
      <c r="PEN293" s="29"/>
      <c r="PEO293" s="29"/>
      <c r="PEP293" s="29"/>
      <c r="PEQ293" s="29"/>
      <c r="PER293" s="29"/>
      <c r="PES293" s="29"/>
      <c r="PET293" s="29"/>
      <c r="PEU293" s="29"/>
      <c r="PEV293" s="29"/>
      <c r="PEW293" s="29"/>
      <c r="PEX293" s="29"/>
      <c r="PEY293" s="29"/>
      <c r="PEZ293" s="29"/>
      <c r="PFA293" s="29"/>
      <c r="PFB293" s="29"/>
      <c r="PFC293" s="29"/>
      <c r="PFD293" s="29"/>
      <c r="PFE293" s="29"/>
      <c r="PFF293" s="29"/>
      <c r="PFG293" s="29"/>
      <c r="PFH293" s="29"/>
      <c r="PFI293" s="29"/>
      <c r="PFJ293" s="29"/>
      <c r="PFK293" s="29"/>
      <c r="PFL293" s="29"/>
      <c r="PFM293" s="29"/>
      <c r="PFN293" s="29"/>
      <c r="PFO293" s="29"/>
      <c r="PFP293" s="29"/>
      <c r="PFQ293" s="29"/>
      <c r="PFR293" s="29"/>
      <c r="PFS293" s="29"/>
      <c r="PFT293" s="29"/>
      <c r="PFU293" s="29"/>
      <c r="PFV293" s="29"/>
      <c r="PFW293" s="29"/>
      <c r="PFX293" s="29"/>
      <c r="PFY293" s="29"/>
      <c r="PFZ293" s="29"/>
      <c r="PGA293" s="29"/>
      <c r="PGB293" s="29"/>
      <c r="PGC293" s="29"/>
      <c r="PGD293" s="29"/>
      <c r="PGE293" s="29"/>
      <c r="PGF293" s="29"/>
      <c r="PGG293" s="29"/>
      <c r="PGH293" s="29"/>
      <c r="PGI293" s="29"/>
      <c r="PGJ293" s="29"/>
      <c r="PGK293" s="29"/>
      <c r="PGL293" s="29"/>
      <c r="PGM293" s="29"/>
      <c r="PGN293" s="29"/>
      <c r="PGO293" s="29"/>
      <c r="PGP293" s="29"/>
      <c r="PGQ293" s="29"/>
      <c r="PGR293" s="29"/>
      <c r="PGS293" s="29"/>
      <c r="PGT293" s="29"/>
      <c r="PGU293" s="29"/>
      <c r="PGV293" s="29"/>
      <c r="PGW293" s="29"/>
      <c r="PGX293" s="29"/>
      <c r="PGY293" s="29"/>
      <c r="PGZ293" s="29"/>
      <c r="PHA293" s="29"/>
      <c r="PHB293" s="29"/>
      <c r="PHC293" s="29"/>
      <c r="PHD293" s="29"/>
      <c r="PHE293" s="29"/>
      <c r="PHF293" s="29"/>
      <c r="PHG293" s="29"/>
      <c r="PHH293" s="29"/>
      <c r="PHI293" s="29"/>
      <c r="PHJ293" s="29"/>
      <c r="PHK293" s="29"/>
      <c r="PHL293" s="29"/>
      <c r="PHM293" s="29"/>
      <c r="PHN293" s="29"/>
      <c r="PHO293" s="29"/>
      <c r="PHP293" s="29"/>
      <c r="PHQ293" s="29"/>
      <c r="PHR293" s="29"/>
      <c r="PHS293" s="29"/>
      <c r="PHT293" s="29"/>
      <c r="PHU293" s="29"/>
      <c r="PHV293" s="29"/>
      <c r="PHW293" s="29"/>
      <c r="PHX293" s="29"/>
      <c r="PHY293" s="29"/>
      <c r="PHZ293" s="29"/>
      <c r="PIA293" s="29"/>
      <c r="PIB293" s="29"/>
      <c r="PIC293" s="29"/>
      <c r="PID293" s="29"/>
      <c r="PIE293" s="29"/>
      <c r="PIF293" s="29"/>
      <c r="PIG293" s="29"/>
      <c r="PIH293" s="29"/>
      <c r="PII293" s="29"/>
      <c r="PIJ293" s="29"/>
      <c r="PIK293" s="29"/>
      <c r="PIL293" s="29"/>
      <c r="PIM293" s="29"/>
      <c r="PIN293" s="29"/>
      <c r="PIO293" s="29"/>
      <c r="PIP293" s="29"/>
      <c r="PIQ293" s="29"/>
      <c r="PIR293" s="29"/>
      <c r="PIS293" s="29"/>
      <c r="PIT293" s="29"/>
      <c r="PIU293" s="29"/>
      <c r="PIV293" s="29"/>
      <c r="PIW293" s="29"/>
      <c r="PIX293" s="29"/>
      <c r="PIY293" s="29"/>
      <c r="PIZ293" s="29"/>
      <c r="PJA293" s="29"/>
      <c r="PJB293" s="29"/>
      <c r="PJC293" s="29"/>
      <c r="PJD293" s="29"/>
      <c r="PJE293" s="29"/>
      <c r="PJF293" s="29"/>
      <c r="PJG293" s="29"/>
      <c r="PJH293" s="29"/>
      <c r="PJI293" s="29"/>
      <c r="PJJ293" s="29"/>
      <c r="PJK293" s="29"/>
      <c r="PJL293" s="29"/>
      <c r="PJM293" s="29"/>
      <c r="PJN293" s="29"/>
      <c r="PJO293" s="29"/>
      <c r="PJP293" s="29"/>
      <c r="PJQ293" s="29"/>
      <c r="PJR293" s="29"/>
      <c r="PJS293" s="29"/>
      <c r="PJT293" s="29"/>
      <c r="PJU293" s="29"/>
      <c r="PJV293" s="29"/>
      <c r="PJW293" s="29"/>
      <c r="PJX293" s="29"/>
      <c r="PJY293" s="29"/>
      <c r="PJZ293" s="29"/>
      <c r="PKA293" s="29"/>
      <c r="PKB293" s="29"/>
      <c r="PKC293" s="29"/>
      <c r="PKD293" s="29"/>
      <c r="PKE293" s="29"/>
      <c r="PKF293" s="29"/>
      <c r="PKG293" s="29"/>
      <c r="PKH293" s="29"/>
      <c r="PKI293" s="29"/>
      <c r="PKJ293" s="29"/>
      <c r="PKK293" s="29"/>
      <c r="PKL293" s="29"/>
      <c r="PKM293" s="29"/>
      <c r="PKN293" s="29"/>
      <c r="PKO293" s="29"/>
      <c r="PKP293" s="29"/>
      <c r="PKQ293" s="29"/>
      <c r="PKR293" s="29"/>
      <c r="PKS293" s="29"/>
      <c r="PKT293" s="29"/>
      <c r="PKU293" s="29"/>
      <c r="PKV293" s="29"/>
      <c r="PKW293" s="29"/>
      <c r="PKX293" s="29"/>
      <c r="PKY293" s="29"/>
      <c r="PKZ293" s="29"/>
      <c r="PLA293" s="29"/>
      <c r="PLB293" s="29"/>
      <c r="PLC293" s="29"/>
      <c r="PLD293" s="29"/>
      <c r="PLE293" s="29"/>
      <c r="PLF293" s="29"/>
      <c r="PLG293" s="29"/>
      <c r="PLH293" s="29"/>
      <c r="PLI293" s="29"/>
      <c r="PLJ293" s="29"/>
      <c r="PLK293" s="29"/>
      <c r="PLL293" s="29"/>
      <c r="PLM293" s="29"/>
      <c r="PLN293" s="29"/>
      <c r="PLO293" s="29"/>
      <c r="PLP293" s="29"/>
      <c r="PLQ293" s="29"/>
      <c r="PLR293" s="29"/>
      <c r="PLS293" s="29"/>
      <c r="PLT293" s="29"/>
      <c r="PLU293" s="29"/>
      <c r="PLV293" s="29"/>
      <c r="PLW293" s="29"/>
      <c r="PLX293" s="29"/>
      <c r="PLY293" s="29"/>
      <c r="PLZ293" s="29"/>
      <c r="PMA293" s="29"/>
      <c r="PMB293" s="29"/>
      <c r="PMC293" s="29"/>
      <c r="PMD293" s="29"/>
      <c r="PME293" s="29"/>
      <c r="PMF293" s="29"/>
      <c r="PMG293" s="29"/>
      <c r="PMH293" s="29"/>
      <c r="PMI293" s="29"/>
      <c r="PMJ293" s="29"/>
      <c r="PMK293" s="29"/>
      <c r="PML293" s="29"/>
      <c r="PMM293" s="29"/>
      <c r="PMN293" s="29"/>
      <c r="PMO293" s="29"/>
      <c r="PMP293" s="29"/>
      <c r="PMQ293" s="29"/>
      <c r="PMR293" s="29"/>
      <c r="PMS293" s="29"/>
      <c r="PMT293" s="29"/>
      <c r="PMU293" s="29"/>
      <c r="PMV293" s="29"/>
      <c r="PMW293" s="29"/>
      <c r="PMX293" s="29"/>
      <c r="PMY293" s="29"/>
      <c r="PMZ293" s="29"/>
      <c r="PNA293" s="29"/>
      <c r="PNB293" s="29"/>
      <c r="PNC293" s="29"/>
      <c r="PND293" s="29"/>
      <c r="PNE293" s="29"/>
      <c r="PNF293" s="29"/>
      <c r="PNG293" s="29"/>
      <c r="PNH293" s="29"/>
      <c r="PNI293" s="29"/>
      <c r="PNJ293" s="29"/>
      <c r="PNK293" s="29"/>
      <c r="PNL293" s="29"/>
      <c r="PNM293" s="29"/>
      <c r="PNN293" s="29"/>
      <c r="PNO293" s="29"/>
      <c r="PNP293" s="29"/>
      <c r="PNQ293" s="29"/>
      <c r="PNR293" s="29"/>
      <c r="PNS293" s="29"/>
      <c r="PNT293" s="29"/>
      <c r="PNU293" s="29"/>
      <c r="PNV293" s="29"/>
      <c r="PNW293" s="29"/>
      <c r="PNX293" s="29"/>
      <c r="PNY293" s="29"/>
      <c r="PNZ293" s="29"/>
      <c r="POA293" s="29"/>
      <c r="POB293" s="29"/>
      <c r="POC293" s="29"/>
      <c r="POD293" s="29"/>
      <c r="POE293" s="29"/>
      <c r="POF293" s="29"/>
      <c r="POG293" s="29"/>
      <c r="POH293" s="29"/>
      <c r="POI293" s="29"/>
      <c r="POJ293" s="29"/>
      <c r="POK293" s="29"/>
      <c r="POL293" s="29"/>
      <c r="POM293" s="29"/>
      <c r="PON293" s="29"/>
      <c r="POO293" s="29"/>
      <c r="POP293" s="29"/>
      <c r="POQ293" s="29"/>
      <c r="POR293" s="29"/>
      <c r="POS293" s="29"/>
      <c r="POT293" s="29"/>
      <c r="POU293" s="29"/>
      <c r="POV293" s="29"/>
      <c r="POW293" s="29"/>
      <c r="POX293" s="29"/>
      <c r="POY293" s="29"/>
      <c r="POZ293" s="29"/>
      <c r="PPA293" s="29"/>
      <c r="PPB293" s="29"/>
      <c r="PPC293" s="29"/>
      <c r="PPD293" s="29"/>
      <c r="PPE293" s="29"/>
      <c r="PPF293" s="29"/>
      <c r="PPG293" s="29"/>
      <c r="PPH293" s="29"/>
      <c r="PPI293" s="29"/>
      <c r="PPJ293" s="29"/>
      <c r="PPK293" s="29"/>
      <c r="PPL293" s="29"/>
      <c r="PPM293" s="29"/>
      <c r="PPN293" s="29"/>
      <c r="PPO293" s="29"/>
      <c r="PPP293" s="29"/>
      <c r="PPQ293" s="29"/>
      <c r="PPR293" s="29"/>
      <c r="PPS293" s="29"/>
      <c r="PPT293" s="29"/>
      <c r="PPU293" s="29"/>
      <c r="PPV293" s="29"/>
      <c r="PPW293" s="29"/>
      <c r="PPX293" s="29"/>
      <c r="PPY293" s="29"/>
      <c r="PPZ293" s="29"/>
      <c r="PQA293" s="29"/>
      <c r="PQB293" s="29"/>
      <c r="PQC293" s="29"/>
      <c r="PQD293" s="29"/>
      <c r="PQE293" s="29"/>
      <c r="PQF293" s="29"/>
      <c r="PQG293" s="29"/>
      <c r="PQH293" s="29"/>
      <c r="PQI293" s="29"/>
      <c r="PQJ293" s="29"/>
      <c r="PQK293" s="29"/>
      <c r="PQL293" s="29"/>
      <c r="PQM293" s="29"/>
      <c r="PQN293" s="29"/>
      <c r="PQO293" s="29"/>
      <c r="PQP293" s="29"/>
      <c r="PQQ293" s="29"/>
      <c r="PQR293" s="29"/>
      <c r="PQS293" s="29"/>
      <c r="PQT293" s="29"/>
      <c r="PQU293" s="29"/>
      <c r="PQV293" s="29"/>
      <c r="PQW293" s="29"/>
      <c r="PQX293" s="29"/>
      <c r="PQY293" s="29"/>
      <c r="PQZ293" s="29"/>
      <c r="PRA293" s="29"/>
      <c r="PRB293" s="29"/>
      <c r="PRC293" s="29"/>
      <c r="PRD293" s="29"/>
      <c r="PRE293" s="29"/>
      <c r="PRF293" s="29"/>
      <c r="PRG293" s="29"/>
      <c r="PRH293" s="29"/>
      <c r="PRI293" s="29"/>
      <c r="PRJ293" s="29"/>
      <c r="PRK293" s="29"/>
      <c r="PRL293" s="29"/>
      <c r="PRM293" s="29"/>
      <c r="PRN293" s="29"/>
      <c r="PRO293" s="29"/>
      <c r="PRP293" s="29"/>
      <c r="PRQ293" s="29"/>
      <c r="PRR293" s="29"/>
      <c r="PRS293" s="29"/>
      <c r="PRT293" s="29"/>
      <c r="PRU293" s="29"/>
      <c r="PRV293" s="29"/>
      <c r="PRW293" s="29"/>
      <c r="PRX293" s="29"/>
      <c r="PRY293" s="29"/>
      <c r="PRZ293" s="29"/>
      <c r="PSA293" s="29"/>
      <c r="PSB293" s="29"/>
      <c r="PSC293" s="29"/>
      <c r="PSD293" s="29"/>
      <c r="PSE293" s="29"/>
      <c r="PSF293" s="29"/>
      <c r="PSG293" s="29"/>
      <c r="PSH293" s="29"/>
      <c r="PSI293" s="29"/>
      <c r="PSJ293" s="29"/>
      <c r="PSK293" s="29"/>
      <c r="PSL293" s="29"/>
      <c r="PSM293" s="29"/>
      <c r="PSN293" s="29"/>
      <c r="PSO293" s="29"/>
      <c r="PSP293" s="29"/>
      <c r="PSQ293" s="29"/>
      <c r="PSR293" s="29"/>
      <c r="PSS293" s="29"/>
      <c r="PST293" s="29"/>
      <c r="PSU293" s="29"/>
      <c r="PSV293" s="29"/>
      <c r="PSW293" s="29"/>
      <c r="PSX293" s="29"/>
      <c r="PSY293" s="29"/>
      <c r="PSZ293" s="29"/>
      <c r="PTA293" s="29"/>
      <c r="PTB293" s="29"/>
      <c r="PTC293" s="29"/>
      <c r="PTD293" s="29"/>
      <c r="PTE293" s="29"/>
      <c r="PTF293" s="29"/>
      <c r="PTG293" s="29"/>
      <c r="PTH293" s="29"/>
      <c r="PTI293" s="29"/>
      <c r="PTJ293" s="29"/>
      <c r="PTK293" s="29"/>
      <c r="PTL293" s="29"/>
      <c r="PTM293" s="29"/>
      <c r="PTN293" s="29"/>
      <c r="PTO293" s="29"/>
      <c r="PTP293" s="29"/>
      <c r="PTQ293" s="29"/>
      <c r="PTR293" s="29"/>
      <c r="PTS293" s="29"/>
      <c r="PTT293" s="29"/>
      <c r="PTU293" s="29"/>
      <c r="PTV293" s="29"/>
      <c r="PTW293" s="29"/>
      <c r="PTX293" s="29"/>
      <c r="PTY293" s="29"/>
      <c r="PTZ293" s="29"/>
      <c r="PUA293" s="29"/>
      <c r="PUB293" s="29"/>
      <c r="PUC293" s="29"/>
      <c r="PUD293" s="29"/>
      <c r="PUE293" s="29"/>
      <c r="PUF293" s="29"/>
      <c r="PUG293" s="29"/>
      <c r="PUH293" s="29"/>
      <c r="PUI293" s="29"/>
      <c r="PUJ293" s="29"/>
      <c r="PUK293" s="29"/>
      <c r="PUL293" s="29"/>
      <c r="PUM293" s="29"/>
      <c r="PUN293" s="29"/>
      <c r="PUO293" s="29"/>
      <c r="PUP293" s="29"/>
      <c r="PUQ293" s="29"/>
      <c r="PUR293" s="29"/>
      <c r="PUS293" s="29"/>
      <c r="PUT293" s="29"/>
      <c r="PUU293" s="29"/>
      <c r="PUV293" s="29"/>
      <c r="PUW293" s="29"/>
      <c r="PUX293" s="29"/>
      <c r="PUY293" s="29"/>
      <c r="PUZ293" s="29"/>
      <c r="PVA293" s="29"/>
      <c r="PVB293" s="29"/>
      <c r="PVC293" s="29"/>
      <c r="PVD293" s="29"/>
      <c r="PVE293" s="29"/>
      <c r="PVF293" s="29"/>
      <c r="PVG293" s="29"/>
      <c r="PVH293" s="29"/>
      <c r="PVI293" s="29"/>
      <c r="PVJ293" s="29"/>
      <c r="PVK293" s="29"/>
      <c r="PVL293" s="29"/>
      <c r="PVM293" s="29"/>
      <c r="PVN293" s="29"/>
      <c r="PVO293" s="29"/>
      <c r="PVP293" s="29"/>
      <c r="PVQ293" s="29"/>
      <c r="PVR293" s="29"/>
      <c r="PVS293" s="29"/>
      <c r="PVT293" s="29"/>
      <c r="PVU293" s="29"/>
      <c r="PVV293" s="29"/>
      <c r="PVW293" s="29"/>
      <c r="PVX293" s="29"/>
      <c r="PVY293" s="29"/>
      <c r="PVZ293" s="29"/>
      <c r="PWA293" s="29"/>
      <c r="PWB293" s="29"/>
      <c r="PWC293" s="29"/>
      <c r="PWD293" s="29"/>
      <c r="PWE293" s="29"/>
      <c r="PWF293" s="29"/>
      <c r="PWG293" s="29"/>
      <c r="PWH293" s="29"/>
      <c r="PWI293" s="29"/>
      <c r="PWJ293" s="29"/>
      <c r="PWK293" s="29"/>
      <c r="PWL293" s="29"/>
      <c r="PWM293" s="29"/>
      <c r="PWN293" s="29"/>
      <c r="PWO293" s="29"/>
      <c r="PWP293" s="29"/>
      <c r="PWQ293" s="29"/>
      <c r="PWR293" s="29"/>
      <c r="PWS293" s="29"/>
      <c r="PWT293" s="29"/>
      <c r="PWU293" s="29"/>
      <c r="PWV293" s="29"/>
      <c r="PWW293" s="29"/>
      <c r="PWX293" s="29"/>
      <c r="PWY293" s="29"/>
      <c r="PWZ293" s="29"/>
      <c r="PXA293" s="29"/>
      <c r="PXB293" s="29"/>
      <c r="PXC293" s="29"/>
      <c r="PXD293" s="29"/>
      <c r="PXE293" s="29"/>
      <c r="PXF293" s="29"/>
      <c r="PXG293" s="29"/>
      <c r="PXH293" s="29"/>
      <c r="PXI293" s="29"/>
      <c r="PXJ293" s="29"/>
      <c r="PXK293" s="29"/>
      <c r="PXL293" s="29"/>
      <c r="PXM293" s="29"/>
      <c r="PXN293" s="29"/>
      <c r="PXO293" s="29"/>
      <c r="PXP293" s="29"/>
      <c r="PXQ293" s="29"/>
      <c r="PXR293" s="29"/>
      <c r="PXS293" s="29"/>
      <c r="PXT293" s="29"/>
      <c r="PXU293" s="29"/>
      <c r="PXV293" s="29"/>
      <c r="PXW293" s="29"/>
      <c r="PXX293" s="29"/>
      <c r="PXY293" s="29"/>
      <c r="PXZ293" s="29"/>
      <c r="PYA293" s="29"/>
      <c r="PYB293" s="29"/>
      <c r="PYC293" s="29"/>
      <c r="PYD293" s="29"/>
      <c r="PYE293" s="29"/>
      <c r="PYF293" s="29"/>
      <c r="PYG293" s="29"/>
      <c r="PYH293" s="29"/>
      <c r="PYI293" s="29"/>
      <c r="PYJ293" s="29"/>
      <c r="PYK293" s="29"/>
      <c r="PYL293" s="29"/>
      <c r="PYM293" s="29"/>
      <c r="PYN293" s="29"/>
      <c r="PYO293" s="29"/>
      <c r="PYP293" s="29"/>
      <c r="PYQ293" s="29"/>
      <c r="PYR293" s="29"/>
      <c r="PYS293" s="29"/>
      <c r="PYT293" s="29"/>
      <c r="PYU293" s="29"/>
      <c r="PYV293" s="29"/>
      <c r="PYW293" s="29"/>
      <c r="PYX293" s="29"/>
      <c r="PYY293" s="29"/>
      <c r="PYZ293" s="29"/>
      <c r="PZA293" s="29"/>
      <c r="PZB293" s="29"/>
      <c r="PZC293" s="29"/>
      <c r="PZD293" s="29"/>
      <c r="PZE293" s="29"/>
      <c r="PZF293" s="29"/>
      <c r="PZG293" s="29"/>
      <c r="PZH293" s="29"/>
      <c r="PZI293" s="29"/>
      <c r="PZJ293" s="29"/>
      <c r="PZK293" s="29"/>
      <c r="PZL293" s="29"/>
      <c r="PZM293" s="29"/>
      <c r="PZN293" s="29"/>
      <c r="PZO293" s="29"/>
      <c r="PZP293" s="29"/>
      <c r="PZQ293" s="29"/>
      <c r="PZR293" s="29"/>
      <c r="PZS293" s="29"/>
      <c r="PZT293" s="29"/>
      <c r="PZU293" s="29"/>
      <c r="PZV293" s="29"/>
      <c r="PZW293" s="29"/>
      <c r="PZX293" s="29"/>
      <c r="PZY293" s="29"/>
      <c r="PZZ293" s="29"/>
      <c r="QAA293" s="29"/>
      <c r="QAB293" s="29"/>
      <c r="QAC293" s="29"/>
      <c r="QAD293" s="29"/>
      <c r="QAE293" s="29"/>
      <c r="QAF293" s="29"/>
      <c r="QAG293" s="29"/>
      <c r="QAH293" s="29"/>
      <c r="QAI293" s="29"/>
      <c r="QAJ293" s="29"/>
      <c r="QAK293" s="29"/>
      <c r="QAL293" s="29"/>
      <c r="QAM293" s="29"/>
      <c r="QAN293" s="29"/>
      <c r="QAO293" s="29"/>
      <c r="QAP293" s="29"/>
      <c r="QAQ293" s="29"/>
      <c r="QAR293" s="29"/>
      <c r="QAS293" s="29"/>
      <c r="QAT293" s="29"/>
      <c r="QAU293" s="29"/>
      <c r="QAV293" s="29"/>
      <c r="QAW293" s="29"/>
      <c r="QAX293" s="29"/>
      <c r="QAY293" s="29"/>
      <c r="QAZ293" s="29"/>
      <c r="QBA293" s="29"/>
      <c r="QBB293" s="29"/>
      <c r="QBC293" s="29"/>
      <c r="QBD293" s="29"/>
      <c r="QBE293" s="29"/>
      <c r="QBF293" s="29"/>
      <c r="QBG293" s="29"/>
      <c r="QBH293" s="29"/>
      <c r="QBI293" s="29"/>
      <c r="QBJ293" s="29"/>
      <c r="QBK293" s="29"/>
      <c r="QBL293" s="29"/>
      <c r="QBM293" s="29"/>
      <c r="QBN293" s="29"/>
      <c r="QBO293" s="29"/>
      <c r="QBP293" s="29"/>
      <c r="QBQ293" s="29"/>
      <c r="QBR293" s="29"/>
      <c r="QBS293" s="29"/>
      <c r="QBT293" s="29"/>
      <c r="QBU293" s="29"/>
      <c r="QBV293" s="29"/>
      <c r="QBW293" s="29"/>
      <c r="QBX293" s="29"/>
      <c r="QBY293" s="29"/>
      <c r="QBZ293" s="29"/>
      <c r="QCA293" s="29"/>
      <c r="QCB293" s="29"/>
      <c r="QCC293" s="29"/>
      <c r="QCD293" s="29"/>
      <c r="QCE293" s="29"/>
      <c r="QCF293" s="29"/>
      <c r="QCG293" s="29"/>
      <c r="QCH293" s="29"/>
      <c r="QCI293" s="29"/>
      <c r="QCJ293" s="29"/>
      <c r="QCK293" s="29"/>
      <c r="QCL293" s="29"/>
      <c r="QCM293" s="29"/>
      <c r="QCN293" s="29"/>
      <c r="QCO293" s="29"/>
      <c r="QCP293" s="29"/>
      <c r="QCQ293" s="29"/>
      <c r="QCR293" s="29"/>
      <c r="QCS293" s="29"/>
      <c r="QCT293" s="29"/>
      <c r="QCU293" s="29"/>
      <c r="QCV293" s="29"/>
      <c r="QCW293" s="29"/>
      <c r="QCX293" s="29"/>
      <c r="QCY293" s="29"/>
      <c r="QCZ293" s="29"/>
      <c r="QDA293" s="29"/>
      <c r="QDB293" s="29"/>
      <c r="QDC293" s="29"/>
      <c r="QDD293" s="29"/>
      <c r="QDE293" s="29"/>
      <c r="QDF293" s="29"/>
      <c r="QDG293" s="29"/>
      <c r="QDH293" s="29"/>
      <c r="QDI293" s="29"/>
      <c r="QDJ293" s="29"/>
      <c r="QDK293" s="29"/>
      <c r="QDL293" s="29"/>
      <c r="QDM293" s="29"/>
      <c r="QDN293" s="29"/>
      <c r="QDO293" s="29"/>
      <c r="QDP293" s="29"/>
      <c r="QDQ293" s="29"/>
      <c r="QDR293" s="29"/>
      <c r="QDS293" s="29"/>
      <c r="QDT293" s="29"/>
      <c r="QDU293" s="29"/>
      <c r="QDV293" s="29"/>
      <c r="QDW293" s="29"/>
      <c r="QDX293" s="29"/>
      <c r="QDY293" s="29"/>
      <c r="QDZ293" s="29"/>
      <c r="QEA293" s="29"/>
      <c r="QEB293" s="29"/>
      <c r="QEC293" s="29"/>
      <c r="QED293" s="29"/>
      <c r="QEE293" s="29"/>
      <c r="QEF293" s="29"/>
      <c r="QEG293" s="29"/>
      <c r="QEH293" s="29"/>
      <c r="QEI293" s="29"/>
      <c r="QEJ293" s="29"/>
      <c r="QEK293" s="29"/>
      <c r="QEL293" s="29"/>
      <c r="QEM293" s="29"/>
      <c r="QEN293" s="29"/>
      <c r="QEO293" s="29"/>
      <c r="QEP293" s="29"/>
      <c r="QEQ293" s="29"/>
      <c r="QER293" s="29"/>
      <c r="QES293" s="29"/>
      <c r="QET293" s="29"/>
      <c r="QEU293" s="29"/>
      <c r="QEV293" s="29"/>
      <c r="QEW293" s="29"/>
      <c r="QEX293" s="29"/>
      <c r="QEY293" s="29"/>
      <c r="QEZ293" s="29"/>
      <c r="QFA293" s="29"/>
      <c r="QFB293" s="29"/>
      <c r="QFC293" s="29"/>
      <c r="QFD293" s="29"/>
      <c r="QFE293" s="29"/>
      <c r="QFF293" s="29"/>
      <c r="QFG293" s="29"/>
      <c r="QFH293" s="29"/>
      <c r="QFI293" s="29"/>
      <c r="QFJ293" s="29"/>
      <c r="QFK293" s="29"/>
      <c r="QFL293" s="29"/>
      <c r="QFM293" s="29"/>
      <c r="QFN293" s="29"/>
      <c r="QFO293" s="29"/>
      <c r="QFP293" s="29"/>
      <c r="QFQ293" s="29"/>
      <c r="QFR293" s="29"/>
      <c r="QFS293" s="29"/>
      <c r="QFT293" s="29"/>
      <c r="QFU293" s="29"/>
      <c r="QFV293" s="29"/>
      <c r="QFW293" s="29"/>
      <c r="QFX293" s="29"/>
      <c r="QFY293" s="29"/>
      <c r="QFZ293" s="29"/>
      <c r="QGA293" s="29"/>
      <c r="QGB293" s="29"/>
      <c r="QGC293" s="29"/>
      <c r="QGD293" s="29"/>
      <c r="QGE293" s="29"/>
      <c r="QGF293" s="29"/>
      <c r="QGG293" s="29"/>
      <c r="QGH293" s="29"/>
      <c r="QGI293" s="29"/>
      <c r="QGJ293" s="29"/>
      <c r="QGK293" s="29"/>
      <c r="QGL293" s="29"/>
      <c r="QGM293" s="29"/>
      <c r="QGN293" s="29"/>
      <c r="QGO293" s="29"/>
      <c r="QGP293" s="29"/>
      <c r="QGQ293" s="29"/>
      <c r="QGR293" s="29"/>
      <c r="QGS293" s="29"/>
      <c r="QGT293" s="29"/>
      <c r="QGU293" s="29"/>
      <c r="QGV293" s="29"/>
      <c r="QGW293" s="29"/>
      <c r="QGX293" s="29"/>
      <c r="QGY293" s="29"/>
      <c r="QGZ293" s="29"/>
      <c r="QHA293" s="29"/>
      <c r="QHB293" s="29"/>
      <c r="QHC293" s="29"/>
      <c r="QHD293" s="29"/>
      <c r="QHE293" s="29"/>
      <c r="QHF293" s="29"/>
      <c r="QHG293" s="29"/>
      <c r="QHH293" s="29"/>
      <c r="QHI293" s="29"/>
      <c r="QHJ293" s="29"/>
      <c r="QHK293" s="29"/>
      <c r="QHL293" s="29"/>
      <c r="QHM293" s="29"/>
      <c r="QHN293" s="29"/>
      <c r="QHO293" s="29"/>
      <c r="QHP293" s="29"/>
      <c r="QHQ293" s="29"/>
      <c r="QHR293" s="29"/>
      <c r="QHS293" s="29"/>
      <c r="QHT293" s="29"/>
      <c r="QHU293" s="29"/>
      <c r="QHV293" s="29"/>
      <c r="QHW293" s="29"/>
      <c r="QHX293" s="29"/>
      <c r="QHY293" s="29"/>
      <c r="QHZ293" s="29"/>
      <c r="QIA293" s="29"/>
      <c r="QIB293" s="29"/>
      <c r="QIC293" s="29"/>
      <c r="QID293" s="29"/>
      <c r="QIE293" s="29"/>
      <c r="QIF293" s="29"/>
      <c r="QIG293" s="29"/>
      <c r="QIH293" s="29"/>
      <c r="QII293" s="29"/>
      <c r="QIJ293" s="29"/>
      <c r="QIK293" s="29"/>
      <c r="QIL293" s="29"/>
      <c r="QIM293" s="29"/>
      <c r="QIN293" s="29"/>
      <c r="QIO293" s="29"/>
      <c r="QIP293" s="29"/>
      <c r="QIQ293" s="29"/>
      <c r="QIR293" s="29"/>
      <c r="QIS293" s="29"/>
      <c r="QIT293" s="29"/>
      <c r="QIU293" s="29"/>
      <c r="QIV293" s="29"/>
      <c r="QIW293" s="29"/>
      <c r="QIX293" s="29"/>
      <c r="QIY293" s="29"/>
      <c r="QIZ293" s="29"/>
      <c r="QJA293" s="29"/>
      <c r="QJB293" s="29"/>
      <c r="QJC293" s="29"/>
      <c r="QJD293" s="29"/>
      <c r="QJE293" s="29"/>
      <c r="QJF293" s="29"/>
      <c r="QJG293" s="29"/>
      <c r="QJH293" s="29"/>
      <c r="QJI293" s="29"/>
      <c r="QJJ293" s="29"/>
      <c r="QJK293" s="29"/>
      <c r="QJL293" s="29"/>
      <c r="QJM293" s="29"/>
      <c r="QJN293" s="29"/>
      <c r="QJO293" s="29"/>
      <c r="QJP293" s="29"/>
      <c r="QJQ293" s="29"/>
      <c r="QJR293" s="29"/>
      <c r="QJS293" s="29"/>
      <c r="QJT293" s="29"/>
      <c r="QJU293" s="29"/>
      <c r="QJV293" s="29"/>
      <c r="QJW293" s="29"/>
      <c r="QJX293" s="29"/>
      <c r="QJY293" s="29"/>
      <c r="QJZ293" s="29"/>
      <c r="QKA293" s="29"/>
      <c r="QKB293" s="29"/>
      <c r="QKC293" s="29"/>
      <c r="QKD293" s="29"/>
      <c r="QKE293" s="29"/>
      <c r="QKF293" s="29"/>
      <c r="QKG293" s="29"/>
      <c r="QKH293" s="29"/>
      <c r="QKI293" s="29"/>
      <c r="QKJ293" s="29"/>
      <c r="QKK293" s="29"/>
      <c r="QKL293" s="29"/>
      <c r="QKM293" s="29"/>
      <c r="QKN293" s="29"/>
      <c r="QKO293" s="29"/>
      <c r="QKP293" s="29"/>
      <c r="QKQ293" s="29"/>
      <c r="QKR293" s="29"/>
      <c r="QKS293" s="29"/>
      <c r="QKT293" s="29"/>
      <c r="QKU293" s="29"/>
      <c r="QKV293" s="29"/>
      <c r="QKW293" s="29"/>
      <c r="QKX293" s="29"/>
      <c r="QKY293" s="29"/>
      <c r="QKZ293" s="29"/>
      <c r="QLA293" s="29"/>
      <c r="QLB293" s="29"/>
      <c r="QLC293" s="29"/>
      <c r="QLD293" s="29"/>
      <c r="QLE293" s="29"/>
      <c r="QLF293" s="29"/>
      <c r="QLG293" s="29"/>
      <c r="QLH293" s="29"/>
      <c r="QLI293" s="29"/>
      <c r="QLJ293" s="29"/>
      <c r="QLK293" s="29"/>
      <c r="QLL293" s="29"/>
      <c r="QLM293" s="29"/>
      <c r="QLN293" s="29"/>
      <c r="QLO293" s="29"/>
      <c r="QLP293" s="29"/>
      <c r="QLQ293" s="29"/>
      <c r="QLR293" s="29"/>
      <c r="QLS293" s="29"/>
      <c r="QLT293" s="29"/>
      <c r="QLU293" s="29"/>
      <c r="QLV293" s="29"/>
      <c r="QLW293" s="29"/>
      <c r="QLX293" s="29"/>
      <c r="QLY293" s="29"/>
      <c r="QLZ293" s="29"/>
      <c r="QMA293" s="29"/>
      <c r="QMB293" s="29"/>
      <c r="QMC293" s="29"/>
      <c r="QMD293" s="29"/>
      <c r="QME293" s="29"/>
      <c r="QMF293" s="29"/>
      <c r="QMG293" s="29"/>
      <c r="QMH293" s="29"/>
      <c r="QMI293" s="29"/>
      <c r="QMJ293" s="29"/>
      <c r="QMK293" s="29"/>
      <c r="QML293" s="29"/>
      <c r="QMM293" s="29"/>
      <c r="QMN293" s="29"/>
      <c r="QMO293" s="29"/>
      <c r="QMP293" s="29"/>
      <c r="QMQ293" s="29"/>
      <c r="QMR293" s="29"/>
      <c r="QMS293" s="29"/>
      <c r="QMT293" s="29"/>
      <c r="QMU293" s="29"/>
      <c r="QMV293" s="29"/>
      <c r="QMW293" s="29"/>
      <c r="QMX293" s="29"/>
      <c r="QMY293" s="29"/>
      <c r="QMZ293" s="29"/>
      <c r="QNA293" s="29"/>
      <c r="QNB293" s="29"/>
      <c r="QNC293" s="29"/>
      <c r="QND293" s="29"/>
      <c r="QNE293" s="29"/>
      <c r="QNF293" s="29"/>
      <c r="QNG293" s="29"/>
      <c r="QNH293" s="29"/>
      <c r="QNI293" s="29"/>
      <c r="QNJ293" s="29"/>
    </row>
    <row r="294" spans="1:11866" x14ac:dyDescent="0.25">
      <c r="A294" s="29"/>
      <c r="B294" s="29"/>
      <c r="C294" s="29"/>
      <c r="D294" s="29"/>
      <c r="E294" s="29"/>
      <c r="F294" s="29"/>
      <c r="G294" s="29"/>
      <c r="H294" s="29"/>
      <c r="I294" s="29"/>
      <c r="K294" s="29"/>
      <c r="L294" s="10"/>
      <c r="M294" s="29"/>
      <c r="O294" s="10"/>
      <c r="P294" s="29"/>
      <c r="R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G294" s="29"/>
      <c r="BH294" s="29"/>
      <c r="BI294" s="29"/>
      <c r="BJ294" s="29"/>
      <c r="BK294" s="29"/>
      <c r="BL294" s="29"/>
      <c r="BM294" s="29"/>
      <c r="BN294" s="29"/>
      <c r="BO294" s="29"/>
      <c r="BP294" s="29"/>
      <c r="BQ294" s="29"/>
      <c r="BR294" s="29"/>
      <c r="BS294" s="29"/>
      <c r="BT294" s="29"/>
      <c r="BU294" s="29"/>
      <c r="BV294" s="29"/>
      <c r="BW294" s="29"/>
      <c r="BX294" s="29"/>
      <c r="BY294" s="29"/>
      <c r="BZ294" s="29"/>
      <c r="CA294" s="29"/>
      <c r="CB294" s="29"/>
      <c r="CC294" s="29"/>
      <c r="CD294" s="29"/>
      <c r="CE294" s="29"/>
      <c r="CF294" s="29"/>
      <c r="CG294" s="29"/>
      <c r="CH294" s="29"/>
      <c r="CI294" s="29"/>
      <c r="CJ294" s="29"/>
      <c r="CK294" s="29"/>
      <c r="CL294" s="29"/>
      <c r="CM294" s="29"/>
      <c r="CN294" s="29"/>
      <c r="CO294" s="29"/>
      <c r="CP294" s="29"/>
      <c r="CQ294" s="29"/>
      <c r="CR294" s="29"/>
      <c r="CS294" s="29"/>
      <c r="CT294" s="29"/>
      <c r="CU294" s="29"/>
      <c r="CV294" s="29"/>
      <c r="CW294" s="29"/>
      <c r="CX294" s="29"/>
      <c r="CY294" s="29"/>
      <c r="CZ294" s="29"/>
      <c r="DA294" s="29"/>
      <c r="DB294" s="29"/>
      <c r="DC294" s="29"/>
      <c r="DD294" s="29"/>
      <c r="DE294" s="29"/>
      <c r="DF294" s="29"/>
      <c r="DG294" s="29"/>
      <c r="DH294" s="29"/>
      <c r="DI294" s="29"/>
      <c r="DJ294" s="29"/>
      <c r="DK294" s="29"/>
      <c r="DL294" s="29"/>
      <c r="DM294" s="29"/>
      <c r="DN294" s="29"/>
      <c r="DO294" s="29"/>
      <c r="DP294" s="29"/>
      <c r="DQ294" s="29"/>
      <c r="DR294" s="29"/>
      <c r="DS294" s="29"/>
      <c r="DT294" s="29"/>
      <c r="DU294" s="29"/>
      <c r="DV294" s="29"/>
      <c r="DW294" s="29"/>
      <c r="DX294" s="29"/>
      <c r="DY294" s="29"/>
      <c r="DZ294" s="29"/>
      <c r="EA294" s="29"/>
      <c r="EB294" s="29"/>
      <c r="EC294" s="29"/>
      <c r="ED294" s="29"/>
      <c r="EE294" s="29"/>
      <c r="EF294" s="29"/>
      <c r="EG294" s="29"/>
      <c r="EH294" s="29"/>
      <c r="EI294" s="29"/>
      <c r="EJ294" s="29"/>
      <c r="EK294" s="29"/>
      <c r="EL294" s="29"/>
      <c r="EM294" s="29"/>
      <c r="EN294" s="29"/>
      <c r="EO294" s="29"/>
      <c r="EP294" s="29"/>
      <c r="EQ294" s="29"/>
      <c r="ER294" s="29"/>
      <c r="ES294" s="29"/>
      <c r="ET294" s="29"/>
      <c r="EU294" s="29"/>
      <c r="EV294" s="29"/>
      <c r="EW294" s="29"/>
      <c r="EX294" s="29"/>
      <c r="EY294" s="29"/>
      <c r="EZ294" s="29"/>
      <c r="FA294" s="29"/>
      <c r="FB294" s="29"/>
      <c r="FC294" s="29"/>
      <c r="FD294" s="29"/>
      <c r="FE294" s="29"/>
      <c r="FF294" s="29"/>
      <c r="FG294" s="29"/>
      <c r="FH294" s="29"/>
      <c r="FI294" s="29"/>
      <c r="FJ294" s="29"/>
      <c r="FK294" s="29"/>
      <c r="FL294" s="29"/>
      <c r="FM294" s="29"/>
      <c r="FN294" s="29"/>
      <c r="FO294" s="29"/>
      <c r="FP294" s="29"/>
      <c r="FQ294" s="29"/>
      <c r="FR294" s="29"/>
      <c r="FS294" s="29"/>
      <c r="FT294" s="29"/>
      <c r="FU294" s="29"/>
      <c r="FV294" s="29"/>
      <c r="FW294" s="29"/>
      <c r="FX294" s="29"/>
      <c r="FY294" s="29"/>
      <c r="FZ294" s="29"/>
      <c r="GA294" s="29"/>
      <c r="GB294" s="29"/>
      <c r="GC294" s="29"/>
      <c r="GD294" s="29"/>
      <c r="GE294" s="29"/>
      <c r="GF294" s="29"/>
      <c r="GG294" s="29"/>
      <c r="GH294" s="29"/>
      <c r="GI294" s="29"/>
      <c r="GJ294" s="29"/>
      <c r="GK294" s="29"/>
      <c r="GL294" s="29"/>
      <c r="GM294" s="29"/>
      <c r="GN294" s="29"/>
      <c r="GO294" s="29"/>
      <c r="GP294" s="29"/>
      <c r="GQ294" s="29"/>
      <c r="GR294" s="29"/>
      <c r="GS294" s="29"/>
      <c r="GT294" s="29"/>
      <c r="GU294" s="29"/>
      <c r="GV294" s="29"/>
      <c r="GW294" s="29"/>
      <c r="GX294" s="29"/>
      <c r="GY294" s="29"/>
      <c r="GZ294" s="29"/>
      <c r="HA294" s="29"/>
      <c r="HB294" s="29"/>
      <c r="HC294" s="29"/>
      <c r="HD294" s="29"/>
      <c r="HE294" s="29"/>
      <c r="HF294" s="29"/>
      <c r="HG294" s="29"/>
      <c r="HH294" s="29"/>
      <c r="HI294" s="29"/>
      <c r="HJ294" s="29"/>
      <c r="HK294" s="29"/>
      <c r="HL294" s="29"/>
      <c r="HM294" s="29"/>
      <c r="HN294" s="29"/>
      <c r="HO294" s="29"/>
      <c r="HP294" s="29"/>
      <c r="HQ294" s="29"/>
      <c r="HR294" s="29"/>
      <c r="HS294" s="29"/>
      <c r="HT294" s="29"/>
      <c r="HU294" s="29"/>
      <c r="HV294" s="29"/>
      <c r="HW294" s="29"/>
      <c r="HX294" s="29"/>
      <c r="HY294" s="29"/>
      <c r="HZ294" s="29"/>
      <c r="IA294" s="29"/>
      <c r="IB294" s="29"/>
      <c r="IC294" s="29"/>
      <c r="ID294" s="29"/>
      <c r="IE294" s="29"/>
      <c r="IF294" s="29"/>
      <c r="IG294" s="29"/>
      <c r="IH294" s="29"/>
      <c r="II294" s="29"/>
      <c r="IJ294" s="29"/>
      <c r="IK294" s="29"/>
      <c r="IL294" s="29"/>
      <c r="IM294" s="29"/>
      <c r="IN294" s="29"/>
      <c r="IO294" s="29"/>
      <c r="IP294" s="29"/>
      <c r="IQ294" s="29"/>
      <c r="IR294" s="29"/>
      <c r="IS294" s="29"/>
      <c r="IT294" s="29"/>
      <c r="IU294" s="29"/>
      <c r="IV294" s="29"/>
      <c r="IW294" s="29"/>
      <c r="IX294" s="29"/>
      <c r="IY294" s="29"/>
      <c r="IZ294" s="29"/>
      <c r="JA294" s="29"/>
      <c r="JB294" s="29"/>
      <c r="JC294" s="29"/>
      <c r="JD294" s="29"/>
      <c r="JE294" s="29"/>
      <c r="JF294" s="29"/>
      <c r="JG294" s="29"/>
      <c r="JH294" s="29"/>
      <c r="JI294" s="29"/>
      <c r="JJ294" s="29"/>
      <c r="JK294" s="29"/>
      <c r="JL294" s="29"/>
      <c r="JM294" s="29"/>
      <c r="JN294" s="29"/>
      <c r="JO294" s="29"/>
      <c r="JP294" s="29"/>
      <c r="JQ294" s="29"/>
      <c r="JR294" s="29"/>
      <c r="JS294" s="29"/>
      <c r="JT294" s="29"/>
      <c r="JU294" s="29"/>
      <c r="JV294" s="29"/>
      <c r="JW294" s="29"/>
      <c r="JX294" s="29"/>
      <c r="JY294" s="29"/>
      <c r="JZ294" s="29"/>
      <c r="KA294" s="29"/>
      <c r="KB294" s="29"/>
      <c r="KC294" s="29"/>
      <c r="KD294" s="29"/>
      <c r="KE294" s="29"/>
      <c r="KF294" s="29"/>
      <c r="KG294" s="29"/>
      <c r="KH294" s="29"/>
      <c r="KI294" s="29"/>
      <c r="KJ294" s="29"/>
      <c r="KK294" s="29"/>
      <c r="KL294" s="29"/>
      <c r="KM294" s="29"/>
      <c r="KN294" s="29"/>
      <c r="KO294" s="29"/>
      <c r="KP294" s="29"/>
      <c r="KQ294" s="29"/>
      <c r="KR294" s="29"/>
      <c r="KS294" s="29"/>
      <c r="KT294" s="29"/>
      <c r="KU294" s="29"/>
      <c r="KV294" s="29"/>
      <c r="KW294" s="29"/>
      <c r="KX294" s="29"/>
      <c r="KY294" s="29"/>
      <c r="KZ294" s="29"/>
      <c r="LA294" s="29"/>
      <c r="LB294" s="29"/>
      <c r="LC294" s="29"/>
      <c r="LD294" s="29"/>
      <c r="LE294" s="29"/>
      <c r="LF294" s="29"/>
      <c r="LG294" s="29"/>
      <c r="LH294" s="29"/>
      <c r="LI294" s="29"/>
      <c r="LJ294" s="29"/>
      <c r="LK294" s="29"/>
      <c r="LL294" s="29"/>
      <c r="LM294" s="29"/>
      <c r="LN294" s="29"/>
      <c r="LO294" s="29"/>
      <c r="LP294" s="29"/>
      <c r="LQ294" s="29"/>
      <c r="LR294" s="29"/>
      <c r="LS294" s="29"/>
      <c r="LT294" s="29"/>
      <c r="LU294" s="29"/>
      <c r="LV294" s="29"/>
      <c r="LW294" s="29"/>
      <c r="LX294" s="29"/>
      <c r="LY294" s="29"/>
      <c r="LZ294" s="29"/>
      <c r="MA294" s="29"/>
      <c r="MB294" s="29"/>
      <c r="MC294" s="29"/>
      <c r="MD294" s="29"/>
      <c r="ME294" s="29"/>
      <c r="MF294" s="29"/>
      <c r="MG294" s="29"/>
      <c r="MH294" s="29"/>
      <c r="MI294" s="29"/>
      <c r="MJ294" s="29"/>
      <c r="MK294" s="29"/>
      <c r="ML294" s="29"/>
      <c r="MM294" s="29"/>
      <c r="MN294" s="29"/>
      <c r="MO294" s="29"/>
      <c r="MP294" s="29"/>
      <c r="MQ294" s="29"/>
      <c r="MR294" s="29"/>
      <c r="MS294" s="29"/>
      <c r="MT294" s="29"/>
      <c r="MU294" s="29"/>
      <c r="MV294" s="29"/>
      <c r="MW294" s="29"/>
      <c r="MX294" s="29"/>
      <c r="MY294" s="29"/>
      <c r="MZ294" s="29"/>
      <c r="NA294" s="29"/>
      <c r="NB294" s="29"/>
      <c r="NC294" s="29"/>
      <c r="ND294" s="29"/>
      <c r="NE294" s="29"/>
      <c r="NF294" s="29"/>
      <c r="NG294" s="29"/>
      <c r="NH294" s="29"/>
      <c r="NI294" s="29"/>
      <c r="NJ294" s="29"/>
      <c r="NK294" s="29"/>
      <c r="NL294" s="29"/>
      <c r="NM294" s="29"/>
      <c r="NN294" s="29"/>
      <c r="NO294" s="29"/>
      <c r="NP294" s="29"/>
      <c r="NQ294" s="29"/>
      <c r="NR294" s="29"/>
      <c r="NS294" s="29"/>
      <c r="NT294" s="29"/>
      <c r="NU294" s="29"/>
      <c r="NV294" s="29"/>
      <c r="NW294" s="29"/>
      <c r="NX294" s="29"/>
      <c r="NY294" s="29"/>
      <c r="NZ294" s="29"/>
      <c r="OA294" s="29"/>
      <c r="OB294" s="29"/>
      <c r="OC294" s="29"/>
      <c r="OD294" s="29"/>
      <c r="OE294" s="29"/>
      <c r="OF294" s="29"/>
      <c r="OG294" s="29"/>
      <c r="OH294" s="29"/>
      <c r="OI294" s="29"/>
      <c r="OJ294" s="29"/>
      <c r="OK294" s="29"/>
      <c r="OL294" s="29"/>
      <c r="OM294" s="29"/>
      <c r="ON294" s="29"/>
      <c r="OO294" s="29"/>
      <c r="OP294" s="29"/>
      <c r="OQ294" s="29"/>
      <c r="OR294" s="29"/>
      <c r="OS294" s="29"/>
      <c r="OT294" s="29"/>
      <c r="OU294" s="29"/>
      <c r="OV294" s="29"/>
      <c r="OW294" s="29"/>
      <c r="OX294" s="29"/>
      <c r="OY294" s="29"/>
      <c r="OZ294" s="29"/>
      <c r="PA294" s="29"/>
      <c r="PB294" s="29"/>
      <c r="PC294" s="29"/>
      <c r="PD294" s="29"/>
      <c r="PE294" s="29"/>
      <c r="PF294" s="29"/>
      <c r="PG294" s="29"/>
      <c r="PH294" s="29"/>
      <c r="PI294" s="29"/>
      <c r="PJ294" s="29"/>
      <c r="PK294" s="29"/>
      <c r="PL294" s="29"/>
      <c r="PM294" s="29"/>
      <c r="PN294" s="29"/>
      <c r="PO294" s="29"/>
      <c r="PP294" s="29"/>
      <c r="PQ294" s="29"/>
      <c r="PR294" s="29"/>
      <c r="PS294" s="29"/>
      <c r="PT294" s="29"/>
      <c r="PU294" s="29"/>
      <c r="PV294" s="29"/>
      <c r="PW294" s="29"/>
      <c r="PX294" s="29"/>
      <c r="PY294" s="29"/>
      <c r="PZ294" s="29"/>
      <c r="QA294" s="29"/>
      <c r="QB294" s="29"/>
      <c r="QC294" s="29"/>
      <c r="QD294" s="29"/>
      <c r="QE294" s="29"/>
      <c r="QF294" s="29"/>
      <c r="QG294" s="29"/>
      <c r="QH294" s="29"/>
      <c r="QI294" s="29"/>
      <c r="QJ294" s="29"/>
      <c r="QK294" s="29"/>
      <c r="QL294" s="29"/>
      <c r="QM294" s="29"/>
      <c r="QN294" s="29"/>
      <c r="QO294" s="29"/>
      <c r="QP294" s="29"/>
      <c r="QQ294" s="29"/>
      <c r="QR294" s="29"/>
      <c r="QS294" s="29"/>
      <c r="QT294" s="29"/>
      <c r="QU294" s="29"/>
      <c r="QV294" s="29"/>
      <c r="QW294" s="29"/>
      <c r="QX294" s="29"/>
      <c r="QY294" s="29"/>
      <c r="QZ294" s="29"/>
      <c r="RA294" s="29"/>
      <c r="RB294" s="29"/>
      <c r="RC294" s="29"/>
      <c r="RD294" s="29"/>
      <c r="RE294" s="29"/>
      <c r="RF294" s="29"/>
      <c r="RG294" s="29"/>
      <c r="RH294" s="29"/>
      <c r="RI294" s="29"/>
      <c r="RJ294" s="29"/>
      <c r="RK294" s="29"/>
      <c r="RL294" s="29"/>
      <c r="RM294" s="29"/>
      <c r="RN294" s="29"/>
      <c r="RO294" s="29"/>
      <c r="RP294" s="29"/>
      <c r="RQ294" s="29"/>
      <c r="RR294" s="29"/>
      <c r="RS294" s="29"/>
      <c r="RT294" s="29"/>
      <c r="RU294" s="29"/>
      <c r="RV294" s="29"/>
      <c r="RW294" s="29"/>
      <c r="RX294" s="29"/>
      <c r="RY294" s="29"/>
      <c r="RZ294" s="29"/>
      <c r="SA294" s="29"/>
      <c r="SB294" s="29"/>
      <c r="SC294" s="29"/>
      <c r="SD294" s="29"/>
      <c r="SE294" s="29"/>
      <c r="SF294" s="29"/>
      <c r="SG294" s="29"/>
      <c r="SH294" s="29"/>
      <c r="SI294" s="29"/>
      <c r="SJ294" s="29"/>
      <c r="SK294" s="29"/>
      <c r="SL294" s="29"/>
      <c r="SM294" s="29"/>
      <c r="SN294" s="29"/>
      <c r="SO294" s="29"/>
      <c r="SP294" s="29"/>
      <c r="SQ294" s="29"/>
      <c r="SR294" s="29"/>
      <c r="SS294" s="29"/>
      <c r="ST294" s="29"/>
      <c r="SU294" s="29"/>
      <c r="SV294" s="29"/>
      <c r="SW294" s="29"/>
      <c r="SX294" s="29"/>
      <c r="SY294" s="29"/>
      <c r="SZ294" s="29"/>
      <c r="TA294" s="29"/>
      <c r="TB294" s="29"/>
      <c r="TC294" s="29"/>
      <c r="TD294" s="29"/>
      <c r="TE294" s="29"/>
      <c r="TF294" s="29"/>
      <c r="TG294" s="29"/>
      <c r="TH294" s="29"/>
      <c r="TI294" s="29"/>
      <c r="TJ294" s="29"/>
      <c r="TK294" s="29"/>
      <c r="TL294" s="29"/>
      <c r="TM294" s="29"/>
      <c r="TN294" s="29"/>
      <c r="TO294" s="29"/>
      <c r="TP294" s="29"/>
      <c r="TQ294" s="29"/>
      <c r="TR294" s="29"/>
      <c r="TS294" s="29"/>
      <c r="TT294" s="29"/>
      <c r="TU294" s="29"/>
      <c r="TV294" s="29"/>
      <c r="TW294" s="29"/>
      <c r="TX294" s="29"/>
      <c r="TY294" s="29"/>
      <c r="TZ294" s="29"/>
      <c r="UA294" s="29"/>
      <c r="UB294" s="29"/>
      <c r="UC294" s="29"/>
      <c r="UD294" s="29"/>
      <c r="UE294" s="29"/>
      <c r="UF294" s="29"/>
      <c r="UG294" s="29"/>
      <c r="UH294" s="29"/>
      <c r="UI294" s="29"/>
      <c r="UJ294" s="29"/>
      <c r="UK294" s="29"/>
      <c r="UL294" s="29"/>
      <c r="UM294" s="29"/>
      <c r="UN294" s="29"/>
      <c r="UO294" s="29"/>
      <c r="UP294" s="29"/>
      <c r="UQ294" s="29"/>
      <c r="UR294" s="29"/>
      <c r="US294" s="29"/>
      <c r="UT294" s="29"/>
      <c r="UU294" s="29"/>
      <c r="UV294" s="29"/>
      <c r="UW294" s="29"/>
      <c r="UX294" s="29"/>
      <c r="UY294" s="29"/>
      <c r="UZ294" s="29"/>
      <c r="VA294" s="29"/>
      <c r="VB294" s="29"/>
      <c r="VC294" s="29"/>
      <c r="VD294" s="29"/>
      <c r="VE294" s="29"/>
      <c r="VF294" s="29"/>
      <c r="VG294" s="29"/>
      <c r="VH294" s="29"/>
      <c r="VI294" s="29"/>
      <c r="VJ294" s="29"/>
      <c r="VK294" s="29"/>
      <c r="VL294" s="29"/>
      <c r="VM294" s="29"/>
      <c r="VN294" s="29"/>
      <c r="VO294" s="29"/>
      <c r="VP294" s="29"/>
      <c r="VQ294" s="29"/>
      <c r="VR294" s="29"/>
      <c r="VS294" s="29"/>
      <c r="VT294" s="29"/>
      <c r="VU294" s="29"/>
      <c r="VV294" s="29"/>
      <c r="VW294" s="29"/>
      <c r="VX294" s="29"/>
      <c r="VY294" s="29"/>
      <c r="VZ294" s="29"/>
      <c r="WA294" s="29"/>
      <c r="WB294" s="29"/>
      <c r="WC294" s="29"/>
      <c r="WD294" s="29"/>
      <c r="WE294" s="29"/>
      <c r="WF294" s="29"/>
      <c r="WG294" s="29"/>
      <c r="WH294" s="29"/>
      <c r="WI294" s="29"/>
      <c r="WJ294" s="29"/>
      <c r="WK294" s="29"/>
      <c r="WL294" s="29"/>
      <c r="WM294" s="29"/>
      <c r="WN294" s="29"/>
      <c r="WO294" s="29"/>
      <c r="WP294" s="29"/>
      <c r="WQ294" s="29"/>
      <c r="WR294" s="29"/>
      <c r="WS294" s="29"/>
      <c r="WT294" s="29"/>
      <c r="WU294" s="29"/>
      <c r="WV294" s="29"/>
      <c r="WW294" s="29"/>
      <c r="WX294" s="29"/>
      <c r="WY294" s="29"/>
      <c r="WZ294" s="29"/>
      <c r="XA294" s="29"/>
      <c r="XB294" s="29"/>
      <c r="XC294" s="29"/>
      <c r="XD294" s="29"/>
      <c r="XE294" s="29"/>
      <c r="XF294" s="29"/>
      <c r="XG294" s="29"/>
      <c r="XH294" s="29"/>
      <c r="XI294" s="29"/>
      <c r="XJ294" s="29"/>
      <c r="XK294" s="29"/>
      <c r="XL294" s="29"/>
      <c r="XM294" s="29"/>
      <c r="XN294" s="29"/>
      <c r="XO294" s="29"/>
      <c r="XP294" s="29"/>
      <c r="XQ294" s="29"/>
      <c r="XR294" s="29"/>
      <c r="XS294" s="29"/>
      <c r="XT294" s="29"/>
      <c r="XU294" s="29"/>
      <c r="XV294" s="29"/>
      <c r="XW294" s="29"/>
      <c r="XX294" s="29"/>
      <c r="XY294" s="29"/>
      <c r="XZ294" s="29"/>
      <c r="YA294" s="29"/>
      <c r="YB294" s="29"/>
      <c r="YC294" s="29"/>
      <c r="YD294" s="29"/>
      <c r="YE294" s="29"/>
      <c r="YF294" s="29"/>
      <c r="YG294" s="29"/>
      <c r="YH294" s="29"/>
      <c r="YI294" s="29"/>
      <c r="YJ294" s="29"/>
      <c r="YK294" s="29"/>
      <c r="YL294" s="29"/>
      <c r="YM294" s="29"/>
      <c r="YN294" s="29"/>
      <c r="YO294" s="29"/>
      <c r="YP294" s="29"/>
      <c r="YQ294" s="29"/>
      <c r="YR294" s="29"/>
      <c r="YS294" s="29"/>
      <c r="YT294" s="29"/>
      <c r="YU294" s="29"/>
      <c r="YV294" s="29"/>
      <c r="YW294" s="29"/>
      <c r="YX294" s="29"/>
      <c r="YY294" s="29"/>
      <c r="YZ294" s="29"/>
      <c r="ZA294" s="29"/>
      <c r="ZB294" s="29"/>
      <c r="ZC294" s="29"/>
      <c r="ZD294" s="29"/>
      <c r="ZE294" s="29"/>
      <c r="ZF294" s="29"/>
      <c r="ZG294" s="29"/>
      <c r="ZH294" s="29"/>
      <c r="ZI294" s="29"/>
      <c r="ZJ294" s="29"/>
      <c r="ZK294" s="29"/>
      <c r="ZL294" s="29"/>
      <c r="ZM294" s="29"/>
      <c r="ZN294" s="29"/>
      <c r="ZO294" s="29"/>
      <c r="ZP294" s="29"/>
      <c r="ZQ294" s="29"/>
      <c r="ZR294" s="29"/>
      <c r="ZS294" s="29"/>
      <c r="ZT294" s="29"/>
      <c r="ZU294" s="29"/>
      <c r="ZV294" s="29"/>
      <c r="ZW294" s="29"/>
      <c r="ZX294" s="29"/>
      <c r="ZY294" s="29"/>
      <c r="ZZ294" s="29"/>
      <c r="AAA294" s="29"/>
      <c r="AAB294" s="29"/>
      <c r="AAC294" s="29"/>
      <c r="AAD294" s="29"/>
      <c r="AAE294" s="29"/>
      <c r="AAF294" s="29"/>
      <c r="AAG294" s="29"/>
      <c r="AAH294" s="29"/>
      <c r="AAI294" s="29"/>
      <c r="AAJ294" s="29"/>
      <c r="AAK294" s="29"/>
      <c r="AAL294" s="29"/>
      <c r="AAM294" s="29"/>
      <c r="AAN294" s="29"/>
      <c r="AAO294" s="29"/>
      <c r="AAP294" s="29"/>
      <c r="AAQ294" s="29"/>
      <c r="AAR294" s="29"/>
      <c r="AAS294" s="29"/>
      <c r="AAT294" s="29"/>
      <c r="AAU294" s="29"/>
      <c r="AAV294" s="29"/>
      <c r="AAW294" s="29"/>
      <c r="AAX294" s="29"/>
      <c r="AAY294" s="29"/>
      <c r="AAZ294" s="29"/>
      <c r="ABA294" s="29"/>
      <c r="ABB294" s="29"/>
      <c r="ABC294" s="29"/>
      <c r="ABD294" s="29"/>
      <c r="ABE294" s="29"/>
      <c r="ABF294" s="29"/>
      <c r="ABG294" s="29"/>
      <c r="ABH294" s="29"/>
      <c r="ABI294" s="29"/>
      <c r="ABJ294" s="29"/>
      <c r="ABK294" s="29"/>
      <c r="ABL294" s="29"/>
      <c r="ABM294" s="29"/>
      <c r="ABN294" s="29"/>
      <c r="ABO294" s="29"/>
      <c r="ABP294" s="29"/>
      <c r="ABQ294" s="29"/>
      <c r="ABR294" s="29"/>
      <c r="ABS294" s="29"/>
      <c r="ABT294" s="29"/>
      <c r="ABU294" s="29"/>
      <c r="ABV294" s="29"/>
      <c r="ABW294" s="29"/>
      <c r="ABX294" s="29"/>
      <c r="ABY294" s="29"/>
      <c r="ABZ294" s="29"/>
      <c r="ACA294" s="29"/>
      <c r="ACB294" s="29"/>
      <c r="ACC294" s="29"/>
      <c r="ACD294" s="29"/>
      <c r="ACE294" s="29"/>
      <c r="ACF294" s="29"/>
      <c r="ACG294" s="29"/>
      <c r="ACH294" s="29"/>
      <c r="ACI294" s="29"/>
      <c r="ACJ294" s="29"/>
      <c r="ACK294" s="29"/>
      <c r="ACL294" s="29"/>
      <c r="ACM294" s="29"/>
      <c r="ACN294" s="29"/>
      <c r="ACO294" s="29"/>
      <c r="ACP294" s="29"/>
      <c r="ACQ294" s="29"/>
      <c r="ACR294" s="29"/>
      <c r="ACS294" s="29"/>
      <c r="ACT294" s="29"/>
      <c r="ACU294" s="29"/>
      <c r="ACV294" s="29"/>
      <c r="ACW294" s="29"/>
      <c r="ACX294" s="29"/>
      <c r="ACY294" s="29"/>
      <c r="ACZ294" s="29"/>
      <c r="ADA294" s="29"/>
      <c r="ADB294" s="29"/>
      <c r="ADC294" s="29"/>
      <c r="ADD294" s="29"/>
      <c r="ADE294" s="29"/>
      <c r="ADF294" s="29"/>
      <c r="ADG294" s="29"/>
      <c r="ADH294" s="29"/>
      <c r="ADI294" s="29"/>
      <c r="ADJ294" s="29"/>
      <c r="ADK294" s="29"/>
      <c r="ADL294" s="29"/>
      <c r="ADM294" s="29"/>
      <c r="ADN294" s="29"/>
      <c r="ADO294" s="29"/>
      <c r="ADP294" s="29"/>
      <c r="ADQ294" s="29"/>
      <c r="ADR294" s="29"/>
      <c r="ADS294" s="29"/>
      <c r="ADT294" s="29"/>
      <c r="ADU294" s="29"/>
      <c r="ADV294" s="29"/>
      <c r="ADW294" s="29"/>
      <c r="ADX294" s="29"/>
      <c r="ADY294" s="29"/>
      <c r="ADZ294" s="29"/>
      <c r="AEA294" s="29"/>
      <c r="AEB294" s="29"/>
      <c r="AEC294" s="29"/>
      <c r="AED294" s="29"/>
      <c r="AEE294" s="29"/>
      <c r="AEF294" s="29"/>
      <c r="AEG294" s="29"/>
      <c r="AEH294" s="29"/>
      <c r="AEI294" s="29"/>
      <c r="AEJ294" s="29"/>
      <c r="AEK294" s="29"/>
      <c r="AEL294" s="29"/>
      <c r="AEM294" s="29"/>
      <c r="AEN294" s="29"/>
      <c r="AEO294" s="29"/>
      <c r="AEP294" s="29"/>
      <c r="AEQ294" s="29"/>
      <c r="AER294" s="29"/>
      <c r="AES294" s="29"/>
      <c r="AET294" s="29"/>
      <c r="AEU294" s="29"/>
      <c r="AEV294" s="29"/>
      <c r="AEW294" s="29"/>
      <c r="AEX294" s="29"/>
      <c r="AEY294" s="29"/>
      <c r="AEZ294" s="29"/>
      <c r="AFA294" s="29"/>
      <c r="AFB294" s="29"/>
      <c r="AFC294" s="29"/>
      <c r="AFD294" s="29"/>
      <c r="AFE294" s="29"/>
      <c r="AFF294" s="29"/>
      <c r="AFG294" s="29"/>
      <c r="AFH294" s="29"/>
      <c r="AFI294" s="29"/>
      <c r="AFJ294" s="29"/>
      <c r="AFK294" s="29"/>
      <c r="AFL294" s="29"/>
      <c r="AFM294" s="29"/>
      <c r="AFN294" s="29"/>
      <c r="AFO294" s="29"/>
      <c r="AFP294" s="29"/>
      <c r="AFQ294" s="29"/>
      <c r="AFR294" s="29"/>
      <c r="AFS294" s="29"/>
      <c r="AFT294" s="29"/>
      <c r="AFU294" s="29"/>
      <c r="AFV294" s="29"/>
      <c r="AFW294" s="29"/>
      <c r="AFX294" s="29"/>
      <c r="AFY294" s="29"/>
      <c r="AFZ294" s="29"/>
      <c r="AGA294" s="29"/>
      <c r="AGB294" s="29"/>
      <c r="AGC294" s="29"/>
      <c r="AGD294" s="29"/>
      <c r="AGE294" s="29"/>
      <c r="AGF294" s="29"/>
      <c r="AGG294" s="29"/>
      <c r="AGH294" s="29"/>
      <c r="AGI294" s="29"/>
      <c r="AGJ294" s="29"/>
      <c r="AGK294" s="29"/>
      <c r="AGL294" s="29"/>
      <c r="AGM294" s="29"/>
      <c r="AGN294" s="29"/>
      <c r="AGO294" s="29"/>
      <c r="AGP294" s="29"/>
      <c r="AGQ294" s="29"/>
      <c r="AGR294" s="29"/>
      <c r="AGS294" s="29"/>
      <c r="AGT294" s="29"/>
      <c r="AGU294" s="29"/>
      <c r="AGV294" s="29"/>
      <c r="AGW294" s="29"/>
      <c r="AGX294" s="29"/>
      <c r="AGY294" s="29"/>
      <c r="AGZ294" s="29"/>
      <c r="AHA294" s="29"/>
      <c r="AHB294" s="29"/>
      <c r="AHC294" s="29"/>
      <c r="AHD294" s="29"/>
      <c r="AHE294" s="29"/>
      <c r="AHF294" s="29"/>
      <c r="AHG294" s="29"/>
      <c r="AHH294" s="29"/>
      <c r="AHI294" s="29"/>
      <c r="AHJ294" s="29"/>
      <c r="AHK294" s="29"/>
      <c r="AHL294" s="29"/>
      <c r="AHM294" s="29"/>
      <c r="AHN294" s="29"/>
      <c r="AHO294" s="29"/>
      <c r="AHP294" s="29"/>
      <c r="AHQ294" s="29"/>
      <c r="AHR294" s="29"/>
      <c r="AHS294" s="29"/>
      <c r="AHT294" s="29"/>
      <c r="AHU294" s="29"/>
      <c r="AHV294" s="29"/>
      <c r="AHW294" s="29"/>
      <c r="AHX294" s="29"/>
      <c r="AHY294" s="29"/>
      <c r="AHZ294" s="29"/>
      <c r="AIA294" s="29"/>
      <c r="AIB294" s="29"/>
      <c r="AIC294" s="29"/>
      <c r="AID294" s="29"/>
      <c r="AIE294" s="29"/>
      <c r="AIF294" s="29"/>
      <c r="AIG294" s="29"/>
      <c r="AIH294" s="29"/>
      <c r="AII294" s="29"/>
      <c r="AIJ294" s="29"/>
      <c r="AIK294" s="29"/>
      <c r="AIL294" s="29"/>
      <c r="AIM294" s="29"/>
      <c r="AIN294" s="29"/>
      <c r="AIO294" s="29"/>
      <c r="AIP294" s="29"/>
      <c r="AIQ294" s="29"/>
      <c r="AIR294" s="29"/>
      <c r="AIS294" s="29"/>
      <c r="AIT294" s="29"/>
      <c r="AIU294" s="29"/>
      <c r="AIV294" s="29"/>
      <c r="AIW294" s="29"/>
      <c r="AIX294" s="29"/>
      <c r="AIY294" s="29"/>
      <c r="AIZ294" s="29"/>
      <c r="AJA294" s="29"/>
      <c r="AJB294" s="29"/>
      <c r="AJC294" s="29"/>
      <c r="AJD294" s="29"/>
      <c r="AJE294" s="29"/>
      <c r="AJF294" s="29"/>
      <c r="AJG294" s="29"/>
      <c r="AJH294" s="29"/>
      <c r="AJI294" s="29"/>
      <c r="AJJ294" s="29"/>
      <c r="AJK294" s="29"/>
      <c r="AJL294" s="29"/>
      <c r="AJM294" s="29"/>
      <c r="AJN294" s="29"/>
      <c r="AJO294" s="29"/>
      <c r="AJP294" s="29"/>
      <c r="AJQ294" s="29"/>
      <c r="AJR294" s="29"/>
      <c r="AJS294" s="29"/>
      <c r="AJT294" s="29"/>
      <c r="AJU294" s="29"/>
      <c r="AJV294" s="29"/>
      <c r="AJW294" s="29"/>
      <c r="AJX294" s="29"/>
      <c r="AJY294" s="29"/>
      <c r="AJZ294" s="29"/>
      <c r="AKA294" s="29"/>
      <c r="AKB294" s="29"/>
      <c r="AKC294" s="29"/>
      <c r="AKD294" s="29"/>
      <c r="AKE294" s="29"/>
      <c r="AKF294" s="29"/>
      <c r="AKG294" s="29"/>
      <c r="AKH294" s="29"/>
      <c r="AKI294" s="29"/>
      <c r="AKJ294" s="29"/>
      <c r="AKK294" s="29"/>
      <c r="AKL294" s="29"/>
      <c r="AKM294" s="29"/>
      <c r="AKN294" s="29"/>
      <c r="AKO294" s="29"/>
      <c r="AKP294" s="29"/>
      <c r="AKQ294" s="29"/>
      <c r="AKR294" s="29"/>
      <c r="AKS294" s="29"/>
      <c r="AKT294" s="29"/>
      <c r="AKU294" s="29"/>
      <c r="AKV294" s="29"/>
      <c r="AKW294" s="29"/>
      <c r="AKX294" s="29"/>
      <c r="AKY294" s="29"/>
      <c r="AKZ294" s="29"/>
      <c r="ALA294" s="29"/>
      <c r="ALB294" s="29"/>
      <c r="ALC294" s="29"/>
      <c r="ALD294" s="29"/>
      <c r="ALE294" s="29"/>
      <c r="ALF294" s="29"/>
      <c r="ALG294" s="29"/>
      <c r="ALH294" s="29"/>
      <c r="ALI294" s="29"/>
      <c r="ALJ294" s="29"/>
      <c r="ALK294" s="29"/>
      <c r="ALL294" s="29"/>
      <c r="ALM294" s="29"/>
      <c r="ALN294" s="29"/>
      <c r="ALO294" s="29"/>
      <c r="ALP294" s="29"/>
      <c r="ALQ294" s="29"/>
      <c r="ALR294" s="29"/>
      <c r="ALS294" s="29"/>
      <c r="ALT294" s="29"/>
      <c r="ALU294" s="29"/>
      <c r="ALV294" s="29"/>
      <c r="ALW294" s="29"/>
      <c r="ALX294" s="29"/>
      <c r="ALY294" s="29"/>
      <c r="ALZ294" s="29"/>
      <c r="AMA294" s="29"/>
      <c r="AMB294" s="29"/>
      <c r="AMC294" s="29"/>
      <c r="AMD294" s="29"/>
      <c r="AME294" s="29"/>
      <c r="AMF294" s="29"/>
      <c r="AMG294" s="29"/>
      <c r="AMH294" s="29"/>
      <c r="AMI294" s="29"/>
      <c r="AMJ294" s="29"/>
      <c r="AMK294" s="29"/>
      <c r="AML294" s="29"/>
      <c r="AMM294" s="29"/>
      <c r="AMN294" s="29"/>
      <c r="AMO294" s="29"/>
      <c r="AMP294" s="29"/>
      <c r="AMQ294" s="29"/>
      <c r="AMR294" s="29"/>
      <c r="AMS294" s="29"/>
      <c r="AMT294" s="29"/>
      <c r="AMU294" s="29"/>
      <c r="AMV294" s="29"/>
      <c r="AMW294" s="29"/>
      <c r="AMX294" s="29"/>
      <c r="AMY294" s="29"/>
      <c r="AMZ294" s="29"/>
      <c r="ANA294" s="29"/>
      <c r="ANB294" s="29"/>
      <c r="ANC294" s="29"/>
      <c r="AND294" s="29"/>
      <c r="ANE294" s="29"/>
      <c r="ANF294" s="29"/>
      <c r="ANG294" s="29"/>
      <c r="ANH294" s="29"/>
      <c r="ANI294" s="29"/>
      <c r="ANJ294" s="29"/>
      <c r="ANK294" s="29"/>
      <c r="ANL294" s="29"/>
      <c r="ANM294" s="29"/>
      <c r="ANN294" s="29"/>
      <c r="ANO294" s="29"/>
      <c r="ANP294" s="29"/>
      <c r="ANQ294" s="29"/>
      <c r="ANR294" s="29"/>
      <c r="ANS294" s="29"/>
      <c r="ANT294" s="29"/>
      <c r="ANU294" s="29"/>
      <c r="ANV294" s="29"/>
      <c r="ANW294" s="29"/>
      <c r="ANX294" s="29"/>
      <c r="ANY294" s="29"/>
      <c r="ANZ294" s="29"/>
      <c r="AOA294" s="29"/>
      <c r="AOB294" s="29"/>
      <c r="AOC294" s="29"/>
      <c r="AOD294" s="29"/>
      <c r="AOE294" s="29"/>
      <c r="AOF294" s="29"/>
      <c r="AOG294" s="29"/>
      <c r="AOH294" s="29"/>
      <c r="AOI294" s="29"/>
      <c r="AOJ294" s="29"/>
      <c r="AOK294" s="29"/>
      <c r="AOL294" s="29"/>
      <c r="AOM294" s="29"/>
      <c r="AON294" s="29"/>
      <c r="AOO294" s="29"/>
      <c r="AOP294" s="29"/>
      <c r="AOQ294" s="29"/>
      <c r="AOR294" s="29"/>
      <c r="AOS294" s="29"/>
      <c r="AOT294" s="29"/>
      <c r="AOU294" s="29"/>
      <c r="AOV294" s="29"/>
      <c r="AOW294" s="29"/>
      <c r="AOX294" s="29"/>
      <c r="AOY294" s="29"/>
      <c r="AOZ294" s="29"/>
      <c r="APA294" s="29"/>
      <c r="APB294" s="29"/>
      <c r="APC294" s="29"/>
      <c r="APD294" s="29"/>
      <c r="APE294" s="29"/>
      <c r="APF294" s="29"/>
      <c r="APG294" s="29"/>
      <c r="APH294" s="29"/>
      <c r="API294" s="29"/>
      <c r="APJ294" s="29"/>
      <c r="APK294" s="29"/>
      <c r="APL294" s="29"/>
      <c r="APM294" s="29"/>
      <c r="APN294" s="29"/>
      <c r="APO294" s="29"/>
      <c r="APP294" s="29"/>
      <c r="APQ294" s="29"/>
      <c r="APR294" s="29"/>
      <c r="APS294" s="29"/>
      <c r="APT294" s="29"/>
      <c r="APU294" s="29"/>
      <c r="APV294" s="29"/>
      <c r="APW294" s="29"/>
      <c r="APX294" s="29"/>
      <c r="APY294" s="29"/>
      <c r="APZ294" s="29"/>
      <c r="AQA294" s="29"/>
      <c r="AQB294" s="29"/>
      <c r="AQC294" s="29"/>
      <c r="AQD294" s="29"/>
      <c r="AQE294" s="29"/>
      <c r="AQF294" s="29"/>
      <c r="AQG294" s="29"/>
      <c r="AQH294" s="29"/>
      <c r="AQI294" s="29"/>
      <c r="AQJ294" s="29"/>
      <c r="AQK294" s="29"/>
      <c r="AQL294" s="29"/>
      <c r="AQM294" s="29"/>
      <c r="AQN294" s="29"/>
      <c r="AQO294" s="29"/>
      <c r="AQP294" s="29"/>
      <c r="AQQ294" s="29"/>
      <c r="AQR294" s="29"/>
      <c r="AQS294" s="29"/>
      <c r="AQT294" s="29"/>
      <c r="AQU294" s="29"/>
      <c r="AQV294" s="29"/>
      <c r="AQW294" s="29"/>
      <c r="AQX294" s="29"/>
      <c r="AQY294" s="29"/>
      <c r="AQZ294" s="29"/>
      <c r="ARA294" s="29"/>
      <c r="ARB294" s="29"/>
      <c r="ARC294" s="29"/>
      <c r="ARD294" s="29"/>
      <c r="ARE294" s="29"/>
      <c r="ARF294" s="29"/>
      <c r="ARG294" s="29"/>
      <c r="ARH294" s="29"/>
      <c r="ARI294" s="29"/>
      <c r="ARJ294" s="29"/>
      <c r="ARK294" s="29"/>
      <c r="ARL294" s="29"/>
      <c r="ARM294" s="29"/>
      <c r="ARN294" s="29"/>
      <c r="ARO294" s="29"/>
      <c r="ARP294" s="29"/>
      <c r="ARQ294" s="29"/>
      <c r="ARR294" s="29"/>
      <c r="ARS294" s="29"/>
      <c r="ART294" s="29"/>
      <c r="ARU294" s="29"/>
      <c r="ARV294" s="29"/>
      <c r="ARW294" s="29"/>
      <c r="ARX294" s="29"/>
      <c r="ARY294" s="29"/>
      <c r="ARZ294" s="29"/>
      <c r="ASA294" s="29"/>
      <c r="ASB294" s="29"/>
      <c r="ASC294" s="29"/>
      <c r="ASD294" s="29"/>
      <c r="ASE294" s="29"/>
      <c r="ASF294" s="29"/>
      <c r="ASG294" s="29"/>
      <c r="ASH294" s="29"/>
      <c r="ASI294" s="29"/>
      <c r="ASJ294" s="29"/>
      <c r="ASK294" s="29"/>
      <c r="ASL294" s="29"/>
      <c r="ASM294" s="29"/>
      <c r="ASN294" s="29"/>
      <c r="ASO294" s="29"/>
      <c r="ASP294" s="29"/>
      <c r="ASQ294" s="29"/>
      <c r="ASR294" s="29"/>
      <c r="ASS294" s="29"/>
      <c r="AST294" s="29"/>
      <c r="ASU294" s="29"/>
      <c r="ASV294" s="29"/>
      <c r="ASW294" s="29"/>
      <c r="ASX294" s="29"/>
      <c r="ASY294" s="29"/>
      <c r="ASZ294" s="29"/>
      <c r="ATA294" s="29"/>
      <c r="ATB294" s="29"/>
      <c r="ATC294" s="29"/>
      <c r="ATD294" s="29"/>
      <c r="ATE294" s="29"/>
      <c r="ATF294" s="29"/>
      <c r="ATG294" s="29"/>
      <c r="ATH294" s="29"/>
      <c r="ATI294" s="29"/>
      <c r="ATJ294" s="29"/>
      <c r="ATK294" s="29"/>
      <c r="ATL294" s="29"/>
      <c r="ATM294" s="29"/>
      <c r="ATN294" s="29"/>
      <c r="ATO294" s="29"/>
      <c r="ATP294" s="29"/>
      <c r="ATQ294" s="29"/>
      <c r="ATR294" s="29"/>
      <c r="ATS294" s="29"/>
      <c r="ATT294" s="29"/>
      <c r="ATU294" s="29"/>
      <c r="ATV294" s="29"/>
      <c r="ATW294" s="29"/>
      <c r="ATX294" s="29"/>
      <c r="ATY294" s="29"/>
      <c r="ATZ294" s="29"/>
      <c r="AUA294" s="29"/>
      <c r="AUB294" s="29"/>
      <c r="AUC294" s="29"/>
      <c r="AUD294" s="29"/>
      <c r="AUE294" s="29"/>
      <c r="AUF294" s="29"/>
      <c r="AUG294" s="29"/>
      <c r="AUH294" s="29"/>
      <c r="AUI294" s="29"/>
      <c r="AUJ294" s="29"/>
      <c r="AUK294" s="29"/>
      <c r="AUL294" s="29"/>
      <c r="AUM294" s="29"/>
      <c r="AUN294" s="29"/>
      <c r="AUO294" s="29"/>
      <c r="AUP294" s="29"/>
      <c r="AUQ294" s="29"/>
      <c r="AUR294" s="29"/>
      <c r="AUS294" s="29"/>
      <c r="AUT294" s="29"/>
      <c r="AUU294" s="29"/>
      <c r="AUV294" s="29"/>
      <c r="AUW294" s="29"/>
      <c r="AUX294" s="29"/>
      <c r="AUY294" s="29"/>
      <c r="AUZ294" s="29"/>
      <c r="AVA294" s="29"/>
      <c r="AVB294" s="29"/>
      <c r="AVC294" s="29"/>
      <c r="AVD294" s="29"/>
      <c r="AVE294" s="29"/>
      <c r="AVF294" s="29"/>
      <c r="AVG294" s="29"/>
      <c r="AVH294" s="29"/>
      <c r="AVI294" s="29"/>
      <c r="AVJ294" s="29"/>
      <c r="AVK294" s="29"/>
      <c r="AVL294" s="29"/>
      <c r="AVM294" s="29"/>
      <c r="AVN294" s="29"/>
      <c r="AVO294" s="29"/>
      <c r="AVP294" s="29"/>
      <c r="AVQ294" s="29"/>
      <c r="AVR294" s="29"/>
      <c r="AVS294" s="29"/>
      <c r="AVT294" s="29"/>
      <c r="AVU294" s="29"/>
      <c r="AVV294" s="29"/>
      <c r="AVW294" s="29"/>
      <c r="AVX294" s="29"/>
      <c r="AVY294" s="29"/>
      <c r="AVZ294" s="29"/>
      <c r="AWA294" s="29"/>
      <c r="AWB294" s="29"/>
      <c r="AWC294" s="29"/>
      <c r="AWD294" s="29"/>
      <c r="AWE294" s="29"/>
      <c r="AWF294" s="29"/>
      <c r="AWG294" s="29"/>
      <c r="AWH294" s="29"/>
      <c r="AWI294" s="29"/>
      <c r="AWJ294" s="29"/>
      <c r="AWK294" s="29"/>
      <c r="AWL294" s="29"/>
      <c r="AWM294" s="29"/>
      <c r="AWN294" s="29"/>
      <c r="AWO294" s="29"/>
      <c r="AWP294" s="29"/>
      <c r="AWQ294" s="29"/>
      <c r="AWR294" s="29"/>
      <c r="AWS294" s="29"/>
      <c r="AWT294" s="29"/>
      <c r="AWU294" s="29"/>
      <c r="AWV294" s="29"/>
      <c r="AWW294" s="29"/>
      <c r="AWX294" s="29"/>
      <c r="AWY294" s="29"/>
      <c r="AWZ294" s="29"/>
      <c r="AXA294" s="29"/>
      <c r="AXB294" s="29"/>
      <c r="AXC294" s="29"/>
      <c r="AXD294" s="29"/>
      <c r="AXE294" s="29"/>
      <c r="AXF294" s="29"/>
      <c r="AXG294" s="29"/>
      <c r="AXH294" s="29"/>
      <c r="AXI294" s="29"/>
      <c r="AXJ294" s="29"/>
      <c r="AXK294" s="29"/>
      <c r="AXL294" s="29"/>
      <c r="AXM294" s="29"/>
      <c r="AXN294" s="29"/>
      <c r="AXO294" s="29"/>
      <c r="AXP294" s="29"/>
      <c r="AXQ294" s="29"/>
      <c r="AXR294" s="29"/>
      <c r="AXS294" s="29"/>
      <c r="AXT294" s="29"/>
      <c r="AXU294" s="29"/>
      <c r="AXV294" s="29"/>
      <c r="AXW294" s="29"/>
      <c r="AXX294" s="29"/>
      <c r="AXY294" s="29"/>
      <c r="AXZ294" s="29"/>
      <c r="AYA294" s="29"/>
      <c r="AYB294" s="29"/>
      <c r="AYC294" s="29"/>
      <c r="AYD294" s="29"/>
      <c r="AYE294" s="29"/>
      <c r="AYF294" s="29"/>
      <c r="AYG294" s="29"/>
      <c r="AYH294" s="29"/>
      <c r="AYI294" s="29"/>
      <c r="AYJ294" s="29"/>
      <c r="AYK294" s="29"/>
      <c r="AYL294" s="29"/>
      <c r="AYM294" s="29"/>
      <c r="AYN294" s="29"/>
      <c r="AYO294" s="29"/>
      <c r="AYP294" s="29"/>
      <c r="AYQ294" s="29"/>
      <c r="AYR294" s="29"/>
      <c r="AYS294" s="29"/>
      <c r="AYT294" s="29"/>
      <c r="AYU294" s="29"/>
      <c r="AYV294" s="29"/>
      <c r="AYW294" s="29"/>
      <c r="AYX294" s="29"/>
      <c r="AYY294" s="29"/>
      <c r="AYZ294" s="29"/>
      <c r="AZA294" s="29"/>
      <c r="AZB294" s="29"/>
      <c r="AZC294" s="29"/>
      <c r="AZD294" s="29"/>
      <c r="AZE294" s="29"/>
      <c r="AZF294" s="29"/>
      <c r="AZG294" s="29"/>
      <c r="AZH294" s="29"/>
      <c r="AZI294" s="29"/>
      <c r="AZJ294" s="29"/>
      <c r="AZK294" s="29"/>
      <c r="AZL294" s="29"/>
      <c r="AZM294" s="29"/>
      <c r="AZN294" s="29"/>
      <c r="AZO294" s="29"/>
      <c r="AZP294" s="29"/>
      <c r="AZQ294" s="29"/>
      <c r="AZR294" s="29"/>
      <c r="AZS294" s="29"/>
      <c r="AZT294" s="29"/>
      <c r="AZU294" s="29"/>
      <c r="AZV294" s="29"/>
      <c r="AZW294" s="29"/>
      <c r="AZX294" s="29"/>
      <c r="AZY294" s="29"/>
      <c r="AZZ294" s="29"/>
      <c r="BAA294" s="29"/>
      <c r="BAB294" s="29"/>
      <c r="BAC294" s="29"/>
      <c r="BAD294" s="29"/>
      <c r="BAE294" s="29"/>
      <c r="BAF294" s="29"/>
      <c r="BAG294" s="29"/>
      <c r="BAH294" s="29"/>
      <c r="BAI294" s="29"/>
      <c r="BAJ294" s="29"/>
      <c r="BAK294" s="29"/>
      <c r="BAL294" s="29"/>
      <c r="BAM294" s="29"/>
      <c r="BAN294" s="29"/>
      <c r="BAO294" s="29"/>
      <c r="BAP294" s="29"/>
      <c r="BAQ294" s="29"/>
      <c r="BAR294" s="29"/>
      <c r="BAS294" s="29"/>
      <c r="BAT294" s="29"/>
      <c r="BAU294" s="29"/>
      <c r="BAV294" s="29"/>
      <c r="BAW294" s="29"/>
      <c r="BAX294" s="29"/>
      <c r="BAY294" s="29"/>
      <c r="BAZ294" s="29"/>
      <c r="BBA294" s="29"/>
      <c r="BBB294" s="29"/>
      <c r="BBC294" s="29"/>
      <c r="BBD294" s="29"/>
      <c r="BBE294" s="29"/>
      <c r="BBF294" s="29"/>
      <c r="BBG294" s="29"/>
      <c r="BBH294" s="29"/>
      <c r="BBI294" s="29"/>
      <c r="BBJ294" s="29"/>
      <c r="BBK294" s="29"/>
      <c r="BBL294" s="29"/>
      <c r="BBM294" s="29"/>
      <c r="BBN294" s="29"/>
      <c r="BBO294" s="29"/>
      <c r="BBP294" s="29"/>
      <c r="BBQ294" s="29"/>
      <c r="BBR294" s="29"/>
      <c r="BBS294" s="29"/>
      <c r="BBT294" s="29"/>
      <c r="BBU294" s="29"/>
      <c r="BBV294" s="29"/>
      <c r="BBW294" s="29"/>
      <c r="BBX294" s="29"/>
      <c r="BBY294" s="29"/>
      <c r="BBZ294" s="29"/>
      <c r="BCA294" s="29"/>
      <c r="BCB294" s="29"/>
      <c r="BCC294" s="29"/>
      <c r="BCD294" s="29"/>
      <c r="BCE294" s="29"/>
      <c r="BCF294" s="29"/>
      <c r="BCG294" s="29"/>
      <c r="BCH294" s="29"/>
      <c r="BCI294" s="29"/>
      <c r="BCJ294" s="29"/>
      <c r="BCK294" s="29"/>
      <c r="BCL294" s="29"/>
      <c r="BCM294" s="29"/>
      <c r="BCN294" s="29"/>
      <c r="BCO294" s="29"/>
      <c r="BCP294" s="29"/>
      <c r="BCQ294" s="29"/>
      <c r="BCR294" s="29"/>
      <c r="BCS294" s="29"/>
      <c r="BCT294" s="29"/>
      <c r="BCU294" s="29"/>
      <c r="BCV294" s="29"/>
      <c r="BCW294" s="29"/>
      <c r="BCX294" s="29"/>
      <c r="BCY294" s="29"/>
      <c r="BCZ294" s="29"/>
      <c r="BDA294" s="29"/>
      <c r="BDB294" s="29"/>
      <c r="BDC294" s="29"/>
      <c r="BDD294" s="29"/>
      <c r="BDE294" s="29"/>
      <c r="BDF294" s="29"/>
      <c r="BDG294" s="29"/>
      <c r="BDH294" s="29"/>
      <c r="BDI294" s="29"/>
      <c r="BDJ294" s="29"/>
      <c r="BDK294" s="29"/>
      <c r="BDL294" s="29"/>
      <c r="BDM294" s="29"/>
      <c r="BDN294" s="29"/>
      <c r="BDO294" s="29"/>
      <c r="BDP294" s="29"/>
      <c r="BDQ294" s="29"/>
      <c r="BDR294" s="29"/>
      <c r="BDS294" s="29"/>
      <c r="BDT294" s="29"/>
      <c r="BDU294" s="29"/>
      <c r="BDV294" s="29"/>
      <c r="BDW294" s="29"/>
      <c r="BDX294" s="29"/>
      <c r="BDY294" s="29"/>
      <c r="BDZ294" s="29"/>
      <c r="BEA294" s="29"/>
      <c r="BEB294" s="29"/>
      <c r="BEC294" s="29"/>
      <c r="BED294" s="29"/>
      <c r="BEE294" s="29"/>
      <c r="BEF294" s="29"/>
      <c r="BEG294" s="29"/>
      <c r="BEH294" s="29"/>
      <c r="BEI294" s="29"/>
      <c r="BEJ294" s="29"/>
      <c r="BEK294" s="29"/>
      <c r="BEL294" s="29"/>
      <c r="BEM294" s="29"/>
      <c r="BEN294" s="29"/>
      <c r="BEO294" s="29"/>
      <c r="BEP294" s="29"/>
      <c r="BEQ294" s="29"/>
      <c r="BER294" s="29"/>
      <c r="BES294" s="29"/>
      <c r="BET294" s="29"/>
      <c r="BEU294" s="29"/>
      <c r="BEV294" s="29"/>
      <c r="BEW294" s="29"/>
      <c r="BEX294" s="29"/>
      <c r="BEY294" s="29"/>
      <c r="BEZ294" s="29"/>
      <c r="BFA294" s="29"/>
      <c r="BFB294" s="29"/>
      <c r="BFC294" s="29"/>
      <c r="BFD294" s="29"/>
      <c r="BFE294" s="29"/>
      <c r="BFF294" s="29"/>
      <c r="BFG294" s="29"/>
      <c r="BFH294" s="29"/>
      <c r="BFI294" s="29"/>
      <c r="BFJ294" s="29"/>
      <c r="BFK294" s="29"/>
      <c r="BFL294" s="29"/>
      <c r="BFM294" s="29"/>
      <c r="BFN294" s="29"/>
      <c r="BFO294" s="29"/>
      <c r="BFP294" s="29"/>
      <c r="BFQ294" s="29"/>
      <c r="BFR294" s="29"/>
      <c r="BFS294" s="29"/>
      <c r="BFT294" s="29"/>
      <c r="BFU294" s="29"/>
      <c r="BFV294" s="29"/>
      <c r="BFW294" s="29"/>
      <c r="BFX294" s="29"/>
      <c r="BFY294" s="29"/>
      <c r="BFZ294" s="29"/>
      <c r="BGA294" s="29"/>
      <c r="BGB294" s="29"/>
      <c r="BGC294" s="29"/>
      <c r="BGD294" s="29"/>
      <c r="BGE294" s="29"/>
      <c r="BGF294" s="29"/>
      <c r="BGG294" s="29"/>
      <c r="BGH294" s="29"/>
      <c r="BGI294" s="29"/>
      <c r="BGJ294" s="29"/>
      <c r="BGK294" s="29"/>
      <c r="BGL294" s="29"/>
      <c r="BGM294" s="29"/>
      <c r="BGN294" s="29"/>
      <c r="BGO294" s="29"/>
      <c r="BGP294" s="29"/>
      <c r="BGQ294" s="29"/>
      <c r="BGR294" s="29"/>
      <c r="BGS294" s="29"/>
      <c r="BGT294" s="29"/>
      <c r="BGU294" s="29"/>
      <c r="BGV294" s="29"/>
      <c r="BGW294" s="29"/>
      <c r="BGX294" s="29"/>
      <c r="BGY294" s="29"/>
      <c r="BGZ294" s="29"/>
      <c r="BHA294" s="29"/>
      <c r="BHB294" s="29"/>
      <c r="BHC294" s="29"/>
      <c r="BHD294" s="29"/>
      <c r="BHE294" s="29"/>
      <c r="BHF294" s="29"/>
      <c r="BHG294" s="29"/>
      <c r="BHH294" s="29"/>
      <c r="BHI294" s="29"/>
      <c r="BHJ294" s="29"/>
      <c r="BHK294" s="29"/>
      <c r="BHL294" s="29"/>
      <c r="BHM294" s="29"/>
      <c r="BHN294" s="29"/>
      <c r="BHO294" s="29"/>
      <c r="BHP294" s="29"/>
      <c r="BHQ294" s="29"/>
      <c r="BHR294" s="29"/>
      <c r="BHS294" s="29"/>
      <c r="BHT294" s="29"/>
      <c r="BHU294" s="29"/>
      <c r="BHV294" s="29"/>
      <c r="BHW294" s="29"/>
      <c r="BHX294" s="29"/>
      <c r="BHY294" s="29"/>
      <c r="BHZ294" s="29"/>
      <c r="BIA294" s="29"/>
      <c r="BIB294" s="29"/>
      <c r="BIC294" s="29"/>
      <c r="BID294" s="29"/>
      <c r="BIE294" s="29"/>
      <c r="BIF294" s="29"/>
      <c r="BIG294" s="29"/>
      <c r="BIH294" s="29"/>
      <c r="BII294" s="29"/>
      <c r="BIJ294" s="29"/>
      <c r="BIK294" s="29"/>
      <c r="BIL294" s="29"/>
      <c r="BIM294" s="29"/>
      <c r="BIN294" s="29"/>
      <c r="BIO294" s="29"/>
      <c r="BIP294" s="29"/>
      <c r="BIQ294" s="29"/>
      <c r="BIR294" s="29"/>
      <c r="BIS294" s="29"/>
      <c r="BIT294" s="29"/>
      <c r="BIU294" s="29"/>
      <c r="BIV294" s="29"/>
      <c r="BIW294" s="29"/>
      <c r="BIX294" s="29"/>
      <c r="BIY294" s="29"/>
      <c r="BIZ294" s="29"/>
      <c r="BJA294" s="29"/>
      <c r="BJB294" s="29"/>
      <c r="BJC294" s="29"/>
      <c r="BJD294" s="29"/>
      <c r="BJE294" s="29"/>
      <c r="BJF294" s="29"/>
      <c r="BJG294" s="29"/>
      <c r="BJH294" s="29"/>
      <c r="BJI294" s="29"/>
      <c r="BJJ294" s="29"/>
      <c r="BJK294" s="29"/>
      <c r="BJL294" s="29"/>
      <c r="BJM294" s="29"/>
      <c r="BJN294" s="29"/>
      <c r="BJO294" s="29"/>
      <c r="BJP294" s="29"/>
      <c r="BJQ294" s="29"/>
      <c r="BJR294" s="29"/>
      <c r="BJS294" s="29"/>
      <c r="BJT294" s="29"/>
      <c r="BJU294" s="29"/>
      <c r="BJV294" s="29"/>
      <c r="BJW294" s="29"/>
      <c r="BJX294" s="29"/>
      <c r="BJY294" s="29"/>
      <c r="BJZ294" s="29"/>
      <c r="BKA294" s="29"/>
      <c r="BKB294" s="29"/>
      <c r="BKC294" s="29"/>
      <c r="BKD294" s="29"/>
      <c r="BKE294" s="29"/>
      <c r="BKF294" s="29"/>
      <c r="BKG294" s="29"/>
      <c r="BKH294" s="29"/>
      <c r="BKI294" s="29"/>
      <c r="BKJ294" s="29"/>
      <c r="BKK294" s="29"/>
      <c r="BKL294" s="29"/>
      <c r="BKM294" s="29"/>
      <c r="BKN294" s="29"/>
      <c r="BKO294" s="29"/>
      <c r="BKP294" s="29"/>
      <c r="BKQ294" s="29"/>
      <c r="BKR294" s="29"/>
      <c r="BKS294" s="29"/>
      <c r="BKT294" s="29"/>
      <c r="BKU294" s="29"/>
      <c r="BKV294" s="29"/>
      <c r="BKW294" s="29"/>
      <c r="BKX294" s="29"/>
      <c r="BKY294" s="29"/>
      <c r="BKZ294" s="29"/>
      <c r="BLA294" s="29"/>
      <c r="BLB294" s="29"/>
      <c r="BLC294" s="29"/>
      <c r="BLD294" s="29"/>
      <c r="BLE294" s="29"/>
      <c r="BLF294" s="29"/>
      <c r="BLG294" s="29"/>
      <c r="BLH294" s="29"/>
      <c r="BLI294" s="29"/>
      <c r="BLJ294" s="29"/>
      <c r="BLK294" s="29"/>
      <c r="BLL294" s="29"/>
      <c r="BLM294" s="29"/>
      <c r="BLN294" s="29"/>
      <c r="BLO294" s="29"/>
      <c r="BLP294" s="29"/>
      <c r="BLQ294" s="29"/>
      <c r="BLR294" s="29"/>
      <c r="BLS294" s="29"/>
      <c r="BLT294" s="29"/>
      <c r="BLU294" s="29"/>
      <c r="BLV294" s="29"/>
      <c r="BLW294" s="29"/>
      <c r="BLX294" s="29"/>
      <c r="BLY294" s="29"/>
      <c r="BLZ294" s="29"/>
      <c r="BMA294" s="29"/>
      <c r="BMB294" s="29"/>
      <c r="BMC294" s="29"/>
      <c r="BMD294" s="29"/>
      <c r="BME294" s="29"/>
      <c r="BMF294" s="29"/>
      <c r="BMG294" s="29"/>
      <c r="BMH294" s="29"/>
      <c r="BMI294" s="29"/>
      <c r="BMJ294" s="29"/>
      <c r="BMK294" s="29"/>
      <c r="BML294" s="29"/>
      <c r="BMM294" s="29"/>
      <c r="BMN294" s="29"/>
      <c r="BMO294" s="29"/>
      <c r="BMP294" s="29"/>
      <c r="BMQ294" s="29"/>
      <c r="BMR294" s="29"/>
      <c r="BMS294" s="29"/>
      <c r="BMT294" s="29"/>
      <c r="BMU294" s="29"/>
      <c r="BMV294" s="29"/>
      <c r="BMW294" s="29"/>
      <c r="BMX294" s="29"/>
      <c r="BMY294" s="29"/>
      <c r="BMZ294" s="29"/>
      <c r="BNA294" s="29"/>
      <c r="BNB294" s="29"/>
      <c r="BNC294" s="29"/>
      <c r="BND294" s="29"/>
      <c r="BNE294" s="29"/>
      <c r="BNF294" s="29"/>
      <c r="BNG294" s="29"/>
      <c r="BNH294" s="29"/>
      <c r="BNI294" s="29"/>
      <c r="BNJ294" s="29"/>
      <c r="BNK294" s="29"/>
      <c r="BNL294" s="29"/>
      <c r="BNM294" s="29"/>
      <c r="BNN294" s="29"/>
      <c r="BNO294" s="29"/>
      <c r="BNP294" s="29"/>
      <c r="BNQ294" s="29"/>
      <c r="BNR294" s="29"/>
      <c r="BNS294" s="29"/>
      <c r="BNT294" s="29"/>
      <c r="BNU294" s="29"/>
      <c r="BNV294" s="29"/>
      <c r="BNW294" s="29"/>
      <c r="BNX294" s="29"/>
      <c r="BNY294" s="29"/>
      <c r="BNZ294" s="29"/>
      <c r="BOA294" s="29"/>
      <c r="BOB294" s="29"/>
      <c r="BOC294" s="29"/>
      <c r="BOD294" s="29"/>
      <c r="BOE294" s="29"/>
      <c r="BOF294" s="29"/>
      <c r="BOG294" s="29"/>
      <c r="BOH294" s="29"/>
      <c r="BOI294" s="29"/>
      <c r="BOJ294" s="29"/>
      <c r="BOK294" s="29"/>
      <c r="BOL294" s="29"/>
      <c r="BOM294" s="29"/>
      <c r="BON294" s="29"/>
      <c r="BOO294" s="29"/>
      <c r="BOP294" s="29"/>
      <c r="BOQ294" s="29"/>
      <c r="BOR294" s="29"/>
      <c r="BOS294" s="29"/>
      <c r="BOT294" s="29"/>
      <c r="BOU294" s="29"/>
      <c r="BOV294" s="29"/>
      <c r="BOW294" s="29"/>
      <c r="BOX294" s="29"/>
      <c r="BOY294" s="29"/>
      <c r="BOZ294" s="29"/>
      <c r="BPA294" s="29"/>
      <c r="BPB294" s="29"/>
      <c r="BPC294" s="29"/>
      <c r="BPD294" s="29"/>
      <c r="BPE294" s="29"/>
      <c r="BPF294" s="29"/>
      <c r="BPG294" s="29"/>
      <c r="BPH294" s="29"/>
      <c r="BPI294" s="29"/>
      <c r="BPJ294" s="29"/>
      <c r="BPK294" s="29"/>
      <c r="BPL294" s="29"/>
      <c r="BPM294" s="29"/>
      <c r="BPN294" s="29"/>
      <c r="BPO294" s="29"/>
      <c r="BPP294" s="29"/>
      <c r="BPQ294" s="29"/>
      <c r="BPR294" s="29"/>
      <c r="BPS294" s="29"/>
      <c r="BPT294" s="29"/>
      <c r="BPU294" s="29"/>
      <c r="BPV294" s="29"/>
      <c r="BPW294" s="29"/>
      <c r="BPX294" s="29"/>
      <c r="BPY294" s="29"/>
      <c r="BPZ294" s="29"/>
      <c r="BQA294" s="29"/>
      <c r="BQB294" s="29"/>
      <c r="BQC294" s="29"/>
      <c r="BQD294" s="29"/>
      <c r="BQE294" s="29"/>
      <c r="BQF294" s="29"/>
      <c r="BQG294" s="29"/>
      <c r="BQH294" s="29"/>
      <c r="BQI294" s="29"/>
      <c r="BQJ294" s="29"/>
      <c r="BQK294" s="29"/>
      <c r="BQL294" s="29"/>
      <c r="BQM294" s="29"/>
      <c r="BQN294" s="29"/>
      <c r="BQO294" s="29"/>
      <c r="BQP294" s="29"/>
      <c r="BQQ294" s="29"/>
      <c r="BQR294" s="29"/>
      <c r="BQS294" s="29"/>
      <c r="BQT294" s="29"/>
      <c r="BQU294" s="29"/>
      <c r="BQV294" s="29"/>
      <c r="BQW294" s="29"/>
      <c r="BQX294" s="29"/>
      <c r="BQY294" s="29"/>
      <c r="BQZ294" s="29"/>
      <c r="BRA294" s="29"/>
      <c r="BRB294" s="29"/>
      <c r="BRC294" s="29"/>
      <c r="BRD294" s="29"/>
      <c r="BRE294" s="29"/>
      <c r="BRF294" s="29"/>
      <c r="BRG294" s="29"/>
      <c r="BRH294" s="29"/>
      <c r="BRI294" s="29"/>
      <c r="BRJ294" s="29"/>
      <c r="BRK294" s="29"/>
      <c r="BRL294" s="29"/>
      <c r="BRM294" s="29"/>
      <c r="BRN294" s="29"/>
      <c r="BRO294" s="29"/>
      <c r="BRP294" s="29"/>
      <c r="BRQ294" s="29"/>
      <c r="BRR294" s="29"/>
      <c r="BRS294" s="29"/>
      <c r="BRT294" s="29"/>
      <c r="BRU294" s="29"/>
      <c r="BRV294" s="29"/>
      <c r="BRW294" s="29"/>
      <c r="BRX294" s="29"/>
      <c r="BRY294" s="29"/>
      <c r="BRZ294" s="29"/>
      <c r="BSA294" s="29"/>
      <c r="BSB294" s="29"/>
      <c r="BSC294" s="29"/>
      <c r="BSD294" s="29"/>
      <c r="BSE294" s="29"/>
      <c r="BSF294" s="29"/>
      <c r="BSG294" s="29"/>
      <c r="BSH294" s="29"/>
      <c r="BSI294" s="29"/>
      <c r="BSJ294" s="29"/>
      <c r="BSK294" s="29"/>
      <c r="BSL294" s="29"/>
      <c r="BSM294" s="29"/>
      <c r="BSN294" s="29"/>
      <c r="BSO294" s="29"/>
      <c r="BSP294" s="29"/>
      <c r="BSQ294" s="29"/>
      <c r="BSR294" s="29"/>
      <c r="BSS294" s="29"/>
      <c r="BST294" s="29"/>
      <c r="BSU294" s="29"/>
      <c r="BSV294" s="29"/>
      <c r="BSW294" s="29"/>
      <c r="BSX294" s="29"/>
      <c r="BSY294" s="29"/>
      <c r="BSZ294" s="29"/>
      <c r="BTA294" s="29"/>
      <c r="BTB294" s="29"/>
      <c r="BTC294" s="29"/>
      <c r="BTD294" s="29"/>
      <c r="BTE294" s="29"/>
      <c r="BTF294" s="29"/>
      <c r="BTG294" s="29"/>
      <c r="BTH294" s="29"/>
      <c r="BTI294" s="29"/>
      <c r="BTJ294" s="29"/>
      <c r="BTK294" s="29"/>
      <c r="BTL294" s="29"/>
      <c r="BTM294" s="29"/>
      <c r="BTN294" s="29"/>
      <c r="BTO294" s="29"/>
      <c r="BTP294" s="29"/>
      <c r="BTQ294" s="29"/>
      <c r="BTR294" s="29"/>
      <c r="BTS294" s="29"/>
      <c r="BTT294" s="29"/>
      <c r="BTU294" s="29"/>
      <c r="BTV294" s="29"/>
      <c r="BTW294" s="29"/>
      <c r="BTX294" s="29"/>
      <c r="BTY294" s="29"/>
      <c r="BTZ294" s="29"/>
      <c r="BUA294" s="29"/>
      <c r="BUB294" s="29"/>
      <c r="BUC294" s="29"/>
      <c r="BUD294" s="29"/>
      <c r="BUE294" s="29"/>
      <c r="BUF294" s="29"/>
      <c r="BUG294" s="29"/>
      <c r="BUH294" s="29"/>
      <c r="BUI294" s="29"/>
      <c r="BUJ294" s="29"/>
      <c r="BUK294" s="29"/>
      <c r="BUL294" s="29"/>
      <c r="BUM294" s="29"/>
      <c r="BUN294" s="29"/>
      <c r="BUO294" s="29"/>
      <c r="BUP294" s="29"/>
      <c r="BUQ294" s="29"/>
      <c r="BUR294" s="29"/>
      <c r="BUS294" s="29"/>
      <c r="BUT294" s="29"/>
      <c r="BUU294" s="29"/>
      <c r="BUV294" s="29"/>
      <c r="BUW294" s="29"/>
      <c r="BUX294" s="29"/>
      <c r="BUY294" s="29"/>
      <c r="BUZ294" s="29"/>
      <c r="BVA294" s="29"/>
      <c r="BVB294" s="29"/>
      <c r="BVC294" s="29"/>
      <c r="BVD294" s="29"/>
      <c r="BVE294" s="29"/>
      <c r="BVF294" s="29"/>
      <c r="BVG294" s="29"/>
      <c r="BVH294" s="29"/>
      <c r="BVI294" s="29"/>
      <c r="BVJ294" s="29"/>
      <c r="BVK294" s="29"/>
      <c r="BVL294" s="29"/>
      <c r="BVM294" s="29"/>
      <c r="BVN294" s="29"/>
      <c r="BVO294" s="29"/>
      <c r="BVP294" s="29"/>
      <c r="BVQ294" s="29"/>
      <c r="BVR294" s="29"/>
      <c r="BVS294" s="29"/>
      <c r="BVT294" s="29"/>
      <c r="BVU294" s="29"/>
      <c r="BVV294" s="29"/>
      <c r="BVW294" s="29"/>
      <c r="BVX294" s="29"/>
      <c r="BVY294" s="29"/>
      <c r="BVZ294" s="29"/>
      <c r="BWA294" s="29"/>
      <c r="BWB294" s="29"/>
      <c r="BWC294" s="29"/>
      <c r="BWD294" s="29"/>
      <c r="BWE294" s="29"/>
      <c r="BWF294" s="29"/>
      <c r="BWG294" s="29"/>
      <c r="BWH294" s="29"/>
      <c r="BWI294" s="29"/>
      <c r="BWJ294" s="29"/>
      <c r="BWK294" s="29"/>
      <c r="BWL294" s="29"/>
      <c r="BWM294" s="29"/>
      <c r="BWN294" s="29"/>
      <c r="BWO294" s="29"/>
      <c r="BWP294" s="29"/>
      <c r="BWQ294" s="29"/>
      <c r="BWR294" s="29"/>
      <c r="BWS294" s="29"/>
      <c r="BWT294" s="29"/>
      <c r="BWU294" s="29"/>
      <c r="BWV294" s="29"/>
      <c r="BWW294" s="29"/>
      <c r="BWX294" s="29"/>
      <c r="BWY294" s="29"/>
      <c r="BWZ294" s="29"/>
      <c r="BXA294" s="29"/>
      <c r="BXB294" s="29"/>
      <c r="BXC294" s="29"/>
      <c r="BXD294" s="29"/>
      <c r="BXE294" s="29"/>
      <c r="BXF294" s="29"/>
      <c r="BXG294" s="29"/>
      <c r="BXH294" s="29"/>
      <c r="BXI294" s="29"/>
      <c r="BXJ294" s="29"/>
      <c r="BXK294" s="29"/>
      <c r="BXL294" s="29"/>
      <c r="BXM294" s="29"/>
      <c r="BXN294" s="29"/>
      <c r="BXO294" s="29"/>
      <c r="BXP294" s="29"/>
      <c r="BXQ294" s="29"/>
      <c r="BXR294" s="29"/>
      <c r="BXS294" s="29"/>
      <c r="BXT294" s="29"/>
      <c r="BXU294" s="29"/>
      <c r="BXV294" s="29"/>
      <c r="BXW294" s="29"/>
      <c r="BXX294" s="29"/>
      <c r="BXY294" s="29"/>
      <c r="BXZ294" s="29"/>
      <c r="BYA294" s="29"/>
      <c r="BYB294" s="29"/>
      <c r="BYC294" s="29"/>
      <c r="BYD294" s="29"/>
      <c r="BYE294" s="29"/>
      <c r="BYF294" s="29"/>
      <c r="BYG294" s="29"/>
      <c r="BYH294" s="29"/>
      <c r="BYI294" s="29"/>
      <c r="BYJ294" s="29"/>
      <c r="BYK294" s="29"/>
      <c r="BYL294" s="29"/>
      <c r="BYM294" s="29"/>
      <c r="BYN294" s="29"/>
      <c r="BYO294" s="29"/>
      <c r="BYP294" s="29"/>
      <c r="BYQ294" s="29"/>
      <c r="BYR294" s="29"/>
      <c r="BYS294" s="29"/>
      <c r="BYT294" s="29"/>
      <c r="BYU294" s="29"/>
      <c r="BYV294" s="29"/>
      <c r="BYW294" s="29"/>
      <c r="BYX294" s="29"/>
      <c r="BYY294" s="29"/>
      <c r="BYZ294" s="29"/>
      <c r="BZA294" s="29"/>
      <c r="BZB294" s="29"/>
      <c r="BZC294" s="29"/>
      <c r="BZD294" s="29"/>
      <c r="BZE294" s="29"/>
      <c r="BZF294" s="29"/>
      <c r="BZG294" s="29"/>
      <c r="BZH294" s="29"/>
      <c r="BZI294" s="29"/>
      <c r="BZJ294" s="29"/>
      <c r="BZK294" s="29"/>
      <c r="BZL294" s="29"/>
      <c r="BZM294" s="29"/>
      <c r="BZN294" s="29"/>
      <c r="BZO294" s="29"/>
      <c r="BZP294" s="29"/>
      <c r="BZQ294" s="29"/>
      <c r="BZR294" s="29"/>
      <c r="BZS294" s="29"/>
      <c r="BZT294" s="29"/>
      <c r="BZU294" s="29"/>
      <c r="BZV294" s="29"/>
      <c r="BZW294" s="29"/>
      <c r="BZX294" s="29"/>
      <c r="BZY294" s="29"/>
      <c r="BZZ294" s="29"/>
      <c r="CAA294" s="29"/>
      <c r="CAB294" s="29"/>
      <c r="CAC294" s="29"/>
      <c r="CAD294" s="29"/>
      <c r="CAE294" s="29"/>
      <c r="CAF294" s="29"/>
      <c r="CAG294" s="29"/>
      <c r="CAH294" s="29"/>
      <c r="CAI294" s="29"/>
      <c r="CAJ294" s="29"/>
      <c r="CAK294" s="29"/>
      <c r="CAL294" s="29"/>
      <c r="CAM294" s="29"/>
      <c r="CAN294" s="29"/>
      <c r="CAO294" s="29"/>
      <c r="CAP294" s="29"/>
      <c r="CAQ294" s="29"/>
      <c r="CAR294" s="29"/>
      <c r="CAS294" s="29"/>
      <c r="CAT294" s="29"/>
      <c r="CAU294" s="29"/>
      <c r="CAV294" s="29"/>
      <c r="CAW294" s="29"/>
      <c r="CAX294" s="29"/>
      <c r="CAY294" s="29"/>
      <c r="CAZ294" s="29"/>
      <c r="CBA294" s="29"/>
      <c r="CBB294" s="29"/>
      <c r="CBC294" s="29"/>
      <c r="CBD294" s="29"/>
      <c r="CBE294" s="29"/>
      <c r="CBF294" s="29"/>
      <c r="CBG294" s="29"/>
      <c r="CBH294" s="29"/>
      <c r="CBI294" s="29"/>
      <c r="CBJ294" s="29"/>
      <c r="CBK294" s="29"/>
      <c r="CBL294" s="29"/>
      <c r="CBM294" s="29"/>
      <c r="CBN294" s="29"/>
      <c r="CBO294" s="29"/>
      <c r="CBP294" s="29"/>
      <c r="CBQ294" s="29"/>
      <c r="CBR294" s="29"/>
      <c r="CBS294" s="29"/>
      <c r="CBT294" s="29"/>
      <c r="CBU294" s="29"/>
      <c r="CBV294" s="29"/>
      <c r="CBW294" s="29"/>
      <c r="CBX294" s="29"/>
      <c r="CBY294" s="29"/>
      <c r="CBZ294" s="29"/>
      <c r="CCA294" s="29"/>
      <c r="CCB294" s="29"/>
      <c r="CCC294" s="29"/>
      <c r="CCD294" s="29"/>
      <c r="CCE294" s="29"/>
      <c r="CCF294" s="29"/>
      <c r="CCG294" s="29"/>
      <c r="CCH294" s="29"/>
      <c r="CCI294" s="29"/>
      <c r="CCJ294" s="29"/>
      <c r="CCK294" s="29"/>
      <c r="CCL294" s="29"/>
      <c r="CCM294" s="29"/>
      <c r="CCN294" s="29"/>
      <c r="CCO294" s="29"/>
      <c r="CCP294" s="29"/>
      <c r="CCQ294" s="29"/>
      <c r="CCR294" s="29"/>
      <c r="CCS294" s="29"/>
      <c r="CCT294" s="29"/>
      <c r="CCU294" s="29"/>
      <c r="CCV294" s="29"/>
      <c r="CCW294" s="29"/>
      <c r="CCX294" s="29"/>
      <c r="CCY294" s="29"/>
      <c r="CCZ294" s="29"/>
      <c r="CDA294" s="29"/>
      <c r="CDB294" s="29"/>
      <c r="CDC294" s="29"/>
      <c r="CDD294" s="29"/>
      <c r="CDE294" s="29"/>
      <c r="CDF294" s="29"/>
      <c r="CDG294" s="29"/>
      <c r="CDH294" s="29"/>
      <c r="CDI294" s="29"/>
      <c r="CDJ294" s="29"/>
      <c r="CDK294" s="29"/>
      <c r="CDL294" s="29"/>
      <c r="CDM294" s="29"/>
      <c r="CDN294" s="29"/>
      <c r="CDO294" s="29"/>
      <c r="CDP294" s="29"/>
      <c r="CDQ294" s="29"/>
      <c r="CDR294" s="29"/>
      <c r="CDS294" s="29"/>
      <c r="CDT294" s="29"/>
      <c r="CDU294" s="29"/>
      <c r="CDV294" s="29"/>
      <c r="CDW294" s="29"/>
      <c r="CDX294" s="29"/>
      <c r="CDY294" s="29"/>
      <c r="CDZ294" s="29"/>
      <c r="CEA294" s="29"/>
      <c r="CEB294" s="29"/>
      <c r="CEC294" s="29"/>
      <c r="CED294" s="29"/>
      <c r="CEE294" s="29"/>
      <c r="CEF294" s="29"/>
      <c r="CEG294" s="29"/>
      <c r="CEH294" s="29"/>
      <c r="CEI294" s="29"/>
      <c r="CEJ294" s="29"/>
      <c r="CEK294" s="29"/>
      <c r="CEL294" s="29"/>
      <c r="CEM294" s="29"/>
      <c r="CEN294" s="29"/>
      <c r="CEO294" s="29"/>
      <c r="CEP294" s="29"/>
      <c r="CEQ294" s="29"/>
      <c r="CER294" s="29"/>
      <c r="CES294" s="29"/>
      <c r="CET294" s="29"/>
      <c r="CEU294" s="29"/>
      <c r="CEV294" s="29"/>
      <c r="CEW294" s="29"/>
      <c r="CEX294" s="29"/>
      <c r="CEY294" s="29"/>
      <c r="CEZ294" s="29"/>
      <c r="CFA294" s="29"/>
      <c r="CFB294" s="29"/>
      <c r="CFC294" s="29"/>
      <c r="CFD294" s="29"/>
      <c r="CFE294" s="29"/>
      <c r="CFF294" s="29"/>
      <c r="CFG294" s="29"/>
      <c r="CFH294" s="29"/>
      <c r="CFI294" s="29"/>
      <c r="CFJ294" s="29"/>
      <c r="CFK294" s="29"/>
      <c r="CFL294" s="29"/>
      <c r="CFM294" s="29"/>
      <c r="CFN294" s="29"/>
      <c r="CFO294" s="29"/>
      <c r="CFP294" s="29"/>
      <c r="CFQ294" s="29"/>
      <c r="CFR294" s="29"/>
      <c r="CFS294" s="29"/>
      <c r="CFT294" s="29"/>
      <c r="CFU294" s="29"/>
      <c r="CFV294" s="29"/>
      <c r="CFW294" s="29"/>
      <c r="CFX294" s="29"/>
      <c r="CFY294" s="29"/>
      <c r="CFZ294" s="29"/>
      <c r="CGA294" s="29"/>
      <c r="CGB294" s="29"/>
      <c r="CGC294" s="29"/>
      <c r="CGD294" s="29"/>
      <c r="CGE294" s="29"/>
      <c r="CGF294" s="29"/>
      <c r="CGG294" s="29"/>
      <c r="CGH294" s="29"/>
      <c r="CGI294" s="29"/>
      <c r="CGJ294" s="29"/>
      <c r="CGK294" s="29"/>
      <c r="CGL294" s="29"/>
      <c r="CGM294" s="29"/>
      <c r="CGN294" s="29"/>
      <c r="CGO294" s="29"/>
      <c r="CGP294" s="29"/>
      <c r="CGQ294" s="29"/>
      <c r="CGR294" s="29"/>
      <c r="CGS294" s="29"/>
      <c r="CGT294" s="29"/>
      <c r="CGU294" s="29"/>
      <c r="CGV294" s="29"/>
      <c r="CGW294" s="29"/>
      <c r="CGX294" s="29"/>
      <c r="CGY294" s="29"/>
      <c r="CGZ294" s="29"/>
      <c r="CHA294" s="29"/>
      <c r="CHB294" s="29"/>
      <c r="CHC294" s="29"/>
      <c r="CHD294" s="29"/>
      <c r="CHE294" s="29"/>
      <c r="CHF294" s="29"/>
      <c r="CHG294" s="29"/>
      <c r="CHH294" s="29"/>
      <c r="CHI294" s="29"/>
      <c r="CHJ294" s="29"/>
      <c r="CHK294" s="29"/>
      <c r="CHL294" s="29"/>
      <c r="CHM294" s="29"/>
      <c r="CHN294" s="29"/>
      <c r="CHO294" s="29"/>
      <c r="CHP294" s="29"/>
      <c r="CHQ294" s="29"/>
      <c r="CHR294" s="29"/>
      <c r="CHS294" s="29"/>
      <c r="CHT294" s="29"/>
      <c r="CHU294" s="29"/>
      <c r="CHV294" s="29"/>
      <c r="CHW294" s="29"/>
      <c r="CHX294" s="29"/>
      <c r="CHY294" s="29"/>
      <c r="CHZ294" s="29"/>
      <c r="CIA294" s="29"/>
      <c r="CIB294" s="29"/>
      <c r="CIC294" s="29"/>
      <c r="CID294" s="29"/>
      <c r="CIE294" s="29"/>
      <c r="CIF294" s="29"/>
      <c r="CIG294" s="29"/>
      <c r="CIH294" s="29"/>
      <c r="CII294" s="29"/>
      <c r="CIJ294" s="29"/>
      <c r="CIK294" s="29"/>
      <c r="CIL294" s="29"/>
      <c r="CIM294" s="29"/>
      <c r="CIN294" s="29"/>
      <c r="CIO294" s="29"/>
      <c r="CIP294" s="29"/>
      <c r="CIQ294" s="29"/>
      <c r="CIR294" s="29"/>
      <c r="CIS294" s="29"/>
      <c r="CIT294" s="29"/>
      <c r="CIU294" s="29"/>
      <c r="CIV294" s="29"/>
      <c r="CIW294" s="29"/>
      <c r="CIX294" s="29"/>
      <c r="CIY294" s="29"/>
      <c r="CIZ294" s="29"/>
      <c r="CJA294" s="29"/>
      <c r="CJB294" s="29"/>
      <c r="CJC294" s="29"/>
      <c r="CJD294" s="29"/>
      <c r="CJE294" s="29"/>
      <c r="CJF294" s="29"/>
      <c r="CJG294" s="29"/>
      <c r="CJH294" s="29"/>
      <c r="CJI294" s="29"/>
      <c r="CJJ294" s="29"/>
      <c r="CJK294" s="29"/>
      <c r="CJL294" s="29"/>
      <c r="CJM294" s="29"/>
      <c r="CJN294" s="29"/>
      <c r="CJO294" s="29"/>
      <c r="CJP294" s="29"/>
      <c r="CJQ294" s="29"/>
      <c r="CJR294" s="29"/>
      <c r="CJS294" s="29"/>
      <c r="CJT294" s="29"/>
      <c r="CJU294" s="29"/>
      <c r="CJV294" s="29"/>
      <c r="CJW294" s="29"/>
      <c r="CJX294" s="29"/>
      <c r="CJY294" s="29"/>
      <c r="CJZ294" s="29"/>
      <c r="CKA294" s="29"/>
      <c r="CKB294" s="29"/>
      <c r="CKC294" s="29"/>
      <c r="CKD294" s="29"/>
      <c r="CKE294" s="29"/>
      <c r="CKF294" s="29"/>
      <c r="CKG294" s="29"/>
      <c r="CKH294" s="29"/>
      <c r="CKI294" s="29"/>
      <c r="CKJ294" s="29"/>
      <c r="CKK294" s="29"/>
      <c r="CKL294" s="29"/>
      <c r="CKM294" s="29"/>
      <c r="CKN294" s="29"/>
      <c r="CKO294" s="29"/>
      <c r="CKP294" s="29"/>
      <c r="CKQ294" s="29"/>
      <c r="CKR294" s="29"/>
      <c r="CKS294" s="29"/>
      <c r="CKT294" s="29"/>
      <c r="CKU294" s="29"/>
      <c r="CKV294" s="29"/>
      <c r="CKW294" s="29"/>
      <c r="CKX294" s="29"/>
      <c r="CKY294" s="29"/>
      <c r="CKZ294" s="29"/>
      <c r="CLA294" s="29"/>
      <c r="CLB294" s="29"/>
      <c r="CLC294" s="29"/>
      <c r="CLD294" s="29"/>
      <c r="CLE294" s="29"/>
      <c r="CLF294" s="29"/>
      <c r="CLG294" s="29"/>
      <c r="CLH294" s="29"/>
      <c r="CLI294" s="29"/>
      <c r="CLJ294" s="29"/>
      <c r="CLK294" s="29"/>
      <c r="CLL294" s="29"/>
      <c r="CLM294" s="29"/>
      <c r="CLN294" s="29"/>
      <c r="CLO294" s="29"/>
      <c r="CLP294" s="29"/>
      <c r="CLQ294" s="29"/>
      <c r="CLR294" s="29"/>
      <c r="CLS294" s="29"/>
      <c r="CLT294" s="29"/>
      <c r="CLU294" s="29"/>
      <c r="CLV294" s="29"/>
      <c r="CLW294" s="29"/>
      <c r="CLX294" s="29"/>
      <c r="CLY294" s="29"/>
      <c r="CLZ294" s="29"/>
      <c r="CMA294" s="29"/>
      <c r="CMB294" s="29"/>
      <c r="CMC294" s="29"/>
      <c r="CMD294" s="29"/>
      <c r="CME294" s="29"/>
      <c r="CMF294" s="29"/>
      <c r="CMG294" s="29"/>
      <c r="CMH294" s="29"/>
      <c r="CMI294" s="29"/>
      <c r="CMJ294" s="29"/>
      <c r="CMK294" s="29"/>
      <c r="CML294" s="29"/>
      <c r="CMM294" s="29"/>
      <c r="CMN294" s="29"/>
      <c r="CMO294" s="29"/>
      <c r="CMP294" s="29"/>
      <c r="CMQ294" s="29"/>
      <c r="CMR294" s="29"/>
      <c r="CMS294" s="29"/>
      <c r="CMT294" s="29"/>
      <c r="CMU294" s="29"/>
      <c r="CMV294" s="29"/>
      <c r="CMW294" s="29"/>
      <c r="CMX294" s="29"/>
      <c r="CMY294" s="29"/>
      <c r="CMZ294" s="29"/>
      <c r="CNA294" s="29"/>
      <c r="CNB294" s="29"/>
      <c r="CNC294" s="29"/>
      <c r="CND294" s="29"/>
      <c r="CNE294" s="29"/>
      <c r="CNF294" s="29"/>
      <c r="CNG294" s="29"/>
      <c r="CNH294" s="29"/>
      <c r="CNI294" s="29"/>
      <c r="CNJ294" s="29"/>
      <c r="CNK294" s="29"/>
      <c r="CNL294" s="29"/>
      <c r="CNM294" s="29"/>
      <c r="CNN294" s="29"/>
      <c r="CNO294" s="29"/>
      <c r="CNP294" s="29"/>
      <c r="CNQ294" s="29"/>
      <c r="CNR294" s="29"/>
      <c r="CNS294" s="29"/>
      <c r="CNT294" s="29"/>
      <c r="CNU294" s="29"/>
      <c r="CNV294" s="29"/>
      <c r="CNW294" s="29"/>
      <c r="CNX294" s="29"/>
      <c r="CNY294" s="29"/>
      <c r="CNZ294" s="29"/>
      <c r="COA294" s="29"/>
      <c r="COB294" s="29"/>
      <c r="COC294" s="29"/>
      <c r="COD294" s="29"/>
      <c r="COE294" s="29"/>
      <c r="COF294" s="29"/>
      <c r="COG294" s="29"/>
      <c r="COH294" s="29"/>
      <c r="COI294" s="29"/>
      <c r="COJ294" s="29"/>
      <c r="COK294" s="29"/>
      <c r="COL294" s="29"/>
      <c r="COM294" s="29"/>
      <c r="CON294" s="29"/>
      <c r="COO294" s="29"/>
      <c r="COP294" s="29"/>
      <c r="COQ294" s="29"/>
      <c r="COR294" s="29"/>
      <c r="COS294" s="29"/>
      <c r="COT294" s="29"/>
      <c r="COU294" s="29"/>
      <c r="COV294" s="29"/>
      <c r="COW294" s="29"/>
      <c r="COX294" s="29"/>
      <c r="COY294" s="29"/>
      <c r="COZ294" s="29"/>
      <c r="CPA294" s="29"/>
      <c r="CPB294" s="29"/>
      <c r="CPC294" s="29"/>
      <c r="CPD294" s="29"/>
      <c r="CPE294" s="29"/>
      <c r="CPF294" s="29"/>
      <c r="CPG294" s="29"/>
      <c r="CPH294" s="29"/>
      <c r="CPI294" s="29"/>
      <c r="CPJ294" s="29"/>
      <c r="CPK294" s="29"/>
      <c r="CPL294" s="29"/>
      <c r="CPM294" s="29"/>
      <c r="CPN294" s="29"/>
      <c r="CPO294" s="29"/>
      <c r="CPP294" s="29"/>
      <c r="CPQ294" s="29"/>
      <c r="CPR294" s="29"/>
      <c r="CPS294" s="29"/>
      <c r="CPT294" s="29"/>
      <c r="CPU294" s="29"/>
      <c r="CPV294" s="29"/>
      <c r="CPW294" s="29"/>
      <c r="CPX294" s="29"/>
      <c r="CPY294" s="29"/>
      <c r="CPZ294" s="29"/>
      <c r="CQA294" s="29"/>
      <c r="CQB294" s="29"/>
      <c r="CQC294" s="29"/>
      <c r="CQD294" s="29"/>
      <c r="CQE294" s="29"/>
      <c r="CQF294" s="29"/>
      <c r="CQG294" s="29"/>
      <c r="CQH294" s="29"/>
      <c r="CQI294" s="29"/>
      <c r="CQJ294" s="29"/>
      <c r="CQK294" s="29"/>
      <c r="CQL294" s="29"/>
      <c r="CQM294" s="29"/>
      <c r="CQN294" s="29"/>
      <c r="CQO294" s="29"/>
      <c r="CQP294" s="29"/>
      <c r="CQQ294" s="29"/>
      <c r="CQR294" s="29"/>
      <c r="CQS294" s="29"/>
      <c r="CQT294" s="29"/>
      <c r="CQU294" s="29"/>
      <c r="CQV294" s="29"/>
      <c r="CQW294" s="29"/>
      <c r="CQX294" s="29"/>
      <c r="CQY294" s="29"/>
      <c r="CQZ294" s="29"/>
      <c r="CRA294" s="29"/>
      <c r="CRB294" s="29"/>
      <c r="CRC294" s="29"/>
      <c r="CRD294" s="29"/>
      <c r="CRE294" s="29"/>
      <c r="CRF294" s="29"/>
      <c r="CRG294" s="29"/>
      <c r="CRH294" s="29"/>
      <c r="CRI294" s="29"/>
      <c r="CRJ294" s="29"/>
      <c r="CRK294" s="29"/>
      <c r="CRL294" s="29"/>
      <c r="CRM294" s="29"/>
      <c r="CRN294" s="29"/>
      <c r="CRO294" s="29"/>
      <c r="CRP294" s="29"/>
      <c r="CRQ294" s="29"/>
      <c r="CRR294" s="29"/>
      <c r="CRS294" s="29"/>
      <c r="CRT294" s="29"/>
      <c r="CRU294" s="29"/>
      <c r="CRV294" s="29"/>
      <c r="CRW294" s="29"/>
      <c r="CRX294" s="29"/>
      <c r="CRY294" s="29"/>
      <c r="CRZ294" s="29"/>
      <c r="CSA294" s="29"/>
      <c r="CSB294" s="29"/>
      <c r="CSC294" s="29"/>
      <c r="CSD294" s="29"/>
      <c r="CSE294" s="29"/>
      <c r="CSF294" s="29"/>
      <c r="CSG294" s="29"/>
      <c r="CSH294" s="29"/>
      <c r="CSI294" s="29"/>
      <c r="CSJ294" s="29"/>
      <c r="CSK294" s="29"/>
      <c r="CSL294" s="29"/>
      <c r="CSM294" s="29"/>
      <c r="CSN294" s="29"/>
      <c r="CSO294" s="29"/>
      <c r="CSP294" s="29"/>
      <c r="CSQ294" s="29"/>
      <c r="CSR294" s="29"/>
      <c r="CSS294" s="29"/>
      <c r="CST294" s="29"/>
      <c r="CSU294" s="29"/>
      <c r="CSV294" s="29"/>
      <c r="CSW294" s="29"/>
      <c r="CSX294" s="29"/>
      <c r="CSY294" s="29"/>
      <c r="CSZ294" s="29"/>
      <c r="CTA294" s="29"/>
      <c r="CTB294" s="29"/>
      <c r="CTC294" s="29"/>
      <c r="CTD294" s="29"/>
      <c r="CTE294" s="29"/>
      <c r="CTF294" s="29"/>
      <c r="CTG294" s="29"/>
      <c r="CTH294" s="29"/>
      <c r="CTI294" s="29"/>
      <c r="CTJ294" s="29"/>
      <c r="CTK294" s="29"/>
      <c r="CTL294" s="29"/>
      <c r="CTM294" s="29"/>
      <c r="CTN294" s="29"/>
      <c r="CTO294" s="29"/>
      <c r="CTP294" s="29"/>
      <c r="CTQ294" s="29"/>
      <c r="CTR294" s="29"/>
      <c r="CTS294" s="29"/>
      <c r="CTT294" s="29"/>
      <c r="CTU294" s="29"/>
      <c r="CTV294" s="29"/>
      <c r="CTW294" s="29"/>
      <c r="CTX294" s="29"/>
      <c r="CTY294" s="29"/>
      <c r="CTZ294" s="29"/>
      <c r="CUA294" s="29"/>
      <c r="CUB294" s="29"/>
      <c r="CUC294" s="29"/>
      <c r="CUD294" s="29"/>
      <c r="CUE294" s="29"/>
      <c r="CUF294" s="29"/>
      <c r="CUG294" s="29"/>
      <c r="CUH294" s="29"/>
      <c r="CUI294" s="29"/>
      <c r="CUJ294" s="29"/>
      <c r="CUK294" s="29"/>
      <c r="CUL294" s="29"/>
      <c r="CUM294" s="29"/>
      <c r="CUN294" s="29"/>
      <c r="CUO294" s="29"/>
      <c r="CUP294" s="29"/>
      <c r="CUQ294" s="29"/>
      <c r="CUR294" s="29"/>
      <c r="CUS294" s="29"/>
      <c r="CUT294" s="29"/>
      <c r="CUU294" s="29"/>
      <c r="CUV294" s="29"/>
      <c r="CUW294" s="29"/>
      <c r="CUX294" s="29"/>
      <c r="CUY294" s="29"/>
      <c r="CUZ294" s="29"/>
      <c r="CVA294" s="29"/>
      <c r="CVB294" s="29"/>
      <c r="CVC294" s="29"/>
      <c r="CVD294" s="29"/>
      <c r="CVE294" s="29"/>
      <c r="CVF294" s="29"/>
      <c r="CVG294" s="29"/>
      <c r="CVH294" s="29"/>
      <c r="CVI294" s="29"/>
      <c r="CVJ294" s="29"/>
      <c r="CVK294" s="29"/>
      <c r="CVL294" s="29"/>
      <c r="CVM294" s="29"/>
      <c r="CVN294" s="29"/>
      <c r="CVO294" s="29"/>
      <c r="CVP294" s="29"/>
      <c r="CVQ294" s="29"/>
      <c r="CVR294" s="29"/>
      <c r="CVS294" s="29"/>
      <c r="CVT294" s="29"/>
      <c r="CVU294" s="29"/>
      <c r="CVV294" s="29"/>
      <c r="CVW294" s="29"/>
      <c r="CVX294" s="29"/>
      <c r="CVY294" s="29"/>
      <c r="CVZ294" s="29"/>
      <c r="CWA294" s="29"/>
      <c r="CWB294" s="29"/>
      <c r="CWC294" s="29"/>
      <c r="CWD294" s="29"/>
      <c r="CWE294" s="29"/>
      <c r="CWF294" s="29"/>
      <c r="CWG294" s="29"/>
      <c r="CWH294" s="29"/>
      <c r="CWI294" s="29"/>
      <c r="CWJ294" s="29"/>
      <c r="CWK294" s="29"/>
      <c r="CWL294" s="29"/>
      <c r="CWM294" s="29"/>
      <c r="CWN294" s="29"/>
      <c r="CWO294" s="29"/>
      <c r="CWP294" s="29"/>
      <c r="CWQ294" s="29"/>
      <c r="CWR294" s="29"/>
      <c r="CWS294" s="29"/>
      <c r="CWT294" s="29"/>
      <c r="CWU294" s="29"/>
      <c r="CWV294" s="29"/>
      <c r="CWW294" s="29"/>
      <c r="CWX294" s="29"/>
      <c r="CWY294" s="29"/>
      <c r="CWZ294" s="29"/>
      <c r="CXA294" s="29"/>
      <c r="CXB294" s="29"/>
      <c r="CXC294" s="29"/>
      <c r="CXD294" s="29"/>
      <c r="CXE294" s="29"/>
      <c r="CXF294" s="29"/>
      <c r="CXG294" s="29"/>
      <c r="CXH294" s="29"/>
      <c r="CXI294" s="29"/>
      <c r="CXJ294" s="29"/>
      <c r="CXK294" s="29"/>
      <c r="CXL294" s="29"/>
      <c r="CXM294" s="29"/>
      <c r="CXN294" s="29"/>
      <c r="CXO294" s="29"/>
      <c r="CXP294" s="29"/>
      <c r="CXQ294" s="29"/>
      <c r="CXR294" s="29"/>
      <c r="CXS294" s="29"/>
      <c r="CXT294" s="29"/>
      <c r="CXU294" s="29"/>
      <c r="CXV294" s="29"/>
      <c r="CXW294" s="29"/>
      <c r="CXX294" s="29"/>
      <c r="CXY294" s="29"/>
      <c r="CXZ294" s="29"/>
      <c r="CYA294" s="29"/>
      <c r="CYB294" s="29"/>
      <c r="CYC294" s="29"/>
      <c r="CYD294" s="29"/>
      <c r="CYE294" s="29"/>
      <c r="CYF294" s="29"/>
      <c r="CYG294" s="29"/>
      <c r="CYH294" s="29"/>
      <c r="CYI294" s="29"/>
      <c r="CYJ294" s="29"/>
      <c r="CYK294" s="29"/>
      <c r="CYL294" s="29"/>
      <c r="CYM294" s="29"/>
      <c r="CYN294" s="29"/>
      <c r="CYO294" s="29"/>
      <c r="CYP294" s="29"/>
      <c r="CYQ294" s="29"/>
      <c r="CYR294" s="29"/>
      <c r="CYS294" s="29"/>
      <c r="CYT294" s="29"/>
      <c r="CYU294" s="29"/>
      <c r="CYV294" s="29"/>
      <c r="CYW294" s="29"/>
      <c r="CYX294" s="29"/>
      <c r="CYY294" s="29"/>
      <c r="CYZ294" s="29"/>
      <c r="CZA294" s="29"/>
      <c r="CZB294" s="29"/>
      <c r="CZC294" s="29"/>
      <c r="CZD294" s="29"/>
      <c r="CZE294" s="29"/>
      <c r="CZF294" s="29"/>
      <c r="CZG294" s="29"/>
      <c r="CZH294" s="29"/>
      <c r="CZI294" s="29"/>
      <c r="CZJ294" s="29"/>
      <c r="CZK294" s="29"/>
      <c r="CZL294" s="29"/>
      <c r="CZM294" s="29"/>
      <c r="CZN294" s="29"/>
      <c r="CZO294" s="29"/>
      <c r="CZP294" s="29"/>
      <c r="CZQ294" s="29"/>
      <c r="CZR294" s="29"/>
      <c r="CZS294" s="29"/>
      <c r="CZT294" s="29"/>
      <c r="CZU294" s="29"/>
      <c r="CZV294" s="29"/>
      <c r="CZW294" s="29"/>
      <c r="CZX294" s="29"/>
      <c r="CZY294" s="29"/>
      <c r="CZZ294" s="29"/>
      <c r="DAA294" s="29"/>
      <c r="DAB294" s="29"/>
      <c r="DAC294" s="29"/>
      <c r="DAD294" s="29"/>
      <c r="DAE294" s="29"/>
      <c r="DAF294" s="29"/>
      <c r="DAG294" s="29"/>
      <c r="DAH294" s="29"/>
      <c r="DAI294" s="29"/>
      <c r="DAJ294" s="29"/>
      <c r="DAK294" s="29"/>
      <c r="DAL294" s="29"/>
      <c r="DAM294" s="29"/>
      <c r="DAN294" s="29"/>
      <c r="DAO294" s="29"/>
      <c r="DAP294" s="29"/>
      <c r="DAQ294" s="29"/>
      <c r="DAR294" s="29"/>
      <c r="DAS294" s="29"/>
      <c r="DAT294" s="29"/>
      <c r="DAU294" s="29"/>
      <c r="DAV294" s="29"/>
      <c r="DAW294" s="29"/>
      <c r="DAX294" s="29"/>
      <c r="DAY294" s="29"/>
      <c r="DAZ294" s="29"/>
      <c r="DBA294" s="29"/>
      <c r="DBB294" s="29"/>
      <c r="DBC294" s="29"/>
      <c r="DBD294" s="29"/>
      <c r="DBE294" s="29"/>
      <c r="DBF294" s="29"/>
      <c r="DBG294" s="29"/>
      <c r="DBH294" s="29"/>
      <c r="DBI294" s="29"/>
      <c r="DBJ294" s="29"/>
      <c r="DBK294" s="29"/>
      <c r="DBL294" s="29"/>
      <c r="DBM294" s="29"/>
      <c r="DBN294" s="29"/>
      <c r="DBO294" s="29"/>
      <c r="DBP294" s="29"/>
      <c r="DBQ294" s="29"/>
      <c r="DBR294" s="29"/>
      <c r="DBS294" s="29"/>
      <c r="DBT294" s="29"/>
      <c r="DBU294" s="29"/>
      <c r="DBV294" s="29"/>
      <c r="DBW294" s="29"/>
      <c r="DBX294" s="29"/>
      <c r="DBY294" s="29"/>
      <c r="DBZ294" s="29"/>
      <c r="DCA294" s="29"/>
      <c r="DCB294" s="29"/>
      <c r="DCC294" s="29"/>
      <c r="DCD294" s="29"/>
      <c r="DCE294" s="29"/>
      <c r="DCF294" s="29"/>
      <c r="DCG294" s="29"/>
      <c r="DCH294" s="29"/>
      <c r="DCI294" s="29"/>
      <c r="DCJ294" s="29"/>
      <c r="DCK294" s="29"/>
      <c r="DCL294" s="29"/>
      <c r="DCM294" s="29"/>
      <c r="DCN294" s="29"/>
      <c r="DCO294" s="29"/>
      <c r="DCP294" s="29"/>
      <c r="DCQ294" s="29"/>
      <c r="DCR294" s="29"/>
      <c r="DCS294" s="29"/>
      <c r="DCT294" s="29"/>
      <c r="DCU294" s="29"/>
      <c r="DCV294" s="29"/>
      <c r="DCW294" s="29"/>
      <c r="DCX294" s="29"/>
      <c r="DCY294" s="29"/>
      <c r="DCZ294" s="29"/>
      <c r="DDA294" s="29"/>
      <c r="DDB294" s="29"/>
      <c r="DDC294" s="29"/>
      <c r="DDD294" s="29"/>
      <c r="DDE294" s="29"/>
      <c r="DDF294" s="29"/>
      <c r="DDG294" s="29"/>
      <c r="DDH294" s="29"/>
      <c r="DDI294" s="29"/>
      <c r="DDJ294" s="29"/>
      <c r="DDK294" s="29"/>
      <c r="DDL294" s="29"/>
      <c r="DDM294" s="29"/>
      <c r="DDN294" s="29"/>
      <c r="DDO294" s="29"/>
      <c r="DDP294" s="29"/>
      <c r="DDQ294" s="29"/>
      <c r="DDR294" s="29"/>
      <c r="DDS294" s="29"/>
      <c r="DDT294" s="29"/>
      <c r="DDU294" s="29"/>
      <c r="DDV294" s="29"/>
      <c r="DDW294" s="29"/>
      <c r="DDX294" s="29"/>
      <c r="DDY294" s="29"/>
      <c r="DDZ294" s="29"/>
      <c r="DEA294" s="29"/>
      <c r="DEB294" s="29"/>
      <c r="DEC294" s="29"/>
      <c r="DED294" s="29"/>
      <c r="DEE294" s="29"/>
      <c r="DEF294" s="29"/>
      <c r="DEG294" s="29"/>
      <c r="DEH294" s="29"/>
      <c r="DEI294" s="29"/>
      <c r="DEJ294" s="29"/>
      <c r="DEK294" s="29"/>
      <c r="DEL294" s="29"/>
      <c r="DEM294" s="29"/>
      <c r="DEN294" s="29"/>
      <c r="DEO294" s="29"/>
      <c r="DEP294" s="29"/>
      <c r="DEQ294" s="29"/>
      <c r="DER294" s="29"/>
      <c r="DES294" s="29"/>
      <c r="DET294" s="29"/>
      <c r="DEU294" s="29"/>
      <c r="DEV294" s="29"/>
      <c r="DEW294" s="29"/>
      <c r="DEX294" s="29"/>
      <c r="DEY294" s="29"/>
      <c r="DEZ294" s="29"/>
      <c r="DFA294" s="29"/>
      <c r="DFB294" s="29"/>
      <c r="DFC294" s="29"/>
      <c r="DFD294" s="29"/>
      <c r="DFE294" s="29"/>
      <c r="DFF294" s="29"/>
      <c r="DFG294" s="29"/>
      <c r="DFH294" s="29"/>
      <c r="DFI294" s="29"/>
      <c r="DFJ294" s="29"/>
      <c r="DFK294" s="29"/>
      <c r="DFL294" s="29"/>
      <c r="DFM294" s="29"/>
      <c r="DFN294" s="29"/>
      <c r="DFO294" s="29"/>
      <c r="DFP294" s="29"/>
      <c r="DFQ294" s="29"/>
      <c r="DFR294" s="29"/>
      <c r="DFS294" s="29"/>
      <c r="DFT294" s="29"/>
      <c r="DFU294" s="29"/>
      <c r="DFV294" s="29"/>
      <c r="DFW294" s="29"/>
      <c r="DFX294" s="29"/>
      <c r="DFY294" s="29"/>
      <c r="DFZ294" s="29"/>
      <c r="DGA294" s="29"/>
      <c r="DGB294" s="29"/>
      <c r="DGC294" s="29"/>
      <c r="DGD294" s="29"/>
      <c r="DGE294" s="29"/>
      <c r="DGF294" s="29"/>
      <c r="DGG294" s="29"/>
      <c r="DGH294" s="29"/>
      <c r="DGI294" s="29"/>
      <c r="DGJ294" s="29"/>
      <c r="DGK294" s="29"/>
      <c r="DGL294" s="29"/>
      <c r="DGM294" s="29"/>
      <c r="DGN294" s="29"/>
      <c r="DGO294" s="29"/>
      <c r="DGP294" s="29"/>
      <c r="DGQ294" s="29"/>
      <c r="DGR294" s="29"/>
      <c r="DGS294" s="29"/>
      <c r="DGT294" s="29"/>
      <c r="DGU294" s="29"/>
      <c r="DGV294" s="29"/>
      <c r="DGW294" s="29"/>
      <c r="DGX294" s="29"/>
      <c r="DGY294" s="29"/>
      <c r="DGZ294" s="29"/>
      <c r="DHA294" s="29"/>
      <c r="DHB294" s="29"/>
      <c r="DHC294" s="29"/>
      <c r="DHD294" s="29"/>
      <c r="DHE294" s="29"/>
      <c r="DHF294" s="29"/>
      <c r="DHG294" s="29"/>
      <c r="DHH294" s="29"/>
      <c r="DHI294" s="29"/>
      <c r="DHJ294" s="29"/>
      <c r="DHK294" s="29"/>
      <c r="DHL294" s="29"/>
      <c r="DHM294" s="29"/>
      <c r="DHN294" s="29"/>
      <c r="DHO294" s="29"/>
      <c r="DHP294" s="29"/>
      <c r="DHQ294" s="29"/>
      <c r="DHR294" s="29"/>
      <c r="DHS294" s="29"/>
      <c r="DHT294" s="29"/>
      <c r="DHU294" s="29"/>
      <c r="DHV294" s="29"/>
      <c r="DHW294" s="29"/>
      <c r="DHX294" s="29"/>
      <c r="DHY294" s="29"/>
      <c r="DHZ294" s="29"/>
      <c r="DIA294" s="29"/>
      <c r="DIB294" s="29"/>
      <c r="DIC294" s="29"/>
      <c r="DID294" s="29"/>
      <c r="DIE294" s="29"/>
      <c r="DIF294" s="29"/>
      <c r="DIG294" s="29"/>
      <c r="DIH294" s="29"/>
      <c r="DII294" s="29"/>
      <c r="DIJ294" s="29"/>
      <c r="DIK294" s="29"/>
      <c r="DIL294" s="29"/>
      <c r="DIM294" s="29"/>
      <c r="DIN294" s="29"/>
      <c r="DIO294" s="29"/>
      <c r="DIP294" s="29"/>
      <c r="DIQ294" s="29"/>
      <c r="DIR294" s="29"/>
      <c r="DIS294" s="29"/>
      <c r="DIT294" s="29"/>
      <c r="DIU294" s="29"/>
      <c r="DIV294" s="29"/>
      <c r="DIW294" s="29"/>
      <c r="DIX294" s="29"/>
      <c r="DIY294" s="29"/>
      <c r="DIZ294" s="29"/>
      <c r="DJA294" s="29"/>
      <c r="DJB294" s="29"/>
      <c r="DJC294" s="29"/>
      <c r="DJD294" s="29"/>
      <c r="DJE294" s="29"/>
      <c r="DJF294" s="29"/>
      <c r="DJG294" s="29"/>
      <c r="DJH294" s="29"/>
      <c r="DJI294" s="29"/>
      <c r="DJJ294" s="29"/>
      <c r="DJK294" s="29"/>
      <c r="DJL294" s="29"/>
      <c r="DJM294" s="29"/>
      <c r="DJN294" s="29"/>
      <c r="DJO294" s="29"/>
      <c r="DJP294" s="29"/>
      <c r="DJQ294" s="29"/>
      <c r="DJR294" s="29"/>
      <c r="DJS294" s="29"/>
      <c r="DJT294" s="29"/>
      <c r="DJU294" s="29"/>
      <c r="DJV294" s="29"/>
      <c r="DJW294" s="29"/>
      <c r="DJX294" s="29"/>
      <c r="DJY294" s="29"/>
      <c r="DJZ294" s="29"/>
      <c r="DKA294" s="29"/>
      <c r="DKB294" s="29"/>
      <c r="DKC294" s="29"/>
      <c r="DKD294" s="29"/>
      <c r="DKE294" s="29"/>
      <c r="DKF294" s="29"/>
      <c r="DKG294" s="29"/>
      <c r="DKH294" s="29"/>
      <c r="DKI294" s="29"/>
      <c r="DKJ294" s="29"/>
      <c r="DKK294" s="29"/>
      <c r="DKL294" s="29"/>
      <c r="DKM294" s="29"/>
      <c r="DKN294" s="29"/>
      <c r="DKO294" s="29"/>
      <c r="DKP294" s="29"/>
      <c r="DKQ294" s="29"/>
      <c r="DKR294" s="29"/>
      <c r="DKS294" s="29"/>
      <c r="DKT294" s="29"/>
      <c r="DKU294" s="29"/>
      <c r="DKV294" s="29"/>
      <c r="DKW294" s="29"/>
      <c r="DKX294" s="29"/>
      <c r="DKY294" s="29"/>
      <c r="DKZ294" s="29"/>
      <c r="DLA294" s="29"/>
      <c r="DLB294" s="29"/>
      <c r="DLC294" s="29"/>
      <c r="DLD294" s="29"/>
      <c r="DLE294" s="29"/>
      <c r="DLF294" s="29"/>
      <c r="DLG294" s="29"/>
      <c r="DLH294" s="29"/>
      <c r="DLI294" s="29"/>
      <c r="DLJ294" s="29"/>
      <c r="DLK294" s="29"/>
      <c r="DLL294" s="29"/>
      <c r="DLM294" s="29"/>
      <c r="DLN294" s="29"/>
      <c r="DLO294" s="29"/>
      <c r="DLP294" s="29"/>
      <c r="DLQ294" s="29"/>
      <c r="DLR294" s="29"/>
      <c r="DLS294" s="29"/>
      <c r="DLT294" s="29"/>
      <c r="DLU294" s="29"/>
      <c r="DLV294" s="29"/>
      <c r="DLW294" s="29"/>
      <c r="DLX294" s="29"/>
      <c r="DLY294" s="29"/>
      <c r="DLZ294" s="29"/>
      <c r="DMA294" s="29"/>
      <c r="DMB294" s="29"/>
      <c r="DMC294" s="29"/>
      <c r="DMD294" s="29"/>
      <c r="DME294" s="29"/>
      <c r="DMF294" s="29"/>
      <c r="DMG294" s="29"/>
      <c r="DMH294" s="29"/>
      <c r="DMI294" s="29"/>
      <c r="DMJ294" s="29"/>
      <c r="DMK294" s="29"/>
      <c r="DML294" s="29"/>
      <c r="DMM294" s="29"/>
      <c r="DMN294" s="29"/>
      <c r="DMO294" s="29"/>
      <c r="DMP294" s="29"/>
      <c r="DMQ294" s="29"/>
      <c r="DMR294" s="29"/>
      <c r="DMS294" s="29"/>
      <c r="DMT294" s="29"/>
      <c r="DMU294" s="29"/>
      <c r="DMV294" s="29"/>
      <c r="DMW294" s="29"/>
      <c r="DMX294" s="29"/>
      <c r="DMY294" s="29"/>
      <c r="DMZ294" s="29"/>
      <c r="DNA294" s="29"/>
      <c r="DNB294" s="29"/>
      <c r="DNC294" s="29"/>
      <c r="DND294" s="29"/>
      <c r="DNE294" s="29"/>
      <c r="DNF294" s="29"/>
      <c r="DNG294" s="29"/>
      <c r="DNH294" s="29"/>
      <c r="DNI294" s="29"/>
      <c r="DNJ294" s="29"/>
      <c r="DNK294" s="29"/>
      <c r="DNL294" s="29"/>
      <c r="DNM294" s="29"/>
      <c r="DNN294" s="29"/>
      <c r="DNO294" s="29"/>
      <c r="DNP294" s="29"/>
      <c r="DNQ294" s="29"/>
      <c r="DNR294" s="29"/>
      <c r="DNS294" s="29"/>
      <c r="DNT294" s="29"/>
      <c r="DNU294" s="29"/>
      <c r="DNV294" s="29"/>
      <c r="DNW294" s="29"/>
      <c r="DNX294" s="29"/>
      <c r="DNY294" s="29"/>
      <c r="DNZ294" s="29"/>
      <c r="DOA294" s="29"/>
      <c r="DOB294" s="29"/>
      <c r="DOC294" s="29"/>
      <c r="DOD294" s="29"/>
      <c r="DOE294" s="29"/>
      <c r="DOF294" s="29"/>
      <c r="DOG294" s="29"/>
      <c r="DOH294" s="29"/>
      <c r="DOI294" s="29"/>
      <c r="DOJ294" s="29"/>
      <c r="DOK294" s="29"/>
      <c r="DOL294" s="29"/>
      <c r="DOM294" s="29"/>
      <c r="DON294" s="29"/>
      <c r="DOO294" s="29"/>
      <c r="DOP294" s="29"/>
      <c r="DOQ294" s="29"/>
      <c r="DOR294" s="29"/>
      <c r="DOS294" s="29"/>
      <c r="DOT294" s="29"/>
      <c r="DOU294" s="29"/>
      <c r="DOV294" s="29"/>
      <c r="DOW294" s="29"/>
      <c r="DOX294" s="29"/>
      <c r="DOY294" s="29"/>
      <c r="DOZ294" s="29"/>
      <c r="DPA294" s="29"/>
      <c r="DPB294" s="29"/>
      <c r="DPC294" s="29"/>
      <c r="DPD294" s="29"/>
      <c r="DPE294" s="29"/>
      <c r="DPF294" s="29"/>
      <c r="DPG294" s="29"/>
      <c r="DPH294" s="29"/>
      <c r="DPI294" s="29"/>
      <c r="DPJ294" s="29"/>
      <c r="DPK294" s="29"/>
      <c r="DPL294" s="29"/>
      <c r="DPM294" s="29"/>
      <c r="DPN294" s="29"/>
      <c r="DPO294" s="29"/>
      <c r="DPP294" s="29"/>
      <c r="DPQ294" s="29"/>
      <c r="DPR294" s="29"/>
      <c r="DPS294" s="29"/>
      <c r="DPT294" s="29"/>
      <c r="DPU294" s="29"/>
      <c r="DPV294" s="29"/>
      <c r="DPW294" s="29"/>
      <c r="DPX294" s="29"/>
      <c r="DPY294" s="29"/>
      <c r="DPZ294" s="29"/>
      <c r="DQA294" s="29"/>
      <c r="DQB294" s="29"/>
      <c r="DQC294" s="29"/>
      <c r="DQD294" s="29"/>
      <c r="DQE294" s="29"/>
      <c r="DQF294" s="29"/>
      <c r="DQG294" s="29"/>
      <c r="DQH294" s="29"/>
      <c r="DQI294" s="29"/>
      <c r="DQJ294" s="29"/>
      <c r="DQK294" s="29"/>
      <c r="DQL294" s="29"/>
      <c r="DQM294" s="29"/>
      <c r="DQN294" s="29"/>
      <c r="DQO294" s="29"/>
      <c r="DQP294" s="29"/>
      <c r="DQQ294" s="29"/>
      <c r="DQR294" s="29"/>
      <c r="DQS294" s="29"/>
      <c r="DQT294" s="29"/>
      <c r="DQU294" s="29"/>
      <c r="DQV294" s="29"/>
      <c r="DQW294" s="29"/>
      <c r="DQX294" s="29"/>
      <c r="DQY294" s="29"/>
      <c r="DQZ294" s="29"/>
      <c r="DRA294" s="29"/>
      <c r="DRB294" s="29"/>
      <c r="DRC294" s="29"/>
      <c r="DRD294" s="29"/>
      <c r="DRE294" s="29"/>
      <c r="DRF294" s="29"/>
      <c r="DRG294" s="29"/>
      <c r="DRH294" s="29"/>
      <c r="DRI294" s="29"/>
      <c r="DRJ294" s="29"/>
      <c r="DRK294" s="29"/>
      <c r="DRL294" s="29"/>
      <c r="DRM294" s="29"/>
      <c r="DRN294" s="29"/>
      <c r="DRO294" s="29"/>
      <c r="DRP294" s="29"/>
      <c r="DRQ294" s="29"/>
      <c r="DRR294" s="29"/>
      <c r="DRS294" s="29"/>
      <c r="DRT294" s="29"/>
      <c r="DRU294" s="29"/>
      <c r="DRV294" s="29"/>
      <c r="DRW294" s="29"/>
      <c r="DRX294" s="29"/>
      <c r="DRY294" s="29"/>
      <c r="DRZ294" s="29"/>
      <c r="DSA294" s="29"/>
      <c r="DSB294" s="29"/>
      <c r="DSC294" s="29"/>
      <c r="DSD294" s="29"/>
      <c r="DSE294" s="29"/>
      <c r="DSF294" s="29"/>
      <c r="DSG294" s="29"/>
      <c r="DSH294" s="29"/>
      <c r="DSI294" s="29"/>
      <c r="DSJ294" s="29"/>
      <c r="DSK294" s="29"/>
      <c r="DSL294" s="29"/>
      <c r="DSM294" s="29"/>
      <c r="DSN294" s="29"/>
      <c r="DSO294" s="29"/>
      <c r="DSP294" s="29"/>
      <c r="DSQ294" s="29"/>
      <c r="DSR294" s="29"/>
      <c r="DSS294" s="29"/>
      <c r="DST294" s="29"/>
      <c r="DSU294" s="29"/>
      <c r="DSV294" s="29"/>
      <c r="DSW294" s="29"/>
      <c r="DSX294" s="29"/>
      <c r="DSY294" s="29"/>
      <c r="DSZ294" s="29"/>
      <c r="DTA294" s="29"/>
      <c r="DTB294" s="29"/>
      <c r="DTC294" s="29"/>
      <c r="DTD294" s="29"/>
      <c r="DTE294" s="29"/>
      <c r="DTF294" s="29"/>
      <c r="DTG294" s="29"/>
      <c r="DTH294" s="29"/>
      <c r="DTI294" s="29"/>
      <c r="DTJ294" s="29"/>
      <c r="DTK294" s="29"/>
      <c r="DTL294" s="29"/>
      <c r="DTM294" s="29"/>
      <c r="DTN294" s="29"/>
      <c r="DTO294" s="29"/>
      <c r="DTP294" s="29"/>
      <c r="DTQ294" s="29"/>
      <c r="DTR294" s="29"/>
      <c r="DTS294" s="29"/>
      <c r="DTT294" s="29"/>
      <c r="DTU294" s="29"/>
      <c r="DTV294" s="29"/>
      <c r="DTW294" s="29"/>
      <c r="DTX294" s="29"/>
      <c r="DTY294" s="29"/>
      <c r="DTZ294" s="29"/>
      <c r="DUA294" s="29"/>
      <c r="DUB294" s="29"/>
      <c r="DUC294" s="29"/>
      <c r="DUD294" s="29"/>
      <c r="DUE294" s="29"/>
      <c r="DUF294" s="29"/>
      <c r="DUG294" s="29"/>
      <c r="DUH294" s="29"/>
      <c r="DUI294" s="29"/>
      <c r="DUJ294" s="29"/>
      <c r="DUK294" s="29"/>
      <c r="DUL294" s="29"/>
      <c r="DUM294" s="29"/>
      <c r="DUN294" s="29"/>
      <c r="DUO294" s="29"/>
      <c r="DUP294" s="29"/>
      <c r="DUQ294" s="29"/>
      <c r="DUR294" s="29"/>
      <c r="DUS294" s="29"/>
      <c r="DUT294" s="29"/>
      <c r="DUU294" s="29"/>
      <c r="DUV294" s="29"/>
      <c r="DUW294" s="29"/>
      <c r="DUX294" s="29"/>
      <c r="DUY294" s="29"/>
      <c r="DUZ294" s="29"/>
      <c r="DVA294" s="29"/>
      <c r="DVB294" s="29"/>
      <c r="DVC294" s="29"/>
      <c r="DVD294" s="29"/>
      <c r="DVE294" s="29"/>
      <c r="DVF294" s="29"/>
      <c r="DVG294" s="29"/>
      <c r="DVH294" s="29"/>
      <c r="DVI294" s="29"/>
      <c r="DVJ294" s="29"/>
      <c r="DVK294" s="29"/>
      <c r="DVL294" s="29"/>
      <c r="DVM294" s="29"/>
      <c r="DVN294" s="29"/>
      <c r="DVO294" s="29"/>
      <c r="DVP294" s="29"/>
      <c r="DVQ294" s="29"/>
      <c r="DVR294" s="29"/>
      <c r="DVS294" s="29"/>
      <c r="DVT294" s="29"/>
      <c r="DVU294" s="29"/>
      <c r="DVV294" s="29"/>
      <c r="DVW294" s="29"/>
      <c r="DVX294" s="29"/>
      <c r="DVY294" s="29"/>
      <c r="DVZ294" s="29"/>
      <c r="DWA294" s="29"/>
      <c r="DWB294" s="29"/>
      <c r="DWC294" s="29"/>
      <c r="DWD294" s="29"/>
      <c r="DWE294" s="29"/>
      <c r="DWF294" s="29"/>
      <c r="DWG294" s="29"/>
      <c r="DWH294" s="29"/>
      <c r="DWI294" s="29"/>
      <c r="DWJ294" s="29"/>
      <c r="DWK294" s="29"/>
      <c r="DWL294" s="29"/>
      <c r="DWM294" s="29"/>
      <c r="DWN294" s="29"/>
      <c r="DWO294" s="29"/>
      <c r="DWP294" s="29"/>
      <c r="DWQ294" s="29"/>
      <c r="DWR294" s="29"/>
      <c r="DWS294" s="29"/>
      <c r="DWT294" s="29"/>
      <c r="DWU294" s="29"/>
      <c r="DWV294" s="29"/>
      <c r="DWW294" s="29"/>
      <c r="DWX294" s="29"/>
      <c r="DWY294" s="29"/>
      <c r="DWZ294" s="29"/>
      <c r="DXA294" s="29"/>
      <c r="DXB294" s="29"/>
      <c r="DXC294" s="29"/>
      <c r="DXD294" s="29"/>
      <c r="DXE294" s="29"/>
      <c r="DXF294" s="29"/>
      <c r="DXG294" s="29"/>
      <c r="DXH294" s="29"/>
      <c r="DXI294" s="29"/>
      <c r="DXJ294" s="29"/>
      <c r="DXK294" s="29"/>
      <c r="DXL294" s="29"/>
      <c r="DXM294" s="29"/>
      <c r="DXN294" s="29"/>
      <c r="DXO294" s="29"/>
      <c r="DXP294" s="29"/>
      <c r="DXQ294" s="29"/>
      <c r="DXR294" s="29"/>
      <c r="DXS294" s="29"/>
      <c r="DXT294" s="29"/>
      <c r="DXU294" s="29"/>
      <c r="DXV294" s="29"/>
      <c r="DXW294" s="29"/>
      <c r="DXX294" s="29"/>
      <c r="DXY294" s="29"/>
      <c r="DXZ294" s="29"/>
      <c r="DYA294" s="29"/>
      <c r="DYB294" s="29"/>
      <c r="DYC294" s="29"/>
      <c r="DYD294" s="29"/>
      <c r="DYE294" s="29"/>
      <c r="DYF294" s="29"/>
      <c r="DYG294" s="29"/>
      <c r="DYH294" s="29"/>
      <c r="DYI294" s="29"/>
      <c r="DYJ294" s="29"/>
      <c r="DYK294" s="29"/>
      <c r="DYL294" s="29"/>
      <c r="DYM294" s="29"/>
      <c r="DYN294" s="29"/>
      <c r="DYO294" s="29"/>
      <c r="DYP294" s="29"/>
      <c r="DYQ294" s="29"/>
      <c r="DYR294" s="29"/>
      <c r="DYS294" s="29"/>
      <c r="DYT294" s="29"/>
      <c r="DYU294" s="29"/>
      <c r="DYV294" s="29"/>
      <c r="DYW294" s="29"/>
      <c r="DYX294" s="29"/>
      <c r="DYY294" s="29"/>
      <c r="DYZ294" s="29"/>
      <c r="DZA294" s="29"/>
      <c r="DZB294" s="29"/>
      <c r="DZC294" s="29"/>
      <c r="DZD294" s="29"/>
      <c r="DZE294" s="29"/>
      <c r="DZF294" s="29"/>
      <c r="DZG294" s="29"/>
      <c r="DZH294" s="29"/>
      <c r="DZI294" s="29"/>
      <c r="DZJ294" s="29"/>
      <c r="DZK294" s="29"/>
      <c r="DZL294" s="29"/>
      <c r="DZM294" s="29"/>
      <c r="DZN294" s="29"/>
      <c r="DZO294" s="29"/>
      <c r="DZP294" s="29"/>
      <c r="DZQ294" s="29"/>
      <c r="DZR294" s="29"/>
      <c r="DZS294" s="29"/>
      <c r="DZT294" s="29"/>
      <c r="DZU294" s="29"/>
      <c r="DZV294" s="29"/>
      <c r="DZW294" s="29"/>
      <c r="DZX294" s="29"/>
      <c r="DZY294" s="29"/>
      <c r="DZZ294" s="29"/>
      <c r="EAA294" s="29"/>
      <c r="EAB294" s="29"/>
      <c r="EAC294" s="29"/>
      <c r="EAD294" s="29"/>
      <c r="EAE294" s="29"/>
      <c r="EAF294" s="29"/>
      <c r="EAG294" s="29"/>
      <c r="EAH294" s="29"/>
      <c r="EAI294" s="29"/>
      <c r="EAJ294" s="29"/>
      <c r="EAK294" s="29"/>
      <c r="EAL294" s="29"/>
      <c r="EAM294" s="29"/>
      <c r="EAN294" s="29"/>
      <c r="EAO294" s="29"/>
      <c r="EAP294" s="29"/>
      <c r="EAQ294" s="29"/>
      <c r="EAR294" s="29"/>
      <c r="EAS294" s="29"/>
      <c r="EAT294" s="29"/>
      <c r="EAU294" s="29"/>
      <c r="EAV294" s="29"/>
      <c r="EAW294" s="29"/>
      <c r="EAX294" s="29"/>
      <c r="EAY294" s="29"/>
      <c r="EAZ294" s="29"/>
      <c r="EBA294" s="29"/>
      <c r="EBB294" s="29"/>
      <c r="EBC294" s="29"/>
      <c r="EBD294" s="29"/>
      <c r="EBE294" s="29"/>
      <c r="EBF294" s="29"/>
      <c r="EBG294" s="29"/>
      <c r="EBH294" s="29"/>
      <c r="EBI294" s="29"/>
      <c r="EBJ294" s="29"/>
      <c r="EBK294" s="29"/>
      <c r="EBL294" s="29"/>
      <c r="EBM294" s="29"/>
      <c r="EBN294" s="29"/>
      <c r="EBO294" s="29"/>
      <c r="EBP294" s="29"/>
      <c r="EBQ294" s="29"/>
      <c r="EBR294" s="29"/>
      <c r="EBS294" s="29"/>
      <c r="EBT294" s="29"/>
      <c r="EBU294" s="29"/>
      <c r="EBV294" s="29"/>
      <c r="EBW294" s="29"/>
      <c r="EBX294" s="29"/>
      <c r="EBY294" s="29"/>
      <c r="EBZ294" s="29"/>
      <c r="ECA294" s="29"/>
      <c r="ECB294" s="29"/>
      <c r="ECC294" s="29"/>
      <c r="ECD294" s="29"/>
      <c r="ECE294" s="29"/>
      <c r="ECF294" s="29"/>
      <c r="ECG294" s="29"/>
      <c r="ECH294" s="29"/>
      <c r="ECI294" s="29"/>
      <c r="ECJ294" s="29"/>
      <c r="ECK294" s="29"/>
      <c r="ECL294" s="29"/>
      <c r="ECM294" s="29"/>
      <c r="ECN294" s="29"/>
      <c r="ECO294" s="29"/>
      <c r="ECP294" s="29"/>
      <c r="ECQ294" s="29"/>
      <c r="ECR294" s="29"/>
      <c r="ECS294" s="29"/>
      <c r="ECT294" s="29"/>
      <c r="ECU294" s="29"/>
      <c r="ECV294" s="29"/>
      <c r="ECW294" s="29"/>
      <c r="ECX294" s="29"/>
      <c r="ECY294" s="29"/>
      <c r="ECZ294" s="29"/>
      <c r="EDA294" s="29"/>
      <c r="EDB294" s="29"/>
      <c r="EDC294" s="29"/>
      <c r="EDD294" s="29"/>
      <c r="EDE294" s="29"/>
      <c r="EDF294" s="29"/>
      <c r="EDG294" s="29"/>
      <c r="EDH294" s="29"/>
      <c r="EDI294" s="29"/>
      <c r="EDJ294" s="29"/>
      <c r="EDK294" s="29"/>
      <c r="EDL294" s="29"/>
      <c r="EDM294" s="29"/>
      <c r="EDN294" s="29"/>
      <c r="EDO294" s="29"/>
      <c r="EDP294" s="29"/>
      <c r="EDQ294" s="29"/>
      <c r="EDR294" s="29"/>
      <c r="EDS294" s="29"/>
      <c r="EDT294" s="29"/>
      <c r="EDU294" s="29"/>
      <c r="EDV294" s="29"/>
      <c r="EDW294" s="29"/>
      <c r="EDX294" s="29"/>
      <c r="EDY294" s="29"/>
      <c r="EDZ294" s="29"/>
      <c r="EEA294" s="29"/>
      <c r="EEB294" s="29"/>
      <c r="EEC294" s="29"/>
      <c r="EED294" s="29"/>
      <c r="EEE294" s="29"/>
      <c r="EEF294" s="29"/>
      <c r="EEG294" s="29"/>
      <c r="EEH294" s="29"/>
      <c r="EEI294" s="29"/>
      <c r="EEJ294" s="29"/>
      <c r="EEK294" s="29"/>
      <c r="EEL294" s="29"/>
      <c r="EEM294" s="29"/>
      <c r="EEN294" s="29"/>
      <c r="EEO294" s="29"/>
      <c r="EEP294" s="29"/>
      <c r="EEQ294" s="29"/>
      <c r="EER294" s="29"/>
      <c r="EES294" s="29"/>
      <c r="EET294" s="29"/>
      <c r="EEU294" s="29"/>
      <c r="EEV294" s="29"/>
      <c r="EEW294" s="29"/>
      <c r="EEX294" s="29"/>
      <c r="EEY294" s="29"/>
      <c r="EEZ294" s="29"/>
      <c r="EFA294" s="29"/>
      <c r="EFB294" s="29"/>
      <c r="EFC294" s="29"/>
      <c r="EFD294" s="29"/>
      <c r="EFE294" s="29"/>
      <c r="EFF294" s="29"/>
      <c r="EFG294" s="29"/>
      <c r="EFH294" s="29"/>
      <c r="EFI294" s="29"/>
      <c r="EFJ294" s="29"/>
      <c r="EFK294" s="29"/>
      <c r="EFL294" s="29"/>
      <c r="EFM294" s="29"/>
      <c r="EFN294" s="29"/>
      <c r="EFO294" s="29"/>
      <c r="EFP294" s="29"/>
      <c r="EFQ294" s="29"/>
      <c r="EFR294" s="29"/>
      <c r="EFS294" s="29"/>
      <c r="EFT294" s="29"/>
      <c r="EFU294" s="29"/>
      <c r="EFV294" s="29"/>
      <c r="EFW294" s="29"/>
      <c r="EFX294" s="29"/>
      <c r="EFY294" s="29"/>
      <c r="EFZ294" s="29"/>
      <c r="EGA294" s="29"/>
      <c r="EGB294" s="29"/>
      <c r="EGC294" s="29"/>
      <c r="EGD294" s="29"/>
      <c r="EGE294" s="29"/>
      <c r="EGF294" s="29"/>
      <c r="EGG294" s="29"/>
      <c r="EGH294" s="29"/>
      <c r="EGI294" s="29"/>
      <c r="EGJ294" s="29"/>
      <c r="EGK294" s="29"/>
      <c r="EGL294" s="29"/>
      <c r="EGM294" s="29"/>
      <c r="EGN294" s="29"/>
      <c r="EGO294" s="29"/>
      <c r="EGP294" s="29"/>
      <c r="EGQ294" s="29"/>
      <c r="EGR294" s="29"/>
      <c r="EGS294" s="29"/>
      <c r="EGT294" s="29"/>
      <c r="EGU294" s="29"/>
      <c r="EGV294" s="29"/>
      <c r="EGW294" s="29"/>
      <c r="EGX294" s="29"/>
      <c r="EGY294" s="29"/>
      <c r="EGZ294" s="29"/>
      <c r="EHA294" s="29"/>
      <c r="EHB294" s="29"/>
      <c r="EHC294" s="29"/>
      <c r="EHD294" s="29"/>
      <c r="EHE294" s="29"/>
      <c r="EHF294" s="29"/>
      <c r="EHG294" s="29"/>
      <c r="EHH294" s="29"/>
      <c r="EHI294" s="29"/>
      <c r="EHJ294" s="29"/>
      <c r="EHK294" s="29"/>
      <c r="EHL294" s="29"/>
      <c r="EHM294" s="29"/>
      <c r="EHN294" s="29"/>
      <c r="EHO294" s="29"/>
      <c r="EHP294" s="29"/>
      <c r="EHQ294" s="29"/>
      <c r="EHR294" s="29"/>
      <c r="EHS294" s="29"/>
      <c r="EHT294" s="29"/>
      <c r="EHU294" s="29"/>
      <c r="EHV294" s="29"/>
      <c r="EHW294" s="29"/>
      <c r="EHX294" s="29"/>
      <c r="EHY294" s="29"/>
      <c r="EHZ294" s="29"/>
      <c r="EIA294" s="29"/>
      <c r="EIB294" s="29"/>
      <c r="EIC294" s="29"/>
      <c r="EID294" s="29"/>
      <c r="EIE294" s="29"/>
      <c r="EIF294" s="29"/>
      <c r="EIG294" s="29"/>
      <c r="EIH294" s="29"/>
      <c r="EII294" s="29"/>
      <c r="EIJ294" s="29"/>
      <c r="EIK294" s="29"/>
      <c r="EIL294" s="29"/>
      <c r="EIM294" s="29"/>
      <c r="EIN294" s="29"/>
      <c r="EIO294" s="29"/>
      <c r="EIP294" s="29"/>
      <c r="EIQ294" s="29"/>
      <c r="EIR294" s="29"/>
      <c r="EIS294" s="29"/>
      <c r="EIT294" s="29"/>
      <c r="EIU294" s="29"/>
      <c r="EIV294" s="29"/>
      <c r="EIW294" s="29"/>
      <c r="EIX294" s="29"/>
      <c r="EIY294" s="29"/>
      <c r="EIZ294" s="29"/>
      <c r="EJA294" s="29"/>
      <c r="EJB294" s="29"/>
      <c r="EJC294" s="29"/>
      <c r="EJD294" s="29"/>
      <c r="EJE294" s="29"/>
      <c r="EJF294" s="29"/>
      <c r="EJG294" s="29"/>
      <c r="EJH294" s="29"/>
      <c r="EJI294" s="29"/>
      <c r="EJJ294" s="29"/>
      <c r="EJK294" s="29"/>
      <c r="EJL294" s="29"/>
      <c r="EJM294" s="29"/>
      <c r="EJN294" s="29"/>
      <c r="EJO294" s="29"/>
      <c r="EJP294" s="29"/>
      <c r="EJQ294" s="29"/>
      <c r="EJR294" s="29"/>
      <c r="EJS294" s="29"/>
      <c r="EJT294" s="29"/>
      <c r="EJU294" s="29"/>
      <c r="EJV294" s="29"/>
      <c r="EJW294" s="29"/>
      <c r="EJX294" s="29"/>
      <c r="EJY294" s="29"/>
      <c r="EJZ294" s="29"/>
      <c r="EKA294" s="29"/>
      <c r="EKB294" s="29"/>
      <c r="EKC294" s="29"/>
      <c r="EKD294" s="29"/>
      <c r="EKE294" s="29"/>
      <c r="EKF294" s="29"/>
      <c r="EKG294" s="29"/>
      <c r="EKH294" s="29"/>
      <c r="EKI294" s="29"/>
      <c r="EKJ294" s="29"/>
      <c r="EKK294" s="29"/>
      <c r="EKL294" s="29"/>
      <c r="EKM294" s="29"/>
      <c r="EKN294" s="29"/>
      <c r="EKO294" s="29"/>
      <c r="EKP294" s="29"/>
      <c r="EKQ294" s="29"/>
      <c r="EKR294" s="29"/>
      <c r="EKS294" s="29"/>
      <c r="EKT294" s="29"/>
      <c r="EKU294" s="29"/>
      <c r="EKV294" s="29"/>
      <c r="EKW294" s="29"/>
      <c r="EKX294" s="29"/>
      <c r="EKY294" s="29"/>
      <c r="EKZ294" s="29"/>
      <c r="ELA294" s="29"/>
      <c r="ELB294" s="29"/>
      <c r="ELC294" s="29"/>
      <c r="ELD294" s="29"/>
      <c r="ELE294" s="29"/>
      <c r="ELF294" s="29"/>
      <c r="ELG294" s="29"/>
      <c r="ELH294" s="29"/>
      <c r="ELI294" s="29"/>
      <c r="ELJ294" s="29"/>
      <c r="ELK294" s="29"/>
      <c r="ELL294" s="29"/>
      <c r="ELM294" s="29"/>
      <c r="ELN294" s="29"/>
      <c r="ELO294" s="29"/>
      <c r="ELP294" s="29"/>
      <c r="ELQ294" s="29"/>
      <c r="ELR294" s="29"/>
      <c r="ELS294" s="29"/>
      <c r="ELT294" s="29"/>
      <c r="ELU294" s="29"/>
      <c r="ELV294" s="29"/>
      <c r="ELW294" s="29"/>
      <c r="ELX294" s="29"/>
      <c r="ELY294" s="29"/>
      <c r="ELZ294" s="29"/>
      <c r="EMA294" s="29"/>
      <c r="EMB294" s="29"/>
      <c r="EMC294" s="29"/>
      <c r="EMD294" s="29"/>
      <c r="EME294" s="29"/>
      <c r="EMF294" s="29"/>
      <c r="EMG294" s="29"/>
      <c r="EMH294" s="29"/>
      <c r="EMI294" s="29"/>
      <c r="EMJ294" s="29"/>
      <c r="EMK294" s="29"/>
      <c r="EML294" s="29"/>
      <c r="EMM294" s="29"/>
      <c r="EMN294" s="29"/>
      <c r="EMO294" s="29"/>
      <c r="EMP294" s="29"/>
      <c r="EMQ294" s="29"/>
      <c r="EMR294" s="29"/>
      <c r="EMS294" s="29"/>
      <c r="EMT294" s="29"/>
      <c r="EMU294" s="29"/>
      <c r="EMV294" s="29"/>
      <c r="EMW294" s="29"/>
      <c r="EMX294" s="29"/>
      <c r="EMY294" s="29"/>
      <c r="EMZ294" s="29"/>
      <c r="ENA294" s="29"/>
      <c r="ENB294" s="29"/>
      <c r="ENC294" s="29"/>
      <c r="END294" s="29"/>
      <c r="ENE294" s="29"/>
      <c r="ENF294" s="29"/>
      <c r="ENG294" s="29"/>
      <c r="ENH294" s="29"/>
      <c r="ENI294" s="29"/>
      <c r="ENJ294" s="29"/>
      <c r="ENK294" s="29"/>
      <c r="ENL294" s="29"/>
      <c r="ENM294" s="29"/>
      <c r="ENN294" s="29"/>
      <c r="ENO294" s="29"/>
      <c r="ENP294" s="29"/>
      <c r="ENQ294" s="29"/>
      <c r="ENR294" s="29"/>
      <c r="ENS294" s="29"/>
      <c r="ENT294" s="29"/>
      <c r="ENU294" s="29"/>
      <c r="ENV294" s="29"/>
      <c r="ENW294" s="29"/>
      <c r="ENX294" s="29"/>
      <c r="ENY294" s="29"/>
      <c r="ENZ294" s="29"/>
      <c r="EOA294" s="29"/>
      <c r="EOB294" s="29"/>
      <c r="EOC294" s="29"/>
      <c r="EOD294" s="29"/>
      <c r="EOE294" s="29"/>
      <c r="EOF294" s="29"/>
      <c r="EOG294" s="29"/>
      <c r="EOH294" s="29"/>
      <c r="EOI294" s="29"/>
      <c r="EOJ294" s="29"/>
      <c r="EOK294" s="29"/>
      <c r="EOL294" s="29"/>
      <c r="EOM294" s="29"/>
      <c r="EON294" s="29"/>
      <c r="EOO294" s="29"/>
      <c r="EOP294" s="29"/>
      <c r="EOQ294" s="29"/>
      <c r="EOR294" s="29"/>
      <c r="EOS294" s="29"/>
      <c r="EOT294" s="29"/>
      <c r="EOU294" s="29"/>
      <c r="EOV294" s="29"/>
      <c r="EOW294" s="29"/>
      <c r="EOX294" s="29"/>
      <c r="EOY294" s="29"/>
      <c r="EOZ294" s="29"/>
      <c r="EPA294" s="29"/>
      <c r="EPB294" s="29"/>
      <c r="EPC294" s="29"/>
      <c r="EPD294" s="29"/>
      <c r="EPE294" s="29"/>
      <c r="EPF294" s="29"/>
      <c r="EPG294" s="29"/>
      <c r="EPH294" s="29"/>
      <c r="EPI294" s="29"/>
      <c r="EPJ294" s="29"/>
      <c r="EPK294" s="29"/>
      <c r="EPL294" s="29"/>
      <c r="EPM294" s="29"/>
      <c r="EPN294" s="29"/>
      <c r="EPO294" s="29"/>
      <c r="EPP294" s="29"/>
      <c r="EPQ294" s="29"/>
      <c r="EPR294" s="29"/>
      <c r="EPS294" s="29"/>
      <c r="EPT294" s="29"/>
      <c r="EPU294" s="29"/>
      <c r="EPV294" s="29"/>
      <c r="EPW294" s="29"/>
      <c r="EPX294" s="29"/>
      <c r="EPY294" s="29"/>
      <c r="EPZ294" s="29"/>
      <c r="EQA294" s="29"/>
      <c r="EQB294" s="29"/>
      <c r="EQC294" s="29"/>
      <c r="EQD294" s="29"/>
      <c r="EQE294" s="29"/>
      <c r="EQF294" s="29"/>
      <c r="EQG294" s="29"/>
      <c r="EQH294" s="29"/>
      <c r="EQI294" s="29"/>
      <c r="EQJ294" s="29"/>
      <c r="EQK294" s="29"/>
      <c r="EQL294" s="29"/>
      <c r="EQM294" s="29"/>
      <c r="EQN294" s="29"/>
      <c r="EQO294" s="29"/>
      <c r="EQP294" s="29"/>
      <c r="EQQ294" s="29"/>
      <c r="EQR294" s="29"/>
      <c r="EQS294" s="29"/>
      <c r="EQT294" s="29"/>
      <c r="EQU294" s="29"/>
      <c r="EQV294" s="29"/>
      <c r="EQW294" s="29"/>
      <c r="EQX294" s="29"/>
      <c r="EQY294" s="29"/>
      <c r="EQZ294" s="29"/>
      <c r="ERA294" s="29"/>
      <c r="ERB294" s="29"/>
      <c r="ERC294" s="29"/>
      <c r="ERD294" s="29"/>
      <c r="ERE294" s="29"/>
      <c r="ERF294" s="29"/>
      <c r="ERG294" s="29"/>
      <c r="ERH294" s="29"/>
      <c r="ERI294" s="29"/>
      <c r="ERJ294" s="29"/>
      <c r="ERK294" s="29"/>
      <c r="ERL294" s="29"/>
      <c r="ERM294" s="29"/>
      <c r="ERN294" s="29"/>
      <c r="ERO294" s="29"/>
      <c r="ERP294" s="29"/>
      <c r="ERQ294" s="29"/>
      <c r="ERR294" s="29"/>
      <c r="ERS294" s="29"/>
      <c r="ERT294" s="29"/>
      <c r="ERU294" s="29"/>
      <c r="ERV294" s="29"/>
      <c r="ERW294" s="29"/>
      <c r="ERX294" s="29"/>
      <c r="ERY294" s="29"/>
      <c r="ERZ294" s="29"/>
      <c r="ESA294" s="29"/>
      <c r="ESB294" s="29"/>
      <c r="ESC294" s="29"/>
      <c r="ESD294" s="29"/>
      <c r="ESE294" s="29"/>
      <c r="ESF294" s="29"/>
      <c r="ESG294" s="29"/>
      <c r="ESH294" s="29"/>
      <c r="ESI294" s="29"/>
      <c r="ESJ294" s="29"/>
      <c r="ESK294" s="29"/>
      <c r="ESL294" s="29"/>
      <c r="ESM294" s="29"/>
      <c r="ESN294" s="29"/>
      <c r="ESO294" s="29"/>
      <c r="ESP294" s="29"/>
      <c r="ESQ294" s="29"/>
      <c r="ESR294" s="29"/>
      <c r="ESS294" s="29"/>
      <c r="EST294" s="29"/>
      <c r="ESU294" s="29"/>
      <c r="ESV294" s="29"/>
      <c r="ESW294" s="29"/>
      <c r="ESX294" s="29"/>
      <c r="ESY294" s="29"/>
      <c r="ESZ294" s="29"/>
      <c r="ETA294" s="29"/>
      <c r="ETB294" s="29"/>
      <c r="ETC294" s="29"/>
      <c r="ETD294" s="29"/>
      <c r="ETE294" s="29"/>
      <c r="ETF294" s="29"/>
      <c r="ETG294" s="29"/>
      <c r="ETH294" s="29"/>
      <c r="ETI294" s="29"/>
      <c r="ETJ294" s="29"/>
      <c r="ETK294" s="29"/>
      <c r="ETL294" s="29"/>
      <c r="ETM294" s="29"/>
      <c r="ETN294" s="29"/>
      <c r="ETO294" s="29"/>
      <c r="ETP294" s="29"/>
      <c r="ETQ294" s="29"/>
      <c r="ETR294" s="29"/>
      <c r="ETS294" s="29"/>
      <c r="ETT294" s="29"/>
      <c r="ETU294" s="29"/>
      <c r="ETV294" s="29"/>
      <c r="ETW294" s="29"/>
      <c r="ETX294" s="29"/>
      <c r="ETY294" s="29"/>
      <c r="ETZ294" s="29"/>
      <c r="EUA294" s="29"/>
      <c r="EUB294" s="29"/>
      <c r="EUC294" s="29"/>
      <c r="EUD294" s="29"/>
      <c r="EUE294" s="29"/>
      <c r="EUF294" s="29"/>
      <c r="EUG294" s="29"/>
      <c r="EUH294" s="29"/>
      <c r="EUI294" s="29"/>
      <c r="EUJ294" s="29"/>
      <c r="EUK294" s="29"/>
      <c r="EUL294" s="29"/>
      <c r="EUM294" s="29"/>
      <c r="EUN294" s="29"/>
      <c r="EUO294" s="29"/>
      <c r="EUP294" s="29"/>
      <c r="EUQ294" s="29"/>
      <c r="EUR294" s="29"/>
      <c r="EUS294" s="29"/>
      <c r="EUT294" s="29"/>
      <c r="EUU294" s="29"/>
      <c r="EUV294" s="29"/>
      <c r="EUW294" s="29"/>
      <c r="EUX294" s="29"/>
      <c r="EUY294" s="29"/>
      <c r="EUZ294" s="29"/>
      <c r="EVA294" s="29"/>
      <c r="EVB294" s="29"/>
      <c r="EVC294" s="29"/>
      <c r="EVD294" s="29"/>
      <c r="EVE294" s="29"/>
      <c r="EVF294" s="29"/>
      <c r="EVG294" s="29"/>
      <c r="EVH294" s="29"/>
      <c r="EVI294" s="29"/>
      <c r="EVJ294" s="29"/>
      <c r="EVK294" s="29"/>
      <c r="EVL294" s="29"/>
      <c r="EVM294" s="29"/>
      <c r="EVN294" s="29"/>
      <c r="EVO294" s="29"/>
      <c r="EVP294" s="29"/>
      <c r="EVQ294" s="29"/>
      <c r="EVR294" s="29"/>
      <c r="EVS294" s="29"/>
      <c r="EVT294" s="29"/>
      <c r="EVU294" s="29"/>
      <c r="EVV294" s="29"/>
      <c r="EVW294" s="29"/>
      <c r="EVX294" s="29"/>
      <c r="EVY294" s="29"/>
      <c r="EVZ294" s="29"/>
      <c r="EWA294" s="29"/>
      <c r="EWB294" s="29"/>
      <c r="EWC294" s="29"/>
      <c r="EWD294" s="29"/>
      <c r="EWE294" s="29"/>
      <c r="EWF294" s="29"/>
      <c r="EWG294" s="29"/>
      <c r="EWH294" s="29"/>
      <c r="EWI294" s="29"/>
      <c r="EWJ294" s="29"/>
      <c r="EWK294" s="29"/>
      <c r="EWL294" s="29"/>
      <c r="EWM294" s="29"/>
      <c r="EWN294" s="29"/>
      <c r="EWO294" s="29"/>
      <c r="EWP294" s="29"/>
      <c r="EWQ294" s="29"/>
      <c r="EWR294" s="29"/>
      <c r="EWS294" s="29"/>
      <c r="EWT294" s="29"/>
      <c r="EWU294" s="29"/>
      <c r="EWV294" s="29"/>
      <c r="EWW294" s="29"/>
      <c r="EWX294" s="29"/>
      <c r="EWY294" s="29"/>
      <c r="EWZ294" s="29"/>
      <c r="EXA294" s="29"/>
      <c r="EXB294" s="29"/>
      <c r="EXC294" s="29"/>
      <c r="EXD294" s="29"/>
      <c r="EXE294" s="29"/>
      <c r="EXF294" s="29"/>
      <c r="EXG294" s="29"/>
      <c r="EXH294" s="29"/>
      <c r="EXI294" s="29"/>
      <c r="EXJ294" s="29"/>
      <c r="EXK294" s="29"/>
      <c r="EXL294" s="29"/>
      <c r="EXM294" s="29"/>
      <c r="EXN294" s="29"/>
      <c r="EXO294" s="29"/>
      <c r="EXP294" s="29"/>
      <c r="EXQ294" s="29"/>
      <c r="EXR294" s="29"/>
      <c r="EXS294" s="29"/>
      <c r="EXT294" s="29"/>
      <c r="EXU294" s="29"/>
      <c r="EXV294" s="29"/>
      <c r="EXW294" s="29"/>
      <c r="EXX294" s="29"/>
      <c r="EXY294" s="29"/>
      <c r="EXZ294" s="29"/>
      <c r="EYA294" s="29"/>
      <c r="EYB294" s="29"/>
      <c r="EYC294" s="29"/>
      <c r="EYD294" s="29"/>
      <c r="EYE294" s="29"/>
      <c r="EYF294" s="29"/>
      <c r="EYG294" s="29"/>
      <c r="EYH294" s="29"/>
      <c r="EYI294" s="29"/>
      <c r="EYJ294" s="29"/>
      <c r="EYK294" s="29"/>
      <c r="EYL294" s="29"/>
      <c r="EYM294" s="29"/>
      <c r="EYN294" s="29"/>
      <c r="EYO294" s="29"/>
      <c r="EYP294" s="29"/>
      <c r="EYQ294" s="29"/>
      <c r="EYR294" s="29"/>
      <c r="EYS294" s="29"/>
      <c r="EYT294" s="29"/>
      <c r="EYU294" s="29"/>
      <c r="EYV294" s="29"/>
      <c r="EYW294" s="29"/>
      <c r="EYX294" s="29"/>
      <c r="EYY294" s="29"/>
      <c r="EYZ294" s="29"/>
      <c r="EZA294" s="29"/>
      <c r="EZB294" s="29"/>
      <c r="EZC294" s="29"/>
      <c r="EZD294" s="29"/>
      <c r="EZE294" s="29"/>
      <c r="EZF294" s="29"/>
      <c r="EZG294" s="29"/>
      <c r="EZH294" s="29"/>
      <c r="EZI294" s="29"/>
      <c r="EZJ294" s="29"/>
      <c r="EZK294" s="29"/>
      <c r="EZL294" s="29"/>
      <c r="EZM294" s="29"/>
      <c r="EZN294" s="29"/>
      <c r="EZO294" s="29"/>
      <c r="EZP294" s="29"/>
      <c r="EZQ294" s="29"/>
      <c r="EZR294" s="29"/>
      <c r="EZS294" s="29"/>
      <c r="EZT294" s="29"/>
      <c r="EZU294" s="29"/>
      <c r="EZV294" s="29"/>
      <c r="EZW294" s="29"/>
      <c r="EZX294" s="29"/>
      <c r="EZY294" s="29"/>
      <c r="EZZ294" s="29"/>
      <c r="FAA294" s="29"/>
      <c r="FAB294" s="29"/>
      <c r="FAC294" s="29"/>
      <c r="FAD294" s="29"/>
      <c r="FAE294" s="29"/>
      <c r="FAF294" s="29"/>
      <c r="FAG294" s="29"/>
      <c r="FAH294" s="29"/>
      <c r="FAI294" s="29"/>
      <c r="FAJ294" s="29"/>
      <c r="FAK294" s="29"/>
      <c r="FAL294" s="29"/>
      <c r="FAM294" s="29"/>
      <c r="FAN294" s="29"/>
      <c r="FAO294" s="29"/>
      <c r="FAP294" s="29"/>
      <c r="FAQ294" s="29"/>
      <c r="FAR294" s="29"/>
      <c r="FAS294" s="29"/>
      <c r="FAT294" s="29"/>
      <c r="FAU294" s="29"/>
      <c r="FAV294" s="29"/>
      <c r="FAW294" s="29"/>
      <c r="FAX294" s="29"/>
      <c r="FAY294" s="29"/>
      <c r="FAZ294" s="29"/>
      <c r="FBA294" s="29"/>
      <c r="FBB294" s="29"/>
      <c r="FBC294" s="29"/>
      <c r="FBD294" s="29"/>
      <c r="FBE294" s="29"/>
      <c r="FBF294" s="29"/>
      <c r="FBG294" s="29"/>
      <c r="FBH294" s="29"/>
      <c r="FBI294" s="29"/>
      <c r="FBJ294" s="29"/>
      <c r="FBK294" s="29"/>
      <c r="FBL294" s="29"/>
      <c r="FBM294" s="29"/>
      <c r="FBN294" s="29"/>
      <c r="FBO294" s="29"/>
      <c r="FBP294" s="29"/>
      <c r="FBQ294" s="29"/>
      <c r="FBR294" s="29"/>
      <c r="FBS294" s="29"/>
      <c r="FBT294" s="29"/>
      <c r="FBU294" s="29"/>
      <c r="FBV294" s="29"/>
      <c r="FBW294" s="29"/>
      <c r="FBX294" s="29"/>
      <c r="FBY294" s="29"/>
      <c r="FBZ294" s="29"/>
      <c r="FCA294" s="29"/>
      <c r="FCB294" s="29"/>
      <c r="FCC294" s="29"/>
      <c r="FCD294" s="29"/>
      <c r="FCE294" s="29"/>
      <c r="FCF294" s="29"/>
      <c r="FCG294" s="29"/>
      <c r="FCH294" s="29"/>
      <c r="FCI294" s="29"/>
      <c r="FCJ294" s="29"/>
      <c r="FCK294" s="29"/>
      <c r="FCL294" s="29"/>
      <c r="FCM294" s="29"/>
      <c r="FCN294" s="29"/>
      <c r="FCO294" s="29"/>
      <c r="FCP294" s="29"/>
      <c r="FCQ294" s="29"/>
      <c r="FCR294" s="29"/>
      <c r="FCS294" s="29"/>
      <c r="FCT294" s="29"/>
      <c r="FCU294" s="29"/>
      <c r="FCV294" s="29"/>
      <c r="FCW294" s="29"/>
      <c r="FCX294" s="29"/>
      <c r="FCY294" s="29"/>
      <c r="FCZ294" s="29"/>
      <c r="FDA294" s="29"/>
      <c r="FDB294" s="29"/>
      <c r="FDC294" s="29"/>
      <c r="FDD294" s="29"/>
      <c r="FDE294" s="29"/>
      <c r="FDF294" s="29"/>
      <c r="FDG294" s="29"/>
      <c r="FDH294" s="29"/>
      <c r="FDI294" s="29"/>
      <c r="FDJ294" s="29"/>
      <c r="FDK294" s="29"/>
      <c r="FDL294" s="29"/>
      <c r="FDM294" s="29"/>
      <c r="FDN294" s="29"/>
      <c r="FDO294" s="29"/>
      <c r="FDP294" s="29"/>
      <c r="FDQ294" s="29"/>
      <c r="FDR294" s="29"/>
      <c r="FDS294" s="29"/>
      <c r="FDT294" s="29"/>
      <c r="FDU294" s="29"/>
      <c r="FDV294" s="29"/>
      <c r="FDW294" s="29"/>
      <c r="FDX294" s="29"/>
      <c r="FDY294" s="29"/>
      <c r="FDZ294" s="29"/>
      <c r="FEA294" s="29"/>
      <c r="FEB294" s="29"/>
      <c r="FEC294" s="29"/>
      <c r="FED294" s="29"/>
      <c r="FEE294" s="29"/>
      <c r="FEF294" s="29"/>
      <c r="FEG294" s="29"/>
      <c r="FEH294" s="29"/>
      <c r="FEI294" s="29"/>
      <c r="FEJ294" s="29"/>
      <c r="FEK294" s="29"/>
      <c r="FEL294" s="29"/>
      <c r="FEM294" s="29"/>
      <c r="FEN294" s="29"/>
      <c r="FEO294" s="29"/>
      <c r="FEP294" s="29"/>
      <c r="FEQ294" s="29"/>
      <c r="FER294" s="29"/>
      <c r="FES294" s="29"/>
      <c r="FET294" s="29"/>
      <c r="FEU294" s="29"/>
      <c r="FEV294" s="29"/>
      <c r="FEW294" s="29"/>
      <c r="FEX294" s="29"/>
      <c r="FEY294" s="29"/>
      <c r="FEZ294" s="29"/>
      <c r="FFA294" s="29"/>
      <c r="FFB294" s="29"/>
      <c r="FFC294" s="29"/>
      <c r="FFD294" s="29"/>
      <c r="FFE294" s="29"/>
      <c r="FFF294" s="29"/>
      <c r="FFG294" s="29"/>
      <c r="FFH294" s="29"/>
      <c r="FFI294" s="29"/>
      <c r="FFJ294" s="29"/>
      <c r="FFK294" s="29"/>
      <c r="FFL294" s="29"/>
      <c r="FFM294" s="29"/>
      <c r="FFN294" s="29"/>
      <c r="FFO294" s="29"/>
      <c r="FFP294" s="29"/>
      <c r="FFQ294" s="29"/>
      <c r="FFR294" s="29"/>
      <c r="FFS294" s="29"/>
      <c r="FFT294" s="29"/>
      <c r="FFU294" s="29"/>
      <c r="FFV294" s="29"/>
      <c r="FFW294" s="29"/>
      <c r="FFX294" s="29"/>
      <c r="FFY294" s="29"/>
      <c r="FFZ294" s="29"/>
      <c r="FGA294" s="29"/>
      <c r="FGB294" s="29"/>
      <c r="FGC294" s="29"/>
      <c r="FGD294" s="29"/>
      <c r="FGE294" s="29"/>
      <c r="FGF294" s="29"/>
      <c r="FGG294" s="29"/>
      <c r="FGH294" s="29"/>
      <c r="FGI294" s="29"/>
      <c r="FGJ294" s="29"/>
      <c r="FGK294" s="29"/>
      <c r="FGL294" s="29"/>
      <c r="FGM294" s="29"/>
      <c r="FGN294" s="29"/>
      <c r="FGO294" s="29"/>
      <c r="FGP294" s="29"/>
      <c r="FGQ294" s="29"/>
      <c r="FGR294" s="29"/>
      <c r="FGS294" s="29"/>
      <c r="FGT294" s="29"/>
      <c r="FGU294" s="29"/>
      <c r="FGV294" s="29"/>
      <c r="FGW294" s="29"/>
      <c r="FGX294" s="29"/>
      <c r="FGY294" s="29"/>
      <c r="FGZ294" s="29"/>
      <c r="FHA294" s="29"/>
      <c r="FHB294" s="29"/>
      <c r="FHC294" s="29"/>
      <c r="FHD294" s="29"/>
      <c r="FHE294" s="29"/>
      <c r="FHF294" s="29"/>
      <c r="FHG294" s="29"/>
      <c r="FHH294" s="29"/>
      <c r="FHI294" s="29"/>
      <c r="FHJ294" s="29"/>
      <c r="FHK294" s="29"/>
      <c r="FHL294" s="29"/>
      <c r="FHM294" s="29"/>
      <c r="FHN294" s="29"/>
      <c r="FHO294" s="29"/>
      <c r="FHP294" s="29"/>
      <c r="FHQ294" s="29"/>
      <c r="FHR294" s="29"/>
      <c r="FHS294" s="29"/>
      <c r="FHT294" s="29"/>
      <c r="FHU294" s="29"/>
      <c r="FHV294" s="29"/>
      <c r="FHW294" s="29"/>
      <c r="FHX294" s="29"/>
      <c r="FHY294" s="29"/>
      <c r="FHZ294" s="29"/>
      <c r="FIA294" s="29"/>
      <c r="FIB294" s="29"/>
      <c r="FIC294" s="29"/>
      <c r="FID294" s="29"/>
      <c r="FIE294" s="29"/>
      <c r="FIF294" s="29"/>
      <c r="FIG294" s="29"/>
      <c r="FIH294" s="29"/>
      <c r="FII294" s="29"/>
      <c r="FIJ294" s="29"/>
      <c r="FIK294" s="29"/>
      <c r="FIL294" s="29"/>
      <c r="FIM294" s="29"/>
      <c r="FIN294" s="29"/>
      <c r="FIO294" s="29"/>
      <c r="FIP294" s="29"/>
      <c r="FIQ294" s="29"/>
      <c r="FIR294" s="29"/>
      <c r="FIS294" s="29"/>
      <c r="FIT294" s="29"/>
      <c r="FIU294" s="29"/>
      <c r="FIV294" s="29"/>
      <c r="FIW294" s="29"/>
      <c r="FIX294" s="29"/>
      <c r="FIY294" s="29"/>
      <c r="FIZ294" s="29"/>
      <c r="FJA294" s="29"/>
      <c r="FJB294" s="29"/>
      <c r="FJC294" s="29"/>
      <c r="FJD294" s="29"/>
      <c r="FJE294" s="29"/>
      <c r="FJF294" s="29"/>
      <c r="FJG294" s="29"/>
      <c r="FJH294" s="29"/>
      <c r="FJI294" s="29"/>
      <c r="FJJ294" s="29"/>
      <c r="FJK294" s="29"/>
      <c r="FJL294" s="29"/>
      <c r="FJM294" s="29"/>
      <c r="FJN294" s="29"/>
      <c r="FJO294" s="29"/>
      <c r="FJP294" s="29"/>
      <c r="FJQ294" s="29"/>
      <c r="FJR294" s="29"/>
      <c r="FJS294" s="29"/>
      <c r="FJT294" s="29"/>
      <c r="FJU294" s="29"/>
      <c r="FJV294" s="29"/>
      <c r="FJW294" s="29"/>
      <c r="FJX294" s="29"/>
      <c r="FJY294" s="29"/>
      <c r="FJZ294" s="29"/>
      <c r="FKA294" s="29"/>
      <c r="FKB294" s="29"/>
      <c r="FKC294" s="29"/>
      <c r="FKD294" s="29"/>
      <c r="FKE294" s="29"/>
      <c r="FKF294" s="29"/>
      <c r="FKG294" s="29"/>
      <c r="FKH294" s="29"/>
      <c r="FKI294" s="29"/>
      <c r="FKJ294" s="29"/>
      <c r="FKK294" s="29"/>
      <c r="FKL294" s="29"/>
      <c r="FKM294" s="29"/>
      <c r="FKN294" s="29"/>
      <c r="FKO294" s="29"/>
      <c r="FKP294" s="29"/>
      <c r="FKQ294" s="29"/>
      <c r="FKR294" s="29"/>
      <c r="FKS294" s="29"/>
      <c r="FKT294" s="29"/>
      <c r="FKU294" s="29"/>
      <c r="FKV294" s="29"/>
      <c r="FKW294" s="29"/>
      <c r="FKX294" s="29"/>
      <c r="FKY294" s="29"/>
      <c r="FKZ294" s="29"/>
      <c r="FLA294" s="29"/>
      <c r="FLB294" s="29"/>
      <c r="FLC294" s="29"/>
      <c r="FLD294" s="29"/>
      <c r="FLE294" s="29"/>
      <c r="FLF294" s="29"/>
      <c r="FLG294" s="29"/>
      <c r="FLH294" s="29"/>
      <c r="FLI294" s="29"/>
      <c r="FLJ294" s="29"/>
      <c r="FLK294" s="29"/>
      <c r="FLL294" s="29"/>
      <c r="FLM294" s="29"/>
      <c r="FLN294" s="29"/>
      <c r="FLO294" s="29"/>
      <c r="FLP294" s="29"/>
      <c r="FLQ294" s="29"/>
      <c r="FLR294" s="29"/>
      <c r="FLS294" s="29"/>
      <c r="FLT294" s="29"/>
      <c r="FLU294" s="29"/>
      <c r="FLV294" s="29"/>
      <c r="FLW294" s="29"/>
      <c r="FLX294" s="29"/>
      <c r="FLY294" s="29"/>
      <c r="FLZ294" s="29"/>
      <c r="FMA294" s="29"/>
      <c r="FMB294" s="29"/>
      <c r="FMC294" s="29"/>
      <c r="FMD294" s="29"/>
      <c r="FME294" s="29"/>
      <c r="FMF294" s="29"/>
      <c r="FMG294" s="29"/>
      <c r="FMH294" s="29"/>
      <c r="FMI294" s="29"/>
      <c r="FMJ294" s="29"/>
      <c r="FMK294" s="29"/>
      <c r="FML294" s="29"/>
      <c r="FMM294" s="29"/>
      <c r="FMN294" s="29"/>
      <c r="FMO294" s="29"/>
      <c r="FMP294" s="29"/>
      <c r="FMQ294" s="29"/>
      <c r="FMR294" s="29"/>
      <c r="FMS294" s="29"/>
      <c r="FMT294" s="29"/>
      <c r="FMU294" s="29"/>
      <c r="FMV294" s="29"/>
      <c r="FMW294" s="29"/>
      <c r="FMX294" s="29"/>
      <c r="FMY294" s="29"/>
      <c r="FMZ294" s="29"/>
      <c r="FNA294" s="29"/>
      <c r="FNB294" s="29"/>
      <c r="FNC294" s="29"/>
      <c r="FND294" s="29"/>
      <c r="FNE294" s="29"/>
      <c r="FNF294" s="29"/>
      <c r="FNG294" s="29"/>
      <c r="FNH294" s="29"/>
      <c r="FNI294" s="29"/>
      <c r="FNJ294" s="29"/>
      <c r="FNK294" s="29"/>
      <c r="FNL294" s="29"/>
      <c r="FNM294" s="29"/>
      <c r="FNN294" s="29"/>
      <c r="FNO294" s="29"/>
      <c r="FNP294" s="29"/>
      <c r="FNQ294" s="29"/>
      <c r="FNR294" s="29"/>
      <c r="FNS294" s="29"/>
      <c r="FNT294" s="29"/>
      <c r="FNU294" s="29"/>
      <c r="FNV294" s="29"/>
      <c r="FNW294" s="29"/>
      <c r="FNX294" s="29"/>
      <c r="FNY294" s="29"/>
      <c r="FNZ294" s="29"/>
      <c r="FOA294" s="29"/>
      <c r="FOB294" s="29"/>
      <c r="FOC294" s="29"/>
      <c r="FOD294" s="29"/>
      <c r="FOE294" s="29"/>
      <c r="FOF294" s="29"/>
      <c r="FOG294" s="29"/>
      <c r="FOH294" s="29"/>
      <c r="FOI294" s="29"/>
      <c r="FOJ294" s="29"/>
      <c r="FOK294" s="29"/>
      <c r="FOL294" s="29"/>
      <c r="FOM294" s="29"/>
      <c r="FON294" s="29"/>
      <c r="FOO294" s="29"/>
      <c r="FOP294" s="29"/>
      <c r="FOQ294" s="29"/>
      <c r="FOR294" s="29"/>
      <c r="FOS294" s="29"/>
      <c r="FOT294" s="29"/>
      <c r="FOU294" s="29"/>
      <c r="FOV294" s="29"/>
      <c r="FOW294" s="29"/>
      <c r="FOX294" s="29"/>
      <c r="FOY294" s="29"/>
      <c r="FOZ294" s="29"/>
      <c r="FPA294" s="29"/>
      <c r="FPB294" s="29"/>
      <c r="FPC294" s="29"/>
      <c r="FPD294" s="29"/>
      <c r="FPE294" s="29"/>
      <c r="FPF294" s="29"/>
      <c r="FPG294" s="29"/>
      <c r="FPH294" s="29"/>
      <c r="FPI294" s="29"/>
      <c r="FPJ294" s="29"/>
      <c r="FPK294" s="29"/>
      <c r="FPL294" s="29"/>
      <c r="FPM294" s="29"/>
      <c r="FPN294" s="29"/>
      <c r="FPO294" s="29"/>
      <c r="FPP294" s="29"/>
      <c r="FPQ294" s="29"/>
      <c r="FPR294" s="29"/>
      <c r="FPS294" s="29"/>
      <c r="FPT294" s="29"/>
      <c r="FPU294" s="29"/>
      <c r="FPV294" s="29"/>
      <c r="FPW294" s="29"/>
      <c r="FPX294" s="29"/>
      <c r="FPY294" s="29"/>
      <c r="FPZ294" s="29"/>
      <c r="FQA294" s="29"/>
      <c r="FQB294" s="29"/>
      <c r="FQC294" s="29"/>
      <c r="FQD294" s="29"/>
      <c r="FQE294" s="29"/>
      <c r="FQF294" s="29"/>
      <c r="FQG294" s="29"/>
      <c r="FQH294" s="29"/>
      <c r="FQI294" s="29"/>
      <c r="FQJ294" s="29"/>
      <c r="FQK294" s="29"/>
      <c r="FQL294" s="29"/>
      <c r="FQM294" s="29"/>
      <c r="FQN294" s="29"/>
      <c r="FQO294" s="29"/>
      <c r="FQP294" s="29"/>
      <c r="FQQ294" s="29"/>
      <c r="FQR294" s="29"/>
      <c r="FQS294" s="29"/>
      <c r="FQT294" s="29"/>
      <c r="FQU294" s="29"/>
      <c r="FQV294" s="29"/>
      <c r="FQW294" s="29"/>
      <c r="FQX294" s="29"/>
      <c r="FQY294" s="29"/>
      <c r="FQZ294" s="29"/>
      <c r="FRA294" s="29"/>
      <c r="FRB294" s="29"/>
      <c r="FRC294" s="29"/>
      <c r="FRD294" s="29"/>
      <c r="FRE294" s="29"/>
      <c r="FRF294" s="29"/>
      <c r="FRG294" s="29"/>
      <c r="FRH294" s="29"/>
      <c r="FRI294" s="29"/>
      <c r="FRJ294" s="29"/>
      <c r="FRK294" s="29"/>
      <c r="FRL294" s="29"/>
      <c r="FRM294" s="29"/>
      <c r="FRN294" s="29"/>
      <c r="FRO294" s="29"/>
      <c r="FRP294" s="29"/>
      <c r="FRQ294" s="29"/>
      <c r="FRR294" s="29"/>
      <c r="FRS294" s="29"/>
      <c r="FRT294" s="29"/>
      <c r="FRU294" s="29"/>
      <c r="FRV294" s="29"/>
      <c r="FRW294" s="29"/>
      <c r="FRX294" s="29"/>
      <c r="FRY294" s="29"/>
      <c r="FRZ294" s="29"/>
      <c r="FSA294" s="29"/>
      <c r="FSB294" s="29"/>
      <c r="FSC294" s="29"/>
      <c r="FSD294" s="29"/>
      <c r="FSE294" s="29"/>
      <c r="FSF294" s="29"/>
      <c r="FSG294" s="29"/>
      <c r="FSH294" s="29"/>
      <c r="FSI294" s="29"/>
      <c r="FSJ294" s="29"/>
      <c r="FSK294" s="29"/>
      <c r="FSL294" s="29"/>
      <c r="FSM294" s="29"/>
      <c r="FSN294" s="29"/>
      <c r="FSO294" s="29"/>
      <c r="FSP294" s="29"/>
      <c r="FSQ294" s="29"/>
      <c r="FSR294" s="29"/>
      <c r="FSS294" s="29"/>
      <c r="FST294" s="29"/>
      <c r="FSU294" s="29"/>
      <c r="FSV294" s="29"/>
      <c r="FSW294" s="29"/>
      <c r="FSX294" s="29"/>
      <c r="FSY294" s="29"/>
      <c r="FSZ294" s="29"/>
      <c r="FTA294" s="29"/>
      <c r="FTB294" s="29"/>
      <c r="FTC294" s="29"/>
      <c r="FTD294" s="29"/>
      <c r="FTE294" s="29"/>
      <c r="FTF294" s="29"/>
      <c r="FTG294" s="29"/>
      <c r="FTH294" s="29"/>
      <c r="FTI294" s="29"/>
      <c r="FTJ294" s="29"/>
      <c r="FTK294" s="29"/>
      <c r="FTL294" s="29"/>
      <c r="FTM294" s="29"/>
      <c r="FTN294" s="29"/>
      <c r="FTO294" s="29"/>
      <c r="FTP294" s="29"/>
      <c r="FTQ294" s="29"/>
      <c r="FTR294" s="29"/>
      <c r="FTS294" s="29"/>
      <c r="FTT294" s="29"/>
      <c r="FTU294" s="29"/>
      <c r="FTV294" s="29"/>
      <c r="FTW294" s="29"/>
      <c r="FTX294" s="29"/>
      <c r="FTY294" s="29"/>
      <c r="FTZ294" s="29"/>
      <c r="FUA294" s="29"/>
      <c r="FUB294" s="29"/>
      <c r="FUC294" s="29"/>
      <c r="FUD294" s="29"/>
      <c r="FUE294" s="29"/>
      <c r="FUF294" s="29"/>
      <c r="FUG294" s="29"/>
      <c r="FUH294" s="29"/>
      <c r="FUI294" s="29"/>
      <c r="FUJ294" s="29"/>
      <c r="FUK294" s="29"/>
      <c r="FUL294" s="29"/>
      <c r="FUM294" s="29"/>
      <c r="FUN294" s="29"/>
      <c r="FUO294" s="29"/>
      <c r="FUP294" s="29"/>
      <c r="FUQ294" s="29"/>
      <c r="FUR294" s="29"/>
      <c r="FUS294" s="29"/>
      <c r="FUT294" s="29"/>
      <c r="FUU294" s="29"/>
      <c r="FUV294" s="29"/>
      <c r="FUW294" s="29"/>
      <c r="FUX294" s="29"/>
      <c r="FUY294" s="29"/>
      <c r="FUZ294" s="29"/>
      <c r="FVA294" s="29"/>
      <c r="FVB294" s="29"/>
      <c r="FVC294" s="29"/>
      <c r="FVD294" s="29"/>
      <c r="FVE294" s="29"/>
      <c r="FVF294" s="29"/>
      <c r="FVG294" s="29"/>
      <c r="FVH294" s="29"/>
      <c r="FVI294" s="29"/>
      <c r="FVJ294" s="29"/>
      <c r="FVK294" s="29"/>
      <c r="FVL294" s="29"/>
      <c r="FVM294" s="29"/>
      <c r="FVN294" s="29"/>
      <c r="FVO294" s="29"/>
      <c r="FVP294" s="29"/>
      <c r="FVQ294" s="29"/>
      <c r="FVR294" s="29"/>
      <c r="FVS294" s="29"/>
      <c r="FVT294" s="29"/>
      <c r="FVU294" s="29"/>
      <c r="FVV294" s="29"/>
      <c r="FVW294" s="29"/>
      <c r="FVX294" s="29"/>
      <c r="FVY294" s="29"/>
      <c r="FVZ294" s="29"/>
      <c r="FWA294" s="29"/>
      <c r="FWB294" s="29"/>
      <c r="FWC294" s="29"/>
      <c r="FWD294" s="29"/>
      <c r="FWE294" s="29"/>
      <c r="FWF294" s="29"/>
      <c r="FWG294" s="29"/>
      <c r="FWH294" s="29"/>
      <c r="FWI294" s="29"/>
      <c r="FWJ294" s="29"/>
      <c r="FWK294" s="29"/>
      <c r="FWL294" s="29"/>
      <c r="FWM294" s="29"/>
      <c r="FWN294" s="29"/>
      <c r="FWO294" s="29"/>
      <c r="FWP294" s="29"/>
      <c r="FWQ294" s="29"/>
      <c r="FWR294" s="29"/>
      <c r="FWS294" s="29"/>
      <c r="FWT294" s="29"/>
      <c r="FWU294" s="29"/>
      <c r="FWV294" s="29"/>
      <c r="FWW294" s="29"/>
      <c r="FWX294" s="29"/>
      <c r="FWY294" s="29"/>
      <c r="FWZ294" s="29"/>
      <c r="FXA294" s="29"/>
      <c r="FXB294" s="29"/>
      <c r="FXC294" s="29"/>
      <c r="FXD294" s="29"/>
      <c r="FXE294" s="29"/>
      <c r="FXF294" s="29"/>
      <c r="FXG294" s="29"/>
      <c r="FXH294" s="29"/>
      <c r="FXI294" s="29"/>
      <c r="FXJ294" s="29"/>
      <c r="FXK294" s="29"/>
      <c r="FXL294" s="29"/>
      <c r="FXM294" s="29"/>
      <c r="FXN294" s="29"/>
      <c r="FXO294" s="29"/>
      <c r="FXP294" s="29"/>
      <c r="FXQ294" s="29"/>
      <c r="FXR294" s="29"/>
      <c r="FXS294" s="29"/>
      <c r="FXT294" s="29"/>
      <c r="FXU294" s="29"/>
      <c r="FXV294" s="29"/>
      <c r="FXW294" s="29"/>
      <c r="FXX294" s="29"/>
      <c r="FXY294" s="29"/>
      <c r="FXZ294" s="29"/>
      <c r="FYA294" s="29"/>
      <c r="FYB294" s="29"/>
      <c r="FYC294" s="29"/>
      <c r="FYD294" s="29"/>
      <c r="FYE294" s="29"/>
      <c r="FYF294" s="29"/>
      <c r="FYG294" s="29"/>
      <c r="FYH294" s="29"/>
      <c r="FYI294" s="29"/>
      <c r="FYJ294" s="29"/>
      <c r="FYK294" s="29"/>
      <c r="FYL294" s="29"/>
      <c r="FYM294" s="29"/>
      <c r="FYN294" s="29"/>
      <c r="FYO294" s="29"/>
      <c r="FYP294" s="29"/>
      <c r="FYQ294" s="29"/>
      <c r="FYR294" s="29"/>
      <c r="FYS294" s="29"/>
      <c r="FYT294" s="29"/>
      <c r="FYU294" s="29"/>
      <c r="FYV294" s="29"/>
      <c r="FYW294" s="29"/>
      <c r="FYX294" s="29"/>
      <c r="FYY294" s="29"/>
      <c r="FYZ294" s="29"/>
      <c r="FZA294" s="29"/>
      <c r="FZB294" s="29"/>
      <c r="FZC294" s="29"/>
      <c r="FZD294" s="29"/>
      <c r="FZE294" s="29"/>
      <c r="FZF294" s="29"/>
      <c r="FZG294" s="29"/>
      <c r="FZH294" s="29"/>
      <c r="FZI294" s="29"/>
      <c r="FZJ294" s="29"/>
      <c r="FZK294" s="29"/>
      <c r="FZL294" s="29"/>
      <c r="FZM294" s="29"/>
      <c r="FZN294" s="29"/>
      <c r="FZO294" s="29"/>
      <c r="FZP294" s="29"/>
      <c r="FZQ294" s="29"/>
      <c r="FZR294" s="29"/>
      <c r="FZS294" s="29"/>
      <c r="FZT294" s="29"/>
      <c r="FZU294" s="29"/>
      <c r="FZV294" s="29"/>
      <c r="FZW294" s="29"/>
      <c r="FZX294" s="29"/>
      <c r="FZY294" s="29"/>
      <c r="FZZ294" s="29"/>
      <c r="GAA294" s="29"/>
      <c r="GAB294" s="29"/>
      <c r="GAC294" s="29"/>
      <c r="GAD294" s="29"/>
      <c r="GAE294" s="29"/>
      <c r="GAF294" s="29"/>
      <c r="GAG294" s="29"/>
      <c r="GAH294" s="29"/>
      <c r="GAI294" s="29"/>
      <c r="GAJ294" s="29"/>
      <c r="GAK294" s="29"/>
      <c r="GAL294" s="29"/>
      <c r="GAM294" s="29"/>
      <c r="GAN294" s="29"/>
      <c r="GAO294" s="29"/>
      <c r="GAP294" s="29"/>
      <c r="GAQ294" s="29"/>
      <c r="GAR294" s="29"/>
      <c r="GAS294" s="29"/>
      <c r="GAT294" s="29"/>
      <c r="GAU294" s="29"/>
      <c r="GAV294" s="29"/>
      <c r="GAW294" s="29"/>
      <c r="GAX294" s="29"/>
      <c r="GAY294" s="29"/>
      <c r="GAZ294" s="29"/>
      <c r="GBA294" s="29"/>
      <c r="GBB294" s="29"/>
      <c r="GBC294" s="29"/>
      <c r="GBD294" s="29"/>
      <c r="GBE294" s="29"/>
      <c r="GBF294" s="29"/>
      <c r="GBG294" s="29"/>
      <c r="GBH294" s="29"/>
      <c r="GBI294" s="29"/>
      <c r="GBJ294" s="29"/>
      <c r="GBK294" s="29"/>
      <c r="GBL294" s="29"/>
      <c r="GBM294" s="29"/>
      <c r="GBN294" s="29"/>
      <c r="GBO294" s="29"/>
      <c r="GBP294" s="29"/>
      <c r="GBQ294" s="29"/>
      <c r="GBR294" s="29"/>
      <c r="GBS294" s="29"/>
      <c r="GBT294" s="29"/>
      <c r="GBU294" s="29"/>
      <c r="GBV294" s="29"/>
      <c r="GBW294" s="29"/>
      <c r="GBX294" s="29"/>
      <c r="GBY294" s="29"/>
      <c r="GBZ294" s="29"/>
      <c r="GCA294" s="29"/>
      <c r="GCB294" s="29"/>
      <c r="GCC294" s="29"/>
      <c r="GCD294" s="29"/>
      <c r="GCE294" s="29"/>
      <c r="GCF294" s="29"/>
      <c r="GCG294" s="29"/>
      <c r="GCH294" s="29"/>
      <c r="GCI294" s="29"/>
      <c r="GCJ294" s="29"/>
      <c r="GCK294" s="29"/>
      <c r="GCL294" s="29"/>
      <c r="GCM294" s="29"/>
      <c r="GCN294" s="29"/>
      <c r="GCO294" s="29"/>
      <c r="GCP294" s="29"/>
      <c r="GCQ294" s="29"/>
      <c r="GCR294" s="29"/>
      <c r="GCS294" s="29"/>
      <c r="GCT294" s="29"/>
      <c r="GCU294" s="29"/>
      <c r="GCV294" s="29"/>
      <c r="GCW294" s="29"/>
      <c r="GCX294" s="29"/>
      <c r="GCY294" s="29"/>
      <c r="GCZ294" s="29"/>
      <c r="GDA294" s="29"/>
      <c r="GDB294" s="29"/>
      <c r="GDC294" s="29"/>
      <c r="GDD294" s="29"/>
      <c r="GDE294" s="29"/>
      <c r="GDF294" s="29"/>
      <c r="GDG294" s="29"/>
      <c r="GDH294" s="29"/>
      <c r="GDI294" s="29"/>
      <c r="GDJ294" s="29"/>
      <c r="GDK294" s="29"/>
      <c r="GDL294" s="29"/>
      <c r="GDM294" s="29"/>
      <c r="GDN294" s="29"/>
      <c r="GDO294" s="29"/>
      <c r="GDP294" s="29"/>
      <c r="GDQ294" s="29"/>
      <c r="GDR294" s="29"/>
      <c r="GDS294" s="29"/>
      <c r="GDT294" s="29"/>
      <c r="GDU294" s="29"/>
      <c r="GDV294" s="29"/>
      <c r="GDW294" s="29"/>
      <c r="GDX294" s="29"/>
      <c r="GDY294" s="29"/>
      <c r="GDZ294" s="29"/>
      <c r="GEA294" s="29"/>
      <c r="GEB294" s="29"/>
      <c r="GEC294" s="29"/>
      <c r="GED294" s="29"/>
      <c r="GEE294" s="29"/>
      <c r="GEF294" s="29"/>
      <c r="GEG294" s="29"/>
      <c r="GEH294" s="29"/>
      <c r="GEI294" s="29"/>
      <c r="GEJ294" s="29"/>
      <c r="GEK294" s="29"/>
      <c r="GEL294" s="29"/>
      <c r="GEM294" s="29"/>
      <c r="GEN294" s="29"/>
      <c r="GEO294" s="29"/>
      <c r="GEP294" s="29"/>
      <c r="GEQ294" s="29"/>
      <c r="GER294" s="29"/>
      <c r="GES294" s="29"/>
      <c r="GET294" s="29"/>
      <c r="GEU294" s="29"/>
      <c r="GEV294" s="29"/>
      <c r="GEW294" s="29"/>
      <c r="GEX294" s="29"/>
      <c r="GEY294" s="29"/>
      <c r="GEZ294" s="29"/>
      <c r="GFA294" s="29"/>
      <c r="GFB294" s="29"/>
      <c r="GFC294" s="29"/>
      <c r="GFD294" s="29"/>
      <c r="GFE294" s="29"/>
      <c r="GFF294" s="29"/>
      <c r="GFG294" s="29"/>
      <c r="GFH294" s="29"/>
      <c r="GFI294" s="29"/>
      <c r="GFJ294" s="29"/>
      <c r="GFK294" s="29"/>
      <c r="GFL294" s="29"/>
      <c r="GFM294" s="29"/>
      <c r="GFN294" s="29"/>
      <c r="GFO294" s="29"/>
      <c r="GFP294" s="29"/>
      <c r="GFQ294" s="29"/>
      <c r="GFR294" s="29"/>
      <c r="GFS294" s="29"/>
      <c r="GFT294" s="29"/>
      <c r="GFU294" s="29"/>
      <c r="GFV294" s="29"/>
      <c r="GFW294" s="29"/>
      <c r="GFX294" s="29"/>
      <c r="GFY294" s="29"/>
      <c r="GFZ294" s="29"/>
      <c r="GGA294" s="29"/>
      <c r="GGB294" s="29"/>
      <c r="GGC294" s="29"/>
      <c r="GGD294" s="29"/>
      <c r="GGE294" s="29"/>
      <c r="GGF294" s="29"/>
      <c r="GGG294" s="29"/>
      <c r="GGH294" s="29"/>
      <c r="GGI294" s="29"/>
      <c r="GGJ294" s="29"/>
      <c r="GGK294" s="29"/>
      <c r="GGL294" s="29"/>
      <c r="GGM294" s="29"/>
      <c r="GGN294" s="29"/>
      <c r="GGO294" s="29"/>
      <c r="GGP294" s="29"/>
      <c r="GGQ294" s="29"/>
      <c r="GGR294" s="29"/>
      <c r="GGS294" s="29"/>
      <c r="GGT294" s="29"/>
      <c r="GGU294" s="29"/>
      <c r="GGV294" s="29"/>
      <c r="GGW294" s="29"/>
      <c r="GGX294" s="29"/>
      <c r="GGY294" s="29"/>
      <c r="GGZ294" s="29"/>
      <c r="GHA294" s="29"/>
      <c r="GHB294" s="29"/>
      <c r="GHC294" s="29"/>
      <c r="GHD294" s="29"/>
      <c r="GHE294" s="29"/>
      <c r="GHF294" s="29"/>
      <c r="GHG294" s="29"/>
      <c r="GHH294" s="29"/>
      <c r="GHI294" s="29"/>
      <c r="GHJ294" s="29"/>
      <c r="GHK294" s="29"/>
      <c r="GHL294" s="29"/>
      <c r="GHM294" s="29"/>
      <c r="GHN294" s="29"/>
      <c r="GHO294" s="29"/>
      <c r="GHP294" s="29"/>
      <c r="GHQ294" s="29"/>
      <c r="GHR294" s="29"/>
      <c r="GHS294" s="29"/>
      <c r="GHT294" s="29"/>
      <c r="GHU294" s="29"/>
      <c r="GHV294" s="29"/>
      <c r="GHW294" s="29"/>
      <c r="GHX294" s="29"/>
      <c r="GHY294" s="29"/>
      <c r="GHZ294" s="29"/>
      <c r="GIA294" s="29"/>
      <c r="GIB294" s="29"/>
      <c r="GIC294" s="29"/>
      <c r="GID294" s="29"/>
      <c r="GIE294" s="29"/>
      <c r="GIF294" s="29"/>
      <c r="GIG294" s="29"/>
      <c r="GIH294" s="29"/>
      <c r="GII294" s="29"/>
      <c r="GIJ294" s="29"/>
      <c r="GIK294" s="29"/>
      <c r="GIL294" s="29"/>
      <c r="GIM294" s="29"/>
      <c r="GIN294" s="29"/>
      <c r="GIO294" s="29"/>
      <c r="GIP294" s="29"/>
      <c r="GIQ294" s="29"/>
      <c r="GIR294" s="29"/>
      <c r="GIS294" s="29"/>
      <c r="GIT294" s="29"/>
      <c r="GIU294" s="29"/>
      <c r="GIV294" s="29"/>
      <c r="GIW294" s="29"/>
      <c r="GIX294" s="29"/>
      <c r="GIY294" s="29"/>
      <c r="GIZ294" s="29"/>
      <c r="GJA294" s="29"/>
      <c r="GJB294" s="29"/>
      <c r="GJC294" s="29"/>
      <c r="GJD294" s="29"/>
      <c r="GJE294" s="29"/>
      <c r="GJF294" s="29"/>
      <c r="GJG294" s="29"/>
      <c r="GJH294" s="29"/>
      <c r="GJI294" s="29"/>
      <c r="GJJ294" s="29"/>
      <c r="GJK294" s="29"/>
      <c r="GJL294" s="29"/>
      <c r="GJM294" s="29"/>
      <c r="GJN294" s="29"/>
      <c r="GJO294" s="29"/>
      <c r="GJP294" s="29"/>
      <c r="GJQ294" s="29"/>
      <c r="GJR294" s="29"/>
      <c r="GJS294" s="29"/>
      <c r="GJT294" s="29"/>
      <c r="GJU294" s="29"/>
      <c r="GJV294" s="29"/>
      <c r="GJW294" s="29"/>
      <c r="GJX294" s="29"/>
      <c r="GJY294" s="29"/>
      <c r="GJZ294" s="29"/>
      <c r="GKA294" s="29"/>
      <c r="GKB294" s="29"/>
      <c r="GKC294" s="29"/>
      <c r="GKD294" s="29"/>
      <c r="GKE294" s="29"/>
      <c r="GKF294" s="29"/>
      <c r="GKG294" s="29"/>
      <c r="GKH294" s="29"/>
      <c r="GKI294" s="29"/>
      <c r="GKJ294" s="29"/>
      <c r="GKK294" s="29"/>
      <c r="GKL294" s="29"/>
      <c r="GKM294" s="29"/>
      <c r="GKN294" s="29"/>
      <c r="GKO294" s="29"/>
      <c r="GKP294" s="29"/>
      <c r="GKQ294" s="29"/>
      <c r="GKR294" s="29"/>
      <c r="GKS294" s="29"/>
      <c r="GKT294" s="29"/>
      <c r="GKU294" s="29"/>
      <c r="GKV294" s="29"/>
      <c r="GKW294" s="29"/>
      <c r="GKX294" s="29"/>
      <c r="GKY294" s="29"/>
      <c r="GKZ294" s="29"/>
      <c r="GLA294" s="29"/>
      <c r="GLB294" s="29"/>
      <c r="GLC294" s="29"/>
      <c r="GLD294" s="29"/>
      <c r="GLE294" s="29"/>
      <c r="GLF294" s="29"/>
      <c r="GLG294" s="29"/>
      <c r="GLH294" s="29"/>
      <c r="GLI294" s="29"/>
      <c r="GLJ294" s="29"/>
      <c r="GLK294" s="29"/>
      <c r="GLL294" s="29"/>
      <c r="GLM294" s="29"/>
      <c r="GLN294" s="29"/>
      <c r="GLO294" s="29"/>
      <c r="GLP294" s="29"/>
      <c r="GLQ294" s="29"/>
      <c r="GLR294" s="29"/>
      <c r="GLS294" s="29"/>
      <c r="GLT294" s="29"/>
      <c r="GLU294" s="29"/>
      <c r="GLV294" s="29"/>
      <c r="GLW294" s="29"/>
      <c r="GLX294" s="29"/>
      <c r="GLY294" s="29"/>
      <c r="GLZ294" s="29"/>
      <c r="GMA294" s="29"/>
      <c r="GMB294" s="29"/>
      <c r="GMC294" s="29"/>
      <c r="GMD294" s="29"/>
      <c r="GME294" s="29"/>
      <c r="GMF294" s="29"/>
      <c r="GMG294" s="29"/>
      <c r="GMH294" s="29"/>
      <c r="GMI294" s="29"/>
      <c r="GMJ294" s="29"/>
      <c r="GMK294" s="29"/>
      <c r="GML294" s="29"/>
      <c r="GMM294" s="29"/>
      <c r="GMN294" s="29"/>
      <c r="GMO294" s="29"/>
      <c r="GMP294" s="29"/>
      <c r="GMQ294" s="29"/>
      <c r="GMR294" s="29"/>
      <c r="GMS294" s="29"/>
      <c r="GMT294" s="29"/>
      <c r="GMU294" s="29"/>
      <c r="GMV294" s="29"/>
      <c r="GMW294" s="29"/>
      <c r="GMX294" s="29"/>
      <c r="GMY294" s="29"/>
      <c r="GMZ294" s="29"/>
      <c r="GNA294" s="29"/>
      <c r="GNB294" s="29"/>
      <c r="GNC294" s="29"/>
      <c r="GND294" s="29"/>
      <c r="GNE294" s="29"/>
      <c r="GNF294" s="29"/>
      <c r="GNG294" s="29"/>
      <c r="GNH294" s="29"/>
      <c r="GNI294" s="29"/>
      <c r="GNJ294" s="29"/>
      <c r="GNK294" s="29"/>
      <c r="GNL294" s="29"/>
      <c r="GNM294" s="29"/>
      <c r="GNN294" s="29"/>
      <c r="GNO294" s="29"/>
      <c r="GNP294" s="29"/>
      <c r="GNQ294" s="29"/>
      <c r="GNR294" s="29"/>
      <c r="GNS294" s="29"/>
      <c r="GNT294" s="29"/>
      <c r="GNU294" s="29"/>
      <c r="GNV294" s="29"/>
      <c r="GNW294" s="29"/>
      <c r="GNX294" s="29"/>
      <c r="GNY294" s="29"/>
      <c r="GNZ294" s="29"/>
      <c r="GOA294" s="29"/>
      <c r="GOB294" s="29"/>
      <c r="GOC294" s="29"/>
      <c r="GOD294" s="29"/>
      <c r="GOE294" s="29"/>
      <c r="GOF294" s="29"/>
      <c r="GOG294" s="29"/>
      <c r="GOH294" s="29"/>
      <c r="GOI294" s="29"/>
      <c r="GOJ294" s="29"/>
      <c r="GOK294" s="29"/>
      <c r="GOL294" s="29"/>
      <c r="GOM294" s="29"/>
      <c r="GON294" s="29"/>
      <c r="GOO294" s="29"/>
      <c r="GOP294" s="29"/>
      <c r="GOQ294" s="29"/>
      <c r="GOR294" s="29"/>
      <c r="GOS294" s="29"/>
      <c r="GOT294" s="29"/>
      <c r="GOU294" s="29"/>
      <c r="GOV294" s="29"/>
      <c r="GOW294" s="29"/>
      <c r="GOX294" s="29"/>
      <c r="GOY294" s="29"/>
      <c r="GOZ294" s="29"/>
      <c r="GPA294" s="29"/>
      <c r="GPB294" s="29"/>
      <c r="GPC294" s="29"/>
      <c r="GPD294" s="29"/>
      <c r="GPE294" s="29"/>
      <c r="GPF294" s="29"/>
      <c r="GPG294" s="29"/>
      <c r="GPH294" s="29"/>
      <c r="GPI294" s="29"/>
      <c r="GPJ294" s="29"/>
      <c r="GPK294" s="29"/>
      <c r="GPL294" s="29"/>
      <c r="GPM294" s="29"/>
      <c r="GPN294" s="29"/>
      <c r="GPO294" s="29"/>
      <c r="GPP294" s="29"/>
      <c r="GPQ294" s="29"/>
      <c r="GPR294" s="29"/>
      <c r="GPS294" s="29"/>
      <c r="GPT294" s="29"/>
      <c r="GPU294" s="29"/>
      <c r="GPV294" s="29"/>
      <c r="GPW294" s="29"/>
      <c r="GPX294" s="29"/>
      <c r="GPY294" s="29"/>
      <c r="GPZ294" s="29"/>
      <c r="GQA294" s="29"/>
      <c r="GQB294" s="29"/>
      <c r="GQC294" s="29"/>
      <c r="GQD294" s="29"/>
      <c r="GQE294" s="29"/>
      <c r="GQF294" s="29"/>
      <c r="GQG294" s="29"/>
      <c r="GQH294" s="29"/>
      <c r="GQI294" s="29"/>
      <c r="GQJ294" s="29"/>
      <c r="GQK294" s="29"/>
      <c r="GQL294" s="29"/>
      <c r="GQM294" s="29"/>
      <c r="GQN294" s="29"/>
      <c r="GQO294" s="29"/>
      <c r="GQP294" s="29"/>
      <c r="GQQ294" s="29"/>
      <c r="GQR294" s="29"/>
      <c r="GQS294" s="29"/>
      <c r="GQT294" s="29"/>
      <c r="GQU294" s="29"/>
      <c r="GQV294" s="29"/>
      <c r="GQW294" s="29"/>
      <c r="GQX294" s="29"/>
      <c r="GQY294" s="29"/>
      <c r="GQZ294" s="29"/>
      <c r="GRA294" s="29"/>
      <c r="GRB294" s="29"/>
      <c r="GRC294" s="29"/>
      <c r="GRD294" s="29"/>
      <c r="GRE294" s="29"/>
      <c r="GRF294" s="29"/>
      <c r="GRG294" s="29"/>
      <c r="GRH294" s="29"/>
      <c r="GRI294" s="29"/>
      <c r="GRJ294" s="29"/>
      <c r="GRK294" s="29"/>
      <c r="GRL294" s="29"/>
      <c r="GRM294" s="29"/>
      <c r="GRN294" s="29"/>
      <c r="GRO294" s="29"/>
      <c r="GRP294" s="29"/>
      <c r="GRQ294" s="29"/>
      <c r="GRR294" s="29"/>
      <c r="GRS294" s="29"/>
      <c r="GRT294" s="29"/>
      <c r="GRU294" s="29"/>
      <c r="GRV294" s="29"/>
      <c r="GRW294" s="29"/>
      <c r="GRX294" s="29"/>
      <c r="GRY294" s="29"/>
      <c r="GRZ294" s="29"/>
      <c r="GSA294" s="29"/>
      <c r="GSB294" s="29"/>
      <c r="GSC294" s="29"/>
      <c r="GSD294" s="29"/>
      <c r="GSE294" s="29"/>
      <c r="GSF294" s="29"/>
      <c r="GSG294" s="29"/>
      <c r="GSH294" s="29"/>
      <c r="GSI294" s="29"/>
      <c r="GSJ294" s="29"/>
      <c r="GSK294" s="29"/>
      <c r="GSL294" s="29"/>
      <c r="GSM294" s="29"/>
      <c r="GSN294" s="29"/>
      <c r="GSO294" s="29"/>
      <c r="GSP294" s="29"/>
      <c r="GSQ294" s="29"/>
      <c r="GSR294" s="29"/>
      <c r="GSS294" s="29"/>
      <c r="GST294" s="29"/>
      <c r="GSU294" s="29"/>
      <c r="GSV294" s="29"/>
      <c r="GSW294" s="29"/>
      <c r="GSX294" s="29"/>
      <c r="GSY294" s="29"/>
      <c r="GSZ294" s="29"/>
      <c r="GTA294" s="29"/>
      <c r="GTB294" s="29"/>
      <c r="GTC294" s="29"/>
      <c r="GTD294" s="29"/>
      <c r="GTE294" s="29"/>
      <c r="GTF294" s="29"/>
      <c r="GTG294" s="29"/>
      <c r="GTH294" s="29"/>
      <c r="GTI294" s="29"/>
      <c r="GTJ294" s="29"/>
      <c r="GTK294" s="29"/>
      <c r="GTL294" s="29"/>
      <c r="GTM294" s="29"/>
      <c r="GTN294" s="29"/>
      <c r="GTO294" s="29"/>
      <c r="GTP294" s="29"/>
      <c r="GTQ294" s="29"/>
      <c r="GTR294" s="29"/>
      <c r="GTS294" s="29"/>
      <c r="GTT294" s="29"/>
      <c r="GTU294" s="29"/>
      <c r="GTV294" s="29"/>
      <c r="GTW294" s="29"/>
      <c r="GTX294" s="29"/>
      <c r="GTY294" s="29"/>
      <c r="GTZ294" s="29"/>
      <c r="GUA294" s="29"/>
      <c r="GUB294" s="29"/>
      <c r="GUC294" s="29"/>
      <c r="GUD294" s="29"/>
      <c r="GUE294" s="29"/>
      <c r="GUF294" s="29"/>
      <c r="GUG294" s="29"/>
      <c r="GUH294" s="29"/>
      <c r="GUI294" s="29"/>
      <c r="GUJ294" s="29"/>
      <c r="GUK294" s="29"/>
      <c r="GUL294" s="29"/>
      <c r="GUM294" s="29"/>
      <c r="GUN294" s="29"/>
      <c r="GUO294" s="29"/>
      <c r="GUP294" s="29"/>
      <c r="GUQ294" s="29"/>
      <c r="GUR294" s="29"/>
      <c r="GUS294" s="29"/>
      <c r="GUT294" s="29"/>
      <c r="GUU294" s="29"/>
      <c r="GUV294" s="29"/>
      <c r="GUW294" s="29"/>
      <c r="GUX294" s="29"/>
      <c r="GUY294" s="29"/>
      <c r="GUZ294" s="29"/>
      <c r="GVA294" s="29"/>
      <c r="GVB294" s="29"/>
      <c r="GVC294" s="29"/>
      <c r="GVD294" s="29"/>
      <c r="GVE294" s="29"/>
      <c r="GVF294" s="29"/>
      <c r="GVG294" s="29"/>
      <c r="GVH294" s="29"/>
      <c r="GVI294" s="29"/>
      <c r="GVJ294" s="29"/>
      <c r="GVK294" s="29"/>
      <c r="GVL294" s="29"/>
      <c r="GVM294" s="29"/>
      <c r="GVN294" s="29"/>
      <c r="GVO294" s="29"/>
      <c r="GVP294" s="29"/>
      <c r="GVQ294" s="29"/>
      <c r="GVR294" s="29"/>
      <c r="GVS294" s="29"/>
      <c r="GVT294" s="29"/>
      <c r="GVU294" s="29"/>
      <c r="GVV294" s="29"/>
      <c r="GVW294" s="29"/>
      <c r="GVX294" s="29"/>
      <c r="GVY294" s="29"/>
      <c r="GVZ294" s="29"/>
      <c r="GWA294" s="29"/>
      <c r="GWB294" s="29"/>
      <c r="GWC294" s="29"/>
      <c r="GWD294" s="29"/>
      <c r="GWE294" s="29"/>
      <c r="GWF294" s="29"/>
      <c r="GWG294" s="29"/>
      <c r="GWH294" s="29"/>
      <c r="GWI294" s="29"/>
      <c r="GWJ294" s="29"/>
      <c r="GWK294" s="29"/>
      <c r="GWL294" s="29"/>
      <c r="GWM294" s="29"/>
      <c r="GWN294" s="29"/>
      <c r="GWO294" s="29"/>
      <c r="GWP294" s="29"/>
      <c r="GWQ294" s="29"/>
      <c r="GWR294" s="29"/>
      <c r="GWS294" s="29"/>
      <c r="GWT294" s="29"/>
      <c r="GWU294" s="29"/>
      <c r="GWV294" s="29"/>
      <c r="GWW294" s="29"/>
      <c r="GWX294" s="29"/>
      <c r="GWY294" s="29"/>
      <c r="GWZ294" s="29"/>
      <c r="GXA294" s="29"/>
      <c r="GXB294" s="29"/>
      <c r="GXC294" s="29"/>
      <c r="GXD294" s="29"/>
      <c r="GXE294" s="29"/>
      <c r="GXF294" s="29"/>
      <c r="GXG294" s="29"/>
      <c r="GXH294" s="29"/>
      <c r="GXI294" s="29"/>
      <c r="GXJ294" s="29"/>
      <c r="GXK294" s="29"/>
      <c r="GXL294" s="29"/>
      <c r="GXM294" s="29"/>
      <c r="GXN294" s="29"/>
      <c r="GXO294" s="29"/>
      <c r="GXP294" s="29"/>
      <c r="GXQ294" s="29"/>
      <c r="GXR294" s="29"/>
      <c r="GXS294" s="29"/>
      <c r="GXT294" s="29"/>
      <c r="GXU294" s="29"/>
      <c r="GXV294" s="29"/>
      <c r="GXW294" s="29"/>
      <c r="GXX294" s="29"/>
      <c r="GXY294" s="29"/>
      <c r="GXZ294" s="29"/>
      <c r="GYA294" s="29"/>
      <c r="GYB294" s="29"/>
      <c r="GYC294" s="29"/>
      <c r="GYD294" s="29"/>
      <c r="GYE294" s="29"/>
      <c r="GYF294" s="29"/>
      <c r="GYG294" s="29"/>
      <c r="GYH294" s="29"/>
      <c r="GYI294" s="29"/>
      <c r="GYJ294" s="29"/>
      <c r="GYK294" s="29"/>
      <c r="GYL294" s="29"/>
      <c r="GYM294" s="29"/>
      <c r="GYN294" s="29"/>
      <c r="GYO294" s="29"/>
      <c r="GYP294" s="29"/>
      <c r="GYQ294" s="29"/>
      <c r="GYR294" s="29"/>
      <c r="GYS294" s="29"/>
      <c r="GYT294" s="29"/>
      <c r="GYU294" s="29"/>
      <c r="GYV294" s="29"/>
      <c r="GYW294" s="29"/>
      <c r="GYX294" s="29"/>
      <c r="GYY294" s="29"/>
      <c r="GYZ294" s="29"/>
      <c r="GZA294" s="29"/>
      <c r="GZB294" s="29"/>
      <c r="GZC294" s="29"/>
      <c r="GZD294" s="29"/>
      <c r="GZE294" s="29"/>
      <c r="GZF294" s="29"/>
      <c r="GZG294" s="29"/>
      <c r="GZH294" s="29"/>
      <c r="GZI294" s="29"/>
      <c r="GZJ294" s="29"/>
      <c r="GZK294" s="29"/>
      <c r="GZL294" s="29"/>
      <c r="GZM294" s="29"/>
      <c r="GZN294" s="29"/>
      <c r="GZO294" s="29"/>
      <c r="GZP294" s="29"/>
      <c r="GZQ294" s="29"/>
      <c r="GZR294" s="29"/>
      <c r="GZS294" s="29"/>
      <c r="GZT294" s="29"/>
      <c r="GZU294" s="29"/>
      <c r="GZV294" s="29"/>
      <c r="GZW294" s="29"/>
      <c r="GZX294" s="29"/>
      <c r="GZY294" s="29"/>
      <c r="GZZ294" s="29"/>
      <c r="HAA294" s="29"/>
      <c r="HAB294" s="29"/>
      <c r="HAC294" s="29"/>
      <c r="HAD294" s="29"/>
      <c r="HAE294" s="29"/>
      <c r="HAF294" s="29"/>
      <c r="HAG294" s="29"/>
      <c r="HAH294" s="29"/>
      <c r="HAI294" s="29"/>
      <c r="HAJ294" s="29"/>
      <c r="HAK294" s="29"/>
      <c r="HAL294" s="29"/>
      <c r="HAM294" s="29"/>
      <c r="HAN294" s="29"/>
      <c r="HAO294" s="29"/>
      <c r="HAP294" s="29"/>
      <c r="HAQ294" s="29"/>
      <c r="HAR294" s="29"/>
      <c r="HAS294" s="29"/>
      <c r="HAT294" s="29"/>
      <c r="HAU294" s="29"/>
      <c r="HAV294" s="29"/>
      <c r="HAW294" s="29"/>
      <c r="HAX294" s="29"/>
      <c r="HAY294" s="29"/>
      <c r="HAZ294" s="29"/>
      <c r="HBA294" s="29"/>
      <c r="HBB294" s="29"/>
      <c r="HBC294" s="29"/>
      <c r="HBD294" s="29"/>
      <c r="HBE294" s="29"/>
      <c r="HBF294" s="29"/>
      <c r="HBG294" s="29"/>
      <c r="HBH294" s="29"/>
      <c r="HBI294" s="29"/>
      <c r="HBJ294" s="29"/>
      <c r="HBK294" s="29"/>
      <c r="HBL294" s="29"/>
      <c r="HBM294" s="29"/>
      <c r="HBN294" s="29"/>
      <c r="HBO294" s="29"/>
      <c r="HBP294" s="29"/>
      <c r="HBQ294" s="29"/>
      <c r="HBR294" s="29"/>
      <c r="HBS294" s="29"/>
      <c r="HBT294" s="29"/>
      <c r="HBU294" s="29"/>
      <c r="HBV294" s="29"/>
      <c r="HBW294" s="29"/>
      <c r="HBX294" s="29"/>
      <c r="HBY294" s="29"/>
      <c r="HBZ294" s="29"/>
      <c r="HCA294" s="29"/>
      <c r="HCB294" s="29"/>
      <c r="HCC294" s="29"/>
      <c r="HCD294" s="29"/>
      <c r="HCE294" s="29"/>
      <c r="HCF294" s="29"/>
      <c r="HCG294" s="29"/>
      <c r="HCH294" s="29"/>
      <c r="HCI294" s="29"/>
      <c r="HCJ294" s="29"/>
      <c r="HCK294" s="29"/>
      <c r="HCL294" s="29"/>
      <c r="HCM294" s="29"/>
      <c r="HCN294" s="29"/>
      <c r="HCO294" s="29"/>
      <c r="HCP294" s="29"/>
      <c r="HCQ294" s="29"/>
      <c r="HCR294" s="29"/>
      <c r="HCS294" s="29"/>
      <c r="HCT294" s="29"/>
      <c r="HCU294" s="29"/>
      <c r="HCV294" s="29"/>
      <c r="HCW294" s="29"/>
      <c r="HCX294" s="29"/>
      <c r="HCY294" s="29"/>
      <c r="HCZ294" s="29"/>
      <c r="HDA294" s="29"/>
      <c r="HDB294" s="29"/>
      <c r="HDC294" s="29"/>
      <c r="HDD294" s="29"/>
      <c r="HDE294" s="29"/>
      <c r="HDF294" s="29"/>
      <c r="HDG294" s="29"/>
      <c r="HDH294" s="29"/>
      <c r="HDI294" s="29"/>
      <c r="HDJ294" s="29"/>
      <c r="HDK294" s="29"/>
      <c r="HDL294" s="29"/>
      <c r="HDM294" s="29"/>
      <c r="HDN294" s="29"/>
      <c r="HDO294" s="29"/>
      <c r="HDP294" s="29"/>
      <c r="HDQ294" s="29"/>
      <c r="HDR294" s="29"/>
      <c r="HDS294" s="29"/>
      <c r="HDT294" s="29"/>
      <c r="HDU294" s="29"/>
      <c r="HDV294" s="29"/>
      <c r="HDW294" s="29"/>
      <c r="HDX294" s="29"/>
      <c r="HDY294" s="29"/>
      <c r="HDZ294" s="29"/>
      <c r="HEA294" s="29"/>
      <c r="HEB294" s="29"/>
      <c r="HEC294" s="29"/>
      <c r="HED294" s="29"/>
      <c r="HEE294" s="29"/>
      <c r="HEF294" s="29"/>
      <c r="HEG294" s="29"/>
      <c r="HEH294" s="29"/>
      <c r="HEI294" s="29"/>
      <c r="HEJ294" s="29"/>
      <c r="HEK294" s="29"/>
      <c r="HEL294" s="29"/>
      <c r="HEM294" s="29"/>
      <c r="HEN294" s="29"/>
      <c r="HEO294" s="29"/>
      <c r="HEP294" s="29"/>
      <c r="HEQ294" s="29"/>
      <c r="HER294" s="29"/>
      <c r="HES294" s="29"/>
      <c r="HET294" s="29"/>
      <c r="HEU294" s="29"/>
      <c r="HEV294" s="29"/>
      <c r="HEW294" s="29"/>
      <c r="HEX294" s="29"/>
      <c r="HEY294" s="29"/>
      <c r="HEZ294" s="29"/>
      <c r="HFA294" s="29"/>
      <c r="HFB294" s="29"/>
      <c r="HFC294" s="29"/>
      <c r="HFD294" s="29"/>
      <c r="HFE294" s="29"/>
      <c r="HFF294" s="29"/>
      <c r="HFG294" s="29"/>
      <c r="HFH294" s="29"/>
      <c r="HFI294" s="29"/>
      <c r="HFJ294" s="29"/>
      <c r="HFK294" s="29"/>
      <c r="HFL294" s="29"/>
      <c r="HFM294" s="29"/>
      <c r="HFN294" s="29"/>
      <c r="HFO294" s="29"/>
      <c r="HFP294" s="29"/>
      <c r="HFQ294" s="29"/>
      <c r="HFR294" s="29"/>
      <c r="HFS294" s="29"/>
      <c r="HFT294" s="29"/>
      <c r="HFU294" s="29"/>
      <c r="HFV294" s="29"/>
      <c r="HFW294" s="29"/>
      <c r="HFX294" s="29"/>
      <c r="HFY294" s="29"/>
      <c r="HFZ294" s="29"/>
      <c r="HGA294" s="29"/>
      <c r="HGB294" s="29"/>
      <c r="HGC294" s="29"/>
      <c r="HGD294" s="29"/>
      <c r="HGE294" s="29"/>
      <c r="HGF294" s="29"/>
      <c r="HGG294" s="29"/>
      <c r="HGH294" s="29"/>
      <c r="HGI294" s="29"/>
      <c r="HGJ294" s="29"/>
      <c r="HGK294" s="29"/>
      <c r="HGL294" s="29"/>
      <c r="HGM294" s="29"/>
      <c r="HGN294" s="29"/>
      <c r="HGO294" s="29"/>
      <c r="HGP294" s="29"/>
      <c r="HGQ294" s="29"/>
      <c r="HGR294" s="29"/>
      <c r="HGS294" s="29"/>
      <c r="HGT294" s="29"/>
      <c r="HGU294" s="29"/>
      <c r="HGV294" s="29"/>
      <c r="HGW294" s="29"/>
      <c r="HGX294" s="29"/>
      <c r="HGY294" s="29"/>
      <c r="HGZ294" s="29"/>
      <c r="HHA294" s="29"/>
      <c r="HHB294" s="29"/>
      <c r="HHC294" s="29"/>
      <c r="HHD294" s="29"/>
      <c r="HHE294" s="29"/>
      <c r="HHF294" s="29"/>
      <c r="HHG294" s="29"/>
      <c r="HHH294" s="29"/>
      <c r="HHI294" s="29"/>
      <c r="HHJ294" s="29"/>
      <c r="HHK294" s="29"/>
      <c r="HHL294" s="29"/>
      <c r="HHM294" s="29"/>
      <c r="HHN294" s="29"/>
      <c r="HHO294" s="29"/>
      <c r="HHP294" s="29"/>
      <c r="HHQ294" s="29"/>
      <c r="HHR294" s="29"/>
      <c r="HHS294" s="29"/>
      <c r="HHT294" s="29"/>
      <c r="HHU294" s="29"/>
      <c r="HHV294" s="29"/>
      <c r="HHW294" s="29"/>
      <c r="HHX294" s="29"/>
      <c r="HHY294" s="29"/>
      <c r="HHZ294" s="29"/>
      <c r="HIA294" s="29"/>
      <c r="HIB294" s="29"/>
      <c r="HIC294" s="29"/>
      <c r="HID294" s="29"/>
      <c r="HIE294" s="29"/>
      <c r="HIF294" s="29"/>
      <c r="HIG294" s="29"/>
      <c r="HIH294" s="29"/>
      <c r="HII294" s="29"/>
      <c r="HIJ294" s="29"/>
      <c r="HIK294" s="29"/>
      <c r="HIL294" s="29"/>
      <c r="HIM294" s="29"/>
      <c r="HIN294" s="29"/>
      <c r="HIO294" s="29"/>
      <c r="HIP294" s="29"/>
      <c r="HIQ294" s="29"/>
      <c r="HIR294" s="29"/>
      <c r="HIS294" s="29"/>
      <c r="HIT294" s="29"/>
      <c r="HIU294" s="29"/>
      <c r="HIV294" s="29"/>
      <c r="HIW294" s="29"/>
      <c r="HIX294" s="29"/>
      <c r="HIY294" s="29"/>
      <c r="HIZ294" s="29"/>
      <c r="HJA294" s="29"/>
      <c r="HJB294" s="29"/>
      <c r="HJC294" s="29"/>
      <c r="HJD294" s="29"/>
      <c r="HJE294" s="29"/>
      <c r="HJF294" s="29"/>
      <c r="HJG294" s="29"/>
      <c r="HJH294" s="29"/>
      <c r="HJI294" s="29"/>
      <c r="HJJ294" s="29"/>
      <c r="HJK294" s="29"/>
      <c r="HJL294" s="29"/>
      <c r="HJM294" s="29"/>
      <c r="HJN294" s="29"/>
      <c r="HJO294" s="29"/>
      <c r="HJP294" s="29"/>
      <c r="HJQ294" s="29"/>
      <c r="HJR294" s="29"/>
      <c r="HJS294" s="29"/>
      <c r="HJT294" s="29"/>
      <c r="HJU294" s="29"/>
      <c r="HJV294" s="29"/>
      <c r="HJW294" s="29"/>
      <c r="HJX294" s="29"/>
      <c r="HJY294" s="29"/>
      <c r="HJZ294" s="29"/>
      <c r="HKA294" s="29"/>
      <c r="HKB294" s="29"/>
      <c r="HKC294" s="29"/>
      <c r="HKD294" s="29"/>
      <c r="HKE294" s="29"/>
      <c r="HKF294" s="29"/>
      <c r="HKG294" s="29"/>
      <c r="HKH294" s="29"/>
      <c r="HKI294" s="29"/>
      <c r="HKJ294" s="29"/>
      <c r="HKK294" s="29"/>
      <c r="HKL294" s="29"/>
      <c r="HKM294" s="29"/>
      <c r="HKN294" s="29"/>
      <c r="HKO294" s="29"/>
      <c r="HKP294" s="29"/>
      <c r="HKQ294" s="29"/>
      <c r="HKR294" s="29"/>
      <c r="HKS294" s="29"/>
      <c r="HKT294" s="29"/>
      <c r="HKU294" s="29"/>
      <c r="HKV294" s="29"/>
      <c r="HKW294" s="29"/>
      <c r="HKX294" s="29"/>
      <c r="HKY294" s="29"/>
      <c r="HKZ294" s="29"/>
      <c r="HLA294" s="29"/>
      <c r="HLB294" s="29"/>
      <c r="HLC294" s="29"/>
      <c r="HLD294" s="29"/>
      <c r="HLE294" s="29"/>
      <c r="HLF294" s="29"/>
      <c r="HLG294" s="29"/>
      <c r="HLH294" s="29"/>
      <c r="HLI294" s="29"/>
      <c r="HLJ294" s="29"/>
      <c r="HLK294" s="29"/>
      <c r="HLL294" s="29"/>
      <c r="HLM294" s="29"/>
      <c r="HLN294" s="29"/>
      <c r="HLO294" s="29"/>
      <c r="HLP294" s="29"/>
      <c r="HLQ294" s="29"/>
      <c r="HLR294" s="29"/>
      <c r="HLS294" s="29"/>
      <c r="HLT294" s="29"/>
      <c r="HLU294" s="29"/>
      <c r="HLV294" s="29"/>
      <c r="HLW294" s="29"/>
      <c r="HLX294" s="29"/>
      <c r="HLY294" s="29"/>
      <c r="HLZ294" s="29"/>
      <c r="HMA294" s="29"/>
      <c r="HMB294" s="29"/>
      <c r="HMC294" s="29"/>
      <c r="HMD294" s="29"/>
      <c r="HME294" s="29"/>
      <c r="HMF294" s="29"/>
      <c r="HMG294" s="29"/>
      <c r="HMH294" s="29"/>
      <c r="HMI294" s="29"/>
      <c r="HMJ294" s="29"/>
      <c r="HMK294" s="29"/>
      <c r="HML294" s="29"/>
      <c r="HMM294" s="29"/>
      <c r="HMN294" s="29"/>
      <c r="HMO294" s="29"/>
      <c r="HMP294" s="29"/>
      <c r="HMQ294" s="29"/>
      <c r="HMR294" s="29"/>
      <c r="HMS294" s="29"/>
      <c r="HMT294" s="29"/>
      <c r="HMU294" s="29"/>
      <c r="HMV294" s="29"/>
      <c r="HMW294" s="29"/>
      <c r="HMX294" s="29"/>
      <c r="HMY294" s="29"/>
      <c r="HMZ294" s="29"/>
      <c r="HNA294" s="29"/>
      <c r="HNB294" s="29"/>
      <c r="HNC294" s="29"/>
      <c r="HND294" s="29"/>
      <c r="HNE294" s="29"/>
      <c r="HNF294" s="29"/>
      <c r="HNG294" s="29"/>
      <c r="HNH294" s="29"/>
      <c r="HNI294" s="29"/>
      <c r="HNJ294" s="29"/>
      <c r="HNK294" s="29"/>
      <c r="HNL294" s="29"/>
      <c r="HNM294" s="29"/>
      <c r="HNN294" s="29"/>
      <c r="HNO294" s="29"/>
      <c r="HNP294" s="29"/>
      <c r="HNQ294" s="29"/>
      <c r="HNR294" s="29"/>
      <c r="HNS294" s="29"/>
      <c r="HNT294" s="29"/>
      <c r="HNU294" s="29"/>
      <c r="HNV294" s="29"/>
      <c r="HNW294" s="29"/>
      <c r="HNX294" s="29"/>
      <c r="HNY294" s="29"/>
      <c r="HNZ294" s="29"/>
      <c r="HOA294" s="29"/>
      <c r="HOB294" s="29"/>
      <c r="HOC294" s="29"/>
      <c r="HOD294" s="29"/>
      <c r="HOE294" s="29"/>
      <c r="HOF294" s="29"/>
      <c r="HOG294" s="29"/>
      <c r="HOH294" s="29"/>
      <c r="HOI294" s="29"/>
      <c r="HOJ294" s="29"/>
      <c r="HOK294" s="29"/>
      <c r="HOL294" s="29"/>
      <c r="HOM294" s="29"/>
      <c r="HON294" s="29"/>
      <c r="HOO294" s="29"/>
      <c r="HOP294" s="29"/>
      <c r="HOQ294" s="29"/>
      <c r="HOR294" s="29"/>
      <c r="HOS294" s="29"/>
      <c r="HOT294" s="29"/>
      <c r="HOU294" s="29"/>
      <c r="HOV294" s="29"/>
      <c r="HOW294" s="29"/>
      <c r="HOX294" s="29"/>
      <c r="HOY294" s="29"/>
      <c r="HOZ294" s="29"/>
      <c r="HPA294" s="29"/>
      <c r="HPB294" s="29"/>
      <c r="HPC294" s="29"/>
      <c r="HPD294" s="29"/>
      <c r="HPE294" s="29"/>
      <c r="HPF294" s="29"/>
      <c r="HPG294" s="29"/>
      <c r="HPH294" s="29"/>
      <c r="HPI294" s="29"/>
      <c r="HPJ294" s="29"/>
      <c r="HPK294" s="29"/>
      <c r="HPL294" s="29"/>
      <c r="HPM294" s="29"/>
      <c r="HPN294" s="29"/>
      <c r="HPO294" s="29"/>
      <c r="HPP294" s="29"/>
      <c r="HPQ294" s="29"/>
      <c r="HPR294" s="29"/>
      <c r="HPS294" s="29"/>
      <c r="HPT294" s="29"/>
      <c r="HPU294" s="29"/>
      <c r="HPV294" s="29"/>
      <c r="HPW294" s="29"/>
      <c r="HPX294" s="29"/>
      <c r="HPY294" s="29"/>
      <c r="HPZ294" s="29"/>
      <c r="HQA294" s="29"/>
      <c r="HQB294" s="29"/>
      <c r="HQC294" s="29"/>
      <c r="HQD294" s="29"/>
      <c r="HQE294" s="29"/>
      <c r="HQF294" s="29"/>
      <c r="HQG294" s="29"/>
      <c r="HQH294" s="29"/>
      <c r="HQI294" s="29"/>
      <c r="HQJ294" s="29"/>
      <c r="HQK294" s="29"/>
      <c r="HQL294" s="29"/>
      <c r="HQM294" s="29"/>
      <c r="HQN294" s="29"/>
      <c r="HQO294" s="29"/>
      <c r="HQP294" s="29"/>
      <c r="HQQ294" s="29"/>
      <c r="HQR294" s="29"/>
      <c r="HQS294" s="29"/>
      <c r="HQT294" s="29"/>
      <c r="HQU294" s="29"/>
      <c r="HQV294" s="29"/>
      <c r="HQW294" s="29"/>
      <c r="HQX294" s="29"/>
      <c r="HQY294" s="29"/>
      <c r="HQZ294" s="29"/>
      <c r="HRA294" s="29"/>
      <c r="HRB294" s="29"/>
      <c r="HRC294" s="29"/>
      <c r="HRD294" s="29"/>
      <c r="HRE294" s="29"/>
      <c r="HRF294" s="29"/>
      <c r="HRG294" s="29"/>
      <c r="HRH294" s="29"/>
      <c r="HRI294" s="29"/>
      <c r="HRJ294" s="29"/>
      <c r="HRK294" s="29"/>
      <c r="HRL294" s="29"/>
      <c r="HRM294" s="29"/>
      <c r="HRN294" s="29"/>
      <c r="HRO294" s="29"/>
      <c r="HRP294" s="29"/>
      <c r="HRQ294" s="29"/>
      <c r="HRR294" s="29"/>
      <c r="HRS294" s="29"/>
      <c r="HRT294" s="29"/>
      <c r="HRU294" s="29"/>
      <c r="HRV294" s="29"/>
      <c r="HRW294" s="29"/>
      <c r="HRX294" s="29"/>
      <c r="HRY294" s="29"/>
      <c r="HRZ294" s="29"/>
      <c r="HSA294" s="29"/>
      <c r="HSB294" s="29"/>
      <c r="HSC294" s="29"/>
      <c r="HSD294" s="29"/>
      <c r="HSE294" s="29"/>
      <c r="HSF294" s="29"/>
      <c r="HSG294" s="29"/>
      <c r="HSH294" s="29"/>
      <c r="HSI294" s="29"/>
      <c r="HSJ294" s="29"/>
      <c r="HSK294" s="29"/>
      <c r="HSL294" s="29"/>
      <c r="HSM294" s="29"/>
      <c r="HSN294" s="29"/>
      <c r="HSO294" s="29"/>
      <c r="HSP294" s="29"/>
      <c r="HSQ294" s="29"/>
      <c r="HSR294" s="29"/>
      <c r="HSS294" s="29"/>
      <c r="HST294" s="29"/>
      <c r="HSU294" s="29"/>
      <c r="HSV294" s="29"/>
      <c r="HSW294" s="29"/>
      <c r="HSX294" s="29"/>
      <c r="HSY294" s="29"/>
      <c r="HSZ294" s="29"/>
      <c r="HTA294" s="29"/>
      <c r="HTB294" s="29"/>
      <c r="HTC294" s="29"/>
      <c r="HTD294" s="29"/>
      <c r="HTE294" s="29"/>
      <c r="HTF294" s="29"/>
      <c r="HTG294" s="29"/>
      <c r="HTH294" s="29"/>
      <c r="HTI294" s="29"/>
      <c r="HTJ294" s="29"/>
      <c r="HTK294" s="29"/>
      <c r="HTL294" s="29"/>
      <c r="HTM294" s="29"/>
      <c r="HTN294" s="29"/>
      <c r="HTO294" s="29"/>
      <c r="HTP294" s="29"/>
      <c r="HTQ294" s="29"/>
      <c r="HTR294" s="29"/>
      <c r="HTS294" s="29"/>
      <c r="HTT294" s="29"/>
      <c r="HTU294" s="29"/>
      <c r="HTV294" s="29"/>
      <c r="HTW294" s="29"/>
      <c r="HTX294" s="29"/>
      <c r="HTY294" s="29"/>
      <c r="HTZ294" s="29"/>
      <c r="HUA294" s="29"/>
      <c r="HUB294" s="29"/>
      <c r="HUC294" s="29"/>
      <c r="HUD294" s="29"/>
      <c r="HUE294" s="29"/>
      <c r="HUF294" s="29"/>
      <c r="HUG294" s="29"/>
      <c r="HUH294" s="29"/>
      <c r="HUI294" s="29"/>
      <c r="HUJ294" s="29"/>
      <c r="HUK294" s="29"/>
      <c r="HUL294" s="29"/>
      <c r="HUM294" s="29"/>
      <c r="HUN294" s="29"/>
      <c r="HUO294" s="29"/>
      <c r="HUP294" s="29"/>
      <c r="HUQ294" s="29"/>
      <c r="HUR294" s="29"/>
      <c r="HUS294" s="29"/>
      <c r="HUT294" s="29"/>
      <c r="HUU294" s="29"/>
      <c r="HUV294" s="29"/>
      <c r="HUW294" s="29"/>
      <c r="HUX294" s="29"/>
      <c r="HUY294" s="29"/>
      <c r="HUZ294" s="29"/>
      <c r="HVA294" s="29"/>
      <c r="HVB294" s="29"/>
      <c r="HVC294" s="29"/>
      <c r="HVD294" s="29"/>
      <c r="HVE294" s="29"/>
      <c r="HVF294" s="29"/>
      <c r="HVG294" s="29"/>
      <c r="HVH294" s="29"/>
      <c r="HVI294" s="29"/>
      <c r="HVJ294" s="29"/>
      <c r="HVK294" s="29"/>
      <c r="HVL294" s="29"/>
      <c r="HVM294" s="29"/>
      <c r="HVN294" s="29"/>
      <c r="HVO294" s="29"/>
      <c r="HVP294" s="29"/>
      <c r="HVQ294" s="29"/>
      <c r="HVR294" s="29"/>
      <c r="HVS294" s="29"/>
      <c r="HVT294" s="29"/>
      <c r="HVU294" s="29"/>
      <c r="HVV294" s="29"/>
      <c r="HVW294" s="29"/>
      <c r="HVX294" s="29"/>
      <c r="HVY294" s="29"/>
      <c r="HVZ294" s="29"/>
      <c r="HWA294" s="29"/>
      <c r="HWB294" s="29"/>
      <c r="HWC294" s="29"/>
      <c r="HWD294" s="29"/>
      <c r="HWE294" s="29"/>
      <c r="HWF294" s="29"/>
      <c r="HWG294" s="29"/>
      <c r="HWH294" s="29"/>
      <c r="HWI294" s="29"/>
      <c r="HWJ294" s="29"/>
      <c r="HWK294" s="29"/>
      <c r="HWL294" s="29"/>
      <c r="HWM294" s="29"/>
      <c r="HWN294" s="29"/>
      <c r="HWO294" s="29"/>
      <c r="HWP294" s="29"/>
      <c r="HWQ294" s="29"/>
      <c r="HWR294" s="29"/>
      <c r="HWS294" s="29"/>
      <c r="HWT294" s="29"/>
      <c r="HWU294" s="29"/>
      <c r="HWV294" s="29"/>
      <c r="HWW294" s="29"/>
      <c r="HWX294" s="29"/>
      <c r="HWY294" s="29"/>
      <c r="HWZ294" s="29"/>
      <c r="HXA294" s="29"/>
      <c r="HXB294" s="29"/>
      <c r="HXC294" s="29"/>
      <c r="HXD294" s="29"/>
      <c r="HXE294" s="29"/>
      <c r="HXF294" s="29"/>
      <c r="HXG294" s="29"/>
      <c r="HXH294" s="29"/>
      <c r="HXI294" s="29"/>
      <c r="HXJ294" s="29"/>
      <c r="HXK294" s="29"/>
      <c r="HXL294" s="29"/>
      <c r="HXM294" s="29"/>
      <c r="HXN294" s="29"/>
      <c r="HXO294" s="29"/>
      <c r="HXP294" s="29"/>
      <c r="HXQ294" s="29"/>
      <c r="HXR294" s="29"/>
      <c r="HXS294" s="29"/>
      <c r="HXT294" s="29"/>
      <c r="HXU294" s="29"/>
      <c r="HXV294" s="29"/>
      <c r="HXW294" s="29"/>
      <c r="HXX294" s="29"/>
      <c r="HXY294" s="29"/>
      <c r="HXZ294" s="29"/>
      <c r="HYA294" s="29"/>
      <c r="HYB294" s="29"/>
      <c r="HYC294" s="29"/>
      <c r="HYD294" s="29"/>
      <c r="HYE294" s="29"/>
      <c r="HYF294" s="29"/>
      <c r="HYG294" s="29"/>
      <c r="HYH294" s="29"/>
      <c r="HYI294" s="29"/>
      <c r="HYJ294" s="29"/>
      <c r="HYK294" s="29"/>
      <c r="HYL294" s="29"/>
      <c r="HYM294" s="29"/>
      <c r="HYN294" s="29"/>
      <c r="HYO294" s="29"/>
      <c r="HYP294" s="29"/>
      <c r="HYQ294" s="29"/>
      <c r="HYR294" s="29"/>
      <c r="HYS294" s="29"/>
      <c r="HYT294" s="29"/>
      <c r="HYU294" s="29"/>
      <c r="HYV294" s="29"/>
      <c r="HYW294" s="29"/>
      <c r="HYX294" s="29"/>
      <c r="HYY294" s="29"/>
      <c r="HYZ294" s="29"/>
      <c r="HZA294" s="29"/>
      <c r="HZB294" s="29"/>
      <c r="HZC294" s="29"/>
      <c r="HZD294" s="29"/>
      <c r="HZE294" s="29"/>
      <c r="HZF294" s="29"/>
      <c r="HZG294" s="29"/>
      <c r="HZH294" s="29"/>
      <c r="HZI294" s="29"/>
      <c r="HZJ294" s="29"/>
      <c r="HZK294" s="29"/>
      <c r="HZL294" s="29"/>
      <c r="HZM294" s="29"/>
      <c r="HZN294" s="29"/>
      <c r="HZO294" s="29"/>
      <c r="HZP294" s="29"/>
      <c r="HZQ294" s="29"/>
      <c r="HZR294" s="29"/>
      <c r="HZS294" s="29"/>
      <c r="HZT294" s="29"/>
      <c r="HZU294" s="29"/>
      <c r="HZV294" s="29"/>
      <c r="HZW294" s="29"/>
      <c r="HZX294" s="29"/>
      <c r="HZY294" s="29"/>
      <c r="HZZ294" s="29"/>
      <c r="IAA294" s="29"/>
      <c r="IAB294" s="29"/>
      <c r="IAC294" s="29"/>
      <c r="IAD294" s="29"/>
      <c r="IAE294" s="29"/>
      <c r="IAF294" s="29"/>
      <c r="IAG294" s="29"/>
      <c r="IAH294" s="29"/>
      <c r="IAI294" s="29"/>
      <c r="IAJ294" s="29"/>
      <c r="IAK294" s="29"/>
      <c r="IAL294" s="29"/>
      <c r="IAM294" s="29"/>
      <c r="IAN294" s="29"/>
      <c r="IAO294" s="29"/>
      <c r="IAP294" s="29"/>
      <c r="IAQ294" s="29"/>
      <c r="IAR294" s="29"/>
      <c r="IAS294" s="29"/>
      <c r="IAT294" s="29"/>
      <c r="IAU294" s="29"/>
      <c r="IAV294" s="29"/>
      <c r="IAW294" s="29"/>
      <c r="IAX294" s="29"/>
      <c r="IAY294" s="29"/>
      <c r="IAZ294" s="29"/>
      <c r="IBA294" s="29"/>
      <c r="IBB294" s="29"/>
      <c r="IBC294" s="29"/>
      <c r="IBD294" s="29"/>
      <c r="IBE294" s="29"/>
      <c r="IBF294" s="29"/>
      <c r="IBG294" s="29"/>
      <c r="IBH294" s="29"/>
      <c r="IBI294" s="29"/>
      <c r="IBJ294" s="29"/>
      <c r="IBK294" s="29"/>
      <c r="IBL294" s="29"/>
      <c r="IBM294" s="29"/>
      <c r="IBN294" s="29"/>
      <c r="IBO294" s="29"/>
      <c r="IBP294" s="29"/>
      <c r="IBQ294" s="29"/>
      <c r="IBR294" s="29"/>
      <c r="IBS294" s="29"/>
      <c r="IBT294" s="29"/>
      <c r="IBU294" s="29"/>
      <c r="IBV294" s="29"/>
      <c r="IBW294" s="29"/>
      <c r="IBX294" s="29"/>
      <c r="IBY294" s="29"/>
      <c r="IBZ294" s="29"/>
      <c r="ICA294" s="29"/>
      <c r="ICB294" s="29"/>
      <c r="ICC294" s="29"/>
      <c r="ICD294" s="29"/>
      <c r="ICE294" s="29"/>
      <c r="ICF294" s="29"/>
      <c r="ICG294" s="29"/>
      <c r="ICH294" s="29"/>
      <c r="ICI294" s="29"/>
      <c r="ICJ294" s="29"/>
      <c r="ICK294" s="29"/>
      <c r="ICL294" s="29"/>
      <c r="ICM294" s="29"/>
      <c r="ICN294" s="29"/>
      <c r="ICO294" s="29"/>
      <c r="ICP294" s="29"/>
      <c r="ICQ294" s="29"/>
      <c r="ICR294" s="29"/>
      <c r="ICS294" s="29"/>
      <c r="ICT294" s="29"/>
      <c r="ICU294" s="29"/>
      <c r="ICV294" s="29"/>
      <c r="ICW294" s="29"/>
      <c r="ICX294" s="29"/>
      <c r="ICY294" s="29"/>
      <c r="ICZ294" s="29"/>
      <c r="IDA294" s="29"/>
      <c r="IDB294" s="29"/>
      <c r="IDC294" s="29"/>
      <c r="IDD294" s="29"/>
      <c r="IDE294" s="29"/>
      <c r="IDF294" s="29"/>
      <c r="IDG294" s="29"/>
      <c r="IDH294" s="29"/>
      <c r="IDI294" s="29"/>
      <c r="IDJ294" s="29"/>
      <c r="IDK294" s="29"/>
      <c r="IDL294" s="29"/>
      <c r="IDM294" s="29"/>
      <c r="IDN294" s="29"/>
      <c r="IDO294" s="29"/>
      <c r="IDP294" s="29"/>
      <c r="IDQ294" s="29"/>
      <c r="IDR294" s="29"/>
      <c r="IDS294" s="29"/>
      <c r="IDT294" s="29"/>
      <c r="IDU294" s="29"/>
      <c r="IDV294" s="29"/>
      <c r="IDW294" s="29"/>
      <c r="IDX294" s="29"/>
      <c r="IDY294" s="29"/>
      <c r="IDZ294" s="29"/>
      <c r="IEA294" s="29"/>
      <c r="IEB294" s="29"/>
      <c r="IEC294" s="29"/>
      <c r="IED294" s="29"/>
      <c r="IEE294" s="29"/>
      <c r="IEF294" s="29"/>
      <c r="IEG294" s="29"/>
      <c r="IEH294" s="29"/>
      <c r="IEI294" s="29"/>
      <c r="IEJ294" s="29"/>
      <c r="IEK294" s="29"/>
      <c r="IEL294" s="29"/>
      <c r="IEM294" s="29"/>
      <c r="IEN294" s="29"/>
      <c r="IEO294" s="29"/>
      <c r="IEP294" s="29"/>
      <c r="IEQ294" s="29"/>
      <c r="IER294" s="29"/>
      <c r="IES294" s="29"/>
      <c r="IET294" s="29"/>
      <c r="IEU294" s="29"/>
      <c r="IEV294" s="29"/>
      <c r="IEW294" s="29"/>
      <c r="IEX294" s="29"/>
      <c r="IEY294" s="29"/>
      <c r="IEZ294" s="29"/>
      <c r="IFA294" s="29"/>
      <c r="IFB294" s="29"/>
      <c r="IFC294" s="29"/>
      <c r="IFD294" s="29"/>
      <c r="IFE294" s="29"/>
      <c r="IFF294" s="29"/>
      <c r="IFG294" s="29"/>
      <c r="IFH294" s="29"/>
      <c r="IFI294" s="29"/>
      <c r="IFJ294" s="29"/>
      <c r="IFK294" s="29"/>
      <c r="IFL294" s="29"/>
      <c r="IFM294" s="29"/>
      <c r="IFN294" s="29"/>
      <c r="IFO294" s="29"/>
      <c r="IFP294" s="29"/>
      <c r="IFQ294" s="29"/>
      <c r="IFR294" s="29"/>
      <c r="IFS294" s="29"/>
      <c r="IFT294" s="29"/>
      <c r="IFU294" s="29"/>
      <c r="IFV294" s="29"/>
      <c r="IFW294" s="29"/>
      <c r="IFX294" s="29"/>
      <c r="IFY294" s="29"/>
      <c r="IFZ294" s="29"/>
      <c r="IGA294" s="29"/>
      <c r="IGB294" s="29"/>
      <c r="IGC294" s="29"/>
      <c r="IGD294" s="29"/>
      <c r="IGE294" s="29"/>
      <c r="IGF294" s="29"/>
      <c r="IGG294" s="29"/>
      <c r="IGH294" s="29"/>
      <c r="IGI294" s="29"/>
      <c r="IGJ294" s="29"/>
      <c r="IGK294" s="29"/>
      <c r="IGL294" s="29"/>
      <c r="IGM294" s="29"/>
      <c r="IGN294" s="29"/>
      <c r="IGO294" s="29"/>
      <c r="IGP294" s="29"/>
      <c r="IGQ294" s="29"/>
      <c r="IGR294" s="29"/>
      <c r="IGS294" s="29"/>
      <c r="IGT294" s="29"/>
      <c r="IGU294" s="29"/>
      <c r="IGV294" s="29"/>
      <c r="IGW294" s="29"/>
      <c r="IGX294" s="29"/>
      <c r="IGY294" s="29"/>
      <c r="IGZ294" s="29"/>
      <c r="IHA294" s="29"/>
      <c r="IHB294" s="29"/>
      <c r="IHC294" s="29"/>
      <c r="IHD294" s="29"/>
      <c r="IHE294" s="29"/>
      <c r="IHF294" s="29"/>
      <c r="IHG294" s="29"/>
      <c r="IHH294" s="29"/>
      <c r="IHI294" s="29"/>
      <c r="IHJ294" s="29"/>
      <c r="IHK294" s="29"/>
      <c r="IHL294" s="29"/>
      <c r="IHM294" s="29"/>
      <c r="IHN294" s="29"/>
      <c r="IHO294" s="29"/>
      <c r="IHP294" s="29"/>
      <c r="IHQ294" s="29"/>
      <c r="IHR294" s="29"/>
      <c r="IHS294" s="29"/>
      <c r="IHT294" s="29"/>
      <c r="IHU294" s="29"/>
      <c r="IHV294" s="29"/>
      <c r="IHW294" s="29"/>
      <c r="IHX294" s="29"/>
      <c r="IHY294" s="29"/>
      <c r="IHZ294" s="29"/>
      <c r="IIA294" s="29"/>
      <c r="IIB294" s="29"/>
      <c r="IIC294" s="29"/>
      <c r="IID294" s="29"/>
      <c r="IIE294" s="29"/>
      <c r="IIF294" s="29"/>
      <c r="IIG294" s="29"/>
      <c r="IIH294" s="29"/>
      <c r="III294" s="29"/>
      <c r="IIJ294" s="29"/>
      <c r="IIK294" s="29"/>
      <c r="IIL294" s="29"/>
      <c r="IIM294" s="29"/>
      <c r="IIN294" s="29"/>
      <c r="IIO294" s="29"/>
      <c r="IIP294" s="29"/>
      <c r="IIQ294" s="29"/>
      <c r="IIR294" s="29"/>
      <c r="IIS294" s="29"/>
      <c r="IIT294" s="29"/>
      <c r="IIU294" s="29"/>
      <c r="IIV294" s="29"/>
      <c r="IIW294" s="29"/>
      <c r="IIX294" s="29"/>
      <c r="IIY294" s="29"/>
      <c r="IIZ294" s="29"/>
      <c r="IJA294" s="29"/>
      <c r="IJB294" s="29"/>
      <c r="IJC294" s="29"/>
      <c r="IJD294" s="29"/>
      <c r="IJE294" s="29"/>
      <c r="IJF294" s="29"/>
      <c r="IJG294" s="29"/>
      <c r="IJH294" s="29"/>
      <c r="IJI294" s="29"/>
      <c r="IJJ294" s="29"/>
      <c r="IJK294" s="29"/>
      <c r="IJL294" s="29"/>
      <c r="IJM294" s="29"/>
      <c r="IJN294" s="29"/>
      <c r="IJO294" s="29"/>
      <c r="IJP294" s="29"/>
      <c r="IJQ294" s="29"/>
      <c r="IJR294" s="29"/>
      <c r="IJS294" s="29"/>
      <c r="IJT294" s="29"/>
      <c r="IJU294" s="29"/>
      <c r="IJV294" s="29"/>
      <c r="IJW294" s="29"/>
      <c r="IJX294" s="29"/>
      <c r="IJY294" s="29"/>
      <c r="IJZ294" s="29"/>
      <c r="IKA294" s="29"/>
      <c r="IKB294" s="29"/>
      <c r="IKC294" s="29"/>
      <c r="IKD294" s="29"/>
      <c r="IKE294" s="29"/>
      <c r="IKF294" s="29"/>
      <c r="IKG294" s="29"/>
      <c r="IKH294" s="29"/>
      <c r="IKI294" s="29"/>
      <c r="IKJ294" s="29"/>
      <c r="IKK294" s="29"/>
      <c r="IKL294" s="29"/>
      <c r="IKM294" s="29"/>
      <c r="IKN294" s="29"/>
      <c r="IKO294" s="29"/>
      <c r="IKP294" s="29"/>
      <c r="IKQ294" s="29"/>
      <c r="IKR294" s="29"/>
      <c r="IKS294" s="29"/>
      <c r="IKT294" s="29"/>
      <c r="IKU294" s="29"/>
      <c r="IKV294" s="29"/>
      <c r="IKW294" s="29"/>
      <c r="IKX294" s="29"/>
      <c r="IKY294" s="29"/>
      <c r="IKZ294" s="29"/>
      <c r="ILA294" s="29"/>
      <c r="ILB294" s="29"/>
      <c r="ILC294" s="29"/>
      <c r="ILD294" s="29"/>
      <c r="ILE294" s="29"/>
      <c r="ILF294" s="29"/>
      <c r="ILG294" s="29"/>
      <c r="ILH294" s="29"/>
      <c r="ILI294" s="29"/>
      <c r="ILJ294" s="29"/>
      <c r="ILK294" s="29"/>
      <c r="ILL294" s="29"/>
      <c r="ILM294" s="29"/>
      <c r="ILN294" s="29"/>
      <c r="ILO294" s="29"/>
      <c r="ILP294" s="29"/>
      <c r="ILQ294" s="29"/>
      <c r="ILR294" s="29"/>
      <c r="ILS294" s="29"/>
      <c r="ILT294" s="29"/>
      <c r="ILU294" s="29"/>
      <c r="ILV294" s="29"/>
      <c r="ILW294" s="29"/>
      <c r="ILX294" s="29"/>
      <c r="ILY294" s="29"/>
      <c r="ILZ294" s="29"/>
      <c r="IMA294" s="29"/>
      <c r="IMB294" s="29"/>
      <c r="IMC294" s="29"/>
      <c r="IMD294" s="29"/>
      <c r="IME294" s="29"/>
      <c r="IMF294" s="29"/>
      <c r="IMG294" s="29"/>
      <c r="IMH294" s="29"/>
      <c r="IMI294" s="29"/>
      <c r="IMJ294" s="29"/>
      <c r="IMK294" s="29"/>
      <c r="IML294" s="29"/>
      <c r="IMM294" s="29"/>
      <c r="IMN294" s="29"/>
      <c r="IMO294" s="29"/>
      <c r="IMP294" s="29"/>
      <c r="IMQ294" s="29"/>
      <c r="IMR294" s="29"/>
      <c r="IMS294" s="29"/>
      <c r="IMT294" s="29"/>
      <c r="IMU294" s="29"/>
      <c r="IMV294" s="29"/>
      <c r="IMW294" s="29"/>
      <c r="IMX294" s="29"/>
      <c r="IMY294" s="29"/>
      <c r="IMZ294" s="29"/>
      <c r="INA294" s="29"/>
      <c r="INB294" s="29"/>
      <c r="INC294" s="29"/>
      <c r="IND294" s="29"/>
      <c r="INE294" s="29"/>
      <c r="INF294" s="29"/>
      <c r="ING294" s="29"/>
      <c r="INH294" s="29"/>
      <c r="INI294" s="29"/>
      <c r="INJ294" s="29"/>
      <c r="INK294" s="29"/>
      <c r="INL294" s="29"/>
      <c r="INM294" s="29"/>
      <c r="INN294" s="29"/>
      <c r="INO294" s="29"/>
      <c r="INP294" s="29"/>
      <c r="INQ294" s="29"/>
      <c r="INR294" s="29"/>
      <c r="INS294" s="29"/>
      <c r="INT294" s="29"/>
      <c r="INU294" s="29"/>
      <c r="INV294" s="29"/>
      <c r="INW294" s="29"/>
      <c r="INX294" s="29"/>
      <c r="INY294" s="29"/>
      <c r="INZ294" s="29"/>
      <c r="IOA294" s="29"/>
      <c r="IOB294" s="29"/>
      <c r="IOC294" s="29"/>
      <c r="IOD294" s="29"/>
      <c r="IOE294" s="29"/>
      <c r="IOF294" s="29"/>
      <c r="IOG294" s="29"/>
      <c r="IOH294" s="29"/>
      <c r="IOI294" s="29"/>
      <c r="IOJ294" s="29"/>
      <c r="IOK294" s="29"/>
      <c r="IOL294" s="29"/>
      <c r="IOM294" s="29"/>
      <c r="ION294" s="29"/>
      <c r="IOO294" s="29"/>
      <c r="IOP294" s="29"/>
      <c r="IOQ294" s="29"/>
      <c r="IOR294" s="29"/>
      <c r="IOS294" s="29"/>
      <c r="IOT294" s="29"/>
      <c r="IOU294" s="29"/>
      <c r="IOV294" s="29"/>
      <c r="IOW294" s="29"/>
      <c r="IOX294" s="29"/>
      <c r="IOY294" s="29"/>
      <c r="IOZ294" s="29"/>
      <c r="IPA294" s="29"/>
      <c r="IPB294" s="29"/>
      <c r="IPC294" s="29"/>
      <c r="IPD294" s="29"/>
      <c r="IPE294" s="29"/>
      <c r="IPF294" s="29"/>
      <c r="IPG294" s="29"/>
      <c r="IPH294" s="29"/>
      <c r="IPI294" s="29"/>
      <c r="IPJ294" s="29"/>
      <c r="IPK294" s="29"/>
      <c r="IPL294" s="29"/>
      <c r="IPM294" s="29"/>
      <c r="IPN294" s="29"/>
      <c r="IPO294" s="29"/>
      <c r="IPP294" s="29"/>
      <c r="IPQ294" s="29"/>
      <c r="IPR294" s="29"/>
      <c r="IPS294" s="29"/>
      <c r="IPT294" s="29"/>
      <c r="IPU294" s="29"/>
      <c r="IPV294" s="29"/>
      <c r="IPW294" s="29"/>
      <c r="IPX294" s="29"/>
      <c r="IPY294" s="29"/>
      <c r="IPZ294" s="29"/>
      <c r="IQA294" s="29"/>
      <c r="IQB294" s="29"/>
      <c r="IQC294" s="29"/>
      <c r="IQD294" s="29"/>
      <c r="IQE294" s="29"/>
      <c r="IQF294" s="29"/>
      <c r="IQG294" s="29"/>
      <c r="IQH294" s="29"/>
      <c r="IQI294" s="29"/>
      <c r="IQJ294" s="29"/>
      <c r="IQK294" s="29"/>
      <c r="IQL294" s="29"/>
      <c r="IQM294" s="29"/>
      <c r="IQN294" s="29"/>
      <c r="IQO294" s="29"/>
      <c r="IQP294" s="29"/>
      <c r="IQQ294" s="29"/>
      <c r="IQR294" s="29"/>
      <c r="IQS294" s="29"/>
      <c r="IQT294" s="29"/>
      <c r="IQU294" s="29"/>
      <c r="IQV294" s="29"/>
      <c r="IQW294" s="29"/>
      <c r="IQX294" s="29"/>
      <c r="IQY294" s="29"/>
      <c r="IQZ294" s="29"/>
      <c r="IRA294" s="29"/>
      <c r="IRB294" s="29"/>
      <c r="IRC294" s="29"/>
      <c r="IRD294" s="29"/>
      <c r="IRE294" s="29"/>
      <c r="IRF294" s="29"/>
      <c r="IRG294" s="29"/>
      <c r="IRH294" s="29"/>
      <c r="IRI294" s="29"/>
      <c r="IRJ294" s="29"/>
      <c r="IRK294" s="29"/>
      <c r="IRL294" s="29"/>
      <c r="IRM294" s="29"/>
      <c r="IRN294" s="29"/>
      <c r="IRO294" s="29"/>
      <c r="IRP294" s="29"/>
      <c r="IRQ294" s="29"/>
      <c r="IRR294" s="29"/>
      <c r="IRS294" s="29"/>
      <c r="IRT294" s="29"/>
      <c r="IRU294" s="29"/>
      <c r="IRV294" s="29"/>
      <c r="IRW294" s="29"/>
      <c r="IRX294" s="29"/>
      <c r="IRY294" s="29"/>
      <c r="IRZ294" s="29"/>
      <c r="ISA294" s="29"/>
      <c r="ISB294" s="29"/>
      <c r="ISC294" s="29"/>
      <c r="ISD294" s="29"/>
      <c r="ISE294" s="29"/>
      <c r="ISF294" s="29"/>
      <c r="ISG294" s="29"/>
      <c r="ISH294" s="29"/>
      <c r="ISI294" s="29"/>
      <c r="ISJ294" s="29"/>
      <c r="ISK294" s="29"/>
      <c r="ISL294" s="29"/>
      <c r="ISM294" s="29"/>
      <c r="ISN294" s="29"/>
      <c r="ISO294" s="29"/>
      <c r="ISP294" s="29"/>
      <c r="ISQ294" s="29"/>
      <c r="ISR294" s="29"/>
      <c r="ISS294" s="29"/>
      <c r="IST294" s="29"/>
      <c r="ISU294" s="29"/>
      <c r="ISV294" s="29"/>
      <c r="ISW294" s="29"/>
      <c r="ISX294" s="29"/>
      <c r="ISY294" s="29"/>
      <c r="ISZ294" s="29"/>
      <c r="ITA294" s="29"/>
      <c r="ITB294" s="29"/>
      <c r="ITC294" s="29"/>
      <c r="ITD294" s="29"/>
      <c r="ITE294" s="29"/>
      <c r="ITF294" s="29"/>
      <c r="ITG294" s="29"/>
      <c r="ITH294" s="29"/>
      <c r="ITI294" s="29"/>
      <c r="ITJ294" s="29"/>
      <c r="ITK294" s="29"/>
      <c r="ITL294" s="29"/>
      <c r="ITM294" s="29"/>
      <c r="ITN294" s="29"/>
      <c r="ITO294" s="29"/>
      <c r="ITP294" s="29"/>
      <c r="ITQ294" s="29"/>
      <c r="ITR294" s="29"/>
      <c r="ITS294" s="29"/>
      <c r="ITT294" s="29"/>
      <c r="ITU294" s="29"/>
      <c r="ITV294" s="29"/>
      <c r="ITW294" s="29"/>
      <c r="ITX294" s="29"/>
      <c r="ITY294" s="29"/>
      <c r="ITZ294" s="29"/>
      <c r="IUA294" s="29"/>
      <c r="IUB294" s="29"/>
      <c r="IUC294" s="29"/>
      <c r="IUD294" s="29"/>
      <c r="IUE294" s="29"/>
      <c r="IUF294" s="29"/>
      <c r="IUG294" s="29"/>
      <c r="IUH294" s="29"/>
      <c r="IUI294" s="29"/>
      <c r="IUJ294" s="29"/>
      <c r="IUK294" s="29"/>
      <c r="IUL294" s="29"/>
      <c r="IUM294" s="29"/>
      <c r="IUN294" s="29"/>
      <c r="IUO294" s="29"/>
      <c r="IUP294" s="29"/>
      <c r="IUQ294" s="29"/>
      <c r="IUR294" s="29"/>
      <c r="IUS294" s="29"/>
      <c r="IUT294" s="29"/>
      <c r="IUU294" s="29"/>
      <c r="IUV294" s="29"/>
      <c r="IUW294" s="29"/>
      <c r="IUX294" s="29"/>
      <c r="IUY294" s="29"/>
      <c r="IUZ294" s="29"/>
      <c r="IVA294" s="29"/>
      <c r="IVB294" s="29"/>
      <c r="IVC294" s="29"/>
      <c r="IVD294" s="29"/>
      <c r="IVE294" s="29"/>
      <c r="IVF294" s="29"/>
      <c r="IVG294" s="29"/>
      <c r="IVH294" s="29"/>
      <c r="IVI294" s="29"/>
      <c r="IVJ294" s="29"/>
      <c r="IVK294" s="29"/>
      <c r="IVL294" s="29"/>
      <c r="IVM294" s="29"/>
      <c r="IVN294" s="29"/>
      <c r="IVO294" s="29"/>
      <c r="IVP294" s="29"/>
      <c r="IVQ294" s="29"/>
      <c r="IVR294" s="29"/>
      <c r="IVS294" s="29"/>
      <c r="IVT294" s="29"/>
      <c r="IVU294" s="29"/>
      <c r="IVV294" s="29"/>
      <c r="IVW294" s="29"/>
      <c r="IVX294" s="29"/>
      <c r="IVY294" s="29"/>
      <c r="IVZ294" s="29"/>
      <c r="IWA294" s="29"/>
      <c r="IWB294" s="29"/>
      <c r="IWC294" s="29"/>
      <c r="IWD294" s="29"/>
      <c r="IWE294" s="29"/>
      <c r="IWF294" s="29"/>
      <c r="IWG294" s="29"/>
      <c r="IWH294" s="29"/>
      <c r="IWI294" s="29"/>
      <c r="IWJ294" s="29"/>
      <c r="IWK294" s="29"/>
      <c r="IWL294" s="29"/>
      <c r="IWM294" s="29"/>
      <c r="IWN294" s="29"/>
      <c r="IWO294" s="29"/>
      <c r="IWP294" s="29"/>
      <c r="IWQ294" s="29"/>
      <c r="IWR294" s="29"/>
      <c r="IWS294" s="29"/>
      <c r="IWT294" s="29"/>
      <c r="IWU294" s="29"/>
      <c r="IWV294" s="29"/>
      <c r="IWW294" s="29"/>
      <c r="IWX294" s="29"/>
      <c r="IWY294" s="29"/>
      <c r="IWZ294" s="29"/>
      <c r="IXA294" s="29"/>
      <c r="IXB294" s="29"/>
      <c r="IXC294" s="29"/>
      <c r="IXD294" s="29"/>
      <c r="IXE294" s="29"/>
      <c r="IXF294" s="29"/>
      <c r="IXG294" s="29"/>
      <c r="IXH294" s="29"/>
      <c r="IXI294" s="29"/>
      <c r="IXJ294" s="29"/>
      <c r="IXK294" s="29"/>
      <c r="IXL294" s="29"/>
      <c r="IXM294" s="29"/>
      <c r="IXN294" s="29"/>
      <c r="IXO294" s="29"/>
      <c r="IXP294" s="29"/>
      <c r="IXQ294" s="29"/>
      <c r="IXR294" s="29"/>
      <c r="IXS294" s="29"/>
      <c r="IXT294" s="29"/>
      <c r="IXU294" s="29"/>
      <c r="IXV294" s="29"/>
      <c r="IXW294" s="29"/>
      <c r="IXX294" s="29"/>
      <c r="IXY294" s="29"/>
      <c r="IXZ294" s="29"/>
      <c r="IYA294" s="29"/>
      <c r="IYB294" s="29"/>
      <c r="IYC294" s="29"/>
      <c r="IYD294" s="29"/>
      <c r="IYE294" s="29"/>
      <c r="IYF294" s="29"/>
      <c r="IYG294" s="29"/>
      <c r="IYH294" s="29"/>
      <c r="IYI294" s="29"/>
      <c r="IYJ294" s="29"/>
      <c r="IYK294" s="29"/>
      <c r="IYL294" s="29"/>
      <c r="IYM294" s="29"/>
      <c r="IYN294" s="29"/>
      <c r="IYO294" s="29"/>
      <c r="IYP294" s="29"/>
      <c r="IYQ294" s="29"/>
      <c r="IYR294" s="29"/>
      <c r="IYS294" s="29"/>
      <c r="IYT294" s="29"/>
      <c r="IYU294" s="29"/>
      <c r="IYV294" s="29"/>
      <c r="IYW294" s="29"/>
      <c r="IYX294" s="29"/>
      <c r="IYY294" s="29"/>
      <c r="IYZ294" s="29"/>
      <c r="IZA294" s="29"/>
      <c r="IZB294" s="29"/>
      <c r="IZC294" s="29"/>
      <c r="IZD294" s="29"/>
      <c r="IZE294" s="29"/>
      <c r="IZF294" s="29"/>
      <c r="IZG294" s="29"/>
      <c r="IZH294" s="29"/>
      <c r="IZI294" s="29"/>
      <c r="IZJ294" s="29"/>
      <c r="IZK294" s="29"/>
      <c r="IZL294" s="29"/>
      <c r="IZM294" s="29"/>
      <c r="IZN294" s="29"/>
      <c r="IZO294" s="29"/>
      <c r="IZP294" s="29"/>
      <c r="IZQ294" s="29"/>
      <c r="IZR294" s="29"/>
      <c r="IZS294" s="29"/>
      <c r="IZT294" s="29"/>
      <c r="IZU294" s="29"/>
      <c r="IZV294" s="29"/>
      <c r="IZW294" s="29"/>
      <c r="IZX294" s="29"/>
      <c r="IZY294" s="29"/>
      <c r="IZZ294" s="29"/>
      <c r="JAA294" s="29"/>
      <c r="JAB294" s="29"/>
      <c r="JAC294" s="29"/>
      <c r="JAD294" s="29"/>
      <c r="JAE294" s="29"/>
      <c r="JAF294" s="29"/>
      <c r="JAG294" s="29"/>
      <c r="JAH294" s="29"/>
      <c r="JAI294" s="29"/>
      <c r="JAJ294" s="29"/>
      <c r="JAK294" s="29"/>
      <c r="JAL294" s="29"/>
      <c r="JAM294" s="29"/>
      <c r="JAN294" s="29"/>
      <c r="JAO294" s="29"/>
      <c r="JAP294" s="29"/>
      <c r="JAQ294" s="29"/>
      <c r="JAR294" s="29"/>
      <c r="JAS294" s="29"/>
      <c r="JAT294" s="29"/>
      <c r="JAU294" s="29"/>
      <c r="JAV294" s="29"/>
      <c r="JAW294" s="29"/>
      <c r="JAX294" s="29"/>
      <c r="JAY294" s="29"/>
      <c r="JAZ294" s="29"/>
      <c r="JBA294" s="29"/>
      <c r="JBB294" s="29"/>
      <c r="JBC294" s="29"/>
      <c r="JBD294" s="29"/>
      <c r="JBE294" s="29"/>
      <c r="JBF294" s="29"/>
      <c r="JBG294" s="29"/>
      <c r="JBH294" s="29"/>
      <c r="JBI294" s="29"/>
      <c r="JBJ294" s="29"/>
      <c r="JBK294" s="29"/>
      <c r="JBL294" s="29"/>
      <c r="JBM294" s="29"/>
      <c r="JBN294" s="29"/>
      <c r="JBO294" s="29"/>
      <c r="JBP294" s="29"/>
      <c r="JBQ294" s="29"/>
      <c r="JBR294" s="29"/>
      <c r="JBS294" s="29"/>
      <c r="JBT294" s="29"/>
      <c r="JBU294" s="29"/>
      <c r="JBV294" s="29"/>
      <c r="JBW294" s="29"/>
      <c r="JBX294" s="29"/>
      <c r="JBY294" s="29"/>
      <c r="JBZ294" s="29"/>
      <c r="JCA294" s="29"/>
      <c r="JCB294" s="29"/>
      <c r="JCC294" s="29"/>
      <c r="JCD294" s="29"/>
      <c r="JCE294" s="29"/>
      <c r="JCF294" s="29"/>
      <c r="JCG294" s="29"/>
      <c r="JCH294" s="29"/>
      <c r="JCI294" s="29"/>
      <c r="JCJ294" s="29"/>
      <c r="JCK294" s="29"/>
      <c r="JCL294" s="29"/>
      <c r="JCM294" s="29"/>
      <c r="JCN294" s="29"/>
      <c r="JCO294" s="29"/>
      <c r="JCP294" s="29"/>
      <c r="JCQ294" s="29"/>
      <c r="JCR294" s="29"/>
      <c r="JCS294" s="29"/>
      <c r="JCT294" s="29"/>
      <c r="JCU294" s="29"/>
      <c r="JCV294" s="29"/>
      <c r="JCW294" s="29"/>
      <c r="JCX294" s="29"/>
      <c r="JCY294" s="29"/>
      <c r="JCZ294" s="29"/>
      <c r="JDA294" s="29"/>
      <c r="JDB294" s="29"/>
      <c r="JDC294" s="29"/>
      <c r="JDD294" s="29"/>
      <c r="JDE294" s="29"/>
      <c r="JDF294" s="29"/>
      <c r="JDG294" s="29"/>
      <c r="JDH294" s="29"/>
      <c r="JDI294" s="29"/>
      <c r="JDJ294" s="29"/>
      <c r="JDK294" s="29"/>
      <c r="JDL294" s="29"/>
      <c r="JDM294" s="29"/>
      <c r="JDN294" s="29"/>
      <c r="JDO294" s="29"/>
      <c r="JDP294" s="29"/>
      <c r="JDQ294" s="29"/>
      <c r="JDR294" s="29"/>
      <c r="JDS294" s="29"/>
      <c r="JDT294" s="29"/>
      <c r="JDU294" s="29"/>
      <c r="JDV294" s="29"/>
      <c r="JDW294" s="29"/>
      <c r="JDX294" s="29"/>
      <c r="JDY294" s="29"/>
      <c r="JDZ294" s="29"/>
      <c r="JEA294" s="29"/>
      <c r="JEB294" s="29"/>
      <c r="JEC294" s="29"/>
      <c r="JED294" s="29"/>
      <c r="JEE294" s="29"/>
      <c r="JEF294" s="29"/>
      <c r="JEG294" s="29"/>
      <c r="JEH294" s="29"/>
      <c r="JEI294" s="29"/>
      <c r="JEJ294" s="29"/>
      <c r="JEK294" s="29"/>
      <c r="JEL294" s="29"/>
      <c r="JEM294" s="29"/>
      <c r="JEN294" s="29"/>
      <c r="JEO294" s="29"/>
      <c r="JEP294" s="29"/>
      <c r="JEQ294" s="29"/>
      <c r="JER294" s="29"/>
      <c r="JES294" s="29"/>
      <c r="JET294" s="29"/>
      <c r="JEU294" s="29"/>
      <c r="JEV294" s="29"/>
      <c r="JEW294" s="29"/>
      <c r="JEX294" s="29"/>
      <c r="JEY294" s="29"/>
      <c r="JEZ294" s="29"/>
      <c r="JFA294" s="29"/>
      <c r="JFB294" s="29"/>
      <c r="JFC294" s="29"/>
      <c r="JFD294" s="29"/>
      <c r="JFE294" s="29"/>
      <c r="JFF294" s="29"/>
      <c r="JFG294" s="29"/>
      <c r="JFH294" s="29"/>
      <c r="JFI294" s="29"/>
      <c r="JFJ294" s="29"/>
      <c r="JFK294" s="29"/>
      <c r="JFL294" s="29"/>
      <c r="JFM294" s="29"/>
      <c r="JFN294" s="29"/>
      <c r="JFO294" s="29"/>
      <c r="JFP294" s="29"/>
      <c r="JFQ294" s="29"/>
      <c r="JFR294" s="29"/>
      <c r="JFS294" s="29"/>
      <c r="JFT294" s="29"/>
      <c r="JFU294" s="29"/>
      <c r="JFV294" s="29"/>
      <c r="JFW294" s="29"/>
      <c r="JFX294" s="29"/>
      <c r="JFY294" s="29"/>
      <c r="JFZ294" s="29"/>
      <c r="JGA294" s="29"/>
      <c r="JGB294" s="29"/>
      <c r="JGC294" s="29"/>
      <c r="JGD294" s="29"/>
      <c r="JGE294" s="29"/>
      <c r="JGF294" s="29"/>
      <c r="JGG294" s="29"/>
      <c r="JGH294" s="29"/>
      <c r="JGI294" s="29"/>
      <c r="JGJ294" s="29"/>
      <c r="JGK294" s="29"/>
      <c r="JGL294" s="29"/>
      <c r="JGM294" s="29"/>
      <c r="JGN294" s="29"/>
      <c r="JGO294" s="29"/>
      <c r="JGP294" s="29"/>
      <c r="JGQ294" s="29"/>
      <c r="JGR294" s="29"/>
      <c r="JGS294" s="29"/>
      <c r="JGT294" s="29"/>
      <c r="JGU294" s="29"/>
      <c r="JGV294" s="29"/>
      <c r="JGW294" s="29"/>
      <c r="JGX294" s="29"/>
      <c r="JGY294" s="29"/>
      <c r="JGZ294" s="29"/>
      <c r="JHA294" s="29"/>
      <c r="JHB294" s="29"/>
      <c r="JHC294" s="29"/>
      <c r="JHD294" s="29"/>
      <c r="JHE294" s="29"/>
      <c r="JHF294" s="29"/>
      <c r="JHG294" s="29"/>
      <c r="JHH294" s="29"/>
      <c r="JHI294" s="29"/>
      <c r="JHJ294" s="29"/>
      <c r="JHK294" s="29"/>
      <c r="JHL294" s="29"/>
      <c r="JHM294" s="29"/>
      <c r="JHN294" s="29"/>
      <c r="JHO294" s="29"/>
      <c r="JHP294" s="29"/>
      <c r="JHQ294" s="29"/>
      <c r="JHR294" s="29"/>
      <c r="JHS294" s="29"/>
      <c r="JHT294" s="29"/>
      <c r="JHU294" s="29"/>
      <c r="JHV294" s="29"/>
      <c r="JHW294" s="29"/>
      <c r="JHX294" s="29"/>
      <c r="JHY294" s="29"/>
      <c r="JHZ294" s="29"/>
      <c r="JIA294" s="29"/>
      <c r="JIB294" s="29"/>
      <c r="JIC294" s="29"/>
      <c r="JID294" s="29"/>
      <c r="JIE294" s="29"/>
      <c r="JIF294" s="29"/>
      <c r="JIG294" s="29"/>
      <c r="JIH294" s="29"/>
      <c r="JII294" s="29"/>
      <c r="JIJ294" s="29"/>
      <c r="JIK294" s="29"/>
      <c r="JIL294" s="29"/>
      <c r="JIM294" s="29"/>
      <c r="JIN294" s="29"/>
      <c r="JIO294" s="29"/>
      <c r="JIP294" s="29"/>
      <c r="JIQ294" s="29"/>
      <c r="JIR294" s="29"/>
      <c r="JIS294" s="29"/>
      <c r="JIT294" s="29"/>
      <c r="JIU294" s="29"/>
      <c r="JIV294" s="29"/>
      <c r="JIW294" s="29"/>
      <c r="JIX294" s="29"/>
      <c r="JIY294" s="29"/>
      <c r="JIZ294" s="29"/>
      <c r="JJA294" s="29"/>
      <c r="JJB294" s="29"/>
      <c r="JJC294" s="29"/>
      <c r="JJD294" s="29"/>
      <c r="JJE294" s="29"/>
      <c r="JJF294" s="29"/>
      <c r="JJG294" s="29"/>
      <c r="JJH294" s="29"/>
      <c r="JJI294" s="29"/>
      <c r="JJJ294" s="29"/>
      <c r="JJK294" s="29"/>
      <c r="JJL294" s="29"/>
      <c r="JJM294" s="29"/>
      <c r="JJN294" s="29"/>
      <c r="JJO294" s="29"/>
      <c r="JJP294" s="29"/>
      <c r="JJQ294" s="29"/>
      <c r="JJR294" s="29"/>
      <c r="JJS294" s="29"/>
      <c r="JJT294" s="29"/>
      <c r="JJU294" s="29"/>
      <c r="JJV294" s="29"/>
      <c r="JJW294" s="29"/>
      <c r="JJX294" s="29"/>
      <c r="JJY294" s="29"/>
      <c r="JJZ294" s="29"/>
      <c r="JKA294" s="29"/>
      <c r="JKB294" s="29"/>
      <c r="JKC294" s="29"/>
      <c r="JKD294" s="29"/>
      <c r="JKE294" s="29"/>
      <c r="JKF294" s="29"/>
      <c r="JKG294" s="29"/>
      <c r="JKH294" s="29"/>
      <c r="JKI294" s="29"/>
      <c r="JKJ294" s="29"/>
      <c r="JKK294" s="29"/>
      <c r="JKL294" s="29"/>
      <c r="JKM294" s="29"/>
      <c r="JKN294" s="29"/>
      <c r="JKO294" s="29"/>
      <c r="JKP294" s="29"/>
      <c r="JKQ294" s="29"/>
      <c r="JKR294" s="29"/>
      <c r="JKS294" s="29"/>
      <c r="JKT294" s="29"/>
      <c r="JKU294" s="29"/>
      <c r="JKV294" s="29"/>
      <c r="JKW294" s="29"/>
      <c r="JKX294" s="29"/>
      <c r="JKY294" s="29"/>
      <c r="JKZ294" s="29"/>
      <c r="JLA294" s="29"/>
      <c r="JLB294" s="29"/>
      <c r="JLC294" s="29"/>
      <c r="JLD294" s="29"/>
      <c r="JLE294" s="29"/>
      <c r="JLF294" s="29"/>
      <c r="JLG294" s="29"/>
      <c r="JLH294" s="29"/>
      <c r="JLI294" s="29"/>
      <c r="JLJ294" s="29"/>
      <c r="JLK294" s="29"/>
      <c r="JLL294" s="29"/>
      <c r="JLM294" s="29"/>
      <c r="JLN294" s="29"/>
      <c r="JLO294" s="29"/>
      <c r="JLP294" s="29"/>
      <c r="JLQ294" s="29"/>
      <c r="JLR294" s="29"/>
      <c r="JLS294" s="29"/>
      <c r="JLT294" s="29"/>
      <c r="JLU294" s="29"/>
      <c r="JLV294" s="29"/>
      <c r="JLW294" s="29"/>
      <c r="JLX294" s="29"/>
      <c r="JLY294" s="29"/>
      <c r="JLZ294" s="29"/>
      <c r="JMA294" s="29"/>
      <c r="JMB294" s="29"/>
      <c r="JMC294" s="29"/>
      <c r="JMD294" s="29"/>
      <c r="JME294" s="29"/>
      <c r="JMF294" s="29"/>
      <c r="JMG294" s="29"/>
      <c r="JMH294" s="29"/>
      <c r="JMI294" s="29"/>
      <c r="JMJ294" s="29"/>
      <c r="JMK294" s="29"/>
      <c r="JML294" s="29"/>
      <c r="JMM294" s="29"/>
      <c r="JMN294" s="29"/>
      <c r="JMO294" s="29"/>
      <c r="JMP294" s="29"/>
      <c r="JMQ294" s="29"/>
      <c r="JMR294" s="29"/>
      <c r="JMS294" s="29"/>
      <c r="JMT294" s="29"/>
      <c r="JMU294" s="29"/>
      <c r="JMV294" s="29"/>
      <c r="JMW294" s="29"/>
      <c r="JMX294" s="29"/>
      <c r="JMY294" s="29"/>
      <c r="JMZ294" s="29"/>
      <c r="JNA294" s="29"/>
      <c r="JNB294" s="29"/>
      <c r="JNC294" s="29"/>
      <c r="JND294" s="29"/>
      <c r="JNE294" s="29"/>
      <c r="JNF294" s="29"/>
      <c r="JNG294" s="29"/>
      <c r="JNH294" s="29"/>
      <c r="JNI294" s="29"/>
      <c r="JNJ294" s="29"/>
      <c r="JNK294" s="29"/>
      <c r="JNL294" s="29"/>
      <c r="JNM294" s="29"/>
      <c r="JNN294" s="29"/>
      <c r="JNO294" s="29"/>
      <c r="JNP294" s="29"/>
      <c r="JNQ294" s="29"/>
      <c r="JNR294" s="29"/>
      <c r="JNS294" s="29"/>
      <c r="JNT294" s="29"/>
      <c r="JNU294" s="29"/>
      <c r="JNV294" s="29"/>
      <c r="JNW294" s="29"/>
      <c r="JNX294" s="29"/>
      <c r="JNY294" s="29"/>
      <c r="JNZ294" s="29"/>
      <c r="JOA294" s="29"/>
      <c r="JOB294" s="29"/>
      <c r="JOC294" s="29"/>
      <c r="JOD294" s="29"/>
      <c r="JOE294" s="29"/>
      <c r="JOF294" s="29"/>
      <c r="JOG294" s="29"/>
      <c r="JOH294" s="29"/>
      <c r="JOI294" s="29"/>
      <c r="JOJ294" s="29"/>
      <c r="JOK294" s="29"/>
      <c r="JOL294" s="29"/>
      <c r="JOM294" s="29"/>
      <c r="JON294" s="29"/>
      <c r="JOO294" s="29"/>
      <c r="JOP294" s="29"/>
      <c r="JOQ294" s="29"/>
      <c r="JOR294" s="29"/>
      <c r="JOS294" s="29"/>
      <c r="JOT294" s="29"/>
      <c r="JOU294" s="29"/>
      <c r="JOV294" s="29"/>
      <c r="JOW294" s="29"/>
      <c r="JOX294" s="29"/>
      <c r="JOY294" s="29"/>
      <c r="JOZ294" s="29"/>
      <c r="JPA294" s="29"/>
      <c r="JPB294" s="29"/>
      <c r="JPC294" s="29"/>
      <c r="JPD294" s="29"/>
      <c r="JPE294" s="29"/>
      <c r="JPF294" s="29"/>
      <c r="JPG294" s="29"/>
      <c r="JPH294" s="29"/>
      <c r="JPI294" s="29"/>
      <c r="JPJ294" s="29"/>
      <c r="JPK294" s="29"/>
      <c r="JPL294" s="29"/>
      <c r="JPM294" s="29"/>
      <c r="JPN294" s="29"/>
      <c r="JPO294" s="29"/>
      <c r="JPP294" s="29"/>
      <c r="JPQ294" s="29"/>
      <c r="JPR294" s="29"/>
      <c r="JPS294" s="29"/>
      <c r="JPT294" s="29"/>
      <c r="JPU294" s="29"/>
      <c r="JPV294" s="29"/>
      <c r="JPW294" s="29"/>
      <c r="JPX294" s="29"/>
      <c r="JPY294" s="29"/>
      <c r="JPZ294" s="29"/>
      <c r="JQA294" s="29"/>
      <c r="JQB294" s="29"/>
      <c r="JQC294" s="29"/>
      <c r="JQD294" s="29"/>
      <c r="JQE294" s="29"/>
      <c r="JQF294" s="29"/>
      <c r="JQG294" s="29"/>
      <c r="JQH294" s="29"/>
      <c r="JQI294" s="29"/>
      <c r="JQJ294" s="29"/>
      <c r="JQK294" s="29"/>
      <c r="JQL294" s="29"/>
      <c r="JQM294" s="29"/>
      <c r="JQN294" s="29"/>
      <c r="JQO294" s="29"/>
      <c r="JQP294" s="29"/>
      <c r="JQQ294" s="29"/>
      <c r="JQR294" s="29"/>
      <c r="JQS294" s="29"/>
      <c r="JQT294" s="29"/>
      <c r="JQU294" s="29"/>
      <c r="JQV294" s="29"/>
      <c r="JQW294" s="29"/>
      <c r="JQX294" s="29"/>
      <c r="JQY294" s="29"/>
      <c r="JQZ294" s="29"/>
      <c r="JRA294" s="29"/>
      <c r="JRB294" s="29"/>
      <c r="JRC294" s="29"/>
      <c r="JRD294" s="29"/>
      <c r="JRE294" s="29"/>
      <c r="JRF294" s="29"/>
      <c r="JRG294" s="29"/>
      <c r="JRH294" s="29"/>
      <c r="JRI294" s="29"/>
      <c r="JRJ294" s="29"/>
      <c r="JRK294" s="29"/>
      <c r="JRL294" s="29"/>
      <c r="JRM294" s="29"/>
      <c r="JRN294" s="29"/>
      <c r="JRO294" s="29"/>
      <c r="JRP294" s="29"/>
      <c r="JRQ294" s="29"/>
      <c r="JRR294" s="29"/>
      <c r="JRS294" s="29"/>
      <c r="JRT294" s="29"/>
      <c r="JRU294" s="29"/>
      <c r="JRV294" s="29"/>
      <c r="JRW294" s="29"/>
      <c r="JRX294" s="29"/>
      <c r="JRY294" s="29"/>
      <c r="JRZ294" s="29"/>
      <c r="JSA294" s="29"/>
      <c r="JSB294" s="29"/>
      <c r="JSC294" s="29"/>
      <c r="JSD294" s="29"/>
      <c r="JSE294" s="29"/>
      <c r="JSF294" s="29"/>
      <c r="JSG294" s="29"/>
      <c r="JSH294" s="29"/>
      <c r="JSI294" s="29"/>
      <c r="JSJ294" s="29"/>
      <c r="JSK294" s="29"/>
      <c r="JSL294" s="29"/>
      <c r="JSM294" s="29"/>
      <c r="JSN294" s="29"/>
      <c r="JSO294" s="29"/>
      <c r="JSP294" s="29"/>
      <c r="JSQ294" s="29"/>
      <c r="JSR294" s="29"/>
      <c r="JSS294" s="29"/>
      <c r="JST294" s="29"/>
      <c r="JSU294" s="29"/>
      <c r="JSV294" s="29"/>
      <c r="JSW294" s="29"/>
      <c r="JSX294" s="29"/>
      <c r="JSY294" s="29"/>
      <c r="JSZ294" s="29"/>
      <c r="JTA294" s="29"/>
      <c r="JTB294" s="29"/>
      <c r="JTC294" s="29"/>
      <c r="JTD294" s="29"/>
      <c r="JTE294" s="29"/>
      <c r="JTF294" s="29"/>
      <c r="JTG294" s="29"/>
      <c r="JTH294" s="29"/>
      <c r="JTI294" s="29"/>
      <c r="JTJ294" s="29"/>
      <c r="JTK294" s="29"/>
      <c r="JTL294" s="29"/>
      <c r="JTM294" s="29"/>
      <c r="JTN294" s="29"/>
      <c r="JTO294" s="29"/>
      <c r="JTP294" s="29"/>
      <c r="JTQ294" s="29"/>
      <c r="JTR294" s="29"/>
      <c r="JTS294" s="29"/>
      <c r="JTT294" s="29"/>
      <c r="JTU294" s="29"/>
      <c r="JTV294" s="29"/>
      <c r="JTW294" s="29"/>
      <c r="JTX294" s="29"/>
      <c r="JTY294" s="29"/>
      <c r="JTZ294" s="29"/>
      <c r="JUA294" s="29"/>
      <c r="JUB294" s="29"/>
      <c r="JUC294" s="29"/>
      <c r="JUD294" s="29"/>
      <c r="JUE294" s="29"/>
      <c r="JUF294" s="29"/>
      <c r="JUG294" s="29"/>
      <c r="JUH294" s="29"/>
      <c r="JUI294" s="29"/>
      <c r="JUJ294" s="29"/>
      <c r="JUK294" s="29"/>
      <c r="JUL294" s="29"/>
      <c r="JUM294" s="29"/>
      <c r="JUN294" s="29"/>
      <c r="JUO294" s="29"/>
      <c r="JUP294" s="29"/>
      <c r="JUQ294" s="29"/>
      <c r="JUR294" s="29"/>
      <c r="JUS294" s="29"/>
      <c r="JUT294" s="29"/>
      <c r="JUU294" s="29"/>
      <c r="JUV294" s="29"/>
      <c r="JUW294" s="29"/>
      <c r="JUX294" s="29"/>
      <c r="JUY294" s="29"/>
      <c r="JUZ294" s="29"/>
      <c r="JVA294" s="29"/>
      <c r="JVB294" s="29"/>
      <c r="JVC294" s="29"/>
      <c r="JVD294" s="29"/>
      <c r="JVE294" s="29"/>
      <c r="JVF294" s="29"/>
      <c r="JVG294" s="29"/>
      <c r="JVH294" s="29"/>
      <c r="JVI294" s="29"/>
      <c r="JVJ294" s="29"/>
      <c r="JVK294" s="29"/>
      <c r="JVL294" s="29"/>
      <c r="JVM294" s="29"/>
      <c r="JVN294" s="29"/>
      <c r="JVO294" s="29"/>
      <c r="JVP294" s="29"/>
      <c r="JVQ294" s="29"/>
      <c r="JVR294" s="29"/>
      <c r="JVS294" s="29"/>
      <c r="JVT294" s="29"/>
      <c r="JVU294" s="29"/>
      <c r="JVV294" s="29"/>
      <c r="JVW294" s="29"/>
      <c r="JVX294" s="29"/>
      <c r="JVY294" s="29"/>
      <c r="JVZ294" s="29"/>
      <c r="JWA294" s="29"/>
      <c r="JWB294" s="29"/>
      <c r="JWC294" s="29"/>
      <c r="JWD294" s="29"/>
      <c r="JWE294" s="29"/>
      <c r="JWF294" s="29"/>
      <c r="JWG294" s="29"/>
      <c r="JWH294" s="29"/>
      <c r="JWI294" s="29"/>
      <c r="JWJ294" s="29"/>
      <c r="JWK294" s="29"/>
      <c r="JWL294" s="29"/>
      <c r="JWM294" s="29"/>
      <c r="JWN294" s="29"/>
      <c r="JWO294" s="29"/>
      <c r="JWP294" s="29"/>
      <c r="JWQ294" s="29"/>
      <c r="JWR294" s="29"/>
      <c r="JWS294" s="29"/>
      <c r="JWT294" s="29"/>
      <c r="JWU294" s="29"/>
      <c r="JWV294" s="29"/>
      <c r="JWW294" s="29"/>
      <c r="JWX294" s="29"/>
      <c r="JWY294" s="29"/>
      <c r="JWZ294" s="29"/>
      <c r="JXA294" s="29"/>
      <c r="JXB294" s="29"/>
      <c r="JXC294" s="29"/>
      <c r="JXD294" s="29"/>
      <c r="JXE294" s="29"/>
      <c r="JXF294" s="29"/>
      <c r="JXG294" s="29"/>
      <c r="JXH294" s="29"/>
      <c r="JXI294" s="29"/>
      <c r="JXJ294" s="29"/>
      <c r="JXK294" s="29"/>
      <c r="JXL294" s="29"/>
      <c r="JXM294" s="29"/>
      <c r="JXN294" s="29"/>
      <c r="JXO294" s="29"/>
      <c r="JXP294" s="29"/>
      <c r="JXQ294" s="29"/>
      <c r="JXR294" s="29"/>
      <c r="JXS294" s="29"/>
      <c r="JXT294" s="29"/>
      <c r="JXU294" s="29"/>
      <c r="JXV294" s="29"/>
      <c r="JXW294" s="29"/>
      <c r="JXX294" s="29"/>
      <c r="JXY294" s="29"/>
      <c r="JXZ294" s="29"/>
      <c r="JYA294" s="29"/>
      <c r="JYB294" s="29"/>
      <c r="JYC294" s="29"/>
      <c r="JYD294" s="29"/>
      <c r="JYE294" s="29"/>
      <c r="JYF294" s="29"/>
      <c r="JYG294" s="29"/>
      <c r="JYH294" s="29"/>
      <c r="JYI294" s="29"/>
      <c r="JYJ294" s="29"/>
      <c r="JYK294" s="29"/>
      <c r="JYL294" s="29"/>
      <c r="JYM294" s="29"/>
      <c r="JYN294" s="29"/>
      <c r="JYO294" s="29"/>
      <c r="JYP294" s="29"/>
      <c r="JYQ294" s="29"/>
      <c r="JYR294" s="29"/>
      <c r="JYS294" s="29"/>
      <c r="JYT294" s="29"/>
      <c r="JYU294" s="29"/>
      <c r="JYV294" s="29"/>
      <c r="JYW294" s="29"/>
      <c r="JYX294" s="29"/>
      <c r="JYY294" s="29"/>
      <c r="JYZ294" s="29"/>
      <c r="JZA294" s="29"/>
      <c r="JZB294" s="29"/>
      <c r="JZC294" s="29"/>
      <c r="JZD294" s="29"/>
      <c r="JZE294" s="29"/>
      <c r="JZF294" s="29"/>
      <c r="JZG294" s="29"/>
      <c r="JZH294" s="29"/>
      <c r="JZI294" s="29"/>
      <c r="JZJ294" s="29"/>
      <c r="JZK294" s="29"/>
      <c r="JZL294" s="29"/>
      <c r="JZM294" s="29"/>
      <c r="JZN294" s="29"/>
      <c r="JZO294" s="29"/>
      <c r="JZP294" s="29"/>
      <c r="JZQ294" s="29"/>
      <c r="JZR294" s="29"/>
      <c r="JZS294" s="29"/>
      <c r="JZT294" s="29"/>
      <c r="JZU294" s="29"/>
      <c r="JZV294" s="29"/>
      <c r="JZW294" s="29"/>
      <c r="JZX294" s="29"/>
      <c r="JZY294" s="29"/>
      <c r="JZZ294" s="29"/>
      <c r="KAA294" s="29"/>
      <c r="KAB294" s="29"/>
      <c r="KAC294" s="29"/>
      <c r="KAD294" s="29"/>
      <c r="KAE294" s="29"/>
      <c r="KAF294" s="29"/>
      <c r="KAG294" s="29"/>
      <c r="KAH294" s="29"/>
      <c r="KAI294" s="29"/>
      <c r="KAJ294" s="29"/>
      <c r="KAK294" s="29"/>
      <c r="KAL294" s="29"/>
      <c r="KAM294" s="29"/>
      <c r="KAN294" s="29"/>
      <c r="KAO294" s="29"/>
      <c r="KAP294" s="29"/>
      <c r="KAQ294" s="29"/>
      <c r="KAR294" s="29"/>
      <c r="KAS294" s="29"/>
      <c r="KAT294" s="29"/>
      <c r="KAU294" s="29"/>
      <c r="KAV294" s="29"/>
      <c r="KAW294" s="29"/>
      <c r="KAX294" s="29"/>
      <c r="KAY294" s="29"/>
      <c r="KAZ294" s="29"/>
      <c r="KBA294" s="29"/>
      <c r="KBB294" s="29"/>
      <c r="KBC294" s="29"/>
      <c r="KBD294" s="29"/>
      <c r="KBE294" s="29"/>
      <c r="KBF294" s="29"/>
      <c r="KBG294" s="29"/>
      <c r="KBH294" s="29"/>
      <c r="KBI294" s="29"/>
      <c r="KBJ294" s="29"/>
      <c r="KBK294" s="29"/>
      <c r="KBL294" s="29"/>
      <c r="KBM294" s="29"/>
      <c r="KBN294" s="29"/>
      <c r="KBO294" s="29"/>
      <c r="KBP294" s="29"/>
      <c r="KBQ294" s="29"/>
      <c r="KBR294" s="29"/>
      <c r="KBS294" s="29"/>
      <c r="KBT294" s="29"/>
      <c r="KBU294" s="29"/>
      <c r="KBV294" s="29"/>
      <c r="KBW294" s="29"/>
      <c r="KBX294" s="29"/>
      <c r="KBY294" s="29"/>
      <c r="KBZ294" s="29"/>
      <c r="KCA294" s="29"/>
      <c r="KCB294" s="29"/>
      <c r="KCC294" s="29"/>
      <c r="KCD294" s="29"/>
      <c r="KCE294" s="29"/>
      <c r="KCF294" s="29"/>
      <c r="KCG294" s="29"/>
      <c r="KCH294" s="29"/>
      <c r="KCI294" s="29"/>
      <c r="KCJ294" s="29"/>
      <c r="KCK294" s="29"/>
      <c r="KCL294" s="29"/>
      <c r="KCM294" s="29"/>
      <c r="KCN294" s="29"/>
      <c r="KCO294" s="29"/>
      <c r="KCP294" s="29"/>
      <c r="KCQ294" s="29"/>
      <c r="KCR294" s="29"/>
      <c r="KCS294" s="29"/>
      <c r="KCT294" s="29"/>
      <c r="KCU294" s="29"/>
      <c r="KCV294" s="29"/>
      <c r="KCW294" s="29"/>
      <c r="KCX294" s="29"/>
      <c r="KCY294" s="29"/>
      <c r="KCZ294" s="29"/>
      <c r="KDA294" s="29"/>
      <c r="KDB294" s="29"/>
      <c r="KDC294" s="29"/>
      <c r="KDD294" s="29"/>
      <c r="KDE294" s="29"/>
      <c r="KDF294" s="29"/>
      <c r="KDG294" s="29"/>
      <c r="KDH294" s="29"/>
      <c r="KDI294" s="29"/>
      <c r="KDJ294" s="29"/>
      <c r="KDK294" s="29"/>
      <c r="KDL294" s="29"/>
      <c r="KDM294" s="29"/>
      <c r="KDN294" s="29"/>
      <c r="KDO294" s="29"/>
      <c r="KDP294" s="29"/>
      <c r="KDQ294" s="29"/>
      <c r="KDR294" s="29"/>
      <c r="KDS294" s="29"/>
      <c r="KDT294" s="29"/>
      <c r="KDU294" s="29"/>
      <c r="KDV294" s="29"/>
      <c r="KDW294" s="29"/>
      <c r="KDX294" s="29"/>
      <c r="KDY294" s="29"/>
      <c r="KDZ294" s="29"/>
      <c r="KEA294" s="29"/>
      <c r="KEB294" s="29"/>
      <c r="KEC294" s="29"/>
      <c r="KED294" s="29"/>
      <c r="KEE294" s="29"/>
      <c r="KEF294" s="29"/>
      <c r="KEG294" s="29"/>
      <c r="KEH294" s="29"/>
      <c r="KEI294" s="29"/>
      <c r="KEJ294" s="29"/>
      <c r="KEK294" s="29"/>
      <c r="KEL294" s="29"/>
      <c r="KEM294" s="29"/>
      <c r="KEN294" s="29"/>
      <c r="KEO294" s="29"/>
      <c r="KEP294" s="29"/>
      <c r="KEQ294" s="29"/>
      <c r="KER294" s="29"/>
      <c r="KES294" s="29"/>
      <c r="KET294" s="29"/>
      <c r="KEU294" s="29"/>
      <c r="KEV294" s="29"/>
      <c r="KEW294" s="29"/>
      <c r="KEX294" s="29"/>
      <c r="KEY294" s="29"/>
      <c r="KEZ294" s="29"/>
      <c r="KFA294" s="29"/>
      <c r="KFB294" s="29"/>
      <c r="KFC294" s="29"/>
      <c r="KFD294" s="29"/>
      <c r="KFE294" s="29"/>
      <c r="KFF294" s="29"/>
      <c r="KFG294" s="29"/>
      <c r="KFH294" s="29"/>
      <c r="KFI294" s="29"/>
      <c r="KFJ294" s="29"/>
      <c r="KFK294" s="29"/>
      <c r="KFL294" s="29"/>
      <c r="KFM294" s="29"/>
      <c r="KFN294" s="29"/>
      <c r="KFO294" s="29"/>
      <c r="KFP294" s="29"/>
      <c r="KFQ294" s="29"/>
      <c r="KFR294" s="29"/>
      <c r="KFS294" s="29"/>
      <c r="KFT294" s="29"/>
      <c r="KFU294" s="29"/>
      <c r="KFV294" s="29"/>
      <c r="KFW294" s="29"/>
      <c r="KFX294" s="29"/>
      <c r="KFY294" s="29"/>
      <c r="KFZ294" s="29"/>
      <c r="KGA294" s="29"/>
      <c r="KGB294" s="29"/>
      <c r="KGC294" s="29"/>
      <c r="KGD294" s="29"/>
      <c r="KGE294" s="29"/>
      <c r="KGF294" s="29"/>
      <c r="KGG294" s="29"/>
      <c r="KGH294" s="29"/>
      <c r="KGI294" s="29"/>
      <c r="KGJ294" s="29"/>
      <c r="KGK294" s="29"/>
      <c r="KGL294" s="29"/>
      <c r="KGM294" s="29"/>
      <c r="KGN294" s="29"/>
      <c r="KGO294" s="29"/>
      <c r="KGP294" s="29"/>
      <c r="KGQ294" s="29"/>
      <c r="KGR294" s="29"/>
      <c r="KGS294" s="29"/>
      <c r="KGT294" s="29"/>
      <c r="KGU294" s="29"/>
      <c r="KGV294" s="29"/>
      <c r="KGW294" s="29"/>
      <c r="KGX294" s="29"/>
      <c r="KGY294" s="29"/>
      <c r="KGZ294" s="29"/>
      <c r="KHA294" s="29"/>
      <c r="KHB294" s="29"/>
      <c r="KHC294" s="29"/>
      <c r="KHD294" s="29"/>
      <c r="KHE294" s="29"/>
      <c r="KHF294" s="29"/>
      <c r="KHG294" s="29"/>
      <c r="KHH294" s="29"/>
      <c r="KHI294" s="29"/>
      <c r="KHJ294" s="29"/>
      <c r="KHK294" s="29"/>
      <c r="KHL294" s="29"/>
      <c r="KHM294" s="29"/>
      <c r="KHN294" s="29"/>
      <c r="KHO294" s="29"/>
      <c r="KHP294" s="29"/>
      <c r="KHQ294" s="29"/>
      <c r="KHR294" s="29"/>
      <c r="KHS294" s="29"/>
      <c r="KHT294" s="29"/>
      <c r="KHU294" s="29"/>
      <c r="KHV294" s="29"/>
      <c r="KHW294" s="29"/>
      <c r="KHX294" s="29"/>
      <c r="KHY294" s="29"/>
      <c r="KHZ294" s="29"/>
      <c r="KIA294" s="29"/>
      <c r="KIB294" s="29"/>
      <c r="KIC294" s="29"/>
      <c r="KID294" s="29"/>
      <c r="KIE294" s="29"/>
      <c r="KIF294" s="29"/>
      <c r="KIG294" s="29"/>
      <c r="KIH294" s="29"/>
      <c r="KII294" s="29"/>
      <c r="KIJ294" s="29"/>
      <c r="KIK294" s="29"/>
      <c r="KIL294" s="29"/>
      <c r="KIM294" s="29"/>
      <c r="KIN294" s="29"/>
      <c r="KIO294" s="29"/>
      <c r="KIP294" s="29"/>
      <c r="KIQ294" s="29"/>
      <c r="KIR294" s="29"/>
      <c r="KIS294" s="29"/>
      <c r="KIT294" s="29"/>
      <c r="KIU294" s="29"/>
      <c r="KIV294" s="29"/>
      <c r="KIW294" s="29"/>
      <c r="KIX294" s="29"/>
      <c r="KIY294" s="29"/>
      <c r="KIZ294" s="29"/>
      <c r="KJA294" s="29"/>
      <c r="KJB294" s="29"/>
      <c r="KJC294" s="29"/>
      <c r="KJD294" s="29"/>
      <c r="KJE294" s="29"/>
      <c r="KJF294" s="29"/>
      <c r="KJG294" s="29"/>
      <c r="KJH294" s="29"/>
      <c r="KJI294" s="29"/>
      <c r="KJJ294" s="29"/>
      <c r="KJK294" s="29"/>
      <c r="KJL294" s="29"/>
      <c r="KJM294" s="29"/>
      <c r="KJN294" s="29"/>
      <c r="KJO294" s="29"/>
      <c r="KJP294" s="29"/>
      <c r="KJQ294" s="29"/>
      <c r="KJR294" s="29"/>
      <c r="KJS294" s="29"/>
      <c r="KJT294" s="29"/>
      <c r="KJU294" s="29"/>
      <c r="KJV294" s="29"/>
      <c r="KJW294" s="29"/>
      <c r="KJX294" s="29"/>
      <c r="KJY294" s="29"/>
      <c r="KJZ294" s="29"/>
      <c r="KKA294" s="29"/>
      <c r="KKB294" s="29"/>
      <c r="KKC294" s="29"/>
      <c r="KKD294" s="29"/>
      <c r="KKE294" s="29"/>
      <c r="KKF294" s="29"/>
      <c r="KKG294" s="29"/>
      <c r="KKH294" s="29"/>
      <c r="KKI294" s="29"/>
      <c r="KKJ294" s="29"/>
      <c r="KKK294" s="29"/>
      <c r="KKL294" s="29"/>
      <c r="KKM294" s="29"/>
      <c r="KKN294" s="29"/>
      <c r="KKO294" s="29"/>
      <c r="KKP294" s="29"/>
      <c r="KKQ294" s="29"/>
      <c r="KKR294" s="29"/>
      <c r="KKS294" s="29"/>
      <c r="KKT294" s="29"/>
      <c r="KKU294" s="29"/>
      <c r="KKV294" s="29"/>
      <c r="KKW294" s="29"/>
      <c r="KKX294" s="29"/>
      <c r="KKY294" s="29"/>
      <c r="KKZ294" s="29"/>
      <c r="KLA294" s="29"/>
      <c r="KLB294" s="29"/>
      <c r="KLC294" s="29"/>
      <c r="KLD294" s="29"/>
      <c r="KLE294" s="29"/>
      <c r="KLF294" s="29"/>
      <c r="KLG294" s="29"/>
      <c r="KLH294" s="29"/>
      <c r="KLI294" s="29"/>
      <c r="KLJ294" s="29"/>
      <c r="KLK294" s="29"/>
      <c r="KLL294" s="29"/>
      <c r="KLM294" s="29"/>
      <c r="KLN294" s="29"/>
      <c r="KLO294" s="29"/>
      <c r="KLP294" s="29"/>
      <c r="KLQ294" s="29"/>
      <c r="KLR294" s="29"/>
      <c r="KLS294" s="29"/>
      <c r="KLT294" s="29"/>
      <c r="KLU294" s="29"/>
      <c r="KLV294" s="29"/>
      <c r="KLW294" s="29"/>
      <c r="KLX294" s="29"/>
      <c r="KLY294" s="29"/>
      <c r="KLZ294" s="29"/>
      <c r="KMA294" s="29"/>
      <c r="KMB294" s="29"/>
      <c r="KMC294" s="29"/>
      <c r="KMD294" s="29"/>
      <c r="KME294" s="29"/>
      <c r="KMF294" s="29"/>
      <c r="KMG294" s="29"/>
      <c r="KMH294" s="29"/>
      <c r="KMI294" s="29"/>
      <c r="KMJ294" s="29"/>
      <c r="KMK294" s="29"/>
      <c r="KML294" s="29"/>
      <c r="KMM294" s="29"/>
      <c r="KMN294" s="29"/>
      <c r="KMO294" s="29"/>
      <c r="KMP294" s="29"/>
      <c r="KMQ294" s="29"/>
      <c r="KMR294" s="29"/>
      <c r="KMS294" s="29"/>
      <c r="KMT294" s="29"/>
      <c r="KMU294" s="29"/>
      <c r="KMV294" s="29"/>
      <c r="KMW294" s="29"/>
      <c r="KMX294" s="29"/>
      <c r="KMY294" s="29"/>
      <c r="KMZ294" s="29"/>
      <c r="KNA294" s="29"/>
      <c r="KNB294" s="29"/>
      <c r="KNC294" s="29"/>
      <c r="KND294" s="29"/>
      <c r="KNE294" s="29"/>
      <c r="KNF294" s="29"/>
      <c r="KNG294" s="29"/>
      <c r="KNH294" s="29"/>
      <c r="KNI294" s="29"/>
      <c r="KNJ294" s="29"/>
      <c r="KNK294" s="29"/>
      <c r="KNL294" s="29"/>
      <c r="KNM294" s="29"/>
      <c r="KNN294" s="29"/>
      <c r="KNO294" s="29"/>
      <c r="KNP294" s="29"/>
      <c r="KNQ294" s="29"/>
      <c r="KNR294" s="29"/>
      <c r="KNS294" s="29"/>
      <c r="KNT294" s="29"/>
      <c r="KNU294" s="29"/>
      <c r="KNV294" s="29"/>
      <c r="KNW294" s="29"/>
      <c r="KNX294" s="29"/>
      <c r="KNY294" s="29"/>
      <c r="KNZ294" s="29"/>
      <c r="KOA294" s="29"/>
      <c r="KOB294" s="29"/>
      <c r="KOC294" s="29"/>
      <c r="KOD294" s="29"/>
      <c r="KOE294" s="29"/>
      <c r="KOF294" s="29"/>
      <c r="KOG294" s="29"/>
      <c r="KOH294" s="29"/>
      <c r="KOI294" s="29"/>
      <c r="KOJ294" s="29"/>
      <c r="KOK294" s="29"/>
      <c r="KOL294" s="29"/>
      <c r="KOM294" s="29"/>
      <c r="KON294" s="29"/>
      <c r="KOO294" s="29"/>
      <c r="KOP294" s="29"/>
      <c r="KOQ294" s="29"/>
      <c r="KOR294" s="29"/>
      <c r="KOS294" s="29"/>
      <c r="KOT294" s="29"/>
      <c r="KOU294" s="29"/>
      <c r="KOV294" s="29"/>
      <c r="KOW294" s="29"/>
      <c r="KOX294" s="29"/>
      <c r="KOY294" s="29"/>
      <c r="KOZ294" s="29"/>
      <c r="KPA294" s="29"/>
      <c r="KPB294" s="29"/>
      <c r="KPC294" s="29"/>
      <c r="KPD294" s="29"/>
      <c r="KPE294" s="29"/>
      <c r="KPF294" s="29"/>
      <c r="KPG294" s="29"/>
      <c r="KPH294" s="29"/>
      <c r="KPI294" s="29"/>
      <c r="KPJ294" s="29"/>
      <c r="KPK294" s="29"/>
      <c r="KPL294" s="29"/>
      <c r="KPM294" s="29"/>
      <c r="KPN294" s="29"/>
      <c r="KPO294" s="29"/>
      <c r="KPP294" s="29"/>
      <c r="KPQ294" s="29"/>
      <c r="KPR294" s="29"/>
      <c r="KPS294" s="29"/>
      <c r="KPT294" s="29"/>
      <c r="KPU294" s="29"/>
      <c r="KPV294" s="29"/>
      <c r="KPW294" s="29"/>
      <c r="KPX294" s="29"/>
      <c r="KPY294" s="29"/>
      <c r="KPZ294" s="29"/>
      <c r="KQA294" s="29"/>
      <c r="KQB294" s="29"/>
      <c r="KQC294" s="29"/>
      <c r="KQD294" s="29"/>
      <c r="KQE294" s="29"/>
      <c r="KQF294" s="29"/>
      <c r="KQG294" s="29"/>
      <c r="KQH294" s="29"/>
      <c r="KQI294" s="29"/>
      <c r="KQJ294" s="29"/>
      <c r="KQK294" s="29"/>
      <c r="KQL294" s="29"/>
      <c r="KQM294" s="29"/>
      <c r="KQN294" s="29"/>
      <c r="KQO294" s="29"/>
      <c r="KQP294" s="29"/>
      <c r="KQQ294" s="29"/>
      <c r="KQR294" s="29"/>
      <c r="KQS294" s="29"/>
      <c r="KQT294" s="29"/>
      <c r="KQU294" s="29"/>
      <c r="KQV294" s="29"/>
      <c r="KQW294" s="29"/>
      <c r="KQX294" s="29"/>
      <c r="KQY294" s="29"/>
      <c r="KQZ294" s="29"/>
      <c r="KRA294" s="29"/>
      <c r="KRB294" s="29"/>
      <c r="KRC294" s="29"/>
      <c r="KRD294" s="29"/>
      <c r="KRE294" s="29"/>
      <c r="KRF294" s="29"/>
      <c r="KRG294" s="29"/>
      <c r="KRH294" s="29"/>
      <c r="KRI294" s="29"/>
      <c r="KRJ294" s="29"/>
      <c r="KRK294" s="29"/>
      <c r="KRL294" s="29"/>
      <c r="KRM294" s="29"/>
      <c r="KRN294" s="29"/>
      <c r="KRO294" s="29"/>
      <c r="KRP294" s="29"/>
      <c r="KRQ294" s="29"/>
      <c r="KRR294" s="29"/>
      <c r="KRS294" s="29"/>
      <c r="KRT294" s="29"/>
      <c r="KRU294" s="29"/>
      <c r="KRV294" s="29"/>
      <c r="KRW294" s="29"/>
      <c r="KRX294" s="29"/>
      <c r="KRY294" s="29"/>
      <c r="KRZ294" s="29"/>
      <c r="KSA294" s="29"/>
      <c r="KSB294" s="29"/>
      <c r="KSC294" s="29"/>
      <c r="KSD294" s="29"/>
      <c r="KSE294" s="29"/>
      <c r="KSF294" s="29"/>
      <c r="KSG294" s="29"/>
      <c r="KSH294" s="29"/>
      <c r="KSI294" s="29"/>
      <c r="KSJ294" s="29"/>
      <c r="KSK294" s="29"/>
      <c r="KSL294" s="29"/>
      <c r="KSM294" s="29"/>
      <c r="KSN294" s="29"/>
      <c r="KSO294" s="29"/>
      <c r="KSP294" s="29"/>
      <c r="KSQ294" s="29"/>
      <c r="KSR294" s="29"/>
      <c r="KSS294" s="29"/>
      <c r="KST294" s="29"/>
      <c r="KSU294" s="29"/>
      <c r="KSV294" s="29"/>
      <c r="KSW294" s="29"/>
      <c r="KSX294" s="29"/>
      <c r="KSY294" s="29"/>
      <c r="KSZ294" s="29"/>
      <c r="KTA294" s="29"/>
      <c r="KTB294" s="29"/>
      <c r="KTC294" s="29"/>
      <c r="KTD294" s="29"/>
      <c r="KTE294" s="29"/>
      <c r="KTF294" s="29"/>
      <c r="KTG294" s="29"/>
      <c r="KTH294" s="29"/>
      <c r="KTI294" s="29"/>
      <c r="KTJ294" s="29"/>
      <c r="KTK294" s="29"/>
      <c r="KTL294" s="29"/>
      <c r="KTM294" s="29"/>
      <c r="KTN294" s="29"/>
      <c r="KTO294" s="29"/>
      <c r="KTP294" s="29"/>
      <c r="KTQ294" s="29"/>
      <c r="KTR294" s="29"/>
      <c r="KTS294" s="29"/>
      <c r="KTT294" s="29"/>
      <c r="KTU294" s="29"/>
      <c r="KTV294" s="29"/>
      <c r="KTW294" s="29"/>
      <c r="KTX294" s="29"/>
      <c r="KTY294" s="29"/>
      <c r="KTZ294" s="29"/>
      <c r="KUA294" s="29"/>
      <c r="KUB294" s="29"/>
      <c r="KUC294" s="29"/>
      <c r="KUD294" s="29"/>
      <c r="KUE294" s="29"/>
      <c r="KUF294" s="29"/>
      <c r="KUG294" s="29"/>
      <c r="KUH294" s="29"/>
      <c r="KUI294" s="29"/>
      <c r="KUJ294" s="29"/>
      <c r="KUK294" s="29"/>
      <c r="KUL294" s="29"/>
      <c r="KUM294" s="29"/>
      <c r="KUN294" s="29"/>
      <c r="KUO294" s="29"/>
      <c r="KUP294" s="29"/>
      <c r="KUQ294" s="29"/>
      <c r="KUR294" s="29"/>
      <c r="KUS294" s="29"/>
      <c r="KUT294" s="29"/>
      <c r="KUU294" s="29"/>
      <c r="KUV294" s="29"/>
      <c r="KUW294" s="29"/>
      <c r="KUX294" s="29"/>
      <c r="KUY294" s="29"/>
      <c r="KUZ294" s="29"/>
      <c r="KVA294" s="29"/>
      <c r="KVB294" s="29"/>
      <c r="KVC294" s="29"/>
      <c r="KVD294" s="29"/>
      <c r="KVE294" s="29"/>
      <c r="KVF294" s="29"/>
      <c r="KVG294" s="29"/>
      <c r="KVH294" s="29"/>
      <c r="KVI294" s="29"/>
      <c r="KVJ294" s="29"/>
      <c r="KVK294" s="29"/>
      <c r="KVL294" s="29"/>
      <c r="KVM294" s="29"/>
      <c r="KVN294" s="29"/>
      <c r="KVO294" s="29"/>
      <c r="KVP294" s="29"/>
      <c r="KVQ294" s="29"/>
      <c r="KVR294" s="29"/>
      <c r="KVS294" s="29"/>
      <c r="KVT294" s="29"/>
      <c r="KVU294" s="29"/>
      <c r="KVV294" s="29"/>
      <c r="KVW294" s="29"/>
      <c r="KVX294" s="29"/>
      <c r="KVY294" s="29"/>
      <c r="KVZ294" s="29"/>
      <c r="KWA294" s="29"/>
      <c r="KWB294" s="29"/>
      <c r="KWC294" s="29"/>
      <c r="KWD294" s="29"/>
      <c r="KWE294" s="29"/>
      <c r="KWF294" s="29"/>
      <c r="KWG294" s="29"/>
      <c r="KWH294" s="29"/>
      <c r="KWI294" s="29"/>
      <c r="KWJ294" s="29"/>
      <c r="KWK294" s="29"/>
      <c r="KWL294" s="29"/>
      <c r="KWM294" s="29"/>
      <c r="KWN294" s="29"/>
      <c r="KWO294" s="29"/>
      <c r="KWP294" s="29"/>
      <c r="KWQ294" s="29"/>
      <c r="KWR294" s="29"/>
      <c r="KWS294" s="29"/>
      <c r="KWT294" s="29"/>
      <c r="KWU294" s="29"/>
      <c r="KWV294" s="29"/>
      <c r="KWW294" s="29"/>
      <c r="KWX294" s="29"/>
      <c r="KWY294" s="29"/>
      <c r="KWZ294" s="29"/>
      <c r="KXA294" s="29"/>
      <c r="KXB294" s="29"/>
      <c r="KXC294" s="29"/>
      <c r="KXD294" s="29"/>
      <c r="KXE294" s="29"/>
      <c r="KXF294" s="29"/>
      <c r="KXG294" s="29"/>
      <c r="KXH294" s="29"/>
      <c r="KXI294" s="29"/>
      <c r="KXJ294" s="29"/>
      <c r="KXK294" s="29"/>
      <c r="KXL294" s="29"/>
      <c r="KXM294" s="29"/>
      <c r="KXN294" s="29"/>
      <c r="KXO294" s="29"/>
      <c r="KXP294" s="29"/>
      <c r="KXQ294" s="29"/>
      <c r="KXR294" s="29"/>
      <c r="KXS294" s="29"/>
      <c r="KXT294" s="29"/>
      <c r="KXU294" s="29"/>
      <c r="KXV294" s="29"/>
      <c r="KXW294" s="29"/>
      <c r="KXX294" s="29"/>
      <c r="KXY294" s="29"/>
      <c r="KXZ294" s="29"/>
      <c r="KYA294" s="29"/>
      <c r="KYB294" s="29"/>
      <c r="KYC294" s="29"/>
      <c r="KYD294" s="29"/>
      <c r="KYE294" s="29"/>
      <c r="KYF294" s="29"/>
      <c r="KYG294" s="29"/>
      <c r="KYH294" s="29"/>
      <c r="KYI294" s="29"/>
      <c r="KYJ294" s="29"/>
      <c r="KYK294" s="29"/>
      <c r="KYL294" s="29"/>
      <c r="KYM294" s="29"/>
      <c r="KYN294" s="29"/>
      <c r="KYO294" s="29"/>
      <c r="KYP294" s="29"/>
      <c r="KYQ294" s="29"/>
      <c r="KYR294" s="29"/>
      <c r="KYS294" s="29"/>
      <c r="KYT294" s="29"/>
      <c r="KYU294" s="29"/>
      <c r="KYV294" s="29"/>
      <c r="KYW294" s="29"/>
      <c r="KYX294" s="29"/>
      <c r="KYY294" s="29"/>
      <c r="KYZ294" s="29"/>
      <c r="KZA294" s="29"/>
      <c r="KZB294" s="29"/>
      <c r="KZC294" s="29"/>
      <c r="KZD294" s="29"/>
      <c r="KZE294" s="29"/>
      <c r="KZF294" s="29"/>
      <c r="KZG294" s="29"/>
      <c r="KZH294" s="29"/>
      <c r="KZI294" s="29"/>
      <c r="KZJ294" s="29"/>
      <c r="KZK294" s="29"/>
      <c r="KZL294" s="29"/>
      <c r="KZM294" s="29"/>
      <c r="KZN294" s="29"/>
      <c r="KZO294" s="29"/>
      <c r="KZP294" s="29"/>
      <c r="KZQ294" s="29"/>
      <c r="KZR294" s="29"/>
      <c r="KZS294" s="29"/>
      <c r="KZT294" s="29"/>
      <c r="KZU294" s="29"/>
      <c r="KZV294" s="29"/>
      <c r="KZW294" s="29"/>
      <c r="KZX294" s="29"/>
      <c r="KZY294" s="29"/>
      <c r="KZZ294" s="29"/>
      <c r="LAA294" s="29"/>
      <c r="LAB294" s="29"/>
      <c r="LAC294" s="29"/>
      <c r="LAD294" s="29"/>
      <c r="LAE294" s="29"/>
      <c r="LAF294" s="29"/>
      <c r="LAG294" s="29"/>
      <c r="LAH294" s="29"/>
      <c r="LAI294" s="29"/>
      <c r="LAJ294" s="29"/>
      <c r="LAK294" s="29"/>
      <c r="LAL294" s="29"/>
      <c r="LAM294" s="29"/>
      <c r="LAN294" s="29"/>
      <c r="LAO294" s="29"/>
      <c r="LAP294" s="29"/>
      <c r="LAQ294" s="29"/>
      <c r="LAR294" s="29"/>
      <c r="LAS294" s="29"/>
      <c r="LAT294" s="29"/>
      <c r="LAU294" s="29"/>
      <c r="LAV294" s="29"/>
      <c r="LAW294" s="29"/>
      <c r="LAX294" s="29"/>
      <c r="LAY294" s="29"/>
      <c r="LAZ294" s="29"/>
      <c r="LBA294" s="29"/>
      <c r="LBB294" s="29"/>
      <c r="LBC294" s="29"/>
      <c r="LBD294" s="29"/>
      <c r="LBE294" s="29"/>
      <c r="LBF294" s="29"/>
      <c r="LBG294" s="29"/>
      <c r="LBH294" s="29"/>
      <c r="LBI294" s="29"/>
      <c r="LBJ294" s="29"/>
      <c r="LBK294" s="29"/>
      <c r="LBL294" s="29"/>
      <c r="LBM294" s="29"/>
      <c r="LBN294" s="29"/>
      <c r="LBO294" s="29"/>
      <c r="LBP294" s="29"/>
      <c r="LBQ294" s="29"/>
      <c r="LBR294" s="29"/>
      <c r="LBS294" s="29"/>
      <c r="LBT294" s="29"/>
      <c r="LBU294" s="29"/>
      <c r="LBV294" s="29"/>
      <c r="LBW294" s="29"/>
      <c r="LBX294" s="29"/>
      <c r="LBY294" s="29"/>
      <c r="LBZ294" s="29"/>
      <c r="LCA294" s="29"/>
      <c r="LCB294" s="29"/>
      <c r="LCC294" s="29"/>
      <c r="LCD294" s="29"/>
      <c r="LCE294" s="29"/>
      <c r="LCF294" s="29"/>
      <c r="LCG294" s="29"/>
      <c r="LCH294" s="29"/>
      <c r="LCI294" s="29"/>
      <c r="LCJ294" s="29"/>
      <c r="LCK294" s="29"/>
      <c r="LCL294" s="29"/>
      <c r="LCM294" s="29"/>
      <c r="LCN294" s="29"/>
      <c r="LCO294" s="29"/>
      <c r="LCP294" s="29"/>
      <c r="LCQ294" s="29"/>
      <c r="LCR294" s="29"/>
      <c r="LCS294" s="29"/>
      <c r="LCT294" s="29"/>
      <c r="LCU294" s="29"/>
      <c r="LCV294" s="29"/>
      <c r="LCW294" s="29"/>
      <c r="LCX294" s="29"/>
      <c r="LCY294" s="29"/>
      <c r="LCZ294" s="29"/>
      <c r="LDA294" s="29"/>
      <c r="LDB294" s="29"/>
      <c r="LDC294" s="29"/>
      <c r="LDD294" s="29"/>
      <c r="LDE294" s="29"/>
      <c r="LDF294" s="29"/>
      <c r="LDG294" s="29"/>
      <c r="LDH294" s="29"/>
      <c r="LDI294" s="29"/>
      <c r="LDJ294" s="29"/>
      <c r="LDK294" s="29"/>
      <c r="LDL294" s="29"/>
      <c r="LDM294" s="29"/>
      <c r="LDN294" s="29"/>
      <c r="LDO294" s="29"/>
      <c r="LDP294" s="29"/>
      <c r="LDQ294" s="29"/>
      <c r="LDR294" s="29"/>
      <c r="LDS294" s="29"/>
      <c r="LDT294" s="29"/>
      <c r="LDU294" s="29"/>
      <c r="LDV294" s="29"/>
      <c r="LDW294" s="29"/>
      <c r="LDX294" s="29"/>
      <c r="LDY294" s="29"/>
      <c r="LDZ294" s="29"/>
      <c r="LEA294" s="29"/>
      <c r="LEB294" s="29"/>
      <c r="LEC294" s="29"/>
      <c r="LED294" s="29"/>
      <c r="LEE294" s="29"/>
      <c r="LEF294" s="29"/>
      <c r="LEG294" s="29"/>
      <c r="LEH294" s="29"/>
      <c r="LEI294" s="29"/>
      <c r="LEJ294" s="29"/>
      <c r="LEK294" s="29"/>
      <c r="LEL294" s="29"/>
      <c r="LEM294" s="29"/>
      <c r="LEN294" s="29"/>
      <c r="LEO294" s="29"/>
      <c r="LEP294" s="29"/>
      <c r="LEQ294" s="29"/>
      <c r="LER294" s="29"/>
      <c r="LES294" s="29"/>
      <c r="LET294" s="29"/>
      <c r="LEU294" s="29"/>
      <c r="LEV294" s="29"/>
      <c r="LEW294" s="29"/>
      <c r="LEX294" s="29"/>
      <c r="LEY294" s="29"/>
      <c r="LEZ294" s="29"/>
      <c r="LFA294" s="29"/>
      <c r="LFB294" s="29"/>
      <c r="LFC294" s="29"/>
      <c r="LFD294" s="29"/>
      <c r="LFE294" s="29"/>
      <c r="LFF294" s="29"/>
      <c r="LFG294" s="29"/>
      <c r="LFH294" s="29"/>
      <c r="LFI294" s="29"/>
      <c r="LFJ294" s="29"/>
      <c r="LFK294" s="29"/>
      <c r="LFL294" s="29"/>
      <c r="LFM294" s="29"/>
      <c r="LFN294" s="29"/>
      <c r="LFO294" s="29"/>
      <c r="LFP294" s="29"/>
      <c r="LFQ294" s="29"/>
      <c r="LFR294" s="29"/>
      <c r="LFS294" s="29"/>
      <c r="LFT294" s="29"/>
      <c r="LFU294" s="29"/>
      <c r="LFV294" s="29"/>
      <c r="LFW294" s="29"/>
      <c r="LFX294" s="29"/>
      <c r="LFY294" s="29"/>
      <c r="LFZ294" s="29"/>
      <c r="LGA294" s="29"/>
      <c r="LGB294" s="29"/>
      <c r="LGC294" s="29"/>
      <c r="LGD294" s="29"/>
      <c r="LGE294" s="29"/>
      <c r="LGF294" s="29"/>
      <c r="LGG294" s="29"/>
      <c r="LGH294" s="29"/>
      <c r="LGI294" s="29"/>
      <c r="LGJ294" s="29"/>
      <c r="LGK294" s="29"/>
      <c r="LGL294" s="29"/>
      <c r="LGM294" s="29"/>
      <c r="LGN294" s="29"/>
      <c r="LGO294" s="29"/>
      <c r="LGP294" s="29"/>
      <c r="LGQ294" s="29"/>
      <c r="LGR294" s="29"/>
      <c r="LGS294" s="29"/>
      <c r="LGT294" s="29"/>
      <c r="LGU294" s="29"/>
      <c r="LGV294" s="29"/>
      <c r="LGW294" s="29"/>
      <c r="LGX294" s="29"/>
      <c r="LGY294" s="29"/>
      <c r="LGZ294" s="29"/>
      <c r="LHA294" s="29"/>
      <c r="LHB294" s="29"/>
      <c r="LHC294" s="29"/>
      <c r="LHD294" s="29"/>
      <c r="LHE294" s="29"/>
      <c r="LHF294" s="29"/>
      <c r="LHG294" s="29"/>
      <c r="LHH294" s="29"/>
      <c r="LHI294" s="29"/>
      <c r="LHJ294" s="29"/>
      <c r="LHK294" s="29"/>
      <c r="LHL294" s="29"/>
      <c r="LHM294" s="29"/>
      <c r="LHN294" s="29"/>
      <c r="LHO294" s="29"/>
      <c r="LHP294" s="29"/>
      <c r="LHQ294" s="29"/>
      <c r="LHR294" s="29"/>
      <c r="LHS294" s="29"/>
      <c r="LHT294" s="29"/>
      <c r="LHU294" s="29"/>
      <c r="LHV294" s="29"/>
      <c r="LHW294" s="29"/>
      <c r="LHX294" s="29"/>
      <c r="LHY294" s="29"/>
      <c r="LHZ294" s="29"/>
      <c r="LIA294" s="29"/>
      <c r="LIB294" s="29"/>
      <c r="LIC294" s="29"/>
      <c r="LID294" s="29"/>
      <c r="LIE294" s="29"/>
      <c r="LIF294" s="29"/>
      <c r="LIG294" s="29"/>
      <c r="LIH294" s="29"/>
      <c r="LII294" s="29"/>
      <c r="LIJ294" s="29"/>
      <c r="LIK294" s="29"/>
      <c r="LIL294" s="29"/>
      <c r="LIM294" s="29"/>
      <c r="LIN294" s="29"/>
      <c r="LIO294" s="29"/>
      <c r="LIP294" s="29"/>
      <c r="LIQ294" s="29"/>
      <c r="LIR294" s="29"/>
      <c r="LIS294" s="29"/>
      <c r="LIT294" s="29"/>
      <c r="LIU294" s="29"/>
      <c r="LIV294" s="29"/>
      <c r="LIW294" s="29"/>
      <c r="LIX294" s="29"/>
      <c r="LIY294" s="29"/>
      <c r="LIZ294" s="29"/>
      <c r="LJA294" s="29"/>
      <c r="LJB294" s="29"/>
      <c r="LJC294" s="29"/>
      <c r="LJD294" s="29"/>
      <c r="LJE294" s="29"/>
      <c r="LJF294" s="29"/>
      <c r="LJG294" s="29"/>
      <c r="LJH294" s="29"/>
      <c r="LJI294" s="29"/>
      <c r="LJJ294" s="29"/>
      <c r="LJK294" s="29"/>
      <c r="LJL294" s="29"/>
      <c r="LJM294" s="29"/>
      <c r="LJN294" s="29"/>
      <c r="LJO294" s="29"/>
      <c r="LJP294" s="29"/>
      <c r="LJQ294" s="29"/>
      <c r="LJR294" s="29"/>
      <c r="LJS294" s="29"/>
      <c r="LJT294" s="29"/>
      <c r="LJU294" s="29"/>
      <c r="LJV294" s="29"/>
      <c r="LJW294" s="29"/>
      <c r="LJX294" s="29"/>
      <c r="LJY294" s="29"/>
      <c r="LJZ294" s="29"/>
      <c r="LKA294" s="29"/>
      <c r="LKB294" s="29"/>
      <c r="LKC294" s="29"/>
      <c r="LKD294" s="29"/>
      <c r="LKE294" s="29"/>
      <c r="LKF294" s="29"/>
      <c r="LKG294" s="29"/>
      <c r="LKH294" s="29"/>
      <c r="LKI294" s="29"/>
      <c r="LKJ294" s="29"/>
      <c r="LKK294" s="29"/>
      <c r="LKL294" s="29"/>
      <c r="LKM294" s="29"/>
      <c r="LKN294" s="29"/>
      <c r="LKO294" s="29"/>
      <c r="LKP294" s="29"/>
      <c r="LKQ294" s="29"/>
      <c r="LKR294" s="29"/>
      <c r="LKS294" s="29"/>
      <c r="LKT294" s="29"/>
      <c r="LKU294" s="29"/>
      <c r="LKV294" s="29"/>
      <c r="LKW294" s="29"/>
      <c r="LKX294" s="29"/>
      <c r="LKY294" s="29"/>
      <c r="LKZ294" s="29"/>
      <c r="LLA294" s="29"/>
      <c r="LLB294" s="29"/>
      <c r="LLC294" s="29"/>
      <c r="LLD294" s="29"/>
      <c r="LLE294" s="29"/>
      <c r="LLF294" s="29"/>
      <c r="LLG294" s="29"/>
      <c r="LLH294" s="29"/>
      <c r="LLI294" s="29"/>
      <c r="LLJ294" s="29"/>
      <c r="LLK294" s="29"/>
      <c r="LLL294" s="29"/>
      <c r="LLM294" s="29"/>
      <c r="LLN294" s="29"/>
      <c r="LLO294" s="29"/>
      <c r="LLP294" s="29"/>
      <c r="LLQ294" s="29"/>
      <c r="LLR294" s="29"/>
      <c r="LLS294" s="29"/>
      <c r="LLT294" s="29"/>
      <c r="LLU294" s="29"/>
      <c r="LLV294" s="29"/>
      <c r="LLW294" s="29"/>
      <c r="LLX294" s="29"/>
      <c r="LLY294" s="29"/>
      <c r="LLZ294" s="29"/>
      <c r="LMA294" s="29"/>
      <c r="LMB294" s="29"/>
      <c r="LMC294" s="29"/>
      <c r="LMD294" s="29"/>
      <c r="LME294" s="29"/>
      <c r="LMF294" s="29"/>
      <c r="LMG294" s="29"/>
      <c r="LMH294" s="29"/>
      <c r="LMI294" s="29"/>
      <c r="LMJ294" s="29"/>
      <c r="LMK294" s="29"/>
      <c r="LML294" s="29"/>
      <c r="LMM294" s="29"/>
      <c r="LMN294" s="29"/>
      <c r="LMO294" s="29"/>
      <c r="LMP294" s="29"/>
      <c r="LMQ294" s="29"/>
      <c r="LMR294" s="29"/>
      <c r="LMS294" s="29"/>
      <c r="LMT294" s="29"/>
      <c r="LMU294" s="29"/>
      <c r="LMV294" s="29"/>
      <c r="LMW294" s="29"/>
      <c r="LMX294" s="29"/>
      <c r="LMY294" s="29"/>
      <c r="LMZ294" s="29"/>
      <c r="LNA294" s="29"/>
      <c r="LNB294" s="29"/>
      <c r="LNC294" s="29"/>
      <c r="LND294" s="29"/>
      <c r="LNE294" s="29"/>
      <c r="LNF294" s="29"/>
      <c r="LNG294" s="29"/>
      <c r="LNH294" s="29"/>
      <c r="LNI294" s="29"/>
      <c r="LNJ294" s="29"/>
      <c r="LNK294" s="29"/>
      <c r="LNL294" s="29"/>
      <c r="LNM294" s="29"/>
      <c r="LNN294" s="29"/>
      <c r="LNO294" s="29"/>
      <c r="LNP294" s="29"/>
      <c r="LNQ294" s="29"/>
      <c r="LNR294" s="29"/>
      <c r="LNS294" s="29"/>
      <c r="LNT294" s="29"/>
      <c r="LNU294" s="29"/>
      <c r="LNV294" s="29"/>
      <c r="LNW294" s="29"/>
      <c r="LNX294" s="29"/>
      <c r="LNY294" s="29"/>
      <c r="LNZ294" s="29"/>
      <c r="LOA294" s="29"/>
      <c r="LOB294" s="29"/>
      <c r="LOC294" s="29"/>
      <c r="LOD294" s="29"/>
      <c r="LOE294" s="29"/>
      <c r="LOF294" s="29"/>
      <c r="LOG294" s="29"/>
      <c r="LOH294" s="29"/>
      <c r="LOI294" s="29"/>
      <c r="LOJ294" s="29"/>
      <c r="LOK294" s="29"/>
      <c r="LOL294" s="29"/>
      <c r="LOM294" s="29"/>
      <c r="LON294" s="29"/>
      <c r="LOO294" s="29"/>
      <c r="LOP294" s="29"/>
      <c r="LOQ294" s="29"/>
      <c r="LOR294" s="29"/>
      <c r="LOS294" s="29"/>
      <c r="LOT294" s="29"/>
      <c r="LOU294" s="29"/>
      <c r="LOV294" s="29"/>
      <c r="LOW294" s="29"/>
      <c r="LOX294" s="29"/>
      <c r="LOY294" s="29"/>
      <c r="LOZ294" s="29"/>
      <c r="LPA294" s="29"/>
      <c r="LPB294" s="29"/>
      <c r="LPC294" s="29"/>
      <c r="LPD294" s="29"/>
      <c r="LPE294" s="29"/>
      <c r="LPF294" s="29"/>
      <c r="LPG294" s="29"/>
      <c r="LPH294" s="29"/>
      <c r="LPI294" s="29"/>
      <c r="LPJ294" s="29"/>
      <c r="LPK294" s="29"/>
      <c r="LPL294" s="29"/>
      <c r="LPM294" s="29"/>
      <c r="LPN294" s="29"/>
      <c r="LPO294" s="29"/>
      <c r="LPP294" s="29"/>
      <c r="LPQ294" s="29"/>
      <c r="LPR294" s="29"/>
      <c r="LPS294" s="29"/>
      <c r="LPT294" s="29"/>
      <c r="LPU294" s="29"/>
      <c r="LPV294" s="29"/>
      <c r="LPW294" s="29"/>
      <c r="LPX294" s="29"/>
      <c r="LPY294" s="29"/>
      <c r="LPZ294" s="29"/>
      <c r="LQA294" s="29"/>
      <c r="LQB294" s="29"/>
      <c r="LQC294" s="29"/>
      <c r="LQD294" s="29"/>
      <c r="LQE294" s="29"/>
      <c r="LQF294" s="29"/>
      <c r="LQG294" s="29"/>
      <c r="LQH294" s="29"/>
      <c r="LQI294" s="29"/>
      <c r="LQJ294" s="29"/>
      <c r="LQK294" s="29"/>
      <c r="LQL294" s="29"/>
      <c r="LQM294" s="29"/>
      <c r="LQN294" s="29"/>
      <c r="LQO294" s="29"/>
      <c r="LQP294" s="29"/>
      <c r="LQQ294" s="29"/>
      <c r="LQR294" s="29"/>
      <c r="LQS294" s="29"/>
      <c r="LQT294" s="29"/>
      <c r="LQU294" s="29"/>
      <c r="LQV294" s="29"/>
      <c r="LQW294" s="29"/>
      <c r="LQX294" s="29"/>
      <c r="LQY294" s="29"/>
      <c r="LQZ294" s="29"/>
      <c r="LRA294" s="29"/>
      <c r="LRB294" s="29"/>
      <c r="LRC294" s="29"/>
      <c r="LRD294" s="29"/>
      <c r="LRE294" s="29"/>
      <c r="LRF294" s="29"/>
      <c r="LRG294" s="29"/>
      <c r="LRH294" s="29"/>
      <c r="LRI294" s="29"/>
      <c r="LRJ294" s="29"/>
      <c r="LRK294" s="29"/>
      <c r="LRL294" s="29"/>
      <c r="LRM294" s="29"/>
      <c r="LRN294" s="29"/>
      <c r="LRO294" s="29"/>
      <c r="LRP294" s="29"/>
      <c r="LRQ294" s="29"/>
      <c r="LRR294" s="29"/>
      <c r="LRS294" s="29"/>
      <c r="LRT294" s="29"/>
      <c r="LRU294" s="29"/>
      <c r="LRV294" s="29"/>
      <c r="LRW294" s="29"/>
      <c r="LRX294" s="29"/>
      <c r="LRY294" s="29"/>
      <c r="LRZ294" s="29"/>
      <c r="LSA294" s="29"/>
      <c r="LSB294" s="29"/>
      <c r="LSC294" s="29"/>
      <c r="LSD294" s="29"/>
      <c r="LSE294" s="29"/>
      <c r="LSF294" s="29"/>
      <c r="LSG294" s="29"/>
      <c r="LSH294" s="29"/>
      <c r="LSI294" s="29"/>
      <c r="LSJ294" s="29"/>
      <c r="LSK294" s="29"/>
      <c r="LSL294" s="29"/>
      <c r="LSM294" s="29"/>
      <c r="LSN294" s="29"/>
      <c r="LSO294" s="29"/>
      <c r="LSP294" s="29"/>
      <c r="LSQ294" s="29"/>
      <c r="LSR294" s="29"/>
      <c r="LSS294" s="29"/>
      <c r="LST294" s="29"/>
      <c r="LSU294" s="29"/>
      <c r="LSV294" s="29"/>
      <c r="LSW294" s="29"/>
      <c r="LSX294" s="29"/>
      <c r="LSY294" s="29"/>
      <c r="LSZ294" s="29"/>
      <c r="LTA294" s="29"/>
      <c r="LTB294" s="29"/>
      <c r="LTC294" s="29"/>
      <c r="LTD294" s="29"/>
      <c r="LTE294" s="29"/>
      <c r="LTF294" s="29"/>
      <c r="LTG294" s="29"/>
      <c r="LTH294" s="29"/>
      <c r="LTI294" s="29"/>
      <c r="LTJ294" s="29"/>
      <c r="LTK294" s="29"/>
      <c r="LTL294" s="29"/>
      <c r="LTM294" s="29"/>
      <c r="LTN294" s="29"/>
      <c r="LTO294" s="29"/>
      <c r="LTP294" s="29"/>
      <c r="LTQ294" s="29"/>
      <c r="LTR294" s="29"/>
      <c r="LTS294" s="29"/>
      <c r="LTT294" s="29"/>
      <c r="LTU294" s="29"/>
      <c r="LTV294" s="29"/>
      <c r="LTW294" s="29"/>
      <c r="LTX294" s="29"/>
      <c r="LTY294" s="29"/>
      <c r="LTZ294" s="29"/>
      <c r="LUA294" s="29"/>
      <c r="LUB294" s="29"/>
      <c r="LUC294" s="29"/>
      <c r="LUD294" s="29"/>
      <c r="LUE294" s="29"/>
      <c r="LUF294" s="29"/>
      <c r="LUG294" s="29"/>
      <c r="LUH294" s="29"/>
      <c r="LUI294" s="29"/>
      <c r="LUJ294" s="29"/>
      <c r="LUK294" s="29"/>
      <c r="LUL294" s="29"/>
      <c r="LUM294" s="29"/>
      <c r="LUN294" s="29"/>
      <c r="LUO294" s="29"/>
      <c r="LUP294" s="29"/>
      <c r="LUQ294" s="29"/>
      <c r="LUR294" s="29"/>
      <c r="LUS294" s="29"/>
      <c r="LUT294" s="29"/>
      <c r="LUU294" s="29"/>
      <c r="LUV294" s="29"/>
      <c r="LUW294" s="29"/>
      <c r="LUX294" s="29"/>
      <c r="LUY294" s="29"/>
      <c r="LUZ294" s="29"/>
      <c r="LVA294" s="29"/>
      <c r="LVB294" s="29"/>
      <c r="LVC294" s="29"/>
      <c r="LVD294" s="29"/>
      <c r="LVE294" s="29"/>
      <c r="LVF294" s="29"/>
      <c r="LVG294" s="29"/>
      <c r="LVH294" s="29"/>
      <c r="LVI294" s="29"/>
      <c r="LVJ294" s="29"/>
      <c r="LVK294" s="29"/>
      <c r="LVL294" s="29"/>
      <c r="LVM294" s="29"/>
      <c r="LVN294" s="29"/>
      <c r="LVO294" s="29"/>
      <c r="LVP294" s="29"/>
      <c r="LVQ294" s="29"/>
      <c r="LVR294" s="29"/>
      <c r="LVS294" s="29"/>
      <c r="LVT294" s="29"/>
      <c r="LVU294" s="29"/>
      <c r="LVV294" s="29"/>
      <c r="LVW294" s="29"/>
      <c r="LVX294" s="29"/>
      <c r="LVY294" s="29"/>
      <c r="LVZ294" s="29"/>
      <c r="LWA294" s="29"/>
      <c r="LWB294" s="29"/>
      <c r="LWC294" s="29"/>
      <c r="LWD294" s="29"/>
      <c r="LWE294" s="29"/>
      <c r="LWF294" s="29"/>
      <c r="LWG294" s="29"/>
      <c r="LWH294" s="29"/>
      <c r="LWI294" s="29"/>
      <c r="LWJ294" s="29"/>
      <c r="LWK294" s="29"/>
      <c r="LWL294" s="29"/>
      <c r="LWM294" s="29"/>
      <c r="LWN294" s="29"/>
      <c r="LWO294" s="29"/>
      <c r="LWP294" s="29"/>
      <c r="LWQ294" s="29"/>
      <c r="LWR294" s="29"/>
      <c r="LWS294" s="29"/>
      <c r="LWT294" s="29"/>
      <c r="LWU294" s="29"/>
      <c r="LWV294" s="29"/>
      <c r="LWW294" s="29"/>
      <c r="LWX294" s="29"/>
      <c r="LWY294" s="29"/>
      <c r="LWZ294" s="29"/>
      <c r="LXA294" s="29"/>
      <c r="LXB294" s="29"/>
      <c r="LXC294" s="29"/>
      <c r="LXD294" s="29"/>
      <c r="LXE294" s="29"/>
      <c r="LXF294" s="29"/>
      <c r="LXG294" s="29"/>
      <c r="LXH294" s="29"/>
      <c r="LXI294" s="29"/>
      <c r="LXJ294" s="29"/>
      <c r="LXK294" s="29"/>
      <c r="LXL294" s="29"/>
      <c r="LXM294" s="29"/>
      <c r="LXN294" s="29"/>
      <c r="LXO294" s="29"/>
      <c r="LXP294" s="29"/>
      <c r="LXQ294" s="29"/>
      <c r="LXR294" s="29"/>
      <c r="LXS294" s="29"/>
      <c r="LXT294" s="29"/>
      <c r="LXU294" s="29"/>
      <c r="LXV294" s="29"/>
      <c r="LXW294" s="29"/>
      <c r="LXX294" s="29"/>
      <c r="LXY294" s="29"/>
      <c r="LXZ294" s="29"/>
      <c r="LYA294" s="29"/>
      <c r="LYB294" s="29"/>
      <c r="LYC294" s="29"/>
      <c r="LYD294" s="29"/>
      <c r="LYE294" s="29"/>
      <c r="LYF294" s="29"/>
      <c r="LYG294" s="29"/>
      <c r="LYH294" s="29"/>
      <c r="LYI294" s="29"/>
      <c r="LYJ294" s="29"/>
      <c r="LYK294" s="29"/>
      <c r="LYL294" s="29"/>
      <c r="LYM294" s="29"/>
      <c r="LYN294" s="29"/>
      <c r="LYO294" s="29"/>
      <c r="LYP294" s="29"/>
      <c r="LYQ294" s="29"/>
      <c r="LYR294" s="29"/>
      <c r="LYS294" s="29"/>
      <c r="LYT294" s="29"/>
      <c r="LYU294" s="29"/>
      <c r="LYV294" s="29"/>
      <c r="LYW294" s="29"/>
      <c r="LYX294" s="29"/>
      <c r="LYY294" s="29"/>
      <c r="LYZ294" s="29"/>
      <c r="LZA294" s="29"/>
      <c r="LZB294" s="29"/>
      <c r="LZC294" s="29"/>
      <c r="LZD294" s="29"/>
      <c r="LZE294" s="29"/>
      <c r="LZF294" s="29"/>
      <c r="LZG294" s="29"/>
      <c r="LZH294" s="29"/>
      <c r="LZI294" s="29"/>
      <c r="LZJ294" s="29"/>
      <c r="LZK294" s="29"/>
      <c r="LZL294" s="29"/>
      <c r="LZM294" s="29"/>
      <c r="LZN294" s="29"/>
      <c r="LZO294" s="29"/>
      <c r="LZP294" s="29"/>
      <c r="LZQ294" s="29"/>
      <c r="LZR294" s="29"/>
      <c r="LZS294" s="29"/>
      <c r="LZT294" s="29"/>
      <c r="LZU294" s="29"/>
      <c r="LZV294" s="29"/>
      <c r="LZW294" s="29"/>
      <c r="LZX294" s="29"/>
      <c r="LZY294" s="29"/>
      <c r="LZZ294" s="29"/>
      <c r="MAA294" s="29"/>
      <c r="MAB294" s="29"/>
      <c r="MAC294" s="29"/>
      <c r="MAD294" s="29"/>
      <c r="MAE294" s="29"/>
      <c r="MAF294" s="29"/>
      <c r="MAG294" s="29"/>
      <c r="MAH294" s="29"/>
      <c r="MAI294" s="29"/>
      <c r="MAJ294" s="29"/>
      <c r="MAK294" s="29"/>
      <c r="MAL294" s="29"/>
      <c r="MAM294" s="29"/>
      <c r="MAN294" s="29"/>
      <c r="MAO294" s="29"/>
      <c r="MAP294" s="29"/>
      <c r="MAQ294" s="29"/>
      <c r="MAR294" s="29"/>
      <c r="MAS294" s="29"/>
      <c r="MAT294" s="29"/>
      <c r="MAU294" s="29"/>
      <c r="MAV294" s="29"/>
      <c r="MAW294" s="29"/>
      <c r="MAX294" s="29"/>
      <c r="MAY294" s="29"/>
      <c r="MAZ294" s="29"/>
      <c r="MBA294" s="29"/>
      <c r="MBB294" s="29"/>
      <c r="MBC294" s="29"/>
      <c r="MBD294" s="29"/>
      <c r="MBE294" s="29"/>
      <c r="MBF294" s="29"/>
      <c r="MBG294" s="29"/>
      <c r="MBH294" s="29"/>
      <c r="MBI294" s="29"/>
      <c r="MBJ294" s="29"/>
      <c r="MBK294" s="29"/>
      <c r="MBL294" s="29"/>
      <c r="MBM294" s="29"/>
      <c r="MBN294" s="29"/>
      <c r="MBO294" s="29"/>
      <c r="MBP294" s="29"/>
      <c r="MBQ294" s="29"/>
      <c r="MBR294" s="29"/>
      <c r="MBS294" s="29"/>
      <c r="MBT294" s="29"/>
      <c r="MBU294" s="29"/>
      <c r="MBV294" s="29"/>
      <c r="MBW294" s="29"/>
      <c r="MBX294" s="29"/>
      <c r="MBY294" s="29"/>
      <c r="MBZ294" s="29"/>
      <c r="MCA294" s="29"/>
      <c r="MCB294" s="29"/>
      <c r="MCC294" s="29"/>
      <c r="MCD294" s="29"/>
      <c r="MCE294" s="29"/>
      <c r="MCF294" s="29"/>
      <c r="MCG294" s="29"/>
      <c r="MCH294" s="29"/>
      <c r="MCI294" s="29"/>
      <c r="MCJ294" s="29"/>
      <c r="MCK294" s="29"/>
      <c r="MCL294" s="29"/>
      <c r="MCM294" s="29"/>
      <c r="MCN294" s="29"/>
      <c r="MCO294" s="29"/>
      <c r="MCP294" s="29"/>
      <c r="MCQ294" s="29"/>
      <c r="MCR294" s="29"/>
      <c r="MCS294" s="29"/>
      <c r="MCT294" s="29"/>
      <c r="MCU294" s="29"/>
      <c r="MCV294" s="29"/>
      <c r="MCW294" s="29"/>
      <c r="MCX294" s="29"/>
      <c r="MCY294" s="29"/>
      <c r="MCZ294" s="29"/>
      <c r="MDA294" s="29"/>
      <c r="MDB294" s="29"/>
      <c r="MDC294" s="29"/>
      <c r="MDD294" s="29"/>
      <c r="MDE294" s="29"/>
      <c r="MDF294" s="29"/>
      <c r="MDG294" s="29"/>
      <c r="MDH294" s="29"/>
      <c r="MDI294" s="29"/>
      <c r="MDJ294" s="29"/>
      <c r="MDK294" s="29"/>
      <c r="MDL294" s="29"/>
      <c r="MDM294" s="29"/>
      <c r="MDN294" s="29"/>
      <c r="MDO294" s="29"/>
      <c r="MDP294" s="29"/>
      <c r="MDQ294" s="29"/>
      <c r="MDR294" s="29"/>
      <c r="MDS294" s="29"/>
      <c r="MDT294" s="29"/>
      <c r="MDU294" s="29"/>
      <c r="MDV294" s="29"/>
      <c r="MDW294" s="29"/>
      <c r="MDX294" s="29"/>
      <c r="MDY294" s="29"/>
      <c r="MDZ294" s="29"/>
      <c r="MEA294" s="29"/>
      <c r="MEB294" s="29"/>
      <c r="MEC294" s="29"/>
      <c r="MED294" s="29"/>
      <c r="MEE294" s="29"/>
      <c r="MEF294" s="29"/>
      <c r="MEG294" s="29"/>
      <c r="MEH294" s="29"/>
      <c r="MEI294" s="29"/>
      <c r="MEJ294" s="29"/>
      <c r="MEK294" s="29"/>
      <c r="MEL294" s="29"/>
      <c r="MEM294" s="29"/>
      <c r="MEN294" s="29"/>
      <c r="MEO294" s="29"/>
      <c r="MEP294" s="29"/>
      <c r="MEQ294" s="29"/>
      <c r="MER294" s="29"/>
      <c r="MES294" s="29"/>
      <c r="MET294" s="29"/>
      <c r="MEU294" s="29"/>
      <c r="MEV294" s="29"/>
      <c r="MEW294" s="29"/>
      <c r="MEX294" s="29"/>
      <c r="MEY294" s="29"/>
      <c r="MEZ294" s="29"/>
      <c r="MFA294" s="29"/>
      <c r="MFB294" s="29"/>
      <c r="MFC294" s="29"/>
      <c r="MFD294" s="29"/>
      <c r="MFE294" s="29"/>
      <c r="MFF294" s="29"/>
      <c r="MFG294" s="29"/>
      <c r="MFH294" s="29"/>
      <c r="MFI294" s="29"/>
      <c r="MFJ294" s="29"/>
      <c r="MFK294" s="29"/>
      <c r="MFL294" s="29"/>
      <c r="MFM294" s="29"/>
      <c r="MFN294" s="29"/>
      <c r="MFO294" s="29"/>
      <c r="MFP294" s="29"/>
      <c r="MFQ294" s="29"/>
      <c r="MFR294" s="29"/>
      <c r="MFS294" s="29"/>
      <c r="MFT294" s="29"/>
      <c r="MFU294" s="29"/>
      <c r="MFV294" s="29"/>
      <c r="MFW294" s="29"/>
      <c r="MFX294" s="29"/>
      <c r="MFY294" s="29"/>
      <c r="MFZ294" s="29"/>
      <c r="MGA294" s="29"/>
      <c r="MGB294" s="29"/>
      <c r="MGC294" s="29"/>
      <c r="MGD294" s="29"/>
      <c r="MGE294" s="29"/>
      <c r="MGF294" s="29"/>
      <c r="MGG294" s="29"/>
      <c r="MGH294" s="29"/>
      <c r="MGI294" s="29"/>
      <c r="MGJ294" s="29"/>
      <c r="MGK294" s="29"/>
      <c r="MGL294" s="29"/>
      <c r="MGM294" s="29"/>
      <c r="MGN294" s="29"/>
      <c r="MGO294" s="29"/>
      <c r="MGP294" s="29"/>
      <c r="MGQ294" s="29"/>
      <c r="MGR294" s="29"/>
      <c r="MGS294" s="29"/>
      <c r="MGT294" s="29"/>
      <c r="MGU294" s="29"/>
      <c r="MGV294" s="29"/>
      <c r="MGW294" s="29"/>
      <c r="MGX294" s="29"/>
      <c r="MGY294" s="29"/>
      <c r="MGZ294" s="29"/>
      <c r="MHA294" s="29"/>
      <c r="MHB294" s="29"/>
      <c r="MHC294" s="29"/>
      <c r="MHD294" s="29"/>
      <c r="MHE294" s="29"/>
      <c r="MHF294" s="29"/>
      <c r="MHG294" s="29"/>
      <c r="MHH294" s="29"/>
      <c r="MHI294" s="29"/>
      <c r="MHJ294" s="29"/>
      <c r="MHK294" s="29"/>
      <c r="MHL294" s="29"/>
      <c r="MHM294" s="29"/>
      <c r="MHN294" s="29"/>
      <c r="MHO294" s="29"/>
      <c r="MHP294" s="29"/>
      <c r="MHQ294" s="29"/>
      <c r="MHR294" s="29"/>
      <c r="MHS294" s="29"/>
      <c r="MHT294" s="29"/>
      <c r="MHU294" s="29"/>
      <c r="MHV294" s="29"/>
      <c r="MHW294" s="29"/>
      <c r="MHX294" s="29"/>
      <c r="MHY294" s="29"/>
      <c r="MHZ294" s="29"/>
      <c r="MIA294" s="29"/>
      <c r="MIB294" s="29"/>
      <c r="MIC294" s="29"/>
      <c r="MID294" s="29"/>
      <c r="MIE294" s="29"/>
      <c r="MIF294" s="29"/>
      <c r="MIG294" s="29"/>
      <c r="MIH294" s="29"/>
      <c r="MII294" s="29"/>
      <c r="MIJ294" s="29"/>
      <c r="MIK294" s="29"/>
      <c r="MIL294" s="29"/>
      <c r="MIM294" s="29"/>
      <c r="MIN294" s="29"/>
      <c r="MIO294" s="29"/>
      <c r="MIP294" s="29"/>
      <c r="MIQ294" s="29"/>
      <c r="MIR294" s="29"/>
      <c r="MIS294" s="29"/>
      <c r="MIT294" s="29"/>
      <c r="MIU294" s="29"/>
      <c r="MIV294" s="29"/>
      <c r="MIW294" s="29"/>
      <c r="MIX294" s="29"/>
      <c r="MIY294" s="29"/>
      <c r="MIZ294" s="29"/>
      <c r="MJA294" s="29"/>
      <c r="MJB294" s="29"/>
      <c r="MJC294" s="29"/>
      <c r="MJD294" s="29"/>
      <c r="MJE294" s="29"/>
      <c r="MJF294" s="29"/>
      <c r="MJG294" s="29"/>
      <c r="MJH294" s="29"/>
      <c r="MJI294" s="29"/>
      <c r="MJJ294" s="29"/>
      <c r="MJK294" s="29"/>
      <c r="MJL294" s="29"/>
      <c r="MJM294" s="29"/>
      <c r="MJN294" s="29"/>
      <c r="MJO294" s="29"/>
      <c r="MJP294" s="29"/>
      <c r="MJQ294" s="29"/>
      <c r="MJR294" s="29"/>
      <c r="MJS294" s="29"/>
      <c r="MJT294" s="29"/>
      <c r="MJU294" s="29"/>
      <c r="MJV294" s="29"/>
      <c r="MJW294" s="29"/>
      <c r="MJX294" s="29"/>
      <c r="MJY294" s="29"/>
      <c r="MJZ294" s="29"/>
      <c r="MKA294" s="29"/>
      <c r="MKB294" s="29"/>
      <c r="MKC294" s="29"/>
      <c r="MKD294" s="29"/>
      <c r="MKE294" s="29"/>
      <c r="MKF294" s="29"/>
      <c r="MKG294" s="29"/>
      <c r="MKH294" s="29"/>
      <c r="MKI294" s="29"/>
      <c r="MKJ294" s="29"/>
      <c r="MKK294" s="29"/>
      <c r="MKL294" s="29"/>
      <c r="MKM294" s="29"/>
      <c r="MKN294" s="29"/>
      <c r="MKO294" s="29"/>
      <c r="MKP294" s="29"/>
      <c r="MKQ294" s="29"/>
      <c r="MKR294" s="29"/>
      <c r="MKS294" s="29"/>
      <c r="MKT294" s="29"/>
      <c r="MKU294" s="29"/>
      <c r="MKV294" s="29"/>
      <c r="MKW294" s="29"/>
      <c r="MKX294" s="29"/>
      <c r="MKY294" s="29"/>
      <c r="MKZ294" s="29"/>
      <c r="MLA294" s="29"/>
      <c r="MLB294" s="29"/>
      <c r="MLC294" s="29"/>
      <c r="MLD294" s="29"/>
      <c r="MLE294" s="29"/>
      <c r="MLF294" s="29"/>
      <c r="MLG294" s="29"/>
      <c r="MLH294" s="29"/>
      <c r="MLI294" s="29"/>
      <c r="MLJ294" s="29"/>
      <c r="MLK294" s="29"/>
      <c r="MLL294" s="29"/>
      <c r="MLM294" s="29"/>
      <c r="MLN294" s="29"/>
      <c r="MLO294" s="29"/>
      <c r="MLP294" s="29"/>
      <c r="MLQ294" s="29"/>
      <c r="MLR294" s="29"/>
      <c r="MLS294" s="29"/>
      <c r="MLT294" s="29"/>
      <c r="MLU294" s="29"/>
      <c r="MLV294" s="29"/>
      <c r="MLW294" s="29"/>
      <c r="MLX294" s="29"/>
      <c r="MLY294" s="29"/>
      <c r="MLZ294" s="29"/>
      <c r="MMA294" s="29"/>
      <c r="MMB294" s="29"/>
      <c r="MMC294" s="29"/>
      <c r="MMD294" s="29"/>
      <c r="MME294" s="29"/>
      <c r="MMF294" s="29"/>
      <c r="MMG294" s="29"/>
      <c r="MMH294" s="29"/>
      <c r="MMI294" s="29"/>
      <c r="MMJ294" s="29"/>
      <c r="MMK294" s="29"/>
      <c r="MML294" s="29"/>
      <c r="MMM294" s="29"/>
      <c r="MMN294" s="29"/>
      <c r="MMO294" s="29"/>
      <c r="MMP294" s="29"/>
      <c r="MMQ294" s="29"/>
      <c r="MMR294" s="29"/>
      <c r="MMS294" s="29"/>
      <c r="MMT294" s="29"/>
      <c r="MMU294" s="29"/>
      <c r="MMV294" s="29"/>
      <c r="MMW294" s="29"/>
      <c r="MMX294" s="29"/>
      <c r="MMY294" s="29"/>
      <c r="MMZ294" s="29"/>
      <c r="MNA294" s="29"/>
      <c r="MNB294" s="29"/>
      <c r="MNC294" s="29"/>
      <c r="MND294" s="29"/>
      <c r="MNE294" s="29"/>
      <c r="MNF294" s="29"/>
      <c r="MNG294" s="29"/>
      <c r="MNH294" s="29"/>
      <c r="MNI294" s="29"/>
      <c r="MNJ294" s="29"/>
      <c r="MNK294" s="29"/>
      <c r="MNL294" s="29"/>
      <c r="MNM294" s="29"/>
      <c r="MNN294" s="29"/>
      <c r="MNO294" s="29"/>
      <c r="MNP294" s="29"/>
      <c r="MNQ294" s="29"/>
      <c r="MNR294" s="29"/>
      <c r="MNS294" s="29"/>
      <c r="MNT294" s="29"/>
      <c r="MNU294" s="29"/>
      <c r="MNV294" s="29"/>
      <c r="MNW294" s="29"/>
      <c r="MNX294" s="29"/>
      <c r="MNY294" s="29"/>
      <c r="MNZ294" s="29"/>
      <c r="MOA294" s="29"/>
      <c r="MOB294" s="29"/>
      <c r="MOC294" s="29"/>
      <c r="MOD294" s="29"/>
      <c r="MOE294" s="29"/>
      <c r="MOF294" s="29"/>
      <c r="MOG294" s="29"/>
      <c r="MOH294" s="29"/>
      <c r="MOI294" s="29"/>
      <c r="MOJ294" s="29"/>
      <c r="MOK294" s="29"/>
      <c r="MOL294" s="29"/>
      <c r="MOM294" s="29"/>
      <c r="MON294" s="29"/>
      <c r="MOO294" s="29"/>
      <c r="MOP294" s="29"/>
      <c r="MOQ294" s="29"/>
      <c r="MOR294" s="29"/>
      <c r="MOS294" s="29"/>
      <c r="MOT294" s="29"/>
      <c r="MOU294" s="29"/>
      <c r="MOV294" s="29"/>
      <c r="MOW294" s="29"/>
      <c r="MOX294" s="29"/>
      <c r="MOY294" s="29"/>
      <c r="MOZ294" s="29"/>
      <c r="MPA294" s="29"/>
      <c r="MPB294" s="29"/>
      <c r="MPC294" s="29"/>
      <c r="MPD294" s="29"/>
      <c r="MPE294" s="29"/>
      <c r="MPF294" s="29"/>
      <c r="MPG294" s="29"/>
      <c r="MPH294" s="29"/>
      <c r="MPI294" s="29"/>
      <c r="MPJ294" s="29"/>
      <c r="MPK294" s="29"/>
      <c r="MPL294" s="29"/>
      <c r="MPM294" s="29"/>
      <c r="MPN294" s="29"/>
      <c r="MPO294" s="29"/>
      <c r="MPP294" s="29"/>
      <c r="MPQ294" s="29"/>
      <c r="MPR294" s="29"/>
      <c r="MPS294" s="29"/>
      <c r="MPT294" s="29"/>
      <c r="MPU294" s="29"/>
      <c r="MPV294" s="29"/>
      <c r="MPW294" s="29"/>
      <c r="MPX294" s="29"/>
      <c r="MPY294" s="29"/>
      <c r="MPZ294" s="29"/>
      <c r="MQA294" s="29"/>
      <c r="MQB294" s="29"/>
      <c r="MQC294" s="29"/>
      <c r="MQD294" s="29"/>
      <c r="MQE294" s="29"/>
      <c r="MQF294" s="29"/>
      <c r="MQG294" s="29"/>
      <c r="MQH294" s="29"/>
      <c r="MQI294" s="29"/>
      <c r="MQJ294" s="29"/>
      <c r="MQK294" s="29"/>
      <c r="MQL294" s="29"/>
      <c r="MQM294" s="29"/>
      <c r="MQN294" s="29"/>
      <c r="MQO294" s="29"/>
      <c r="MQP294" s="29"/>
      <c r="MQQ294" s="29"/>
      <c r="MQR294" s="29"/>
      <c r="MQS294" s="29"/>
      <c r="MQT294" s="29"/>
      <c r="MQU294" s="29"/>
      <c r="MQV294" s="29"/>
      <c r="MQW294" s="29"/>
      <c r="MQX294" s="29"/>
      <c r="MQY294" s="29"/>
      <c r="MQZ294" s="29"/>
      <c r="MRA294" s="29"/>
      <c r="MRB294" s="29"/>
      <c r="MRC294" s="29"/>
      <c r="MRD294" s="29"/>
      <c r="MRE294" s="29"/>
      <c r="MRF294" s="29"/>
      <c r="MRG294" s="29"/>
      <c r="MRH294" s="29"/>
      <c r="MRI294" s="29"/>
      <c r="MRJ294" s="29"/>
      <c r="MRK294" s="29"/>
      <c r="MRL294" s="29"/>
      <c r="MRM294" s="29"/>
      <c r="MRN294" s="29"/>
      <c r="MRO294" s="29"/>
      <c r="MRP294" s="29"/>
      <c r="MRQ294" s="29"/>
      <c r="MRR294" s="29"/>
      <c r="MRS294" s="29"/>
      <c r="MRT294" s="29"/>
      <c r="MRU294" s="29"/>
      <c r="MRV294" s="29"/>
      <c r="MRW294" s="29"/>
      <c r="MRX294" s="29"/>
      <c r="MRY294" s="29"/>
      <c r="MRZ294" s="29"/>
      <c r="MSA294" s="29"/>
      <c r="MSB294" s="29"/>
      <c r="MSC294" s="29"/>
      <c r="MSD294" s="29"/>
      <c r="MSE294" s="29"/>
      <c r="MSF294" s="29"/>
      <c r="MSG294" s="29"/>
      <c r="MSH294" s="29"/>
      <c r="MSI294" s="29"/>
      <c r="MSJ294" s="29"/>
      <c r="MSK294" s="29"/>
      <c r="MSL294" s="29"/>
      <c r="MSM294" s="29"/>
      <c r="MSN294" s="29"/>
      <c r="MSO294" s="29"/>
      <c r="MSP294" s="29"/>
      <c r="MSQ294" s="29"/>
      <c r="MSR294" s="29"/>
      <c r="MSS294" s="29"/>
      <c r="MST294" s="29"/>
      <c r="MSU294" s="29"/>
      <c r="MSV294" s="29"/>
      <c r="MSW294" s="29"/>
      <c r="MSX294" s="29"/>
      <c r="MSY294" s="29"/>
      <c r="MSZ294" s="29"/>
      <c r="MTA294" s="29"/>
      <c r="MTB294" s="29"/>
      <c r="MTC294" s="29"/>
      <c r="MTD294" s="29"/>
      <c r="MTE294" s="29"/>
      <c r="MTF294" s="29"/>
      <c r="MTG294" s="29"/>
      <c r="MTH294" s="29"/>
      <c r="MTI294" s="29"/>
      <c r="MTJ294" s="29"/>
      <c r="MTK294" s="29"/>
      <c r="MTL294" s="29"/>
      <c r="MTM294" s="29"/>
      <c r="MTN294" s="29"/>
      <c r="MTO294" s="29"/>
      <c r="MTP294" s="29"/>
      <c r="MTQ294" s="29"/>
      <c r="MTR294" s="29"/>
      <c r="MTS294" s="29"/>
      <c r="MTT294" s="29"/>
      <c r="MTU294" s="29"/>
      <c r="MTV294" s="29"/>
      <c r="MTW294" s="29"/>
      <c r="MTX294" s="29"/>
      <c r="MTY294" s="29"/>
      <c r="MTZ294" s="29"/>
      <c r="MUA294" s="29"/>
      <c r="MUB294" s="29"/>
      <c r="MUC294" s="29"/>
      <c r="MUD294" s="29"/>
      <c r="MUE294" s="29"/>
      <c r="MUF294" s="29"/>
      <c r="MUG294" s="29"/>
      <c r="MUH294" s="29"/>
      <c r="MUI294" s="29"/>
      <c r="MUJ294" s="29"/>
      <c r="MUK294" s="29"/>
      <c r="MUL294" s="29"/>
      <c r="MUM294" s="29"/>
      <c r="MUN294" s="29"/>
      <c r="MUO294" s="29"/>
      <c r="MUP294" s="29"/>
      <c r="MUQ294" s="29"/>
      <c r="MUR294" s="29"/>
      <c r="MUS294" s="29"/>
      <c r="MUT294" s="29"/>
      <c r="MUU294" s="29"/>
      <c r="MUV294" s="29"/>
      <c r="MUW294" s="29"/>
      <c r="MUX294" s="29"/>
      <c r="MUY294" s="29"/>
      <c r="MUZ294" s="29"/>
      <c r="MVA294" s="29"/>
      <c r="MVB294" s="29"/>
      <c r="MVC294" s="29"/>
      <c r="MVD294" s="29"/>
      <c r="MVE294" s="29"/>
      <c r="MVF294" s="29"/>
      <c r="MVG294" s="29"/>
      <c r="MVH294" s="29"/>
      <c r="MVI294" s="29"/>
      <c r="MVJ294" s="29"/>
      <c r="MVK294" s="29"/>
      <c r="MVL294" s="29"/>
      <c r="MVM294" s="29"/>
      <c r="MVN294" s="29"/>
      <c r="MVO294" s="29"/>
      <c r="MVP294" s="29"/>
      <c r="MVQ294" s="29"/>
      <c r="MVR294" s="29"/>
      <c r="MVS294" s="29"/>
      <c r="MVT294" s="29"/>
      <c r="MVU294" s="29"/>
      <c r="MVV294" s="29"/>
      <c r="MVW294" s="29"/>
      <c r="MVX294" s="29"/>
      <c r="MVY294" s="29"/>
      <c r="MVZ294" s="29"/>
      <c r="MWA294" s="29"/>
      <c r="MWB294" s="29"/>
      <c r="MWC294" s="29"/>
      <c r="MWD294" s="29"/>
      <c r="MWE294" s="29"/>
      <c r="MWF294" s="29"/>
      <c r="MWG294" s="29"/>
      <c r="MWH294" s="29"/>
      <c r="MWI294" s="29"/>
      <c r="MWJ294" s="29"/>
      <c r="MWK294" s="29"/>
      <c r="MWL294" s="29"/>
      <c r="MWM294" s="29"/>
      <c r="MWN294" s="29"/>
      <c r="MWO294" s="29"/>
      <c r="MWP294" s="29"/>
      <c r="MWQ294" s="29"/>
      <c r="MWR294" s="29"/>
      <c r="MWS294" s="29"/>
      <c r="MWT294" s="29"/>
      <c r="MWU294" s="29"/>
      <c r="MWV294" s="29"/>
      <c r="MWW294" s="29"/>
      <c r="MWX294" s="29"/>
      <c r="MWY294" s="29"/>
      <c r="MWZ294" s="29"/>
      <c r="MXA294" s="29"/>
      <c r="MXB294" s="29"/>
      <c r="MXC294" s="29"/>
      <c r="MXD294" s="29"/>
      <c r="MXE294" s="29"/>
      <c r="MXF294" s="29"/>
      <c r="MXG294" s="29"/>
      <c r="MXH294" s="29"/>
      <c r="MXI294" s="29"/>
      <c r="MXJ294" s="29"/>
      <c r="MXK294" s="29"/>
      <c r="MXL294" s="29"/>
      <c r="MXM294" s="29"/>
      <c r="MXN294" s="29"/>
      <c r="MXO294" s="29"/>
      <c r="MXP294" s="29"/>
      <c r="MXQ294" s="29"/>
      <c r="MXR294" s="29"/>
      <c r="MXS294" s="29"/>
      <c r="MXT294" s="29"/>
      <c r="MXU294" s="29"/>
      <c r="MXV294" s="29"/>
      <c r="MXW294" s="29"/>
      <c r="MXX294" s="29"/>
      <c r="MXY294" s="29"/>
      <c r="MXZ294" s="29"/>
      <c r="MYA294" s="29"/>
      <c r="MYB294" s="29"/>
      <c r="MYC294" s="29"/>
      <c r="MYD294" s="29"/>
      <c r="MYE294" s="29"/>
      <c r="MYF294" s="29"/>
      <c r="MYG294" s="29"/>
      <c r="MYH294" s="29"/>
      <c r="MYI294" s="29"/>
      <c r="MYJ294" s="29"/>
      <c r="MYK294" s="29"/>
      <c r="MYL294" s="29"/>
      <c r="MYM294" s="29"/>
      <c r="MYN294" s="29"/>
      <c r="MYO294" s="29"/>
      <c r="MYP294" s="29"/>
      <c r="MYQ294" s="29"/>
      <c r="MYR294" s="29"/>
      <c r="MYS294" s="29"/>
      <c r="MYT294" s="29"/>
      <c r="MYU294" s="29"/>
      <c r="MYV294" s="29"/>
      <c r="MYW294" s="29"/>
      <c r="MYX294" s="29"/>
      <c r="MYY294" s="29"/>
      <c r="MYZ294" s="29"/>
      <c r="MZA294" s="29"/>
      <c r="MZB294" s="29"/>
      <c r="MZC294" s="29"/>
      <c r="MZD294" s="29"/>
      <c r="MZE294" s="29"/>
      <c r="MZF294" s="29"/>
      <c r="MZG294" s="29"/>
      <c r="MZH294" s="29"/>
      <c r="MZI294" s="29"/>
      <c r="MZJ294" s="29"/>
      <c r="MZK294" s="29"/>
      <c r="MZL294" s="29"/>
      <c r="MZM294" s="29"/>
      <c r="MZN294" s="29"/>
      <c r="MZO294" s="29"/>
      <c r="MZP294" s="29"/>
      <c r="MZQ294" s="29"/>
      <c r="MZR294" s="29"/>
      <c r="MZS294" s="29"/>
      <c r="MZT294" s="29"/>
      <c r="MZU294" s="29"/>
      <c r="MZV294" s="29"/>
      <c r="MZW294" s="29"/>
      <c r="MZX294" s="29"/>
      <c r="MZY294" s="29"/>
      <c r="MZZ294" s="29"/>
      <c r="NAA294" s="29"/>
      <c r="NAB294" s="29"/>
      <c r="NAC294" s="29"/>
      <c r="NAD294" s="29"/>
      <c r="NAE294" s="29"/>
      <c r="NAF294" s="29"/>
      <c r="NAG294" s="29"/>
      <c r="NAH294" s="29"/>
      <c r="NAI294" s="29"/>
      <c r="NAJ294" s="29"/>
      <c r="NAK294" s="29"/>
      <c r="NAL294" s="29"/>
      <c r="NAM294" s="29"/>
      <c r="NAN294" s="29"/>
      <c r="NAO294" s="29"/>
      <c r="NAP294" s="29"/>
      <c r="NAQ294" s="29"/>
      <c r="NAR294" s="29"/>
      <c r="NAS294" s="29"/>
      <c r="NAT294" s="29"/>
      <c r="NAU294" s="29"/>
      <c r="NAV294" s="29"/>
      <c r="NAW294" s="29"/>
      <c r="NAX294" s="29"/>
      <c r="NAY294" s="29"/>
      <c r="NAZ294" s="29"/>
      <c r="NBA294" s="29"/>
      <c r="NBB294" s="29"/>
      <c r="NBC294" s="29"/>
      <c r="NBD294" s="29"/>
      <c r="NBE294" s="29"/>
      <c r="NBF294" s="29"/>
      <c r="NBG294" s="29"/>
      <c r="NBH294" s="29"/>
      <c r="NBI294" s="29"/>
      <c r="NBJ294" s="29"/>
      <c r="NBK294" s="29"/>
      <c r="NBL294" s="29"/>
      <c r="NBM294" s="29"/>
      <c r="NBN294" s="29"/>
      <c r="NBO294" s="29"/>
      <c r="NBP294" s="29"/>
      <c r="NBQ294" s="29"/>
      <c r="NBR294" s="29"/>
      <c r="NBS294" s="29"/>
      <c r="NBT294" s="29"/>
      <c r="NBU294" s="29"/>
      <c r="NBV294" s="29"/>
      <c r="NBW294" s="29"/>
      <c r="NBX294" s="29"/>
      <c r="NBY294" s="29"/>
      <c r="NBZ294" s="29"/>
      <c r="NCA294" s="29"/>
      <c r="NCB294" s="29"/>
      <c r="NCC294" s="29"/>
      <c r="NCD294" s="29"/>
      <c r="NCE294" s="29"/>
      <c r="NCF294" s="29"/>
      <c r="NCG294" s="29"/>
      <c r="NCH294" s="29"/>
      <c r="NCI294" s="29"/>
      <c r="NCJ294" s="29"/>
      <c r="NCK294" s="29"/>
      <c r="NCL294" s="29"/>
      <c r="NCM294" s="29"/>
      <c r="NCN294" s="29"/>
      <c r="NCO294" s="29"/>
      <c r="NCP294" s="29"/>
      <c r="NCQ294" s="29"/>
      <c r="NCR294" s="29"/>
      <c r="NCS294" s="29"/>
      <c r="NCT294" s="29"/>
      <c r="NCU294" s="29"/>
      <c r="NCV294" s="29"/>
      <c r="NCW294" s="29"/>
      <c r="NCX294" s="29"/>
      <c r="NCY294" s="29"/>
      <c r="NCZ294" s="29"/>
      <c r="NDA294" s="29"/>
      <c r="NDB294" s="29"/>
      <c r="NDC294" s="29"/>
      <c r="NDD294" s="29"/>
      <c r="NDE294" s="29"/>
      <c r="NDF294" s="29"/>
      <c r="NDG294" s="29"/>
      <c r="NDH294" s="29"/>
      <c r="NDI294" s="29"/>
      <c r="NDJ294" s="29"/>
      <c r="NDK294" s="29"/>
      <c r="NDL294" s="29"/>
      <c r="NDM294" s="29"/>
      <c r="NDN294" s="29"/>
      <c r="NDO294" s="29"/>
      <c r="NDP294" s="29"/>
      <c r="NDQ294" s="29"/>
      <c r="NDR294" s="29"/>
      <c r="NDS294" s="29"/>
      <c r="NDT294" s="29"/>
      <c r="NDU294" s="29"/>
      <c r="NDV294" s="29"/>
      <c r="NDW294" s="29"/>
      <c r="NDX294" s="29"/>
      <c r="NDY294" s="29"/>
      <c r="NDZ294" s="29"/>
      <c r="NEA294" s="29"/>
      <c r="NEB294" s="29"/>
      <c r="NEC294" s="29"/>
      <c r="NED294" s="29"/>
      <c r="NEE294" s="29"/>
      <c r="NEF294" s="29"/>
      <c r="NEG294" s="29"/>
      <c r="NEH294" s="29"/>
      <c r="NEI294" s="29"/>
      <c r="NEJ294" s="29"/>
      <c r="NEK294" s="29"/>
      <c r="NEL294" s="29"/>
      <c r="NEM294" s="29"/>
      <c r="NEN294" s="29"/>
      <c r="NEO294" s="29"/>
      <c r="NEP294" s="29"/>
      <c r="NEQ294" s="29"/>
      <c r="NER294" s="29"/>
      <c r="NES294" s="29"/>
      <c r="NET294" s="29"/>
      <c r="NEU294" s="29"/>
      <c r="NEV294" s="29"/>
      <c r="NEW294" s="29"/>
      <c r="NEX294" s="29"/>
      <c r="NEY294" s="29"/>
      <c r="NEZ294" s="29"/>
      <c r="NFA294" s="29"/>
      <c r="NFB294" s="29"/>
      <c r="NFC294" s="29"/>
      <c r="NFD294" s="29"/>
      <c r="NFE294" s="29"/>
      <c r="NFF294" s="29"/>
      <c r="NFG294" s="29"/>
      <c r="NFH294" s="29"/>
      <c r="NFI294" s="29"/>
      <c r="NFJ294" s="29"/>
      <c r="NFK294" s="29"/>
      <c r="NFL294" s="29"/>
      <c r="NFM294" s="29"/>
      <c r="NFN294" s="29"/>
      <c r="NFO294" s="29"/>
      <c r="NFP294" s="29"/>
      <c r="NFQ294" s="29"/>
      <c r="NFR294" s="29"/>
      <c r="NFS294" s="29"/>
      <c r="NFT294" s="29"/>
      <c r="NFU294" s="29"/>
      <c r="NFV294" s="29"/>
      <c r="NFW294" s="29"/>
      <c r="NFX294" s="29"/>
      <c r="NFY294" s="29"/>
      <c r="NFZ294" s="29"/>
      <c r="NGA294" s="29"/>
      <c r="NGB294" s="29"/>
      <c r="NGC294" s="29"/>
      <c r="NGD294" s="29"/>
      <c r="NGE294" s="29"/>
      <c r="NGF294" s="29"/>
      <c r="NGG294" s="29"/>
      <c r="NGH294" s="29"/>
      <c r="NGI294" s="29"/>
      <c r="NGJ294" s="29"/>
      <c r="NGK294" s="29"/>
      <c r="NGL294" s="29"/>
      <c r="NGM294" s="29"/>
      <c r="NGN294" s="29"/>
      <c r="NGO294" s="29"/>
      <c r="NGP294" s="29"/>
      <c r="NGQ294" s="29"/>
      <c r="NGR294" s="29"/>
      <c r="NGS294" s="29"/>
      <c r="NGT294" s="29"/>
      <c r="NGU294" s="29"/>
      <c r="NGV294" s="29"/>
      <c r="NGW294" s="29"/>
      <c r="NGX294" s="29"/>
      <c r="NGY294" s="29"/>
      <c r="NGZ294" s="29"/>
      <c r="NHA294" s="29"/>
      <c r="NHB294" s="29"/>
      <c r="NHC294" s="29"/>
      <c r="NHD294" s="29"/>
      <c r="NHE294" s="29"/>
      <c r="NHF294" s="29"/>
      <c r="NHG294" s="29"/>
      <c r="NHH294" s="29"/>
      <c r="NHI294" s="29"/>
      <c r="NHJ294" s="29"/>
      <c r="NHK294" s="29"/>
      <c r="NHL294" s="29"/>
      <c r="NHM294" s="29"/>
      <c r="NHN294" s="29"/>
      <c r="NHO294" s="29"/>
      <c r="NHP294" s="29"/>
      <c r="NHQ294" s="29"/>
      <c r="NHR294" s="29"/>
      <c r="NHS294" s="29"/>
      <c r="NHT294" s="29"/>
      <c r="NHU294" s="29"/>
      <c r="NHV294" s="29"/>
      <c r="NHW294" s="29"/>
      <c r="NHX294" s="29"/>
      <c r="NHY294" s="29"/>
      <c r="NHZ294" s="29"/>
      <c r="NIA294" s="29"/>
      <c r="NIB294" s="29"/>
      <c r="NIC294" s="29"/>
      <c r="NID294" s="29"/>
      <c r="NIE294" s="29"/>
      <c r="NIF294" s="29"/>
      <c r="NIG294" s="29"/>
      <c r="NIH294" s="29"/>
      <c r="NII294" s="29"/>
      <c r="NIJ294" s="29"/>
      <c r="NIK294" s="29"/>
      <c r="NIL294" s="29"/>
      <c r="NIM294" s="29"/>
      <c r="NIN294" s="29"/>
      <c r="NIO294" s="29"/>
      <c r="NIP294" s="29"/>
      <c r="NIQ294" s="29"/>
      <c r="NIR294" s="29"/>
      <c r="NIS294" s="29"/>
      <c r="NIT294" s="29"/>
      <c r="NIU294" s="29"/>
      <c r="NIV294" s="29"/>
      <c r="NIW294" s="29"/>
      <c r="NIX294" s="29"/>
      <c r="NIY294" s="29"/>
      <c r="NIZ294" s="29"/>
      <c r="NJA294" s="29"/>
      <c r="NJB294" s="29"/>
      <c r="NJC294" s="29"/>
      <c r="NJD294" s="29"/>
      <c r="NJE294" s="29"/>
      <c r="NJF294" s="29"/>
      <c r="NJG294" s="29"/>
      <c r="NJH294" s="29"/>
      <c r="NJI294" s="29"/>
      <c r="NJJ294" s="29"/>
      <c r="NJK294" s="29"/>
      <c r="NJL294" s="29"/>
      <c r="NJM294" s="29"/>
      <c r="NJN294" s="29"/>
      <c r="NJO294" s="29"/>
      <c r="NJP294" s="29"/>
      <c r="NJQ294" s="29"/>
      <c r="NJR294" s="29"/>
      <c r="NJS294" s="29"/>
      <c r="NJT294" s="29"/>
      <c r="NJU294" s="29"/>
      <c r="NJV294" s="29"/>
      <c r="NJW294" s="29"/>
      <c r="NJX294" s="29"/>
      <c r="NJY294" s="29"/>
      <c r="NJZ294" s="29"/>
      <c r="NKA294" s="29"/>
      <c r="NKB294" s="29"/>
      <c r="NKC294" s="29"/>
      <c r="NKD294" s="29"/>
      <c r="NKE294" s="29"/>
      <c r="NKF294" s="29"/>
      <c r="NKG294" s="29"/>
      <c r="NKH294" s="29"/>
      <c r="NKI294" s="29"/>
      <c r="NKJ294" s="29"/>
      <c r="NKK294" s="29"/>
      <c r="NKL294" s="29"/>
      <c r="NKM294" s="29"/>
      <c r="NKN294" s="29"/>
      <c r="NKO294" s="29"/>
      <c r="NKP294" s="29"/>
      <c r="NKQ294" s="29"/>
      <c r="NKR294" s="29"/>
      <c r="NKS294" s="29"/>
      <c r="NKT294" s="29"/>
      <c r="NKU294" s="29"/>
      <c r="NKV294" s="29"/>
      <c r="NKW294" s="29"/>
      <c r="NKX294" s="29"/>
      <c r="NKY294" s="29"/>
      <c r="NKZ294" s="29"/>
      <c r="NLA294" s="29"/>
      <c r="NLB294" s="29"/>
      <c r="NLC294" s="29"/>
      <c r="NLD294" s="29"/>
      <c r="NLE294" s="29"/>
      <c r="NLF294" s="29"/>
      <c r="NLG294" s="29"/>
      <c r="NLH294" s="29"/>
      <c r="NLI294" s="29"/>
      <c r="NLJ294" s="29"/>
      <c r="NLK294" s="29"/>
      <c r="NLL294" s="29"/>
      <c r="NLM294" s="29"/>
      <c r="NLN294" s="29"/>
      <c r="NLO294" s="29"/>
      <c r="NLP294" s="29"/>
      <c r="NLQ294" s="29"/>
      <c r="NLR294" s="29"/>
      <c r="NLS294" s="29"/>
      <c r="NLT294" s="29"/>
      <c r="NLU294" s="29"/>
      <c r="NLV294" s="29"/>
      <c r="NLW294" s="29"/>
      <c r="NLX294" s="29"/>
      <c r="NLY294" s="29"/>
      <c r="NLZ294" s="29"/>
      <c r="NMA294" s="29"/>
      <c r="NMB294" s="29"/>
      <c r="NMC294" s="29"/>
      <c r="NMD294" s="29"/>
      <c r="NME294" s="29"/>
      <c r="NMF294" s="29"/>
      <c r="NMG294" s="29"/>
      <c r="NMH294" s="29"/>
      <c r="NMI294" s="29"/>
      <c r="NMJ294" s="29"/>
      <c r="NMK294" s="29"/>
      <c r="NML294" s="29"/>
      <c r="NMM294" s="29"/>
      <c r="NMN294" s="29"/>
      <c r="NMO294" s="29"/>
      <c r="NMP294" s="29"/>
      <c r="NMQ294" s="29"/>
      <c r="NMR294" s="29"/>
      <c r="NMS294" s="29"/>
      <c r="NMT294" s="29"/>
      <c r="NMU294" s="29"/>
      <c r="NMV294" s="29"/>
      <c r="NMW294" s="29"/>
      <c r="NMX294" s="29"/>
      <c r="NMY294" s="29"/>
      <c r="NMZ294" s="29"/>
      <c r="NNA294" s="29"/>
      <c r="NNB294" s="29"/>
      <c r="NNC294" s="29"/>
      <c r="NND294" s="29"/>
      <c r="NNE294" s="29"/>
      <c r="NNF294" s="29"/>
      <c r="NNG294" s="29"/>
      <c r="NNH294" s="29"/>
      <c r="NNI294" s="29"/>
      <c r="NNJ294" s="29"/>
      <c r="NNK294" s="29"/>
      <c r="NNL294" s="29"/>
      <c r="NNM294" s="29"/>
      <c r="NNN294" s="29"/>
      <c r="NNO294" s="29"/>
      <c r="NNP294" s="29"/>
      <c r="NNQ294" s="29"/>
      <c r="NNR294" s="29"/>
      <c r="NNS294" s="29"/>
      <c r="NNT294" s="29"/>
      <c r="NNU294" s="29"/>
      <c r="NNV294" s="29"/>
      <c r="NNW294" s="29"/>
      <c r="NNX294" s="29"/>
      <c r="NNY294" s="29"/>
      <c r="NNZ294" s="29"/>
      <c r="NOA294" s="29"/>
      <c r="NOB294" s="29"/>
      <c r="NOC294" s="29"/>
      <c r="NOD294" s="29"/>
      <c r="NOE294" s="29"/>
      <c r="NOF294" s="29"/>
      <c r="NOG294" s="29"/>
      <c r="NOH294" s="29"/>
      <c r="NOI294" s="29"/>
      <c r="NOJ294" s="29"/>
      <c r="NOK294" s="29"/>
      <c r="NOL294" s="29"/>
      <c r="NOM294" s="29"/>
      <c r="NON294" s="29"/>
      <c r="NOO294" s="29"/>
      <c r="NOP294" s="29"/>
      <c r="NOQ294" s="29"/>
      <c r="NOR294" s="29"/>
      <c r="NOS294" s="29"/>
      <c r="NOT294" s="29"/>
      <c r="NOU294" s="29"/>
      <c r="NOV294" s="29"/>
      <c r="NOW294" s="29"/>
      <c r="NOX294" s="29"/>
      <c r="NOY294" s="29"/>
      <c r="NOZ294" s="29"/>
      <c r="NPA294" s="29"/>
      <c r="NPB294" s="29"/>
      <c r="NPC294" s="29"/>
      <c r="NPD294" s="29"/>
      <c r="NPE294" s="29"/>
      <c r="NPF294" s="29"/>
      <c r="NPG294" s="29"/>
      <c r="NPH294" s="29"/>
      <c r="NPI294" s="29"/>
      <c r="NPJ294" s="29"/>
      <c r="NPK294" s="29"/>
      <c r="NPL294" s="29"/>
      <c r="NPM294" s="29"/>
      <c r="NPN294" s="29"/>
      <c r="NPO294" s="29"/>
      <c r="NPP294" s="29"/>
      <c r="NPQ294" s="29"/>
      <c r="NPR294" s="29"/>
      <c r="NPS294" s="29"/>
      <c r="NPT294" s="29"/>
      <c r="NPU294" s="29"/>
      <c r="NPV294" s="29"/>
      <c r="NPW294" s="29"/>
      <c r="NPX294" s="29"/>
      <c r="NPY294" s="29"/>
      <c r="NPZ294" s="29"/>
      <c r="NQA294" s="29"/>
      <c r="NQB294" s="29"/>
      <c r="NQC294" s="29"/>
      <c r="NQD294" s="29"/>
      <c r="NQE294" s="29"/>
      <c r="NQF294" s="29"/>
      <c r="NQG294" s="29"/>
      <c r="NQH294" s="29"/>
      <c r="NQI294" s="29"/>
      <c r="NQJ294" s="29"/>
      <c r="NQK294" s="29"/>
      <c r="NQL294" s="29"/>
      <c r="NQM294" s="29"/>
      <c r="NQN294" s="29"/>
      <c r="NQO294" s="29"/>
      <c r="NQP294" s="29"/>
      <c r="NQQ294" s="29"/>
      <c r="NQR294" s="29"/>
      <c r="NQS294" s="29"/>
      <c r="NQT294" s="29"/>
      <c r="NQU294" s="29"/>
      <c r="NQV294" s="29"/>
      <c r="NQW294" s="29"/>
      <c r="NQX294" s="29"/>
      <c r="NQY294" s="29"/>
      <c r="NQZ294" s="29"/>
      <c r="NRA294" s="29"/>
      <c r="NRB294" s="29"/>
      <c r="NRC294" s="29"/>
      <c r="NRD294" s="29"/>
      <c r="NRE294" s="29"/>
      <c r="NRF294" s="29"/>
      <c r="NRG294" s="29"/>
      <c r="NRH294" s="29"/>
      <c r="NRI294" s="29"/>
      <c r="NRJ294" s="29"/>
      <c r="NRK294" s="29"/>
      <c r="NRL294" s="29"/>
      <c r="NRM294" s="29"/>
      <c r="NRN294" s="29"/>
      <c r="NRO294" s="29"/>
      <c r="NRP294" s="29"/>
      <c r="NRQ294" s="29"/>
      <c r="NRR294" s="29"/>
      <c r="NRS294" s="29"/>
      <c r="NRT294" s="29"/>
      <c r="NRU294" s="29"/>
      <c r="NRV294" s="29"/>
      <c r="NRW294" s="29"/>
      <c r="NRX294" s="29"/>
      <c r="NRY294" s="29"/>
      <c r="NRZ294" s="29"/>
      <c r="NSA294" s="29"/>
      <c r="NSB294" s="29"/>
      <c r="NSC294" s="29"/>
      <c r="NSD294" s="29"/>
      <c r="NSE294" s="29"/>
      <c r="NSF294" s="29"/>
      <c r="NSG294" s="29"/>
      <c r="NSH294" s="29"/>
      <c r="NSI294" s="29"/>
      <c r="NSJ294" s="29"/>
      <c r="NSK294" s="29"/>
      <c r="NSL294" s="29"/>
      <c r="NSM294" s="29"/>
      <c r="NSN294" s="29"/>
      <c r="NSO294" s="29"/>
      <c r="NSP294" s="29"/>
      <c r="NSQ294" s="29"/>
      <c r="NSR294" s="29"/>
      <c r="NSS294" s="29"/>
      <c r="NST294" s="29"/>
      <c r="NSU294" s="29"/>
      <c r="NSV294" s="29"/>
      <c r="NSW294" s="29"/>
      <c r="NSX294" s="29"/>
      <c r="NSY294" s="29"/>
      <c r="NSZ294" s="29"/>
      <c r="NTA294" s="29"/>
      <c r="NTB294" s="29"/>
      <c r="NTC294" s="29"/>
      <c r="NTD294" s="29"/>
      <c r="NTE294" s="29"/>
      <c r="NTF294" s="29"/>
      <c r="NTG294" s="29"/>
      <c r="NTH294" s="29"/>
      <c r="NTI294" s="29"/>
      <c r="NTJ294" s="29"/>
      <c r="NTK294" s="29"/>
      <c r="NTL294" s="29"/>
      <c r="NTM294" s="29"/>
      <c r="NTN294" s="29"/>
      <c r="NTO294" s="29"/>
      <c r="NTP294" s="29"/>
      <c r="NTQ294" s="29"/>
      <c r="NTR294" s="29"/>
      <c r="NTS294" s="29"/>
      <c r="NTT294" s="29"/>
      <c r="NTU294" s="29"/>
      <c r="NTV294" s="29"/>
      <c r="NTW294" s="29"/>
      <c r="NTX294" s="29"/>
      <c r="NTY294" s="29"/>
      <c r="NTZ294" s="29"/>
      <c r="NUA294" s="29"/>
      <c r="NUB294" s="29"/>
      <c r="NUC294" s="29"/>
      <c r="NUD294" s="29"/>
      <c r="NUE294" s="29"/>
      <c r="NUF294" s="29"/>
      <c r="NUG294" s="29"/>
      <c r="NUH294" s="29"/>
      <c r="NUI294" s="29"/>
      <c r="NUJ294" s="29"/>
      <c r="NUK294" s="29"/>
      <c r="NUL294" s="29"/>
      <c r="NUM294" s="29"/>
      <c r="NUN294" s="29"/>
      <c r="NUO294" s="29"/>
      <c r="NUP294" s="29"/>
      <c r="NUQ294" s="29"/>
      <c r="NUR294" s="29"/>
      <c r="NUS294" s="29"/>
      <c r="NUT294" s="29"/>
      <c r="NUU294" s="29"/>
      <c r="NUV294" s="29"/>
      <c r="NUW294" s="29"/>
      <c r="NUX294" s="29"/>
      <c r="NUY294" s="29"/>
      <c r="NUZ294" s="29"/>
      <c r="NVA294" s="29"/>
      <c r="NVB294" s="29"/>
      <c r="NVC294" s="29"/>
      <c r="NVD294" s="29"/>
      <c r="NVE294" s="29"/>
      <c r="NVF294" s="29"/>
      <c r="NVG294" s="29"/>
      <c r="NVH294" s="29"/>
      <c r="NVI294" s="29"/>
      <c r="NVJ294" s="29"/>
      <c r="NVK294" s="29"/>
      <c r="NVL294" s="29"/>
      <c r="NVM294" s="29"/>
      <c r="NVN294" s="29"/>
      <c r="NVO294" s="29"/>
      <c r="NVP294" s="29"/>
      <c r="NVQ294" s="29"/>
      <c r="NVR294" s="29"/>
      <c r="NVS294" s="29"/>
      <c r="NVT294" s="29"/>
      <c r="NVU294" s="29"/>
      <c r="NVV294" s="29"/>
      <c r="NVW294" s="29"/>
      <c r="NVX294" s="29"/>
      <c r="NVY294" s="29"/>
      <c r="NVZ294" s="29"/>
      <c r="NWA294" s="29"/>
      <c r="NWB294" s="29"/>
      <c r="NWC294" s="29"/>
      <c r="NWD294" s="29"/>
      <c r="NWE294" s="29"/>
      <c r="NWF294" s="29"/>
      <c r="NWG294" s="29"/>
      <c r="NWH294" s="29"/>
      <c r="NWI294" s="29"/>
      <c r="NWJ294" s="29"/>
      <c r="NWK294" s="29"/>
      <c r="NWL294" s="29"/>
      <c r="NWM294" s="29"/>
      <c r="NWN294" s="29"/>
      <c r="NWO294" s="29"/>
      <c r="NWP294" s="29"/>
      <c r="NWQ294" s="29"/>
      <c r="NWR294" s="29"/>
      <c r="NWS294" s="29"/>
      <c r="NWT294" s="29"/>
      <c r="NWU294" s="29"/>
      <c r="NWV294" s="29"/>
      <c r="NWW294" s="29"/>
      <c r="NWX294" s="29"/>
      <c r="NWY294" s="29"/>
      <c r="NWZ294" s="29"/>
      <c r="NXA294" s="29"/>
      <c r="NXB294" s="29"/>
      <c r="NXC294" s="29"/>
      <c r="NXD294" s="29"/>
      <c r="NXE294" s="29"/>
      <c r="NXF294" s="29"/>
      <c r="NXG294" s="29"/>
      <c r="NXH294" s="29"/>
      <c r="NXI294" s="29"/>
      <c r="NXJ294" s="29"/>
      <c r="NXK294" s="29"/>
      <c r="NXL294" s="29"/>
      <c r="NXM294" s="29"/>
      <c r="NXN294" s="29"/>
      <c r="NXO294" s="29"/>
      <c r="NXP294" s="29"/>
      <c r="NXQ294" s="29"/>
      <c r="NXR294" s="29"/>
      <c r="NXS294" s="29"/>
      <c r="NXT294" s="29"/>
      <c r="NXU294" s="29"/>
      <c r="NXV294" s="29"/>
      <c r="NXW294" s="29"/>
      <c r="NXX294" s="29"/>
      <c r="NXY294" s="29"/>
      <c r="NXZ294" s="29"/>
      <c r="NYA294" s="29"/>
      <c r="NYB294" s="29"/>
      <c r="NYC294" s="29"/>
      <c r="NYD294" s="29"/>
      <c r="NYE294" s="29"/>
      <c r="NYF294" s="29"/>
      <c r="NYG294" s="29"/>
      <c r="NYH294" s="29"/>
      <c r="NYI294" s="29"/>
      <c r="NYJ294" s="29"/>
      <c r="NYK294" s="29"/>
      <c r="NYL294" s="29"/>
      <c r="NYM294" s="29"/>
      <c r="NYN294" s="29"/>
      <c r="NYO294" s="29"/>
      <c r="NYP294" s="29"/>
      <c r="NYQ294" s="29"/>
      <c r="NYR294" s="29"/>
      <c r="NYS294" s="29"/>
      <c r="NYT294" s="29"/>
      <c r="NYU294" s="29"/>
      <c r="NYV294" s="29"/>
      <c r="NYW294" s="29"/>
      <c r="NYX294" s="29"/>
      <c r="NYY294" s="29"/>
      <c r="NYZ294" s="29"/>
      <c r="NZA294" s="29"/>
      <c r="NZB294" s="29"/>
      <c r="NZC294" s="29"/>
      <c r="NZD294" s="29"/>
      <c r="NZE294" s="29"/>
      <c r="NZF294" s="29"/>
      <c r="NZG294" s="29"/>
      <c r="NZH294" s="29"/>
      <c r="NZI294" s="29"/>
      <c r="NZJ294" s="29"/>
      <c r="NZK294" s="29"/>
      <c r="NZL294" s="29"/>
      <c r="NZM294" s="29"/>
      <c r="NZN294" s="29"/>
      <c r="NZO294" s="29"/>
      <c r="NZP294" s="29"/>
      <c r="NZQ294" s="29"/>
      <c r="NZR294" s="29"/>
      <c r="NZS294" s="29"/>
      <c r="NZT294" s="29"/>
      <c r="NZU294" s="29"/>
      <c r="NZV294" s="29"/>
      <c r="NZW294" s="29"/>
      <c r="NZX294" s="29"/>
      <c r="NZY294" s="29"/>
      <c r="NZZ294" s="29"/>
      <c r="OAA294" s="29"/>
      <c r="OAB294" s="29"/>
      <c r="OAC294" s="29"/>
      <c r="OAD294" s="29"/>
      <c r="OAE294" s="29"/>
      <c r="OAF294" s="29"/>
      <c r="OAG294" s="29"/>
      <c r="OAH294" s="29"/>
      <c r="OAI294" s="29"/>
      <c r="OAJ294" s="29"/>
      <c r="OAK294" s="29"/>
      <c r="OAL294" s="29"/>
      <c r="OAM294" s="29"/>
      <c r="OAN294" s="29"/>
      <c r="OAO294" s="29"/>
      <c r="OAP294" s="29"/>
      <c r="OAQ294" s="29"/>
      <c r="OAR294" s="29"/>
      <c r="OAS294" s="29"/>
      <c r="OAT294" s="29"/>
      <c r="OAU294" s="29"/>
      <c r="OAV294" s="29"/>
      <c r="OAW294" s="29"/>
      <c r="OAX294" s="29"/>
      <c r="OAY294" s="29"/>
      <c r="OAZ294" s="29"/>
      <c r="OBA294" s="29"/>
      <c r="OBB294" s="29"/>
      <c r="OBC294" s="29"/>
      <c r="OBD294" s="29"/>
      <c r="OBE294" s="29"/>
      <c r="OBF294" s="29"/>
      <c r="OBG294" s="29"/>
      <c r="OBH294" s="29"/>
      <c r="OBI294" s="29"/>
      <c r="OBJ294" s="29"/>
      <c r="OBK294" s="29"/>
      <c r="OBL294" s="29"/>
      <c r="OBM294" s="29"/>
      <c r="OBN294" s="29"/>
      <c r="OBO294" s="29"/>
      <c r="OBP294" s="29"/>
      <c r="OBQ294" s="29"/>
      <c r="OBR294" s="29"/>
      <c r="OBS294" s="29"/>
      <c r="OBT294" s="29"/>
      <c r="OBU294" s="29"/>
      <c r="OBV294" s="29"/>
      <c r="OBW294" s="29"/>
      <c r="OBX294" s="29"/>
      <c r="OBY294" s="29"/>
      <c r="OBZ294" s="29"/>
      <c r="OCA294" s="29"/>
      <c r="OCB294" s="29"/>
      <c r="OCC294" s="29"/>
      <c r="OCD294" s="29"/>
      <c r="OCE294" s="29"/>
      <c r="OCF294" s="29"/>
      <c r="OCG294" s="29"/>
      <c r="OCH294" s="29"/>
      <c r="OCI294" s="29"/>
      <c r="OCJ294" s="29"/>
      <c r="OCK294" s="29"/>
      <c r="OCL294" s="29"/>
      <c r="OCM294" s="29"/>
      <c r="OCN294" s="29"/>
      <c r="OCO294" s="29"/>
      <c r="OCP294" s="29"/>
      <c r="OCQ294" s="29"/>
      <c r="OCR294" s="29"/>
      <c r="OCS294" s="29"/>
      <c r="OCT294" s="29"/>
      <c r="OCU294" s="29"/>
      <c r="OCV294" s="29"/>
      <c r="OCW294" s="29"/>
      <c r="OCX294" s="29"/>
      <c r="OCY294" s="29"/>
      <c r="OCZ294" s="29"/>
      <c r="ODA294" s="29"/>
      <c r="ODB294" s="29"/>
      <c r="ODC294" s="29"/>
      <c r="ODD294" s="29"/>
      <c r="ODE294" s="29"/>
      <c r="ODF294" s="29"/>
      <c r="ODG294" s="29"/>
      <c r="ODH294" s="29"/>
      <c r="ODI294" s="29"/>
      <c r="ODJ294" s="29"/>
      <c r="ODK294" s="29"/>
      <c r="ODL294" s="29"/>
      <c r="ODM294" s="29"/>
      <c r="ODN294" s="29"/>
      <c r="ODO294" s="29"/>
      <c r="ODP294" s="29"/>
      <c r="ODQ294" s="29"/>
      <c r="ODR294" s="29"/>
      <c r="ODS294" s="29"/>
      <c r="ODT294" s="29"/>
      <c r="ODU294" s="29"/>
      <c r="ODV294" s="29"/>
      <c r="ODW294" s="29"/>
      <c r="ODX294" s="29"/>
      <c r="ODY294" s="29"/>
      <c r="ODZ294" s="29"/>
      <c r="OEA294" s="29"/>
      <c r="OEB294" s="29"/>
      <c r="OEC294" s="29"/>
      <c r="OED294" s="29"/>
      <c r="OEE294" s="29"/>
      <c r="OEF294" s="29"/>
      <c r="OEG294" s="29"/>
      <c r="OEH294" s="29"/>
      <c r="OEI294" s="29"/>
      <c r="OEJ294" s="29"/>
      <c r="OEK294" s="29"/>
      <c r="OEL294" s="29"/>
      <c r="OEM294" s="29"/>
      <c r="OEN294" s="29"/>
      <c r="OEO294" s="29"/>
      <c r="OEP294" s="29"/>
      <c r="OEQ294" s="29"/>
      <c r="OER294" s="29"/>
      <c r="OES294" s="29"/>
      <c r="OET294" s="29"/>
      <c r="OEU294" s="29"/>
      <c r="OEV294" s="29"/>
      <c r="OEW294" s="29"/>
      <c r="OEX294" s="29"/>
      <c r="OEY294" s="29"/>
      <c r="OEZ294" s="29"/>
      <c r="OFA294" s="29"/>
      <c r="OFB294" s="29"/>
      <c r="OFC294" s="29"/>
      <c r="OFD294" s="29"/>
      <c r="OFE294" s="29"/>
      <c r="OFF294" s="29"/>
      <c r="OFG294" s="29"/>
      <c r="OFH294" s="29"/>
      <c r="OFI294" s="29"/>
      <c r="OFJ294" s="29"/>
      <c r="OFK294" s="29"/>
      <c r="OFL294" s="29"/>
      <c r="OFM294" s="29"/>
      <c r="OFN294" s="29"/>
      <c r="OFO294" s="29"/>
      <c r="OFP294" s="29"/>
      <c r="OFQ294" s="29"/>
      <c r="OFR294" s="29"/>
      <c r="OFS294" s="29"/>
      <c r="OFT294" s="29"/>
      <c r="OFU294" s="29"/>
      <c r="OFV294" s="29"/>
      <c r="OFW294" s="29"/>
      <c r="OFX294" s="29"/>
      <c r="OFY294" s="29"/>
      <c r="OFZ294" s="29"/>
      <c r="OGA294" s="29"/>
      <c r="OGB294" s="29"/>
      <c r="OGC294" s="29"/>
      <c r="OGD294" s="29"/>
      <c r="OGE294" s="29"/>
      <c r="OGF294" s="29"/>
      <c r="OGG294" s="29"/>
      <c r="OGH294" s="29"/>
      <c r="OGI294" s="29"/>
      <c r="OGJ294" s="29"/>
      <c r="OGK294" s="29"/>
      <c r="OGL294" s="29"/>
      <c r="OGM294" s="29"/>
      <c r="OGN294" s="29"/>
      <c r="OGO294" s="29"/>
      <c r="OGP294" s="29"/>
      <c r="OGQ294" s="29"/>
      <c r="OGR294" s="29"/>
      <c r="OGS294" s="29"/>
      <c r="OGT294" s="29"/>
      <c r="OGU294" s="29"/>
      <c r="OGV294" s="29"/>
      <c r="OGW294" s="29"/>
      <c r="OGX294" s="29"/>
      <c r="OGY294" s="29"/>
      <c r="OGZ294" s="29"/>
      <c r="OHA294" s="29"/>
      <c r="OHB294" s="29"/>
      <c r="OHC294" s="29"/>
      <c r="OHD294" s="29"/>
      <c r="OHE294" s="29"/>
      <c r="OHF294" s="29"/>
      <c r="OHG294" s="29"/>
      <c r="OHH294" s="29"/>
      <c r="OHI294" s="29"/>
      <c r="OHJ294" s="29"/>
      <c r="OHK294" s="29"/>
      <c r="OHL294" s="29"/>
      <c r="OHM294" s="29"/>
      <c r="OHN294" s="29"/>
      <c r="OHO294" s="29"/>
      <c r="OHP294" s="29"/>
      <c r="OHQ294" s="29"/>
      <c r="OHR294" s="29"/>
      <c r="OHS294" s="29"/>
      <c r="OHT294" s="29"/>
      <c r="OHU294" s="29"/>
      <c r="OHV294" s="29"/>
      <c r="OHW294" s="29"/>
      <c r="OHX294" s="29"/>
      <c r="OHY294" s="29"/>
      <c r="OHZ294" s="29"/>
      <c r="OIA294" s="29"/>
      <c r="OIB294" s="29"/>
      <c r="OIC294" s="29"/>
      <c r="OID294" s="29"/>
      <c r="OIE294" s="29"/>
      <c r="OIF294" s="29"/>
      <c r="OIG294" s="29"/>
      <c r="OIH294" s="29"/>
      <c r="OII294" s="29"/>
      <c r="OIJ294" s="29"/>
      <c r="OIK294" s="29"/>
      <c r="OIL294" s="29"/>
      <c r="OIM294" s="29"/>
      <c r="OIN294" s="29"/>
      <c r="OIO294" s="29"/>
      <c r="OIP294" s="29"/>
      <c r="OIQ294" s="29"/>
      <c r="OIR294" s="29"/>
      <c r="OIS294" s="29"/>
      <c r="OIT294" s="29"/>
      <c r="OIU294" s="29"/>
      <c r="OIV294" s="29"/>
      <c r="OIW294" s="29"/>
      <c r="OIX294" s="29"/>
      <c r="OIY294" s="29"/>
      <c r="OIZ294" s="29"/>
      <c r="OJA294" s="29"/>
      <c r="OJB294" s="29"/>
      <c r="OJC294" s="29"/>
      <c r="OJD294" s="29"/>
      <c r="OJE294" s="29"/>
      <c r="OJF294" s="29"/>
      <c r="OJG294" s="29"/>
      <c r="OJH294" s="29"/>
      <c r="OJI294" s="29"/>
      <c r="OJJ294" s="29"/>
      <c r="OJK294" s="29"/>
      <c r="OJL294" s="29"/>
      <c r="OJM294" s="29"/>
      <c r="OJN294" s="29"/>
      <c r="OJO294" s="29"/>
      <c r="OJP294" s="29"/>
      <c r="OJQ294" s="29"/>
      <c r="OJR294" s="29"/>
      <c r="OJS294" s="29"/>
      <c r="OJT294" s="29"/>
      <c r="OJU294" s="29"/>
      <c r="OJV294" s="29"/>
      <c r="OJW294" s="29"/>
      <c r="OJX294" s="29"/>
      <c r="OJY294" s="29"/>
      <c r="OJZ294" s="29"/>
      <c r="OKA294" s="29"/>
      <c r="OKB294" s="29"/>
      <c r="OKC294" s="29"/>
      <c r="OKD294" s="29"/>
      <c r="OKE294" s="29"/>
      <c r="OKF294" s="29"/>
      <c r="OKG294" s="29"/>
      <c r="OKH294" s="29"/>
      <c r="OKI294" s="29"/>
      <c r="OKJ294" s="29"/>
      <c r="OKK294" s="29"/>
      <c r="OKL294" s="29"/>
      <c r="OKM294" s="29"/>
      <c r="OKN294" s="29"/>
      <c r="OKO294" s="29"/>
      <c r="OKP294" s="29"/>
      <c r="OKQ294" s="29"/>
      <c r="OKR294" s="29"/>
      <c r="OKS294" s="29"/>
      <c r="OKT294" s="29"/>
      <c r="OKU294" s="29"/>
      <c r="OKV294" s="29"/>
      <c r="OKW294" s="29"/>
      <c r="OKX294" s="29"/>
      <c r="OKY294" s="29"/>
      <c r="OKZ294" s="29"/>
      <c r="OLA294" s="29"/>
      <c r="OLB294" s="29"/>
      <c r="OLC294" s="29"/>
      <c r="OLD294" s="29"/>
      <c r="OLE294" s="29"/>
      <c r="OLF294" s="29"/>
      <c r="OLG294" s="29"/>
      <c r="OLH294" s="29"/>
      <c r="OLI294" s="29"/>
      <c r="OLJ294" s="29"/>
      <c r="OLK294" s="29"/>
      <c r="OLL294" s="29"/>
      <c r="OLM294" s="29"/>
      <c r="OLN294" s="29"/>
      <c r="OLO294" s="29"/>
      <c r="OLP294" s="29"/>
      <c r="OLQ294" s="29"/>
      <c r="OLR294" s="29"/>
      <c r="OLS294" s="29"/>
      <c r="OLT294" s="29"/>
      <c r="OLU294" s="29"/>
      <c r="OLV294" s="29"/>
      <c r="OLW294" s="29"/>
      <c r="OLX294" s="29"/>
      <c r="OLY294" s="29"/>
      <c r="OLZ294" s="29"/>
      <c r="OMA294" s="29"/>
      <c r="OMB294" s="29"/>
      <c r="OMC294" s="29"/>
      <c r="OMD294" s="29"/>
      <c r="OME294" s="29"/>
      <c r="OMF294" s="29"/>
      <c r="OMG294" s="29"/>
      <c r="OMH294" s="29"/>
      <c r="OMI294" s="29"/>
      <c r="OMJ294" s="29"/>
      <c r="OMK294" s="29"/>
      <c r="OML294" s="29"/>
      <c r="OMM294" s="29"/>
      <c r="OMN294" s="29"/>
      <c r="OMO294" s="29"/>
      <c r="OMP294" s="29"/>
      <c r="OMQ294" s="29"/>
      <c r="OMR294" s="29"/>
      <c r="OMS294" s="29"/>
      <c r="OMT294" s="29"/>
      <c r="OMU294" s="29"/>
      <c r="OMV294" s="29"/>
      <c r="OMW294" s="29"/>
      <c r="OMX294" s="29"/>
      <c r="OMY294" s="29"/>
      <c r="OMZ294" s="29"/>
      <c r="ONA294" s="29"/>
      <c r="ONB294" s="29"/>
      <c r="ONC294" s="29"/>
      <c r="OND294" s="29"/>
      <c r="ONE294" s="29"/>
      <c r="ONF294" s="29"/>
      <c r="ONG294" s="29"/>
      <c r="ONH294" s="29"/>
      <c r="ONI294" s="29"/>
      <c r="ONJ294" s="29"/>
      <c r="ONK294" s="29"/>
      <c r="ONL294" s="29"/>
      <c r="ONM294" s="29"/>
      <c r="ONN294" s="29"/>
      <c r="ONO294" s="29"/>
      <c r="ONP294" s="29"/>
      <c r="ONQ294" s="29"/>
      <c r="ONR294" s="29"/>
      <c r="ONS294" s="29"/>
      <c r="ONT294" s="29"/>
      <c r="ONU294" s="29"/>
      <c r="ONV294" s="29"/>
      <c r="ONW294" s="29"/>
      <c r="ONX294" s="29"/>
      <c r="ONY294" s="29"/>
      <c r="ONZ294" s="29"/>
      <c r="OOA294" s="29"/>
      <c r="OOB294" s="29"/>
      <c r="OOC294" s="29"/>
      <c r="OOD294" s="29"/>
      <c r="OOE294" s="29"/>
      <c r="OOF294" s="29"/>
      <c r="OOG294" s="29"/>
      <c r="OOH294" s="29"/>
      <c r="OOI294" s="29"/>
      <c r="OOJ294" s="29"/>
      <c r="OOK294" s="29"/>
      <c r="OOL294" s="29"/>
      <c r="OOM294" s="29"/>
      <c r="OON294" s="29"/>
      <c r="OOO294" s="29"/>
      <c r="OOP294" s="29"/>
      <c r="OOQ294" s="29"/>
      <c r="OOR294" s="29"/>
      <c r="OOS294" s="29"/>
      <c r="OOT294" s="29"/>
      <c r="OOU294" s="29"/>
      <c r="OOV294" s="29"/>
      <c r="OOW294" s="29"/>
      <c r="OOX294" s="29"/>
      <c r="OOY294" s="29"/>
      <c r="OOZ294" s="29"/>
      <c r="OPA294" s="29"/>
      <c r="OPB294" s="29"/>
      <c r="OPC294" s="29"/>
      <c r="OPD294" s="29"/>
      <c r="OPE294" s="29"/>
      <c r="OPF294" s="29"/>
      <c r="OPG294" s="29"/>
      <c r="OPH294" s="29"/>
      <c r="OPI294" s="29"/>
      <c r="OPJ294" s="29"/>
      <c r="OPK294" s="29"/>
      <c r="OPL294" s="29"/>
      <c r="OPM294" s="29"/>
      <c r="OPN294" s="29"/>
      <c r="OPO294" s="29"/>
      <c r="OPP294" s="29"/>
      <c r="OPQ294" s="29"/>
      <c r="OPR294" s="29"/>
      <c r="OPS294" s="29"/>
      <c r="OPT294" s="29"/>
      <c r="OPU294" s="29"/>
      <c r="OPV294" s="29"/>
      <c r="OPW294" s="29"/>
      <c r="OPX294" s="29"/>
      <c r="OPY294" s="29"/>
      <c r="OPZ294" s="29"/>
      <c r="OQA294" s="29"/>
      <c r="OQB294" s="29"/>
      <c r="OQC294" s="29"/>
      <c r="OQD294" s="29"/>
      <c r="OQE294" s="29"/>
      <c r="OQF294" s="29"/>
      <c r="OQG294" s="29"/>
      <c r="OQH294" s="29"/>
      <c r="OQI294" s="29"/>
      <c r="OQJ294" s="29"/>
      <c r="OQK294" s="29"/>
      <c r="OQL294" s="29"/>
      <c r="OQM294" s="29"/>
      <c r="OQN294" s="29"/>
      <c r="OQO294" s="29"/>
      <c r="OQP294" s="29"/>
      <c r="OQQ294" s="29"/>
      <c r="OQR294" s="29"/>
      <c r="OQS294" s="29"/>
      <c r="OQT294" s="29"/>
      <c r="OQU294" s="29"/>
      <c r="OQV294" s="29"/>
      <c r="OQW294" s="29"/>
      <c r="OQX294" s="29"/>
      <c r="OQY294" s="29"/>
      <c r="OQZ294" s="29"/>
      <c r="ORA294" s="29"/>
      <c r="ORB294" s="29"/>
      <c r="ORC294" s="29"/>
      <c r="ORD294" s="29"/>
      <c r="ORE294" s="29"/>
      <c r="ORF294" s="29"/>
      <c r="ORG294" s="29"/>
      <c r="ORH294" s="29"/>
      <c r="ORI294" s="29"/>
      <c r="ORJ294" s="29"/>
      <c r="ORK294" s="29"/>
      <c r="ORL294" s="29"/>
      <c r="ORM294" s="29"/>
      <c r="ORN294" s="29"/>
      <c r="ORO294" s="29"/>
      <c r="ORP294" s="29"/>
      <c r="ORQ294" s="29"/>
      <c r="ORR294" s="29"/>
      <c r="ORS294" s="29"/>
      <c r="ORT294" s="29"/>
      <c r="ORU294" s="29"/>
      <c r="ORV294" s="29"/>
      <c r="ORW294" s="29"/>
      <c r="ORX294" s="29"/>
      <c r="ORY294" s="29"/>
      <c r="ORZ294" s="29"/>
      <c r="OSA294" s="29"/>
      <c r="OSB294" s="29"/>
      <c r="OSC294" s="29"/>
      <c r="OSD294" s="29"/>
      <c r="OSE294" s="29"/>
      <c r="OSF294" s="29"/>
      <c r="OSG294" s="29"/>
      <c r="OSH294" s="29"/>
      <c r="OSI294" s="29"/>
      <c r="OSJ294" s="29"/>
      <c r="OSK294" s="29"/>
      <c r="OSL294" s="29"/>
      <c r="OSM294" s="29"/>
      <c r="OSN294" s="29"/>
      <c r="OSO294" s="29"/>
      <c r="OSP294" s="29"/>
      <c r="OSQ294" s="29"/>
      <c r="OSR294" s="29"/>
      <c r="OSS294" s="29"/>
      <c r="OST294" s="29"/>
      <c r="OSU294" s="29"/>
      <c r="OSV294" s="29"/>
      <c r="OSW294" s="29"/>
      <c r="OSX294" s="29"/>
      <c r="OSY294" s="29"/>
      <c r="OSZ294" s="29"/>
      <c r="OTA294" s="29"/>
      <c r="OTB294" s="29"/>
      <c r="OTC294" s="29"/>
      <c r="OTD294" s="29"/>
      <c r="OTE294" s="29"/>
      <c r="OTF294" s="29"/>
      <c r="OTG294" s="29"/>
      <c r="OTH294" s="29"/>
      <c r="OTI294" s="29"/>
      <c r="OTJ294" s="29"/>
      <c r="OTK294" s="29"/>
      <c r="OTL294" s="29"/>
      <c r="OTM294" s="29"/>
      <c r="OTN294" s="29"/>
      <c r="OTO294" s="29"/>
      <c r="OTP294" s="29"/>
      <c r="OTQ294" s="29"/>
      <c r="OTR294" s="29"/>
      <c r="OTS294" s="29"/>
      <c r="OTT294" s="29"/>
      <c r="OTU294" s="29"/>
      <c r="OTV294" s="29"/>
      <c r="OTW294" s="29"/>
      <c r="OTX294" s="29"/>
      <c r="OTY294" s="29"/>
      <c r="OTZ294" s="29"/>
      <c r="OUA294" s="29"/>
      <c r="OUB294" s="29"/>
      <c r="OUC294" s="29"/>
      <c r="OUD294" s="29"/>
      <c r="OUE294" s="29"/>
      <c r="OUF294" s="29"/>
      <c r="OUG294" s="29"/>
      <c r="OUH294" s="29"/>
      <c r="OUI294" s="29"/>
      <c r="OUJ294" s="29"/>
      <c r="OUK294" s="29"/>
      <c r="OUL294" s="29"/>
      <c r="OUM294" s="29"/>
      <c r="OUN294" s="29"/>
      <c r="OUO294" s="29"/>
      <c r="OUP294" s="29"/>
      <c r="OUQ294" s="29"/>
      <c r="OUR294" s="29"/>
      <c r="OUS294" s="29"/>
      <c r="OUT294" s="29"/>
      <c r="OUU294" s="29"/>
      <c r="OUV294" s="29"/>
      <c r="OUW294" s="29"/>
      <c r="OUX294" s="29"/>
      <c r="OUY294" s="29"/>
      <c r="OUZ294" s="29"/>
      <c r="OVA294" s="29"/>
      <c r="OVB294" s="29"/>
      <c r="OVC294" s="29"/>
      <c r="OVD294" s="29"/>
      <c r="OVE294" s="29"/>
      <c r="OVF294" s="29"/>
      <c r="OVG294" s="29"/>
      <c r="OVH294" s="29"/>
      <c r="OVI294" s="29"/>
      <c r="OVJ294" s="29"/>
      <c r="OVK294" s="29"/>
      <c r="OVL294" s="29"/>
      <c r="OVM294" s="29"/>
      <c r="OVN294" s="29"/>
      <c r="OVO294" s="29"/>
      <c r="OVP294" s="29"/>
      <c r="OVQ294" s="29"/>
      <c r="OVR294" s="29"/>
      <c r="OVS294" s="29"/>
      <c r="OVT294" s="29"/>
      <c r="OVU294" s="29"/>
      <c r="OVV294" s="29"/>
      <c r="OVW294" s="29"/>
      <c r="OVX294" s="29"/>
      <c r="OVY294" s="29"/>
      <c r="OVZ294" s="29"/>
      <c r="OWA294" s="29"/>
      <c r="OWB294" s="29"/>
      <c r="OWC294" s="29"/>
      <c r="OWD294" s="29"/>
      <c r="OWE294" s="29"/>
      <c r="OWF294" s="29"/>
      <c r="OWG294" s="29"/>
      <c r="OWH294" s="29"/>
      <c r="OWI294" s="29"/>
      <c r="OWJ294" s="29"/>
      <c r="OWK294" s="29"/>
      <c r="OWL294" s="29"/>
      <c r="OWM294" s="29"/>
      <c r="OWN294" s="29"/>
      <c r="OWO294" s="29"/>
      <c r="OWP294" s="29"/>
      <c r="OWQ294" s="29"/>
      <c r="OWR294" s="29"/>
      <c r="OWS294" s="29"/>
      <c r="OWT294" s="29"/>
      <c r="OWU294" s="29"/>
      <c r="OWV294" s="29"/>
      <c r="OWW294" s="29"/>
      <c r="OWX294" s="29"/>
      <c r="OWY294" s="29"/>
      <c r="OWZ294" s="29"/>
      <c r="OXA294" s="29"/>
      <c r="OXB294" s="29"/>
      <c r="OXC294" s="29"/>
      <c r="OXD294" s="29"/>
      <c r="OXE294" s="29"/>
      <c r="OXF294" s="29"/>
      <c r="OXG294" s="29"/>
      <c r="OXH294" s="29"/>
      <c r="OXI294" s="29"/>
      <c r="OXJ294" s="29"/>
      <c r="OXK294" s="29"/>
      <c r="OXL294" s="29"/>
      <c r="OXM294" s="29"/>
      <c r="OXN294" s="29"/>
      <c r="OXO294" s="29"/>
      <c r="OXP294" s="29"/>
      <c r="OXQ294" s="29"/>
      <c r="OXR294" s="29"/>
      <c r="OXS294" s="29"/>
      <c r="OXT294" s="29"/>
      <c r="OXU294" s="29"/>
      <c r="OXV294" s="29"/>
      <c r="OXW294" s="29"/>
      <c r="OXX294" s="29"/>
      <c r="OXY294" s="29"/>
      <c r="OXZ294" s="29"/>
      <c r="OYA294" s="29"/>
      <c r="OYB294" s="29"/>
      <c r="OYC294" s="29"/>
      <c r="OYD294" s="29"/>
      <c r="OYE294" s="29"/>
      <c r="OYF294" s="29"/>
      <c r="OYG294" s="29"/>
      <c r="OYH294" s="29"/>
      <c r="OYI294" s="29"/>
      <c r="OYJ294" s="29"/>
      <c r="OYK294" s="29"/>
      <c r="OYL294" s="29"/>
      <c r="OYM294" s="29"/>
      <c r="OYN294" s="29"/>
      <c r="OYO294" s="29"/>
      <c r="OYP294" s="29"/>
      <c r="OYQ294" s="29"/>
      <c r="OYR294" s="29"/>
      <c r="OYS294" s="29"/>
      <c r="OYT294" s="29"/>
      <c r="OYU294" s="29"/>
      <c r="OYV294" s="29"/>
      <c r="OYW294" s="29"/>
      <c r="OYX294" s="29"/>
      <c r="OYY294" s="29"/>
      <c r="OYZ294" s="29"/>
      <c r="OZA294" s="29"/>
      <c r="OZB294" s="29"/>
      <c r="OZC294" s="29"/>
      <c r="OZD294" s="29"/>
      <c r="OZE294" s="29"/>
      <c r="OZF294" s="29"/>
      <c r="OZG294" s="29"/>
      <c r="OZH294" s="29"/>
      <c r="OZI294" s="29"/>
      <c r="OZJ294" s="29"/>
      <c r="OZK294" s="29"/>
      <c r="OZL294" s="29"/>
      <c r="OZM294" s="29"/>
      <c r="OZN294" s="29"/>
      <c r="OZO294" s="29"/>
      <c r="OZP294" s="29"/>
      <c r="OZQ294" s="29"/>
      <c r="OZR294" s="29"/>
      <c r="OZS294" s="29"/>
      <c r="OZT294" s="29"/>
      <c r="OZU294" s="29"/>
      <c r="OZV294" s="29"/>
      <c r="OZW294" s="29"/>
      <c r="OZX294" s="29"/>
      <c r="OZY294" s="29"/>
      <c r="OZZ294" s="29"/>
      <c r="PAA294" s="29"/>
      <c r="PAB294" s="29"/>
      <c r="PAC294" s="29"/>
      <c r="PAD294" s="29"/>
      <c r="PAE294" s="29"/>
      <c r="PAF294" s="29"/>
      <c r="PAG294" s="29"/>
      <c r="PAH294" s="29"/>
      <c r="PAI294" s="29"/>
      <c r="PAJ294" s="29"/>
      <c r="PAK294" s="29"/>
      <c r="PAL294" s="29"/>
      <c r="PAM294" s="29"/>
      <c r="PAN294" s="29"/>
      <c r="PAO294" s="29"/>
      <c r="PAP294" s="29"/>
      <c r="PAQ294" s="29"/>
      <c r="PAR294" s="29"/>
      <c r="PAS294" s="29"/>
      <c r="PAT294" s="29"/>
      <c r="PAU294" s="29"/>
      <c r="PAV294" s="29"/>
      <c r="PAW294" s="29"/>
      <c r="PAX294" s="29"/>
      <c r="PAY294" s="29"/>
      <c r="PAZ294" s="29"/>
      <c r="PBA294" s="29"/>
      <c r="PBB294" s="29"/>
      <c r="PBC294" s="29"/>
      <c r="PBD294" s="29"/>
      <c r="PBE294" s="29"/>
      <c r="PBF294" s="29"/>
      <c r="PBG294" s="29"/>
      <c r="PBH294" s="29"/>
      <c r="PBI294" s="29"/>
      <c r="PBJ294" s="29"/>
      <c r="PBK294" s="29"/>
      <c r="PBL294" s="29"/>
      <c r="PBM294" s="29"/>
      <c r="PBN294" s="29"/>
      <c r="PBO294" s="29"/>
      <c r="PBP294" s="29"/>
      <c r="PBQ294" s="29"/>
      <c r="PBR294" s="29"/>
      <c r="PBS294" s="29"/>
      <c r="PBT294" s="29"/>
      <c r="PBU294" s="29"/>
      <c r="PBV294" s="29"/>
      <c r="PBW294" s="29"/>
      <c r="PBX294" s="29"/>
      <c r="PBY294" s="29"/>
      <c r="PBZ294" s="29"/>
      <c r="PCA294" s="29"/>
      <c r="PCB294" s="29"/>
      <c r="PCC294" s="29"/>
      <c r="PCD294" s="29"/>
      <c r="PCE294" s="29"/>
      <c r="PCF294" s="29"/>
      <c r="PCG294" s="29"/>
      <c r="PCH294" s="29"/>
      <c r="PCI294" s="29"/>
      <c r="PCJ294" s="29"/>
      <c r="PCK294" s="29"/>
      <c r="PCL294" s="29"/>
      <c r="PCM294" s="29"/>
      <c r="PCN294" s="29"/>
      <c r="PCO294" s="29"/>
      <c r="PCP294" s="29"/>
      <c r="PCQ294" s="29"/>
      <c r="PCR294" s="29"/>
      <c r="PCS294" s="29"/>
      <c r="PCT294" s="29"/>
      <c r="PCU294" s="29"/>
      <c r="PCV294" s="29"/>
      <c r="PCW294" s="29"/>
      <c r="PCX294" s="29"/>
      <c r="PCY294" s="29"/>
      <c r="PCZ294" s="29"/>
      <c r="PDA294" s="29"/>
      <c r="PDB294" s="29"/>
      <c r="PDC294" s="29"/>
      <c r="PDD294" s="29"/>
      <c r="PDE294" s="29"/>
      <c r="PDF294" s="29"/>
      <c r="PDG294" s="29"/>
      <c r="PDH294" s="29"/>
      <c r="PDI294" s="29"/>
      <c r="PDJ294" s="29"/>
      <c r="PDK294" s="29"/>
      <c r="PDL294" s="29"/>
      <c r="PDM294" s="29"/>
      <c r="PDN294" s="29"/>
      <c r="PDO294" s="29"/>
      <c r="PDP294" s="29"/>
      <c r="PDQ294" s="29"/>
      <c r="PDR294" s="29"/>
      <c r="PDS294" s="29"/>
      <c r="PDT294" s="29"/>
      <c r="PDU294" s="29"/>
      <c r="PDV294" s="29"/>
      <c r="PDW294" s="29"/>
      <c r="PDX294" s="29"/>
      <c r="PDY294" s="29"/>
      <c r="PDZ294" s="29"/>
      <c r="PEA294" s="29"/>
      <c r="PEB294" s="29"/>
      <c r="PEC294" s="29"/>
      <c r="PED294" s="29"/>
      <c r="PEE294" s="29"/>
      <c r="PEF294" s="29"/>
      <c r="PEG294" s="29"/>
      <c r="PEH294" s="29"/>
      <c r="PEI294" s="29"/>
      <c r="PEJ294" s="29"/>
      <c r="PEK294" s="29"/>
      <c r="PEL294" s="29"/>
      <c r="PEM294" s="29"/>
      <c r="PEN294" s="29"/>
      <c r="PEO294" s="29"/>
      <c r="PEP294" s="29"/>
      <c r="PEQ294" s="29"/>
      <c r="PER294" s="29"/>
      <c r="PES294" s="29"/>
      <c r="PET294" s="29"/>
      <c r="PEU294" s="29"/>
      <c r="PEV294" s="29"/>
      <c r="PEW294" s="29"/>
      <c r="PEX294" s="29"/>
      <c r="PEY294" s="29"/>
      <c r="PEZ294" s="29"/>
      <c r="PFA294" s="29"/>
      <c r="PFB294" s="29"/>
      <c r="PFC294" s="29"/>
      <c r="PFD294" s="29"/>
      <c r="PFE294" s="29"/>
      <c r="PFF294" s="29"/>
      <c r="PFG294" s="29"/>
      <c r="PFH294" s="29"/>
      <c r="PFI294" s="29"/>
      <c r="PFJ294" s="29"/>
      <c r="PFK294" s="29"/>
      <c r="PFL294" s="29"/>
      <c r="PFM294" s="29"/>
      <c r="PFN294" s="29"/>
      <c r="PFO294" s="29"/>
      <c r="PFP294" s="29"/>
      <c r="PFQ294" s="29"/>
      <c r="PFR294" s="29"/>
      <c r="PFS294" s="29"/>
      <c r="PFT294" s="29"/>
      <c r="PFU294" s="29"/>
      <c r="PFV294" s="29"/>
      <c r="PFW294" s="29"/>
      <c r="PFX294" s="29"/>
      <c r="PFY294" s="29"/>
      <c r="PFZ294" s="29"/>
      <c r="PGA294" s="29"/>
      <c r="PGB294" s="29"/>
      <c r="PGC294" s="29"/>
      <c r="PGD294" s="29"/>
      <c r="PGE294" s="29"/>
      <c r="PGF294" s="29"/>
      <c r="PGG294" s="29"/>
      <c r="PGH294" s="29"/>
      <c r="PGI294" s="29"/>
      <c r="PGJ294" s="29"/>
      <c r="PGK294" s="29"/>
      <c r="PGL294" s="29"/>
      <c r="PGM294" s="29"/>
      <c r="PGN294" s="29"/>
      <c r="PGO294" s="29"/>
      <c r="PGP294" s="29"/>
      <c r="PGQ294" s="29"/>
      <c r="PGR294" s="29"/>
      <c r="PGS294" s="29"/>
      <c r="PGT294" s="29"/>
      <c r="PGU294" s="29"/>
      <c r="PGV294" s="29"/>
      <c r="PGW294" s="29"/>
      <c r="PGX294" s="29"/>
      <c r="PGY294" s="29"/>
      <c r="PGZ294" s="29"/>
      <c r="PHA294" s="29"/>
      <c r="PHB294" s="29"/>
      <c r="PHC294" s="29"/>
      <c r="PHD294" s="29"/>
      <c r="PHE294" s="29"/>
      <c r="PHF294" s="29"/>
      <c r="PHG294" s="29"/>
      <c r="PHH294" s="29"/>
      <c r="PHI294" s="29"/>
      <c r="PHJ294" s="29"/>
      <c r="PHK294" s="29"/>
      <c r="PHL294" s="29"/>
      <c r="PHM294" s="29"/>
      <c r="PHN294" s="29"/>
      <c r="PHO294" s="29"/>
      <c r="PHP294" s="29"/>
      <c r="PHQ294" s="29"/>
      <c r="PHR294" s="29"/>
      <c r="PHS294" s="29"/>
      <c r="PHT294" s="29"/>
      <c r="PHU294" s="29"/>
      <c r="PHV294" s="29"/>
      <c r="PHW294" s="29"/>
      <c r="PHX294" s="29"/>
      <c r="PHY294" s="29"/>
      <c r="PHZ294" s="29"/>
      <c r="PIA294" s="29"/>
      <c r="PIB294" s="29"/>
      <c r="PIC294" s="29"/>
      <c r="PID294" s="29"/>
      <c r="PIE294" s="29"/>
      <c r="PIF294" s="29"/>
      <c r="PIG294" s="29"/>
      <c r="PIH294" s="29"/>
      <c r="PII294" s="29"/>
      <c r="PIJ294" s="29"/>
      <c r="PIK294" s="29"/>
      <c r="PIL294" s="29"/>
      <c r="PIM294" s="29"/>
      <c r="PIN294" s="29"/>
      <c r="PIO294" s="29"/>
      <c r="PIP294" s="29"/>
      <c r="PIQ294" s="29"/>
      <c r="PIR294" s="29"/>
      <c r="PIS294" s="29"/>
      <c r="PIT294" s="29"/>
      <c r="PIU294" s="29"/>
      <c r="PIV294" s="29"/>
      <c r="PIW294" s="29"/>
      <c r="PIX294" s="29"/>
      <c r="PIY294" s="29"/>
      <c r="PIZ294" s="29"/>
      <c r="PJA294" s="29"/>
      <c r="PJB294" s="29"/>
      <c r="PJC294" s="29"/>
      <c r="PJD294" s="29"/>
      <c r="PJE294" s="29"/>
      <c r="PJF294" s="29"/>
      <c r="PJG294" s="29"/>
      <c r="PJH294" s="29"/>
      <c r="PJI294" s="29"/>
      <c r="PJJ294" s="29"/>
      <c r="PJK294" s="29"/>
      <c r="PJL294" s="29"/>
      <c r="PJM294" s="29"/>
      <c r="PJN294" s="29"/>
      <c r="PJO294" s="29"/>
      <c r="PJP294" s="29"/>
      <c r="PJQ294" s="29"/>
      <c r="PJR294" s="29"/>
      <c r="PJS294" s="29"/>
      <c r="PJT294" s="29"/>
      <c r="PJU294" s="29"/>
      <c r="PJV294" s="29"/>
      <c r="PJW294" s="29"/>
      <c r="PJX294" s="29"/>
      <c r="PJY294" s="29"/>
      <c r="PJZ294" s="29"/>
      <c r="PKA294" s="29"/>
      <c r="PKB294" s="29"/>
      <c r="PKC294" s="29"/>
      <c r="PKD294" s="29"/>
      <c r="PKE294" s="29"/>
      <c r="PKF294" s="29"/>
      <c r="PKG294" s="29"/>
      <c r="PKH294" s="29"/>
      <c r="PKI294" s="29"/>
      <c r="PKJ294" s="29"/>
      <c r="PKK294" s="29"/>
      <c r="PKL294" s="29"/>
      <c r="PKM294" s="29"/>
      <c r="PKN294" s="29"/>
      <c r="PKO294" s="29"/>
      <c r="PKP294" s="29"/>
      <c r="PKQ294" s="29"/>
      <c r="PKR294" s="29"/>
      <c r="PKS294" s="29"/>
      <c r="PKT294" s="29"/>
      <c r="PKU294" s="29"/>
      <c r="PKV294" s="29"/>
      <c r="PKW294" s="29"/>
      <c r="PKX294" s="29"/>
      <c r="PKY294" s="29"/>
      <c r="PKZ294" s="29"/>
      <c r="PLA294" s="29"/>
      <c r="PLB294" s="29"/>
      <c r="PLC294" s="29"/>
      <c r="PLD294" s="29"/>
      <c r="PLE294" s="29"/>
      <c r="PLF294" s="29"/>
      <c r="PLG294" s="29"/>
      <c r="PLH294" s="29"/>
      <c r="PLI294" s="29"/>
      <c r="PLJ294" s="29"/>
      <c r="PLK294" s="29"/>
      <c r="PLL294" s="29"/>
      <c r="PLM294" s="29"/>
      <c r="PLN294" s="29"/>
      <c r="PLO294" s="29"/>
      <c r="PLP294" s="29"/>
      <c r="PLQ294" s="29"/>
      <c r="PLR294" s="29"/>
      <c r="PLS294" s="29"/>
      <c r="PLT294" s="29"/>
      <c r="PLU294" s="29"/>
      <c r="PLV294" s="29"/>
      <c r="PLW294" s="29"/>
      <c r="PLX294" s="29"/>
      <c r="PLY294" s="29"/>
      <c r="PLZ294" s="29"/>
      <c r="PMA294" s="29"/>
      <c r="PMB294" s="29"/>
      <c r="PMC294" s="29"/>
      <c r="PMD294" s="29"/>
      <c r="PME294" s="29"/>
      <c r="PMF294" s="29"/>
      <c r="PMG294" s="29"/>
      <c r="PMH294" s="29"/>
      <c r="PMI294" s="29"/>
      <c r="PMJ294" s="29"/>
      <c r="PMK294" s="29"/>
      <c r="PML294" s="29"/>
      <c r="PMM294" s="29"/>
      <c r="PMN294" s="29"/>
      <c r="PMO294" s="29"/>
      <c r="PMP294" s="29"/>
      <c r="PMQ294" s="29"/>
      <c r="PMR294" s="29"/>
      <c r="PMS294" s="29"/>
      <c r="PMT294" s="29"/>
      <c r="PMU294" s="29"/>
      <c r="PMV294" s="29"/>
      <c r="PMW294" s="29"/>
      <c r="PMX294" s="29"/>
      <c r="PMY294" s="29"/>
      <c r="PMZ294" s="29"/>
      <c r="PNA294" s="29"/>
      <c r="PNB294" s="29"/>
      <c r="PNC294" s="29"/>
      <c r="PND294" s="29"/>
      <c r="PNE294" s="29"/>
      <c r="PNF294" s="29"/>
      <c r="PNG294" s="29"/>
      <c r="PNH294" s="29"/>
      <c r="PNI294" s="29"/>
      <c r="PNJ294" s="29"/>
      <c r="PNK294" s="29"/>
      <c r="PNL294" s="29"/>
      <c r="PNM294" s="29"/>
      <c r="PNN294" s="29"/>
      <c r="PNO294" s="29"/>
      <c r="PNP294" s="29"/>
      <c r="PNQ294" s="29"/>
      <c r="PNR294" s="29"/>
      <c r="PNS294" s="29"/>
      <c r="PNT294" s="29"/>
      <c r="PNU294" s="29"/>
      <c r="PNV294" s="29"/>
      <c r="PNW294" s="29"/>
      <c r="PNX294" s="29"/>
      <c r="PNY294" s="29"/>
      <c r="PNZ294" s="29"/>
      <c r="POA294" s="29"/>
      <c r="POB294" s="29"/>
      <c r="POC294" s="29"/>
      <c r="POD294" s="29"/>
      <c r="POE294" s="29"/>
      <c r="POF294" s="29"/>
      <c r="POG294" s="29"/>
      <c r="POH294" s="29"/>
      <c r="POI294" s="29"/>
      <c r="POJ294" s="29"/>
      <c r="POK294" s="29"/>
      <c r="POL294" s="29"/>
      <c r="POM294" s="29"/>
      <c r="PON294" s="29"/>
      <c r="POO294" s="29"/>
      <c r="POP294" s="29"/>
      <c r="POQ294" s="29"/>
      <c r="POR294" s="29"/>
      <c r="POS294" s="29"/>
      <c r="POT294" s="29"/>
      <c r="POU294" s="29"/>
      <c r="POV294" s="29"/>
      <c r="POW294" s="29"/>
      <c r="POX294" s="29"/>
      <c r="POY294" s="29"/>
      <c r="POZ294" s="29"/>
      <c r="PPA294" s="29"/>
      <c r="PPB294" s="29"/>
      <c r="PPC294" s="29"/>
      <c r="PPD294" s="29"/>
      <c r="PPE294" s="29"/>
      <c r="PPF294" s="29"/>
      <c r="PPG294" s="29"/>
      <c r="PPH294" s="29"/>
      <c r="PPI294" s="29"/>
      <c r="PPJ294" s="29"/>
      <c r="PPK294" s="29"/>
      <c r="PPL294" s="29"/>
      <c r="PPM294" s="29"/>
      <c r="PPN294" s="29"/>
      <c r="PPO294" s="29"/>
      <c r="PPP294" s="29"/>
      <c r="PPQ294" s="29"/>
      <c r="PPR294" s="29"/>
      <c r="PPS294" s="29"/>
      <c r="PPT294" s="29"/>
      <c r="PPU294" s="29"/>
      <c r="PPV294" s="29"/>
      <c r="PPW294" s="29"/>
      <c r="PPX294" s="29"/>
      <c r="PPY294" s="29"/>
      <c r="PPZ294" s="29"/>
      <c r="PQA294" s="29"/>
      <c r="PQB294" s="29"/>
      <c r="PQC294" s="29"/>
      <c r="PQD294" s="29"/>
      <c r="PQE294" s="29"/>
      <c r="PQF294" s="29"/>
      <c r="PQG294" s="29"/>
      <c r="PQH294" s="29"/>
      <c r="PQI294" s="29"/>
      <c r="PQJ294" s="29"/>
      <c r="PQK294" s="29"/>
      <c r="PQL294" s="29"/>
      <c r="PQM294" s="29"/>
      <c r="PQN294" s="29"/>
      <c r="PQO294" s="29"/>
      <c r="PQP294" s="29"/>
      <c r="PQQ294" s="29"/>
      <c r="PQR294" s="29"/>
      <c r="PQS294" s="29"/>
      <c r="PQT294" s="29"/>
      <c r="PQU294" s="29"/>
      <c r="PQV294" s="29"/>
      <c r="PQW294" s="29"/>
      <c r="PQX294" s="29"/>
      <c r="PQY294" s="29"/>
      <c r="PQZ294" s="29"/>
      <c r="PRA294" s="29"/>
      <c r="PRB294" s="29"/>
      <c r="PRC294" s="29"/>
      <c r="PRD294" s="29"/>
      <c r="PRE294" s="29"/>
      <c r="PRF294" s="29"/>
      <c r="PRG294" s="29"/>
      <c r="PRH294" s="29"/>
      <c r="PRI294" s="29"/>
      <c r="PRJ294" s="29"/>
      <c r="PRK294" s="29"/>
      <c r="PRL294" s="29"/>
      <c r="PRM294" s="29"/>
      <c r="PRN294" s="29"/>
      <c r="PRO294" s="29"/>
      <c r="PRP294" s="29"/>
      <c r="PRQ294" s="29"/>
      <c r="PRR294" s="29"/>
      <c r="PRS294" s="29"/>
      <c r="PRT294" s="29"/>
      <c r="PRU294" s="29"/>
      <c r="PRV294" s="29"/>
      <c r="PRW294" s="29"/>
      <c r="PRX294" s="29"/>
      <c r="PRY294" s="29"/>
      <c r="PRZ294" s="29"/>
      <c r="PSA294" s="29"/>
      <c r="PSB294" s="29"/>
      <c r="PSC294" s="29"/>
      <c r="PSD294" s="29"/>
      <c r="PSE294" s="29"/>
      <c r="PSF294" s="29"/>
      <c r="PSG294" s="29"/>
      <c r="PSH294" s="29"/>
      <c r="PSI294" s="29"/>
      <c r="PSJ294" s="29"/>
      <c r="PSK294" s="29"/>
      <c r="PSL294" s="29"/>
      <c r="PSM294" s="29"/>
      <c r="PSN294" s="29"/>
      <c r="PSO294" s="29"/>
      <c r="PSP294" s="29"/>
      <c r="PSQ294" s="29"/>
      <c r="PSR294" s="29"/>
      <c r="PSS294" s="29"/>
      <c r="PST294" s="29"/>
      <c r="PSU294" s="29"/>
      <c r="PSV294" s="29"/>
      <c r="PSW294" s="29"/>
      <c r="PSX294" s="29"/>
      <c r="PSY294" s="29"/>
      <c r="PSZ294" s="29"/>
      <c r="PTA294" s="29"/>
      <c r="PTB294" s="29"/>
      <c r="PTC294" s="29"/>
      <c r="PTD294" s="29"/>
      <c r="PTE294" s="29"/>
      <c r="PTF294" s="29"/>
      <c r="PTG294" s="29"/>
      <c r="PTH294" s="29"/>
      <c r="PTI294" s="29"/>
      <c r="PTJ294" s="29"/>
      <c r="PTK294" s="29"/>
      <c r="PTL294" s="29"/>
      <c r="PTM294" s="29"/>
      <c r="PTN294" s="29"/>
      <c r="PTO294" s="29"/>
      <c r="PTP294" s="29"/>
      <c r="PTQ294" s="29"/>
      <c r="PTR294" s="29"/>
      <c r="PTS294" s="29"/>
      <c r="PTT294" s="29"/>
      <c r="PTU294" s="29"/>
      <c r="PTV294" s="29"/>
      <c r="PTW294" s="29"/>
      <c r="PTX294" s="29"/>
      <c r="PTY294" s="29"/>
      <c r="PTZ294" s="29"/>
      <c r="PUA294" s="29"/>
      <c r="PUB294" s="29"/>
      <c r="PUC294" s="29"/>
      <c r="PUD294" s="29"/>
      <c r="PUE294" s="29"/>
      <c r="PUF294" s="29"/>
      <c r="PUG294" s="29"/>
      <c r="PUH294" s="29"/>
      <c r="PUI294" s="29"/>
      <c r="PUJ294" s="29"/>
      <c r="PUK294" s="29"/>
      <c r="PUL294" s="29"/>
      <c r="PUM294" s="29"/>
      <c r="PUN294" s="29"/>
      <c r="PUO294" s="29"/>
      <c r="PUP294" s="29"/>
      <c r="PUQ294" s="29"/>
      <c r="PUR294" s="29"/>
      <c r="PUS294" s="29"/>
      <c r="PUT294" s="29"/>
      <c r="PUU294" s="29"/>
      <c r="PUV294" s="29"/>
      <c r="PUW294" s="29"/>
      <c r="PUX294" s="29"/>
      <c r="PUY294" s="29"/>
      <c r="PUZ294" s="29"/>
      <c r="PVA294" s="29"/>
      <c r="PVB294" s="29"/>
      <c r="PVC294" s="29"/>
      <c r="PVD294" s="29"/>
      <c r="PVE294" s="29"/>
      <c r="PVF294" s="29"/>
      <c r="PVG294" s="29"/>
      <c r="PVH294" s="29"/>
      <c r="PVI294" s="29"/>
      <c r="PVJ294" s="29"/>
      <c r="PVK294" s="29"/>
      <c r="PVL294" s="29"/>
      <c r="PVM294" s="29"/>
      <c r="PVN294" s="29"/>
      <c r="PVO294" s="29"/>
      <c r="PVP294" s="29"/>
      <c r="PVQ294" s="29"/>
      <c r="PVR294" s="29"/>
      <c r="PVS294" s="29"/>
      <c r="PVT294" s="29"/>
      <c r="PVU294" s="29"/>
      <c r="PVV294" s="29"/>
      <c r="PVW294" s="29"/>
      <c r="PVX294" s="29"/>
      <c r="PVY294" s="29"/>
      <c r="PVZ294" s="29"/>
      <c r="PWA294" s="29"/>
      <c r="PWB294" s="29"/>
      <c r="PWC294" s="29"/>
      <c r="PWD294" s="29"/>
      <c r="PWE294" s="29"/>
      <c r="PWF294" s="29"/>
      <c r="PWG294" s="29"/>
      <c r="PWH294" s="29"/>
      <c r="PWI294" s="29"/>
      <c r="PWJ294" s="29"/>
      <c r="PWK294" s="29"/>
      <c r="PWL294" s="29"/>
      <c r="PWM294" s="29"/>
      <c r="PWN294" s="29"/>
      <c r="PWO294" s="29"/>
      <c r="PWP294" s="29"/>
      <c r="PWQ294" s="29"/>
      <c r="PWR294" s="29"/>
      <c r="PWS294" s="29"/>
      <c r="PWT294" s="29"/>
      <c r="PWU294" s="29"/>
      <c r="PWV294" s="29"/>
      <c r="PWW294" s="29"/>
      <c r="PWX294" s="29"/>
      <c r="PWY294" s="29"/>
      <c r="PWZ294" s="29"/>
      <c r="PXA294" s="29"/>
      <c r="PXB294" s="29"/>
      <c r="PXC294" s="29"/>
      <c r="PXD294" s="29"/>
      <c r="PXE294" s="29"/>
      <c r="PXF294" s="29"/>
      <c r="PXG294" s="29"/>
      <c r="PXH294" s="29"/>
      <c r="PXI294" s="29"/>
      <c r="PXJ294" s="29"/>
      <c r="PXK294" s="29"/>
      <c r="PXL294" s="29"/>
      <c r="PXM294" s="29"/>
      <c r="PXN294" s="29"/>
      <c r="PXO294" s="29"/>
      <c r="PXP294" s="29"/>
      <c r="PXQ294" s="29"/>
      <c r="PXR294" s="29"/>
      <c r="PXS294" s="29"/>
      <c r="PXT294" s="29"/>
      <c r="PXU294" s="29"/>
      <c r="PXV294" s="29"/>
      <c r="PXW294" s="29"/>
      <c r="PXX294" s="29"/>
      <c r="PXY294" s="29"/>
      <c r="PXZ294" s="29"/>
      <c r="PYA294" s="29"/>
      <c r="PYB294" s="29"/>
      <c r="PYC294" s="29"/>
      <c r="PYD294" s="29"/>
      <c r="PYE294" s="29"/>
      <c r="PYF294" s="29"/>
      <c r="PYG294" s="29"/>
      <c r="PYH294" s="29"/>
      <c r="PYI294" s="29"/>
      <c r="PYJ294" s="29"/>
      <c r="PYK294" s="29"/>
      <c r="PYL294" s="29"/>
      <c r="PYM294" s="29"/>
      <c r="PYN294" s="29"/>
      <c r="PYO294" s="29"/>
      <c r="PYP294" s="29"/>
      <c r="PYQ294" s="29"/>
      <c r="PYR294" s="29"/>
      <c r="PYS294" s="29"/>
      <c r="PYT294" s="29"/>
      <c r="PYU294" s="29"/>
      <c r="PYV294" s="29"/>
      <c r="PYW294" s="29"/>
      <c r="PYX294" s="29"/>
      <c r="PYY294" s="29"/>
      <c r="PYZ294" s="29"/>
      <c r="PZA294" s="29"/>
      <c r="PZB294" s="29"/>
      <c r="PZC294" s="29"/>
      <c r="PZD294" s="29"/>
      <c r="PZE294" s="29"/>
      <c r="PZF294" s="29"/>
      <c r="PZG294" s="29"/>
      <c r="PZH294" s="29"/>
      <c r="PZI294" s="29"/>
      <c r="PZJ294" s="29"/>
      <c r="PZK294" s="29"/>
      <c r="PZL294" s="29"/>
      <c r="PZM294" s="29"/>
      <c r="PZN294" s="29"/>
      <c r="PZO294" s="29"/>
      <c r="PZP294" s="29"/>
      <c r="PZQ294" s="29"/>
      <c r="PZR294" s="29"/>
      <c r="PZS294" s="29"/>
      <c r="PZT294" s="29"/>
      <c r="PZU294" s="29"/>
      <c r="PZV294" s="29"/>
      <c r="PZW294" s="29"/>
      <c r="PZX294" s="29"/>
      <c r="PZY294" s="29"/>
      <c r="PZZ294" s="29"/>
      <c r="QAA294" s="29"/>
      <c r="QAB294" s="29"/>
      <c r="QAC294" s="29"/>
      <c r="QAD294" s="29"/>
      <c r="QAE294" s="29"/>
      <c r="QAF294" s="29"/>
      <c r="QAG294" s="29"/>
      <c r="QAH294" s="29"/>
      <c r="QAI294" s="29"/>
      <c r="QAJ294" s="29"/>
      <c r="QAK294" s="29"/>
      <c r="QAL294" s="29"/>
      <c r="QAM294" s="29"/>
      <c r="QAN294" s="29"/>
      <c r="QAO294" s="29"/>
      <c r="QAP294" s="29"/>
      <c r="QAQ294" s="29"/>
      <c r="QAR294" s="29"/>
      <c r="QAS294" s="29"/>
      <c r="QAT294" s="29"/>
      <c r="QAU294" s="29"/>
      <c r="QAV294" s="29"/>
      <c r="QAW294" s="29"/>
      <c r="QAX294" s="29"/>
      <c r="QAY294" s="29"/>
      <c r="QAZ294" s="29"/>
      <c r="QBA294" s="29"/>
      <c r="QBB294" s="29"/>
      <c r="QBC294" s="29"/>
      <c r="QBD294" s="29"/>
      <c r="QBE294" s="29"/>
      <c r="QBF294" s="29"/>
      <c r="QBG294" s="29"/>
      <c r="QBH294" s="29"/>
      <c r="QBI294" s="29"/>
      <c r="QBJ294" s="29"/>
      <c r="QBK294" s="29"/>
      <c r="QBL294" s="29"/>
      <c r="QBM294" s="29"/>
      <c r="QBN294" s="29"/>
      <c r="QBO294" s="29"/>
      <c r="QBP294" s="29"/>
      <c r="QBQ294" s="29"/>
      <c r="QBR294" s="29"/>
      <c r="QBS294" s="29"/>
      <c r="QBT294" s="29"/>
      <c r="QBU294" s="29"/>
      <c r="QBV294" s="29"/>
      <c r="QBW294" s="29"/>
      <c r="QBX294" s="29"/>
      <c r="QBY294" s="29"/>
      <c r="QBZ294" s="29"/>
      <c r="QCA294" s="29"/>
      <c r="QCB294" s="29"/>
      <c r="QCC294" s="29"/>
      <c r="QCD294" s="29"/>
      <c r="QCE294" s="29"/>
      <c r="QCF294" s="29"/>
      <c r="QCG294" s="29"/>
      <c r="QCH294" s="29"/>
      <c r="QCI294" s="29"/>
      <c r="QCJ294" s="29"/>
      <c r="QCK294" s="29"/>
      <c r="QCL294" s="29"/>
      <c r="QCM294" s="29"/>
      <c r="QCN294" s="29"/>
      <c r="QCO294" s="29"/>
      <c r="QCP294" s="29"/>
      <c r="QCQ294" s="29"/>
      <c r="QCR294" s="29"/>
      <c r="QCS294" s="29"/>
      <c r="QCT294" s="29"/>
      <c r="QCU294" s="29"/>
      <c r="QCV294" s="29"/>
      <c r="QCW294" s="29"/>
      <c r="QCX294" s="29"/>
      <c r="QCY294" s="29"/>
      <c r="QCZ294" s="29"/>
      <c r="QDA294" s="29"/>
      <c r="QDB294" s="29"/>
      <c r="QDC294" s="29"/>
      <c r="QDD294" s="29"/>
      <c r="QDE294" s="29"/>
      <c r="QDF294" s="29"/>
      <c r="QDG294" s="29"/>
      <c r="QDH294" s="29"/>
      <c r="QDI294" s="29"/>
      <c r="QDJ294" s="29"/>
      <c r="QDK294" s="29"/>
      <c r="QDL294" s="29"/>
      <c r="QDM294" s="29"/>
      <c r="QDN294" s="29"/>
      <c r="QDO294" s="29"/>
      <c r="QDP294" s="29"/>
      <c r="QDQ294" s="29"/>
      <c r="QDR294" s="29"/>
      <c r="QDS294" s="29"/>
      <c r="QDT294" s="29"/>
      <c r="QDU294" s="29"/>
      <c r="QDV294" s="29"/>
      <c r="QDW294" s="29"/>
      <c r="QDX294" s="29"/>
      <c r="QDY294" s="29"/>
      <c r="QDZ294" s="29"/>
      <c r="QEA294" s="29"/>
      <c r="QEB294" s="29"/>
      <c r="QEC294" s="29"/>
      <c r="QED294" s="29"/>
      <c r="QEE294" s="29"/>
      <c r="QEF294" s="29"/>
      <c r="QEG294" s="29"/>
      <c r="QEH294" s="29"/>
      <c r="QEI294" s="29"/>
      <c r="QEJ294" s="29"/>
      <c r="QEK294" s="29"/>
      <c r="QEL294" s="29"/>
      <c r="QEM294" s="29"/>
      <c r="QEN294" s="29"/>
      <c r="QEO294" s="29"/>
      <c r="QEP294" s="29"/>
      <c r="QEQ294" s="29"/>
      <c r="QER294" s="29"/>
      <c r="QES294" s="29"/>
      <c r="QET294" s="29"/>
      <c r="QEU294" s="29"/>
      <c r="QEV294" s="29"/>
      <c r="QEW294" s="29"/>
      <c r="QEX294" s="29"/>
      <c r="QEY294" s="29"/>
      <c r="QEZ294" s="29"/>
      <c r="QFA294" s="29"/>
      <c r="QFB294" s="29"/>
      <c r="QFC294" s="29"/>
      <c r="QFD294" s="29"/>
      <c r="QFE294" s="29"/>
      <c r="QFF294" s="29"/>
      <c r="QFG294" s="29"/>
      <c r="QFH294" s="29"/>
      <c r="QFI294" s="29"/>
      <c r="QFJ294" s="29"/>
      <c r="QFK294" s="29"/>
      <c r="QFL294" s="29"/>
      <c r="QFM294" s="29"/>
      <c r="QFN294" s="29"/>
      <c r="QFO294" s="29"/>
      <c r="QFP294" s="29"/>
      <c r="QFQ294" s="29"/>
      <c r="QFR294" s="29"/>
      <c r="QFS294" s="29"/>
      <c r="QFT294" s="29"/>
      <c r="QFU294" s="29"/>
      <c r="QFV294" s="29"/>
      <c r="QFW294" s="29"/>
      <c r="QFX294" s="29"/>
      <c r="QFY294" s="29"/>
      <c r="QFZ294" s="29"/>
      <c r="QGA294" s="29"/>
      <c r="QGB294" s="29"/>
      <c r="QGC294" s="29"/>
      <c r="QGD294" s="29"/>
      <c r="QGE294" s="29"/>
      <c r="QGF294" s="29"/>
      <c r="QGG294" s="29"/>
      <c r="QGH294" s="29"/>
      <c r="QGI294" s="29"/>
      <c r="QGJ294" s="29"/>
      <c r="QGK294" s="29"/>
      <c r="QGL294" s="29"/>
      <c r="QGM294" s="29"/>
      <c r="QGN294" s="29"/>
      <c r="QGO294" s="29"/>
      <c r="QGP294" s="29"/>
      <c r="QGQ294" s="29"/>
      <c r="QGR294" s="29"/>
      <c r="QGS294" s="29"/>
      <c r="QGT294" s="29"/>
      <c r="QGU294" s="29"/>
      <c r="QGV294" s="29"/>
      <c r="QGW294" s="29"/>
      <c r="QGX294" s="29"/>
      <c r="QGY294" s="29"/>
      <c r="QGZ294" s="29"/>
      <c r="QHA294" s="29"/>
      <c r="QHB294" s="29"/>
      <c r="QHC294" s="29"/>
      <c r="QHD294" s="29"/>
      <c r="QHE294" s="29"/>
      <c r="QHF294" s="29"/>
      <c r="QHG294" s="29"/>
      <c r="QHH294" s="29"/>
      <c r="QHI294" s="29"/>
      <c r="QHJ294" s="29"/>
      <c r="QHK294" s="29"/>
      <c r="QHL294" s="29"/>
      <c r="QHM294" s="29"/>
      <c r="QHN294" s="29"/>
      <c r="QHO294" s="29"/>
      <c r="QHP294" s="29"/>
      <c r="QHQ294" s="29"/>
      <c r="QHR294" s="29"/>
      <c r="QHS294" s="29"/>
      <c r="QHT294" s="29"/>
      <c r="QHU294" s="29"/>
      <c r="QHV294" s="29"/>
      <c r="QHW294" s="29"/>
      <c r="QHX294" s="29"/>
      <c r="QHY294" s="29"/>
      <c r="QHZ294" s="29"/>
      <c r="QIA294" s="29"/>
      <c r="QIB294" s="29"/>
      <c r="QIC294" s="29"/>
      <c r="QID294" s="29"/>
      <c r="QIE294" s="29"/>
      <c r="QIF294" s="29"/>
      <c r="QIG294" s="29"/>
      <c r="QIH294" s="29"/>
      <c r="QII294" s="29"/>
      <c r="QIJ294" s="29"/>
      <c r="QIK294" s="29"/>
      <c r="QIL294" s="29"/>
      <c r="QIM294" s="29"/>
      <c r="QIN294" s="29"/>
      <c r="QIO294" s="29"/>
      <c r="QIP294" s="29"/>
      <c r="QIQ294" s="29"/>
      <c r="QIR294" s="29"/>
      <c r="QIS294" s="29"/>
      <c r="QIT294" s="29"/>
      <c r="QIU294" s="29"/>
      <c r="QIV294" s="29"/>
      <c r="QIW294" s="29"/>
      <c r="QIX294" s="29"/>
      <c r="QIY294" s="29"/>
      <c r="QIZ294" s="29"/>
      <c r="QJA294" s="29"/>
      <c r="QJB294" s="29"/>
      <c r="QJC294" s="29"/>
      <c r="QJD294" s="29"/>
      <c r="QJE294" s="29"/>
      <c r="QJF294" s="29"/>
      <c r="QJG294" s="29"/>
      <c r="QJH294" s="29"/>
      <c r="QJI294" s="29"/>
      <c r="QJJ294" s="29"/>
      <c r="QJK294" s="29"/>
      <c r="QJL294" s="29"/>
      <c r="QJM294" s="29"/>
      <c r="QJN294" s="29"/>
      <c r="QJO294" s="29"/>
      <c r="QJP294" s="29"/>
      <c r="QJQ294" s="29"/>
      <c r="QJR294" s="29"/>
      <c r="QJS294" s="29"/>
      <c r="QJT294" s="29"/>
      <c r="QJU294" s="29"/>
      <c r="QJV294" s="29"/>
      <c r="QJW294" s="29"/>
      <c r="QJX294" s="29"/>
      <c r="QJY294" s="29"/>
      <c r="QJZ294" s="29"/>
      <c r="QKA294" s="29"/>
      <c r="QKB294" s="29"/>
      <c r="QKC294" s="29"/>
      <c r="QKD294" s="29"/>
      <c r="QKE294" s="29"/>
      <c r="QKF294" s="29"/>
      <c r="QKG294" s="29"/>
      <c r="QKH294" s="29"/>
      <c r="QKI294" s="29"/>
      <c r="QKJ294" s="29"/>
      <c r="QKK294" s="29"/>
      <c r="QKL294" s="29"/>
      <c r="QKM294" s="29"/>
      <c r="QKN294" s="29"/>
      <c r="QKO294" s="29"/>
      <c r="QKP294" s="29"/>
      <c r="QKQ294" s="29"/>
      <c r="QKR294" s="29"/>
      <c r="QKS294" s="29"/>
      <c r="QKT294" s="29"/>
      <c r="QKU294" s="29"/>
      <c r="QKV294" s="29"/>
      <c r="QKW294" s="29"/>
      <c r="QKX294" s="29"/>
      <c r="QKY294" s="29"/>
      <c r="QKZ294" s="29"/>
      <c r="QLA294" s="29"/>
      <c r="QLB294" s="29"/>
      <c r="QLC294" s="29"/>
      <c r="QLD294" s="29"/>
      <c r="QLE294" s="29"/>
      <c r="QLF294" s="29"/>
      <c r="QLG294" s="29"/>
      <c r="QLH294" s="29"/>
      <c r="QLI294" s="29"/>
      <c r="QLJ294" s="29"/>
      <c r="QLK294" s="29"/>
      <c r="QLL294" s="29"/>
      <c r="QLM294" s="29"/>
      <c r="QLN294" s="29"/>
      <c r="QLO294" s="29"/>
      <c r="QLP294" s="29"/>
      <c r="QLQ294" s="29"/>
      <c r="QLR294" s="29"/>
      <c r="QLS294" s="29"/>
      <c r="QLT294" s="29"/>
      <c r="QLU294" s="29"/>
      <c r="QLV294" s="29"/>
      <c r="QLW294" s="29"/>
      <c r="QLX294" s="29"/>
      <c r="QLY294" s="29"/>
      <c r="QLZ294" s="29"/>
      <c r="QMA294" s="29"/>
      <c r="QMB294" s="29"/>
      <c r="QMC294" s="29"/>
      <c r="QMD294" s="29"/>
      <c r="QME294" s="29"/>
      <c r="QMF294" s="29"/>
      <c r="QMG294" s="29"/>
      <c r="QMH294" s="29"/>
      <c r="QMI294" s="29"/>
      <c r="QMJ294" s="29"/>
      <c r="QMK294" s="29"/>
      <c r="QML294" s="29"/>
      <c r="QMM294" s="29"/>
      <c r="QMN294" s="29"/>
      <c r="QMO294" s="29"/>
      <c r="QMP294" s="29"/>
      <c r="QMQ294" s="29"/>
      <c r="QMR294" s="29"/>
      <c r="QMS294" s="29"/>
      <c r="QMT294" s="29"/>
      <c r="QMU294" s="29"/>
      <c r="QMV294" s="29"/>
      <c r="QMW294" s="29"/>
      <c r="QMX294" s="29"/>
      <c r="QMY294" s="29"/>
      <c r="QMZ294" s="29"/>
      <c r="QNA294" s="29"/>
      <c r="QNB294" s="29"/>
      <c r="QNC294" s="29"/>
      <c r="QND294" s="29"/>
      <c r="QNE294" s="29"/>
      <c r="QNF294" s="29"/>
      <c r="QNG294" s="29"/>
      <c r="QNH294" s="29"/>
      <c r="QNI294" s="29"/>
      <c r="QNJ294" s="29"/>
    </row>
    <row r="295" spans="1:11866" x14ac:dyDescent="0.25">
      <c r="L295" s="5"/>
      <c r="M295" s="5"/>
      <c r="N295" s="5"/>
      <c r="O295" s="5"/>
      <c r="P295" s="5"/>
      <c r="Q295" s="5"/>
      <c r="R295" s="5"/>
      <c r="S295" s="5"/>
      <c r="U295" s="5"/>
    </row>
    <row r="296" spans="1:11866" x14ac:dyDescent="0.25">
      <c r="A296" s="29"/>
      <c r="B296" s="29"/>
      <c r="C296" s="29"/>
      <c r="D296" s="29"/>
      <c r="E296" s="29"/>
      <c r="F296" s="29"/>
      <c r="G296" s="29"/>
      <c r="H296" s="29"/>
      <c r="I296" s="29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AB296" s="34"/>
    </row>
    <row r="297" spans="1:11866" x14ac:dyDescent="0.25">
      <c r="A297" s="29"/>
      <c r="B297" s="29"/>
      <c r="C297" s="29"/>
      <c r="D297" s="29"/>
      <c r="E297" s="29"/>
      <c r="F297" s="29"/>
      <c r="G297" s="29"/>
      <c r="H297" s="29"/>
      <c r="I297" s="29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AB297" s="34"/>
    </row>
    <row r="298" spans="1:11866" x14ac:dyDescent="0.25"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AB298" s="34"/>
    </row>
    <row r="299" spans="1:11866" s="2" customFormat="1" x14ac:dyDescent="0.25">
      <c r="A299"/>
      <c r="B299"/>
      <c r="C299"/>
      <c r="D299"/>
      <c r="E299"/>
      <c r="F299"/>
      <c r="G299"/>
      <c r="H299"/>
      <c r="I299"/>
      <c r="J299"/>
      <c r="K299" s="5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29"/>
      <c r="W299" s="29"/>
      <c r="X299" s="29"/>
      <c r="Y299" s="29"/>
      <c r="Z299" s="29"/>
      <c r="AA299" s="29"/>
      <c r="AB299" s="34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 s="31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/>
      <c r="AKP299"/>
      <c r="AKQ299"/>
      <c r="AKR299"/>
      <c r="AKS299"/>
      <c r="AKT299"/>
      <c r="AKU299"/>
      <c r="AKV299"/>
      <c r="AKW299"/>
      <c r="AKX299"/>
      <c r="AKY299"/>
      <c r="AKZ299"/>
      <c r="ALA299"/>
      <c r="ALB299"/>
      <c r="ALC299"/>
      <c r="ALD299"/>
      <c r="ALE299"/>
      <c r="ALF299"/>
      <c r="ALG299"/>
      <c r="ALH299"/>
      <c r="ALI299"/>
      <c r="ALJ299"/>
      <c r="ALK299"/>
      <c r="ALL299"/>
      <c r="ALM299"/>
      <c r="ALN299"/>
      <c r="ALO299"/>
      <c r="ALP299"/>
      <c r="ALQ299"/>
      <c r="ALR299"/>
      <c r="ALS299"/>
      <c r="ALT299"/>
      <c r="ALU299"/>
      <c r="ALV299"/>
      <c r="ALW299"/>
      <c r="ALX299"/>
      <c r="ALY299"/>
      <c r="ALZ299"/>
      <c r="AMA299"/>
      <c r="AMB299"/>
      <c r="AMC299"/>
      <c r="AMD299"/>
      <c r="AME299"/>
      <c r="AMF299"/>
      <c r="AMG299"/>
      <c r="AMH299"/>
      <c r="AMI299"/>
      <c r="AMJ299"/>
      <c r="AMK299"/>
      <c r="AML299"/>
      <c r="AMM299"/>
      <c r="AMN299"/>
      <c r="AMO299"/>
      <c r="AMP299"/>
      <c r="AMQ299"/>
      <c r="AMR299"/>
      <c r="AMS299"/>
      <c r="AMT299"/>
      <c r="AMU299"/>
      <c r="AMV299"/>
      <c r="AMW299"/>
      <c r="AMX299"/>
      <c r="AMY299"/>
      <c r="AMZ299"/>
      <c r="ANA299"/>
      <c r="ANB299"/>
      <c r="ANC299"/>
      <c r="AND299"/>
      <c r="ANE299"/>
      <c r="ANF299"/>
      <c r="ANG299"/>
      <c r="ANH299"/>
      <c r="ANI299"/>
      <c r="ANJ299"/>
      <c r="ANK299"/>
      <c r="ANL299"/>
      <c r="ANM299"/>
      <c r="ANN299"/>
      <c r="ANO299"/>
      <c r="ANP299"/>
      <c r="ANQ299"/>
      <c r="ANR299"/>
      <c r="ANS299"/>
      <c r="ANT299"/>
      <c r="ANU299"/>
      <c r="ANV299"/>
      <c r="ANW299"/>
      <c r="ANX299"/>
      <c r="ANY299"/>
      <c r="ANZ299"/>
      <c r="AOA299"/>
      <c r="AOB299"/>
      <c r="AOC299"/>
      <c r="AOD299"/>
      <c r="AOE299"/>
      <c r="AOF299"/>
      <c r="AOG299"/>
      <c r="AOH299"/>
      <c r="AOI299"/>
      <c r="AOJ299"/>
      <c r="AOK299"/>
      <c r="AOL299"/>
      <c r="AOM299"/>
      <c r="AON299"/>
      <c r="AOO299"/>
      <c r="AOP299"/>
      <c r="AOQ299"/>
      <c r="AOR299"/>
      <c r="AOS299"/>
      <c r="AOT299"/>
      <c r="AOU299"/>
      <c r="AOV299"/>
      <c r="AOW299"/>
      <c r="AOX299"/>
      <c r="AOY299"/>
      <c r="AOZ299"/>
      <c r="APA299"/>
      <c r="APB299"/>
      <c r="APC299"/>
      <c r="APD299"/>
      <c r="APE299"/>
      <c r="APF299"/>
      <c r="APG299"/>
      <c r="APH299"/>
      <c r="API299"/>
      <c r="APJ299"/>
      <c r="APK299"/>
      <c r="APL299"/>
      <c r="APM299"/>
      <c r="APN299"/>
      <c r="APO299"/>
      <c r="APP299"/>
      <c r="APQ299"/>
      <c r="APR299"/>
      <c r="APS299"/>
      <c r="APT299"/>
      <c r="APU299"/>
      <c r="APV299"/>
      <c r="APW299"/>
      <c r="APX299"/>
      <c r="APY299"/>
      <c r="APZ299"/>
      <c r="AQA299"/>
      <c r="AQB299"/>
      <c r="AQC299"/>
      <c r="AQD299"/>
      <c r="AQE299"/>
      <c r="AQF299"/>
      <c r="AQG299"/>
      <c r="AQH299"/>
      <c r="AQI299"/>
      <c r="AQJ299"/>
      <c r="AQK299"/>
      <c r="AQL299"/>
      <c r="AQM299"/>
      <c r="AQN299"/>
      <c r="AQO299"/>
      <c r="AQP299"/>
      <c r="AQQ299"/>
      <c r="AQR299"/>
      <c r="AQS299"/>
      <c r="AQT299"/>
      <c r="AQU299"/>
      <c r="AQV299"/>
      <c r="AQW299"/>
      <c r="AQX299"/>
      <c r="AQY299"/>
      <c r="AQZ299"/>
      <c r="ARA299"/>
      <c r="ARB299"/>
      <c r="ARC299"/>
      <c r="ARD299"/>
      <c r="ARE299"/>
      <c r="ARF299"/>
      <c r="ARG299"/>
      <c r="ARH299"/>
      <c r="ARI299"/>
      <c r="ARJ299"/>
      <c r="ARK299"/>
      <c r="ARL299"/>
      <c r="ARM299"/>
      <c r="ARN299"/>
      <c r="ARO299"/>
      <c r="ARP299"/>
      <c r="ARQ299"/>
      <c r="ARR299"/>
      <c r="ARS299"/>
      <c r="ART299"/>
      <c r="ARU299"/>
      <c r="ARV299"/>
      <c r="ARW299"/>
      <c r="ARX299"/>
      <c r="ARY299"/>
      <c r="ARZ299"/>
      <c r="ASA299"/>
      <c r="ASB299"/>
      <c r="ASC299"/>
      <c r="ASD299"/>
      <c r="ASE299"/>
      <c r="ASF299"/>
      <c r="ASG299"/>
      <c r="ASH299"/>
      <c r="ASI299"/>
      <c r="ASJ299"/>
      <c r="ASK299"/>
      <c r="ASL299"/>
      <c r="ASM299"/>
      <c r="ASN299"/>
      <c r="ASO299"/>
      <c r="ASP299"/>
      <c r="ASQ299"/>
      <c r="ASR299"/>
      <c r="ASS299"/>
      <c r="AST299"/>
      <c r="ASU299"/>
      <c r="ASV299"/>
      <c r="ASW299"/>
      <c r="ASX299"/>
      <c r="ASY299"/>
      <c r="ASZ299"/>
      <c r="ATA299"/>
      <c r="ATB299"/>
      <c r="ATC299"/>
      <c r="ATD299"/>
      <c r="ATE299"/>
      <c r="ATF299"/>
      <c r="ATG299"/>
      <c r="ATH299"/>
      <c r="ATI299"/>
      <c r="ATJ299"/>
      <c r="ATK299"/>
      <c r="ATL299"/>
      <c r="ATM299"/>
      <c r="ATN299"/>
      <c r="ATO299"/>
      <c r="ATP299"/>
      <c r="ATQ299"/>
      <c r="ATR299"/>
      <c r="ATS299"/>
      <c r="ATT299"/>
      <c r="ATU299"/>
      <c r="ATV299"/>
      <c r="ATW299"/>
      <c r="ATX299"/>
      <c r="ATY299"/>
      <c r="ATZ299"/>
      <c r="AUA299"/>
      <c r="AUB299"/>
      <c r="AUC299"/>
      <c r="AUD299"/>
      <c r="AUE299"/>
      <c r="AUF299"/>
      <c r="AUG299"/>
      <c r="AUH299"/>
      <c r="AUI299"/>
      <c r="AUJ299"/>
      <c r="AUK299"/>
      <c r="AUL299"/>
      <c r="AUM299"/>
      <c r="AUN299"/>
      <c r="AUO299"/>
      <c r="AUP299"/>
      <c r="AUQ299"/>
      <c r="AUR299"/>
      <c r="AUS299"/>
      <c r="AUT299"/>
      <c r="AUU299"/>
      <c r="AUV299"/>
      <c r="AUW299"/>
      <c r="AUX299"/>
      <c r="AUY299"/>
      <c r="AUZ299"/>
      <c r="AVA299"/>
      <c r="AVB299"/>
      <c r="AVC299"/>
      <c r="AVD299"/>
      <c r="AVE299"/>
      <c r="AVF299"/>
      <c r="AVG299"/>
      <c r="AVH299"/>
      <c r="AVI299"/>
      <c r="AVJ299"/>
      <c r="AVK299"/>
      <c r="AVL299"/>
      <c r="AVM299"/>
      <c r="AVN299"/>
      <c r="AVO299"/>
      <c r="AVP299"/>
      <c r="AVQ299"/>
      <c r="AVR299"/>
      <c r="AVS299"/>
      <c r="AVT299"/>
      <c r="AVU299"/>
      <c r="AVV299"/>
      <c r="AVW299"/>
      <c r="AVX299"/>
      <c r="AVY299"/>
      <c r="AVZ299"/>
      <c r="AWA299"/>
      <c r="AWB299"/>
      <c r="AWC299"/>
      <c r="AWD299"/>
      <c r="AWE299"/>
      <c r="AWF299"/>
      <c r="AWG299"/>
      <c r="AWH299"/>
      <c r="AWI299"/>
      <c r="AWJ299"/>
      <c r="AWK299"/>
      <c r="AWL299"/>
      <c r="AWM299"/>
      <c r="AWN299"/>
      <c r="AWO299"/>
      <c r="AWP299"/>
      <c r="AWQ299"/>
      <c r="AWR299"/>
      <c r="AWS299"/>
      <c r="AWT299"/>
      <c r="AWU299"/>
      <c r="AWV299"/>
      <c r="AWW299"/>
      <c r="AWX299"/>
      <c r="AWY299"/>
      <c r="AWZ299"/>
      <c r="AXA299"/>
      <c r="AXB299"/>
      <c r="AXC299"/>
      <c r="AXD299"/>
      <c r="AXE299"/>
      <c r="AXF299"/>
      <c r="AXG299"/>
      <c r="AXH299"/>
      <c r="AXI299"/>
      <c r="AXJ299"/>
      <c r="AXK299"/>
      <c r="AXL299"/>
      <c r="AXM299"/>
      <c r="AXN299"/>
      <c r="AXO299"/>
      <c r="AXP299"/>
      <c r="AXQ299"/>
      <c r="AXR299"/>
      <c r="AXS299"/>
      <c r="AXT299"/>
      <c r="AXU299"/>
      <c r="AXV299"/>
      <c r="AXW299"/>
      <c r="AXX299"/>
      <c r="AXY299"/>
      <c r="AXZ299"/>
      <c r="AYA299"/>
      <c r="AYB299"/>
      <c r="AYC299"/>
      <c r="AYD299"/>
      <c r="AYE299"/>
      <c r="AYF299"/>
      <c r="AYG299"/>
      <c r="AYH299"/>
      <c r="AYI299"/>
      <c r="AYJ299"/>
      <c r="AYK299"/>
      <c r="AYL299"/>
      <c r="AYM299"/>
      <c r="AYN299"/>
      <c r="AYO299"/>
      <c r="AYP299"/>
      <c r="AYQ299"/>
      <c r="AYR299"/>
      <c r="AYS299"/>
      <c r="AYT299"/>
      <c r="AYU299"/>
      <c r="AYV299"/>
      <c r="AYW299"/>
      <c r="AYX299"/>
      <c r="AYY299"/>
      <c r="AYZ299"/>
      <c r="AZA299"/>
      <c r="AZB299"/>
      <c r="AZC299"/>
      <c r="AZD299"/>
      <c r="AZE299"/>
      <c r="AZF299"/>
      <c r="AZG299"/>
      <c r="AZH299"/>
      <c r="AZI299"/>
      <c r="AZJ299"/>
      <c r="AZK299"/>
      <c r="AZL299"/>
      <c r="AZM299"/>
      <c r="AZN299"/>
      <c r="AZO299"/>
      <c r="AZP299"/>
      <c r="AZQ299"/>
      <c r="AZR299"/>
      <c r="AZS299"/>
      <c r="AZT299"/>
      <c r="AZU299"/>
      <c r="AZV299"/>
      <c r="AZW299"/>
      <c r="AZX299"/>
      <c r="AZY299"/>
      <c r="AZZ299"/>
      <c r="BAA299"/>
      <c r="BAB299"/>
      <c r="BAC299"/>
      <c r="BAD299"/>
      <c r="BAE299"/>
      <c r="BAF299"/>
      <c r="BAG299"/>
      <c r="BAH299"/>
      <c r="BAI299"/>
      <c r="BAJ299"/>
      <c r="BAK299"/>
      <c r="BAL299"/>
      <c r="BAM299"/>
      <c r="BAN299"/>
      <c r="BAO299"/>
      <c r="BAP299"/>
      <c r="BAQ299"/>
      <c r="BAR299"/>
      <c r="BAS299"/>
      <c r="BAT299"/>
      <c r="BAU299"/>
      <c r="BAV299"/>
      <c r="BAW299"/>
      <c r="BAX299"/>
      <c r="BAY299"/>
      <c r="BAZ299"/>
      <c r="BBA299"/>
      <c r="BBB299"/>
      <c r="BBC299"/>
      <c r="BBD299"/>
      <c r="BBE299"/>
      <c r="BBF299"/>
      <c r="BBG299"/>
      <c r="BBH299"/>
      <c r="BBI299"/>
      <c r="BBJ299"/>
      <c r="BBK299"/>
      <c r="BBL299"/>
      <c r="BBM299"/>
      <c r="BBN299"/>
      <c r="BBO299"/>
      <c r="BBP299"/>
      <c r="BBQ299"/>
      <c r="BBR299"/>
      <c r="BBS299"/>
      <c r="BBT299"/>
      <c r="BBU299"/>
      <c r="BBV299"/>
      <c r="BBW299"/>
      <c r="BBX299"/>
      <c r="BBY299"/>
      <c r="BBZ299"/>
      <c r="BCA299"/>
      <c r="BCB299"/>
      <c r="BCC299"/>
      <c r="BCD299"/>
      <c r="BCE299"/>
      <c r="BCF299"/>
      <c r="BCG299"/>
      <c r="BCH299"/>
      <c r="BCI299"/>
      <c r="BCJ299"/>
      <c r="BCK299"/>
      <c r="BCL299"/>
      <c r="BCM299"/>
      <c r="BCN299"/>
      <c r="BCO299"/>
      <c r="BCP299"/>
      <c r="BCQ299"/>
      <c r="BCR299"/>
      <c r="BCS299"/>
      <c r="BCT299"/>
      <c r="BCU299"/>
      <c r="BCV299"/>
      <c r="BCW299"/>
      <c r="BCX299"/>
      <c r="BCY299"/>
      <c r="BCZ299"/>
      <c r="BDA299"/>
      <c r="BDB299"/>
      <c r="BDC299"/>
      <c r="BDD299"/>
      <c r="BDE299"/>
      <c r="BDF299"/>
      <c r="BDG299"/>
      <c r="BDH299"/>
      <c r="BDI299"/>
      <c r="BDJ299"/>
      <c r="BDK299"/>
      <c r="BDL299"/>
      <c r="BDM299"/>
      <c r="BDN299"/>
      <c r="BDO299"/>
      <c r="BDP299"/>
      <c r="BDQ299"/>
      <c r="BDR299"/>
      <c r="BDS299"/>
      <c r="BDT299"/>
      <c r="BDU299"/>
      <c r="BDV299"/>
      <c r="BDW299"/>
      <c r="BDX299"/>
      <c r="BDY299"/>
      <c r="BDZ299"/>
      <c r="BEA299"/>
      <c r="BEB299"/>
      <c r="BEC299"/>
      <c r="BED299"/>
      <c r="BEE299"/>
      <c r="BEF299"/>
      <c r="BEG299"/>
      <c r="BEH299"/>
      <c r="BEI299"/>
      <c r="BEJ299"/>
      <c r="BEK299"/>
      <c r="BEL299"/>
      <c r="BEM299"/>
      <c r="BEN299"/>
      <c r="BEO299"/>
      <c r="BEP299"/>
      <c r="BEQ299"/>
      <c r="BER299"/>
      <c r="BES299"/>
      <c r="BET299"/>
      <c r="BEU299"/>
      <c r="BEV299"/>
      <c r="BEW299"/>
      <c r="BEX299"/>
      <c r="BEY299"/>
      <c r="BEZ299"/>
      <c r="BFA299"/>
      <c r="BFB299"/>
      <c r="BFC299"/>
      <c r="BFD299"/>
      <c r="BFE299"/>
      <c r="BFF299"/>
      <c r="BFG299"/>
      <c r="BFH299"/>
      <c r="BFI299"/>
      <c r="BFJ299"/>
      <c r="BFK299"/>
      <c r="BFL299"/>
      <c r="BFM299"/>
      <c r="BFN299"/>
      <c r="BFO299"/>
      <c r="BFP299"/>
      <c r="BFQ299"/>
      <c r="BFR299"/>
      <c r="BFS299"/>
      <c r="BFT299"/>
      <c r="BFU299"/>
      <c r="BFV299"/>
      <c r="BFW299"/>
      <c r="BFX299"/>
      <c r="BFY299"/>
      <c r="BFZ299"/>
      <c r="BGA299"/>
      <c r="BGB299"/>
      <c r="BGC299"/>
      <c r="BGD299"/>
      <c r="BGE299"/>
      <c r="BGF299"/>
      <c r="BGG299"/>
      <c r="BGH299"/>
      <c r="BGI299"/>
      <c r="BGJ299"/>
      <c r="BGK299"/>
      <c r="BGL299"/>
      <c r="BGM299"/>
      <c r="BGN299"/>
      <c r="BGO299"/>
      <c r="BGP299"/>
      <c r="BGQ299"/>
      <c r="BGR299"/>
      <c r="BGS299"/>
      <c r="BGT299"/>
      <c r="BGU299"/>
      <c r="BGV299"/>
      <c r="BGW299"/>
      <c r="BGX299"/>
      <c r="BGY299"/>
      <c r="BGZ299"/>
      <c r="BHA299"/>
      <c r="BHB299"/>
      <c r="BHC299"/>
      <c r="BHD299"/>
      <c r="BHE299"/>
      <c r="BHF299"/>
      <c r="BHG299"/>
      <c r="BHH299"/>
      <c r="BHI299"/>
      <c r="BHJ299"/>
      <c r="BHK299"/>
      <c r="BHL299"/>
      <c r="BHM299"/>
      <c r="BHN299"/>
      <c r="BHO299"/>
      <c r="BHP299"/>
      <c r="BHQ299"/>
      <c r="BHR299"/>
      <c r="BHS299"/>
      <c r="BHT299"/>
      <c r="BHU299"/>
      <c r="BHV299"/>
      <c r="BHW299"/>
      <c r="BHX299"/>
      <c r="BHY299"/>
      <c r="BHZ299"/>
      <c r="BIA299"/>
      <c r="BIB299"/>
      <c r="BIC299"/>
      <c r="BID299"/>
      <c r="BIE299"/>
      <c r="BIF299"/>
      <c r="BIG299"/>
      <c r="BIH299"/>
      <c r="BII299"/>
      <c r="BIJ299"/>
      <c r="BIK299"/>
      <c r="BIL299"/>
      <c r="BIM299"/>
      <c r="BIN299"/>
      <c r="BIO299"/>
      <c r="BIP299"/>
      <c r="BIQ299"/>
      <c r="BIR299"/>
      <c r="BIS299"/>
      <c r="BIT299"/>
      <c r="BIU299"/>
      <c r="BIV299"/>
      <c r="BIW299"/>
      <c r="BIX299"/>
      <c r="BIY299"/>
      <c r="BIZ299"/>
      <c r="BJA299"/>
      <c r="BJB299"/>
      <c r="BJC299"/>
      <c r="BJD299"/>
      <c r="BJE299"/>
      <c r="BJF299"/>
      <c r="BJG299"/>
      <c r="BJH299"/>
      <c r="BJI299"/>
      <c r="BJJ299"/>
      <c r="BJK299"/>
      <c r="BJL299"/>
      <c r="BJM299"/>
      <c r="BJN299"/>
      <c r="BJO299"/>
      <c r="BJP299"/>
      <c r="BJQ299"/>
      <c r="BJR299"/>
      <c r="BJS299"/>
      <c r="BJT299"/>
      <c r="BJU299"/>
      <c r="BJV299"/>
      <c r="BJW299"/>
      <c r="BJX299"/>
      <c r="BJY299"/>
      <c r="BJZ299"/>
      <c r="BKA299"/>
      <c r="BKB299"/>
      <c r="BKC299"/>
      <c r="BKD299"/>
      <c r="BKE299"/>
      <c r="BKF299"/>
      <c r="BKG299"/>
      <c r="BKH299"/>
      <c r="BKI299"/>
      <c r="BKJ299"/>
      <c r="BKK299"/>
      <c r="BKL299"/>
      <c r="BKM299"/>
      <c r="BKN299"/>
      <c r="BKO299"/>
      <c r="BKP299"/>
      <c r="BKQ299"/>
      <c r="BKR299"/>
      <c r="BKS299"/>
      <c r="BKT299"/>
      <c r="BKU299"/>
      <c r="BKV299"/>
      <c r="BKW299"/>
      <c r="BKX299"/>
      <c r="BKY299"/>
      <c r="BKZ299"/>
      <c r="BLA299"/>
      <c r="BLB299"/>
      <c r="BLC299"/>
      <c r="BLD299"/>
      <c r="BLE299"/>
      <c r="BLF299"/>
      <c r="BLG299"/>
      <c r="BLH299"/>
      <c r="BLI299"/>
      <c r="BLJ299"/>
      <c r="BLK299"/>
      <c r="BLL299"/>
      <c r="BLM299"/>
      <c r="BLN299"/>
      <c r="BLO299"/>
      <c r="BLP299"/>
      <c r="BLQ299"/>
      <c r="BLR299"/>
      <c r="BLS299"/>
      <c r="BLT299"/>
      <c r="BLU299"/>
      <c r="BLV299"/>
      <c r="BLW299"/>
      <c r="BLX299"/>
      <c r="BLY299"/>
      <c r="BLZ299"/>
      <c r="BMA299"/>
      <c r="BMB299"/>
      <c r="BMC299"/>
      <c r="BMD299"/>
      <c r="BME299"/>
      <c r="BMF299"/>
      <c r="BMG299"/>
      <c r="BMH299"/>
      <c r="BMI299"/>
      <c r="BMJ299"/>
      <c r="BMK299"/>
      <c r="BML299"/>
      <c r="BMM299"/>
      <c r="BMN299"/>
      <c r="BMO299"/>
      <c r="BMP299"/>
      <c r="BMQ299"/>
      <c r="BMR299"/>
      <c r="BMS299"/>
      <c r="BMT299"/>
      <c r="BMU299"/>
      <c r="BMV299"/>
      <c r="BMW299"/>
      <c r="BMX299"/>
      <c r="BMY299"/>
      <c r="BMZ299"/>
      <c r="BNA299"/>
      <c r="BNB299"/>
      <c r="BNC299"/>
      <c r="BND299"/>
      <c r="BNE299"/>
      <c r="BNF299"/>
      <c r="BNG299"/>
      <c r="BNH299"/>
      <c r="BNI299"/>
      <c r="BNJ299"/>
      <c r="BNK299"/>
      <c r="BNL299"/>
      <c r="BNM299"/>
      <c r="BNN299"/>
      <c r="BNO299"/>
      <c r="BNP299"/>
      <c r="BNQ299"/>
      <c r="BNR299"/>
      <c r="BNS299"/>
      <c r="BNT299"/>
      <c r="BNU299"/>
      <c r="BNV299"/>
      <c r="BNW299"/>
      <c r="BNX299"/>
      <c r="BNY299"/>
      <c r="BNZ299"/>
      <c r="BOA299"/>
      <c r="BOB299"/>
      <c r="BOC299"/>
      <c r="BOD299"/>
      <c r="BOE299"/>
      <c r="BOF299"/>
      <c r="BOG299"/>
      <c r="BOH299"/>
      <c r="BOI299"/>
      <c r="BOJ299"/>
      <c r="BOK299"/>
      <c r="BOL299"/>
      <c r="BOM299"/>
      <c r="BON299"/>
      <c r="BOO299"/>
      <c r="BOP299"/>
      <c r="BOQ299"/>
      <c r="BOR299"/>
      <c r="BOS299"/>
      <c r="BOT299"/>
      <c r="BOU299"/>
      <c r="BOV299"/>
      <c r="BOW299"/>
      <c r="BOX299"/>
      <c r="BOY299"/>
      <c r="BOZ299"/>
      <c r="BPA299"/>
      <c r="BPB299"/>
      <c r="BPC299"/>
      <c r="BPD299"/>
      <c r="BPE299"/>
      <c r="BPF299"/>
      <c r="BPG299"/>
      <c r="BPH299"/>
      <c r="BPI299"/>
      <c r="BPJ299"/>
      <c r="BPK299"/>
      <c r="BPL299"/>
      <c r="BPM299"/>
      <c r="BPN299"/>
      <c r="BPO299"/>
      <c r="BPP299"/>
      <c r="BPQ299"/>
      <c r="BPR299"/>
      <c r="BPS299"/>
      <c r="BPT299"/>
      <c r="BPU299"/>
      <c r="BPV299"/>
      <c r="BPW299"/>
      <c r="BPX299"/>
      <c r="BPY299"/>
      <c r="BPZ299"/>
      <c r="BQA299"/>
      <c r="BQB299"/>
      <c r="BQC299"/>
      <c r="BQD299"/>
      <c r="BQE299"/>
      <c r="BQF299"/>
      <c r="BQG299"/>
      <c r="BQH299"/>
      <c r="BQI299"/>
      <c r="BQJ299"/>
      <c r="BQK299"/>
      <c r="BQL299"/>
      <c r="BQM299"/>
      <c r="BQN299"/>
      <c r="BQO299"/>
      <c r="BQP299"/>
      <c r="BQQ299"/>
      <c r="BQR299"/>
      <c r="BQS299"/>
      <c r="BQT299"/>
      <c r="BQU299"/>
      <c r="BQV299"/>
      <c r="BQW299"/>
      <c r="BQX299"/>
      <c r="BQY299"/>
      <c r="BQZ299"/>
      <c r="BRA299"/>
      <c r="BRB299"/>
      <c r="BRC299"/>
      <c r="BRD299"/>
      <c r="BRE299"/>
      <c r="BRF299"/>
      <c r="BRG299"/>
      <c r="BRH299"/>
      <c r="BRI299"/>
      <c r="BRJ299"/>
      <c r="BRK299"/>
      <c r="BRL299"/>
      <c r="BRM299"/>
      <c r="BRN299"/>
      <c r="BRO299"/>
      <c r="BRP299"/>
      <c r="BRQ299"/>
      <c r="BRR299"/>
      <c r="BRS299"/>
      <c r="BRT299"/>
      <c r="BRU299"/>
      <c r="BRV299"/>
      <c r="BRW299"/>
      <c r="BRX299"/>
      <c r="BRY299"/>
      <c r="BRZ299"/>
      <c r="BSA299"/>
      <c r="BSB299"/>
      <c r="BSC299"/>
      <c r="BSD299"/>
      <c r="BSE299"/>
      <c r="BSF299"/>
      <c r="BSG299"/>
      <c r="BSH299"/>
      <c r="BSI299"/>
      <c r="BSJ299"/>
      <c r="BSK299"/>
      <c r="BSL299"/>
      <c r="BSM299"/>
      <c r="BSN299"/>
      <c r="BSO299"/>
      <c r="BSP299"/>
      <c r="BSQ299"/>
      <c r="BSR299"/>
      <c r="BSS299"/>
      <c r="BST299"/>
      <c r="BSU299"/>
      <c r="BSV299"/>
      <c r="BSW299"/>
      <c r="BSX299"/>
      <c r="BSY299"/>
      <c r="BSZ299"/>
      <c r="BTA299"/>
      <c r="BTB299"/>
      <c r="BTC299"/>
      <c r="BTD299"/>
      <c r="BTE299"/>
      <c r="BTF299"/>
      <c r="BTG299"/>
      <c r="BTH299"/>
      <c r="BTI299"/>
      <c r="BTJ299"/>
      <c r="BTK299"/>
      <c r="BTL299"/>
      <c r="BTM299"/>
      <c r="BTN299"/>
      <c r="BTO299"/>
      <c r="BTP299"/>
      <c r="BTQ299"/>
      <c r="BTR299"/>
      <c r="BTS299"/>
      <c r="BTT299"/>
      <c r="BTU299"/>
      <c r="BTV299"/>
      <c r="BTW299"/>
      <c r="BTX299"/>
      <c r="BTY299"/>
      <c r="BTZ299"/>
      <c r="BUA299"/>
      <c r="BUB299"/>
      <c r="BUC299"/>
      <c r="BUD299"/>
      <c r="BUE299"/>
      <c r="BUF299"/>
      <c r="BUG299"/>
      <c r="BUH299"/>
      <c r="BUI299"/>
      <c r="BUJ299"/>
      <c r="BUK299"/>
      <c r="BUL299"/>
      <c r="BUM299"/>
      <c r="BUN299"/>
      <c r="BUO299"/>
      <c r="BUP299"/>
      <c r="BUQ299"/>
      <c r="BUR299"/>
      <c r="BUS299"/>
      <c r="BUT299"/>
      <c r="BUU299"/>
      <c r="BUV299"/>
      <c r="BUW299"/>
      <c r="BUX299"/>
      <c r="BUY299"/>
      <c r="BUZ299"/>
      <c r="BVA299"/>
      <c r="BVB299"/>
      <c r="BVC299"/>
      <c r="BVD299"/>
      <c r="BVE299"/>
      <c r="BVF299"/>
      <c r="BVG299"/>
      <c r="BVH299"/>
      <c r="BVI299"/>
      <c r="BVJ299"/>
      <c r="BVK299"/>
      <c r="BVL299"/>
      <c r="BVM299"/>
      <c r="BVN299"/>
      <c r="BVO299"/>
      <c r="BVP299"/>
      <c r="BVQ299"/>
      <c r="BVR299"/>
      <c r="BVS299"/>
      <c r="BVT299"/>
      <c r="BVU299"/>
      <c r="BVV299"/>
      <c r="BVW299"/>
      <c r="BVX299"/>
      <c r="BVY299"/>
      <c r="BVZ299"/>
      <c r="BWA299"/>
      <c r="BWB299"/>
      <c r="BWC299"/>
      <c r="BWD299"/>
      <c r="BWE299"/>
      <c r="BWF299"/>
      <c r="BWG299"/>
      <c r="BWH299"/>
      <c r="BWI299"/>
      <c r="BWJ299"/>
      <c r="BWK299"/>
      <c r="BWL299"/>
      <c r="BWM299"/>
      <c r="BWN299"/>
      <c r="BWO299"/>
      <c r="BWP299"/>
      <c r="BWQ299"/>
      <c r="BWR299"/>
      <c r="BWS299"/>
      <c r="BWT299"/>
      <c r="BWU299"/>
      <c r="BWV299"/>
      <c r="BWW299"/>
      <c r="BWX299"/>
      <c r="BWY299"/>
      <c r="BWZ299"/>
      <c r="BXA299"/>
      <c r="BXB299"/>
      <c r="BXC299"/>
      <c r="BXD299"/>
      <c r="BXE299"/>
      <c r="BXF299"/>
      <c r="BXG299"/>
      <c r="BXH299"/>
      <c r="BXI299"/>
      <c r="BXJ299"/>
      <c r="BXK299"/>
      <c r="BXL299"/>
      <c r="BXM299"/>
      <c r="BXN299"/>
      <c r="BXO299"/>
      <c r="BXP299"/>
      <c r="BXQ299"/>
      <c r="BXR299"/>
      <c r="BXS299"/>
      <c r="BXT299"/>
      <c r="BXU299"/>
      <c r="BXV299"/>
      <c r="BXW299"/>
      <c r="BXX299"/>
      <c r="BXY299"/>
      <c r="BXZ299"/>
      <c r="BYA299"/>
      <c r="BYB299"/>
      <c r="BYC299"/>
      <c r="BYD299"/>
      <c r="BYE299"/>
      <c r="BYF299"/>
      <c r="BYG299"/>
      <c r="BYH299"/>
      <c r="BYI299"/>
      <c r="BYJ299"/>
      <c r="BYK299"/>
      <c r="BYL299"/>
      <c r="BYM299"/>
      <c r="BYN299"/>
      <c r="BYO299"/>
      <c r="BYP299"/>
      <c r="BYQ299"/>
      <c r="BYR299"/>
      <c r="BYS299"/>
      <c r="BYT299"/>
      <c r="BYU299"/>
      <c r="BYV299"/>
      <c r="BYW299"/>
      <c r="BYX299"/>
      <c r="BYY299"/>
      <c r="BYZ299"/>
      <c r="BZA299"/>
      <c r="BZB299"/>
      <c r="BZC299"/>
      <c r="BZD299"/>
      <c r="BZE299"/>
      <c r="BZF299"/>
      <c r="BZG299"/>
      <c r="BZH299"/>
      <c r="BZI299"/>
      <c r="BZJ299"/>
      <c r="BZK299"/>
      <c r="BZL299"/>
      <c r="BZM299"/>
      <c r="BZN299"/>
      <c r="BZO299"/>
      <c r="BZP299"/>
      <c r="BZQ299"/>
      <c r="BZR299"/>
      <c r="BZS299"/>
      <c r="BZT299"/>
      <c r="BZU299"/>
      <c r="BZV299"/>
      <c r="BZW299"/>
      <c r="BZX299"/>
      <c r="BZY299"/>
      <c r="BZZ299"/>
      <c r="CAA299"/>
      <c r="CAB299"/>
      <c r="CAC299"/>
      <c r="CAD299"/>
      <c r="CAE299"/>
      <c r="CAF299"/>
      <c r="CAG299"/>
      <c r="CAH299"/>
      <c r="CAI299"/>
      <c r="CAJ299"/>
      <c r="CAK299"/>
      <c r="CAL299"/>
      <c r="CAM299"/>
      <c r="CAN299"/>
      <c r="CAO299"/>
      <c r="CAP299"/>
      <c r="CAQ299"/>
      <c r="CAR299"/>
      <c r="CAS299"/>
      <c r="CAT299"/>
      <c r="CAU299"/>
      <c r="CAV299"/>
      <c r="CAW299"/>
      <c r="CAX299"/>
      <c r="CAY299"/>
      <c r="CAZ299"/>
      <c r="CBA299"/>
      <c r="CBB299"/>
      <c r="CBC299"/>
      <c r="CBD299"/>
      <c r="CBE299"/>
      <c r="CBF299"/>
      <c r="CBG299"/>
      <c r="CBH299"/>
      <c r="CBI299"/>
      <c r="CBJ299"/>
      <c r="CBK299"/>
      <c r="CBL299"/>
      <c r="CBM299"/>
      <c r="CBN299"/>
      <c r="CBO299"/>
      <c r="CBP299"/>
      <c r="CBQ299"/>
      <c r="CBR299"/>
      <c r="CBS299"/>
      <c r="CBT299"/>
      <c r="CBU299"/>
      <c r="CBV299"/>
      <c r="CBW299"/>
      <c r="CBX299"/>
      <c r="CBY299"/>
      <c r="CBZ299"/>
      <c r="CCA299"/>
      <c r="CCB299"/>
      <c r="CCC299"/>
      <c r="CCD299"/>
      <c r="CCE299"/>
      <c r="CCF299"/>
      <c r="CCG299"/>
      <c r="CCH299"/>
      <c r="CCI299"/>
      <c r="CCJ299"/>
      <c r="CCK299"/>
      <c r="CCL299"/>
      <c r="CCM299"/>
      <c r="CCN299"/>
      <c r="CCO299"/>
      <c r="CCP299"/>
      <c r="CCQ299"/>
      <c r="CCR299"/>
      <c r="CCS299"/>
      <c r="CCT299"/>
      <c r="CCU299"/>
      <c r="CCV299"/>
      <c r="CCW299"/>
      <c r="CCX299"/>
      <c r="CCY299"/>
      <c r="CCZ299"/>
      <c r="CDA299"/>
      <c r="CDB299"/>
      <c r="CDC299"/>
      <c r="CDD299"/>
      <c r="CDE299"/>
      <c r="CDF299"/>
      <c r="CDG299"/>
      <c r="CDH299"/>
      <c r="CDI299"/>
      <c r="CDJ299"/>
      <c r="CDK299"/>
      <c r="CDL299"/>
      <c r="CDM299"/>
      <c r="CDN299"/>
      <c r="CDO299"/>
      <c r="CDP299"/>
      <c r="CDQ299"/>
      <c r="CDR299"/>
      <c r="CDS299"/>
      <c r="CDT299"/>
      <c r="CDU299"/>
      <c r="CDV299"/>
      <c r="CDW299"/>
      <c r="CDX299"/>
      <c r="CDY299"/>
      <c r="CDZ299"/>
      <c r="CEA299"/>
      <c r="CEB299"/>
      <c r="CEC299"/>
      <c r="CED299"/>
      <c r="CEE299"/>
      <c r="CEF299"/>
      <c r="CEG299"/>
      <c r="CEH299"/>
      <c r="CEI299"/>
      <c r="CEJ299"/>
      <c r="CEK299"/>
      <c r="CEL299"/>
      <c r="CEM299"/>
      <c r="CEN299"/>
      <c r="CEO299"/>
      <c r="CEP299"/>
      <c r="CEQ299"/>
      <c r="CER299"/>
      <c r="CES299"/>
      <c r="CET299"/>
      <c r="CEU299"/>
      <c r="CEV299"/>
      <c r="CEW299"/>
      <c r="CEX299"/>
      <c r="CEY299"/>
      <c r="CEZ299"/>
      <c r="CFA299"/>
      <c r="CFB299"/>
      <c r="CFC299"/>
      <c r="CFD299"/>
      <c r="CFE299"/>
      <c r="CFF299"/>
      <c r="CFG299"/>
      <c r="CFH299"/>
      <c r="CFI299"/>
      <c r="CFJ299"/>
      <c r="CFK299"/>
      <c r="CFL299"/>
      <c r="CFM299"/>
      <c r="CFN299"/>
      <c r="CFO299"/>
      <c r="CFP299"/>
      <c r="CFQ299"/>
      <c r="CFR299"/>
      <c r="CFS299"/>
      <c r="CFT299"/>
      <c r="CFU299"/>
      <c r="CFV299"/>
      <c r="CFW299"/>
      <c r="CFX299"/>
      <c r="CFY299"/>
      <c r="CFZ299"/>
      <c r="CGA299"/>
      <c r="CGB299"/>
      <c r="CGC299"/>
      <c r="CGD299"/>
      <c r="CGE299"/>
      <c r="CGF299"/>
      <c r="CGG299"/>
      <c r="CGH299"/>
      <c r="CGI299"/>
      <c r="CGJ299"/>
      <c r="CGK299"/>
      <c r="CGL299"/>
      <c r="CGM299"/>
      <c r="CGN299"/>
      <c r="CGO299"/>
      <c r="CGP299"/>
      <c r="CGQ299"/>
      <c r="CGR299"/>
      <c r="CGS299"/>
      <c r="CGT299"/>
      <c r="CGU299"/>
      <c r="CGV299"/>
      <c r="CGW299"/>
      <c r="CGX299"/>
      <c r="CGY299"/>
      <c r="CGZ299"/>
      <c r="CHA299"/>
      <c r="CHB299"/>
      <c r="CHC299"/>
      <c r="CHD299"/>
      <c r="CHE299"/>
      <c r="CHF299"/>
      <c r="CHG299"/>
      <c r="CHH299"/>
      <c r="CHI299"/>
      <c r="CHJ299"/>
      <c r="CHK299"/>
      <c r="CHL299"/>
      <c r="CHM299"/>
      <c r="CHN299"/>
      <c r="CHO299"/>
      <c r="CHP299"/>
      <c r="CHQ299"/>
      <c r="CHR299"/>
      <c r="CHS299"/>
      <c r="CHT299"/>
      <c r="CHU299"/>
      <c r="CHV299"/>
      <c r="CHW299"/>
      <c r="CHX299"/>
      <c r="CHY299"/>
      <c r="CHZ299"/>
      <c r="CIA299"/>
      <c r="CIB299"/>
      <c r="CIC299"/>
      <c r="CID299"/>
      <c r="CIE299"/>
      <c r="CIF299"/>
      <c r="CIG299"/>
      <c r="CIH299"/>
      <c r="CII299"/>
      <c r="CIJ299"/>
      <c r="CIK299"/>
      <c r="CIL299"/>
      <c r="CIM299"/>
      <c r="CIN299"/>
      <c r="CIO299"/>
      <c r="CIP299"/>
      <c r="CIQ299"/>
      <c r="CIR299"/>
      <c r="CIS299"/>
      <c r="CIT299"/>
      <c r="CIU299"/>
      <c r="CIV299"/>
      <c r="CIW299"/>
      <c r="CIX299"/>
      <c r="CIY299"/>
      <c r="CIZ299"/>
      <c r="CJA299"/>
      <c r="CJB299"/>
      <c r="CJC299"/>
      <c r="CJD299"/>
      <c r="CJE299"/>
      <c r="CJF299"/>
      <c r="CJG299"/>
      <c r="CJH299"/>
      <c r="CJI299"/>
      <c r="CJJ299"/>
      <c r="CJK299"/>
      <c r="CJL299"/>
      <c r="CJM299"/>
      <c r="CJN299"/>
      <c r="CJO299"/>
      <c r="CJP299"/>
      <c r="CJQ299"/>
      <c r="CJR299"/>
      <c r="CJS299"/>
      <c r="CJT299"/>
      <c r="CJU299"/>
      <c r="CJV299"/>
      <c r="CJW299"/>
      <c r="CJX299"/>
      <c r="CJY299"/>
      <c r="CJZ299"/>
      <c r="CKA299"/>
      <c r="CKB299"/>
      <c r="CKC299"/>
      <c r="CKD299"/>
      <c r="CKE299"/>
      <c r="CKF299"/>
      <c r="CKG299"/>
      <c r="CKH299"/>
      <c r="CKI299"/>
      <c r="CKJ299"/>
      <c r="CKK299"/>
      <c r="CKL299"/>
      <c r="CKM299"/>
      <c r="CKN299"/>
      <c r="CKO299"/>
      <c r="CKP299"/>
      <c r="CKQ299"/>
      <c r="CKR299"/>
      <c r="CKS299"/>
      <c r="CKT299"/>
      <c r="CKU299"/>
      <c r="CKV299"/>
      <c r="CKW299"/>
      <c r="CKX299"/>
      <c r="CKY299"/>
      <c r="CKZ299"/>
      <c r="CLA299"/>
      <c r="CLB299"/>
      <c r="CLC299"/>
      <c r="CLD299"/>
      <c r="CLE299"/>
      <c r="CLF299"/>
      <c r="CLG299"/>
      <c r="CLH299"/>
      <c r="CLI299"/>
      <c r="CLJ299"/>
      <c r="CLK299"/>
      <c r="CLL299"/>
      <c r="CLM299"/>
      <c r="CLN299"/>
      <c r="CLO299"/>
      <c r="CLP299"/>
      <c r="CLQ299"/>
      <c r="CLR299"/>
      <c r="CLS299"/>
      <c r="CLT299"/>
      <c r="CLU299"/>
      <c r="CLV299"/>
      <c r="CLW299"/>
      <c r="CLX299"/>
      <c r="CLY299"/>
      <c r="CLZ299"/>
      <c r="CMA299"/>
      <c r="CMB299"/>
      <c r="CMC299"/>
      <c r="CMD299"/>
      <c r="CME299"/>
      <c r="CMF299"/>
      <c r="CMG299"/>
      <c r="CMH299"/>
      <c r="CMI299"/>
      <c r="CMJ299"/>
      <c r="CMK299"/>
      <c r="CML299"/>
      <c r="CMM299"/>
      <c r="CMN299"/>
      <c r="CMO299"/>
      <c r="CMP299"/>
      <c r="CMQ299"/>
      <c r="CMR299"/>
      <c r="CMS299"/>
      <c r="CMT299"/>
      <c r="CMU299"/>
      <c r="CMV299"/>
      <c r="CMW299"/>
      <c r="CMX299"/>
      <c r="CMY299"/>
      <c r="CMZ299"/>
      <c r="CNA299"/>
      <c r="CNB299"/>
      <c r="CNC299"/>
      <c r="CND299"/>
      <c r="CNE299"/>
      <c r="CNF299"/>
      <c r="CNG299"/>
      <c r="CNH299"/>
      <c r="CNI299"/>
      <c r="CNJ299"/>
      <c r="CNK299"/>
      <c r="CNL299"/>
      <c r="CNM299"/>
      <c r="CNN299"/>
      <c r="CNO299"/>
      <c r="CNP299"/>
      <c r="CNQ299"/>
      <c r="CNR299"/>
      <c r="CNS299"/>
      <c r="CNT299"/>
      <c r="CNU299"/>
      <c r="CNV299"/>
      <c r="CNW299"/>
      <c r="CNX299"/>
      <c r="CNY299"/>
      <c r="CNZ299"/>
      <c r="COA299"/>
      <c r="COB299"/>
      <c r="COC299"/>
      <c r="COD299"/>
      <c r="COE299"/>
      <c r="COF299"/>
      <c r="COG299"/>
      <c r="COH299"/>
      <c r="COI299"/>
      <c r="COJ299"/>
      <c r="COK299"/>
      <c r="COL299"/>
      <c r="COM299"/>
      <c r="CON299"/>
      <c r="COO299"/>
      <c r="COP299"/>
      <c r="COQ299"/>
      <c r="COR299"/>
      <c r="COS299"/>
      <c r="COT299"/>
      <c r="COU299"/>
      <c r="COV299"/>
      <c r="COW299"/>
      <c r="COX299"/>
      <c r="COY299"/>
      <c r="COZ299"/>
      <c r="CPA299"/>
      <c r="CPB299"/>
      <c r="CPC299"/>
      <c r="CPD299"/>
      <c r="CPE299"/>
      <c r="CPF299"/>
      <c r="CPG299"/>
      <c r="CPH299"/>
      <c r="CPI299"/>
      <c r="CPJ299"/>
      <c r="CPK299"/>
      <c r="CPL299"/>
      <c r="CPM299"/>
      <c r="CPN299"/>
      <c r="CPO299"/>
      <c r="CPP299"/>
      <c r="CPQ299"/>
      <c r="CPR299"/>
      <c r="CPS299"/>
      <c r="CPT299"/>
      <c r="CPU299"/>
      <c r="CPV299"/>
      <c r="CPW299"/>
      <c r="CPX299"/>
      <c r="CPY299"/>
      <c r="CPZ299"/>
      <c r="CQA299"/>
      <c r="CQB299"/>
      <c r="CQC299"/>
      <c r="CQD299"/>
      <c r="CQE299"/>
      <c r="CQF299"/>
      <c r="CQG299"/>
      <c r="CQH299"/>
      <c r="CQI299"/>
      <c r="CQJ299"/>
      <c r="CQK299"/>
      <c r="CQL299"/>
      <c r="CQM299"/>
      <c r="CQN299"/>
      <c r="CQO299"/>
      <c r="CQP299"/>
      <c r="CQQ299"/>
      <c r="CQR299"/>
      <c r="CQS299"/>
      <c r="CQT299"/>
      <c r="CQU299"/>
      <c r="CQV299"/>
      <c r="CQW299"/>
      <c r="CQX299"/>
      <c r="CQY299"/>
      <c r="CQZ299"/>
      <c r="CRA299"/>
      <c r="CRB299"/>
      <c r="CRC299"/>
      <c r="CRD299"/>
      <c r="CRE299"/>
      <c r="CRF299"/>
      <c r="CRG299"/>
      <c r="CRH299"/>
      <c r="CRI299"/>
      <c r="CRJ299"/>
      <c r="CRK299"/>
      <c r="CRL299"/>
      <c r="CRM299"/>
      <c r="CRN299"/>
      <c r="CRO299"/>
      <c r="CRP299"/>
      <c r="CRQ299"/>
      <c r="CRR299"/>
      <c r="CRS299"/>
      <c r="CRT299"/>
      <c r="CRU299"/>
      <c r="CRV299"/>
      <c r="CRW299"/>
      <c r="CRX299"/>
      <c r="CRY299"/>
      <c r="CRZ299"/>
      <c r="CSA299"/>
      <c r="CSB299"/>
      <c r="CSC299"/>
      <c r="CSD299"/>
      <c r="CSE299"/>
      <c r="CSF299"/>
      <c r="CSG299"/>
      <c r="CSH299"/>
      <c r="CSI299"/>
      <c r="CSJ299"/>
      <c r="CSK299"/>
      <c r="CSL299"/>
      <c r="CSM299"/>
      <c r="CSN299"/>
      <c r="CSO299"/>
      <c r="CSP299"/>
      <c r="CSQ299"/>
      <c r="CSR299"/>
      <c r="CSS299"/>
      <c r="CST299"/>
      <c r="CSU299"/>
      <c r="CSV299"/>
      <c r="CSW299"/>
      <c r="CSX299"/>
      <c r="CSY299"/>
      <c r="CSZ299"/>
      <c r="CTA299"/>
      <c r="CTB299"/>
      <c r="CTC299"/>
      <c r="CTD299"/>
      <c r="CTE299"/>
      <c r="CTF299"/>
      <c r="CTG299"/>
      <c r="CTH299"/>
      <c r="CTI299"/>
      <c r="CTJ299"/>
      <c r="CTK299"/>
      <c r="CTL299"/>
      <c r="CTM299"/>
      <c r="CTN299"/>
      <c r="CTO299"/>
      <c r="CTP299"/>
      <c r="CTQ299"/>
      <c r="CTR299"/>
      <c r="CTS299"/>
      <c r="CTT299"/>
      <c r="CTU299"/>
      <c r="CTV299"/>
      <c r="CTW299"/>
      <c r="CTX299"/>
      <c r="CTY299"/>
      <c r="CTZ299"/>
      <c r="CUA299"/>
      <c r="CUB299"/>
      <c r="CUC299"/>
      <c r="CUD299"/>
      <c r="CUE299"/>
      <c r="CUF299"/>
      <c r="CUG299"/>
      <c r="CUH299"/>
      <c r="CUI299"/>
      <c r="CUJ299"/>
      <c r="CUK299"/>
      <c r="CUL299"/>
      <c r="CUM299"/>
      <c r="CUN299"/>
      <c r="CUO299"/>
      <c r="CUP299"/>
      <c r="CUQ299"/>
      <c r="CUR299"/>
      <c r="CUS299"/>
      <c r="CUT299"/>
      <c r="CUU299"/>
      <c r="CUV299"/>
      <c r="CUW299"/>
      <c r="CUX299"/>
      <c r="CUY299"/>
      <c r="CUZ299"/>
      <c r="CVA299"/>
      <c r="CVB299"/>
      <c r="CVC299"/>
      <c r="CVD299"/>
      <c r="CVE299"/>
      <c r="CVF299"/>
      <c r="CVG299"/>
      <c r="CVH299"/>
      <c r="CVI299"/>
      <c r="CVJ299"/>
      <c r="CVK299"/>
      <c r="CVL299"/>
      <c r="CVM299"/>
      <c r="CVN299"/>
      <c r="CVO299"/>
      <c r="CVP299"/>
      <c r="CVQ299"/>
      <c r="CVR299"/>
      <c r="CVS299"/>
      <c r="CVT299"/>
      <c r="CVU299"/>
      <c r="CVV299"/>
      <c r="CVW299"/>
      <c r="CVX299"/>
      <c r="CVY299"/>
      <c r="CVZ299"/>
      <c r="CWA299"/>
      <c r="CWB299"/>
      <c r="CWC299"/>
      <c r="CWD299"/>
      <c r="CWE299"/>
      <c r="CWF299"/>
      <c r="CWG299"/>
      <c r="CWH299"/>
      <c r="CWI299"/>
      <c r="CWJ299"/>
      <c r="CWK299"/>
      <c r="CWL299"/>
      <c r="CWM299"/>
      <c r="CWN299"/>
      <c r="CWO299"/>
      <c r="CWP299"/>
      <c r="CWQ299"/>
      <c r="CWR299"/>
      <c r="CWS299"/>
      <c r="CWT299"/>
      <c r="CWU299"/>
      <c r="CWV299"/>
      <c r="CWW299"/>
      <c r="CWX299"/>
      <c r="CWY299"/>
      <c r="CWZ299"/>
      <c r="CXA299"/>
      <c r="CXB299"/>
      <c r="CXC299"/>
      <c r="CXD299"/>
      <c r="CXE299"/>
      <c r="CXF299"/>
      <c r="CXG299"/>
      <c r="CXH299"/>
      <c r="CXI299"/>
      <c r="CXJ299"/>
      <c r="CXK299"/>
      <c r="CXL299"/>
      <c r="CXM299"/>
      <c r="CXN299"/>
      <c r="CXO299"/>
      <c r="CXP299"/>
      <c r="CXQ299"/>
      <c r="CXR299"/>
      <c r="CXS299"/>
      <c r="CXT299"/>
      <c r="CXU299"/>
      <c r="CXV299"/>
      <c r="CXW299"/>
      <c r="CXX299"/>
      <c r="CXY299"/>
      <c r="CXZ299"/>
      <c r="CYA299"/>
      <c r="CYB299"/>
      <c r="CYC299"/>
      <c r="CYD299"/>
      <c r="CYE299"/>
      <c r="CYF299"/>
      <c r="CYG299"/>
      <c r="CYH299"/>
      <c r="CYI299"/>
      <c r="CYJ299"/>
      <c r="CYK299"/>
      <c r="CYL299"/>
      <c r="CYM299"/>
      <c r="CYN299"/>
      <c r="CYO299"/>
      <c r="CYP299"/>
      <c r="CYQ299"/>
      <c r="CYR299"/>
      <c r="CYS299"/>
      <c r="CYT299"/>
      <c r="CYU299"/>
      <c r="CYV299"/>
      <c r="CYW299"/>
      <c r="CYX299"/>
      <c r="CYY299"/>
      <c r="CYZ299"/>
      <c r="CZA299"/>
      <c r="CZB299"/>
      <c r="CZC299"/>
      <c r="CZD299"/>
      <c r="CZE299"/>
      <c r="CZF299"/>
      <c r="CZG299"/>
      <c r="CZH299"/>
      <c r="CZI299"/>
      <c r="CZJ299"/>
      <c r="CZK299"/>
      <c r="CZL299"/>
      <c r="CZM299"/>
      <c r="CZN299"/>
      <c r="CZO299"/>
      <c r="CZP299"/>
      <c r="CZQ299"/>
      <c r="CZR299"/>
      <c r="CZS299"/>
      <c r="CZT299"/>
      <c r="CZU299"/>
      <c r="CZV299"/>
      <c r="CZW299"/>
      <c r="CZX299"/>
      <c r="CZY299"/>
      <c r="CZZ299"/>
      <c r="DAA299"/>
      <c r="DAB299"/>
      <c r="DAC299"/>
      <c r="DAD299"/>
      <c r="DAE299"/>
      <c r="DAF299"/>
      <c r="DAG299"/>
      <c r="DAH299"/>
      <c r="DAI299"/>
      <c r="DAJ299"/>
      <c r="DAK299"/>
      <c r="DAL299"/>
      <c r="DAM299"/>
      <c r="DAN299"/>
      <c r="DAO299"/>
      <c r="DAP299"/>
      <c r="DAQ299"/>
      <c r="DAR299"/>
      <c r="DAS299"/>
      <c r="DAT299"/>
      <c r="DAU299"/>
      <c r="DAV299"/>
      <c r="DAW299"/>
      <c r="DAX299"/>
      <c r="DAY299"/>
      <c r="DAZ299"/>
      <c r="DBA299"/>
      <c r="DBB299"/>
      <c r="DBC299"/>
      <c r="DBD299"/>
      <c r="DBE299"/>
      <c r="DBF299"/>
      <c r="DBG299"/>
      <c r="DBH299"/>
      <c r="DBI299"/>
      <c r="DBJ299"/>
      <c r="DBK299"/>
      <c r="DBL299"/>
      <c r="DBM299"/>
      <c r="DBN299"/>
      <c r="DBO299"/>
      <c r="DBP299"/>
      <c r="DBQ299"/>
      <c r="DBR299"/>
      <c r="DBS299"/>
      <c r="DBT299"/>
      <c r="DBU299"/>
      <c r="DBV299"/>
      <c r="DBW299"/>
      <c r="DBX299"/>
      <c r="DBY299"/>
      <c r="DBZ299"/>
      <c r="DCA299"/>
      <c r="DCB299"/>
      <c r="DCC299"/>
      <c r="DCD299"/>
      <c r="DCE299"/>
      <c r="DCF299"/>
      <c r="DCG299"/>
      <c r="DCH299"/>
      <c r="DCI299"/>
      <c r="DCJ299"/>
      <c r="DCK299"/>
      <c r="DCL299"/>
      <c r="DCM299"/>
      <c r="DCN299"/>
      <c r="DCO299"/>
      <c r="DCP299"/>
      <c r="DCQ299"/>
      <c r="DCR299"/>
      <c r="DCS299"/>
      <c r="DCT299"/>
      <c r="DCU299"/>
      <c r="DCV299"/>
      <c r="DCW299"/>
      <c r="DCX299"/>
      <c r="DCY299"/>
      <c r="DCZ299"/>
      <c r="DDA299"/>
      <c r="DDB299"/>
      <c r="DDC299"/>
      <c r="DDD299"/>
      <c r="DDE299"/>
      <c r="DDF299"/>
      <c r="DDG299"/>
      <c r="DDH299"/>
      <c r="DDI299"/>
      <c r="DDJ299"/>
      <c r="DDK299"/>
      <c r="DDL299"/>
      <c r="DDM299"/>
      <c r="DDN299"/>
      <c r="DDO299"/>
      <c r="DDP299"/>
      <c r="DDQ299"/>
      <c r="DDR299"/>
      <c r="DDS299"/>
      <c r="DDT299"/>
      <c r="DDU299"/>
      <c r="DDV299"/>
      <c r="DDW299"/>
      <c r="DDX299"/>
      <c r="DDY299"/>
      <c r="DDZ299"/>
      <c r="DEA299"/>
      <c r="DEB299"/>
      <c r="DEC299"/>
      <c r="DED299"/>
      <c r="DEE299"/>
      <c r="DEF299"/>
      <c r="DEG299"/>
      <c r="DEH299"/>
      <c r="DEI299"/>
      <c r="DEJ299"/>
      <c r="DEK299"/>
      <c r="DEL299"/>
      <c r="DEM299"/>
      <c r="DEN299"/>
      <c r="DEO299"/>
      <c r="DEP299"/>
      <c r="DEQ299"/>
      <c r="DER299"/>
      <c r="DES299"/>
      <c r="DET299"/>
      <c r="DEU299"/>
      <c r="DEV299"/>
      <c r="DEW299"/>
      <c r="DEX299"/>
      <c r="DEY299"/>
      <c r="DEZ299"/>
      <c r="DFA299"/>
      <c r="DFB299"/>
      <c r="DFC299"/>
      <c r="DFD299"/>
      <c r="DFE299"/>
      <c r="DFF299"/>
      <c r="DFG299"/>
      <c r="DFH299"/>
      <c r="DFI299"/>
      <c r="DFJ299"/>
      <c r="DFK299"/>
      <c r="DFL299"/>
      <c r="DFM299"/>
      <c r="DFN299"/>
      <c r="DFO299"/>
      <c r="DFP299"/>
      <c r="DFQ299"/>
      <c r="DFR299"/>
      <c r="DFS299"/>
      <c r="DFT299"/>
      <c r="DFU299"/>
      <c r="DFV299"/>
      <c r="DFW299"/>
      <c r="DFX299"/>
      <c r="DFY299"/>
      <c r="DFZ299"/>
      <c r="DGA299"/>
      <c r="DGB299"/>
      <c r="DGC299"/>
      <c r="DGD299"/>
      <c r="DGE299"/>
      <c r="DGF299"/>
      <c r="DGG299"/>
      <c r="DGH299"/>
      <c r="DGI299"/>
      <c r="DGJ299"/>
      <c r="DGK299"/>
      <c r="DGL299"/>
      <c r="DGM299"/>
      <c r="DGN299"/>
      <c r="DGO299"/>
      <c r="DGP299"/>
      <c r="DGQ299"/>
      <c r="DGR299"/>
      <c r="DGS299"/>
      <c r="DGT299"/>
      <c r="DGU299"/>
      <c r="DGV299"/>
      <c r="DGW299"/>
      <c r="DGX299"/>
      <c r="DGY299"/>
      <c r="DGZ299"/>
      <c r="DHA299"/>
      <c r="DHB299"/>
      <c r="DHC299"/>
      <c r="DHD299"/>
      <c r="DHE299"/>
      <c r="DHF299"/>
      <c r="DHG299"/>
      <c r="DHH299"/>
      <c r="DHI299"/>
      <c r="DHJ299"/>
      <c r="DHK299"/>
      <c r="DHL299"/>
      <c r="DHM299"/>
      <c r="DHN299"/>
      <c r="DHO299"/>
      <c r="DHP299"/>
      <c r="DHQ299"/>
      <c r="DHR299"/>
      <c r="DHS299"/>
      <c r="DHT299"/>
      <c r="DHU299"/>
      <c r="DHV299"/>
      <c r="DHW299"/>
      <c r="DHX299"/>
      <c r="DHY299"/>
      <c r="DHZ299"/>
      <c r="DIA299"/>
      <c r="DIB299"/>
      <c r="DIC299"/>
      <c r="DID299"/>
      <c r="DIE299"/>
      <c r="DIF299"/>
      <c r="DIG299"/>
      <c r="DIH299"/>
      <c r="DII299"/>
      <c r="DIJ299"/>
      <c r="DIK299"/>
      <c r="DIL299"/>
      <c r="DIM299"/>
      <c r="DIN299"/>
      <c r="DIO299"/>
      <c r="DIP299"/>
      <c r="DIQ299"/>
      <c r="DIR299"/>
      <c r="DIS299"/>
      <c r="DIT299"/>
      <c r="DIU299"/>
      <c r="DIV299"/>
      <c r="DIW299"/>
      <c r="DIX299"/>
      <c r="DIY299"/>
      <c r="DIZ299"/>
      <c r="DJA299"/>
      <c r="DJB299"/>
      <c r="DJC299"/>
      <c r="DJD299"/>
      <c r="DJE299"/>
      <c r="DJF299"/>
      <c r="DJG299"/>
      <c r="DJH299"/>
      <c r="DJI299"/>
      <c r="DJJ299"/>
      <c r="DJK299"/>
      <c r="DJL299"/>
      <c r="DJM299"/>
      <c r="DJN299"/>
      <c r="DJO299"/>
      <c r="DJP299"/>
      <c r="DJQ299"/>
      <c r="DJR299"/>
      <c r="DJS299"/>
      <c r="DJT299"/>
      <c r="DJU299"/>
      <c r="DJV299"/>
      <c r="DJW299"/>
      <c r="DJX299"/>
      <c r="DJY299"/>
      <c r="DJZ299"/>
      <c r="DKA299"/>
      <c r="DKB299"/>
      <c r="DKC299"/>
      <c r="DKD299"/>
      <c r="DKE299"/>
      <c r="DKF299"/>
      <c r="DKG299"/>
      <c r="DKH299"/>
      <c r="DKI299"/>
      <c r="DKJ299"/>
      <c r="DKK299"/>
      <c r="DKL299"/>
      <c r="DKM299"/>
      <c r="DKN299"/>
      <c r="DKO299"/>
      <c r="DKP299"/>
      <c r="DKQ299"/>
      <c r="DKR299"/>
      <c r="DKS299"/>
      <c r="DKT299"/>
      <c r="DKU299"/>
      <c r="DKV299"/>
      <c r="DKW299"/>
      <c r="DKX299"/>
      <c r="DKY299"/>
      <c r="DKZ299"/>
      <c r="DLA299"/>
      <c r="DLB299"/>
      <c r="DLC299"/>
      <c r="DLD299"/>
      <c r="DLE299"/>
      <c r="DLF299"/>
      <c r="DLG299"/>
      <c r="DLH299"/>
      <c r="DLI299"/>
      <c r="DLJ299"/>
      <c r="DLK299"/>
      <c r="DLL299"/>
      <c r="DLM299"/>
      <c r="DLN299"/>
      <c r="DLO299"/>
      <c r="DLP299"/>
      <c r="DLQ299"/>
      <c r="DLR299"/>
      <c r="DLS299"/>
      <c r="DLT299"/>
      <c r="DLU299"/>
      <c r="DLV299"/>
      <c r="DLW299"/>
      <c r="DLX299"/>
      <c r="DLY299"/>
      <c r="DLZ299"/>
      <c r="DMA299"/>
      <c r="DMB299"/>
      <c r="DMC299"/>
      <c r="DMD299"/>
      <c r="DME299"/>
      <c r="DMF299"/>
      <c r="DMG299"/>
      <c r="DMH299"/>
      <c r="DMI299"/>
      <c r="DMJ299"/>
      <c r="DMK299"/>
      <c r="DML299"/>
      <c r="DMM299"/>
      <c r="DMN299"/>
      <c r="DMO299"/>
      <c r="DMP299"/>
      <c r="DMQ299"/>
      <c r="DMR299"/>
      <c r="DMS299"/>
      <c r="DMT299"/>
      <c r="DMU299"/>
      <c r="DMV299"/>
      <c r="DMW299"/>
      <c r="DMX299"/>
      <c r="DMY299"/>
      <c r="DMZ299"/>
      <c r="DNA299"/>
      <c r="DNB299"/>
      <c r="DNC299"/>
      <c r="DND299"/>
      <c r="DNE299"/>
      <c r="DNF299"/>
      <c r="DNG299"/>
      <c r="DNH299"/>
      <c r="DNI299"/>
      <c r="DNJ299"/>
      <c r="DNK299"/>
      <c r="DNL299"/>
      <c r="DNM299"/>
      <c r="DNN299"/>
      <c r="DNO299"/>
      <c r="DNP299"/>
      <c r="DNQ299"/>
      <c r="DNR299"/>
      <c r="DNS299"/>
      <c r="DNT299"/>
      <c r="DNU299"/>
      <c r="DNV299"/>
      <c r="DNW299"/>
      <c r="DNX299"/>
      <c r="DNY299"/>
      <c r="DNZ299"/>
      <c r="DOA299"/>
      <c r="DOB299"/>
      <c r="DOC299"/>
      <c r="DOD299"/>
      <c r="DOE299"/>
      <c r="DOF299"/>
      <c r="DOG299"/>
      <c r="DOH299"/>
      <c r="DOI299"/>
      <c r="DOJ299"/>
      <c r="DOK299"/>
      <c r="DOL299"/>
      <c r="DOM299"/>
      <c r="DON299"/>
      <c r="DOO299"/>
      <c r="DOP299"/>
      <c r="DOQ299"/>
      <c r="DOR299"/>
      <c r="DOS299"/>
      <c r="DOT299"/>
      <c r="DOU299"/>
      <c r="DOV299"/>
      <c r="DOW299"/>
      <c r="DOX299"/>
      <c r="DOY299"/>
      <c r="DOZ299"/>
      <c r="DPA299"/>
      <c r="DPB299"/>
      <c r="DPC299"/>
      <c r="DPD299"/>
      <c r="DPE299"/>
      <c r="DPF299"/>
      <c r="DPG299"/>
      <c r="DPH299"/>
      <c r="DPI299"/>
      <c r="DPJ299"/>
      <c r="DPK299"/>
      <c r="DPL299"/>
      <c r="DPM299"/>
      <c r="DPN299"/>
      <c r="DPO299"/>
      <c r="DPP299"/>
      <c r="DPQ299"/>
      <c r="DPR299"/>
      <c r="DPS299"/>
      <c r="DPT299"/>
      <c r="DPU299"/>
      <c r="DPV299"/>
      <c r="DPW299"/>
      <c r="DPX299"/>
      <c r="DPY299"/>
      <c r="DPZ299"/>
      <c r="DQA299"/>
      <c r="DQB299"/>
      <c r="DQC299"/>
      <c r="DQD299"/>
      <c r="DQE299"/>
      <c r="DQF299"/>
      <c r="DQG299"/>
      <c r="DQH299"/>
      <c r="DQI299"/>
      <c r="DQJ299"/>
      <c r="DQK299"/>
      <c r="DQL299"/>
      <c r="DQM299"/>
      <c r="DQN299"/>
      <c r="DQO299"/>
      <c r="DQP299"/>
      <c r="DQQ299"/>
      <c r="DQR299"/>
      <c r="DQS299"/>
      <c r="DQT299"/>
      <c r="DQU299"/>
      <c r="DQV299"/>
      <c r="DQW299"/>
      <c r="DQX299"/>
      <c r="DQY299"/>
      <c r="DQZ299"/>
      <c r="DRA299"/>
      <c r="DRB299"/>
      <c r="DRC299"/>
      <c r="DRD299"/>
      <c r="DRE299"/>
      <c r="DRF299"/>
      <c r="DRG299"/>
      <c r="DRH299"/>
      <c r="DRI299"/>
      <c r="DRJ299"/>
      <c r="DRK299"/>
      <c r="DRL299"/>
      <c r="DRM299"/>
      <c r="DRN299"/>
      <c r="DRO299"/>
      <c r="DRP299"/>
      <c r="DRQ299"/>
      <c r="DRR299"/>
      <c r="DRS299"/>
      <c r="DRT299"/>
      <c r="DRU299"/>
      <c r="DRV299"/>
      <c r="DRW299"/>
      <c r="DRX299"/>
      <c r="DRY299"/>
      <c r="DRZ299"/>
      <c r="DSA299"/>
      <c r="DSB299"/>
      <c r="DSC299"/>
      <c r="DSD299"/>
      <c r="DSE299"/>
      <c r="DSF299"/>
      <c r="DSG299"/>
      <c r="DSH299"/>
      <c r="DSI299"/>
      <c r="DSJ299"/>
      <c r="DSK299"/>
      <c r="DSL299"/>
      <c r="DSM299"/>
      <c r="DSN299"/>
      <c r="DSO299"/>
      <c r="DSP299"/>
      <c r="DSQ299"/>
      <c r="DSR299"/>
      <c r="DSS299"/>
      <c r="DST299"/>
      <c r="DSU299"/>
      <c r="DSV299"/>
      <c r="DSW299"/>
      <c r="DSX299"/>
      <c r="DSY299"/>
      <c r="DSZ299"/>
      <c r="DTA299"/>
      <c r="DTB299"/>
      <c r="DTC299"/>
      <c r="DTD299"/>
      <c r="DTE299"/>
      <c r="DTF299"/>
      <c r="DTG299"/>
      <c r="DTH299"/>
      <c r="DTI299"/>
      <c r="DTJ299"/>
      <c r="DTK299"/>
      <c r="DTL299"/>
      <c r="DTM299"/>
      <c r="DTN299"/>
      <c r="DTO299"/>
      <c r="DTP299"/>
      <c r="DTQ299"/>
      <c r="DTR299"/>
      <c r="DTS299"/>
      <c r="DTT299"/>
      <c r="DTU299"/>
      <c r="DTV299"/>
      <c r="DTW299"/>
      <c r="DTX299"/>
      <c r="DTY299"/>
      <c r="DTZ299"/>
      <c r="DUA299"/>
      <c r="DUB299"/>
      <c r="DUC299"/>
      <c r="DUD299"/>
      <c r="DUE299"/>
      <c r="DUF299"/>
      <c r="DUG299"/>
      <c r="DUH299"/>
      <c r="DUI299"/>
      <c r="DUJ299"/>
      <c r="DUK299"/>
      <c r="DUL299"/>
      <c r="DUM299"/>
      <c r="DUN299"/>
      <c r="DUO299"/>
      <c r="DUP299"/>
      <c r="DUQ299"/>
      <c r="DUR299"/>
      <c r="DUS299"/>
      <c r="DUT299"/>
      <c r="DUU299"/>
      <c r="DUV299"/>
      <c r="DUW299"/>
      <c r="DUX299"/>
      <c r="DUY299"/>
      <c r="DUZ299"/>
      <c r="DVA299"/>
      <c r="DVB299"/>
      <c r="DVC299"/>
      <c r="DVD299"/>
      <c r="DVE299"/>
      <c r="DVF299"/>
      <c r="DVG299"/>
      <c r="DVH299"/>
      <c r="DVI299"/>
      <c r="DVJ299"/>
      <c r="DVK299"/>
      <c r="DVL299"/>
      <c r="DVM299"/>
      <c r="DVN299"/>
      <c r="DVO299"/>
      <c r="DVP299"/>
      <c r="DVQ299"/>
      <c r="DVR299"/>
      <c r="DVS299"/>
      <c r="DVT299"/>
      <c r="DVU299"/>
      <c r="DVV299"/>
      <c r="DVW299"/>
      <c r="DVX299"/>
      <c r="DVY299"/>
      <c r="DVZ299"/>
      <c r="DWA299"/>
      <c r="DWB299"/>
      <c r="DWC299"/>
      <c r="DWD299"/>
      <c r="DWE299"/>
      <c r="DWF299"/>
      <c r="DWG299"/>
      <c r="DWH299"/>
      <c r="DWI299"/>
      <c r="DWJ299"/>
      <c r="DWK299"/>
      <c r="DWL299"/>
      <c r="DWM299"/>
      <c r="DWN299"/>
      <c r="DWO299"/>
      <c r="DWP299"/>
      <c r="DWQ299"/>
      <c r="DWR299"/>
      <c r="DWS299"/>
      <c r="DWT299"/>
      <c r="DWU299"/>
      <c r="DWV299"/>
      <c r="DWW299"/>
      <c r="DWX299"/>
      <c r="DWY299"/>
      <c r="DWZ299"/>
      <c r="DXA299"/>
      <c r="DXB299"/>
      <c r="DXC299"/>
      <c r="DXD299"/>
      <c r="DXE299"/>
      <c r="DXF299"/>
      <c r="DXG299"/>
      <c r="DXH299"/>
      <c r="DXI299"/>
      <c r="DXJ299"/>
      <c r="DXK299"/>
      <c r="DXL299"/>
      <c r="DXM299"/>
      <c r="DXN299"/>
      <c r="DXO299"/>
      <c r="DXP299"/>
      <c r="DXQ299"/>
      <c r="DXR299"/>
      <c r="DXS299"/>
      <c r="DXT299"/>
      <c r="DXU299"/>
      <c r="DXV299"/>
      <c r="DXW299"/>
      <c r="DXX299"/>
      <c r="DXY299"/>
      <c r="DXZ299"/>
      <c r="DYA299"/>
      <c r="DYB299"/>
      <c r="DYC299"/>
      <c r="DYD299"/>
      <c r="DYE299"/>
      <c r="DYF299"/>
      <c r="DYG299"/>
      <c r="DYH299"/>
      <c r="DYI299"/>
      <c r="DYJ299"/>
      <c r="DYK299"/>
      <c r="DYL299"/>
      <c r="DYM299"/>
      <c r="DYN299"/>
      <c r="DYO299"/>
      <c r="DYP299"/>
      <c r="DYQ299"/>
      <c r="DYR299"/>
      <c r="DYS299"/>
      <c r="DYT299"/>
      <c r="DYU299"/>
      <c r="DYV299"/>
      <c r="DYW299"/>
      <c r="DYX299"/>
      <c r="DYY299"/>
      <c r="DYZ299"/>
      <c r="DZA299"/>
      <c r="DZB299"/>
      <c r="DZC299"/>
      <c r="DZD299"/>
      <c r="DZE299"/>
      <c r="DZF299"/>
      <c r="DZG299"/>
      <c r="DZH299"/>
      <c r="DZI299"/>
      <c r="DZJ299"/>
      <c r="DZK299"/>
      <c r="DZL299"/>
      <c r="DZM299"/>
      <c r="DZN299"/>
      <c r="DZO299"/>
      <c r="DZP299"/>
      <c r="DZQ299"/>
      <c r="DZR299"/>
      <c r="DZS299"/>
      <c r="DZT299"/>
      <c r="DZU299"/>
      <c r="DZV299"/>
      <c r="DZW299"/>
      <c r="DZX299"/>
      <c r="DZY299"/>
      <c r="DZZ299"/>
      <c r="EAA299"/>
      <c r="EAB299"/>
      <c r="EAC299"/>
      <c r="EAD299"/>
      <c r="EAE299"/>
      <c r="EAF299"/>
      <c r="EAG299"/>
      <c r="EAH299"/>
      <c r="EAI299"/>
      <c r="EAJ299"/>
      <c r="EAK299"/>
      <c r="EAL299"/>
      <c r="EAM299"/>
      <c r="EAN299"/>
      <c r="EAO299"/>
      <c r="EAP299"/>
      <c r="EAQ299"/>
      <c r="EAR299"/>
      <c r="EAS299"/>
      <c r="EAT299"/>
      <c r="EAU299"/>
      <c r="EAV299"/>
      <c r="EAW299"/>
      <c r="EAX299"/>
      <c r="EAY299"/>
      <c r="EAZ299"/>
      <c r="EBA299"/>
      <c r="EBB299"/>
      <c r="EBC299"/>
      <c r="EBD299"/>
      <c r="EBE299"/>
      <c r="EBF299"/>
      <c r="EBG299"/>
      <c r="EBH299"/>
      <c r="EBI299"/>
      <c r="EBJ299"/>
      <c r="EBK299"/>
      <c r="EBL299"/>
      <c r="EBM299"/>
      <c r="EBN299"/>
      <c r="EBO299"/>
      <c r="EBP299"/>
      <c r="EBQ299"/>
      <c r="EBR299"/>
      <c r="EBS299"/>
      <c r="EBT299"/>
      <c r="EBU299"/>
      <c r="EBV299"/>
      <c r="EBW299"/>
      <c r="EBX299"/>
      <c r="EBY299"/>
      <c r="EBZ299"/>
      <c r="ECA299"/>
      <c r="ECB299"/>
      <c r="ECC299"/>
      <c r="ECD299"/>
      <c r="ECE299"/>
      <c r="ECF299"/>
      <c r="ECG299"/>
      <c r="ECH299"/>
      <c r="ECI299"/>
      <c r="ECJ299"/>
      <c r="ECK299"/>
      <c r="ECL299"/>
      <c r="ECM299"/>
      <c r="ECN299"/>
      <c r="ECO299"/>
      <c r="ECP299"/>
      <c r="ECQ299"/>
      <c r="ECR299"/>
      <c r="ECS299"/>
      <c r="ECT299"/>
      <c r="ECU299"/>
      <c r="ECV299"/>
      <c r="ECW299"/>
      <c r="ECX299"/>
      <c r="ECY299"/>
      <c r="ECZ299"/>
      <c r="EDA299"/>
      <c r="EDB299"/>
      <c r="EDC299"/>
      <c r="EDD299"/>
      <c r="EDE299"/>
      <c r="EDF299"/>
      <c r="EDG299"/>
      <c r="EDH299"/>
      <c r="EDI299"/>
      <c r="EDJ299"/>
      <c r="EDK299"/>
      <c r="EDL299"/>
      <c r="EDM299"/>
      <c r="EDN299"/>
      <c r="EDO299"/>
      <c r="EDP299"/>
      <c r="EDQ299"/>
      <c r="EDR299"/>
      <c r="EDS299"/>
      <c r="EDT299"/>
      <c r="EDU299"/>
      <c r="EDV299"/>
      <c r="EDW299"/>
      <c r="EDX299"/>
      <c r="EDY299"/>
      <c r="EDZ299"/>
      <c r="EEA299"/>
      <c r="EEB299"/>
      <c r="EEC299"/>
      <c r="EED299"/>
      <c r="EEE299"/>
      <c r="EEF299"/>
      <c r="EEG299"/>
      <c r="EEH299"/>
      <c r="EEI299"/>
      <c r="EEJ299"/>
      <c r="EEK299"/>
      <c r="EEL299"/>
      <c r="EEM299"/>
      <c r="EEN299"/>
      <c r="EEO299"/>
      <c r="EEP299"/>
      <c r="EEQ299"/>
      <c r="EER299"/>
      <c r="EES299"/>
      <c r="EET299"/>
      <c r="EEU299"/>
      <c r="EEV299"/>
      <c r="EEW299"/>
      <c r="EEX299"/>
      <c r="EEY299"/>
      <c r="EEZ299"/>
      <c r="EFA299"/>
      <c r="EFB299"/>
      <c r="EFC299"/>
      <c r="EFD299"/>
      <c r="EFE299"/>
      <c r="EFF299"/>
      <c r="EFG299"/>
      <c r="EFH299"/>
      <c r="EFI299"/>
      <c r="EFJ299"/>
      <c r="EFK299"/>
      <c r="EFL299"/>
      <c r="EFM299"/>
      <c r="EFN299"/>
      <c r="EFO299"/>
      <c r="EFP299"/>
      <c r="EFQ299"/>
      <c r="EFR299"/>
      <c r="EFS299"/>
      <c r="EFT299"/>
      <c r="EFU299"/>
      <c r="EFV299"/>
      <c r="EFW299"/>
      <c r="EFX299"/>
      <c r="EFY299"/>
      <c r="EFZ299"/>
      <c r="EGA299"/>
      <c r="EGB299"/>
      <c r="EGC299"/>
      <c r="EGD299"/>
      <c r="EGE299"/>
      <c r="EGF299"/>
      <c r="EGG299"/>
      <c r="EGH299"/>
      <c r="EGI299"/>
      <c r="EGJ299"/>
      <c r="EGK299"/>
      <c r="EGL299"/>
      <c r="EGM299"/>
      <c r="EGN299"/>
      <c r="EGO299"/>
      <c r="EGP299"/>
      <c r="EGQ299"/>
      <c r="EGR299"/>
      <c r="EGS299"/>
      <c r="EGT299"/>
      <c r="EGU299"/>
      <c r="EGV299"/>
      <c r="EGW299"/>
      <c r="EGX299"/>
      <c r="EGY299"/>
      <c r="EGZ299"/>
      <c r="EHA299"/>
      <c r="EHB299"/>
      <c r="EHC299"/>
      <c r="EHD299"/>
      <c r="EHE299"/>
      <c r="EHF299"/>
      <c r="EHG299"/>
      <c r="EHH299"/>
      <c r="EHI299"/>
      <c r="EHJ299"/>
      <c r="EHK299"/>
      <c r="EHL299"/>
      <c r="EHM299"/>
      <c r="EHN299"/>
      <c r="EHO299"/>
      <c r="EHP299"/>
      <c r="EHQ299"/>
      <c r="EHR299"/>
      <c r="EHS299"/>
      <c r="EHT299"/>
      <c r="EHU299"/>
      <c r="EHV299"/>
      <c r="EHW299"/>
      <c r="EHX299"/>
      <c r="EHY299"/>
      <c r="EHZ299"/>
      <c r="EIA299"/>
      <c r="EIB299"/>
      <c r="EIC299"/>
      <c r="EID299"/>
      <c r="EIE299"/>
      <c r="EIF299"/>
      <c r="EIG299"/>
      <c r="EIH299"/>
      <c r="EII299"/>
      <c r="EIJ299"/>
      <c r="EIK299"/>
      <c r="EIL299"/>
      <c r="EIM299"/>
      <c r="EIN299"/>
      <c r="EIO299"/>
      <c r="EIP299"/>
      <c r="EIQ299"/>
      <c r="EIR299"/>
      <c r="EIS299"/>
      <c r="EIT299"/>
      <c r="EIU299"/>
      <c r="EIV299"/>
      <c r="EIW299"/>
      <c r="EIX299"/>
      <c r="EIY299"/>
      <c r="EIZ299"/>
      <c r="EJA299"/>
      <c r="EJB299"/>
      <c r="EJC299"/>
      <c r="EJD299"/>
      <c r="EJE299"/>
      <c r="EJF299"/>
      <c r="EJG299"/>
      <c r="EJH299"/>
      <c r="EJI299"/>
      <c r="EJJ299"/>
      <c r="EJK299"/>
      <c r="EJL299"/>
      <c r="EJM299"/>
      <c r="EJN299"/>
      <c r="EJO299"/>
      <c r="EJP299"/>
      <c r="EJQ299"/>
      <c r="EJR299"/>
      <c r="EJS299"/>
      <c r="EJT299"/>
      <c r="EJU299"/>
      <c r="EJV299"/>
      <c r="EJW299"/>
      <c r="EJX299"/>
      <c r="EJY299"/>
      <c r="EJZ299"/>
      <c r="EKA299"/>
      <c r="EKB299"/>
      <c r="EKC299"/>
      <c r="EKD299"/>
      <c r="EKE299"/>
      <c r="EKF299"/>
      <c r="EKG299"/>
      <c r="EKH299"/>
      <c r="EKI299"/>
      <c r="EKJ299"/>
      <c r="EKK299"/>
      <c r="EKL299"/>
      <c r="EKM299"/>
      <c r="EKN299"/>
      <c r="EKO299"/>
      <c r="EKP299"/>
      <c r="EKQ299"/>
      <c r="EKR299"/>
      <c r="EKS299"/>
      <c r="EKT299"/>
      <c r="EKU299"/>
      <c r="EKV299"/>
      <c r="EKW299"/>
      <c r="EKX299"/>
      <c r="EKY299"/>
      <c r="EKZ299"/>
      <c r="ELA299"/>
      <c r="ELB299"/>
      <c r="ELC299"/>
      <c r="ELD299"/>
      <c r="ELE299"/>
      <c r="ELF299"/>
      <c r="ELG299"/>
      <c r="ELH299"/>
      <c r="ELI299"/>
      <c r="ELJ299"/>
      <c r="ELK299"/>
      <c r="ELL299"/>
      <c r="ELM299"/>
      <c r="ELN299"/>
      <c r="ELO299"/>
      <c r="ELP299"/>
      <c r="ELQ299"/>
      <c r="ELR299"/>
      <c r="ELS299"/>
      <c r="ELT299"/>
      <c r="ELU299"/>
      <c r="ELV299"/>
      <c r="ELW299"/>
      <c r="ELX299"/>
      <c r="ELY299"/>
      <c r="ELZ299"/>
      <c r="EMA299"/>
      <c r="EMB299"/>
      <c r="EMC299"/>
      <c r="EMD299"/>
      <c r="EME299"/>
      <c r="EMF299"/>
      <c r="EMG299"/>
      <c r="EMH299"/>
      <c r="EMI299"/>
      <c r="EMJ299"/>
      <c r="EMK299"/>
      <c r="EML299"/>
      <c r="EMM299"/>
      <c r="EMN299"/>
      <c r="EMO299"/>
      <c r="EMP299"/>
      <c r="EMQ299"/>
      <c r="EMR299"/>
      <c r="EMS299"/>
      <c r="EMT299"/>
      <c r="EMU299"/>
      <c r="EMV299"/>
      <c r="EMW299"/>
      <c r="EMX299"/>
      <c r="EMY299"/>
      <c r="EMZ299"/>
      <c r="ENA299"/>
      <c r="ENB299"/>
      <c r="ENC299"/>
      <c r="END299"/>
      <c r="ENE299"/>
      <c r="ENF299"/>
      <c r="ENG299"/>
      <c r="ENH299"/>
      <c r="ENI299"/>
      <c r="ENJ299"/>
      <c r="ENK299"/>
      <c r="ENL299"/>
      <c r="ENM299"/>
      <c r="ENN299"/>
      <c r="ENO299"/>
      <c r="ENP299"/>
      <c r="ENQ299"/>
      <c r="ENR299"/>
      <c r="ENS299"/>
      <c r="ENT299"/>
      <c r="ENU299"/>
      <c r="ENV299"/>
      <c r="ENW299"/>
      <c r="ENX299"/>
      <c r="ENY299"/>
      <c r="ENZ299"/>
      <c r="EOA299"/>
      <c r="EOB299"/>
      <c r="EOC299"/>
      <c r="EOD299"/>
      <c r="EOE299"/>
      <c r="EOF299"/>
      <c r="EOG299"/>
      <c r="EOH299"/>
      <c r="EOI299"/>
      <c r="EOJ299"/>
      <c r="EOK299"/>
      <c r="EOL299"/>
      <c r="EOM299"/>
      <c r="EON299"/>
      <c r="EOO299"/>
      <c r="EOP299"/>
      <c r="EOQ299"/>
      <c r="EOR299"/>
      <c r="EOS299"/>
      <c r="EOT299"/>
      <c r="EOU299"/>
      <c r="EOV299"/>
      <c r="EOW299"/>
      <c r="EOX299"/>
      <c r="EOY299"/>
      <c r="EOZ299"/>
      <c r="EPA299"/>
      <c r="EPB299"/>
      <c r="EPC299"/>
      <c r="EPD299"/>
      <c r="EPE299"/>
      <c r="EPF299"/>
      <c r="EPG299"/>
      <c r="EPH299"/>
      <c r="EPI299"/>
      <c r="EPJ299"/>
      <c r="EPK299"/>
      <c r="EPL299"/>
      <c r="EPM299"/>
      <c r="EPN299"/>
      <c r="EPO299"/>
      <c r="EPP299"/>
      <c r="EPQ299"/>
      <c r="EPR299"/>
      <c r="EPS299"/>
      <c r="EPT299"/>
      <c r="EPU299"/>
      <c r="EPV299"/>
      <c r="EPW299"/>
      <c r="EPX299"/>
      <c r="EPY299"/>
      <c r="EPZ299"/>
      <c r="EQA299"/>
      <c r="EQB299"/>
      <c r="EQC299"/>
      <c r="EQD299"/>
      <c r="EQE299"/>
      <c r="EQF299"/>
      <c r="EQG299"/>
      <c r="EQH299"/>
      <c r="EQI299"/>
      <c r="EQJ299"/>
      <c r="EQK299"/>
      <c r="EQL299"/>
      <c r="EQM299"/>
      <c r="EQN299"/>
      <c r="EQO299"/>
      <c r="EQP299"/>
      <c r="EQQ299"/>
      <c r="EQR299"/>
      <c r="EQS299"/>
      <c r="EQT299"/>
      <c r="EQU299"/>
      <c r="EQV299"/>
      <c r="EQW299"/>
      <c r="EQX299"/>
      <c r="EQY299"/>
      <c r="EQZ299"/>
      <c r="ERA299"/>
      <c r="ERB299"/>
      <c r="ERC299"/>
      <c r="ERD299"/>
      <c r="ERE299"/>
      <c r="ERF299"/>
      <c r="ERG299"/>
      <c r="ERH299"/>
      <c r="ERI299"/>
      <c r="ERJ299"/>
      <c r="ERK299"/>
      <c r="ERL299"/>
      <c r="ERM299"/>
      <c r="ERN299"/>
      <c r="ERO299"/>
      <c r="ERP299"/>
      <c r="ERQ299"/>
      <c r="ERR299"/>
      <c r="ERS299"/>
      <c r="ERT299"/>
      <c r="ERU299"/>
      <c r="ERV299"/>
      <c r="ERW299"/>
      <c r="ERX299"/>
      <c r="ERY299"/>
      <c r="ERZ299"/>
      <c r="ESA299"/>
      <c r="ESB299"/>
      <c r="ESC299"/>
      <c r="ESD299"/>
      <c r="ESE299"/>
      <c r="ESF299"/>
      <c r="ESG299"/>
      <c r="ESH299"/>
      <c r="ESI299"/>
      <c r="ESJ299"/>
      <c r="ESK299"/>
      <c r="ESL299"/>
      <c r="ESM299"/>
      <c r="ESN299"/>
      <c r="ESO299"/>
      <c r="ESP299"/>
      <c r="ESQ299"/>
      <c r="ESR299"/>
      <c r="ESS299"/>
      <c r="EST299"/>
      <c r="ESU299"/>
      <c r="ESV299"/>
      <c r="ESW299"/>
      <c r="ESX299"/>
      <c r="ESY299"/>
      <c r="ESZ299"/>
      <c r="ETA299"/>
      <c r="ETB299"/>
      <c r="ETC299"/>
      <c r="ETD299"/>
      <c r="ETE299"/>
      <c r="ETF299"/>
      <c r="ETG299"/>
      <c r="ETH299"/>
      <c r="ETI299"/>
      <c r="ETJ299"/>
      <c r="ETK299"/>
      <c r="ETL299"/>
      <c r="ETM299"/>
      <c r="ETN299"/>
      <c r="ETO299"/>
      <c r="ETP299"/>
      <c r="ETQ299"/>
      <c r="ETR299"/>
      <c r="ETS299"/>
      <c r="ETT299"/>
      <c r="ETU299"/>
      <c r="ETV299"/>
      <c r="ETW299"/>
      <c r="ETX299"/>
      <c r="ETY299"/>
      <c r="ETZ299"/>
      <c r="EUA299"/>
      <c r="EUB299"/>
      <c r="EUC299"/>
      <c r="EUD299"/>
      <c r="EUE299"/>
      <c r="EUF299"/>
      <c r="EUG299"/>
      <c r="EUH299"/>
      <c r="EUI299"/>
      <c r="EUJ299"/>
      <c r="EUK299"/>
      <c r="EUL299"/>
      <c r="EUM299"/>
      <c r="EUN299"/>
      <c r="EUO299"/>
      <c r="EUP299"/>
      <c r="EUQ299"/>
      <c r="EUR299"/>
      <c r="EUS299"/>
      <c r="EUT299"/>
      <c r="EUU299"/>
      <c r="EUV299"/>
      <c r="EUW299"/>
      <c r="EUX299"/>
      <c r="EUY299"/>
      <c r="EUZ299"/>
      <c r="EVA299"/>
      <c r="EVB299"/>
      <c r="EVC299"/>
      <c r="EVD299"/>
      <c r="EVE299"/>
      <c r="EVF299"/>
      <c r="EVG299"/>
      <c r="EVH299"/>
      <c r="EVI299"/>
      <c r="EVJ299"/>
      <c r="EVK299"/>
      <c r="EVL299"/>
      <c r="EVM299"/>
      <c r="EVN299"/>
      <c r="EVO299"/>
      <c r="EVP299"/>
      <c r="EVQ299"/>
      <c r="EVR299"/>
      <c r="EVS299"/>
      <c r="EVT299"/>
      <c r="EVU299"/>
      <c r="EVV299"/>
      <c r="EVW299"/>
      <c r="EVX299"/>
      <c r="EVY299"/>
      <c r="EVZ299"/>
      <c r="EWA299"/>
      <c r="EWB299"/>
      <c r="EWC299"/>
      <c r="EWD299"/>
      <c r="EWE299"/>
      <c r="EWF299"/>
      <c r="EWG299"/>
      <c r="EWH299"/>
      <c r="EWI299"/>
      <c r="EWJ299"/>
      <c r="EWK299"/>
      <c r="EWL299"/>
      <c r="EWM299"/>
      <c r="EWN299"/>
      <c r="EWO299"/>
      <c r="EWP299"/>
      <c r="EWQ299"/>
      <c r="EWR299"/>
      <c r="EWS299"/>
      <c r="EWT299"/>
      <c r="EWU299"/>
      <c r="EWV299"/>
      <c r="EWW299"/>
      <c r="EWX299"/>
      <c r="EWY299"/>
      <c r="EWZ299"/>
      <c r="EXA299"/>
      <c r="EXB299"/>
      <c r="EXC299"/>
      <c r="EXD299"/>
      <c r="EXE299"/>
      <c r="EXF299"/>
      <c r="EXG299"/>
      <c r="EXH299"/>
      <c r="EXI299"/>
      <c r="EXJ299"/>
      <c r="EXK299"/>
      <c r="EXL299"/>
      <c r="EXM299"/>
      <c r="EXN299"/>
      <c r="EXO299"/>
      <c r="EXP299"/>
      <c r="EXQ299"/>
      <c r="EXR299"/>
      <c r="EXS299"/>
      <c r="EXT299"/>
      <c r="EXU299"/>
      <c r="EXV299"/>
      <c r="EXW299"/>
      <c r="EXX299"/>
      <c r="EXY299"/>
      <c r="EXZ299"/>
      <c r="EYA299"/>
      <c r="EYB299"/>
      <c r="EYC299"/>
      <c r="EYD299"/>
      <c r="EYE299"/>
      <c r="EYF299"/>
      <c r="EYG299"/>
      <c r="EYH299"/>
      <c r="EYI299"/>
      <c r="EYJ299"/>
      <c r="EYK299"/>
      <c r="EYL299"/>
      <c r="EYM299"/>
      <c r="EYN299"/>
      <c r="EYO299"/>
      <c r="EYP299"/>
      <c r="EYQ299"/>
      <c r="EYR299"/>
      <c r="EYS299"/>
      <c r="EYT299"/>
      <c r="EYU299"/>
      <c r="EYV299"/>
      <c r="EYW299"/>
      <c r="EYX299"/>
      <c r="EYY299"/>
      <c r="EYZ299"/>
      <c r="EZA299"/>
      <c r="EZB299"/>
      <c r="EZC299"/>
      <c r="EZD299"/>
      <c r="EZE299"/>
      <c r="EZF299"/>
      <c r="EZG299"/>
      <c r="EZH299"/>
      <c r="EZI299"/>
      <c r="EZJ299"/>
      <c r="EZK299"/>
      <c r="EZL299"/>
      <c r="EZM299"/>
      <c r="EZN299"/>
      <c r="EZO299"/>
      <c r="EZP299"/>
      <c r="EZQ299"/>
      <c r="EZR299"/>
      <c r="EZS299"/>
      <c r="EZT299"/>
      <c r="EZU299"/>
      <c r="EZV299"/>
      <c r="EZW299"/>
      <c r="EZX299"/>
      <c r="EZY299"/>
      <c r="EZZ299"/>
      <c r="FAA299"/>
      <c r="FAB299"/>
      <c r="FAC299"/>
      <c r="FAD299"/>
      <c r="FAE299"/>
      <c r="FAF299"/>
      <c r="FAG299"/>
      <c r="FAH299"/>
      <c r="FAI299"/>
      <c r="FAJ299"/>
      <c r="FAK299"/>
      <c r="FAL299"/>
      <c r="FAM299"/>
      <c r="FAN299"/>
      <c r="FAO299"/>
      <c r="FAP299"/>
      <c r="FAQ299"/>
      <c r="FAR299"/>
      <c r="FAS299"/>
      <c r="FAT299"/>
      <c r="FAU299"/>
      <c r="FAV299"/>
      <c r="FAW299"/>
      <c r="FAX299"/>
      <c r="FAY299"/>
      <c r="FAZ299"/>
      <c r="FBA299"/>
      <c r="FBB299"/>
      <c r="FBC299"/>
      <c r="FBD299"/>
      <c r="FBE299"/>
      <c r="FBF299"/>
      <c r="FBG299"/>
      <c r="FBH299"/>
      <c r="FBI299"/>
      <c r="FBJ299"/>
      <c r="FBK299"/>
      <c r="FBL299"/>
      <c r="FBM299"/>
      <c r="FBN299"/>
      <c r="FBO299"/>
      <c r="FBP299"/>
      <c r="FBQ299"/>
      <c r="FBR299"/>
      <c r="FBS299"/>
      <c r="FBT299"/>
      <c r="FBU299"/>
      <c r="FBV299"/>
      <c r="FBW299"/>
      <c r="FBX299"/>
      <c r="FBY299"/>
      <c r="FBZ299"/>
      <c r="FCA299"/>
      <c r="FCB299"/>
      <c r="FCC299"/>
      <c r="FCD299"/>
      <c r="FCE299"/>
      <c r="FCF299"/>
      <c r="FCG299"/>
      <c r="FCH299"/>
      <c r="FCI299"/>
      <c r="FCJ299"/>
      <c r="FCK299"/>
      <c r="FCL299"/>
      <c r="FCM299"/>
      <c r="FCN299"/>
      <c r="FCO299"/>
      <c r="FCP299"/>
      <c r="FCQ299"/>
      <c r="FCR299"/>
      <c r="FCS299"/>
      <c r="FCT299"/>
      <c r="FCU299"/>
      <c r="FCV299"/>
      <c r="FCW299"/>
      <c r="FCX299"/>
      <c r="FCY299"/>
      <c r="FCZ299"/>
      <c r="FDA299"/>
      <c r="FDB299"/>
      <c r="FDC299"/>
      <c r="FDD299"/>
      <c r="FDE299"/>
      <c r="FDF299"/>
      <c r="FDG299"/>
      <c r="FDH299"/>
      <c r="FDI299"/>
      <c r="FDJ299"/>
      <c r="FDK299"/>
      <c r="FDL299"/>
      <c r="FDM299"/>
      <c r="FDN299"/>
      <c r="FDO299"/>
      <c r="FDP299"/>
      <c r="FDQ299"/>
      <c r="FDR299"/>
      <c r="FDS299"/>
      <c r="FDT299"/>
      <c r="FDU299"/>
      <c r="FDV299"/>
      <c r="FDW299"/>
      <c r="FDX299"/>
      <c r="FDY299"/>
      <c r="FDZ299"/>
      <c r="FEA299"/>
      <c r="FEB299"/>
      <c r="FEC299"/>
      <c r="FED299"/>
      <c r="FEE299"/>
      <c r="FEF299"/>
      <c r="FEG299"/>
      <c r="FEH299"/>
      <c r="FEI299"/>
      <c r="FEJ299"/>
      <c r="FEK299"/>
      <c r="FEL299"/>
      <c r="FEM299"/>
      <c r="FEN299"/>
      <c r="FEO299"/>
      <c r="FEP299"/>
      <c r="FEQ299"/>
      <c r="FER299"/>
      <c r="FES299"/>
      <c r="FET299"/>
      <c r="FEU299"/>
      <c r="FEV299"/>
      <c r="FEW299"/>
      <c r="FEX299"/>
      <c r="FEY299"/>
      <c r="FEZ299"/>
      <c r="FFA299"/>
      <c r="FFB299"/>
      <c r="FFC299"/>
      <c r="FFD299"/>
      <c r="FFE299"/>
      <c r="FFF299"/>
      <c r="FFG299"/>
      <c r="FFH299"/>
      <c r="FFI299"/>
      <c r="FFJ299"/>
      <c r="FFK299"/>
      <c r="FFL299"/>
      <c r="FFM299"/>
      <c r="FFN299"/>
      <c r="FFO299"/>
      <c r="FFP299"/>
      <c r="FFQ299"/>
      <c r="FFR299"/>
      <c r="FFS299"/>
      <c r="FFT299"/>
      <c r="FFU299"/>
      <c r="FFV299"/>
      <c r="FFW299"/>
      <c r="FFX299"/>
      <c r="FFY299"/>
      <c r="FFZ299"/>
      <c r="FGA299"/>
      <c r="FGB299"/>
      <c r="FGC299"/>
      <c r="FGD299"/>
      <c r="FGE299"/>
      <c r="FGF299"/>
      <c r="FGG299"/>
      <c r="FGH299"/>
      <c r="FGI299"/>
      <c r="FGJ299"/>
      <c r="FGK299"/>
      <c r="FGL299"/>
      <c r="FGM299"/>
      <c r="FGN299"/>
      <c r="FGO299"/>
      <c r="FGP299"/>
      <c r="FGQ299"/>
      <c r="FGR299"/>
      <c r="FGS299"/>
      <c r="FGT299"/>
      <c r="FGU299"/>
      <c r="FGV299"/>
      <c r="FGW299"/>
      <c r="FGX299"/>
      <c r="FGY299"/>
      <c r="FGZ299"/>
      <c r="FHA299"/>
      <c r="FHB299"/>
      <c r="FHC299"/>
      <c r="FHD299"/>
      <c r="FHE299"/>
      <c r="FHF299"/>
      <c r="FHG299"/>
      <c r="FHH299"/>
      <c r="FHI299"/>
      <c r="FHJ299"/>
      <c r="FHK299"/>
      <c r="FHL299"/>
      <c r="FHM299"/>
      <c r="FHN299"/>
      <c r="FHO299"/>
      <c r="FHP299"/>
      <c r="FHQ299"/>
      <c r="FHR299"/>
      <c r="FHS299"/>
      <c r="FHT299"/>
      <c r="FHU299"/>
      <c r="FHV299"/>
      <c r="FHW299"/>
      <c r="FHX299"/>
      <c r="FHY299"/>
      <c r="FHZ299"/>
      <c r="FIA299"/>
      <c r="FIB299"/>
      <c r="FIC299"/>
      <c r="FID299"/>
      <c r="FIE299"/>
      <c r="FIF299"/>
      <c r="FIG299"/>
      <c r="FIH299"/>
      <c r="FII299"/>
      <c r="FIJ299"/>
      <c r="FIK299"/>
      <c r="FIL299"/>
      <c r="FIM299"/>
      <c r="FIN299"/>
      <c r="FIO299"/>
      <c r="FIP299"/>
      <c r="FIQ299"/>
      <c r="FIR299"/>
      <c r="FIS299"/>
      <c r="FIT299"/>
      <c r="FIU299"/>
      <c r="FIV299"/>
      <c r="FIW299"/>
      <c r="FIX299"/>
      <c r="FIY299"/>
      <c r="FIZ299"/>
      <c r="FJA299"/>
      <c r="FJB299"/>
      <c r="FJC299"/>
      <c r="FJD299"/>
      <c r="FJE299"/>
      <c r="FJF299"/>
      <c r="FJG299"/>
      <c r="FJH299"/>
      <c r="FJI299"/>
      <c r="FJJ299"/>
      <c r="FJK299"/>
      <c r="FJL299"/>
      <c r="FJM299"/>
      <c r="FJN299"/>
      <c r="FJO299"/>
      <c r="FJP299"/>
      <c r="FJQ299"/>
      <c r="FJR299"/>
      <c r="FJS299"/>
      <c r="FJT299"/>
      <c r="FJU299"/>
      <c r="FJV299"/>
      <c r="FJW299"/>
      <c r="FJX299"/>
      <c r="FJY299"/>
      <c r="FJZ299"/>
      <c r="FKA299"/>
      <c r="FKB299"/>
      <c r="FKC299"/>
      <c r="FKD299"/>
      <c r="FKE299"/>
      <c r="FKF299"/>
      <c r="FKG299"/>
      <c r="FKH299"/>
      <c r="FKI299"/>
      <c r="FKJ299"/>
      <c r="FKK299"/>
      <c r="FKL299"/>
      <c r="FKM299"/>
      <c r="FKN299"/>
      <c r="FKO299"/>
      <c r="FKP299"/>
      <c r="FKQ299"/>
      <c r="FKR299"/>
      <c r="FKS299"/>
      <c r="FKT299"/>
      <c r="FKU299"/>
      <c r="FKV299"/>
      <c r="FKW299"/>
      <c r="FKX299"/>
      <c r="FKY299"/>
      <c r="FKZ299"/>
      <c r="FLA299"/>
      <c r="FLB299"/>
      <c r="FLC299"/>
      <c r="FLD299"/>
      <c r="FLE299"/>
      <c r="FLF299"/>
      <c r="FLG299"/>
      <c r="FLH299"/>
      <c r="FLI299"/>
      <c r="FLJ299"/>
      <c r="FLK299"/>
      <c r="FLL299"/>
      <c r="FLM299"/>
      <c r="FLN299"/>
      <c r="FLO299"/>
      <c r="FLP299"/>
      <c r="FLQ299"/>
      <c r="FLR299"/>
      <c r="FLS299"/>
      <c r="FLT299"/>
      <c r="FLU299"/>
      <c r="FLV299"/>
      <c r="FLW299"/>
      <c r="FLX299"/>
      <c r="FLY299"/>
      <c r="FLZ299"/>
      <c r="FMA299"/>
      <c r="FMB299"/>
      <c r="FMC299"/>
      <c r="FMD299"/>
      <c r="FME299"/>
      <c r="FMF299"/>
      <c r="FMG299"/>
      <c r="FMH299"/>
      <c r="FMI299"/>
      <c r="FMJ299"/>
      <c r="FMK299"/>
      <c r="FML299"/>
      <c r="FMM299"/>
      <c r="FMN299"/>
      <c r="FMO299"/>
      <c r="FMP299"/>
      <c r="FMQ299"/>
      <c r="FMR299"/>
      <c r="FMS299"/>
      <c r="FMT299"/>
      <c r="FMU299"/>
      <c r="FMV299"/>
      <c r="FMW299"/>
      <c r="FMX299"/>
      <c r="FMY299"/>
      <c r="FMZ299"/>
      <c r="FNA299"/>
      <c r="FNB299"/>
      <c r="FNC299"/>
      <c r="FND299"/>
      <c r="FNE299"/>
      <c r="FNF299"/>
      <c r="FNG299"/>
      <c r="FNH299"/>
      <c r="FNI299"/>
      <c r="FNJ299"/>
      <c r="FNK299"/>
      <c r="FNL299"/>
      <c r="FNM299"/>
      <c r="FNN299"/>
      <c r="FNO299"/>
      <c r="FNP299"/>
      <c r="FNQ299"/>
      <c r="FNR299"/>
      <c r="FNS299"/>
      <c r="FNT299"/>
      <c r="FNU299"/>
      <c r="FNV299"/>
      <c r="FNW299"/>
      <c r="FNX299"/>
      <c r="FNY299"/>
      <c r="FNZ299"/>
      <c r="FOA299"/>
      <c r="FOB299"/>
      <c r="FOC299"/>
      <c r="FOD299"/>
      <c r="FOE299"/>
      <c r="FOF299"/>
      <c r="FOG299"/>
      <c r="FOH299"/>
      <c r="FOI299"/>
      <c r="FOJ299"/>
      <c r="FOK299"/>
      <c r="FOL299"/>
      <c r="FOM299"/>
      <c r="FON299"/>
      <c r="FOO299"/>
      <c r="FOP299"/>
      <c r="FOQ299"/>
      <c r="FOR299"/>
      <c r="FOS299"/>
      <c r="FOT299"/>
      <c r="FOU299"/>
      <c r="FOV299"/>
      <c r="FOW299"/>
      <c r="FOX299"/>
      <c r="FOY299"/>
      <c r="FOZ299"/>
      <c r="FPA299"/>
      <c r="FPB299"/>
      <c r="FPC299"/>
      <c r="FPD299"/>
      <c r="FPE299"/>
      <c r="FPF299"/>
      <c r="FPG299"/>
      <c r="FPH299"/>
      <c r="FPI299"/>
      <c r="FPJ299"/>
      <c r="FPK299"/>
      <c r="FPL299"/>
      <c r="FPM299"/>
      <c r="FPN299"/>
      <c r="FPO299"/>
      <c r="FPP299"/>
      <c r="FPQ299"/>
      <c r="FPR299"/>
      <c r="FPS299"/>
      <c r="FPT299"/>
      <c r="FPU299"/>
      <c r="FPV299"/>
      <c r="FPW299"/>
      <c r="FPX299"/>
      <c r="FPY299"/>
      <c r="FPZ299"/>
      <c r="FQA299"/>
      <c r="FQB299"/>
      <c r="FQC299"/>
      <c r="FQD299"/>
      <c r="FQE299"/>
      <c r="FQF299"/>
      <c r="FQG299"/>
      <c r="FQH299"/>
      <c r="FQI299"/>
      <c r="FQJ299"/>
      <c r="FQK299"/>
      <c r="FQL299"/>
      <c r="FQM299"/>
      <c r="FQN299"/>
      <c r="FQO299"/>
      <c r="FQP299"/>
      <c r="FQQ299"/>
      <c r="FQR299"/>
      <c r="FQS299"/>
      <c r="FQT299"/>
      <c r="FQU299"/>
      <c r="FQV299"/>
      <c r="FQW299"/>
      <c r="FQX299"/>
      <c r="FQY299"/>
      <c r="FQZ299"/>
      <c r="FRA299"/>
      <c r="FRB299"/>
      <c r="FRC299"/>
      <c r="FRD299"/>
      <c r="FRE299"/>
      <c r="FRF299"/>
      <c r="FRG299"/>
      <c r="FRH299"/>
      <c r="FRI299"/>
      <c r="FRJ299"/>
      <c r="FRK299"/>
      <c r="FRL299"/>
      <c r="FRM299"/>
      <c r="FRN299"/>
      <c r="FRO299"/>
      <c r="FRP299"/>
      <c r="FRQ299"/>
      <c r="FRR299"/>
      <c r="FRS299"/>
      <c r="FRT299"/>
      <c r="FRU299"/>
      <c r="FRV299"/>
      <c r="FRW299"/>
      <c r="FRX299"/>
      <c r="FRY299"/>
      <c r="FRZ299"/>
      <c r="FSA299"/>
      <c r="FSB299"/>
      <c r="FSC299"/>
      <c r="FSD299"/>
      <c r="FSE299"/>
      <c r="FSF299"/>
      <c r="FSG299"/>
      <c r="FSH299"/>
      <c r="FSI299"/>
      <c r="FSJ299"/>
      <c r="FSK299"/>
      <c r="FSL299"/>
      <c r="FSM299"/>
      <c r="FSN299"/>
      <c r="FSO299"/>
      <c r="FSP299"/>
      <c r="FSQ299"/>
      <c r="FSR299"/>
      <c r="FSS299"/>
      <c r="FST299"/>
      <c r="FSU299"/>
      <c r="FSV299"/>
      <c r="FSW299"/>
      <c r="FSX299"/>
      <c r="FSY299"/>
      <c r="FSZ299"/>
      <c r="FTA299"/>
      <c r="FTB299"/>
      <c r="FTC299"/>
      <c r="FTD299"/>
      <c r="FTE299"/>
      <c r="FTF299"/>
      <c r="FTG299"/>
      <c r="FTH299"/>
      <c r="FTI299"/>
      <c r="FTJ299"/>
      <c r="FTK299"/>
      <c r="FTL299"/>
      <c r="FTM299"/>
      <c r="FTN299"/>
      <c r="FTO299"/>
      <c r="FTP299"/>
      <c r="FTQ299"/>
      <c r="FTR299"/>
      <c r="FTS299"/>
      <c r="FTT299"/>
      <c r="FTU299"/>
      <c r="FTV299"/>
      <c r="FTW299"/>
      <c r="FTX299"/>
      <c r="FTY299"/>
      <c r="FTZ299"/>
      <c r="FUA299"/>
      <c r="FUB299"/>
      <c r="FUC299"/>
      <c r="FUD299"/>
      <c r="FUE299"/>
      <c r="FUF299"/>
      <c r="FUG299"/>
      <c r="FUH299"/>
      <c r="FUI299"/>
      <c r="FUJ299"/>
      <c r="FUK299"/>
      <c r="FUL299"/>
      <c r="FUM299"/>
      <c r="FUN299"/>
      <c r="FUO299"/>
      <c r="FUP299"/>
      <c r="FUQ299"/>
      <c r="FUR299"/>
      <c r="FUS299"/>
      <c r="FUT299"/>
      <c r="FUU299"/>
      <c r="FUV299"/>
      <c r="FUW299"/>
      <c r="FUX299"/>
      <c r="FUY299"/>
      <c r="FUZ299"/>
      <c r="FVA299"/>
      <c r="FVB299"/>
      <c r="FVC299"/>
      <c r="FVD299"/>
      <c r="FVE299"/>
      <c r="FVF299"/>
      <c r="FVG299"/>
      <c r="FVH299"/>
      <c r="FVI299"/>
      <c r="FVJ299"/>
      <c r="FVK299"/>
      <c r="FVL299"/>
      <c r="FVM299"/>
      <c r="FVN299"/>
      <c r="FVO299"/>
      <c r="FVP299"/>
      <c r="FVQ299"/>
      <c r="FVR299"/>
      <c r="FVS299"/>
      <c r="FVT299"/>
      <c r="FVU299"/>
      <c r="FVV299"/>
      <c r="FVW299"/>
      <c r="FVX299"/>
      <c r="FVY299"/>
      <c r="FVZ299"/>
      <c r="FWA299"/>
      <c r="FWB299"/>
      <c r="FWC299"/>
      <c r="FWD299"/>
      <c r="FWE299"/>
      <c r="FWF299"/>
      <c r="FWG299"/>
      <c r="FWH299"/>
      <c r="FWI299"/>
      <c r="FWJ299"/>
      <c r="FWK299"/>
      <c r="FWL299"/>
      <c r="FWM299"/>
      <c r="FWN299"/>
      <c r="FWO299"/>
      <c r="FWP299"/>
      <c r="FWQ299"/>
      <c r="FWR299"/>
      <c r="FWS299"/>
      <c r="FWT299"/>
      <c r="FWU299"/>
      <c r="FWV299"/>
      <c r="FWW299"/>
      <c r="FWX299"/>
      <c r="FWY299"/>
      <c r="FWZ299"/>
      <c r="FXA299"/>
      <c r="FXB299"/>
      <c r="FXC299"/>
      <c r="FXD299"/>
      <c r="FXE299"/>
      <c r="FXF299"/>
      <c r="FXG299"/>
      <c r="FXH299"/>
      <c r="FXI299"/>
      <c r="FXJ299"/>
      <c r="FXK299"/>
      <c r="FXL299"/>
      <c r="FXM299"/>
      <c r="FXN299"/>
      <c r="FXO299"/>
      <c r="FXP299"/>
      <c r="FXQ299"/>
      <c r="FXR299"/>
      <c r="FXS299"/>
      <c r="FXT299"/>
      <c r="FXU299"/>
      <c r="FXV299"/>
      <c r="FXW299"/>
      <c r="FXX299"/>
      <c r="FXY299"/>
      <c r="FXZ299"/>
      <c r="FYA299"/>
      <c r="FYB299"/>
      <c r="FYC299"/>
      <c r="FYD299"/>
      <c r="FYE299"/>
      <c r="FYF299"/>
      <c r="FYG299"/>
      <c r="FYH299"/>
      <c r="FYI299"/>
      <c r="FYJ299"/>
      <c r="FYK299"/>
      <c r="FYL299"/>
      <c r="FYM299"/>
      <c r="FYN299"/>
      <c r="FYO299"/>
      <c r="FYP299"/>
      <c r="FYQ299"/>
      <c r="FYR299"/>
      <c r="FYS299"/>
      <c r="FYT299"/>
      <c r="FYU299"/>
      <c r="FYV299"/>
      <c r="FYW299"/>
      <c r="FYX299"/>
      <c r="FYY299"/>
      <c r="FYZ299"/>
      <c r="FZA299"/>
      <c r="FZB299"/>
      <c r="FZC299"/>
      <c r="FZD299"/>
      <c r="FZE299"/>
      <c r="FZF299"/>
      <c r="FZG299"/>
      <c r="FZH299"/>
      <c r="FZI299"/>
      <c r="FZJ299"/>
      <c r="FZK299"/>
      <c r="FZL299"/>
      <c r="FZM299"/>
      <c r="FZN299"/>
      <c r="FZO299"/>
      <c r="FZP299"/>
      <c r="FZQ299"/>
      <c r="FZR299"/>
      <c r="FZS299"/>
      <c r="FZT299"/>
      <c r="FZU299"/>
      <c r="FZV299"/>
      <c r="FZW299"/>
      <c r="FZX299"/>
      <c r="FZY299"/>
      <c r="FZZ299"/>
      <c r="GAA299"/>
      <c r="GAB299"/>
      <c r="GAC299"/>
      <c r="GAD299"/>
      <c r="GAE299"/>
      <c r="GAF299"/>
      <c r="GAG299"/>
      <c r="GAH299"/>
      <c r="GAI299"/>
      <c r="GAJ299"/>
      <c r="GAK299"/>
      <c r="GAL299"/>
      <c r="GAM299"/>
      <c r="GAN299"/>
      <c r="GAO299"/>
      <c r="GAP299"/>
      <c r="GAQ299"/>
      <c r="GAR299"/>
      <c r="GAS299"/>
      <c r="GAT299"/>
      <c r="GAU299"/>
      <c r="GAV299"/>
      <c r="GAW299"/>
      <c r="GAX299"/>
      <c r="GAY299"/>
      <c r="GAZ299"/>
      <c r="GBA299"/>
      <c r="GBB299"/>
      <c r="GBC299"/>
      <c r="GBD299"/>
      <c r="GBE299"/>
      <c r="GBF299"/>
      <c r="GBG299"/>
      <c r="GBH299"/>
      <c r="GBI299"/>
      <c r="GBJ299"/>
      <c r="GBK299"/>
      <c r="GBL299"/>
      <c r="GBM299"/>
      <c r="GBN299"/>
      <c r="GBO299"/>
      <c r="GBP299"/>
      <c r="GBQ299"/>
      <c r="GBR299"/>
      <c r="GBS299"/>
      <c r="GBT299"/>
      <c r="GBU299"/>
      <c r="GBV299"/>
      <c r="GBW299"/>
      <c r="GBX299"/>
      <c r="GBY299"/>
      <c r="GBZ299"/>
      <c r="GCA299"/>
      <c r="GCB299"/>
      <c r="GCC299"/>
      <c r="GCD299"/>
      <c r="GCE299"/>
      <c r="GCF299"/>
      <c r="GCG299"/>
      <c r="GCH299"/>
      <c r="GCI299"/>
      <c r="GCJ299"/>
      <c r="GCK299"/>
      <c r="GCL299"/>
      <c r="GCM299"/>
      <c r="GCN299"/>
      <c r="GCO299"/>
      <c r="GCP299"/>
      <c r="GCQ299"/>
      <c r="GCR299"/>
      <c r="GCS299"/>
      <c r="GCT299"/>
      <c r="GCU299"/>
      <c r="GCV299"/>
      <c r="GCW299"/>
      <c r="GCX299"/>
      <c r="GCY299"/>
      <c r="GCZ299"/>
      <c r="GDA299"/>
      <c r="GDB299"/>
      <c r="GDC299"/>
      <c r="GDD299"/>
      <c r="GDE299"/>
      <c r="GDF299"/>
      <c r="GDG299"/>
      <c r="GDH299"/>
      <c r="GDI299"/>
      <c r="GDJ299"/>
      <c r="GDK299"/>
      <c r="GDL299"/>
      <c r="GDM299"/>
      <c r="GDN299"/>
      <c r="GDO299"/>
      <c r="GDP299"/>
      <c r="GDQ299"/>
      <c r="GDR299"/>
      <c r="GDS299"/>
      <c r="GDT299"/>
      <c r="GDU299"/>
      <c r="GDV299"/>
      <c r="GDW299"/>
      <c r="GDX299"/>
      <c r="GDY299"/>
      <c r="GDZ299"/>
      <c r="GEA299"/>
      <c r="GEB299"/>
      <c r="GEC299"/>
      <c r="GED299"/>
      <c r="GEE299"/>
      <c r="GEF299"/>
      <c r="GEG299"/>
      <c r="GEH299"/>
      <c r="GEI299"/>
      <c r="GEJ299"/>
      <c r="GEK299"/>
      <c r="GEL299"/>
      <c r="GEM299"/>
      <c r="GEN299"/>
      <c r="GEO299"/>
      <c r="GEP299"/>
      <c r="GEQ299"/>
      <c r="GER299"/>
      <c r="GES299"/>
      <c r="GET299"/>
      <c r="GEU299"/>
      <c r="GEV299"/>
      <c r="GEW299"/>
      <c r="GEX299"/>
      <c r="GEY299"/>
      <c r="GEZ299"/>
      <c r="GFA299"/>
      <c r="GFB299"/>
      <c r="GFC299"/>
      <c r="GFD299"/>
      <c r="GFE299"/>
      <c r="GFF299"/>
      <c r="GFG299"/>
      <c r="GFH299"/>
      <c r="GFI299"/>
      <c r="GFJ299"/>
      <c r="GFK299"/>
      <c r="GFL299"/>
      <c r="GFM299"/>
      <c r="GFN299"/>
      <c r="GFO299"/>
      <c r="GFP299"/>
      <c r="GFQ299"/>
      <c r="GFR299"/>
      <c r="GFS299"/>
      <c r="GFT299"/>
      <c r="GFU299"/>
      <c r="GFV299"/>
      <c r="GFW299"/>
      <c r="GFX299"/>
      <c r="GFY299"/>
      <c r="GFZ299"/>
      <c r="GGA299"/>
      <c r="GGB299"/>
      <c r="GGC299"/>
      <c r="GGD299"/>
      <c r="GGE299"/>
      <c r="GGF299"/>
      <c r="GGG299"/>
      <c r="GGH299"/>
      <c r="GGI299"/>
      <c r="GGJ299"/>
      <c r="GGK299"/>
      <c r="GGL299"/>
      <c r="GGM299"/>
      <c r="GGN299"/>
      <c r="GGO299"/>
      <c r="GGP299"/>
      <c r="GGQ299"/>
      <c r="GGR299"/>
      <c r="GGS299"/>
      <c r="GGT299"/>
      <c r="GGU299"/>
      <c r="GGV299"/>
      <c r="GGW299"/>
      <c r="GGX299"/>
      <c r="GGY299"/>
      <c r="GGZ299"/>
      <c r="GHA299"/>
      <c r="GHB299"/>
      <c r="GHC299"/>
      <c r="GHD299"/>
      <c r="GHE299"/>
      <c r="GHF299"/>
      <c r="GHG299"/>
      <c r="GHH299"/>
      <c r="GHI299"/>
      <c r="GHJ299"/>
      <c r="GHK299"/>
      <c r="GHL299"/>
      <c r="GHM299"/>
      <c r="GHN299"/>
      <c r="GHO299"/>
      <c r="GHP299"/>
      <c r="GHQ299"/>
      <c r="GHR299"/>
      <c r="GHS299"/>
      <c r="GHT299"/>
      <c r="GHU299"/>
      <c r="GHV299"/>
      <c r="GHW299"/>
      <c r="GHX299"/>
      <c r="GHY299"/>
      <c r="GHZ299"/>
      <c r="GIA299"/>
      <c r="GIB299"/>
      <c r="GIC299"/>
      <c r="GID299"/>
      <c r="GIE299"/>
      <c r="GIF299"/>
      <c r="GIG299"/>
      <c r="GIH299"/>
      <c r="GII299"/>
      <c r="GIJ299"/>
      <c r="GIK299"/>
      <c r="GIL299"/>
      <c r="GIM299"/>
      <c r="GIN299"/>
      <c r="GIO299"/>
      <c r="GIP299"/>
      <c r="GIQ299"/>
      <c r="GIR299"/>
      <c r="GIS299"/>
      <c r="GIT299"/>
      <c r="GIU299"/>
      <c r="GIV299"/>
      <c r="GIW299"/>
      <c r="GIX299"/>
      <c r="GIY299"/>
      <c r="GIZ299"/>
      <c r="GJA299"/>
      <c r="GJB299"/>
      <c r="GJC299"/>
      <c r="GJD299"/>
      <c r="GJE299"/>
      <c r="GJF299"/>
      <c r="GJG299"/>
      <c r="GJH299"/>
      <c r="GJI299"/>
      <c r="GJJ299"/>
      <c r="GJK299"/>
      <c r="GJL299"/>
      <c r="GJM299"/>
      <c r="GJN299"/>
      <c r="GJO299"/>
      <c r="GJP299"/>
      <c r="GJQ299"/>
      <c r="GJR299"/>
      <c r="GJS299"/>
      <c r="GJT299"/>
      <c r="GJU299"/>
      <c r="GJV299"/>
      <c r="GJW299"/>
      <c r="GJX299"/>
      <c r="GJY299"/>
      <c r="GJZ299"/>
      <c r="GKA299"/>
      <c r="GKB299"/>
      <c r="GKC299"/>
      <c r="GKD299"/>
      <c r="GKE299"/>
      <c r="GKF299"/>
      <c r="GKG299"/>
      <c r="GKH299"/>
      <c r="GKI299"/>
      <c r="GKJ299"/>
      <c r="GKK299"/>
      <c r="GKL299"/>
      <c r="GKM299"/>
      <c r="GKN299"/>
      <c r="GKO299"/>
      <c r="GKP299"/>
      <c r="GKQ299"/>
      <c r="GKR299"/>
      <c r="GKS299"/>
      <c r="GKT299"/>
      <c r="GKU299"/>
      <c r="GKV299"/>
      <c r="GKW299"/>
      <c r="GKX299"/>
      <c r="GKY299"/>
      <c r="GKZ299"/>
      <c r="GLA299"/>
      <c r="GLB299"/>
      <c r="GLC299"/>
      <c r="GLD299"/>
      <c r="GLE299"/>
      <c r="GLF299"/>
      <c r="GLG299"/>
      <c r="GLH299"/>
      <c r="GLI299"/>
      <c r="GLJ299"/>
      <c r="GLK299"/>
      <c r="GLL299"/>
      <c r="GLM299"/>
      <c r="GLN299"/>
      <c r="GLO299"/>
      <c r="GLP299"/>
      <c r="GLQ299"/>
      <c r="GLR299"/>
      <c r="GLS299"/>
      <c r="GLT299"/>
      <c r="GLU299"/>
      <c r="GLV299"/>
      <c r="GLW299"/>
      <c r="GLX299"/>
      <c r="GLY299"/>
      <c r="GLZ299"/>
      <c r="GMA299"/>
      <c r="GMB299"/>
      <c r="GMC299"/>
      <c r="GMD299"/>
      <c r="GME299"/>
      <c r="GMF299"/>
      <c r="GMG299"/>
      <c r="GMH299"/>
      <c r="GMI299"/>
      <c r="GMJ299"/>
      <c r="GMK299"/>
      <c r="GML299"/>
      <c r="GMM299"/>
      <c r="GMN299"/>
      <c r="GMO299"/>
      <c r="GMP299"/>
      <c r="GMQ299"/>
      <c r="GMR299"/>
      <c r="GMS299"/>
      <c r="GMT299"/>
      <c r="GMU299"/>
      <c r="GMV299"/>
      <c r="GMW299"/>
      <c r="GMX299"/>
      <c r="GMY299"/>
      <c r="GMZ299"/>
      <c r="GNA299"/>
      <c r="GNB299"/>
      <c r="GNC299"/>
      <c r="GND299"/>
      <c r="GNE299"/>
      <c r="GNF299"/>
      <c r="GNG299"/>
      <c r="GNH299"/>
      <c r="GNI299"/>
      <c r="GNJ299"/>
      <c r="GNK299"/>
      <c r="GNL299"/>
      <c r="GNM299"/>
      <c r="GNN299"/>
      <c r="GNO299"/>
      <c r="GNP299"/>
      <c r="GNQ299"/>
      <c r="GNR299"/>
      <c r="GNS299"/>
      <c r="GNT299"/>
      <c r="GNU299"/>
      <c r="GNV299"/>
      <c r="GNW299"/>
      <c r="GNX299"/>
      <c r="GNY299"/>
      <c r="GNZ299"/>
      <c r="GOA299"/>
      <c r="GOB299"/>
      <c r="GOC299"/>
      <c r="GOD299"/>
      <c r="GOE299"/>
      <c r="GOF299"/>
      <c r="GOG299"/>
      <c r="GOH299"/>
      <c r="GOI299"/>
      <c r="GOJ299"/>
      <c r="GOK299"/>
      <c r="GOL299"/>
      <c r="GOM299"/>
      <c r="GON299"/>
      <c r="GOO299"/>
      <c r="GOP299"/>
      <c r="GOQ299"/>
      <c r="GOR299"/>
      <c r="GOS299"/>
      <c r="GOT299"/>
      <c r="GOU299"/>
      <c r="GOV299"/>
      <c r="GOW299"/>
      <c r="GOX299"/>
      <c r="GOY299"/>
      <c r="GOZ299"/>
      <c r="GPA299"/>
      <c r="GPB299"/>
      <c r="GPC299"/>
      <c r="GPD299"/>
      <c r="GPE299"/>
      <c r="GPF299"/>
      <c r="GPG299"/>
      <c r="GPH299"/>
      <c r="GPI299"/>
      <c r="GPJ299"/>
      <c r="GPK299"/>
      <c r="GPL299"/>
      <c r="GPM299"/>
      <c r="GPN299"/>
      <c r="GPO299"/>
      <c r="GPP299"/>
      <c r="GPQ299"/>
      <c r="GPR299"/>
      <c r="GPS299"/>
      <c r="GPT299"/>
      <c r="GPU299"/>
      <c r="GPV299"/>
      <c r="GPW299"/>
      <c r="GPX299"/>
      <c r="GPY299"/>
      <c r="GPZ299"/>
      <c r="GQA299"/>
      <c r="GQB299"/>
      <c r="GQC299"/>
      <c r="GQD299"/>
      <c r="GQE299"/>
      <c r="GQF299"/>
      <c r="GQG299"/>
      <c r="GQH299"/>
      <c r="GQI299"/>
      <c r="GQJ299"/>
      <c r="GQK299"/>
      <c r="GQL299"/>
      <c r="GQM299"/>
      <c r="GQN299"/>
      <c r="GQO299"/>
      <c r="GQP299"/>
      <c r="GQQ299"/>
      <c r="GQR299"/>
      <c r="GQS299"/>
      <c r="GQT299"/>
      <c r="GQU299"/>
      <c r="GQV299"/>
      <c r="GQW299"/>
      <c r="GQX299"/>
      <c r="GQY299"/>
      <c r="GQZ299"/>
      <c r="GRA299"/>
      <c r="GRB299"/>
      <c r="GRC299"/>
      <c r="GRD299"/>
      <c r="GRE299"/>
      <c r="GRF299"/>
      <c r="GRG299"/>
      <c r="GRH299"/>
      <c r="GRI299"/>
      <c r="GRJ299"/>
      <c r="GRK299"/>
      <c r="GRL299"/>
      <c r="GRM299"/>
      <c r="GRN299"/>
      <c r="GRO299"/>
      <c r="GRP299"/>
      <c r="GRQ299"/>
      <c r="GRR299"/>
      <c r="GRS299"/>
      <c r="GRT299"/>
      <c r="GRU299"/>
      <c r="GRV299"/>
      <c r="GRW299"/>
      <c r="GRX299"/>
      <c r="GRY299"/>
      <c r="GRZ299"/>
      <c r="GSA299"/>
      <c r="GSB299"/>
      <c r="GSC299"/>
      <c r="GSD299"/>
      <c r="GSE299"/>
      <c r="GSF299"/>
      <c r="GSG299"/>
      <c r="GSH299"/>
      <c r="GSI299"/>
      <c r="GSJ299"/>
      <c r="GSK299"/>
      <c r="GSL299"/>
      <c r="GSM299"/>
      <c r="GSN299"/>
      <c r="GSO299"/>
      <c r="GSP299"/>
      <c r="GSQ299"/>
      <c r="GSR299"/>
      <c r="GSS299"/>
      <c r="GST299"/>
      <c r="GSU299"/>
      <c r="GSV299"/>
      <c r="GSW299"/>
      <c r="GSX299"/>
      <c r="GSY299"/>
      <c r="GSZ299"/>
      <c r="GTA299"/>
      <c r="GTB299"/>
      <c r="GTC299"/>
      <c r="GTD299"/>
      <c r="GTE299"/>
      <c r="GTF299"/>
      <c r="GTG299"/>
      <c r="GTH299"/>
      <c r="GTI299"/>
      <c r="GTJ299"/>
      <c r="GTK299"/>
      <c r="GTL299"/>
      <c r="GTM299"/>
      <c r="GTN299"/>
      <c r="GTO299"/>
      <c r="GTP299"/>
      <c r="GTQ299"/>
      <c r="GTR299"/>
      <c r="GTS299"/>
      <c r="GTT299"/>
      <c r="GTU299"/>
      <c r="GTV299"/>
      <c r="GTW299"/>
      <c r="GTX299"/>
      <c r="GTY299"/>
      <c r="GTZ299"/>
      <c r="GUA299"/>
      <c r="GUB299"/>
      <c r="GUC299"/>
      <c r="GUD299"/>
      <c r="GUE299"/>
      <c r="GUF299"/>
      <c r="GUG299"/>
      <c r="GUH299"/>
      <c r="GUI299"/>
      <c r="GUJ299"/>
      <c r="GUK299"/>
      <c r="GUL299"/>
      <c r="GUM299"/>
      <c r="GUN299"/>
      <c r="GUO299"/>
      <c r="GUP299"/>
      <c r="GUQ299"/>
      <c r="GUR299"/>
      <c r="GUS299"/>
      <c r="GUT299"/>
      <c r="GUU299"/>
      <c r="GUV299"/>
      <c r="GUW299"/>
      <c r="GUX299"/>
      <c r="GUY299"/>
      <c r="GUZ299"/>
      <c r="GVA299"/>
      <c r="GVB299"/>
      <c r="GVC299"/>
      <c r="GVD299"/>
      <c r="GVE299"/>
      <c r="GVF299"/>
      <c r="GVG299"/>
      <c r="GVH299"/>
      <c r="GVI299"/>
      <c r="GVJ299"/>
      <c r="GVK299"/>
      <c r="GVL299"/>
      <c r="GVM299"/>
      <c r="GVN299"/>
      <c r="GVO299"/>
      <c r="GVP299"/>
      <c r="GVQ299"/>
      <c r="GVR299"/>
      <c r="GVS299"/>
      <c r="GVT299"/>
      <c r="GVU299"/>
      <c r="GVV299"/>
      <c r="GVW299"/>
      <c r="GVX299"/>
      <c r="GVY299"/>
      <c r="GVZ299"/>
      <c r="GWA299"/>
      <c r="GWB299"/>
      <c r="GWC299"/>
      <c r="GWD299"/>
      <c r="GWE299"/>
      <c r="GWF299"/>
      <c r="GWG299"/>
      <c r="GWH299"/>
      <c r="GWI299"/>
      <c r="GWJ299"/>
      <c r="GWK299"/>
      <c r="GWL299"/>
      <c r="GWM299"/>
      <c r="GWN299"/>
      <c r="GWO299"/>
      <c r="GWP299"/>
      <c r="GWQ299"/>
      <c r="GWR299"/>
      <c r="GWS299"/>
      <c r="GWT299"/>
      <c r="GWU299"/>
      <c r="GWV299"/>
      <c r="GWW299"/>
      <c r="GWX299"/>
      <c r="GWY299"/>
      <c r="GWZ299"/>
      <c r="GXA299"/>
      <c r="GXB299"/>
      <c r="GXC299"/>
      <c r="GXD299"/>
      <c r="GXE299"/>
      <c r="GXF299"/>
      <c r="GXG299"/>
      <c r="GXH299"/>
      <c r="GXI299"/>
      <c r="GXJ299"/>
      <c r="GXK299"/>
      <c r="GXL299"/>
      <c r="GXM299"/>
      <c r="GXN299"/>
      <c r="GXO299"/>
      <c r="GXP299"/>
      <c r="GXQ299"/>
      <c r="GXR299"/>
      <c r="GXS299"/>
      <c r="GXT299"/>
      <c r="GXU299"/>
      <c r="GXV299"/>
      <c r="GXW299"/>
      <c r="GXX299"/>
      <c r="GXY299"/>
      <c r="GXZ299"/>
      <c r="GYA299"/>
      <c r="GYB299"/>
      <c r="GYC299"/>
      <c r="GYD299"/>
      <c r="GYE299"/>
      <c r="GYF299"/>
      <c r="GYG299"/>
      <c r="GYH299"/>
      <c r="GYI299"/>
      <c r="GYJ299"/>
      <c r="GYK299"/>
      <c r="GYL299"/>
      <c r="GYM299"/>
      <c r="GYN299"/>
      <c r="GYO299"/>
      <c r="GYP299"/>
      <c r="GYQ299"/>
      <c r="GYR299"/>
      <c r="GYS299"/>
      <c r="GYT299"/>
      <c r="GYU299"/>
      <c r="GYV299"/>
      <c r="GYW299"/>
      <c r="GYX299"/>
      <c r="GYY299"/>
      <c r="GYZ299"/>
      <c r="GZA299"/>
      <c r="GZB299"/>
      <c r="GZC299"/>
      <c r="GZD299"/>
      <c r="GZE299"/>
      <c r="GZF299"/>
      <c r="GZG299"/>
      <c r="GZH299"/>
      <c r="GZI299"/>
      <c r="GZJ299"/>
      <c r="GZK299"/>
      <c r="GZL299"/>
      <c r="GZM299"/>
      <c r="GZN299"/>
      <c r="GZO299"/>
      <c r="GZP299"/>
      <c r="GZQ299"/>
      <c r="GZR299"/>
      <c r="GZS299"/>
      <c r="GZT299"/>
      <c r="GZU299"/>
      <c r="GZV299"/>
      <c r="GZW299"/>
      <c r="GZX299"/>
      <c r="GZY299"/>
      <c r="GZZ299"/>
      <c r="HAA299"/>
      <c r="HAB299"/>
      <c r="HAC299"/>
      <c r="HAD299"/>
      <c r="HAE299"/>
      <c r="HAF299"/>
      <c r="HAG299"/>
      <c r="HAH299"/>
      <c r="HAI299"/>
      <c r="HAJ299"/>
      <c r="HAK299"/>
      <c r="HAL299"/>
      <c r="HAM299"/>
      <c r="HAN299"/>
      <c r="HAO299"/>
      <c r="HAP299"/>
      <c r="HAQ299"/>
      <c r="HAR299"/>
      <c r="HAS299"/>
      <c r="HAT299"/>
      <c r="HAU299"/>
      <c r="HAV299"/>
      <c r="HAW299"/>
      <c r="HAX299"/>
      <c r="HAY299"/>
      <c r="HAZ299"/>
      <c r="HBA299"/>
      <c r="HBB299"/>
      <c r="HBC299"/>
      <c r="HBD299"/>
      <c r="HBE299"/>
      <c r="HBF299"/>
      <c r="HBG299"/>
      <c r="HBH299"/>
      <c r="HBI299"/>
      <c r="HBJ299"/>
      <c r="HBK299"/>
      <c r="HBL299"/>
      <c r="HBM299"/>
      <c r="HBN299"/>
      <c r="HBO299"/>
      <c r="HBP299"/>
      <c r="HBQ299"/>
      <c r="HBR299"/>
      <c r="HBS299"/>
      <c r="HBT299"/>
      <c r="HBU299"/>
      <c r="HBV299"/>
      <c r="HBW299"/>
      <c r="HBX299"/>
      <c r="HBY299"/>
      <c r="HBZ299"/>
      <c r="HCA299"/>
      <c r="HCB299"/>
      <c r="HCC299"/>
      <c r="HCD299"/>
      <c r="HCE299"/>
      <c r="HCF299"/>
      <c r="HCG299"/>
      <c r="HCH299"/>
      <c r="HCI299"/>
      <c r="HCJ299"/>
      <c r="HCK299"/>
      <c r="HCL299"/>
      <c r="HCM299"/>
      <c r="HCN299"/>
      <c r="HCO299"/>
      <c r="HCP299"/>
      <c r="HCQ299"/>
      <c r="HCR299"/>
      <c r="HCS299"/>
      <c r="HCT299"/>
      <c r="HCU299"/>
      <c r="HCV299"/>
      <c r="HCW299"/>
      <c r="HCX299"/>
      <c r="HCY299"/>
      <c r="HCZ299"/>
      <c r="HDA299"/>
      <c r="HDB299"/>
      <c r="HDC299"/>
      <c r="HDD299"/>
      <c r="HDE299"/>
      <c r="HDF299"/>
      <c r="HDG299"/>
      <c r="HDH299"/>
      <c r="HDI299"/>
      <c r="HDJ299"/>
      <c r="HDK299"/>
      <c r="HDL299"/>
      <c r="HDM299"/>
      <c r="HDN299"/>
      <c r="HDO299"/>
      <c r="HDP299"/>
      <c r="HDQ299"/>
      <c r="HDR299"/>
      <c r="HDS299"/>
      <c r="HDT299"/>
      <c r="HDU299"/>
      <c r="HDV299"/>
      <c r="HDW299"/>
      <c r="HDX299"/>
      <c r="HDY299"/>
      <c r="HDZ299"/>
      <c r="HEA299"/>
      <c r="HEB299"/>
      <c r="HEC299"/>
      <c r="HED299"/>
      <c r="HEE299"/>
      <c r="HEF299"/>
      <c r="HEG299"/>
      <c r="HEH299"/>
      <c r="HEI299"/>
      <c r="HEJ299"/>
      <c r="HEK299"/>
      <c r="HEL299"/>
      <c r="HEM299"/>
      <c r="HEN299"/>
      <c r="HEO299"/>
      <c r="HEP299"/>
      <c r="HEQ299"/>
      <c r="HER299"/>
      <c r="HES299"/>
      <c r="HET299"/>
      <c r="HEU299"/>
      <c r="HEV299"/>
      <c r="HEW299"/>
      <c r="HEX299"/>
      <c r="HEY299"/>
      <c r="HEZ299"/>
      <c r="HFA299"/>
      <c r="HFB299"/>
      <c r="HFC299"/>
      <c r="HFD299"/>
      <c r="HFE299"/>
      <c r="HFF299"/>
      <c r="HFG299"/>
      <c r="HFH299"/>
      <c r="HFI299"/>
      <c r="HFJ299"/>
      <c r="HFK299"/>
      <c r="HFL299"/>
      <c r="HFM299"/>
      <c r="HFN299"/>
      <c r="HFO299"/>
      <c r="HFP299"/>
      <c r="HFQ299"/>
      <c r="HFR299"/>
      <c r="HFS299"/>
      <c r="HFT299"/>
      <c r="HFU299"/>
      <c r="HFV299"/>
      <c r="HFW299"/>
      <c r="HFX299"/>
      <c r="HFY299"/>
      <c r="HFZ299"/>
      <c r="HGA299"/>
      <c r="HGB299"/>
      <c r="HGC299"/>
      <c r="HGD299"/>
      <c r="HGE299"/>
      <c r="HGF299"/>
      <c r="HGG299"/>
      <c r="HGH299"/>
      <c r="HGI299"/>
      <c r="HGJ299"/>
      <c r="HGK299"/>
      <c r="HGL299"/>
      <c r="HGM299"/>
      <c r="HGN299"/>
      <c r="HGO299"/>
      <c r="HGP299"/>
      <c r="HGQ299"/>
      <c r="HGR299"/>
      <c r="HGS299"/>
      <c r="HGT299"/>
      <c r="HGU299"/>
      <c r="HGV299"/>
      <c r="HGW299"/>
      <c r="HGX299"/>
      <c r="HGY299"/>
      <c r="HGZ299"/>
      <c r="HHA299"/>
      <c r="HHB299"/>
      <c r="HHC299"/>
      <c r="HHD299"/>
      <c r="HHE299"/>
      <c r="HHF299"/>
      <c r="HHG299"/>
      <c r="HHH299"/>
      <c r="HHI299"/>
      <c r="HHJ299"/>
      <c r="HHK299"/>
      <c r="HHL299"/>
      <c r="HHM299"/>
      <c r="HHN299"/>
      <c r="HHO299"/>
      <c r="HHP299"/>
      <c r="HHQ299"/>
      <c r="HHR299"/>
      <c r="HHS299"/>
      <c r="HHT299"/>
      <c r="HHU299"/>
      <c r="HHV299"/>
      <c r="HHW299"/>
      <c r="HHX299"/>
      <c r="HHY299"/>
      <c r="HHZ299"/>
      <c r="HIA299"/>
      <c r="HIB299"/>
      <c r="HIC299"/>
      <c r="HID299"/>
      <c r="HIE299"/>
      <c r="HIF299"/>
      <c r="HIG299"/>
      <c r="HIH299"/>
      <c r="HII299"/>
      <c r="HIJ299"/>
      <c r="HIK299"/>
      <c r="HIL299"/>
      <c r="HIM299"/>
      <c r="HIN299"/>
      <c r="HIO299"/>
      <c r="HIP299"/>
      <c r="HIQ299"/>
      <c r="HIR299"/>
      <c r="HIS299"/>
      <c r="HIT299"/>
      <c r="HIU299"/>
      <c r="HIV299"/>
      <c r="HIW299"/>
      <c r="HIX299"/>
      <c r="HIY299"/>
      <c r="HIZ299"/>
      <c r="HJA299"/>
      <c r="HJB299"/>
      <c r="HJC299"/>
      <c r="HJD299"/>
      <c r="HJE299"/>
      <c r="HJF299"/>
      <c r="HJG299"/>
      <c r="HJH299"/>
      <c r="HJI299"/>
      <c r="HJJ299"/>
      <c r="HJK299"/>
      <c r="HJL299"/>
      <c r="HJM299"/>
      <c r="HJN299"/>
      <c r="HJO299"/>
      <c r="HJP299"/>
      <c r="HJQ299"/>
      <c r="HJR299"/>
      <c r="HJS299"/>
      <c r="HJT299"/>
      <c r="HJU299"/>
      <c r="HJV299"/>
      <c r="HJW299"/>
      <c r="HJX299"/>
      <c r="HJY299"/>
      <c r="HJZ299"/>
      <c r="HKA299"/>
      <c r="HKB299"/>
      <c r="HKC299"/>
      <c r="HKD299"/>
      <c r="HKE299"/>
      <c r="HKF299"/>
      <c r="HKG299"/>
      <c r="HKH299"/>
      <c r="HKI299"/>
      <c r="HKJ299"/>
      <c r="HKK299"/>
      <c r="HKL299"/>
      <c r="HKM299"/>
      <c r="HKN299"/>
      <c r="HKO299"/>
      <c r="HKP299"/>
      <c r="HKQ299"/>
      <c r="HKR299"/>
      <c r="HKS299"/>
      <c r="HKT299"/>
      <c r="HKU299"/>
      <c r="HKV299"/>
      <c r="HKW299"/>
      <c r="HKX299"/>
      <c r="HKY299"/>
      <c r="HKZ299"/>
      <c r="HLA299"/>
      <c r="HLB299"/>
      <c r="HLC299"/>
      <c r="HLD299"/>
      <c r="HLE299"/>
      <c r="HLF299"/>
      <c r="HLG299"/>
      <c r="HLH299"/>
      <c r="HLI299"/>
      <c r="HLJ299"/>
      <c r="HLK299"/>
      <c r="HLL299"/>
      <c r="HLM299"/>
      <c r="HLN299"/>
      <c r="HLO299"/>
      <c r="HLP299"/>
      <c r="HLQ299"/>
      <c r="HLR299"/>
      <c r="HLS299"/>
      <c r="HLT299"/>
      <c r="HLU299"/>
      <c r="HLV299"/>
      <c r="HLW299"/>
      <c r="HLX299"/>
      <c r="HLY299"/>
      <c r="HLZ299"/>
      <c r="HMA299"/>
      <c r="HMB299"/>
      <c r="HMC299"/>
      <c r="HMD299"/>
      <c r="HME299"/>
      <c r="HMF299"/>
      <c r="HMG299"/>
      <c r="HMH299"/>
      <c r="HMI299"/>
      <c r="HMJ299"/>
      <c r="HMK299"/>
      <c r="HML299"/>
      <c r="HMM299"/>
      <c r="HMN299"/>
      <c r="HMO299"/>
      <c r="HMP299"/>
      <c r="HMQ299"/>
      <c r="HMR299"/>
      <c r="HMS299"/>
      <c r="HMT299"/>
      <c r="HMU299"/>
      <c r="HMV299"/>
      <c r="HMW299"/>
      <c r="HMX299"/>
      <c r="HMY299"/>
      <c r="HMZ299"/>
      <c r="HNA299"/>
      <c r="HNB299"/>
      <c r="HNC299"/>
      <c r="HND299"/>
      <c r="HNE299"/>
      <c r="HNF299"/>
      <c r="HNG299"/>
      <c r="HNH299"/>
      <c r="HNI299"/>
      <c r="HNJ299"/>
      <c r="HNK299"/>
      <c r="HNL299"/>
      <c r="HNM299"/>
      <c r="HNN299"/>
      <c r="HNO299"/>
      <c r="HNP299"/>
      <c r="HNQ299"/>
      <c r="HNR299"/>
      <c r="HNS299"/>
      <c r="HNT299"/>
      <c r="HNU299"/>
      <c r="HNV299"/>
      <c r="HNW299"/>
      <c r="HNX299"/>
      <c r="HNY299"/>
      <c r="HNZ299"/>
      <c r="HOA299"/>
      <c r="HOB299"/>
      <c r="HOC299"/>
      <c r="HOD299"/>
      <c r="HOE299"/>
      <c r="HOF299"/>
      <c r="HOG299"/>
      <c r="HOH299"/>
      <c r="HOI299"/>
      <c r="HOJ299"/>
      <c r="HOK299"/>
      <c r="HOL299"/>
      <c r="HOM299"/>
      <c r="HON299"/>
      <c r="HOO299"/>
      <c r="HOP299"/>
      <c r="HOQ299"/>
      <c r="HOR299"/>
      <c r="HOS299"/>
      <c r="HOT299"/>
      <c r="HOU299"/>
      <c r="HOV299"/>
      <c r="HOW299"/>
      <c r="HOX299"/>
      <c r="HOY299"/>
      <c r="HOZ299"/>
      <c r="HPA299"/>
      <c r="HPB299"/>
      <c r="HPC299"/>
      <c r="HPD299"/>
      <c r="HPE299"/>
      <c r="HPF299"/>
      <c r="HPG299"/>
      <c r="HPH299"/>
      <c r="HPI299"/>
      <c r="HPJ299"/>
      <c r="HPK299"/>
      <c r="HPL299"/>
      <c r="HPM299"/>
      <c r="HPN299"/>
      <c r="HPO299"/>
      <c r="HPP299"/>
      <c r="HPQ299"/>
      <c r="HPR299"/>
      <c r="HPS299"/>
      <c r="HPT299"/>
      <c r="HPU299"/>
      <c r="HPV299"/>
      <c r="HPW299"/>
      <c r="HPX299"/>
      <c r="HPY299"/>
      <c r="HPZ299"/>
      <c r="HQA299"/>
      <c r="HQB299"/>
      <c r="HQC299"/>
      <c r="HQD299"/>
      <c r="HQE299"/>
      <c r="HQF299"/>
      <c r="HQG299"/>
      <c r="HQH299"/>
      <c r="HQI299"/>
      <c r="HQJ299"/>
      <c r="HQK299"/>
      <c r="HQL299"/>
      <c r="HQM299"/>
      <c r="HQN299"/>
      <c r="HQO299"/>
      <c r="HQP299"/>
      <c r="HQQ299"/>
      <c r="HQR299"/>
      <c r="HQS299"/>
      <c r="HQT299"/>
      <c r="HQU299"/>
      <c r="HQV299"/>
      <c r="HQW299"/>
      <c r="HQX299"/>
      <c r="HQY299"/>
      <c r="HQZ299"/>
      <c r="HRA299"/>
      <c r="HRB299"/>
      <c r="HRC299"/>
      <c r="HRD299"/>
      <c r="HRE299"/>
      <c r="HRF299"/>
      <c r="HRG299"/>
      <c r="HRH299"/>
      <c r="HRI299"/>
      <c r="HRJ299"/>
      <c r="HRK299"/>
      <c r="HRL299"/>
      <c r="HRM299"/>
      <c r="HRN299"/>
      <c r="HRO299"/>
      <c r="HRP299"/>
      <c r="HRQ299"/>
      <c r="HRR299"/>
      <c r="HRS299"/>
      <c r="HRT299"/>
      <c r="HRU299"/>
      <c r="HRV299"/>
      <c r="HRW299"/>
      <c r="HRX299"/>
      <c r="HRY299"/>
      <c r="HRZ299"/>
      <c r="HSA299"/>
      <c r="HSB299"/>
      <c r="HSC299"/>
      <c r="HSD299"/>
      <c r="HSE299"/>
      <c r="HSF299"/>
      <c r="HSG299"/>
      <c r="HSH299"/>
      <c r="HSI299"/>
      <c r="HSJ299"/>
      <c r="HSK299"/>
      <c r="HSL299"/>
      <c r="HSM299"/>
      <c r="HSN299"/>
      <c r="HSO299"/>
      <c r="HSP299"/>
      <c r="HSQ299"/>
      <c r="HSR299"/>
      <c r="HSS299"/>
      <c r="HST299"/>
      <c r="HSU299"/>
      <c r="HSV299"/>
      <c r="HSW299"/>
      <c r="HSX299"/>
      <c r="HSY299"/>
      <c r="HSZ299"/>
      <c r="HTA299"/>
      <c r="HTB299"/>
      <c r="HTC299"/>
      <c r="HTD299"/>
      <c r="HTE299"/>
      <c r="HTF299"/>
      <c r="HTG299"/>
      <c r="HTH299"/>
      <c r="HTI299"/>
      <c r="HTJ299"/>
      <c r="HTK299"/>
      <c r="HTL299"/>
      <c r="HTM299"/>
      <c r="HTN299"/>
      <c r="HTO299"/>
      <c r="HTP299"/>
      <c r="HTQ299"/>
      <c r="HTR299"/>
      <c r="HTS299"/>
      <c r="HTT299"/>
      <c r="HTU299"/>
      <c r="HTV299"/>
      <c r="HTW299"/>
      <c r="HTX299"/>
      <c r="HTY299"/>
      <c r="HTZ299"/>
      <c r="HUA299"/>
      <c r="HUB299"/>
      <c r="HUC299"/>
      <c r="HUD299"/>
      <c r="HUE299"/>
      <c r="HUF299"/>
      <c r="HUG299"/>
      <c r="HUH299"/>
      <c r="HUI299"/>
      <c r="HUJ299"/>
      <c r="HUK299"/>
      <c r="HUL299"/>
      <c r="HUM299"/>
      <c r="HUN299"/>
      <c r="HUO299"/>
      <c r="HUP299"/>
      <c r="HUQ299"/>
      <c r="HUR299"/>
      <c r="HUS299"/>
      <c r="HUT299"/>
      <c r="HUU299"/>
      <c r="HUV299"/>
      <c r="HUW299"/>
      <c r="HUX299"/>
      <c r="HUY299"/>
      <c r="HUZ299"/>
      <c r="HVA299"/>
      <c r="HVB299"/>
      <c r="HVC299"/>
      <c r="HVD299"/>
      <c r="HVE299"/>
      <c r="HVF299"/>
      <c r="HVG299"/>
      <c r="HVH299"/>
      <c r="HVI299"/>
      <c r="HVJ299"/>
      <c r="HVK299"/>
      <c r="HVL299"/>
      <c r="HVM299"/>
      <c r="HVN299"/>
      <c r="HVO299"/>
      <c r="HVP299"/>
      <c r="HVQ299"/>
      <c r="HVR299"/>
      <c r="HVS299"/>
      <c r="HVT299"/>
      <c r="HVU299"/>
      <c r="HVV299"/>
      <c r="HVW299"/>
      <c r="HVX299"/>
      <c r="HVY299"/>
      <c r="HVZ299"/>
      <c r="HWA299"/>
      <c r="HWB299"/>
      <c r="HWC299"/>
      <c r="HWD299"/>
      <c r="HWE299"/>
      <c r="HWF299"/>
      <c r="HWG299"/>
      <c r="HWH299"/>
      <c r="HWI299"/>
      <c r="HWJ299"/>
      <c r="HWK299"/>
      <c r="HWL299"/>
      <c r="HWM299"/>
      <c r="HWN299"/>
      <c r="HWO299"/>
      <c r="HWP299"/>
      <c r="HWQ299"/>
      <c r="HWR299"/>
      <c r="HWS299"/>
      <c r="HWT299"/>
      <c r="HWU299"/>
      <c r="HWV299"/>
      <c r="HWW299"/>
      <c r="HWX299"/>
      <c r="HWY299"/>
      <c r="HWZ299"/>
      <c r="HXA299"/>
      <c r="HXB299"/>
      <c r="HXC299"/>
      <c r="HXD299"/>
      <c r="HXE299"/>
      <c r="HXF299"/>
      <c r="HXG299"/>
      <c r="HXH299"/>
      <c r="HXI299"/>
      <c r="HXJ299"/>
      <c r="HXK299"/>
      <c r="HXL299"/>
      <c r="HXM299"/>
      <c r="HXN299"/>
      <c r="HXO299"/>
      <c r="HXP299"/>
      <c r="HXQ299"/>
      <c r="HXR299"/>
      <c r="HXS299"/>
      <c r="HXT299"/>
      <c r="HXU299"/>
      <c r="HXV299"/>
      <c r="HXW299"/>
      <c r="HXX299"/>
      <c r="HXY299"/>
      <c r="HXZ299"/>
      <c r="HYA299"/>
      <c r="HYB299"/>
      <c r="HYC299"/>
      <c r="HYD299"/>
      <c r="HYE299"/>
      <c r="HYF299"/>
      <c r="HYG299"/>
      <c r="HYH299"/>
      <c r="HYI299"/>
      <c r="HYJ299"/>
      <c r="HYK299"/>
      <c r="HYL299"/>
      <c r="HYM299"/>
      <c r="HYN299"/>
      <c r="HYO299"/>
      <c r="HYP299"/>
      <c r="HYQ299"/>
      <c r="HYR299"/>
      <c r="HYS299"/>
      <c r="HYT299"/>
      <c r="HYU299"/>
      <c r="HYV299"/>
      <c r="HYW299"/>
      <c r="HYX299"/>
      <c r="HYY299"/>
      <c r="HYZ299"/>
      <c r="HZA299"/>
      <c r="HZB299"/>
      <c r="HZC299"/>
      <c r="HZD299"/>
      <c r="HZE299"/>
      <c r="HZF299"/>
      <c r="HZG299"/>
      <c r="HZH299"/>
      <c r="HZI299"/>
      <c r="HZJ299"/>
      <c r="HZK299"/>
      <c r="HZL299"/>
      <c r="HZM299"/>
      <c r="HZN299"/>
      <c r="HZO299"/>
      <c r="HZP299"/>
      <c r="HZQ299"/>
      <c r="HZR299"/>
      <c r="HZS299"/>
      <c r="HZT299"/>
      <c r="HZU299"/>
      <c r="HZV299"/>
      <c r="HZW299"/>
      <c r="HZX299"/>
      <c r="HZY299"/>
      <c r="HZZ299"/>
      <c r="IAA299"/>
      <c r="IAB299"/>
      <c r="IAC299"/>
      <c r="IAD299"/>
      <c r="IAE299"/>
      <c r="IAF299"/>
      <c r="IAG299"/>
      <c r="IAH299"/>
      <c r="IAI299"/>
      <c r="IAJ299"/>
      <c r="IAK299"/>
      <c r="IAL299"/>
      <c r="IAM299"/>
      <c r="IAN299"/>
      <c r="IAO299"/>
      <c r="IAP299"/>
      <c r="IAQ299"/>
      <c r="IAR299"/>
      <c r="IAS299"/>
      <c r="IAT299"/>
      <c r="IAU299"/>
      <c r="IAV299"/>
      <c r="IAW299"/>
      <c r="IAX299"/>
      <c r="IAY299"/>
      <c r="IAZ299"/>
      <c r="IBA299"/>
      <c r="IBB299"/>
      <c r="IBC299"/>
      <c r="IBD299"/>
      <c r="IBE299"/>
      <c r="IBF299"/>
      <c r="IBG299"/>
      <c r="IBH299"/>
      <c r="IBI299"/>
      <c r="IBJ299"/>
      <c r="IBK299"/>
      <c r="IBL299"/>
      <c r="IBM299"/>
      <c r="IBN299"/>
      <c r="IBO299"/>
      <c r="IBP299"/>
      <c r="IBQ299"/>
      <c r="IBR299"/>
      <c r="IBS299"/>
      <c r="IBT299"/>
      <c r="IBU299"/>
      <c r="IBV299"/>
      <c r="IBW299"/>
      <c r="IBX299"/>
      <c r="IBY299"/>
      <c r="IBZ299"/>
      <c r="ICA299"/>
      <c r="ICB299"/>
      <c r="ICC299"/>
      <c r="ICD299"/>
      <c r="ICE299"/>
      <c r="ICF299"/>
      <c r="ICG299"/>
      <c r="ICH299"/>
      <c r="ICI299"/>
      <c r="ICJ299"/>
      <c r="ICK299"/>
      <c r="ICL299"/>
      <c r="ICM299"/>
      <c r="ICN299"/>
      <c r="ICO299"/>
      <c r="ICP299"/>
      <c r="ICQ299"/>
      <c r="ICR299"/>
      <c r="ICS299"/>
      <c r="ICT299"/>
      <c r="ICU299"/>
      <c r="ICV299"/>
      <c r="ICW299"/>
      <c r="ICX299"/>
      <c r="ICY299"/>
      <c r="ICZ299"/>
      <c r="IDA299"/>
      <c r="IDB299"/>
      <c r="IDC299"/>
      <c r="IDD299"/>
      <c r="IDE299"/>
      <c r="IDF299"/>
      <c r="IDG299"/>
      <c r="IDH299"/>
      <c r="IDI299"/>
      <c r="IDJ299"/>
      <c r="IDK299"/>
      <c r="IDL299"/>
      <c r="IDM299"/>
      <c r="IDN299"/>
      <c r="IDO299"/>
      <c r="IDP299"/>
      <c r="IDQ299"/>
      <c r="IDR299"/>
      <c r="IDS299"/>
      <c r="IDT299"/>
      <c r="IDU299"/>
      <c r="IDV299"/>
      <c r="IDW299"/>
      <c r="IDX299"/>
      <c r="IDY299"/>
      <c r="IDZ299"/>
      <c r="IEA299"/>
      <c r="IEB299"/>
      <c r="IEC299"/>
      <c r="IED299"/>
      <c r="IEE299"/>
      <c r="IEF299"/>
      <c r="IEG299"/>
      <c r="IEH299"/>
      <c r="IEI299"/>
      <c r="IEJ299"/>
      <c r="IEK299"/>
      <c r="IEL299"/>
      <c r="IEM299"/>
      <c r="IEN299"/>
      <c r="IEO299"/>
      <c r="IEP299"/>
      <c r="IEQ299"/>
      <c r="IER299"/>
      <c r="IES299"/>
      <c r="IET299"/>
      <c r="IEU299"/>
      <c r="IEV299"/>
      <c r="IEW299"/>
      <c r="IEX299"/>
      <c r="IEY299"/>
      <c r="IEZ299"/>
      <c r="IFA299"/>
      <c r="IFB299"/>
      <c r="IFC299"/>
      <c r="IFD299"/>
      <c r="IFE299"/>
      <c r="IFF299"/>
      <c r="IFG299"/>
      <c r="IFH299"/>
      <c r="IFI299"/>
      <c r="IFJ299"/>
      <c r="IFK299"/>
      <c r="IFL299"/>
      <c r="IFM299"/>
      <c r="IFN299"/>
      <c r="IFO299"/>
      <c r="IFP299"/>
      <c r="IFQ299"/>
      <c r="IFR299"/>
      <c r="IFS299"/>
      <c r="IFT299"/>
      <c r="IFU299"/>
      <c r="IFV299"/>
      <c r="IFW299"/>
      <c r="IFX299"/>
      <c r="IFY299"/>
      <c r="IFZ299"/>
      <c r="IGA299"/>
      <c r="IGB299"/>
      <c r="IGC299"/>
      <c r="IGD299"/>
      <c r="IGE299"/>
      <c r="IGF299"/>
      <c r="IGG299"/>
      <c r="IGH299"/>
      <c r="IGI299"/>
      <c r="IGJ299"/>
      <c r="IGK299"/>
      <c r="IGL299"/>
      <c r="IGM299"/>
      <c r="IGN299"/>
      <c r="IGO299"/>
      <c r="IGP299"/>
      <c r="IGQ299"/>
      <c r="IGR299"/>
      <c r="IGS299"/>
      <c r="IGT299"/>
      <c r="IGU299"/>
      <c r="IGV299"/>
      <c r="IGW299"/>
      <c r="IGX299"/>
      <c r="IGY299"/>
      <c r="IGZ299"/>
      <c r="IHA299"/>
      <c r="IHB299"/>
      <c r="IHC299"/>
      <c r="IHD299"/>
      <c r="IHE299"/>
      <c r="IHF299"/>
      <c r="IHG299"/>
      <c r="IHH299"/>
      <c r="IHI299"/>
      <c r="IHJ299"/>
      <c r="IHK299"/>
      <c r="IHL299"/>
      <c r="IHM299"/>
      <c r="IHN299"/>
      <c r="IHO299"/>
      <c r="IHP299"/>
      <c r="IHQ299"/>
      <c r="IHR299"/>
      <c r="IHS299"/>
      <c r="IHT299"/>
      <c r="IHU299"/>
      <c r="IHV299"/>
      <c r="IHW299"/>
      <c r="IHX299"/>
      <c r="IHY299"/>
      <c r="IHZ299"/>
      <c r="IIA299"/>
      <c r="IIB299"/>
      <c r="IIC299"/>
      <c r="IID299"/>
      <c r="IIE299"/>
      <c r="IIF299"/>
      <c r="IIG299"/>
      <c r="IIH299"/>
      <c r="III299"/>
      <c r="IIJ299"/>
      <c r="IIK299"/>
      <c r="IIL299"/>
      <c r="IIM299"/>
      <c r="IIN299"/>
      <c r="IIO299"/>
      <c r="IIP299"/>
      <c r="IIQ299"/>
      <c r="IIR299"/>
      <c r="IIS299"/>
      <c r="IIT299"/>
      <c r="IIU299"/>
      <c r="IIV299"/>
      <c r="IIW299"/>
      <c r="IIX299"/>
      <c r="IIY299"/>
      <c r="IIZ299"/>
      <c r="IJA299"/>
      <c r="IJB299"/>
      <c r="IJC299"/>
      <c r="IJD299"/>
      <c r="IJE299"/>
      <c r="IJF299"/>
      <c r="IJG299"/>
      <c r="IJH299"/>
      <c r="IJI299"/>
      <c r="IJJ299"/>
      <c r="IJK299"/>
      <c r="IJL299"/>
      <c r="IJM299"/>
      <c r="IJN299"/>
      <c r="IJO299"/>
      <c r="IJP299"/>
      <c r="IJQ299"/>
      <c r="IJR299"/>
      <c r="IJS299"/>
      <c r="IJT299"/>
      <c r="IJU299"/>
      <c r="IJV299"/>
      <c r="IJW299"/>
      <c r="IJX299"/>
      <c r="IJY299"/>
      <c r="IJZ299"/>
      <c r="IKA299"/>
      <c r="IKB299"/>
      <c r="IKC299"/>
      <c r="IKD299"/>
      <c r="IKE299"/>
      <c r="IKF299"/>
      <c r="IKG299"/>
      <c r="IKH299"/>
      <c r="IKI299"/>
      <c r="IKJ299"/>
      <c r="IKK299"/>
      <c r="IKL299"/>
      <c r="IKM299"/>
      <c r="IKN299"/>
      <c r="IKO299"/>
      <c r="IKP299"/>
      <c r="IKQ299"/>
      <c r="IKR299"/>
      <c r="IKS299"/>
      <c r="IKT299"/>
      <c r="IKU299"/>
      <c r="IKV299"/>
      <c r="IKW299"/>
      <c r="IKX299"/>
      <c r="IKY299"/>
      <c r="IKZ299"/>
      <c r="ILA299"/>
      <c r="ILB299"/>
      <c r="ILC299"/>
      <c r="ILD299"/>
      <c r="ILE299"/>
      <c r="ILF299"/>
      <c r="ILG299"/>
      <c r="ILH299"/>
      <c r="ILI299"/>
      <c r="ILJ299"/>
      <c r="ILK299"/>
      <c r="ILL299"/>
      <c r="ILM299"/>
      <c r="ILN299"/>
      <c r="ILO299"/>
      <c r="ILP299"/>
      <c r="ILQ299"/>
      <c r="ILR299"/>
      <c r="ILS299"/>
      <c r="ILT299"/>
      <c r="ILU299"/>
      <c r="ILV299"/>
      <c r="ILW299"/>
      <c r="ILX299"/>
      <c r="ILY299"/>
      <c r="ILZ299"/>
      <c r="IMA299"/>
      <c r="IMB299"/>
      <c r="IMC299"/>
      <c r="IMD299"/>
      <c r="IME299"/>
      <c r="IMF299"/>
      <c r="IMG299"/>
      <c r="IMH299"/>
      <c r="IMI299"/>
      <c r="IMJ299"/>
      <c r="IMK299"/>
      <c r="IML299"/>
      <c r="IMM299"/>
      <c r="IMN299"/>
      <c r="IMO299"/>
      <c r="IMP299"/>
      <c r="IMQ299"/>
      <c r="IMR299"/>
      <c r="IMS299"/>
      <c r="IMT299"/>
      <c r="IMU299"/>
      <c r="IMV299"/>
      <c r="IMW299"/>
      <c r="IMX299"/>
      <c r="IMY299"/>
      <c r="IMZ299"/>
      <c r="INA299"/>
      <c r="INB299"/>
      <c r="INC299"/>
      <c r="IND299"/>
      <c r="INE299"/>
      <c r="INF299"/>
      <c r="ING299"/>
      <c r="INH299"/>
      <c r="INI299"/>
      <c r="INJ299"/>
      <c r="INK299"/>
      <c r="INL299"/>
      <c r="INM299"/>
      <c r="INN299"/>
      <c r="INO299"/>
      <c r="INP299"/>
      <c r="INQ299"/>
      <c r="INR299"/>
      <c r="INS299"/>
      <c r="INT299"/>
      <c r="INU299"/>
      <c r="INV299"/>
      <c r="INW299"/>
      <c r="INX299"/>
      <c r="INY299"/>
      <c r="INZ299"/>
      <c r="IOA299"/>
      <c r="IOB299"/>
      <c r="IOC299"/>
      <c r="IOD299"/>
      <c r="IOE299"/>
      <c r="IOF299"/>
      <c r="IOG299"/>
      <c r="IOH299"/>
      <c r="IOI299"/>
      <c r="IOJ299"/>
      <c r="IOK299"/>
      <c r="IOL299"/>
      <c r="IOM299"/>
      <c r="ION299"/>
      <c r="IOO299"/>
      <c r="IOP299"/>
      <c r="IOQ299"/>
      <c r="IOR299"/>
      <c r="IOS299"/>
      <c r="IOT299"/>
      <c r="IOU299"/>
      <c r="IOV299"/>
      <c r="IOW299"/>
      <c r="IOX299"/>
      <c r="IOY299"/>
      <c r="IOZ299"/>
      <c r="IPA299"/>
      <c r="IPB299"/>
      <c r="IPC299"/>
      <c r="IPD299"/>
      <c r="IPE299"/>
      <c r="IPF299"/>
      <c r="IPG299"/>
      <c r="IPH299"/>
      <c r="IPI299"/>
      <c r="IPJ299"/>
      <c r="IPK299"/>
      <c r="IPL299"/>
      <c r="IPM299"/>
      <c r="IPN299"/>
      <c r="IPO299"/>
      <c r="IPP299"/>
      <c r="IPQ299"/>
      <c r="IPR299"/>
      <c r="IPS299"/>
      <c r="IPT299"/>
      <c r="IPU299"/>
      <c r="IPV299"/>
      <c r="IPW299"/>
      <c r="IPX299"/>
      <c r="IPY299"/>
      <c r="IPZ299"/>
      <c r="IQA299"/>
      <c r="IQB299"/>
      <c r="IQC299"/>
      <c r="IQD299"/>
      <c r="IQE299"/>
      <c r="IQF299"/>
      <c r="IQG299"/>
      <c r="IQH299"/>
      <c r="IQI299"/>
      <c r="IQJ299"/>
      <c r="IQK299"/>
      <c r="IQL299"/>
      <c r="IQM299"/>
      <c r="IQN299"/>
      <c r="IQO299"/>
      <c r="IQP299"/>
      <c r="IQQ299"/>
      <c r="IQR299"/>
      <c r="IQS299"/>
      <c r="IQT299"/>
      <c r="IQU299"/>
      <c r="IQV299"/>
      <c r="IQW299"/>
      <c r="IQX299"/>
      <c r="IQY299"/>
      <c r="IQZ299"/>
      <c r="IRA299"/>
      <c r="IRB299"/>
      <c r="IRC299"/>
      <c r="IRD299"/>
      <c r="IRE299"/>
      <c r="IRF299"/>
      <c r="IRG299"/>
      <c r="IRH299"/>
      <c r="IRI299"/>
      <c r="IRJ299"/>
      <c r="IRK299"/>
      <c r="IRL299"/>
      <c r="IRM299"/>
      <c r="IRN299"/>
      <c r="IRO299"/>
      <c r="IRP299"/>
      <c r="IRQ299"/>
      <c r="IRR299"/>
      <c r="IRS299"/>
      <c r="IRT299"/>
      <c r="IRU299"/>
      <c r="IRV299"/>
      <c r="IRW299"/>
      <c r="IRX299"/>
      <c r="IRY299"/>
      <c r="IRZ299"/>
      <c r="ISA299"/>
      <c r="ISB299"/>
      <c r="ISC299"/>
      <c r="ISD299"/>
      <c r="ISE299"/>
      <c r="ISF299"/>
      <c r="ISG299"/>
      <c r="ISH299"/>
      <c r="ISI299"/>
      <c r="ISJ299"/>
      <c r="ISK299"/>
      <c r="ISL299"/>
      <c r="ISM299"/>
      <c r="ISN299"/>
      <c r="ISO299"/>
      <c r="ISP299"/>
      <c r="ISQ299"/>
      <c r="ISR299"/>
      <c r="ISS299"/>
      <c r="IST299"/>
      <c r="ISU299"/>
      <c r="ISV299"/>
      <c r="ISW299"/>
      <c r="ISX299"/>
      <c r="ISY299"/>
      <c r="ISZ299"/>
      <c r="ITA299"/>
      <c r="ITB299"/>
      <c r="ITC299"/>
      <c r="ITD299"/>
      <c r="ITE299"/>
      <c r="ITF299"/>
      <c r="ITG299"/>
      <c r="ITH299"/>
      <c r="ITI299"/>
      <c r="ITJ299"/>
      <c r="ITK299"/>
      <c r="ITL299"/>
      <c r="ITM299"/>
      <c r="ITN299"/>
      <c r="ITO299"/>
      <c r="ITP299"/>
      <c r="ITQ299"/>
      <c r="ITR299"/>
      <c r="ITS299"/>
      <c r="ITT299"/>
      <c r="ITU299"/>
      <c r="ITV299"/>
      <c r="ITW299"/>
      <c r="ITX299"/>
      <c r="ITY299"/>
      <c r="ITZ299"/>
      <c r="IUA299"/>
      <c r="IUB299"/>
      <c r="IUC299"/>
      <c r="IUD299"/>
      <c r="IUE299"/>
      <c r="IUF299"/>
      <c r="IUG299"/>
      <c r="IUH299"/>
      <c r="IUI299"/>
      <c r="IUJ299"/>
      <c r="IUK299"/>
      <c r="IUL299"/>
      <c r="IUM299"/>
      <c r="IUN299"/>
      <c r="IUO299"/>
      <c r="IUP299"/>
      <c r="IUQ299"/>
      <c r="IUR299"/>
      <c r="IUS299"/>
      <c r="IUT299"/>
      <c r="IUU299"/>
      <c r="IUV299"/>
      <c r="IUW299"/>
      <c r="IUX299"/>
      <c r="IUY299"/>
      <c r="IUZ299"/>
      <c r="IVA299"/>
      <c r="IVB299"/>
      <c r="IVC299"/>
      <c r="IVD299"/>
      <c r="IVE299"/>
      <c r="IVF299"/>
      <c r="IVG299"/>
      <c r="IVH299"/>
      <c r="IVI299"/>
      <c r="IVJ299"/>
      <c r="IVK299"/>
      <c r="IVL299"/>
      <c r="IVM299"/>
      <c r="IVN299"/>
      <c r="IVO299"/>
      <c r="IVP299"/>
      <c r="IVQ299"/>
      <c r="IVR299"/>
      <c r="IVS299"/>
      <c r="IVT299"/>
      <c r="IVU299"/>
      <c r="IVV299"/>
      <c r="IVW299"/>
      <c r="IVX299"/>
      <c r="IVY299"/>
      <c r="IVZ299"/>
      <c r="IWA299"/>
      <c r="IWB299"/>
      <c r="IWC299"/>
      <c r="IWD299"/>
      <c r="IWE299"/>
      <c r="IWF299"/>
      <c r="IWG299"/>
      <c r="IWH299"/>
      <c r="IWI299"/>
      <c r="IWJ299"/>
      <c r="IWK299"/>
      <c r="IWL299"/>
      <c r="IWM299"/>
      <c r="IWN299"/>
      <c r="IWO299"/>
      <c r="IWP299"/>
      <c r="IWQ299"/>
      <c r="IWR299"/>
      <c r="IWS299"/>
      <c r="IWT299"/>
      <c r="IWU299"/>
      <c r="IWV299"/>
      <c r="IWW299"/>
      <c r="IWX299"/>
      <c r="IWY299"/>
      <c r="IWZ299"/>
      <c r="IXA299"/>
      <c r="IXB299"/>
      <c r="IXC299"/>
      <c r="IXD299"/>
      <c r="IXE299"/>
      <c r="IXF299"/>
      <c r="IXG299"/>
      <c r="IXH299"/>
      <c r="IXI299"/>
      <c r="IXJ299"/>
      <c r="IXK299"/>
      <c r="IXL299"/>
      <c r="IXM299"/>
      <c r="IXN299"/>
      <c r="IXO299"/>
      <c r="IXP299"/>
      <c r="IXQ299"/>
      <c r="IXR299"/>
      <c r="IXS299"/>
      <c r="IXT299"/>
      <c r="IXU299"/>
      <c r="IXV299"/>
      <c r="IXW299"/>
      <c r="IXX299"/>
      <c r="IXY299"/>
      <c r="IXZ299"/>
      <c r="IYA299"/>
      <c r="IYB299"/>
      <c r="IYC299"/>
      <c r="IYD299"/>
      <c r="IYE299"/>
      <c r="IYF299"/>
      <c r="IYG299"/>
      <c r="IYH299"/>
      <c r="IYI299"/>
      <c r="IYJ299"/>
      <c r="IYK299"/>
      <c r="IYL299"/>
      <c r="IYM299"/>
      <c r="IYN299"/>
      <c r="IYO299"/>
      <c r="IYP299"/>
      <c r="IYQ299"/>
      <c r="IYR299"/>
      <c r="IYS299"/>
      <c r="IYT299"/>
      <c r="IYU299"/>
      <c r="IYV299"/>
      <c r="IYW299"/>
      <c r="IYX299"/>
      <c r="IYY299"/>
      <c r="IYZ299"/>
      <c r="IZA299"/>
      <c r="IZB299"/>
      <c r="IZC299"/>
      <c r="IZD299"/>
      <c r="IZE299"/>
      <c r="IZF299"/>
      <c r="IZG299"/>
      <c r="IZH299"/>
      <c r="IZI299"/>
      <c r="IZJ299"/>
      <c r="IZK299"/>
      <c r="IZL299"/>
      <c r="IZM299"/>
      <c r="IZN299"/>
      <c r="IZO299"/>
      <c r="IZP299"/>
      <c r="IZQ299"/>
      <c r="IZR299"/>
      <c r="IZS299"/>
      <c r="IZT299"/>
      <c r="IZU299"/>
      <c r="IZV299"/>
      <c r="IZW299"/>
      <c r="IZX299"/>
      <c r="IZY299"/>
      <c r="IZZ299"/>
      <c r="JAA299"/>
      <c r="JAB299"/>
      <c r="JAC299"/>
      <c r="JAD299"/>
      <c r="JAE299"/>
      <c r="JAF299"/>
      <c r="JAG299"/>
      <c r="JAH299"/>
      <c r="JAI299"/>
      <c r="JAJ299"/>
      <c r="JAK299"/>
      <c r="JAL299"/>
      <c r="JAM299"/>
      <c r="JAN299"/>
      <c r="JAO299"/>
      <c r="JAP299"/>
      <c r="JAQ299"/>
      <c r="JAR299"/>
      <c r="JAS299"/>
      <c r="JAT299"/>
      <c r="JAU299"/>
      <c r="JAV299"/>
      <c r="JAW299"/>
      <c r="JAX299"/>
      <c r="JAY299"/>
      <c r="JAZ299"/>
      <c r="JBA299"/>
      <c r="JBB299"/>
      <c r="JBC299"/>
      <c r="JBD299"/>
      <c r="JBE299"/>
      <c r="JBF299"/>
      <c r="JBG299"/>
      <c r="JBH299"/>
      <c r="JBI299"/>
      <c r="JBJ299"/>
      <c r="JBK299"/>
      <c r="JBL299"/>
      <c r="JBM299"/>
      <c r="JBN299"/>
      <c r="JBO299"/>
      <c r="JBP299"/>
      <c r="JBQ299"/>
      <c r="JBR299"/>
      <c r="JBS299"/>
      <c r="JBT299"/>
      <c r="JBU299"/>
      <c r="JBV299"/>
      <c r="JBW299"/>
      <c r="JBX299"/>
      <c r="JBY299"/>
      <c r="JBZ299"/>
      <c r="JCA299"/>
      <c r="JCB299"/>
      <c r="JCC299"/>
      <c r="JCD299"/>
      <c r="JCE299"/>
      <c r="JCF299"/>
      <c r="JCG299"/>
      <c r="JCH299"/>
      <c r="JCI299"/>
      <c r="JCJ299"/>
      <c r="JCK299"/>
      <c r="JCL299"/>
      <c r="JCM299"/>
      <c r="JCN299"/>
      <c r="JCO299"/>
      <c r="JCP299"/>
      <c r="JCQ299"/>
      <c r="JCR299"/>
      <c r="JCS299"/>
      <c r="JCT299"/>
      <c r="JCU299"/>
      <c r="JCV299"/>
      <c r="JCW299"/>
      <c r="JCX299"/>
      <c r="JCY299"/>
      <c r="JCZ299"/>
      <c r="JDA299"/>
      <c r="JDB299"/>
      <c r="JDC299"/>
      <c r="JDD299"/>
      <c r="JDE299"/>
      <c r="JDF299"/>
      <c r="JDG299"/>
      <c r="JDH299"/>
      <c r="JDI299"/>
      <c r="JDJ299"/>
      <c r="JDK299"/>
      <c r="JDL299"/>
      <c r="JDM299"/>
      <c r="JDN299"/>
      <c r="JDO299"/>
      <c r="JDP299"/>
      <c r="JDQ299"/>
      <c r="JDR299"/>
      <c r="JDS299"/>
      <c r="JDT299"/>
      <c r="JDU299"/>
      <c r="JDV299"/>
      <c r="JDW299"/>
      <c r="JDX299"/>
      <c r="JDY299"/>
      <c r="JDZ299"/>
      <c r="JEA299"/>
      <c r="JEB299"/>
      <c r="JEC299"/>
      <c r="JED299"/>
      <c r="JEE299"/>
      <c r="JEF299"/>
      <c r="JEG299"/>
      <c r="JEH299"/>
      <c r="JEI299"/>
      <c r="JEJ299"/>
      <c r="JEK299"/>
      <c r="JEL299"/>
      <c r="JEM299"/>
      <c r="JEN299"/>
      <c r="JEO299"/>
      <c r="JEP299"/>
      <c r="JEQ299"/>
      <c r="JER299"/>
      <c r="JES299"/>
      <c r="JET299"/>
      <c r="JEU299"/>
      <c r="JEV299"/>
      <c r="JEW299"/>
      <c r="JEX299"/>
      <c r="JEY299"/>
      <c r="JEZ299"/>
      <c r="JFA299"/>
      <c r="JFB299"/>
      <c r="JFC299"/>
      <c r="JFD299"/>
      <c r="JFE299"/>
      <c r="JFF299"/>
      <c r="JFG299"/>
      <c r="JFH299"/>
      <c r="JFI299"/>
      <c r="JFJ299"/>
      <c r="JFK299"/>
      <c r="JFL299"/>
      <c r="JFM299"/>
      <c r="JFN299"/>
      <c r="JFO299"/>
      <c r="JFP299"/>
      <c r="JFQ299"/>
      <c r="JFR299"/>
      <c r="JFS299"/>
      <c r="JFT299"/>
      <c r="JFU299"/>
      <c r="JFV299"/>
      <c r="JFW299"/>
      <c r="JFX299"/>
      <c r="JFY299"/>
      <c r="JFZ299"/>
      <c r="JGA299"/>
      <c r="JGB299"/>
      <c r="JGC299"/>
      <c r="JGD299"/>
      <c r="JGE299"/>
      <c r="JGF299"/>
      <c r="JGG299"/>
      <c r="JGH299"/>
      <c r="JGI299"/>
      <c r="JGJ299"/>
      <c r="JGK299"/>
      <c r="JGL299"/>
      <c r="JGM299"/>
      <c r="JGN299"/>
      <c r="JGO299"/>
      <c r="JGP299"/>
      <c r="JGQ299"/>
      <c r="JGR299"/>
      <c r="JGS299"/>
      <c r="JGT299"/>
      <c r="JGU299"/>
      <c r="JGV299"/>
      <c r="JGW299"/>
      <c r="JGX299"/>
      <c r="JGY299"/>
      <c r="JGZ299"/>
      <c r="JHA299"/>
      <c r="JHB299"/>
      <c r="JHC299"/>
      <c r="JHD299"/>
      <c r="JHE299"/>
      <c r="JHF299"/>
      <c r="JHG299"/>
      <c r="JHH299"/>
      <c r="JHI299"/>
      <c r="JHJ299"/>
      <c r="JHK299"/>
      <c r="JHL299"/>
      <c r="JHM299"/>
      <c r="JHN299"/>
      <c r="JHO299"/>
      <c r="JHP299"/>
      <c r="JHQ299"/>
      <c r="JHR299"/>
      <c r="JHS299"/>
      <c r="JHT299"/>
      <c r="JHU299"/>
      <c r="JHV299"/>
      <c r="JHW299"/>
      <c r="JHX299"/>
      <c r="JHY299"/>
      <c r="JHZ299"/>
      <c r="JIA299"/>
      <c r="JIB299"/>
      <c r="JIC299"/>
      <c r="JID299"/>
      <c r="JIE299"/>
      <c r="JIF299"/>
      <c r="JIG299"/>
      <c r="JIH299"/>
      <c r="JII299"/>
      <c r="JIJ299"/>
      <c r="JIK299"/>
      <c r="JIL299"/>
      <c r="JIM299"/>
      <c r="JIN299"/>
      <c r="JIO299"/>
      <c r="JIP299"/>
      <c r="JIQ299"/>
      <c r="JIR299"/>
      <c r="JIS299"/>
      <c r="JIT299"/>
      <c r="JIU299"/>
      <c r="JIV299"/>
      <c r="JIW299"/>
      <c r="JIX299"/>
      <c r="JIY299"/>
      <c r="JIZ299"/>
      <c r="JJA299"/>
      <c r="JJB299"/>
      <c r="JJC299"/>
      <c r="JJD299"/>
      <c r="JJE299"/>
      <c r="JJF299"/>
      <c r="JJG299"/>
      <c r="JJH299"/>
      <c r="JJI299"/>
      <c r="JJJ299"/>
      <c r="JJK299"/>
      <c r="JJL299"/>
      <c r="JJM299"/>
      <c r="JJN299"/>
      <c r="JJO299"/>
      <c r="JJP299"/>
      <c r="JJQ299"/>
      <c r="JJR299"/>
      <c r="JJS299"/>
      <c r="JJT299"/>
      <c r="JJU299"/>
      <c r="JJV299"/>
      <c r="JJW299"/>
      <c r="JJX299"/>
      <c r="JJY299"/>
      <c r="JJZ299"/>
      <c r="JKA299"/>
      <c r="JKB299"/>
      <c r="JKC299"/>
      <c r="JKD299"/>
      <c r="JKE299"/>
      <c r="JKF299"/>
      <c r="JKG299"/>
      <c r="JKH299"/>
      <c r="JKI299"/>
      <c r="JKJ299"/>
      <c r="JKK299"/>
      <c r="JKL299"/>
      <c r="JKM299"/>
      <c r="JKN299"/>
      <c r="JKO299"/>
      <c r="JKP299"/>
      <c r="JKQ299"/>
      <c r="JKR299"/>
      <c r="JKS299"/>
      <c r="JKT299"/>
      <c r="JKU299"/>
      <c r="JKV299"/>
      <c r="JKW299"/>
      <c r="JKX299"/>
      <c r="JKY299"/>
      <c r="JKZ299"/>
      <c r="JLA299"/>
      <c r="JLB299"/>
      <c r="JLC299"/>
      <c r="JLD299"/>
      <c r="JLE299"/>
      <c r="JLF299"/>
      <c r="JLG299"/>
      <c r="JLH299"/>
      <c r="JLI299"/>
      <c r="JLJ299"/>
      <c r="JLK299"/>
      <c r="JLL299"/>
      <c r="JLM299"/>
      <c r="JLN299"/>
      <c r="JLO299"/>
      <c r="JLP299"/>
      <c r="JLQ299"/>
      <c r="JLR299"/>
      <c r="JLS299"/>
      <c r="JLT299"/>
      <c r="JLU299"/>
      <c r="JLV299"/>
      <c r="JLW299"/>
      <c r="JLX299"/>
      <c r="JLY299"/>
      <c r="JLZ299"/>
      <c r="JMA299"/>
      <c r="JMB299"/>
      <c r="JMC299"/>
      <c r="JMD299"/>
      <c r="JME299"/>
      <c r="JMF299"/>
      <c r="JMG299"/>
      <c r="JMH299"/>
      <c r="JMI299"/>
      <c r="JMJ299"/>
      <c r="JMK299"/>
      <c r="JML299"/>
      <c r="JMM299"/>
      <c r="JMN299"/>
      <c r="JMO299"/>
      <c r="JMP299"/>
      <c r="JMQ299"/>
      <c r="JMR299"/>
      <c r="JMS299"/>
      <c r="JMT299"/>
      <c r="JMU299"/>
      <c r="JMV299"/>
      <c r="JMW299"/>
      <c r="JMX299"/>
      <c r="JMY299"/>
      <c r="JMZ299"/>
      <c r="JNA299"/>
      <c r="JNB299"/>
      <c r="JNC299"/>
      <c r="JND299"/>
      <c r="JNE299"/>
      <c r="JNF299"/>
      <c r="JNG299"/>
      <c r="JNH299"/>
      <c r="JNI299"/>
      <c r="JNJ299"/>
      <c r="JNK299"/>
      <c r="JNL299"/>
      <c r="JNM299"/>
      <c r="JNN299"/>
      <c r="JNO299"/>
      <c r="JNP299"/>
      <c r="JNQ299"/>
      <c r="JNR299"/>
      <c r="JNS299"/>
      <c r="JNT299"/>
      <c r="JNU299"/>
      <c r="JNV299"/>
      <c r="JNW299"/>
      <c r="JNX299"/>
      <c r="JNY299"/>
      <c r="JNZ299"/>
      <c r="JOA299"/>
      <c r="JOB299"/>
      <c r="JOC299"/>
      <c r="JOD299"/>
      <c r="JOE299"/>
      <c r="JOF299"/>
      <c r="JOG299"/>
      <c r="JOH299"/>
      <c r="JOI299"/>
      <c r="JOJ299"/>
      <c r="JOK299"/>
      <c r="JOL299"/>
      <c r="JOM299"/>
      <c r="JON299"/>
      <c r="JOO299"/>
      <c r="JOP299"/>
      <c r="JOQ299"/>
      <c r="JOR299"/>
      <c r="JOS299"/>
      <c r="JOT299"/>
      <c r="JOU299"/>
      <c r="JOV299"/>
      <c r="JOW299"/>
      <c r="JOX299"/>
      <c r="JOY299"/>
      <c r="JOZ299"/>
      <c r="JPA299"/>
      <c r="JPB299"/>
      <c r="JPC299"/>
      <c r="JPD299"/>
      <c r="JPE299"/>
      <c r="JPF299"/>
      <c r="JPG299"/>
      <c r="JPH299"/>
      <c r="JPI299"/>
      <c r="JPJ299"/>
      <c r="JPK299"/>
      <c r="JPL299"/>
      <c r="JPM299"/>
      <c r="JPN299"/>
      <c r="JPO299"/>
      <c r="JPP299"/>
      <c r="JPQ299"/>
      <c r="JPR299"/>
      <c r="JPS299"/>
      <c r="JPT299"/>
      <c r="JPU299"/>
      <c r="JPV299"/>
      <c r="JPW299"/>
      <c r="JPX299"/>
      <c r="JPY299"/>
      <c r="JPZ299"/>
      <c r="JQA299"/>
      <c r="JQB299"/>
      <c r="JQC299"/>
      <c r="JQD299"/>
      <c r="JQE299"/>
      <c r="JQF299"/>
      <c r="JQG299"/>
      <c r="JQH299"/>
      <c r="JQI299"/>
      <c r="JQJ299"/>
      <c r="JQK299"/>
      <c r="JQL299"/>
      <c r="JQM299"/>
      <c r="JQN299"/>
      <c r="JQO299"/>
      <c r="JQP299"/>
      <c r="JQQ299"/>
      <c r="JQR299"/>
      <c r="JQS299"/>
      <c r="JQT299"/>
      <c r="JQU299"/>
      <c r="JQV299"/>
      <c r="JQW299"/>
      <c r="JQX299"/>
      <c r="JQY299"/>
      <c r="JQZ299"/>
      <c r="JRA299"/>
      <c r="JRB299"/>
      <c r="JRC299"/>
      <c r="JRD299"/>
      <c r="JRE299"/>
      <c r="JRF299"/>
      <c r="JRG299"/>
      <c r="JRH299"/>
      <c r="JRI299"/>
      <c r="JRJ299"/>
      <c r="JRK299"/>
      <c r="JRL299"/>
      <c r="JRM299"/>
      <c r="JRN299"/>
      <c r="JRO299"/>
      <c r="JRP299"/>
      <c r="JRQ299"/>
      <c r="JRR299"/>
      <c r="JRS299"/>
      <c r="JRT299"/>
      <c r="JRU299"/>
      <c r="JRV299"/>
      <c r="JRW299"/>
      <c r="JRX299"/>
      <c r="JRY299"/>
      <c r="JRZ299"/>
      <c r="JSA299"/>
      <c r="JSB299"/>
      <c r="JSC299"/>
      <c r="JSD299"/>
      <c r="JSE299"/>
      <c r="JSF299"/>
      <c r="JSG299"/>
      <c r="JSH299"/>
      <c r="JSI299"/>
      <c r="JSJ299"/>
      <c r="JSK299"/>
      <c r="JSL299"/>
      <c r="JSM299"/>
      <c r="JSN299"/>
      <c r="JSO299"/>
      <c r="JSP299"/>
      <c r="JSQ299"/>
      <c r="JSR299"/>
      <c r="JSS299"/>
      <c r="JST299"/>
      <c r="JSU299"/>
      <c r="JSV299"/>
      <c r="JSW299"/>
      <c r="JSX299"/>
      <c r="JSY299"/>
      <c r="JSZ299"/>
      <c r="JTA299"/>
      <c r="JTB299"/>
      <c r="JTC299"/>
      <c r="JTD299"/>
      <c r="JTE299"/>
      <c r="JTF299"/>
      <c r="JTG299"/>
      <c r="JTH299"/>
      <c r="JTI299"/>
      <c r="JTJ299"/>
      <c r="JTK299"/>
      <c r="JTL299"/>
      <c r="JTM299"/>
      <c r="JTN299"/>
      <c r="JTO299"/>
      <c r="JTP299"/>
      <c r="JTQ299"/>
      <c r="JTR299"/>
      <c r="JTS299"/>
      <c r="JTT299"/>
      <c r="JTU299"/>
      <c r="JTV299"/>
      <c r="JTW299"/>
      <c r="JTX299"/>
      <c r="JTY299"/>
      <c r="JTZ299"/>
      <c r="JUA299"/>
      <c r="JUB299"/>
      <c r="JUC299"/>
      <c r="JUD299"/>
      <c r="JUE299"/>
      <c r="JUF299"/>
      <c r="JUG299"/>
      <c r="JUH299"/>
      <c r="JUI299"/>
      <c r="JUJ299"/>
      <c r="JUK299"/>
      <c r="JUL299"/>
      <c r="JUM299"/>
      <c r="JUN299"/>
      <c r="JUO299"/>
      <c r="JUP299"/>
      <c r="JUQ299"/>
      <c r="JUR299"/>
      <c r="JUS299"/>
      <c r="JUT299"/>
      <c r="JUU299"/>
      <c r="JUV299"/>
      <c r="JUW299"/>
      <c r="JUX299"/>
      <c r="JUY299"/>
      <c r="JUZ299"/>
      <c r="JVA299"/>
      <c r="JVB299"/>
      <c r="JVC299"/>
      <c r="JVD299"/>
      <c r="JVE299"/>
      <c r="JVF299"/>
      <c r="JVG299"/>
      <c r="JVH299"/>
      <c r="JVI299"/>
      <c r="JVJ299"/>
      <c r="JVK299"/>
      <c r="JVL299"/>
      <c r="JVM299"/>
      <c r="JVN299"/>
      <c r="JVO299"/>
      <c r="JVP299"/>
      <c r="JVQ299"/>
      <c r="JVR299"/>
      <c r="JVS299"/>
      <c r="JVT299"/>
      <c r="JVU299"/>
      <c r="JVV299"/>
      <c r="JVW299"/>
      <c r="JVX299"/>
      <c r="JVY299"/>
      <c r="JVZ299"/>
      <c r="JWA299"/>
      <c r="JWB299"/>
      <c r="JWC299"/>
      <c r="JWD299"/>
      <c r="JWE299"/>
      <c r="JWF299"/>
      <c r="JWG299"/>
      <c r="JWH299"/>
      <c r="JWI299"/>
      <c r="JWJ299"/>
      <c r="JWK299"/>
      <c r="JWL299"/>
      <c r="JWM299"/>
      <c r="JWN299"/>
      <c r="JWO299"/>
      <c r="JWP299"/>
      <c r="JWQ299"/>
      <c r="JWR299"/>
      <c r="JWS299"/>
      <c r="JWT299"/>
      <c r="JWU299"/>
      <c r="JWV299"/>
      <c r="JWW299"/>
      <c r="JWX299"/>
      <c r="JWY299"/>
      <c r="JWZ299"/>
      <c r="JXA299"/>
      <c r="JXB299"/>
      <c r="JXC299"/>
      <c r="JXD299"/>
      <c r="JXE299"/>
      <c r="JXF299"/>
      <c r="JXG299"/>
      <c r="JXH299"/>
      <c r="JXI299"/>
      <c r="JXJ299"/>
      <c r="JXK299"/>
      <c r="JXL299"/>
      <c r="JXM299"/>
      <c r="JXN299"/>
      <c r="JXO299"/>
      <c r="JXP299"/>
      <c r="JXQ299"/>
      <c r="JXR299"/>
      <c r="JXS299"/>
      <c r="JXT299"/>
      <c r="JXU299"/>
      <c r="JXV299"/>
      <c r="JXW299"/>
      <c r="JXX299"/>
      <c r="JXY299"/>
      <c r="JXZ299"/>
      <c r="JYA299"/>
      <c r="JYB299"/>
      <c r="JYC299"/>
      <c r="JYD299"/>
      <c r="JYE299"/>
      <c r="JYF299"/>
      <c r="JYG299"/>
      <c r="JYH299"/>
      <c r="JYI299"/>
      <c r="JYJ299"/>
      <c r="JYK299"/>
      <c r="JYL299"/>
      <c r="JYM299"/>
      <c r="JYN299"/>
      <c r="JYO299"/>
      <c r="JYP299"/>
      <c r="JYQ299"/>
      <c r="JYR299"/>
      <c r="JYS299"/>
      <c r="JYT299"/>
      <c r="JYU299"/>
      <c r="JYV299"/>
      <c r="JYW299"/>
      <c r="JYX299"/>
      <c r="JYY299"/>
      <c r="JYZ299"/>
      <c r="JZA299"/>
      <c r="JZB299"/>
      <c r="JZC299"/>
      <c r="JZD299"/>
      <c r="JZE299"/>
      <c r="JZF299"/>
      <c r="JZG299"/>
      <c r="JZH299"/>
      <c r="JZI299"/>
      <c r="JZJ299"/>
      <c r="JZK299"/>
      <c r="JZL299"/>
      <c r="JZM299"/>
      <c r="JZN299"/>
      <c r="JZO299"/>
      <c r="JZP299"/>
      <c r="JZQ299"/>
      <c r="JZR299"/>
      <c r="JZS299"/>
      <c r="JZT299"/>
      <c r="JZU299"/>
      <c r="JZV299"/>
      <c r="JZW299"/>
      <c r="JZX299"/>
      <c r="JZY299"/>
      <c r="JZZ299"/>
      <c r="KAA299"/>
      <c r="KAB299"/>
      <c r="KAC299"/>
      <c r="KAD299"/>
      <c r="KAE299"/>
      <c r="KAF299"/>
      <c r="KAG299"/>
      <c r="KAH299"/>
      <c r="KAI299"/>
      <c r="KAJ299"/>
      <c r="KAK299"/>
      <c r="KAL299"/>
      <c r="KAM299"/>
      <c r="KAN299"/>
      <c r="KAO299"/>
      <c r="KAP299"/>
      <c r="KAQ299"/>
      <c r="KAR299"/>
      <c r="KAS299"/>
      <c r="KAT299"/>
      <c r="KAU299"/>
      <c r="KAV299"/>
      <c r="KAW299"/>
      <c r="KAX299"/>
      <c r="KAY299"/>
      <c r="KAZ299"/>
      <c r="KBA299"/>
      <c r="KBB299"/>
      <c r="KBC299"/>
      <c r="KBD299"/>
      <c r="KBE299"/>
      <c r="KBF299"/>
      <c r="KBG299"/>
      <c r="KBH299"/>
      <c r="KBI299"/>
      <c r="KBJ299"/>
      <c r="KBK299"/>
      <c r="KBL299"/>
      <c r="KBM299"/>
      <c r="KBN299"/>
      <c r="KBO299"/>
      <c r="KBP299"/>
      <c r="KBQ299"/>
      <c r="KBR299"/>
      <c r="KBS299"/>
      <c r="KBT299"/>
      <c r="KBU299"/>
      <c r="KBV299"/>
      <c r="KBW299"/>
      <c r="KBX299"/>
      <c r="KBY299"/>
      <c r="KBZ299"/>
      <c r="KCA299"/>
      <c r="KCB299"/>
      <c r="KCC299"/>
      <c r="KCD299"/>
      <c r="KCE299"/>
      <c r="KCF299"/>
      <c r="KCG299"/>
      <c r="KCH299"/>
      <c r="KCI299"/>
      <c r="KCJ299"/>
      <c r="KCK299"/>
      <c r="KCL299"/>
      <c r="KCM299"/>
      <c r="KCN299"/>
      <c r="KCO299"/>
      <c r="KCP299"/>
      <c r="KCQ299"/>
      <c r="KCR299"/>
      <c r="KCS299"/>
      <c r="KCT299"/>
      <c r="KCU299"/>
      <c r="KCV299"/>
      <c r="KCW299"/>
      <c r="KCX299"/>
      <c r="KCY299"/>
      <c r="KCZ299"/>
      <c r="KDA299"/>
      <c r="KDB299"/>
      <c r="KDC299"/>
      <c r="KDD299"/>
      <c r="KDE299"/>
      <c r="KDF299"/>
      <c r="KDG299"/>
      <c r="KDH299"/>
      <c r="KDI299"/>
      <c r="KDJ299"/>
      <c r="KDK299"/>
      <c r="KDL299"/>
      <c r="KDM299"/>
      <c r="KDN299"/>
      <c r="KDO299"/>
      <c r="KDP299"/>
      <c r="KDQ299"/>
      <c r="KDR299"/>
      <c r="KDS299"/>
      <c r="KDT299"/>
      <c r="KDU299"/>
      <c r="KDV299"/>
      <c r="KDW299"/>
      <c r="KDX299"/>
      <c r="KDY299"/>
      <c r="KDZ299"/>
      <c r="KEA299"/>
      <c r="KEB299"/>
      <c r="KEC299"/>
      <c r="KED299"/>
      <c r="KEE299"/>
      <c r="KEF299"/>
      <c r="KEG299"/>
      <c r="KEH299"/>
      <c r="KEI299"/>
      <c r="KEJ299"/>
      <c r="KEK299"/>
      <c r="KEL299"/>
      <c r="KEM299"/>
      <c r="KEN299"/>
      <c r="KEO299"/>
      <c r="KEP299"/>
      <c r="KEQ299"/>
      <c r="KER299"/>
      <c r="KES299"/>
      <c r="KET299"/>
      <c r="KEU299"/>
      <c r="KEV299"/>
      <c r="KEW299"/>
      <c r="KEX299"/>
      <c r="KEY299"/>
      <c r="KEZ299"/>
      <c r="KFA299"/>
      <c r="KFB299"/>
      <c r="KFC299"/>
      <c r="KFD299"/>
      <c r="KFE299"/>
      <c r="KFF299"/>
      <c r="KFG299"/>
      <c r="KFH299"/>
      <c r="KFI299"/>
      <c r="KFJ299"/>
      <c r="KFK299"/>
      <c r="KFL299"/>
      <c r="KFM299"/>
      <c r="KFN299"/>
      <c r="KFO299"/>
      <c r="KFP299"/>
      <c r="KFQ299"/>
      <c r="KFR299"/>
      <c r="KFS299"/>
      <c r="KFT299"/>
      <c r="KFU299"/>
      <c r="KFV299"/>
      <c r="KFW299"/>
      <c r="KFX299"/>
      <c r="KFY299"/>
      <c r="KFZ299"/>
      <c r="KGA299"/>
      <c r="KGB299"/>
      <c r="KGC299"/>
      <c r="KGD299"/>
      <c r="KGE299"/>
      <c r="KGF299"/>
      <c r="KGG299"/>
      <c r="KGH299"/>
      <c r="KGI299"/>
      <c r="KGJ299"/>
      <c r="KGK299"/>
      <c r="KGL299"/>
      <c r="KGM299"/>
      <c r="KGN299"/>
      <c r="KGO299"/>
      <c r="KGP299"/>
      <c r="KGQ299"/>
      <c r="KGR299"/>
      <c r="KGS299"/>
      <c r="KGT299"/>
      <c r="KGU299"/>
      <c r="KGV299"/>
      <c r="KGW299"/>
      <c r="KGX299"/>
      <c r="KGY299"/>
      <c r="KGZ299"/>
      <c r="KHA299"/>
      <c r="KHB299"/>
      <c r="KHC299"/>
      <c r="KHD299"/>
      <c r="KHE299"/>
      <c r="KHF299"/>
      <c r="KHG299"/>
      <c r="KHH299"/>
      <c r="KHI299"/>
      <c r="KHJ299"/>
      <c r="KHK299"/>
      <c r="KHL299"/>
      <c r="KHM299"/>
      <c r="KHN299"/>
      <c r="KHO299"/>
      <c r="KHP299"/>
      <c r="KHQ299"/>
      <c r="KHR299"/>
      <c r="KHS299"/>
      <c r="KHT299"/>
      <c r="KHU299"/>
      <c r="KHV299"/>
      <c r="KHW299"/>
      <c r="KHX299"/>
      <c r="KHY299"/>
      <c r="KHZ299"/>
      <c r="KIA299"/>
      <c r="KIB299"/>
      <c r="KIC299"/>
      <c r="KID299"/>
      <c r="KIE299"/>
      <c r="KIF299"/>
      <c r="KIG299"/>
      <c r="KIH299"/>
      <c r="KII299"/>
      <c r="KIJ299"/>
      <c r="KIK299"/>
      <c r="KIL299"/>
      <c r="KIM299"/>
      <c r="KIN299"/>
      <c r="KIO299"/>
      <c r="KIP299"/>
      <c r="KIQ299"/>
      <c r="KIR299"/>
      <c r="KIS299"/>
      <c r="KIT299"/>
      <c r="KIU299"/>
      <c r="KIV299"/>
      <c r="KIW299"/>
      <c r="KIX299"/>
      <c r="KIY299"/>
      <c r="KIZ299"/>
      <c r="KJA299"/>
      <c r="KJB299"/>
      <c r="KJC299"/>
      <c r="KJD299"/>
      <c r="KJE299"/>
      <c r="KJF299"/>
      <c r="KJG299"/>
      <c r="KJH299"/>
      <c r="KJI299"/>
      <c r="KJJ299"/>
      <c r="KJK299"/>
      <c r="KJL299"/>
      <c r="KJM299"/>
      <c r="KJN299"/>
      <c r="KJO299"/>
      <c r="KJP299"/>
      <c r="KJQ299"/>
      <c r="KJR299"/>
      <c r="KJS299"/>
      <c r="KJT299"/>
      <c r="KJU299"/>
      <c r="KJV299"/>
      <c r="KJW299"/>
      <c r="KJX299"/>
      <c r="KJY299"/>
      <c r="KJZ299"/>
      <c r="KKA299"/>
      <c r="KKB299"/>
      <c r="KKC299"/>
      <c r="KKD299"/>
      <c r="KKE299"/>
      <c r="KKF299"/>
      <c r="KKG299"/>
      <c r="KKH299"/>
      <c r="KKI299"/>
      <c r="KKJ299"/>
      <c r="KKK299"/>
      <c r="KKL299"/>
      <c r="KKM299"/>
      <c r="KKN299"/>
      <c r="KKO299"/>
      <c r="KKP299"/>
      <c r="KKQ299"/>
      <c r="KKR299"/>
      <c r="KKS299"/>
      <c r="KKT299"/>
      <c r="KKU299"/>
      <c r="KKV299"/>
      <c r="KKW299"/>
      <c r="KKX299"/>
      <c r="KKY299"/>
      <c r="KKZ299"/>
      <c r="KLA299"/>
      <c r="KLB299"/>
      <c r="KLC299"/>
      <c r="KLD299"/>
      <c r="KLE299"/>
      <c r="KLF299"/>
      <c r="KLG299"/>
      <c r="KLH299"/>
      <c r="KLI299"/>
      <c r="KLJ299"/>
      <c r="KLK299"/>
      <c r="KLL299"/>
      <c r="KLM299"/>
      <c r="KLN299"/>
      <c r="KLO299"/>
      <c r="KLP299"/>
      <c r="KLQ299"/>
      <c r="KLR299"/>
      <c r="KLS299"/>
      <c r="KLT299"/>
      <c r="KLU299"/>
      <c r="KLV299"/>
      <c r="KLW299"/>
      <c r="KLX299"/>
      <c r="KLY299"/>
      <c r="KLZ299"/>
      <c r="KMA299"/>
      <c r="KMB299"/>
      <c r="KMC299"/>
      <c r="KMD299"/>
      <c r="KME299"/>
      <c r="KMF299"/>
      <c r="KMG299"/>
      <c r="KMH299"/>
      <c r="KMI299"/>
      <c r="KMJ299"/>
      <c r="KMK299"/>
      <c r="KML299"/>
      <c r="KMM299"/>
      <c r="KMN299"/>
      <c r="KMO299"/>
      <c r="KMP299"/>
      <c r="KMQ299"/>
      <c r="KMR299"/>
      <c r="KMS299"/>
      <c r="KMT299"/>
      <c r="KMU299"/>
      <c r="KMV299"/>
      <c r="KMW299"/>
      <c r="KMX299"/>
      <c r="KMY299"/>
      <c r="KMZ299"/>
      <c r="KNA299"/>
      <c r="KNB299"/>
      <c r="KNC299"/>
      <c r="KND299"/>
      <c r="KNE299"/>
      <c r="KNF299"/>
      <c r="KNG299"/>
      <c r="KNH299"/>
      <c r="KNI299"/>
      <c r="KNJ299"/>
      <c r="KNK299"/>
      <c r="KNL299"/>
      <c r="KNM299"/>
      <c r="KNN299"/>
      <c r="KNO299"/>
      <c r="KNP299"/>
      <c r="KNQ299"/>
      <c r="KNR299"/>
      <c r="KNS299"/>
      <c r="KNT299"/>
      <c r="KNU299"/>
      <c r="KNV299"/>
      <c r="KNW299"/>
      <c r="KNX299"/>
      <c r="KNY299"/>
      <c r="KNZ299"/>
      <c r="KOA299"/>
      <c r="KOB299"/>
      <c r="KOC299"/>
      <c r="KOD299"/>
      <c r="KOE299"/>
      <c r="KOF299"/>
      <c r="KOG299"/>
      <c r="KOH299"/>
      <c r="KOI299"/>
      <c r="KOJ299"/>
      <c r="KOK299"/>
      <c r="KOL299"/>
      <c r="KOM299"/>
      <c r="KON299"/>
      <c r="KOO299"/>
      <c r="KOP299"/>
      <c r="KOQ299"/>
      <c r="KOR299"/>
      <c r="KOS299"/>
      <c r="KOT299"/>
      <c r="KOU299"/>
      <c r="KOV299"/>
      <c r="KOW299"/>
      <c r="KOX299"/>
      <c r="KOY299"/>
      <c r="KOZ299"/>
      <c r="KPA299"/>
      <c r="KPB299"/>
      <c r="KPC299"/>
      <c r="KPD299"/>
      <c r="KPE299"/>
      <c r="KPF299"/>
      <c r="KPG299"/>
      <c r="KPH299"/>
      <c r="KPI299"/>
      <c r="KPJ299"/>
      <c r="KPK299"/>
      <c r="KPL299"/>
      <c r="KPM299"/>
      <c r="KPN299"/>
      <c r="KPO299"/>
      <c r="KPP299"/>
      <c r="KPQ299"/>
      <c r="KPR299"/>
      <c r="KPS299"/>
      <c r="KPT299"/>
      <c r="KPU299"/>
      <c r="KPV299"/>
      <c r="KPW299"/>
      <c r="KPX299"/>
      <c r="KPY299"/>
      <c r="KPZ299"/>
      <c r="KQA299"/>
      <c r="KQB299"/>
      <c r="KQC299"/>
      <c r="KQD299"/>
      <c r="KQE299"/>
      <c r="KQF299"/>
      <c r="KQG299"/>
      <c r="KQH299"/>
      <c r="KQI299"/>
      <c r="KQJ299"/>
      <c r="KQK299"/>
      <c r="KQL299"/>
      <c r="KQM299"/>
      <c r="KQN299"/>
      <c r="KQO299"/>
      <c r="KQP299"/>
      <c r="KQQ299"/>
      <c r="KQR299"/>
      <c r="KQS299"/>
      <c r="KQT299"/>
      <c r="KQU299"/>
      <c r="KQV299"/>
      <c r="KQW299"/>
      <c r="KQX299"/>
      <c r="KQY299"/>
      <c r="KQZ299"/>
      <c r="KRA299"/>
      <c r="KRB299"/>
      <c r="KRC299"/>
      <c r="KRD299"/>
      <c r="KRE299"/>
      <c r="KRF299"/>
      <c r="KRG299"/>
      <c r="KRH299"/>
      <c r="KRI299"/>
      <c r="KRJ299"/>
      <c r="KRK299"/>
      <c r="KRL299"/>
      <c r="KRM299"/>
      <c r="KRN299"/>
      <c r="KRO299"/>
      <c r="KRP299"/>
      <c r="KRQ299"/>
      <c r="KRR299"/>
      <c r="KRS299"/>
      <c r="KRT299"/>
      <c r="KRU299"/>
      <c r="KRV299"/>
      <c r="KRW299"/>
      <c r="KRX299"/>
      <c r="KRY299"/>
      <c r="KRZ299"/>
      <c r="KSA299"/>
      <c r="KSB299"/>
      <c r="KSC299"/>
      <c r="KSD299"/>
      <c r="KSE299"/>
      <c r="KSF299"/>
      <c r="KSG299"/>
      <c r="KSH299"/>
      <c r="KSI299"/>
      <c r="KSJ299"/>
      <c r="KSK299"/>
      <c r="KSL299"/>
      <c r="KSM299"/>
      <c r="KSN299"/>
      <c r="KSO299"/>
      <c r="KSP299"/>
      <c r="KSQ299"/>
      <c r="KSR299"/>
      <c r="KSS299"/>
      <c r="KST299"/>
      <c r="KSU299"/>
      <c r="KSV299"/>
      <c r="KSW299"/>
      <c r="KSX299"/>
      <c r="KSY299"/>
      <c r="KSZ299"/>
      <c r="KTA299"/>
      <c r="KTB299"/>
      <c r="KTC299"/>
      <c r="KTD299"/>
      <c r="KTE299"/>
      <c r="KTF299"/>
      <c r="KTG299"/>
      <c r="KTH299"/>
      <c r="KTI299"/>
      <c r="KTJ299"/>
      <c r="KTK299"/>
      <c r="KTL299"/>
      <c r="KTM299"/>
      <c r="KTN299"/>
      <c r="KTO299"/>
      <c r="KTP299"/>
      <c r="KTQ299"/>
      <c r="KTR299"/>
      <c r="KTS299"/>
      <c r="KTT299"/>
      <c r="KTU299"/>
      <c r="KTV299"/>
      <c r="KTW299"/>
      <c r="KTX299"/>
      <c r="KTY299"/>
      <c r="KTZ299"/>
      <c r="KUA299"/>
      <c r="KUB299"/>
      <c r="KUC299"/>
      <c r="KUD299"/>
      <c r="KUE299"/>
      <c r="KUF299"/>
      <c r="KUG299"/>
      <c r="KUH299"/>
      <c r="KUI299"/>
      <c r="KUJ299"/>
      <c r="KUK299"/>
      <c r="KUL299"/>
      <c r="KUM299"/>
      <c r="KUN299"/>
      <c r="KUO299"/>
      <c r="KUP299"/>
      <c r="KUQ299"/>
      <c r="KUR299"/>
      <c r="KUS299"/>
      <c r="KUT299"/>
      <c r="KUU299"/>
      <c r="KUV299"/>
      <c r="KUW299"/>
      <c r="KUX299"/>
      <c r="KUY299"/>
      <c r="KUZ299"/>
      <c r="KVA299"/>
      <c r="KVB299"/>
      <c r="KVC299"/>
      <c r="KVD299"/>
      <c r="KVE299"/>
      <c r="KVF299"/>
      <c r="KVG299"/>
      <c r="KVH299"/>
      <c r="KVI299"/>
      <c r="KVJ299"/>
      <c r="KVK299"/>
      <c r="KVL299"/>
      <c r="KVM299"/>
      <c r="KVN299"/>
      <c r="KVO299"/>
      <c r="KVP299"/>
      <c r="KVQ299"/>
      <c r="KVR299"/>
      <c r="KVS299"/>
      <c r="KVT299"/>
      <c r="KVU299"/>
      <c r="KVV299"/>
      <c r="KVW299"/>
      <c r="KVX299"/>
      <c r="KVY299"/>
      <c r="KVZ299"/>
      <c r="KWA299"/>
      <c r="KWB299"/>
      <c r="KWC299"/>
      <c r="KWD299"/>
      <c r="KWE299"/>
      <c r="KWF299"/>
      <c r="KWG299"/>
      <c r="KWH299"/>
      <c r="KWI299"/>
      <c r="KWJ299"/>
      <c r="KWK299"/>
      <c r="KWL299"/>
      <c r="KWM299"/>
      <c r="KWN299"/>
      <c r="KWO299"/>
      <c r="KWP299"/>
      <c r="KWQ299"/>
      <c r="KWR299"/>
      <c r="KWS299"/>
      <c r="KWT299"/>
      <c r="KWU299"/>
      <c r="KWV299"/>
      <c r="KWW299"/>
      <c r="KWX299"/>
      <c r="KWY299"/>
      <c r="KWZ299"/>
      <c r="KXA299"/>
      <c r="KXB299"/>
      <c r="KXC299"/>
      <c r="KXD299"/>
      <c r="KXE299"/>
      <c r="KXF299"/>
      <c r="KXG299"/>
      <c r="KXH299"/>
      <c r="KXI299"/>
      <c r="KXJ299"/>
      <c r="KXK299"/>
      <c r="KXL299"/>
      <c r="KXM299"/>
      <c r="KXN299"/>
      <c r="KXO299"/>
      <c r="KXP299"/>
      <c r="KXQ299"/>
      <c r="KXR299"/>
      <c r="KXS299"/>
      <c r="KXT299"/>
      <c r="KXU299"/>
      <c r="KXV299"/>
      <c r="KXW299"/>
      <c r="KXX299"/>
      <c r="KXY299"/>
      <c r="KXZ299"/>
      <c r="KYA299"/>
      <c r="KYB299"/>
      <c r="KYC299"/>
      <c r="KYD299"/>
      <c r="KYE299"/>
      <c r="KYF299"/>
      <c r="KYG299"/>
      <c r="KYH299"/>
      <c r="KYI299"/>
      <c r="KYJ299"/>
      <c r="KYK299"/>
      <c r="KYL299"/>
      <c r="KYM299"/>
      <c r="KYN299"/>
      <c r="KYO299"/>
      <c r="KYP299"/>
      <c r="KYQ299"/>
      <c r="KYR299"/>
      <c r="KYS299"/>
      <c r="KYT299"/>
      <c r="KYU299"/>
      <c r="KYV299"/>
      <c r="KYW299"/>
      <c r="KYX299"/>
      <c r="KYY299"/>
      <c r="KYZ299"/>
      <c r="KZA299"/>
      <c r="KZB299"/>
      <c r="KZC299"/>
      <c r="KZD299"/>
      <c r="KZE299"/>
      <c r="KZF299"/>
      <c r="KZG299"/>
      <c r="KZH299"/>
      <c r="KZI299"/>
      <c r="KZJ299"/>
      <c r="KZK299"/>
      <c r="KZL299"/>
      <c r="KZM299"/>
      <c r="KZN299"/>
      <c r="KZO299"/>
      <c r="KZP299"/>
      <c r="KZQ299"/>
      <c r="KZR299"/>
      <c r="KZS299"/>
      <c r="KZT299"/>
      <c r="KZU299"/>
      <c r="KZV299"/>
      <c r="KZW299"/>
      <c r="KZX299"/>
      <c r="KZY299"/>
      <c r="KZZ299"/>
      <c r="LAA299"/>
      <c r="LAB299"/>
      <c r="LAC299"/>
      <c r="LAD299"/>
      <c r="LAE299"/>
      <c r="LAF299"/>
      <c r="LAG299"/>
      <c r="LAH299"/>
      <c r="LAI299"/>
      <c r="LAJ299"/>
      <c r="LAK299"/>
      <c r="LAL299"/>
      <c r="LAM299"/>
      <c r="LAN299"/>
      <c r="LAO299"/>
      <c r="LAP299"/>
      <c r="LAQ299"/>
      <c r="LAR299"/>
      <c r="LAS299"/>
      <c r="LAT299"/>
      <c r="LAU299"/>
      <c r="LAV299"/>
      <c r="LAW299"/>
      <c r="LAX299"/>
      <c r="LAY299"/>
      <c r="LAZ299"/>
      <c r="LBA299"/>
      <c r="LBB299"/>
      <c r="LBC299"/>
      <c r="LBD299"/>
      <c r="LBE299"/>
      <c r="LBF299"/>
      <c r="LBG299"/>
      <c r="LBH299"/>
      <c r="LBI299"/>
      <c r="LBJ299"/>
      <c r="LBK299"/>
      <c r="LBL299"/>
      <c r="LBM299"/>
      <c r="LBN299"/>
      <c r="LBO299"/>
      <c r="LBP299"/>
      <c r="LBQ299"/>
      <c r="LBR299"/>
      <c r="LBS299"/>
      <c r="LBT299"/>
      <c r="LBU299"/>
      <c r="LBV299"/>
      <c r="LBW299"/>
      <c r="LBX299"/>
      <c r="LBY299"/>
      <c r="LBZ299"/>
      <c r="LCA299"/>
      <c r="LCB299"/>
      <c r="LCC299"/>
      <c r="LCD299"/>
      <c r="LCE299"/>
      <c r="LCF299"/>
      <c r="LCG299"/>
      <c r="LCH299"/>
      <c r="LCI299"/>
      <c r="LCJ299"/>
      <c r="LCK299"/>
      <c r="LCL299"/>
      <c r="LCM299"/>
      <c r="LCN299"/>
      <c r="LCO299"/>
      <c r="LCP299"/>
      <c r="LCQ299"/>
      <c r="LCR299"/>
      <c r="LCS299"/>
      <c r="LCT299"/>
      <c r="LCU299"/>
      <c r="LCV299"/>
      <c r="LCW299"/>
      <c r="LCX299"/>
      <c r="LCY299"/>
      <c r="LCZ299"/>
      <c r="LDA299"/>
      <c r="LDB299"/>
      <c r="LDC299"/>
      <c r="LDD299"/>
      <c r="LDE299"/>
      <c r="LDF299"/>
      <c r="LDG299"/>
      <c r="LDH299"/>
      <c r="LDI299"/>
      <c r="LDJ299"/>
      <c r="LDK299"/>
      <c r="LDL299"/>
      <c r="LDM299"/>
      <c r="LDN299"/>
      <c r="LDO299"/>
      <c r="LDP299"/>
      <c r="LDQ299"/>
      <c r="LDR299"/>
      <c r="LDS299"/>
      <c r="LDT299"/>
      <c r="LDU299"/>
      <c r="LDV299"/>
      <c r="LDW299"/>
      <c r="LDX299"/>
      <c r="LDY299"/>
      <c r="LDZ299"/>
      <c r="LEA299"/>
      <c r="LEB299"/>
      <c r="LEC299"/>
      <c r="LED299"/>
      <c r="LEE299"/>
      <c r="LEF299"/>
      <c r="LEG299"/>
      <c r="LEH299"/>
      <c r="LEI299"/>
      <c r="LEJ299"/>
      <c r="LEK299"/>
      <c r="LEL299"/>
      <c r="LEM299"/>
      <c r="LEN299"/>
      <c r="LEO299"/>
      <c r="LEP299"/>
      <c r="LEQ299"/>
      <c r="LER299"/>
      <c r="LES299"/>
      <c r="LET299"/>
      <c r="LEU299"/>
      <c r="LEV299"/>
      <c r="LEW299"/>
      <c r="LEX299"/>
      <c r="LEY299"/>
      <c r="LEZ299"/>
      <c r="LFA299"/>
      <c r="LFB299"/>
      <c r="LFC299"/>
      <c r="LFD299"/>
      <c r="LFE299"/>
      <c r="LFF299"/>
      <c r="LFG299"/>
      <c r="LFH299"/>
      <c r="LFI299"/>
      <c r="LFJ299"/>
      <c r="LFK299"/>
      <c r="LFL299"/>
      <c r="LFM299"/>
      <c r="LFN299"/>
      <c r="LFO299"/>
      <c r="LFP299"/>
      <c r="LFQ299"/>
      <c r="LFR299"/>
      <c r="LFS299"/>
      <c r="LFT299"/>
      <c r="LFU299"/>
      <c r="LFV299"/>
      <c r="LFW299"/>
      <c r="LFX299"/>
      <c r="LFY299"/>
      <c r="LFZ299"/>
      <c r="LGA299"/>
      <c r="LGB299"/>
      <c r="LGC299"/>
      <c r="LGD299"/>
      <c r="LGE299"/>
      <c r="LGF299"/>
      <c r="LGG299"/>
      <c r="LGH299"/>
      <c r="LGI299"/>
      <c r="LGJ299"/>
      <c r="LGK299"/>
      <c r="LGL299"/>
      <c r="LGM299"/>
      <c r="LGN299"/>
      <c r="LGO299"/>
      <c r="LGP299"/>
      <c r="LGQ299"/>
      <c r="LGR299"/>
      <c r="LGS299"/>
      <c r="LGT299"/>
      <c r="LGU299"/>
      <c r="LGV299"/>
      <c r="LGW299"/>
      <c r="LGX299"/>
      <c r="LGY299"/>
      <c r="LGZ299"/>
      <c r="LHA299"/>
      <c r="LHB299"/>
      <c r="LHC299"/>
      <c r="LHD299"/>
      <c r="LHE299"/>
      <c r="LHF299"/>
      <c r="LHG299"/>
      <c r="LHH299"/>
      <c r="LHI299"/>
      <c r="LHJ299"/>
      <c r="LHK299"/>
      <c r="LHL299"/>
      <c r="LHM299"/>
      <c r="LHN299"/>
      <c r="LHO299"/>
      <c r="LHP299"/>
      <c r="LHQ299"/>
      <c r="LHR299"/>
      <c r="LHS299"/>
      <c r="LHT299"/>
      <c r="LHU299"/>
      <c r="LHV299"/>
      <c r="LHW299"/>
      <c r="LHX299"/>
      <c r="LHY299"/>
      <c r="LHZ299"/>
      <c r="LIA299"/>
      <c r="LIB299"/>
      <c r="LIC299"/>
      <c r="LID299"/>
      <c r="LIE299"/>
      <c r="LIF299"/>
      <c r="LIG299"/>
      <c r="LIH299"/>
      <c r="LII299"/>
      <c r="LIJ299"/>
      <c r="LIK299"/>
      <c r="LIL299"/>
      <c r="LIM299"/>
      <c r="LIN299"/>
      <c r="LIO299"/>
      <c r="LIP299"/>
      <c r="LIQ299"/>
      <c r="LIR299"/>
      <c r="LIS299"/>
      <c r="LIT299"/>
      <c r="LIU299"/>
      <c r="LIV299"/>
      <c r="LIW299"/>
      <c r="LIX299"/>
      <c r="LIY299"/>
      <c r="LIZ299"/>
      <c r="LJA299"/>
      <c r="LJB299"/>
      <c r="LJC299"/>
      <c r="LJD299"/>
      <c r="LJE299"/>
      <c r="LJF299"/>
      <c r="LJG299"/>
      <c r="LJH299"/>
      <c r="LJI299"/>
      <c r="LJJ299"/>
      <c r="LJK299"/>
      <c r="LJL299"/>
      <c r="LJM299"/>
      <c r="LJN299"/>
      <c r="LJO299"/>
      <c r="LJP299"/>
      <c r="LJQ299"/>
      <c r="LJR299"/>
      <c r="LJS299"/>
      <c r="LJT299"/>
      <c r="LJU299"/>
      <c r="LJV299"/>
      <c r="LJW299"/>
      <c r="LJX299"/>
      <c r="LJY299"/>
      <c r="LJZ299"/>
      <c r="LKA299"/>
      <c r="LKB299"/>
      <c r="LKC299"/>
      <c r="LKD299"/>
      <c r="LKE299"/>
      <c r="LKF299"/>
      <c r="LKG299"/>
      <c r="LKH299"/>
      <c r="LKI299"/>
      <c r="LKJ299"/>
      <c r="LKK299"/>
      <c r="LKL299"/>
      <c r="LKM299"/>
      <c r="LKN299"/>
      <c r="LKO299"/>
      <c r="LKP299"/>
      <c r="LKQ299"/>
      <c r="LKR299"/>
      <c r="LKS299"/>
      <c r="LKT299"/>
      <c r="LKU299"/>
      <c r="LKV299"/>
      <c r="LKW299"/>
      <c r="LKX299"/>
      <c r="LKY299"/>
      <c r="LKZ299"/>
      <c r="LLA299"/>
      <c r="LLB299"/>
      <c r="LLC299"/>
      <c r="LLD299"/>
      <c r="LLE299"/>
      <c r="LLF299"/>
      <c r="LLG299"/>
      <c r="LLH299"/>
      <c r="LLI299"/>
      <c r="LLJ299"/>
      <c r="LLK299"/>
      <c r="LLL299"/>
      <c r="LLM299"/>
      <c r="LLN299"/>
      <c r="LLO299"/>
      <c r="LLP299"/>
      <c r="LLQ299"/>
      <c r="LLR299"/>
      <c r="LLS299"/>
      <c r="LLT299"/>
      <c r="LLU299"/>
      <c r="LLV299"/>
      <c r="LLW299"/>
      <c r="LLX299"/>
      <c r="LLY299"/>
      <c r="LLZ299"/>
      <c r="LMA299"/>
      <c r="LMB299"/>
      <c r="LMC299"/>
      <c r="LMD299"/>
      <c r="LME299"/>
      <c r="LMF299"/>
      <c r="LMG299"/>
      <c r="LMH299"/>
      <c r="LMI299"/>
      <c r="LMJ299"/>
      <c r="LMK299"/>
      <c r="LML299"/>
      <c r="LMM299"/>
      <c r="LMN299"/>
      <c r="LMO299"/>
      <c r="LMP299"/>
      <c r="LMQ299"/>
      <c r="LMR299"/>
      <c r="LMS299"/>
      <c r="LMT299"/>
      <c r="LMU299"/>
      <c r="LMV299"/>
      <c r="LMW299"/>
      <c r="LMX299"/>
      <c r="LMY299"/>
      <c r="LMZ299"/>
      <c r="LNA299"/>
      <c r="LNB299"/>
      <c r="LNC299"/>
      <c r="LND299"/>
      <c r="LNE299"/>
      <c r="LNF299"/>
      <c r="LNG299"/>
      <c r="LNH299"/>
      <c r="LNI299"/>
      <c r="LNJ299"/>
      <c r="LNK299"/>
      <c r="LNL299"/>
      <c r="LNM299"/>
      <c r="LNN299"/>
      <c r="LNO299"/>
      <c r="LNP299"/>
      <c r="LNQ299"/>
      <c r="LNR299"/>
      <c r="LNS299"/>
      <c r="LNT299"/>
      <c r="LNU299"/>
      <c r="LNV299"/>
      <c r="LNW299"/>
      <c r="LNX299"/>
      <c r="LNY299"/>
      <c r="LNZ299"/>
      <c r="LOA299"/>
      <c r="LOB299"/>
      <c r="LOC299"/>
      <c r="LOD299"/>
      <c r="LOE299"/>
      <c r="LOF299"/>
      <c r="LOG299"/>
      <c r="LOH299"/>
      <c r="LOI299"/>
      <c r="LOJ299"/>
      <c r="LOK299"/>
      <c r="LOL299"/>
      <c r="LOM299"/>
      <c r="LON299"/>
      <c r="LOO299"/>
      <c r="LOP299"/>
      <c r="LOQ299"/>
      <c r="LOR299"/>
      <c r="LOS299"/>
      <c r="LOT299"/>
      <c r="LOU299"/>
      <c r="LOV299"/>
      <c r="LOW299"/>
      <c r="LOX299"/>
      <c r="LOY299"/>
      <c r="LOZ299"/>
      <c r="LPA299"/>
      <c r="LPB299"/>
      <c r="LPC299"/>
      <c r="LPD299"/>
      <c r="LPE299"/>
      <c r="LPF299"/>
      <c r="LPG299"/>
      <c r="LPH299"/>
      <c r="LPI299"/>
      <c r="LPJ299"/>
      <c r="LPK299"/>
      <c r="LPL299"/>
      <c r="LPM299"/>
      <c r="LPN299"/>
      <c r="LPO299"/>
      <c r="LPP299"/>
      <c r="LPQ299"/>
      <c r="LPR299"/>
      <c r="LPS299"/>
      <c r="LPT299"/>
      <c r="LPU299"/>
      <c r="LPV299"/>
      <c r="LPW299"/>
      <c r="LPX299"/>
      <c r="LPY299"/>
      <c r="LPZ299"/>
      <c r="LQA299"/>
      <c r="LQB299"/>
      <c r="LQC299"/>
      <c r="LQD299"/>
      <c r="LQE299"/>
      <c r="LQF299"/>
      <c r="LQG299"/>
      <c r="LQH299"/>
      <c r="LQI299"/>
      <c r="LQJ299"/>
      <c r="LQK299"/>
      <c r="LQL299"/>
      <c r="LQM299"/>
      <c r="LQN299"/>
      <c r="LQO299"/>
      <c r="LQP299"/>
      <c r="LQQ299"/>
      <c r="LQR299"/>
      <c r="LQS299"/>
      <c r="LQT299"/>
      <c r="LQU299"/>
      <c r="LQV299"/>
      <c r="LQW299"/>
      <c r="LQX299"/>
      <c r="LQY299"/>
      <c r="LQZ299"/>
      <c r="LRA299"/>
      <c r="LRB299"/>
      <c r="LRC299"/>
      <c r="LRD299"/>
      <c r="LRE299"/>
      <c r="LRF299"/>
      <c r="LRG299"/>
      <c r="LRH299"/>
      <c r="LRI299"/>
      <c r="LRJ299"/>
      <c r="LRK299"/>
      <c r="LRL299"/>
      <c r="LRM299"/>
      <c r="LRN299"/>
      <c r="LRO299"/>
      <c r="LRP299"/>
      <c r="LRQ299"/>
      <c r="LRR299"/>
      <c r="LRS299"/>
      <c r="LRT299"/>
      <c r="LRU299"/>
      <c r="LRV299"/>
      <c r="LRW299"/>
      <c r="LRX299"/>
      <c r="LRY299"/>
      <c r="LRZ299"/>
      <c r="LSA299"/>
      <c r="LSB299"/>
      <c r="LSC299"/>
      <c r="LSD299"/>
      <c r="LSE299"/>
      <c r="LSF299"/>
      <c r="LSG299"/>
      <c r="LSH299"/>
      <c r="LSI299"/>
      <c r="LSJ299"/>
      <c r="LSK299"/>
      <c r="LSL299"/>
      <c r="LSM299"/>
      <c r="LSN299"/>
      <c r="LSO299"/>
      <c r="LSP299"/>
      <c r="LSQ299"/>
      <c r="LSR299"/>
      <c r="LSS299"/>
      <c r="LST299"/>
      <c r="LSU299"/>
      <c r="LSV299"/>
      <c r="LSW299"/>
      <c r="LSX299"/>
      <c r="LSY299"/>
      <c r="LSZ299"/>
      <c r="LTA299"/>
      <c r="LTB299"/>
      <c r="LTC299"/>
      <c r="LTD299"/>
      <c r="LTE299"/>
      <c r="LTF299"/>
      <c r="LTG299"/>
      <c r="LTH299"/>
      <c r="LTI299"/>
      <c r="LTJ299"/>
      <c r="LTK299"/>
      <c r="LTL299"/>
      <c r="LTM299"/>
      <c r="LTN299"/>
      <c r="LTO299"/>
      <c r="LTP299"/>
      <c r="LTQ299"/>
      <c r="LTR299"/>
      <c r="LTS299"/>
      <c r="LTT299"/>
      <c r="LTU299"/>
      <c r="LTV299"/>
      <c r="LTW299"/>
      <c r="LTX299"/>
      <c r="LTY299"/>
      <c r="LTZ299"/>
      <c r="LUA299"/>
      <c r="LUB299"/>
      <c r="LUC299"/>
      <c r="LUD299"/>
      <c r="LUE299"/>
      <c r="LUF299"/>
      <c r="LUG299"/>
      <c r="LUH299"/>
      <c r="LUI299"/>
      <c r="LUJ299"/>
      <c r="LUK299"/>
      <c r="LUL299"/>
      <c r="LUM299"/>
      <c r="LUN299"/>
      <c r="LUO299"/>
      <c r="LUP299"/>
      <c r="LUQ299"/>
      <c r="LUR299"/>
      <c r="LUS299"/>
      <c r="LUT299"/>
      <c r="LUU299"/>
      <c r="LUV299"/>
      <c r="LUW299"/>
      <c r="LUX299"/>
      <c r="LUY299"/>
      <c r="LUZ299"/>
      <c r="LVA299"/>
      <c r="LVB299"/>
      <c r="LVC299"/>
      <c r="LVD299"/>
      <c r="LVE299"/>
      <c r="LVF299"/>
      <c r="LVG299"/>
      <c r="LVH299"/>
      <c r="LVI299"/>
      <c r="LVJ299"/>
      <c r="LVK299"/>
      <c r="LVL299"/>
      <c r="LVM299"/>
      <c r="LVN299"/>
      <c r="LVO299"/>
      <c r="LVP299"/>
      <c r="LVQ299"/>
      <c r="LVR299"/>
      <c r="LVS299"/>
      <c r="LVT299"/>
      <c r="LVU299"/>
      <c r="LVV299"/>
      <c r="LVW299"/>
      <c r="LVX299"/>
      <c r="LVY299"/>
      <c r="LVZ299"/>
      <c r="LWA299"/>
      <c r="LWB299"/>
      <c r="LWC299"/>
      <c r="LWD299"/>
      <c r="LWE299"/>
      <c r="LWF299"/>
      <c r="LWG299"/>
      <c r="LWH299"/>
      <c r="LWI299"/>
      <c r="LWJ299"/>
      <c r="LWK299"/>
      <c r="LWL299"/>
      <c r="LWM299"/>
      <c r="LWN299"/>
      <c r="LWO299"/>
      <c r="LWP299"/>
      <c r="LWQ299"/>
      <c r="LWR299"/>
      <c r="LWS299"/>
      <c r="LWT299"/>
      <c r="LWU299"/>
      <c r="LWV299"/>
      <c r="LWW299"/>
      <c r="LWX299"/>
      <c r="LWY299"/>
      <c r="LWZ299"/>
      <c r="LXA299"/>
      <c r="LXB299"/>
      <c r="LXC299"/>
      <c r="LXD299"/>
      <c r="LXE299"/>
      <c r="LXF299"/>
      <c r="LXG299"/>
      <c r="LXH299"/>
      <c r="LXI299"/>
      <c r="LXJ299"/>
      <c r="LXK299"/>
      <c r="LXL299"/>
      <c r="LXM299"/>
      <c r="LXN299"/>
      <c r="LXO299"/>
      <c r="LXP299"/>
      <c r="LXQ299"/>
      <c r="LXR299"/>
      <c r="LXS299"/>
      <c r="LXT299"/>
      <c r="LXU299"/>
      <c r="LXV299"/>
      <c r="LXW299"/>
      <c r="LXX299"/>
      <c r="LXY299"/>
      <c r="LXZ299"/>
      <c r="LYA299"/>
      <c r="LYB299"/>
      <c r="LYC299"/>
      <c r="LYD299"/>
      <c r="LYE299"/>
      <c r="LYF299"/>
      <c r="LYG299"/>
      <c r="LYH299"/>
      <c r="LYI299"/>
      <c r="LYJ299"/>
      <c r="LYK299"/>
      <c r="LYL299"/>
      <c r="LYM299"/>
      <c r="LYN299"/>
      <c r="LYO299"/>
      <c r="LYP299"/>
      <c r="LYQ299"/>
      <c r="LYR299"/>
      <c r="LYS299"/>
      <c r="LYT299"/>
      <c r="LYU299"/>
      <c r="LYV299"/>
      <c r="LYW299"/>
      <c r="LYX299"/>
      <c r="LYY299"/>
      <c r="LYZ299"/>
      <c r="LZA299"/>
      <c r="LZB299"/>
      <c r="LZC299"/>
      <c r="LZD299"/>
      <c r="LZE299"/>
      <c r="LZF299"/>
      <c r="LZG299"/>
      <c r="LZH299"/>
      <c r="LZI299"/>
      <c r="LZJ299"/>
      <c r="LZK299"/>
      <c r="LZL299"/>
      <c r="LZM299"/>
      <c r="LZN299"/>
      <c r="LZO299"/>
      <c r="LZP299"/>
      <c r="LZQ299"/>
      <c r="LZR299"/>
      <c r="LZS299"/>
      <c r="LZT299"/>
      <c r="LZU299"/>
      <c r="LZV299"/>
      <c r="LZW299"/>
      <c r="LZX299"/>
      <c r="LZY299"/>
      <c r="LZZ299"/>
      <c r="MAA299"/>
      <c r="MAB299"/>
      <c r="MAC299"/>
      <c r="MAD299"/>
      <c r="MAE299"/>
      <c r="MAF299"/>
      <c r="MAG299"/>
      <c r="MAH299"/>
      <c r="MAI299"/>
      <c r="MAJ299"/>
      <c r="MAK299"/>
      <c r="MAL299"/>
      <c r="MAM299"/>
      <c r="MAN299"/>
      <c r="MAO299"/>
      <c r="MAP299"/>
      <c r="MAQ299"/>
      <c r="MAR299"/>
      <c r="MAS299"/>
      <c r="MAT299"/>
      <c r="MAU299"/>
      <c r="MAV299"/>
      <c r="MAW299"/>
      <c r="MAX299"/>
      <c r="MAY299"/>
      <c r="MAZ299"/>
      <c r="MBA299"/>
      <c r="MBB299"/>
      <c r="MBC299"/>
      <c r="MBD299"/>
      <c r="MBE299"/>
      <c r="MBF299"/>
      <c r="MBG299"/>
      <c r="MBH299"/>
      <c r="MBI299"/>
      <c r="MBJ299"/>
      <c r="MBK299"/>
      <c r="MBL299"/>
      <c r="MBM299"/>
      <c r="MBN299"/>
      <c r="MBO299"/>
      <c r="MBP299"/>
      <c r="MBQ299"/>
      <c r="MBR299"/>
      <c r="MBS299"/>
      <c r="MBT299"/>
      <c r="MBU299"/>
      <c r="MBV299"/>
      <c r="MBW299"/>
      <c r="MBX299"/>
      <c r="MBY299"/>
      <c r="MBZ299"/>
      <c r="MCA299"/>
      <c r="MCB299"/>
      <c r="MCC299"/>
      <c r="MCD299"/>
      <c r="MCE299"/>
      <c r="MCF299"/>
      <c r="MCG299"/>
      <c r="MCH299"/>
      <c r="MCI299"/>
      <c r="MCJ299"/>
      <c r="MCK299"/>
      <c r="MCL299"/>
      <c r="MCM299"/>
      <c r="MCN299"/>
      <c r="MCO299"/>
      <c r="MCP299"/>
      <c r="MCQ299"/>
      <c r="MCR299"/>
      <c r="MCS299"/>
      <c r="MCT299"/>
      <c r="MCU299"/>
      <c r="MCV299"/>
      <c r="MCW299"/>
      <c r="MCX299"/>
      <c r="MCY299"/>
      <c r="MCZ299"/>
      <c r="MDA299"/>
      <c r="MDB299"/>
      <c r="MDC299"/>
      <c r="MDD299"/>
      <c r="MDE299"/>
      <c r="MDF299"/>
      <c r="MDG299"/>
      <c r="MDH299"/>
      <c r="MDI299"/>
      <c r="MDJ299"/>
      <c r="MDK299"/>
      <c r="MDL299"/>
      <c r="MDM299"/>
      <c r="MDN299"/>
      <c r="MDO299"/>
      <c r="MDP299"/>
      <c r="MDQ299"/>
      <c r="MDR299"/>
      <c r="MDS299"/>
      <c r="MDT299"/>
      <c r="MDU299"/>
      <c r="MDV299"/>
      <c r="MDW299"/>
      <c r="MDX299"/>
      <c r="MDY299"/>
      <c r="MDZ299"/>
      <c r="MEA299"/>
      <c r="MEB299"/>
      <c r="MEC299"/>
      <c r="MED299"/>
      <c r="MEE299"/>
      <c r="MEF299"/>
      <c r="MEG299"/>
      <c r="MEH299"/>
      <c r="MEI299"/>
      <c r="MEJ299"/>
      <c r="MEK299"/>
      <c r="MEL299"/>
      <c r="MEM299"/>
      <c r="MEN299"/>
      <c r="MEO299"/>
      <c r="MEP299"/>
      <c r="MEQ299"/>
      <c r="MER299"/>
      <c r="MES299"/>
      <c r="MET299"/>
      <c r="MEU299"/>
      <c r="MEV299"/>
      <c r="MEW299"/>
      <c r="MEX299"/>
      <c r="MEY299"/>
      <c r="MEZ299"/>
      <c r="MFA299"/>
      <c r="MFB299"/>
      <c r="MFC299"/>
      <c r="MFD299"/>
      <c r="MFE299"/>
      <c r="MFF299"/>
      <c r="MFG299"/>
      <c r="MFH299"/>
      <c r="MFI299"/>
      <c r="MFJ299"/>
      <c r="MFK299"/>
      <c r="MFL299"/>
      <c r="MFM299"/>
      <c r="MFN299"/>
      <c r="MFO299"/>
      <c r="MFP299"/>
      <c r="MFQ299"/>
      <c r="MFR299"/>
      <c r="MFS299"/>
      <c r="MFT299"/>
      <c r="MFU299"/>
      <c r="MFV299"/>
      <c r="MFW299"/>
      <c r="MFX299"/>
      <c r="MFY299"/>
      <c r="MFZ299"/>
      <c r="MGA299"/>
      <c r="MGB299"/>
      <c r="MGC299"/>
      <c r="MGD299"/>
      <c r="MGE299"/>
      <c r="MGF299"/>
      <c r="MGG299"/>
      <c r="MGH299"/>
      <c r="MGI299"/>
      <c r="MGJ299"/>
      <c r="MGK299"/>
      <c r="MGL299"/>
      <c r="MGM299"/>
      <c r="MGN299"/>
      <c r="MGO299"/>
      <c r="MGP299"/>
      <c r="MGQ299"/>
      <c r="MGR299"/>
      <c r="MGS299"/>
      <c r="MGT299"/>
      <c r="MGU299"/>
      <c r="MGV299"/>
      <c r="MGW299"/>
      <c r="MGX299"/>
      <c r="MGY299"/>
      <c r="MGZ299"/>
      <c r="MHA299"/>
      <c r="MHB299"/>
      <c r="MHC299"/>
      <c r="MHD299"/>
      <c r="MHE299"/>
      <c r="MHF299"/>
      <c r="MHG299"/>
      <c r="MHH299"/>
      <c r="MHI299"/>
      <c r="MHJ299"/>
      <c r="MHK299"/>
      <c r="MHL299"/>
      <c r="MHM299"/>
      <c r="MHN299"/>
      <c r="MHO299"/>
      <c r="MHP299"/>
      <c r="MHQ299"/>
      <c r="MHR299"/>
      <c r="MHS299"/>
      <c r="MHT299"/>
      <c r="MHU299"/>
      <c r="MHV299"/>
      <c r="MHW299"/>
      <c r="MHX299"/>
      <c r="MHY299"/>
      <c r="MHZ299"/>
      <c r="MIA299"/>
      <c r="MIB299"/>
      <c r="MIC299"/>
      <c r="MID299"/>
      <c r="MIE299"/>
      <c r="MIF299"/>
      <c r="MIG299"/>
      <c r="MIH299"/>
      <c r="MII299"/>
      <c r="MIJ299"/>
      <c r="MIK299"/>
      <c r="MIL299"/>
      <c r="MIM299"/>
      <c r="MIN299"/>
      <c r="MIO299"/>
      <c r="MIP299"/>
      <c r="MIQ299"/>
      <c r="MIR299"/>
      <c r="MIS299"/>
      <c r="MIT299"/>
      <c r="MIU299"/>
      <c r="MIV299"/>
      <c r="MIW299"/>
      <c r="MIX299"/>
      <c r="MIY299"/>
      <c r="MIZ299"/>
      <c r="MJA299"/>
      <c r="MJB299"/>
      <c r="MJC299"/>
      <c r="MJD299"/>
      <c r="MJE299"/>
      <c r="MJF299"/>
      <c r="MJG299"/>
      <c r="MJH299"/>
      <c r="MJI299"/>
      <c r="MJJ299"/>
      <c r="MJK299"/>
      <c r="MJL299"/>
      <c r="MJM299"/>
      <c r="MJN299"/>
      <c r="MJO299"/>
      <c r="MJP299"/>
      <c r="MJQ299"/>
      <c r="MJR299"/>
      <c r="MJS299"/>
      <c r="MJT299"/>
      <c r="MJU299"/>
      <c r="MJV299"/>
      <c r="MJW299"/>
      <c r="MJX299"/>
      <c r="MJY299"/>
      <c r="MJZ299"/>
      <c r="MKA299"/>
      <c r="MKB299"/>
      <c r="MKC299"/>
      <c r="MKD299"/>
      <c r="MKE299"/>
      <c r="MKF299"/>
      <c r="MKG299"/>
      <c r="MKH299"/>
      <c r="MKI299"/>
      <c r="MKJ299"/>
      <c r="MKK299"/>
      <c r="MKL299"/>
      <c r="MKM299"/>
      <c r="MKN299"/>
      <c r="MKO299"/>
      <c r="MKP299"/>
      <c r="MKQ299"/>
      <c r="MKR299"/>
      <c r="MKS299"/>
      <c r="MKT299"/>
      <c r="MKU299"/>
      <c r="MKV299"/>
      <c r="MKW299"/>
      <c r="MKX299"/>
      <c r="MKY299"/>
      <c r="MKZ299"/>
      <c r="MLA299"/>
      <c r="MLB299"/>
      <c r="MLC299"/>
      <c r="MLD299"/>
      <c r="MLE299"/>
      <c r="MLF299"/>
      <c r="MLG299"/>
      <c r="MLH299"/>
      <c r="MLI299"/>
      <c r="MLJ299"/>
      <c r="MLK299"/>
      <c r="MLL299"/>
      <c r="MLM299"/>
      <c r="MLN299"/>
      <c r="MLO299"/>
      <c r="MLP299"/>
      <c r="MLQ299"/>
      <c r="MLR299"/>
      <c r="MLS299"/>
      <c r="MLT299"/>
      <c r="MLU299"/>
      <c r="MLV299"/>
      <c r="MLW299"/>
      <c r="MLX299"/>
      <c r="MLY299"/>
      <c r="MLZ299"/>
      <c r="MMA299"/>
      <c r="MMB299"/>
      <c r="MMC299"/>
      <c r="MMD299"/>
      <c r="MME299"/>
      <c r="MMF299"/>
      <c r="MMG299"/>
      <c r="MMH299"/>
      <c r="MMI299"/>
      <c r="MMJ299"/>
      <c r="MMK299"/>
      <c r="MML299"/>
      <c r="MMM299"/>
      <c r="MMN299"/>
      <c r="MMO299"/>
      <c r="MMP299"/>
      <c r="MMQ299"/>
      <c r="MMR299"/>
      <c r="MMS299"/>
      <c r="MMT299"/>
      <c r="MMU299"/>
      <c r="MMV299"/>
      <c r="MMW299"/>
      <c r="MMX299"/>
      <c r="MMY299"/>
      <c r="MMZ299"/>
      <c r="MNA299"/>
      <c r="MNB299"/>
      <c r="MNC299"/>
      <c r="MND299"/>
      <c r="MNE299"/>
      <c r="MNF299"/>
      <c r="MNG299"/>
      <c r="MNH299"/>
      <c r="MNI299"/>
      <c r="MNJ299"/>
      <c r="MNK299"/>
      <c r="MNL299"/>
      <c r="MNM299"/>
      <c r="MNN299"/>
      <c r="MNO299"/>
      <c r="MNP299"/>
      <c r="MNQ299"/>
      <c r="MNR299"/>
      <c r="MNS299"/>
      <c r="MNT299"/>
      <c r="MNU299"/>
      <c r="MNV299"/>
      <c r="MNW299"/>
      <c r="MNX299"/>
      <c r="MNY299"/>
      <c r="MNZ299"/>
      <c r="MOA299"/>
      <c r="MOB299"/>
      <c r="MOC299"/>
      <c r="MOD299"/>
      <c r="MOE299"/>
      <c r="MOF299"/>
      <c r="MOG299"/>
      <c r="MOH299"/>
      <c r="MOI299"/>
      <c r="MOJ299"/>
      <c r="MOK299"/>
      <c r="MOL299"/>
      <c r="MOM299"/>
      <c r="MON299"/>
      <c r="MOO299"/>
      <c r="MOP299"/>
      <c r="MOQ299"/>
      <c r="MOR299"/>
      <c r="MOS299"/>
      <c r="MOT299"/>
      <c r="MOU299"/>
      <c r="MOV299"/>
      <c r="MOW299"/>
      <c r="MOX299"/>
      <c r="MOY299"/>
      <c r="MOZ299"/>
      <c r="MPA299"/>
      <c r="MPB299"/>
      <c r="MPC299"/>
      <c r="MPD299"/>
      <c r="MPE299"/>
      <c r="MPF299"/>
      <c r="MPG299"/>
      <c r="MPH299"/>
      <c r="MPI299"/>
      <c r="MPJ299"/>
      <c r="MPK299"/>
      <c r="MPL299"/>
      <c r="MPM299"/>
      <c r="MPN299"/>
      <c r="MPO299"/>
      <c r="MPP299"/>
      <c r="MPQ299"/>
      <c r="MPR299"/>
      <c r="MPS299"/>
      <c r="MPT299"/>
      <c r="MPU299"/>
      <c r="MPV299"/>
      <c r="MPW299"/>
      <c r="MPX299"/>
      <c r="MPY299"/>
      <c r="MPZ299"/>
      <c r="MQA299"/>
      <c r="MQB299"/>
      <c r="MQC299"/>
      <c r="MQD299"/>
      <c r="MQE299"/>
      <c r="MQF299"/>
      <c r="MQG299"/>
      <c r="MQH299"/>
      <c r="MQI299"/>
      <c r="MQJ299"/>
      <c r="MQK299"/>
      <c r="MQL299"/>
      <c r="MQM299"/>
      <c r="MQN299"/>
      <c r="MQO299"/>
      <c r="MQP299"/>
      <c r="MQQ299"/>
      <c r="MQR299"/>
      <c r="MQS299"/>
      <c r="MQT299"/>
      <c r="MQU299"/>
      <c r="MQV299"/>
      <c r="MQW299"/>
      <c r="MQX299"/>
      <c r="MQY299"/>
      <c r="MQZ299"/>
      <c r="MRA299"/>
      <c r="MRB299"/>
      <c r="MRC299"/>
      <c r="MRD299"/>
      <c r="MRE299"/>
      <c r="MRF299"/>
      <c r="MRG299"/>
      <c r="MRH299"/>
      <c r="MRI299"/>
      <c r="MRJ299"/>
      <c r="MRK299"/>
      <c r="MRL299"/>
      <c r="MRM299"/>
      <c r="MRN299"/>
      <c r="MRO299"/>
      <c r="MRP299"/>
      <c r="MRQ299"/>
      <c r="MRR299"/>
      <c r="MRS299"/>
      <c r="MRT299"/>
      <c r="MRU299"/>
      <c r="MRV299"/>
      <c r="MRW299"/>
      <c r="MRX299"/>
      <c r="MRY299"/>
      <c r="MRZ299"/>
      <c r="MSA299"/>
      <c r="MSB299"/>
      <c r="MSC299"/>
      <c r="MSD299"/>
      <c r="MSE299"/>
      <c r="MSF299"/>
      <c r="MSG299"/>
      <c r="MSH299"/>
      <c r="MSI299"/>
      <c r="MSJ299"/>
      <c r="MSK299"/>
      <c r="MSL299"/>
      <c r="MSM299"/>
      <c r="MSN299"/>
      <c r="MSO299"/>
      <c r="MSP299"/>
      <c r="MSQ299"/>
      <c r="MSR299"/>
      <c r="MSS299"/>
      <c r="MST299"/>
      <c r="MSU299"/>
      <c r="MSV299"/>
      <c r="MSW299"/>
      <c r="MSX299"/>
      <c r="MSY299"/>
      <c r="MSZ299"/>
      <c r="MTA299"/>
      <c r="MTB299"/>
      <c r="MTC299"/>
      <c r="MTD299"/>
      <c r="MTE299"/>
      <c r="MTF299"/>
      <c r="MTG299"/>
      <c r="MTH299"/>
      <c r="MTI299"/>
      <c r="MTJ299"/>
      <c r="MTK299"/>
      <c r="MTL299"/>
      <c r="MTM299"/>
      <c r="MTN299"/>
      <c r="MTO299"/>
      <c r="MTP299"/>
      <c r="MTQ299"/>
      <c r="MTR299"/>
      <c r="MTS299"/>
      <c r="MTT299"/>
      <c r="MTU299"/>
      <c r="MTV299"/>
      <c r="MTW299"/>
      <c r="MTX299"/>
      <c r="MTY299"/>
      <c r="MTZ299"/>
      <c r="MUA299"/>
      <c r="MUB299"/>
      <c r="MUC299"/>
      <c r="MUD299"/>
      <c r="MUE299"/>
      <c r="MUF299"/>
      <c r="MUG299"/>
      <c r="MUH299"/>
      <c r="MUI299"/>
      <c r="MUJ299"/>
      <c r="MUK299"/>
      <c r="MUL299"/>
      <c r="MUM299"/>
      <c r="MUN299"/>
      <c r="MUO299"/>
      <c r="MUP299"/>
      <c r="MUQ299"/>
      <c r="MUR299"/>
      <c r="MUS299"/>
      <c r="MUT299"/>
      <c r="MUU299"/>
      <c r="MUV299"/>
      <c r="MUW299"/>
      <c r="MUX299"/>
      <c r="MUY299"/>
      <c r="MUZ299"/>
      <c r="MVA299"/>
      <c r="MVB299"/>
      <c r="MVC299"/>
      <c r="MVD299"/>
      <c r="MVE299"/>
      <c r="MVF299"/>
      <c r="MVG299"/>
      <c r="MVH299"/>
      <c r="MVI299"/>
      <c r="MVJ299"/>
      <c r="MVK299"/>
      <c r="MVL299"/>
      <c r="MVM299"/>
      <c r="MVN299"/>
      <c r="MVO299"/>
      <c r="MVP299"/>
      <c r="MVQ299"/>
      <c r="MVR299"/>
      <c r="MVS299"/>
      <c r="MVT299"/>
      <c r="MVU299"/>
      <c r="MVV299"/>
      <c r="MVW299"/>
      <c r="MVX299"/>
      <c r="MVY299"/>
      <c r="MVZ299"/>
      <c r="MWA299"/>
      <c r="MWB299"/>
      <c r="MWC299"/>
      <c r="MWD299"/>
      <c r="MWE299"/>
      <c r="MWF299"/>
      <c r="MWG299"/>
      <c r="MWH299"/>
      <c r="MWI299"/>
      <c r="MWJ299"/>
      <c r="MWK299"/>
      <c r="MWL299"/>
      <c r="MWM299"/>
      <c r="MWN299"/>
      <c r="MWO299"/>
      <c r="MWP299"/>
      <c r="MWQ299"/>
      <c r="MWR299"/>
      <c r="MWS299"/>
      <c r="MWT299"/>
      <c r="MWU299"/>
      <c r="MWV299"/>
      <c r="MWW299"/>
      <c r="MWX299"/>
      <c r="MWY299"/>
      <c r="MWZ299"/>
      <c r="MXA299"/>
      <c r="MXB299"/>
      <c r="MXC299"/>
      <c r="MXD299"/>
      <c r="MXE299"/>
      <c r="MXF299"/>
      <c r="MXG299"/>
      <c r="MXH299"/>
      <c r="MXI299"/>
      <c r="MXJ299"/>
      <c r="MXK299"/>
      <c r="MXL299"/>
      <c r="MXM299"/>
      <c r="MXN299"/>
      <c r="MXO299"/>
      <c r="MXP299"/>
      <c r="MXQ299"/>
      <c r="MXR299"/>
      <c r="MXS299"/>
      <c r="MXT299"/>
      <c r="MXU299"/>
      <c r="MXV299"/>
      <c r="MXW299"/>
      <c r="MXX299"/>
      <c r="MXY299"/>
      <c r="MXZ299"/>
      <c r="MYA299"/>
      <c r="MYB299"/>
      <c r="MYC299"/>
      <c r="MYD299"/>
      <c r="MYE299"/>
      <c r="MYF299"/>
      <c r="MYG299"/>
      <c r="MYH299"/>
      <c r="MYI299"/>
      <c r="MYJ299"/>
      <c r="MYK299"/>
      <c r="MYL299"/>
      <c r="MYM299"/>
      <c r="MYN299"/>
      <c r="MYO299"/>
      <c r="MYP299"/>
      <c r="MYQ299"/>
      <c r="MYR299"/>
      <c r="MYS299"/>
      <c r="MYT299"/>
      <c r="MYU299"/>
      <c r="MYV299"/>
      <c r="MYW299"/>
      <c r="MYX299"/>
      <c r="MYY299"/>
      <c r="MYZ299"/>
      <c r="MZA299"/>
      <c r="MZB299"/>
      <c r="MZC299"/>
      <c r="MZD299"/>
      <c r="MZE299"/>
      <c r="MZF299"/>
      <c r="MZG299"/>
      <c r="MZH299"/>
      <c r="MZI299"/>
      <c r="MZJ299"/>
      <c r="MZK299"/>
      <c r="MZL299"/>
      <c r="MZM299"/>
      <c r="MZN299"/>
      <c r="MZO299"/>
      <c r="MZP299"/>
      <c r="MZQ299"/>
      <c r="MZR299"/>
      <c r="MZS299"/>
      <c r="MZT299"/>
      <c r="MZU299"/>
      <c r="MZV299"/>
      <c r="MZW299"/>
      <c r="MZX299"/>
      <c r="MZY299"/>
      <c r="MZZ299"/>
      <c r="NAA299"/>
      <c r="NAB299"/>
      <c r="NAC299"/>
      <c r="NAD299"/>
      <c r="NAE299"/>
      <c r="NAF299"/>
      <c r="NAG299"/>
      <c r="NAH299"/>
      <c r="NAI299"/>
      <c r="NAJ299"/>
      <c r="NAK299"/>
      <c r="NAL299"/>
      <c r="NAM299"/>
      <c r="NAN299"/>
      <c r="NAO299"/>
      <c r="NAP299"/>
      <c r="NAQ299"/>
      <c r="NAR299"/>
      <c r="NAS299"/>
      <c r="NAT299"/>
      <c r="NAU299"/>
      <c r="NAV299"/>
      <c r="NAW299"/>
      <c r="NAX299"/>
      <c r="NAY299"/>
      <c r="NAZ299"/>
      <c r="NBA299"/>
      <c r="NBB299"/>
      <c r="NBC299"/>
      <c r="NBD299"/>
      <c r="NBE299"/>
      <c r="NBF299"/>
      <c r="NBG299"/>
      <c r="NBH299"/>
      <c r="NBI299"/>
      <c r="NBJ299"/>
      <c r="NBK299"/>
      <c r="NBL299"/>
      <c r="NBM299"/>
      <c r="NBN299"/>
      <c r="NBO299"/>
      <c r="NBP299"/>
      <c r="NBQ299"/>
      <c r="NBR299"/>
      <c r="NBS299"/>
      <c r="NBT299"/>
      <c r="NBU299"/>
      <c r="NBV299"/>
      <c r="NBW299"/>
      <c r="NBX299"/>
      <c r="NBY299"/>
      <c r="NBZ299"/>
      <c r="NCA299"/>
      <c r="NCB299"/>
      <c r="NCC299"/>
      <c r="NCD299"/>
      <c r="NCE299"/>
      <c r="NCF299"/>
      <c r="NCG299"/>
      <c r="NCH299"/>
      <c r="NCI299"/>
      <c r="NCJ299"/>
      <c r="NCK299"/>
      <c r="NCL299"/>
      <c r="NCM299"/>
      <c r="NCN299"/>
      <c r="NCO299"/>
      <c r="NCP299"/>
      <c r="NCQ299"/>
      <c r="NCR299"/>
      <c r="NCS299"/>
      <c r="NCT299"/>
      <c r="NCU299"/>
      <c r="NCV299"/>
      <c r="NCW299"/>
      <c r="NCX299"/>
      <c r="NCY299"/>
      <c r="NCZ299"/>
      <c r="NDA299"/>
      <c r="NDB299"/>
      <c r="NDC299"/>
      <c r="NDD299"/>
      <c r="NDE299"/>
      <c r="NDF299"/>
      <c r="NDG299"/>
      <c r="NDH299"/>
      <c r="NDI299"/>
      <c r="NDJ299"/>
      <c r="NDK299"/>
      <c r="NDL299"/>
      <c r="NDM299"/>
      <c r="NDN299"/>
      <c r="NDO299"/>
      <c r="NDP299"/>
      <c r="NDQ299"/>
      <c r="NDR299"/>
      <c r="NDS299"/>
      <c r="NDT299"/>
      <c r="NDU299"/>
      <c r="NDV299"/>
      <c r="NDW299"/>
      <c r="NDX299"/>
      <c r="NDY299"/>
      <c r="NDZ299"/>
      <c r="NEA299"/>
      <c r="NEB299"/>
      <c r="NEC299"/>
      <c r="NED299"/>
      <c r="NEE299"/>
      <c r="NEF299"/>
      <c r="NEG299"/>
      <c r="NEH299"/>
      <c r="NEI299"/>
      <c r="NEJ299"/>
      <c r="NEK299"/>
      <c r="NEL299"/>
      <c r="NEM299"/>
      <c r="NEN299"/>
      <c r="NEO299"/>
      <c r="NEP299"/>
      <c r="NEQ299"/>
      <c r="NER299"/>
      <c r="NES299"/>
      <c r="NET299"/>
      <c r="NEU299"/>
      <c r="NEV299"/>
      <c r="NEW299"/>
      <c r="NEX299"/>
      <c r="NEY299"/>
      <c r="NEZ299"/>
      <c r="NFA299"/>
      <c r="NFB299"/>
      <c r="NFC299"/>
      <c r="NFD299"/>
      <c r="NFE299"/>
      <c r="NFF299"/>
      <c r="NFG299"/>
      <c r="NFH299"/>
      <c r="NFI299"/>
      <c r="NFJ299"/>
      <c r="NFK299"/>
      <c r="NFL299"/>
      <c r="NFM299"/>
      <c r="NFN299"/>
      <c r="NFO299"/>
      <c r="NFP299"/>
      <c r="NFQ299"/>
      <c r="NFR299"/>
      <c r="NFS299"/>
      <c r="NFT299"/>
      <c r="NFU299"/>
      <c r="NFV299"/>
      <c r="NFW299"/>
      <c r="NFX299"/>
      <c r="NFY299"/>
      <c r="NFZ299"/>
      <c r="NGA299"/>
      <c r="NGB299"/>
      <c r="NGC299"/>
      <c r="NGD299"/>
      <c r="NGE299"/>
      <c r="NGF299"/>
      <c r="NGG299"/>
      <c r="NGH299"/>
      <c r="NGI299"/>
      <c r="NGJ299"/>
      <c r="NGK299"/>
      <c r="NGL299"/>
      <c r="NGM299"/>
      <c r="NGN299"/>
      <c r="NGO299"/>
      <c r="NGP299"/>
      <c r="NGQ299"/>
      <c r="NGR299"/>
      <c r="NGS299"/>
      <c r="NGT299"/>
      <c r="NGU299"/>
      <c r="NGV299"/>
      <c r="NGW299"/>
      <c r="NGX299"/>
      <c r="NGY299"/>
      <c r="NGZ299"/>
      <c r="NHA299"/>
      <c r="NHB299"/>
      <c r="NHC299"/>
      <c r="NHD299"/>
      <c r="NHE299"/>
      <c r="NHF299"/>
      <c r="NHG299"/>
      <c r="NHH299"/>
      <c r="NHI299"/>
      <c r="NHJ299"/>
      <c r="NHK299"/>
      <c r="NHL299"/>
      <c r="NHM299"/>
      <c r="NHN299"/>
      <c r="NHO299"/>
      <c r="NHP299"/>
      <c r="NHQ299"/>
      <c r="NHR299"/>
      <c r="NHS299"/>
      <c r="NHT299"/>
      <c r="NHU299"/>
      <c r="NHV299"/>
      <c r="NHW299"/>
      <c r="NHX299"/>
      <c r="NHY299"/>
      <c r="NHZ299"/>
      <c r="NIA299"/>
      <c r="NIB299"/>
      <c r="NIC299"/>
      <c r="NID299"/>
      <c r="NIE299"/>
      <c r="NIF299"/>
      <c r="NIG299"/>
      <c r="NIH299"/>
      <c r="NII299"/>
      <c r="NIJ299"/>
      <c r="NIK299"/>
      <c r="NIL299"/>
      <c r="NIM299"/>
      <c r="NIN299"/>
      <c r="NIO299"/>
      <c r="NIP299"/>
      <c r="NIQ299"/>
      <c r="NIR299"/>
      <c r="NIS299"/>
      <c r="NIT299"/>
      <c r="NIU299"/>
      <c r="NIV299"/>
      <c r="NIW299"/>
      <c r="NIX299"/>
      <c r="NIY299"/>
      <c r="NIZ299"/>
      <c r="NJA299"/>
      <c r="NJB299"/>
      <c r="NJC299"/>
      <c r="NJD299"/>
      <c r="NJE299"/>
      <c r="NJF299"/>
      <c r="NJG299"/>
      <c r="NJH299"/>
      <c r="NJI299"/>
      <c r="NJJ299"/>
      <c r="NJK299"/>
      <c r="NJL299"/>
      <c r="NJM299"/>
      <c r="NJN299"/>
      <c r="NJO299"/>
      <c r="NJP299"/>
      <c r="NJQ299"/>
      <c r="NJR299"/>
      <c r="NJS299"/>
      <c r="NJT299"/>
      <c r="NJU299"/>
      <c r="NJV299"/>
      <c r="NJW299"/>
      <c r="NJX299"/>
      <c r="NJY299"/>
      <c r="NJZ299"/>
      <c r="NKA299"/>
      <c r="NKB299"/>
      <c r="NKC299"/>
      <c r="NKD299"/>
      <c r="NKE299"/>
      <c r="NKF299"/>
      <c r="NKG299"/>
      <c r="NKH299"/>
      <c r="NKI299"/>
      <c r="NKJ299"/>
      <c r="NKK299"/>
      <c r="NKL299"/>
      <c r="NKM299"/>
      <c r="NKN299"/>
      <c r="NKO299"/>
      <c r="NKP299"/>
      <c r="NKQ299"/>
      <c r="NKR299"/>
      <c r="NKS299"/>
      <c r="NKT299"/>
      <c r="NKU299"/>
      <c r="NKV299"/>
      <c r="NKW299"/>
      <c r="NKX299"/>
      <c r="NKY299"/>
      <c r="NKZ299"/>
      <c r="NLA299"/>
      <c r="NLB299"/>
      <c r="NLC299"/>
      <c r="NLD299"/>
      <c r="NLE299"/>
      <c r="NLF299"/>
      <c r="NLG299"/>
      <c r="NLH299"/>
      <c r="NLI299"/>
      <c r="NLJ299"/>
      <c r="NLK299"/>
      <c r="NLL299"/>
      <c r="NLM299"/>
      <c r="NLN299"/>
      <c r="NLO299"/>
      <c r="NLP299"/>
      <c r="NLQ299"/>
      <c r="NLR299"/>
      <c r="NLS299"/>
      <c r="NLT299"/>
      <c r="NLU299"/>
      <c r="NLV299"/>
      <c r="NLW299"/>
      <c r="NLX299"/>
      <c r="NLY299"/>
      <c r="NLZ299"/>
      <c r="NMA299"/>
      <c r="NMB299"/>
      <c r="NMC299"/>
      <c r="NMD299"/>
      <c r="NME299"/>
      <c r="NMF299"/>
      <c r="NMG299"/>
      <c r="NMH299"/>
      <c r="NMI299"/>
      <c r="NMJ299"/>
      <c r="NMK299"/>
      <c r="NML299"/>
      <c r="NMM299"/>
      <c r="NMN299"/>
      <c r="NMO299"/>
      <c r="NMP299"/>
      <c r="NMQ299"/>
      <c r="NMR299"/>
      <c r="NMS299"/>
      <c r="NMT299"/>
      <c r="NMU299"/>
      <c r="NMV299"/>
      <c r="NMW299"/>
      <c r="NMX299"/>
      <c r="NMY299"/>
      <c r="NMZ299"/>
      <c r="NNA299"/>
      <c r="NNB299"/>
      <c r="NNC299"/>
      <c r="NND299"/>
      <c r="NNE299"/>
      <c r="NNF299"/>
      <c r="NNG299"/>
      <c r="NNH299"/>
      <c r="NNI299"/>
      <c r="NNJ299"/>
      <c r="NNK299"/>
      <c r="NNL299"/>
      <c r="NNM299"/>
      <c r="NNN299"/>
      <c r="NNO299"/>
      <c r="NNP299"/>
      <c r="NNQ299"/>
      <c r="NNR299"/>
      <c r="NNS299"/>
      <c r="NNT299"/>
      <c r="NNU299"/>
      <c r="NNV299"/>
      <c r="NNW299"/>
      <c r="NNX299"/>
      <c r="NNY299"/>
      <c r="NNZ299"/>
      <c r="NOA299"/>
      <c r="NOB299"/>
      <c r="NOC299"/>
      <c r="NOD299"/>
      <c r="NOE299"/>
      <c r="NOF299"/>
      <c r="NOG299"/>
      <c r="NOH299"/>
      <c r="NOI299"/>
      <c r="NOJ299"/>
      <c r="NOK299"/>
      <c r="NOL299"/>
      <c r="NOM299"/>
      <c r="NON299"/>
      <c r="NOO299"/>
      <c r="NOP299"/>
      <c r="NOQ299"/>
      <c r="NOR299"/>
      <c r="NOS299"/>
      <c r="NOT299"/>
      <c r="NOU299"/>
      <c r="NOV299"/>
      <c r="NOW299"/>
      <c r="NOX299"/>
      <c r="NOY299"/>
      <c r="NOZ299"/>
      <c r="NPA299"/>
      <c r="NPB299"/>
      <c r="NPC299"/>
      <c r="NPD299"/>
      <c r="NPE299"/>
      <c r="NPF299"/>
      <c r="NPG299"/>
      <c r="NPH299"/>
      <c r="NPI299"/>
      <c r="NPJ299"/>
      <c r="NPK299"/>
      <c r="NPL299"/>
      <c r="NPM299"/>
      <c r="NPN299"/>
      <c r="NPO299"/>
      <c r="NPP299"/>
      <c r="NPQ299"/>
      <c r="NPR299"/>
      <c r="NPS299"/>
      <c r="NPT299"/>
      <c r="NPU299"/>
      <c r="NPV299"/>
      <c r="NPW299"/>
      <c r="NPX299"/>
      <c r="NPY299"/>
      <c r="NPZ299"/>
      <c r="NQA299"/>
      <c r="NQB299"/>
      <c r="NQC299"/>
      <c r="NQD299"/>
      <c r="NQE299"/>
      <c r="NQF299"/>
      <c r="NQG299"/>
      <c r="NQH299"/>
      <c r="NQI299"/>
      <c r="NQJ299"/>
      <c r="NQK299"/>
      <c r="NQL299"/>
      <c r="NQM299"/>
      <c r="NQN299"/>
      <c r="NQO299"/>
      <c r="NQP299"/>
      <c r="NQQ299"/>
      <c r="NQR299"/>
      <c r="NQS299"/>
      <c r="NQT299"/>
      <c r="NQU299"/>
      <c r="NQV299"/>
      <c r="NQW299"/>
      <c r="NQX299"/>
      <c r="NQY299"/>
      <c r="NQZ299"/>
      <c r="NRA299"/>
      <c r="NRB299"/>
      <c r="NRC299"/>
      <c r="NRD299"/>
      <c r="NRE299"/>
      <c r="NRF299"/>
      <c r="NRG299"/>
      <c r="NRH299"/>
      <c r="NRI299"/>
      <c r="NRJ299"/>
      <c r="NRK299"/>
      <c r="NRL299"/>
      <c r="NRM299"/>
      <c r="NRN299"/>
      <c r="NRO299"/>
      <c r="NRP299"/>
      <c r="NRQ299"/>
      <c r="NRR299"/>
      <c r="NRS299"/>
      <c r="NRT299"/>
      <c r="NRU299"/>
      <c r="NRV299"/>
      <c r="NRW299"/>
      <c r="NRX299"/>
      <c r="NRY299"/>
      <c r="NRZ299"/>
      <c r="NSA299"/>
      <c r="NSB299"/>
      <c r="NSC299"/>
      <c r="NSD299"/>
      <c r="NSE299"/>
      <c r="NSF299"/>
      <c r="NSG299"/>
      <c r="NSH299"/>
      <c r="NSI299"/>
      <c r="NSJ299"/>
      <c r="NSK299"/>
      <c r="NSL299"/>
      <c r="NSM299"/>
      <c r="NSN299"/>
      <c r="NSO299"/>
      <c r="NSP299"/>
      <c r="NSQ299"/>
      <c r="NSR299"/>
      <c r="NSS299"/>
      <c r="NST299"/>
      <c r="NSU299"/>
      <c r="NSV299"/>
      <c r="NSW299"/>
      <c r="NSX299"/>
      <c r="NSY299"/>
      <c r="NSZ299"/>
      <c r="NTA299"/>
      <c r="NTB299"/>
      <c r="NTC299"/>
      <c r="NTD299"/>
      <c r="NTE299"/>
      <c r="NTF299"/>
      <c r="NTG299"/>
      <c r="NTH299"/>
      <c r="NTI299"/>
      <c r="NTJ299"/>
      <c r="NTK299"/>
      <c r="NTL299"/>
      <c r="NTM299"/>
      <c r="NTN299"/>
      <c r="NTO299"/>
      <c r="NTP299"/>
      <c r="NTQ299"/>
      <c r="NTR299"/>
      <c r="NTS299"/>
      <c r="NTT299"/>
      <c r="NTU299"/>
      <c r="NTV299"/>
      <c r="NTW299"/>
      <c r="NTX299"/>
      <c r="NTY299"/>
      <c r="NTZ299"/>
      <c r="NUA299"/>
      <c r="NUB299"/>
      <c r="NUC299"/>
      <c r="NUD299"/>
      <c r="NUE299"/>
      <c r="NUF299"/>
      <c r="NUG299"/>
      <c r="NUH299"/>
      <c r="NUI299"/>
      <c r="NUJ299"/>
      <c r="NUK299"/>
      <c r="NUL299"/>
      <c r="NUM299"/>
      <c r="NUN299"/>
      <c r="NUO299"/>
      <c r="NUP299"/>
      <c r="NUQ299"/>
      <c r="NUR299"/>
      <c r="NUS299"/>
      <c r="NUT299"/>
      <c r="NUU299"/>
      <c r="NUV299"/>
      <c r="NUW299"/>
      <c r="NUX299"/>
      <c r="NUY299"/>
      <c r="NUZ299"/>
      <c r="NVA299"/>
      <c r="NVB299"/>
      <c r="NVC299"/>
      <c r="NVD299"/>
      <c r="NVE299"/>
      <c r="NVF299"/>
      <c r="NVG299"/>
      <c r="NVH299"/>
      <c r="NVI299"/>
      <c r="NVJ299"/>
      <c r="NVK299"/>
      <c r="NVL299"/>
      <c r="NVM299"/>
      <c r="NVN299"/>
      <c r="NVO299"/>
      <c r="NVP299"/>
      <c r="NVQ299"/>
      <c r="NVR299"/>
      <c r="NVS299"/>
      <c r="NVT299"/>
      <c r="NVU299"/>
      <c r="NVV299"/>
      <c r="NVW299"/>
      <c r="NVX299"/>
      <c r="NVY299"/>
      <c r="NVZ299"/>
      <c r="NWA299"/>
      <c r="NWB299"/>
      <c r="NWC299"/>
      <c r="NWD299"/>
      <c r="NWE299"/>
      <c r="NWF299"/>
      <c r="NWG299"/>
      <c r="NWH299"/>
      <c r="NWI299"/>
      <c r="NWJ299"/>
      <c r="NWK299"/>
      <c r="NWL299"/>
      <c r="NWM299"/>
      <c r="NWN299"/>
      <c r="NWO299"/>
      <c r="NWP299"/>
      <c r="NWQ299"/>
      <c r="NWR299"/>
      <c r="NWS299"/>
      <c r="NWT299"/>
      <c r="NWU299"/>
      <c r="NWV299"/>
      <c r="NWW299"/>
      <c r="NWX299"/>
      <c r="NWY299"/>
      <c r="NWZ299"/>
      <c r="NXA299"/>
      <c r="NXB299"/>
      <c r="NXC299"/>
      <c r="NXD299"/>
      <c r="NXE299"/>
      <c r="NXF299"/>
      <c r="NXG299"/>
      <c r="NXH299"/>
      <c r="NXI299"/>
      <c r="NXJ299"/>
      <c r="NXK299"/>
      <c r="NXL299"/>
      <c r="NXM299"/>
      <c r="NXN299"/>
      <c r="NXO299"/>
      <c r="NXP299"/>
      <c r="NXQ299"/>
      <c r="NXR299"/>
      <c r="NXS299"/>
      <c r="NXT299"/>
      <c r="NXU299"/>
      <c r="NXV299"/>
      <c r="NXW299"/>
      <c r="NXX299"/>
      <c r="NXY299"/>
      <c r="NXZ299"/>
      <c r="NYA299"/>
      <c r="NYB299"/>
      <c r="NYC299"/>
      <c r="NYD299"/>
      <c r="NYE299"/>
      <c r="NYF299"/>
      <c r="NYG299"/>
      <c r="NYH299"/>
      <c r="NYI299"/>
      <c r="NYJ299"/>
      <c r="NYK299"/>
      <c r="NYL299"/>
      <c r="NYM299"/>
      <c r="NYN299"/>
      <c r="NYO299"/>
      <c r="NYP299"/>
      <c r="NYQ299"/>
      <c r="NYR299"/>
      <c r="NYS299"/>
      <c r="NYT299"/>
      <c r="NYU299"/>
      <c r="NYV299"/>
      <c r="NYW299"/>
      <c r="NYX299"/>
      <c r="NYY299"/>
      <c r="NYZ299"/>
      <c r="NZA299"/>
      <c r="NZB299"/>
      <c r="NZC299"/>
      <c r="NZD299"/>
      <c r="NZE299"/>
      <c r="NZF299"/>
      <c r="NZG299"/>
      <c r="NZH299"/>
      <c r="NZI299"/>
      <c r="NZJ299"/>
      <c r="NZK299"/>
      <c r="NZL299"/>
      <c r="NZM299"/>
      <c r="NZN299"/>
      <c r="NZO299"/>
      <c r="NZP299"/>
      <c r="NZQ299"/>
      <c r="NZR299"/>
      <c r="NZS299"/>
      <c r="NZT299"/>
      <c r="NZU299"/>
      <c r="NZV299"/>
      <c r="NZW299"/>
      <c r="NZX299"/>
      <c r="NZY299"/>
      <c r="NZZ299"/>
      <c r="OAA299"/>
      <c r="OAB299"/>
      <c r="OAC299"/>
      <c r="OAD299"/>
      <c r="OAE299"/>
      <c r="OAF299"/>
      <c r="OAG299"/>
      <c r="OAH299"/>
      <c r="OAI299"/>
      <c r="OAJ299"/>
      <c r="OAK299"/>
      <c r="OAL299"/>
      <c r="OAM299"/>
      <c r="OAN299"/>
      <c r="OAO299"/>
      <c r="OAP299"/>
      <c r="OAQ299"/>
      <c r="OAR299"/>
      <c r="OAS299"/>
      <c r="OAT299"/>
      <c r="OAU299"/>
      <c r="OAV299"/>
      <c r="OAW299"/>
      <c r="OAX299"/>
      <c r="OAY299"/>
      <c r="OAZ299"/>
      <c r="OBA299"/>
      <c r="OBB299"/>
      <c r="OBC299"/>
      <c r="OBD299"/>
      <c r="OBE299"/>
      <c r="OBF299"/>
      <c r="OBG299"/>
      <c r="OBH299"/>
      <c r="OBI299"/>
      <c r="OBJ299"/>
      <c r="OBK299"/>
      <c r="OBL299"/>
      <c r="OBM299"/>
      <c r="OBN299"/>
      <c r="OBO299"/>
      <c r="OBP299"/>
      <c r="OBQ299"/>
      <c r="OBR299"/>
      <c r="OBS299"/>
      <c r="OBT299"/>
      <c r="OBU299"/>
      <c r="OBV299"/>
      <c r="OBW299"/>
      <c r="OBX299"/>
      <c r="OBY299"/>
      <c r="OBZ299"/>
      <c r="OCA299"/>
      <c r="OCB299"/>
      <c r="OCC299"/>
      <c r="OCD299"/>
      <c r="OCE299"/>
      <c r="OCF299"/>
      <c r="OCG299"/>
      <c r="OCH299"/>
      <c r="OCI299"/>
      <c r="OCJ299"/>
      <c r="OCK299"/>
      <c r="OCL299"/>
      <c r="OCM299"/>
      <c r="OCN299"/>
      <c r="OCO299"/>
      <c r="OCP299"/>
      <c r="OCQ299"/>
      <c r="OCR299"/>
      <c r="OCS299"/>
      <c r="OCT299"/>
      <c r="OCU299"/>
      <c r="OCV299"/>
      <c r="OCW299"/>
      <c r="OCX299"/>
      <c r="OCY299"/>
      <c r="OCZ299"/>
      <c r="ODA299"/>
      <c r="ODB299"/>
      <c r="ODC299"/>
      <c r="ODD299"/>
      <c r="ODE299"/>
      <c r="ODF299"/>
      <c r="ODG299"/>
      <c r="ODH299"/>
      <c r="ODI299"/>
      <c r="ODJ299"/>
      <c r="ODK299"/>
      <c r="ODL299"/>
      <c r="ODM299"/>
      <c r="ODN299"/>
      <c r="ODO299"/>
      <c r="ODP299"/>
      <c r="ODQ299"/>
      <c r="ODR299"/>
      <c r="ODS299"/>
      <c r="ODT299"/>
      <c r="ODU299"/>
      <c r="ODV299"/>
      <c r="ODW299"/>
      <c r="ODX299"/>
      <c r="ODY299"/>
      <c r="ODZ299"/>
      <c r="OEA299"/>
      <c r="OEB299"/>
      <c r="OEC299"/>
      <c r="OED299"/>
      <c r="OEE299"/>
      <c r="OEF299"/>
      <c r="OEG299"/>
      <c r="OEH299"/>
      <c r="OEI299"/>
      <c r="OEJ299"/>
      <c r="OEK299"/>
      <c r="OEL299"/>
      <c r="OEM299"/>
      <c r="OEN299"/>
      <c r="OEO299"/>
      <c r="OEP299"/>
      <c r="OEQ299"/>
      <c r="OER299"/>
      <c r="OES299"/>
      <c r="OET299"/>
      <c r="OEU299"/>
      <c r="OEV299"/>
      <c r="OEW299"/>
      <c r="OEX299"/>
      <c r="OEY299"/>
      <c r="OEZ299"/>
      <c r="OFA299"/>
      <c r="OFB299"/>
      <c r="OFC299"/>
      <c r="OFD299"/>
      <c r="OFE299"/>
      <c r="OFF299"/>
      <c r="OFG299"/>
      <c r="OFH299"/>
      <c r="OFI299"/>
      <c r="OFJ299"/>
      <c r="OFK299"/>
      <c r="OFL299"/>
      <c r="OFM299"/>
      <c r="OFN299"/>
      <c r="OFO299"/>
      <c r="OFP299"/>
      <c r="OFQ299"/>
      <c r="OFR299"/>
      <c r="OFS299"/>
      <c r="OFT299"/>
      <c r="OFU299"/>
      <c r="OFV299"/>
      <c r="OFW299"/>
      <c r="OFX299"/>
      <c r="OFY299"/>
      <c r="OFZ299"/>
      <c r="OGA299"/>
      <c r="OGB299"/>
      <c r="OGC299"/>
      <c r="OGD299"/>
      <c r="OGE299"/>
      <c r="OGF299"/>
      <c r="OGG299"/>
      <c r="OGH299"/>
      <c r="OGI299"/>
      <c r="OGJ299"/>
      <c r="OGK299"/>
      <c r="OGL299"/>
      <c r="OGM299"/>
      <c r="OGN299"/>
      <c r="OGO299"/>
      <c r="OGP299"/>
      <c r="OGQ299"/>
      <c r="OGR299"/>
      <c r="OGS299"/>
      <c r="OGT299"/>
      <c r="OGU299"/>
      <c r="OGV299"/>
      <c r="OGW299"/>
      <c r="OGX299"/>
      <c r="OGY299"/>
      <c r="OGZ299"/>
      <c r="OHA299"/>
      <c r="OHB299"/>
      <c r="OHC299"/>
      <c r="OHD299"/>
      <c r="OHE299"/>
      <c r="OHF299"/>
      <c r="OHG299"/>
      <c r="OHH299"/>
      <c r="OHI299"/>
      <c r="OHJ299"/>
      <c r="OHK299"/>
      <c r="OHL299"/>
      <c r="OHM299"/>
      <c r="OHN299"/>
      <c r="OHO299"/>
      <c r="OHP299"/>
      <c r="OHQ299"/>
      <c r="OHR299"/>
      <c r="OHS299"/>
      <c r="OHT299"/>
      <c r="OHU299"/>
      <c r="OHV299"/>
      <c r="OHW299"/>
      <c r="OHX299"/>
      <c r="OHY299"/>
      <c r="OHZ299"/>
      <c r="OIA299"/>
      <c r="OIB299"/>
      <c r="OIC299"/>
      <c r="OID299"/>
      <c r="OIE299"/>
      <c r="OIF299"/>
      <c r="OIG299"/>
      <c r="OIH299"/>
      <c r="OII299"/>
      <c r="OIJ299"/>
      <c r="OIK299"/>
      <c r="OIL299"/>
      <c r="OIM299"/>
      <c r="OIN299"/>
      <c r="OIO299"/>
      <c r="OIP299"/>
      <c r="OIQ299"/>
      <c r="OIR299"/>
      <c r="OIS299"/>
      <c r="OIT299"/>
      <c r="OIU299"/>
      <c r="OIV299"/>
      <c r="OIW299"/>
      <c r="OIX299"/>
      <c r="OIY299"/>
      <c r="OIZ299"/>
      <c r="OJA299"/>
      <c r="OJB299"/>
      <c r="OJC299"/>
      <c r="OJD299"/>
      <c r="OJE299"/>
      <c r="OJF299"/>
      <c r="OJG299"/>
      <c r="OJH299"/>
      <c r="OJI299"/>
      <c r="OJJ299"/>
      <c r="OJK299"/>
      <c r="OJL299"/>
      <c r="OJM299"/>
      <c r="OJN299"/>
      <c r="OJO299"/>
      <c r="OJP299"/>
      <c r="OJQ299"/>
      <c r="OJR299"/>
      <c r="OJS299"/>
      <c r="OJT299"/>
      <c r="OJU299"/>
      <c r="OJV299"/>
      <c r="OJW299"/>
      <c r="OJX299"/>
      <c r="OJY299"/>
      <c r="OJZ299"/>
      <c r="OKA299"/>
      <c r="OKB299"/>
      <c r="OKC299"/>
      <c r="OKD299"/>
      <c r="OKE299"/>
      <c r="OKF299"/>
      <c r="OKG299"/>
      <c r="OKH299"/>
      <c r="OKI299"/>
      <c r="OKJ299"/>
      <c r="OKK299"/>
      <c r="OKL299"/>
      <c r="OKM299"/>
      <c r="OKN299"/>
      <c r="OKO299"/>
      <c r="OKP299"/>
      <c r="OKQ299"/>
      <c r="OKR299"/>
      <c r="OKS299"/>
      <c r="OKT299"/>
      <c r="OKU299"/>
      <c r="OKV299"/>
      <c r="OKW299"/>
      <c r="OKX299"/>
      <c r="OKY299"/>
      <c r="OKZ299"/>
      <c r="OLA299"/>
      <c r="OLB299"/>
      <c r="OLC299"/>
      <c r="OLD299"/>
      <c r="OLE299"/>
      <c r="OLF299"/>
      <c r="OLG299"/>
      <c r="OLH299"/>
      <c r="OLI299"/>
      <c r="OLJ299"/>
      <c r="OLK299"/>
      <c r="OLL299"/>
      <c r="OLM299"/>
      <c r="OLN299"/>
      <c r="OLO299"/>
      <c r="OLP299"/>
      <c r="OLQ299"/>
      <c r="OLR299"/>
      <c r="OLS299"/>
      <c r="OLT299"/>
      <c r="OLU299"/>
      <c r="OLV299"/>
      <c r="OLW299"/>
      <c r="OLX299"/>
      <c r="OLY299"/>
      <c r="OLZ299"/>
      <c r="OMA299"/>
      <c r="OMB299"/>
      <c r="OMC299"/>
      <c r="OMD299"/>
      <c r="OME299"/>
      <c r="OMF299"/>
      <c r="OMG299"/>
      <c r="OMH299"/>
      <c r="OMI299"/>
      <c r="OMJ299"/>
      <c r="OMK299"/>
      <c r="OML299"/>
      <c r="OMM299"/>
      <c r="OMN299"/>
      <c r="OMO299"/>
      <c r="OMP299"/>
      <c r="OMQ299"/>
      <c r="OMR299"/>
      <c r="OMS299"/>
      <c r="OMT299"/>
      <c r="OMU299"/>
      <c r="OMV299"/>
      <c r="OMW299"/>
      <c r="OMX299"/>
      <c r="OMY299"/>
      <c r="OMZ299"/>
      <c r="ONA299"/>
      <c r="ONB299"/>
      <c r="ONC299"/>
      <c r="OND299"/>
      <c r="ONE299"/>
      <c r="ONF299"/>
      <c r="ONG299"/>
      <c r="ONH299"/>
      <c r="ONI299"/>
      <c r="ONJ299"/>
      <c r="ONK299"/>
      <c r="ONL299"/>
      <c r="ONM299"/>
      <c r="ONN299"/>
      <c r="ONO299"/>
      <c r="ONP299"/>
      <c r="ONQ299"/>
      <c r="ONR299"/>
      <c r="ONS299"/>
      <c r="ONT299"/>
      <c r="ONU299"/>
      <c r="ONV299"/>
      <c r="ONW299"/>
      <c r="ONX299"/>
      <c r="ONY299"/>
      <c r="ONZ299"/>
      <c r="OOA299"/>
      <c r="OOB299"/>
      <c r="OOC299"/>
      <c r="OOD299"/>
      <c r="OOE299"/>
      <c r="OOF299"/>
      <c r="OOG299"/>
      <c r="OOH299"/>
      <c r="OOI299"/>
      <c r="OOJ299"/>
      <c r="OOK299"/>
      <c r="OOL299"/>
      <c r="OOM299"/>
      <c r="OON299"/>
      <c r="OOO299"/>
      <c r="OOP299"/>
      <c r="OOQ299"/>
      <c r="OOR299"/>
      <c r="OOS299"/>
      <c r="OOT299"/>
      <c r="OOU299"/>
      <c r="OOV299"/>
      <c r="OOW299"/>
      <c r="OOX299"/>
      <c r="OOY299"/>
      <c r="OOZ299"/>
      <c r="OPA299"/>
      <c r="OPB299"/>
      <c r="OPC299"/>
      <c r="OPD299"/>
      <c r="OPE299"/>
      <c r="OPF299"/>
      <c r="OPG299"/>
      <c r="OPH299"/>
      <c r="OPI299"/>
      <c r="OPJ299"/>
      <c r="OPK299"/>
      <c r="OPL299"/>
      <c r="OPM299"/>
      <c r="OPN299"/>
      <c r="OPO299"/>
      <c r="OPP299"/>
      <c r="OPQ299"/>
      <c r="OPR299"/>
      <c r="OPS299"/>
      <c r="OPT299"/>
      <c r="OPU299"/>
      <c r="OPV299"/>
      <c r="OPW299"/>
      <c r="OPX299"/>
      <c r="OPY299"/>
      <c r="OPZ299"/>
      <c r="OQA299"/>
      <c r="OQB299"/>
      <c r="OQC299"/>
      <c r="OQD299"/>
      <c r="OQE299"/>
      <c r="OQF299"/>
      <c r="OQG299"/>
      <c r="OQH299"/>
      <c r="OQI299"/>
      <c r="OQJ299"/>
      <c r="OQK299"/>
      <c r="OQL299"/>
      <c r="OQM299"/>
      <c r="OQN299"/>
      <c r="OQO299"/>
      <c r="OQP299"/>
      <c r="OQQ299"/>
      <c r="OQR299"/>
      <c r="OQS299"/>
      <c r="OQT299"/>
      <c r="OQU299"/>
      <c r="OQV299"/>
      <c r="OQW299"/>
      <c r="OQX299"/>
      <c r="OQY299"/>
      <c r="OQZ299"/>
      <c r="ORA299"/>
      <c r="ORB299"/>
      <c r="ORC299"/>
      <c r="ORD299"/>
      <c r="ORE299"/>
      <c r="ORF299"/>
      <c r="ORG299"/>
      <c r="ORH299"/>
      <c r="ORI299"/>
      <c r="ORJ299"/>
      <c r="ORK299"/>
      <c r="ORL299"/>
      <c r="ORM299"/>
      <c r="ORN299"/>
      <c r="ORO299"/>
      <c r="ORP299"/>
      <c r="ORQ299"/>
      <c r="ORR299"/>
      <c r="ORS299"/>
      <c r="ORT299"/>
      <c r="ORU299"/>
      <c r="ORV299"/>
      <c r="ORW299"/>
      <c r="ORX299"/>
      <c r="ORY299"/>
      <c r="ORZ299"/>
      <c r="OSA299"/>
      <c r="OSB299"/>
      <c r="OSC299"/>
      <c r="OSD299"/>
      <c r="OSE299"/>
      <c r="OSF299"/>
      <c r="OSG299"/>
      <c r="OSH299"/>
      <c r="OSI299"/>
      <c r="OSJ299"/>
      <c r="OSK299"/>
      <c r="OSL299"/>
      <c r="OSM299"/>
      <c r="OSN299"/>
      <c r="OSO299"/>
      <c r="OSP299"/>
      <c r="OSQ299"/>
      <c r="OSR299"/>
      <c r="OSS299"/>
      <c r="OST299"/>
      <c r="OSU299"/>
      <c r="OSV299"/>
      <c r="OSW299"/>
      <c r="OSX299"/>
      <c r="OSY299"/>
      <c r="OSZ299"/>
      <c r="OTA299"/>
      <c r="OTB299"/>
      <c r="OTC299"/>
      <c r="OTD299"/>
      <c r="OTE299"/>
      <c r="OTF299"/>
      <c r="OTG299"/>
      <c r="OTH299"/>
      <c r="OTI299"/>
      <c r="OTJ299"/>
      <c r="OTK299"/>
      <c r="OTL299"/>
      <c r="OTM299"/>
      <c r="OTN299"/>
      <c r="OTO299"/>
      <c r="OTP299"/>
      <c r="OTQ299"/>
      <c r="OTR299"/>
      <c r="OTS299"/>
      <c r="OTT299"/>
      <c r="OTU299"/>
      <c r="OTV299"/>
      <c r="OTW299"/>
      <c r="OTX299"/>
      <c r="OTY299"/>
      <c r="OTZ299"/>
      <c r="OUA299"/>
      <c r="OUB299"/>
      <c r="OUC299"/>
      <c r="OUD299"/>
      <c r="OUE299"/>
      <c r="OUF299"/>
      <c r="OUG299"/>
      <c r="OUH299"/>
      <c r="OUI299"/>
      <c r="OUJ299"/>
      <c r="OUK299"/>
      <c r="OUL299"/>
      <c r="OUM299"/>
      <c r="OUN299"/>
      <c r="OUO299"/>
      <c r="OUP299"/>
      <c r="OUQ299"/>
      <c r="OUR299"/>
      <c r="OUS299"/>
      <c r="OUT299"/>
      <c r="OUU299"/>
      <c r="OUV299"/>
      <c r="OUW299"/>
      <c r="OUX299"/>
      <c r="OUY299"/>
      <c r="OUZ299"/>
      <c r="OVA299"/>
      <c r="OVB299"/>
      <c r="OVC299"/>
      <c r="OVD299"/>
      <c r="OVE299"/>
      <c r="OVF299"/>
      <c r="OVG299"/>
      <c r="OVH299"/>
      <c r="OVI299"/>
      <c r="OVJ299"/>
      <c r="OVK299"/>
      <c r="OVL299"/>
      <c r="OVM299"/>
      <c r="OVN299"/>
      <c r="OVO299"/>
      <c r="OVP299"/>
      <c r="OVQ299"/>
      <c r="OVR299"/>
      <c r="OVS299"/>
      <c r="OVT299"/>
      <c r="OVU299"/>
      <c r="OVV299"/>
      <c r="OVW299"/>
      <c r="OVX299"/>
      <c r="OVY299"/>
      <c r="OVZ299"/>
      <c r="OWA299"/>
      <c r="OWB299"/>
      <c r="OWC299"/>
      <c r="OWD299"/>
      <c r="OWE299"/>
      <c r="OWF299"/>
      <c r="OWG299"/>
      <c r="OWH299"/>
      <c r="OWI299"/>
      <c r="OWJ299"/>
      <c r="OWK299"/>
      <c r="OWL299"/>
      <c r="OWM299"/>
      <c r="OWN299"/>
      <c r="OWO299"/>
      <c r="OWP299"/>
      <c r="OWQ299"/>
      <c r="OWR299"/>
      <c r="OWS299"/>
      <c r="OWT299"/>
      <c r="OWU299"/>
      <c r="OWV299"/>
      <c r="OWW299"/>
      <c r="OWX299"/>
      <c r="OWY299"/>
      <c r="OWZ299"/>
      <c r="OXA299"/>
      <c r="OXB299"/>
      <c r="OXC299"/>
      <c r="OXD299"/>
      <c r="OXE299"/>
      <c r="OXF299"/>
      <c r="OXG299"/>
      <c r="OXH299"/>
      <c r="OXI299"/>
      <c r="OXJ299"/>
      <c r="OXK299"/>
      <c r="OXL299"/>
      <c r="OXM299"/>
      <c r="OXN299"/>
      <c r="OXO299"/>
      <c r="OXP299"/>
      <c r="OXQ299"/>
      <c r="OXR299"/>
      <c r="OXS299"/>
      <c r="OXT299"/>
      <c r="OXU299"/>
      <c r="OXV299"/>
      <c r="OXW299"/>
      <c r="OXX299"/>
      <c r="OXY299"/>
      <c r="OXZ299"/>
      <c r="OYA299"/>
      <c r="OYB299"/>
      <c r="OYC299"/>
      <c r="OYD299"/>
      <c r="OYE299"/>
      <c r="OYF299"/>
      <c r="OYG299"/>
      <c r="OYH299"/>
      <c r="OYI299"/>
      <c r="OYJ299"/>
      <c r="OYK299"/>
      <c r="OYL299"/>
      <c r="OYM299"/>
      <c r="OYN299"/>
      <c r="OYO299"/>
      <c r="OYP299"/>
      <c r="OYQ299"/>
      <c r="OYR299"/>
      <c r="OYS299"/>
      <c r="OYT299"/>
      <c r="OYU299"/>
      <c r="OYV299"/>
      <c r="OYW299"/>
      <c r="OYX299"/>
      <c r="OYY299"/>
      <c r="OYZ299"/>
      <c r="OZA299"/>
      <c r="OZB299"/>
      <c r="OZC299"/>
      <c r="OZD299"/>
      <c r="OZE299"/>
      <c r="OZF299"/>
      <c r="OZG299"/>
      <c r="OZH299"/>
      <c r="OZI299"/>
      <c r="OZJ299"/>
      <c r="OZK299"/>
      <c r="OZL299"/>
      <c r="OZM299"/>
      <c r="OZN299"/>
      <c r="OZO299"/>
      <c r="OZP299"/>
      <c r="OZQ299"/>
      <c r="OZR299"/>
      <c r="OZS299"/>
      <c r="OZT299"/>
      <c r="OZU299"/>
      <c r="OZV299"/>
      <c r="OZW299"/>
      <c r="OZX299"/>
      <c r="OZY299"/>
      <c r="OZZ299"/>
      <c r="PAA299"/>
      <c r="PAB299"/>
      <c r="PAC299"/>
      <c r="PAD299"/>
      <c r="PAE299"/>
      <c r="PAF299"/>
      <c r="PAG299"/>
      <c r="PAH299"/>
      <c r="PAI299"/>
      <c r="PAJ299"/>
      <c r="PAK299"/>
      <c r="PAL299"/>
      <c r="PAM299"/>
      <c r="PAN299"/>
      <c r="PAO299"/>
      <c r="PAP299"/>
      <c r="PAQ299"/>
      <c r="PAR299"/>
      <c r="PAS299"/>
      <c r="PAT299"/>
      <c r="PAU299"/>
      <c r="PAV299"/>
      <c r="PAW299"/>
      <c r="PAX299"/>
      <c r="PAY299"/>
      <c r="PAZ299"/>
      <c r="PBA299"/>
      <c r="PBB299"/>
      <c r="PBC299"/>
      <c r="PBD299"/>
      <c r="PBE299"/>
      <c r="PBF299"/>
      <c r="PBG299"/>
      <c r="PBH299"/>
      <c r="PBI299"/>
      <c r="PBJ299"/>
      <c r="PBK299"/>
      <c r="PBL299"/>
      <c r="PBM299"/>
      <c r="PBN299"/>
      <c r="PBO299"/>
      <c r="PBP299"/>
      <c r="PBQ299"/>
      <c r="PBR299"/>
      <c r="PBS299"/>
      <c r="PBT299"/>
      <c r="PBU299"/>
      <c r="PBV299"/>
      <c r="PBW299"/>
      <c r="PBX299"/>
      <c r="PBY299"/>
      <c r="PBZ299"/>
      <c r="PCA299"/>
      <c r="PCB299"/>
      <c r="PCC299"/>
      <c r="PCD299"/>
      <c r="PCE299"/>
      <c r="PCF299"/>
      <c r="PCG299"/>
      <c r="PCH299"/>
      <c r="PCI299"/>
      <c r="PCJ299"/>
      <c r="PCK299"/>
      <c r="PCL299"/>
      <c r="PCM299"/>
      <c r="PCN299"/>
      <c r="PCO299"/>
      <c r="PCP299"/>
      <c r="PCQ299"/>
      <c r="PCR299"/>
      <c r="PCS299"/>
      <c r="PCT299"/>
      <c r="PCU299"/>
      <c r="PCV299"/>
      <c r="PCW299"/>
      <c r="PCX299"/>
      <c r="PCY299"/>
      <c r="PCZ299"/>
      <c r="PDA299"/>
      <c r="PDB299"/>
      <c r="PDC299"/>
      <c r="PDD299"/>
      <c r="PDE299"/>
      <c r="PDF299"/>
      <c r="PDG299"/>
      <c r="PDH299"/>
      <c r="PDI299"/>
      <c r="PDJ299"/>
      <c r="PDK299"/>
      <c r="PDL299"/>
      <c r="PDM299"/>
      <c r="PDN299"/>
      <c r="PDO299"/>
      <c r="PDP299"/>
      <c r="PDQ299"/>
      <c r="PDR299"/>
      <c r="PDS299"/>
      <c r="PDT299"/>
      <c r="PDU299"/>
      <c r="PDV299"/>
      <c r="PDW299"/>
      <c r="PDX299"/>
      <c r="PDY299"/>
      <c r="PDZ299"/>
      <c r="PEA299"/>
      <c r="PEB299"/>
      <c r="PEC299"/>
      <c r="PED299"/>
      <c r="PEE299"/>
      <c r="PEF299"/>
      <c r="PEG299"/>
      <c r="PEH299"/>
      <c r="PEI299"/>
      <c r="PEJ299"/>
      <c r="PEK299"/>
      <c r="PEL299"/>
      <c r="PEM299"/>
      <c r="PEN299"/>
      <c r="PEO299"/>
      <c r="PEP299"/>
      <c r="PEQ299"/>
      <c r="PER299"/>
      <c r="PES299"/>
      <c r="PET299"/>
      <c r="PEU299"/>
      <c r="PEV299"/>
      <c r="PEW299"/>
      <c r="PEX299"/>
      <c r="PEY299"/>
      <c r="PEZ299"/>
      <c r="PFA299"/>
      <c r="PFB299"/>
      <c r="PFC299"/>
      <c r="PFD299"/>
      <c r="PFE299"/>
      <c r="PFF299"/>
      <c r="PFG299"/>
      <c r="PFH299"/>
      <c r="PFI299"/>
      <c r="PFJ299"/>
      <c r="PFK299"/>
      <c r="PFL299"/>
      <c r="PFM299"/>
      <c r="PFN299"/>
      <c r="PFO299"/>
      <c r="PFP299"/>
      <c r="PFQ299"/>
      <c r="PFR299"/>
      <c r="PFS299"/>
      <c r="PFT299"/>
      <c r="PFU299"/>
      <c r="PFV299"/>
      <c r="PFW299"/>
      <c r="PFX299"/>
      <c r="PFY299"/>
      <c r="PFZ299"/>
      <c r="PGA299"/>
      <c r="PGB299"/>
      <c r="PGC299"/>
      <c r="PGD299"/>
      <c r="PGE299"/>
      <c r="PGF299"/>
      <c r="PGG299"/>
      <c r="PGH299"/>
      <c r="PGI299"/>
      <c r="PGJ299"/>
      <c r="PGK299"/>
      <c r="PGL299"/>
      <c r="PGM299"/>
      <c r="PGN299"/>
      <c r="PGO299"/>
      <c r="PGP299"/>
      <c r="PGQ299"/>
      <c r="PGR299"/>
      <c r="PGS299"/>
      <c r="PGT299"/>
      <c r="PGU299"/>
      <c r="PGV299"/>
      <c r="PGW299"/>
      <c r="PGX299"/>
      <c r="PGY299"/>
      <c r="PGZ299"/>
      <c r="PHA299"/>
      <c r="PHB299"/>
      <c r="PHC299"/>
      <c r="PHD299"/>
      <c r="PHE299"/>
      <c r="PHF299"/>
      <c r="PHG299"/>
      <c r="PHH299"/>
      <c r="PHI299"/>
      <c r="PHJ299"/>
      <c r="PHK299"/>
      <c r="PHL299"/>
      <c r="PHM299"/>
      <c r="PHN299"/>
      <c r="PHO299"/>
      <c r="PHP299"/>
      <c r="PHQ299"/>
      <c r="PHR299"/>
      <c r="PHS299"/>
      <c r="PHT299"/>
      <c r="PHU299"/>
      <c r="PHV299"/>
      <c r="PHW299"/>
      <c r="PHX299"/>
      <c r="PHY299"/>
      <c r="PHZ299"/>
      <c r="PIA299"/>
      <c r="PIB299"/>
      <c r="PIC299"/>
      <c r="PID299"/>
      <c r="PIE299"/>
      <c r="PIF299"/>
      <c r="PIG299"/>
      <c r="PIH299"/>
      <c r="PII299"/>
      <c r="PIJ299"/>
      <c r="PIK299"/>
      <c r="PIL299"/>
      <c r="PIM299"/>
      <c r="PIN299"/>
      <c r="PIO299"/>
      <c r="PIP299"/>
      <c r="PIQ299"/>
      <c r="PIR299"/>
      <c r="PIS299"/>
      <c r="PIT299"/>
      <c r="PIU299"/>
      <c r="PIV299"/>
      <c r="PIW299"/>
      <c r="PIX299"/>
      <c r="PIY299"/>
      <c r="PIZ299"/>
      <c r="PJA299"/>
      <c r="PJB299"/>
      <c r="PJC299"/>
      <c r="PJD299"/>
      <c r="PJE299"/>
      <c r="PJF299"/>
      <c r="PJG299"/>
      <c r="PJH299"/>
      <c r="PJI299"/>
      <c r="PJJ299"/>
      <c r="PJK299"/>
      <c r="PJL299"/>
      <c r="PJM299"/>
      <c r="PJN299"/>
      <c r="PJO299"/>
      <c r="PJP299"/>
      <c r="PJQ299"/>
      <c r="PJR299"/>
      <c r="PJS299"/>
      <c r="PJT299"/>
      <c r="PJU299"/>
      <c r="PJV299"/>
      <c r="PJW299"/>
      <c r="PJX299"/>
      <c r="PJY299"/>
      <c r="PJZ299"/>
      <c r="PKA299"/>
      <c r="PKB299"/>
      <c r="PKC299"/>
      <c r="PKD299"/>
      <c r="PKE299"/>
      <c r="PKF299"/>
      <c r="PKG299"/>
      <c r="PKH299"/>
      <c r="PKI299"/>
      <c r="PKJ299"/>
      <c r="PKK299"/>
      <c r="PKL299"/>
      <c r="PKM299"/>
      <c r="PKN299"/>
      <c r="PKO299"/>
      <c r="PKP299"/>
      <c r="PKQ299"/>
      <c r="PKR299"/>
      <c r="PKS299"/>
      <c r="PKT299"/>
      <c r="PKU299"/>
      <c r="PKV299"/>
      <c r="PKW299"/>
      <c r="PKX299"/>
      <c r="PKY299"/>
      <c r="PKZ299"/>
      <c r="PLA299"/>
      <c r="PLB299"/>
      <c r="PLC299"/>
      <c r="PLD299"/>
      <c r="PLE299"/>
      <c r="PLF299"/>
      <c r="PLG299"/>
      <c r="PLH299"/>
      <c r="PLI299"/>
      <c r="PLJ299"/>
      <c r="PLK299"/>
      <c r="PLL299"/>
      <c r="PLM299"/>
      <c r="PLN299"/>
      <c r="PLO299"/>
      <c r="PLP299"/>
      <c r="PLQ299"/>
      <c r="PLR299"/>
      <c r="PLS299"/>
      <c r="PLT299"/>
      <c r="PLU299"/>
      <c r="PLV299"/>
      <c r="PLW299"/>
      <c r="PLX299"/>
      <c r="PLY299"/>
      <c r="PLZ299"/>
      <c r="PMA299"/>
      <c r="PMB299"/>
      <c r="PMC299"/>
      <c r="PMD299"/>
      <c r="PME299"/>
      <c r="PMF299"/>
      <c r="PMG299"/>
      <c r="PMH299"/>
      <c r="PMI299"/>
      <c r="PMJ299"/>
      <c r="PMK299"/>
      <c r="PML299"/>
      <c r="PMM299"/>
      <c r="PMN299"/>
      <c r="PMO299"/>
      <c r="PMP299"/>
      <c r="PMQ299"/>
      <c r="PMR299"/>
      <c r="PMS299"/>
      <c r="PMT299"/>
      <c r="PMU299"/>
      <c r="PMV299"/>
      <c r="PMW299"/>
      <c r="PMX299"/>
      <c r="PMY299"/>
      <c r="PMZ299"/>
      <c r="PNA299"/>
      <c r="PNB299"/>
      <c r="PNC299"/>
      <c r="PND299"/>
      <c r="PNE299"/>
      <c r="PNF299"/>
      <c r="PNG299"/>
      <c r="PNH299"/>
      <c r="PNI299"/>
      <c r="PNJ299"/>
      <c r="PNK299"/>
      <c r="PNL299"/>
      <c r="PNM299"/>
      <c r="PNN299"/>
      <c r="PNO299"/>
      <c r="PNP299"/>
      <c r="PNQ299"/>
      <c r="PNR299"/>
      <c r="PNS299"/>
      <c r="PNT299"/>
      <c r="PNU299"/>
      <c r="PNV299"/>
      <c r="PNW299"/>
      <c r="PNX299"/>
      <c r="PNY299"/>
      <c r="PNZ299"/>
      <c r="POA299"/>
      <c r="POB299"/>
      <c r="POC299"/>
      <c r="POD299"/>
      <c r="POE299"/>
      <c r="POF299"/>
      <c r="POG299"/>
      <c r="POH299"/>
      <c r="POI299"/>
      <c r="POJ299"/>
      <c r="POK299"/>
      <c r="POL299"/>
      <c r="POM299"/>
      <c r="PON299"/>
      <c r="POO299"/>
      <c r="POP299"/>
      <c r="POQ299"/>
      <c r="POR299"/>
      <c r="POS299"/>
      <c r="POT299"/>
      <c r="POU299"/>
      <c r="POV299"/>
      <c r="POW299"/>
      <c r="POX299"/>
      <c r="POY299"/>
      <c r="POZ299"/>
      <c r="PPA299"/>
      <c r="PPB299"/>
      <c r="PPC299"/>
      <c r="PPD299"/>
      <c r="PPE299"/>
      <c r="PPF299"/>
      <c r="PPG299"/>
      <c r="PPH299"/>
      <c r="PPI299"/>
      <c r="PPJ299"/>
      <c r="PPK299"/>
      <c r="PPL299"/>
      <c r="PPM299"/>
      <c r="PPN299"/>
      <c r="PPO299"/>
      <c r="PPP299"/>
      <c r="PPQ299"/>
      <c r="PPR299"/>
      <c r="PPS299"/>
      <c r="PPT299"/>
      <c r="PPU299"/>
      <c r="PPV299"/>
      <c r="PPW299"/>
      <c r="PPX299"/>
      <c r="PPY299"/>
      <c r="PPZ299"/>
      <c r="PQA299"/>
      <c r="PQB299"/>
      <c r="PQC299"/>
      <c r="PQD299"/>
      <c r="PQE299"/>
      <c r="PQF299"/>
      <c r="PQG299"/>
      <c r="PQH299"/>
      <c r="PQI299"/>
      <c r="PQJ299"/>
      <c r="PQK299"/>
      <c r="PQL299"/>
      <c r="PQM299"/>
      <c r="PQN299"/>
      <c r="PQO299"/>
      <c r="PQP299"/>
      <c r="PQQ299"/>
      <c r="PQR299"/>
      <c r="PQS299"/>
      <c r="PQT299"/>
      <c r="PQU299"/>
      <c r="PQV299"/>
      <c r="PQW299"/>
      <c r="PQX299"/>
      <c r="PQY299"/>
      <c r="PQZ299"/>
      <c r="PRA299"/>
      <c r="PRB299"/>
      <c r="PRC299"/>
      <c r="PRD299"/>
      <c r="PRE299"/>
      <c r="PRF299"/>
      <c r="PRG299"/>
      <c r="PRH299"/>
      <c r="PRI299"/>
      <c r="PRJ299"/>
      <c r="PRK299"/>
      <c r="PRL299"/>
      <c r="PRM299"/>
      <c r="PRN299"/>
      <c r="PRO299"/>
      <c r="PRP299"/>
      <c r="PRQ299"/>
      <c r="PRR299"/>
      <c r="PRS299"/>
      <c r="PRT299"/>
      <c r="PRU299"/>
      <c r="PRV299"/>
      <c r="PRW299"/>
      <c r="PRX299"/>
      <c r="PRY299"/>
      <c r="PRZ299"/>
      <c r="PSA299"/>
      <c r="PSB299"/>
      <c r="PSC299"/>
      <c r="PSD299"/>
      <c r="PSE299"/>
      <c r="PSF299"/>
      <c r="PSG299"/>
      <c r="PSH299"/>
      <c r="PSI299"/>
      <c r="PSJ299"/>
      <c r="PSK299"/>
      <c r="PSL299"/>
      <c r="PSM299"/>
      <c r="PSN299"/>
      <c r="PSO299"/>
      <c r="PSP299"/>
      <c r="PSQ299"/>
      <c r="PSR299"/>
      <c r="PSS299"/>
      <c r="PST299"/>
      <c r="PSU299"/>
      <c r="PSV299"/>
      <c r="PSW299"/>
      <c r="PSX299"/>
      <c r="PSY299"/>
      <c r="PSZ299"/>
      <c r="PTA299"/>
      <c r="PTB299"/>
      <c r="PTC299"/>
      <c r="PTD299"/>
      <c r="PTE299"/>
      <c r="PTF299"/>
      <c r="PTG299"/>
      <c r="PTH299"/>
      <c r="PTI299"/>
      <c r="PTJ299"/>
      <c r="PTK299"/>
      <c r="PTL299"/>
      <c r="PTM299"/>
      <c r="PTN299"/>
      <c r="PTO299"/>
      <c r="PTP299"/>
      <c r="PTQ299"/>
      <c r="PTR299"/>
      <c r="PTS299"/>
      <c r="PTT299"/>
      <c r="PTU299"/>
      <c r="PTV299"/>
      <c r="PTW299"/>
      <c r="PTX299"/>
      <c r="PTY299"/>
      <c r="PTZ299"/>
      <c r="PUA299"/>
      <c r="PUB299"/>
      <c r="PUC299"/>
      <c r="PUD299"/>
      <c r="PUE299"/>
      <c r="PUF299"/>
      <c r="PUG299"/>
      <c r="PUH299"/>
      <c r="PUI299"/>
      <c r="PUJ299"/>
      <c r="PUK299"/>
      <c r="PUL299"/>
      <c r="PUM299"/>
      <c r="PUN299"/>
      <c r="PUO299"/>
      <c r="PUP299"/>
      <c r="PUQ299"/>
      <c r="PUR299"/>
      <c r="PUS299"/>
      <c r="PUT299"/>
      <c r="PUU299"/>
      <c r="PUV299"/>
      <c r="PUW299"/>
      <c r="PUX299"/>
      <c r="PUY299"/>
      <c r="PUZ299"/>
      <c r="PVA299"/>
      <c r="PVB299"/>
      <c r="PVC299"/>
      <c r="PVD299"/>
      <c r="PVE299"/>
      <c r="PVF299"/>
      <c r="PVG299"/>
      <c r="PVH299"/>
      <c r="PVI299"/>
      <c r="PVJ299"/>
      <c r="PVK299"/>
      <c r="PVL299"/>
      <c r="PVM299"/>
      <c r="PVN299"/>
      <c r="PVO299"/>
      <c r="PVP299"/>
      <c r="PVQ299"/>
      <c r="PVR299"/>
      <c r="PVS299"/>
      <c r="PVT299"/>
      <c r="PVU299"/>
      <c r="PVV299"/>
      <c r="PVW299"/>
      <c r="PVX299"/>
      <c r="PVY299"/>
      <c r="PVZ299"/>
      <c r="PWA299"/>
      <c r="PWB299"/>
      <c r="PWC299"/>
      <c r="PWD299"/>
      <c r="PWE299"/>
      <c r="PWF299"/>
      <c r="PWG299"/>
      <c r="PWH299"/>
      <c r="PWI299"/>
      <c r="PWJ299"/>
      <c r="PWK299"/>
      <c r="PWL299"/>
      <c r="PWM299"/>
      <c r="PWN299"/>
      <c r="PWO299"/>
      <c r="PWP299"/>
      <c r="PWQ299"/>
      <c r="PWR299"/>
      <c r="PWS299"/>
      <c r="PWT299"/>
      <c r="PWU299"/>
      <c r="PWV299"/>
      <c r="PWW299"/>
      <c r="PWX299"/>
      <c r="PWY299"/>
      <c r="PWZ299"/>
      <c r="PXA299"/>
      <c r="PXB299"/>
      <c r="PXC299"/>
      <c r="PXD299"/>
      <c r="PXE299"/>
      <c r="PXF299"/>
      <c r="PXG299"/>
      <c r="PXH299"/>
      <c r="PXI299"/>
      <c r="PXJ299"/>
      <c r="PXK299"/>
      <c r="PXL299"/>
      <c r="PXM299"/>
      <c r="PXN299"/>
      <c r="PXO299"/>
      <c r="PXP299"/>
      <c r="PXQ299"/>
      <c r="PXR299"/>
      <c r="PXS299"/>
      <c r="PXT299"/>
      <c r="PXU299"/>
      <c r="PXV299"/>
      <c r="PXW299"/>
      <c r="PXX299"/>
      <c r="PXY299"/>
      <c r="PXZ299"/>
      <c r="PYA299"/>
      <c r="PYB299"/>
      <c r="PYC299"/>
      <c r="PYD299"/>
      <c r="PYE299"/>
      <c r="PYF299"/>
      <c r="PYG299"/>
      <c r="PYH299"/>
      <c r="PYI299"/>
      <c r="PYJ299"/>
      <c r="PYK299"/>
      <c r="PYL299"/>
      <c r="PYM299"/>
      <c r="PYN299"/>
      <c r="PYO299"/>
      <c r="PYP299"/>
      <c r="PYQ299"/>
      <c r="PYR299"/>
      <c r="PYS299"/>
      <c r="PYT299"/>
      <c r="PYU299"/>
      <c r="PYV299"/>
      <c r="PYW299"/>
      <c r="PYX299"/>
      <c r="PYY299"/>
      <c r="PYZ299"/>
      <c r="PZA299"/>
      <c r="PZB299"/>
      <c r="PZC299"/>
      <c r="PZD299"/>
      <c r="PZE299"/>
      <c r="PZF299"/>
      <c r="PZG299"/>
      <c r="PZH299"/>
      <c r="PZI299"/>
      <c r="PZJ299"/>
      <c r="PZK299"/>
      <c r="PZL299"/>
      <c r="PZM299"/>
      <c r="PZN299"/>
      <c r="PZO299"/>
      <c r="PZP299"/>
      <c r="PZQ299"/>
      <c r="PZR299"/>
      <c r="PZS299"/>
      <c r="PZT299"/>
      <c r="PZU299"/>
      <c r="PZV299"/>
      <c r="PZW299"/>
      <c r="PZX299"/>
      <c r="PZY299"/>
      <c r="PZZ299"/>
      <c r="QAA299"/>
      <c r="QAB299"/>
      <c r="QAC299"/>
      <c r="QAD299"/>
      <c r="QAE299"/>
      <c r="QAF299"/>
      <c r="QAG299"/>
      <c r="QAH299"/>
      <c r="QAI299"/>
      <c r="QAJ299"/>
      <c r="QAK299"/>
      <c r="QAL299"/>
      <c r="QAM299"/>
      <c r="QAN299"/>
      <c r="QAO299"/>
      <c r="QAP299"/>
      <c r="QAQ299"/>
      <c r="QAR299"/>
      <c r="QAS299"/>
      <c r="QAT299"/>
      <c r="QAU299"/>
      <c r="QAV299"/>
      <c r="QAW299"/>
      <c r="QAX299"/>
      <c r="QAY299"/>
      <c r="QAZ299"/>
      <c r="QBA299"/>
      <c r="QBB299"/>
      <c r="QBC299"/>
      <c r="QBD299"/>
      <c r="QBE299"/>
      <c r="QBF299"/>
      <c r="QBG299"/>
      <c r="QBH299"/>
      <c r="QBI299"/>
      <c r="QBJ299"/>
      <c r="QBK299"/>
      <c r="QBL299"/>
      <c r="QBM299"/>
      <c r="QBN299"/>
      <c r="QBO299"/>
      <c r="QBP299"/>
      <c r="QBQ299"/>
      <c r="QBR299"/>
      <c r="QBS299"/>
      <c r="QBT299"/>
      <c r="QBU299"/>
      <c r="QBV299"/>
      <c r="QBW299"/>
      <c r="QBX299"/>
      <c r="QBY299"/>
      <c r="QBZ299"/>
      <c r="QCA299"/>
      <c r="QCB299"/>
      <c r="QCC299"/>
      <c r="QCD299"/>
      <c r="QCE299"/>
      <c r="QCF299"/>
      <c r="QCG299"/>
      <c r="QCH299"/>
      <c r="QCI299"/>
      <c r="QCJ299"/>
      <c r="QCK299"/>
      <c r="QCL299"/>
      <c r="QCM299"/>
      <c r="QCN299"/>
      <c r="QCO299"/>
      <c r="QCP299"/>
      <c r="QCQ299"/>
      <c r="QCR299"/>
      <c r="QCS299"/>
      <c r="QCT299"/>
      <c r="QCU299"/>
      <c r="QCV299"/>
      <c r="QCW299"/>
      <c r="QCX299"/>
      <c r="QCY299"/>
      <c r="QCZ299"/>
      <c r="QDA299"/>
      <c r="QDB299"/>
      <c r="QDC299"/>
      <c r="QDD299"/>
      <c r="QDE299"/>
      <c r="QDF299"/>
      <c r="QDG299"/>
      <c r="QDH299"/>
      <c r="QDI299"/>
      <c r="QDJ299"/>
      <c r="QDK299"/>
      <c r="QDL299"/>
      <c r="QDM299"/>
      <c r="QDN299"/>
      <c r="QDO299"/>
      <c r="QDP299"/>
      <c r="QDQ299"/>
      <c r="QDR299"/>
      <c r="QDS299"/>
      <c r="QDT299"/>
      <c r="QDU299"/>
      <c r="QDV299"/>
      <c r="QDW299"/>
      <c r="QDX299"/>
      <c r="QDY299"/>
      <c r="QDZ299"/>
      <c r="QEA299"/>
      <c r="QEB299"/>
      <c r="QEC299"/>
      <c r="QED299"/>
      <c r="QEE299"/>
      <c r="QEF299"/>
      <c r="QEG299"/>
      <c r="QEH299"/>
      <c r="QEI299"/>
      <c r="QEJ299"/>
      <c r="QEK299"/>
      <c r="QEL299"/>
      <c r="QEM299"/>
      <c r="QEN299"/>
      <c r="QEO299"/>
      <c r="QEP299"/>
      <c r="QEQ299"/>
      <c r="QER299"/>
      <c r="QES299"/>
      <c r="QET299"/>
      <c r="QEU299"/>
      <c r="QEV299"/>
      <c r="QEW299"/>
      <c r="QEX299"/>
      <c r="QEY299"/>
      <c r="QEZ299"/>
      <c r="QFA299"/>
      <c r="QFB299"/>
      <c r="QFC299"/>
      <c r="QFD299"/>
      <c r="QFE299"/>
      <c r="QFF299"/>
      <c r="QFG299"/>
      <c r="QFH299"/>
      <c r="QFI299"/>
      <c r="QFJ299"/>
      <c r="QFK299"/>
      <c r="QFL299"/>
      <c r="QFM299"/>
      <c r="QFN299"/>
      <c r="QFO299"/>
      <c r="QFP299"/>
      <c r="QFQ299"/>
      <c r="QFR299"/>
      <c r="QFS299"/>
      <c r="QFT299"/>
      <c r="QFU299"/>
      <c r="QFV299"/>
      <c r="QFW299"/>
      <c r="QFX299"/>
      <c r="QFY299"/>
      <c r="QFZ299"/>
      <c r="QGA299"/>
      <c r="QGB299"/>
      <c r="QGC299"/>
      <c r="QGD299"/>
      <c r="QGE299"/>
      <c r="QGF299"/>
      <c r="QGG299"/>
      <c r="QGH299"/>
      <c r="QGI299"/>
      <c r="QGJ299"/>
      <c r="QGK299"/>
      <c r="QGL299"/>
      <c r="QGM299"/>
      <c r="QGN299"/>
      <c r="QGO299"/>
      <c r="QGP299"/>
      <c r="QGQ299"/>
      <c r="QGR299"/>
      <c r="QGS299"/>
      <c r="QGT299"/>
      <c r="QGU299"/>
      <c r="QGV299"/>
      <c r="QGW299"/>
      <c r="QGX299"/>
      <c r="QGY299"/>
      <c r="QGZ299"/>
      <c r="QHA299"/>
      <c r="QHB299"/>
      <c r="QHC299"/>
      <c r="QHD299"/>
      <c r="QHE299"/>
      <c r="QHF299"/>
      <c r="QHG299"/>
      <c r="QHH299"/>
      <c r="QHI299"/>
      <c r="QHJ299"/>
      <c r="QHK299"/>
      <c r="QHL299"/>
      <c r="QHM299"/>
      <c r="QHN299"/>
      <c r="QHO299"/>
      <c r="QHP299"/>
      <c r="QHQ299"/>
      <c r="QHR299"/>
      <c r="QHS299"/>
      <c r="QHT299"/>
      <c r="QHU299"/>
      <c r="QHV299"/>
      <c r="QHW299"/>
      <c r="QHX299"/>
      <c r="QHY299"/>
      <c r="QHZ299"/>
      <c r="QIA299"/>
      <c r="QIB299"/>
      <c r="QIC299"/>
      <c r="QID299"/>
      <c r="QIE299"/>
      <c r="QIF299"/>
      <c r="QIG299"/>
      <c r="QIH299"/>
      <c r="QII299"/>
      <c r="QIJ299"/>
      <c r="QIK299"/>
      <c r="QIL299"/>
      <c r="QIM299"/>
      <c r="QIN299"/>
      <c r="QIO299"/>
      <c r="QIP299"/>
      <c r="QIQ299"/>
      <c r="QIR299"/>
      <c r="QIS299"/>
      <c r="QIT299"/>
      <c r="QIU299"/>
      <c r="QIV299"/>
      <c r="QIW299"/>
      <c r="QIX299"/>
      <c r="QIY299"/>
      <c r="QIZ299"/>
      <c r="QJA299"/>
      <c r="QJB299"/>
      <c r="QJC299"/>
      <c r="QJD299"/>
      <c r="QJE299"/>
      <c r="QJF299"/>
      <c r="QJG299"/>
      <c r="QJH299"/>
      <c r="QJI299"/>
      <c r="QJJ299"/>
      <c r="QJK299"/>
      <c r="QJL299"/>
      <c r="QJM299"/>
      <c r="QJN299"/>
      <c r="QJO299"/>
      <c r="QJP299"/>
      <c r="QJQ299"/>
      <c r="QJR299"/>
      <c r="QJS299"/>
      <c r="QJT299"/>
      <c r="QJU299"/>
      <c r="QJV299"/>
      <c r="QJW299"/>
      <c r="QJX299"/>
      <c r="QJY299"/>
      <c r="QJZ299"/>
      <c r="QKA299"/>
      <c r="QKB299"/>
      <c r="QKC299"/>
      <c r="QKD299"/>
      <c r="QKE299"/>
      <c r="QKF299"/>
      <c r="QKG299"/>
      <c r="QKH299"/>
      <c r="QKI299"/>
      <c r="QKJ299"/>
      <c r="QKK299"/>
      <c r="QKL299"/>
      <c r="QKM299"/>
      <c r="QKN299"/>
      <c r="QKO299"/>
      <c r="QKP299"/>
      <c r="QKQ299"/>
      <c r="QKR299"/>
      <c r="QKS299"/>
      <c r="QKT299"/>
      <c r="QKU299"/>
      <c r="QKV299"/>
      <c r="QKW299"/>
      <c r="QKX299"/>
      <c r="QKY299"/>
      <c r="QKZ299"/>
      <c r="QLA299"/>
      <c r="QLB299"/>
      <c r="QLC299"/>
      <c r="QLD299"/>
      <c r="QLE299"/>
      <c r="QLF299"/>
      <c r="QLG299"/>
      <c r="QLH299"/>
      <c r="QLI299"/>
      <c r="QLJ299"/>
      <c r="QLK299"/>
      <c r="QLL299"/>
      <c r="QLM299"/>
      <c r="QLN299"/>
      <c r="QLO299"/>
      <c r="QLP299"/>
      <c r="QLQ299"/>
      <c r="QLR299"/>
      <c r="QLS299"/>
      <c r="QLT299"/>
      <c r="QLU299"/>
      <c r="QLV299"/>
      <c r="QLW299"/>
      <c r="QLX299"/>
      <c r="QLY299"/>
      <c r="QLZ299"/>
      <c r="QMA299"/>
      <c r="QMB299"/>
      <c r="QMC299"/>
      <c r="QMD299"/>
      <c r="QME299"/>
      <c r="QMF299"/>
      <c r="QMG299"/>
      <c r="QMH299"/>
      <c r="QMI299"/>
      <c r="QMJ299"/>
      <c r="QMK299"/>
      <c r="QML299"/>
      <c r="QMM299"/>
      <c r="QMN299"/>
      <c r="QMO299"/>
      <c r="QMP299"/>
      <c r="QMQ299"/>
      <c r="QMR299"/>
      <c r="QMS299"/>
      <c r="QMT299"/>
      <c r="QMU299"/>
      <c r="QMV299"/>
      <c r="QMW299"/>
      <c r="QMX299"/>
      <c r="QMY299"/>
      <c r="QMZ299"/>
      <c r="QNA299"/>
      <c r="QNB299"/>
      <c r="QNC299"/>
      <c r="QND299"/>
      <c r="QNE299"/>
      <c r="QNF299"/>
      <c r="QNG299"/>
      <c r="QNH299"/>
      <c r="QNI299"/>
      <c r="QNJ299"/>
    </row>
    <row r="300" spans="1:11866" x14ac:dyDescent="0.25">
      <c r="H300" s="2"/>
      <c r="J300" s="5"/>
      <c r="K300" s="8"/>
      <c r="L300" s="5"/>
      <c r="M300" s="5"/>
      <c r="N300" s="5"/>
      <c r="O300" s="5"/>
      <c r="P300" s="5"/>
      <c r="Q300" s="5"/>
      <c r="R300" s="5"/>
      <c r="S300" s="5"/>
      <c r="T300" s="5"/>
      <c r="U300" s="5"/>
      <c r="AB300" s="34"/>
    </row>
    <row r="301" spans="1:11866" x14ac:dyDescent="0.25">
      <c r="H301" s="2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AB301" s="34"/>
    </row>
    <row r="302" spans="1:11866" x14ac:dyDescent="0.25">
      <c r="H302" s="2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AB302" s="34"/>
    </row>
    <row r="303" spans="1:11866" x14ac:dyDescent="0.25">
      <c r="H303" s="2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AB303" s="34"/>
    </row>
    <row r="304" spans="1:11866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8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AB304" s="34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U304" s="2"/>
      <c r="KV304" s="2"/>
      <c r="KW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2"/>
      <c r="LP304" s="2"/>
      <c r="LQ304" s="2"/>
      <c r="LR304" s="2"/>
      <c r="LS304" s="2"/>
      <c r="LT304" s="2"/>
      <c r="LU304" s="2"/>
      <c r="LV304" s="2"/>
      <c r="LW304" s="2"/>
      <c r="LX304" s="2"/>
      <c r="LY304" s="2"/>
      <c r="LZ304" s="2"/>
      <c r="MA304" s="2"/>
      <c r="MB304" s="2"/>
      <c r="MC304" s="2"/>
      <c r="MD304" s="2"/>
      <c r="ME304" s="2"/>
      <c r="MF304" s="2"/>
      <c r="MG304" s="2"/>
      <c r="MH304" s="2"/>
      <c r="MI304" s="2"/>
      <c r="MJ304" s="2"/>
      <c r="MK304" s="2"/>
      <c r="ML304" s="2"/>
      <c r="MM304" s="2"/>
      <c r="MN304" s="2"/>
      <c r="MO304" s="2"/>
      <c r="MP304" s="2"/>
      <c r="MQ304" s="2"/>
      <c r="MR304" s="2"/>
      <c r="MS304" s="2"/>
      <c r="MT304" s="2"/>
      <c r="MU304" s="2"/>
      <c r="MV304" s="2"/>
      <c r="MW304" s="2"/>
      <c r="MX304" s="2"/>
      <c r="MY304" s="2"/>
      <c r="MZ304" s="2"/>
      <c r="NA304" s="2"/>
      <c r="NB304" s="2"/>
      <c r="NC304" s="2"/>
      <c r="ND304" s="2"/>
      <c r="NE304" s="2"/>
      <c r="NF304" s="2"/>
      <c r="NG304" s="2"/>
      <c r="NH304" s="2"/>
      <c r="NI304" s="2"/>
      <c r="NJ304" s="2"/>
      <c r="NK304" s="2"/>
      <c r="NL304" s="2"/>
      <c r="NM304" s="2"/>
      <c r="NN304" s="2"/>
      <c r="NO304" s="2"/>
      <c r="NP304" s="2"/>
      <c r="NQ304" s="2"/>
      <c r="NR304" s="2"/>
      <c r="NS304" s="2"/>
      <c r="NT304" s="2"/>
      <c r="NU304" s="2"/>
      <c r="NV304" s="2"/>
      <c r="NW304" s="2"/>
      <c r="NX304" s="2"/>
      <c r="NY304" s="2"/>
      <c r="NZ304" s="2"/>
      <c r="OA304" s="2"/>
      <c r="OB304" s="2"/>
      <c r="OC304" s="2"/>
      <c r="OD304" s="2"/>
      <c r="OE304" s="2"/>
      <c r="OF304" s="2"/>
      <c r="OG304" s="2"/>
      <c r="OH304" s="2"/>
      <c r="OI304" s="2"/>
      <c r="OJ304" s="2"/>
      <c r="OK304" s="2"/>
      <c r="OL304" s="2"/>
      <c r="OM304" s="2"/>
      <c r="ON304" s="2"/>
      <c r="OO304" s="2"/>
      <c r="OP304" s="2"/>
      <c r="OQ304" s="2"/>
      <c r="OR304" s="2"/>
      <c r="OS304" s="2"/>
      <c r="OT304" s="2"/>
      <c r="OU304" s="2"/>
      <c r="OV304" s="2"/>
      <c r="OW304" s="2"/>
      <c r="OX304" s="2"/>
      <c r="OY304" s="2"/>
      <c r="OZ304" s="2"/>
      <c r="PA304" s="2"/>
      <c r="PB304" s="2"/>
      <c r="PC304" s="2"/>
      <c r="PD304" s="2"/>
      <c r="PE304" s="2"/>
      <c r="PF304" s="2"/>
      <c r="PG304" s="2"/>
      <c r="PH304" s="2"/>
      <c r="PI304" s="2"/>
      <c r="PJ304" s="2"/>
      <c r="PK304" s="2"/>
      <c r="PL304" s="2"/>
      <c r="PM304" s="2"/>
      <c r="PN304" s="2"/>
      <c r="PO304" s="2"/>
      <c r="PP304" s="2"/>
      <c r="PQ304" s="2"/>
      <c r="PR304" s="2"/>
      <c r="PS304" s="2"/>
      <c r="PT304" s="2"/>
      <c r="PU304" s="2"/>
      <c r="PV304" s="2"/>
      <c r="PW304" s="2"/>
      <c r="PX304" s="2"/>
      <c r="PY304" s="2"/>
      <c r="PZ304" s="2"/>
      <c r="QA304" s="2"/>
      <c r="QB304" s="2"/>
      <c r="QC304" s="2"/>
      <c r="QD304" s="2"/>
      <c r="QE304" s="2"/>
      <c r="QF304" s="2"/>
      <c r="QG304" s="2"/>
      <c r="QH304" s="2"/>
      <c r="QI304" s="2"/>
      <c r="QJ304" s="2"/>
      <c r="QK304" s="2"/>
      <c r="QL304" s="2"/>
      <c r="QM304" s="2"/>
      <c r="QN304" s="2"/>
      <c r="QO304" s="2"/>
      <c r="QP304" s="2"/>
      <c r="QQ304" s="2"/>
      <c r="QR304" s="2"/>
      <c r="QS304" s="2"/>
      <c r="QT304" s="2"/>
      <c r="QU304" s="2"/>
      <c r="QV304" s="2"/>
      <c r="QW304" s="2"/>
      <c r="QX304" s="2"/>
      <c r="QY304" s="2"/>
      <c r="QZ304" s="2"/>
      <c r="RA304" s="2"/>
      <c r="RB304" s="2"/>
      <c r="RC304" s="2"/>
      <c r="RD304" s="2"/>
      <c r="RE304" s="2"/>
      <c r="RF304" s="2"/>
      <c r="RG304" s="2"/>
      <c r="RH304" s="2"/>
      <c r="RI304" s="2"/>
      <c r="RJ304" s="2"/>
      <c r="RK304" s="2"/>
      <c r="RL304" s="2"/>
      <c r="RM304" s="2"/>
      <c r="RN304" s="2"/>
      <c r="RO304" s="2"/>
      <c r="RP304" s="2"/>
      <c r="RQ304" s="2"/>
      <c r="RR304" s="2"/>
      <c r="RS304" s="2"/>
      <c r="RT304" s="2"/>
      <c r="RU304" s="2"/>
      <c r="RV304" s="2"/>
      <c r="RW304" s="2"/>
      <c r="RX304" s="2"/>
      <c r="RY304" s="2"/>
      <c r="RZ304" s="2"/>
      <c r="SA304" s="2"/>
      <c r="SB304" s="2"/>
      <c r="SC304" s="2"/>
      <c r="SD304" s="2"/>
      <c r="SE304" s="2"/>
      <c r="SF304" s="2"/>
      <c r="SG304" s="2"/>
      <c r="SH304" s="2"/>
      <c r="SI304" s="2"/>
      <c r="SJ304" s="2"/>
      <c r="SK304" s="2"/>
      <c r="SL304" s="2"/>
      <c r="SM304" s="2"/>
      <c r="SN304" s="2"/>
      <c r="SO304" s="2"/>
      <c r="SP304" s="2"/>
      <c r="SQ304" s="2"/>
      <c r="SR304" s="2"/>
      <c r="SS304" s="2"/>
      <c r="ST304" s="2"/>
      <c r="SU304" s="2"/>
      <c r="SV304" s="2"/>
      <c r="SW304" s="2"/>
      <c r="SX304" s="2"/>
      <c r="SY304" s="2"/>
      <c r="SZ304" s="2"/>
      <c r="TA304" s="2"/>
      <c r="TB304" s="2"/>
      <c r="TC304" s="2"/>
      <c r="TD304" s="2"/>
      <c r="TE304" s="2"/>
      <c r="TF304" s="2"/>
      <c r="TG304" s="2"/>
      <c r="TH304" s="2"/>
      <c r="TI304" s="2"/>
      <c r="TJ304" s="2"/>
      <c r="TK304" s="2"/>
      <c r="TL304" s="2"/>
      <c r="TM304" s="2"/>
      <c r="TN304" s="2"/>
      <c r="TO304" s="2"/>
      <c r="TP304" s="2"/>
      <c r="TQ304" s="2"/>
      <c r="TR304" s="2"/>
      <c r="TS304" s="2"/>
      <c r="TT304" s="2"/>
      <c r="TU304" s="2"/>
      <c r="TV304" s="2"/>
      <c r="TW304" s="2"/>
      <c r="TX304" s="2"/>
      <c r="TY304" s="2"/>
      <c r="TZ304" s="2"/>
      <c r="UA304" s="2"/>
      <c r="UB304" s="2"/>
      <c r="UC304" s="2"/>
      <c r="UD304" s="2"/>
      <c r="UE304" s="2"/>
      <c r="UF304" s="2"/>
      <c r="UG304" s="2"/>
      <c r="UH304" s="2"/>
      <c r="UI304" s="2"/>
      <c r="UJ304" s="2"/>
      <c r="UK304" s="2"/>
      <c r="UL304" s="2"/>
      <c r="UM304" s="2"/>
      <c r="UN304" s="2"/>
      <c r="UO304" s="2"/>
      <c r="UP304" s="2"/>
      <c r="UQ304" s="2"/>
      <c r="UR304" s="2"/>
      <c r="US304" s="2"/>
      <c r="UT304" s="2"/>
      <c r="UU304" s="2"/>
      <c r="UV304" s="2"/>
      <c r="UW304" s="2"/>
      <c r="UX304" s="2"/>
      <c r="UY304" s="2"/>
      <c r="UZ304" s="2"/>
      <c r="VA304" s="2"/>
      <c r="VB304" s="2"/>
      <c r="VC304" s="2"/>
      <c r="VD304" s="2"/>
      <c r="VE304" s="2"/>
      <c r="VF304" s="2"/>
      <c r="VG304" s="2"/>
      <c r="VH304" s="2"/>
      <c r="VI304" s="2"/>
      <c r="VJ304" s="2"/>
      <c r="VK304" s="2"/>
      <c r="VL304" s="2"/>
      <c r="VM304" s="2"/>
      <c r="VN304" s="2"/>
      <c r="VO304" s="2"/>
      <c r="VP304" s="2"/>
      <c r="VQ304" s="2"/>
      <c r="VR304" s="2"/>
      <c r="VS304" s="2"/>
      <c r="VT304" s="2"/>
      <c r="VU304" s="2"/>
      <c r="VV304" s="2"/>
      <c r="VW304" s="2"/>
      <c r="VX304" s="2"/>
      <c r="VY304" s="2"/>
      <c r="VZ304" s="2"/>
      <c r="WA304" s="2"/>
      <c r="WB304" s="2"/>
      <c r="WC304" s="2"/>
      <c r="WD304" s="2"/>
      <c r="WE304" s="2"/>
      <c r="WF304" s="2"/>
      <c r="WG304" s="2"/>
      <c r="WH304" s="2"/>
      <c r="WI304" s="2"/>
      <c r="WJ304" s="2"/>
      <c r="WK304" s="2"/>
      <c r="WL304" s="2"/>
      <c r="WM304" s="2"/>
      <c r="WN304" s="2"/>
      <c r="WO304" s="2"/>
      <c r="WP304" s="2"/>
      <c r="WQ304" s="2"/>
      <c r="WR304" s="2"/>
      <c r="WS304" s="2"/>
      <c r="WT304" s="2"/>
      <c r="WU304" s="2"/>
      <c r="WV304" s="2"/>
      <c r="WW304" s="2"/>
      <c r="WX304" s="2"/>
      <c r="WY304" s="2"/>
      <c r="WZ304" s="2"/>
      <c r="XA304" s="2"/>
      <c r="XB304" s="2"/>
      <c r="XC304" s="2"/>
      <c r="XD304" s="2"/>
      <c r="XE304" s="2"/>
      <c r="XF304" s="2"/>
      <c r="XG304" s="2"/>
      <c r="XH304" s="2"/>
      <c r="XI304" s="2"/>
      <c r="XJ304" s="2"/>
      <c r="XK304" s="2"/>
      <c r="XL304" s="2"/>
      <c r="XM304" s="2"/>
      <c r="XN304" s="2"/>
      <c r="XO304" s="2"/>
      <c r="XP304" s="2"/>
      <c r="XQ304" s="2"/>
      <c r="XR304" s="2"/>
      <c r="XS304" s="2"/>
      <c r="XT304" s="2"/>
      <c r="XU304" s="2"/>
      <c r="XV304" s="2"/>
      <c r="XW304" s="2"/>
      <c r="XX304" s="2"/>
      <c r="XY304" s="2"/>
      <c r="XZ304" s="2"/>
      <c r="YA304" s="2"/>
      <c r="YB304" s="2"/>
      <c r="YC304" s="2"/>
      <c r="YD304" s="2"/>
      <c r="YE304" s="2"/>
      <c r="YF304" s="2"/>
      <c r="YG304" s="2"/>
      <c r="YH304" s="2"/>
      <c r="YI304" s="2"/>
      <c r="YJ304" s="2"/>
      <c r="YK304" s="2"/>
      <c r="YL304" s="2"/>
      <c r="YM304" s="2"/>
      <c r="YN304" s="2"/>
      <c r="YO304" s="2"/>
      <c r="YP304" s="2"/>
      <c r="YQ304" s="2"/>
      <c r="YR304" s="2"/>
      <c r="YS304" s="2"/>
      <c r="YT304" s="2"/>
      <c r="YU304" s="2"/>
      <c r="YV304" s="2"/>
      <c r="YW304" s="2"/>
      <c r="YX304" s="2"/>
      <c r="YY304" s="2"/>
      <c r="YZ304" s="2"/>
      <c r="ZA304" s="2"/>
      <c r="ZB304" s="2"/>
      <c r="ZC304" s="2"/>
      <c r="ZD304" s="2"/>
      <c r="ZE304" s="2"/>
      <c r="ZF304" s="2"/>
      <c r="ZG304" s="2"/>
      <c r="ZH304" s="2"/>
      <c r="ZI304" s="2"/>
      <c r="ZJ304" s="2"/>
      <c r="ZK304" s="2"/>
      <c r="ZL304" s="2"/>
      <c r="ZM304" s="2"/>
      <c r="ZN304" s="2"/>
      <c r="ZO304" s="2"/>
      <c r="ZP304" s="2"/>
      <c r="ZQ304" s="2"/>
      <c r="ZR304" s="2"/>
      <c r="ZS304" s="2"/>
      <c r="ZT304" s="2"/>
      <c r="ZU304" s="2"/>
      <c r="ZV304" s="2"/>
      <c r="ZW304" s="2"/>
      <c r="ZX304" s="2"/>
      <c r="ZY304" s="2"/>
      <c r="ZZ304" s="2"/>
      <c r="AAA304" s="2"/>
      <c r="AAB304" s="2"/>
      <c r="AAC304" s="2"/>
      <c r="AAD304" s="2"/>
      <c r="AAE304" s="2"/>
      <c r="AAF304" s="2"/>
      <c r="AAG304" s="2"/>
      <c r="AAH304" s="2"/>
      <c r="AAI304" s="2"/>
      <c r="AAJ304" s="2"/>
      <c r="AAK304" s="2"/>
      <c r="AAL304" s="2"/>
      <c r="AAM304" s="2"/>
      <c r="AAN304" s="2"/>
      <c r="AAO304" s="2"/>
      <c r="AAP304" s="2"/>
      <c r="AAQ304" s="2"/>
      <c r="AAR304" s="2"/>
      <c r="AAS304" s="2"/>
      <c r="AAT304" s="2"/>
      <c r="AAU304" s="2"/>
      <c r="AAV304" s="2"/>
      <c r="AAW304" s="2"/>
      <c r="AAX304" s="2"/>
      <c r="AAY304" s="2"/>
      <c r="AAZ304" s="2"/>
      <c r="ABA304" s="2"/>
      <c r="ABB304" s="2"/>
      <c r="ABC304" s="2"/>
      <c r="ABD304" s="2"/>
      <c r="ABE304" s="2"/>
      <c r="ABF304" s="2"/>
      <c r="ABG304" s="2"/>
      <c r="ABH304" s="2"/>
      <c r="ABI304" s="2"/>
      <c r="ABJ304" s="2"/>
      <c r="ABK304" s="2"/>
      <c r="ABL304" s="2"/>
      <c r="ABM304" s="2"/>
      <c r="ABN304" s="2"/>
      <c r="ABO304" s="2"/>
      <c r="ABP304" s="2"/>
      <c r="ABQ304" s="2"/>
      <c r="ABR304" s="2"/>
      <c r="ABS304" s="2"/>
      <c r="ABT304" s="2"/>
      <c r="ABU304" s="2"/>
      <c r="ABV304" s="2"/>
      <c r="ABW304" s="2"/>
      <c r="ABX304" s="2"/>
      <c r="ABY304" s="2"/>
      <c r="ABZ304" s="2"/>
      <c r="ACA304" s="2"/>
      <c r="ACB304" s="2"/>
      <c r="ACC304" s="2"/>
      <c r="ACD304" s="2"/>
      <c r="ACE304" s="2"/>
      <c r="ACF304" s="2"/>
      <c r="ACG304" s="2"/>
      <c r="ACH304" s="2"/>
      <c r="ACI304" s="2"/>
      <c r="ACJ304" s="2"/>
      <c r="ACK304" s="2"/>
      <c r="ACL304" s="2"/>
      <c r="ACM304" s="2"/>
      <c r="ACN304" s="2"/>
      <c r="ACO304" s="2"/>
      <c r="ACP304" s="2"/>
      <c r="ACQ304" s="2"/>
      <c r="ACR304" s="2"/>
      <c r="ACS304" s="2"/>
      <c r="ACT304" s="2"/>
      <c r="ACU304" s="2"/>
      <c r="ACV304" s="2"/>
      <c r="ACW304" s="2"/>
      <c r="ACX304" s="2"/>
      <c r="ACY304" s="2"/>
      <c r="ACZ304" s="2"/>
      <c r="ADA304" s="2"/>
      <c r="ADB304" s="2"/>
      <c r="ADC304" s="2"/>
      <c r="ADD304" s="2"/>
      <c r="ADE304" s="2"/>
      <c r="ADF304" s="2"/>
      <c r="ADG304" s="2"/>
      <c r="ADH304" s="2"/>
      <c r="ADI304" s="2"/>
      <c r="ADJ304" s="2"/>
      <c r="ADK304" s="2"/>
      <c r="ADL304" s="2"/>
      <c r="ADM304" s="2"/>
      <c r="ADN304" s="2"/>
      <c r="ADO304" s="2"/>
      <c r="ADP304" s="2"/>
      <c r="ADQ304" s="2"/>
      <c r="ADR304" s="2"/>
      <c r="ADS304" s="2"/>
      <c r="ADT304" s="2"/>
      <c r="ADU304" s="2"/>
      <c r="ADV304" s="2"/>
      <c r="ADW304" s="2"/>
      <c r="ADX304" s="2"/>
      <c r="ADY304" s="2"/>
      <c r="ADZ304" s="2"/>
      <c r="AEA304" s="2"/>
      <c r="AEB304" s="2"/>
      <c r="AEC304" s="2"/>
      <c r="AED304" s="2"/>
      <c r="AEE304" s="2"/>
      <c r="AEF304" s="2"/>
      <c r="AEG304" s="2"/>
      <c r="AEH304" s="2"/>
      <c r="AEI304" s="2"/>
      <c r="AEJ304" s="2"/>
      <c r="AEK304" s="2"/>
      <c r="AEL304" s="2"/>
      <c r="AEM304" s="2"/>
      <c r="AEN304" s="2"/>
      <c r="AEO304" s="2"/>
      <c r="AEP304" s="2"/>
      <c r="AEQ304" s="2"/>
      <c r="AER304" s="2"/>
      <c r="AES304" s="2"/>
      <c r="AET304" s="2"/>
      <c r="AEU304" s="2"/>
      <c r="AEV304" s="2"/>
      <c r="AEW304" s="2"/>
      <c r="AEX304" s="2"/>
      <c r="AEY304" s="2"/>
      <c r="AEZ304" s="2"/>
      <c r="AFA304" s="2"/>
      <c r="AFB304" s="2"/>
      <c r="AFC304" s="2"/>
      <c r="AFD304" s="2"/>
      <c r="AFE304" s="2"/>
      <c r="AFF304" s="2"/>
      <c r="AFG304" s="2"/>
      <c r="AFH304" s="2"/>
      <c r="AFI304" s="2"/>
      <c r="AFJ304" s="2"/>
      <c r="AFK304" s="2"/>
      <c r="AFL304" s="2"/>
      <c r="AFM304" s="2"/>
      <c r="AFN304" s="2"/>
      <c r="AFO304" s="2"/>
      <c r="AFP304" s="2"/>
      <c r="AFQ304" s="2"/>
      <c r="AFR304" s="2"/>
      <c r="AFS304" s="2"/>
      <c r="AFT304" s="2"/>
      <c r="AFU304" s="2"/>
      <c r="AFV304" s="2"/>
      <c r="AFW304" s="2"/>
      <c r="AFX304" s="2"/>
      <c r="AFY304" s="2"/>
      <c r="AFZ304" s="2"/>
      <c r="AGA304" s="2"/>
      <c r="AGB304" s="2"/>
      <c r="AGC304" s="2"/>
      <c r="AGD304" s="2"/>
      <c r="AGE304" s="2"/>
      <c r="AGF304" s="2"/>
      <c r="AGG304" s="2"/>
      <c r="AGH304" s="2"/>
      <c r="AGI304" s="2"/>
      <c r="AGJ304" s="2"/>
      <c r="AGK304" s="2"/>
      <c r="AGL304" s="2"/>
      <c r="AGM304" s="2"/>
      <c r="AGN304" s="2"/>
      <c r="AGO304" s="2"/>
      <c r="AGP304" s="2"/>
      <c r="AGQ304" s="2"/>
      <c r="AGR304" s="2"/>
      <c r="AGS304" s="2"/>
      <c r="AGT304" s="2"/>
      <c r="AGU304" s="2"/>
      <c r="AGV304" s="2"/>
      <c r="AGW304" s="2"/>
      <c r="AGX304" s="2"/>
      <c r="AGY304" s="2"/>
      <c r="AGZ304" s="2"/>
      <c r="AHA304" s="2"/>
      <c r="AHB304" s="2"/>
      <c r="AHC304" s="2"/>
      <c r="AHD304" s="2"/>
      <c r="AHE304" s="2"/>
      <c r="AHF304" s="2"/>
      <c r="AHG304" s="2"/>
      <c r="AHH304" s="2"/>
      <c r="AHI304" s="2"/>
      <c r="AHJ304" s="2"/>
      <c r="AHK304" s="2"/>
      <c r="AHL304" s="2"/>
      <c r="AHM304" s="2"/>
      <c r="AHN304" s="2"/>
      <c r="AHO304" s="2"/>
      <c r="AHP304" s="2"/>
      <c r="AHQ304" s="2"/>
      <c r="AHR304" s="2"/>
      <c r="AHS304" s="2"/>
      <c r="AHT304" s="2"/>
      <c r="AHU304" s="2"/>
      <c r="AHV304" s="2"/>
      <c r="AHW304" s="2"/>
      <c r="AHX304" s="2"/>
      <c r="AHY304" s="2"/>
      <c r="AHZ304" s="2"/>
      <c r="AIA304" s="2"/>
      <c r="AIB304" s="2"/>
      <c r="AIC304" s="2"/>
      <c r="AID304" s="2"/>
      <c r="AIE304" s="2"/>
      <c r="AIF304" s="2"/>
      <c r="AIG304" s="2"/>
      <c r="AIH304" s="2"/>
      <c r="AII304" s="2"/>
      <c r="AIJ304" s="2"/>
      <c r="AIK304" s="2"/>
      <c r="AIL304" s="2"/>
      <c r="AIM304" s="2"/>
      <c r="AIN304" s="2"/>
      <c r="AIO304" s="2"/>
      <c r="AIP304" s="2"/>
      <c r="AIQ304" s="2"/>
      <c r="AIR304" s="2"/>
      <c r="AIS304" s="2"/>
      <c r="AIT304" s="2"/>
      <c r="AIU304" s="2"/>
      <c r="AIV304" s="2"/>
      <c r="AIW304" s="2"/>
      <c r="AIX304" s="2"/>
      <c r="AIY304" s="2"/>
      <c r="AIZ304" s="2"/>
      <c r="AJA304" s="2"/>
      <c r="AJB304" s="2"/>
      <c r="AJC304" s="2"/>
      <c r="AJD304" s="2"/>
      <c r="AJE304" s="2"/>
      <c r="AJF304" s="2"/>
      <c r="AJG304" s="2"/>
      <c r="AJH304" s="2"/>
      <c r="AJI304" s="2"/>
      <c r="AJJ304" s="2"/>
      <c r="AJK304" s="2"/>
      <c r="AJL304" s="2"/>
      <c r="AJM304" s="2"/>
      <c r="AJN304" s="2"/>
      <c r="AJO304" s="2"/>
      <c r="AJP304" s="2"/>
      <c r="AJQ304" s="2"/>
      <c r="AJR304" s="2"/>
      <c r="AJS304" s="2"/>
      <c r="AJT304" s="2"/>
      <c r="AJU304" s="2"/>
      <c r="AJV304" s="2"/>
      <c r="AJW304" s="2"/>
      <c r="AJX304" s="2"/>
      <c r="AJY304" s="2"/>
      <c r="AJZ304" s="2"/>
      <c r="AKA304" s="2"/>
      <c r="AKB304" s="2"/>
      <c r="AKC304" s="2"/>
      <c r="AKD304" s="2"/>
      <c r="AKE304" s="2"/>
      <c r="AKF304" s="2"/>
      <c r="AKG304" s="2"/>
      <c r="AKH304" s="2"/>
      <c r="AKI304" s="2"/>
      <c r="AKJ304" s="2"/>
      <c r="AKK304" s="2"/>
      <c r="AKL304" s="2"/>
      <c r="AKM304" s="2"/>
      <c r="AKN304" s="2"/>
      <c r="AKO304" s="2"/>
      <c r="AKP304" s="2"/>
      <c r="AKQ304" s="2"/>
      <c r="AKR304" s="2"/>
      <c r="AKS304" s="2"/>
      <c r="AKT304" s="2"/>
      <c r="AKU304" s="2"/>
      <c r="AKV304" s="2"/>
      <c r="AKW304" s="2"/>
      <c r="AKX304" s="2"/>
      <c r="AKY304" s="2"/>
      <c r="AKZ304" s="2"/>
      <c r="ALA304" s="2"/>
      <c r="ALB304" s="2"/>
      <c r="ALC304" s="2"/>
      <c r="ALD304" s="2"/>
      <c r="ALE304" s="2"/>
      <c r="ALF304" s="2"/>
      <c r="ALG304" s="2"/>
      <c r="ALH304" s="2"/>
      <c r="ALI304" s="2"/>
      <c r="ALJ304" s="2"/>
      <c r="ALK304" s="2"/>
      <c r="ALL304" s="2"/>
      <c r="ALM304" s="2"/>
      <c r="ALN304" s="2"/>
      <c r="ALO304" s="2"/>
      <c r="ALP304" s="2"/>
      <c r="ALQ304" s="2"/>
      <c r="ALR304" s="2"/>
      <c r="ALS304" s="2"/>
      <c r="ALT304" s="2"/>
      <c r="ALU304" s="2"/>
      <c r="ALV304" s="2"/>
      <c r="ALW304" s="2"/>
      <c r="ALX304" s="2"/>
      <c r="ALY304" s="2"/>
      <c r="ALZ304" s="2"/>
      <c r="AMA304" s="2"/>
      <c r="AMB304" s="2"/>
      <c r="AMC304" s="2"/>
      <c r="AMD304" s="2"/>
      <c r="AME304" s="2"/>
      <c r="AMF304" s="2"/>
      <c r="AMG304" s="2"/>
      <c r="AMH304" s="2"/>
      <c r="AMI304" s="2"/>
      <c r="AMJ304" s="2"/>
      <c r="AMK304" s="2"/>
      <c r="AML304" s="2"/>
      <c r="AMM304" s="2"/>
      <c r="AMN304" s="2"/>
      <c r="AMO304" s="2"/>
      <c r="AMP304" s="2"/>
      <c r="AMQ304" s="2"/>
      <c r="AMR304" s="2"/>
      <c r="AMS304" s="2"/>
      <c r="AMT304" s="2"/>
      <c r="AMU304" s="2"/>
      <c r="AMV304" s="2"/>
      <c r="AMW304" s="2"/>
      <c r="AMX304" s="2"/>
      <c r="AMY304" s="2"/>
      <c r="AMZ304" s="2"/>
      <c r="ANA304" s="2"/>
      <c r="ANB304" s="2"/>
      <c r="ANC304" s="2"/>
      <c r="AND304" s="2"/>
      <c r="ANE304" s="2"/>
      <c r="ANF304" s="2"/>
      <c r="ANG304" s="2"/>
      <c r="ANH304" s="2"/>
      <c r="ANI304" s="2"/>
      <c r="ANJ304" s="2"/>
      <c r="ANK304" s="2"/>
      <c r="ANL304" s="2"/>
      <c r="ANM304" s="2"/>
      <c r="ANN304" s="2"/>
      <c r="ANO304" s="2"/>
      <c r="ANP304" s="2"/>
      <c r="ANQ304" s="2"/>
      <c r="ANR304" s="2"/>
      <c r="ANS304" s="2"/>
      <c r="ANT304" s="2"/>
      <c r="ANU304" s="2"/>
      <c r="ANV304" s="2"/>
      <c r="ANW304" s="2"/>
      <c r="ANX304" s="2"/>
      <c r="ANY304" s="2"/>
      <c r="ANZ304" s="2"/>
      <c r="AOA304" s="2"/>
      <c r="AOB304" s="2"/>
      <c r="AOC304" s="2"/>
      <c r="AOD304" s="2"/>
      <c r="AOE304" s="2"/>
      <c r="AOF304" s="2"/>
      <c r="AOG304" s="2"/>
      <c r="AOH304" s="2"/>
      <c r="AOI304" s="2"/>
      <c r="AOJ304" s="2"/>
      <c r="AOK304" s="2"/>
      <c r="AOL304" s="2"/>
      <c r="AOM304" s="2"/>
      <c r="AON304" s="2"/>
      <c r="AOO304" s="2"/>
      <c r="AOP304" s="2"/>
      <c r="AOQ304" s="2"/>
      <c r="AOR304" s="2"/>
      <c r="AOS304" s="2"/>
      <c r="AOT304" s="2"/>
      <c r="AOU304" s="2"/>
      <c r="AOV304" s="2"/>
      <c r="AOW304" s="2"/>
      <c r="AOX304" s="2"/>
      <c r="AOY304" s="2"/>
      <c r="AOZ304" s="2"/>
      <c r="APA304" s="2"/>
      <c r="APB304" s="2"/>
      <c r="APC304" s="2"/>
      <c r="APD304" s="2"/>
      <c r="APE304" s="2"/>
      <c r="APF304" s="2"/>
      <c r="APG304" s="2"/>
      <c r="APH304" s="2"/>
      <c r="API304" s="2"/>
      <c r="APJ304" s="2"/>
      <c r="APK304" s="2"/>
      <c r="APL304" s="2"/>
      <c r="APM304" s="2"/>
      <c r="APN304" s="2"/>
      <c r="APO304" s="2"/>
      <c r="APP304" s="2"/>
      <c r="APQ304" s="2"/>
      <c r="APR304" s="2"/>
      <c r="APS304" s="2"/>
      <c r="APT304" s="2"/>
      <c r="APU304" s="2"/>
      <c r="APV304" s="2"/>
      <c r="APW304" s="2"/>
      <c r="APX304" s="2"/>
      <c r="APY304" s="2"/>
      <c r="APZ304" s="2"/>
      <c r="AQA304" s="2"/>
      <c r="AQB304" s="2"/>
      <c r="AQC304" s="2"/>
      <c r="AQD304" s="2"/>
      <c r="AQE304" s="2"/>
      <c r="AQF304" s="2"/>
      <c r="AQG304" s="2"/>
      <c r="AQH304" s="2"/>
      <c r="AQI304" s="2"/>
      <c r="AQJ304" s="2"/>
      <c r="AQK304" s="2"/>
      <c r="AQL304" s="2"/>
      <c r="AQM304" s="2"/>
      <c r="AQN304" s="2"/>
      <c r="AQO304" s="2"/>
      <c r="AQP304" s="2"/>
      <c r="AQQ304" s="2"/>
      <c r="AQR304" s="2"/>
      <c r="AQS304" s="2"/>
      <c r="AQT304" s="2"/>
      <c r="AQU304" s="2"/>
      <c r="AQV304" s="2"/>
      <c r="AQW304" s="2"/>
      <c r="AQX304" s="2"/>
      <c r="AQY304" s="2"/>
      <c r="AQZ304" s="2"/>
      <c r="ARA304" s="2"/>
      <c r="ARB304" s="2"/>
      <c r="ARC304" s="2"/>
      <c r="ARD304" s="2"/>
      <c r="ARE304" s="2"/>
      <c r="ARF304" s="2"/>
      <c r="ARG304" s="2"/>
      <c r="ARH304" s="2"/>
      <c r="ARI304" s="2"/>
      <c r="ARJ304" s="2"/>
      <c r="ARK304" s="2"/>
      <c r="ARL304" s="2"/>
      <c r="ARM304" s="2"/>
      <c r="ARN304" s="2"/>
      <c r="ARO304" s="2"/>
      <c r="ARP304" s="2"/>
      <c r="ARQ304" s="2"/>
      <c r="ARR304" s="2"/>
      <c r="ARS304" s="2"/>
      <c r="ART304" s="2"/>
      <c r="ARU304" s="2"/>
      <c r="ARV304" s="2"/>
      <c r="ARW304" s="2"/>
      <c r="ARX304" s="2"/>
      <c r="ARY304" s="2"/>
      <c r="ARZ304" s="2"/>
      <c r="ASA304" s="2"/>
      <c r="ASB304" s="2"/>
      <c r="ASC304" s="2"/>
      <c r="ASD304" s="2"/>
      <c r="ASE304" s="2"/>
      <c r="ASF304" s="2"/>
      <c r="ASG304" s="2"/>
      <c r="ASH304" s="2"/>
      <c r="ASI304" s="2"/>
      <c r="ASJ304" s="2"/>
      <c r="ASK304" s="2"/>
      <c r="ASL304" s="2"/>
      <c r="ASM304" s="2"/>
      <c r="ASN304" s="2"/>
      <c r="ASO304" s="2"/>
      <c r="ASP304" s="2"/>
      <c r="ASQ304" s="2"/>
      <c r="ASR304" s="2"/>
      <c r="ASS304" s="2"/>
      <c r="AST304" s="2"/>
      <c r="ASU304" s="2"/>
      <c r="ASV304" s="2"/>
      <c r="ASW304" s="2"/>
      <c r="ASX304" s="2"/>
      <c r="ASY304" s="2"/>
      <c r="ASZ304" s="2"/>
      <c r="ATA304" s="2"/>
      <c r="ATB304" s="2"/>
      <c r="ATC304" s="2"/>
      <c r="ATD304" s="2"/>
      <c r="ATE304" s="2"/>
      <c r="ATF304" s="2"/>
      <c r="ATG304" s="2"/>
      <c r="ATH304" s="2"/>
      <c r="ATI304" s="2"/>
      <c r="ATJ304" s="2"/>
      <c r="ATK304" s="2"/>
      <c r="ATL304" s="2"/>
      <c r="ATM304" s="2"/>
      <c r="ATN304" s="2"/>
      <c r="ATO304" s="2"/>
      <c r="ATP304" s="2"/>
      <c r="ATQ304" s="2"/>
      <c r="ATR304" s="2"/>
      <c r="ATS304" s="2"/>
      <c r="ATT304" s="2"/>
      <c r="ATU304" s="2"/>
      <c r="ATV304" s="2"/>
      <c r="ATW304" s="2"/>
      <c r="ATX304" s="2"/>
      <c r="ATY304" s="2"/>
      <c r="ATZ304" s="2"/>
      <c r="AUA304" s="2"/>
      <c r="AUB304" s="2"/>
      <c r="AUC304" s="2"/>
      <c r="AUD304" s="2"/>
      <c r="AUE304" s="2"/>
      <c r="AUF304" s="2"/>
      <c r="AUG304" s="2"/>
      <c r="AUH304" s="2"/>
      <c r="AUI304" s="2"/>
      <c r="AUJ304" s="2"/>
      <c r="AUK304" s="2"/>
      <c r="AUL304" s="2"/>
      <c r="AUM304" s="2"/>
      <c r="AUN304" s="2"/>
      <c r="AUO304" s="2"/>
      <c r="AUP304" s="2"/>
      <c r="AUQ304" s="2"/>
      <c r="AUR304" s="2"/>
      <c r="AUS304" s="2"/>
      <c r="AUT304" s="2"/>
      <c r="AUU304" s="2"/>
      <c r="AUV304" s="2"/>
      <c r="AUW304" s="2"/>
      <c r="AUX304" s="2"/>
      <c r="AUY304" s="2"/>
      <c r="AUZ304" s="2"/>
      <c r="AVA304" s="2"/>
      <c r="AVB304" s="2"/>
      <c r="AVC304" s="2"/>
      <c r="AVD304" s="2"/>
      <c r="AVE304" s="2"/>
      <c r="AVF304" s="2"/>
      <c r="AVG304" s="2"/>
      <c r="AVH304" s="2"/>
      <c r="AVI304" s="2"/>
      <c r="AVJ304" s="2"/>
      <c r="AVK304" s="2"/>
      <c r="AVL304" s="2"/>
      <c r="AVM304" s="2"/>
      <c r="AVN304" s="2"/>
      <c r="AVO304" s="2"/>
      <c r="AVP304" s="2"/>
      <c r="AVQ304" s="2"/>
      <c r="AVR304" s="2"/>
      <c r="AVS304" s="2"/>
      <c r="AVT304" s="2"/>
      <c r="AVU304" s="2"/>
      <c r="AVV304" s="2"/>
      <c r="AVW304" s="2"/>
      <c r="AVX304" s="2"/>
      <c r="AVY304" s="2"/>
      <c r="AVZ304" s="2"/>
      <c r="AWA304" s="2"/>
      <c r="AWB304" s="2"/>
      <c r="AWC304" s="2"/>
      <c r="AWD304" s="2"/>
      <c r="AWE304" s="2"/>
      <c r="AWF304" s="2"/>
      <c r="AWG304" s="2"/>
      <c r="AWH304" s="2"/>
      <c r="AWI304" s="2"/>
      <c r="AWJ304" s="2"/>
      <c r="AWK304" s="2"/>
      <c r="AWL304" s="2"/>
      <c r="AWM304" s="2"/>
      <c r="AWN304" s="2"/>
      <c r="AWO304" s="2"/>
      <c r="AWP304" s="2"/>
      <c r="AWQ304" s="2"/>
      <c r="AWR304" s="2"/>
      <c r="AWS304" s="2"/>
      <c r="AWT304" s="2"/>
      <c r="AWU304" s="2"/>
      <c r="AWV304" s="2"/>
      <c r="AWW304" s="2"/>
      <c r="AWX304" s="2"/>
      <c r="AWY304" s="2"/>
      <c r="AWZ304" s="2"/>
      <c r="AXA304" s="2"/>
      <c r="AXB304" s="2"/>
      <c r="AXC304" s="2"/>
      <c r="AXD304" s="2"/>
      <c r="AXE304" s="2"/>
      <c r="AXF304" s="2"/>
      <c r="AXG304" s="2"/>
      <c r="AXH304" s="2"/>
      <c r="AXI304" s="2"/>
      <c r="AXJ304" s="2"/>
      <c r="AXK304" s="2"/>
      <c r="AXL304" s="2"/>
      <c r="AXM304" s="2"/>
      <c r="AXN304" s="2"/>
      <c r="AXO304" s="2"/>
      <c r="AXP304" s="2"/>
      <c r="AXQ304" s="2"/>
      <c r="AXR304" s="2"/>
      <c r="AXS304" s="2"/>
      <c r="AXT304" s="2"/>
      <c r="AXU304" s="2"/>
      <c r="AXV304" s="2"/>
      <c r="AXW304" s="2"/>
      <c r="AXX304" s="2"/>
      <c r="AXY304" s="2"/>
      <c r="AXZ304" s="2"/>
      <c r="AYA304" s="2"/>
      <c r="AYB304" s="2"/>
      <c r="AYC304" s="2"/>
      <c r="AYD304" s="2"/>
      <c r="AYE304" s="2"/>
      <c r="AYF304" s="2"/>
      <c r="AYG304" s="2"/>
      <c r="AYH304" s="2"/>
      <c r="AYI304" s="2"/>
      <c r="AYJ304" s="2"/>
      <c r="AYK304" s="2"/>
      <c r="AYL304" s="2"/>
      <c r="AYM304" s="2"/>
      <c r="AYN304" s="2"/>
      <c r="AYO304" s="2"/>
      <c r="AYP304" s="2"/>
      <c r="AYQ304" s="2"/>
      <c r="AYR304" s="2"/>
      <c r="AYS304" s="2"/>
      <c r="AYT304" s="2"/>
      <c r="AYU304" s="2"/>
      <c r="AYV304" s="2"/>
      <c r="AYW304" s="2"/>
      <c r="AYX304" s="2"/>
      <c r="AYY304" s="2"/>
      <c r="AYZ304" s="2"/>
      <c r="AZA304" s="2"/>
      <c r="AZB304" s="2"/>
      <c r="AZC304" s="2"/>
      <c r="AZD304" s="2"/>
      <c r="AZE304" s="2"/>
      <c r="AZF304" s="2"/>
      <c r="AZG304" s="2"/>
      <c r="AZH304" s="2"/>
      <c r="AZI304" s="2"/>
      <c r="AZJ304" s="2"/>
      <c r="AZK304" s="2"/>
      <c r="AZL304" s="2"/>
      <c r="AZM304" s="2"/>
      <c r="AZN304" s="2"/>
      <c r="AZO304" s="2"/>
      <c r="AZP304" s="2"/>
      <c r="AZQ304" s="2"/>
      <c r="AZR304" s="2"/>
      <c r="AZS304" s="2"/>
      <c r="AZT304" s="2"/>
      <c r="AZU304" s="2"/>
      <c r="AZV304" s="2"/>
      <c r="AZW304" s="2"/>
      <c r="AZX304" s="2"/>
      <c r="AZY304" s="2"/>
      <c r="AZZ304" s="2"/>
      <c r="BAA304" s="2"/>
      <c r="BAB304" s="2"/>
      <c r="BAC304" s="2"/>
      <c r="BAD304" s="2"/>
      <c r="BAE304" s="2"/>
      <c r="BAF304" s="2"/>
      <c r="BAG304" s="2"/>
      <c r="BAH304" s="2"/>
      <c r="BAI304" s="2"/>
      <c r="BAJ304" s="2"/>
      <c r="BAK304" s="2"/>
      <c r="BAL304" s="2"/>
      <c r="BAM304" s="2"/>
      <c r="BAN304" s="2"/>
      <c r="BAO304" s="2"/>
      <c r="BAP304" s="2"/>
      <c r="BAQ304" s="2"/>
      <c r="BAR304" s="2"/>
      <c r="BAS304" s="2"/>
      <c r="BAT304" s="2"/>
      <c r="BAU304" s="2"/>
      <c r="BAV304" s="2"/>
      <c r="BAW304" s="2"/>
      <c r="BAX304" s="2"/>
      <c r="BAY304" s="2"/>
      <c r="BAZ304" s="2"/>
      <c r="BBA304" s="2"/>
      <c r="BBB304" s="2"/>
      <c r="BBC304" s="2"/>
      <c r="BBD304" s="2"/>
      <c r="BBE304" s="2"/>
      <c r="BBF304" s="2"/>
      <c r="BBG304" s="2"/>
      <c r="BBH304" s="2"/>
      <c r="BBI304" s="2"/>
      <c r="BBJ304" s="2"/>
      <c r="BBK304" s="2"/>
      <c r="BBL304" s="2"/>
      <c r="BBM304" s="2"/>
      <c r="BBN304" s="2"/>
      <c r="BBO304" s="2"/>
      <c r="BBP304" s="2"/>
      <c r="BBQ304" s="2"/>
      <c r="BBR304" s="2"/>
      <c r="BBS304" s="2"/>
      <c r="BBT304" s="2"/>
      <c r="BBU304" s="2"/>
      <c r="BBV304" s="2"/>
      <c r="BBW304" s="2"/>
      <c r="BBX304" s="2"/>
      <c r="BBY304" s="2"/>
      <c r="BBZ304" s="2"/>
      <c r="BCA304" s="2"/>
      <c r="BCB304" s="2"/>
      <c r="BCC304" s="2"/>
      <c r="BCD304" s="2"/>
      <c r="BCE304" s="2"/>
      <c r="BCF304" s="2"/>
      <c r="BCG304" s="2"/>
      <c r="BCH304" s="2"/>
      <c r="BCI304" s="2"/>
      <c r="BCJ304" s="2"/>
      <c r="BCK304" s="2"/>
      <c r="BCL304" s="2"/>
      <c r="BCM304" s="2"/>
      <c r="BCN304" s="2"/>
      <c r="BCO304" s="2"/>
      <c r="BCP304" s="2"/>
      <c r="BCQ304" s="2"/>
      <c r="BCR304" s="2"/>
      <c r="BCS304" s="2"/>
      <c r="BCT304" s="2"/>
      <c r="BCU304" s="2"/>
      <c r="BCV304" s="2"/>
      <c r="BCW304" s="2"/>
      <c r="BCX304" s="2"/>
      <c r="BCY304" s="2"/>
      <c r="BCZ304" s="2"/>
      <c r="BDA304" s="2"/>
      <c r="BDB304" s="2"/>
      <c r="BDC304" s="2"/>
      <c r="BDD304" s="2"/>
      <c r="BDE304" s="2"/>
      <c r="BDF304" s="2"/>
      <c r="BDG304" s="2"/>
      <c r="BDH304" s="2"/>
      <c r="BDI304" s="2"/>
      <c r="BDJ304" s="2"/>
      <c r="BDK304" s="2"/>
      <c r="BDL304" s="2"/>
      <c r="BDM304" s="2"/>
      <c r="BDN304" s="2"/>
      <c r="BDO304" s="2"/>
      <c r="BDP304" s="2"/>
      <c r="BDQ304" s="2"/>
      <c r="BDR304" s="2"/>
      <c r="BDS304" s="2"/>
      <c r="BDT304" s="2"/>
      <c r="BDU304" s="2"/>
      <c r="BDV304" s="2"/>
      <c r="BDW304" s="2"/>
      <c r="BDX304" s="2"/>
      <c r="BDY304" s="2"/>
      <c r="BDZ304" s="2"/>
      <c r="BEA304" s="2"/>
      <c r="BEB304" s="2"/>
      <c r="BEC304" s="2"/>
      <c r="BED304" s="2"/>
      <c r="BEE304" s="2"/>
      <c r="BEF304" s="2"/>
      <c r="BEG304" s="2"/>
      <c r="BEH304" s="2"/>
      <c r="BEI304" s="2"/>
      <c r="BEJ304" s="2"/>
      <c r="BEK304" s="2"/>
      <c r="BEL304" s="2"/>
      <c r="BEM304" s="2"/>
      <c r="BEN304" s="2"/>
      <c r="BEO304" s="2"/>
      <c r="BEP304" s="2"/>
      <c r="BEQ304" s="2"/>
      <c r="BER304" s="2"/>
      <c r="BES304" s="2"/>
      <c r="BET304" s="2"/>
      <c r="BEU304" s="2"/>
      <c r="BEV304" s="2"/>
      <c r="BEW304" s="2"/>
      <c r="BEX304" s="2"/>
      <c r="BEY304" s="2"/>
      <c r="BEZ304" s="2"/>
      <c r="BFA304" s="2"/>
      <c r="BFB304" s="2"/>
      <c r="BFC304" s="2"/>
      <c r="BFD304" s="2"/>
      <c r="BFE304" s="2"/>
      <c r="BFF304" s="2"/>
      <c r="BFG304" s="2"/>
      <c r="BFH304" s="2"/>
      <c r="BFI304" s="2"/>
      <c r="BFJ304" s="2"/>
      <c r="BFK304" s="2"/>
      <c r="BFL304" s="2"/>
      <c r="BFM304" s="2"/>
      <c r="BFN304" s="2"/>
      <c r="BFO304" s="2"/>
      <c r="BFP304" s="2"/>
      <c r="BFQ304" s="2"/>
      <c r="BFR304" s="2"/>
      <c r="BFS304" s="2"/>
      <c r="BFT304" s="2"/>
      <c r="BFU304" s="2"/>
      <c r="BFV304" s="2"/>
      <c r="BFW304" s="2"/>
      <c r="BFX304" s="2"/>
      <c r="BFY304" s="2"/>
      <c r="BFZ304" s="2"/>
      <c r="BGA304" s="2"/>
      <c r="BGB304" s="2"/>
      <c r="BGC304" s="2"/>
      <c r="BGD304" s="2"/>
      <c r="BGE304" s="2"/>
      <c r="BGF304" s="2"/>
      <c r="BGG304" s="2"/>
      <c r="BGH304" s="2"/>
      <c r="BGI304" s="2"/>
      <c r="BGJ304" s="2"/>
      <c r="BGK304" s="2"/>
      <c r="BGL304" s="2"/>
      <c r="BGM304" s="2"/>
      <c r="BGN304" s="2"/>
      <c r="BGO304" s="2"/>
      <c r="BGP304" s="2"/>
      <c r="BGQ304" s="2"/>
      <c r="BGR304" s="2"/>
      <c r="BGS304" s="2"/>
      <c r="BGT304" s="2"/>
      <c r="BGU304" s="2"/>
      <c r="BGV304" s="2"/>
      <c r="BGW304" s="2"/>
      <c r="BGX304" s="2"/>
      <c r="BGY304" s="2"/>
      <c r="BGZ304" s="2"/>
      <c r="BHA304" s="2"/>
      <c r="BHB304" s="2"/>
      <c r="BHC304" s="2"/>
      <c r="BHD304" s="2"/>
      <c r="BHE304" s="2"/>
      <c r="BHF304" s="2"/>
      <c r="BHG304" s="2"/>
      <c r="BHH304" s="2"/>
      <c r="BHI304" s="2"/>
      <c r="BHJ304" s="2"/>
      <c r="BHK304" s="2"/>
      <c r="BHL304" s="2"/>
      <c r="BHM304" s="2"/>
      <c r="BHN304" s="2"/>
      <c r="BHO304" s="2"/>
      <c r="BHP304" s="2"/>
      <c r="BHQ304" s="2"/>
      <c r="BHR304" s="2"/>
      <c r="BHS304" s="2"/>
      <c r="BHT304" s="2"/>
      <c r="BHU304" s="2"/>
      <c r="BHV304" s="2"/>
      <c r="BHW304" s="2"/>
      <c r="BHX304" s="2"/>
      <c r="BHY304" s="2"/>
      <c r="BHZ304" s="2"/>
      <c r="BIA304" s="2"/>
      <c r="BIB304" s="2"/>
      <c r="BIC304" s="2"/>
      <c r="BID304" s="2"/>
      <c r="BIE304" s="2"/>
      <c r="BIF304" s="2"/>
      <c r="BIG304" s="2"/>
      <c r="BIH304" s="2"/>
      <c r="BII304" s="2"/>
      <c r="BIJ304" s="2"/>
      <c r="BIK304" s="2"/>
      <c r="BIL304" s="2"/>
      <c r="BIM304" s="2"/>
      <c r="BIN304" s="2"/>
      <c r="BIO304" s="2"/>
      <c r="BIP304" s="2"/>
      <c r="BIQ304" s="2"/>
      <c r="BIR304" s="2"/>
      <c r="BIS304" s="2"/>
      <c r="BIT304" s="2"/>
      <c r="BIU304" s="2"/>
      <c r="BIV304" s="2"/>
      <c r="BIW304" s="2"/>
      <c r="BIX304" s="2"/>
      <c r="BIY304" s="2"/>
      <c r="BIZ304" s="2"/>
      <c r="BJA304" s="2"/>
      <c r="BJB304" s="2"/>
      <c r="BJC304" s="2"/>
      <c r="BJD304" s="2"/>
      <c r="BJE304" s="2"/>
      <c r="BJF304" s="2"/>
      <c r="BJG304" s="2"/>
      <c r="BJH304" s="2"/>
      <c r="BJI304" s="2"/>
      <c r="BJJ304" s="2"/>
      <c r="BJK304" s="2"/>
      <c r="BJL304" s="2"/>
      <c r="BJM304" s="2"/>
      <c r="BJN304" s="2"/>
      <c r="BJO304" s="2"/>
      <c r="BJP304" s="2"/>
      <c r="BJQ304" s="2"/>
      <c r="BJR304" s="2"/>
      <c r="BJS304" s="2"/>
      <c r="BJT304" s="2"/>
      <c r="BJU304" s="2"/>
      <c r="BJV304" s="2"/>
      <c r="BJW304" s="2"/>
      <c r="BJX304" s="2"/>
      <c r="BJY304" s="2"/>
      <c r="BJZ304" s="2"/>
      <c r="BKA304" s="2"/>
      <c r="BKB304" s="2"/>
      <c r="BKC304" s="2"/>
      <c r="BKD304" s="2"/>
      <c r="BKE304" s="2"/>
      <c r="BKF304" s="2"/>
      <c r="BKG304" s="2"/>
      <c r="BKH304" s="2"/>
      <c r="BKI304" s="2"/>
      <c r="BKJ304" s="2"/>
      <c r="BKK304" s="2"/>
      <c r="BKL304" s="2"/>
      <c r="BKM304" s="2"/>
      <c r="BKN304" s="2"/>
      <c r="BKO304" s="2"/>
      <c r="BKP304" s="2"/>
      <c r="BKQ304" s="2"/>
      <c r="BKR304" s="2"/>
      <c r="BKS304" s="2"/>
      <c r="BKT304" s="2"/>
      <c r="BKU304" s="2"/>
      <c r="BKV304" s="2"/>
      <c r="BKW304" s="2"/>
      <c r="BKX304" s="2"/>
      <c r="BKY304" s="2"/>
      <c r="BKZ304" s="2"/>
      <c r="BLA304" s="2"/>
      <c r="BLB304" s="2"/>
      <c r="BLC304" s="2"/>
      <c r="BLD304" s="2"/>
      <c r="BLE304" s="2"/>
      <c r="BLF304" s="2"/>
      <c r="BLG304" s="2"/>
      <c r="BLH304" s="2"/>
      <c r="BLI304" s="2"/>
      <c r="BLJ304" s="2"/>
      <c r="BLK304" s="2"/>
      <c r="BLL304" s="2"/>
      <c r="BLM304" s="2"/>
      <c r="BLN304" s="2"/>
      <c r="BLO304" s="2"/>
      <c r="BLP304" s="2"/>
      <c r="BLQ304" s="2"/>
      <c r="BLR304" s="2"/>
      <c r="BLS304" s="2"/>
      <c r="BLT304" s="2"/>
      <c r="BLU304" s="2"/>
      <c r="BLV304" s="2"/>
      <c r="BLW304" s="2"/>
      <c r="BLX304" s="2"/>
      <c r="BLY304" s="2"/>
      <c r="BLZ304" s="2"/>
      <c r="BMA304" s="2"/>
      <c r="BMB304" s="2"/>
      <c r="BMC304" s="2"/>
      <c r="BMD304" s="2"/>
      <c r="BME304" s="2"/>
      <c r="BMF304" s="2"/>
      <c r="BMG304" s="2"/>
      <c r="BMH304" s="2"/>
      <c r="BMI304" s="2"/>
      <c r="BMJ304" s="2"/>
      <c r="BMK304" s="2"/>
      <c r="BML304" s="2"/>
      <c r="BMM304" s="2"/>
      <c r="BMN304" s="2"/>
      <c r="BMO304" s="2"/>
      <c r="BMP304" s="2"/>
      <c r="BMQ304" s="2"/>
      <c r="BMR304" s="2"/>
      <c r="BMS304" s="2"/>
      <c r="BMT304" s="2"/>
      <c r="BMU304" s="2"/>
      <c r="BMV304" s="2"/>
      <c r="BMW304" s="2"/>
      <c r="BMX304" s="2"/>
      <c r="BMY304" s="2"/>
      <c r="BMZ304" s="2"/>
      <c r="BNA304" s="2"/>
      <c r="BNB304" s="2"/>
      <c r="BNC304" s="2"/>
      <c r="BND304" s="2"/>
      <c r="BNE304" s="2"/>
      <c r="BNF304" s="2"/>
      <c r="BNG304" s="2"/>
      <c r="BNH304" s="2"/>
      <c r="BNI304" s="2"/>
      <c r="BNJ304" s="2"/>
      <c r="BNK304" s="2"/>
      <c r="BNL304" s="2"/>
      <c r="BNM304" s="2"/>
      <c r="BNN304" s="2"/>
      <c r="BNO304" s="2"/>
      <c r="BNP304" s="2"/>
      <c r="BNQ304" s="2"/>
      <c r="BNR304" s="2"/>
      <c r="BNS304" s="2"/>
      <c r="BNT304" s="2"/>
      <c r="BNU304" s="2"/>
      <c r="BNV304" s="2"/>
      <c r="BNW304" s="2"/>
      <c r="BNX304" s="2"/>
      <c r="BNY304" s="2"/>
      <c r="BNZ304" s="2"/>
      <c r="BOA304" s="2"/>
      <c r="BOB304" s="2"/>
      <c r="BOC304" s="2"/>
      <c r="BOD304" s="2"/>
      <c r="BOE304" s="2"/>
      <c r="BOF304" s="2"/>
      <c r="BOG304" s="2"/>
      <c r="BOH304" s="2"/>
      <c r="BOI304" s="2"/>
      <c r="BOJ304" s="2"/>
      <c r="BOK304" s="2"/>
      <c r="BOL304" s="2"/>
      <c r="BOM304" s="2"/>
      <c r="BON304" s="2"/>
      <c r="BOO304" s="2"/>
      <c r="BOP304" s="2"/>
      <c r="BOQ304" s="2"/>
      <c r="BOR304" s="2"/>
      <c r="BOS304" s="2"/>
      <c r="BOT304" s="2"/>
      <c r="BOU304" s="2"/>
      <c r="BOV304" s="2"/>
      <c r="BOW304" s="2"/>
      <c r="BOX304" s="2"/>
      <c r="BOY304" s="2"/>
      <c r="BOZ304" s="2"/>
      <c r="BPA304" s="2"/>
      <c r="BPB304" s="2"/>
      <c r="BPC304" s="2"/>
      <c r="BPD304" s="2"/>
      <c r="BPE304" s="2"/>
      <c r="BPF304" s="2"/>
      <c r="BPG304" s="2"/>
      <c r="BPH304" s="2"/>
      <c r="BPI304" s="2"/>
      <c r="BPJ304" s="2"/>
      <c r="BPK304" s="2"/>
      <c r="BPL304" s="2"/>
      <c r="BPM304" s="2"/>
      <c r="BPN304" s="2"/>
      <c r="BPO304" s="2"/>
      <c r="BPP304" s="2"/>
      <c r="BPQ304" s="2"/>
      <c r="BPR304" s="2"/>
      <c r="BPS304" s="2"/>
      <c r="BPT304" s="2"/>
      <c r="BPU304" s="2"/>
      <c r="BPV304" s="2"/>
      <c r="BPW304" s="2"/>
      <c r="BPX304" s="2"/>
      <c r="BPY304" s="2"/>
      <c r="BPZ304" s="2"/>
      <c r="BQA304" s="2"/>
      <c r="BQB304" s="2"/>
      <c r="BQC304" s="2"/>
      <c r="BQD304" s="2"/>
      <c r="BQE304" s="2"/>
      <c r="BQF304" s="2"/>
      <c r="BQG304" s="2"/>
      <c r="BQH304" s="2"/>
      <c r="BQI304" s="2"/>
      <c r="BQJ304" s="2"/>
      <c r="BQK304" s="2"/>
      <c r="BQL304" s="2"/>
      <c r="BQM304" s="2"/>
      <c r="BQN304" s="2"/>
      <c r="BQO304" s="2"/>
      <c r="BQP304" s="2"/>
      <c r="BQQ304" s="2"/>
      <c r="BQR304" s="2"/>
      <c r="BQS304" s="2"/>
      <c r="BQT304" s="2"/>
      <c r="BQU304" s="2"/>
      <c r="BQV304" s="2"/>
      <c r="BQW304" s="2"/>
      <c r="BQX304" s="2"/>
      <c r="BQY304" s="2"/>
      <c r="BQZ304" s="2"/>
      <c r="BRA304" s="2"/>
      <c r="BRB304" s="2"/>
      <c r="BRC304" s="2"/>
      <c r="BRD304" s="2"/>
      <c r="BRE304" s="2"/>
      <c r="BRF304" s="2"/>
      <c r="BRG304" s="2"/>
      <c r="BRH304" s="2"/>
      <c r="BRI304" s="2"/>
      <c r="BRJ304" s="2"/>
      <c r="BRK304" s="2"/>
      <c r="BRL304" s="2"/>
      <c r="BRM304" s="2"/>
      <c r="BRN304" s="2"/>
      <c r="BRO304" s="2"/>
      <c r="BRP304" s="2"/>
      <c r="BRQ304" s="2"/>
      <c r="BRR304" s="2"/>
      <c r="BRS304" s="2"/>
      <c r="BRT304" s="2"/>
      <c r="BRU304" s="2"/>
      <c r="BRV304" s="2"/>
      <c r="BRW304" s="2"/>
      <c r="BRX304" s="2"/>
      <c r="BRY304" s="2"/>
      <c r="BRZ304" s="2"/>
      <c r="BSA304" s="2"/>
      <c r="BSB304" s="2"/>
      <c r="BSC304" s="2"/>
      <c r="BSD304" s="2"/>
      <c r="BSE304" s="2"/>
      <c r="BSF304" s="2"/>
      <c r="BSG304" s="2"/>
      <c r="BSH304" s="2"/>
      <c r="BSI304" s="2"/>
      <c r="BSJ304" s="2"/>
      <c r="BSK304" s="2"/>
      <c r="BSL304" s="2"/>
      <c r="BSM304" s="2"/>
      <c r="BSN304" s="2"/>
      <c r="BSO304" s="2"/>
      <c r="BSP304" s="2"/>
      <c r="BSQ304" s="2"/>
      <c r="BSR304" s="2"/>
      <c r="BSS304" s="2"/>
      <c r="BST304" s="2"/>
      <c r="BSU304" s="2"/>
      <c r="BSV304" s="2"/>
      <c r="BSW304" s="2"/>
      <c r="BSX304" s="2"/>
      <c r="BSY304" s="2"/>
      <c r="BSZ304" s="2"/>
      <c r="BTA304" s="2"/>
      <c r="BTB304" s="2"/>
      <c r="BTC304" s="2"/>
      <c r="BTD304" s="2"/>
      <c r="BTE304" s="2"/>
      <c r="BTF304" s="2"/>
      <c r="BTG304" s="2"/>
      <c r="BTH304" s="2"/>
      <c r="BTI304" s="2"/>
      <c r="BTJ304" s="2"/>
      <c r="BTK304" s="2"/>
      <c r="BTL304" s="2"/>
      <c r="BTM304" s="2"/>
      <c r="BTN304" s="2"/>
      <c r="BTO304" s="2"/>
      <c r="BTP304" s="2"/>
      <c r="BTQ304" s="2"/>
      <c r="BTR304" s="2"/>
      <c r="BTS304" s="2"/>
      <c r="BTT304" s="2"/>
      <c r="BTU304" s="2"/>
      <c r="BTV304" s="2"/>
      <c r="BTW304" s="2"/>
      <c r="BTX304" s="2"/>
      <c r="BTY304" s="2"/>
      <c r="BTZ304" s="2"/>
      <c r="BUA304" s="2"/>
      <c r="BUB304" s="2"/>
      <c r="BUC304" s="2"/>
      <c r="BUD304" s="2"/>
      <c r="BUE304" s="2"/>
      <c r="BUF304" s="2"/>
      <c r="BUG304" s="2"/>
      <c r="BUH304" s="2"/>
      <c r="BUI304" s="2"/>
      <c r="BUJ304" s="2"/>
      <c r="BUK304" s="2"/>
      <c r="BUL304" s="2"/>
      <c r="BUM304" s="2"/>
      <c r="BUN304" s="2"/>
      <c r="BUO304" s="2"/>
      <c r="BUP304" s="2"/>
      <c r="BUQ304" s="2"/>
      <c r="BUR304" s="2"/>
      <c r="BUS304" s="2"/>
      <c r="BUT304" s="2"/>
      <c r="BUU304" s="2"/>
      <c r="BUV304" s="2"/>
      <c r="BUW304" s="2"/>
      <c r="BUX304" s="2"/>
      <c r="BUY304" s="2"/>
      <c r="BUZ304" s="2"/>
      <c r="BVA304" s="2"/>
      <c r="BVB304" s="2"/>
      <c r="BVC304" s="2"/>
      <c r="BVD304" s="2"/>
      <c r="BVE304" s="2"/>
      <c r="BVF304" s="2"/>
      <c r="BVG304" s="2"/>
      <c r="BVH304" s="2"/>
      <c r="BVI304" s="2"/>
      <c r="BVJ304" s="2"/>
      <c r="BVK304" s="2"/>
      <c r="BVL304" s="2"/>
      <c r="BVM304" s="2"/>
      <c r="BVN304" s="2"/>
      <c r="BVO304" s="2"/>
      <c r="BVP304" s="2"/>
      <c r="BVQ304" s="2"/>
      <c r="BVR304" s="2"/>
      <c r="BVS304" s="2"/>
      <c r="BVT304" s="2"/>
      <c r="BVU304" s="2"/>
      <c r="BVV304" s="2"/>
      <c r="BVW304" s="2"/>
      <c r="BVX304" s="2"/>
      <c r="BVY304" s="2"/>
      <c r="BVZ304" s="2"/>
      <c r="BWA304" s="2"/>
      <c r="BWB304" s="2"/>
      <c r="BWC304" s="2"/>
      <c r="BWD304" s="2"/>
      <c r="BWE304" s="2"/>
      <c r="BWF304" s="2"/>
      <c r="BWG304" s="2"/>
      <c r="BWH304" s="2"/>
      <c r="BWI304" s="2"/>
      <c r="BWJ304" s="2"/>
      <c r="BWK304" s="2"/>
      <c r="BWL304" s="2"/>
      <c r="BWM304" s="2"/>
      <c r="BWN304" s="2"/>
      <c r="BWO304" s="2"/>
      <c r="BWP304" s="2"/>
      <c r="BWQ304" s="2"/>
      <c r="BWR304" s="2"/>
      <c r="BWS304" s="2"/>
      <c r="BWT304" s="2"/>
      <c r="BWU304" s="2"/>
      <c r="BWV304" s="2"/>
      <c r="BWW304" s="2"/>
      <c r="BWX304" s="2"/>
      <c r="BWY304" s="2"/>
      <c r="BWZ304" s="2"/>
      <c r="BXA304" s="2"/>
      <c r="BXB304" s="2"/>
      <c r="BXC304" s="2"/>
      <c r="BXD304" s="2"/>
      <c r="BXE304" s="2"/>
      <c r="BXF304" s="2"/>
      <c r="BXG304" s="2"/>
      <c r="BXH304" s="2"/>
      <c r="BXI304" s="2"/>
      <c r="BXJ304" s="2"/>
      <c r="BXK304" s="2"/>
      <c r="BXL304" s="2"/>
      <c r="BXM304" s="2"/>
      <c r="BXN304" s="2"/>
      <c r="BXO304" s="2"/>
      <c r="BXP304" s="2"/>
      <c r="BXQ304" s="2"/>
      <c r="BXR304" s="2"/>
      <c r="BXS304" s="2"/>
      <c r="BXT304" s="2"/>
      <c r="BXU304" s="2"/>
      <c r="BXV304" s="2"/>
      <c r="BXW304" s="2"/>
      <c r="BXX304" s="2"/>
      <c r="BXY304" s="2"/>
      <c r="BXZ304" s="2"/>
      <c r="BYA304" s="2"/>
      <c r="BYB304" s="2"/>
      <c r="BYC304" s="2"/>
      <c r="BYD304" s="2"/>
      <c r="BYE304" s="2"/>
      <c r="BYF304" s="2"/>
      <c r="BYG304" s="2"/>
      <c r="BYH304" s="2"/>
      <c r="BYI304" s="2"/>
      <c r="BYJ304" s="2"/>
      <c r="BYK304" s="2"/>
      <c r="BYL304" s="2"/>
      <c r="BYM304" s="2"/>
      <c r="BYN304" s="2"/>
      <c r="BYO304" s="2"/>
      <c r="BYP304" s="2"/>
      <c r="BYQ304" s="2"/>
      <c r="BYR304" s="2"/>
      <c r="BYS304" s="2"/>
      <c r="BYT304" s="2"/>
      <c r="BYU304" s="2"/>
      <c r="BYV304" s="2"/>
      <c r="BYW304" s="2"/>
      <c r="BYX304" s="2"/>
      <c r="BYY304" s="2"/>
      <c r="BYZ304" s="2"/>
      <c r="BZA304" s="2"/>
      <c r="BZB304" s="2"/>
      <c r="BZC304" s="2"/>
      <c r="BZD304" s="2"/>
      <c r="BZE304" s="2"/>
      <c r="BZF304" s="2"/>
      <c r="BZG304" s="2"/>
      <c r="BZH304" s="2"/>
      <c r="BZI304" s="2"/>
      <c r="BZJ304" s="2"/>
      <c r="BZK304" s="2"/>
      <c r="BZL304" s="2"/>
      <c r="BZM304" s="2"/>
      <c r="BZN304" s="2"/>
      <c r="BZO304" s="2"/>
      <c r="BZP304" s="2"/>
      <c r="BZQ304" s="2"/>
      <c r="BZR304" s="2"/>
      <c r="BZS304" s="2"/>
      <c r="BZT304" s="2"/>
      <c r="BZU304" s="2"/>
      <c r="BZV304" s="2"/>
      <c r="BZW304" s="2"/>
      <c r="BZX304" s="2"/>
      <c r="BZY304" s="2"/>
      <c r="BZZ304" s="2"/>
      <c r="CAA304" s="2"/>
      <c r="CAB304" s="2"/>
      <c r="CAC304" s="2"/>
      <c r="CAD304" s="2"/>
      <c r="CAE304" s="2"/>
      <c r="CAF304" s="2"/>
      <c r="CAG304" s="2"/>
      <c r="CAH304" s="2"/>
      <c r="CAI304" s="2"/>
      <c r="CAJ304" s="2"/>
      <c r="CAK304" s="2"/>
      <c r="CAL304" s="2"/>
      <c r="CAM304" s="2"/>
      <c r="CAN304" s="2"/>
      <c r="CAO304" s="2"/>
      <c r="CAP304" s="2"/>
      <c r="CAQ304" s="2"/>
      <c r="CAR304" s="2"/>
      <c r="CAS304" s="2"/>
      <c r="CAT304" s="2"/>
      <c r="CAU304" s="2"/>
      <c r="CAV304" s="2"/>
      <c r="CAW304" s="2"/>
      <c r="CAX304" s="2"/>
      <c r="CAY304" s="2"/>
      <c r="CAZ304" s="2"/>
      <c r="CBA304" s="2"/>
      <c r="CBB304" s="2"/>
      <c r="CBC304" s="2"/>
      <c r="CBD304" s="2"/>
      <c r="CBE304" s="2"/>
      <c r="CBF304" s="2"/>
      <c r="CBG304" s="2"/>
      <c r="CBH304" s="2"/>
      <c r="CBI304" s="2"/>
      <c r="CBJ304" s="2"/>
      <c r="CBK304" s="2"/>
      <c r="CBL304" s="2"/>
      <c r="CBM304" s="2"/>
      <c r="CBN304" s="2"/>
      <c r="CBO304" s="2"/>
      <c r="CBP304" s="2"/>
      <c r="CBQ304" s="2"/>
      <c r="CBR304" s="2"/>
      <c r="CBS304" s="2"/>
      <c r="CBT304" s="2"/>
      <c r="CBU304" s="2"/>
      <c r="CBV304" s="2"/>
      <c r="CBW304" s="2"/>
      <c r="CBX304" s="2"/>
      <c r="CBY304" s="2"/>
      <c r="CBZ304" s="2"/>
      <c r="CCA304" s="2"/>
      <c r="CCB304" s="2"/>
      <c r="CCC304" s="2"/>
      <c r="CCD304" s="2"/>
      <c r="CCE304" s="2"/>
      <c r="CCF304" s="2"/>
      <c r="CCG304" s="2"/>
      <c r="CCH304" s="2"/>
      <c r="CCI304" s="2"/>
      <c r="CCJ304" s="2"/>
      <c r="CCK304" s="2"/>
      <c r="CCL304" s="2"/>
      <c r="CCM304" s="2"/>
      <c r="CCN304" s="2"/>
      <c r="CCO304" s="2"/>
      <c r="CCP304" s="2"/>
      <c r="CCQ304" s="2"/>
      <c r="CCR304" s="2"/>
      <c r="CCS304" s="2"/>
      <c r="CCT304" s="2"/>
      <c r="CCU304" s="2"/>
      <c r="CCV304" s="2"/>
      <c r="CCW304" s="2"/>
      <c r="CCX304" s="2"/>
      <c r="CCY304" s="2"/>
      <c r="CCZ304" s="2"/>
      <c r="CDA304" s="2"/>
      <c r="CDB304" s="2"/>
      <c r="CDC304" s="2"/>
      <c r="CDD304" s="2"/>
      <c r="CDE304" s="2"/>
      <c r="CDF304" s="2"/>
      <c r="CDG304" s="2"/>
      <c r="CDH304" s="2"/>
      <c r="CDI304" s="2"/>
      <c r="CDJ304" s="2"/>
      <c r="CDK304" s="2"/>
      <c r="CDL304" s="2"/>
      <c r="CDM304" s="2"/>
      <c r="CDN304" s="2"/>
      <c r="CDO304" s="2"/>
      <c r="CDP304" s="2"/>
      <c r="CDQ304" s="2"/>
      <c r="CDR304" s="2"/>
      <c r="CDS304" s="2"/>
      <c r="CDT304" s="2"/>
      <c r="CDU304" s="2"/>
      <c r="CDV304" s="2"/>
      <c r="CDW304" s="2"/>
      <c r="CDX304" s="2"/>
      <c r="CDY304" s="2"/>
      <c r="CDZ304" s="2"/>
      <c r="CEA304" s="2"/>
      <c r="CEB304" s="2"/>
      <c r="CEC304" s="2"/>
      <c r="CED304" s="2"/>
      <c r="CEE304" s="2"/>
      <c r="CEF304" s="2"/>
      <c r="CEG304" s="2"/>
      <c r="CEH304" s="2"/>
      <c r="CEI304" s="2"/>
      <c r="CEJ304" s="2"/>
      <c r="CEK304" s="2"/>
      <c r="CEL304" s="2"/>
      <c r="CEM304" s="2"/>
      <c r="CEN304" s="2"/>
      <c r="CEO304" s="2"/>
      <c r="CEP304" s="2"/>
      <c r="CEQ304" s="2"/>
      <c r="CER304" s="2"/>
      <c r="CES304" s="2"/>
      <c r="CET304" s="2"/>
      <c r="CEU304" s="2"/>
      <c r="CEV304" s="2"/>
      <c r="CEW304" s="2"/>
      <c r="CEX304" s="2"/>
      <c r="CEY304" s="2"/>
      <c r="CEZ304" s="2"/>
      <c r="CFA304" s="2"/>
      <c r="CFB304" s="2"/>
      <c r="CFC304" s="2"/>
      <c r="CFD304" s="2"/>
      <c r="CFE304" s="2"/>
      <c r="CFF304" s="2"/>
      <c r="CFG304" s="2"/>
      <c r="CFH304" s="2"/>
      <c r="CFI304" s="2"/>
      <c r="CFJ304" s="2"/>
      <c r="CFK304" s="2"/>
      <c r="CFL304" s="2"/>
      <c r="CFM304" s="2"/>
      <c r="CFN304" s="2"/>
      <c r="CFO304" s="2"/>
      <c r="CFP304" s="2"/>
      <c r="CFQ304" s="2"/>
      <c r="CFR304" s="2"/>
      <c r="CFS304" s="2"/>
      <c r="CFT304" s="2"/>
      <c r="CFU304" s="2"/>
      <c r="CFV304" s="2"/>
      <c r="CFW304" s="2"/>
      <c r="CFX304" s="2"/>
      <c r="CFY304" s="2"/>
      <c r="CFZ304" s="2"/>
      <c r="CGA304" s="2"/>
      <c r="CGB304" s="2"/>
      <c r="CGC304" s="2"/>
      <c r="CGD304" s="2"/>
      <c r="CGE304" s="2"/>
      <c r="CGF304" s="2"/>
      <c r="CGG304" s="2"/>
      <c r="CGH304" s="2"/>
      <c r="CGI304" s="2"/>
      <c r="CGJ304" s="2"/>
      <c r="CGK304" s="2"/>
      <c r="CGL304" s="2"/>
      <c r="CGM304" s="2"/>
      <c r="CGN304" s="2"/>
      <c r="CGO304" s="2"/>
      <c r="CGP304" s="2"/>
      <c r="CGQ304" s="2"/>
      <c r="CGR304" s="2"/>
      <c r="CGS304" s="2"/>
      <c r="CGT304" s="2"/>
      <c r="CGU304" s="2"/>
      <c r="CGV304" s="2"/>
      <c r="CGW304" s="2"/>
      <c r="CGX304" s="2"/>
      <c r="CGY304" s="2"/>
      <c r="CGZ304" s="2"/>
      <c r="CHA304" s="2"/>
      <c r="CHB304" s="2"/>
      <c r="CHC304" s="2"/>
      <c r="CHD304" s="2"/>
      <c r="CHE304" s="2"/>
      <c r="CHF304" s="2"/>
      <c r="CHG304" s="2"/>
      <c r="CHH304" s="2"/>
      <c r="CHI304" s="2"/>
      <c r="CHJ304" s="2"/>
      <c r="CHK304" s="2"/>
      <c r="CHL304" s="2"/>
      <c r="CHM304" s="2"/>
      <c r="CHN304" s="2"/>
      <c r="CHO304" s="2"/>
      <c r="CHP304" s="2"/>
      <c r="CHQ304" s="2"/>
      <c r="CHR304" s="2"/>
      <c r="CHS304" s="2"/>
      <c r="CHT304" s="2"/>
      <c r="CHU304" s="2"/>
      <c r="CHV304" s="2"/>
      <c r="CHW304" s="2"/>
      <c r="CHX304" s="2"/>
      <c r="CHY304" s="2"/>
      <c r="CHZ304" s="2"/>
      <c r="CIA304" s="2"/>
      <c r="CIB304" s="2"/>
      <c r="CIC304" s="2"/>
      <c r="CID304" s="2"/>
      <c r="CIE304" s="2"/>
      <c r="CIF304" s="2"/>
      <c r="CIG304" s="2"/>
      <c r="CIH304" s="2"/>
      <c r="CII304" s="2"/>
      <c r="CIJ304" s="2"/>
      <c r="CIK304" s="2"/>
      <c r="CIL304" s="2"/>
      <c r="CIM304" s="2"/>
      <c r="CIN304" s="2"/>
      <c r="CIO304" s="2"/>
      <c r="CIP304" s="2"/>
      <c r="CIQ304" s="2"/>
      <c r="CIR304" s="2"/>
      <c r="CIS304" s="2"/>
      <c r="CIT304" s="2"/>
      <c r="CIU304" s="2"/>
      <c r="CIV304" s="2"/>
      <c r="CIW304" s="2"/>
      <c r="CIX304" s="2"/>
      <c r="CIY304" s="2"/>
      <c r="CIZ304" s="2"/>
      <c r="CJA304" s="2"/>
      <c r="CJB304" s="2"/>
      <c r="CJC304" s="2"/>
      <c r="CJD304" s="2"/>
      <c r="CJE304" s="2"/>
      <c r="CJF304" s="2"/>
      <c r="CJG304" s="2"/>
      <c r="CJH304" s="2"/>
      <c r="CJI304" s="2"/>
      <c r="CJJ304" s="2"/>
      <c r="CJK304" s="2"/>
      <c r="CJL304" s="2"/>
      <c r="CJM304" s="2"/>
      <c r="CJN304" s="2"/>
      <c r="CJO304" s="2"/>
      <c r="CJP304" s="2"/>
      <c r="CJQ304" s="2"/>
      <c r="CJR304" s="2"/>
      <c r="CJS304" s="2"/>
      <c r="CJT304" s="2"/>
      <c r="CJU304" s="2"/>
      <c r="CJV304" s="2"/>
      <c r="CJW304" s="2"/>
      <c r="CJX304" s="2"/>
      <c r="CJY304" s="2"/>
      <c r="CJZ304" s="2"/>
      <c r="CKA304" s="2"/>
      <c r="CKB304" s="2"/>
      <c r="CKC304" s="2"/>
      <c r="CKD304" s="2"/>
      <c r="CKE304" s="2"/>
      <c r="CKF304" s="2"/>
      <c r="CKG304" s="2"/>
      <c r="CKH304" s="2"/>
      <c r="CKI304" s="2"/>
      <c r="CKJ304" s="2"/>
      <c r="CKK304" s="2"/>
      <c r="CKL304" s="2"/>
      <c r="CKM304" s="2"/>
      <c r="CKN304" s="2"/>
      <c r="CKO304" s="2"/>
      <c r="CKP304" s="2"/>
      <c r="CKQ304" s="2"/>
      <c r="CKR304" s="2"/>
      <c r="CKS304" s="2"/>
      <c r="CKT304" s="2"/>
      <c r="CKU304" s="2"/>
      <c r="CKV304" s="2"/>
      <c r="CKW304" s="2"/>
      <c r="CKX304" s="2"/>
      <c r="CKY304" s="2"/>
      <c r="CKZ304" s="2"/>
      <c r="CLA304" s="2"/>
      <c r="CLB304" s="2"/>
      <c r="CLC304" s="2"/>
      <c r="CLD304" s="2"/>
      <c r="CLE304" s="2"/>
      <c r="CLF304" s="2"/>
      <c r="CLG304" s="2"/>
      <c r="CLH304" s="2"/>
      <c r="CLI304" s="2"/>
      <c r="CLJ304" s="2"/>
      <c r="CLK304" s="2"/>
      <c r="CLL304" s="2"/>
      <c r="CLM304" s="2"/>
      <c r="CLN304" s="2"/>
      <c r="CLO304" s="2"/>
      <c r="CLP304" s="2"/>
      <c r="CLQ304" s="2"/>
      <c r="CLR304" s="2"/>
      <c r="CLS304" s="2"/>
      <c r="CLT304" s="2"/>
      <c r="CLU304" s="2"/>
      <c r="CLV304" s="2"/>
      <c r="CLW304" s="2"/>
      <c r="CLX304" s="2"/>
      <c r="CLY304" s="2"/>
      <c r="CLZ304" s="2"/>
      <c r="CMA304" s="2"/>
      <c r="CMB304" s="2"/>
      <c r="CMC304" s="2"/>
      <c r="CMD304" s="2"/>
      <c r="CME304" s="2"/>
      <c r="CMF304" s="2"/>
      <c r="CMG304" s="2"/>
      <c r="CMH304" s="2"/>
      <c r="CMI304" s="2"/>
      <c r="CMJ304" s="2"/>
      <c r="CMK304" s="2"/>
      <c r="CML304" s="2"/>
      <c r="CMM304" s="2"/>
      <c r="CMN304" s="2"/>
      <c r="CMO304" s="2"/>
      <c r="CMP304" s="2"/>
      <c r="CMQ304" s="2"/>
      <c r="CMR304" s="2"/>
      <c r="CMS304" s="2"/>
      <c r="CMT304" s="2"/>
      <c r="CMU304" s="2"/>
      <c r="CMV304" s="2"/>
      <c r="CMW304" s="2"/>
      <c r="CMX304" s="2"/>
      <c r="CMY304" s="2"/>
      <c r="CMZ304" s="2"/>
      <c r="CNA304" s="2"/>
      <c r="CNB304" s="2"/>
      <c r="CNC304" s="2"/>
      <c r="CND304" s="2"/>
      <c r="CNE304" s="2"/>
      <c r="CNF304" s="2"/>
      <c r="CNG304" s="2"/>
      <c r="CNH304" s="2"/>
      <c r="CNI304" s="2"/>
      <c r="CNJ304" s="2"/>
      <c r="CNK304" s="2"/>
      <c r="CNL304" s="2"/>
      <c r="CNM304" s="2"/>
      <c r="CNN304" s="2"/>
      <c r="CNO304" s="2"/>
      <c r="CNP304" s="2"/>
      <c r="CNQ304" s="2"/>
      <c r="CNR304" s="2"/>
      <c r="CNS304" s="2"/>
      <c r="CNT304" s="2"/>
      <c r="CNU304" s="2"/>
      <c r="CNV304" s="2"/>
      <c r="CNW304" s="2"/>
      <c r="CNX304" s="2"/>
      <c r="CNY304" s="2"/>
      <c r="CNZ304" s="2"/>
      <c r="COA304" s="2"/>
      <c r="COB304" s="2"/>
      <c r="COC304" s="2"/>
      <c r="COD304" s="2"/>
      <c r="COE304" s="2"/>
      <c r="COF304" s="2"/>
      <c r="COG304" s="2"/>
      <c r="COH304" s="2"/>
      <c r="COI304" s="2"/>
      <c r="COJ304" s="2"/>
      <c r="COK304" s="2"/>
      <c r="COL304" s="2"/>
      <c r="COM304" s="2"/>
      <c r="CON304" s="2"/>
      <c r="COO304" s="2"/>
      <c r="COP304" s="2"/>
      <c r="COQ304" s="2"/>
      <c r="COR304" s="2"/>
      <c r="COS304" s="2"/>
      <c r="COT304" s="2"/>
      <c r="COU304" s="2"/>
      <c r="COV304" s="2"/>
      <c r="COW304" s="2"/>
      <c r="COX304" s="2"/>
      <c r="COY304" s="2"/>
      <c r="COZ304" s="2"/>
      <c r="CPA304" s="2"/>
      <c r="CPB304" s="2"/>
      <c r="CPC304" s="2"/>
      <c r="CPD304" s="2"/>
      <c r="CPE304" s="2"/>
      <c r="CPF304" s="2"/>
      <c r="CPG304" s="2"/>
      <c r="CPH304" s="2"/>
      <c r="CPI304" s="2"/>
      <c r="CPJ304" s="2"/>
      <c r="CPK304" s="2"/>
      <c r="CPL304" s="2"/>
      <c r="CPM304" s="2"/>
      <c r="CPN304" s="2"/>
      <c r="CPO304" s="2"/>
      <c r="CPP304" s="2"/>
      <c r="CPQ304" s="2"/>
      <c r="CPR304" s="2"/>
      <c r="CPS304" s="2"/>
      <c r="CPT304" s="2"/>
      <c r="CPU304" s="2"/>
      <c r="CPV304" s="2"/>
      <c r="CPW304" s="2"/>
      <c r="CPX304" s="2"/>
      <c r="CPY304" s="2"/>
      <c r="CPZ304" s="2"/>
      <c r="CQA304" s="2"/>
      <c r="CQB304" s="2"/>
      <c r="CQC304" s="2"/>
      <c r="CQD304" s="2"/>
      <c r="CQE304" s="2"/>
      <c r="CQF304" s="2"/>
      <c r="CQG304" s="2"/>
      <c r="CQH304" s="2"/>
      <c r="CQI304" s="2"/>
      <c r="CQJ304" s="2"/>
      <c r="CQK304" s="2"/>
      <c r="CQL304" s="2"/>
      <c r="CQM304" s="2"/>
      <c r="CQN304" s="2"/>
      <c r="CQO304" s="2"/>
      <c r="CQP304" s="2"/>
      <c r="CQQ304" s="2"/>
      <c r="CQR304" s="2"/>
      <c r="CQS304" s="2"/>
      <c r="CQT304" s="2"/>
      <c r="CQU304" s="2"/>
      <c r="CQV304" s="2"/>
      <c r="CQW304" s="2"/>
      <c r="CQX304" s="2"/>
      <c r="CQY304" s="2"/>
      <c r="CQZ304" s="2"/>
      <c r="CRA304" s="2"/>
      <c r="CRB304" s="2"/>
      <c r="CRC304" s="2"/>
      <c r="CRD304" s="2"/>
      <c r="CRE304" s="2"/>
      <c r="CRF304" s="2"/>
      <c r="CRG304" s="2"/>
      <c r="CRH304" s="2"/>
      <c r="CRI304" s="2"/>
      <c r="CRJ304" s="2"/>
      <c r="CRK304" s="2"/>
      <c r="CRL304" s="2"/>
      <c r="CRM304" s="2"/>
      <c r="CRN304" s="2"/>
      <c r="CRO304" s="2"/>
      <c r="CRP304" s="2"/>
      <c r="CRQ304" s="2"/>
      <c r="CRR304" s="2"/>
      <c r="CRS304" s="2"/>
      <c r="CRT304" s="2"/>
      <c r="CRU304" s="2"/>
      <c r="CRV304" s="2"/>
      <c r="CRW304" s="2"/>
      <c r="CRX304" s="2"/>
      <c r="CRY304" s="2"/>
      <c r="CRZ304" s="2"/>
      <c r="CSA304" s="2"/>
      <c r="CSB304" s="2"/>
      <c r="CSC304" s="2"/>
      <c r="CSD304" s="2"/>
      <c r="CSE304" s="2"/>
      <c r="CSF304" s="2"/>
      <c r="CSG304" s="2"/>
      <c r="CSH304" s="2"/>
      <c r="CSI304" s="2"/>
      <c r="CSJ304" s="2"/>
      <c r="CSK304" s="2"/>
      <c r="CSL304" s="2"/>
      <c r="CSM304" s="2"/>
      <c r="CSN304" s="2"/>
      <c r="CSO304" s="2"/>
      <c r="CSP304" s="2"/>
      <c r="CSQ304" s="2"/>
      <c r="CSR304" s="2"/>
      <c r="CSS304" s="2"/>
      <c r="CST304" s="2"/>
      <c r="CSU304" s="2"/>
      <c r="CSV304" s="2"/>
      <c r="CSW304" s="2"/>
      <c r="CSX304" s="2"/>
      <c r="CSY304" s="2"/>
      <c r="CSZ304" s="2"/>
      <c r="CTA304" s="2"/>
      <c r="CTB304" s="2"/>
      <c r="CTC304" s="2"/>
      <c r="CTD304" s="2"/>
      <c r="CTE304" s="2"/>
      <c r="CTF304" s="2"/>
      <c r="CTG304" s="2"/>
      <c r="CTH304" s="2"/>
      <c r="CTI304" s="2"/>
      <c r="CTJ304" s="2"/>
      <c r="CTK304" s="2"/>
      <c r="CTL304" s="2"/>
      <c r="CTM304" s="2"/>
      <c r="CTN304" s="2"/>
      <c r="CTO304" s="2"/>
      <c r="CTP304" s="2"/>
      <c r="CTQ304" s="2"/>
      <c r="CTR304" s="2"/>
      <c r="CTS304" s="2"/>
      <c r="CTT304" s="2"/>
      <c r="CTU304" s="2"/>
      <c r="CTV304" s="2"/>
      <c r="CTW304" s="2"/>
      <c r="CTX304" s="2"/>
      <c r="CTY304" s="2"/>
      <c r="CTZ304" s="2"/>
      <c r="CUA304" s="2"/>
      <c r="CUB304" s="2"/>
      <c r="CUC304" s="2"/>
      <c r="CUD304" s="2"/>
      <c r="CUE304" s="2"/>
      <c r="CUF304" s="2"/>
      <c r="CUG304" s="2"/>
      <c r="CUH304" s="2"/>
      <c r="CUI304" s="2"/>
      <c r="CUJ304" s="2"/>
      <c r="CUK304" s="2"/>
      <c r="CUL304" s="2"/>
      <c r="CUM304" s="2"/>
      <c r="CUN304" s="2"/>
      <c r="CUO304" s="2"/>
      <c r="CUP304" s="2"/>
      <c r="CUQ304" s="2"/>
      <c r="CUR304" s="2"/>
      <c r="CUS304" s="2"/>
      <c r="CUT304" s="2"/>
      <c r="CUU304" s="2"/>
      <c r="CUV304" s="2"/>
      <c r="CUW304" s="2"/>
      <c r="CUX304" s="2"/>
      <c r="CUY304" s="2"/>
      <c r="CUZ304" s="2"/>
      <c r="CVA304" s="2"/>
      <c r="CVB304" s="2"/>
      <c r="CVC304" s="2"/>
      <c r="CVD304" s="2"/>
      <c r="CVE304" s="2"/>
      <c r="CVF304" s="2"/>
      <c r="CVG304" s="2"/>
      <c r="CVH304" s="2"/>
      <c r="CVI304" s="2"/>
      <c r="CVJ304" s="2"/>
      <c r="CVK304" s="2"/>
      <c r="CVL304" s="2"/>
      <c r="CVM304" s="2"/>
      <c r="CVN304" s="2"/>
      <c r="CVO304" s="2"/>
      <c r="CVP304" s="2"/>
      <c r="CVQ304" s="2"/>
      <c r="CVR304" s="2"/>
      <c r="CVS304" s="2"/>
      <c r="CVT304" s="2"/>
      <c r="CVU304" s="2"/>
      <c r="CVV304" s="2"/>
      <c r="CVW304" s="2"/>
      <c r="CVX304" s="2"/>
      <c r="CVY304" s="2"/>
      <c r="CVZ304" s="2"/>
      <c r="CWA304" s="2"/>
      <c r="CWB304" s="2"/>
      <c r="CWC304" s="2"/>
      <c r="CWD304" s="2"/>
      <c r="CWE304" s="2"/>
      <c r="CWF304" s="2"/>
      <c r="CWG304" s="2"/>
      <c r="CWH304" s="2"/>
      <c r="CWI304" s="2"/>
      <c r="CWJ304" s="2"/>
      <c r="CWK304" s="2"/>
      <c r="CWL304" s="2"/>
      <c r="CWM304" s="2"/>
      <c r="CWN304" s="2"/>
      <c r="CWO304" s="2"/>
      <c r="CWP304" s="2"/>
      <c r="CWQ304" s="2"/>
      <c r="CWR304" s="2"/>
      <c r="CWS304" s="2"/>
      <c r="CWT304" s="2"/>
      <c r="CWU304" s="2"/>
      <c r="CWV304" s="2"/>
      <c r="CWW304" s="2"/>
      <c r="CWX304" s="2"/>
      <c r="CWY304" s="2"/>
      <c r="CWZ304" s="2"/>
      <c r="CXA304" s="2"/>
      <c r="CXB304" s="2"/>
      <c r="CXC304" s="2"/>
      <c r="CXD304" s="2"/>
      <c r="CXE304" s="2"/>
      <c r="CXF304" s="2"/>
      <c r="CXG304" s="2"/>
      <c r="CXH304" s="2"/>
      <c r="CXI304" s="2"/>
      <c r="CXJ304" s="2"/>
      <c r="CXK304" s="2"/>
      <c r="CXL304" s="2"/>
      <c r="CXM304" s="2"/>
      <c r="CXN304" s="2"/>
      <c r="CXO304" s="2"/>
      <c r="CXP304" s="2"/>
      <c r="CXQ304" s="2"/>
      <c r="CXR304" s="2"/>
      <c r="CXS304" s="2"/>
      <c r="CXT304" s="2"/>
      <c r="CXU304" s="2"/>
      <c r="CXV304" s="2"/>
      <c r="CXW304" s="2"/>
      <c r="CXX304" s="2"/>
      <c r="CXY304" s="2"/>
      <c r="CXZ304" s="2"/>
      <c r="CYA304" s="2"/>
      <c r="CYB304" s="2"/>
      <c r="CYC304" s="2"/>
      <c r="CYD304" s="2"/>
      <c r="CYE304" s="2"/>
      <c r="CYF304" s="2"/>
      <c r="CYG304" s="2"/>
      <c r="CYH304" s="2"/>
      <c r="CYI304" s="2"/>
      <c r="CYJ304" s="2"/>
      <c r="CYK304" s="2"/>
      <c r="CYL304" s="2"/>
      <c r="CYM304" s="2"/>
      <c r="CYN304" s="2"/>
      <c r="CYO304" s="2"/>
      <c r="CYP304" s="2"/>
      <c r="CYQ304" s="2"/>
      <c r="CYR304" s="2"/>
      <c r="CYS304" s="2"/>
      <c r="CYT304" s="2"/>
      <c r="CYU304" s="2"/>
      <c r="CYV304" s="2"/>
      <c r="CYW304" s="2"/>
      <c r="CYX304" s="2"/>
      <c r="CYY304" s="2"/>
      <c r="CYZ304" s="2"/>
      <c r="CZA304" s="2"/>
      <c r="CZB304" s="2"/>
      <c r="CZC304" s="2"/>
      <c r="CZD304" s="2"/>
      <c r="CZE304" s="2"/>
      <c r="CZF304" s="2"/>
      <c r="CZG304" s="2"/>
      <c r="CZH304" s="2"/>
      <c r="CZI304" s="2"/>
      <c r="CZJ304" s="2"/>
      <c r="CZK304" s="2"/>
      <c r="CZL304" s="2"/>
      <c r="CZM304" s="2"/>
      <c r="CZN304" s="2"/>
      <c r="CZO304" s="2"/>
      <c r="CZP304" s="2"/>
      <c r="CZQ304" s="2"/>
      <c r="CZR304" s="2"/>
      <c r="CZS304" s="2"/>
      <c r="CZT304" s="2"/>
      <c r="CZU304" s="2"/>
      <c r="CZV304" s="2"/>
      <c r="CZW304" s="2"/>
      <c r="CZX304" s="2"/>
      <c r="CZY304" s="2"/>
      <c r="CZZ304" s="2"/>
      <c r="DAA304" s="2"/>
      <c r="DAB304" s="2"/>
      <c r="DAC304" s="2"/>
      <c r="DAD304" s="2"/>
      <c r="DAE304" s="2"/>
      <c r="DAF304" s="2"/>
      <c r="DAG304" s="2"/>
      <c r="DAH304" s="2"/>
      <c r="DAI304" s="2"/>
      <c r="DAJ304" s="2"/>
      <c r="DAK304" s="2"/>
      <c r="DAL304" s="2"/>
      <c r="DAM304" s="2"/>
      <c r="DAN304" s="2"/>
      <c r="DAO304" s="2"/>
      <c r="DAP304" s="2"/>
      <c r="DAQ304" s="2"/>
      <c r="DAR304" s="2"/>
      <c r="DAS304" s="2"/>
      <c r="DAT304" s="2"/>
      <c r="DAU304" s="2"/>
      <c r="DAV304" s="2"/>
      <c r="DAW304" s="2"/>
      <c r="DAX304" s="2"/>
      <c r="DAY304" s="2"/>
      <c r="DAZ304" s="2"/>
      <c r="DBA304" s="2"/>
      <c r="DBB304" s="2"/>
      <c r="DBC304" s="2"/>
      <c r="DBD304" s="2"/>
      <c r="DBE304" s="2"/>
      <c r="DBF304" s="2"/>
      <c r="DBG304" s="2"/>
      <c r="DBH304" s="2"/>
      <c r="DBI304" s="2"/>
      <c r="DBJ304" s="2"/>
      <c r="DBK304" s="2"/>
      <c r="DBL304" s="2"/>
      <c r="DBM304" s="2"/>
      <c r="DBN304" s="2"/>
      <c r="DBO304" s="2"/>
      <c r="DBP304" s="2"/>
      <c r="DBQ304" s="2"/>
      <c r="DBR304" s="2"/>
      <c r="DBS304" s="2"/>
      <c r="DBT304" s="2"/>
      <c r="DBU304" s="2"/>
      <c r="DBV304" s="2"/>
      <c r="DBW304" s="2"/>
      <c r="DBX304" s="2"/>
      <c r="DBY304" s="2"/>
      <c r="DBZ304" s="2"/>
      <c r="DCA304" s="2"/>
      <c r="DCB304" s="2"/>
      <c r="DCC304" s="2"/>
      <c r="DCD304" s="2"/>
      <c r="DCE304" s="2"/>
      <c r="DCF304" s="2"/>
      <c r="DCG304" s="2"/>
      <c r="DCH304" s="2"/>
      <c r="DCI304" s="2"/>
      <c r="DCJ304" s="2"/>
      <c r="DCK304" s="2"/>
      <c r="DCL304" s="2"/>
      <c r="DCM304" s="2"/>
      <c r="DCN304" s="2"/>
      <c r="DCO304" s="2"/>
      <c r="DCP304" s="2"/>
      <c r="DCQ304" s="2"/>
      <c r="DCR304" s="2"/>
      <c r="DCS304" s="2"/>
      <c r="DCT304" s="2"/>
      <c r="DCU304" s="2"/>
      <c r="DCV304" s="2"/>
      <c r="DCW304" s="2"/>
      <c r="DCX304" s="2"/>
      <c r="DCY304" s="2"/>
      <c r="DCZ304" s="2"/>
      <c r="DDA304" s="2"/>
      <c r="DDB304" s="2"/>
      <c r="DDC304" s="2"/>
      <c r="DDD304" s="2"/>
      <c r="DDE304" s="2"/>
      <c r="DDF304" s="2"/>
      <c r="DDG304" s="2"/>
      <c r="DDH304" s="2"/>
      <c r="DDI304" s="2"/>
      <c r="DDJ304" s="2"/>
      <c r="DDK304" s="2"/>
      <c r="DDL304" s="2"/>
      <c r="DDM304" s="2"/>
      <c r="DDN304" s="2"/>
      <c r="DDO304" s="2"/>
      <c r="DDP304" s="2"/>
      <c r="DDQ304" s="2"/>
      <c r="DDR304" s="2"/>
      <c r="DDS304" s="2"/>
      <c r="DDT304" s="2"/>
      <c r="DDU304" s="2"/>
      <c r="DDV304" s="2"/>
      <c r="DDW304" s="2"/>
      <c r="DDX304" s="2"/>
      <c r="DDY304" s="2"/>
      <c r="DDZ304" s="2"/>
      <c r="DEA304" s="2"/>
      <c r="DEB304" s="2"/>
      <c r="DEC304" s="2"/>
      <c r="DED304" s="2"/>
      <c r="DEE304" s="2"/>
      <c r="DEF304" s="2"/>
      <c r="DEG304" s="2"/>
      <c r="DEH304" s="2"/>
      <c r="DEI304" s="2"/>
      <c r="DEJ304" s="2"/>
      <c r="DEK304" s="2"/>
      <c r="DEL304" s="2"/>
      <c r="DEM304" s="2"/>
      <c r="DEN304" s="2"/>
      <c r="DEO304" s="2"/>
      <c r="DEP304" s="2"/>
      <c r="DEQ304" s="2"/>
      <c r="DER304" s="2"/>
      <c r="DES304" s="2"/>
      <c r="DET304" s="2"/>
      <c r="DEU304" s="2"/>
      <c r="DEV304" s="2"/>
      <c r="DEW304" s="2"/>
      <c r="DEX304" s="2"/>
      <c r="DEY304" s="2"/>
      <c r="DEZ304" s="2"/>
      <c r="DFA304" s="2"/>
      <c r="DFB304" s="2"/>
      <c r="DFC304" s="2"/>
      <c r="DFD304" s="2"/>
      <c r="DFE304" s="2"/>
      <c r="DFF304" s="2"/>
      <c r="DFG304" s="2"/>
      <c r="DFH304" s="2"/>
      <c r="DFI304" s="2"/>
      <c r="DFJ304" s="2"/>
      <c r="DFK304" s="2"/>
      <c r="DFL304" s="2"/>
      <c r="DFM304" s="2"/>
      <c r="DFN304" s="2"/>
      <c r="DFO304" s="2"/>
      <c r="DFP304" s="2"/>
      <c r="DFQ304" s="2"/>
      <c r="DFR304" s="2"/>
      <c r="DFS304" s="2"/>
      <c r="DFT304" s="2"/>
      <c r="DFU304" s="2"/>
      <c r="DFV304" s="2"/>
      <c r="DFW304" s="2"/>
      <c r="DFX304" s="2"/>
      <c r="DFY304" s="2"/>
      <c r="DFZ304" s="2"/>
      <c r="DGA304" s="2"/>
      <c r="DGB304" s="2"/>
      <c r="DGC304" s="2"/>
      <c r="DGD304" s="2"/>
      <c r="DGE304" s="2"/>
      <c r="DGF304" s="2"/>
      <c r="DGG304" s="2"/>
      <c r="DGH304" s="2"/>
      <c r="DGI304" s="2"/>
      <c r="DGJ304" s="2"/>
      <c r="DGK304" s="2"/>
      <c r="DGL304" s="2"/>
      <c r="DGM304" s="2"/>
      <c r="DGN304" s="2"/>
      <c r="DGO304" s="2"/>
      <c r="DGP304" s="2"/>
      <c r="DGQ304" s="2"/>
      <c r="DGR304" s="2"/>
      <c r="DGS304" s="2"/>
      <c r="DGT304" s="2"/>
      <c r="DGU304" s="2"/>
      <c r="DGV304" s="2"/>
      <c r="DGW304" s="2"/>
      <c r="DGX304" s="2"/>
      <c r="DGY304" s="2"/>
      <c r="DGZ304" s="2"/>
      <c r="DHA304" s="2"/>
      <c r="DHB304" s="2"/>
      <c r="DHC304" s="2"/>
      <c r="DHD304" s="2"/>
      <c r="DHE304" s="2"/>
      <c r="DHF304" s="2"/>
      <c r="DHG304" s="2"/>
      <c r="DHH304" s="2"/>
      <c r="DHI304" s="2"/>
      <c r="DHJ304" s="2"/>
      <c r="DHK304" s="2"/>
      <c r="DHL304" s="2"/>
      <c r="DHM304" s="2"/>
      <c r="DHN304" s="2"/>
      <c r="DHO304" s="2"/>
      <c r="DHP304" s="2"/>
      <c r="DHQ304" s="2"/>
      <c r="DHR304" s="2"/>
      <c r="DHS304" s="2"/>
      <c r="DHT304" s="2"/>
      <c r="DHU304" s="2"/>
      <c r="DHV304" s="2"/>
      <c r="DHW304" s="2"/>
      <c r="DHX304" s="2"/>
      <c r="DHY304" s="2"/>
      <c r="DHZ304" s="2"/>
      <c r="DIA304" s="2"/>
      <c r="DIB304" s="2"/>
      <c r="DIC304" s="2"/>
      <c r="DID304" s="2"/>
      <c r="DIE304" s="2"/>
      <c r="DIF304" s="2"/>
      <c r="DIG304" s="2"/>
      <c r="DIH304" s="2"/>
      <c r="DII304" s="2"/>
      <c r="DIJ304" s="2"/>
      <c r="DIK304" s="2"/>
      <c r="DIL304" s="2"/>
      <c r="DIM304" s="2"/>
      <c r="DIN304" s="2"/>
      <c r="DIO304" s="2"/>
      <c r="DIP304" s="2"/>
      <c r="DIQ304" s="2"/>
      <c r="DIR304" s="2"/>
      <c r="DIS304" s="2"/>
      <c r="DIT304" s="2"/>
      <c r="DIU304" s="2"/>
      <c r="DIV304" s="2"/>
      <c r="DIW304" s="2"/>
      <c r="DIX304" s="2"/>
      <c r="DIY304" s="2"/>
      <c r="DIZ304" s="2"/>
      <c r="DJA304" s="2"/>
      <c r="DJB304" s="2"/>
      <c r="DJC304" s="2"/>
      <c r="DJD304" s="2"/>
      <c r="DJE304" s="2"/>
      <c r="DJF304" s="2"/>
      <c r="DJG304" s="2"/>
      <c r="DJH304" s="2"/>
      <c r="DJI304" s="2"/>
      <c r="DJJ304" s="2"/>
      <c r="DJK304" s="2"/>
      <c r="DJL304" s="2"/>
      <c r="DJM304" s="2"/>
      <c r="DJN304" s="2"/>
      <c r="DJO304" s="2"/>
      <c r="DJP304" s="2"/>
      <c r="DJQ304" s="2"/>
      <c r="DJR304" s="2"/>
      <c r="DJS304" s="2"/>
      <c r="DJT304" s="2"/>
      <c r="DJU304" s="2"/>
      <c r="DJV304" s="2"/>
      <c r="DJW304" s="2"/>
      <c r="DJX304" s="2"/>
      <c r="DJY304" s="2"/>
      <c r="DJZ304" s="2"/>
      <c r="DKA304" s="2"/>
      <c r="DKB304" s="2"/>
      <c r="DKC304" s="2"/>
      <c r="DKD304" s="2"/>
      <c r="DKE304" s="2"/>
      <c r="DKF304" s="2"/>
      <c r="DKG304" s="2"/>
      <c r="DKH304" s="2"/>
      <c r="DKI304" s="2"/>
      <c r="DKJ304" s="2"/>
      <c r="DKK304" s="2"/>
      <c r="DKL304" s="2"/>
      <c r="DKM304" s="2"/>
      <c r="DKN304" s="2"/>
      <c r="DKO304" s="2"/>
      <c r="DKP304" s="2"/>
      <c r="DKQ304" s="2"/>
      <c r="DKR304" s="2"/>
      <c r="DKS304" s="2"/>
      <c r="DKT304" s="2"/>
      <c r="DKU304" s="2"/>
      <c r="DKV304" s="2"/>
      <c r="DKW304" s="2"/>
      <c r="DKX304" s="2"/>
      <c r="DKY304" s="2"/>
      <c r="DKZ304" s="2"/>
      <c r="DLA304" s="2"/>
      <c r="DLB304" s="2"/>
      <c r="DLC304" s="2"/>
      <c r="DLD304" s="2"/>
      <c r="DLE304" s="2"/>
      <c r="DLF304" s="2"/>
      <c r="DLG304" s="2"/>
      <c r="DLH304" s="2"/>
      <c r="DLI304" s="2"/>
      <c r="DLJ304" s="2"/>
      <c r="DLK304" s="2"/>
      <c r="DLL304" s="2"/>
      <c r="DLM304" s="2"/>
      <c r="DLN304" s="2"/>
      <c r="DLO304" s="2"/>
      <c r="DLP304" s="2"/>
      <c r="DLQ304" s="2"/>
      <c r="DLR304" s="2"/>
      <c r="DLS304" s="2"/>
      <c r="DLT304" s="2"/>
      <c r="DLU304" s="2"/>
      <c r="DLV304" s="2"/>
      <c r="DLW304" s="2"/>
      <c r="DLX304" s="2"/>
      <c r="DLY304" s="2"/>
      <c r="DLZ304" s="2"/>
      <c r="DMA304" s="2"/>
      <c r="DMB304" s="2"/>
      <c r="DMC304" s="2"/>
      <c r="DMD304" s="2"/>
      <c r="DME304" s="2"/>
      <c r="DMF304" s="2"/>
      <c r="DMG304" s="2"/>
      <c r="DMH304" s="2"/>
      <c r="DMI304" s="2"/>
      <c r="DMJ304" s="2"/>
      <c r="DMK304" s="2"/>
      <c r="DML304" s="2"/>
      <c r="DMM304" s="2"/>
      <c r="DMN304" s="2"/>
      <c r="DMO304" s="2"/>
      <c r="DMP304" s="2"/>
      <c r="DMQ304" s="2"/>
      <c r="DMR304" s="2"/>
      <c r="DMS304" s="2"/>
      <c r="DMT304" s="2"/>
      <c r="DMU304" s="2"/>
      <c r="DMV304" s="2"/>
      <c r="DMW304" s="2"/>
      <c r="DMX304" s="2"/>
      <c r="DMY304" s="2"/>
      <c r="DMZ304" s="2"/>
      <c r="DNA304" s="2"/>
      <c r="DNB304" s="2"/>
      <c r="DNC304" s="2"/>
      <c r="DND304" s="2"/>
      <c r="DNE304" s="2"/>
      <c r="DNF304" s="2"/>
      <c r="DNG304" s="2"/>
      <c r="DNH304" s="2"/>
      <c r="DNI304" s="2"/>
      <c r="DNJ304" s="2"/>
      <c r="DNK304" s="2"/>
      <c r="DNL304" s="2"/>
      <c r="DNM304" s="2"/>
      <c r="DNN304" s="2"/>
      <c r="DNO304" s="2"/>
      <c r="DNP304" s="2"/>
      <c r="DNQ304" s="2"/>
      <c r="DNR304" s="2"/>
      <c r="DNS304" s="2"/>
      <c r="DNT304" s="2"/>
      <c r="DNU304" s="2"/>
      <c r="DNV304" s="2"/>
      <c r="DNW304" s="2"/>
      <c r="DNX304" s="2"/>
      <c r="DNY304" s="2"/>
      <c r="DNZ304" s="2"/>
      <c r="DOA304" s="2"/>
      <c r="DOB304" s="2"/>
      <c r="DOC304" s="2"/>
      <c r="DOD304" s="2"/>
      <c r="DOE304" s="2"/>
      <c r="DOF304" s="2"/>
      <c r="DOG304" s="2"/>
      <c r="DOH304" s="2"/>
      <c r="DOI304" s="2"/>
      <c r="DOJ304" s="2"/>
      <c r="DOK304" s="2"/>
      <c r="DOL304" s="2"/>
      <c r="DOM304" s="2"/>
      <c r="DON304" s="2"/>
      <c r="DOO304" s="2"/>
      <c r="DOP304" s="2"/>
      <c r="DOQ304" s="2"/>
      <c r="DOR304" s="2"/>
      <c r="DOS304" s="2"/>
      <c r="DOT304" s="2"/>
      <c r="DOU304" s="2"/>
      <c r="DOV304" s="2"/>
      <c r="DOW304" s="2"/>
      <c r="DOX304" s="2"/>
      <c r="DOY304" s="2"/>
      <c r="DOZ304" s="2"/>
      <c r="DPA304" s="2"/>
      <c r="DPB304" s="2"/>
      <c r="DPC304" s="2"/>
      <c r="DPD304" s="2"/>
      <c r="DPE304" s="2"/>
      <c r="DPF304" s="2"/>
      <c r="DPG304" s="2"/>
      <c r="DPH304" s="2"/>
      <c r="DPI304" s="2"/>
      <c r="DPJ304" s="2"/>
      <c r="DPK304" s="2"/>
      <c r="DPL304" s="2"/>
      <c r="DPM304" s="2"/>
      <c r="DPN304" s="2"/>
      <c r="DPO304" s="2"/>
      <c r="DPP304" s="2"/>
      <c r="DPQ304" s="2"/>
      <c r="DPR304" s="2"/>
      <c r="DPS304" s="2"/>
      <c r="DPT304" s="2"/>
      <c r="DPU304" s="2"/>
      <c r="DPV304" s="2"/>
      <c r="DPW304" s="2"/>
      <c r="DPX304" s="2"/>
      <c r="DPY304" s="2"/>
      <c r="DPZ304" s="2"/>
      <c r="DQA304" s="2"/>
      <c r="DQB304" s="2"/>
      <c r="DQC304" s="2"/>
      <c r="DQD304" s="2"/>
      <c r="DQE304" s="2"/>
      <c r="DQF304" s="2"/>
      <c r="DQG304" s="2"/>
      <c r="DQH304" s="2"/>
      <c r="DQI304" s="2"/>
      <c r="DQJ304" s="2"/>
      <c r="DQK304" s="2"/>
      <c r="DQL304" s="2"/>
      <c r="DQM304" s="2"/>
      <c r="DQN304" s="2"/>
      <c r="DQO304" s="2"/>
      <c r="DQP304" s="2"/>
      <c r="DQQ304" s="2"/>
      <c r="DQR304" s="2"/>
      <c r="DQS304" s="2"/>
      <c r="DQT304" s="2"/>
      <c r="DQU304" s="2"/>
      <c r="DQV304" s="2"/>
      <c r="DQW304" s="2"/>
      <c r="DQX304" s="2"/>
      <c r="DQY304" s="2"/>
      <c r="DQZ304" s="2"/>
      <c r="DRA304" s="2"/>
      <c r="DRB304" s="2"/>
      <c r="DRC304" s="2"/>
      <c r="DRD304" s="2"/>
      <c r="DRE304" s="2"/>
      <c r="DRF304" s="2"/>
      <c r="DRG304" s="2"/>
      <c r="DRH304" s="2"/>
      <c r="DRI304" s="2"/>
      <c r="DRJ304" s="2"/>
      <c r="DRK304" s="2"/>
      <c r="DRL304" s="2"/>
      <c r="DRM304" s="2"/>
      <c r="DRN304" s="2"/>
      <c r="DRO304" s="2"/>
      <c r="DRP304" s="2"/>
      <c r="DRQ304" s="2"/>
      <c r="DRR304" s="2"/>
      <c r="DRS304" s="2"/>
      <c r="DRT304" s="2"/>
      <c r="DRU304" s="2"/>
      <c r="DRV304" s="2"/>
      <c r="DRW304" s="2"/>
      <c r="DRX304" s="2"/>
      <c r="DRY304" s="2"/>
      <c r="DRZ304" s="2"/>
      <c r="DSA304" s="2"/>
      <c r="DSB304" s="2"/>
      <c r="DSC304" s="2"/>
      <c r="DSD304" s="2"/>
      <c r="DSE304" s="2"/>
      <c r="DSF304" s="2"/>
      <c r="DSG304" s="2"/>
      <c r="DSH304" s="2"/>
      <c r="DSI304" s="2"/>
      <c r="DSJ304" s="2"/>
      <c r="DSK304" s="2"/>
      <c r="DSL304" s="2"/>
      <c r="DSM304" s="2"/>
      <c r="DSN304" s="2"/>
      <c r="DSO304" s="2"/>
      <c r="DSP304" s="2"/>
      <c r="DSQ304" s="2"/>
      <c r="DSR304" s="2"/>
      <c r="DSS304" s="2"/>
      <c r="DST304" s="2"/>
      <c r="DSU304" s="2"/>
      <c r="DSV304" s="2"/>
      <c r="DSW304" s="2"/>
      <c r="DSX304" s="2"/>
      <c r="DSY304" s="2"/>
      <c r="DSZ304" s="2"/>
      <c r="DTA304" s="2"/>
      <c r="DTB304" s="2"/>
      <c r="DTC304" s="2"/>
      <c r="DTD304" s="2"/>
      <c r="DTE304" s="2"/>
      <c r="DTF304" s="2"/>
      <c r="DTG304" s="2"/>
      <c r="DTH304" s="2"/>
      <c r="DTI304" s="2"/>
      <c r="DTJ304" s="2"/>
      <c r="DTK304" s="2"/>
      <c r="DTL304" s="2"/>
      <c r="DTM304" s="2"/>
      <c r="DTN304" s="2"/>
      <c r="DTO304" s="2"/>
      <c r="DTP304" s="2"/>
      <c r="DTQ304" s="2"/>
      <c r="DTR304" s="2"/>
      <c r="DTS304" s="2"/>
      <c r="DTT304" s="2"/>
      <c r="DTU304" s="2"/>
      <c r="DTV304" s="2"/>
      <c r="DTW304" s="2"/>
      <c r="DTX304" s="2"/>
      <c r="DTY304" s="2"/>
      <c r="DTZ304" s="2"/>
      <c r="DUA304" s="2"/>
      <c r="DUB304" s="2"/>
      <c r="DUC304" s="2"/>
      <c r="DUD304" s="2"/>
      <c r="DUE304" s="2"/>
      <c r="DUF304" s="2"/>
      <c r="DUG304" s="2"/>
      <c r="DUH304" s="2"/>
      <c r="DUI304" s="2"/>
      <c r="DUJ304" s="2"/>
      <c r="DUK304" s="2"/>
      <c r="DUL304" s="2"/>
      <c r="DUM304" s="2"/>
      <c r="DUN304" s="2"/>
      <c r="DUO304" s="2"/>
      <c r="DUP304" s="2"/>
      <c r="DUQ304" s="2"/>
      <c r="DUR304" s="2"/>
      <c r="DUS304" s="2"/>
      <c r="DUT304" s="2"/>
      <c r="DUU304" s="2"/>
      <c r="DUV304" s="2"/>
      <c r="DUW304" s="2"/>
      <c r="DUX304" s="2"/>
      <c r="DUY304" s="2"/>
      <c r="DUZ304" s="2"/>
      <c r="DVA304" s="2"/>
      <c r="DVB304" s="2"/>
      <c r="DVC304" s="2"/>
      <c r="DVD304" s="2"/>
      <c r="DVE304" s="2"/>
      <c r="DVF304" s="2"/>
      <c r="DVG304" s="2"/>
      <c r="DVH304" s="2"/>
      <c r="DVI304" s="2"/>
      <c r="DVJ304" s="2"/>
      <c r="DVK304" s="2"/>
      <c r="DVL304" s="2"/>
      <c r="DVM304" s="2"/>
      <c r="DVN304" s="2"/>
      <c r="DVO304" s="2"/>
      <c r="DVP304" s="2"/>
      <c r="DVQ304" s="2"/>
      <c r="DVR304" s="2"/>
      <c r="DVS304" s="2"/>
      <c r="DVT304" s="2"/>
      <c r="DVU304" s="2"/>
      <c r="DVV304" s="2"/>
      <c r="DVW304" s="2"/>
      <c r="DVX304" s="2"/>
      <c r="DVY304" s="2"/>
      <c r="DVZ304" s="2"/>
      <c r="DWA304" s="2"/>
      <c r="DWB304" s="2"/>
      <c r="DWC304" s="2"/>
      <c r="DWD304" s="2"/>
      <c r="DWE304" s="2"/>
      <c r="DWF304" s="2"/>
      <c r="DWG304" s="2"/>
      <c r="DWH304" s="2"/>
      <c r="DWI304" s="2"/>
      <c r="DWJ304" s="2"/>
      <c r="DWK304" s="2"/>
      <c r="DWL304" s="2"/>
      <c r="DWM304" s="2"/>
      <c r="DWN304" s="2"/>
      <c r="DWO304" s="2"/>
      <c r="DWP304" s="2"/>
      <c r="DWQ304" s="2"/>
      <c r="DWR304" s="2"/>
      <c r="DWS304" s="2"/>
      <c r="DWT304" s="2"/>
      <c r="DWU304" s="2"/>
      <c r="DWV304" s="2"/>
      <c r="DWW304" s="2"/>
      <c r="DWX304" s="2"/>
      <c r="DWY304" s="2"/>
      <c r="DWZ304" s="2"/>
      <c r="DXA304" s="2"/>
      <c r="DXB304" s="2"/>
      <c r="DXC304" s="2"/>
      <c r="DXD304" s="2"/>
      <c r="DXE304" s="2"/>
      <c r="DXF304" s="2"/>
      <c r="DXG304" s="2"/>
      <c r="DXH304" s="2"/>
      <c r="DXI304" s="2"/>
      <c r="DXJ304" s="2"/>
      <c r="DXK304" s="2"/>
      <c r="DXL304" s="2"/>
      <c r="DXM304" s="2"/>
      <c r="DXN304" s="2"/>
      <c r="DXO304" s="2"/>
      <c r="DXP304" s="2"/>
      <c r="DXQ304" s="2"/>
      <c r="DXR304" s="2"/>
      <c r="DXS304" s="2"/>
      <c r="DXT304" s="2"/>
      <c r="DXU304" s="2"/>
      <c r="DXV304" s="2"/>
      <c r="DXW304" s="2"/>
      <c r="DXX304" s="2"/>
      <c r="DXY304" s="2"/>
      <c r="DXZ304" s="2"/>
      <c r="DYA304" s="2"/>
      <c r="DYB304" s="2"/>
      <c r="DYC304" s="2"/>
      <c r="DYD304" s="2"/>
      <c r="DYE304" s="2"/>
      <c r="DYF304" s="2"/>
      <c r="DYG304" s="2"/>
      <c r="DYH304" s="2"/>
      <c r="DYI304" s="2"/>
      <c r="DYJ304" s="2"/>
      <c r="DYK304" s="2"/>
      <c r="DYL304" s="2"/>
      <c r="DYM304" s="2"/>
      <c r="DYN304" s="2"/>
      <c r="DYO304" s="2"/>
      <c r="DYP304" s="2"/>
      <c r="DYQ304" s="2"/>
      <c r="DYR304" s="2"/>
      <c r="DYS304" s="2"/>
      <c r="DYT304" s="2"/>
      <c r="DYU304" s="2"/>
      <c r="DYV304" s="2"/>
      <c r="DYW304" s="2"/>
      <c r="DYX304" s="2"/>
      <c r="DYY304" s="2"/>
      <c r="DYZ304" s="2"/>
      <c r="DZA304" s="2"/>
      <c r="DZB304" s="2"/>
      <c r="DZC304" s="2"/>
      <c r="DZD304" s="2"/>
      <c r="DZE304" s="2"/>
      <c r="DZF304" s="2"/>
      <c r="DZG304" s="2"/>
      <c r="DZH304" s="2"/>
      <c r="DZI304" s="2"/>
      <c r="DZJ304" s="2"/>
      <c r="DZK304" s="2"/>
      <c r="DZL304" s="2"/>
      <c r="DZM304" s="2"/>
      <c r="DZN304" s="2"/>
      <c r="DZO304" s="2"/>
      <c r="DZP304" s="2"/>
      <c r="DZQ304" s="2"/>
      <c r="DZR304" s="2"/>
      <c r="DZS304" s="2"/>
      <c r="DZT304" s="2"/>
      <c r="DZU304" s="2"/>
      <c r="DZV304" s="2"/>
      <c r="DZW304" s="2"/>
      <c r="DZX304" s="2"/>
      <c r="DZY304" s="2"/>
      <c r="DZZ304" s="2"/>
      <c r="EAA304" s="2"/>
      <c r="EAB304" s="2"/>
      <c r="EAC304" s="2"/>
      <c r="EAD304" s="2"/>
      <c r="EAE304" s="2"/>
      <c r="EAF304" s="2"/>
      <c r="EAG304" s="2"/>
      <c r="EAH304" s="2"/>
      <c r="EAI304" s="2"/>
      <c r="EAJ304" s="2"/>
      <c r="EAK304" s="2"/>
      <c r="EAL304" s="2"/>
      <c r="EAM304" s="2"/>
      <c r="EAN304" s="2"/>
      <c r="EAO304" s="2"/>
      <c r="EAP304" s="2"/>
      <c r="EAQ304" s="2"/>
      <c r="EAR304" s="2"/>
      <c r="EAS304" s="2"/>
      <c r="EAT304" s="2"/>
      <c r="EAU304" s="2"/>
      <c r="EAV304" s="2"/>
      <c r="EAW304" s="2"/>
      <c r="EAX304" s="2"/>
      <c r="EAY304" s="2"/>
      <c r="EAZ304" s="2"/>
      <c r="EBA304" s="2"/>
      <c r="EBB304" s="2"/>
      <c r="EBC304" s="2"/>
      <c r="EBD304" s="2"/>
      <c r="EBE304" s="2"/>
      <c r="EBF304" s="2"/>
      <c r="EBG304" s="2"/>
      <c r="EBH304" s="2"/>
      <c r="EBI304" s="2"/>
      <c r="EBJ304" s="2"/>
      <c r="EBK304" s="2"/>
      <c r="EBL304" s="2"/>
      <c r="EBM304" s="2"/>
      <c r="EBN304" s="2"/>
      <c r="EBO304" s="2"/>
      <c r="EBP304" s="2"/>
      <c r="EBQ304" s="2"/>
      <c r="EBR304" s="2"/>
      <c r="EBS304" s="2"/>
      <c r="EBT304" s="2"/>
      <c r="EBU304" s="2"/>
      <c r="EBV304" s="2"/>
      <c r="EBW304" s="2"/>
      <c r="EBX304" s="2"/>
      <c r="EBY304" s="2"/>
      <c r="EBZ304" s="2"/>
      <c r="ECA304" s="2"/>
      <c r="ECB304" s="2"/>
      <c r="ECC304" s="2"/>
      <c r="ECD304" s="2"/>
      <c r="ECE304" s="2"/>
      <c r="ECF304" s="2"/>
      <c r="ECG304" s="2"/>
      <c r="ECH304" s="2"/>
      <c r="ECI304" s="2"/>
      <c r="ECJ304" s="2"/>
      <c r="ECK304" s="2"/>
      <c r="ECL304" s="2"/>
      <c r="ECM304" s="2"/>
      <c r="ECN304" s="2"/>
      <c r="ECO304" s="2"/>
      <c r="ECP304" s="2"/>
      <c r="ECQ304" s="2"/>
      <c r="ECR304" s="2"/>
      <c r="ECS304" s="2"/>
      <c r="ECT304" s="2"/>
      <c r="ECU304" s="2"/>
      <c r="ECV304" s="2"/>
      <c r="ECW304" s="2"/>
      <c r="ECX304" s="2"/>
      <c r="ECY304" s="2"/>
      <c r="ECZ304" s="2"/>
      <c r="EDA304" s="2"/>
      <c r="EDB304" s="2"/>
      <c r="EDC304" s="2"/>
      <c r="EDD304" s="2"/>
      <c r="EDE304" s="2"/>
      <c r="EDF304" s="2"/>
      <c r="EDG304" s="2"/>
      <c r="EDH304" s="2"/>
      <c r="EDI304" s="2"/>
      <c r="EDJ304" s="2"/>
      <c r="EDK304" s="2"/>
      <c r="EDL304" s="2"/>
      <c r="EDM304" s="2"/>
      <c r="EDN304" s="2"/>
      <c r="EDO304" s="2"/>
      <c r="EDP304" s="2"/>
      <c r="EDQ304" s="2"/>
      <c r="EDR304" s="2"/>
      <c r="EDS304" s="2"/>
      <c r="EDT304" s="2"/>
      <c r="EDU304" s="2"/>
      <c r="EDV304" s="2"/>
      <c r="EDW304" s="2"/>
      <c r="EDX304" s="2"/>
      <c r="EDY304" s="2"/>
      <c r="EDZ304" s="2"/>
      <c r="EEA304" s="2"/>
      <c r="EEB304" s="2"/>
      <c r="EEC304" s="2"/>
      <c r="EED304" s="2"/>
      <c r="EEE304" s="2"/>
      <c r="EEF304" s="2"/>
      <c r="EEG304" s="2"/>
      <c r="EEH304" s="2"/>
      <c r="EEI304" s="2"/>
      <c r="EEJ304" s="2"/>
      <c r="EEK304" s="2"/>
      <c r="EEL304" s="2"/>
      <c r="EEM304" s="2"/>
      <c r="EEN304" s="2"/>
      <c r="EEO304" s="2"/>
      <c r="EEP304" s="2"/>
      <c r="EEQ304" s="2"/>
      <c r="EER304" s="2"/>
      <c r="EES304" s="2"/>
      <c r="EET304" s="2"/>
      <c r="EEU304" s="2"/>
      <c r="EEV304" s="2"/>
      <c r="EEW304" s="2"/>
      <c r="EEX304" s="2"/>
      <c r="EEY304" s="2"/>
      <c r="EEZ304" s="2"/>
      <c r="EFA304" s="2"/>
      <c r="EFB304" s="2"/>
      <c r="EFC304" s="2"/>
      <c r="EFD304" s="2"/>
      <c r="EFE304" s="2"/>
      <c r="EFF304" s="2"/>
      <c r="EFG304" s="2"/>
      <c r="EFH304" s="2"/>
      <c r="EFI304" s="2"/>
      <c r="EFJ304" s="2"/>
      <c r="EFK304" s="2"/>
      <c r="EFL304" s="2"/>
      <c r="EFM304" s="2"/>
      <c r="EFN304" s="2"/>
      <c r="EFO304" s="2"/>
      <c r="EFP304" s="2"/>
      <c r="EFQ304" s="2"/>
      <c r="EFR304" s="2"/>
      <c r="EFS304" s="2"/>
      <c r="EFT304" s="2"/>
      <c r="EFU304" s="2"/>
      <c r="EFV304" s="2"/>
      <c r="EFW304" s="2"/>
      <c r="EFX304" s="2"/>
      <c r="EFY304" s="2"/>
      <c r="EFZ304" s="2"/>
      <c r="EGA304" s="2"/>
      <c r="EGB304" s="2"/>
      <c r="EGC304" s="2"/>
      <c r="EGD304" s="2"/>
      <c r="EGE304" s="2"/>
      <c r="EGF304" s="2"/>
      <c r="EGG304" s="2"/>
      <c r="EGH304" s="2"/>
      <c r="EGI304" s="2"/>
      <c r="EGJ304" s="2"/>
      <c r="EGK304" s="2"/>
      <c r="EGL304" s="2"/>
      <c r="EGM304" s="2"/>
      <c r="EGN304" s="2"/>
      <c r="EGO304" s="2"/>
      <c r="EGP304" s="2"/>
      <c r="EGQ304" s="2"/>
      <c r="EGR304" s="2"/>
      <c r="EGS304" s="2"/>
      <c r="EGT304" s="2"/>
      <c r="EGU304" s="2"/>
      <c r="EGV304" s="2"/>
      <c r="EGW304" s="2"/>
      <c r="EGX304" s="2"/>
      <c r="EGY304" s="2"/>
      <c r="EGZ304" s="2"/>
      <c r="EHA304" s="2"/>
      <c r="EHB304" s="2"/>
      <c r="EHC304" s="2"/>
      <c r="EHD304" s="2"/>
      <c r="EHE304" s="2"/>
      <c r="EHF304" s="2"/>
      <c r="EHG304" s="2"/>
      <c r="EHH304" s="2"/>
      <c r="EHI304" s="2"/>
      <c r="EHJ304" s="2"/>
      <c r="EHK304" s="2"/>
      <c r="EHL304" s="2"/>
      <c r="EHM304" s="2"/>
      <c r="EHN304" s="2"/>
      <c r="EHO304" s="2"/>
      <c r="EHP304" s="2"/>
      <c r="EHQ304" s="2"/>
      <c r="EHR304" s="2"/>
      <c r="EHS304" s="2"/>
      <c r="EHT304" s="2"/>
      <c r="EHU304" s="2"/>
      <c r="EHV304" s="2"/>
      <c r="EHW304" s="2"/>
      <c r="EHX304" s="2"/>
      <c r="EHY304" s="2"/>
      <c r="EHZ304" s="2"/>
      <c r="EIA304" s="2"/>
      <c r="EIB304" s="2"/>
      <c r="EIC304" s="2"/>
      <c r="EID304" s="2"/>
      <c r="EIE304" s="2"/>
      <c r="EIF304" s="2"/>
      <c r="EIG304" s="2"/>
      <c r="EIH304" s="2"/>
      <c r="EII304" s="2"/>
      <c r="EIJ304" s="2"/>
      <c r="EIK304" s="2"/>
      <c r="EIL304" s="2"/>
      <c r="EIM304" s="2"/>
      <c r="EIN304" s="2"/>
      <c r="EIO304" s="2"/>
      <c r="EIP304" s="2"/>
      <c r="EIQ304" s="2"/>
      <c r="EIR304" s="2"/>
      <c r="EIS304" s="2"/>
      <c r="EIT304" s="2"/>
      <c r="EIU304" s="2"/>
      <c r="EIV304" s="2"/>
      <c r="EIW304" s="2"/>
      <c r="EIX304" s="2"/>
      <c r="EIY304" s="2"/>
      <c r="EIZ304" s="2"/>
      <c r="EJA304" s="2"/>
      <c r="EJB304" s="2"/>
      <c r="EJC304" s="2"/>
      <c r="EJD304" s="2"/>
      <c r="EJE304" s="2"/>
      <c r="EJF304" s="2"/>
      <c r="EJG304" s="2"/>
      <c r="EJH304" s="2"/>
      <c r="EJI304" s="2"/>
      <c r="EJJ304" s="2"/>
      <c r="EJK304" s="2"/>
      <c r="EJL304" s="2"/>
      <c r="EJM304" s="2"/>
      <c r="EJN304" s="2"/>
      <c r="EJO304" s="2"/>
      <c r="EJP304" s="2"/>
      <c r="EJQ304" s="2"/>
      <c r="EJR304" s="2"/>
      <c r="EJS304" s="2"/>
      <c r="EJT304" s="2"/>
      <c r="EJU304" s="2"/>
      <c r="EJV304" s="2"/>
      <c r="EJW304" s="2"/>
      <c r="EJX304" s="2"/>
      <c r="EJY304" s="2"/>
      <c r="EJZ304" s="2"/>
      <c r="EKA304" s="2"/>
      <c r="EKB304" s="2"/>
      <c r="EKC304" s="2"/>
      <c r="EKD304" s="2"/>
      <c r="EKE304" s="2"/>
      <c r="EKF304" s="2"/>
      <c r="EKG304" s="2"/>
      <c r="EKH304" s="2"/>
      <c r="EKI304" s="2"/>
      <c r="EKJ304" s="2"/>
      <c r="EKK304" s="2"/>
      <c r="EKL304" s="2"/>
      <c r="EKM304" s="2"/>
      <c r="EKN304" s="2"/>
      <c r="EKO304" s="2"/>
      <c r="EKP304" s="2"/>
      <c r="EKQ304" s="2"/>
      <c r="EKR304" s="2"/>
      <c r="EKS304" s="2"/>
      <c r="EKT304" s="2"/>
      <c r="EKU304" s="2"/>
      <c r="EKV304" s="2"/>
      <c r="EKW304" s="2"/>
      <c r="EKX304" s="2"/>
      <c r="EKY304" s="2"/>
      <c r="EKZ304" s="2"/>
      <c r="ELA304" s="2"/>
      <c r="ELB304" s="2"/>
      <c r="ELC304" s="2"/>
      <c r="ELD304" s="2"/>
      <c r="ELE304" s="2"/>
      <c r="ELF304" s="2"/>
      <c r="ELG304" s="2"/>
      <c r="ELH304" s="2"/>
      <c r="ELI304" s="2"/>
      <c r="ELJ304" s="2"/>
      <c r="ELK304" s="2"/>
      <c r="ELL304" s="2"/>
      <c r="ELM304" s="2"/>
      <c r="ELN304" s="2"/>
      <c r="ELO304" s="2"/>
      <c r="ELP304" s="2"/>
      <c r="ELQ304" s="2"/>
      <c r="ELR304" s="2"/>
      <c r="ELS304" s="2"/>
      <c r="ELT304" s="2"/>
      <c r="ELU304" s="2"/>
      <c r="ELV304" s="2"/>
      <c r="ELW304" s="2"/>
      <c r="ELX304" s="2"/>
      <c r="ELY304" s="2"/>
      <c r="ELZ304" s="2"/>
      <c r="EMA304" s="2"/>
      <c r="EMB304" s="2"/>
      <c r="EMC304" s="2"/>
      <c r="EMD304" s="2"/>
      <c r="EME304" s="2"/>
      <c r="EMF304" s="2"/>
      <c r="EMG304" s="2"/>
      <c r="EMH304" s="2"/>
      <c r="EMI304" s="2"/>
      <c r="EMJ304" s="2"/>
      <c r="EMK304" s="2"/>
      <c r="EML304" s="2"/>
      <c r="EMM304" s="2"/>
      <c r="EMN304" s="2"/>
      <c r="EMO304" s="2"/>
      <c r="EMP304" s="2"/>
      <c r="EMQ304" s="2"/>
      <c r="EMR304" s="2"/>
      <c r="EMS304" s="2"/>
      <c r="EMT304" s="2"/>
      <c r="EMU304" s="2"/>
      <c r="EMV304" s="2"/>
      <c r="EMW304" s="2"/>
      <c r="EMX304" s="2"/>
      <c r="EMY304" s="2"/>
      <c r="EMZ304" s="2"/>
      <c r="ENA304" s="2"/>
      <c r="ENB304" s="2"/>
      <c r="ENC304" s="2"/>
      <c r="END304" s="2"/>
      <c r="ENE304" s="2"/>
      <c r="ENF304" s="2"/>
      <c r="ENG304" s="2"/>
      <c r="ENH304" s="2"/>
      <c r="ENI304" s="2"/>
      <c r="ENJ304" s="2"/>
      <c r="ENK304" s="2"/>
      <c r="ENL304" s="2"/>
      <c r="ENM304" s="2"/>
      <c r="ENN304" s="2"/>
      <c r="ENO304" s="2"/>
      <c r="ENP304" s="2"/>
      <c r="ENQ304" s="2"/>
      <c r="ENR304" s="2"/>
      <c r="ENS304" s="2"/>
      <c r="ENT304" s="2"/>
      <c r="ENU304" s="2"/>
      <c r="ENV304" s="2"/>
      <c r="ENW304" s="2"/>
      <c r="ENX304" s="2"/>
      <c r="ENY304" s="2"/>
      <c r="ENZ304" s="2"/>
      <c r="EOA304" s="2"/>
      <c r="EOB304" s="2"/>
      <c r="EOC304" s="2"/>
      <c r="EOD304" s="2"/>
      <c r="EOE304" s="2"/>
      <c r="EOF304" s="2"/>
      <c r="EOG304" s="2"/>
      <c r="EOH304" s="2"/>
      <c r="EOI304" s="2"/>
      <c r="EOJ304" s="2"/>
      <c r="EOK304" s="2"/>
      <c r="EOL304" s="2"/>
      <c r="EOM304" s="2"/>
      <c r="EON304" s="2"/>
      <c r="EOO304" s="2"/>
      <c r="EOP304" s="2"/>
      <c r="EOQ304" s="2"/>
      <c r="EOR304" s="2"/>
      <c r="EOS304" s="2"/>
      <c r="EOT304" s="2"/>
      <c r="EOU304" s="2"/>
      <c r="EOV304" s="2"/>
      <c r="EOW304" s="2"/>
      <c r="EOX304" s="2"/>
      <c r="EOY304" s="2"/>
      <c r="EOZ304" s="2"/>
      <c r="EPA304" s="2"/>
      <c r="EPB304" s="2"/>
      <c r="EPC304" s="2"/>
      <c r="EPD304" s="2"/>
      <c r="EPE304" s="2"/>
      <c r="EPF304" s="2"/>
      <c r="EPG304" s="2"/>
      <c r="EPH304" s="2"/>
      <c r="EPI304" s="2"/>
      <c r="EPJ304" s="2"/>
      <c r="EPK304" s="2"/>
      <c r="EPL304" s="2"/>
      <c r="EPM304" s="2"/>
      <c r="EPN304" s="2"/>
      <c r="EPO304" s="2"/>
      <c r="EPP304" s="2"/>
      <c r="EPQ304" s="2"/>
      <c r="EPR304" s="2"/>
      <c r="EPS304" s="2"/>
      <c r="EPT304" s="2"/>
      <c r="EPU304" s="2"/>
      <c r="EPV304" s="2"/>
      <c r="EPW304" s="2"/>
      <c r="EPX304" s="2"/>
      <c r="EPY304" s="2"/>
      <c r="EPZ304" s="2"/>
      <c r="EQA304" s="2"/>
      <c r="EQB304" s="2"/>
      <c r="EQC304" s="2"/>
      <c r="EQD304" s="2"/>
      <c r="EQE304" s="2"/>
      <c r="EQF304" s="2"/>
      <c r="EQG304" s="2"/>
      <c r="EQH304" s="2"/>
      <c r="EQI304" s="2"/>
      <c r="EQJ304" s="2"/>
      <c r="EQK304" s="2"/>
      <c r="EQL304" s="2"/>
      <c r="EQM304" s="2"/>
      <c r="EQN304" s="2"/>
      <c r="EQO304" s="2"/>
      <c r="EQP304" s="2"/>
      <c r="EQQ304" s="2"/>
      <c r="EQR304" s="2"/>
      <c r="EQS304" s="2"/>
      <c r="EQT304" s="2"/>
      <c r="EQU304" s="2"/>
      <c r="EQV304" s="2"/>
      <c r="EQW304" s="2"/>
      <c r="EQX304" s="2"/>
      <c r="EQY304" s="2"/>
      <c r="EQZ304" s="2"/>
      <c r="ERA304" s="2"/>
      <c r="ERB304" s="2"/>
      <c r="ERC304" s="2"/>
      <c r="ERD304" s="2"/>
      <c r="ERE304" s="2"/>
      <c r="ERF304" s="2"/>
      <c r="ERG304" s="2"/>
      <c r="ERH304" s="2"/>
      <c r="ERI304" s="2"/>
      <c r="ERJ304" s="2"/>
      <c r="ERK304" s="2"/>
      <c r="ERL304" s="2"/>
      <c r="ERM304" s="2"/>
      <c r="ERN304" s="2"/>
      <c r="ERO304" s="2"/>
      <c r="ERP304" s="2"/>
      <c r="ERQ304" s="2"/>
      <c r="ERR304" s="2"/>
      <c r="ERS304" s="2"/>
      <c r="ERT304" s="2"/>
      <c r="ERU304" s="2"/>
      <c r="ERV304" s="2"/>
      <c r="ERW304" s="2"/>
      <c r="ERX304" s="2"/>
      <c r="ERY304" s="2"/>
      <c r="ERZ304" s="2"/>
      <c r="ESA304" s="2"/>
      <c r="ESB304" s="2"/>
      <c r="ESC304" s="2"/>
      <c r="ESD304" s="2"/>
      <c r="ESE304" s="2"/>
      <c r="ESF304" s="2"/>
      <c r="ESG304" s="2"/>
      <c r="ESH304" s="2"/>
      <c r="ESI304" s="2"/>
      <c r="ESJ304" s="2"/>
      <c r="ESK304" s="2"/>
      <c r="ESL304" s="2"/>
      <c r="ESM304" s="2"/>
      <c r="ESN304" s="2"/>
      <c r="ESO304" s="2"/>
      <c r="ESP304" s="2"/>
      <c r="ESQ304" s="2"/>
      <c r="ESR304" s="2"/>
      <c r="ESS304" s="2"/>
      <c r="EST304" s="2"/>
      <c r="ESU304" s="2"/>
      <c r="ESV304" s="2"/>
      <c r="ESW304" s="2"/>
      <c r="ESX304" s="2"/>
      <c r="ESY304" s="2"/>
      <c r="ESZ304" s="2"/>
      <c r="ETA304" s="2"/>
      <c r="ETB304" s="2"/>
      <c r="ETC304" s="2"/>
      <c r="ETD304" s="2"/>
      <c r="ETE304" s="2"/>
      <c r="ETF304" s="2"/>
      <c r="ETG304" s="2"/>
      <c r="ETH304" s="2"/>
      <c r="ETI304" s="2"/>
      <c r="ETJ304" s="2"/>
      <c r="ETK304" s="2"/>
      <c r="ETL304" s="2"/>
      <c r="ETM304" s="2"/>
      <c r="ETN304" s="2"/>
      <c r="ETO304" s="2"/>
      <c r="ETP304" s="2"/>
      <c r="ETQ304" s="2"/>
      <c r="ETR304" s="2"/>
      <c r="ETS304" s="2"/>
      <c r="ETT304" s="2"/>
      <c r="ETU304" s="2"/>
      <c r="ETV304" s="2"/>
      <c r="ETW304" s="2"/>
      <c r="ETX304" s="2"/>
      <c r="ETY304" s="2"/>
      <c r="ETZ304" s="2"/>
      <c r="EUA304" s="2"/>
      <c r="EUB304" s="2"/>
      <c r="EUC304" s="2"/>
      <c r="EUD304" s="2"/>
      <c r="EUE304" s="2"/>
      <c r="EUF304" s="2"/>
      <c r="EUG304" s="2"/>
      <c r="EUH304" s="2"/>
      <c r="EUI304" s="2"/>
      <c r="EUJ304" s="2"/>
      <c r="EUK304" s="2"/>
      <c r="EUL304" s="2"/>
      <c r="EUM304" s="2"/>
      <c r="EUN304" s="2"/>
      <c r="EUO304" s="2"/>
      <c r="EUP304" s="2"/>
      <c r="EUQ304" s="2"/>
      <c r="EUR304" s="2"/>
      <c r="EUS304" s="2"/>
      <c r="EUT304" s="2"/>
      <c r="EUU304" s="2"/>
      <c r="EUV304" s="2"/>
      <c r="EUW304" s="2"/>
      <c r="EUX304" s="2"/>
      <c r="EUY304" s="2"/>
      <c r="EUZ304" s="2"/>
      <c r="EVA304" s="2"/>
      <c r="EVB304" s="2"/>
      <c r="EVC304" s="2"/>
      <c r="EVD304" s="2"/>
      <c r="EVE304" s="2"/>
      <c r="EVF304" s="2"/>
      <c r="EVG304" s="2"/>
      <c r="EVH304" s="2"/>
      <c r="EVI304" s="2"/>
      <c r="EVJ304" s="2"/>
      <c r="EVK304" s="2"/>
      <c r="EVL304" s="2"/>
      <c r="EVM304" s="2"/>
      <c r="EVN304" s="2"/>
      <c r="EVO304" s="2"/>
      <c r="EVP304" s="2"/>
      <c r="EVQ304" s="2"/>
      <c r="EVR304" s="2"/>
      <c r="EVS304" s="2"/>
      <c r="EVT304" s="2"/>
      <c r="EVU304" s="2"/>
      <c r="EVV304" s="2"/>
      <c r="EVW304" s="2"/>
      <c r="EVX304" s="2"/>
      <c r="EVY304" s="2"/>
      <c r="EVZ304" s="2"/>
      <c r="EWA304" s="2"/>
      <c r="EWB304" s="2"/>
      <c r="EWC304" s="2"/>
      <c r="EWD304" s="2"/>
      <c r="EWE304" s="2"/>
      <c r="EWF304" s="2"/>
      <c r="EWG304" s="2"/>
      <c r="EWH304" s="2"/>
      <c r="EWI304" s="2"/>
      <c r="EWJ304" s="2"/>
      <c r="EWK304" s="2"/>
      <c r="EWL304" s="2"/>
      <c r="EWM304" s="2"/>
      <c r="EWN304" s="2"/>
      <c r="EWO304" s="2"/>
      <c r="EWP304" s="2"/>
      <c r="EWQ304" s="2"/>
      <c r="EWR304" s="2"/>
      <c r="EWS304" s="2"/>
      <c r="EWT304" s="2"/>
      <c r="EWU304" s="2"/>
      <c r="EWV304" s="2"/>
      <c r="EWW304" s="2"/>
      <c r="EWX304" s="2"/>
      <c r="EWY304" s="2"/>
      <c r="EWZ304" s="2"/>
      <c r="EXA304" s="2"/>
      <c r="EXB304" s="2"/>
      <c r="EXC304" s="2"/>
      <c r="EXD304" s="2"/>
      <c r="EXE304" s="2"/>
      <c r="EXF304" s="2"/>
      <c r="EXG304" s="2"/>
      <c r="EXH304" s="2"/>
      <c r="EXI304" s="2"/>
      <c r="EXJ304" s="2"/>
      <c r="EXK304" s="2"/>
      <c r="EXL304" s="2"/>
      <c r="EXM304" s="2"/>
      <c r="EXN304" s="2"/>
      <c r="EXO304" s="2"/>
      <c r="EXP304" s="2"/>
      <c r="EXQ304" s="2"/>
      <c r="EXR304" s="2"/>
      <c r="EXS304" s="2"/>
      <c r="EXT304" s="2"/>
      <c r="EXU304" s="2"/>
      <c r="EXV304" s="2"/>
      <c r="EXW304" s="2"/>
      <c r="EXX304" s="2"/>
      <c r="EXY304" s="2"/>
      <c r="EXZ304" s="2"/>
      <c r="EYA304" s="2"/>
      <c r="EYB304" s="2"/>
      <c r="EYC304" s="2"/>
      <c r="EYD304" s="2"/>
      <c r="EYE304" s="2"/>
      <c r="EYF304" s="2"/>
      <c r="EYG304" s="2"/>
      <c r="EYH304" s="2"/>
      <c r="EYI304" s="2"/>
      <c r="EYJ304" s="2"/>
      <c r="EYK304" s="2"/>
      <c r="EYL304" s="2"/>
      <c r="EYM304" s="2"/>
      <c r="EYN304" s="2"/>
      <c r="EYO304" s="2"/>
      <c r="EYP304" s="2"/>
      <c r="EYQ304" s="2"/>
      <c r="EYR304" s="2"/>
      <c r="EYS304" s="2"/>
      <c r="EYT304" s="2"/>
      <c r="EYU304" s="2"/>
      <c r="EYV304" s="2"/>
      <c r="EYW304" s="2"/>
      <c r="EYX304" s="2"/>
      <c r="EYY304" s="2"/>
      <c r="EYZ304" s="2"/>
      <c r="EZA304" s="2"/>
      <c r="EZB304" s="2"/>
      <c r="EZC304" s="2"/>
      <c r="EZD304" s="2"/>
      <c r="EZE304" s="2"/>
      <c r="EZF304" s="2"/>
      <c r="EZG304" s="2"/>
      <c r="EZH304" s="2"/>
      <c r="EZI304" s="2"/>
      <c r="EZJ304" s="2"/>
      <c r="EZK304" s="2"/>
      <c r="EZL304" s="2"/>
      <c r="EZM304" s="2"/>
      <c r="EZN304" s="2"/>
      <c r="EZO304" s="2"/>
      <c r="EZP304" s="2"/>
      <c r="EZQ304" s="2"/>
      <c r="EZR304" s="2"/>
      <c r="EZS304" s="2"/>
      <c r="EZT304" s="2"/>
      <c r="EZU304" s="2"/>
      <c r="EZV304" s="2"/>
      <c r="EZW304" s="2"/>
      <c r="EZX304" s="2"/>
      <c r="EZY304" s="2"/>
      <c r="EZZ304" s="2"/>
      <c r="FAA304" s="2"/>
      <c r="FAB304" s="2"/>
      <c r="FAC304" s="2"/>
      <c r="FAD304" s="2"/>
      <c r="FAE304" s="2"/>
      <c r="FAF304" s="2"/>
      <c r="FAG304" s="2"/>
      <c r="FAH304" s="2"/>
      <c r="FAI304" s="2"/>
      <c r="FAJ304" s="2"/>
      <c r="FAK304" s="2"/>
      <c r="FAL304" s="2"/>
      <c r="FAM304" s="2"/>
      <c r="FAN304" s="2"/>
      <c r="FAO304" s="2"/>
      <c r="FAP304" s="2"/>
      <c r="FAQ304" s="2"/>
      <c r="FAR304" s="2"/>
      <c r="FAS304" s="2"/>
      <c r="FAT304" s="2"/>
      <c r="FAU304" s="2"/>
      <c r="FAV304" s="2"/>
      <c r="FAW304" s="2"/>
      <c r="FAX304" s="2"/>
      <c r="FAY304" s="2"/>
      <c r="FAZ304" s="2"/>
      <c r="FBA304" s="2"/>
      <c r="FBB304" s="2"/>
      <c r="FBC304" s="2"/>
      <c r="FBD304" s="2"/>
      <c r="FBE304" s="2"/>
      <c r="FBF304" s="2"/>
      <c r="FBG304" s="2"/>
      <c r="FBH304" s="2"/>
      <c r="FBI304" s="2"/>
      <c r="FBJ304" s="2"/>
      <c r="FBK304" s="2"/>
      <c r="FBL304" s="2"/>
      <c r="FBM304" s="2"/>
      <c r="FBN304" s="2"/>
      <c r="FBO304" s="2"/>
      <c r="FBP304" s="2"/>
      <c r="FBQ304" s="2"/>
      <c r="FBR304" s="2"/>
      <c r="FBS304" s="2"/>
      <c r="FBT304" s="2"/>
      <c r="FBU304" s="2"/>
      <c r="FBV304" s="2"/>
      <c r="FBW304" s="2"/>
      <c r="FBX304" s="2"/>
      <c r="FBY304" s="2"/>
      <c r="FBZ304" s="2"/>
      <c r="FCA304" s="2"/>
      <c r="FCB304" s="2"/>
      <c r="FCC304" s="2"/>
      <c r="FCD304" s="2"/>
      <c r="FCE304" s="2"/>
      <c r="FCF304" s="2"/>
      <c r="FCG304" s="2"/>
      <c r="FCH304" s="2"/>
      <c r="FCI304" s="2"/>
      <c r="FCJ304" s="2"/>
      <c r="FCK304" s="2"/>
      <c r="FCL304" s="2"/>
      <c r="FCM304" s="2"/>
      <c r="FCN304" s="2"/>
      <c r="FCO304" s="2"/>
      <c r="FCP304" s="2"/>
      <c r="FCQ304" s="2"/>
      <c r="FCR304" s="2"/>
      <c r="FCS304" s="2"/>
      <c r="FCT304" s="2"/>
      <c r="FCU304" s="2"/>
      <c r="FCV304" s="2"/>
      <c r="FCW304" s="2"/>
      <c r="FCX304" s="2"/>
      <c r="FCY304" s="2"/>
      <c r="FCZ304" s="2"/>
      <c r="FDA304" s="2"/>
      <c r="FDB304" s="2"/>
      <c r="FDC304" s="2"/>
      <c r="FDD304" s="2"/>
      <c r="FDE304" s="2"/>
      <c r="FDF304" s="2"/>
      <c r="FDG304" s="2"/>
      <c r="FDH304" s="2"/>
      <c r="FDI304" s="2"/>
      <c r="FDJ304" s="2"/>
      <c r="FDK304" s="2"/>
      <c r="FDL304" s="2"/>
      <c r="FDM304" s="2"/>
      <c r="FDN304" s="2"/>
      <c r="FDO304" s="2"/>
      <c r="FDP304" s="2"/>
      <c r="FDQ304" s="2"/>
      <c r="FDR304" s="2"/>
      <c r="FDS304" s="2"/>
      <c r="FDT304" s="2"/>
      <c r="FDU304" s="2"/>
      <c r="FDV304" s="2"/>
      <c r="FDW304" s="2"/>
      <c r="FDX304" s="2"/>
      <c r="FDY304" s="2"/>
      <c r="FDZ304" s="2"/>
      <c r="FEA304" s="2"/>
      <c r="FEB304" s="2"/>
      <c r="FEC304" s="2"/>
      <c r="FED304" s="2"/>
      <c r="FEE304" s="2"/>
      <c r="FEF304" s="2"/>
      <c r="FEG304" s="2"/>
      <c r="FEH304" s="2"/>
      <c r="FEI304" s="2"/>
      <c r="FEJ304" s="2"/>
      <c r="FEK304" s="2"/>
      <c r="FEL304" s="2"/>
      <c r="FEM304" s="2"/>
      <c r="FEN304" s="2"/>
      <c r="FEO304" s="2"/>
      <c r="FEP304" s="2"/>
      <c r="FEQ304" s="2"/>
      <c r="FER304" s="2"/>
      <c r="FES304" s="2"/>
      <c r="FET304" s="2"/>
      <c r="FEU304" s="2"/>
      <c r="FEV304" s="2"/>
      <c r="FEW304" s="2"/>
      <c r="FEX304" s="2"/>
      <c r="FEY304" s="2"/>
      <c r="FEZ304" s="2"/>
      <c r="FFA304" s="2"/>
      <c r="FFB304" s="2"/>
      <c r="FFC304" s="2"/>
      <c r="FFD304" s="2"/>
      <c r="FFE304" s="2"/>
      <c r="FFF304" s="2"/>
      <c r="FFG304" s="2"/>
      <c r="FFH304" s="2"/>
      <c r="FFI304" s="2"/>
      <c r="FFJ304" s="2"/>
      <c r="FFK304" s="2"/>
      <c r="FFL304" s="2"/>
      <c r="FFM304" s="2"/>
      <c r="FFN304" s="2"/>
      <c r="FFO304" s="2"/>
      <c r="FFP304" s="2"/>
      <c r="FFQ304" s="2"/>
      <c r="FFR304" s="2"/>
      <c r="FFS304" s="2"/>
      <c r="FFT304" s="2"/>
      <c r="FFU304" s="2"/>
      <c r="FFV304" s="2"/>
      <c r="FFW304" s="2"/>
      <c r="FFX304" s="2"/>
      <c r="FFY304" s="2"/>
      <c r="FFZ304" s="2"/>
      <c r="FGA304" s="2"/>
      <c r="FGB304" s="2"/>
      <c r="FGC304" s="2"/>
      <c r="FGD304" s="2"/>
      <c r="FGE304" s="2"/>
      <c r="FGF304" s="2"/>
      <c r="FGG304" s="2"/>
      <c r="FGH304" s="2"/>
      <c r="FGI304" s="2"/>
      <c r="FGJ304" s="2"/>
      <c r="FGK304" s="2"/>
      <c r="FGL304" s="2"/>
      <c r="FGM304" s="2"/>
      <c r="FGN304" s="2"/>
      <c r="FGO304" s="2"/>
      <c r="FGP304" s="2"/>
      <c r="FGQ304" s="2"/>
      <c r="FGR304" s="2"/>
      <c r="FGS304" s="2"/>
      <c r="FGT304" s="2"/>
      <c r="FGU304" s="2"/>
      <c r="FGV304" s="2"/>
      <c r="FGW304" s="2"/>
      <c r="FGX304" s="2"/>
      <c r="FGY304" s="2"/>
      <c r="FGZ304" s="2"/>
      <c r="FHA304" s="2"/>
      <c r="FHB304" s="2"/>
      <c r="FHC304" s="2"/>
      <c r="FHD304" s="2"/>
      <c r="FHE304" s="2"/>
      <c r="FHF304" s="2"/>
      <c r="FHG304" s="2"/>
      <c r="FHH304" s="2"/>
      <c r="FHI304" s="2"/>
      <c r="FHJ304" s="2"/>
      <c r="FHK304" s="2"/>
      <c r="FHL304" s="2"/>
      <c r="FHM304" s="2"/>
      <c r="FHN304" s="2"/>
      <c r="FHO304" s="2"/>
      <c r="FHP304" s="2"/>
      <c r="FHQ304" s="2"/>
      <c r="FHR304" s="2"/>
      <c r="FHS304" s="2"/>
      <c r="FHT304" s="2"/>
      <c r="FHU304" s="2"/>
      <c r="FHV304" s="2"/>
      <c r="FHW304" s="2"/>
      <c r="FHX304" s="2"/>
      <c r="FHY304" s="2"/>
      <c r="FHZ304" s="2"/>
      <c r="FIA304" s="2"/>
      <c r="FIB304" s="2"/>
      <c r="FIC304" s="2"/>
      <c r="FID304" s="2"/>
      <c r="FIE304" s="2"/>
      <c r="FIF304" s="2"/>
      <c r="FIG304" s="2"/>
      <c r="FIH304" s="2"/>
      <c r="FII304" s="2"/>
      <c r="FIJ304" s="2"/>
      <c r="FIK304" s="2"/>
      <c r="FIL304" s="2"/>
      <c r="FIM304" s="2"/>
      <c r="FIN304" s="2"/>
      <c r="FIO304" s="2"/>
      <c r="FIP304" s="2"/>
      <c r="FIQ304" s="2"/>
      <c r="FIR304" s="2"/>
      <c r="FIS304" s="2"/>
      <c r="FIT304" s="2"/>
      <c r="FIU304" s="2"/>
      <c r="FIV304" s="2"/>
      <c r="FIW304" s="2"/>
      <c r="FIX304" s="2"/>
      <c r="FIY304" s="2"/>
      <c r="FIZ304" s="2"/>
      <c r="FJA304" s="2"/>
      <c r="FJB304" s="2"/>
      <c r="FJC304" s="2"/>
      <c r="FJD304" s="2"/>
      <c r="FJE304" s="2"/>
      <c r="FJF304" s="2"/>
      <c r="FJG304" s="2"/>
      <c r="FJH304" s="2"/>
      <c r="FJI304" s="2"/>
      <c r="FJJ304" s="2"/>
      <c r="FJK304" s="2"/>
      <c r="FJL304" s="2"/>
      <c r="FJM304" s="2"/>
      <c r="FJN304" s="2"/>
      <c r="FJO304" s="2"/>
      <c r="FJP304" s="2"/>
      <c r="FJQ304" s="2"/>
      <c r="FJR304" s="2"/>
      <c r="FJS304" s="2"/>
      <c r="FJT304" s="2"/>
      <c r="FJU304" s="2"/>
      <c r="FJV304" s="2"/>
      <c r="FJW304" s="2"/>
      <c r="FJX304" s="2"/>
      <c r="FJY304" s="2"/>
      <c r="FJZ304" s="2"/>
      <c r="FKA304" s="2"/>
      <c r="FKB304" s="2"/>
      <c r="FKC304" s="2"/>
      <c r="FKD304" s="2"/>
      <c r="FKE304" s="2"/>
      <c r="FKF304" s="2"/>
      <c r="FKG304" s="2"/>
      <c r="FKH304" s="2"/>
      <c r="FKI304" s="2"/>
      <c r="FKJ304" s="2"/>
      <c r="FKK304" s="2"/>
      <c r="FKL304" s="2"/>
      <c r="FKM304" s="2"/>
      <c r="FKN304" s="2"/>
      <c r="FKO304" s="2"/>
      <c r="FKP304" s="2"/>
      <c r="FKQ304" s="2"/>
      <c r="FKR304" s="2"/>
      <c r="FKS304" s="2"/>
      <c r="FKT304" s="2"/>
      <c r="FKU304" s="2"/>
      <c r="FKV304" s="2"/>
      <c r="FKW304" s="2"/>
      <c r="FKX304" s="2"/>
      <c r="FKY304" s="2"/>
      <c r="FKZ304" s="2"/>
      <c r="FLA304" s="2"/>
      <c r="FLB304" s="2"/>
      <c r="FLC304" s="2"/>
      <c r="FLD304" s="2"/>
      <c r="FLE304" s="2"/>
      <c r="FLF304" s="2"/>
      <c r="FLG304" s="2"/>
      <c r="FLH304" s="2"/>
      <c r="FLI304" s="2"/>
      <c r="FLJ304" s="2"/>
      <c r="FLK304" s="2"/>
      <c r="FLL304" s="2"/>
      <c r="FLM304" s="2"/>
      <c r="FLN304" s="2"/>
      <c r="FLO304" s="2"/>
      <c r="FLP304" s="2"/>
      <c r="FLQ304" s="2"/>
      <c r="FLR304" s="2"/>
      <c r="FLS304" s="2"/>
      <c r="FLT304" s="2"/>
      <c r="FLU304" s="2"/>
      <c r="FLV304" s="2"/>
      <c r="FLW304" s="2"/>
      <c r="FLX304" s="2"/>
      <c r="FLY304" s="2"/>
      <c r="FLZ304" s="2"/>
      <c r="FMA304" s="2"/>
      <c r="FMB304" s="2"/>
      <c r="FMC304" s="2"/>
      <c r="FMD304" s="2"/>
      <c r="FME304" s="2"/>
      <c r="FMF304" s="2"/>
      <c r="FMG304" s="2"/>
      <c r="FMH304" s="2"/>
      <c r="FMI304" s="2"/>
      <c r="FMJ304" s="2"/>
      <c r="FMK304" s="2"/>
      <c r="FML304" s="2"/>
      <c r="FMM304" s="2"/>
      <c r="FMN304" s="2"/>
      <c r="FMO304" s="2"/>
      <c r="FMP304" s="2"/>
      <c r="FMQ304" s="2"/>
      <c r="FMR304" s="2"/>
      <c r="FMS304" s="2"/>
      <c r="FMT304" s="2"/>
      <c r="FMU304" s="2"/>
      <c r="FMV304" s="2"/>
      <c r="FMW304" s="2"/>
      <c r="FMX304" s="2"/>
      <c r="FMY304" s="2"/>
      <c r="FMZ304" s="2"/>
      <c r="FNA304" s="2"/>
      <c r="FNB304" s="2"/>
      <c r="FNC304" s="2"/>
      <c r="FND304" s="2"/>
      <c r="FNE304" s="2"/>
      <c r="FNF304" s="2"/>
      <c r="FNG304" s="2"/>
      <c r="FNH304" s="2"/>
      <c r="FNI304" s="2"/>
      <c r="FNJ304" s="2"/>
      <c r="FNK304" s="2"/>
      <c r="FNL304" s="2"/>
      <c r="FNM304" s="2"/>
      <c r="FNN304" s="2"/>
      <c r="FNO304" s="2"/>
      <c r="FNP304" s="2"/>
      <c r="FNQ304" s="2"/>
      <c r="FNR304" s="2"/>
      <c r="FNS304" s="2"/>
      <c r="FNT304" s="2"/>
      <c r="FNU304" s="2"/>
      <c r="FNV304" s="2"/>
      <c r="FNW304" s="2"/>
      <c r="FNX304" s="2"/>
      <c r="FNY304" s="2"/>
      <c r="FNZ304" s="2"/>
      <c r="FOA304" s="2"/>
      <c r="FOB304" s="2"/>
      <c r="FOC304" s="2"/>
      <c r="FOD304" s="2"/>
      <c r="FOE304" s="2"/>
      <c r="FOF304" s="2"/>
      <c r="FOG304" s="2"/>
      <c r="FOH304" s="2"/>
      <c r="FOI304" s="2"/>
      <c r="FOJ304" s="2"/>
      <c r="FOK304" s="2"/>
      <c r="FOL304" s="2"/>
      <c r="FOM304" s="2"/>
      <c r="FON304" s="2"/>
      <c r="FOO304" s="2"/>
      <c r="FOP304" s="2"/>
      <c r="FOQ304" s="2"/>
      <c r="FOR304" s="2"/>
      <c r="FOS304" s="2"/>
      <c r="FOT304" s="2"/>
      <c r="FOU304" s="2"/>
      <c r="FOV304" s="2"/>
      <c r="FOW304" s="2"/>
      <c r="FOX304" s="2"/>
      <c r="FOY304" s="2"/>
      <c r="FOZ304" s="2"/>
      <c r="FPA304" s="2"/>
      <c r="FPB304" s="2"/>
      <c r="FPC304" s="2"/>
      <c r="FPD304" s="2"/>
      <c r="FPE304" s="2"/>
      <c r="FPF304" s="2"/>
      <c r="FPG304" s="2"/>
      <c r="FPH304" s="2"/>
      <c r="FPI304" s="2"/>
      <c r="FPJ304" s="2"/>
      <c r="FPK304" s="2"/>
      <c r="FPL304" s="2"/>
      <c r="FPM304" s="2"/>
      <c r="FPN304" s="2"/>
      <c r="FPO304" s="2"/>
      <c r="FPP304" s="2"/>
      <c r="FPQ304" s="2"/>
      <c r="FPR304" s="2"/>
      <c r="FPS304" s="2"/>
      <c r="FPT304" s="2"/>
      <c r="FPU304" s="2"/>
      <c r="FPV304" s="2"/>
      <c r="FPW304" s="2"/>
      <c r="FPX304" s="2"/>
      <c r="FPY304" s="2"/>
      <c r="FPZ304" s="2"/>
      <c r="FQA304" s="2"/>
      <c r="FQB304" s="2"/>
      <c r="FQC304" s="2"/>
      <c r="FQD304" s="2"/>
      <c r="FQE304" s="2"/>
      <c r="FQF304" s="2"/>
      <c r="FQG304" s="2"/>
      <c r="FQH304" s="2"/>
      <c r="FQI304" s="2"/>
      <c r="FQJ304" s="2"/>
      <c r="FQK304" s="2"/>
      <c r="FQL304" s="2"/>
      <c r="FQM304" s="2"/>
      <c r="FQN304" s="2"/>
      <c r="FQO304" s="2"/>
      <c r="FQP304" s="2"/>
      <c r="FQQ304" s="2"/>
      <c r="FQR304" s="2"/>
      <c r="FQS304" s="2"/>
      <c r="FQT304" s="2"/>
      <c r="FQU304" s="2"/>
      <c r="FQV304" s="2"/>
      <c r="FQW304" s="2"/>
      <c r="FQX304" s="2"/>
      <c r="FQY304" s="2"/>
      <c r="FQZ304" s="2"/>
      <c r="FRA304" s="2"/>
      <c r="FRB304" s="2"/>
      <c r="FRC304" s="2"/>
      <c r="FRD304" s="2"/>
      <c r="FRE304" s="2"/>
      <c r="FRF304" s="2"/>
      <c r="FRG304" s="2"/>
      <c r="FRH304" s="2"/>
      <c r="FRI304" s="2"/>
      <c r="FRJ304" s="2"/>
      <c r="FRK304" s="2"/>
      <c r="FRL304" s="2"/>
      <c r="FRM304" s="2"/>
      <c r="FRN304" s="2"/>
      <c r="FRO304" s="2"/>
      <c r="FRP304" s="2"/>
      <c r="FRQ304" s="2"/>
      <c r="FRR304" s="2"/>
      <c r="FRS304" s="2"/>
      <c r="FRT304" s="2"/>
      <c r="FRU304" s="2"/>
      <c r="FRV304" s="2"/>
      <c r="FRW304" s="2"/>
      <c r="FRX304" s="2"/>
      <c r="FRY304" s="2"/>
      <c r="FRZ304" s="2"/>
      <c r="FSA304" s="2"/>
      <c r="FSB304" s="2"/>
      <c r="FSC304" s="2"/>
      <c r="FSD304" s="2"/>
      <c r="FSE304" s="2"/>
      <c r="FSF304" s="2"/>
      <c r="FSG304" s="2"/>
      <c r="FSH304" s="2"/>
      <c r="FSI304" s="2"/>
      <c r="FSJ304" s="2"/>
      <c r="FSK304" s="2"/>
      <c r="FSL304" s="2"/>
      <c r="FSM304" s="2"/>
      <c r="FSN304" s="2"/>
      <c r="FSO304" s="2"/>
      <c r="FSP304" s="2"/>
      <c r="FSQ304" s="2"/>
      <c r="FSR304" s="2"/>
      <c r="FSS304" s="2"/>
      <c r="FST304" s="2"/>
      <c r="FSU304" s="2"/>
      <c r="FSV304" s="2"/>
      <c r="FSW304" s="2"/>
      <c r="FSX304" s="2"/>
      <c r="FSY304" s="2"/>
      <c r="FSZ304" s="2"/>
      <c r="FTA304" s="2"/>
      <c r="FTB304" s="2"/>
      <c r="FTC304" s="2"/>
      <c r="FTD304" s="2"/>
      <c r="FTE304" s="2"/>
      <c r="FTF304" s="2"/>
      <c r="FTG304" s="2"/>
      <c r="FTH304" s="2"/>
      <c r="FTI304" s="2"/>
      <c r="FTJ304" s="2"/>
      <c r="FTK304" s="2"/>
      <c r="FTL304" s="2"/>
      <c r="FTM304" s="2"/>
      <c r="FTN304" s="2"/>
      <c r="FTO304" s="2"/>
      <c r="FTP304" s="2"/>
      <c r="FTQ304" s="2"/>
      <c r="FTR304" s="2"/>
      <c r="FTS304" s="2"/>
      <c r="FTT304" s="2"/>
      <c r="FTU304" s="2"/>
      <c r="FTV304" s="2"/>
      <c r="FTW304" s="2"/>
      <c r="FTX304" s="2"/>
      <c r="FTY304" s="2"/>
      <c r="FTZ304" s="2"/>
      <c r="FUA304" s="2"/>
      <c r="FUB304" s="2"/>
      <c r="FUC304" s="2"/>
      <c r="FUD304" s="2"/>
      <c r="FUE304" s="2"/>
      <c r="FUF304" s="2"/>
      <c r="FUG304" s="2"/>
      <c r="FUH304" s="2"/>
      <c r="FUI304" s="2"/>
      <c r="FUJ304" s="2"/>
      <c r="FUK304" s="2"/>
      <c r="FUL304" s="2"/>
      <c r="FUM304" s="2"/>
      <c r="FUN304" s="2"/>
      <c r="FUO304" s="2"/>
      <c r="FUP304" s="2"/>
      <c r="FUQ304" s="2"/>
      <c r="FUR304" s="2"/>
      <c r="FUS304" s="2"/>
      <c r="FUT304" s="2"/>
      <c r="FUU304" s="2"/>
      <c r="FUV304" s="2"/>
      <c r="FUW304" s="2"/>
      <c r="FUX304" s="2"/>
      <c r="FUY304" s="2"/>
      <c r="FUZ304" s="2"/>
      <c r="FVA304" s="2"/>
      <c r="FVB304" s="2"/>
      <c r="FVC304" s="2"/>
      <c r="FVD304" s="2"/>
      <c r="FVE304" s="2"/>
      <c r="FVF304" s="2"/>
      <c r="FVG304" s="2"/>
      <c r="FVH304" s="2"/>
      <c r="FVI304" s="2"/>
      <c r="FVJ304" s="2"/>
      <c r="FVK304" s="2"/>
      <c r="FVL304" s="2"/>
      <c r="FVM304" s="2"/>
      <c r="FVN304" s="2"/>
      <c r="FVO304" s="2"/>
      <c r="FVP304" s="2"/>
      <c r="FVQ304" s="2"/>
      <c r="FVR304" s="2"/>
      <c r="FVS304" s="2"/>
      <c r="FVT304" s="2"/>
      <c r="FVU304" s="2"/>
      <c r="FVV304" s="2"/>
      <c r="FVW304" s="2"/>
      <c r="FVX304" s="2"/>
      <c r="FVY304" s="2"/>
      <c r="FVZ304" s="2"/>
      <c r="FWA304" s="2"/>
      <c r="FWB304" s="2"/>
      <c r="FWC304" s="2"/>
      <c r="FWD304" s="2"/>
      <c r="FWE304" s="2"/>
      <c r="FWF304" s="2"/>
      <c r="FWG304" s="2"/>
      <c r="FWH304" s="2"/>
      <c r="FWI304" s="2"/>
      <c r="FWJ304" s="2"/>
      <c r="FWK304" s="2"/>
      <c r="FWL304" s="2"/>
      <c r="FWM304" s="2"/>
      <c r="FWN304" s="2"/>
      <c r="FWO304" s="2"/>
      <c r="FWP304" s="2"/>
      <c r="FWQ304" s="2"/>
      <c r="FWR304" s="2"/>
      <c r="FWS304" s="2"/>
      <c r="FWT304" s="2"/>
      <c r="FWU304" s="2"/>
      <c r="FWV304" s="2"/>
      <c r="FWW304" s="2"/>
      <c r="FWX304" s="2"/>
      <c r="FWY304" s="2"/>
      <c r="FWZ304" s="2"/>
      <c r="FXA304" s="2"/>
      <c r="FXB304" s="2"/>
      <c r="FXC304" s="2"/>
      <c r="FXD304" s="2"/>
      <c r="FXE304" s="2"/>
      <c r="FXF304" s="2"/>
      <c r="FXG304" s="2"/>
      <c r="FXH304" s="2"/>
      <c r="FXI304" s="2"/>
      <c r="FXJ304" s="2"/>
      <c r="FXK304" s="2"/>
      <c r="FXL304" s="2"/>
      <c r="FXM304" s="2"/>
      <c r="FXN304" s="2"/>
      <c r="FXO304" s="2"/>
      <c r="FXP304" s="2"/>
      <c r="FXQ304" s="2"/>
      <c r="FXR304" s="2"/>
      <c r="FXS304" s="2"/>
      <c r="FXT304" s="2"/>
      <c r="FXU304" s="2"/>
      <c r="FXV304" s="2"/>
      <c r="FXW304" s="2"/>
      <c r="FXX304" s="2"/>
      <c r="FXY304" s="2"/>
      <c r="FXZ304" s="2"/>
      <c r="FYA304" s="2"/>
      <c r="FYB304" s="2"/>
      <c r="FYC304" s="2"/>
      <c r="FYD304" s="2"/>
      <c r="FYE304" s="2"/>
      <c r="FYF304" s="2"/>
      <c r="FYG304" s="2"/>
      <c r="FYH304" s="2"/>
      <c r="FYI304" s="2"/>
      <c r="FYJ304" s="2"/>
      <c r="FYK304" s="2"/>
      <c r="FYL304" s="2"/>
      <c r="FYM304" s="2"/>
      <c r="FYN304" s="2"/>
      <c r="FYO304" s="2"/>
      <c r="FYP304" s="2"/>
      <c r="FYQ304" s="2"/>
      <c r="FYR304" s="2"/>
      <c r="FYS304" s="2"/>
      <c r="FYT304" s="2"/>
      <c r="FYU304" s="2"/>
      <c r="FYV304" s="2"/>
      <c r="FYW304" s="2"/>
      <c r="FYX304" s="2"/>
      <c r="FYY304" s="2"/>
      <c r="FYZ304" s="2"/>
      <c r="FZA304" s="2"/>
      <c r="FZB304" s="2"/>
      <c r="FZC304" s="2"/>
      <c r="FZD304" s="2"/>
      <c r="FZE304" s="2"/>
      <c r="FZF304" s="2"/>
      <c r="FZG304" s="2"/>
      <c r="FZH304" s="2"/>
      <c r="FZI304" s="2"/>
      <c r="FZJ304" s="2"/>
      <c r="FZK304" s="2"/>
      <c r="FZL304" s="2"/>
      <c r="FZM304" s="2"/>
      <c r="FZN304" s="2"/>
      <c r="FZO304" s="2"/>
      <c r="FZP304" s="2"/>
      <c r="FZQ304" s="2"/>
      <c r="FZR304" s="2"/>
      <c r="FZS304" s="2"/>
      <c r="FZT304" s="2"/>
      <c r="FZU304" s="2"/>
      <c r="FZV304" s="2"/>
      <c r="FZW304" s="2"/>
      <c r="FZX304" s="2"/>
      <c r="FZY304" s="2"/>
      <c r="FZZ304" s="2"/>
      <c r="GAA304" s="2"/>
      <c r="GAB304" s="2"/>
      <c r="GAC304" s="2"/>
      <c r="GAD304" s="2"/>
      <c r="GAE304" s="2"/>
      <c r="GAF304" s="2"/>
      <c r="GAG304" s="2"/>
      <c r="GAH304" s="2"/>
      <c r="GAI304" s="2"/>
      <c r="GAJ304" s="2"/>
      <c r="GAK304" s="2"/>
      <c r="GAL304" s="2"/>
      <c r="GAM304" s="2"/>
      <c r="GAN304" s="2"/>
      <c r="GAO304" s="2"/>
      <c r="GAP304" s="2"/>
      <c r="GAQ304" s="2"/>
      <c r="GAR304" s="2"/>
      <c r="GAS304" s="2"/>
      <c r="GAT304" s="2"/>
      <c r="GAU304" s="2"/>
      <c r="GAV304" s="2"/>
      <c r="GAW304" s="2"/>
      <c r="GAX304" s="2"/>
      <c r="GAY304" s="2"/>
      <c r="GAZ304" s="2"/>
      <c r="GBA304" s="2"/>
      <c r="GBB304" s="2"/>
      <c r="GBC304" s="2"/>
      <c r="GBD304" s="2"/>
      <c r="GBE304" s="2"/>
      <c r="GBF304" s="2"/>
      <c r="GBG304" s="2"/>
      <c r="GBH304" s="2"/>
      <c r="GBI304" s="2"/>
      <c r="GBJ304" s="2"/>
      <c r="GBK304" s="2"/>
      <c r="GBL304" s="2"/>
      <c r="GBM304" s="2"/>
      <c r="GBN304" s="2"/>
      <c r="GBO304" s="2"/>
      <c r="GBP304" s="2"/>
      <c r="GBQ304" s="2"/>
      <c r="GBR304" s="2"/>
      <c r="GBS304" s="2"/>
      <c r="GBT304" s="2"/>
      <c r="GBU304" s="2"/>
      <c r="GBV304" s="2"/>
      <c r="GBW304" s="2"/>
      <c r="GBX304" s="2"/>
      <c r="GBY304" s="2"/>
      <c r="GBZ304" s="2"/>
      <c r="GCA304" s="2"/>
      <c r="GCB304" s="2"/>
      <c r="GCC304" s="2"/>
      <c r="GCD304" s="2"/>
      <c r="GCE304" s="2"/>
      <c r="GCF304" s="2"/>
      <c r="GCG304" s="2"/>
      <c r="GCH304" s="2"/>
      <c r="GCI304" s="2"/>
      <c r="GCJ304" s="2"/>
      <c r="GCK304" s="2"/>
      <c r="GCL304" s="2"/>
      <c r="GCM304" s="2"/>
      <c r="GCN304" s="2"/>
      <c r="GCO304" s="2"/>
      <c r="GCP304" s="2"/>
      <c r="GCQ304" s="2"/>
      <c r="GCR304" s="2"/>
      <c r="GCS304" s="2"/>
      <c r="GCT304" s="2"/>
      <c r="GCU304" s="2"/>
      <c r="GCV304" s="2"/>
      <c r="GCW304" s="2"/>
      <c r="GCX304" s="2"/>
      <c r="GCY304" s="2"/>
      <c r="GCZ304" s="2"/>
      <c r="GDA304" s="2"/>
      <c r="GDB304" s="2"/>
      <c r="GDC304" s="2"/>
      <c r="GDD304" s="2"/>
      <c r="GDE304" s="2"/>
      <c r="GDF304" s="2"/>
      <c r="GDG304" s="2"/>
      <c r="GDH304" s="2"/>
      <c r="GDI304" s="2"/>
      <c r="GDJ304" s="2"/>
      <c r="GDK304" s="2"/>
      <c r="GDL304" s="2"/>
      <c r="GDM304" s="2"/>
      <c r="GDN304" s="2"/>
      <c r="GDO304" s="2"/>
      <c r="GDP304" s="2"/>
      <c r="GDQ304" s="2"/>
      <c r="GDR304" s="2"/>
      <c r="GDS304" s="2"/>
      <c r="GDT304" s="2"/>
      <c r="GDU304" s="2"/>
      <c r="GDV304" s="2"/>
      <c r="GDW304" s="2"/>
      <c r="GDX304" s="2"/>
      <c r="GDY304" s="2"/>
      <c r="GDZ304" s="2"/>
      <c r="GEA304" s="2"/>
      <c r="GEB304" s="2"/>
      <c r="GEC304" s="2"/>
      <c r="GED304" s="2"/>
      <c r="GEE304" s="2"/>
      <c r="GEF304" s="2"/>
      <c r="GEG304" s="2"/>
      <c r="GEH304" s="2"/>
      <c r="GEI304" s="2"/>
      <c r="GEJ304" s="2"/>
      <c r="GEK304" s="2"/>
      <c r="GEL304" s="2"/>
      <c r="GEM304" s="2"/>
      <c r="GEN304" s="2"/>
      <c r="GEO304" s="2"/>
      <c r="GEP304" s="2"/>
      <c r="GEQ304" s="2"/>
      <c r="GER304" s="2"/>
      <c r="GES304" s="2"/>
      <c r="GET304" s="2"/>
      <c r="GEU304" s="2"/>
      <c r="GEV304" s="2"/>
      <c r="GEW304" s="2"/>
      <c r="GEX304" s="2"/>
      <c r="GEY304" s="2"/>
      <c r="GEZ304" s="2"/>
      <c r="GFA304" s="2"/>
      <c r="GFB304" s="2"/>
      <c r="GFC304" s="2"/>
      <c r="GFD304" s="2"/>
      <c r="GFE304" s="2"/>
      <c r="GFF304" s="2"/>
      <c r="GFG304" s="2"/>
      <c r="GFH304" s="2"/>
      <c r="GFI304" s="2"/>
      <c r="GFJ304" s="2"/>
      <c r="GFK304" s="2"/>
      <c r="GFL304" s="2"/>
      <c r="GFM304" s="2"/>
      <c r="GFN304" s="2"/>
      <c r="GFO304" s="2"/>
      <c r="GFP304" s="2"/>
      <c r="GFQ304" s="2"/>
      <c r="GFR304" s="2"/>
      <c r="GFS304" s="2"/>
      <c r="GFT304" s="2"/>
      <c r="GFU304" s="2"/>
      <c r="GFV304" s="2"/>
      <c r="GFW304" s="2"/>
      <c r="GFX304" s="2"/>
      <c r="GFY304" s="2"/>
      <c r="GFZ304" s="2"/>
      <c r="GGA304" s="2"/>
      <c r="GGB304" s="2"/>
      <c r="GGC304" s="2"/>
      <c r="GGD304" s="2"/>
      <c r="GGE304" s="2"/>
      <c r="GGF304" s="2"/>
      <c r="GGG304" s="2"/>
      <c r="GGH304" s="2"/>
      <c r="GGI304" s="2"/>
      <c r="GGJ304" s="2"/>
      <c r="GGK304" s="2"/>
      <c r="GGL304" s="2"/>
      <c r="GGM304" s="2"/>
      <c r="GGN304" s="2"/>
      <c r="GGO304" s="2"/>
      <c r="GGP304" s="2"/>
      <c r="GGQ304" s="2"/>
      <c r="GGR304" s="2"/>
      <c r="GGS304" s="2"/>
      <c r="GGT304" s="2"/>
      <c r="GGU304" s="2"/>
      <c r="GGV304" s="2"/>
      <c r="GGW304" s="2"/>
      <c r="GGX304" s="2"/>
      <c r="GGY304" s="2"/>
      <c r="GGZ304" s="2"/>
      <c r="GHA304" s="2"/>
      <c r="GHB304" s="2"/>
      <c r="GHC304" s="2"/>
      <c r="GHD304" s="2"/>
      <c r="GHE304" s="2"/>
      <c r="GHF304" s="2"/>
      <c r="GHG304" s="2"/>
      <c r="GHH304" s="2"/>
      <c r="GHI304" s="2"/>
      <c r="GHJ304" s="2"/>
      <c r="GHK304" s="2"/>
      <c r="GHL304" s="2"/>
      <c r="GHM304" s="2"/>
      <c r="GHN304" s="2"/>
      <c r="GHO304" s="2"/>
      <c r="GHP304" s="2"/>
      <c r="GHQ304" s="2"/>
      <c r="GHR304" s="2"/>
      <c r="GHS304" s="2"/>
      <c r="GHT304" s="2"/>
      <c r="GHU304" s="2"/>
      <c r="GHV304" s="2"/>
      <c r="GHW304" s="2"/>
      <c r="GHX304" s="2"/>
      <c r="GHY304" s="2"/>
      <c r="GHZ304" s="2"/>
      <c r="GIA304" s="2"/>
      <c r="GIB304" s="2"/>
      <c r="GIC304" s="2"/>
      <c r="GID304" s="2"/>
      <c r="GIE304" s="2"/>
      <c r="GIF304" s="2"/>
      <c r="GIG304" s="2"/>
      <c r="GIH304" s="2"/>
      <c r="GII304" s="2"/>
      <c r="GIJ304" s="2"/>
      <c r="GIK304" s="2"/>
      <c r="GIL304" s="2"/>
      <c r="GIM304" s="2"/>
      <c r="GIN304" s="2"/>
      <c r="GIO304" s="2"/>
      <c r="GIP304" s="2"/>
      <c r="GIQ304" s="2"/>
      <c r="GIR304" s="2"/>
      <c r="GIS304" s="2"/>
      <c r="GIT304" s="2"/>
      <c r="GIU304" s="2"/>
      <c r="GIV304" s="2"/>
      <c r="GIW304" s="2"/>
      <c r="GIX304" s="2"/>
      <c r="GIY304" s="2"/>
      <c r="GIZ304" s="2"/>
      <c r="GJA304" s="2"/>
      <c r="GJB304" s="2"/>
      <c r="GJC304" s="2"/>
      <c r="GJD304" s="2"/>
      <c r="GJE304" s="2"/>
      <c r="GJF304" s="2"/>
      <c r="GJG304" s="2"/>
      <c r="GJH304" s="2"/>
      <c r="GJI304" s="2"/>
      <c r="GJJ304" s="2"/>
      <c r="GJK304" s="2"/>
      <c r="GJL304" s="2"/>
      <c r="GJM304" s="2"/>
      <c r="GJN304" s="2"/>
      <c r="GJO304" s="2"/>
      <c r="GJP304" s="2"/>
      <c r="GJQ304" s="2"/>
      <c r="GJR304" s="2"/>
      <c r="GJS304" s="2"/>
      <c r="GJT304" s="2"/>
      <c r="GJU304" s="2"/>
      <c r="GJV304" s="2"/>
      <c r="GJW304" s="2"/>
      <c r="GJX304" s="2"/>
      <c r="GJY304" s="2"/>
      <c r="GJZ304" s="2"/>
      <c r="GKA304" s="2"/>
      <c r="GKB304" s="2"/>
      <c r="GKC304" s="2"/>
      <c r="GKD304" s="2"/>
      <c r="GKE304" s="2"/>
      <c r="GKF304" s="2"/>
      <c r="GKG304" s="2"/>
      <c r="GKH304" s="2"/>
      <c r="GKI304" s="2"/>
      <c r="GKJ304" s="2"/>
      <c r="GKK304" s="2"/>
      <c r="GKL304" s="2"/>
      <c r="GKM304" s="2"/>
      <c r="GKN304" s="2"/>
      <c r="GKO304" s="2"/>
      <c r="GKP304" s="2"/>
      <c r="GKQ304" s="2"/>
      <c r="GKR304" s="2"/>
      <c r="GKS304" s="2"/>
      <c r="GKT304" s="2"/>
      <c r="GKU304" s="2"/>
      <c r="GKV304" s="2"/>
      <c r="GKW304" s="2"/>
      <c r="GKX304" s="2"/>
      <c r="GKY304" s="2"/>
      <c r="GKZ304" s="2"/>
      <c r="GLA304" s="2"/>
      <c r="GLB304" s="2"/>
      <c r="GLC304" s="2"/>
      <c r="GLD304" s="2"/>
      <c r="GLE304" s="2"/>
      <c r="GLF304" s="2"/>
      <c r="GLG304" s="2"/>
      <c r="GLH304" s="2"/>
      <c r="GLI304" s="2"/>
      <c r="GLJ304" s="2"/>
      <c r="GLK304" s="2"/>
      <c r="GLL304" s="2"/>
      <c r="GLM304" s="2"/>
      <c r="GLN304" s="2"/>
      <c r="GLO304" s="2"/>
      <c r="GLP304" s="2"/>
      <c r="GLQ304" s="2"/>
      <c r="GLR304" s="2"/>
      <c r="GLS304" s="2"/>
      <c r="GLT304" s="2"/>
      <c r="GLU304" s="2"/>
      <c r="GLV304" s="2"/>
      <c r="GLW304" s="2"/>
      <c r="GLX304" s="2"/>
      <c r="GLY304" s="2"/>
      <c r="GLZ304" s="2"/>
      <c r="GMA304" s="2"/>
      <c r="GMB304" s="2"/>
      <c r="GMC304" s="2"/>
      <c r="GMD304" s="2"/>
      <c r="GME304" s="2"/>
      <c r="GMF304" s="2"/>
      <c r="GMG304" s="2"/>
      <c r="GMH304" s="2"/>
      <c r="GMI304" s="2"/>
      <c r="GMJ304" s="2"/>
      <c r="GMK304" s="2"/>
      <c r="GML304" s="2"/>
      <c r="GMM304" s="2"/>
      <c r="GMN304" s="2"/>
      <c r="GMO304" s="2"/>
      <c r="GMP304" s="2"/>
      <c r="GMQ304" s="2"/>
      <c r="GMR304" s="2"/>
      <c r="GMS304" s="2"/>
      <c r="GMT304" s="2"/>
      <c r="GMU304" s="2"/>
      <c r="GMV304" s="2"/>
      <c r="GMW304" s="2"/>
      <c r="GMX304" s="2"/>
      <c r="GMY304" s="2"/>
      <c r="GMZ304" s="2"/>
      <c r="GNA304" s="2"/>
      <c r="GNB304" s="2"/>
      <c r="GNC304" s="2"/>
      <c r="GND304" s="2"/>
      <c r="GNE304" s="2"/>
      <c r="GNF304" s="2"/>
      <c r="GNG304" s="2"/>
      <c r="GNH304" s="2"/>
      <c r="GNI304" s="2"/>
      <c r="GNJ304" s="2"/>
      <c r="GNK304" s="2"/>
      <c r="GNL304" s="2"/>
      <c r="GNM304" s="2"/>
      <c r="GNN304" s="2"/>
      <c r="GNO304" s="2"/>
      <c r="GNP304" s="2"/>
      <c r="GNQ304" s="2"/>
      <c r="GNR304" s="2"/>
      <c r="GNS304" s="2"/>
      <c r="GNT304" s="2"/>
      <c r="GNU304" s="2"/>
      <c r="GNV304" s="2"/>
      <c r="GNW304" s="2"/>
      <c r="GNX304" s="2"/>
      <c r="GNY304" s="2"/>
      <c r="GNZ304" s="2"/>
      <c r="GOA304" s="2"/>
      <c r="GOB304" s="2"/>
      <c r="GOC304" s="2"/>
      <c r="GOD304" s="2"/>
      <c r="GOE304" s="2"/>
      <c r="GOF304" s="2"/>
      <c r="GOG304" s="2"/>
      <c r="GOH304" s="2"/>
      <c r="GOI304" s="2"/>
      <c r="GOJ304" s="2"/>
      <c r="GOK304" s="2"/>
      <c r="GOL304" s="2"/>
      <c r="GOM304" s="2"/>
      <c r="GON304" s="2"/>
      <c r="GOO304" s="2"/>
      <c r="GOP304" s="2"/>
      <c r="GOQ304" s="2"/>
      <c r="GOR304" s="2"/>
      <c r="GOS304" s="2"/>
      <c r="GOT304" s="2"/>
      <c r="GOU304" s="2"/>
      <c r="GOV304" s="2"/>
      <c r="GOW304" s="2"/>
      <c r="GOX304" s="2"/>
      <c r="GOY304" s="2"/>
      <c r="GOZ304" s="2"/>
      <c r="GPA304" s="2"/>
      <c r="GPB304" s="2"/>
      <c r="GPC304" s="2"/>
      <c r="GPD304" s="2"/>
      <c r="GPE304" s="2"/>
      <c r="GPF304" s="2"/>
      <c r="GPG304" s="2"/>
      <c r="GPH304" s="2"/>
      <c r="GPI304" s="2"/>
      <c r="GPJ304" s="2"/>
      <c r="GPK304" s="2"/>
      <c r="GPL304" s="2"/>
      <c r="GPM304" s="2"/>
      <c r="GPN304" s="2"/>
      <c r="GPO304" s="2"/>
      <c r="GPP304" s="2"/>
      <c r="GPQ304" s="2"/>
      <c r="GPR304" s="2"/>
      <c r="GPS304" s="2"/>
      <c r="GPT304" s="2"/>
      <c r="GPU304" s="2"/>
      <c r="GPV304" s="2"/>
      <c r="GPW304" s="2"/>
      <c r="GPX304" s="2"/>
      <c r="GPY304" s="2"/>
      <c r="GPZ304" s="2"/>
      <c r="GQA304" s="2"/>
      <c r="GQB304" s="2"/>
      <c r="GQC304" s="2"/>
      <c r="GQD304" s="2"/>
      <c r="GQE304" s="2"/>
      <c r="GQF304" s="2"/>
      <c r="GQG304" s="2"/>
      <c r="GQH304" s="2"/>
      <c r="GQI304" s="2"/>
      <c r="GQJ304" s="2"/>
      <c r="GQK304" s="2"/>
      <c r="GQL304" s="2"/>
      <c r="GQM304" s="2"/>
      <c r="GQN304" s="2"/>
      <c r="GQO304" s="2"/>
      <c r="GQP304" s="2"/>
      <c r="GQQ304" s="2"/>
      <c r="GQR304" s="2"/>
      <c r="GQS304" s="2"/>
      <c r="GQT304" s="2"/>
      <c r="GQU304" s="2"/>
      <c r="GQV304" s="2"/>
      <c r="GQW304" s="2"/>
      <c r="GQX304" s="2"/>
      <c r="GQY304" s="2"/>
      <c r="GQZ304" s="2"/>
      <c r="GRA304" s="2"/>
      <c r="GRB304" s="2"/>
      <c r="GRC304" s="2"/>
      <c r="GRD304" s="2"/>
      <c r="GRE304" s="2"/>
      <c r="GRF304" s="2"/>
      <c r="GRG304" s="2"/>
      <c r="GRH304" s="2"/>
      <c r="GRI304" s="2"/>
      <c r="GRJ304" s="2"/>
      <c r="GRK304" s="2"/>
      <c r="GRL304" s="2"/>
      <c r="GRM304" s="2"/>
      <c r="GRN304" s="2"/>
      <c r="GRO304" s="2"/>
      <c r="GRP304" s="2"/>
      <c r="GRQ304" s="2"/>
      <c r="GRR304" s="2"/>
      <c r="GRS304" s="2"/>
      <c r="GRT304" s="2"/>
      <c r="GRU304" s="2"/>
      <c r="GRV304" s="2"/>
      <c r="GRW304" s="2"/>
      <c r="GRX304" s="2"/>
      <c r="GRY304" s="2"/>
      <c r="GRZ304" s="2"/>
      <c r="GSA304" s="2"/>
      <c r="GSB304" s="2"/>
      <c r="GSC304" s="2"/>
      <c r="GSD304" s="2"/>
      <c r="GSE304" s="2"/>
      <c r="GSF304" s="2"/>
      <c r="GSG304" s="2"/>
      <c r="GSH304" s="2"/>
      <c r="GSI304" s="2"/>
      <c r="GSJ304" s="2"/>
      <c r="GSK304" s="2"/>
      <c r="GSL304" s="2"/>
      <c r="GSM304" s="2"/>
      <c r="GSN304" s="2"/>
      <c r="GSO304" s="2"/>
      <c r="GSP304" s="2"/>
      <c r="GSQ304" s="2"/>
      <c r="GSR304" s="2"/>
      <c r="GSS304" s="2"/>
      <c r="GST304" s="2"/>
      <c r="GSU304" s="2"/>
      <c r="GSV304" s="2"/>
      <c r="GSW304" s="2"/>
      <c r="GSX304" s="2"/>
      <c r="GSY304" s="2"/>
      <c r="GSZ304" s="2"/>
      <c r="GTA304" s="2"/>
      <c r="GTB304" s="2"/>
      <c r="GTC304" s="2"/>
      <c r="GTD304" s="2"/>
      <c r="GTE304" s="2"/>
      <c r="GTF304" s="2"/>
      <c r="GTG304" s="2"/>
      <c r="GTH304" s="2"/>
      <c r="GTI304" s="2"/>
      <c r="GTJ304" s="2"/>
      <c r="GTK304" s="2"/>
      <c r="GTL304" s="2"/>
      <c r="GTM304" s="2"/>
      <c r="GTN304" s="2"/>
      <c r="GTO304" s="2"/>
      <c r="GTP304" s="2"/>
      <c r="GTQ304" s="2"/>
      <c r="GTR304" s="2"/>
      <c r="GTS304" s="2"/>
      <c r="GTT304" s="2"/>
      <c r="GTU304" s="2"/>
      <c r="GTV304" s="2"/>
      <c r="GTW304" s="2"/>
      <c r="GTX304" s="2"/>
      <c r="GTY304" s="2"/>
      <c r="GTZ304" s="2"/>
      <c r="GUA304" s="2"/>
      <c r="GUB304" s="2"/>
      <c r="GUC304" s="2"/>
      <c r="GUD304" s="2"/>
      <c r="GUE304" s="2"/>
      <c r="GUF304" s="2"/>
      <c r="GUG304" s="2"/>
      <c r="GUH304" s="2"/>
      <c r="GUI304" s="2"/>
      <c r="GUJ304" s="2"/>
      <c r="GUK304" s="2"/>
      <c r="GUL304" s="2"/>
      <c r="GUM304" s="2"/>
      <c r="GUN304" s="2"/>
      <c r="GUO304" s="2"/>
      <c r="GUP304" s="2"/>
      <c r="GUQ304" s="2"/>
      <c r="GUR304" s="2"/>
      <c r="GUS304" s="2"/>
      <c r="GUT304" s="2"/>
      <c r="GUU304" s="2"/>
      <c r="GUV304" s="2"/>
      <c r="GUW304" s="2"/>
      <c r="GUX304" s="2"/>
      <c r="GUY304" s="2"/>
      <c r="GUZ304" s="2"/>
      <c r="GVA304" s="2"/>
      <c r="GVB304" s="2"/>
      <c r="GVC304" s="2"/>
      <c r="GVD304" s="2"/>
      <c r="GVE304" s="2"/>
      <c r="GVF304" s="2"/>
      <c r="GVG304" s="2"/>
      <c r="GVH304" s="2"/>
      <c r="GVI304" s="2"/>
      <c r="GVJ304" s="2"/>
      <c r="GVK304" s="2"/>
      <c r="GVL304" s="2"/>
      <c r="GVM304" s="2"/>
      <c r="GVN304" s="2"/>
      <c r="GVO304" s="2"/>
      <c r="GVP304" s="2"/>
      <c r="GVQ304" s="2"/>
      <c r="GVR304" s="2"/>
      <c r="GVS304" s="2"/>
      <c r="GVT304" s="2"/>
      <c r="GVU304" s="2"/>
      <c r="GVV304" s="2"/>
      <c r="GVW304" s="2"/>
      <c r="GVX304" s="2"/>
      <c r="GVY304" s="2"/>
      <c r="GVZ304" s="2"/>
      <c r="GWA304" s="2"/>
      <c r="GWB304" s="2"/>
      <c r="GWC304" s="2"/>
      <c r="GWD304" s="2"/>
      <c r="GWE304" s="2"/>
      <c r="GWF304" s="2"/>
      <c r="GWG304" s="2"/>
      <c r="GWH304" s="2"/>
      <c r="GWI304" s="2"/>
      <c r="GWJ304" s="2"/>
      <c r="GWK304" s="2"/>
      <c r="GWL304" s="2"/>
      <c r="GWM304" s="2"/>
      <c r="GWN304" s="2"/>
      <c r="GWO304" s="2"/>
      <c r="GWP304" s="2"/>
      <c r="GWQ304" s="2"/>
      <c r="GWR304" s="2"/>
      <c r="GWS304" s="2"/>
      <c r="GWT304" s="2"/>
      <c r="GWU304" s="2"/>
      <c r="GWV304" s="2"/>
      <c r="GWW304" s="2"/>
      <c r="GWX304" s="2"/>
      <c r="GWY304" s="2"/>
      <c r="GWZ304" s="2"/>
      <c r="GXA304" s="2"/>
      <c r="GXB304" s="2"/>
      <c r="GXC304" s="2"/>
      <c r="GXD304" s="2"/>
      <c r="GXE304" s="2"/>
      <c r="GXF304" s="2"/>
      <c r="GXG304" s="2"/>
      <c r="GXH304" s="2"/>
      <c r="GXI304" s="2"/>
      <c r="GXJ304" s="2"/>
      <c r="GXK304" s="2"/>
      <c r="GXL304" s="2"/>
      <c r="GXM304" s="2"/>
      <c r="GXN304" s="2"/>
      <c r="GXO304" s="2"/>
      <c r="GXP304" s="2"/>
      <c r="GXQ304" s="2"/>
      <c r="GXR304" s="2"/>
      <c r="GXS304" s="2"/>
      <c r="GXT304" s="2"/>
      <c r="GXU304" s="2"/>
      <c r="GXV304" s="2"/>
      <c r="GXW304" s="2"/>
      <c r="GXX304" s="2"/>
      <c r="GXY304" s="2"/>
      <c r="GXZ304" s="2"/>
      <c r="GYA304" s="2"/>
      <c r="GYB304" s="2"/>
      <c r="GYC304" s="2"/>
      <c r="GYD304" s="2"/>
      <c r="GYE304" s="2"/>
      <c r="GYF304" s="2"/>
      <c r="GYG304" s="2"/>
      <c r="GYH304" s="2"/>
      <c r="GYI304" s="2"/>
      <c r="GYJ304" s="2"/>
      <c r="GYK304" s="2"/>
      <c r="GYL304" s="2"/>
      <c r="GYM304" s="2"/>
      <c r="GYN304" s="2"/>
      <c r="GYO304" s="2"/>
      <c r="GYP304" s="2"/>
      <c r="GYQ304" s="2"/>
      <c r="GYR304" s="2"/>
      <c r="GYS304" s="2"/>
      <c r="GYT304" s="2"/>
      <c r="GYU304" s="2"/>
      <c r="GYV304" s="2"/>
      <c r="GYW304" s="2"/>
      <c r="GYX304" s="2"/>
      <c r="GYY304" s="2"/>
      <c r="GYZ304" s="2"/>
      <c r="GZA304" s="2"/>
      <c r="GZB304" s="2"/>
      <c r="GZC304" s="2"/>
      <c r="GZD304" s="2"/>
      <c r="GZE304" s="2"/>
      <c r="GZF304" s="2"/>
      <c r="GZG304" s="2"/>
      <c r="GZH304" s="2"/>
      <c r="GZI304" s="2"/>
      <c r="GZJ304" s="2"/>
      <c r="GZK304" s="2"/>
      <c r="GZL304" s="2"/>
      <c r="GZM304" s="2"/>
      <c r="GZN304" s="2"/>
      <c r="GZO304" s="2"/>
      <c r="GZP304" s="2"/>
      <c r="GZQ304" s="2"/>
      <c r="GZR304" s="2"/>
      <c r="GZS304" s="2"/>
      <c r="GZT304" s="2"/>
      <c r="GZU304" s="2"/>
      <c r="GZV304" s="2"/>
      <c r="GZW304" s="2"/>
      <c r="GZX304" s="2"/>
      <c r="GZY304" s="2"/>
      <c r="GZZ304" s="2"/>
      <c r="HAA304" s="2"/>
      <c r="HAB304" s="2"/>
      <c r="HAC304" s="2"/>
      <c r="HAD304" s="2"/>
      <c r="HAE304" s="2"/>
      <c r="HAF304" s="2"/>
      <c r="HAG304" s="2"/>
      <c r="HAH304" s="2"/>
      <c r="HAI304" s="2"/>
      <c r="HAJ304" s="2"/>
      <c r="HAK304" s="2"/>
      <c r="HAL304" s="2"/>
      <c r="HAM304" s="2"/>
      <c r="HAN304" s="2"/>
      <c r="HAO304" s="2"/>
      <c r="HAP304" s="2"/>
      <c r="HAQ304" s="2"/>
      <c r="HAR304" s="2"/>
      <c r="HAS304" s="2"/>
      <c r="HAT304" s="2"/>
      <c r="HAU304" s="2"/>
      <c r="HAV304" s="2"/>
      <c r="HAW304" s="2"/>
      <c r="HAX304" s="2"/>
      <c r="HAY304" s="2"/>
      <c r="HAZ304" s="2"/>
      <c r="HBA304" s="2"/>
      <c r="HBB304" s="2"/>
      <c r="HBC304" s="2"/>
      <c r="HBD304" s="2"/>
      <c r="HBE304" s="2"/>
      <c r="HBF304" s="2"/>
      <c r="HBG304" s="2"/>
      <c r="HBH304" s="2"/>
      <c r="HBI304" s="2"/>
      <c r="HBJ304" s="2"/>
      <c r="HBK304" s="2"/>
      <c r="HBL304" s="2"/>
      <c r="HBM304" s="2"/>
      <c r="HBN304" s="2"/>
      <c r="HBO304" s="2"/>
      <c r="HBP304" s="2"/>
      <c r="HBQ304" s="2"/>
      <c r="HBR304" s="2"/>
      <c r="HBS304" s="2"/>
      <c r="HBT304" s="2"/>
      <c r="HBU304" s="2"/>
      <c r="HBV304" s="2"/>
      <c r="HBW304" s="2"/>
      <c r="HBX304" s="2"/>
      <c r="HBY304" s="2"/>
      <c r="HBZ304" s="2"/>
      <c r="HCA304" s="2"/>
      <c r="HCB304" s="2"/>
      <c r="HCC304" s="2"/>
      <c r="HCD304" s="2"/>
      <c r="HCE304" s="2"/>
      <c r="HCF304" s="2"/>
      <c r="HCG304" s="2"/>
      <c r="HCH304" s="2"/>
      <c r="HCI304" s="2"/>
      <c r="HCJ304" s="2"/>
      <c r="HCK304" s="2"/>
      <c r="HCL304" s="2"/>
      <c r="HCM304" s="2"/>
      <c r="HCN304" s="2"/>
      <c r="HCO304" s="2"/>
      <c r="HCP304" s="2"/>
      <c r="HCQ304" s="2"/>
      <c r="HCR304" s="2"/>
      <c r="HCS304" s="2"/>
      <c r="HCT304" s="2"/>
      <c r="HCU304" s="2"/>
      <c r="HCV304" s="2"/>
      <c r="HCW304" s="2"/>
      <c r="HCX304" s="2"/>
      <c r="HCY304" s="2"/>
      <c r="HCZ304" s="2"/>
      <c r="HDA304" s="2"/>
      <c r="HDB304" s="2"/>
      <c r="HDC304" s="2"/>
      <c r="HDD304" s="2"/>
      <c r="HDE304" s="2"/>
      <c r="HDF304" s="2"/>
      <c r="HDG304" s="2"/>
      <c r="HDH304" s="2"/>
      <c r="HDI304" s="2"/>
      <c r="HDJ304" s="2"/>
      <c r="HDK304" s="2"/>
      <c r="HDL304" s="2"/>
      <c r="HDM304" s="2"/>
      <c r="HDN304" s="2"/>
      <c r="HDO304" s="2"/>
      <c r="HDP304" s="2"/>
      <c r="HDQ304" s="2"/>
      <c r="HDR304" s="2"/>
      <c r="HDS304" s="2"/>
      <c r="HDT304" s="2"/>
      <c r="HDU304" s="2"/>
      <c r="HDV304" s="2"/>
      <c r="HDW304" s="2"/>
      <c r="HDX304" s="2"/>
      <c r="HDY304" s="2"/>
      <c r="HDZ304" s="2"/>
      <c r="HEA304" s="2"/>
      <c r="HEB304" s="2"/>
      <c r="HEC304" s="2"/>
      <c r="HED304" s="2"/>
      <c r="HEE304" s="2"/>
      <c r="HEF304" s="2"/>
      <c r="HEG304" s="2"/>
      <c r="HEH304" s="2"/>
      <c r="HEI304" s="2"/>
      <c r="HEJ304" s="2"/>
      <c r="HEK304" s="2"/>
      <c r="HEL304" s="2"/>
      <c r="HEM304" s="2"/>
      <c r="HEN304" s="2"/>
      <c r="HEO304" s="2"/>
      <c r="HEP304" s="2"/>
      <c r="HEQ304" s="2"/>
      <c r="HER304" s="2"/>
      <c r="HES304" s="2"/>
      <c r="HET304" s="2"/>
      <c r="HEU304" s="2"/>
      <c r="HEV304" s="2"/>
      <c r="HEW304" s="2"/>
      <c r="HEX304" s="2"/>
      <c r="HEY304" s="2"/>
      <c r="HEZ304" s="2"/>
      <c r="HFA304" s="2"/>
      <c r="HFB304" s="2"/>
      <c r="HFC304" s="2"/>
      <c r="HFD304" s="2"/>
      <c r="HFE304" s="2"/>
      <c r="HFF304" s="2"/>
      <c r="HFG304" s="2"/>
      <c r="HFH304" s="2"/>
      <c r="HFI304" s="2"/>
      <c r="HFJ304" s="2"/>
      <c r="HFK304" s="2"/>
      <c r="HFL304" s="2"/>
      <c r="HFM304" s="2"/>
      <c r="HFN304" s="2"/>
      <c r="HFO304" s="2"/>
      <c r="HFP304" s="2"/>
      <c r="HFQ304" s="2"/>
      <c r="HFR304" s="2"/>
      <c r="HFS304" s="2"/>
      <c r="HFT304" s="2"/>
      <c r="HFU304" s="2"/>
      <c r="HFV304" s="2"/>
      <c r="HFW304" s="2"/>
      <c r="HFX304" s="2"/>
      <c r="HFY304" s="2"/>
      <c r="HFZ304" s="2"/>
      <c r="HGA304" s="2"/>
      <c r="HGB304" s="2"/>
      <c r="HGC304" s="2"/>
      <c r="HGD304" s="2"/>
      <c r="HGE304" s="2"/>
      <c r="HGF304" s="2"/>
      <c r="HGG304" s="2"/>
      <c r="HGH304" s="2"/>
      <c r="HGI304" s="2"/>
      <c r="HGJ304" s="2"/>
      <c r="HGK304" s="2"/>
      <c r="HGL304" s="2"/>
      <c r="HGM304" s="2"/>
      <c r="HGN304" s="2"/>
      <c r="HGO304" s="2"/>
      <c r="HGP304" s="2"/>
      <c r="HGQ304" s="2"/>
      <c r="HGR304" s="2"/>
      <c r="HGS304" s="2"/>
      <c r="HGT304" s="2"/>
      <c r="HGU304" s="2"/>
      <c r="HGV304" s="2"/>
      <c r="HGW304" s="2"/>
      <c r="HGX304" s="2"/>
      <c r="HGY304" s="2"/>
      <c r="HGZ304" s="2"/>
      <c r="HHA304" s="2"/>
      <c r="HHB304" s="2"/>
      <c r="HHC304" s="2"/>
      <c r="HHD304" s="2"/>
      <c r="HHE304" s="2"/>
      <c r="HHF304" s="2"/>
      <c r="HHG304" s="2"/>
      <c r="HHH304" s="2"/>
      <c r="HHI304" s="2"/>
      <c r="HHJ304" s="2"/>
      <c r="HHK304" s="2"/>
      <c r="HHL304" s="2"/>
      <c r="HHM304" s="2"/>
      <c r="HHN304" s="2"/>
      <c r="HHO304" s="2"/>
      <c r="HHP304" s="2"/>
      <c r="HHQ304" s="2"/>
      <c r="HHR304" s="2"/>
      <c r="HHS304" s="2"/>
      <c r="HHT304" s="2"/>
      <c r="HHU304" s="2"/>
      <c r="HHV304" s="2"/>
      <c r="HHW304" s="2"/>
      <c r="HHX304" s="2"/>
      <c r="HHY304" s="2"/>
      <c r="HHZ304" s="2"/>
      <c r="HIA304" s="2"/>
      <c r="HIB304" s="2"/>
      <c r="HIC304" s="2"/>
      <c r="HID304" s="2"/>
      <c r="HIE304" s="2"/>
      <c r="HIF304" s="2"/>
      <c r="HIG304" s="2"/>
      <c r="HIH304" s="2"/>
      <c r="HII304" s="2"/>
      <c r="HIJ304" s="2"/>
      <c r="HIK304" s="2"/>
      <c r="HIL304" s="2"/>
      <c r="HIM304" s="2"/>
      <c r="HIN304" s="2"/>
      <c r="HIO304" s="2"/>
      <c r="HIP304" s="2"/>
      <c r="HIQ304" s="2"/>
      <c r="HIR304" s="2"/>
      <c r="HIS304" s="2"/>
      <c r="HIT304" s="2"/>
      <c r="HIU304" s="2"/>
      <c r="HIV304" s="2"/>
      <c r="HIW304" s="2"/>
      <c r="HIX304" s="2"/>
      <c r="HIY304" s="2"/>
      <c r="HIZ304" s="2"/>
      <c r="HJA304" s="2"/>
      <c r="HJB304" s="2"/>
      <c r="HJC304" s="2"/>
      <c r="HJD304" s="2"/>
      <c r="HJE304" s="2"/>
      <c r="HJF304" s="2"/>
      <c r="HJG304" s="2"/>
      <c r="HJH304" s="2"/>
      <c r="HJI304" s="2"/>
      <c r="HJJ304" s="2"/>
      <c r="HJK304" s="2"/>
      <c r="HJL304" s="2"/>
      <c r="HJM304" s="2"/>
      <c r="HJN304" s="2"/>
      <c r="HJO304" s="2"/>
      <c r="HJP304" s="2"/>
      <c r="HJQ304" s="2"/>
      <c r="HJR304" s="2"/>
      <c r="HJS304" s="2"/>
      <c r="HJT304" s="2"/>
      <c r="HJU304" s="2"/>
      <c r="HJV304" s="2"/>
      <c r="HJW304" s="2"/>
      <c r="HJX304" s="2"/>
      <c r="HJY304" s="2"/>
      <c r="HJZ304" s="2"/>
      <c r="HKA304" s="2"/>
      <c r="HKB304" s="2"/>
      <c r="HKC304" s="2"/>
      <c r="HKD304" s="2"/>
      <c r="HKE304" s="2"/>
      <c r="HKF304" s="2"/>
      <c r="HKG304" s="2"/>
      <c r="HKH304" s="2"/>
      <c r="HKI304" s="2"/>
      <c r="HKJ304" s="2"/>
      <c r="HKK304" s="2"/>
      <c r="HKL304" s="2"/>
      <c r="HKM304" s="2"/>
      <c r="HKN304" s="2"/>
      <c r="HKO304" s="2"/>
      <c r="HKP304" s="2"/>
      <c r="HKQ304" s="2"/>
      <c r="HKR304" s="2"/>
      <c r="HKS304" s="2"/>
      <c r="HKT304" s="2"/>
      <c r="HKU304" s="2"/>
      <c r="HKV304" s="2"/>
      <c r="HKW304" s="2"/>
      <c r="HKX304" s="2"/>
      <c r="HKY304" s="2"/>
      <c r="HKZ304" s="2"/>
      <c r="HLA304" s="2"/>
      <c r="HLB304" s="2"/>
      <c r="HLC304" s="2"/>
      <c r="HLD304" s="2"/>
      <c r="HLE304" s="2"/>
      <c r="HLF304" s="2"/>
      <c r="HLG304" s="2"/>
      <c r="HLH304" s="2"/>
      <c r="HLI304" s="2"/>
      <c r="HLJ304" s="2"/>
      <c r="HLK304" s="2"/>
      <c r="HLL304" s="2"/>
      <c r="HLM304" s="2"/>
      <c r="HLN304" s="2"/>
      <c r="HLO304" s="2"/>
      <c r="HLP304" s="2"/>
      <c r="HLQ304" s="2"/>
      <c r="HLR304" s="2"/>
      <c r="HLS304" s="2"/>
      <c r="HLT304" s="2"/>
      <c r="HLU304" s="2"/>
      <c r="HLV304" s="2"/>
      <c r="HLW304" s="2"/>
      <c r="HLX304" s="2"/>
      <c r="HLY304" s="2"/>
      <c r="HLZ304" s="2"/>
      <c r="HMA304" s="2"/>
      <c r="HMB304" s="2"/>
      <c r="HMC304" s="2"/>
      <c r="HMD304" s="2"/>
      <c r="HME304" s="2"/>
      <c r="HMF304" s="2"/>
      <c r="HMG304" s="2"/>
      <c r="HMH304" s="2"/>
      <c r="HMI304" s="2"/>
      <c r="HMJ304" s="2"/>
      <c r="HMK304" s="2"/>
      <c r="HML304" s="2"/>
      <c r="HMM304" s="2"/>
      <c r="HMN304" s="2"/>
      <c r="HMO304" s="2"/>
      <c r="HMP304" s="2"/>
      <c r="HMQ304" s="2"/>
      <c r="HMR304" s="2"/>
      <c r="HMS304" s="2"/>
      <c r="HMT304" s="2"/>
      <c r="HMU304" s="2"/>
      <c r="HMV304" s="2"/>
      <c r="HMW304" s="2"/>
      <c r="HMX304" s="2"/>
      <c r="HMY304" s="2"/>
      <c r="HMZ304" s="2"/>
      <c r="HNA304" s="2"/>
      <c r="HNB304" s="2"/>
      <c r="HNC304" s="2"/>
      <c r="HND304" s="2"/>
      <c r="HNE304" s="2"/>
      <c r="HNF304" s="2"/>
      <c r="HNG304" s="2"/>
      <c r="HNH304" s="2"/>
      <c r="HNI304" s="2"/>
      <c r="HNJ304" s="2"/>
      <c r="HNK304" s="2"/>
      <c r="HNL304" s="2"/>
      <c r="HNM304" s="2"/>
      <c r="HNN304" s="2"/>
      <c r="HNO304" s="2"/>
      <c r="HNP304" s="2"/>
      <c r="HNQ304" s="2"/>
      <c r="HNR304" s="2"/>
      <c r="HNS304" s="2"/>
      <c r="HNT304" s="2"/>
      <c r="HNU304" s="2"/>
      <c r="HNV304" s="2"/>
      <c r="HNW304" s="2"/>
      <c r="HNX304" s="2"/>
      <c r="HNY304" s="2"/>
      <c r="HNZ304" s="2"/>
      <c r="HOA304" s="2"/>
      <c r="HOB304" s="2"/>
      <c r="HOC304" s="2"/>
      <c r="HOD304" s="2"/>
      <c r="HOE304" s="2"/>
      <c r="HOF304" s="2"/>
      <c r="HOG304" s="2"/>
      <c r="HOH304" s="2"/>
      <c r="HOI304" s="2"/>
      <c r="HOJ304" s="2"/>
      <c r="HOK304" s="2"/>
      <c r="HOL304" s="2"/>
      <c r="HOM304" s="2"/>
      <c r="HON304" s="2"/>
      <c r="HOO304" s="2"/>
      <c r="HOP304" s="2"/>
      <c r="HOQ304" s="2"/>
      <c r="HOR304" s="2"/>
      <c r="HOS304" s="2"/>
      <c r="HOT304" s="2"/>
      <c r="HOU304" s="2"/>
      <c r="HOV304" s="2"/>
      <c r="HOW304" s="2"/>
      <c r="HOX304" s="2"/>
      <c r="HOY304" s="2"/>
      <c r="HOZ304" s="2"/>
      <c r="HPA304" s="2"/>
      <c r="HPB304" s="2"/>
      <c r="HPC304" s="2"/>
      <c r="HPD304" s="2"/>
      <c r="HPE304" s="2"/>
      <c r="HPF304" s="2"/>
      <c r="HPG304" s="2"/>
      <c r="HPH304" s="2"/>
      <c r="HPI304" s="2"/>
      <c r="HPJ304" s="2"/>
      <c r="HPK304" s="2"/>
      <c r="HPL304" s="2"/>
      <c r="HPM304" s="2"/>
      <c r="HPN304" s="2"/>
      <c r="HPO304" s="2"/>
      <c r="HPP304" s="2"/>
      <c r="HPQ304" s="2"/>
      <c r="HPR304" s="2"/>
      <c r="HPS304" s="2"/>
      <c r="HPT304" s="2"/>
      <c r="HPU304" s="2"/>
      <c r="HPV304" s="2"/>
      <c r="HPW304" s="2"/>
      <c r="HPX304" s="2"/>
      <c r="HPY304" s="2"/>
      <c r="HPZ304" s="2"/>
      <c r="HQA304" s="2"/>
      <c r="HQB304" s="2"/>
      <c r="HQC304" s="2"/>
      <c r="HQD304" s="2"/>
      <c r="HQE304" s="2"/>
      <c r="HQF304" s="2"/>
      <c r="HQG304" s="2"/>
      <c r="HQH304" s="2"/>
      <c r="HQI304" s="2"/>
      <c r="HQJ304" s="2"/>
      <c r="HQK304" s="2"/>
      <c r="HQL304" s="2"/>
      <c r="HQM304" s="2"/>
      <c r="HQN304" s="2"/>
      <c r="HQO304" s="2"/>
      <c r="HQP304" s="2"/>
      <c r="HQQ304" s="2"/>
      <c r="HQR304" s="2"/>
      <c r="HQS304" s="2"/>
      <c r="HQT304" s="2"/>
      <c r="HQU304" s="2"/>
      <c r="HQV304" s="2"/>
      <c r="HQW304" s="2"/>
      <c r="HQX304" s="2"/>
      <c r="HQY304" s="2"/>
      <c r="HQZ304" s="2"/>
      <c r="HRA304" s="2"/>
      <c r="HRB304" s="2"/>
      <c r="HRC304" s="2"/>
      <c r="HRD304" s="2"/>
      <c r="HRE304" s="2"/>
      <c r="HRF304" s="2"/>
      <c r="HRG304" s="2"/>
      <c r="HRH304" s="2"/>
      <c r="HRI304" s="2"/>
      <c r="HRJ304" s="2"/>
      <c r="HRK304" s="2"/>
      <c r="HRL304" s="2"/>
      <c r="HRM304" s="2"/>
      <c r="HRN304" s="2"/>
      <c r="HRO304" s="2"/>
      <c r="HRP304" s="2"/>
      <c r="HRQ304" s="2"/>
      <c r="HRR304" s="2"/>
      <c r="HRS304" s="2"/>
      <c r="HRT304" s="2"/>
      <c r="HRU304" s="2"/>
      <c r="HRV304" s="2"/>
      <c r="HRW304" s="2"/>
      <c r="HRX304" s="2"/>
      <c r="HRY304" s="2"/>
      <c r="HRZ304" s="2"/>
      <c r="HSA304" s="2"/>
      <c r="HSB304" s="2"/>
      <c r="HSC304" s="2"/>
      <c r="HSD304" s="2"/>
      <c r="HSE304" s="2"/>
      <c r="HSF304" s="2"/>
      <c r="HSG304" s="2"/>
      <c r="HSH304" s="2"/>
      <c r="HSI304" s="2"/>
      <c r="HSJ304" s="2"/>
      <c r="HSK304" s="2"/>
      <c r="HSL304" s="2"/>
      <c r="HSM304" s="2"/>
      <c r="HSN304" s="2"/>
      <c r="HSO304" s="2"/>
      <c r="HSP304" s="2"/>
      <c r="HSQ304" s="2"/>
      <c r="HSR304" s="2"/>
      <c r="HSS304" s="2"/>
      <c r="HST304" s="2"/>
      <c r="HSU304" s="2"/>
      <c r="HSV304" s="2"/>
      <c r="HSW304" s="2"/>
      <c r="HSX304" s="2"/>
      <c r="HSY304" s="2"/>
      <c r="HSZ304" s="2"/>
      <c r="HTA304" s="2"/>
      <c r="HTB304" s="2"/>
      <c r="HTC304" s="2"/>
      <c r="HTD304" s="2"/>
      <c r="HTE304" s="2"/>
      <c r="HTF304" s="2"/>
      <c r="HTG304" s="2"/>
      <c r="HTH304" s="2"/>
      <c r="HTI304" s="2"/>
      <c r="HTJ304" s="2"/>
      <c r="HTK304" s="2"/>
      <c r="HTL304" s="2"/>
      <c r="HTM304" s="2"/>
      <c r="HTN304" s="2"/>
      <c r="HTO304" s="2"/>
      <c r="HTP304" s="2"/>
      <c r="HTQ304" s="2"/>
      <c r="HTR304" s="2"/>
      <c r="HTS304" s="2"/>
      <c r="HTT304" s="2"/>
      <c r="HTU304" s="2"/>
      <c r="HTV304" s="2"/>
      <c r="HTW304" s="2"/>
      <c r="HTX304" s="2"/>
      <c r="HTY304" s="2"/>
      <c r="HTZ304" s="2"/>
      <c r="HUA304" s="2"/>
      <c r="HUB304" s="2"/>
      <c r="HUC304" s="2"/>
      <c r="HUD304" s="2"/>
      <c r="HUE304" s="2"/>
      <c r="HUF304" s="2"/>
      <c r="HUG304" s="2"/>
      <c r="HUH304" s="2"/>
      <c r="HUI304" s="2"/>
      <c r="HUJ304" s="2"/>
      <c r="HUK304" s="2"/>
      <c r="HUL304" s="2"/>
      <c r="HUM304" s="2"/>
      <c r="HUN304" s="2"/>
      <c r="HUO304" s="2"/>
      <c r="HUP304" s="2"/>
      <c r="HUQ304" s="2"/>
      <c r="HUR304" s="2"/>
      <c r="HUS304" s="2"/>
      <c r="HUT304" s="2"/>
      <c r="HUU304" s="2"/>
      <c r="HUV304" s="2"/>
      <c r="HUW304" s="2"/>
      <c r="HUX304" s="2"/>
      <c r="HUY304" s="2"/>
      <c r="HUZ304" s="2"/>
      <c r="HVA304" s="2"/>
      <c r="HVB304" s="2"/>
      <c r="HVC304" s="2"/>
      <c r="HVD304" s="2"/>
      <c r="HVE304" s="2"/>
      <c r="HVF304" s="2"/>
      <c r="HVG304" s="2"/>
      <c r="HVH304" s="2"/>
      <c r="HVI304" s="2"/>
      <c r="HVJ304" s="2"/>
      <c r="HVK304" s="2"/>
      <c r="HVL304" s="2"/>
      <c r="HVM304" s="2"/>
      <c r="HVN304" s="2"/>
      <c r="HVO304" s="2"/>
      <c r="HVP304" s="2"/>
      <c r="HVQ304" s="2"/>
      <c r="HVR304" s="2"/>
      <c r="HVS304" s="2"/>
      <c r="HVT304" s="2"/>
      <c r="HVU304" s="2"/>
      <c r="HVV304" s="2"/>
      <c r="HVW304" s="2"/>
      <c r="HVX304" s="2"/>
      <c r="HVY304" s="2"/>
      <c r="HVZ304" s="2"/>
      <c r="HWA304" s="2"/>
      <c r="HWB304" s="2"/>
      <c r="HWC304" s="2"/>
      <c r="HWD304" s="2"/>
      <c r="HWE304" s="2"/>
      <c r="HWF304" s="2"/>
      <c r="HWG304" s="2"/>
      <c r="HWH304" s="2"/>
      <c r="HWI304" s="2"/>
      <c r="HWJ304" s="2"/>
      <c r="HWK304" s="2"/>
      <c r="HWL304" s="2"/>
      <c r="HWM304" s="2"/>
      <c r="HWN304" s="2"/>
      <c r="HWO304" s="2"/>
      <c r="HWP304" s="2"/>
      <c r="HWQ304" s="2"/>
      <c r="HWR304" s="2"/>
      <c r="HWS304" s="2"/>
      <c r="HWT304" s="2"/>
      <c r="HWU304" s="2"/>
      <c r="HWV304" s="2"/>
      <c r="HWW304" s="2"/>
      <c r="HWX304" s="2"/>
      <c r="HWY304" s="2"/>
      <c r="HWZ304" s="2"/>
      <c r="HXA304" s="2"/>
      <c r="HXB304" s="2"/>
      <c r="HXC304" s="2"/>
      <c r="HXD304" s="2"/>
      <c r="HXE304" s="2"/>
      <c r="HXF304" s="2"/>
      <c r="HXG304" s="2"/>
      <c r="HXH304" s="2"/>
      <c r="HXI304" s="2"/>
      <c r="HXJ304" s="2"/>
      <c r="HXK304" s="2"/>
      <c r="HXL304" s="2"/>
      <c r="HXM304" s="2"/>
      <c r="HXN304" s="2"/>
      <c r="HXO304" s="2"/>
      <c r="HXP304" s="2"/>
      <c r="HXQ304" s="2"/>
      <c r="HXR304" s="2"/>
      <c r="HXS304" s="2"/>
      <c r="HXT304" s="2"/>
      <c r="HXU304" s="2"/>
      <c r="HXV304" s="2"/>
      <c r="HXW304" s="2"/>
      <c r="HXX304" s="2"/>
      <c r="HXY304" s="2"/>
      <c r="HXZ304" s="2"/>
      <c r="HYA304" s="2"/>
      <c r="HYB304" s="2"/>
      <c r="HYC304" s="2"/>
      <c r="HYD304" s="2"/>
      <c r="HYE304" s="2"/>
      <c r="HYF304" s="2"/>
      <c r="HYG304" s="2"/>
      <c r="HYH304" s="2"/>
      <c r="HYI304" s="2"/>
      <c r="HYJ304" s="2"/>
      <c r="HYK304" s="2"/>
      <c r="HYL304" s="2"/>
      <c r="HYM304" s="2"/>
      <c r="HYN304" s="2"/>
      <c r="HYO304" s="2"/>
      <c r="HYP304" s="2"/>
      <c r="HYQ304" s="2"/>
      <c r="HYR304" s="2"/>
      <c r="HYS304" s="2"/>
      <c r="HYT304" s="2"/>
      <c r="HYU304" s="2"/>
      <c r="HYV304" s="2"/>
      <c r="HYW304" s="2"/>
      <c r="HYX304" s="2"/>
      <c r="HYY304" s="2"/>
      <c r="HYZ304" s="2"/>
      <c r="HZA304" s="2"/>
      <c r="HZB304" s="2"/>
      <c r="HZC304" s="2"/>
      <c r="HZD304" s="2"/>
      <c r="HZE304" s="2"/>
      <c r="HZF304" s="2"/>
      <c r="HZG304" s="2"/>
      <c r="HZH304" s="2"/>
      <c r="HZI304" s="2"/>
      <c r="HZJ304" s="2"/>
      <c r="HZK304" s="2"/>
      <c r="HZL304" s="2"/>
      <c r="HZM304" s="2"/>
      <c r="HZN304" s="2"/>
      <c r="HZO304" s="2"/>
      <c r="HZP304" s="2"/>
      <c r="HZQ304" s="2"/>
      <c r="HZR304" s="2"/>
      <c r="HZS304" s="2"/>
      <c r="HZT304" s="2"/>
      <c r="HZU304" s="2"/>
      <c r="HZV304" s="2"/>
      <c r="HZW304" s="2"/>
      <c r="HZX304" s="2"/>
      <c r="HZY304" s="2"/>
      <c r="HZZ304" s="2"/>
      <c r="IAA304" s="2"/>
      <c r="IAB304" s="2"/>
      <c r="IAC304" s="2"/>
      <c r="IAD304" s="2"/>
      <c r="IAE304" s="2"/>
      <c r="IAF304" s="2"/>
      <c r="IAG304" s="2"/>
      <c r="IAH304" s="2"/>
      <c r="IAI304" s="2"/>
      <c r="IAJ304" s="2"/>
      <c r="IAK304" s="2"/>
      <c r="IAL304" s="2"/>
      <c r="IAM304" s="2"/>
      <c r="IAN304" s="2"/>
      <c r="IAO304" s="2"/>
      <c r="IAP304" s="2"/>
      <c r="IAQ304" s="2"/>
      <c r="IAR304" s="2"/>
      <c r="IAS304" s="2"/>
      <c r="IAT304" s="2"/>
      <c r="IAU304" s="2"/>
      <c r="IAV304" s="2"/>
      <c r="IAW304" s="2"/>
      <c r="IAX304" s="2"/>
      <c r="IAY304" s="2"/>
      <c r="IAZ304" s="2"/>
      <c r="IBA304" s="2"/>
      <c r="IBB304" s="2"/>
      <c r="IBC304" s="2"/>
      <c r="IBD304" s="2"/>
      <c r="IBE304" s="2"/>
      <c r="IBF304" s="2"/>
      <c r="IBG304" s="2"/>
      <c r="IBH304" s="2"/>
      <c r="IBI304" s="2"/>
      <c r="IBJ304" s="2"/>
      <c r="IBK304" s="2"/>
      <c r="IBL304" s="2"/>
      <c r="IBM304" s="2"/>
      <c r="IBN304" s="2"/>
      <c r="IBO304" s="2"/>
      <c r="IBP304" s="2"/>
      <c r="IBQ304" s="2"/>
      <c r="IBR304" s="2"/>
      <c r="IBS304" s="2"/>
      <c r="IBT304" s="2"/>
      <c r="IBU304" s="2"/>
      <c r="IBV304" s="2"/>
      <c r="IBW304" s="2"/>
      <c r="IBX304" s="2"/>
      <c r="IBY304" s="2"/>
      <c r="IBZ304" s="2"/>
      <c r="ICA304" s="2"/>
      <c r="ICB304" s="2"/>
      <c r="ICC304" s="2"/>
      <c r="ICD304" s="2"/>
      <c r="ICE304" s="2"/>
      <c r="ICF304" s="2"/>
      <c r="ICG304" s="2"/>
      <c r="ICH304" s="2"/>
      <c r="ICI304" s="2"/>
      <c r="ICJ304" s="2"/>
      <c r="ICK304" s="2"/>
      <c r="ICL304" s="2"/>
      <c r="ICM304" s="2"/>
      <c r="ICN304" s="2"/>
      <c r="ICO304" s="2"/>
      <c r="ICP304" s="2"/>
      <c r="ICQ304" s="2"/>
      <c r="ICR304" s="2"/>
      <c r="ICS304" s="2"/>
      <c r="ICT304" s="2"/>
      <c r="ICU304" s="2"/>
      <c r="ICV304" s="2"/>
      <c r="ICW304" s="2"/>
      <c r="ICX304" s="2"/>
      <c r="ICY304" s="2"/>
      <c r="ICZ304" s="2"/>
      <c r="IDA304" s="2"/>
      <c r="IDB304" s="2"/>
      <c r="IDC304" s="2"/>
      <c r="IDD304" s="2"/>
      <c r="IDE304" s="2"/>
      <c r="IDF304" s="2"/>
      <c r="IDG304" s="2"/>
      <c r="IDH304" s="2"/>
      <c r="IDI304" s="2"/>
      <c r="IDJ304" s="2"/>
      <c r="IDK304" s="2"/>
      <c r="IDL304" s="2"/>
      <c r="IDM304" s="2"/>
      <c r="IDN304" s="2"/>
      <c r="IDO304" s="2"/>
      <c r="IDP304" s="2"/>
      <c r="IDQ304" s="2"/>
      <c r="IDR304" s="2"/>
      <c r="IDS304" s="2"/>
      <c r="IDT304" s="2"/>
      <c r="IDU304" s="2"/>
      <c r="IDV304" s="2"/>
      <c r="IDW304" s="2"/>
      <c r="IDX304" s="2"/>
      <c r="IDY304" s="2"/>
      <c r="IDZ304" s="2"/>
      <c r="IEA304" s="2"/>
      <c r="IEB304" s="2"/>
      <c r="IEC304" s="2"/>
      <c r="IED304" s="2"/>
      <c r="IEE304" s="2"/>
      <c r="IEF304" s="2"/>
      <c r="IEG304" s="2"/>
      <c r="IEH304" s="2"/>
      <c r="IEI304" s="2"/>
      <c r="IEJ304" s="2"/>
      <c r="IEK304" s="2"/>
      <c r="IEL304" s="2"/>
      <c r="IEM304" s="2"/>
      <c r="IEN304" s="2"/>
      <c r="IEO304" s="2"/>
      <c r="IEP304" s="2"/>
      <c r="IEQ304" s="2"/>
      <c r="IER304" s="2"/>
      <c r="IES304" s="2"/>
      <c r="IET304" s="2"/>
      <c r="IEU304" s="2"/>
      <c r="IEV304" s="2"/>
      <c r="IEW304" s="2"/>
      <c r="IEX304" s="2"/>
      <c r="IEY304" s="2"/>
      <c r="IEZ304" s="2"/>
      <c r="IFA304" s="2"/>
      <c r="IFB304" s="2"/>
      <c r="IFC304" s="2"/>
      <c r="IFD304" s="2"/>
      <c r="IFE304" s="2"/>
      <c r="IFF304" s="2"/>
      <c r="IFG304" s="2"/>
      <c r="IFH304" s="2"/>
      <c r="IFI304" s="2"/>
      <c r="IFJ304" s="2"/>
      <c r="IFK304" s="2"/>
      <c r="IFL304" s="2"/>
      <c r="IFM304" s="2"/>
      <c r="IFN304" s="2"/>
      <c r="IFO304" s="2"/>
      <c r="IFP304" s="2"/>
      <c r="IFQ304" s="2"/>
      <c r="IFR304" s="2"/>
      <c r="IFS304" s="2"/>
      <c r="IFT304" s="2"/>
      <c r="IFU304" s="2"/>
      <c r="IFV304" s="2"/>
      <c r="IFW304" s="2"/>
      <c r="IFX304" s="2"/>
      <c r="IFY304" s="2"/>
      <c r="IFZ304" s="2"/>
      <c r="IGA304" s="2"/>
      <c r="IGB304" s="2"/>
      <c r="IGC304" s="2"/>
      <c r="IGD304" s="2"/>
      <c r="IGE304" s="2"/>
      <c r="IGF304" s="2"/>
      <c r="IGG304" s="2"/>
      <c r="IGH304" s="2"/>
      <c r="IGI304" s="2"/>
      <c r="IGJ304" s="2"/>
      <c r="IGK304" s="2"/>
      <c r="IGL304" s="2"/>
      <c r="IGM304" s="2"/>
      <c r="IGN304" s="2"/>
      <c r="IGO304" s="2"/>
      <c r="IGP304" s="2"/>
      <c r="IGQ304" s="2"/>
      <c r="IGR304" s="2"/>
      <c r="IGS304" s="2"/>
      <c r="IGT304" s="2"/>
      <c r="IGU304" s="2"/>
      <c r="IGV304" s="2"/>
      <c r="IGW304" s="2"/>
      <c r="IGX304" s="2"/>
      <c r="IGY304" s="2"/>
      <c r="IGZ304" s="2"/>
      <c r="IHA304" s="2"/>
      <c r="IHB304" s="2"/>
      <c r="IHC304" s="2"/>
      <c r="IHD304" s="2"/>
      <c r="IHE304" s="2"/>
      <c r="IHF304" s="2"/>
      <c r="IHG304" s="2"/>
      <c r="IHH304" s="2"/>
      <c r="IHI304" s="2"/>
      <c r="IHJ304" s="2"/>
      <c r="IHK304" s="2"/>
      <c r="IHL304" s="2"/>
      <c r="IHM304" s="2"/>
      <c r="IHN304" s="2"/>
      <c r="IHO304" s="2"/>
      <c r="IHP304" s="2"/>
      <c r="IHQ304" s="2"/>
      <c r="IHR304" s="2"/>
      <c r="IHS304" s="2"/>
      <c r="IHT304" s="2"/>
      <c r="IHU304" s="2"/>
      <c r="IHV304" s="2"/>
      <c r="IHW304" s="2"/>
      <c r="IHX304" s="2"/>
      <c r="IHY304" s="2"/>
      <c r="IHZ304" s="2"/>
      <c r="IIA304" s="2"/>
      <c r="IIB304" s="2"/>
      <c r="IIC304" s="2"/>
      <c r="IID304" s="2"/>
      <c r="IIE304" s="2"/>
      <c r="IIF304" s="2"/>
      <c r="IIG304" s="2"/>
      <c r="IIH304" s="2"/>
      <c r="III304" s="2"/>
      <c r="IIJ304" s="2"/>
      <c r="IIK304" s="2"/>
      <c r="IIL304" s="2"/>
      <c r="IIM304" s="2"/>
      <c r="IIN304" s="2"/>
      <c r="IIO304" s="2"/>
      <c r="IIP304" s="2"/>
      <c r="IIQ304" s="2"/>
      <c r="IIR304" s="2"/>
      <c r="IIS304" s="2"/>
      <c r="IIT304" s="2"/>
      <c r="IIU304" s="2"/>
      <c r="IIV304" s="2"/>
      <c r="IIW304" s="2"/>
      <c r="IIX304" s="2"/>
      <c r="IIY304" s="2"/>
      <c r="IIZ304" s="2"/>
      <c r="IJA304" s="2"/>
      <c r="IJB304" s="2"/>
      <c r="IJC304" s="2"/>
      <c r="IJD304" s="2"/>
      <c r="IJE304" s="2"/>
      <c r="IJF304" s="2"/>
      <c r="IJG304" s="2"/>
      <c r="IJH304" s="2"/>
      <c r="IJI304" s="2"/>
      <c r="IJJ304" s="2"/>
      <c r="IJK304" s="2"/>
      <c r="IJL304" s="2"/>
      <c r="IJM304" s="2"/>
      <c r="IJN304" s="2"/>
      <c r="IJO304" s="2"/>
      <c r="IJP304" s="2"/>
      <c r="IJQ304" s="2"/>
      <c r="IJR304" s="2"/>
      <c r="IJS304" s="2"/>
      <c r="IJT304" s="2"/>
      <c r="IJU304" s="2"/>
      <c r="IJV304" s="2"/>
      <c r="IJW304" s="2"/>
      <c r="IJX304" s="2"/>
      <c r="IJY304" s="2"/>
      <c r="IJZ304" s="2"/>
      <c r="IKA304" s="2"/>
      <c r="IKB304" s="2"/>
      <c r="IKC304" s="2"/>
      <c r="IKD304" s="2"/>
      <c r="IKE304" s="2"/>
      <c r="IKF304" s="2"/>
      <c r="IKG304" s="2"/>
      <c r="IKH304" s="2"/>
      <c r="IKI304" s="2"/>
      <c r="IKJ304" s="2"/>
      <c r="IKK304" s="2"/>
      <c r="IKL304" s="2"/>
      <c r="IKM304" s="2"/>
      <c r="IKN304" s="2"/>
      <c r="IKO304" s="2"/>
      <c r="IKP304" s="2"/>
      <c r="IKQ304" s="2"/>
      <c r="IKR304" s="2"/>
      <c r="IKS304" s="2"/>
      <c r="IKT304" s="2"/>
      <c r="IKU304" s="2"/>
      <c r="IKV304" s="2"/>
      <c r="IKW304" s="2"/>
      <c r="IKX304" s="2"/>
      <c r="IKY304" s="2"/>
      <c r="IKZ304" s="2"/>
      <c r="ILA304" s="2"/>
      <c r="ILB304" s="2"/>
      <c r="ILC304" s="2"/>
      <c r="ILD304" s="2"/>
      <c r="ILE304" s="2"/>
      <c r="ILF304" s="2"/>
      <c r="ILG304" s="2"/>
      <c r="ILH304" s="2"/>
      <c r="ILI304" s="2"/>
      <c r="ILJ304" s="2"/>
      <c r="ILK304" s="2"/>
      <c r="ILL304" s="2"/>
      <c r="ILM304" s="2"/>
      <c r="ILN304" s="2"/>
      <c r="ILO304" s="2"/>
      <c r="ILP304" s="2"/>
      <c r="ILQ304" s="2"/>
      <c r="ILR304" s="2"/>
      <c r="ILS304" s="2"/>
      <c r="ILT304" s="2"/>
      <c r="ILU304" s="2"/>
      <c r="ILV304" s="2"/>
      <c r="ILW304" s="2"/>
      <c r="ILX304" s="2"/>
      <c r="ILY304" s="2"/>
      <c r="ILZ304" s="2"/>
      <c r="IMA304" s="2"/>
      <c r="IMB304" s="2"/>
      <c r="IMC304" s="2"/>
      <c r="IMD304" s="2"/>
      <c r="IME304" s="2"/>
      <c r="IMF304" s="2"/>
      <c r="IMG304" s="2"/>
      <c r="IMH304" s="2"/>
      <c r="IMI304" s="2"/>
      <c r="IMJ304" s="2"/>
      <c r="IMK304" s="2"/>
      <c r="IML304" s="2"/>
      <c r="IMM304" s="2"/>
      <c r="IMN304" s="2"/>
      <c r="IMO304" s="2"/>
      <c r="IMP304" s="2"/>
      <c r="IMQ304" s="2"/>
      <c r="IMR304" s="2"/>
      <c r="IMS304" s="2"/>
      <c r="IMT304" s="2"/>
      <c r="IMU304" s="2"/>
      <c r="IMV304" s="2"/>
      <c r="IMW304" s="2"/>
      <c r="IMX304" s="2"/>
      <c r="IMY304" s="2"/>
      <c r="IMZ304" s="2"/>
      <c r="INA304" s="2"/>
      <c r="INB304" s="2"/>
      <c r="INC304" s="2"/>
      <c r="IND304" s="2"/>
      <c r="INE304" s="2"/>
      <c r="INF304" s="2"/>
      <c r="ING304" s="2"/>
      <c r="INH304" s="2"/>
      <c r="INI304" s="2"/>
      <c r="INJ304" s="2"/>
      <c r="INK304" s="2"/>
      <c r="INL304" s="2"/>
      <c r="INM304" s="2"/>
      <c r="INN304" s="2"/>
      <c r="INO304" s="2"/>
      <c r="INP304" s="2"/>
      <c r="INQ304" s="2"/>
      <c r="INR304" s="2"/>
      <c r="INS304" s="2"/>
      <c r="INT304" s="2"/>
      <c r="INU304" s="2"/>
      <c r="INV304" s="2"/>
      <c r="INW304" s="2"/>
      <c r="INX304" s="2"/>
      <c r="INY304" s="2"/>
      <c r="INZ304" s="2"/>
      <c r="IOA304" s="2"/>
      <c r="IOB304" s="2"/>
      <c r="IOC304" s="2"/>
      <c r="IOD304" s="2"/>
      <c r="IOE304" s="2"/>
      <c r="IOF304" s="2"/>
      <c r="IOG304" s="2"/>
      <c r="IOH304" s="2"/>
      <c r="IOI304" s="2"/>
      <c r="IOJ304" s="2"/>
      <c r="IOK304" s="2"/>
      <c r="IOL304" s="2"/>
      <c r="IOM304" s="2"/>
      <c r="ION304" s="2"/>
      <c r="IOO304" s="2"/>
      <c r="IOP304" s="2"/>
      <c r="IOQ304" s="2"/>
      <c r="IOR304" s="2"/>
      <c r="IOS304" s="2"/>
      <c r="IOT304" s="2"/>
      <c r="IOU304" s="2"/>
      <c r="IOV304" s="2"/>
      <c r="IOW304" s="2"/>
      <c r="IOX304" s="2"/>
      <c r="IOY304" s="2"/>
      <c r="IOZ304" s="2"/>
      <c r="IPA304" s="2"/>
      <c r="IPB304" s="2"/>
      <c r="IPC304" s="2"/>
      <c r="IPD304" s="2"/>
      <c r="IPE304" s="2"/>
      <c r="IPF304" s="2"/>
      <c r="IPG304" s="2"/>
      <c r="IPH304" s="2"/>
      <c r="IPI304" s="2"/>
      <c r="IPJ304" s="2"/>
      <c r="IPK304" s="2"/>
      <c r="IPL304" s="2"/>
      <c r="IPM304" s="2"/>
      <c r="IPN304" s="2"/>
      <c r="IPO304" s="2"/>
      <c r="IPP304" s="2"/>
      <c r="IPQ304" s="2"/>
      <c r="IPR304" s="2"/>
      <c r="IPS304" s="2"/>
      <c r="IPT304" s="2"/>
      <c r="IPU304" s="2"/>
      <c r="IPV304" s="2"/>
      <c r="IPW304" s="2"/>
      <c r="IPX304" s="2"/>
      <c r="IPY304" s="2"/>
      <c r="IPZ304" s="2"/>
      <c r="IQA304" s="2"/>
      <c r="IQB304" s="2"/>
      <c r="IQC304" s="2"/>
      <c r="IQD304" s="2"/>
      <c r="IQE304" s="2"/>
      <c r="IQF304" s="2"/>
      <c r="IQG304" s="2"/>
      <c r="IQH304" s="2"/>
      <c r="IQI304" s="2"/>
      <c r="IQJ304" s="2"/>
      <c r="IQK304" s="2"/>
      <c r="IQL304" s="2"/>
      <c r="IQM304" s="2"/>
      <c r="IQN304" s="2"/>
      <c r="IQO304" s="2"/>
      <c r="IQP304" s="2"/>
      <c r="IQQ304" s="2"/>
      <c r="IQR304" s="2"/>
      <c r="IQS304" s="2"/>
      <c r="IQT304" s="2"/>
      <c r="IQU304" s="2"/>
      <c r="IQV304" s="2"/>
      <c r="IQW304" s="2"/>
      <c r="IQX304" s="2"/>
      <c r="IQY304" s="2"/>
      <c r="IQZ304" s="2"/>
      <c r="IRA304" s="2"/>
      <c r="IRB304" s="2"/>
      <c r="IRC304" s="2"/>
      <c r="IRD304" s="2"/>
      <c r="IRE304" s="2"/>
      <c r="IRF304" s="2"/>
      <c r="IRG304" s="2"/>
      <c r="IRH304" s="2"/>
      <c r="IRI304" s="2"/>
      <c r="IRJ304" s="2"/>
      <c r="IRK304" s="2"/>
      <c r="IRL304" s="2"/>
      <c r="IRM304" s="2"/>
      <c r="IRN304" s="2"/>
      <c r="IRO304" s="2"/>
      <c r="IRP304" s="2"/>
      <c r="IRQ304" s="2"/>
      <c r="IRR304" s="2"/>
      <c r="IRS304" s="2"/>
      <c r="IRT304" s="2"/>
      <c r="IRU304" s="2"/>
      <c r="IRV304" s="2"/>
      <c r="IRW304" s="2"/>
      <c r="IRX304" s="2"/>
      <c r="IRY304" s="2"/>
      <c r="IRZ304" s="2"/>
      <c r="ISA304" s="2"/>
      <c r="ISB304" s="2"/>
      <c r="ISC304" s="2"/>
      <c r="ISD304" s="2"/>
      <c r="ISE304" s="2"/>
      <c r="ISF304" s="2"/>
      <c r="ISG304" s="2"/>
      <c r="ISH304" s="2"/>
      <c r="ISI304" s="2"/>
      <c r="ISJ304" s="2"/>
      <c r="ISK304" s="2"/>
      <c r="ISL304" s="2"/>
      <c r="ISM304" s="2"/>
      <c r="ISN304" s="2"/>
      <c r="ISO304" s="2"/>
      <c r="ISP304" s="2"/>
      <c r="ISQ304" s="2"/>
      <c r="ISR304" s="2"/>
      <c r="ISS304" s="2"/>
      <c r="IST304" s="2"/>
      <c r="ISU304" s="2"/>
      <c r="ISV304" s="2"/>
      <c r="ISW304" s="2"/>
      <c r="ISX304" s="2"/>
      <c r="ISY304" s="2"/>
      <c r="ISZ304" s="2"/>
      <c r="ITA304" s="2"/>
      <c r="ITB304" s="2"/>
      <c r="ITC304" s="2"/>
      <c r="ITD304" s="2"/>
      <c r="ITE304" s="2"/>
      <c r="ITF304" s="2"/>
      <c r="ITG304" s="2"/>
      <c r="ITH304" s="2"/>
      <c r="ITI304" s="2"/>
      <c r="ITJ304" s="2"/>
      <c r="ITK304" s="2"/>
      <c r="ITL304" s="2"/>
      <c r="ITM304" s="2"/>
      <c r="ITN304" s="2"/>
      <c r="ITO304" s="2"/>
      <c r="ITP304" s="2"/>
      <c r="ITQ304" s="2"/>
      <c r="ITR304" s="2"/>
      <c r="ITS304" s="2"/>
      <c r="ITT304" s="2"/>
      <c r="ITU304" s="2"/>
      <c r="ITV304" s="2"/>
      <c r="ITW304" s="2"/>
      <c r="ITX304" s="2"/>
      <c r="ITY304" s="2"/>
      <c r="ITZ304" s="2"/>
      <c r="IUA304" s="2"/>
      <c r="IUB304" s="2"/>
      <c r="IUC304" s="2"/>
      <c r="IUD304" s="2"/>
      <c r="IUE304" s="2"/>
      <c r="IUF304" s="2"/>
      <c r="IUG304" s="2"/>
      <c r="IUH304" s="2"/>
      <c r="IUI304" s="2"/>
      <c r="IUJ304" s="2"/>
      <c r="IUK304" s="2"/>
      <c r="IUL304" s="2"/>
      <c r="IUM304" s="2"/>
      <c r="IUN304" s="2"/>
      <c r="IUO304" s="2"/>
      <c r="IUP304" s="2"/>
      <c r="IUQ304" s="2"/>
      <c r="IUR304" s="2"/>
      <c r="IUS304" s="2"/>
      <c r="IUT304" s="2"/>
      <c r="IUU304" s="2"/>
      <c r="IUV304" s="2"/>
      <c r="IUW304" s="2"/>
      <c r="IUX304" s="2"/>
      <c r="IUY304" s="2"/>
      <c r="IUZ304" s="2"/>
      <c r="IVA304" s="2"/>
      <c r="IVB304" s="2"/>
      <c r="IVC304" s="2"/>
      <c r="IVD304" s="2"/>
      <c r="IVE304" s="2"/>
      <c r="IVF304" s="2"/>
      <c r="IVG304" s="2"/>
      <c r="IVH304" s="2"/>
      <c r="IVI304" s="2"/>
      <c r="IVJ304" s="2"/>
      <c r="IVK304" s="2"/>
      <c r="IVL304" s="2"/>
      <c r="IVM304" s="2"/>
      <c r="IVN304" s="2"/>
      <c r="IVO304" s="2"/>
      <c r="IVP304" s="2"/>
      <c r="IVQ304" s="2"/>
      <c r="IVR304" s="2"/>
      <c r="IVS304" s="2"/>
      <c r="IVT304" s="2"/>
      <c r="IVU304" s="2"/>
      <c r="IVV304" s="2"/>
      <c r="IVW304" s="2"/>
      <c r="IVX304" s="2"/>
      <c r="IVY304" s="2"/>
      <c r="IVZ304" s="2"/>
      <c r="IWA304" s="2"/>
      <c r="IWB304" s="2"/>
      <c r="IWC304" s="2"/>
      <c r="IWD304" s="2"/>
      <c r="IWE304" s="2"/>
      <c r="IWF304" s="2"/>
      <c r="IWG304" s="2"/>
      <c r="IWH304" s="2"/>
      <c r="IWI304" s="2"/>
      <c r="IWJ304" s="2"/>
      <c r="IWK304" s="2"/>
      <c r="IWL304" s="2"/>
      <c r="IWM304" s="2"/>
      <c r="IWN304" s="2"/>
      <c r="IWO304" s="2"/>
      <c r="IWP304" s="2"/>
      <c r="IWQ304" s="2"/>
      <c r="IWR304" s="2"/>
      <c r="IWS304" s="2"/>
      <c r="IWT304" s="2"/>
      <c r="IWU304" s="2"/>
      <c r="IWV304" s="2"/>
      <c r="IWW304" s="2"/>
      <c r="IWX304" s="2"/>
      <c r="IWY304" s="2"/>
      <c r="IWZ304" s="2"/>
      <c r="IXA304" s="2"/>
      <c r="IXB304" s="2"/>
      <c r="IXC304" s="2"/>
      <c r="IXD304" s="2"/>
      <c r="IXE304" s="2"/>
      <c r="IXF304" s="2"/>
      <c r="IXG304" s="2"/>
      <c r="IXH304" s="2"/>
      <c r="IXI304" s="2"/>
      <c r="IXJ304" s="2"/>
      <c r="IXK304" s="2"/>
      <c r="IXL304" s="2"/>
      <c r="IXM304" s="2"/>
      <c r="IXN304" s="2"/>
      <c r="IXO304" s="2"/>
      <c r="IXP304" s="2"/>
      <c r="IXQ304" s="2"/>
      <c r="IXR304" s="2"/>
      <c r="IXS304" s="2"/>
      <c r="IXT304" s="2"/>
      <c r="IXU304" s="2"/>
      <c r="IXV304" s="2"/>
      <c r="IXW304" s="2"/>
      <c r="IXX304" s="2"/>
      <c r="IXY304" s="2"/>
      <c r="IXZ304" s="2"/>
      <c r="IYA304" s="2"/>
      <c r="IYB304" s="2"/>
      <c r="IYC304" s="2"/>
      <c r="IYD304" s="2"/>
      <c r="IYE304" s="2"/>
      <c r="IYF304" s="2"/>
      <c r="IYG304" s="2"/>
      <c r="IYH304" s="2"/>
      <c r="IYI304" s="2"/>
      <c r="IYJ304" s="2"/>
      <c r="IYK304" s="2"/>
      <c r="IYL304" s="2"/>
      <c r="IYM304" s="2"/>
      <c r="IYN304" s="2"/>
      <c r="IYO304" s="2"/>
      <c r="IYP304" s="2"/>
      <c r="IYQ304" s="2"/>
      <c r="IYR304" s="2"/>
      <c r="IYS304" s="2"/>
      <c r="IYT304" s="2"/>
      <c r="IYU304" s="2"/>
      <c r="IYV304" s="2"/>
      <c r="IYW304" s="2"/>
      <c r="IYX304" s="2"/>
      <c r="IYY304" s="2"/>
      <c r="IYZ304" s="2"/>
      <c r="IZA304" s="2"/>
      <c r="IZB304" s="2"/>
      <c r="IZC304" s="2"/>
      <c r="IZD304" s="2"/>
      <c r="IZE304" s="2"/>
      <c r="IZF304" s="2"/>
      <c r="IZG304" s="2"/>
      <c r="IZH304" s="2"/>
      <c r="IZI304" s="2"/>
      <c r="IZJ304" s="2"/>
      <c r="IZK304" s="2"/>
      <c r="IZL304" s="2"/>
      <c r="IZM304" s="2"/>
      <c r="IZN304" s="2"/>
      <c r="IZO304" s="2"/>
      <c r="IZP304" s="2"/>
      <c r="IZQ304" s="2"/>
      <c r="IZR304" s="2"/>
      <c r="IZS304" s="2"/>
      <c r="IZT304" s="2"/>
      <c r="IZU304" s="2"/>
      <c r="IZV304" s="2"/>
      <c r="IZW304" s="2"/>
      <c r="IZX304" s="2"/>
      <c r="IZY304" s="2"/>
      <c r="IZZ304" s="2"/>
      <c r="JAA304" s="2"/>
      <c r="JAB304" s="2"/>
      <c r="JAC304" s="2"/>
      <c r="JAD304" s="2"/>
      <c r="JAE304" s="2"/>
      <c r="JAF304" s="2"/>
      <c r="JAG304" s="2"/>
      <c r="JAH304" s="2"/>
      <c r="JAI304" s="2"/>
      <c r="JAJ304" s="2"/>
      <c r="JAK304" s="2"/>
      <c r="JAL304" s="2"/>
      <c r="JAM304" s="2"/>
      <c r="JAN304" s="2"/>
      <c r="JAO304" s="2"/>
      <c r="JAP304" s="2"/>
      <c r="JAQ304" s="2"/>
      <c r="JAR304" s="2"/>
      <c r="JAS304" s="2"/>
      <c r="JAT304" s="2"/>
      <c r="JAU304" s="2"/>
      <c r="JAV304" s="2"/>
      <c r="JAW304" s="2"/>
      <c r="JAX304" s="2"/>
      <c r="JAY304" s="2"/>
      <c r="JAZ304" s="2"/>
      <c r="JBA304" s="2"/>
      <c r="JBB304" s="2"/>
      <c r="JBC304" s="2"/>
      <c r="JBD304" s="2"/>
      <c r="JBE304" s="2"/>
      <c r="JBF304" s="2"/>
      <c r="JBG304" s="2"/>
      <c r="JBH304" s="2"/>
      <c r="JBI304" s="2"/>
      <c r="JBJ304" s="2"/>
      <c r="JBK304" s="2"/>
      <c r="JBL304" s="2"/>
      <c r="JBM304" s="2"/>
      <c r="JBN304" s="2"/>
      <c r="JBO304" s="2"/>
      <c r="JBP304" s="2"/>
      <c r="JBQ304" s="2"/>
      <c r="JBR304" s="2"/>
      <c r="JBS304" s="2"/>
      <c r="JBT304" s="2"/>
      <c r="JBU304" s="2"/>
      <c r="JBV304" s="2"/>
      <c r="JBW304" s="2"/>
      <c r="JBX304" s="2"/>
      <c r="JBY304" s="2"/>
      <c r="JBZ304" s="2"/>
      <c r="JCA304" s="2"/>
      <c r="JCB304" s="2"/>
      <c r="JCC304" s="2"/>
      <c r="JCD304" s="2"/>
      <c r="JCE304" s="2"/>
      <c r="JCF304" s="2"/>
      <c r="JCG304" s="2"/>
      <c r="JCH304" s="2"/>
      <c r="JCI304" s="2"/>
      <c r="JCJ304" s="2"/>
      <c r="JCK304" s="2"/>
      <c r="JCL304" s="2"/>
      <c r="JCM304" s="2"/>
      <c r="JCN304" s="2"/>
      <c r="JCO304" s="2"/>
      <c r="JCP304" s="2"/>
      <c r="JCQ304" s="2"/>
      <c r="JCR304" s="2"/>
      <c r="JCS304" s="2"/>
      <c r="JCT304" s="2"/>
      <c r="JCU304" s="2"/>
      <c r="JCV304" s="2"/>
      <c r="JCW304" s="2"/>
      <c r="JCX304" s="2"/>
      <c r="JCY304" s="2"/>
      <c r="JCZ304" s="2"/>
      <c r="JDA304" s="2"/>
      <c r="JDB304" s="2"/>
      <c r="JDC304" s="2"/>
      <c r="JDD304" s="2"/>
      <c r="JDE304" s="2"/>
      <c r="JDF304" s="2"/>
      <c r="JDG304" s="2"/>
      <c r="JDH304" s="2"/>
      <c r="JDI304" s="2"/>
      <c r="JDJ304" s="2"/>
      <c r="JDK304" s="2"/>
      <c r="JDL304" s="2"/>
      <c r="JDM304" s="2"/>
      <c r="JDN304" s="2"/>
      <c r="JDO304" s="2"/>
      <c r="JDP304" s="2"/>
      <c r="JDQ304" s="2"/>
      <c r="JDR304" s="2"/>
      <c r="JDS304" s="2"/>
      <c r="JDT304" s="2"/>
      <c r="JDU304" s="2"/>
      <c r="JDV304" s="2"/>
      <c r="JDW304" s="2"/>
      <c r="JDX304" s="2"/>
      <c r="JDY304" s="2"/>
      <c r="JDZ304" s="2"/>
      <c r="JEA304" s="2"/>
      <c r="JEB304" s="2"/>
      <c r="JEC304" s="2"/>
      <c r="JED304" s="2"/>
      <c r="JEE304" s="2"/>
      <c r="JEF304" s="2"/>
      <c r="JEG304" s="2"/>
      <c r="JEH304" s="2"/>
      <c r="JEI304" s="2"/>
      <c r="JEJ304" s="2"/>
      <c r="JEK304" s="2"/>
      <c r="JEL304" s="2"/>
      <c r="JEM304" s="2"/>
      <c r="JEN304" s="2"/>
      <c r="JEO304" s="2"/>
      <c r="JEP304" s="2"/>
      <c r="JEQ304" s="2"/>
      <c r="JER304" s="2"/>
      <c r="JES304" s="2"/>
      <c r="JET304" s="2"/>
      <c r="JEU304" s="2"/>
      <c r="JEV304" s="2"/>
      <c r="JEW304" s="2"/>
      <c r="JEX304" s="2"/>
      <c r="JEY304" s="2"/>
      <c r="JEZ304" s="2"/>
      <c r="JFA304" s="2"/>
      <c r="JFB304" s="2"/>
      <c r="JFC304" s="2"/>
      <c r="JFD304" s="2"/>
      <c r="JFE304" s="2"/>
      <c r="JFF304" s="2"/>
      <c r="JFG304" s="2"/>
      <c r="JFH304" s="2"/>
      <c r="JFI304" s="2"/>
      <c r="JFJ304" s="2"/>
      <c r="JFK304" s="2"/>
      <c r="JFL304" s="2"/>
      <c r="JFM304" s="2"/>
      <c r="JFN304" s="2"/>
      <c r="JFO304" s="2"/>
      <c r="JFP304" s="2"/>
      <c r="JFQ304" s="2"/>
      <c r="JFR304" s="2"/>
      <c r="JFS304" s="2"/>
      <c r="JFT304" s="2"/>
      <c r="JFU304" s="2"/>
      <c r="JFV304" s="2"/>
      <c r="JFW304" s="2"/>
      <c r="JFX304" s="2"/>
      <c r="JFY304" s="2"/>
      <c r="JFZ304" s="2"/>
      <c r="JGA304" s="2"/>
      <c r="JGB304" s="2"/>
      <c r="JGC304" s="2"/>
      <c r="JGD304" s="2"/>
      <c r="JGE304" s="2"/>
      <c r="JGF304" s="2"/>
      <c r="JGG304" s="2"/>
      <c r="JGH304" s="2"/>
      <c r="JGI304" s="2"/>
      <c r="JGJ304" s="2"/>
      <c r="JGK304" s="2"/>
      <c r="JGL304" s="2"/>
      <c r="JGM304" s="2"/>
      <c r="JGN304" s="2"/>
      <c r="JGO304" s="2"/>
      <c r="JGP304" s="2"/>
      <c r="JGQ304" s="2"/>
      <c r="JGR304" s="2"/>
      <c r="JGS304" s="2"/>
      <c r="JGT304" s="2"/>
      <c r="JGU304" s="2"/>
      <c r="JGV304" s="2"/>
      <c r="JGW304" s="2"/>
      <c r="JGX304" s="2"/>
      <c r="JGY304" s="2"/>
      <c r="JGZ304" s="2"/>
      <c r="JHA304" s="2"/>
      <c r="JHB304" s="2"/>
      <c r="JHC304" s="2"/>
      <c r="JHD304" s="2"/>
      <c r="JHE304" s="2"/>
      <c r="JHF304" s="2"/>
      <c r="JHG304" s="2"/>
      <c r="JHH304" s="2"/>
      <c r="JHI304" s="2"/>
      <c r="JHJ304" s="2"/>
      <c r="JHK304" s="2"/>
      <c r="JHL304" s="2"/>
      <c r="JHM304" s="2"/>
      <c r="JHN304" s="2"/>
      <c r="JHO304" s="2"/>
      <c r="JHP304" s="2"/>
      <c r="JHQ304" s="2"/>
      <c r="JHR304" s="2"/>
      <c r="JHS304" s="2"/>
      <c r="JHT304" s="2"/>
      <c r="JHU304" s="2"/>
      <c r="JHV304" s="2"/>
      <c r="JHW304" s="2"/>
      <c r="JHX304" s="2"/>
      <c r="JHY304" s="2"/>
      <c r="JHZ304" s="2"/>
      <c r="JIA304" s="2"/>
      <c r="JIB304" s="2"/>
      <c r="JIC304" s="2"/>
      <c r="JID304" s="2"/>
      <c r="JIE304" s="2"/>
      <c r="JIF304" s="2"/>
      <c r="JIG304" s="2"/>
      <c r="JIH304" s="2"/>
      <c r="JII304" s="2"/>
      <c r="JIJ304" s="2"/>
      <c r="JIK304" s="2"/>
      <c r="JIL304" s="2"/>
      <c r="JIM304" s="2"/>
      <c r="JIN304" s="2"/>
      <c r="JIO304" s="2"/>
      <c r="JIP304" s="2"/>
      <c r="JIQ304" s="2"/>
      <c r="JIR304" s="2"/>
      <c r="JIS304" s="2"/>
      <c r="JIT304" s="2"/>
      <c r="JIU304" s="2"/>
      <c r="JIV304" s="2"/>
      <c r="JIW304" s="2"/>
      <c r="JIX304" s="2"/>
      <c r="JIY304" s="2"/>
      <c r="JIZ304" s="2"/>
      <c r="JJA304" s="2"/>
      <c r="JJB304" s="2"/>
      <c r="JJC304" s="2"/>
      <c r="JJD304" s="2"/>
      <c r="JJE304" s="2"/>
      <c r="JJF304" s="2"/>
      <c r="JJG304" s="2"/>
      <c r="JJH304" s="2"/>
      <c r="JJI304" s="2"/>
      <c r="JJJ304" s="2"/>
      <c r="JJK304" s="2"/>
      <c r="JJL304" s="2"/>
      <c r="JJM304" s="2"/>
      <c r="JJN304" s="2"/>
      <c r="JJO304" s="2"/>
      <c r="JJP304" s="2"/>
      <c r="JJQ304" s="2"/>
      <c r="JJR304" s="2"/>
      <c r="JJS304" s="2"/>
      <c r="JJT304" s="2"/>
      <c r="JJU304" s="2"/>
      <c r="JJV304" s="2"/>
      <c r="JJW304" s="2"/>
      <c r="JJX304" s="2"/>
      <c r="JJY304" s="2"/>
      <c r="JJZ304" s="2"/>
      <c r="JKA304" s="2"/>
      <c r="JKB304" s="2"/>
      <c r="JKC304" s="2"/>
      <c r="JKD304" s="2"/>
      <c r="JKE304" s="2"/>
      <c r="JKF304" s="2"/>
      <c r="JKG304" s="2"/>
      <c r="JKH304" s="2"/>
      <c r="JKI304" s="2"/>
      <c r="JKJ304" s="2"/>
      <c r="JKK304" s="2"/>
      <c r="JKL304" s="2"/>
      <c r="JKM304" s="2"/>
      <c r="JKN304" s="2"/>
      <c r="JKO304" s="2"/>
      <c r="JKP304" s="2"/>
      <c r="JKQ304" s="2"/>
      <c r="JKR304" s="2"/>
      <c r="JKS304" s="2"/>
      <c r="JKT304" s="2"/>
      <c r="JKU304" s="2"/>
      <c r="JKV304" s="2"/>
      <c r="JKW304" s="2"/>
      <c r="JKX304" s="2"/>
      <c r="JKY304" s="2"/>
      <c r="JKZ304" s="2"/>
      <c r="JLA304" s="2"/>
      <c r="JLB304" s="2"/>
      <c r="JLC304" s="2"/>
      <c r="JLD304" s="2"/>
      <c r="JLE304" s="2"/>
      <c r="JLF304" s="2"/>
      <c r="JLG304" s="2"/>
      <c r="JLH304" s="2"/>
      <c r="JLI304" s="2"/>
      <c r="JLJ304" s="2"/>
      <c r="JLK304" s="2"/>
      <c r="JLL304" s="2"/>
      <c r="JLM304" s="2"/>
      <c r="JLN304" s="2"/>
      <c r="JLO304" s="2"/>
      <c r="JLP304" s="2"/>
      <c r="JLQ304" s="2"/>
      <c r="JLR304" s="2"/>
      <c r="JLS304" s="2"/>
      <c r="JLT304" s="2"/>
      <c r="JLU304" s="2"/>
      <c r="JLV304" s="2"/>
      <c r="JLW304" s="2"/>
      <c r="JLX304" s="2"/>
      <c r="JLY304" s="2"/>
      <c r="JLZ304" s="2"/>
      <c r="JMA304" s="2"/>
      <c r="JMB304" s="2"/>
      <c r="JMC304" s="2"/>
      <c r="JMD304" s="2"/>
      <c r="JME304" s="2"/>
      <c r="JMF304" s="2"/>
      <c r="JMG304" s="2"/>
      <c r="JMH304" s="2"/>
      <c r="JMI304" s="2"/>
      <c r="JMJ304" s="2"/>
      <c r="JMK304" s="2"/>
      <c r="JML304" s="2"/>
      <c r="JMM304" s="2"/>
      <c r="JMN304" s="2"/>
      <c r="JMO304" s="2"/>
      <c r="JMP304" s="2"/>
      <c r="JMQ304" s="2"/>
      <c r="JMR304" s="2"/>
      <c r="JMS304" s="2"/>
      <c r="JMT304" s="2"/>
      <c r="JMU304" s="2"/>
      <c r="JMV304" s="2"/>
      <c r="JMW304" s="2"/>
      <c r="JMX304" s="2"/>
      <c r="JMY304" s="2"/>
      <c r="JMZ304" s="2"/>
      <c r="JNA304" s="2"/>
      <c r="JNB304" s="2"/>
      <c r="JNC304" s="2"/>
      <c r="JND304" s="2"/>
      <c r="JNE304" s="2"/>
      <c r="JNF304" s="2"/>
      <c r="JNG304" s="2"/>
      <c r="JNH304" s="2"/>
      <c r="JNI304" s="2"/>
      <c r="JNJ304" s="2"/>
      <c r="JNK304" s="2"/>
      <c r="JNL304" s="2"/>
      <c r="JNM304" s="2"/>
      <c r="JNN304" s="2"/>
      <c r="JNO304" s="2"/>
      <c r="JNP304" s="2"/>
      <c r="JNQ304" s="2"/>
      <c r="JNR304" s="2"/>
      <c r="JNS304" s="2"/>
      <c r="JNT304" s="2"/>
      <c r="JNU304" s="2"/>
      <c r="JNV304" s="2"/>
      <c r="JNW304" s="2"/>
      <c r="JNX304" s="2"/>
      <c r="JNY304" s="2"/>
      <c r="JNZ304" s="2"/>
      <c r="JOA304" s="2"/>
      <c r="JOB304" s="2"/>
      <c r="JOC304" s="2"/>
      <c r="JOD304" s="2"/>
      <c r="JOE304" s="2"/>
      <c r="JOF304" s="2"/>
      <c r="JOG304" s="2"/>
      <c r="JOH304" s="2"/>
      <c r="JOI304" s="2"/>
      <c r="JOJ304" s="2"/>
      <c r="JOK304" s="2"/>
      <c r="JOL304" s="2"/>
      <c r="JOM304" s="2"/>
      <c r="JON304" s="2"/>
      <c r="JOO304" s="2"/>
      <c r="JOP304" s="2"/>
      <c r="JOQ304" s="2"/>
      <c r="JOR304" s="2"/>
      <c r="JOS304" s="2"/>
      <c r="JOT304" s="2"/>
      <c r="JOU304" s="2"/>
      <c r="JOV304" s="2"/>
      <c r="JOW304" s="2"/>
      <c r="JOX304" s="2"/>
      <c r="JOY304" s="2"/>
      <c r="JOZ304" s="2"/>
      <c r="JPA304" s="2"/>
      <c r="JPB304" s="2"/>
      <c r="JPC304" s="2"/>
      <c r="JPD304" s="2"/>
      <c r="JPE304" s="2"/>
      <c r="JPF304" s="2"/>
      <c r="JPG304" s="2"/>
      <c r="JPH304" s="2"/>
      <c r="JPI304" s="2"/>
      <c r="JPJ304" s="2"/>
      <c r="JPK304" s="2"/>
      <c r="JPL304" s="2"/>
      <c r="JPM304" s="2"/>
      <c r="JPN304" s="2"/>
      <c r="JPO304" s="2"/>
      <c r="JPP304" s="2"/>
      <c r="JPQ304" s="2"/>
      <c r="JPR304" s="2"/>
      <c r="JPS304" s="2"/>
      <c r="JPT304" s="2"/>
      <c r="JPU304" s="2"/>
      <c r="JPV304" s="2"/>
      <c r="JPW304" s="2"/>
      <c r="JPX304" s="2"/>
      <c r="JPY304" s="2"/>
      <c r="JPZ304" s="2"/>
      <c r="JQA304" s="2"/>
      <c r="JQB304" s="2"/>
      <c r="JQC304" s="2"/>
      <c r="JQD304" s="2"/>
      <c r="JQE304" s="2"/>
      <c r="JQF304" s="2"/>
      <c r="JQG304" s="2"/>
      <c r="JQH304" s="2"/>
      <c r="JQI304" s="2"/>
      <c r="JQJ304" s="2"/>
      <c r="JQK304" s="2"/>
      <c r="JQL304" s="2"/>
      <c r="JQM304" s="2"/>
      <c r="JQN304" s="2"/>
      <c r="JQO304" s="2"/>
      <c r="JQP304" s="2"/>
      <c r="JQQ304" s="2"/>
      <c r="JQR304" s="2"/>
      <c r="JQS304" s="2"/>
      <c r="JQT304" s="2"/>
      <c r="JQU304" s="2"/>
      <c r="JQV304" s="2"/>
      <c r="JQW304" s="2"/>
      <c r="JQX304" s="2"/>
      <c r="JQY304" s="2"/>
      <c r="JQZ304" s="2"/>
      <c r="JRA304" s="2"/>
      <c r="JRB304" s="2"/>
      <c r="JRC304" s="2"/>
      <c r="JRD304" s="2"/>
      <c r="JRE304" s="2"/>
      <c r="JRF304" s="2"/>
      <c r="JRG304" s="2"/>
      <c r="JRH304" s="2"/>
      <c r="JRI304" s="2"/>
      <c r="JRJ304" s="2"/>
      <c r="JRK304" s="2"/>
      <c r="JRL304" s="2"/>
      <c r="JRM304" s="2"/>
      <c r="JRN304" s="2"/>
      <c r="JRO304" s="2"/>
      <c r="JRP304" s="2"/>
      <c r="JRQ304" s="2"/>
      <c r="JRR304" s="2"/>
      <c r="JRS304" s="2"/>
      <c r="JRT304" s="2"/>
      <c r="JRU304" s="2"/>
      <c r="JRV304" s="2"/>
      <c r="JRW304" s="2"/>
      <c r="JRX304" s="2"/>
      <c r="JRY304" s="2"/>
      <c r="JRZ304" s="2"/>
      <c r="JSA304" s="2"/>
      <c r="JSB304" s="2"/>
      <c r="JSC304" s="2"/>
      <c r="JSD304" s="2"/>
      <c r="JSE304" s="2"/>
      <c r="JSF304" s="2"/>
      <c r="JSG304" s="2"/>
      <c r="JSH304" s="2"/>
      <c r="JSI304" s="2"/>
      <c r="JSJ304" s="2"/>
      <c r="JSK304" s="2"/>
      <c r="JSL304" s="2"/>
      <c r="JSM304" s="2"/>
      <c r="JSN304" s="2"/>
      <c r="JSO304" s="2"/>
      <c r="JSP304" s="2"/>
      <c r="JSQ304" s="2"/>
      <c r="JSR304" s="2"/>
      <c r="JSS304" s="2"/>
      <c r="JST304" s="2"/>
      <c r="JSU304" s="2"/>
      <c r="JSV304" s="2"/>
      <c r="JSW304" s="2"/>
      <c r="JSX304" s="2"/>
      <c r="JSY304" s="2"/>
      <c r="JSZ304" s="2"/>
      <c r="JTA304" s="2"/>
      <c r="JTB304" s="2"/>
      <c r="JTC304" s="2"/>
      <c r="JTD304" s="2"/>
      <c r="JTE304" s="2"/>
      <c r="JTF304" s="2"/>
      <c r="JTG304" s="2"/>
      <c r="JTH304" s="2"/>
      <c r="JTI304" s="2"/>
      <c r="JTJ304" s="2"/>
      <c r="JTK304" s="2"/>
      <c r="JTL304" s="2"/>
      <c r="JTM304" s="2"/>
      <c r="JTN304" s="2"/>
      <c r="JTO304" s="2"/>
      <c r="JTP304" s="2"/>
      <c r="JTQ304" s="2"/>
      <c r="JTR304" s="2"/>
      <c r="JTS304" s="2"/>
      <c r="JTT304" s="2"/>
      <c r="JTU304" s="2"/>
      <c r="JTV304" s="2"/>
      <c r="JTW304" s="2"/>
      <c r="JTX304" s="2"/>
      <c r="JTY304" s="2"/>
      <c r="JTZ304" s="2"/>
      <c r="JUA304" s="2"/>
      <c r="JUB304" s="2"/>
      <c r="JUC304" s="2"/>
      <c r="JUD304" s="2"/>
      <c r="JUE304" s="2"/>
      <c r="JUF304" s="2"/>
      <c r="JUG304" s="2"/>
      <c r="JUH304" s="2"/>
      <c r="JUI304" s="2"/>
      <c r="JUJ304" s="2"/>
      <c r="JUK304" s="2"/>
      <c r="JUL304" s="2"/>
      <c r="JUM304" s="2"/>
      <c r="JUN304" s="2"/>
      <c r="JUO304" s="2"/>
      <c r="JUP304" s="2"/>
      <c r="JUQ304" s="2"/>
      <c r="JUR304" s="2"/>
      <c r="JUS304" s="2"/>
      <c r="JUT304" s="2"/>
      <c r="JUU304" s="2"/>
      <c r="JUV304" s="2"/>
      <c r="JUW304" s="2"/>
      <c r="JUX304" s="2"/>
      <c r="JUY304" s="2"/>
      <c r="JUZ304" s="2"/>
      <c r="JVA304" s="2"/>
      <c r="JVB304" s="2"/>
      <c r="JVC304" s="2"/>
      <c r="JVD304" s="2"/>
      <c r="JVE304" s="2"/>
      <c r="JVF304" s="2"/>
      <c r="JVG304" s="2"/>
      <c r="JVH304" s="2"/>
      <c r="JVI304" s="2"/>
      <c r="JVJ304" s="2"/>
      <c r="JVK304" s="2"/>
      <c r="JVL304" s="2"/>
      <c r="JVM304" s="2"/>
      <c r="JVN304" s="2"/>
      <c r="JVO304" s="2"/>
      <c r="JVP304" s="2"/>
      <c r="JVQ304" s="2"/>
      <c r="JVR304" s="2"/>
      <c r="JVS304" s="2"/>
      <c r="JVT304" s="2"/>
      <c r="JVU304" s="2"/>
      <c r="JVV304" s="2"/>
      <c r="JVW304" s="2"/>
      <c r="JVX304" s="2"/>
      <c r="JVY304" s="2"/>
      <c r="JVZ304" s="2"/>
      <c r="JWA304" s="2"/>
      <c r="JWB304" s="2"/>
      <c r="JWC304" s="2"/>
      <c r="JWD304" s="2"/>
      <c r="JWE304" s="2"/>
      <c r="JWF304" s="2"/>
      <c r="JWG304" s="2"/>
      <c r="JWH304" s="2"/>
      <c r="JWI304" s="2"/>
      <c r="JWJ304" s="2"/>
      <c r="JWK304" s="2"/>
      <c r="JWL304" s="2"/>
      <c r="JWM304" s="2"/>
      <c r="JWN304" s="2"/>
      <c r="JWO304" s="2"/>
      <c r="JWP304" s="2"/>
      <c r="JWQ304" s="2"/>
      <c r="JWR304" s="2"/>
      <c r="JWS304" s="2"/>
      <c r="JWT304" s="2"/>
      <c r="JWU304" s="2"/>
      <c r="JWV304" s="2"/>
      <c r="JWW304" s="2"/>
      <c r="JWX304" s="2"/>
      <c r="JWY304" s="2"/>
      <c r="JWZ304" s="2"/>
      <c r="JXA304" s="2"/>
      <c r="JXB304" s="2"/>
      <c r="JXC304" s="2"/>
      <c r="JXD304" s="2"/>
      <c r="JXE304" s="2"/>
      <c r="JXF304" s="2"/>
      <c r="JXG304" s="2"/>
      <c r="JXH304" s="2"/>
      <c r="JXI304" s="2"/>
      <c r="JXJ304" s="2"/>
      <c r="JXK304" s="2"/>
      <c r="JXL304" s="2"/>
      <c r="JXM304" s="2"/>
      <c r="JXN304" s="2"/>
      <c r="JXO304" s="2"/>
      <c r="JXP304" s="2"/>
      <c r="JXQ304" s="2"/>
      <c r="JXR304" s="2"/>
      <c r="JXS304" s="2"/>
      <c r="JXT304" s="2"/>
      <c r="JXU304" s="2"/>
      <c r="JXV304" s="2"/>
      <c r="JXW304" s="2"/>
      <c r="JXX304" s="2"/>
      <c r="JXY304" s="2"/>
      <c r="JXZ304" s="2"/>
      <c r="JYA304" s="2"/>
      <c r="JYB304" s="2"/>
      <c r="JYC304" s="2"/>
      <c r="JYD304" s="2"/>
      <c r="JYE304" s="2"/>
      <c r="JYF304" s="2"/>
      <c r="JYG304" s="2"/>
      <c r="JYH304" s="2"/>
      <c r="JYI304" s="2"/>
      <c r="JYJ304" s="2"/>
      <c r="JYK304" s="2"/>
      <c r="JYL304" s="2"/>
      <c r="JYM304" s="2"/>
      <c r="JYN304" s="2"/>
      <c r="JYO304" s="2"/>
      <c r="JYP304" s="2"/>
      <c r="JYQ304" s="2"/>
      <c r="JYR304" s="2"/>
      <c r="JYS304" s="2"/>
      <c r="JYT304" s="2"/>
      <c r="JYU304" s="2"/>
      <c r="JYV304" s="2"/>
      <c r="JYW304" s="2"/>
      <c r="JYX304" s="2"/>
      <c r="JYY304" s="2"/>
      <c r="JYZ304" s="2"/>
      <c r="JZA304" s="2"/>
      <c r="JZB304" s="2"/>
      <c r="JZC304" s="2"/>
      <c r="JZD304" s="2"/>
      <c r="JZE304" s="2"/>
      <c r="JZF304" s="2"/>
      <c r="JZG304" s="2"/>
      <c r="JZH304" s="2"/>
      <c r="JZI304" s="2"/>
      <c r="JZJ304" s="2"/>
      <c r="JZK304" s="2"/>
      <c r="JZL304" s="2"/>
      <c r="JZM304" s="2"/>
      <c r="JZN304" s="2"/>
      <c r="JZO304" s="2"/>
      <c r="JZP304" s="2"/>
      <c r="JZQ304" s="2"/>
      <c r="JZR304" s="2"/>
      <c r="JZS304" s="2"/>
      <c r="JZT304" s="2"/>
      <c r="JZU304" s="2"/>
      <c r="JZV304" s="2"/>
      <c r="JZW304" s="2"/>
      <c r="JZX304" s="2"/>
      <c r="JZY304" s="2"/>
      <c r="JZZ304" s="2"/>
      <c r="KAA304" s="2"/>
      <c r="KAB304" s="2"/>
      <c r="KAC304" s="2"/>
      <c r="KAD304" s="2"/>
      <c r="KAE304" s="2"/>
      <c r="KAF304" s="2"/>
      <c r="KAG304" s="2"/>
      <c r="KAH304" s="2"/>
      <c r="KAI304" s="2"/>
      <c r="KAJ304" s="2"/>
      <c r="KAK304" s="2"/>
      <c r="KAL304" s="2"/>
      <c r="KAM304" s="2"/>
      <c r="KAN304" s="2"/>
      <c r="KAO304" s="2"/>
      <c r="KAP304" s="2"/>
      <c r="KAQ304" s="2"/>
      <c r="KAR304" s="2"/>
      <c r="KAS304" s="2"/>
      <c r="KAT304" s="2"/>
      <c r="KAU304" s="2"/>
      <c r="KAV304" s="2"/>
      <c r="KAW304" s="2"/>
      <c r="KAX304" s="2"/>
      <c r="KAY304" s="2"/>
      <c r="KAZ304" s="2"/>
      <c r="KBA304" s="2"/>
      <c r="KBB304" s="2"/>
      <c r="KBC304" s="2"/>
      <c r="KBD304" s="2"/>
      <c r="KBE304" s="2"/>
      <c r="KBF304" s="2"/>
      <c r="KBG304" s="2"/>
      <c r="KBH304" s="2"/>
      <c r="KBI304" s="2"/>
      <c r="KBJ304" s="2"/>
      <c r="KBK304" s="2"/>
      <c r="KBL304" s="2"/>
      <c r="KBM304" s="2"/>
      <c r="KBN304" s="2"/>
      <c r="KBO304" s="2"/>
      <c r="KBP304" s="2"/>
      <c r="KBQ304" s="2"/>
      <c r="KBR304" s="2"/>
      <c r="KBS304" s="2"/>
      <c r="KBT304" s="2"/>
      <c r="KBU304" s="2"/>
      <c r="KBV304" s="2"/>
      <c r="KBW304" s="2"/>
      <c r="KBX304" s="2"/>
      <c r="KBY304" s="2"/>
      <c r="KBZ304" s="2"/>
      <c r="KCA304" s="2"/>
      <c r="KCB304" s="2"/>
      <c r="KCC304" s="2"/>
      <c r="KCD304" s="2"/>
      <c r="KCE304" s="2"/>
      <c r="KCF304" s="2"/>
      <c r="KCG304" s="2"/>
      <c r="KCH304" s="2"/>
      <c r="KCI304" s="2"/>
      <c r="KCJ304" s="2"/>
      <c r="KCK304" s="2"/>
      <c r="KCL304" s="2"/>
      <c r="KCM304" s="2"/>
      <c r="KCN304" s="2"/>
      <c r="KCO304" s="2"/>
      <c r="KCP304" s="2"/>
      <c r="KCQ304" s="2"/>
      <c r="KCR304" s="2"/>
      <c r="KCS304" s="2"/>
      <c r="KCT304" s="2"/>
      <c r="KCU304" s="2"/>
      <c r="KCV304" s="2"/>
      <c r="KCW304" s="2"/>
      <c r="KCX304" s="2"/>
      <c r="KCY304" s="2"/>
      <c r="KCZ304" s="2"/>
      <c r="KDA304" s="2"/>
      <c r="KDB304" s="2"/>
      <c r="KDC304" s="2"/>
      <c r="KDD304" s="2"/>
      <c r="KDE304" s="2"/>
      <c r="KDF304" s="2"/>
      <c r="KDG304" s="2"/>
      <c r="KDH304" s="2"/>
      <c r="KDI304" s="2"/>
      <c r="KDJ304" s="2"/>
      <c r="KDK304" s="2"/>
      <c r="KDL304" s="2"/>
      <c r="KDM304" s="2"/>
      <c r="KDN304" s="2"/>
      <c r="KDO304" s="2"/>
      <c r="KDP304" s="2"/>
      <c r="KDQ304" s="2"/>
      <c r="KDR304" s="2"/>
      <c r="KDS304" s="2"/>
      <c r="KDT304" s="2"/>
      <c r="KDU304" s="2"/>
      <c r="KDV304" s="2"/>
      <c r="KDW304" s="2"/>
      <c r="KDX304" s="2"/>
      <c r="KDY304" s="2"/>
      <c r="KDZ304" s="2"/>
      <c r="KEA304" s="2"/>
      <c r="KEB304" s="2"/>
      <c r="KEC304" s="2"/>
      <c r="KED304" s="2"/>
      <c r="KEE304" s="2"/>
      <c r="KEF304" s="2"/>
      <c r="KEG304" s="2"/>
      <c r="KEH304" s="2"/>
      <c r="KEI304" s="2"/>
      <c r="KEJ304" s="2"/>
      <c r="KEK304" s="2"/>
      <c r="KEL304" s="2"/>
      <c r="KEM304" s="2"/>
      <c r="KEN304" s="2"/>
      <c r="KEO304" s="2"/>
      <c r="KEP304" s="2"/>
      <c r="KEQ304" s="2"/>
      <c r="KER304" s="2"/>
      <c r="KES304" s="2"/>
      <c r="KET304" s="2"/>
      <c r="KEU304" s="2"/>
      <c r="KEV304" s="2"/>
      <c r="KEW304" s="2"/>
      <c r="KEX304" s="2"/>
      <c r="KEY304" s="2"/>
      <c r="KEZ304" s="2"/>
      <c r="KFA304" s="2"/>
      <c r="KFB304" s="2"/>
      <c r="KFC304" s="2"/>
      <c r="KFD304" s="2"/>
      <c r="KFE304" s="2"/>
      <c r="KFF304" s="2"/>
      <c r="KFG304" s="2"/>
      <c r="KFH304" s="2"/>
      <c r="KFI304" s="2"/>
      <c r="KFJ304" s="2"/>
      <c r="KFK304" s="2"/>
      <c r="KFL304" s="2"/>
      <c r="KFM304" s="2"/>
      <c r="KFN304" s="2"/>
      <c r="KFO304" s="2"/>
      <c r="KFP304" s="2"/>
      <c r="KFQ304" s="2"/>
      <c r="KFR304" s="2"/>
      <c r="KFS304" s="2"/>
      <c r="KFT304" s="2"/>
      <c r="KFU304" s="2"/>
      <c r="KFV304" s="2"/>
      <c r="KFW304" s="2"/>
      <c r="KFX304" s="2"/>
      <c r="KFY304" s="2"/>
      <c r="KFZ304" s="2"/>
      <c r="KGA304" s="2"/>
      <c r="KGB304" s="2"/>
      <c r="KGC304" s="2"/>
      <c r="KGD304" s="2"/>
      <c r="KGE304" s="2"/>
      <c r="KGF304" s="2"/>
      <c r="KGG304" s="2"/>
      <c r="KGH304" s="2"/>
      <c r="KGI304" s="2"/>
      <c r="KGJ304" s="2"/>
      <c r="KGK304" s="2"/>
      <c r="KGL304" s="2"/>
      <c r="KGM304" s="2"/>
      <c r="KGN304" s="2"/>
      <c r="KGO304" s="2"/>
      <c r="KGP304" s="2"/>
      <c r="KGQ304" s="2"/>
      <c r="KGR304" s="2"/>
      <c r="KGS304" s="2"/>
      <c r="KGT304" s="2"/>
      <c r="KGU304" s="2"/>
      <c r="KGV304" s="2"/>
      <c r="KGW304" s="2"/>
      <c r="KGX304" s="2"/>
      <c r="KGY304" s="2"/>
      <c r="KGZ304" s="2"/>
      <c r="KHA304" s="2"/>
      <c r="KHB304" s="2"/>
      <c r="KHC304" s="2"/>
      <c r="KHD304" s="2"/>
      <c r="KHE304" s="2"/>
      <c r="KHF304" s="2"/>
      <c r="KHG304" s="2"/>
      <c r="KHH304" s="2"/>
      <c r="KHI304" s="2"/>
      <c r="KHJ304" s="2"/>
      <c r="KHK304" s="2"/>
      <c r="KHL304" s="2"/>
      <c r="KHM304" s="2"/>
      <c r="KHN304" s="2"/>
      <c r="KHO304" s="2"/>
      <c r="KHP304" s="2"/>
      <c r="KHQ304" s="2"/>
      <c r="KHR304" s="2"/>
      <c r="KHS304" s="2"/>
      <c r="KHT304" s="2"/>
      <c r="KHU304" s="2"/>
      <c r="KHV304" s="2"/>
      <c r="KHW304" s="2"/>
      <c r="KHX304" s="2"/>
      <c r="KHY304" s="2"/>
      <c r="KHZ304" s="2"/>
      <c r="KIA304" s="2"/>
      <c r="KIB304" s="2"/>
      <c r="KIC304" s="2"/>
      <c r="KID304" s="2"/>
      <c r="KIE304" s="2"/>
      <c r="KIF304" s="2"/>
      <c r="KIG304" s="2"/>
      <c r="KIH304" s="2"/>
      <c r="KII304" s="2"/>
      <c r="KIJ304" s="2"/>
      <c r="KIK304" s="2"/>
      <c r="KIL304" s="2"/>
      <c r="KIM304" s="2"/>
      <c r="KIN304" s="2"/>
      <c r="KIO304" s="2"/>
      <c r="KIP304" s="2"/>
      <c r="KIQ304" s="2"/>
      <c r="KIR304" s="2"/>
      <c r="KIS304" s="2"/>
      <c r="KIT304" s="2"/>
      <c r="KIU304" s="2"/>
      <c r="KIV304" s="2"/>
      <c r="KIW304" s="2"/>
      <c r="KIX304" s="2"/>
      <c r="KIY304" s="2"/>
      <c r="KIZ304" s="2"/>
      <c r="KJA304" s="2"/>
      <c r="KJB304" s="2"/>
      <c r="KJC304" s="2"/>
      <c r="KJD304" s="2"/>
      <c r="KJE304" s="2"/>
      <c r="KJF304" s="2"/>
      <c r="KJG304" s="2"/>
      <c r="KJH304" s="2"/>
      <c r="KJI304" s="2"/>
      <c r="KJJ304" s="2"/>
      <c r="KJK304" s="2"/>
      <c r="KJL304" s="2"/>
      <c r="KJM304" s="2"/>
      <c r="KJN304" s="2"/>
      <c r="KJO304" s="2"/>
      <c r="KJP304" s="2"/>
      <c r="KJQ304" s="2"/>
      <c r="KJR304" s="2"/>
      <c r="KJS304" s="2"/>
      <c r="KJT304" s="2"/>
      <c r="KJU304" s="2"/>
      <c r="KJV304" s="2"/>
      <c r="KJW304" s="2"/>
      <c r="KJX304" s="2"/>
      <c r="KJY304" s="2"/>
      <c r="KJZ304" s="2"/>
      <c r="KKA304" s="2"/>
      <c r="KKB304" s="2"/>
      <c r="KKC304" s="2"/>
      <c r="KKD304" s="2"/>
      <c r="KKE304" s="2"/>
      <c r="KKF304" s="2"/>
      <c r="KKG304" s="2"/>
      <c r="KKH304" s="2"/>
      <c r="KKI304" s="2"/>
      <c r="KKJ304" s="2"/>
      <c r="KKK304" s="2"/>
      <c r="KKL304" s="2"/>
      <c r="KKM304" s="2"/>
      <c r="KKN304" s="2"/>
      <c r="KKO304" s="2"/>
      <c r="KKP304" s="2"/>
      <c r="KKQ304" s="2"/>
      <c r="KKR304" s="2"/>
      <c r="KKS304" s="2"/>
      <c r="KKT304" s="2"/>
      <c r="KKU304" s="2"/>
      <c r="KKV304" s="2"/>
      <c r="KKW304" s="2"/>
      <c r="KKX304" s="2"/>
      <c r="KKY304" s="2"/>
      <c r="KKZ304" s="2"/>
      <c r="KLA304" s="2"/>
      <c r="KLB304" s="2"/>
      <c r="KLC304" s="2"/>
      <c r="KLD304" s="2"/>
      <c r="KLE304" s="2"/>
      <c r="KLF304" s="2"/>
      <c r="KLG304" s="2"/>
      <c r="KLH304" s="2"/>
      <c r="KLI304" s="2"/>
      <c r="KLJ304" s="2"/>
      <c r="KLK304" s="2"/>
      <c r="KLL304" s="2"/>
      <c r="KLM304" s="2"/>
      <c r="KLN304" s="2"/>
      <c r="KLO304" s="2"/>
      <c r="KLP304" s="2"/>
      <c r="KLQ304" s="2"/>
      <c r="KLR304" s="2"/>
      <c r="KLS304" s="2"/>
      <c r="KLT304" s="2"/>
      <c r="KLU304" s="2"/>
      <c r="KLV304" s="2"/>
      <c r="KLW304" s="2"/>
      <c r="KLX304" s="2"/>
      <c r="KLY304" s="2"/>
      <c r="KLZ304" s="2"/>
      <c r="KMA304" s="2"/>
      <c r="KMB304" s="2"/>
      <c r="KMC304" s="2"/>
      <c r="KMD304" s="2"/>
      <c r="KME304" s="2"/>
      <c r="KMF304" s="2"/>
      <c r="KMG304" s="2"/>
      <c r="KMH304" s="2"/>
      <c r="KMI304" s="2"/>
      <c r="KMJ304" s="2"/>
      <c r="KMK304" s="2"/>
      <c r="KML304" s="2"/>
      <c r="KMM304" s="2"/>
      <c r="KMN304" s="2"/>
      <c r="KMO304" s="2"/>
      <c r="KMP304" s="2"/>
      <c r="KMQ304" s="2"/>
      <c r="KMR304" s="2"/>
      <c r="KMS304" s="2"/>
      <c r="KMT304" s="2"/>
      <c r="KMU304" s="2"/>
      <c r="KMV304" s="2"/>
      <c r="KMW304" s="2"/>
      <c r="KMX304" s="2"/>
      <c r="KMY304" s="2"/>
      <c r="KMZ304" s="2"/>
      <c r="KNA304" s="2"/>
      <c r="KNB304" s="2"/>
      <c r="KNC304" s="2"/>
      <c r="KND304" s="2"/>
      <c r="KNE304" s="2"/>
      <c r="KNF304" s="2"/>
      <c r="KNG304" s="2"/>
      <c r="KNH304" s="2"/>
      <c r="KNI304" s="2"/>
      <c r="KNJ304" s="2"/>
      <c r="KNK304" s="2"/>
      <c r="KNL304" s="2"/>
      <c r="KNM304" s="2"/>
      <c r="KNN304" s="2"/>
      <c r="KNO304" s="2"/>
      <c r="KNP304" s="2"/>
      <c r="KNQ304" s="2"/>
      <c r="KNR304" s="2"/>
      <c r="KNS304" s="2"/>
      <c r="KNT304" s="2"/>
      <c r="KNU304" s="2"/>
      <c r="KNV304" s="2"/>
      <c r="KNW304" s="2"/>
      <c r="KNX304" s="2"/>
      <c r="KNY304" s="2"/>
      <c r="KNZ304" s="2"/>
      <c r="KOA304" s="2"/>
      <c r="KOB304" s="2"/>
      <c r="KOC304" s="2"/>
      <c r="KOD304" s="2"/>
      <c r="KOE304" s="2"/>
      <c r="KOF304" s="2"/>
      <c r="KOG304" s="2"/>
      <c r="KOH304" s="2"/>
      <c r="KOI304" s="2"/>
      <c r="KOJ304" s="2"/>
      <c r="KOK304" s="2"/>
      <c r="KOL304" s="2"/>
      <c r="KOM304" s="2"/>
      <c r="KON304" s="2"/>
      <c r="KOO304" s="2"/>
      <c r="KOP304" s="2"/>
      <c r="KOQ304" s="2"/>
      <c r="KOR304" s="2"/>
      <c r="KOS304" s="2"/>
      <c r="KOT304" s="2"/>
      <c r="KOU304" s="2"/>
      <c r="KOV304" s="2"/>
      <c r="KOW304" s="2"/>
      <c r="KOX304" s="2"/>
      <c r="KOY304" s="2"/>
      <c r="KOZ304" s="2"/>
      <c r="KPA304" s="2"/>
      <c r="KPB304" s="2"/>
      <c r="KPC304" s="2"/>
      <c r="KPD304" s="2"/>
      <c r="KPE304" s="2"/>
      <c r="KPF304" s="2"/>
      <c r="KPG304" s="2"/>
      <c r="KPH304" s="2"/>
      <c r="KPI304" s="2"/>
      <c r="KPJ304" s="2"/>
      <c r="KPK304" s="2"/>
      <c r="KPL304" s="2"/>
      <c r="KPM304" s="2"/>
      <c r="KPN304" s="2"/>
      <c r="KPO304" s="2"/>
      <c r="KPP304" s="2"/>
      <c r="KPQ304" s="2"/>
      <c r="KPR304" s="2"/>
      <c r="KPS304" s="2"/>
      <c r="KPT304" s="2"/>
      <c r="KPU304" s="2"/>
      <c r="KPV304" s="2"/>
      <c r="KPW304" s="2"/>
      <c r="KPX304" s="2"/>
      <c r="KPY304" s="2"/>
      <c r="KPZ304" s="2"/>
      <c r="KQA304" s="2"/>
      <c r="KQB304" s="2"/>
      <c r="KQC304" s="2"/>
      <c r="KQD304" s="2"/>
      <c r="KQE304" s="2"/>
      <c r="KQF304" s="2"/>
      <c r="KQG304" s="2"/>
      <c r="KQH304" s="2"/>
      <c r="KQI304" s="2"/>
      <c r="KQJ304" s="2"/>
      <c r="KQK304" s="2"/>
      <c r="KQL304" s="2"/>
      <c r="KQM304" s="2"/>
      <c r="KQN304" s="2"/>
      <c r="KQO304" s="2"/>
      <c r="KQP304" s="2"/>
      <c r="KQQ304" s="2"/>
      <c r="KQR304" s="2"/>
      <c r="KQS304" s="2"/>
      <c r="KQT304" s="2"/>
      <c r="KQU304" s="2"/>
      <c r="KQV304" s="2"/>
      <c r="KQW304" s="2"/>
      <c r="KQX304" s="2"/>
      <c r="KQY304" s="2"/>
      <c r="KQZ304" s="2"/>
      <c r="KRA304" s="2"/>
      <c r="KRB304" s="2"/>
      <c r="KRC304" s="2"/>
      <c r="KRD304" s="2"/>
      <c r="KRE304" s="2"/>
      <c r="KRF304" s="2"/>
      <c r="KRG304" s="2"/>
      <c r="KRH304" s="2"/>
      <c r="KRI304" s="2"/>
      <c r="KRJ304" s="2"/>
      <c r="KRK304" s="2"/>
      <c r="KRL304" s="2"/>
      <c r="KRM304" s="2"/>
      <c r="KRN304" s="2"/>
      <c r="KRO304" s="2"/>
      <c r="KRP304" s="2"/>
      <c r="KRQ304" s="2"/>
      <c r="KRR304" s="2"/>
      <c r="KRS304" s="2"/>
      <c r="KRT304" s="2"/>
      <c r="KRU304" s="2"/>
      <c r="KRV304" s="2"/>
      <c r="KRW304" s="2"/>
      <c r="KRX304" s="2"/>
      <c r="KRY304" s="2"/>
      <c r="KRZ304" s="2"/>
      <c r="KSA304" s="2"/>
      <c r="KSB304" s="2"/>
      <c r="KSC304" s="2"/>
      <c r="KSD304" s="2"/>
      <c r="KSE304" s="2"/>
      <c r="KSF304" s="2"/>
      <c r="KSG304" s="2"/>
      <c r="KSH304" s="2"/>
      <c r="KSI304" s="2"/>
      <c r="KSJ304" s="2"/>
      <c r="KSK304" s="2"/>
      <c r="KSL304" s="2"/>
      <c r="KSM304" s="2"/>
      <c r="KSN304" s="2"/>
      <c r="KSO304" s="2"/>
      <c r="KSP304" s="2"/>
      <c r="KSQ304" s="2"/>
      <c r="KSR304" s="2"/>
      <c r="KSS304" s="2"/>
      <c r="KST304" s="2"/>
      <c r="KSU304" s="2"/>
      <c r="KSV304" s="2"/>
      <c r="KSW304" s="2"/>
      <c r="KSX304" s="2"/>
      <c r="KSY304" s="2"/>
      <c r="KSZ304" s="2"/>
      <c r="KTA304" s="2"/>
      <c r="KTB304" s="2"/>
      <c r="KTC304" s="2"/>
      <c r="KTD304" s="2"/>
      <c r="KTE304" s="2"/>
      <c r="KTF304" s="2"/>
      <c r="KTG304" s="2"/>
      <c r="KTH304" s="2"/>
      <c r="KTI304" s="2"/>
      <c r="KTJ304" s="2"/>
      <c r="KTK304" s="2"/>
      <c r="KTL304" s="2"/>
      <c r="KTM304" s="2"/>
      <c r="KTN304" s="2"/>
      <c r="KTO304" s="2"/>
      <c r="KTP304" s="2"/>
      <c r="KTQ304" s="2"/>
      <c r="KTR304" s="2"/>
      <c r="KTS304" s="2"/>
      <c r="KTT304" s="2"/>
      <c r="KTU304" s="2"/>
      <c r="KTV304" s="2"/>
      <c r="KTW304" s="2"/>
      <c r="KTX304" s="2"/>
      <c r="KTY304" s="2"/>
      <c r="KTZ304" s="2"/>
      <c r="KUA304" s="2"/>
      <c r="KUB304" s="2"/>
      <c r="KUC304" s="2"/>
      <c r="KUD304" s="2"/>
      <c r="KUE304" s="2"/>
      <c r="KUF304" s="2"/>
      <c r="KUG304" s="2"/>
      <c r="KUH304" s="2"/>
      <c r="KUI304" s="2"/>
      <c r="KUJ304" s="2"/>
      <c r="KUK304" s="2"/>
      <c r="KUL304" s="2"/>
      <c r="KUM304" s="2"/>
      <c r="KUN304" s="2"/>
      <c r="KUO304" s="2"/>
      <c r="KUP304" s="2"/>
      <c r="KUQ304" s="2"/>
      <c r="KUR304" s="2"/>
      <c r="KUS304" s="2"/>
      <c r="KUT304" s="2"/>
      <c r="KUU304" s="2"/>
      <c r="KUV304" s="2"/>
      <c r="KUW304" s="2"/>
      <c r="KUX304" s="2"/>
      <c r="KUY304" s="2"/>
      <c r="KUZ304" s="2"/>
      <c r="KVA304" s="2"/>
      <c r="KVB304" s="2"/>
      <c r="KVC304" s="2"/>
      <c r="KVD304" s="2"/>
      <c r="KVE304" s="2"/>
      <c r="KVF304" s="2"/>
      <c r="KVG304" s="2"/>
      <c r="KVH304" s="2"/>
      <c r="KVI304" s="2"/>
      <c r="KVJ304" s="2"/>
      <c r="KVK304" s="2"/>
      <c r="KVL304" s="2"/>
      <c r="KVM304" s="2"/>
      <c r="KVN304" s="2"/>
      <c r="KVO304" s="2"/>
      <c r="KVP304" s="2"/>
      <c r="KVQ304" s="2"/>
      <c r="KVR304" s="2"/>
      <c r="KVS304" s="2"/>
      <c r="KVT304" s="2"/>
      <c r="KVU304" s="2"/>
      <c r="KVV304" s="2"/>
      <c r="KVW304" s="2"/>
      <c r="KVX304" s="2"/>
      <c r="KVY304" s="2"/>
      <c r="KVZ304" s="2"/>
      <c r="KWA304" s="2"/>
      <c r="KWB304" s="2"/>
      <c r="KWC304" s="2"/>
      <c r="KWD304" s="2"/>
      <c r="KWE304" s="2"/>
      <c r="KWF304" s="2"/>
      <c r="KWG304" s="2"/>
      <c r="KWH304" s="2"/>
      <c r="KWI304" s="2"/>
      <c r="KWJ304" s="2"/>
      <c r="KWK304" s="2"/>
      <c r="KWL304" s="2"/>
      <c r="KWM304" s="2"/>
      <c r="KWN304" s="2"/>
      <c r="KWO304" s="2"/>
      <c r="KWP304" s="2"/>
      <c r="KWQ304" s="2"/>
      <c r="KWR304" s="2"/>
      <c r="KWS304" s="2"/>
      <c r="KWT304" s="2"/>
      <c r="KWU304" s="2"/>
      <c r="KWV304" s="2"/>
      <c r="KWW304" s="2"/>
      <c r="KWX304" s="2"/>
      <c r="KWY304" s="2"/>
      <c r="KWZ304" s="2"/>
      <c r="KXA304" s="2"/>
      <c r="KXB304" s="2"/>
      <c r="KXC304" s="2"/>
      <c r="KXD304" s="2"/>
      <c r="KXE304" s="2"/>
      <c r="KXF304" s="2"/>
      <c r="KXG304" s="2"/>
      <c r="KXH304" s="2"/>
      <c r="KXI304" s="2"/>
      <c r="KXJ304" s="2"/>
      <c r="KXK304" s="2"/>
      <c r="KXL304" s="2"/>
      <c r="KXM304" s="2"/>
      <c r="KXN304" s="2"/>
      <c r="KXO304" s="2"/>
      <c r="KXP304" s="2"/>
      <c r="KXQ304" s="2"/>
      <c r="KXR304" s="2"/>
      <c r="KXS304" s="2"/>
      <c r="KXT304" s="2"/>
      <c r="KXU304" s="2"/>
      <c r="KXV304" s="2"/>
      <c r="KXW304" s="2"/>
      <c r="KXX304" s="2"/>
      <c r="KXY304" s="2"/>
      <c r="KXZ304" s="2"/>
      <c r="KYA304" s="2"/>
      <c r="KYB304" s="2"/>
      <c r="KYC304" s="2"/>
      <c r="KYD304" s="2"/>
      <c r="KYE304" s="2"/>
      <c r="KYF304" s="2"/>
      <c r="KYG304" s="2"/>
      <c r="KYH304" s="2"/>
      <c r="KYI304" s="2"/>
      <c r="KYJ304" s="2"/>
      <c r="KYK304" s="2"/>
      <c r="KYL304" s="2"/>
      <c r="KYM304" s="2"/>
      <c r="KYN304" s="2"/>
      <c r="KYO304" s="2"/>
      <c r="KYP304" s="2"/>
      <c r="KYQ304" s="2"/>
      <c r="KYR304" s="2"/>
      <c r="KYS304" s="2"/>
      <c r="KYT304" s="2"/>
      <c r="KYU304" s="2"/>
      <c r="KYV304" s="2"/>
      <c r="KYW304" s="2"/>
      <c r="KYX304" s="2"/>
      <c r="KYY304" s="2"/>
      <c r="KYZ304" s="2"/>
      <c r="KZA304" s="2"/>
      <c r="KZB304" s="2"/>
      <c r="KZC304" s="2"/>
      <c r="KZD304" s="2"/>
      <c r="KZE304" s="2"/>
      <c r="KZF304" s="2"/>
      <c r="KZG304" s="2"/>
      <c r="KZH304" s="2"/>
      <c r="KZI304" s="2"/>
      <c r="KZJ304" s="2"/>
      <c r="KZK304" s="2"/>
      <c r="KZL304" s="2"/>
      <c r="KZM304" s="2"/>
      <c r="KZN304" s="2"/>
      <c r="KZO304" s="2"/>
      <c r="KZP304" s="2"/>
      <c r="KZQ304" s="2"/>
      <c r="KZR304" s="2"/>
      <c r="KZS304" s="2"/>
      <c r="KZT304" s="2"/>
      <c r="KZU304" s="2"/>
      <c r="KZV304" s="2"/>
      <c r="KZW304" s="2"/>
      <c r="KZX304" s="2"/>
      <c r="KZY304" s="2"/>
      <c r="KZZ304" s="2"/>
      <c r="LAA304" s="2"/>
      <c r="LAB304" s="2"/>
      <c r="LAC304" s="2"/>
      <c r="LAD304" s="2"/>
      <c r="LAE304" s="2"/>
      <c r="LAF304" s="2"/>
      <c r="LAG304" s="2"/>
      <c r="LAH304" s="2"/>
      <c r="LAI304" s="2"/>
      <c r="LAJ304" s="2"/>
      <c r="LAK304" s="2"/>
      <c r="LAL304" s="2"/>
      <c r="LAM304" s="2"/>
      <c r="LAN304" s="2"/>
      <c r="LAO304" s="2"/>
      <c r="LAP304" s="2"/>
      <c r="LAQ304" s="2"/>
      <c r="LAR304" s="2"/>
      <c r="LAS304" s="2"/>
      <c r="LAT304" s="2"/>
      <c r="LAU304" s="2"/>
      <c r="LAV304" s="2"/>
      <c r="LAW304" s="2"/>
      <c r="LAX304" s="2"/>
      <c r="LAY304" s="2"/>
      <c r="LAZ304" s="2"/>
      <c r="LBA304" s="2"/>
      <c r="LBB304" s="2"/>
      <c r="LBC304" s="2"/>
      <c r="LBD304" s="2"/>
      <c r="LBE304" s="2"/>
      <c r="LBF304" s="2"/>
      <c r="LBG304" s="2"/>
      <c r="LBH304" s="2"/>
      <c r="LBI304" s="2"/>
      <c r="LBJ304" s="2"/>
      <c r="LBK304" s="2"/>
      <c r="LBL304" s="2"/>
      <c r="LBM304" s="2"/>
      <c r="LBN304" s="2"/>
      <c r="LBO304" s="2"/>
      <c r="LBP304" s="2"/>
      <c r="LBQ304" s="2"/>
      <c r="LBR304" s="2"/>
      <c r="LBS304" s="2"/>
      <c r="LBT304" s="2"/>
      <c r="LBU304" s="2"/>
      <c r="LBV304" s="2"/>
      <c r="LBW304" s="2"/>
      <c r="LBX304" s="2"/>
      <c r="LBY304" s="2"/>
      <c r="LBZ304" s="2"/>
      <c r="LCA304" s="2"/>
      <c r="LCB304" s="2"/>
      <c r="LCC304" s="2"/>
      <c r="LCD304" s="2"/>
      <c r="LCE304" s="2"/>
      <c r="LCF304" s="2"/>
      <c r="LCG304" s="2"/>
      <c r="LCH304" s="2"/>
      <c r="LCI304" s="2"/>
      <c r="LCJ304" s="2"/>
      <c r="LCK304" s="2"/>
      <c r="LCL304" s="2"/>
      <c r="LCM304" s="2"/>
      <c r="LCN304" s="2"/>
      <c r="LCO304" s="2"/>
      <c r="LCP304" s="2"/>
      <c r="LCQ304" s="2"/>
      <c r="LCR304" s="2"/>
      <c r="LCS304" s="2"/>
      <c r="LCT304" s="2"/>
      <c r="LCU304" s="2"/>
      <c r="LCV304" s="2"/>
      <c r="LCW304" s="2"/>
      <c r="LCX304" s="2"/>
      <c r="LCY304" s="2"/>
      <c r="LCZ304" s="2"/>
      <c r="LDA304" s="2"/>
      <c r="LDB304" s="2"/>
      <c r="LDC304" s="2"/>
      <c r="LDD304" s="2"/>
      <c r="LDE304" s="2"/>
      <c r="LDF304" s="2"/>
      <c r="LDG304" s="2"/>
      <c r="LDH304" s="2"/>
      <c r="LDI304" s="2"/>
      <c r="LDJ304" s="2"/>
      <c r="LDK304" s="2"/>
      <c r="LDL304" s="2"/>
      <c r="LDM304" s="2"/>
      <c r="LDN304" s="2"/>
      <c r="LDO304" s="2"/>
      <c r="LDP304" s="2"/>
      <c r="LDQ304" s="2"/>
      <c r="LDR304" s="2"/>
      <c r="LDS304" s="2"/>
      <c r="LDT304" s="2"/>
      <c r="LDU304" s="2"/>
      <c r="LDV304" s="2"/>
      <c r="LDW304" s="2"/>
      <c r="LDX304" s="2"/>
      <c r="LDY304" s="2"/>
      <c r="LDZ304" s="2"/>
      <c r="LEA304" s="2"/>
      <c r="LEB304" s="2"/>
      <c r="LEC304" s="2"/>
      <c r="LED304" s="2"/>
      <c r="LEE304" s="2"/>
      <c r="LEF304" s="2"/>
      <c r="LEG304" s="2"/>
      <c r="LEH304" s="2"/>
      <c r="LEI304" s="2"/>
      <c r="LEJ304" s="2"/>
      <c r="LEK304" s="2"/>
      <c r="LEL304" s="2"/>
      <c r="LEM304" s="2"/>
      <c r="LEN304" s="2"/>
      <c r="LEO304" s="2"/>
      <c r="LEP304" s="2"/>
      <c r="LEQ304" s="2"/>
      <c r="LER304" s="2"/>
      <c r="LES304" s="2"/>
      <c r="LET304" s="2"/>
      <c r="LEU304" s="2"/>
      <c r="LEV304" s="2"/>
      <c r="LEW304" s="2"/>
      <c r="LEX304" s="2"/>
      <c r="LEY304" s="2"/>
      <c r="LEZ304" s="2"/>
      <c r="LFA304" s="2"/>
      <c r="LFB304" s="2"/>
      <c r="LFC304" s="2"/>
      <c r="LFD304" s="2"/>
      <c r="LFE304" s="2"/>
      <c r="LFF304" s="2"/>
      <c r="LFG304" s="2"/>
      <c r="LFH304" s="2"/>
      <c r="LFI304" s="2"/>
      <c r="LFJ304" s="2"/>
      <c r="LFK304" s="2"/>
      <c r="LFL304" s="2"/>
      <c r="LFM304" s="2"/>
      <c r="LFN304" s="2"/>
      <c r="LFO304" s="2"/>
      <c r="LFP304" s="2"/>
      <c r="LFQ304" s="2"/>
      <c r="LFR304" s="2"/>
      <c r="LFS304" s="2"/>
      <c r="LFT304" s="2"/>
      <c r="LFU304" s="2"/>
      <c r="LFV304" s="2"/>
      <c r="LFW304" s="2"/>
      <c r="LFX304" s="2"/>
      <c r="LFY304" s="2"/>
      <c r="LFZ304" s="2"/>
      <c r="LGA304" s="2"/>
      <c r="LGB304" s="2"/>
      <c r="LGC304" s="2"/>
      <c r="LGD304" s="2"/>
      <c r="LGE304" s="2"/>
      <c r="LGF304" s="2"/>
      <c r="LGG304" s="2"/>
      <c r="LGH304" s="2"/>
      <c r="LGI304" s="2"/>
      <c r="LGJ304" s="2"/>
      <c r="LGK304" s="2"/>
      <c r="LGL304" s="2"/>
      <c r="LGM304" s="2"/>
      <c r="LGN304" s="2"/>
      <c r="LGO304" s="2"/>
      <c r="LGP304" s="2"/>
      <c r="LGQ304" s="2"/>
      <c r="LGR304" s="2"/>
      <c r="LGS304" s="2"/>
      <c r="LGT304" s="2"/>
      <c r="LGU304" s="2"/>
      <c r="LGV304" s="2"/>
      <c r="LGW304" s="2"/>
      <c r="LGX304" s="2"/>
      <c r="LGY304" s="2"/>
      <c r="LGZ304" s="2"/>
      <c r="LHA304" s="2"/>
      <c r="LHB304" s="2"/>
      <c r="LHC304" s="2"/>
      <c r="LHD304" s="2"/>
      <c r="LHE304" s="2"/>
      <c r="LHF304" s="2"/>
      <c r="LHG304" s="2"/>
      <c r="LHH304" s="2"/>
      <c r="LHI304" s="2"/>
      <c r="LHJ304" s="2"/>
      <c r="LHK304" s="2"/>
      <c r="LHL304" s="2"/>
      <c r="LHM304" s="2"/>
      <c r="LHN304" s="2"/>
      <c r="LHO304" s="2"/>
      <c r="LHP304" s="2"/>
      <c r="LHQ304" s="2"/>
      <c r="LHR304" s="2"/>
      <c r="LHS304" s="2"/>
      <c r="LHT304" s="2"/>
      <c r="LHU304" s="2"/>
      <c r="LHV304" s="2"/>
      <c r="LHW304" s="2"/>
      <c r="LHX304" s="2"/>
      <c r="LHY304" s="2"/>
      <c r="LHZ304" s="2"/>
      <c r="LIA304" s="2"/>
      <c r="LIB304" s="2"/>
      <c r="LIC304" s="2"/>
      <c r="LID304" s="2"/>
      <c r="LIE304" s="2"/>
      <c r="LIF304" s="2"/>
      <c r="LIG304" s="2"/>
      <c r="LIH304" s="2"/>
      <c r="LII304" s="2"/>
      <c r="LIJ304" s="2"/>
      <c r="LIK304" s="2"/>
      <c r="LIL304" s="2"/>
      <c r="LIM304" s="2"/>
      <c r="LIN304" s="2"/>
      <c r="LIO304" s="2"/>
      <c r="LIP304" s="2"/>
      <c r="LIQ304" s="2"/>
      <c r="LIR304" s="2"/>
      <c r="LIS304" s="2"/>
      <c r="LIT304" s="2"/>
      <c r="LIU304" s="2"/>
      <c r="LIV304" s="2"/>
      <c r="LIW304" s="2"/>
      <c r="LIX304" s="2"/>
      <c r="LIY304" s="2"/>
      <c r="LIZ304" s="2"/>
      <c r="LJA304" s="2"/>
      <c r="LJB304" s="2"/>
      <c r="LJC304" s="2"/>
      <c r="LJD304" s="2"/>
      <c r="LJE304" s="2"/>
      <c r="LJF304" s="2"/>
      <c r="LJG304" s="2"/>
      <c r="LJH304" s="2"/>
      <c r="LJI304" s="2"/>
      <c r="LJJ304" s="2"/>
      <c r="LJK304" s="2"/>
      <c r="LJL304" s="2"/>
      <c r="LJM304" s="2"/>
      <c r="LJN304" s="2"/>
      <c r="LJO304" s="2"/>
      <c r="LJP304" s="2"/>
      <c r="LJQ304" s="2"/>
      <c r="LJR304" s="2"/>
      <c r="LJS304" s="2"/>
      <c r="LJT304" s="2"/>
      <c r="LJU304" s="2"/>
      <c r="LJV304" s="2"/>
      <c r="LJW304" s="2"/>
      <c r="LJX304" s="2"/>
      <c r="LJY304" s="2"/>
      <c r="LJZ304" s="2"/>
      <c r="LKA304" s="2"/>
      <c r="LKB304" s="2"/>
      <c r="LKC304" s="2"/>
      <c r="LKD304" s="2"/>
      <c r="LKE304" s="2"/>
      <c r="LKF304" s="2"/>
      <c r="LKG304" s="2"/>
      <c r="LKH304" s="2"/>
      <c r="LKI304" s="2"/>
      <c r="LKJ304" s="2"/>
      <c r="LKK304" s="2"/>
      <c r="LKL304" s="2"/>
      <c r="LKM304" s="2"/>
      <c r="LKN304" s="2"/>
      <c r="LKO304" s="2"/>
      <c r="LKP304" s="2"/>
      <c r="LKQ304" s="2"/>
      <c r="LKR304" s="2"/>
      <c r="LKS304" s="2"/>
      <c r="LKT304" s="2"/>
      <c r="LKU304" s="2"/>
      <c r="LKV304" s="2"/>
      <c r="LKW304" s="2"/>
      <c r="LKX304" s="2"/>
      <c r="LKY304" s="2"/>
      <c r="LKZ304" s="2"/>
      <c r="LLA304" s="2"/>
      <c r="LLB304" s="2"/>
      <c r="LLC304" s="2"/>
      <c r="LLD304" s="2"/>
      <c r="LLE304" s="2"/>
      <c r="LLF304" s="2"/>
      <c r="LLG304" s="2"/>
      <c r="LLH304" s="2"/>
      <c r="LLI304" s="2"/>
      <c r="LLJ304" s="2"/>
      <c r="LLK304" s="2"/>
      <c r="LLL304" s="2"/>
      <c r="LLM304" s="2"/>
      <c r="LLN304" s="2"/>
      <c r="LLO304" s="2"/>
      <c r="LLP304" s="2"/>
      <c r="LLQ304" s="2"/>
      <c r="LLR304" s="2"/>
      <c r="LLS304" s="2"/>
      <c r="LLT304" s="2"/>
      <c r="LLU304" s="2"/>
      <c r="LLV304" s="2"/>
      <c r="LLW304" s="2"/>
      <c r="LLX304" s="2"/>
      <c r="LLY304" s="2"/>
      <c r="LLZ304" s="2"/>
      <c r="LMA304" s="2"/>
      <c r="LMB304" s="2"/>
      <c r="LMC304" s="2"/>
      <c r="LMD304" s="2"/>
      <c r="LME304" s="2"/>
      <c r="LMF304" s="2"/>
      <c r="LMG304" s="2"/>
      <c r="LMH304" s="2"/>
      <c r="LMI304" s="2"/>
      <c r="LMJ304" s="2"/>
      <c r="LMK304" s="2"/>
      <c r="LML304" s="2"/>
      <c r="LMM304" s="2"/>
      <c r="LMN304" s="2"/>
      <c r="LMO304" s="2"/>
      <c r="LMP304" s="2"/>
      <c r="LMQ304" s="2"/>
      <c r="LMR304" s="2"/>
      <c r="LMS304" s="2"/>
      <c r="LMT304" s="2"/>
      <c r="LMU304" s="2"/>
      <c r="LMV304" s="2"/>
      <c r="LMW304" s="2"/>
      <c r="LMX304" s="2"/>
      <c r="LMY304" s="2"/>
      <c r="LMZ304" s="2"/>
      <c r="LNA304" s="2"/>
      <c r="LNB304" s="2"/>
      <c r="LNC304" s="2"/>
      <c r="LND304" s="2"/>
      <c r="LNE304" s="2"/>
      <c r="LNF304" s="2"/>
      <c r="LNG304" s="2"/>
      <c r="LNH304" s="2"/>
      <c r="LNI304" s="2"/>
      <c r="LNJ304" s="2"/>
      <c r="LNK304" s="2"/>
      <c r="LNL304" s="2"/>
      <c r="LNM304" s="2"/>
      <c r="LNN304" s="2"/>
      <c r="LNO304" s="2"/>
      <c r="LNP304" s="2"/>
      <c r="LNQ304" s="2"/>
      <c r="LNR304" s="2"/>
      <c r="LNS304" s="2"/>
      <c r="LNT304" s="2"/>
      <c r="LNU304" s="2"/>
      <c r="LNV304" s="2"/>
      <c r="LNW304" s="2"/>
      <c r="LNX304" s="2"/>
      <c r="LNY304" s="2"/>
      <c r="LNZ304" s="2"/>
      <c r="LOA304" s="2"/>
      <c r="LOB304" s="2"/>
      <c r="LOC304" s="2"/>
      <c r="LOD304" s="2"/>
      <c r="LOE304" s="2"/>
      <c r="LOF304" s="2"/>
      <c r="LOG304" s="2"/>
      <c r="LOH304" s="2"/>
      <c r="LOI304" s="2"/>
      <c r="LOJ304" s="2"/>
      <c r="LOK304" s="2"/>
      <c r="LOL304" s="2"/>
      <c r="LOM304" s="2"/>
      <c r="LON304" s="2"/>
      <c r="LOO304" s="2"/>
      <c r="LOP304" s="2"/>
      <c r="LOQ304" s="2"/>
      <c r="LOR304" s="2"/>
      <c r="LOS304" s="2"/>
      <c r="LOT304" s="2"/>
      <c r="LOU304" s="2"/>
      <c r="LOV304" s="2"/>
      <c r="LOW304" s="2"/>
      <c r="LOX304" s="2"/>
      <c r="LOY304" s="2"/>
      <c r="LOZ304" s="2"/>
      <c r="LPA304" s="2"/>
      <c r="LPB304" s="2"/>
      <c r="LPC304" s="2"/>
      <c r="LPD304" s="2"/>
      <c r="LPE304" s="2"/>
      <c r="LPF304" s="2"/>
      <c r="LPG304" s="2"/>
      <c r="LPH304" s="2"/>
      <c r="LPI304" s="2"/>
      <c r="LPJ304" s="2"/>
      <c r="LPK304" s="2"/>
      <c r="LPL304" s="2"/>
      <c r="LPM304" s="2"/>
      <c r="LPN304" s="2"/>
      <c r="LPO304" s="2"/>
      <c r="LPP304" s="2"/>
      <c r="LPQ304" s="2"/>
      <c r="LPR304" s="2"/>
      <c r="LPS304" s="2"/>
      <c r="LPT304" s="2"/>
      <c r="LPU304" s="2"/>
      <c r="LPV304" s="2"/>
      <c r="LPW304" s="2"/>
      <c r="LPX304" s="2"/>
      <c r="LPY304" s="2"/>
      <c r="LPZ304" s="2"/>
      <c r="LQA304" s="2"/>
      <c r="LQB304" s="2"/>
      <c r="LQC304" s="2"/>
      <c r="LQD304" s="2"/>
      <c r="LQE304" s="2"/>
      <c r="LQF304" s="2"/>
      <c r="LQG304" s="2"/>
      <c r="LQH304" s="2"/>
      <c r="LQI304" s="2"/>
      <c r="LQJ304" s="2"/>
      <c r="LQK304" s="2"/>
      <c r="LQL304" s="2"/>
      <c r="LQM304" s="2"/>
      <c r="LQN304" s="2"/>
      <c r="LQO304" s="2"/>
      <c r="LQP304" s="2"/>
      <c r="LQQ304" s="2"/>
      <c r="LQR304" s="2"/>
      <c r="LQS304" s="2"/>
      <c r="LQT304" s="2"/>
      <c r="LQU304" s="2"/>
      <c r="LQV304" s="2"/>
      <c r="LQW304" s="2"/>
      <c r="LQX304" s="2"/>
      <c r="LQY304" s="2"/>
      <c r="LQZ304" s="2"/>
      <c r="LRA304" s="2"/>
      <c r="LRB304" s="2"/>
      <c r="LRC304" s="2"/>
      <c r="LRD304" s="2"/>
      <c r="LRE304" s="2"/>
      <c r="LRF304" s="2"/>
      <c r="LRG304" s="2"/>
      <c r="LRH304" s="2"/>
      <c r="LRI304" s="2"/>
      <c r="LRJ304" s="2"/>
      <c r="LRK304" s="2"/>
      <c r="LRL304" s="2"/>
      <c r="LRM304" s="2"/>
      <c r="LRN304" s="2"/>
      <c r="LRO304" s="2"/>
      <c r="LRP304" s="2"/>
      <c r="LRQ304" s="2"/>
      <c r="LRR304" s="2"/>
      <c r="LRS304" s="2"/>
      <c r="LRT304" s="2"/>
      <c r="LRU304" s="2"/>
      <c r="LRV304" s="2"/>
      <c r="LRW304" s="2"/>
      <c r="LRX304" s="2"/>
      <c r="LRY304" s="2"/>
      <c r="LRZ304" s="2"/>
      <c r="LSA304" s="2"/>
      <c r="LSB304" s="2"/>
      <c r="LSC304" s="2"/>
      <c r="LSD304" s="2"/>
      <c r="LSE304" s="2"/>
      <c r="LSF304" s="2"/>
      <c r="LSG304" s="2"/>
      <c r="LSH304" s="2"/>
      <c r="LSI304" s="2"/>
      <c r="LSJ304" s="2"/>
      <c r="LSK304" s="2"/>
      <c r="LSL304" s="2"/>
      <c r="LSM304" s="2"/>
      <c r="LSN304" s="2"/>
      <c r="LSO304" s="2"/>
      <c r="LSP304" s="2"/>
      <c r="LSQ304" s="2"/>
      <c r="LSR304" s="2"/>
      <c r="LSS304" s="2"/>
      <c r="LST304" s="2"/>
      <c r="LSU304" s="2"/>
      <c r="LSV304" s="2"/>
      <c r="LSW304" s="2"/>
      <c r="LSX304" s="2"/>
      <c r="LSY304" s="2"/>
      <c r="LSZ304" s="2"/>
      <c r="LTA304" s="2"/>
      <c r="LTB304" s="2"/>
      <c r="LTC304" s="2"/>
      <c r="LTD304" s="2"/>
      <c r="LTE304" s="2"/>
      <c r="LTF304" s="2"/>
      <c r="LTG304" s="2"/>
      <c r="LTH304" s="2"/>
      <c r="LTI304" s="2"/>
      <c r="LTJ304" s="2"/>
      <c r="LTK304" s="2"/>
      <c r="LTL304" s="2"/>
      <c r="LTM304" s="2"/>
      <c r="LTN304" s="2"/>
      <c r="LTO304" s="2"/>
      <c r="LTP304" s="2"/>
      <c r="LTQ304" s="2"/>
      <c r="LTR304" s="2"/>
      <c r="LTS304" s="2"/>
      <c r="LTT304" s="2"/>
      <c r="LTU304" s="2"/>
      <c r="LTV304" s="2"/>
      <c r="LTW304" s="2"/>
      <c r="LTX304" s="2"/>
      <c r="LTY304" s="2"/>
      <c r="LTZ304" s="2"/>
      <c r="LUA304" s="2"/>
      <c r="LUB304" s="2"/>
      <c r="LUC304" s="2"/>
      <c r="LUD304" s="2"/>
      <c r="LUE304" s="2"/>
      <c r="LUF304" s="2"/>
      <c r="LUG304" s="2"/>
      <c r="LUH304" s="2"/>
      <c r="LUI304" s="2"/>
      <c r="LUJ304" s="2"/>
      <c r="LUK304" s="2"/>
      <c r="LUL304" s="2"/>
      <c r="LUM304" s="2"/>
      <c r="LUN304" s="2"/>
      <c r="LUO304" s="2"/>
      <c r="LUP304" s="2"/>
      <c r="LUQ304" s="2"/>
      <c r="LUR304" s="2"/>
      <c r="LUS304" s="2"/>
      <c r="LUT304" s="2"/>
      <c r="LUU304" s="2"/>
      <c r="LUV304" s="2"/>
      <c r="LUW304" s="2"/>
      <c r="LUX304" s="2"/>
      <c r="LUY304" s="2"/>
      <c r="LUZ304" s="2"/>
      <c r="LVA304" s="2"/>
      <c r="LVB304" s="2"/>
      <c r="LVC304" s="2"/>
      <c r="LVD304" s="2"/>
      <c r="LVE304" s="2"/>
      <c r="LVF304" s="2"/>
      <c r="LVG304" s="2"/>
      <c r="LVH304" s="2"/>
      <c r="LVI304" s="2"/>
      <c r="LVJ304" s="2"/>
      <c r="LVK304" s="2"/>
      <c r="LVL304" s="2"/>
      <c r="LVM304" s="2"/>
      <c r="LVN304" s="2"/>
      <c r="LVO304" s="2"/>
      <c r="LVP304" s="2"/>
      <c r="LVQ304" s="2"/>
      <c r="LVR304" s="2"/>
      <c r="LVS304" s="2"/>
      <c r="LVT304" s="2"/>
      <c r="LVU304" s="2"/>
      <c r="LVV304" s="2"/>
      <c r="LVW304" s="2"/>
      <c r="LVX304" s="2"/>
      <c r="LVY304" s="2"/>
      <c r="LVZ304" s="2"/>
      <c r="LWA304" s="2"/>
      <c r="LWB304" s="2"/>
      <c r="LWC304" s="2"/>
      <c r="LWD304" s="2"/>
      <c r="LWE304" s="2"/>
      <c r="LWF304" s="2"/>
      <c r="LWG304" s="2"/>
      <c r="LWH304" s="2"/>
      <c r="LWI304" s="2"/>
      <c r="LWJ304" s="2"/>
      <c r="LWK304" s="2"/>
      <c r="LWL304" s="2"/>
      <c r="LWM304" s="2"/>
      <c r="LWN304" s="2"/>
      <c r="LWO304" s="2"/>
      <c r="LWP304" s="2"/>
      <c r="LWQ304" s="2"/>
      <c r="LWR304" s="2"/>
      <c r="LWS304" s="2"/>
      <c r="LWT304" s="2"/>
      <c r="LWU304" s="2"/>
      <c r="LWV304" s="2"/>
      <c r="LWW304" s="2"/>
      <c r="LWX304" s="2"/>
      <c r="LWY304" s="2"/>
      <c r="LWZ304" s="2"/>
      <c r="LXA304" s="2"/>
      <c r="LXB304" s="2"/>
      <c r="LXC304" s="2"/>
      <c r="LXD304" s="2"/>
      <c r="LXE304" s="2"/>
      <c r="LXF304" s="2"/>
      <c r="LXG304" s="2"/>
      <c r="LXH304" s="2"/>
      <c r="LXI304" s="2"/>
      <c r="LXJ304" s="2"/>
      <c r="LXK304" s="2"/>
      <c r="LXL304" s="2"/>
      <c r="LXM304" s="2"/>
      <c r="LXN304" s="2"/>
      <c r="LXO304" s="2"/>
      <c r="LXP304" s="2"/>
      <c r="LXQ304" s="2"/>
      <c r="LXR304" s="2"/>
      <c r="LXS304" s="2"/>
      <c r="LXT304" s="2"/>
      <c r="LXU304" s="2"/>
      <c r="LXV304" s="2"/>
      <c r="LXW304" s="2"/>
      <c r="LXX304" s="2"/>
      <c r="LXY304" s="2"/>
      <c r="LXZ304" s="2"/>
      <c r="LYA304" s="2"/>
      <c r="LYB304" s="2"/>
      <c r="LYC304" s="2"/>
      <c r="LYD304" s="2"/>
      <c r="LYE304" s="2"/>
      <c r="LYF304" s="2"/>
      <c r="LYG304" s="2"/>
      <c r="LYH304" s="2"/>
      <c r="LYI304" s="2"/>
      <c r="LYJ304" s="2"/>
      <c r="LYK304" s="2"/>
      <c r="LYL304" s="2"/>
      <c r="LYM304" s="2"/>
      <c r="LYN304" s="2"/>
      <c r="LYO304" s="2"/>
      <c r="LYP304" s="2"/>
      <c r="LYQ304" s="2"/>
      <c r="LYR304" s="2"/>
      <c r="LYS304" s="2"/>
      <c r="LYT304" s="2"/>
      <c r="LYU304" s="2"/>
      <c r="LYV304" s="2"/>
      <c r="LYW304" s="2"/>
      <c r="LYX304" s="2"/>
      <c r="LYY304" s="2"/>
      <c r="LYZ304" s="2"/>
      <c r="LZA304" s="2"/>
      <c r="LZB304" s="2"/>
      <c r="LZC304" s="2"/>
      <c r="LZD304" s="2"/>
      <c r="LZE304" s="2"/>
      <c r="LZF304" s="2"/>
      <c r="LZG304" s="2"/>
      <c r="LZH304" s="2"/>
      <c r="LZI304" s="2"/>
      <c r="LZJ304" s="2"/>
      <c r="LZK304" s="2"/>
      <c r="LZL304" s="2"/>
      <c r="LZM304" s="2"/>
      <c r="LZN304" s="2"/>
      <c r="LZO304" s="2"/>
      <c r="LZP304" s="2"/>
      <c r="LZQ304" s="2"/>
      <c r="LZR304" s="2"/>
      <c r="LZS304" s="2"/>
      <c r="LZT304" s="2"/>
      <c r="LZU304" s="2"/>
      <c r="LZV304" s="2"/>
      <c r="LZW304" s="2"/>
      <c r="LZX304" s="2"/>
      <c r="LZY304" s="2"/>
      <c r="LZZ304" s="2"/>
      <c r="MAA304" s="2"/>
      <c r="MAB304" s="2"/>
      <c r="MAC304" s="2"/>
      <c r="MAD304" s="2"/>
      <c r="MAE304" s="2"/>
      <c r="MAF304" s="2"/>
      <c r="MAG304" s="2"/>
      <c r="MAH304" s="2"/>
      <c r="MAI304" s="2"/>
      <c r="MAJ304" s="2"/>
      <c r="MAK304" s="2"/>
      <c r="MAL304" s="2"/>
      <c r="MAM304" s="2"/>
      <c r="MAN304" s="2"/>
      <c r="MAO304" s="2"/>
      <c r="MAP304" s="2"/>
      <c r="MAQ304" s="2"/>
      <c r="MAR304" s="2"/>
      <c r="MAS304" s="2"/>
      <c r="MAT304" s="2"/>
      <c r="MAU304" s="2"/>
      <c r="MAV304" s="2"/>
      <c r="MAW304" s="2"/>
      <c r="MAX304" s="2"/>
      <c r="MAY304" s="2"/>
      <c r="MAZ304" s="2"/>
      <c r="MBA304" s="2"/>
      <c r="MBB304" s="2"/>
      <c r="MBC304" s="2"/>
      <c r="MBD304" s="2"/>
      <c r="MBE304" s="2"/>
      <c r="MBF304" s="2"/>
      <c r="MBG304" s="2"/>
      <c r="MBH304" s="2"/>
      <c r="MBI304" s="2"/>
      <c r="MBJ304" s="2"/>
      <c r="MBK304" s="2"/>
      <c r="MBL304" s="2"/>
      <c r="MBM304" s="2"/>
      <c r="MBN304" s="2"/>
      <c r="MBO304" s="2"/>
      <c r="MBP304" s="2"/>
      <c r="MBQ304" s="2"/>
      <c r="MBR304" s="2"/>
      <c r="MBS304" s="2"/>
      <c r="MBT304" s="2"/>
      <c r="MBU304" s="2"/>
      <c r="MBV304" s="2"/>
      <c r="MBW304" s="2"/>
      <c r="MBX304" s="2"/>
      <c r="MBY304" s="2"/>
      <c r="MBZ304" s="2"/>
      <c r="MCA304" s="2"/>
      <c r="MCB304" s="2"/>
      <c r="MCC304" s="2"/>
      <c r="MCD304" s="2"/>
      <c r="MCE304" s="2"/>
      <c r="MCF304" s="2"/>
      <c r="MCG304" s="2"/>
      <c r="MCH304" s="2"/>
      <c r="MCI304" s="2"/>
      <c r="MCJ304" s="2"/>
      <c r="MCK304" s="2"/>
      <c r="MCL304" s="2"/>
      <c r="MCM304" s="2"/>
      <c r="MCN304" s="2"/>
      <c r="MCO304" s="2"/>
      <c r="MCP304" s="2"/>
      <c r="MCQ304" s="2"/>
      <c r="MCR304" s="2"/>
      <c r="MCS304" s="2"/>
      <c r="MCT304" s="2"/>
      <c r="MCU304" s="2"/>
      <c r="MCV304" s="2"/>
      <c r="MCW304" s="2"/>
      <c r="MCX304" s="2"/>
      <c r="MCY304" s="2"/>
      <c r="MCZ304" s="2"/>
      <c r="MDA304" s="2"/>
      <c r="MDB304" s="2"/>
      <c r="MDC304" s="2"/>
      <c r="MDD304" s="2"/>
      <c r="MDE304" s="2"/>
      <c r="MDF304" s="2"/>
      <c r="MDG304" s="2"/>
      <c r="MDH304" s="2"/>
      <c r="MDI304" s="2"/>
      <c r="MDJ304" s="2"/>
      <c r="MDK304" s="2"/>
      <c r="MDL304" s="2"/>
      <c r="MDM304" s="2"/>
      <c r="MDN304" s="2"/>
      <c r="MDO304" s="2"/>
      <c r="MDP304" s="2"/>
      <c r="MDQ304" s="2"/>
      <c r="MDR304" s="2"/>
      <c r="MDS304" s="2"/>
      <c r="MDT304" s="2"/>
      <c r="MDU304" s="2"/>
      <c r="MDV304" s="2"/>
      <c r="MDW304" s="2"/>
      <c r="MDX304" s="2"/>
      <c r="MDY304" s="2"/>
      <c r="MDZ304" s="2"/>
      <c r="MEA304" s="2"/>
      <c r="MEB304" s="2"/>
      <c r="MEC304" s="2"/>
      <c r="MED304" s="2"/>
      <c r="MEE304" s="2"/>
      <c r="MEF304" s="2"/>
      <c r="MEG304" s="2"/>
      <c r="MEH304" s="2"/>
      <c r="MEI304" s="2"/>
      <c r="MEJ304" s="2"/>
      <c r="MEK304" s="2"/>
      <c r="MEL304" s="2"/>
      <c r="MEM304" s="2"/>
      <c r="MEN304" s="2"/>
      <c r="MEO304" s="2"/>
      <c r="MEP304" s="2"/>
      <c r="MEQ304" s="2"/>
      <c r="MER304" s="2"/>
      <c r="MES304" s="2"/>
      <c r="MET304" s="2"/>
      <c r="MEU304" s="2"/>
      <c r="MEV304" s="2"/>
      <c r="MEW304" s="2"/>
      <c r="MEX304" s="2"/>
      <c r="MEY304" s="2"/>
      <c r="MEZ304" s="2"/>
      <c r="MFA304" s="2"/>
      <c r="MFB304" s="2"/>
      <c r="MFC304" s="2"/>
      <c r="MFD304" s="2"/>
      <c r="MFE304" s="2"/>
      <c r="MFF304" s="2"/>
      <c r="MFG304" s="2"/>
      <c r="MFH304" s="2"/>
      <c r="MFI304" s="2"/>
      <c r="MFJ304" s="2"/>
      <c r="MFK304" s="2"/>
      <c r="MFL304" s="2"/>
      <c r="MFM304" s="2"/>
      <c r="MFN304" s="2"/>
      <c r="MFO304" s="2"/>
      <c r="MFP304" s="2"/>
      <c r="MFQ304" s="2"/>
      <c r="MFR304" s="2"/>
      <c r="MFS304" s="2"/>
      <c r="MFT304" s="2"/>
      <c r="MFU304" s="2"/>
      <c r="MFV304" s="2"/>
      <c r="MFW304" s="2"/>
      <c r="MFX304" s="2"/>
      <c r="MFY304" s="2"/>
      <c r="MFZ304" s="2"/>
      <c r="MGA304" s="2"/>
      <c r="MGB304" s="2"/>
      <c r="MGC304" s="2"/>
      <c r="MGD304" s="2"/>
      <c r="MGE304" s="2"/>
      <c r="MGF304" s="2"/>
      <c r="MGG304" s="2"/>
      <c r="MGH304" s="2"/>
      <c r="MGI304" s="2"/>
      <c r="MGJ304" s="2"/>
      <c r="MGK304" s="2"/>
      <c r="MGL304" s="2"/>
      <c r="MGM304" s="2"/>
      <c r="MGN304" s="2"/>
      <c r="MGO304" s="2"/>
      <c r="MGP304" s="2"/>
      <c r="MGQ304" s="2"/>
      <c r="MGR304" s="2"/>
      <c r="MGS304" s="2"/>
      <c r="MGT304" s="2"/>
      <c r="MGU304" s="2"/>
      <c r="MGV304" s="2"/>
      <c r="MGW304" s="2"/>
      <c r="MGX304" s="2"/>
      <c r="MGY304" s="2"/>
      <c r="MGZ304" s="2"/>
      <c r="MHA304" s="2"/>
      <c r="MHB304" s="2"/>
      <c r="MHC304" s="2"/>
      <c r="MHD304" s="2"/>
      <c r="MHE304" s="2"/>
      <c r="MHF304" s="2"/>
      <c r="MHG304" s="2"/>
      <c r="MHH304" s="2"/>
      <c r="MHI304" s="2"/>
      <c r="MHJ304" s="2"/>
      <c r="MHK304" s="2"/>
      <c r="MHL304" s="2"/>
      <c r="MHM304" s="2"/>
      <c r="MHN304" s="2"/>
      <c r="MHO304" s="2"/>
      <c r="MHP304" s="2"/>
      <c r="MHQ304" s="2"/>
      <c r="MHR304" s="2"/>
      <c r="MHS304" s="2"/>
      <c r="MHT304" s="2"/>
      <c r="MHU304" s="2"/>
      <c r="MHV304" s="2"/>
      <c r="MHW304" s="2"/>
      <c r="MHX304" s="2"/>
      <c r="MHY304" s="2"/>
      <c r="MHZ304" s="2"/>
      <c r="MIA304" s="2"/>
      <c r="MIB304" s="2"/>
      <c r="MIC304" s="2"/>
      <c r="MID304" s="2"/>
      <c r="MIE304" s="2"/>
      <c r="MIF304" s="2"/>
      <c r="MIG304" s="2"/>
      <c r="MIH304" s="2"/>
      <c r="MII304" s="2"/>
      <c r="MIJ304" s="2"/>
      <c r="MIK304" s="2"/>
      <c r="MIL304" s="2"/>
      <c r="MIM304" s="2"/>
      <c r="MIN304" s="2"/>
      <c r="MIO304" s="2"/>
      <c r="MIP304" s="2"/>
      <c r="MIQ304" s="2"/>
      <c r="MIR304" s="2"/>
      <c r="MIS304" s="2"/>
      <c r="MIT304" s="2"/>
      <c r="MIU304" s="2"/>
      <c r="MIV304" s="2"/>
      <c r="MIW304" s="2"/>
      <c r="MIX304" s="2"/>
      <c r="MIY304" s="2"/>
      <c r="MIZ304" s="2"/>
      <c r="MJA304" s="2"/>
      <c r="MJB304" s="2"/>
      <c r="MJC304" s="2"/>
      <c r="MJD304" s="2"/>
      <c r="MJE304" s="2"/>
      <c r="MJF304" s="2"/>
      <c r="MJG304" s="2"/>
      <c r="MJH304" s="2"/>
      <c r="MJI304" s="2"/>
      <c r="MJJ304" s="2"/>
      <c r="MJK304" s="2"/>
      <c r="MJL304" s="2"/>
      <c r="MJM304" s="2"/>
      <c r="MJN304" s="2"/>
      <c r="MJO304" s="2"/>
      <c r="MJP304" s="2"/>
      <c r="MJQ304" s="2"/>
      <c r="MJR304" s="2"/>
      <c r="MJS304" s="2"/>
      <c r="MJT304" s="2"/>
      <c r="MJU304" s="2"/>
      <c r="MJV304" s="2"/>
      <c r="MJW304" s="2"/>
      <c r="MJX304" s="2"/>
      <c r="MJY304" s="2"/>
      <c r="MJZ304" s="2"/>
      <c r="MKA304" s="2"/>
      <c r="MKB304" s="2"/>
      <c r="MKC304" s="2"/>
      <c r="MKD304" s="2"/>
      <c r="MKE304" s="2"/>
      <c r="MKF304" s="2"/>
      <c r="MKG304" s="2"/>
      <c r="MKH304" s="2"/>
      <c r="MKI304" s="2"/>
      <c r="MKJ304" s="2"/>
      <c r="MKK304" s="2"/>
      <c r="MKL304" s="2"/>
      <c r="MKM304" s="2"/>
      <c r="MKN304" s="2"/>
      <c r="MKO304" s="2"/>
      <c r="MKP304" s="2"/>
      <c r="MKQ304" s="2"/>
      <c r="MKR304" s="2"/>
      <c r="MKS304" s="2"/>
      <c r="MKT304" s="2"/>
      <c r="MKU304" s="2"/>
      <c r="MKV304" s="2"/>
      <c r="MKW304" s="2"/>
      <c r="MKX304" s="2"/>
      <c r="MKY304" s="2"/>
      <c r="MKZ304" s="2"/>
      <c r="MLA304" s="2"/>
      <c r="MLB304" s="2"/>
      <c r="MLC304" s="2"/>
      <c r="MLD304" s="2"/>
      <c r="MLE304" s="2"/>
      <c r="MLF304" s="2"/>
      <c r="MLG304" s="2"/>
      <c r="MLH304" s="2"/>
      <c r="MLI304" s="2"/>
      <c r="MLJ304" s="2"/>
      <c r="MLK304" s="2"/>
      <c r="MLL304" s="2"/>
      <c r="MLM304" s="2"/>
      <c r="MLN304" s="2"/>
      <c r="MLO304" s="2"/>
      <c r="MLP304" s="2"/>
      <c r="MLQ304" s="2"/>
      <c r="MLR304" s="2"/>
      <c r="MLS304" s="2"/>
      <c r="MLT304" s="2"/>
      <c r="MLU304" s="2"/>
      <c r="MLV304" s="2"/>
      <c r="MLW304" s="2"/>
      <c r="MLX304" s="2"/>
      <c r="MLY304" s="2"/>
      <c r="MLZ304" s="2"/>
      <c r="MMA304" s="2"/>
      <c r="MMB304" s="2"/>
      <c r="MMC304" s="2"/>
      <c r="MMD304" s="2"/>
      <c r="MME304" s="2"/>
      <c r="MMF304" s="2"/>
      <c r="MMG304" s="2"/>
      <c r="MMH304" s="2"/>
      <c r="MMI304" s="2"/>
      <c r="MMJ304" s="2"/>
      <c r="MMK304" s="2"/>
      <c r="MML304" s="2"/>
      <c r="MMM304" s="2"/>
      <c r="MMN304" s="2"/>
      <c r="MMO304" s="2"/>
      <c r="MMP304" s="2"/>
      <c r="MMQ304" s="2"/>
      <c r="MMR304" s="2"/>
      <c r="MMS304" s="2"/>
      <c r="MMT304" s="2"/>
      <c r="MMU304" s="2"/>
      <c r="MMV304" s="2"/>
      <c r="MMW304" s="2"/>
      <c r="MMX304" s="2"/>
      <c r="MMY304" s="2"/>
      <c r="MMZ304" s="2"/>
      <c r="MNA304" s="2"/>
      <c r="MNB304" s="2"/>
      <c r="MNC304" s="2"/>
      <c r="MND304" s="2"/>
      <c r="MNE304" s="2"/>
      <c r="MNF304" s="2"/>
      <c r="MNG304" s="2"/>
      <c r="MNH304" s="2"/>
      <c r="MNI304" s="2"/>
      <c r="MNJ304" s="2"/>
      <c r="MNK304" s="2"/>
      <c r="MNL304" s="2"/>
      <c r="MNM304" s="2"/>
      <c r="MNN304" s="2"/>
      <c r="MNO304" s="2"/>
      <c r="MNP304" s="2"/>
      <c r="MNQ304" s="2"/>
      <c r="MNR304" s="2"/>
      <c r="MNS304" s="2"/>
      <c r="MNT304" s="2"/>
      <c r="MNU304" s="2"/>
      <c r="MNV304" s="2"/>
      <c r="MNW304" s="2"/>
      <c r="MNX304" s="2"/>
      <c r="MNY304" s="2"/>
      <c r="MNZ304" s="2"/>
      <c r="MOA304" s="2"/>
      <c r="MOB304" s="2"/>
      <c r="MOC304" s="2"/>
      <c r="MOD304" s="2"/>
      <c r="MOE304" s="2"/>
      <c r="MOF304" s="2"/>
      <c r="MOG304" s="2"/>
      <c r="MOH304" s="2"/>
      <c r="MOI304" s="2"/>
      <c r="MOJ304" s="2"/>
      <c r="MOK304" s="2"/>
      <c r="MOL304" s="2"/>
      <c r="MOM304" s="2"/>
      <c r="MON304" s="2"/>
      <c r="MOO304" s="2"/>
      <c r="MOP304" s="2"/>
      <c r="MOQ304" s="2"/>
      <c r="MOR304" s="2"/>
      <c r="MOS304" s="2"/>
      <c r="MOT304" s="2"/>
      <c r="MOU304" s="2"/>
      <c r="MOV304" s="2"/>
      <c r="MOW304" s="2"/>
      <c r="MOX304" s="2"/>
      <c r="MOY304" s="2"/>
      <c r="MOZ304" s="2"/>
      <c r="MPA304" s="2"/>
      <c r="MPB304" s="2"/>
      <c r="MPC304" s="2"/>
      <c r="MPD304" s="2"/>
      <c r="MPE304" s="2"/>
      <c r="MPF304" s="2"/>
      <c r="MPG304" s="2"/>
      <c r="MPH304" s="2"/>
      <c r="MPI304" s="2"/>
      <c r="MPJ304" s="2"/>
      <c r="MPK304" s="2"/>
      <c r="MPL304" s="2"/>
      <c r="MPM304" s="2"/>
      <c r="MPN304" s="2"/>
      <c r="MPO304" s="2"/>
      <c r="MPP304" s="2"/>
      <c r="MPQ304" s="2"/>
      <c r="MPR304" s="2"/>
      <c r="MPS304" s="2"/>
      <c r="MPT304" s="2"/>
      <c r="MPU304" s="2"/>
      <c r="MPV304" s="2"/>
      <c r="MPW304" s="2"/>
      <c r="MPX304" s="2"/>
      <c r="MPY304" s="2"/>
      <c r="MPZ304" s="2"/>
      <c r="MQA304" s="2"/>
      <c r="MQB304" s="2"/>
      <c r="MQC304" s="2"/>
      <c r="MQD304" s="2"/>
      <c r="MQE304" s="2"/>
      <c r="MQF304" s="2"/>
      <c r="MQG304" s="2"/>
      <c r="MQH304" s="2"/>
      <c r="MQI304" s="2"/>
      <c r="MQJ304" s="2"/>
      <c r="MQK304" s="2"/>
      <c r="MQL304" s="2"/>
      <c r="MQM304" s="2"/>
      <c r="MQN304" s="2"/>
      <c r="MQO304" s="2"/>
      <c r="MQP304" s="2"/>
      <c r="MQQ304" s="2"/>
      <c r="MQR304" s="2"/>
      <c r="MQS304" s="2"/>
      <c r="MQT304" s="2"/>
      <c r="MQU304" s="2"/>
      <c r="MQV304" s="2"/>
      <c r="MQW304" s="2"/>
      <c r="MQX304" s="2"/>
      <c r="MQY304" s="2"/>
      <c r="MQZ304" s="2"/>
      <c r="MRA304" s="2"/>
      <c r="MRB304" s="2"/>
      <c r="MRC304" s="2"/>
      <c r="MRD304" s="2"/>
      <c r="MRE304" s="2"/>
      <c r="MRF304" s="2"/>
      <c r="MRG304" s="2"/>
      <c r="MRH304" s="2"/>
      <c r="MRI304" s="2"/>
      <c r="MRJ304" s="2"/>
      <c r="MRK304" s="2"/>
      <c r="MRL304" s="2"/>
      <c r="MRM304" s="2"/>
      <c r="MRN304" s="2"/>
      <c r="MRO304" s="2"/>
      <c r="MRP304" s="2"/>
      <c r="MRQ304" s="2"/>
      <c r="MRR304" s="2"/>
      <c r="MRS304" s="2"/>
      <c r="MRT304" s="2"/>
      <c r="MRU304" s="2"/>
      <c r="MRV304" s="2"/>
      <c r="MRW304" s="2"/>
      <c r="MRX304" s="2"/>
      <c r="MRY304" s="2"/>
      <c r="MRZ304" s="2"/>
      <c r="MSA304" s="2"/>
      <c r="MSB304" s="2"/>
      <c r="MSC304" s="2"/>
      <c r="MSD304" s="2"/>
      <c r="MSE304" s="2"/>
      <c r="MSF304" s="2"/>
      <c r="MSG304" s="2"/>
      <c r="MSH304" s="2"/>
      <c r="MSI304" s="2"/>
      <c r="MSJ304" s="2"/>
      <c r="MSK304" s="2"/>
      <c r="MSL304" s="2"/>
      <c r="MSM304" s="2"/>
      <c r="MSN304" s="2"/>
      <c r="MSO304" s="2"/>
      <c r="MSP304" s="2"/>
      <c r="MSQ304" s="2"/>
      <c r="MSR304" s="2"/>
      <c r="MSS304" s="2"/>
      <c r="MST304" s="2"/>
      <c r="MSU304" s="2"/>
      <c r="MSV304" s="2"/>
      <c r="MSW304" s="2"/>
      <c r="MSX304" s="2"/>
      <c r="MSY304" s="2"/>
      <c r="MSZ304" s="2"/>
      <c r="MTA304" s="2"/>
      <c r="MTB304" s="2"/>
      <c r="MTC304" s="2"/>
      <c r="MTD304" s="2"/>
      <c r="MTE304" s="2"/>
      <c r="MTF304" s="2"/>
      <c r="MTG304" s="2"/>
      <c r="MTH304" s="2"/>
      <c r="MTI304" s="2"/>
      <c r="MTJ304" s="2"/>
      <c r="MTK304" s="2"/>
      <c r="MTL304" s="2"/>
      <c r="MTM304" s="2"/>
      <c r="MTN304" s="2"/>
      <c r="MTO304" s="2"/>
      <c r="MTP304" s="2"/>
      <c r="MTQ304" s="2"/>
      <c r="MTR304" s="2"/>
      <c r="MTS304" s="2"/>
      <c r="MTT304" s="2"/>
      <c r="MTU304" s="2"/>
      <c r="MTV304" s="2"/>
      <c r="MTW304" s="2"/>
      <c r="MTX304" s="2"/>
      <c r="MTY304" s="2"/>
      <c r="MTZ304" s="2"/>
      <c r="MUA304" s="2"/>
      <c r="MUB304" s="2"/>
      <c r="MUC304" s="2"/>
      <c r="MUD304" s="2"/>
      <c r="MUE304" s="2"/>
      <c r="MUF304" s="2"/>
      <c r="MUG304" s="2"/>
      <c r="MUH304" s="2"/>
      <c r="MUI304" s="2"/>
      <c r="MUJ304" s="2"/>
      <c r="MUK304" s="2"/>
      <c r="MUL304" s="2"/>
      <c r="MUM304" s="2"/>
      <c r="MUN304" s="2"/>
      <c r="MUO304" s="2"/>
      <c r="MUP304" s="2"/>
      <c r="MUQ304" s="2"/>
      <c r="MUR304" s="2"/>
      <c r="MUS304" s="2"/>
      <c r="MUT304" s="2"/>
      <c r="MUU304" s="2"/>
      <c r="MUV304" s="2"/>
      <c r="MUW304" s="2"/>
      <c r="MUX304" s="2"/>
      <c r="MUY304" s="2"/>
      <c r="MUZ304" s="2"/>
      <c r="MVA304" s="2"/>
      <c r="MVB304" s="2"/>
      <c r="MVC304" s="2"/>
      <c r="MVD304" s="2"/>
      <c r="MVE304" s="2"/>
      <c r="MVF304" s="2"/>
      <c r="MVG304" s="2"/>
      <c r="MVH304" s="2"/>
      <c r="MVI304" s="2"/>
      <c r="MVJ304" s="2"/>
      <c r="MVK304" s="2"/>
      <c r="MVL304" s="2"/>
      <c r="MVM304" s="2"/>
      <c r="MVN304" s="2"/>
      <c r="MVO304" s="2"/>
      <c r="MVP304" s="2"/>
      <c r="MVQ304" s="2"/>
      <c r="MVR304" s="2"/>
      <c r="MVS304" s="2"/>
      <c r="MVT304" s="2"/>
      <c r="MVU304" s="2"/>
      <c r="MVV304" s="2"/>
      <c r="MVW304" s="2"/>
      <c r="MVX304" s="2"/>
      <c r="MVY304" s="2"/>
      <c r="MVZ304" s="2"/>
      <c r="MWA304" s="2"/>
      <c r="MWB304" s="2"/>
      <c r="MWC304" s="2"/>
      <c r="MWD304" s="2"/>
      <c r="MWE304" s="2"/>
      <c r="MWF304" s="2"/>
      <c r="MWG304" s="2"/>
      <c r="MWH304" s="2"/>
      <c r="MWI304" s="2"/>
      <c r="MWJ304" s="2"/>
      <c r="MWK304" s="2"/>
      <c r="MWL304" s="2"/>
      <c r="MWM304" s="2"/>
      <c r="MWN304" s="2"/>
      <c r="MWO304" s="2"/>
      <c r="MWP304" s="2"/>
      <c r="MWQ304" s="2"/>
      <c r="MWR304" s="2"/>
      <c r="MWS304" s="2"/>
      <c r="MWT304" s="2"/>
      <c r="MWU304" s="2"/>
      <c r="MWV304" s="2"/>
      <c r="MWW304" s="2"/>
      <c r="MWX304" s="2"/>
      <c r="MWY304" s="2"/>
      <c r="MWZ304" s="2"/>
      <c r="MXA304" s="2"/>
      <c r="MXB304" s="2"/>
      <c r="MXC304" s="2"/>
      <c r="MXD304" s="2"/>
      <c r="MXE304" s="2"/>
      <c r="MXF304" s="2"/>
      <c r="MXG304" s="2"/>
      <c r="MXH304" s="2"/>
      <c r="MXI304" s="2"/>
      <c r="MXJ304" s="2"/>
      <c r="MXK304" s="2"/>
      <c r="MXL304" s="2"/>
      <c r="MXM304" s="2"/>
      <c r="MXN304" s="2"/>
      <c r="MXO304" s="2"/>
      <c r="MXP304" s="2"/>
      <c r="MXQ304" s="2"/>
      <c r="MXR304" s="2"/>
      <c r="MXS304" s="2"/>
      <c r="MXT304" s="2"/>
      <c r="MXU304" s="2"/>
      <c r="MXV304" s="2"/>
      <c r="MXW304" s="2"/>
      <c r="MXX304" s="2"/>
      <c r="MXY304" s="2"/>
      <c r="MXZ304" s="2"/>
      <c r="MYA304" s="2"/>
      <c r="MYB304" s="2"/>
      <c r="MYC304" s="2"/>
      <c r="MYD304" s="2"/>
      <c r="MYE304" s="2"/>
      <c r="MYF304" s="2"/>
      <c r="MYG304" s="2"/>
      <c r="MYH304" s="2"/>
      <c r="MYI304" s="2"/>
      <c r="MYJ304" s="2"/>
      <c r="MYK304" s="2"/>
      <c r="MYL304" s="2"/>
      <c r="MYM304" s="2"/>
      <c r="MYN304" s="2"/>
      <c r="MYO304" s="2"/>
      <c r="MYP304" s="2"/>
      <c r="MYQ304" s="2"/>
      <c r="MYR304" s="2"/>
      <c r="MYS304" s="2"/>
      <c r="MYT304" s="2"/>
      <c r="MYU304" s="2"/>
      <c r="MYV304" s="2"/>
      <c r="MYW304" s="2"/>
      <c r="MYX304" s="2"/>
      <c r="MYY304" s="2"/>
      <c r="MYZ304" s="2"/>
      <c r="MZA304" s="2"/>
      <c r="MZB304" s="2"/>
      <c r="MZC304" s="2"/>
      <c r="MZD304" s="2"/>
      <c r="MZE304" s="2"/>
      <c r="MZF304" s="2"/>
      <c r="MZG304" s="2"/>
      <c r="MZH304" s="2"/>
      <c r="MZI304" s="2"/>
      <c r="MZJ304" s="2"/>
      <c r="MZK304" s="2"/>
      <c r="MZL304" s="2"/>
      <c r="MZM304" s="2"/>
      <c r="MZN304" s="2"/>
      <c r="MZO304" s="2"/>
      <c r="MZP304" s="2"/>
      <c r="MZQ304" s="2"/>
      <c r="MZR304" s="2"/>
      <c r="MZS304" s="2"/>
      <c r="MZT304" s="2"/>
      <c r="MZU304" s="2"/>
      <c r="MZV304" s="2"/>
      <c r="MZW304" s="2"/>
      <c r="MZX304" s="2"/>
      <c r="MZY304" s="2"/>
      <c r="MZZ304" s="2"/>
      <c r="NAA304" s="2"/>
      <c r="NAB304" s="2"/>
      <c r="NAC304" s="2"/>
      <c r="NAD304" s="2"/>
      <c r="NAE304" s="2"/>
      <c r="NAF304" s="2"/>
      <c r="NAG304" s="2"/>
      <c r="NAH304" s="2"/>
      <c r="NAI304" s="2"/>
      <c r="NAJ304" s="2"/>
      <c r="NAK304" s="2"/>
      <c r="NAL304" s="2"/>
      <c r="NAM304" s="2"/>
      <c r="NAN304" s="2"/>
      <c r="NAO304" s="2"/>
      <c r="NAP304" s="2"/>
      <c r="NAQ304" s="2"/>
      <c r="NAR304" s="2"/>
      <c r="NAS304" s="2"/>
      <c r="NAT304" s="2"/>
      <c r="NAU304" s="2"/>
      <c r="NAV304" s="2"/>
      <c r="NAW304" s="2"/>
      <c r="NAX304" s="2"/>
      <c r="NAY304" s="2"/>
      <c r="NAZ304" s="2"/>
      <c r="NBA304" s="2"/>
      <c r="NBB304" s="2"/>
      <c r="NBC304" s="2"/>
      <c r="NBD304" s="2"/>
      <c r="NBE304" s="2"/>
      <c r="NBF304" s="2"/>
      <c r="NBG304" s="2"/>
      <c r="NBH304" s="2"/>
      <c r="NBI304" s="2"/>
      <c r="NBJ304" s="2"/>
      <c r="NBK304" s="2"/>
      <c r="NBL304" s="2"/>
      <c r="NBM304" s="2"/>
      <c r="NBN304" s="2"/>
      <c r="NBO304" s="2"/>
      <c r="NBP304" s="2"/>
      <c r="NBQ304" s="2"/>
      <c r="NBR304" s="2"/>
      <c r="NBS304" s="2"/>
      <c r="NBT304" s="2"/>
      <c r="NBU304" s="2"/>
      <c r="NBV304" s="2"/>
      <c r="NBW304" s="2"/>
      <c r="NBX304" s="2"/>
      <c r="NBY304" s="2"/>
      <c r="NBZ304" s="2"/>
      <c r="NCA304" s="2"/>
      <c r="NCB304" s="2"/>
      <c r="NCC304" s="2"/>
      <c r="NCD304" s="2"/>
      <c r="NCE304" s="2"/>
      <c r="NCF304" s="2"/>
      <c r="NCG304" s="2"/>
      <c r="NCH304" s="2"/>
      <c r="NCI304" s="2"/>
      <c r="NCJ304" s="2"/>
      <c r="NCK304" s="2"/>
      <c r="NCL304" s="2"/>
      <c r="NCM304" s="2"/>
      <c r="NCN304" s="2"/>
      <c r="NCO304" s="2"/>
      <c r="NCP304" s="2"/>
      <c r="NCQ304" s="2"/>
      <c r="NCR304" s="2"/>
      <c r="NCS304" s="2"/>
      <c r="NCT304" s="2"/>
      <c r="NCU304" s="2"/>
      <c r="NCV304" s="2"/>
      <c r="NCW304" s="2"/>
      <c r="NCX304" s="2"/>
      <c r="NCY304" s="2"/>
      <c r="NCZ304" s="2"/>
      <c r="NDA304" s="2"/>
      <c r="NDB304" s="2"/>
      <c r="NDC304" s="2"/>
      <c r="NDD304" s="2"/>
      <c r="NDE304" s="2"/>
      <c r="NDF304" s="2"/>
      <c r="NDG304" s="2"/>
      <c r="NDH304" s="2"/>
      <c r="NDI304" s="2"/>
      <c r="NDJ304" s="2"/>
      <c r="NDK304" s="2"/>
      <c r="NDL304" s="2"/>
      <c r="NDM304" s="2"/>
      <c r="NDN304" s="2"/>
      <c r="NDO304" s="2"/>
      <c r="NDP304" s="2"/>
      <c r="NDQ304" s="2"/>
      <c r="NDR304" s="2"/>
      <c r="NDS304" s="2"/>
      <c r="NDT304" s="2"/>
      <c r="NDU304" s="2"/>
      <c r="NDV304" s="2"/>
      <c r="NDW304" s="2"/>
      <c r="NDX304" s="2"/>
      <c r="NDY304" s="2"/>
      <c r="NDZ304" s="2"/>
      <c r="NEA304" s="2"/>
      <c r="NEB304" s="2"/>
      <c r="NEC304" s="2"/>
      <c r="NED304" s="2"/>
      <c r="NEE304" s="2"/>
      <c r="NEF304" s="2"/>
      <c r="NEG304" s="2"/>
      <c r="NEH304" s="2"/>
      <c r="NEI304" s="2"/>
      <c r="NEJ304" s="2"/>
      <c r="NEK304" s="2"/>
      <c r="NEL304" s="2"/>
      <c r="NEM304" s="2"/>
      <c r="NEN304" s="2"/>
      <c r="NEO304" s="2"/>
      <c r="NEP304" s="2"/>
      <c r="NEQ304" s="2"/>
      <c r="NER304" s="2"/>
      <c r="NES304" s="2"/>
      <c r="NET304" s="2"/>
      <c r="NEU304" s="2"/>
      <c r="NEV304" s="2"/>
      <c r="NEW304" s="2"/>
      <c r="NEX304" s="2"/>
      <c r="NEY304" s="2"/>
      <c r="NEZ304" s="2"/>
      <c r="NFA304" s="2"/>
      <c r="NFB304" s="2"/>
      <c r="NFC304" s="2"/>
      <c r="NFD304" s="2"/>
      <c r="NFE304" s="2"/>
      <c r="NFF304" s="2"/>
      <c r="NFG304" s="2"/>
      <c r="NFH304" s="2"/>
      <c r="NFI304" s="2"/>
      <c r="NFJ304" s="2"/>
      <c r="NFK304" s="2"/>
      <c r="NFL304" s="2"/>
      <c r="NFM304" s="2"/>
      <c r="NFN304" s="2"/>
      <c r="NFO304" s="2"/>
      <c r="NFP304" s="2"/>
      <c r="NFQ304" s="2"/>
      <c r="NFR304" s="2"/>
      <c r="NFS304" s="2"/>
      <c r="NFT304" s="2"/>
      <c r="NFU304" s="2"/>
      <c r="NFV304" s="2"/>
      <c r="NFW304" s="2"/>
      <c r="NFX304" s="2"/>
      <c r="NFY304" s="2"/>
      <c r="NFZ304" s="2"/>
      <c r="NGA304" s="2"/>
      <c r="NGB304" s="2"/>
      <c r="NGC304" s="2"/>
      <c r="NGD304" s="2"/>
      <c r="NGE304" s="2"/>
      <c r="NGF304" s="2"/>
      <c r="NGG304" s="2"/>
      <c r="NGH304" s="2"/>
      <c r="NGI304" s="2"/>
      <c r="NGJ304" s="2"/>
      <c r="NGK304" s="2"/>
      <c r="NGL304" s="2"/>
      <c r="NGM304" s="2"/>
      <c r="NGN304" s="2"/>
      <c r="NGO304" s="2"/>
      <c r="NGP304" s="2"/>
      <c r="NGQ304" s="2"/>
      <c r="NGR304" s="2"/>
      <c r="NGS304" s="2"/>
      <c r="NGT304" s="2"/>
      <c r="NGU304" s="2"/>
      <c r="NGV304" s="2"/>
      <c r="NGW304" s="2"/>
      <c r="NGX304" s="2"/>
      <c r="NGY304" s="2"/>
      <c r="NGZ304" s="2"/>
      <c r="NHA304" s="2"/>
      <c r="NHB304" s="2"/>
      <c r="NHC304" s="2"/>
      <c r="NHD304" s="2"/>
      <c r="NHE304" s="2"/>
      <c r="NHF304" s="2"/>
      <c r="NHG304" s="2"/>
      <c r="NHH304" s="2"/>
      <c r="NHI304" s="2"/>
      <c r="NHJ304" s="2"/>
      <c r="NHK304" s="2"/>
      <c r="NHL304" s="2"/>
      <c r="NHM304" s="2"/>
      <c r="NHN304" s="2"/>
      <c r="NHO304" s="2"/>
      <c r="NHP304" s="2"/>
      <c r="NHQ304" s="2"/>
      <c r="NHR304" s="2"/>
      <c r="NHS304" s="2"/>
      <c r="NHT304" s="2"/>
      <c r="NHU304" s="2"/>
      <c r="NHV304" s="2"/>
      <c r="NHW304" s="2"/>
      <c r="NHX304" s="2"/>
      <c r="NHY304" s="2"/>
      <c r="NHZ304" s="2"/>
      <c r="NIA304" s="2"/>
      <c r="NIB304" s="2"/>
      <c r="NIC304" s="2"/>
      <c r="NID304" s="2"/>
      <c r="NIE304" s="2"/>
      <c r="NIF304" s="2"/>
      <c r="NIG304" s="2"/>
      <c r="NIH304" s="2"/>
      <c r="NII304" s="2"/>
      <c r="NIJ304" s="2"/>
      <c r="NIK304" s="2"/>
      <c r="NIL304" s="2"/>
      <c r="NIM304" s="2"/>
      <c r="NIN304" s="2"/>
      <c r="NIO304" s="2"/>
      <c r="NIP304" s="2"/>
      <c r="NIQ304" s="2"/>
      <c r="NIR304" s="2"/>
      <c r="NIS304" s="2"/>
      <c r="NIT304" s="2"/>
      <c r="NIU304" s="2"/>
      <c r="NIV304" s="2"/>
      <c r="NIW304" s="2"/>
      <c r="NIX304" s="2"/>
      <c r="NIY304" s="2"/>
      <c r="NIZ304" s="2"/>
      <c r="NJA304" s="2"/>
      <c r="NJB304" s="2"/>
      <c r="NJC304" s="2"/>
      <c r="NJD304" s="2"/>
      <c r="NJE304" s="2"/>
      <c r="NJF304" s="2"/>
      <c r="NJG304" s="2"/>
      <c r="NJH304" s="2"/>
      <c r="NJI304" s="2"/>
      <c r="NJJ304" s="2"/>
      <c r="NJK304" s="2"/>
      <c r="NJL304" s="2"/>
      <c r="NJM304" s="2"/>
      <c r="NJN304" s="2"/>
      <c r="NJO304" s="2"/>
      <c r="NJP304" s="2"/>
      <c r="NJQ304" s="2"/>
      <c r="NJR304" s="2"/>
      <c r="NJS304" s="2"/>
      <c r="NJT304" s="2"/>
      <c r="NJU304" s="2"/>
      <c r="NJV304" s="2"/>
      <c r="NJW304" s="2"/>
      <c r="NJX304" s="2"/>
      <c r="NJY304" s="2"/>
      <c r="NJZ304" s="2"/>
      <c r="NKA304" s="2"/>
      <c r="NKB304" s="2"/>
      <c r="NKC304" s="2"/>
      <c r="NKD304" s="2"/>
      <c r="NKE304" s="2"/>
      <c r="NKF304" s="2"/>
      <c r="NKG304" s="2"/>
      <c r="NKH304" s="2"/>
      <c r="NKI304" s="2"/>
      <c r="NKJ304" s="2"/>
      <c r="NKK304" s="2"/>
      <c r="NKL304" s="2"/>
      <c r="NKM304" s="2"/>
      <c r="NKN304" s="2"/>
      <c r="NKO304" s="2"/>
      <c r="NKP304" s="2"/>
      <c r="NKQ304" s="2"/>
      <c r="NKR304" s="2"/>
      <c r="NKS304" s="2"/>
      <c r="NKT304" s="2"/>
      <c r="NKU304" s="2"/>
      <c r="NKV304" s="2"/>
      <c r="NKW304" s="2"/>
      <c r="NKX304" s="2"/>
      <c r="NKY304" s="2"/>
      <c r="NKZ304" s="2"/>
      <c r="NLA304" s="2"/>
      <c r="NLB304" s="2"/>
      <c r="NLC304" s="2"/>
      <c r="NLD304" s="2"/>
      <c r="NLE304" s="2"/>
      <c r="NLF304" s="2"/>
      <c r="NLG304" s="2"/>
      <c r="NLH304" s="2"/>
      <c r="NLI304" s="2"/>
      <c r="NLJ304" s="2"/>
      <c r="NLK304" s="2"/>
      <c r="NLL304" s="2"/>
      <c r="NLM304" s="2"/>
      <c r="NLN304" s="2"/>
      <c r="NLO304" s="2"/>
      <c r="NLP304" s="2"/>
      <c r="NLQ304" s="2"/>
      <c r="NLR304" s="2"/>
      <c r="NLS304" s="2"/>
      <c r="NLT304" s="2"/>
      <c r="NLU304" s="2"/>
      <c r="NLV304" s="2"/>
      <c r="NLW304" s="2"/>
      <c r="NLX304" s="2"/>
      <c r="NLY304" s="2"/>
      <c r="NLZ304" s="2"/>
      <c r="NMA304" s="2"/>
      <c r="NMB304" s="2"/>
      <c r="NMC304" s="2"/>
      <c r="NMD304" s="2"/>
      <c r="NME304" s="2"/>
      <c r="NMF304" s="2"/>
      <c r="NMG304" s="2"/>
      <c r="NMH304" s="2"/>
      <c r="NMI304" s="2"/>
      <c r="NMJ304" s="2"/>
      <c r="NMK304" s="2"/>
      <c r="NML304" s="2"/>
      <c r="NMM304" s="2"/>
      <c r="NMN304" s="2"/>
      <c r="NMO304" s="2"/>
      <c r="NMP304" s="2"/>
      <c r="NMQ304" s="2"/>
      <c r="NMR304" s="2"/>
      <c r="NMS304" s="2"/>
      <c r="NMT304" s="2"/>
      <c r="NMU304" s="2"/>
      <c r="NMV304" s="2"/>
      <c r="NMW304" s="2"/>
      <c r="NMX304" s="2"/>
      <c r="NMY304" s="2"/>
      <c r="NMZ304" s="2"/>
      <c r="NNA304" s="2"/>
      <c r="NNB304" s="2"/>
      <c r="NNC304" s="2"/>
      <c r="NND304" s="2"/>
      <c r="NNE304" s="2"/>
      <c r="NNF304" s="2"/>
      <c r="NNG304" s="2"/>
      <c r="NNH304" s="2"/>
      <c r="NNI304" s="2"/>
      <c r="NNJ304" s="2"/>
      <c r="NNK304" s="2"/>
      <c r="NNL304" s="2"/>
      <c r="NNM304" s="2"/>
      <c r="NNN304" s="2"/>
      <c r="NNO304" s="2"/>
      <c r="NNP304" s="2"/>
      <c r="NNQ304" s="2"/>
      <c r="NNR304" s="2"/>
      <c r="NNS304" s="2"/>
      <c r="NNT304" s="2"/>
      <c r="NNU304" s="2"/>
      <c r="NNV304" s="2"/>
      <c r="NNW304" s="2"/>
      <c r="NNX304" s="2"/>
      <c r="NNY304" s="2"/>
      <c r="NNZ304" s="2"/>
      <c r="NOA304" s="2"/>
      <c r="NOB304" s="2"/>
      <c r="NOC304" s="2"/>
      <c r="NOD304" s="2"/>
      <c r="NOE304" s="2"/>
      <c r="NOF304" s="2"/>
      <c r="NOG304" s="2"/>
      <c r="NOH304" s="2"/>
      <c r="NOI304" s="2"/>
      <c r="NOJ304" s="2"/>
      <c r="NOK304" s="2"/>
      <c r="NOL304" s="2"/>
      <c r="NOM304" s="2"/>
      <c r="NON304" s="2"/>
      <c r="NOO304" s="2"/>
      <c r="NOP304" s="2"/>
      <c r="NOQ304" s="2"/>
      <c r="NOR304" s="2"/>
      <c r="NOS304" s="2"/>
      <c r="NOT304" s="2"/>
      <c r="NOU304" s="2"/>
      <c r="NOV304" s="2"/>
      <c r="NOW304" s="2"/>
      <c r="NOX304" s="2"/>
      <c r="NOY304" s="2"/>
      <c r="NOZ304" s="2"/>
      <c r="NPA304" s="2"/>
      <c r="NPB304" s="2"/>
      <c r="NPC304" s="2"/>
      <c r="NPD304" s="2"/>
      <c r="NPE304" s="2"/>
      <c r="NPF304" s="2"/>
      <c r="NPG304" s="2"/>
      <c r="NPH304" s="2"/>
      <c r="NPI304" s="2"/>
      <c r="NPJ304" s="2"/>
      <c r="NPK304" s="2"/>
      <c r="NPL304" s="2"/>
      <c r="NPM304" s="2"/>
      <c r="NPN304" s="2"/>
      <c r="NPO304" s="2"/>
      <c r="NPP304" s="2"/>
      <c r="NPQ304" s="2"/>
      <c r="NPR304" s="2"/>
      <c r="NPS304" s="2"/>
      <c r="NPT304" s="2"/>
      <c r="NPU304" s="2"/>
      <c r="NPV304" s="2"/>
      <c r="NPW304" s="2"/>
      <c r="NPX304" s="2"/>
      <c r="NPY304" s="2"/>
      <c r="NPZ304" s="2"/>
      <c r="NQA304" s="2"/>
      <c r="NQB304" s="2"/>
      <c r="NQC304" s="2"/>
      <c r="NQD304" s="2"/>
      <c r="NQE304" s="2"/>
      <c r="NQF304" s="2"/>
      <c r="NQG304" s="2"/>
      <c r="NQH304" s="2"/>
      <c r="NQI304" s="2"/>
      <c r="NQJ304" s="2"/>
      <c r="NQK304" s="2"/>
      <c r="NQL304" s="2"/>
      <c r="NQM304" s="2"/>
      <c r="NQN304" s="2"/>
      <c r="NQO304" s="2"/>
      <c r="NQP304" s="2"/>
      <c r="NQQ304" s="2"/>
      <c r="NQR304" s="2"/>
      <c r="NQS304" s="2"/>
      <c r="NQT304" s="2"/>
      <c r="NQU304" s="2"/>
      <c r="NQV304" s="2"/>
      <c r="NQW304" s="2"/>
      <c r="NQX304" s="2"/>
      <c r="NQY304" s="2"/>
      <c r="NQZ304" s="2"/>
      <c r="NRA304" s="2"/>
      <c r="NRB304" s="2"/>
      <c r="NRC304" s="2"/>
      <c r="NRD304" s="2"/>
      <c r="NRE304" s="2"/>
      <c r="NRF304" s="2"/>
      <c r="NRG304" s="2"/>
      <c r="NRH304" s="2"/>
      <c r="NRI304" s="2"/>
      <c r="NRJ304" s="2"/>
      <c r="NRK304" s="2"/>
      <c r="NRL304" s="2"/>
      <c r="NRM304" s="2"/>
      <c r="NRN304" s="2"/>
      <c r="NRO304" s="2"/>
      <c r="NRP304" s="2"/>
      <c r="NRQ304" s="2"/>
      <c r="NRR304" s="2"/>
      <c r="NRS304" s="2"/>
      <c r="NRT304" s="2"/>
      <c r="NRU304" s="2"/>
      <c r="NRV304" s="2"/>
      <c r="NRW304" s="2"/>
      <c r="NRX304" s="2"/>
      <c r="NRY304" s="2"/>
      <c r="NRZ304" s="2"/>
      <c r="NSA304" s="2"/>
      <c r="NSB304" s="2"/>
      <c r="NSC304" s="2"/>
      <c r="NSD304" s="2"/>
      <c r="NSE304" s="2"/>
      <c r="NSF304" s="2"/>
      <c r="NSG304" s="2"/>
      <c r="NSH304" s="2"/>
      <c r="NSI304" s="2"/>
      <c r="NSJ304" s="2"/>
      <c r="NSK304" s="2"/>
      <c r="NSL304" s="2"/>
      <c r="NSM304" s="2"/>
      <c r="NSN304" s="2"/>
      <c r="NSO304" s="2"/>
      <c r="NSP304" s="2"/>
      <c r="NSQ304" s="2"/>
      <c r="NSR304" s="2"/>
      <c r="NSS304" s="2"/>
      <c r="NST304" s="2"/>
      <c r="NSU304" s="2"/>
      <c r="NSV304" s="2"/>
      <c r="NSW304" s="2"/>
      <c r="NSX304" s="2"/>
      <c r="NSY304" s="2"/>
      <c r="NSZ304" s="2"/>
      <c r="NTA304" s="2"/>
      <c r="NTB304" s="2"/>
      <c r="NTC304" s="2"/>
      <c r="NTD304" s="2"/>
      <c r="NTE304" s="2"/>
      <c r="NTF304" s="2"/>
      <c r="NTG304" s="2"/>
      <c r="NTH304" s="2"/>
      <c r="NTI304" s="2"/>
      <c r="NTJ304" s="2"/>
      <c r="NTK304" s="2"/>
      <c r="NTL304" s="2"/>
      <c r="NTM304" s="2"/>
      <c r="NTN304" s="2"/>
      <c r="NTO304" s="2"/>
      <c r="NTP304" s="2"/>
      <c r="NTQ304" s="2"/>
      <c r="NTR304" s="2"/>
      <c r="NTS304" s="2"/>
      <c r="NTT304" s="2"/>
      <c r="NTU304" s="2"/>
      <c r="NTV304" s="2"/>
      <c r="NTW304" s="2"/>
      <c r="NTX304" s="2"/>
      <c r="NTY304" s="2"/>
      <c r="NTZ304" s="2"/>
      <c r="NUA304" s="2"/>
      <c r="NUB304" s="2"/>
      <c r="NUC304" s="2"/>
      <c r="NUD304" s="2"/>
      <c r="NUE304" s="2"/>
      <c r="NUF304" s="2"/>
      <c r="NUG304" s="2"/>
      <c r="NUH304" s="2"/>
      <c r="NUI304" s="2"/>
      <c r="NUJ304" s="2"/>
      <c r="NUK304" s="2"/>
      <c r="NUL304" s="2"/>
      <c r="NUM304" s="2"/>
      <c r="NUN304" s="2"/>
      <c r="NUO304" s="2"/>
      <c r="NUP304" s="2"/>
      <c r="NUQ304" s="2"/>
      <c r="NUR304" s="2"/>
      <c r="NUS304" s="2"/>
      <c r="NUT304" s="2"/>
      <c r="NUU304" s="2"/>
      <c r="NUV304" s="2"/>
      <c r="NUW304" s="2"/>
      <c r="NUX304" s="2"/>
      <c r="NUY304" s="2"/>
      <c r="NUZ304" s="2"/>
      <c r="NVA304" s="2"/>
      <c r="NVB304" s="2"/>
      <c r="NVC304" s="2"/>
      <c r="NVD304" s="2"/>
      <c r="NVE304" s="2"/>
      <c r="NVF304" s="2"/>
      <c r="NVG304" s="2"/>
      <c r="NVH304" s="2"/>
      <c r="NVI304" s="2"/>
      <c r="NVJ304" s="2"/>
      <c r="NVK304" s="2"/>
      <c r="NVL304" s="2"/>
      <c r="NVM304" s="2"/>
      <c r="NVN304" s="2"/>
      <c r="NVO304" s="2"/>
      <c r="NVP304" s="2"/>
      <c r="NVQ304" s="2"/>
      <c r="NVR304" s="2"/>
      <c r="NVS304" s="2"/>
      <c r="NVT304" s="2"/>
      <c r="NVU304" s="2"/>
      <c r="NVV304" s="2"/>
      <c r="NVW304" s="2"/>
      <c r="NVX304" s="2"/>
      <c r="NVY304" s="2"/>
      <c r="NVZ304" s="2"/>
      <c r="NWA304" s="2"/>
      <c r="NWB304" s="2"/>
      <c r="NWC304" s="2"/>
      <c r="NWD304" s="2"/>
      <c r="NWE304" s="2"/>
      <c r="NWF304" s="2"/>
      <c r="NWG304" s="2"/>
      <c r="NWH304" s="2"/>
      <c r="NWI304" s="2"/>
      <c r="NWJ304" s="2"/>
      <c r="NWK304" s="2"/>
      <c r="NWL304" s="2"/>
      <c r="NWM304" s="2"/>
      <c r="NWN304" s="2"/>
      <c r="NWO304" s="2"/>
      <c r="NWP304" s="2"/>
      <c r="NWQ304" s="2"/>
      <c r="NWR304" s="2"/>
      <c r="NWS304" s="2"/>
      <c r="NWT304" s="2"/>
      <c r="NWU304" s="2"/>
      <c r="NWV304" s="2"/>
      <c r="NWW304" s="2"/>
      <c r="NWX304" s="2"/>
      <c r="NWY304" s="2"/>
      <c r="NWZ304" s="2"/>
      <c r="NXA304" s="2"/>
      <c r="NXB304" s="2"/>
      <c r="NXC304" s="2"/>
      <c r="NXD304" s="2"/>
      <c r="NXE304" s="2"/>
      <c r="NXF304" s="2"/>
      <c r="NXG304" s="2"/>
      <c r="NXH304" s="2"/>
      <c r="NXI304" s="2"/>
      <c r="NXJ304" s="2"/>
      <c r="NXK304" s="2"/>
      <c r="NXL304" s="2"/>
      <c r="NXM304" s="2"/>
      <c r="NXN304" s="2"/>
      <c r="NXO304" s="2"/>
      <c r="NXP304" s="2"/>
      <c r="NXQ304" s="2"/>
      <c r="NXR304" s="2"/>
      <c r="NXS304" s="2"/>
      <c r="NXT304" s="2"/>
      <c r="NXU304" s="2"/>
      <c r="NXV304" s="2"/>
      <c r="NXW304" s="2"/>
      <c r="NXX304" s="2"/>
      <c r="NXY304" s="2"/>
      <c r="NXZ304" s="2"/>
      <c r="NYA304" s="2"/>
      <c r="NYB304" s="2"/>
      <c r="NYC304" s="2"/>
      <c r="NYD304" s="2"/>
      <c r="NYE304" s="2"/>
      <c r="NYF304" s="2"/>
      <c r="NYG304" s="2"/>
      <c r="NYH304" s="2"/>
      <c r="NYI304" s="2"/>
      <c r="NYJ304" s="2"/>
      <c r="NYK304" s="2"/>
      <c r="NYL304" s="2"/>
      <c r="NYM304" s="2"/>
      <c r="NYN304" s="2"/>
      <c r="NYO304" s="2"/>
      <c r="NYP304" s="2"/>
      <c r="NYQ304" s="2"/>
      <c r="NYR304" s="2"/>
      <c r="NYS304" s="2"/>
      <c r="NYT304" s="2"/>
      <c r="NYU304" s="2"/>
      <c r="NYV304" s="2"/>
      <c r="NYW304" s="2"/>
      <c r="NYX304" s="2"/>
      <c r="NYY304" s="2"/>
      <c r="NYZ304" s="2"/>
      <c r="NZA304" s="2"/>
      <c r="NZB304" s="2"/>
      <c r="NZC304" s="2"/>
      <c r="NZD304" s="2"/>
      <c r="NZE304" s="2"/>
      <c r="NZF304" s="2"/>
      <c r="NZG304" s="2"/>
      <c r="NZH304" s="2"/>
      <c r="NZI304" s="2"/>
      <c r="NZJ304" s="2"/>
      <c r="NZK304" s="2"/>
      <c r="NZL304" s="2"/>
      <c r="NZM304" s="2"/>
      <c r="NZN304" s="2"/>
      <c r="NZO304" s="2"/>
      <c r="NZP304" s="2"/>
      <c r="NZQ304" s="2"/>
      <c r="NZR304" s="2"/>
      <c r="NZS304" s="2"/>
      <c r="NZT304" s="2"/>
      <c r="NZU304" s="2"/>
      <c r="NZV304" s="2"/>
      <c r="NZW304" s="2"/>
      <c r="NZX304" s="2"/>
      <c r="NZY304" s="2"/>
      <c r="NZZ304" s="2"/>
      <c r="OAA304" s="2"/>
      <c r="OAB304" s="2"/>
      <c r="OAC304" s="2"/>
      <c r="OAD304" s="2"/>
      <c r="OAE304" s="2"/>
      <c r="OAF304" s="2"/>
      <c r="OAG304" s="2"/>
      <c r="OAH304" s="2"/>
      <c r="OAI304" s="2"/>
      <c r="OAJ304" s="2"/>
      <c r="OAK304" s="2"/>
      <c r="OAL304" s="2"/>
      <c r="OAM304" s="2"/>
      <c r="OAN304" s="2"/>
      <c r="OAO304" s="2"/>
      <c r="OAP304" s="2"/>
      <c r="OAQ304" s="2"/>
      <c r="OAR304" s="2"/>
      <c r="OAS304" s="2"/>
      <c r="OAT304" s="2"/>
      <c r="OAU304" s="2"/>
      <c r="OAV304" s="2"/>
      <c r="OAW304" s="2"/>
      <c r="OAX304" s="2"/>
      <c r="OAY304" s="2"/>
      <c r="OAZ304" s="2"/>
      <c r="OBA304" s="2"/>
      <c r="OBB304" s="2"/>
      <c r="OBC304" s="2"/>
      <c r="OBD304" s="2"/>
      <c r="OBE304" s="2"/>
      <c r="OBF304" s="2"/>
      <c r="OBG304" s="2"/>
      <c r="OBH304" s="2"/>
      <c r="OBI304" s="2"/>
      <c r="OBJ304" s="2"/>
      <c r="OBK304" s="2"/>
      <c r="OBL304" s="2"/>
      <c r="OBM304" s="2"/>
      <c r="OBN304" s="2"/>
      <c r="OBO304" s="2"/>
      <c r="OBP304" s="2"/>
      <c r="OBQ304" s="2"/>
      <c r="OBR304" s="2"/>
      <c r="OBS304" s="2"/>
      <c r="OBT304" s="2"/>
      <c r="OBU304" s="2"/>
      <c r="OBV304" s="2"/>
      <c r="OBW304" s="2"/>
      <c r="OBX304" s="2"/>
      <c r="OBY304" s="2"/>
      <c r="OBZ304" s="2"/>
      <c r="OCA304" s="2"/>
      <c r="OCB304" s="2"/>
      <c r="OCC304" s="2"/>
      <c r="OCD304" s="2"/>
      <c r="OCE304" s="2"/>
      <c r="OCF304" s="2"/>
      <c r="OCG304" s="2"/>
      <c r="OCH304" s="2"/>
      <c r="OCI304" s="2"/>
      <c r="OCJ304" s="2"/>
      <c r="OCK304" s="2"/>
      <c r="OCL304" s="2"/>
      <c r="OCM304" s="2"/>
      <c r="OCN304" s="2"/>
      <c r="OCO304" s="2"/>
      <c r="OCP304" s="2"/>
      <c r="OCQ304" s="2"/>
      <c r="OCR304" s="2"/>
      <c r="OCS304" s="2"/>
      <c r="OCT304" s="2"/>
      <c r="OCU304" s="2"/>
      <c r="OCV304" s="2"/>
      <c r="OCW304" s="2"/>
      <c r="OCX304" s="2"/>
      <c r="OCY304" s="2"/>
      <c r="OCZ304" s="2"/>
      <c r="ODA304" s="2"/>
      <c r="ODB304" s="2"/>
      <c r="ODC304" s="2"/>
      <c r="ODD304" s="2"/>
      <c r="ODE304" s="2"/>
      <c r="ODF304" s="2"/>
      <c r="ODG304" s="2"/>
      <c r="ODH304" s="2"/>
      <c r="ODI304" s="2"/>
      <c r="ODJ304" s="2"/>
      <c r="ODK304" s="2"/>
      <c r="ODL304" s="2"/>
      <c r="ODM304" s="2"/>
      <c r="ODN304" s="2"/>
      <c r="ODO304" s="2"/>
      <c r="ODP304" s="2"/>
      <c r="ODQ304" s="2"/>
      <c r="ODR304" s="2"/>
      <c r="ODS304" s="2"/>
      <c r="ODT304" s="2"/>
      <c r="ODU304" s="2"/>
      <c r="ODV304" s="2"/>
      <c r="ODW304" s="2"/>
      <c r="ODX304" s="2"/>
      <c r="ODY304" s="2"/>
      <c r="ODZ304" s="2"/>
      <c r="OEA304" s="2"/>
      <c r="OEB304" s="2"/>
      <c r="OEC304" s="2"/>
      <c r="OED304" s="2"/>
      <c r="OEE304" s="2"/>
      <c r="OEF304" s="2"/>
      <c r="OEG304" s="2"/>
      <c r="OEH304" s="2"/>
      <c r="OEI304" s="2"/>
      <c r="OEJ304" s="2"/>
      <c r="OEK304" s="2"/>
      <c r="OEL304" s="2"/>
      <c r="OEM304" s="2"/>
      <c r="OEN304" s="2"/>
      <c r="OEO304" s="2"/>
      <c r="OEP304" s="2"/>
      <c r="OEQ304" s="2"/>
      <c r="OER304" s="2"/>
      <c r="OES304" s="2"/>
      <c r="OET304" s="2"/>
      <c r="OEU304" s="2"/>
      <c r="OEV304" s="2"/>
      <c r="OEW304" s="2"/>
      <c r="OEX304" s="2"/>
      <c r="OEY304" s="2"/>
      <c r="OEZ304" s="2"/>
      <c r="OFA304" s="2"/>
      <c r="OFB304" s="2"/>
      <c r="OFC304" s="2"/>
      <c r="OFD304" s="2"/>
      <c r="OFE304" s="2"/>
      <c r="OFF304" s="2"/>
      <c r="OFG304" s="2"/>
      <c r="OFH304" s="2"/>
      <c r="OFI304" s="2"/>
      <c r="OFJ304" s="2"/>
      <c r="OFK304" s="2"/>
      <c r="OFL304" s="2"/>
      <c r="OFM304" s="2"/>
      <c r="OFN304" s="2"/>
      <c r="OFO304" s="2"/>
      <c r="OFP304" s="2"/>
      <c r="OFQ304" s="2"/>
      <c r="OFR304" s="2"/>
      <c r="OFS304" s="2"/>
      <c r="OFT304" s="2"/>
      <c r="OFU304" s="2"/>
      <c r="OFV304" s="2"/>
      <c r="OFW304" s="2"/>
      <c r="OFX304" s="2"/>
      <c r="OFY304" s="2"/>
      <c r="OFZ304" s="2"/>
      <c r="OGA304" s="2"/>
      <c r="OGB304" s="2"/>
      <c r="OGC304" s="2"/>
      <c r="OGD304" s="2"/>
      <c r="OGE304" s="2"/>
      <c r="OGF304" s="2"/>
      <c r="OGG304" s="2"/>
      <c r="OGH304" s="2"/>
      <c r="OGI304" s="2"/>
      <c r="OGJ304" s="2"/>
      <c r="OGK304" s="2"/>
      <c r="OGL304" s="2"/>
      <c r="OGM304" s="2"/>
      <c r="OGN304" s="2"/>
      <c r="OGO304" s="2"/>
      <c r="OGP304" s="2"/>
      <c r="OGQ304" s="2"/>
      <c r="OGR304" s="2"/>
      <c r="OGS304" s="2"/>
      <c r="OGT304" s="2"/>
      <c r="OGU304" s="2"/>
      <c r="OGV304" s="2"/>
      <c r="OGW304" s="2"/>
      <c r="OGX304" s="2"/>
      <c r="OGY304" s="2"/>
      <c r="OGZ304" s="2"/>
      <c r="OHA304" s="2"/>
      <c r="OHB304" s="2"/>
      <c r="OHC304" s="2"/>
      <c r="OHD304" s="2"/>
      <c r="OHE304" s="2"/>
      <c r="OHF304" s="2"/>
      <c r="OHG304" s="2"/>
      <c r="OHH304" s="2"/>
      <c r="OHI304" s="2"/>
      <c r="OHJ304" s="2"/>
      <c r="OHK304" s="2"/>
      <c r="OHL304" s="2"/>
      <c r="OHM304" s="2"/>
      <c r="OHN304" s="2"/>
      <c r="OHO304" s="2"/>
      <c r="OHP304" s="2"/>
      <c r="OHQ304" s="2"/>
      <c r="OHR304" s="2"/>
      <c r="OHS304" s="2"/>
      <c r="OHT304" s="2"/>
      <c r="OHU304" s="2"/>
      <c r="OHV304" s="2"/>
      <c r="OHW304" s="2"/>
      <c r="OHX304" s="2"/>
      <c r="OHY304" s="2"/>
      <c r="OHZ304" s="2"/>
      <c r="OIA304" s="2"/>
      <c r="OIB304" s="2"/>
      <c r="OIC304" s="2"/>
      <c r="OID304" s="2"/>
      <c r="OIE304" s="2"/>
      <c r="OIF304" s="2"/>
      <c r="OIG304" s="2"/>
      <c r="OIH304" s="2"/>
      <c r="OII304" s="2"/>
      <c r="OIJ304" s="2"/>
      <c r="OIK304" s="2"/>
      <c r="OIL304" s="2"/>
      <c r="OIM304" s="2"/>
      <c r="OIN304" s="2"/>
      <c r="OIO304" s="2"/>
      <c r="OIP304" s="2"/>
      <c r="OIQ304" s="2"/>
      <c r="OIR304" s="2"/>
      <c r="OIS304" s="2"/>
      <c r="OIT304" s="2"/>
      <c r="OIU304" s="2"/>
      <c r="OIV304" s="2"/>
      <c r="OIW304" s="2"/>
      <c r="OIX304" s="2"/>
      <c r="OIY304" s="2"/>
      <c r="OIZ304" s="2"/>
      <c r="OJA304" s="2"/>
      <c r="OJB304" s="2"/>
      <c r="OJC304" s="2"/>
      <c r="OJD304" s="2"/>
      <c r="OJE304" s="2"/>
      <c r="OJF304" s="2"/>
      <c r="OJG304" s="2"/>
      <c r="OJH304" s="2"/>
      <c r="OJI304" s="2"/>
      <c r="OJJ304" s="2"/>
      <c r="OJK304" s="2"/>
      <c r="OJL304" s="2"/>
      <c r="OJM304" s="2"/>
      <c r="OJN304" s="2"/>
      <c r="OJO304" s="2"/>
      <c r="OJP304" s="2"/>
      <c r="OJQ304" s="2"/>
      <c r="OJR304" s="2"/>
      <c r="OJS304" s="2"/>
      <c r="OJT304" s="2"/>
      <c r="OJU304" s="2"/>
      <c r="OJV304" s="2"/>
      <c r="OJW304" s="2"/>
      <c r="OJX304" s="2"/>
      <c r="OJY304" s="2"/>
      <c r="OJZ304" s="2"/>
      <c r="OKA304" s="2"/>
      <c r="OKB304" s="2"/>
      <c r="OKC304" s="2"/>
      <c r="OKD304" s="2"/>
      <c r="OKE304" s="2"/>
      <c r="OKF304" s="2"/>
      <c r="OKG304" s="2"/>
      <c r="OKH304" s="2"/>
      <c r="OKI304" s="2"/>
      <c r="OKJ304" s="2"/>
      <c r="OKK304" s="2"/>
      <c r="OKL304" s="2"/>
      <c r="OKM304" s="2"/>
      <c r="OKN304" s="2"/>
      <c r="OKO304" s="2"/>
      <c r="OKP304" s="2"/>
      <c r="OKQ304" s="2"/>
      <c r="OKR304" s="2"/>
      <c r="OKS304" s="2"/>
      <c r="OKT304" s="2"/>
      <c r="OKU304" s="2"/>
      <c r="OKV304" s="2"/>
      <c r="OKW304" s="2"/>
      <c r="OKX304" s="2"/>
      <c r="OKY304" s="2"/>
      <c r="OKZ304" s="2"/>
      <c r="OLA304" s="2"/>
      <c r="OLB304" s="2"/>
      <c r="OLC304" s="2"/>
      <c r="OLD304" s="2"/>
      <c r="OLE304" s="2"/>
      <c r="OLF304" s="2"/>
      <c r="OLG304" s="2"/>
      <c r="OLH304" s="2"/>
      <c r="OLI304" s="2"/>
      <c r="OLJ304" s="2"/>
      <c r="OLK304" s="2"/>
      <c r="OLL304" s="2"/>
      <c r="OLM304" s="2"/>
      <c r="OLN304" s="2"/>
      <c r="OLO304" s="2"/>
      <c r="OLP304" s="2"/>
      <c r="OLQ304" s="2"/>
      <c r="OLR304" s="2"/>
      <c r="OLS304" s="2"/>
      <c r="OLT304" s="2"/>
      <c r="OLU304" s="2"/>
      <c r="OLV304" s="2"/>
      <c r="OLW304" s="2"/>
      <c r="OLX304" s="2"/>
      <c r="OLY304" s="2"/>
      <c r="OLZ304" s="2"/>
      <c r="OMA304" s="2"/>
      <c r="OMB304" s="2"/>
      <c r="OMC304" s="2"/>
      <c r="OMD304" s="2"/>
      <c r="OME304" s="2"/>
      <c r="OMF304" s="2"/>
      <c r="OMG304" s="2"/>
      <c r="OMH304" s="2"/>
      <c r="OMI304" s="2"/>
      <c r="OMJ304" s="2"/>
      <c r="OMK304" s="2"/>
      <c r="OML304" s="2"/>
      <c r="OMM304" s="2"/>
      <c r="OMN304" s="2"/>
      <c r="OMO304" s="2"/>
      <c r="OMP304" s="2"/>
      <c r="OMQ304" s="2"/>
      <c r="OMR304" s="2"/>
      <c r="OMS304" s="2"/>
      <c r="OMT304" s="2"/>
      <c r="OMU304" s="2"/>
      <c r="OMV304" s="2"/>
      <c r="OMW304" s="2"/>
      <c r="OMX304" s="2"/>
      <c r="OMY304" s="2"/>
      <c r="OMZ304" s="2"/>
      <c r="ONA304" s="2"/>
      <c r="ONB304" s="2"/>
      <c r="ONC304" s="2"/>
      <c r="OND304" s="2"/>
      <c r="ONE304" s="2"/>
      <c r="ONF304" s="2"/>
      <c r="ONG304" s="2"/>
      <c r="ONH304" s="2"/>
      <c r="ONI304" s="2"/>
      <c r="ONJ304" s="2"/>
      <c r="ONK304" s="2"/>
      <c r="ONL304" s="2"/>
      <c r="ONM304" s="2"/>
      <c r="ONN304" s="2"/>
      <c r="ONO304" s="2"/>
      <c r="ONP304" s="2"/>
      <c r="ONQ304" s="2"/>
      <c r="ONR304" s="2"/>
      <c r="ONS304" s="2"/>
      <c r="ONT304" s="2"/>
      <c r="ONU304" s="2"/>
      <c r="ONV304" s="2"/>
      <c r="ONW304" s="2"/>
      <c r="ONX304" s="2"/>
      <c r="ONY304" s="2"/>
      <c r="ONZ304" s="2"/>
      <c r="OOA304" s="2"/>
      <c r="OOB304" s="2"/>
      <c r="OOC304" s="2"/>
      <c r="OOD304" s="2"/>
      <c r="OOE304" s="2"/>
      <c r="OOF304" s="2"/>
      <c r="OOG304" s="2"/>
      <c r="OOH304" s="2"/>
      <c r="OOI304" s="2"/>
      <c r="OOJ304" s="2"/>
      <c r="OOK304" s="2"/>
      <c r="OOL304" s="2"/>
      <c r="OOM304" s="2"/>
      <c r="OON304" s="2"/>
      <c r="OOO304" s="2"/>
      <c r="OOP304" s="2"/>
      <c r="OOQ304" s="2"/>
      <c r="OOR304" s="2"/>
      <c r="OOS304" s="2"/>
      <c r="OOT304" s="2"/>
      <c r="OOU304" s="2"/>
      <c r="OOV304" s="2"/>
      <c r="OOW304" s="2"/>
      <c r="OOX304" s="2"/>
      <c r="OOY304" s="2"/>
      <c r="OOZ304" s="2"/>
      <c r="OPA304" s="2"/>
      <c r="OPB304" s="2"/>
      <c r="OPC304" s="2"/>
      <c r="OPD304" s="2"/>
      <c r="OPE304" s="2"/>
      <c r="OPF304" s="2"/>
      <c r="OPG304" s="2"/>
      <c r="OPH304" s="2"/>
      <c r="OPI304" s="2"/>
      <c r="OPJ304" s="2"/>
      <c r="OPK304" s="2"/>
      <c r="OPL304" s="2"/>
      <c r="OPM304" s="2"/>
      <c r="OPN304" s="2"/>
      <c r="OPO304" s="2"/>
      <c r="OPP304" s="2"/>
      <c r="OPQ304" s="2"/>
      <c r="OPR304" s="2"/>
      <c r="OPS304" s="2"/>
      <c r="OPT304" s="2"/>
      <c r="OPU304" s="2"/>
      <c r="OPV304" s="2"/>
      <c r="OPW304" s="2"/>
      <c r="OPX304" s="2"/>
      <c r="OPY304" s="2"/>
      <c r="OPZ304" s="2"/>
      <c r="OQA304" s="2"/>
      <c r="OQB304" s="2"/>
      <c r="OQC304" s="2"/>
      <c r="OQD304" s="2"/>
      <c r="OQE304" s="2"/>
      <c r="OQF304" s="2"/>
      <c r="OQG304" s="2"/>
      <c r="OQH304" s="2"/>
      <c r="OQI304" s="2"/>
      <c r="OQJ304" s="2"/>
      <c r="OQK304" s="2"/>
      <c r="OQL304" s="2"/>
      <c r="OQM304" s="2"/>
      <c r="OQN304" s="2"/>
      <c r="OQO304" s="2"/>
      <c r="OQP304" s="2"/>
      <c r="OQQ304" s="2"/>
      <c r="OQR304" s="2"/>
      <c r="OQS304" s="2"/>
      <c r="OQT304" s="2"/>
      <c r="OQU304" s="2"/>
      <c r="OQV304" s="2"/>
      <c r="OQW304" s="2"/>
      <c r="OQX304" s="2"/>
      <c r="OQY304" s="2"/>
      <c r="OQZ304" s="2"/>
      <c r="ORA304" s="2"/>
      <c r="ORB304" s="2"/>
      <c r="ORC304" s="2"/>
      <c r="ORD304" s="2"/>
      <c r="ORE304" s="2"/>
      <c r="ORF304" s="2"/>
      <c r="ORG304" s="2"/>
      <c r="ORH304" s="2"/>
      <c r="ORI304" s="2"/>
      <c r="ORJ304" s="2"/>
      <c r="ORK304" s="2"/>
      <c r="ORL304" s="2"/>
      <c r="ORM304" s="2"/>
      <c r="ORN304" s="2"/>
      <c r="ORO304" s="2"/>
      <c r="ORP304" s="2"/>
      <c r="ORQ304" s="2"/>
      <c r="ORR304" s="2"/>
      <c r="ORS304" s="2"/>
      <c r="ORT304" s="2"/>
      <c r="ORU304" s="2"/>
      <c r="ORV304" s="2"/>
      <c r="ORW304" s="2"/>
      <c r="ORX304" s="2"/>
      <c r="ORY304" s="2"/>
      <c r="ORZ304" s="2"/>
      <c r="OSA304" s="2"/>
      <c r="OSB304" s="2"/>
      <c r="OSC304" s="2"/>
      <c r="OSD304" s="2"/>
      <c r="OSE304" s="2"/>
      <c r="OSF304" s="2"/>
      <c r="OSG304" s="2"/>
      <c r="OSH304" s="2"/>
      <c r="OSI304" s="2"/>
      <c r="OSJ304" s="2"/>
      <c r="OSK304" s="2"/>
      <c r="OSL304" s="2"/>
      <c r="OSM304" s="2"/>
      <c r="OSN304" s="2"/>
      <c r="OSO304" s="2"/>
      <c r="OSP304" s="2"/>
      <c r="OSQ304" s="2"/>
      <c r="OSR304" s="2"/>
      <c r="OSS304" s="2"/>
      <c r="OST304" s="2"/>
      <c r="OSU304" s="2"/>
      <c r="OSV304" s="2"/>
      <c r="OSW304" s="2"/>
      <c r="OSX304" s="2"/>
      <c r="OSY304" s="2"/>
      <c r="OSZ304" s="2"/>
      <c r="OTA304" s="2"/>
      <c r="OTB304" s="2"/>
      <c r="OTC304" s="2"/>
      <c r="OTD304" s="2"/>
      <c r="OTE304" s="2"/>
      <c r="OTF304" s="2"/>
      <c r="OTG304" s="2"/>
      <c r="OTH304" s="2"/>
      <c r="OTI304" s="2"/>
      <c r="OTJ304" s="2"/>
      <c r="OTK304" s="2"/>
      <c r="OTL304" s="2"/>
      <c r="OTM304" s="2"/>
      <c r="OTN304" s="2"/>
      <c r="OTO304" s="2"/>
      <c r="OTP304" s="2"/>
      <c r="OTQ304" s="2"/>
      <c r="OTR304" s="2"/>
      <c r="OTS304" s="2"/>
      <c r="OTT304" s="2"/>
      <c r="OTU304" s="2"/>
      <c r="OTV304" s="2"/>
      <c r="OTW304" s="2"/>
      <c r="OTX304" s="2"/>
      <c r="OTY304" s="2"/>
      <c r="OTZ304" s="2"/>
      <c r="OUA304" s="2"/>
      <c r="OUB304" s="2"/>
      <c r="OUC304" s="2"/>
      <c r="OUD304" s="2"/>
      <c r="OUE304" s="2"/>
      <c r="OUF304" s="2"/>
      <c r="OUG304" s="2"/>
      <c r="OUH304" s="2"/>
      <c r="OUI304" s="2"/>
      <c r="OUJ304" s="2"/>
      <c r="OUK304" s="2"/>
      <c r="OUL304" s="2"/>
      <c r="OUM304" s="2"/>
      <c r="OUN304" s="2"/>
      <c r="OUO304" s="2"/>
      <c r="OUP304" s="2"/>
      <c r="OUQ304" s="2"/>
      <c r="OUR304" s="2"/>
      <c r="OUS304" s="2"/>
      <c r="OUT304" s="2"/>
      <c r="OUU304" s="2"/>
      <c r="OUV304" s="2"/>
      <c r="OUW304" s="2"/>
      <c r="OUX304" s="2"/>
      <c r="OUY304" s="2"/>
      <c r="OUZ304" s="2"/>
      <c r="OVA304" s="2"/>
      <c r="OVB304" s="2"/>
      <c r="OVC304" s="2"/>
      <c r="OVD304" s="2"/>
      <c r="OVE304" s="2"/>
      <c r="OVF304" s="2"/>
      <c r="OVG304" s="2"/>
      <c r="OVH304" s="2"/>
      <c r="OVI304" s="2"/>
      <c r="OVJ304" s="2"/>
      <c r="OVK304" s="2"/>
      <c r="OVL304" s="2"/>
      <c r="OVM304" s="2"/>
      <c r="OVN304" s="2"/>
      <c r="OVO304" s="2"/>
      <c r="OVP304" s="2"/>
      <c r="OVQ304" s="2"/>
      <c r="OVR304" s="2"/>
      <c r="OVS304" s="2"/>
      <c r="OVT304" s="2"/>
      <c r="OVU304" s="2"/>
      <c r="OVV304" s="2"/>
      <c r="OVW304" s="2"/>
      <c r="OVX304" s="2"/>
      <c r="OVY304" s="2"/>
      <c r="OVZ304" s="2"/>
      <c r="OWA304" s="2"/>
      <c r="OWB304" s="2"/>
      <c r="OWC304" s="2"/>
      <c r="OWD304" s="2"/>
      <c r="OWE304" s="2"/>
      <c r="OWF304" s="2"/>
      <c r="OWG304" s="2"/>
      <c r="OWH304" s="2"/>
      <c r="OWI304" s="2"/>
      <c r="OWJ304" s="2"/>
      <c r="OWK304" s="2"/>
      <c r="OWL304" s="2"/>
      <c r="OWM304" s="2"/>
      <c r="OWN304" s="2"/>
      <c r="OWO304" s="2"/>
      <c r="OWP304" s="2"/>
      <c r="OWQ304" s="2"/>
      <c r="OWR304" s="2"/>
      <c r="OWS304" s="2"/>
      <c r="OWT304" s="2"/>
      <c r="OWU304" s="2"/>
      <c r="OWV304" s="2"/>
      <c r="OWW304" s="2"/>
      <c r="OWX304" s="2"/>
      <c r="OWY304" s="2"/>
      <c r="OWZ304" s="2"/>
      <c r="OXA304" s="2"/>
      <c r="OXB304" s="2"/>
      <c r="OXC304" s="2"/>
      <c r="OXD304" s="2"/>
      <c r="OXE304" s="2"/>
      <c r="OXF304" s="2"/>
      <c r="OXG304" s="2"/>
      <c r="OXH304" s="2"/>
      <c r="OXI304" s="2"/>
      <c r="OXJ304" s="2"/>
      <c r="OXK304" s="2"/>
      <c r="OXL304" s="2"/>
      <c r="OXM304" s="2"/>
      <c r="OXN304" s="2"/>
      <c r="OXO304" s="2"/>
      <c r="OXP304" s="2"/>
      <c r="OXQ304" s="2"/>
      <c r="OXR304" s="2"/>
      <c r="OXS304" s="2"/>
      <c r="OXT304" s="2"/>
      <c r="OXU304" s="2"/>
      <c r="OXV304" s="2"/>
      <c r="OXW304" s="2"/>
      <c r="OXX304" s="2"/>
      <c r="OXY304" s="2"/>
      <c r="OXZ304" s="2"/>
      <c r="OYA304" s="2"/>
      <c r="OYB304" s="2"/>
      <c r="OYC304" s="2"/>
      <c r="OYD304" s="2"/>
      <c r="OYE304" s="2"/>
      <c r="OYF304" s="2"/>
      <c r="OYG304" s="2"/>
      <c r="OYH304" s="2"/>
      <c r="OYI304" s="2"/>
      <c r="OYJ304" s="2"/>
      <c r="OYK304" s="2"/>
      <c r="OYL304" s="2"/>
      <c r="OYM304" s="2"/>
      <c r="OYN304" s="2"/>
      <c r="OYO304" s="2"/>
      <c r="OYP304" s="2"/>
      <c r="OYQ304" s="2"/>
      <c r="OYR304" s="2"/>
      <c r="OYS304" s="2"/>
      <c r="OYT304" s="2"/>
      <c r="OYU304" s="2"/>
      <c r="OYV304" s="2"/>
      <c r="OYW304" s="2"/>
      <c r="OYX304" s="2"/>
      <c r="OYY304" s="2"/>
      <c r="OYZ304" s="2"/>
      <c r="OZA304" s="2"/>
      <c r="OZB304" s="2"/>
      <c r="OZC304" s="2"/>
      <c r="OZD304" s="2"/>
      <c r="OZE304" s="2"/>
      <c r="OZF304" s="2"/>
      <c r="OZG304" s="2"/>
      <c r="OZH304" s="2"/>
      <c r="OZI304" s="2"/>
      <c r="OZJ304" s="2"/>
      <c r="OZK304" s="2"/>
      <c r="OZL304" s="2"/>
      <c r="OZM304" s="2"/>
      <c r="OZN304" s="2"/>
      <c r="OZO304" s="2"/>
      <c r="OZP304" s="2"/>
      <c r="OZQ304" s="2"/>
      <c r="OZR304" s="2"/>
      <c r="OZS304" s="2"/>
      <c r="OZT304" s="2"/>
      <c r="OZU304" s="2"/>
      <c r="OZV304" s="2"/>
      <c r="OZW304" s="2"/>
      <c r="OZX304" s="2"/>
      <c r="OZY304" s="2"/>
      <c r="OZZ304" s="2"/>
      <c r="PAA304" s="2"/>
      <c r="PAB304" s="2"/>
      <c r="PAC304" s="2"/>
      <c r="PAD304" s="2"/>
      <c r="PAE304" s="2"/>
      <c r="PAF304" s="2"/>
      <c r="PAG304" s="2"/>
      <c r="PAH304" s="2"/>
      <c r="PAI304" s="2"/>
      <c r="PAJ304" s="2"/>
      <c r="PAK304" s="2"/>
      <c r="PAL304" s="2"/>
      <c r="PAM304" s="2"/>
      <c r="PAN304" s="2"/>
      <c r="PAO304" s="2"/>
      <c r="PAP304" s="2"/>
      <c r="PAQ304" s="2"/>
      <c r="PAR304" s="2"/>
      <c r="PAS304" s="2"/>
      <c r="PAT304" s="2"/>
      <c r="PAU304" s="2"/>
      <c r="PAV304" s="2"/>
      <c r="PAW304" s="2"/>
      <c r="PAX304" s="2"/>
      <c r="PAY304" s="2"/>
      <c r="PAZ304" s="2"/>
      <c r="PBA304" s="2"/>
      <c r="PBB304" s="2"/>
      <c r="PBC304" s="2"/>
      <c r="PBD304" s="2"/>
      <c r="PBE304" s="2"/>
      <c r="PBF304" s="2"/>
      <c r="PBG304" s="2"/>
      <c r="PBH304" s="2"/>
      <c r="PBI304" s="2"/>
      <c r="PBJ304" s="2"/>
      <c r="PBK304" s="2"/>
      <c r="PBL304" s="2"/>
      <c r="PBM304" s="2"/>
      <c r="PBN304" s="2"/>
      <c r="PBO304" s="2"/>
      <c r="PBP304" s="2"/>
      <c r="PBQ304" s="2"/>
      <c r="PBR304" s="2"/>
      <c r="PBS304" s="2"/>
      <c r="PBT304" s="2"/>
      <c r="PBU304" s="2"/>
      <c r="PBV304" s="2"/>
      <c r="PBW304" s="2"/>
      <c r="PBX304" s="2"/>
      <c r="PBY304" s="2"/>
      <c r="PBZ304" s="2"/>
      <c r="PCA304" s="2"/>
      <c r="PCB304" s="2"/>
      <c r="PCC304" s="2"/>
      <c r="PCD304" s="2"/>
      <c r="PCE304" s="2"/>
      <c r="PCF304" s="2"/>
      <c r="PCG304" s="2"/>
      <c r="PCH304" s="2"/>
      <c r="PCI304" s="2"/>
      <c r="PCJ304" s="2"/>
      <c r="PCK304" s="2"/>
      <c r="PCL304" s="2"/>
      <c r="PCM304" s="2"/>
      <c r="PCN304" s="2"/>
      <c r="PCO304" s="2"/>
      <c r="PCP304" s="2"/>
      <c r="PCQ304" s="2"/>
      <c r="PCR304" s="2"/>
      <c r="PCS304" s="2"/>
      <c r="PCT304" s="2"/>
      <c r="PCU304" s="2"/>
      <c r="PCV304" s="2"/>
      <c r="PCW304" s="2"/>
      <c r="PCX304" s="2"/>
      <c r="PCY304" s="2"/>
      <c r="PCZ304" s="2"/>
      <c r="PDA304" s="2"/>
      <c r="PDB304" s="2"/>
      <c r="PDC304" s="2"/>
      <c r="PDD304" s="2"/>
      <c r="PDE304" s="2"/>
      <c r="PDF304" s="2"/>
      <c r="PDG304" s="2"/>
      <c r="PDH304" s="2"/>
      <c r="PDI304" s="2"/>
      <c r="PDJ304" s="2"/>
      <c r="PDK304" s="2"/>
      <c r="PDL304" s="2"/>
      <c r="PDM304" s="2"/>
      <c r="PDN304" s="2"/>
      <c r="PDO304" s="2"/>
      <c r="PDP304" s="2"/>
      <c r="PDQ304" s="2"/>
      <c r="PDR304" s="2"/>
      <c r="PDS304" s="2"/>
      <c r="PDT304" s="2"/>
      <c r="PDU304" s="2"/>
      <c r="PDV304" s="2"/>
      <c r="PDW304" s="2"/>
      <c r="PDX304" s="2"/>
      <c r="PDY304" s="2"/>
      <c r="PDZ304" s="2"/>
      <c r="PEA304" s="2"/>
      <c r="PEB304" s="2"/>
      <c r="PEC304" s="2"/>
      <c r="PED304" s="2"/>
      <c r="PEE304" s="2"/>
      <c r="PEF304" s="2"/>
      <c r="PEG304" s="2"/>
      <c r="PEH304" s="2"/>
      <c r="PEI304" s="2"/>
      <c r="PEJ304" s="2"/>
      <c r="PEK304" s="2"/>
      <c r="PEL304" s="2"/>
      <c r="PEM304" s="2"/>
      <c r="PEN304" s="2"/>
      <c r="PEO304" s="2"/>
      <c r="PEP304" s="2"/>
      <c r="PEQ304" s="2"/>
      <c r="PER304" s="2"/>
      <c r="PES304" s="2"/>
      <c r="PET304" s="2"/>
      <c r="PEU304" s="2"/>
      <c r="PEV304" s="2"/>
      <c r="PEW304" s="2"/>
      <c r="PEX304" s="2"/>
      <c r="PEY304" s="2"/>
      <c r="PEZ304" s="2"/>
      <c r="PFA304" s="2"/>
      <c r="PFB304" s="2"/>
      <c r="PFC304" s="2"/>
      <c r="PFD304" s="2"/>
      <c r="PFE304" s="2"/>
      <c r="PFF304" s="2"/>
      <c r="PFG304" s="2"/>
      <c r="PFH304" s="2"/>
      <c r="PFI304" s="2"/>
      <c r="PFJ304" s="2"/>
      <c r="PFK304" s="2"/>
      <c r="PFL304" s="2"/>
      <c r="PFM304" s="2"/>
      <c r="PFN304" s="2"/>
      <c r="PFO304" s="2"/>
      <c r="PFP304" s="2"/>
      <c r="PFQ304" s="2"/>
      <c r="PFR304" s="2"/>
      <c r="PFS304" s="2"/>
      <c r="PFT304" s="2"/>
      <c r="PFU304" s="2"/>
      <c r="PFV304" s="2"/>
      <c r="PFW304" s="2"/>
      <c r="PFX304" s="2"/>
      <c r="PFY304" s="2"/>
      <c r="PFZ304" s="2"/>
      <c r="PGA304" s="2"/>
      <c r="PGB304" s="2"/>
      <c r="PGC304" s="2"/>
      <c r="PGD304" s="2"/>
      <c r="PGE304" s="2"/>
      <c r="PGF304" s="2"/>
      <c r="PGG304" s="2"/>
      <c r="PGH304" s="2"/>
      <c r="PGI304" s="2"/>
      <c r="PGJ304" s="2"/>
      <c r="PGK304" s="2"/>
      <c r="PGL304" s="2"/>
      <c r="PGM304" s="2"/>
      <c r="PGN304" s="2"/>
      <c r="PGO304" s="2"/>
      <c r="PGP304" s="2"/>
      <c r="PGQ304" s="2"/>
      <c r="PGR304" s="2"/>
      <c r="PGS304" s="2"/>
      <c r="PGT304" s="2"/>
      <c r="PGU304" s="2"/>
      <c r="PGV304" s="2"/>
      <c r="PGW304" s="2"/>
      <c r="PGX304" s="2"/>
      <c r="PGY304" s="2"/>
      <c r="PGZ304" s="2"/>
      <c r="PHA304" s="2"/>
      <c r="PHB304" s="2"/>
      <c r="PHC304" s="2"/>
      <c r="PHD304" s="2"/>
      <c r="PHE304" s="2"/>
      <c r="PHF304" s="2"/>
      <c r="PHG304" s="2"/>
      <c r="PHH304" s="2"/>
      <c r="PHI304" s="2"/>
      <c r="PHJ304" s="2"/>
      <c r="PHK304" s="2"/>
      <c r="PHL304" s="2"/>
      <c r="PHM304" s="2"/>
      <c r="PHN304" s="2"/>
      <c r="PHO304" s="2"/>
      <c r="PHP304" s="2"/>
      <c r="PHQ304" s="2"/>
      <c r="PHR304" s="2"/>
      <c r="PHS304" s="2"/>
      <c r="PHT304" s="2"/>
      <c r="PHU304" s="2"/>
      <c r="PHV304" s="2"/>
      <c r="PHW304" s="2"/>
      <c r="PHX304" s="2"/>
      <c r="PHY304" s="2"/>
      <c r="PHZ304" s="2"/>
      <c r="PIA304" s="2"/>
      <c r="PIB304" s="2"/>
      <c r="PIC304" s="2"/>
      <c r="PID304" s="2"/>
      <c r="PIE304" s="2"/>
      <c r="PIF304" s="2"/>
      <c r="PIG304" s="2"/>
      <c r="PIH304" s="2"/>
      <c r="PII304" s="2"/>
      <c r="PIJ304" s="2"/>
      <c r="PIK304" s="2"/>
      <c r="PIL304" s="2"/>
      <c r="PIM304" s="2"/>
      <c r="PIN304" s="2"/>
      <c r="PIO304" s="2"/>
      <c r="PIP304" s="2"/>
      <c r="PIQ304" s="2"/>
      <c r="PIR304" s="2"/>
      <c r="PIS304" s="2"/>
      <c r="PIT304" s="2"/>
      <c r="PIU304" s="2"/>
      <c r="PIV304" s="2"/>
      <c r="PIW304" s="2"/>
      <c r="PIX304" s="2"/>
      <c r="PIY304" s="2"/>
      <c r="PIZ304" s="2"/>
      <c r="PJA304" s="2"/>
      <c r="PJB304" s="2"/>
      <c r="PJC304" s="2"/>
      <c r="PJD304" s="2"/>
      <c r="PJE304" s="2"/>
      <c r="PJF304" s="2"/>
      <c r="PJG304" s="2"/>
      <c r="PJH304" s="2"/>
      <c r="PJI304" s="2"/>
      <c r="PJJ304" s="2"/>
      <c r="PJK304" s="2"/>
      <c r="PJL304" s="2"/>
      <c r="PJM304" s="2"/>
      <c r="PJN304" s="2"/>
      <c r="PJO304" s="2"/>
      <c r="PJP304" s="2"/>
      <c r="PJQ304" s="2"/>
      <c r="PJR304" s="2"/>
      <c r="PJS304" s="2"/>
      <c r="PJT304" s="2"/>
      <c r="PJU304" s="2"/>
      <c r="PJV304" s="2"/>
      <c r="PJW304" s="2"/>
      <c r="PJX304" s="2"/>
      <c r="PJY304" s="2"/>
      <c r="PJZ304" s="2"/>
      <c r="PKA304" s="2"/>
      <c r="PKB304" s="2"/>
      <c r="PKC304" s="2"/>
      <c r="PKD304" s="2"/>
      <c r="PKE304" s="2"/>
      <c r="PKF304" s="2"/>
      <c r="PKG304" s="2"/>
      <c r="PKH304" s="2"/>
      <c r="PKI304" s="2"/>
      <c r="PKJ304" s="2"/>
      <c r="PKK304" s="2"/>
      <c r="PKL304" s="2"/>
      <c r="PKM304" s="2"/>
      <c r="PKN304" s="2"/>
      <c r="PKO304" s="2"/>
      <c r="PKP304" s="2"/>
      <c r="PKQ304" s="2"/>
      <c r="PKR304" s="2"/>
      <c r="PKS304" s="2"/>
      <c r="PKT304" s="2"/>
      <c r="PKU304" s="2"/>
      <c r="PKV304" s="2"/>
      <c r="PKW304" s="2"/>
      <c r="PKX304" s="2"/>
      <c r="PKY304" s="2"/>
      <c r="PKZ304" s="2"/>
      <c r="PLA304" s="2"/>
      <c r="PLB304" s="2"/>
      <c r="PLC304" s="2"/>
      <c r="PLD304" s="2"/>
      <c r="PLE304" s="2"/>
      <c r="PLF304" s="2"/>
      <c r="PLG304" s="2"/>
      <c r="PLH304" s="2"/>
      <c r="PLI304" s="2"/>
      <c r="PLJ304" s="2"/>
      <c r="PLK304" s="2"/>
      <c r="PLL304" s="2"/>
      <c r="PLM304" s="2"/>
      <c r="PLN304" s="2"/>
      <c r="PLO304" s="2"/>
      <c r="PLP304" s="2"/>
      <c r="PLQ304" s="2"/>
      <c r="PLR304" s="2"/>
      <c r="PLS304" s="2"/>
      <c r="PLT304" s="2"/>
      <c r="PLU304" s="2"/>
      <c r="PLV304" s="2"/>
      <c r="PLW304" s="2"/>
      <c r="PLX304" s="2"/>
      <c r="PLY304" s="2"/>
      <c r="PLZ304" s="2"/>
      <c r="PMA304" s="2"/>
      <c r="PMB304" s="2"/>
      <c r="PMC304" s="2"/>
      <c r="PMD304" s="2"/>
      <c r="PME304" s="2"/>
      <c r="PMF304" s="2"/>
      <c r="PMG304" s="2"/>
      <c r="PMH304" s="2"/>
      <c r="PMI304" s="2"/>
      <c r="PMJ304" s="2"/>
      <c r="PMK304" s="2"/>
      <c r="PML304" s="2"/>
      <c r="PMM304" s="2"/>
      <c r="PMN304" s="2"/>
      <c r="PMO304" s="2"/>
      <c r="PMP304" s="2"/>
      <c r="PMQ304" s="2"/>
      <c r="PMR304" s="2"/>
      <c r="PMS304" s="2"/>
      <c r="PMT304" s="2"/>
      <c r="PMU304" s="2"/>
      <c r="PMV304" s="2"/>
      <c r="PMW304" s="2"/>
      <c r="PMX304" s="2"/>
      <c r="PMY304" s="2"/>
      <c r="PMZ304" s="2"/>
      <c r="PNA304" s="2"/>
      <c r="PNB304" s="2"/>
      <c r="PNC304" s="2"/>
      <c r="PND304" s="2"/>
      <c r="PNE304" s="2"/>
      <c r="PNF304" s="2"/>
      <c r="PNG304" s="2"/>
      <c r="PNH304" s="2"/>
      <c r="PNI304" s="2"/>
      <c r="PNJ304" s="2"/>
      <c r="PNK304" s="2"/>
      <c r="PNL304" s="2"/>
      <c r="PNM304" s="2"/>
      <c r="PNN304" s="2"/>
      <c r="PNO304" s="2"/>
      <c r="PNP304" s="2"/>
      <c r="PNQ304" s="2"/>
      <c r="PNR304" s="2"/>
      <c r="PNS304" s="2"/>
      <c r="PNT304" s="2"/>
      <c r="PNU304" s="2"/>
      <c r="PNV304" s="2"/>
      <c r="PNW304" s="2"/>
      <c r="PNX304" s="2"/>
      <c r="PNY304" s="2"/>
      <c r="PNZ304" s="2"/>
      <c r="POA304" s="2"/>
      <c r="POB304" s="2"/>
      <c r="POC304" s="2"/>
      <c r="POD304" s="2"/>
      <c r="POE304" s="2"/>
      <c r="POF304" s="2"/>
      <c r="POG304" s="2"/>
      <c r="POH304" s="2"/>
      <c r="POI304" s="2"/>
      <c r="POJ304" s="2"/>
      <c r="POK304" s="2"/>
      <c r="POL304" s="2"/>
      <c r="POM304" s="2"/>
      <c r="PON304" s="2"/>
      <c r="POO304" s="2"/>
      <c r="POP304" s="2"/>
      <c r="POQ304" s="2"/>
      <c r="POR304" s="2"/>
      <c r="POS304" s="2"/>
      <c r="POT304" s="2"/>
      <c r="POU304" s="2"/>
      <c r="POV304" s="2"/>
      <c r="POW304" s="2"/>
      <c r="POX304" s="2"/>
      <c r="POY304" s="2"/>
      <c r="POZ304" s="2"/>
      <c r="PPA304" s="2"/>
      <c r="PPB304" s="2"/>
      <c r="PPC304" s="2"/>
      <c r="PPD304" s="2"/>
      <c r="PPE304" s="2"/>
      <c r="PPF304" s="2"/>
      <c r="PPG304" s="2"/>
      <c r="PPH304" s="2"/>
      <c r="PPI304" s="2"/>
      <c r="PPJ304" s="2"/>
      <c r="PPK304" s="2"/>
      <c r="PPL304" s="2"/>
      <c r="PPM304" s="2"/>
      <c r="PPN304" s="2"/>
      <c r="PPO304" s="2"/>
      <c r="PPP304" s="2"/>
      <c r="PPQ304" s="2"/>
      <c r="PPR304" s="2"/>
      <c r="PPS304" s="2"/>
      <c r="PPT304" s="2"/>
      <c r="PPU304" s="2"/>
      <c r="PPV304" s="2"/>
      <c r="PPW304" s="2"/>
      <c r="PPX304" s="2"/>
      <c r="PPY304" s="2"/>
      <c r="PPZ304" s="2"/>
      <c r="PQA304" s="2"/>
      <c r="PQB304" s="2"/>
      <c r="PQC304" s="2"/>
      <c r="PQD304" s="2"/>
      <c r="PQE304" s="2"/>
      <c r="PQF304" s="2"/>
      <c r="PQG304" s="2"/>
      <c r="PQH304" s="2"/>
      <c r="PQI304" s="2"/>
      <c r="PQJ304" s="2"/>
      <c r="PQK304" s="2"/>
      <c r="PQL304" s="2"/>
      <c r="PQM304" s="2"/>
      <c r="PQN304" s="2"/>
      <c r="PQO304" s="2"/>
      <c r="PQP304" s="2"/>
      <c r="PQQ304" s="2"/>
      <c r="PQR304" s="2"/>
      <c r="PQS304" s="2"/>
      <c r="PQT304" s="2"/>
      <c r="PQU304" s="2"/>
      <c r="PQV304" s="2"/>
      <c r="PQW304" s="2"/>
      <c r="PQX304" s="2"/>
      <c r="PQY304" s="2"/>
      <c r="PQZ304" s="2"/>
      <c r="PRA304" s="2"/>
      <c r="PRB304" s="2"/>
      <c r="PRC304" s="2"/>
      <c r="PRD304" s="2"/>
      <c r="PRE304" s="2"/>
      <c r="PRF304" s="2"/>
      <c r="PRG304" s="2"/>
      <c r="PRH304" s="2"/>
      <c r="PRI304" s="2"/>
      <c r="PRJ304" s="2"/>
      <c r="PRK304" s="2"/>
      <c r="PRL304" s="2"/>
      <c r="PRM304" s="2"/>
      <c r="PRN304" s="2"/>
      <c r="PRO304" s="2"/>
      <c r="PRP304" s="2"/>
      <c r="PRQ304" s="2"/>
      <c r="PRR304" s="2"/>
      <c r="PRS304" s="2"/>
      <c r="PRT304" s="2"/>
      <c r="PRU304" s="2"/>
      <c r="PRV304" s="2"/>
      <c r="PRW304" s="2"/>
      <c r="PRX304" s="2"/>
      <c r="PRY304" s="2"/>
      <c r="PRZ304" s="2"/>
      <c r="PSA304" s="2"/>
      <c r="PSB304" s="2"/>
      <c r="PSC304" s="2"/>
      <c r="PSD304" s="2"/>
      <c r="PSE304" s="2"/>
      <c r="PSF304" s="2"/>
      <c r="PSG304" s="2"/>
      <c r="PSH304" s="2"/>
      <c r="PSI304" s="2"/>
      <c r="PSJ304" s="2"/>
      <c r="PSK304" s="2"/>
      <c r="PSL304" s="2"/>
      <c r="PSM304" s="2"/>
      <c r="PSN304" s="2"/>
      <c r="PSO304" s="2"/>
      <c r="PSP304" s="2"/>
      <c r="PSQ304" s="2"/>
      <c r="PSR304" s="2"/>
      <c r="PSS304" s="2"/>
      <c r="PST304" s="2"/>
      <c r="PSU304" s="2"/>
      <c r="PSV304" s="2"/>
      <c r="PSW304" s="2"/>
      <c r="PSX304" s="2"/>
      <c r="PSY304" s="2"/>
      <c r="PSZ304" s="2"/>
      <c r="PTA304" s="2"/>
      <c r="PTB304" s="2"/>
      <c r="PTC304" s="2"/>
      <c r="PTD304" s="2"/>
      <c r="PTE304" s="2"/>
      <c r="PTF304" s="2"/>
      <c r="PTG304" s="2"/>
      <c r="PTH304" s="2"/>
      <c r="PTI304" s="2"/>
      <c r="PTJ304" s="2"/>
      <c r="PTK304" s="2"/>
      <c r="PTL304" s="2"/>
      <c r="PTM304" s="2"/>
      <c r="PTN304" s="2"/>
      <c r="PTO304" s="2"/>
      <c r="PTP304" s="2"/>
      <c r="PTQ304" s="2"/>
      <c r="PTR304" s="2"/>
      <c r="PTS304" s="2"/>
      <c r="PTT304" s="2"/>
      <c r="PTU304" s="2"/>
      <c r="PTV304" s="2"/>
      <c r="PTW304" s="2"/>
      <c r="PTX304" s="2"/>
      <c r="PTY304" s="2"/>
      <c r="PTZ304" s="2"/>
      <c r="PUA304" s="2"/>
      <c r="PUB304" s="2"/>
      <c r="PUC304" s="2"/>
      <c r="PUD304" s="2"/>
      <c r="PUE304" s="2"/>
      <c r="PUF304" s="2"/>
      <c r="PUG304" s="2"/>
      <c r="PUH304" s="2"/>
      <c r="PUI304" s="2"/>
      <c r="PUJ304" s="2"/>
      <c r="PUK304" s="2"/>
      <c r="PUL304" s="2"/>
      <c r="PUM304" s="2"/>
      <c r="PUN304" s="2"/>
      <c r="PUO304" s="2"/>
      <c r="PUP304" s="2"/>
      <c r="PUQ304" s="2"/>
      <c r="PUR304" s="2"/>
      <c r="PUS304" s="2"/>
      <c r="PUT304" s="2"/>
      <c r="PUU304" s="2"/>
      <c r="PUV304" s="2"/>
      <c r="PUW304" s="2"/>
      <c r="PUX304" s="2"/>
      <c r="PUY304" s="2"/>
      <c r="PUZ304" s="2"/>
      <c r="PVA304" s="2"/>
      <c r="PVB304" s="2"/>
      <c r="PVC304" s="2"/>
      <c r="PVD304" s="2"/>
      <c r="PVE304" s="2"/>
      <c r="PVF304" s="2"/>
      <c r="PVG304" s="2"/>
      <c r="PVH304" s="2"/>
      <c r="PVI304" s="2"/>
      <c r="PVJ304" s="2"/>
      <c r="PVK304" s="2"/>
      <c r="PVL304" s="2"/>
      <c r="PVM304" s="2"/>
      <c r="PVN304" s="2"/>
      <c r="PVO304" s="2"/>
      <c r="PVP304" s="2"/>
      <c r="PVQ304" s="2"/>
      <c r="PVR304" s="2"/>
      <c r="PVS304" s="2"/>
      <c r="PVT304" s="2"/>
      <c r="PVU304" s="2"/>
      <c r="PVV304" s="2"/>
      <c r="PVW304" s="2"/>
      <c r="PVX304" s="2"/>
      <c r="PVY304" s="2"/>
      <c r="PVZ304" s="2"/>
      <c r="PWA304" s="2"/>
      <c r="PWB304" s="2"/>
      <c r="PWC304" s="2"/>
      <c r="PWD304" s="2"/>
      <c r="PWE304" s="2"/>
      <c r="PWF304" s="2"/>
      <c r="PWG304" s="2"/>
      <c r="PWH304" s="2"/>
      <c r="PWI304" s="2"/>
      <c r="PWJ304" s="2"/>
      <c r="PWK304" s="2"/>
      <c r="PWL304" s="2"/>
      <c r="PWM304" s="2"/>
      <c r="PWN304" s="2"/>
      <c r="PWO304" s="2"/>
      <c r="PWP304" s="2"/>
      <c r="PWQ304" s="2"/>
      <c r="PWR304" s="2"/>
      <c r="PWS304" s="2"/>
      <c r="PWT304" s="2"/>
      <c r="PWU304" s="2"/>
      <c r="PWV304" s="2"/>
      <c r="PWW304" s="2"/>
      <c r="PWX304" s="2"/>
      <c r="PWY304" s="2"/>
      <c r="PWZ304" s="2"/>
      <c r="PXA304" s="2"/>
      <c r="PXB304" s="2"/>
      <c r="PXC304" s="2"/>
      <c r="PXD304" s="2"/>
      <c r="PXE304" s="2"/>
      <c r="PXF304" s="2"/>
      <c r="PXG304" s="2"/>
      <c r="PXH304" s="2"/>
      <c r="PXI304" s="2"/>
      <c r="PXJ304" s="2"/>
      <c r="PXK304" s="2"/>
      <c r="PXL304" s="2"/>
      <c r="PXM304" s="2"/>
      <c r="PXN304" s="2"/>
      <c r="PXO304" s="2"/>
      <c r="PXP304" s="2"/>
      <c r="PXQ304" s="2"/>
      <c r="PXR304" s="2"/>
      <c r="PXS304" s="2"/>
      <c r="PXT304" s="2"/>
      <c r="PXU304" s="2"/>
      <c r="PXV304" s="2"/>
      <c r="PXW304" s="2"/>
      <c r="PXX304" s="2"/>
      <c r="PXY304" s="2"/>
      <c r="PXZ304" s="2"/>
      <c r="PYA304" s="2"/>
      <c r="PYB304" s="2"/>
      <c r="PYC304" s="2"/>
      <c r="PYD304" s="2"/>
      <c r="PYE304" s="2"/>
      <c r="PYF304" s="2"/>
      <c r="PYG304" s="2"/>
      <c r="PYH304" s="2"/>
      <c r="PYI304" s="2"/>
      <c r="PYJ304" s="2"/>
      <c r="PYK304" s="2"/>
      <c r="PYL304" s="2"/>
      <c r="PYM304" s="2"/>
      <c r="PYN304" s="2"/>
      <c r="PYO304" s="2"/>
      <c r="PYP304" s="2"/>
      <c r="PYQ304" s="2"/>
      <c r="PYR304" s="2"/>
      <c r="PYS304" s="2"/>
      <c r="PYT304" s="2"/>
      <c r="PYU304" s="2"/>
      <c r="PYV304" s="2"/>
      <c r="PYW304" s="2"/>
      <c r="PYX304" s="2"/>
      <c r="PYY304" s="2"/>
      <c r="PYZ304" s="2"/>
      <c r="PZA304" s="2"/>
      <c r="PZB304" s="2"/>
      <c r="PZC304" s="2"/>
      <c r="PZD304" s="2"/>
      <c r="PZE304" s="2"/>
      <c r="PZF304" s="2"/>
      <c r="PZG304" s="2"/>
      <c r="PZH304" s="2"/>
      <c r="PZI304" s="2"/>
      <c r="PZJ304" s="2"/>
      <c r="PZK304" s="2"/>
      <c r="PZL304" s="2"/>
      <c r="PZM304" s="2"/>
      <c r="PZN304" s="2"/>
      <c r="PZO304" s="2"/>
      <c r="PZP304" s="2"/>
      <c r="PZQ304" s="2"/>
      <c r="PZR304" s="2"/>
      <c r="PZS304" s="2"/>
      <c r="PZT304" s="2"/>
      <c r="PZU304" s="2"/>
      <c r="PZV304" s="2"/>
      <c r="PZW304" s="2"/>
      <c r="PZX304" s="2"/>
      <c r="PZY304" s="2"/>
      <c r="PZZ304" s="2"/>
      <c r="QAA304" s="2"/>
      <c r="QAB304" s="2"/>
      <c r="QAC304" s="2"/>
      <c r="QAD304" s="2"/>
      <c r="QAE304" s="2"/>
      <c r="QAF304" s="2"/>
      <c r="QAG304" s="2"/>
      <c r="QAH304" s="2"/>
      <c r="QAI304" s="2"/>
      <c r="QAJ304" s="2"/>
      <c r="QAK304" s="2"/>
      <c r="QAL304" s="2"/>
      <c r="QAM304" s="2"/>
      <c r="QAN304" s="2"/>
      <c r="QAO304" s="2"/>
      <c r="QAP304" s="2"/>
      <c r="QAQ304" s="2"/>
      <c r="QAR304" s="2"/>
      <c r="QAS304" s="2"/>
      <c r="QAT304" s="2"/>
      <c r="QAU304" s="2"/>
      <c r="QAV304" s="2"/>
      <c r="QAW304" s="2"/>
      <c r="QAX304" s="2"/>
      <c r="QAY304" s="2"/>
      <c r="QAZ304" s="2"/>
      <c r="QBA304" s="2"/>
      <c r="QBB304" s="2"/>
      <c r="QBC304" s="2"/>
      <c r="QBD304" s="2"/>
      <c r="QBE304" s="2"/>
      <c r="QBF304" s="2"/>
      <c r="QBG304" s="2"/>
      <c r="QBH304" s="2"/>
      <c r="QBI304" s="2"/>
      <c r="QBJ304" s="2"/>
      <c r="QBK304" s="2"/>
      <c r="QBL304" s="2"/>
      <c r="QBM304" s="2"/>
      <c r="QBN304" s="2"/>
      <c r="QBO304" s="2"/>
      <c r="QBP304" s="2"/>
      <c r="QBQ304" s="2"/>
      <c r="QBR304" s="2"/>
      <c r="QBS304" s="2"/>
      <c r="QBT304" s="2"/>
      <c r="QBU304" s="2"/>
      <c r="QBV304" s="2"/>
      <c r="QBW304" s="2"/>
      <c r="QBX304" s="2"/>
      <c r="QBY304" s="2"/>
      <c r="QBZ304" s="2"/>
      <c r="QCA304" s="2"/>
      <c r="QCB304" s="2"/>
      <c r="QCC304" s="2"/>
      <c r="QCD304" s="2"/>
      <c r="QCE304" s="2"/>
      <c r="QCF304" s="2"/>
      <c r="QCG304" s="2"/>
      <c r="QCH304" s="2"/>
      <c r="QCI304" s="2"/>
      <c r="QCJ304" s="2"/>
      <c r="QCK304" s="2"/>
      <c r="QCL304" s="2"/>
      <c r="QCM304" s="2"/>
      <c r="QCN304" s="2"/>
      <c r="QCO304" s="2"/>
      <c r="QCP304" s="2"/>
      <c r="QCQ304" s="2"/>
      <c r="QCR304" s="2"/>
      <c r="QCS304" s="2"/>
      <c r="QCT304" s="2"/>
      <c r="QCU304" s="2"/>
      <c r="QCV304" s="2"/>
      <c r="QCW304" s="2"/>
      <c r="QCX304" s="2"/>
      <c r="QCY304" s="2"/>
      <c r="QCZ304" s="2"/>
      <c r="QDA304" s="2"/>
      <c r="QDB304" s="2"/>
      <c r="QDC304" s="2"/>
      <c r="QDD304" s="2"/>
      <c r="QDE304" s="2"/>
      <c r="QDF304" s="2"/>
      <c r="QDG304" s="2"/>
      <c r="QDH304" s="2"/>
      <c r="QDI304" s="2"/>
      <c r="QDJ304" s="2"/>
      <c r="QDK304" s="2"/>
      <c r="QDL304" s="2"/>
      <c r="QDM304" s="2"/>
      <c r="QDN304" s="2"/>
      <c r="QDO304" s="2"/>
      <c r="QDP304" s="2"/>
      <c r="QDQ304" s="2"/>
      <c r="QDR304" s="2"/>
      <c r="QDS304" s="2"/>
      <c r="QDT304" s="2"/>
      <c r="QDU304" s="2"/>
      <c r="QDV304" s="2"/>
      <c r="QDW304" s="2"/>
      <c r="QDX304" s="2"/>
      <c r="QDY304" s="2"/>
      <c r="QDZ304" s="2"/>
      <c r="QEA304" s="2"/>
      <c r="QEB304" s="2"/>
      <c r="QEC304" s="2"/>
      <c r="QED304" s="2"/>
      <c r="QEE304" s="2"/>
      <c r="QEF304" s="2"/>
      <c r="QEG304" s="2"/>
      <c r="QEH304" s="2"/>
      <c r="QEI304" s="2"/>
      <c r="QEJ304" s="2"/>
      <c r="QEK304" s="2"/>
      <c r="QEL304" s="2"/>
      <c r="QEM304" s="2"/>
      <c r="QEN304" s="2"/>
      <c r="QEO304" s="2"/>
      <c r="QEP304" s="2"/>
      <c r="QEQ304" s="2"/>
      <c r="QER304" s="2"/>
      <c r="QES304" s="2"/>
      <c r="QET304" s="2"/>
      <c r="QEU304" s="2"/>
      <c r="QEV304" s="2"/>
      <c r="QEW304" s="2"/>
      <c r="QEX304" s="2"/>
      <c r="QEY304" s="2"/>
      <c r="QEZ304" s="2"/>
      <c r="QFA304" s="2"/>
      <c r="QFB304" s="2"/>
      <c r="QFC304" s="2"/>
      <c r="QFD304" s="2"/>
      <c r="QFE304" s="2"/>
      <c r="QFF304" s="2"/>
      <c r="QFG304" s="2"/>
      <c r="QFH304" s="2"/>
      <c r="QFI304" s="2"/>
      <c r="QFJ304" s="2"/>
      <c r="QFK304" s="2"/>
      <c r="QFL304" s="2"/>
      <c r="QFM304" s="2"/>
      <c r="QFN304" s="2"/>
      <c r="QFO304" s="2"/>
      <c r="QFP304" s="2"/>
      <c r="QFQ304" s="2"/>
      <c r="QFR304" s="2"/>
      <c r="QFS304" s="2"/>
      <c r="QFT304" s="2"/>
      <c r="QFU304" s="2"/>
      <c r="QFV304" s="2"/>
      <c r="QFW304" s="2"/>
      <c r="QFX304" s="2"/>
      <c r="QFY304" s="2"/>
      <c r="QFZ304" s="2"/>
      <c r="QGA304" s="2"/>
      <c r="QGB304" s="2"/>
      <c r="QGC304" s="2"/>
      <c r="QGD304" s="2"/>
      <c r="QGE304" s="2"/>
      <c r="QGF304" s="2"/>
      <c r="QGG304" s="2"/>
      <c r="QGH304" s="2"/>
      <c r="QGI304" s="2"/>
      <c r="QGJ304" s="2"/>
      <c r="QGK304" s="2"/>
      <c r="QGL304" s="2"/>
      <c r="QGM304" s="2"/>
      <c r="QGN304" s="2"/>
      <c r="QGO304" s="2"/>
      <c r="QGP304" s="2"/>
      <c r="QGQ304" s="2"/>
      <c r="QGR304" s="2"/>
      <c r="QGS304" s="2"/>
      <c r="QGT304" s="2"/>
      <c r="QGU304" s="2"/>
      <c r="QGV304" s="2"/>
      <c r="QGW304" s="2"/>
      <c r="QGX304" s="2"/>
      <c r="QGY304" s="2"/>
      <c r="QGZ304" s="2"/>
      <c r="QHA304" s="2"/>
      <c r="QHB304" s="2"/>
      <c r="QHC304" s="2"/>
      <c r="QHD304" s="2"/>
      <c r="QHE304" s="2"/>
      <c r="QHF304" s="2"/>
      <c r="QHG304" s="2"/>
      <c r="QHH304" s="2"/>
      <c r="QHI304" s="2"/>
      <c r="QHJ304" s="2"/>
      <c r="QHK304" s="2"/>
      <c r="QHL304" s="2"/>
      <c r="QHM304" s="2"/>
      <c r="QHN304" s="2"/>
      <c r="QHO304" s="2"/>
      <c r="QHP304" s="2"/>
      <c r="QHQ304" s="2"/>
      <c r="QHR304" s="2"/>
      <c r="QHS304" s="2"/>
      <c r="QHT304" s="2"/>
      <c r="QHU304" s="2"/>
      <c r="QHV304" s="2"/>
      <c r="QHW304" s="2"/>
      <c r="QHX304" s="2"/>
      <c r="QHY304" s="2"/>
      <c r="QHZ304" s="2"/>
      <c r="QIA304" s="2"/>
      <c r="QIB304" s="2"/>
      <c r="QIC304" s="2"/>
      <c r="QID304" s="2"/>
      <c r="QIE304" s="2"/>
      <c r="QIF304" s="2"/>
      <c r="QIG304" s="2"/>
      <c r="QIH304" s="2"/>
      <c r="QII304" s="2"/>
      <c r="QIJ304" s="2"/>
      <c r="QIK304" s="2"/>
      <c r="QIL304" s="2"/>
      <c r="QIM304" s="2"/>
      <c r="QIN304" s="2"/>
      <c r="QIO304" s="2"/>
      <c r="QIP304" s="2"/>
      <c r="QIQ304" s="2"/>
      <c r="QIR304" s="2"/>
      <c r="QIS304" s="2"/>
      <c r="QIT304" s="2"/>
      <c r="QIU304" s="2"/>
      <c r="QIV304" s="2"/>
      <c r="QIW304" s="2"/>
      <c r="QIX304" s="2"/>
      <c r="QIY304" s="2"/>
      <c r="QIZ304" s="2"/>
      <c r="QJA304" s="2"/>
      <c r="QJB304" s="2"/>
      <c r="QJC304" s="2"/>
      <c r="QJD304" s="2"/>
      <c r="QJE304" s="2"/>
      <c r="QJF304" s="2"/>
      <c r="QJG304" s="2"/>
      <c r="QJH304" s="2"/>
      <c r="QJI304" s="2"/>
      <c r="QJJ304" s="2"/>
      <c r="QJK304" s="2"/>
      <c r="QJL304" s="2"/>
      <c r="QJM304" s="2"/>
      <c r="QJN304" s="2"/>
      <c r="QJO304" s="2"/>
      <c r="QJP304" s="2"/>
      <c r="QJQ304" s="2"/>
      <c r="QJR304" s="2"/>
      <c r="QJS304" s="2"/>
      <c r="QJT304" s="2"/>
      <c r="QJU304" s="2"/>
      <c r="QJV304" s="2"/>
      <c r="QJW304" s="2"/>
      <c r="QJX304" s="2"/>
      <c r="QJY304" s="2"/>
      <c r="QJZ304" s="2"/>
      <c r="QKA304" s="2"/>
      <c r="QKB304" s="2"/>
      <c r="QKC304" s="2"/>
      <c r="QKD304" s="2"/>
      <c r="QKE304" s="2"/>
      <c r="QKF304" s="2"/>
      <c r="QKG304" s="2"/>
      <c r="QKH304" s="2"/>
      <c r="QKI304" s="2"/>
      <c r="QKJ304" s="2"/>
      <c r="QKK304" s="2"/>
      <c r="QKL304" s="2"/>
      <c r="QKM304" s="2"/>
      <c r="QKN304" s="2"/>
      <c r="QKO304" s="2"/>
      <c r="QKP304" s="2"/>
      <c r="QKQ304" s="2"/>
      <c r="QKR304" s="2"/>
      <c r="QKS304" s="2"/>
      <c r="QKT304" s="2"/>
      <c r="QKU304" s="2"/>
      <c r="QKV304" s="2"/>
      <c r="QKW304" s="2"/>
      <c r="QKX304" s="2"/>
      <c r="QKY304" s="2"/>
      <c r="QKZ304" s="2"/>
      <c r="QLA304" s="2"/>
      <c r="QLB304" s="2"/>
      <c r="QLC304" s="2"/>
      <c r="QLD304" s="2"/>
      <c r="QLE304" s="2"/>
      <c r="QLF304" s="2"/>
      <c r="QLG304" s="2"/>
      <c r="QLH304" s="2"/>
      <c r="QLI304" s="2"/>
      <c r="QLJ304" s="2"/>
      <c r="QLK304" s="2"/>
      <c r="QLL304" s="2"/>
      <c r="QLM304" s="2"/>
      <c r="QLN304" s="2"/>
      <c r="QLO304" s="2"/>
      <c r="QLP304" s="2"/>
      <c r="QLQ304" s="2"/>
      <c r="QLR304" s="2"/>
      <c r="QLS304" s="2"/>
      <c r="QLT304" s="2"/>
      <c r="QLU304" s="2"/>
      <c r="QLV304" s="2"/>
      <c r="QLW304" s="2"/>
      <c r="QLX304" s="2"/>
      <c r="QLY304" s="2"/>
      <c r="QLZ304" s="2"/>
      <c r="QMA304" s="2"/>
      <c r="QMB304" s="2"/>
      <c r="QMC304" s="2"/>
      <c r="QMD304" s="2"/>
      <c r="QME304" s="2"/>
      <c r="QMF304" s="2"/>
      <c r="QMG304" s="2"/>
      <c r="QMH304" s="2"/>
      <c r="QMI304" s="2"/>
      <c r="QMJ304" s="2"/>
      <c r="QMK304" s="2"/>
      <c r="QML304" s="2"/>
      <c r="QMM304" s="2"/>
      <c r="QMN304" s="2"/>
      <c r="QMO304" s="2"/>
      <c r="QMP304" s="2"/>
      <c r="QMQ304" s="2"/>
      <c r="QMR304" s="2"/>
      <c r="QMS304" s="2"/>
      <c r="QMT304" s="2"/>
      <c r="QMU304" s="2"/>
      <c r="QMV304" s="2"/>
      <c r="QMW304" s="2"/>
      <c r="QMX304" s="2"/>
      <c r="QMY304" s="2"/>
      <c r="QMZ304" s="2"/>
      <c r="QNA304" s="2"/>
      <c r="QNB304" s="2"/>
      <c r="QNC304" s="2"/>
      <c r="QND304" s="2"/>
      <c r="QNE304" s="2"/>
      <c r="QNF304" s="2"/>
      <c r="QNG304" s="2"/>
      <c r="QNH304" s="2"/>
      <c r="QNI304" s="2"/>
      <c r="QNJ304" s="2"/>
    </row>
    <row r="305" spans="8:28" x14ac:dyDescent="0.25">
      <c r="H305" s="2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AB305" s="34"/>
    </row>
    <row r="306" spans="8:28" x14ac:dyDescent="0.25">
      <c r="H306" s="2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AB306" s="34"/>
    </row>
    <row r="307" spans="8:28" x14ac:dyDescent="0.25">
      <c r="H307" s="2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AB307" s="34"/>
    </row>
    <row r="308" spans="8:28" x14ac:dyDescent="0.25">
      <c r="H308" s="2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AB308" s="34"/>
    </row>
    <row r="309" spans="8:28" x14ac:dyDescent="0.25">
      <c r="H309" s="2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AB309" s="34"/>
    </row>
    <row r="310" spans="8:28" x14ac:dyDescent="0.25">
      <c r="H310" s="2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AB310" s="34"/>
    </row>
    <row r="311" spans="8:28" x14ac:dyDescent="0.25">
      <c r="H311" s="2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AB311" s="34"/>
    </row>
    <row r="312" spans="8:28" x14ac:dyDescent="0.25">
      <c r="H312" s="2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AB312" s="34"/>
    </row>
    <row r="313" spans="8:28" x14ac:dyDescent="0.25">
      <c r="H313" s="2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AB313" s="34"/>
    </row>
    <row r="314" spans="8:28" x14ac:dyDescent="0.25">
      <c r="H314" s="2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AB314" s="34"/>
    </row>
    <row r="315" spans="8:28" x14ac:dyDescent="0.25">
      <c r="H315" s="2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AB315" s="34"/>
    </row>
    <row r="316" spans="8:28" x14ac:dyDescent="0.25">
      <c r="H316" s="2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AB316" s="34"/>
    </row>
    <row r="317" spans="8:28" x14ac:dyDescent="0.25">
      <c r="H317" s="2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AB317" s="34"/>
    </row>
    <row r="318" spans="8:28" x14ac:dyDescent="0.25">
      <c r="H318" s="2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AB318" s="34"/>
    </row>
    <row r="319" spans="8:28" x14ac:dyDescent="0.25">
      <c r="H319" s="2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AB319" s="34"/>
    </row>
    <row r="320" spans="8:28" x14ac:dyDescent="0.25">
      <c r="H320" s="2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AB320" s="34"/>
    </row>
    <row r="321" spans="8:28" x14ac:dyDescent="0.25">
      <c r="H321" s="2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AB321" s="34"/>
    </row>
    <row r="322" spans="8:28" x14ac:dyDescent="0.25">
      <c r="H322" s="2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AB322" s="34"/>
    </row>
    <row r="323" spans="8:28" x14ac:dyDescent="0.25">
      <c r="H323" s="2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AB323" s="34"/>
    </row>
    <row r="324" spans="8:28" x14ac:dyDescent="0.25">
      <c r="H324" s="2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AB324" s="34"/>
    </row>
    <row r="325" spans="8:28" x14ac:dyDescent="0.25">
      <c r="H325" s="2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AB325" s="34"/>
    </row>
    <row r="326" spans="8:28" x14ac:dyDescent="0.25">
      <c r="H326" s="2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AB326" s="34"/>
    </row>
    <row r="327" spans="8:28" x14ac:dyDescent="0.25">
      <c r="H327" s="2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AB327" s="34"/>
    </row>
    <row r="328" spans="8:28" x14ac:dyDescent="0.25">
      <c r="H328" s="2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AB328" s="34"/>
    </row>
    <row r="329" spans="8:28" x14ac:dyDescent="0.25">
      <c r="H329" s="2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AB329" s="34"/>
    </row>
    <row r="330" spans="8:28" x14ac:dyDescent="0.25">
      <c r="H330" s="2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AB330" s="34"/>
    </row>
    <row r="331" spans="8:28" x14ac:dyDescent="0.25">
      <c r="H331" s="2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AB331" s="34"/>
    </row>
    <row r="332" spans="8:28" x14ac:dyDescent="0.25">
      <c r="H332" s="2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AB332" s="34"/>
    </row>
    <row r="333" spans="8:28" x14ac:dyDescent="0.25">
      <c r="H333" s="2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AB333" s="34"/>
    </row>
    <row r="334" spans="8:28" x14ac:dyDescent="0.25">
      <c r="H334" s="2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AB334" s="34"/>
    </row>
    <row r="335" spans="8:28" x14ac:dyDescent="0.25">
      <c r="H335" s="2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AB335" s="34"/>
    </row>
    <row r="336" spans="8:28" x14ac:dyDescent="0.25">
      <c r="H336" s="2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AB336" s="34"/>
    </row>
    <row r="337" spans="1:11866" x14ac:dyDescent="0.25">
      <c r="H337" s="2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AB337" s="34"/>
    </row>
    <row r="338" spans="1:11866" x14ac:dyDescent="0.25">
      <c r="H338" s="2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AB338" s="34"/>
    </row>
    <row r="339" spans="1:11866" x14ac:dyDescent="0.25">
      <c r="H339" s="2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AB339" s="34"/>
    </row>
    <row r="340" spans="1:11866" x14ac:dyDescent="0.25">
      <c r="H340" s="2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AB340" s="34"/>
    </row>
    <row r="341" spans="1:11866" x14ac:dyDescent="0.25">
      <c r="H341" s="2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AB341" s="34"/>
    </row>
    <row r="342" spans="1:11866" x14ac:dyDescent="0.25">
      <c r="H342" s="7"/>
      <c r="I342" s="7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AB342" s="34"/>
    </row>
    <row r="343" spans="1:11866" x14ac:dyDescent="0.25">
      <c r="H343" s="7"/>
      <c r="I343" s="7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AB343" s="34"/>
    </row>
    <row r="344" spans="1:11866" x14ac:dyDescent="0.25">
      <c r="H344" s="7"/>
      <c r="I344" s="7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AB344" s="34"/>
    </row>
    <row r="345" spans="1:11866" s="2" customFormat="1" x14ac:dyDescent="0.25">
      <c r="A345"/>
      <c r="B345"/>
      <c r="C345"/>
      <c r="D345"/>
      <c r="E345"/>
      <c r="F345"/>
      <c r="G345"/>
      <c r="H345" s="7"/>
      <c r="I345" s="7"/>
      <c r="J345" s="5"/>
      <c r="K345" s="5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29"/>
      <c r="W345" s="29"/>
      <c r="X345" s="29"/>
      <c r="Y345" s="29"/>
      <c r="Z345" s="29"/>
      <c r="AA345" s="29"/>
      <c r="AB345" s="34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 s="31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/>
      <c r="AKG345"/>
      <c r="AKH345"/>
      <c r="AKI345"/>
      <c r="AKJ345"/>
      <c r="AKK345"/>
      <c r="AKL345"/>
      <c r="AKM345"/>
      <c r="AKN345"/>
      <c r="AKO345"/>
      <c r="AKP345"/>
      <c r="AKQ345"/>
      <c r="AKR345"/>
      <c r="AKS345"/>
      <c r="AKT345"/>
      <c r="AKU345"/>
      <c r="AKV345"/>
      <c r="AKW345"/>
      <c r="AKX345"/>
      <c r="AKY345"/>
      <c r="AKZ345"/>
      <c r="ALA345"/>
      <c r="ALB345"/>
      <c r="ALC345"/>
      <c r="ALD345"/>
      <c r="ALE345"/>
      <c r="ALF345"/>
      <c r="ALG345"/>
      <c r="ALH345"/>
      <c r="ALI345"/>
      <c r="ALJ345"/>
      <c r="ALK345"/>
      <c r="ALL345"/>
      <c r="ALM345"/>
      <c r="ALN345"/>
      <c r="ALO345"/>
      <c r="ALP345"/>
      <c r="ALQ345"/>
      <c r="ALR345"/>
      <c r="ALS345"/>
      <c r="ALT345"/>
      <c r="ALU345"/>
      <c r="ALV345"/>
      <c r="ALW345"/>
      <c r="ALX345"/>
      <c r="ALY345"/>
      <c r="ALZ345"/>
      <c r="AMA345"/>
      <c r="AMB345"/>
      <c r="AMC345"/>
      <c r="AMD345"/>
      <c r="AME345"/>
      <c r="AMF345"/>
      <c r="AMG345"/>
      <c r="AMH345"/>
      <c r="AMI345"/>
      <c r="AMJ345"/>
      <c r="AMK345"/>
      <c r="AML345"/>
      <c r="AMM345"/>
      <c r="AMN345"/>
      <c r="AMO345"/>
      <c r="AMP345"/>
      <c r="AMQ345"/>
      <c r="AMR345"/>
      <c r="AMS345"/>
      <c r="AMT345"/>
      <c r="AMU345"/>
      <c r="AMV345"/>
      <c r="AMW345"/>
      <c r="AMX345"/>
      <c r="AMY345"/>
      <c r="AMZ345"/>
      <c r="ANA345"/>
      <c r="ANB345"/>
      <c r="ANC345"/>
      <c r="AND345"/>
      <c r="ANE345"/>
      <c r="ANF345"/>
      <c r="ANG345"/>
      <c r="ANH345"/>
      <c r="ANI345"/>
      <c r="ANJ345"/>
      <c r="ANK345"/>
      <c r="ANL345"/>
      <c r="ANM345"/>
      <c r="ANN345"/>
      <c r="ANO345"/>
      <c r="ANP345"/>
      <c r="ANQ345"/>
      <c r="ANR345"/>
      <c r="ANS345"/>
      <c r="ANT345"/>
      <c r="ANU345"/>
      <c r="ANV345"/>
      <c r="ANW345"/>
      <c r="ANX345"/>
      <c r="ANY345"/>
      <c r="ANZ345"/>
      <c r="AOA345"/>
      <c r="AOB345"/>
      <c r="AOC345"/>
      <c r="AOD345"/>
      <c r="AOE345"/>
      <c r="AOF345"/>
      <c r="AOG345"/>
      <c r="AOH345"/>
      <c r="AOI345"/>
      <c r="AOJ345"/>
      <c r="AOK345"/>
      <c r="AOL345"/>
      <c r="AOM345"/>
      <c r="AON345"/>
      <c r="AOO345"/>
      <c r="AOP345"/>
      <c r="AOQ345"/>
      <c r="AOR345"/>
      <c r="AOS345"/>
      <c r="AOT345"/>
      <c r="AOU345"/>
      <c r="AOV345"/>
      <c r="AOW345"/>
      <c r="AOX345"/>
      <c r="AOY345"/>
      <c r="AOZ345"/>
      <c r="APA345"/>
      <c r="APB345"/>
      <c r="APC345"/>
      <c r="APD345"/>
      <c r="APE345"/>
      <c r="APF345"/>
      <c r="APG345"/>
      <c r="APH345"/>
      <c r="API345"/>
      <c r="APJ345"/>
      <c r="APK345"/>
      <c r="APL345"/>
      <c r="APM345"/>
      <c r="APN345"/>
      <c r="APO345"/>
      <c r="APP345"/>
      <c r="APQ345"/>
      <c r="APR345"/>
      <c r="APS345"/>
      <c r="APT345"/>
      <c r="APU345"/>
      <c r="APV345"/>
      <c r="APW345"/>
      <c r="APX345"/>
      <c r="APY345"/>
      <c r="APZ345"/>
      <c r="AQA345"/>
      <c r="AQB345"/>
      <c r="AQC345"/>
      <c r="AQD345"/>
      <c r="AQE345"/>
      <c r="AQF345"/>
      <c r="AQG345"/>
      <c r="AQH345"/>
      <c r="AQI345"/>
      <c r="AQJ345"/>
      <c r="AQK345"/>
      <c r="AQL345"/>
      <c r="AQM345"/>
      <c r="AQN345"/>
      <c r="AQO345"/>
      <c r="AQP345"/>
      <c r="AQQ345"/>
      <c r="AQR345"/>
      <c r="AQS345"/>
      <c r="AQT345"/>
      <c r="AQU345"/>
      <c r="AQV345"/>
      <c r="AQW345"/>
      <c r="AQX345"/>
      <c r="AQY345"/>
      <c r="AQZ345"/>
      <c r="ARA345"/>
      <c r="ARB345"/>
      <c r="ARC345"/>
      <c r="ARD345"/>
      <c r="ARE345"/>
      <c r="ARF345"/>
      <c r="ARG345"/>
      <c r="ARH345"/>
      <c r="ARI345"/>
      <c r="ARJ345"/>
      <c r="ARK345"/>
      <c r="ARL345"/>
      <c r="ARM345"/>
      <c r="ARN345"/>
      <c r="ARO345"/>
      <c r="ARP345"/>
      <c r="ARQ345"/>
      <c r="ARR345"/>
      <c r="ARS345"/>
      <c r="ART345"/>
      <c r="ARU345"/>
      <c r="ARV345"/>
      <c r="ARW345"/>
      <c r="ARX345"/>
      <c r="ARY345"/>
      <c r="ARZ345"/>
      <c r="ASA345"/>
      <c r="ASB345"/>
      <c r="ASC345"/>
      <c r="ASD345"/>
      <c r="ASE345"/>
      <c r="ASF345"/>
      <c r="ASG345"/>
      <c r="ASH345"/>
      <c r="ASI345"/>
      <c r="ASJ345"/>
      <c r="ASK345"/>
      <c r="ASL345"/>
      <c r="ASM345"/>
      <c r="ASN345"/>
      <c r="ASO345"/>
      <c r="ASP345"/>
      <c r="ASQ345"/>
      <c r="ASR345"/>
      <c r="ASS345"/>
      <c r="AST345"/>
      <c r="ASU345"/>
      <c r="ASV345"/>
      <c r="ASW345"/>
      <c r="ASX345"/>
      <c r="ASY345"/>
      <c r="ASZ345"/>
      <c r="ATA345"/>
      <c r="ATB345"/>
      <c r="ATC345"/>
      <c r="ATD345"/>
      <c r="ATE345"/>
      <c r="ATF345"/>
      <c r="ATG345"/>
      <c r="ATH345"/>
      <c r="ATI345"/>
      <c r="ATJ345"/>
      <c r="ATK345"/>
      <c r="ATL345"/>
      <c r="ATM345"/>
      <c r="ATN345"/>
      <c r="ATO345"/>
      <c r="ATP345"/>
      <c r="ATQ345"/>
      <c r="ATR345"/>
      <c r="ATS345"/>
      <c r="ATT345"/>
      <c r="ATU345"/>
      <c r="ATV345"/>
      <c r="ATW345"/>
      <c r="ATX345"/>
      <c r="ATY345"/>
      <c r="ATZ345"/>
      <c r="AUA345"/>
      <c r="AUB345"/>
      <c r="AUC345"/>
      <c r="AUD345"/>
      <c r="AUE345"/>
      <c r="AUF345"/>
      <c r="AUG345"/>
      <c r="AUH345"/>
      <c r="AUI345"/>
      <c r="AUJ345"/>
      <c r="AUK345"/>
      <c r="AUL345"/>
      <c r="AUM345"/>
      <c r="AUN345"/>
      <c r="AUO345"/>
      <c r="AUP345"/>
      <c r="AUQ345"/>
      <c r="AUR345"/>
      <c r="AUS345"/>
      <c r="AUT345"/>
      <c r="AUU345"/>
      <c r="AUV345"/>
      <c r="AUW345"/>
      <c r="AUX345"/>
      <c r="AUY345"/>
      <c r="AUZ345"/>
      <c r="AVA345"/>
      <c r="AVB345"/>
      <c r="AVC345"/>
      <c r="AVD345"/>
      <c r="AVE345"/>
      <c r="AVF345"/>
      <c r="AVG345"/>
      <c r="AVH345"/>
      <c r="AVI345"/>
      <c r="AVJ345"/>
      <c r="AVK345"/>
      <c r="AVL345"/>
      <c r="AVM345"/>
      <c r="AVN345"/>
      <c r="AVO345"/>
      <c r="AVP345"/>
      <c r="AVQ345"/>
      <c r="AVR345"/>
      <c r="AVS345"/>
      <c r="AVT345"/>
      <c r="AVU345"/>
      <c r="AVV345"/>
      <c r="AVW345"/>
      <c r="AVX345"/>
      <c r="AVY345"/>
      <c r="AVZ345"/>
      <c r="AWA345"/>
      <c r="AWB345"/>
      <c r="AWC345"/>
      <c r="AWD345"/>
      <c r="AWE345"/>
      <c r="AWF345"/>
      <c r="AWG345"/>
      <c r="AWH345"/>
      <c r="AWI345"/>
      <c r="AWJ345"/>
      <c r="AWK345"/>
      <c r="AWL345"/>
      <c r="AWM345"/>
      <c r="AWN345"/>
      <c r="AWO345"/>
      <c r="AWP345"/>
      <c r="AWQ345"/>
      <c r="AWR345"/>
      <c r="AWS345"/>
      <c r="AWT345"/>
      <c r="AWU345"/>
      <c r="AWV345"/>
      <c r="AWW345"/>
      <c r="AWX345"/>
      <c r="AWY345"/>
      <c r="AWZ345"/>
      <c r="AXA345"/>
      <c r="AXB345"/>
      <c r="AXC345"/>
      <c r="AXD345"/>
      <c r="AXE345"/>
      <c r="AXF345"/>
      <c r="AXG345"/>
      <c r="AXH345"/>
      <c r="AXI345"/>
      <c r="AXJ345"/>
      <c r="AXK345"/>
      <c r="AXL345"/>
      <c r="AXM345"/>
      <c r="AXN345"/>
      <c r="AXO345"/>
      <c r="AXP345"/>
      <c r="AXQ345"/>
      <c r="AXR345"/>
      <c r="AXS345"/>
      <c r="AXT345"/>
      <c r="AXU345"/>
      <c r="AXV345"/>
      <c r="AXW345"/>
      <c r="AXX345"/>
      <c r="AXY345"/>
      <c r="AXZ345"/>
      <c r="AYA345"/>
      <c r="AYB345"/>
      <c r="AYC345"/>
      <c r="AYD345"/>
      <c r="AYE345"/>
      <c r="AYF345"/>
      <c r="AYG345"/>
      <c r="AYH345"/>
      <c r="AYI345"/>
      <c r="AYJ345"/>
      <c r="AYK345"/>
      <c r="AYL345"/>
      <c r="AYM345"/>
      <c r="AYN345"/>
      <c r="AYO345"/>
      <c r="AYP345"/>
      <c r="AYQ345"/>
      <c r="AYR345"/>
      <c r="AYS345"/>
      <c r="AYT345"/>
      <c r="AYU345"/>
      <c r="AYV345"/>
      <c r="AYW345"/>
      <c r="AYX345"/>
      <c r="AYY345"/>
      <c r="AYZ345"/>
      <c r="AZA345"/>
      <c r="AZB345"/>
      <c r="AZC345"/>
      <c r="AZD345"/>
      <c r="AZE345"/>
      <c r="AZF345"/>
      <c r="AZG345"/>
      <c r="AZH345"/>
      <c r="AZI345"/>
      <c r="AZJ345"/>
      <c r="AZK345"/>
      <c r="AZL345"/>
      <c r="AZM345"/>
      <c r="AZN345"/>
      <c r="AZO345"/>
      <c r="AZP345"/>
      <c r="AZQ345"/>
      <c r="AZR345"/>
      <c r="AZS345"/>
      <c r="AZT345"/>
      <c r="AZU345"/>
      <c r="AZV345"/>
      <c r="AZW345"/>
      <c r="AZX345"/>
      <c r="AZY345"/>
      <c r="AZZ345"/>
      <c r="BAA345"/>
      <c r="BAB345"/>
      <c r="BAC345"/>
      <c r="BAD345"/>
      <c r="BAE345"/>
      <c r="BAF345"/>
      <c r="BAG345"/>
      <c r="BAH345"/>
      <c r="BAI345"/>
      <c r="BAJ345"/>
      <c r="BAK345"/>
      <c r="BAL345"/>
      <c r="BAM345"/>
      <c r="BAN345"/>
      <c r="BAO345"/>
      <c r="BAP345"/>
      <c r="BAQ345"/>
      <c r="BAR345"/>
      <c r="BAS345"/>
      <c r="BAT345"/>
      <c r="BAU345"/>
      <c r="BAV345"/>
      <c r="BAW345"/>
      <c r="BAX345"/>
      <c r="BAY345"/>
      <c r="BAZ345"/>
      <c r="BBA345"/>
      <c r="BBB345"/>
      <c r="BBC345"/>
      <c r="BBD345"/>
      <c r="BBE345"/>
      <c r="BBF345"/>
      <c r="BBG345"/>
      <c r="BBH345"/>
      <c r="BBI345"/>
      <c r="BBJ345"/>
      <c r="BBK345"/>
      <c r="BBL345"/>
      <c r="BBM345"/>
      <c r="BBN345"/>
      <c r="BBO345"/>
      <c r="BBP345"/>
      <c r="BBQ345"/>
      <c r="BBR345"/>
      <c r="BBS345"/>
      <c r="BBT345"/>
      <c r="BBU345"/>
      <c r="BBV345"/>
      <c r="BBW345"/>
      <c r="BBX345"/>
      <c r="BBY345"/>
      <c r="BBZ345"/>
      <c r="BCA345"/>
      <c r="BCB345"/>
      <c r="BCC345"/>
      <c r="BCD345"/>
      <c r="BCE345"/>
      <c r="BCF345"/>
      <c r="BCG345"/>
      <c r="BCH345"/>
      <c r="BCI345"/>
      <c r="BCJ345"/>
      <c r="BCK345"/>
      <c r="BCL345"/>
      <c r="BCM345"/>
      <c r="BCN345"/>
      <c r="BCO345"/>
      <c r="BCP345"/>
      <c r="BCQ345"/>
      <c r="BCR345"/>
      <c r="BCS345"/>
      <c r="BCT345"/>
      <c r="BCU345"/>
      <c r="BCV345"/>
      <c r="BCW345"/>
      <c r="BCX345"/>
      <c r="BCY345"/>
      <c r="BCZ345"/>
      <c r="BDA345"/>
      <c r="BDB345"/>
      <c r="BDC345"/>
      <c r="BDD345"/>
      <c r="BDE345"/>
      <c r="BDF345"/>
      <c r="BDG345"/>
      <c r="BDH345"/>
      <c r="BDI345"/>
      <c r="BDJ345"/>
      <c r="BDK345"/>
      <c r="BDL345"/>
      <c r="BDM345"/>
      <c r="BDN345"/>
      <c r="BDO345"/>
      <c r="BDP345"/>
      <c r="BDQ345"/>
      <c r="BDR345"/>
      <c r="BDS345"/>
      <c r="BDT345"/>
      <c r="BDU345"/>
      <c r="BDV345"/>
      <c r="BDW345"/>
      <c r="BDX345"/>
      <c r="BDY345"/>
      <c r="BDZ345"/>
      <c r="BEA345"/>
      <c r="BEB345"/>
      <c r="BEC345"/>
      <c r="BED345"/>
      <c r="BEE345"/>
      <c r="BEF345"/>
      <c r="BEG345"/>
      <c r="BEH345"/>
      <c r="BEI345"/>
      <c r="BEJ345"/>
      <c r="BEK345"/>
      <c r="BEL345"/>
      <c r="BEM345"/>
      <c r="BEN345"/>
      <c r="BEO345"/>
      <c r="BEP345"/>
      <c r="BEQ345"/>
      <c r="BER345"/>
      <c r="BES345"/>
      <c r="BET345"/>
      <c r="BEU345"/>
      <c r="BEV345"/>
      <c r="BEW345"/>
      <c r="BEX345"/>
      <c r="BEY345"/>
      <c r="BEZ345"/>
      <c r="BFA345"/>
      <c r="BFB345"/>
      <c r="BFC345"/>
      <c r="BFD345"/>
      <c r="BFE345"/>
      <c r="BFF345"/>
      <c r="BFG345"/>
      <c r="BFH345"/>
      <c r="BFI345"/>
      <c r="BFJ345"/>
      <c r="BFK345"/>
      <c r="BFL345"/>
      <c r="BFM345"/>
      <c r="BFN345"/>
      <c r="BFO345"/>
      <c r="BFP345"/>
      <c r="BFQ345"/>
      <c r="BFR345"/>
      <c r="BFS345"/>
      <c r="BFT345"/>
      <c r="BFU345"/>
      <c r="BFV345"/>
      <c r="BFW345"/>
      <c r="BFX345"/>
      <c r="BFY345"/>
      <c r="BFZ345"/>
      <c r="BGA345"/>
      <c r="BGB345"/>
      <c r="BGC345"/>
      <c r="BGD345"/>
      <c r="BGE345"/>
      <c r="BGF345"/>
      <c r="BGG345"/>
      <c r="BGH345"/>
      <c r="BGI345"/>
      <c r="BGJ345"/>
      <c r="BGK345"/>
      <c r="BGL345"/>
      <c r="BGM345"/>
      <c r="BGN345"/>
      <c r="BGO345"/>
      <c r="BGP345"/>
      <c r="BGQ345"/>
      <c r="BGR345"/>
      <c r="BGS345"/>
      <c r="BGT345"/>
      <c r="BGU345"/>
      <c r="BGV345"/>
      <c r="BGW345"/>
      <c r="BGX345"/>
      <c r="BGY345"/>
      <c r="BGZ345"/>
      <c r="BHA345"/>
      <c r="BHB345"/>
      <c r="BHC345"/>
      <c r="BHD345"/>
      <c r="BHE345"/>
      <c r="BHF345"/>
      <c r="BHG345"/>
      <c r="BHH345"/>
      <c r="BHI345"/>
      <c r="BHJ345"/>
      <c r="BHK345"/>
      <c r="BHL345"/>
      <c r="BHM345"/>
      <c r="BHN345"/>
      <c r="BHO345"/>
      <c r="BHP345"/>
      <c r="BHQ345"/>
      <c r="BHR345"/>
      <c r="BHS345"/>
      <c r="BHT345"/>
      <c r="BHU345"/>
      <c r="BHV345"/>
      <c r="BHW345"/>
      <c r="BHX345"/>
      <c r="BHY345"/>
      <c r="BHZ345"/>
      <c r="BIA345"/>
      <c r="BIB345"/>
      <c r="BIC345"/>
      <c r="BID345"/>
      <c r="BIE345"/>
      <c r="BIF345"/>
      <c r="BIG345"/>
      <c r="BIH345"/>
      <c r="BII345"/>
      <c r="BIJ345"/>
      <c r="BIK345"/>
      <c r="BIL345"/>
      <c r="BIM345"/>
      <c r="BIN345"/>
      <c r="BIO345"/>
      <c r="BIP345"/>
      <c r="BIQ345"/>
      <c r="BIR345"/>
      <c r="BIS345"/>
      <c r="BIT345"/>
      <c r="BIU345"/>
      <c r="BIV345"/>
      <c r="BIW345"/>
      <c r="BIX345"/>
      <c r="BIY345"/>
      <c r="BIZ345"/>
      <c r="BJA345"/>
      <c r="BJB345"/>
      <c r="BJC345"/>
      <c r="BJD345"/>
      <c r="BJE345"/>
      <c r="BJF345"/>
      <c r="BJG345"/>
      <c r="BJH345"/>
      <c r="BJI345"/>
      <c r="BJJ345"/>
      <c r="BJK345"/>
      <c r="BJL345"/>
      <c r="BJM345"/>
      <c r="BJN345"/>
      <c r="BJO345"/>
      <c r="BJP345"/>
      <c r="BJQ345"/>
      <c r="BJR345"/>
      <c r="BJS345"/>
      <c r="BJT345"/>
      <c r="BJU345"/>
      <c r="BJV345"/>
      <c r="BJW345"/>
      <c r="BJX345"/>
      <c r="BJY345"/>
      <c r="BJZ345"/>
      <c r="BKA345"/>
      <c r="BKB345"/>
      <c r="BKC345"/>
      <c r="BKD345"/>
      <c r="BKE345"/>
      <c r="BKF345"/>
      <c r="BKG345"/>
      <c r="BKH345"/>
      <c r="BKI345"/>
      <c r="BKJ345"/>
      <c r="BKK345"/>
      <c r="BKL345"/>
      <c r="BKM345"/>
      <c r="BKN345"/>
      <c r="BKO345"/>
      <c r="BKP345"/>
      <c r="BKQ345"/>
      <c r="BKR345"/>
      <c r="BKS345"/>
      <c r="BKT345"/>
      <c r="BKU345"/>
      <c r="BKV345"/>
      <c r="BKW345"/>
      <c r="BKX345"/>
      <c r="BKY345"/>
      <c r="BKZ345"/>
      <c r="BLA345"/>
      <c r="BLB345"/>
      <c r="BLC345"/>
      <c r="BLD345"/>
      <c r="BLE345"/>
      <c r="BLF345"/>
      <c r="BLG345"/>
      <c r="BLH345"/>
      <c r="BLI345"/>
      <c r="BLJ345"/>
      <c r="BLK345"/>
      <c r="BLL345"/>
      <c r="BLM345"/>
      <c r="BLN345"/>
      <c r="BLO345"/>
      <c r="BLP345"/>
      <c r="BLQ345"/>
      <c r="BLR345"/>
      <c r="BLS345"/>
      <c r="BLT345"/>
      <c r="BLU345"/>
      <c r="BLV345"/>
      <c r="BLW345"/>
      <c r="BLX345"/>
      <c r="BLY345"/>
      <c r="BLZ345"/>
      <c r="BMA345"/>
      <c r="BMB345"/>
      <c r="BMC345"/>
      <c r="BMD345"/>
      <c r="BME345"/>
      <c r="BMF345"/>
      <c r="BMG345"/>
      <c r="BMH345"/>
      <c r="BMI345"/>
      <c r="BMJ345"/>
      <c r="BMK345"/>
      <c r="BML345"/>
      <c r="BMM345"/>
      <c r="BMN345"/>
      <c r="BMO345"/>
      <c r="BMP345"/>
      <c r="BMQ345"/>
      <c r="BMR345"/>
      <c r="BMS345"/>
      <c r="BMT345"/>
      <c r="BMU345"/>
      <c r="BMV345"/>
      <c r="BMW345"/>
      <c r="BMX345"/>
      <c r="BMY345"/>
      <c r="BMZ345"/>
      <c r="BNA345"/>
      <c r="BNB345"/>
      <c r="BNC345"/>
      <c r="BND345"/>
      <c r="BNE345"/>
      <c r="BNF345"/>
      <c r="BNG345"/>
      <c r="BNH345"/>
      <c r="BNI345"/>
      <c r="BNJ345"/>
      <c r="BNK345"/>
      <c r="BNL345"/>
      <c r="BNM345"/>
      <c r="BNN345"/>
      <c r="BNO345"/>
      <c r="BNP345"/>
      <c r="BNQ345"/>
      <c r="BNR345"/>
      <c r="BNS345"/>
      <c r="BNT345"/>
      <c r="BNU345"/>
      <c r="BNV345"/>
      <c r="BNW345"/>
      <c r="BNX345"/>
      <c r="BNY345"/>
      <c r="BNZ345"/>
      <c r="BOA345"/>
      <c r="BOB345"/>
      <c r="BOC345"/>
      <c r="BOD345"/>
      <c r="BOE345"/>
      <c r="BOF345"/>
      <c r="BOG345"/>
      <c r="BOH345"/>
      <c r="BOI345"/>
      <c r="BOJ345"/>
      <c r="BOK345"/>
      <c r="BOL345"/>
      <c r="BOM345"/>
      <c r="BON345"/>
      <c r="BOO345"/>
      <c r="BOP345"/>
      <c r="BOQ345"/>
      <c r="BOR345"/>
      <c r="BOS345"/>
      <c r="BOT345"/>
      <c r="BOU345"/>
      <c r="BOV345"/>
      <c r="BOW345"/>
      <c r="BOX345"/>
      <c r="BOY345"/>
      <c r="BOZ345"/>
      <c r="BPA345"/>
      <c r="BPB345"/>
      <c r="BPC345"/>
      <c r="BPD345"/>
      <c r="BPE345"/>
      <c r="BPF345"/>
      <c r="BPG345"/>
      <c r="BPH345"/>
      <c r="BPI345"/>
      <c r="BPJ345"/>
      <c r="BPK345"/>
      <c r="BPL345"/>
      <c r="BPM345"/>
      <c r="BPN345"/>
      <c r="BPO345"/>
      <c r="BPP345"/>
      <c r="BPQ345"/>
      <c r="BPR345"/>
      <c r="BPS345"/>
      <c r="BPT345"/>
      <c r="BPU345"/>
      <c r="BPV345"/>
      <c r="BPW345"/>
      <c r="BPX345"/>
      <c r="BPY345"/>
      <c r="BPZ345"/>
      <c r="BQA345"/>
      <c r="BQB345"/>
      <c r="BQC345"/>
      <c r="BQD345"/>
      <c r="BQE345"/>
      <c r="BQF345"/>
      <c r="BQG345"/>
      <c r="BQH345"/>
      <c r="BQI345"/>
      <c r="BQJ345"/>
      <c r="BQK345"/>
      <c r="BQL345"/>
      <c r="BQM345"/>
      <c r="BQN345"/>
      <c r="BQO345"/>
      <c r="BQP345"/>
      <c r="BQQ345"/>
      <c r="BQR345"/>
      <c r="BQS345"/>
      <c r="BQT345"/>
      <c r="BQU345"/>
      <c r="BQV345"/>
      <c r="BQW345"/>
      <c r="BQX345"/>
      <c r="BQY345"/>
      <c r="BQZ345"/>
      <c r="BRA345"/>
      <c r="BRB345"/>
      <c r="BRC345"/>
      <c r="BRD345"/>
      <c r="BRE345"/>
      <c r="BRF345"/>
      <c r="BRG345"/>
      <c r="BRH345"/>
      <c r="BRI345"/>
      <c r="BRJ345"/>
      <c r="BRK345"/>
      <c r="BRL345"/>
      <c r="BRM345"/>
      <c r="BRN345"/>
      <c r="BRO345"/>
      <c r="BRP345"/>
      <c r="BRQ345"/>
      <c r="BRR345"/>
      <c r="BRS345"/>
      <c r="BRT345"/>
      <c r="BRU345"/>
      <c r="BRV345"/>
      <c r="BRW345"/>
      <c r="BRX345"/>
      <c r="BRY345"/>
      <c r="BRZ345"/>
      <c r="BSA345"/>
      <c r="BSB345"/>
      <c r="BSC345"/>
      <c r="BSD345"/>
      <c r="BSE345"/>
      <c r="BSF345"/>
      <c r="BSG345"/>
      <c r="BSH345"/>
      <c r="BSI345"/>
      <c r="BSJ345"/>
      <c r="BSK345"/>
      <c r="BSL345"/>
      <c r="BSM345"/>
      <c r="BSN345"/>
      <c r="BSO345"/>
      <c r="BSP345"/>
      <c r="BSQ345"/>
      <c r="BSR345"/>
      <c r="BSS345"/>
      <c r="BST345"/>
      <c r="BSU345"/>
      <c r="BSV345"/>
      <c r="BSW345"/>
      <c r="BSX345"/>
      <c r="BSY345"/>
      <c r="BSZ345"/>
      <c r="BTA345"/>
      <c r="BTB345"/>
      <c r="BTC345"/>
      <c r="BTD345"/>
      <c r="BTE345"/>
      <c r="BTF345"/>
      <c r="BTG345"/>
      <c r="BTH345"/>
      <c r="BTI345"/>
      <c r="BTJ345"/>
      <c r="BTK345"/>
      <c r="BTL345"/>
      <c r="BTM345"/>
      <c r="BTN345"/>
      <c r="BTO345"/>
      <c r="BTP345"/>
      <c r="BTQ345"/>
      <c r="BTR345"/>
      <c r="BTS345"/>
      <c r="BTT345"/>
      <c r="BTU345"/>
      <c r="BTV345"/>
      <c r="BTW345"/>
      <c r="BTX345"/>
      <c r="BTY345"/>
      <c r="BTZ345"/>
      <c r="BUA345"/>
      <c r="BUB345"/>
      <c r="BUC345"/>
      <c r="BUD345"/>
      <c r="BUE345"/>
      <c r="BUF345"/>
      <c r="BUG345"/>
      <c r="BUH345"/>
      <c r="BUI345"/>
      <c r="BUJ345"/>
      <c r="BUK345"/>
      <c r="BUL345"/>
      <c r="BUM345"/>
      <c r="BUN345"/>
      <c r="BUO345"/>
      <c r="BUP345"/>
      <c r="BUQ345"/>
      <c r="BUR345"/>
      <c r="BUS345"/>
      <c r="BUT345"/>
      <c r="BUU345"/>
      <c r="BUV345"/>
      <c r="BUW345"/>
      <c r="BUX345"/>
      <c r="BUY345"/>
      <c r="BUZ345"/>
      <c r="BVA345"/>
      <c r="BVB345"/>
      <c r="BVC345"/>
      <c r="BVD345"/>
      <c r="BVE345"/>
      <c r="BVF345"/>
      <c r="BVG345"/>
      <c r="BVH345"/>
      <c r="BVI345"/>
      <c r="BVJ345"/>
      <c r="BVK345"/>
      <c r="BVL345"/>
      <c r="BVM345"/>
      <c r="BVN345"/>
      <c r="BVO345"/>
      <c r="BVP345"/>
      <c r="BVQ345"/>
      <c r="BVR345"/>
      <c r="BVS345"/>
      <c r="BVT345"/>
      <c r="BVU345"/>
      <c r="BVV345"/>
      <c r="BVW345"/>
      <c r="BVX345"/>
      <c r="BVY345"/>
      <c r="BVZ345"/>
      <c r="BWA345"/>
      <c r="BWB345"/>
      <c r="BWC345"/>
      <c r="BWD345"/>
      <c r="BWE345"/>
      <c r="BWF345"/>
      <c r="BWG345"/>
      <c r="BWH345"/>
      <c r="BWI345"/>
      <c r="BWJ345"/>
      <c r="BWK345"/>
      <c r="BWL345"/>
      <c r="BWM345"/>
      <c r="BWN345"/>
      <c r="BWO345"/>
      <c r="BWP345"/>
      <c r="BWQ345"/>
      <c r="BWR345"/>
      <c r="BWS345"/>
      <c r="BWT345"/>
      <c r="BWU345"/>
      <c r="BWV345"/>
      <c r="BWW345"/>
      <c r="BWX345"/>
      <c r="BWY345"/>
      <c r="BWZ345"/>
      <c r="BXA345"/>
      <c r="BXB345"/>
      <c r="BXC345"/>
      <c r="BXD345"/>
      <c r="BXE345"/>
      <c r="BXF345"/>
      <c r="BXG345"/>
      <c r="BXH345"/>
      <c r="BXI345"/>
      <c r="BXJ345"/>
      <c r="BXK345"/>
      <c r="BXL345"/>
      <c r="BXM345"/>
      <c r="BXN345"/>
      <c r="BXO345"/>
      <c r="BXP345"/>
      <c r="BXQ345"/>
      <c r="BXR345"/>
      <c r="BXS345"/>
      <c r="BXT345"/>
      <c r="BXU345"/>
      <c r="BXV345"/>
      <c r="BXW345"/>
      <c r="BXX345"/>
      <c r="BXY345"/>
      <c r="BXZ345"/>
      <c r="BYA345"/>
      <c r="BYB345"/>
      <c r="BYC345"/>
      <c r="BYD345"/>
      <c r="BYE345"/>
      <c r="BYF345"/>
      <c r="BYG345"/>
      <c r="BYH345"/>
      <c r="BYI345"/>
      <c r="BYJ345"/>
      <c r="BYK345"/>
      <c r="BYL345"/>
      <c r="BYM345"/>
      <c r="BYN345"/>
      <c r="BYO345"/>
      <c r="BYP345"/>
      <c r="BYQ345"/>
      <c r="BYR345"/>
      <c r="BYS345"/>
      <c r="BYT345"/>
      <c r="BYU345"/>
      <c r="BYV345"/>
      <c r="BYW345"/>
      <c r="BYX345"/>
      <c r="BYY345"/>
      <c r="BYZ345"/>
      <c r="BZA345"/>
      <c r="BZB345"/>
      <c r="BZC345"/>
      <c r="BZD345"/>
      <c r="BZE345"/>
      <c r="BZF345"/>
      <c r="BZG345"/>
      <c r="BZH345"/>
      <c r="BZI345"/>
      <c r="BZJ345"/>
      <c r="BZK345"/>
      <c r="BZL345"/>
      <c r="BZM345"/>
      <c r="BZN345"/>
      <c r="BZO345"/>
      <c r="BZP345"/>
      <c r="BZQ345"/>
      <c r="BZR345"/>
      <c r="BZS345"/>
      <c r="BZT345"/>
      <c r="BZU345"/>
      <c r="BZV345"/>
      <c r="BZW345"/>
      <c r="BZX345"/>
      <c r="BZY345"/>
      <c r="BZZ345"/>
      <c r="CAA345"/>
      <c r="CAB345"/>
      <c r="CAC345"/>
      <c r="CAD345"/>
      <c r="CAE345"/>
      <c r="CAF345"/>
      <c r="CAG345"/>
      <c r="CAH345"/>
      <c r="CAI345"/>
      <c r="CAJ345"/>
      <c r="CAK345"/>
      <c r="CAL345"/>
      <c r="CAM345"/>
      <c r="CAN345"/>
      <c r="CAO345"/>
      <c r="CAP345"/>
      <c r="CAQ345"/>
      <c r="CAR345"/>
      <c r="CAS345"/>
      <c r="CAT345"/>
      <c r="CAU345"/>
      <c r="CAV345"/>
      <c r="CAW345"/>
      <c r="CAX345"/>
      <c r="CAY345"/>
      <c r="CAZ345"/>
      <c r="CBA345"/>
      <c r="CBB345"/>
      <c r="CBC345"/>
      <c r="CBD345"/>
      <c r="CBE345"/>
      <c r="CBF345"/>
      <c r="CBG345"/>
      <c r="CBH345"/>
      <c r="CBI345"/>
      <c r="CBJ345"/>
      <c r="CBK345"/>
      <c r="CBL345"/>
      <c r="CBM345"/>
      <c r="CBN345"/>
      <c r="CBO345"/>
      <c r="CBP345"/>
      <c r="CBQ345"/>
      <c r="CBR345"/>
      <c r="CBS345"/>
      <c r="CBT345"/>
      <c r="CBU345"/>
      <c r="CBV345"/>
      <c r="CBW345"/>
      <c r="CBX345"/>
      <c r="CBY345"/>
      <c r="CBZ345"/>
      <c r="CCA345"/>
      <c r="CCB345"/>
      <c r="CCC345"/>
      <c r="CCD345"/>
      <c r="CCE345"/>
      <c r="CCF345"/>
      <c r="CCG345"/>
      <c r="CCH345"/>
      <c r="CCI345"/>
      <c r="CCJ345"/>
      <c r="CCK345"/>
      <c r="CCL345"/>
      <c r="CCM345"/>
      <c r="CCN345"/>
      <c r="CCO345"/>
      <c r="CCP345"/>
      <c r="CCQ345"/>
      <c r="CCR345"/>
      <c r="CCS345"/>
      <c r="CCT345"/>
      <c r="CCU345"/>
      <c r="CCV345"/>
      <c r="CCW345"/>
      <c r="CCX345"/>
      <c r="CCY345"/>
      <c r="CCZ345"/>
      <c r="CDA345"/>
      <c r="CDB345"/>
      <c r="CDC345"/>
      <c r="CDD345"/>
      <c r="CDE345"/>
      <c r="CDF345"/>
      <c r="CDG345"/>
      <c r="CDH345"/>
      <c r="CDI345"/>
      <c r="CDJ345"/>
      <c r="CDK345"/>
      <c r="CDL345"/>
      <c r="CDM345"/>
      <c r="CDN345"/>
      <c r="CDO345"/>
      <c r="CDP345"/>
      <c r="CDQ345"/>
      <c r="CDR345"/>
      <c r="CDS345"/>
      <c r="CDT345"/>
      <c r="CDU345"/>
      <c r="CDV345"/>
      <c r="CDW345"/>
      <c r="CDX345"/>
      <c r="CDY345"/>
      <c r="CDZ345"/>
      <c r="CEA345"/>
      <c r="CEB345"/>
      <c r="CEC345"/>
      <c r="CED345"/>
      <c r="CEE345"/>
      <c r="CEF345"/>
      <c r="CEG345"/>
      <c r="CEH345"/>
      <c r="CEI345"/>
      <c r="CEJ345"/>
      <c r="CEK345"/>
      <c r="CEL345"/>
      <c r="CEM345"/>
      <c r="CEN345"/>
      <c r="CEO345"/>
      <c r="CEP345"/>
      <c r="CEQ345"/>
      <c r="CER345"/>
      <c r="CES345"/>
      <c r="CET345"/>
      <c r="CEU345"/>
      <c r="CEV345"/>
      <c r="CEW345"/>
      <c r="CEX345"/>
      <c r="CEY345"/>
      <c r="CEZ345"/>
      <c r="CFA345"/>
      <c r="CFB345"/>
      <c r="CFC345"/>
      <c r="CFD345"/>
      <c r="CFE345"/>
      <c r="CFF345"/>
      <c r="CFG345"/>
      <c r="CFH345"/>
      <c r="CFI345"/>
      <c r="CFJ345"/>
      <c r="CFK345"/>
      <c r="CFL345"/>
      <c r="CFM345"/>
      <c r="CFN345"/>
      <c r="CFO345"/>
      <c r="CFP345"/>
      <c r="CFQ345"/>
      <c r="CFR345"/>
      <c r="CFS345"/>
      <c r="CFT345"/>
      <c r="CFU345"/>
      <c r="CFV345"/>
      <c r="CFW345"/>
      <c r="CFX345"/>
      <c r="CFY345"/>
      <c r="CFZ345"/>
      <c r="CGA345"/>
      <c r="CGB345"/>
      <c r="CGC345"/>
      <c r="CGD345"/>
      <c r="CGE345"/>
      <c r="CGF345"/>
      <c r="CGG345"/>
      <c r="CGH345"/>
      <c r="CGI345"/>
      <c r="CGJ345"/>
      <c r="CGK345"/>
      <c r="CGL345"/>
      <c r="CGM345"/>
      <c r="CGN345"/>
      <c r="CGO345"/>
      <c r="CGP345"/>
      <c r="CGQ345"/>
      <c r="CGR345"/>
      <c r="CGS345"/>
      <c r="CGT345"/>
      <c r="CGU345"/>
      <c r="CGV345"/>
      <c r="CGW345"/>
      <c r="CGX345"/>
      <c r="CGY345"/>
      <c r="CGZ345"/>
      <c r="CHA345"/>
      <c r="CHB345"/>
      <c r="CHC345"/>
      <c r="CHD345"/>
      <c r="CHE345"/>
      <c r="CHF345"/>
      <c r="CHG345"/>
      <c r="CHH345"/>
      <c r="CHI345"/>
      <c r="CHJ345"/>
      <c r="CHK345"/>
      <c r="CHL345"/>
      <c r="CHM345"/>
      <c r="CHN345"/>
      <c r="CHO345"/>
      <c r="CHP345"/>
      <c r="CHQ345"/>
      <c r="CHR345"/>
      <c r="CHS345"/>
      <c r="CHT345"/>
      <c r="CHU345"/>
      <c r="CHV345"/>
      <c r="CHW345"/>
      <c r="CHX345"/>
      <c r="CHY345"/>
      <c r="CHZ345"/>
      <c r="CIA345"/>
      <c r="CIB345"/>
      <c r="CIC345"/>
      <c r="CID345"/>
      <c r="CIE345"/>
      <c r="CIF345"/>
      <c r="CIG345"/>
      <c r="CIH345"/>
      <c r="CII345"/>
      <c r="CIJ345"/>
      <c r="CIK345"/>
      <c r="CIL345"/>
      <c r="CIM345"/>
      <c r="CIN345"/>
      <c r="CIO345"/>
      <c r="CIP345"/>
      <c r="CIQ345"/>
      <c r="CIR345"/>
      <c r="CIS345"/>
      <c r="CIT345"/>
      <c r="CIU345"/>
      <c r="CIV345"/>
      <c r="CIW345"/>
      <c r="CIX345"/>
      <c r="CIY345"/>
      <c r="CIZ345"/>
      <c r="CJA345"/>
      <c r="CJB345"/>
      <c r="CJC345"/>
      <c r="CJD345"/>
      <c r="CJE345"/>
      <c r="CJF345"/>
      <c r="CJG345"/>
      <c r="CJH345"/>
      <c r="CJI345"/>
      <c r="CJJ345"/>
      <c r="CJK345"/>
      <c r="CJL345"/>
      <c r="CJM345"/>
      <c r="CJN345"/>
      <c r="CJO345"/>
      <c r="CJP345"/>
      <c r="CJQ345"/>
      <c r="CJR345"/>
      <c r="CJS345"/>
      <c r="CJT345"/>
      <c r="CJU345"/>
      <c r="CJV345"/>
      <c r="CJW345"/>
      <c r="CJX345"/>
      <c r="CJY345"/>
      <c r="CJZ345"/>
      <c r="CKA345"/>
      <c r="CKB345"/>
      <c r="CKC345"/>
      <c r="CKD345"/>
      <c r="CKE345"/>
      <c r="CKF345"/>
      <c r="CKG345"/>
      <c r="CKH345"/>
      <c r="CKI345"/>
      <c r="CKJ345"/>
      <c r="CKK345"/>
      <c r="CKL345"/>
      <c r="CKM345"/>
      <c r="CKN345"/>
      <c r="CKO345"/>
      <c r="CKP345"/>
      <c r="CKQ345"/>
      <c r="CKR345"/>
      <c r="CKS345"/>
      <c r="CKT345"/>
      <c r="CKU345"/>
      <c r="CKV345"/>
      <c r="CKW345"/>
      <c r="CKX345"/>
      <c r="CKY345"/>
      <c r="CKZ345"/>
      <c r="CLA345"/>
      <c r="CLB345"/>
      <c r="CLC345"/>
      <c r="CLD345"/>
      <c r="CLE345"/>
      <c r="CLF345"/>
      <c r="CLG345"/>
      <c r="CLH345"/>
      <c r="CLI345"/>
      <c r="CLJ345"/>
      <c r="CLK345"/>
      <c r="CLL345"/>
      <c r="CLM345"/>
      <c r="CLN345"/>
      <c r="CLO345"/>
      <c r="CLP345"/>
      <c r="CLQ345"/>
      <c r="CLR345"/>
      <c r="CLS345"/>
      <c r="CLT345"/>
      <c r="CLU345"/>
      <c r="CLV345"/>
      <c r="CLW345"/>
      <c r="CLX345"/>
      <c r="CLY345"/>
      <c r="CLZ345"/>
      <c r="CMA345"/>
      <c r="CMB345"/>
      <c r="CMC345"/>
      <c r="CMD345"/>
      <c r="CME345"/>
      <c r="CMF345"/>
      <c r="CMG345"/>
      <c r="CMH345"/>
      <c r="CMI345"/>
      <c r="CMJ345"/>
      <c r="CMK345"/>
      <c r="CML345"/>
      <c r="CMM345"/>
      <c r="CMN345"/>
      <c r="CMO345"/>
      <c r="CMP345"/>
      <c r="CMQ345"/>
      <c r="CMR345"/>
      <c r="CMS345"/>
      <c r="CMT345"/>
      <c r="CMU345"/>
      <c r="CMV345"/>
      <c r="CMW345"/>
      <c r="CMX345"/>
      <c r="CMY345"/>
      <c r="CMZ345"/>
      <c r="CNA345"/>
      <c r="CNB345"/>
      <c r="CNC345"/>
      <c r="CND345"/>
      <c r="CNE345"/>
      <c r="CNF345"/>
      <c r="CNG345"/>
      <c r="CNH345"/>
      <c r="CNI345"/>
      <c r="CNJ345"/>
      <c r="CNK345"/>
      <c r="CNL345"/>
      <c r="CNM345"/>
      <c r="CNN345"/>
      <c r="CNO345"/>
      <c r="CNP345"/>
      <c r="CNQ345"/>
      <c r="CNR345"/>
      <c r="CNS345"/>
      <c r="CNT345"/>
      <c r="CNU345"/>
      <c r="CNV345"/>
      <c r="CNW345"/>
      <c r="CNX345"/>
      <c r="CNY345"/>
      <c r="CNZ345"/>
      <c r="COA345"/>
      <c r="COB345"/>
      <c r="COC345"/>
      <c r="COD345"/>
      <c r="COE345"/>
      <c r="COF345"/>
      <c r="COG345"/>
      <c r="COH345"/>
      <c r="COI345"/>
      <c r="COJ345"/>
      <c r="COK345"/>
      <c r="COL345"/>
      <c r="COM345"/>
      <c r="CON345"/>
      <c r="COO345"/>
      <c r="COP345"/>
      <c r="COQ345"/>
      <c r="COR345"/>
      <c r="COS345"/>
      <c r="COT345"/>
      <c r="COU345"/>
      <c r="COV345"/>
      <c r="COW345"/>
      <c r="COX345"/>
      <c r="COY345"/>
      <c r="COZ345"/>
      <c r="CPA345"/>
      <c r="CPB345"/>
      <c r="CPC345"/>
      <c r="CPD345"/>
      <c r="CPE345"/>
      <c r="CPF345"/>
      <c r="CPG345"/>
      <c r="CPH345"/>
      <c r="CPI345"/>
      <c r="CPJ345"/>
      <c r="CPK345"/>
      <c r="CPL345"/>
      <c r="CPM345"/>
      <c r="CPN345"/>
      <c r="CPO345"/>
      <c r="CPP345"/>
      <c r="CPQ345"/>
      <c r="CPR345"/>
      <c r="CPS345"/>
      <c r="CPT345"/>
      <c r="CPU345"/>
      <c r="CPV345"/>
      <c r="CPW345"/>
      <c r="CPX345"/>
      <c r="CPY345"/>
      <c r="CPZ345"/>
      <c r="CQA345"/>
      <c r="CQB345"/>
      <c r="CQC345"/>
      <c r="CQD345"/>
      <c r="CQE345"/>
      <c r="CQF345"/>
      <c r="CQG345"/>
      <c r="CQH345"/>
      <c r="CQI345"/>
      <c r="CQJ345"/>
      <c r="CQK345"/>
      <c r="CQL345"/>
      <c r="CQM345"/>
      <c r="CQN345"/>
      <c r="CQO345"/>
      <c r="CQP345"/>
      <c r="CQQ345"/>
      <c r="CQR345"/>
      <c r="CQS345"/>
      <c r="CQT345"/>
      <c r="CQU345"/>
      <c r="CQV345"/>
      <c r="CQW345"/>
      <c r="CQX345"/>
      <c r="CQY345"/>
      <c r="CQZ345"/>
      <c r="CRA345"/>
      <c r="CRB345"/>
      <c r="CRC345"/>
      <c r="CRD345"/>
      <c r="CRE345"/>
      <c r="CRF345"/>
      <c r="CRG345"/>
      <c r="CRH345"/>
      <c r="CRI345"/>
      <c r="CRJ345"/>
      <c r="CRK345"/>
      <c r="CRL345"/>
      <c r="CRM345"/>
      <c r="CRN345"/>
      <c r="CRO345"/>
      <c r="CRP345"/>
      <c r="CRQ345"/>
      <c r="CRR345"/>
      <c r="CRS345"/>
      <c r="CRT345"/>
      <c r="CRU345"/>
      <c r="CRV345"/>
      <c r="CRW345"/>
      <c r="CRX345"/>
      <c r="CRY345"/>
      <c r="CRZ345"/>
      <c r="CSA345"/>
      <c r="CSB345"/>
      <c r="CSC345"/>
      <c r="CSD345"/>
      <c r="CSE345"/>
      <c r="CSF345"/>
      <c r="CSG345"/>
      <c r="CSH345"/>
      <c r="CSI345"/>
      <c r="CSJ345"/>
      <c r="CSK345"/>
      <c r="CSL345"/>
      <c r="CSM345"/>
      <c r="CSN345"/>
      <c r="CSO345"/>
      <c r="CSP345"/>
      <c r="CSQ345"/>
      <c r="CSR345"/>
      <c r="CSS345"/>
      <c r="CST345"/>
      <c r="CSU345"/>
      <c r="CSV345"/>
      <c r="CSW345"/>
      <c r="CSX345"/>
      <c r="CSY345"/>
      <c r="CSZ345"/>
      <c r="CTA345"/>
      <c r="CTB345"/>
      <c r="CTC345"/>
      <c r="CTD345"/>
      <c r="CTE345"/>
      <c r="CTF345"/>
      <c r="CTG345"/>
      <c r="CTH345"/>
      <c r="CTI345"/>
      <c r="CTJ345"/>
      <c r="CTK345"/>
      <c r="CTL345"/>
      <c r="CTM345"/>
      <c r="CTN345"/>
      <c r="CTO345"/>
      <c r="CTP345"/>
      <c r="CTQ345"/>
      <c r="CTR345"/>
      <c r="CTS345"/>
      <c r="CTT345"/>
      <c r="CTU345"/>
      <c r="CTV345"/>
      <c r="CTW345"/>
      <c r="CTX345"/>
      <c r="CTY345"/>
      <c r="CTZ345"/>
      <c r="CUA345"/>
      <c r="CUB345"/>
      <c r="CUC345"/>
      <c r="CUD345"/>
      <c r="CUE345"/>
      <c r="CUF345"/>
      <c r="CUG345"/>
      <c r="CUH345"/>
      <c r="CUI345"/>
      <c r="CUJ345"/>
      <c r="CUK345"/>
      <c r="CUL345"/>
      <c r="CUM345"/>
      <c r="CUN345"/>
      <c r="CUO345"/>
      <c r="CUP345"/>
      <c r="CUQ345"/>
      <c r="CUR345"/>
      <c r="CUS345"/>
      <c r="CUT345"/>
      <c r="CUU345"/>
      <c r="CUV345"/>
      <c r="CUW345"/>
      <c r="CUX345"/>
      <c r="CUY345"/>
      <c r="CUZ345"/>
      <c r="CVA345"/>
      <c r="CVB345"/>
      <c r="CVC345"/>
      <c r="CVD345"/>
      <c r="CVE345"/>
      <c r="CVF345"/>
      <c r="CVG345"/>
      <c r="CVH345"/>
      <c r="CVI345"/>
      <c r="CVJ345"/>
      <c r="CVK345"/>
      <c r="CVL345"/>
      <c r="CVM345"/>
      <c r="CVN345"/>
      <c r="CVO345"/>
      <c r="CVP345"/>
      <c r="CVQ345"/>
      <c r="CVR345"/>
      <c r="CVS345"/>
      <c r="CVT345"/>
      <c r="CVU345"/>
      <c r="CVV345"/>
      <c r="CVW345"/>
      <c r="CVX345"/>
      <c r="CVY345"/>
      <c r="CVZ345"/>
      <c r="CWA345"/>
      <c r="CWB345"/>
      <c r="CWC345"/>
      <c r="CWD345"/>
      <c r="CWE345"/>
      <c r="CWF345"/>
      <c r="CWG345"/>
      <c r="CWH345"/>
      <c r="CWI345"/>
      <c r="CWJ345"/>
      <c r="CWK345"/>
      <c r="CWL345"/>
      <c r="CWM345"/>
      <c r="CWN345"/>
      <c r="CWO345"/>
      <c r="CWP345"/>
      <c r="CWQ345"/>
      <c r="CWR345"/>
      <c r="CWS345"/>
      <c r="CWT345"/>
      <c r="CWU345"/>
      <c r="CWV345"/>
      <c r="CWW345"/>
      <c r="CWX345"/>
      <c r="CWY345"/>
      <c r="CWZ345"/>
      <c r="CXA345"/>
      <c r="CXB345"/>
      <c r="CXC345"/>
      <c r="CXD345"/>
      <c r="CXE345"/>
      <c r="CXF345"/>
      <c r="CXG345"/>
      <c r="CXH345"/>
      <c r="CXI345"/>
      <c r="CXJ345"/>
      <c r="CXK345"/>
      <c r="CXL345"/>
      <c r="CXM345"/>
      <c r="CXN345"/>
      <c r="CXO345"/>
      <c r="CXP345"/>
      <c r="CXQ345"/>
      <c r="CXR345"/>
      <c r="CXS345"/>
      <c r="CXT345"/>
      <c r="CXU345"/>
      <c r="CXV345"/>
      <c r="CXW345"/>
      <c r="CXX345"/>
      <c r="CXY345"/>
      <c r="CXZ345"/>
      <c r="CYA345"/>
      <c r="CYB345"/>
      <c r="CYC345"/>
      <c r="CYD345"/>
      <c r="CYE345"/>
      <c r="CYF345"/>
      <c r="CYG345"/>
      <c r="CYH345"/>
      <c r="CYI345"/>
      <c r="CYJ345"/>
      <c r="CYK345"/>
      <c r="CYL345"/>
      <c r="CYM345"/>
      <c r="CYN345"/>
      <c r="CYO345"/>
      <c r="CYP345"/>
      <c r="CYQ345"/>
      <c r="CYR345"/>
      <c r="CYS345"/>
      <c r="CYT345"/>
      <c r="CYU345"/>
      <c r="CYV345"/>
      <c r="CYW345"/>
      <c r="CYX345"/>
      <c r="CYY345"/>
      <c r="CYZ345"/>
      <c r="CZA345"/>
      <c r="CZB345"/>
      <c r="CZC345"/>
      <c r="CZD345"/>
      <c r="CZE345"/>
      <c r="CZF345"/>
      <c r="CZG345"/>
      <c r="CZH345"/>
      <c r="CZI345"/>
      <c r="CZJ345"/>
      <c r="CZK345"/>
      <c r="CZL345"/>
      <c r="CZM345"/>
      <c r="CZN345"/>
      <c r="CZO345"/>
      <c r="CZP345"/>
      <c r="CZQ345"/>
      <c r="CZR345"/>
      <c r="CZS345"/>
      <c r="CZT345"/>
      <c r="CZU345"/>
      <c r="CZV345"/>
      <c r="CZW345"/>
      <c r="CZX345"/>
      <c r="CZY345"/>
      <c r="CZZ345"/>
      <c r="DAA345"/>
      <c r="DAB345"/>
      <c r="DAC345"/>
      <c r="DAD345"/>
      <c r="DAE345"/>
      <c r="DAF345"/>
      <c r="DAG345"/>
      <c r="DAH345"/>
      <c r="DAI345"/>
      <c r="DAJ345"/>
      <c r="DAK345"/>
      <c r="DAL345"/>
      <c r="DAM345"/>
      <c r="DAN345"/>
      <c r="DAO345"/>
      <c r="DAP345"/>
      <c r="DAQ345"/>
      <c r="DAR345"/>
      <c r="DAS345"/>
      <c r="DAT345"/>
      <c r="DAU345"/>
      <c r="DAV345"/>
      <c r="DAW345"/>
      <c r="DAX345"/>
      <c r="DAY345"/>
      <c r="DAZ345"/>
      <c r="DBA345"/>
      <c r="DBB345"/>
      <c r="DBC345"/>
      <c r="DBD345"/>
      <c r="DBE345"/>
      <c r="DBF345"/>
      <c r="DBG345"/>
      <c r="DBH345"/>
      <c r="DBI345"/>
      <c r="DBJ345"/>
      <c r="DBK345"/>
      <c r="DBL345"/>
      <c r="DBM345"/>
      <c r="DBN345"/>
      <c r="DBO345"/>
      <c r="DBP345"/>
      <c r="DBQ345"/>
      <c r="DBR345"/>
      <c r="DBS345"/>
      <c r="DBT345"/>
      <c r="DBU345"/>
      <c r="DBV345"/>
      <c r="DBW345"/>
      <c r="DBX345"/>
      <c r="DBY345"/>
      <c r="DBZ345"/>
      <c r="DCA345"/>
      <c r="DCB345"/>
      <c r="DCC345"/>
      <c r="DCD345"/>
      <c r="DCE345"/>
      <c r="DCF345"/>
      <c r="DCG345"/>
      <c r="DCH345"/>
      <c r="DCI345"/>
      <c r="DCJ345"/>
      <c r="DCK345"/>
      <c r="DCL345"/>
      <c r="DCM345"/>
      <c r="DCN345"/>
      <c r="DCO345"/>
      <c r="DCP345"/>
      <c r="DCQ345"/>
      <c r="DCR345"/>
      <c r="DCS345"/>
      <c r="DCT345"/>
      <c r="DCU345"/>
      <c r="DCV345"/>
      <c r="DCW345"/>
      <c r="DCX345"/>
      <c r="DCY345"/>
      <c r="DCZ345"/>
      <c r="DDA345"/>
      <c r="DDB345"/>
      <c r="DDC345"/>
      <c r="DDD345"/>
      <c r="DDE345"/>
      <c r="DDF345"/>
      <c r="DDG345"/>
      <c r="DDH345"/>
      <c r="DDI345"/>
      <c r="DDJ345"/>
      <c r="DDK345"/>
      <c r="DDL345"/>
      <c r="DDM345"/>
      <c r="DDN345"/>
      <c r="DDO345"/>
      <c r="DDP345"/>
      <c r="DDQ345"/>
      <c r="DDR345"/>
      <c r="DDS345"/>
      <c r="DDT345"/>
      <c r="DDU345"/>
      <c r="DDV345"/>
      <c r="DDW345"/>
      <c r="DDX345"/>
      <c r="DDY345"/>
      <c r="DDZ345"/>
      <c r="DEA345"/>
      <c r="DEB345"/>
      <c r="DEC345"/>
      <c r="DED345"/>
      <c r="DEE345"/>
      <c r="DEF345"/>
      <c r="DEG345"/>
      <c r="DEH345"/>
      <c r="DEI345"/>
      <c r="DEJ345"/>
      <c r="DEK345"/>
      <c r="DEL345"/>
      <c r="DEM345"/>
      <c r="DEN345"/>
      <c r="DEO345"/>
      <c r="DEP345"/>
      <c r="DEQ345"/>
      <c r="DER345"/>
      <c r="DES345"/>
      <c r="DET345"/>
      <c r="DEU345"/>
      <c r="DEV345"/>
      <c r="DEW345"/>
      <c r="DEX345"/>
      <c r="DEY345"/>
      <c r="DEZ345"/>
      <c r="DFA345"/>
      <c r="DFB345"/>
      <c r="DFC345"/>
      <c r="DFD345"/>
      <c r="DFE345"/>
      <c r="DFF345"/>
      <c r="DFG345"/>
      <c r="DFH345"/>
      <c r="DFI345"/>
      <c r="DFJ345"/>
      <c r="DFK345"/>
      <c r="DFL345"/>
      <c r="DFM345"/>
      <c r="DFN345"/>
      <c r="DFO345"/>
      <c r="DFP345"/>
      <c r="DFQ345"/>
      <c r="DFR345"/>
      <c r="DFS345"/>
      <c r="DFT345"/>
      <c r="DFU345"/>
      <c r="DFV345"/>
      <c r="DFW345"/>
      <c r="DFX345"/>
      <c r="DFY345"/>
      <c r="DFZ345"/>
      <c r="DGA345"/>
      <c r="DGB345"/>
      <c r="DGC345"/>
      <c r="DGD345"/>
      <c r="DGE345"/>
      <c r="DGF345"/>
      <c r="DGG345"/>
      <c r="DGH345"/>
      <c r="DGI345"/>
      <c r="DGJ345"/>
      <c r="DGK345"/>
      <c r="DGL345"/>
      <c r="DGM345"/>
      <c r="DGN345"/>
      <c r="DGO345"/>
      <c r="DGP345"/>
      <c r="DGQ345"/>
      <c r="DGR345"/>
      <c r="DGS345"/>
      <c r="DGT345"/>
      <c r="DGU345"/>
      <c r="DGV345"/>
      <c r="DGW345"/>
      <c r="DGX345"/>
      <c r="DGY345"/>
      <c r="DGZ345"/>
      <c r="DHA345"/>
      <c r="DHB345"/>
      <c r="DHC345"/>
      <c r="DHD345"/>
      <c r="DHE345"/>
      <c r="DHF345"/>
      <c r="DHG345"/>
      <c r="DHH345"/>
      <c r="DHI345"/>
      <c r="DHJ345"/>
      <c r="DHK345"/>
      <c r="DHL345"/>
      <c r="DHM345"/>
      <c r="DHN345"/>
      <c r="DHO345"/>
      <c r="DHP345"/>
      <c r="DHQ345"/>
      <c r="DHR345"/>
      <c r="DHS345"/>
      <c r="DHT345"/>
      <c r="DHU345"/>
      <c r="DHV345"/>
      <c r="DHW345"/>
      <c r="DHX345"/>
      <c r="DHY345"/>
      <c r="DHZ345"/>
      <c r="DIA345"/>
      <c r="DIB345"/>
      <c r="DIC345"/>
      <c r="DID345"/>
      <c r="DIE345"/>
      <c r="DIF345"/>
      <c r="DIG345"/>
      <c r="DIH345"/>
      <c r="DII345"/>
      <c r="DIJ345"/>
      <c r="DIK345"/>
      <c r="DIL345"/>
      <c r="DIM345"/>
      <c r="DIN345"/>
      <c r="DIO345"/>
      <c r="DIP345"/>
      <c r="DIQ345"/>
      <c r="DIR345"/>
      <c r="DIS345"/>
      <c r="DIT345"/>
      <c r="DIU345"/>
      <c r="DIV345"/>
      <c r="DIW345"/>
      <c r="DIX345"/>
      <c r="DIY345"/>
      <c r="DIZ345"/>
      <c r="DJA345"/>
      <c r="DJB345"/>
      <c r="DJC345"/>
      <c r="DJD345"/>
      <c r="DJE345"/>
      <c r="DJF345"/>
      <c r="DJG345"/>
      <c r="DJH345"/>
      <c r="DJI345"/>
      <c r="DJJ345"/>
      <c r="DJK345"/>
      <c r="DJL345"/>
      <c r="DJM345"/>
      <c r="DJN345"/>
      <c r="DJO345"/>
      <c r="DJP345"/>
      <c r="DJQ345"/>
      <c r="DJR345"/>
      <c r="DJS345"/>
      <c r="DJT345"/>
      <c r="DJU345"/>
      <c r="DJV345"/>
      <c r="DJW345"/>
      <c r="DJX345"/>
      <c r="DJY345"/>
      <c r="DJZ345"/>
      <c r="DKA345"/>
      <c r="DKB345"/>
      <c r="DKC345"/>
      <c r="DKD345"/>
      <c r="DKE345"/>
      <c r="DKF345"/>
      <c r="DKG345"/>
      <c r="DKH345"/>
      <c r="DKI345"/>
      <c r="DKJ345"/>
      <c r="DKK345"/>
      <c r="DKL345"/>
      <c r="DKM345"/>
      <c r="DKN345"/>
      <c r="DKO345"/>
      <c r="DKP345"/>
      <c r="DKQ345"/>
      <c r="DKR345"/>
      <c r="DKS345"/>
      <c r="DKT345"/>
      <c r="DKU345"/>
      <c r="DKV345"/>
      <c r="DKW345"/>
      <c r="DKX345"/>
      <c r="DKY345"/>
      <c r="DKZ345"/>
      <c r="DLA345"/>
      <c r="DLB345"/>
      <c r="DLC345"/>
      <c r="DLD345"/>
      <c r="DLE345"/>
      <c r="DLF345"/>
      <c r="DLG345"/>
      <c r="DLH345"/>
      <c r="DLI345"/>
      <c r="DLJ345"/>
      <c r="DLK345"/>
      <c r="DLL345"/>
      <c r="DLM345"/>
      <c r="DLN345"/>
      <c r="DLO345"/>
      <c r="DLP345"/>
      <c r="DLQ345"/>
      <c r="DLR345"/>
      <c r="DLS345"/>
      <c r="DLT345"/>
      <c r="DLU345"/>
      <c r="DLV345"/>
      <c r="DLW345"/>
      <c r="DLX345"/>
      <c r="DLY345"/>
      <c r="DLZ345"/>
      <c r="DMA345"/>
      <c r="DMB345"/>
      <c r="DMC345"/>
      <c r="DMD345"/>
      <c r="DME345"/>
      <c r="DMF345"/>
      <c r="DMG345"/>
      <c r="DMH345"/>
      <c r="DMI345"/>
      <c r="DMJ345"/>
      <c r="DMK345"/>
      <c r="DML345"/>
      <c r="DMM345"/>
      <c r="DMN345"/>
      <c r="DMO345"/>
      <c r="DMP345"/>
      <c r="DMQ345"/>
      <c r="DMR345"/>
      <c r="DMS345"/>
      <c r="DMT345"/>
      <c r="DMU345"/>
      <c r="DMV345"/>
      <c r="DMW345"/>
      <c r="DMX345"/>
      <c r="DMY345"/>
      <c r="DMZ345"/>
      <c r="DNA345"/>
      <c r="DNB345"/>
      <c r="DNC345"/>
      <c r="DND345"/>
      <c r="DNE345"/>
      <c r="DNF345"/>
      <c r="DNG345"/>
      <c r="DNH345"/>
      <c r="DNI345"/>
      <c r="DNJ345"/>
      <c r="DNK345"/>
      <c r="DNL345"/>
      <c r="DNM345"/>
      <c r="DNN345"/>
      <c r="DNO345"/>
      <c r="DNP345"/>
      <c r="DNQ345"/>
      <c r="DNR345"/>
      <c r="DNS345"/>
      <c r="DNT345"/>
      <c r="DNU345"/>
      <c r="DNV345"/>
      <c r="DNW345"/>
      <c r="DNX345"/>
      <c r="DNY345"/>
      <c r="DNZ345"/>
      <c r="DOA345"/>
      <c r="DOB345"/>
      <c r="DOC345"/>
      <c r="DOD345"/>
      <c r="DOE345"/>
      <c r="DOF345"/>
      <c r="DOG345"/>
      <c r="DOH345"/>
      <c r="DOI345"/>
      <c r="DOJ345"/>
      <c r="DOK345"/>
      <c r="DOL345"/>
      <c r="DOM345"/>
      <c r="DON345"/>
      <c r="DOO345"/>
      <c r="DOP345"/>
      <c r="DOQ345"/>
      <c r="DOR345"/>
      <c r="DOS345"/>
      <c r="DOT345"/>
      <c r="DOU345"/>
      <c r="DOV345"/>
      <c r="DOW345"/>
      <c r="DOX345"/>
      <c r="DOY345"/>
      <c r="DOZ345"/>
      <c r="DPA345"/>
      <c r="DPB345"/>
      <c r="DPC345"/>
      <c r="DPD345"/>
      <c r="DPE345"/>
      <c r="DPF345"/>
      <c r="DPG345"/>
      <c r="DPH345"/>
      <c r="DPI345"/>
      <c r="DPJ345"/>
      <c r="DPK345"/>
      <c r="DPL345"/>
      <c r="DPM345"/>
      <c r="DPN345"/>
      <c r="DPO345"/>
      <c r="DPP345"/>
      <c r="DPQ345"/>
      <c r="DPR345"/>
      <c r="DPS345"/>
      <c r="DPT345"/>
      <c r="DPU345"/>
      <c r="DPV345"/>
      <c r="DPW345"/>
      <c r="DPX345"/>
      <c r="DPY345"/>
      <c r="DPZ345"/>
      <c r="DQA345"/>
      <c r="DQB345"/>
      <c r="DQC345"/>
      <c r="DQD345"/>
      <c r="DQE345"/>
      <c r="DQF345"/>
      <c r="DQG345"/>
      <c r="DQH345"/>
      <c r="DQI345"/>
      <c r="DQJ345"/>
      <c r="DQK345"/>
      <c r="DQL345"/>
      <c r="DQM345"/>
      <c r="DQN345"/>
      <c r="DQO345"/>
      <c r="DQP345"/>
      <c r="DQQ345"/>
      <c r="DQR345"/>
      <c r="DQS345"/>
      <c r="DQT345"/>
      <c r="DQU345"/>
      <c r="DQV345"/>
      <c r="DQW345"/>
      <c r="DQX345"/>
      <c r="DQY345"/>
      <c r="DQZ345"/>
      <c r="DRA345"/>
      <c r="DRB345"/>
      <c r="DRC345"/>
      <c r="DRD345"/>
      <c r="DRE345"/>
      <c r="DRF345"/>
      <c r="DRG345"/>
      <c r="DRH345"/>
      <c r="DRI345"/>
      <c r="DRJ345"/>
      <c r="DRK345"/>
      <c r="DRL345"/>
      <c r="DRM345"/>
      <c r="DRN345"/>
      <c r="DRO345"/>
      <c r="DRP345"/>
      <c r="DRQ345"/>
      <c r="DRR345"/>
      <c r="DRS345"/>
      <c r="DRT345"/>
      <c r="DRU345"/>
      <c r="DRV345"/>
      <c r="DRW345"/>
      <c r="DRX345"/>
      <c r="DRY345"/>
      <c r="DRZ345"/>
      <c r="DSA345"/>
      <c r="DSB345"/>
      <c r="DSC345"/>
      <c r="DSD345"/>
      <c r="DSE345"/>
      <c r="DSF345"/>
      <c r="DSG345"/>
      <c r="DSH345"/>
      <c r="DSI345"/>
      <c r="DSJ345"/>
      <c r="DSK345"/>
      <c r="DSL345"/>
      <c r="DSM345"/>
      <c r="DSN345"/>
      <c r="DSO345"/>
      <c r="DSP345"/>
      <c r="DSQ345"/>
      <c r="DSR345"/>
      <c r="DSS345"/>
      <c r="DST345"/>
      <c r="DSU345"/>
      <c r="DSV345"/>
      <c r="DSW345"/>
      <c r="DSX345"/>
      <c r="DSY345"/>
      <c r="DSZ345"/>
      <c r="DTA345"/>
      <c r="DTB345"/>
      <c r="DTC345"/>
      <c r="DTD345"/>
      <c r="DTE345"/>
      <c r="DTF345"/>
      <c r="DTG345"/>
      <c r="DTH345"/>
      <c r="DTI345"/>
      <c r="DTJ345"/>
      <c r="DTK345"/>
      <c r="DTL345"/>
      <c r="DTM345"/>
      <c r="DTN345"/>
      <c r="DTO345"/>
      <c r="DTP345"/>
      <c r="DTQ345"/>
      <c r="DTR345"/>
      <c r="DTS345"/>
      <c r="DTT345"/>
      <c r="DTU345"/>
      <c r="DTV345"/>
      <c r="DTW345"/>
      <c r="DTX345"/>
      <c r="DTY345"/>
      <c r="DTZ345"/>
      <c r="DUA345"/>
      <c r="DUB345"/>
      <c r="DUC345"/>
      <c r="DUD345"/>
      <c r="DUE345"/>
      <c r="DUF345"/>
      <c r="DUG345"/>
      <c r="DUH345"/>
      <c r="DUI345"/>
      <c r="DUJ345"/>
      <c r="DUK345"/>
      <c r="DUL345"/>
      <c r="DUM345"/>
      <c r="DUN345"/>
      <c r="DUO345"/>
      <c r="DUP345"/>
      <c r="DUQ345"/>
      <c r="DUR345"/>
      <c r="DUS345"/>
      <c r="DUT345"/>
      <c r="DUU345"/>
      <c r="DUV345"/>
      <c r="DUW345"/>
      <c r="DUX345"/>
      <c r="DUY345"/>
      <c r="DUZ345"/>
      <c r="DVA345"/>
      <c r="DVB345"/>
      <c r="DVC345"/>
      <c r="DVD345"/>
      <c r="DVE345"/>
      <c r="DVF345"/>
      <c r="DVG345"/>
      <c r="DVH345"/>
      <c r="DVI345"/>
      <c r="DVJ345"/>
      <c r="DVK345"/>
      <c r="DVL345"/>
      <c r="DVM345"/>
      <c r="DVN345"/>
      <c r="DVO345"/>
      <c r="DVP345"/>
      <c r="DVQ345"/>
      <c r="DVR345"/>
      <c r="DVS345"/>
      <c r="DVT345"/>
      <c r="DVU345"/>
      <c r="DVV345"/>
      <c r="DVW345"/>
      <c r="DVX345"/>
      <c r="DVY345"/>
      <c r="DVZ345"/>
      <c r="DWA345"/>
      <c r="DWB345"/>
      <c r="DWC345"/>
      <c r="DWD345"/>
      <c r="DWE345"/>
      <c r="DWF345"/>
      <c r="DWG345"/>
      <c r="DWH345"/>
      <c r="DWI345"/>
      <c r="DWJ345"/>
      <c r="DWK345"/>
      <c r="DWL345"/>
      <c r="DWM345"/>
      <c r="DWN345"/>
      <c r="DWO345"/>
      <c r="DWP345"/>
      <c r="DWQ345"/>
      <c r="DWR345"/>
      <c r="DWS345"/>
      <c r="DWT345"/>
      <c r="DWU345"/>
      <c r="DWV345"/>
      <c r="DWW345"/>
      <c r="DWX345"/>
      <c r="DWY345"/>
      <c r="DWZ345"/>
      <c r="DXA345"/>
      <c r="DXB345"/>
      <c r="DXC345"/>
      <c r="DXD345"/>
      <c r="DXE345"/>
      <c r="DXF345"/>
      <c r="DXG345"/>
      <c r="DXH345"/>
      <c r="DXI345"/>
      <c r="DXJ345"/>
      <c r="DXK345"/>
      <c r="DXL345"/>
      <c r="DXM345"/>
      <c r="DXN345"/>
      <c r="DXO345"/>
      <c r="DXP345"/>
      <c r="DXQ345"/>
      <c r="DXR345"/>
      <c r="DXS345"/>
      <c r="DXT345"/>
      <c r="DXU345"/>
      <c r="DXV345"/>
      <c r="DXW345"/>
      <c r="DXX345"/>
      <c r="DXY345"/>
      <c r="DXZ345"/>
      <c r="DYA345"/>
      <c r="DYB345"/>
      <c r="DYC345"/>
      <c r="DYD345"/>
      <c r="DYE345"/>
      <c r="DYF345"/>
      <c r="DYG345"/>
      <c r="DYH345"/>
      <c r="DYI345"/>
      <c r="DYJ345"/>
      <c r="DYK345"/>
      <c r="DYL345"/>
      <c r="DYM345"/>
      <c r="DYN345"/>
      <c r="DYO345"/>
      <c r="DYP345"/>
      <c r="DYQ345"/>
      <c r="DYR345"/>
      <c r="DYS345"/>
      <c r="DYT345"/>
      <c r="DYU345"/>
      <c r="DYV345"/>
      <c r="DYW345"/>
      <c r="DYX345"/>
      <c r="DYY345"/>
      <c r="DYZ345"/>
      <c r="DZA345"/>
      <c r="DZB345"/>
      <c r="DZC345"/>
      <c r="DZD345"/>
      <c r="DZE345"/>
      <c r="DZF345"/>
      <c r="DZG345"/>
      <c r="DZH345"/>
      <c r="DZI345"/>
      <c r="DZJ345"/>
      <c r="DZK345"/>
      <c r="DZL345"/>
      <c r="DZM345"/>
      <c r="DZN345"/>
      <c r="DZO345"/>
      <c r="DZP345"/>
      <c r="DZQ345"/>
      <c r="DZR345"/>
      <c r="DZS345"/>
      <c r="DZT345"/>
      <c r="DZU345"/>
      <c r="DZV345"/>
      <c r="DZW345"/>
      <c r="DZX345"/>
      <c r="DZY345"/>
      <c r="DZZ345"/>
      <c r="EAA345"/>
      <c r="EAB345"/>
      <c r="EAC345"/>
      <c r="EAD345"/>
      <c r="EAE345"/>
      <c r="EAF345"/>
      <c r="EAG345"/>
      <c r="EAH345"/>
      <c r="EAI345"/>
      <c r="EAJ345"/>
      <c r="EAK345"/>
      <c r="EAL345"/>
      <c r="EAM345"/>
      <c r="EAN345"/>
      <c r="EAO345"/>
      <c r="EAP345"/>
      <c r="EAQ345"/>
      <c r="EAR345"/>
      <c r="EAS345"/>
      <c r="EAT345"/>
      <c r="EAU345"/>
      <c r="EAV345"/>
      <c r="EAW345"/>
      <c r="EAX345"/>
      <c r="EAY345"/>
      <c r="EAZ345"/>
      <c r="EBA345"/>
      <c r="EBB345"/>
      <c r="EBC345"/>
      <c r="EBD345"/>
      <c r="EBE345"/>
      <c r="EBF345"/>
      <c r="EBG345"/>
      <c r="EBH345"/>
      <c r="EBI345"/>
      <c r="EBJ345"/>
      <c r="EBK345"/>
      <c r="EBL345"/>
      <c r="EBM345"/>
      <c r="EBN345"/>
      <c r="EBO345"/>
      <c r="EBP345"/>
      <c r="EBQ345"/>
      <c r="EBR345"/>
      <c r="EBS345"/>
      <c r="EBT345"/>
      <c r="EBU345"/>
      <c r="EBV345"/>
      <c r="EBW345"/>
      <c r="EBX345"/>
      <c r="EBY345"/>
      <c r="EBZ345"/>
      <c r="ECA345"/>
      <c r="ECB345"/>
      <c r="ECC345"/>
      <c r="ECD345"/>
      <c r="ECE345"/>
      <c r="ECF345"/>
      <c r="ECG345"/>
      <c r="ECH345"/>
      <c r="ECI345"/>
      <c r="ECJ345"/>
      <c r="ECK345"/>
      <c r="ECL345"/>
      <c r="ECM345"/>
      <c r="ECN345"/>
      <c r="ECO345"/>
      <c r="ECP345"/>
      <c r="ECQ345"/>
      <c r="ECR345"/>
      <c r="ECS345"/>
      <c r="ECT345"/>
      <c r="ECU345"/>
      <c r="ECV345"/>
      <c r="ECW345"/>
      <c r="ECX345"/>
      <c r="ECY345"/>
      <c r="ECZ345"/>
      <c r="EDA345"/>
      <c r="EDB345"/>
      <c r="EDC345"/>
      <c r="EDD345"/>
      <c r="EDE345"/>
      <c r="EDF345"/>
      <c r="EDG345"/>
      <c r="EDH345"/>
      <c r="EDI345"/>
      <c r="EDJ345"/>
      <c r="EDK345"/>
      <c r="EDL345"/>
      <c r="EDM345"/>
      <c r="EDN345"/>
      <c r="EDO345"/>
      <c r="EDP345"/>
      <c r="EDQ345"/>
      <c r="EDR345"/>
      <c r="EDS345"/>
      <c r="EDT345"/>
      <c r="EDU345"/>
      <c r="EDV345"/>
      <c r="EDW345"/>
      <c r="EDX345"/>
      <c r="EDY345"/>
      <c r="EDZ345"/>
      <c r="EEA345"/>
      <c r="EEB345"/>
      <c r="EEC345"/>
      <c r="EED345"/>
      <c r="EEE345"/>
      <c r="EEF345"/>
      <c r="EEG345"/>
      <c r="EEH345"/>
      <c r="EEI345"/>
      <c r="EEJ345"/>
      <c r="EEK345"/>
      <c r="EEL345"/>
      <c r="EEM345"/>
      <c r="EEN345"/>
      <c r="EEO345"/>
      <c r="EEP345"/>
      <c r="EEQ345"/>
      <c r="EER345"/>
      <c r="EES345"/>
      <c r="EET345"/>
      <c r="EEU345"/>
      <c r="EEV345"/>
      <c r="EEW345"/>
      <c r="EEX345"/>
      <c r="EEY345"/>
      <c r="EEZ345"/>
      <c r="EFA345"/>
      <c r="EFB345"/>
      <c r="EFC345"/>
      <c r="EFD345"/>
      <c r="EFE345"/>
      <c r="EFF345"/>
      <c r="EFG345"/>
      <c r="EFH345"/>
      <c r="EFI345"/>
      <c r="EFJ345"/>
      <c r="EFK345"/>
      <c r="EFL345"/>
      <c r="EFM345"/>
      <c r="EFN345"/>
      <c r="EFO345"/>
      <c r="EFP345"/>
      <c r="EFQ345"/>
      <c r="EFR345"/>
      <c r="EFS345"/>
      <c r="EFT345"/>
      <c r="EFU345"/>
      <c r="EFV345"/>
      <c r="EFW345"/>
      <c r="EFX345"/>
      <c r="EFY345"/>
      <c r="EFZ345"/>
      <c r="EGA345"/>
      <c r="EGB345"/>
      <c r="EGC345"/>
      <c r="EGD345"/>
      <c r="EGE345"/>
      <c r="EGF345"/>
      <c r="EGG345"/>
      <c r="EGH345"/>
      <c r="EGI345"/>
      <c r="EGJ345"/>
      <c r="EGK345"/>
      <c r="EGL345"/>
      <c r="EGM345"/>
      <c r="EGN345"/>
      <c r="EGO345"/>
      <c r="EGP345"/>
      <c r="EGQ345"/>
      <c r="EGR345"/>
      <c r="EGS345"/>
      <c r="EGT345"/>
      <c r="EGU345"/>
      <c r="EGV345"/>
      <c r="EGW345"/>
      <c r="EGX345"/>
      <c r="EGY345"/>
      <c r="EGZ345"/>
      <c r="EHA345"/>
      <c r="EHB345"/>
      <c r="EHC345"/>
      <c r="EHD345"/>
      <c r="EHE345"/>
      <c r="EHF345"/>
      <c r="EHG345"/>
      <c r="EHH345"/>
      <c r="EHI345"/>
      <c r="EHJ345"/>
      <c r="EHK345"/>
      <c r="EHL345"/>
      <c r="EHM345"/>
      <c r="EHN345"/>
      <c r="EHO345"/>
      <c r="EHP345"/>
      <c r="EHQ345"/>
      <c r="EHR345"/>
      <c r="EHS345"/>
      <c r="EHT345"/>
      <c r="EHU345"/>
      <c r="EHV345"/>
      <c r="EHW345"/>
      <c r="EHX345"/>
      <c r="EHY345"/>
      <c r="EHZ345"/>
      <c r="EIA345"/>
      <c r="EIB345"/>
      <c r="EIC345"/>
      <c r="EID345"/>
      <c r="EIE345"/>
      <c r="EIF345"/>
      <c r="EIG345"/>
      <c r="EIH345"/>
      <c r="EII345"/>
      <c r="EIJ345"/>
      <c r="EIK345"/>
      <c r="EIL345"/>
      <c r="EIM345"/>
      <c r="EIN345"/>
      <c r="EIO345"/>
      <c r="EIP345"/>
      <c r="EIQ345"/>
      <c r="EIR345"/>
      <c r="EIS345"/>
      <c r="EIT345"/>
      <c r="EIU345"/>
      <c r="EIV345"/>
      <c r="EIW345"/>
      <c r="EIX345"/>
      <c r="EIY345"/>
      <c r="EIZ345"/>
      <c r="EJA345"/>
      <c r="EJB345"/>
      <c r="EJC345"/>
      <c r="EJD345"/>
      <c r="EJE345"/>
      <c r="EJF345"/>
      <c r="EJG345"/>
      <c r="EJH345"/>
      <c r="EJI345"/>
      <c r="EJJ345"/>
      <c r="EJK345"/>
      <c r="EJL345"/>
      <c r="EJM345"/>
      <c r="EJN345"/>
      <c r="EJO345"/>
      <c r="EJP345"/>
      <c r="EJQ345"/>
      <c r="EJR345"/>
      <c r="EJS345"/>
      <c r="EJT345"/>
      <c r="EJU345"/>
      <c r="EJV345"/>
      <c r="EJW345"/>
      <c r="EJX345"/>
      <c r="EJY345"/>
      <c r="EJZ345"/>
      <c r="EKA345"/>
      <c r="EKB345"/>
      <c r="EKC345"/>
      <c r="EKD345"/>
      <c r="EKE345"/>
      <c r="EKF345"/>
      <c r="EKG345"/>
      <c r="EKH345"/>
      <c r="EKI345"/>
      <c r="EKJ345"/>
      <c r="EKK345"/>
      <c r="EKL345"/>
      <c r="EKM345"/>
      <c r="EKN345"/>
      <c r="EKO345"/>
      <c r="EKP345"/>
      <c r="EKQ345"/>
      <c r="EKR345"/>
      <c r="EKS345"/>
      <c r="EKT345"/>
      <c r="EKU345"/>
      <c r="EKV345"/>
      <c r="EKW345"/>
      <c r="EKX345"/>
      <c r="EKY345"/>
      <c r="EKZ345"/>
      <c r="ELA345"/>
      <c r="ELB345"/>
      <c r="ELC345"/>
      <c r="ELD345"/>
      <c r="ELE345"/>
      <c r="ELF345"/>
      <c r="ELG345"/>
      <c r="ELH345"/>
      <c r="ELI345"/>
      <c r="ELJ345"/>
      <c r="ELK345"/>
      <c r="ELL345"/>
      <c r="ELM345"/>
      <c r="ELN345"/>
      <c r="ELO345"/>
      <c r="ELP345"/>
      <c r="ELQ345"/>
      <c r="ELR345"/>
      <c r="ELS345"/>
      <c r="ELT345"/>
      <c r="ELU345"/>
      <c r="ELV345"/>
      <c r="ELW345"/>
      <c r="ELX345"/>
      <c r="ELY345"/>
      <c r="ELZ345"/>
      <c r="EMA345"/>
      <c r="EMB345"/>
      <c r="EMC345"/>
      <c r="EMD345"/>
      <c r="EME345"/>
      <c r="EMF345"/>
      <c r="EMG345"/>
      <c r="EMH345"/>
      <c r="EMI345"/>
      <c r="EMJ345"/>
      <c r="EMK345"/>
      <c r="EML345"/>
      <c r="EMM345"/>
      <c r="EMN345"/>
      <c r="EMO345"/>
      <c r="EMP345"/>
      <c r="EMQ345"/>
      <c r="EMR345"/>
      <c r="EMS345"/>
      <c r="EMT345"/>
      <c r="EMU345"/>
      <c r="EMV345"/>
      <c r="EMW345"/>
      <c r="EMX345"/>
      <c r="EMY345"/>
      <c r="EMZ345"/>
      <c r="ENA345"/>
      <c r="ENB345"/>
      <c r="ENC345"/>
      <c r="END345"/>
      <c r="ENE345"/>
      <c r="ENF345"/>
      <c r="ENG345"/>
      <c r="ENH345"/>
      <c r="ENI345"/>
      <c r="ENJ345"/>
      <c r="ENK345"/>
      <c r="ENL345"/>
      <c r="ENM345"/>
      <c r="ENN345"/>
      <c r="ENO345"/>
      <c r="ENP345"/>
      <c r="ENQ345"/>
      <c r="ENR345"/>
      <c r="ENS345"/>
      <c r="ENT345"/>
      <c r="ENU345"/>
      <c r="ENV345"/>
      <c r="ENW345"/>
      <c r="ENX345"/>
      <c r="ENY345"/>
      <c r="ENZ345"/>
      <c r="EOA345"/>
      <c r="EOB345"/>
      <c r="EOC345"/>
      <c r="EOD345"/>
      <c r="EOE345"/>
      <c r="EOF345"/>
      <c r="EOG345"/>
      <c r="EOH345"/>
      <c r="EOI345"/>
      <c r="EOJ345"/>
      <c r="EOK345"/>
      <c r="EOL345"/>
      <c r="EOM345"/>
      <c r="EON345"/>
      <c r="EOO345"/>
      <c r="EOP345"/>
      <c r="EOQ345"/>
      <c r="EOR345"/>
      <c r="EOS345"/>
      <c r="EOT345"/>
      <c r="EOU345"/>
      <c r="EOV345"/>
      <c r="EOW345"/>
      <c r="EOX345"/>
      <c r="EOY345"/>
      <c r="EOZ345"/>
      <c r="EPA345"/>
      <c r="EPB345"/>
      <c r="EPC345"/>
      <c r="EPD345"/>
      <c r="EPE345"/>
      <c r="EPF345"/>
      <c r="EPG345"/>
      <c r="EPH345"/>
      <c r="EPI345"/>
      <c r="EPJ345"/>
      <c r="EPK345"/>
      <c r="EPL345"/>
      <c r="EPM345"/>
      <c r="EPN345"/>
      <c r="EPO345"/>
      <c r="EPP345"/>
      <c r="EPQ345"/>
      <c r="EPR345"/>
      <c r="EPS345"/>
      <c r="EPT345"/>
      <c r="EPU345"/>
      <c r="EPV345"/>
      <c r="EPW345"/>
      <c r="EPX345"/>
      <c r="EPY345"/>
      <c r="EPZ345"/>
      <c r="EQA345"/>
      <c r="EQB345"/>
      <c r="EQC345"/>
      <c r="EQD345"/>
      <c r="EQE345"/>
      <c r="EQF345"/>
      <c r="EQG345"/>
      <c r="EQH345"/>
      <c r="EQI345"/>
      <c r="EQJ345"/>
      <c r="EQK345"/>
      <c r="EQL345"/>
      <c r="EQM345"/>
      <c r="EQN345"/>
      <c r="EQO345"/>
      <c r="EQP345"/>
      <c r="EQQ345"/>
      <c r="EQR345"/>
      <c r="EQS345"/>
      <c r="EQT345"/>
      <c r="EQU345"/>
      <c r="EQV345"/>
      <c r="EQW345"/>
      <c r="EQX345"/>
      <c r="EQY345"/>
      <c r="EQZ345"/>
      <c r="ERA345"/>
      <c r="ERB345"/>
      <c r="ERC345"/>
      <c r="ERD345"/>
      <c r="ERE345"/>
      <c r="ERF345"/>
      <c r="ERG345"/>
      <c r="ERH345"/>
      <c r="ERI345"/>
      <c r="ERJ345"/>
      <c r="ERK345"/>
      <c r="ERL345"/>
      <c r="ERM345"/>
      <c r="ERN345"/>
      <c r="ERO345"/>
      <c r="ERP345"/>
      <c r="ERQ345"/>
      <c r="ERR345"/>
      <c r="ERS345"/>
      <c r="ERT345"/>
      <c r="ERU345"/>
      <c r="ERV345"/>
      <c r="ERW345"/>
      <c r="ERX345"/>
      <c r="ERY345"/>
      <c r="ERZ345"/>
      <c r="ESA345"/>
      <c r="ESB345"/>
      <c r="ESC345"/>
      <c r="ESD345"/>
      <c r="ESE345"/>
      <c r="ESF345"/>
      <c r="ESG345"/>
      <c r="ESH345"/>
      <c r="ESI345"/>
      <c r="ESJ345"/>
      <c r="ESK345"/>
      <c r="ESL345"/>
      <c r="ESM345"/>
      <c r="ESN345"/>
      <c r="ESO345"/>
      <c r="ESP345"/>
      <c r="ESQ345"/>
      <c r="ESR345"/>
      <c r="ESS345"/>
      <c r="EST345"/>
      <c r="ESU345"/>
      <c r="ESV345"/>
      <c r="ESW345"/>
      <c r="ESX345"/>
      <c r="ESY345"/>
      <c r="ESZ345"/>
      <c r="ETA345"/>
      <c r="ETB345"/>
      <c r="ETC345"/>
      <c r="ETD345"/>
      <c r="ETE345"/>
      <c r="ETF345"/>
      <c r="ETG345"/>
      <c r="ETH345"/>
      <c r="ETI345"/>
      <c r="ETJ345"/>
      <c r="ETK345"/>
      <c r="ETL345"/>
      <c r="ETM345"/>
      <c r="ETN345"/>
      <c r="ETO345"/>
      <c r="ETP345"/>
      <c r="ETQ345"/>
      <c r="ETR345"/>
      <c r="ETS345"/>
      <c r="ETT345"/>
      <c r="ETU345"/>
      <c r="ETV345"/>
      <c r="ETW345"/>
      <c r="ETX345"/>
      <c r="ETY345"/>
      <c r="ETZ345"/>
      <c r="EUA345"/>
      <c r="EUB345"/>
      <c r="EUC345"/>
      <c r="EUD345"/>
      <c r="EUE345"/>
      <c r="EUF345"/>
      <c r="EUG345"/>
      <c r="EUH345"/>
      <c r="EUI345"/>
      <c r="EUJ345"/>
      <c r="EUK345"/>
      <c r="EUL345"/>
      <c r="EUM345"/>
      <c r="EUN345"/>
      <c r="EUO345"/>
      <c r="EUP345"/>
      <c r="EUQ345"/>
      <c r="EUR345"/>
      <c r="EUS345"/>
      <c r="EUT345"/>
      <c r="EUU345"/>
      <c r="EUV345"/>
      <c r="EUW345"/>
      <c r="EUX345"/>
      <c r="EUY345"/>
      <c r="EUZ345"/>
      <c r="EVA345"/>
      <c r="EVB345"/>
      <c r="EVC345"/>
      <c r="EVD345"/>
      <c r="EVE345"/>
      <c r="EVF345"/>
      <c r="EVG345"/>
      <c r="EVH345"/>
      <c r="EVI345"/>
      <c r="EVJ345"/>
      <c r="EVK345"/>
      <c r="EVL345"/>
      <c r="EVM345"/>
      <c r="EVN345"/>
      <c r="EVO345"/>
      <c r="EVP345"/>
      <c r="EVQ345"/>
      <c r="EVR345"/>
      <c r="EVS345"/>
      <c r="EVT345"/>
      <c r="EVU345"/>
      <c r="EVV345"/>
      <c r="EVW345"/>
      <c r="EVX345"/>
      <c r="EVY345"/>
      <c r="EVZ345"/>
      <c r="EWA345"/>
      <c r="EWB345"/>
      <c r="EWC345"/>
      <c r="EWD345"/>
      <c r="EWE345"/>
      <c r="EWF345"/>
      <c r="EWG345"/>
      <c r="EWH345"/>
      <c r="EWI345"/>
      <c r="EWJ345"/>
      <c r="EWK345"/>
      <c r="EWL345"/>
      <c r="EWM345"/>
      <c r="EWN345"/>
      <c r="EWO345"/>
      <c r="EWP345"/>
      <c r="EWQ345"/>
      <c r="EWR345"/>
      <c r="EWS345"/>
      <c r="EWT345"/>
      <c r="EWU345"/>
      <c r="EWV345"/>
      <c r="EWW345"/>
      <c r="EWX345"/>
      <c r="EWY345"/>
      <c r="EWZ345"/>
      <c r="EXA345"/>
      <c r="EXB345"/>
      <c r="EXC345"/>
      <c r="EXD345"/>
      <c r="EXE345"/>
      <c r="EXF345"/>
      <c r="EXG345"/>
      <c r="EXH345"/>
      <c r="EXI345"/>
      <c r="EXJ345"/>
      <c r="EXK345"/>
      <c r="EXL345"/>
      <c r="EXM345"/>
      <c r="EXN345"/>
      <c r="EXO345"/>
      <c r="EXP345"/>
      <c r="EXQ345"/>
      <c r="EXR345"/>
      <c r="EXS345"/>
      <c r="EXT345"/>
      <c r="EXU345"/>
      <c r="EXV345"/>
      <c r="EXW345"/>
      <c r="EXX345"/>
      <c r="EXY345"/>
      <c r="EXZ345"/>
      <c r="EYA345"/>
      <c r="EYB345"/>
      <c r="EYC345"/>
      <c r="EYD345"/>
      <c r="EYE345"/>
      <c r="EYF345"/>
      <c r="EYG345"/>
      <c r="EYH345"/>
      <c r="EYI345"/>
      <c r="EYJ345"/>
      <c r="EYK345"/>
      <c r="EYL345"/>
      <c r="EYM345"/>
      <c r="EYN345"/>
      <c r="EYO345"/>
      <c r="EYP345"/>
      <c r="EYQ345"/>
      <c r="EYR345"/>
      <c r="EYS345"/>
      <c r="EYT345"/>
      <c r="EYU345"/>
      <c r="EYV345"/>
      <c r="EYW345"/>
      <c r="EYX345"/>
      <c r="EYY345"/>
      <c r="EYZ345"/>
      <c r="EZA345"/>
      <c r="EZB345"/>
      <c r="EZC345"/>
      <c r="EZD345"/>
      <c r="EZE345"/>
      <c r="EZF345"/>
      <c r="EZG345"/>
      <c r="EZH345"/>
      <c r="EZI345"/>
      <c r="EZJ345"/>
      <c r="EZK345"/>
      <c r="EZL345"/>
      <c r="EZM345"/>
      <c r="EZN345"/>
      <c r="EZO345"/>
      <c r="EZP345"/>
      <c r="EZQ345"/>
      <c r="EZR345"/>
      <c r="EZS345"/>
      <c r="EZT345"/>
      <c r="EZU345"/>
      <c r="EZV345"/>
      <c r="EZW345"/>
      <c r="EZX345"/>
      <c r="EZY345"/>
      <c r="EZZ345"/>
      <c r="FAA345"/>
      <c r="FAB345"/>
      <c r="FAC345"/>
      <c r="FAD345"/>
      <c r="FAE345"/>
      <c r="FAF345"/>
      <c r="FAG345"/>
      <c r="FAH345"/>
      <c r="FAI345"/>
      <c r="FAJ345"/>
      <c r="FAK345"/>
      <c r="FAL345"/>
      <c r="FAM345"/>
      <c r="FAN345"/>
      <c r="FAO345"/>
      <c r="FAP345"/>
      <c r="FAQ345"/>
      <c r="FAR345"/>
      <c r="FAS345"/>
      <c r="FAT345"/>
      <c r="FAU345"/>
      <c r="FAV345"/>
      <c r="FAW345"/>
      <c r="FAX345"/>
      <c r="FAY345"/>
      <c r="FAZ345"/>
      <c r="FBA345"/>
      <c r="FBB345"/>
      <c r="FBC345"/>
      <c r="FBD345"/>
      <c r="FBE345"/>
      <c r="FBF345"/>
      <c r="FBG345"/>
      <c r="FBH345"/>
      <c r="FBI345"/>
      <c r="FBJ345"/>
      <c r="FBK345"/>
      <c r="FBL345"/>
      <c r="FBM345"/>
      <c r="FBN345"/>
      <c r="FBO345"/>
      <c r="FBP345"/>
      <c r="FBQ345"/>
      <c r="FBR345"/>
      <c r="FBS345"/>
      <c r="FBT345"/>
      <c r="FBU345"/>
      <c r="FBV345"/>
      <c r="FBW345"/>
      <c r="FBX345"/>
      <c r="FBY345"/>
      <c r="FBZ345"/>
      <c r="FCA345"/>
      <c r="FCB345"/>
      <c r="FCC345"/>
      <c r="FCD345"/>
      <c r="FCE345"/>
      <c r="FCF345"/>
      <c r="FCG345"/>
      <c r="FCH345"/>
      <c r="FCI345"/>
      <c r="FCJ345"/>
      <c r="FCK345"/>
      <c r="FCL345"/>
      <c r="FCM345"/>
      <c r="FCN345"/>
      <c r="FCO345"/>
      <c r="FCP345"/>
      <c r="FCQ345"/>
      <c r="FCR345"/>
      <c r="FCS345"/>
      <c r="FCT345"/>
      <c r="FCU345"/>
      <c r="FCV345"/>
      <c r="FCW345"/>
      <c r="FCX345"/>
      <c r="FCY345"/>
      <c r="FCZ345"/>
      <c r="FDA345"/>
      <c r="FDB345"/>
      <c r="FDC345"/>
      <c r="FDD345"/>
      <c r="FDE345"/>
      <c r="FDF345"/>
      <c r="FDG345"/>
      <c r="FDH345"/>
      <c r="FDI345"/>
      <c r="FDJ345"/>
      <c r="FDK345"/>
      <c r="FDL345"/>
      <c r="FDM345"/>
      <c r="FDN345"/>
      <c r="FDO345"/>
      <c r="FDP345"/>
      <c r="FDQ345"/>
      <c r="FDR345"/>
      <c r="FDS345"/>
      <c r="FDT345"/>
      <c r="FDU345"/>
      <c r="FDV345"/>
      <c r="FDW345"/>
      <c r="FDX345"/>
      <c r="FDY345"/>
      <c r="FDZ345"/>
      <c r="FEA345"/>
      <c r="FEB345"/>
      <c r="FEC345"/>
      <c r="FED345"/>
      <c r="FEE345"/>
      <c r="FEF345"/>
      <c r="FEG345"/>
      <c r="FEH345"/>
      <c r="FEI345"/>
      <c r="FEJ345"/>
      <c r="FEK345"/>
      <c r="FEL345"/>
      <c r="FEM345"/>
      <c r="FEN345"/>
      <c r="FEO345"/>
      <c r="FEP345"/>
      <c r="FEQ345"/>
      <c r="FER345"/>
      <c r="FES345"/>
      <c r="FET345"/>
      <c r="FEU345"/>
      <c r="FEV345"/>
      <c r="FEW345"/>
      <c r="FEX345"/>
      <c r="FEY345"/>
      <c r="FEZ345"/>
      <c r="FFA345"/>
      <c r="FFB345"/>
      <c r="FFC345"/>
      <c r="FFD345"/>
      <c r="FFE345"/>
      <c r="FFF345"/>
      <c r="FFG345"/>
      <c r="FFH345"/>
      <c r="FFI345"/>
      <c r="FFJ345"/>
      <c r="FFK345"/>
      <c r="FFL345"/>
      <c r="FFM345"/>
      <c r="FFN345"/>
      <c r="FFO345"/>
      <c r="FFP345"/>
      <c r="FFQ345"/>
      <c r="FFR345"/>
      <c r="FFS345"/>
      <c r="FFT345"/>
      <c r="FFU345"/>
      <c r="FFV345"/>
      <c r="FFW345"/>
      <c r="FFX345"/>
      <c r="FFY345"/>
      <c r="FFZ345"/>
      <c r="FGA345"/>
      <c r="FGB345"/>
      <c r="FGC345"/>
      <c r="FGD345"/>
      <c r="FGE345"/>
      <c r="FGF345"/>
      <c r="FGG345"/>
      <c r="FGH345"/>
      <c r="FGI345"/>
      <c r="FGJ345"/>
      <c r="FGK345"/>
      <c r="FGL345"/>
      <c r="FGM345"/>
      <c r="FGN345"/>
      <c r="FGO345"/>
      <c r="FGP345"/>
      <c r="FGQ345"/>
      <c r="FGR345"/>
      <c r="FGS345"/>
      <c r="FGT345"/>
      <c r="FGU345"/>
      <c r="FGV345"/>
      <c r="FGW345"/>
      <c r="FGX345"/>
      <c r="FGY345"/>
      <c r="FGZ345"/>
      <c r="FHA345"/>
      <c r="FHB345"/>
      <c r="FHC345"/>
      <c r="FHD345"/>
      <c r="FHE345"/>
      <c r="FHF345"/>
      <c r="FHG345"/>
      <c r="FHH345"/>
      <c r="FHI345"/>
      <c r="FHJ345"/>
      <c r="FHK345"/>
      <c r="FHL345"/>
      <c r="FHM345"/>
      <c r="FHN345"/>
      <c r="FHO345"/>
      <c r="FHP345"/>
      <c r="FHQ345"/>
      <c r="FHR345"/>
      <c r="FHS345"/>
      <c r="FHT345"/>
      <c r="FHU345"/>
      <c r="FHV345"/>
      <c r="FHW345"/>
      <c r="FHX345"/>
      <c r="FHY345"/>
      <c r="FHZ345"/>
      <c r="FIA345"/>
      <c r="FIB345"/>
      <c r="FIC345"/>
      <c r="FID345"/>
      <c r="FIE345"/>
      <c r="FIF345"/>
      <c r="FIG345"/>
      <c r="FIH345"/>
      <c r="FII345"/>
      <c r="FIJ345"/>
      <c r="FIK345"/>
      <c r="FIL345"/>
      <c r="FIM345"/>
      <c r="FIN345"/>
      <c r="FIO345"/>
      <c r="FIP345"/>
      <c r="FIQ345"/>
      <c r="FIR345"/>
      <c r="FIS345"/>
      <c r="FIT345"/>
      <c r="FIU345"/>
      <c r="FIV345"/>
      <c r="FIW345"/>
      <c r="FIX345"/>
      <c r="FIY345"/>
      <c r="FIZ345"/>
      <c r="FJA345"/>
      <c r="FJB345"/>
      <c r="FJC345"/>
      <c r="FJD345"/>
      <c r="FJE345"/>
      <c r="FJF345"/>
      <c r="FJG345"/>
      <c r="FJH345"/>
      <c r="FJI345"/>
      <c r="FJJ345"/>
      <c r="FJK345"/>
      <c r="FJL345"/>
      <c r="FJM345"/>
      <c r="FJN345"/>
      <c r="FJO345"/>
      <c r="FJP345"/>
      <c r="FJQ345"/>
      <c r="FJR345"/>
      <c r="FJS345"/>
      <c r="FJT345"/>
      <c r="FJU345"/>
      <c r="FJV345"/>
      <c r="FJW345"/>
      <c r="FJX345"/>
      <c r="FJY345"/>
      <c r="FJZ345"/>
      <c r="FKA345"/>
      <c r="FKB345"/>
      <c r="FKC345"/>
      <c r="FKD345"/>
      <c r="FKE345"/>
      <c r="FKF345"/>
      <c r="FKG345"/>
      <c r="FKH345"/>
      <c r="FKI345"/>
      <c r="FKJ345"/>
      <c r="FKK345"/>
      <c r="FKL345"/>
      <c r="FKM345"/>
      <c r="FKN345"/>
      <c r="FKO345"/>
      <c r="FKP345"/>
      <c r="FKQ345"/>
      <c r="FKR345"/>
      <c r="FKS345"/>
      <c r="FKT345"/>
      <c r="FKU345"/>
      <c r="FKV345"/>
      <c r="FKW345"/>
      <c r="FKX345"/>
      <c r="FKY345"/>
      <c r="FKZ345"/>
      <c r="FLA345"/>
      <c r="FLB345"/>
      <c r="FLC345"/>
      <c r="FLD345"/>
      <c r="FLE345"/>
      <c r="FLF345"/>
      <c r="FLG345"/>
      <c r="FLH345"/>
      <c r="FLI345"/>
      <c r="FLJ345"/>
      <c r="FLK345"/>
      <c r="FLL345"/>
      <c r="FLM345"/>
      <c r="FLN345"/>
      <c r="FLO345"/>
      <c r="FLP345"/>
      <c r="FLQ345"/>
      <c r="FLR345"/>
      <c r="FLS345"/>
      <c r="FLT345"/>
      <c r="FLU345"/>
      <c r="FLV345"/>
      <c r="FLW345"/>
      <c r="FLX345"/>
      <c r="FLY345"/>
      <c r="FLZ345"/>
      <c r="FMA345"/>
      <c r="FMB345"/>
      <c r="FMC345"/>
      <c r="FMD345"/>
      <c r="FME345"/>
      <c r="FMF345"/>
      <c r="FMG345"/>
      <c r="FMH345"/>
      <c r="FMI345"/>
      <c r="FMJ345"/>
      <c r="FMK345"/>
      <c r="FML345"/>
      <c r="FMM345"/>
      <c r="FMN345"/>
      <c r="FMO345"/>
      <c r="FMP345"/>
      <c r="FMQ345"/>
      <c r="FMR345"/>
      <c r="FMS345"/>
      <c r="FMT345"/>
      <c r="FMU345"/>
      <c r="FMV345"/>
      <c r="FMW345"/>
      <c r="FMX345"/>
      <c r="FMY345"/>
      <c r="FMZ345"/>
      <c r="FNA345"/>
      <c r="FNB345"/>
      <c r="FNC345"/>
      <c r="FND345"/>
      <c r="FNE345"/>
      <c r="FNF345"/>
      <c r="FNG345"/>
      <c r="FNH345"/>
      <c r="FNI345"/>
      <c r="FNJ345"/>
      <c r="FNK345"/>
      <c r="FNL345"/>
      <c r="FNM345"/>
      <c r="FNN345"/>
      <c r="FNO345"/>
      <c r="FNP345"/>
      <c r="FNQ345"/>
      <c r="FNR345"/>
      <c r="FNS345"/>
      <c r="FNT345"/>
      <c r="FNU345"/>
      <c r="FNV345"/>
      <c r="FNW345"/>
      <c r="FNX345"/>
      <c r="FNY345"/>
      <c r="FNZ345"/>
      <c r="FOA345"/>
      <c r="FOB345"/>
      <c r="FOC345"/>
      <c r="FOD345"/>
      <c r="FOE345"/>
      <c r="FOF345"/>
      <c r="FOG345"/>
      <c r="FOH345"/>
      <c r="FOI345"/>
      <c r="FOJ345"/>
      <c r="FOK345"/>
      <c r="FOL345"/>
      <c r="FOM345"/>
      <c r="FON345"/>
      <c r="FOO345"/>
      <c r="FOP345"/>
      <c r="FOQ345"/>
      <c r="FOR345"/>
      <c r="FOS345"/>
      <c r="FOT345"/>
      <c r="FOU345"/>
      <c r="FOV345"/>
      <c r="FOW345"/>
      <c r="FOX345"/>
      <c r="FOY345"/>
      <c r="FOZ345"/>
      <c r="FPA345"/>
      <c r="FPB345"/>
      <c r="FPC345"/>
      <c r="FPD345"/>
      <c r="FPE345"/>
      <c r="FPF345"/>
      <c r="FPG345"/>
      <c r="FPH345"/>
      <c r="FPI345"/>
      <c r="FPJ345"/>
      <c r="FPK345"/>
      <c r="FPL345"/>
      <c r="FPM345"/>
      <c r="FPN345"/>
      <c r="FPO345"/>
      <c r="FPP345"/>
      <c r="FPQ345"/>
      <c r="FPR345"/>
      <c r="FPS345"/>
      <c r="FPT345"/>
      <c r="FPU345"/>
      <c r="FPV345"/>
      <c r="FPW345"/>
      <c r="FPX345"/>
      <c r="FPY345"/>
      <c r="FPZ345"/>
      <c r="FQA345"/>
      <c r="FQB345"/>
      <c r="FQC345"/>
      <c r="FQD345"/>
      <c r="FQE345"/>
      <c r="FQF345"/>
      <c r="FQG345"/>
      <c r="FQH345"/>
      <c r="FQI345"/>
      <c r="FQJ345"/>
      <c r="FQK345"/>
      <c r="FQL345"/>
      <c r="FQM345"/>
      <c r="FQN345"/>
      <c r="FQO345"/>
      <c r="FQP345"/>
      <c r="FQQ345"/>
      <c r="FQR345"/>
      <c r="FQS345"/>
      <c r="FQT345"/>
      <c r="FQU345"/>
      <c r="FQV345"/>
      <c r="FQW345"/>
      <c r="FQX345"/>
      <c r="FQY345"/>
      <c r="FQZ345"/>
      <c r="FRA345"/>
      <c r="FRB345"/>
      <c r="FRC345"/>
      <c r="FRD345"/>
      <c r="FRE345"/>
      <c r="FRF345"/>
      <c r="FRG345"/>
      <c r="FRH345"/>
      <c r="FRI345"/>
      <c r="FRJ345"/>
      <c r="FRK345"/>
      <c r="FRL345"/>
      <c r="FRM345"/>
      <c r="FRN345"/>
      <c r="FRO345"/>
      <c r="FRP345"/>
      <c r="FRQ345"/>
      <c r="FRR345"/>
      <c r="FRS345"/>
      <c r="FRT345"/>
      <c r="FRU345"/>
      <c r="FRV345"/>
      <c r="FRW345"/>
      <c r="FRX345"/>
      <c r="FRY345"/>
      <c r="FRZ345"/>
      <c r="FSA345"/>
      <c r="FSB345"/>
      <c r="FSC345"/>
      <c r="FSD345"/>
      <c r="FSE345"/>
      <c r="FSF345"/>
      <c r="FSG345"/>
      <c r="FSH345"/>
      <c r="FSI345"/>
      <c r="FSJ345"/>
      <c r="FSK345"/>
      <c r="FSL345"/>
      <c r="FSM345"/>
      <c r="FSN345"/>
      <c r="FSO345"/>
      <c r="FSP345"/>
      <c r="FSQ345"/>
      <c r="FSR345"/>
      <c r="FSS345"/>
      <c r="FST345"/>
      <c r="FSU345"/>
      <c r="FSV345"/>
      <c r="FSW345"/>
      <c r="FSX345"/>
      <c r="FSY345"/>
      <c r="FSZ345"/>
      <c r="FTA345"/>
      <c r="FTB345"/>
      <c r="FTC345"/>
      <c r="FTD345"/>
      <c r="FTE345"/>
      <c r="FTF345"/>
      <c r="FTG345"/>
      <c r="FTH345"/>
      <c r="FTI345"/>
      <c r="FTJ345"/>
      <c r="FTK345"/>
      <c r="FTL345"/>
      <c r="FTM345"/>
      <c r="FTN345"/>
      <c r="FTO345"/>
      <c r="FTP345"/>
      <c r="FTQ345"/>
      <c r="FTR345"/>
      <c r="FTS345"/>
      <c r="FTT345"/>
      <c r="FTU345"/>
      <c r="FTV345"/>
      <c r="FTW345"/>
      <c r="FTX345"/>
      <c r="FTY345"/>
      <c r="FTZ345"/>
      <c r="FUA345"/>
      <c r="FUB345"/>
      <c r="FUC345"/>
      <c r="FUD345"/>
      <c r="FUE345"/>
      <c r="FUF345"/>
      <c r="FUG345"/>
      <c r="FUH345"/>
      <c r="FUI345"/>
      <c r="FUJ345"/>
      <c r="FUK345"/>
      <c r="FUL345"/>
      <c r="FUM345"/>
      <c r="FUN345"/>
      <c r="FUO345"/>
      <c r="FUP345"/>
      <c r="FUQ345"/>
      <c r="FUR345"/>
      <c r="FUS345"/>
      <c r="FUT345"/>
      <c r="FUU345"/>
      <c r="FUV345"/>
      <c r="FUW345"/>
      <c r="FUX345"/>
      <c r="FUY345"/>
      <c r="FUZ345"/>
      <c r="FVA345"/>
      <c r="FVB345"/>
      <c r="FVC345"/>
      <c r="FVD345"/>
      <c r="FVE345"/>
      <c r="FVF345"/>
      <c r="FVG345"/>
      <c r="FVH345"/>
      <c r="FVI345"/>
      <c r="FVJ345"/>
      <c r="FVK345"/>
      <c r="FVL345"/>
      <c r="FVM345"/>
      <c r="FVN345"/>
      <c r="FVO345"/>
      <c r="FVP345"/>
      <c r="FVQ345"/>
      <c r="FVR345"/>
      <c r="FVS345"/>
      <c r="FVT345"/>
      <c r="FVU345"/>
      <c r="FVV345"/>
      <c r="FVW345"/>
      <c r="FVX345"/>
      <c r="FVY345"/>
      <c r="FVZ345"/>
      <c r="FWA345"/>
      <c r="FWB345"/>
      <c r="FWC345"/>
      <c r="FWD345"/>
      <c r="FWE345"/>
      <c r="FWF345"/>
      <c r="FWG345"/>
      <c r="FWH345"/>
      <c r="FWI345"/>
      <c r="FWJ345"/>
      <c r="FWK345"/>
      <c r="FWL345"/>
      <c r="FWM345"/>
      <c r="FWN345"/>
      <c r="FWO345"/>
      <c r="FWP345"/>
      <c r="FWQ345"/>
      <c r="FWR345"/>
      <c r="FWS345"/>
      <c r="FWT345"/>
      <c r="FWU345"/>
      <c r="FWV345"/>
      <c r="FWW345"/>
      <c r="FWX345"/>
      <c r="FWY345"/>
      <c r="FWZ345"/>
      <c r="FXA345"/>
      <c r="FXB345"/>
      <c r="FXC345"/>
      <c r="FXD345"/>
      <c r="FXE345"/>
      <c r="FXF345"/>
      <c r="FXG345"/>
      <c r="FXH345"/>
      <c r="FXI345"/>
      <c r="FXJ345"/>
      <c r="FXK345"/>
      <c r="FXL345"/>
      <c r="FXM345"/>
      <c r="FXN345"/>
      <c r="FXO345"/>
      <c r="FXP345"/>
      <c r="FXQ345"/>
      <c r="FXR345"/>
      <c r="FXS345"/>
      <c r="FXT345"/>
      <c r="FXU345"/>
      <c r="FXV345"/>
      <c r="FXW345"/>
      <c r="FXX345"/>
      <c r="FXY345"/>
      <c r="FXZ345"/>
      <c r="FYA345"/>
      <c r="FYB345"/>
      <c r="FYC345"/>
      <c r="FYD345"/>
      <c r="FYE345"/>
      <c r="FYF345"/>
      <c r="FYG345"/>
      <c r="FYH345"/>
      <c r="FYI345"/>
      <c r="FYJ345"/>
      <c r="FYK345"/>
      <c r="FYL345"/>
      <c r="FYM345"/>
      <c r="FYN345"/>
      <c r="FYO345"/>
      <c r="FYP345"/>
      <c r="FYQ345"/>
      <c r="FYR345"/>
      <c r="FYS345"/>
      <c r="FYT345"/>
      <c r="FYU345"/>
      <c r="FYV345"/>
      <c r="FYW345"/>
      <c r="FYX345"/>
      <c r="FYY345"/>
      <c r="FYZ345"/>
      <c r="FZA345"/>
      <c r="FZB345"/>
      <c r="FZC345"/>
      <c r="FZD345"/>
      <c r="FZE345"/>
      <c r="FZF345"/>
      <c r="FZG345"/>
      <c r="FZH345"/>
      <c r="FZI345"/>
      <c r="FZJ345"/>
      <c r="FZK345"/>
      <c r="FZL345"/>
      <c r="FZM345"/>
      <c r="FZN345"/>
      <c r="FZO345"/>
      <c r="FZP345"/>
      <c r="FZQ345"/>
      <c r="FZR345"/>
      <c r="FZS345"/>
      <c r="FZT345"/>
      <c r="FZU345"/>
      <c r="FZV345"/>
      <c r="FZW345"/>
      <c r="FZX345"/>
      <c r="FZY345"/>
      <c r="FZZ345"/>
      <c r="GAA345"/>
      <c r="GAB345"/>
      <c r="GAC345"/>
      <c r="GAD345"/>
      <c r="GAE345"/>
      <c r="GAF345"/>
      <c r="GAG345"/>
      <c r="GAH345"/>
      <c r="GAI345"/>
      <c r="GAJ345"/>
      <c r="GAK345"/>
      <c r="GAL345"/>
      <c r="GAM345"/>
      <c r="GAN345"/>
      <c r="GAO345"/>
      <c r="GAP345"/>
      <c r="GAQ345"/>
      <c r="GAR345"/>
      <c r="GAS345"/>
      <c r="GAT345"/>
      <c r="GAU345"/>
      <c r="GAV345"/>
      <c r="GAW345"/>
      <c r="GAX345"/>
      <c r="GAY345"/>
      <c r="GAZ345"/>
      <c r="GBA345"/>
      <c r="GBB345"/>
      <c r="GBC345"/>
      <c r="GBD345"/>
      <c r="GBE345"/>
      <c r="GBF345"/>
      <c r="GBG345"/>
      <c r="GBH345"/>
      <c r="GBI345"/>
      <c r="GBJ345"/>
      <c r="GBK345"/>
      <c r="GBL345"/>
      <c r="GBM345"/>
      <c r="GBN345"/>
      <c r="GBO345"/>
      <c r="GBP345"/>
      <c r="GBQ345"/>
      <c r="GBR345"/>
      <c r="GBS345"/>
      <c r="GBT345"/>
      <c r="GBU345"/>
      <c r="GBV345"/>
      <c r="GBW345"/>
      <c r="GBX345"/>
      <c r="GBY345"/>
      <c r="GBZ345"/>
      <c r="GCA345"/>
      <c r="GCB345"/>
      <c r="GCC345"/>
      <c r="GCD345"/>
      <c r="GCE345"/>
      <c r="GCF345"/>
      <c r="GCG345"/>
      <c r="GCH345"/>
      <c r="GCI345"/>
      <c r="GCJ345"/>
      <c r="GCK345"/>
      <c r="GCL345"/>
      <c r="GCM345"/>
      <c r="GCN345"/>
      <c r="GCO345"/>
      <c r="GCP345"/>
      <c r="GCQ345"/>
      <c r="GCR345"/>
      <c r="GCS345"/>
      <c r="GCT345"/>
      <c r="GCU345"/>
      <c r="GCV345"/>
      <c r="GCW345"/>
      <c r="GCX345"/>
      <c r="GCY345"/>
      <c r="GCZ345"/>
      <c r="GDA345"/>
      <c r="GDB345"/>
      <c r="GDC345"/>
      <c r="GDD345"/>
      <c r="GDE345"/>
      <c r="GDF345"/>
      <c r="GDG345"/>
      <c r="GDH345"/>
      <c r="GDI345"/>
      <c r="GDJ345"/>
      <c r="GDK345"/>
      <c r="GDL345"/>
      <c r="GDM345"/>
      <c r="GDN345"/>
      <c r="GDO345"/>
      <c r="GDP345"/>
      <c r="GDQ345"/>
      <c r="GDR345"/>
      <c r="GDS345"/>
      <c r="GDT345"/>
      <c r="GDU345"/>
      <c r="GDV345"/>
      <c r="GDW345"/>
      <c r="GDX345"/>
      <c r="GDY345"/>
      <c r="GDZ345"/>
      <c r="GEA345"/>
      <c r="GEB345"/>
      <c r="GEC345"/>
      <c r="GED345"/>
      <c r="GEE345"/>
      <c r="GEF345"/>
      <c r="GEG345"/>
      <c r="GEH345"/>
      <c r="GEI345"/>
      <c r="GEJ345"/>
      <c r="GEK345"/>
      <c r="GEL345"/>
      <c r="GEM345"/>
      <c r="GEN345"/>
      <c r="GEO345"/>
      <c r="GEP345"/>
      <c r="GEQ345"/>
      <c r="GER345"/>
      <c r="GES345"/>
      <c r="GET345"/>
      <c r="GEU345"/>
      <c r="GEV345"/>
      <c r="GEW345"/>
      <c r="GEX345"/>
      <c r="GEY345"/>
      <c r="GEZ345"/>
      <c r="GFA345"/>
      <c r="GFB345"/>
      <c r="GFC345"/>
      <c r="GFD345"/>
      <c r="GFE345"/>
      <c r="GFF345"/>
      <c r="GFG345"/>
      <c r="GFH345"/>
      <c r="GFI345"/>
      <c r="GFJ345"/>
      <c r="GFK345"/>
      <c r="GFL345"/>
      <c r="GFM345"/>
      <c r="GFN345"/>
      <c r="GFO345"/>
      <c r="GFP345"/>
      <c r="GFQ345"/>
      <c r="GFR345"/>
      <c r="GFS345"/>
      <c r="GFT345"/>
      <c r="GFU345"/>
      <c r="GFV345"/>
      <c r="GFW345"/>
      <c r="GFX345"/>
      <c r="GFY345"/>
      <c r="GFZ345"/>
      <c r="GGA345"/>
      <c r="GGB345"/>
      <c r="GGC345"/>
      <c r="GGD345"/>
      <c r="GGE345"/>
      <c r="GGF345"/>
      <c r="GGG345"/>
      <c r="GGH345"/>
      <c r="GGI345"/>
      <c r="GGJ345"/>
      <c r="GGK345"/>
      <c r="GGL345"/>
      <c r="GGM345"/>
      <c r="GGN345"/>
      <c r="GGO345"/>
      <c r="GGP345"/>
      <c r="GGQ345"/>
      <c r="GGR345"/>
      <c r="GGS345"/>
      <c r="GGT345"/>
      <c r="GGU345"/>
      <c r="GGV345"/>
      <c r="GGW345"/>
      <c r="GGX345"/>
      <c r="GGY345"/>
      <c r="GGZ345"/>
      <c r="GHA345"/>
      <c r="GHB345"/>
      <c r="GHC345"/>
      <c r="GHD345"/>
      <c r="GHE345"/>
      <c r="GHF345"/>
      <c r="GHG345"/>
      <c r="GHH345"/>
      <c r="GHI345"/>
      <c r="GHJ345"/>
      <c r="GHK345"/>
      <c r="GHL345"/>
      <c r="GHM345"/>
      <c r="GHN345"/>
      <c r="GHO345"/>
      <c r="GHP345"/>
      <c r="GHQ345"/>
      <c r="GHR345"/>
      <c r="GHS345"/>
      <c r="GHT345"/>
      <c r="GHU345"/>
      <c r="GHV345"/>
      <c r="GHW345"/>
      <c r="GHX345"/>
      <c r="GHY345"/>
      <c r="GHZ345"/>
      <c r="GIA345"/>
      <c r="GIB345"/>
      <c r="GIC345"/>
      <c r="GID345"/>
      <c r="GIE345"/>
      <c r="GIF345"/>
      <c r="GIG345"/>
      <c r="GIH345"/>
      <c r="GII345"/>
      <c r="GIJ345"/>
      <c r="GIK345"/>
      <c r="GIL345"/>
      <c r="GIM345"/>
      <c r="GIN345"/>
      <c r="GIO345"/>
      <c r="GIP345"/>
      <c r="GIQ345"/>
      <c r="GIR345"/>
      <c r="GIS345"/>
      <c r="GIT345"/>
      <c r="GIU345"/>
      <c r="GIV345"/>
      <c r="GIW345"/>
      <c r="GIX345"/>
      <c r="GIY345"/>
      <c r="GIZ345"/>
      <c r="GJA345"/>
      <c r="GJB345"/>
      <c r="GJC345"/>
      <c r="GJD345"/>
      <c r="GJE345"/>
      <c r="GJF345"/>
      <c r="GJG345"/>
      <c r="GJH345"/>
      <c r="GJI345"/>
      <c r="GJJ345"/>
      <c r="GJK345"/>
      <c r="GJL345"/>
      <c r="GJM345"/>
      <c r="GJN345"/>
      <c r="GJO345"/>
      <c r="GJP345"/>
      <c r="GJQ345"/>
      <c r="GJR345"/>
      <c r="GJS345"/>
      <c r="GJT345"/>
      <c r="GJU345"/>
      <c r="GJV345"/>
      <c r="GJW345"/>
      <c r="GJX345"/>
      <c r="GJY345"/>
      <c r="GJZ345"/>
      <c r="GKA345"/>
      <c r="GKB345"/>
      <c r="GKC345"/>
      <c r="GKD345"/>
      <c r="GKE345"/>
      <c r="GKF345"/>
      <c r="GKG345"/>
      <c r="GKH345"/>
      <c r="GKI345"/>
      <c r="GKJ345"/>
      <c r="GKK345"/>
      <c r="GKL345"/>
      <c r="GKM345"/>
      <c r="GKN345"/>
      <c r="GKO345"/>
      <c r="GKP345"/>
      <c r="GKQ345"/>
      <c r="GKR345"/>
      <c r="GKS345"/>
      <c r="GKT345"/>
      <c r="GKU345"/>
      <c r="GKV345"/>
      <c r="GKW345"/>
      <c r="GKX345"/>
      <c r="GKY345"/>
      <c r="GKZ345"/>
      <c r="GLA345"/>
      <c r="GLB345"/>
      <c r="GLC345"/>
      <c r="GLD345"/>
      <c r="GLE345"/>
      <c r="GLF345"/>
      <c r="GLG345"/>
      <c r="GLH345"/>
      <c r="GLI345"/>
      <c r="GLJ345"/>
      <c r="GLK345"/>
      <c r="GLL345"/>
      <c r="GLM345"/>
      <c r="GLN345"/>
      <c r="GLO345"/>
      <c r="GLP345"/>
      <c r="GLQ345"/>
      <c r="GLR345"/>
      <c r="GLS345"/>
      <c r="GLT345"/>
      <c r="GLU345"/>
      <c r="GLV345"/>
      <c r="GLW345"/>
      <c r="GLX345"/>
      <c r="GLY345"/>
      <c r="GLZ345"/>
      <c r="GMA345"/>
      <c r="GMB345"/>
      <c r="GMC345"/>
      <c r="GMD345"/>
      <c r="GME345"/>
      <c r="GMF345"/>
      <c r="GMG345"/>
      <c r="GMH345"/>
      <c r="GMI345"/>
      <c r="GMJ345"/>
      <c r="GMK345"/>
      <c r="GML345"/>
      <c r="GMM345"/>
      <c r="GMN345"/>
      <c r="GMO345"/>
      <c r="GMP345"/>
      <c r="GMQ345"/>
      <c r="GMR345"/>
      <c r="GMS345"/>
      <c r="GMT345"/>
      <c r="GMU345"/>
      <c r="GMV345"/>
      <c r="GMW345"/>
      <c r="GMX345"/>
      <c r="GMY345"/>
      <c r="GMZ345"/>
      <c r="GNA345"/>
      <c r="GNB345"/>
      <c r="GNC345"/>
      <c r="GND345"/>
      <c r="GNE345"/>
      <c r="GNF345"/>
      <c r="GNG345"/>
      <c r="GNH345"/>
      <c r="GNI345"/>
      <c r="GNJ345"/>
      <c r="GNK345"/>
      <c r="GNL345"/>
      <c r="GNM345"/>
      <c r="GNN345"/>
      <c r="GNO345"/>
      <c r="GNP345"/>
      <c r="GNQ345"/>
      <c r="GNR345"/>
      <c r="GNS345"/>
      <c r="GNT345"/>
      <c r="GNU345"/>
      <c r="GNV345"/>
      <c r="GNW345"/>
      <c r="GNX345"/>
      <c r="GNY345"/>
      <c r="GNZ345"/>
      <c r="GOA345"/>
      <c r="GOB345"/>
      <c r="GOC345"/>
      <c r="GOD345"/>
      <c r="GOE345"/>
      <c r="GOF345"/>
      <c r="GOG345"/>
      <c r="GOH345"/>
      <c r="GOI345"/>
      <c r="GOJ345"/>
      <c r="GOK345"/>
      <c r="GOL345"/>
      <c r="GOM345"/>
      <c r="GON345"/>
      <c r="GOO345"/>
      <c r="GOP345"/>
      <c r="GOQ345"/>
      <c r="GOR345"/>
      <c r="GOS345"/>
      <c r="GOT345"/>
      <c r="GOU345"/>
      <c r="GOV345"/>
      <c r="GOW345"/>
      <c r="GOX345"/>
      <c r="GOY345"/>
      <c r="GOZ345"/>
      <c r="GPA345"/>
      <c r="GPB345"/>
      <c r="GPC345"/>
      <c r="GPD345"/>
      <c r="GPE345"/>
      <c r="GPF345"/>
      <c r="GPG345"/>
      <c r="GPH345"/>
      <c r="GPI345"/>
      <c r="GPJ345"/>
      <c r="GPK345"/>
      <c r="GPL345"/>
      <c r="GPM345"/>
      <c r="GPN345"/>
      <c r="GPO345"/>
      <c r="GPP345"/>
      <c r="GPQ345"/>
      <c r="GPR345"/>
      <c r="GPS345"/>
      <c r="GPT345"/>
      <c r="GPU345"/>
      <c r="GPV345"/>
      <c r="GPW345"/>
      <c r="GPX345"/>
      <c r="GPY345"/>
      <c r="GPZ345"/>
      <c r="GQA345"/>
      <c r="GQB345"/>
      <c r="GQC345"/>
      <c r="GQD345"/>
      <c r="GQE345"/>
      <c r="GQF345"/>
      <c r="GQG345"/>
      <c r="GQH345"/>
      <c r="GQI345"/>
      <c r="GQJ345"/>
      <c r="GQK345"/>
      <c r="GQL345"/>
      <c r="GQM345"/>
      <c r="GQN345"/>
      <c r="GQO345"/>
      <c r="GQP345"/>
      <c r="GQQ345"/>
      <c r="GQR345"/>
      <c r="GQS345"/>
      <c r="GQT345"/>
      <c r="GQU345"/>
      <c r="GQV345"/>
      <c r="GQW345"/>
      <c r="GQX345"/>
      <c r="GQY345"/>
      <c r="GQZ345"/>
      <c r="GRA345"/>
      <c r="GRB345"/>
      <c r="GRC345"/>
      <c r="GRD345"/>
      <c r="GRE345"/>
      <c r="GRF345"/>
      <c r="GRG345"/>
      <c r="GRH345"/>
      <c r="GRI345"/>
      <c r="GRJ345"/>
      <c r="GRK345"/>
      <c r="GRL345"/>
      <c r="GRM345"/>
      <c r="GRN345"/>
      <c r="GRO345"/>
      <c r="GRP345"/>
      <c r="GRQ345"/>
      <c r="GRR345"/>
      <c r="GRS345"/>
      <c r="GRT345"/>
      <c r="GRU345"/>
      <c r="GRV345"/>
      <c r="GRW345"/>
      <c r="GRX345"/>
      <c r="GRY345"/>
      <c r="GRZ345"/>
      <c r="GSA345"/>
      <c r="GSB345"/>
      <c r="GSC345"/>
      <c r="GSD345"/>
      <c r="GSE345"/>
      <c r="GSF345"/>
      <c r="GSG345"/>
      <c r="GSH345"/>
      <c r="GSI345"/>
      <c r="GSJ345"/>
      <c r="GSK345"/>
      <c r="GSL345"/>
      <c r="GSM345"/>
      <c r="GSN345"/>
      <c r="GSO345"/>
      <c r="GSP345"/>
      <c r="GSQ345"/>
      <c r="GSR345"/>
      <c r="GSS345"/>
      <c r="GST345"/>
      <c r="GSU345"/>
      <c r="GSV345"/>
      <c r="GSW345"/>
      <c r="GSX345"/>
      <c r="GSY345"/>
      <c r="GSZ345"/>
      <c r="GTA345"/>
      <c r="GTB345"/>
      <c r="GTC345"/>
      <c r="GTD345"/>
      <c r="GTE345"/>
      <c r="GTF345"/>
      <c r="GTG345"/>
      <c r="GTH345"/>
      <c r="GTI345"/>
      <c r="GTJ345"/>
      <c r="GTK345"/>
      <c r="GTL345"/>
      <c r="GTM345"/>
      <c r="GTN345"/>
      <c r="GTO345"/>
      <c r="GTP345"/>
      <c r="GTQ345"/>
      <c r="GTR345"/>
      <c r="GTS345"/>
      <c r="GTT345"/>
      <c r="GTU345"/>
      <c r="GTV345"/>
      <c r="GTW345"/>
      <c r="GTX345"/>
      <c r="GTY345"/>
      <c r="GTZ345"/>
      <c r="GUA345"/>
      <c r="GUB345"/>
      <c r="GUC345"/>
      <c r="GUD345"/>
      <c r="GUE345"/>
      <c r="GUF345"/>
      <c r="GUG345"/>
      <c r="GUH345"/>
      <c r="GUI345"/>
      <c r="GUJ345"/>
      <c r="GUK345"/>
      <c r="GUL345"/>
      <c r="GUM345"/>
      <c r="GUN345"/>
      <c r="GUO345"/>
      <c r="GUP345"/>
      <c r="GUQ345"/>
      <c r="GUR345"/>
      <c r="GUS345"/>
      <c r="GUT345"/>
      <c r="GUU345"/>
      <c r="GUV345"/>
      <c r="GUW345"/>
      <c r="GUX345"/>
      <c r="GUY345"/>
      <c r="GUZ345"/>
      <c r="GVA345"/>
      <c r="GVB345"/>
      <c r="GVC345"/>
      <c r="GVD345"/>
      <c r="GVE345"/>
      <c r="GVF345"/>
      <c r="GVG345"/>
      <c r="GVH345"/>
      <c r="GVI345"/>
      <c r="GVJ345"/>
      <c r="GVK345"/>
      <c r="GVL345"/>
      <c r="GVM345"/>
      <c r="GVN345"/>
      <c r="GVO345"/>
      <c r="GVP345"/>
      <c r="GVQ345"/>
      <c r="GVR345"/>
      <c r="GVS345"/>
      <c r="GVT345"/>
      <c r="GVU345"/>
      <c r="GVV345"/>
      <c r="GVW345"/>
      <c r="GVX345"/>
      <c r="GVY345"/>
      <c r="GVZ345"/>
      <c r="GWA345"/>
      <c r="GWB345"/>
      <c r="GWC345"/>
      <c r="GWD345"/>
      <c r="GWE345"/>
      <c r="GWF345"/>
      <c r="GWG345"/>
      <c r="GWH345"/>
      <c r="GWI345"/>
      <c r="GWJ345"/>
      <c r="GWK345"/>
      <c r="GWL345"/>
      <c r="GWM345"/>
      <c r="GWN345"/>
      <c r="GWO345"/>
      <c r="GWP345"/>
      <c r="GWQ345"/>
      <c r="GWR345"/>
      <c r="GWS345"/>
      <c r="GWT345"/>
      <c r="GWU345"/>
      <c r="GWV345"/>
      <c r="GWW345"/>
      <c r="GWX345"/>
      <c r="GWY345"/>
      <c r="GWZ345"/>
      <c r="GXA345"/>
      <c r="GXB345"/>
      <c r="GXC345"/>
      <c r="GXD345"/>
      <c r="GXE345"/>
      <c r="GXF345"/>
      <c r="GXG345"/>
      <c r="GXH345"/>
      <c r="GXI345"/>
      <c r="GXJ345"/>
      <c r="GXK345"/>
      <c r="GXL345"/>
      <c r="GXM345"/>
      <c r="GXN345"/>
      <c r="GXO345"/>
      <c r="GXP345"/>
      <c r="GXQ345"/>
      <c r="GXR345"/>
      <c r="GXS345"/>
      <c r="GXT345"/>
      <c r="GXU345"/>
      <c r="GXV345"/>
      <c r="GXW345"/>
      <c r="GXX345"/>
      <c r="GXY345"/>
      <c r="GXZ345"/>
      <c r="GYA345"/>
      <c r="GYB345"/>
      <c r="GYC345"/>
      <c r="GYD345"/>
      <c r="GYE345"/>
      <c r="GYF345"/>
      <c r="GYG345"/>
      <c r="GYH345"/>
      <c r="GYI345"/>
      <c r="GYJ345"/>
      <c r="GYK345"/>
      <c r="GYL345"/>
      <c r="GYM345"/>
      <c r="GYN345"/>
      <c r="GYO345"/>
      <c r="GYP345"/>
      <c r="GYQ345"/>
      <c r="GYR345"/>
      <c r="GYS345"/>
      <c r="GYT345"/>
      <c r="GYU345"/>
      <c r="GYV345"/>
      <c r="GYW345"/>
      <c r="GYX345"/>
      <c r="GYY345"/>
      <c r="GYZ345"/>
      <c r="GZA345"/>
      <c r="GZB345"/>
      <c r="GZC345"/>
      <c r="GZD345"/>
      <c r="GZE345"/>
      <c r="GZF345"/>
      <c r="GZG345"/>
      <c r="GZH345"/>
      <c r="GZI345"/>
      <c r="GZJ345"/>
      <c r="GZK345"/>
      <c r="GZL345"/>
      <c r="GZM345"/>
      <c r="GZN345"/>
      <c r="GZO345"/>
      <c r="GZP345"/>
      <c r="GZQ345"/>
      <c r="GZR345"/>
      <c r="GZS345"/>
      <c r="GZT345"/>
      <c r="GZU345"/>
      <c r="GZV345"/>
      <c r="GZW345"/>
      <c r="GZX345"/>
      <c r="GZY345"/>
      <c r="GZZ345"/>
      <c r="HAA345"/>
      <c r="HAB345"/>
      <c r="HAC345"/>
      <c r="HAD345"/>
      <c r="HAE345"/>
      <c r="HAF345"/>
      <c r="HAG345"/>
      <c r="HAH345"/>
      <c r="HAI345"/>
      <c r="HAJ345"/>
      <c r="HAK345"/>
      <c r="HAL345"/>
      <c r="HAM345"/>
      <c r="HAN345"/>
      <c r="HAO345"/>
      <c r="HAP345"/>
      <c r="HAQ345"/>
      <c r="HAR345"/>
      <c r="HAS345"/>
      <c r="HAT345"/>
      <c r="HAU345"/>
      <c r="HAV345"/>
      <c r="HAW345"/>
      <c r="HAX345"/>
      <c r="HAY345"/>
      <c r="HAZ345"/>
      <c r="HBA345"/>
      <c r="HBB345"/>
      <c r="HBC345"/>
      <c r="HBD345"/>
      <c r="HBE345"/>
      <c r="HBF345"/>
      <c r="HBG345"/>
      <c r="HBH345"/>
      <c r="HBI345"/>
      <c r="HBJ345"/>
      <c r="HBK345"/>
      <c r="HBL345"/>
      <c r="HBM345"/>
      <c r="HBN345"/>
      <c r="HBO345"/>
      <c r="HBP345"/>
      <c r="HBQ345"/>
      <c r="HBR345"/>
      <c r="HBS345"/>
      <c r="HBT345"/>
      <c r="HBU345"/>
      <c r="HBV345"/>
      <c r="HBW345"/>
      <c r="HBX345"/>
      <c r="HBY345"/>
      <c r="HBZ345"/>
      <c r="HCA345"/>
      <c r="HCB345"/>
      <c r="HCC345"/>
      <c r="HCD345"/>
      <c r="HCE345"/>
      <c r="HCF345"/>
      <c r="HCG345"/>
      <c r="HCH345"/>
      <c r="HCI345"/>
      <c r="HCJ345"/>
      <c r="HCK345"/>
      <c r="HCL345"/>
      <c r="HCM345"/>
      <c r="HCN345"/>
      <c r="HCO345"/>
      <c r="HCP345"/>
      <c r="HCQ345"/>
      <c r="HCR345"/>
      <c r="HCS345"/>
      <c r="HCT345"/>
      <c r="HCU345"/>
      <c r="HCV345"/>
      <c r="HCW345"/>
      <c r="HCX345"/>
      <c r="HCY345"/>
      <c r="HCZ345"/>
      <c r="HDA345"/>
      <c r="HDB345"/>
      <c r="HDC345"/>
      <c r="HDD345"/>
      <c r="HDE345"/>
      <c r="HDF345"/>
      <c r="HDG345"/>
      <c r="HDH345"/>
      <c r="HDI345"/>
      <c r="HDJ345"/>
      <c r="HDK345"/>
      <c r="HDL345"/>
      <c r="HDM345"/>
      <c r="HDN345"/>
      <c r="HDO345"/>
      <c r="HDP345"/>
      <c r="HDQ345"/>
      <c r="HDR345"/>
      <c r="HDS345"/>
      <c r="HDT345"/>
      <c r="HDU345"/>
      <c r="HDV345"/>
      <c r="HDW345"/>
      <c r="HDX345"/>
      <c r="HDY345"/>
      <c r="HDZ345"/>
      <c r="HEA345"/>
      <c r="HEB345"/>
      <c r="HEC345"/>
      <c r="HED345"/>
      <c r="HEE345"/>
      <c r="HEF345"/>
      <c r="HEG345"/>
      <c r="HEH345"/>
      <c r="HEI345"/>
      <c r="HEJ345"/>
      <c r="HEK345"/>
      <c r="HEL345"/>
      <c r="HEM345"/>
      <c r="HEN345"/>
      <c r="HEO345"/>
      <c r="HEP345"/>
      <c r="HEQ345"/>
      <c r="HER345"/>
      <c r="HES345"/>
      <c r="HET345"/>
      <c r="HEU345"/>
      <c r="HEV345"/>
      <c r="HEW345"/>
      <c r="HEX345"/>
      <c r="HEY345"/>
      <c r="HEZ345"/>
      <c r="HFA345"/>
      <c r="HFB345"/>
      <c r="HFC345"/>
      <c r="HFD345"/>
      <c r="HFE345"/>
      <c r="HFF345"/>
      <c r="HFG345"/>
      <c r="HFH345"/>
      <c r="HFI345"/>
      <c r="HFJ345"/>
      <c r="HFK345"/>
      <c r="HFL345"/>
      <c r="HFM345"/>
      <c r="HFN345"/>
      <c r="HFO345"/>
      <c r="HFP345"/>
      <c r="HFQ345"/>
      <c r="HFR345"/>
      <c r="HFS345"/>
      <c r="HFT345"/>
      <c r="HFU345"/>
      <c r="HFV345"/>
      <c r="HFW345"/>
      <c r="HFX345"/>
      <c r="HFY345"/>
      <c r="HFZ345"/>
      <c r="HGA345"/>
      <c r="HGB345"/>
      <c r="HGC345"/>
      <c r="HGD345"/>
      <c r="HGE345"/>
      <c r="HGF345"/>
      <c r="HGG345"/>
      <c r="HGH345"/>
      <c r="HGI345"/>
      <c r="HGJ345"/>
      <c r="HGK345"/>
      <c r="HGL345"/>
      <c r="HGM345"/>
      <c r="HGN345"/>
      <c r="HGO345"/>
      <c r="HGP345"/>
      <c r="HGQ345"/>
      <c r="HGR345"/>
      <c r="HGS345"/>
      <c r="HGT345"/>
      <c r="HGU345"/>
      <c r="HGV345"/>
      <c r="HGW345"/>
      <c r="HGX345"/>
      <c r="HGY345"/>
      <c r="HGZ345"/>
      <c r="HHA345"/>
      <c r="HHB345"/>
      <c r="HHC345"/>
      <c r="HHD345"/>
      <c r="HHE345"/>
      <c r="HHF345"/>
      <c r="HHG345"/>
      <c r="HHH345"/>
      <c r="HHI345"/>
      <c r="HHJ345"/>
      <c r="HHK345"/>
      <c r="HHL345"/>
      <c r="HHM345"/>
      <c r="HHN345"/>
      <c r="HHO345"/>
      <c r="HHP345"/>
      <c r="HHQ345"/>
      <c r="HHR345"/>
      <c r="HHS345"/>
      <c r="HHT345"/>
      <c r="HHU345"/>
      <c r="HHV345"/>
      <c r="HHW345"/>
      <c r="HHX345"/>
      <c r="HHY345"/>
      <c r="HHZ345"/>
      <c r="HIA345"/>
      <c r="HIB345"/>
      <c r="HIC345"/>
      <c r="HID345"/>
      <c r="HIE345"/>
      <c r="HIF345"/>
      <c r="HIG345"/>
      <c r="HIH345"/>
      <c r="HII345"/>
      <c r="HIJ345"/>
      <c r="HIK345"/>
      <c r="HIL345"/>
      <c r="HIM345"/>
      <c r="HIN345"/>
      <c r="HIO345"/>
      <c r="HIP345"/>
      <c r="HIQ345"/>
      <c r="HIR345"/>
      <c r="HIS345"/>
      <c r="HIT345"/>
      <c r="HIU345"/>
      <c r="HIV345"/>
      <c r="HIW345"/>
      <c r="HIX345"/>
      <c r="HIY345"/>
      <c r="HIZ345"/>
      <c r="HJA345"/>
      <c r="HJB345"/>
      <c r="HJC345"/>
      <c r="HJD345"/>
      <c r="HJE345"/>
      <c r="HJF345"/>
      <c r="HJG345"/>
      <c r="HJH345"/>
      <c r="HJI345"/>
      <c r="HJJ345"/>
      <c r="HJK345"/>
      <c r="HJL345"/>
      <c r="HJM345"/>
      <c r="HJN345"/>
      <c r="HJO345"/>
      <c r="HJP345"/>
      <c r="HJQ345"/>
      <c r="HJR345"/>
      <c r="HJS345"/>
      <c r="HJT345"/>
      <c r="HJU345"/>
      <c r="HJV345"/>
      <c r="HJW345"/>
      <c r="HJX345"/>
      <c r="HJY345"/>
      <c r="HJZ345"/>
      <c r="HKA345"/>
      <c r="HKB345"/>
      <c r="HKC345"/>
      <c r="HKD345"/>
      <c r="HKE345"/>
      <c r="HKF345"/>
      <c r="HKG345"/>
      <c r="HKH345"/>
      <c r="HKI345"/>
      <c r="HKJ345"/>
      <c r="HKK345"/>
      <c r="HKL345"/>
      <c r="HKM345"/>
      <c r="HKN345"/>
      <c r="HKO345"/>
      <c r="HKP345"/>
      <c r="HKQ345"/>
      <c r="HKR345"/>
      <c r="HKS345"/>
      <c r="HKT345"/>
      <c r="HKU345"/>
      <c r="HKV345"/>
      <c r="HKW345"/>
      <c r="HKX345"/>
      <c r="HKY345"/>
      <c r="HKZ345"/>
      <c r="HLA345"/>
      <c r="HLB345"/>
      <c r="HLC345"/>
      <c r="HLD345"/>
      <c r="HLE345"/>
      <c r="HLF345"/>
      <c r="HLG345"/>
      <c r="HLH345"/>
      <c r="HLI345"/>
      <c r="HLJ345"/>
      <c r="HLK345"/>
      <c r="HLL345"/>
      <c r="HLM345"/>
      <c r="HLN345"/>
      <c r="HLO345"/>
      <c r="HLP345"/>
      <c r="HLQ345"/>
      <c r="HLR345"/>
      <c r="HLS345"/>
      <c r="HLT345"/>
      <c r="HLU345"/>
      <c r="HLV345"/>
      <c r="HLW345"/>
      <c r="HLX345"/>
      <c r="HLY345"/>
      <c r="HLZ345"/>
      <c r="HMA345"/>
      <c r="HMB345"/>
      <c r="HMC345"/>
      <c r="HMD345"/>
      <c r="HME345"/>
      <c r="HMF345"/>
      <c r="HMG345"/>
      <c r="HMH345"/>
      <c r="HMI345"/>
      <c r="HMJ345"/>
      <c r="HMK345"/>
      <c r="HML345"/>
      <c r="HMM345"/>
      <c r="HMN345"/>
      <c r="HMO345"/>
      <c r="HMP345"/>
      <c r="HMQ345"/>
      <c r="HMR345"/>
      <c r="HMS345"/>
      <c r="HMT345"/>
      <c r="HMU345"/>
      <c r="HMV345"/>
      <c r="HMW345"/>
      <c r="HMX345"/>
      <c r="HMY345"/>
      <c r="HMZ345"/>
      <c r="HNA345"/>
      <c r="HNB345"/>
      <c r="HNC345"/>
      <c r="HND345"/>
      <c r="HNE345"/>
      <c r="HNF345"/>
      <c r="HNG345"/>
      <c r="HNH345"/>
      <c r="HNI345"/>
      <c r="HNJ345"/>
      <c r="HNK345"/>
      <c r="HNL345"/>
      <c r="HNM345"/>
      <c r="HNN345"/>
      <c r="HNO345"/>
      <c r="HNP345"/>
      <c r="HNQ345"/>
      <c r="HNR345"/>
      <c r="HNS345"/>
      <c r="HNT345"/>
      <c r="HNU345"/>
      <c r="HNV345"/>
      <c r="HNW345"/>
      <c r="HNX345"/>
      <c r="HNY345"/>
      <c r="HNZ345"/>
      <c r="HOA345"/>
      <c r="HOB345"/>
      <c r="HOC345"/>
      <c r="HOD345"/>
      <c r="HOE345"/>
      <c r="HOF345"/>
      <c r="HOG345"/>
      <c r="HOH345"/>
      <c r="HOI345"/>
      <c r="HOJ345"/>
      <c r="HOK345"/>
      <c r="HOL345"/>
      <c r="HOM345"/>
      <c r="HON345"/>
      <c r="HOO345"/>
      <c r="HOP345"/>
      <c r="HOQ345"/>
      <c r="HOR345"/>
      <c r="HOS345"/>
      <c r="HOT345"/>
      <c r="HOU345"/>
      <c r="HOV345"/>
      <c r="HOW345"/>
      <c r="HOX345"/>
      <c r="HOY345"/>
      <c r="HOZ345"/>
      <c r="HPA345"/>
      <c r="HPB345"/>
      <c r="HPC345"/>
      <c r="HPD345"/>
      <c r="HPE345"/>
      <c r="HPF345"/>
      <c r="HPG345"/>
      <c r="HPH345"/>
      <c r="HPI345"/>
      <c r="HPJ345"/>
      <c r="HPK345"/>
      <c r="HPL345"/>
      <c r="HPM345"/>
      <c r="HPN345"/>
      <c r="HPO345"/>
      <c r="HPP345"/>
      <c r="HPQ345"/>
      <c r="HPR345"/>
      <c r="HPS345"/>
      <c r="HPT345"/>
      <c r="HPU345"/>
      <c r="HPV345"/>
      <c r="HPW345"/>
      <c r="HPX345"/>
      <c r="HPY345"/>
      <c r="HPZ345"/>
      <c r="HQA345"/>
      <c r="HQB345"/>
      <c r="HQC345"/>
      <c r="HQD345"/>
      <c r="HQE345"/>
      <c r="HQF345"/>
      <c r="HQG345"/>
      <c r="HQH345"/>
      <c r="HQI345"/>
      <c r="HQJ345"/>
      <c r="HQK345"/>
      <c r="HQL345"/>
      <c r="HQM345"/>
      <c r="HQN345"/>
      <c r="HQO345"/>
      <c r="HQP345"/>
      <c r="HQQ345"/>
      <c r="HQR345"/>
      <c r="HQS345"/>
      <c r="HQT345"/>
      <c r="HQU345"/>
      <c r="HQV345"/>
      <c r="HQW345"/>
      <c r="HQX345"/>
      <c r="HQY345"/>
      <c r="HQZ345"/>
      <c r="HRA345"/>
      <c r="HRB345"/>
      <c r="HRC345"/>
      <c r="HRD345"/>
      <c r="HRE345"/>
      <c r="HRF345"/>
      <c r="HRG345"/>
      <c r="HRH345"/>
      <c r="HRI345"/>
      <c r="HRJ345"/>
      <c r="HRK345"/>
      <c r="HRL345"/>
      <c r="HRM345"/>
      <c r="HRN345"/>
      <c r="HRO345"/>
      <c r="HRP345"/>
      <c r="HRQ345"/>
      <c r="HRR345"/>
      <c r="HRS345"/>
      <c r="HRT345"/>
      <c r="HRU345"/>
      <c r="HRV345"/>
      <c r="HRW345"/>
      <c r="HRX345"/>
      <c r="HRY345"/>
      <c r="HRZ345"/>
      <c r="HSA345"/>
      <c r="HSB345"/>
      <c r="HSC345"/>
      <c r="HSD345"/>
      <c r="HSE345"/>
      <c r="HSF345"/>
      <c r="HSG345"/>
      <c r="HSH345"/>
      <c r="HSI345"/>
      <c r="HSJ345"/>
      <c r="HSK345"/>
      <c r="HSL345"/>
      <c r="HSM345"/>
      <c r="HSN345"/>
      <c r="HSO345"/>
      <c r="HSP345"/>
      <c r="HSQ345"/>
      <c r="HSR345"/>
      <c r="HSS345"/>
      <c r="HST345"/>
      <c r="HSU345"/>
      <c r="HSV345"/>
      <c r="HSW345"/>
      <c r="HSX345"/>
      <c r="HSY345"/>
      <c r="HSZ345"/>
      <c r="HTA345"/>
      <c r="HTB345"/>
      <c r="HTC345"/>
      <c r="HTD345"/>
      <c r="HTE345"/>
      <c r="HTF345"/>
      <c r="HTG345"/>
      <c r="HTH345"/>
      <c r="HTI345"/>
      <c r="HTJ345"/>
      <c r="HTK345"/>
      <c r="HTL345"/>
      <c r="HTM345"/>
      <c r="HTN345"/>
      <c r="HTO345"/>
      <c r="HTP345"/>
      <c r="HTQ345"/>
      <c r="HTR345"/>
      <c r="HTS345"/>
      <c r="HTT345"/>
      <c r="HTU345"/>
      <c r="HTV345"/>
      <c r="HTW345"/>
      <c r="HTX345"/>
      <c r="HTY345"/>
      <c r="HTZ345"/>
      <c r="HUA345"/>
      <c r="HUB345"/>
      <c r="HUC345"/>
      <c r="HUD345"/>
      <c r="HUE345"/>
      <c r="HUF345"/>
      <c r="HUG345"/>
      <c r="HUH345"/>
      <c r="HUI345"/>
      <c r="HUJ345"/>
      <c r="HUK345"/>
      <c r="HUL345"/>
      <c r="HUM345"/>
      <c r="HUN345"/>
      <c r="HUO345"/>
      <c r="HUP345"/>
      <c r="HUQ345"/>
      <c r="HUR345"/>
      <c r="HUS345"/>
      <c r="HUT345"/>
      <c r="HUU345"/>
      <c r="HUV345"/>
      <c r="HUW345"/>
      <c r="HUX345"/>
      <c r="HUY345"/>
      <c r="HUZ345"/>
      <c r="HVA345"/>
      <c r="HVB345"/>
      <c r="HVC345"/>
      <c r="HVD345"/>
      <c r="HVE345"/>
      <c r="HVF345"/>
      <c r="HVG345"/>
      <c r="HVH345"/>
      <c r="HVI345"/>
      <c r="HVJ345"/>
      <c r="HVK345"/>
      <c r="HVL345"/>
      <c r="HVM345"/>
      <c r="HVN345"/>
      <c r="HVO345"/>
      <c r="HVP345"/>
      <c r="HVQ345"/>
      <c r="HVR345"/>
      <c r="HVS345"/>
      <c r="HVT345"/>
      <c r="HVU345"/>
      <c r="HVV345"/>
      <c r="HVW345"/>
      <c r="HVX345"/>
      <c r="HVY345"/>
      <c r="HVZ345"/>
      <c r="HWA345"/>
      <c r="HWB345"/>
      <c r="HWC345"/>
      <c r="HWD345"/>
      <c r="HWE345"/>
      <c r="HWF345"/>
      <c r="HWG345"/>
      <c r="HWH345"/>
      <c r="HWI345"/>
      <c r="HWJ345"/>
      <c r="HWK345"/>
      <c r="HWL345"/>
      <c r="HWM345"/>
      <c r="HWN345"/>
      <c r="HWO345"/>
      <c r="HWP345"/>
      <c r="HWQ345"/>
      <c r="HWR345"/>
      <c r="HWS345"/>
      <c r="HWT345"/>
      <c r="HWU345"/>
      <c r="HWV345"/>
      <c r="HWW345"/>
      <c r="HWX345"/>
      <c r="HWY345"/>
      <c r="HWZ345"/>
      <c r="HXA345"/>
      <c r="HXB345"/>
      <c r="HXC345"/>
      <c r="HXD345"/>
      <c r="HXE345"/>
      <c r="HXF345"/>
      <c r="HXG345"/>
      <c r="HXH345"/>
      <c r="HXI345"/>
      <c r="HXJ345"/>
      <c r="HXK345"/>
      <c r="HXL345"/>
      <c r="HXM345"/>
      <c r="HXN345"/>
      <c r="HXO345"/>
      <c r="HXP345"/>
      <c r="HXQ345"/>
      <c r="HXR345"/>
      <c r="HXS345"/>
      <c r="HXT345"/>
      <c r="HXU345"/>
      <c r="HXV345"/>
      <c r="HXW345"/>
      <c r="HXX345"/>
      <c r="HXY345"/>
      <c r="HXZ345"/>
      <c r="HYA345"/>
      <c r="HYB345"/>
      <c r="HYC345"/>
      <c r="HYD345"/>
      <c r="HYE345"/>
      <c r="HYF345"/>
      <c r="HYG345"/>
      <c r="HYH345"/>
      <c r="HYI345"/>
      <c r="HYJ345"/>
      <c r="HYK345"/>
      <c r="HYL345"/>
      <c r="HYM345"/>
      <c r="HYN345"/>
      <c r="HYO345"/>
      <c r="HYP345"/>
      <c r="HYQ345"/>
      <c r="HYR345"/>
      <c r="HYS345"/>
      <c r="HYT345"/>
      <c r="HYU345"/>
      <c r="HYV345"/>
      <c r="HYW345"/>
      <c r="HYX345"/>
      <c r="HYY345"/>
      <c r="HYZ345"/>
      <c r="HZA345"/>
      <c r="HZB345"/>
      <c r="HZC345"/>
      <c r="HZD345"/>
      <c r="HZE345"/>
      <c r="HZF345"/>
      <c r="HZG345"/>
      <c r="HZH345"/>
      <c r="HZI345"/>
      <c r="HZJ345"/>
      <c r="HZK345"/>
      <c r="HZL345"/>
      <c r="HZM345"/>
      <c r="HZN345"/>
      <c r="HZO345"/>
      <c r="HZP345"/>
      <c r="HZQ345"/>
      <c r="HZR345"/>
      <c r="HZS345"/>
      <c r="HZT345"/>
      <c r="HZU345"/>
      <c r="HZV345"/>
      <c r="HZW345"/>
      <c r="HZX345"/>
      <c r="HZY345"/>
      <c r="HZZ345"/>
      <c r="IAA345"/>
      <c r="IAB345"/>
      <c r="IAC345"/>
      <c r="IAD345"/>
      <c r="IAE345"/>
      <c r="IAF345"/>
      <c r="IAG345"/>
      <c r="IAH345"/>
      <c r="IAI345"/>
      <c r="IAJ345"/>
      <c r="IAK345"/>
      <c r="IAL345"/>
      <c r="IAM345"/>
      <c r="IAN345"/>
      <c r="IAO345"/>
      <c r="IAP345"/>
      <c r="IAQ345"/>
      <c r="IAR345"/>
      <c r="IAS345"/>
      <c r="IAT345"/>
      <c r="IAU345"/>
      <c r="IAV345"/>
      <c r="IAW345"/>
      <c r="IAX345"/>
      <c r="IAY345"/>
      <c r="IAZ345"/>
      <c r="IBA345"/>
      <c r="IBB345"/>
      <c r="IBC345"/>
      <c r="IBD345"/>
      <c r="IBE345"/>
      <c r="IBF345"/>
      <c r="IBG345"/>
      <c r="IBH345"/>
      <c r="IBI345"/>
      <c r="IBJ345"/>
      <c r="IBK345"/>
      <c r="IBL345"/>
      <c r="IBM345"/>
      <c r="IBN345"/>
      <c r="IBO345"/>
      <c r="IBP345"/>
      <c r="IBQ345"/>
      <c r="IBR345"/>
      <c r="IBS345"/>
      <c r="IBT345"/>
      <c r="IBU345"/>
      <c r="IBV345"/>
      <c r="IBW345"/>
      <c r="IBX345"/>
      <c r="IBY345"/>
      <c r="IBZ345"/>
      <c r="ICA345"/>
      <c r="ICB345"/>
      <c r="ICC345"/>
      <c r="ICD345"/>
      <c r="ICE345"/>
      <c r="ICF345"/>
      <c r="ICG345"/>
      <c r="ICH345"/>
      <c r="ICI345"/>
      <c r="ICJ345"/>
      <c r="ICK345"/>
      <c r="ICL345"/>
      <c r="ICM345"/>
      <c r="ICN345"/>
      <c r="ICO345"/>
      <c r="ICP345"/>
      <c r="ICQ345"/>
      <c r="ICR345"/>
      <c r="ICS345"/>
      <c r="ICT345"/>
      <c r="ICU345"/>
      <c r="ICV345"/>
      <c r="ICW345"/>
      <c r="ICX345"/>
      <c r="ICY345"/>
      <c r="ICZ345"/>
      <c r="IDA345"/>
      <c r="IDB345"/>
      <c r="IDC345"/>
      <c r="IDD345"/>
      <c r="IDE345"/>
      <c r="IDF345"/>
      <c r="IDG345"/>
      <c r="IDH345"/>
      <c r="IDI345"/>
      <c r="IDJ345"/>
      <c r="IDK345"/>
      <c r="IDL345"/>
      <c r="IDM345"/>
      <c r="IDN345"/>
      <c r="IDO345"/>
      <c r="IDP345"/>
      <c r="IDQ345"/>
      <c r="IDR345"/>
      <c r="IDS345"/>
      <c r="IDT345"/>
      <c r="IDU345"/>
      <c r="IDV345"/>
      <c r="IDW345"/>
      <c r="IDX345"/>
      <c r="IDY345"/>
      <c r="IDZ345"/>
      <c r="IEA345"/>
      <c r="IEB345"/>
      <c r="IEC345"/>
      <c r="IED345"/>
      <c r="IEE345"/>
      <c r="IEF345"/>
      <c r="IEG345"/>
      <c r="IEH345"/>
      <c r="IEI345"/>
      <c r="IEJ345"/>
      <c r="IEK345"/>
      <c r="IEL345"/>
      <c r="IEM345"/>
      <c r="IEN345"/>
      <c r="IEO345"/>
      <c r="IEP345"/>
      <c r="IEQ345"/>
      <c r="IER345"/>
      <c r="IES345"/>
      <c r="IET345"/>
      <c r="IEU345"/>
      <c r="IEV345"/>
      <c r="IEW345"/>
      <c r="IEX345"/>
      <c r="IEY345"/>
      <c r="IEZ345"/>
      <c r="IFA345"/>
      <c r="IFB345"/>
      <c r="IFC345"/>
      <c r="IFD345"/>
      <c r="IFE345"/>
      <c r="IFF345"/>
      <c r="IFG345"/>
      <c r="IFH345"/>
      <c r="IFI345"/>
      <c r="IFJ345"/>
      <c r="IFK345"/>
      <c r="IFL345"/>
      <c r="IFM345"/>
      <c r="IFN345"/>
      <c r="IFO345"/>
      <c r="IFP345"/>
      <c r="IFQ345"/>
      <c r="IFR345"/>
      <c r="IFS345"/>
      <c r="IFT345"/>
      <c r="IFU345"/>
      <c r="IFV345"/>
      <c r="IFW345"/>
      <c r="IFX345"/>
      <c r="IFY345"/>
      <c r="IFZ345"/>
      <c r="IGA345"/>
      <c r="IGB345"/>
      <c r="IGC345"/>
      <c r="IGD345"/>
      <c r="IGE345"/>
      <c r="IGF345"/>
      <c r="IGG345"/>
      <c r="IGH345"/>
      <c r="IGI345"/>
      <c r="IGJ345"/>
      <c r="IGK345"/>
      <c r="IGL345"/>
      <c r="IGM345"/>
      <c r="IGN345"/>
      <c r="IGO345"/>
      <c r="IGP345"/>
      <c r="IGQ345"/>
      <c r="IGR345"/>
      <c r="IGS345"/>
      <c r="IGT345"/>
      <c r="IGU345"/>
      <c r="IGV345"/>
      <c r="IGW345"/>
      <c r="IGX345"/>
      <c r="IGY345"/>
      <c r="IGZ345"/>
      <c r="IHA345"/>
      <c r="IHB345"/>
      <c r="IHC345"/>
      <c r="IHD345"/>
      <c r="IHE345"/>
      <c r="IHF345"/>
      <c r="IHG345"/>
      <c r="IHH345"/>
      <c r="IHI345"/>
      <c r="IHJ345"/>
      <c r="IHK345"/>
      <c r="IHL345"/>
      <c r="IHM345"/>
      <c r="IHN345"/>
      <c r="IHO345"/>
      <c r="IHP345"/>
      <c r="IHQ345"/>
      <c r="IHR345"/>
      <c r="IHS345"/>
      <c r="IHT345"/>
      <c r="IHU345"/>
      <c r="IHV345"/>
      <c r="IHW345"/>
      <c r="IHX345"/>
      <c r="IHY345"/>
      <c r="IHZ345"/>
      <c r="IIA345"/>
      <c r="IIB345"/>
      <c r="IIC345"/>
      <c r="IID345"/>
      <c r="IIE345"/>
      <c r="IIF345"/>
      <c r="IIG345"/>
      <c r="IIH345"/>
      <c r="III345"/>
      <c r="IIJ345"/>
      <c r="IIK345"/>
      <c r="IIL345"/>
      <c r="IIM345"/>
      <c r="IIN345"/>
      <c r="IIO345"/>
      <c r="IIP345"/>
      <c r="IIQ345"/>
      <c r="IIR345"/>
      <c r="IIS345"/>
      <c r="IIT345"/>
      <c r="IIU345"/>
      <c r="IIV345"/>
      <c r="IIW345"/>
      <c r="IIX345"/>
      <c r="IIY345"/>
      <c r="IIZ345"/>
      <c r="IJA345"/>
      <c r="IJB345"/>
      <c r="IJC345"/>
      <c r="IJD345"/>
      <c r="IJE345"/>
      <c r="IJF345"/>
      <c r="IJG345"/>
      <c r="IJH345"/>
      <c r="IJI345"/>
      <c r="IJJ345"/>
      <c r="IJK345"/>
      <c r="IJL345"/>
      <c r="IJM345"/>
      <c r="IJN345"/>
      <c r="IJO345"/>
      <c r="IJP345"/>
      <c r="IJQ345"/>
      <c r="IJR345"/>
      <c r="IJS345"/>
      <c r="IJT345"/>
      <c r="IJU345"/>
      <c r="IJV345"/>
      <c r="IJW345"/>
      <c r="IJX345"/>
      <c r="IJY345"/>
      <c r="IJZ345"/>
      <c r="IKA345"/>
      <c r="IKB345"/>
      <c r="IKC345"/>
      <c r="IKD345"/>
      <c r="IKE345"/>
      <c r="IKF345"/>
      <c r="IKG345"/>
      <c r="IKH345"/>
      <c r="IKI345"/>
      <c r="IKJ345"/>
      <c r="IKK345"/>
      <c r="IKL345"/>
      <c r="IKM345"/>
      <c r="IKN345"/>
      <c r="IKO345"/>
      <c r="IKP345"/>
      <c r="IKQ345"/>
      <c r="IKR345"/>
      <c r="IKS345"/>
      <c r="IKT345"/>
      <c r="IKU345"/>
      <c r="IKV345"/>
      <c r="IKW345"/>
      <c r="IKX345"/>
      <c r="IKY345"/>
      <c r="IKZ345"/>
      <c r="ILA345"/>
      <c r="ILB345"/>
      <c r="ILC345"/>
      <c r="ILD345"/>
      <c r="ILE345"/>
      <c r="ILF345"/>
      <c r="ILG345"/>
      <c r="ILH345"/>
      <c r="ILI345"/>
      <c r="ILJ345"/>
      <c r="ILK345"/>
      <c r="ILL345"/>
      <c r="ILM345"/>
      <c r="ILN345"/>
      <c r="ILO345"/>
      <c r="ILP345"/>
      <c r="ILQ345"/>
      <c r="ILR345"/>
      <c r="ILS345"/>
      <c r="ILT345"/>
      <c r="ILU345"/>
      <c r="ILV345"/>
      <c r="ILW345"/>
      <c r="ILX345"/>
      <c r="ILY345"/>
      <c r="ILZ345"/>
      <c r="IMA345"/>
      <c r="IMB345"/>
      <c r="IMC345"/>
      <c r="IMD345"/>
      <c r="IME345"/>
      <c r="IMF345"/>
      <c r="IMG345"/>
      <c r="IMH345"/>
      <c r="IMI345"/>
      <c r="IMJ345"/>
      <c r="IMK345"/>
      <c r="IML345"/>
      <c r="IMM345"/>
      <c r="IMN345"/>
      <c r="IMO345"/>
      <c r="IMP345"/>
      <c r="IMQ345"/>
      <c r="IMR345"/>
      <c r="IMS345"/>
      <c r="IMT345"/>
      <c r="IMU345"/>
      <c r="IMV345"/>
      <c r="IMW345"/>
      <c r="IMX345"/>
      <c r="IMY345"/>
      <c r="IMZ345"/>
      <c r="INA345"/>
      <c r="INB345"/>
      <c r="INC345"/>
      <c r="IND345"/>
      <c r="INE345"/>
      <c r="INF345"/>
      <c r="ING345"/>
      <c r="INH345"/>
      <c r="INI345"/>
      <c r="INJ345"/>
      <c r="INK345"/>
      <c r="INL345"/>
      <c r="INM345"/>
      <c r="INN345"/>
      <c r="INO345"/>
      <c r="INP345"/>
      <c r="INQ345"/>
      <c r="INR345"/>
      <c r="INS345"/>
      <c r="INT345"/>
      <c r="INU345"/>
      <c r="INV345"/>
      <c r="INW345"/>
      <c r="INX345"/>
      <c r="INY345"/>
      <c r="INZ345"/>
      <c r="IOA345"/>
      <c r="IOB345"/>
      <c r="IOC345"/>
      <c r="IOD345"/>
      <c r="IOE345"/>
      <c r="IOF345"/>
      <c r="IOG345"/>
      <c r="IOH345"/>
      <c r="IOI345"/>
      <c r="IOJ345"/>
      <c r="IOK345"/>
      <c r="IOL345"/>
      <c r="IOM345"/>
      <c r="ION345"/>
      <c r="IOO345"/>
      <c r="IOP345"/>
      <c r="IOQ345"/>
      <c r="IOR345"/>
      <c r="IOS345"/>
      <c r="IOT345"/>
      <c r="IOU345"/>
      <c r="IOV345"/>
      <c r="IOW345"/>
      <c r="IOX345"/>
      <c r="IOY345"/>
      <c r="IOZ345"/>
      <c r="IPA345"/>
      <c r="IPB345"/>
      <c r="IPC345"/>
      <c r="IPD345"/>
      <c r="IPE345"/>
      <c r="IPF345"/>
      <c r="IPG345"/>
      <c r="IPH345"/>
      <c r="IPI345"/>
      <c r="IPJ345"/>
      <c r="IPK345"/>
      <c r="IPL345"/>
      <c r="IPM345"/>
      <c r="IPN345"/>
      <c r="IPO345"/>
      <c r="IPP345"/>
      <c r="IPQ345"/>
      <c r="IPR345"/>
      <c r="IPS345"/>
      <c r="IPT345"/>
      <c r="IPU345"/>
      <c r="IPV345"/>
      <c r="IPW345"/>
      <c r="IPX345"/>
      <c r="IPY345"/>
      <c r="IPZ345"/>
      <c r="IQA345"/>
      <c r="IQB345"/>
      <c r="IQC345"/>
      <c r="IQD345"/>
      <c r="IQE345"/>
      <c r="IQF345"/>
      <c r="IQG345"/>
      <c r="IQH345"/>
      <c r="IQI345"/>
      <c r="IQJ345"/>
      <c r="IQK345"/>
      <c r="IQL345"/>
      <c r="IQM345"/>
      <c r="IQN345"/>
      <c r="IQO345"/>
      <c r="IQP345"/>
      <c r="IQQ345"/>
      <c r="IQR345"/>
      <c r="IQS345"/>
      <c r="IQT345"/>
      <c r="IQU345"/>
      <c r="IQV345"/>
      <c r="IQW345"/>
      <c r="IQX345"/>
      <c r="IQY345"/>
      <c r="IQZ345"/>
      <c r="IRA345"/>
      <c r="IRB345"/>
      <c r="IRC345"/>
      <c r="IRD345"/>
      <c r="IRE345"/>
      <c r="IRF345"/>
      <c r="IRG345"/>
      <c r="IRH345"/>
      <c r="IRI345"/>
      <c r="IRJ345"/>
      <c r="IRK345"/>
      <c r="IRL345"/>
      <c r="IRM345"/>
      <c r="IRN345"/>
      <c r="IRO345"/>
      <c r="IRP345"/>
      <c r="IRQ345"/>
      <c r="IRR345"/>
      <c r="IRS345"/>
      <c r="IRT345"/>
      <c r="IRU345"/>
      <c r="IRV345"/>
      <c r="IRW345"/>
      <c r="IRX345"/>
      <c r="IRY345"/>
      <c r="IRZ345"/>
      <c r="ISA345"/>
      <c r="ISB345"/>
      <c r="ISC345"/>
      <c r="ISD345"/>
      <c r="ISE345"/>
      <c r="ISF345"/>
      <c r="ISG345"/>
      <c r="ISH345"/>
      <c r="ISI345"/>
      <c r="ISJ345"/>
      <c r="ISK345"/>
      <c r="ISL345"/>
      <c r="ISM345"/>
      <c r="ISN345"/>
      <c r="ISO345"/>
      <c r="ISP345"/>
      <c r="ISQ345"/>
      <c r="ISR345"/>
      <c r="ISS345"/>
      <c r="IST345"/>
      <c r="ISU345"/>
      <c r="ISV345"/>
      <c r="ISW345"/>
      <c r="ISX345"/>
      <c r="ISY345"/>
      <c r="ISZ345"/>
      <c r="ITA345"/>
      <c r="ITB345"/>
      <c r="ITC345"/>
      <c r="ITD345"/>
      <c r="ITE345"/>
      <c r="ITF345"/>
      <c r="ITG345"/>
      <c r="ITH345"/>
      <c r="ITI345"/>
      <c r="ITJ345"/>
      <c r="ITK345"/>
      <c r="ITL345"/>
      <c r="ITM345"/>
      <c r="ITN345"/>
      <c r="ITO345"/>
      <c r="ITP345"/>
      <c r="ITQ345"/>
      <c r="ITR345"/>
      <c r="ITS345"/>
      <c r="ITT345"/>
      <c r="ITU345"/>
      <c r="ITV345"/>
      <c r="ITW345"/>
      <c r="ITX345"/>
      <c r="ITY345"/>
      <c r="ITZ345"/>
      <c r="IUA345"/>
      <c r="IUB345"/>
      <c r="IUC345"/>
      <c r="IUD345"/>
      <c r="IUE345"/>
      <c r="IUF345"/>
      <c r="IUG345"/>
      <c r="IUH345"/>
      <c r="IUI345"/>
      <c r="IUJ345"/>
      <c r="IUK345"/>
      <c r="IUL345"/>
      <c r="IUM345"/>
      <c r="IUN345"/>
      <c r="IUO345"/>
      <c r="IUP345"/>
      <c r="IUQ345"/>
      <c r="IUR345"/>
      <c r="IUS345"/>
      <c r="IUT345"/>
      <c r="IUU345"/>
      <c r="IUV345"/>
      <c r="IUW345"/>
      <c r="IUX345"/>
      <c r="IUY345"/>
      <c r="IUZ345"/>
      <c r="IVA345"/>
      <c r="IVB345"/>
      <c r="IVC345"/>
      <c r="IVD345"/>
      <c r="IVE345"/>
      <c r="IVF345"/>
      <c r="IVG345"/>
      <c r="IVH345"/>
      <c r="IVI345"/>
      <c r="IVJ345"/>
      <c r="IVK345"/>
      <c r="IVL345"/>
      <c r="IVM345"/>
      <c r="IVN345"/>
      <c r="IVO345"/>
      <c r="IVP345"/>
      <c r="IVQ345"/>
      <c r="IVR345"/>
      <c r="IVS345"/>
      <c r="IVT345"/>
      <c r="IVU345"/>
      <c r="IVV345"/>
      <c r="IVW345"/>
      <c r="IVX345"/>
      <c r="IVY345"/>
      <c r="IVZ345"/>
      <c r="IWA345"/>
      <c r="IWB345"/>
      <c r="IWC345"/>
      <c r="IWD345"/>
      <c r="IWE345"/>
      <c r="IWF345"/>
      <c r="IWG345"/>
      <c r="IWH345"/>
      <c r="IWI345"/>
      <c r="IWJ345"/>
      <c r="IWK345"/>
      <c r="IWL345"/>
      <c r="IWM345"/>
      <c r="IWN345"/>
      <c r="IWO345"/>
      <c r="IWP345"/>
      <c r="IWQ345"/>
      <c r="IWR345"/>
      <c r="IWS345"/>
      <c r="IWT345"/>
      <c r="IWU345"/>
      <c r="IWV345"/>
      <c r="IWW345"/>
      <c r="IWX345"/>
      <c r="IWY345"/>
      <c r="IWZ345"/>
      <c r="IXA345"/>
      <c r="IXB345"/>
      <c r="IXC345"/>
      <c r="IXD345"/>
      <c r="IXE345"/>
      <c r="IXF345"/>
      <c r="IXG345"/>
      <c r="IXH345"/>
      <c r="IXI345"/>
      <c r="IXJ345"/>
      <c r="IXK345"/>
      <c r="IXL345"/>
      <c r="IXM345"/>
      <c r="IXN345"/>
      <c r="IXO345"/>
      <c r="IXP345"/>
      <c r="IXQ345"/>
      <c r="IXR345"/>
      <c r="IXS345"/>
      <c r="IXT345"/>
      <c r="IXU345"/>
      <c r="IXV345"/>
      <c r="IXW345"/>
      <c r="IXX345"/>
      <c r="IXY345"/>
      <c r="IXZ345"/>
      <c r="IYA345"/>
      <c r="IYB345"/>
      <c r="IYC345"/>
      <c r="IYD345"/>
      <c r="IYE345"/>
      <c r="IYF345"/>
      <c r="IYG345"/>
      <c r="IYH345"/>
      <c r="IYI345"/>
      <c r="IYJ345"/>
      <c r="IYK345"/>
      <c r="IYL345"/>
      <c r="IYM345"/>
      <c r="IYN345"/>
      <c r="IYO345"/>
      <c r="IYP345"/>
      <c r="IYQ345"/>
      <c r="IYR345"/>
      <c r="IYS345"/>
      <c r="IYT345"/>
      <c r="IYU345"/>
      <c r="IYV345"/>
      <c r="IYW345"/>
      <c r="IYX345"/>
      <c r="IYY345"/>
      <c r="IYZ345"/>
      <c r="IZA345"/>
      <c r="IZB345"/>
      <c r="IZC345"/>
      <c r="IZD345"/>
      <c r="IZE345"/>
      <c r="IZF345"/>
      <c r="IZG345"/>
      <c r="IZH345"/>
      <c r="IZI345"/>
      <c r="IZJ345"/>
      <c r="IZK345"/>
      <c r="IZL345"/>
      <c r="IZM345"/>
      <c r="IZN345"/>
      <c r="IZO345"/>
      <c r="IZP345"/>
      <c r="IZQ345"/>
      <c r="IZR345"/>
      <c r="IZS345"/>
      <c r="IZT345"/>
      <c r="IZU345"/>
      <c r="IZV345"/>
      <c r="IZW345"/>
      <c r="IZX345"/>
      <c r="IZY345"/>
      <c r="IZZ345"/>
      <c r="JAA345"/>
      <c r="JAB345"/>
      <c r="JAC345"/>
      <c r="JAD345"/>
      <c r="JAE345"/>
      <c r="JAF345"/>
      <c r="JAG345"/>
      <c r="JAH345"/>
      <c r="JAI345"/>
      <c r="JAJ345"/>
      <c r="JAK345"/>
      <c r="JAL345"/>
      <c r="JAM345"/>
      <c r="JAN345"/>
      <c r="JAO345"/>
      <c r="JAP345"/>
      <c r="JAQ345"/>
      <c r="JAR345"/>
      <c r="JAS345"/>
      <c r="JAT345"/>
      <c r="JAU345"/>
      <c r="JAV345"/>
      <c r="JAW345"/>
      <c r="JAX345"/>
      <c r="JAY345"/>
      <c r="JAZ345"/>
      <c r="JBA345"/>
      <c r="JBB345"/>
      <c r="JBC345"/>
      <c r="JBD345"/>
      <c r="JBE345"/>
      <c r="JBF345"/>
      <c r="JBG345"/>
      <c r="JBH345"/>
      <c r="JBI345"/>
      <c r="JBJ345"/>
      <c r="JBK345"/>
      <c r="JBL345"/>
      <c r="JBM345"/>
      <c r="JBN345"/>
      <c r="JBO345"/>
      <c r="JBP345"/>
      <c r="JBQ345"/>
      <c r="JBR345"/>
      <c r="JBS345"/>
      <c r="JBT345"/>
      <c r="JBU345"/>
      <c r="JBV345"/>
      <c r="JBW345"/>
      <c r="JBX345"/>
      <c r="JBY345"/>
      <c r="JBZ345"/>
      <c r="JCA345"/>
      <c r="JCB345"/>
      <c r="JCC345"/>
      <c r="JCD345"/>
      <c r="JCE345"/>
      <c r="JCF345"/>
      <c r="JCG345"/>
      <c r="JCH345"/>
      <c r="JCI345"/>
      <c r="JCJ345"/>
      <c r="JCK345"/>
      <c r="JCL345"/>
      <c r="JCM345"/>
      <c r="JCN345"/>
      <c r="JCO345"/>
      <c r="JCP345"/>
      <c r="JCQ345"/>
      <c r="JCR345"/>
      <c r="JCS345"/>
      <c r="JCT345"/>
      <c r="JCU345"/>
      <c r="JCV345"/>
      <c r="JCW345"/>
      <c r="JCX345"/>
      <c r="JCY345"/>
      <c r="JCZ345"/>
      <c r="JDA345"/>
      <c r="JDB345"/>
      <c r="JDC345"/>
      <c r="JDD345"/>
      <c r="JDE345"/>
      <c r="JDF345"/>
      <c r="JDG345"/>
      <c r="JDH345"/>
      <c r="JDI345"/>
      <c r="JDJ345"/>
      <c r="JDK345"/>
      <c r="JDL345"/>
      <c r="JDM345"/>
      <c r="JDN345"/>
      <c r="JDO345"/>
      <c r="JDP345"/>
      <c r="JDQ345"/>
      <c r="JDR345"/>
      <c r="JDS345"/>
      <c r="JDT345"/>
      <c r="JDU345"/>
      <c r="JDV345"/>
      <c r="JDW345"/>
      <c r="JDX345"/>
      <c r="JDY345"/>
      <c r="JDZ345"/>
      <c r="JEA345"/>
      <c r="JEB345"/>
      <c r="JEC345"/>
      <c r="JED345"/>
      <c r="JEE345"/>
      <c r="JEF345"/>
      <c r="JEG345"/>
      <c r="JEH345"/>
      <c r="JEI345"/>
      <c r="JEJ345"/>
      <c r="JEK345"/>
      <c r="JEL345"/>
      <c r="JEM345"/>
      <c r="JEN345"/>
      <c r="JEO345"/>
      <c r="JEP345"/>
      <c r="JEQ345"/>
      <c r="JER345"/>
      <c r="JES345"/>
      <c r="JET345"/>
      <c r="JEU345"/>
      <c r="JEV345"/>
      <c r="JEW345"/>
      <c r="JEX345"/>
      <c r="JEY345"/>
      <c r="JEZ345"/>
      <c r="JFA345"/>
      <c r="JFB345"/>
      <c r="JFC345"/>
      <c r="JFD345"/>
      <c r="JFE345"/>
      <c r="JFF345"/>
      <c r="JFG345"/>
      <c r="JFH345"/>
      <c r="JFI345"/>
      <c r="JFJ345"/>
      <c r="JFK345"/>
      <c r="JFL345"/>
      <c r="JFM345"/>
      <c r="JFN345"/>
      <c r="JFO345"/>
      <c r="JFP345"/>
      <c r="JFQ345"/>
      <c r="JFR345"/>
      <c r="JFS345"/>
      <c r="JFT345"/>
      <c r="JFU345"/>
      <c r="JFV345"/>
      <c r="JFW345"/>
      <c r="JFX345"/>
      <c r="JFY345"/>
      <c r="JFZ345"/>
      <c r="JGA345"/>
      <c r="JGB345"/>
      <c r="JGC345"/>
      <c r="JGD345"/>
      <c r="JGE345"/>
      <c r="JGF345"/>
      <c r="JGG345"/>
      <c r="JGH345"/>
      <c r="JGI345"/>
      <c r="JGJ345"/>
      <c r="JGK345"/>
      <c r="JGL345"/>
      <c r="JGM345"/>
      <c r="JGN345"/>
      <c r="JGO345"/>
      <c r="JGP345"/>
      <c r="JGQ345"/>
      <c r="JGR345"/>
      <c r="JGS345"/>
      <c r="JGT345"/>
      <c r="JGU345"/>
      <c r="JGV345"/>
      <c r="JGW345"/>
      <c r="JGX345"/>
      <c r="JGY345"/>
      <c r="JGZ345"/>
      <c r="JHA345"/>
      <c r="JHB345"/>
      <c r="JHC345"/>
      <c r="JHD345"/>
      <c r="JHE345"/>
      <c r="JHF345"/>
      <c r="JHG345"/>
      <c r="JHH345"/>
      <c r="JHI345"/>
      <c r="JHJ345"/>
      <c r="JHK345"/>
      <c r="JHL345"/>
      <c r="JHM345"/>
      <c r="JHN345"/>
      <c r="JHO345"/>
      <c r="JHP345"/>
      <c r="JHQ345"/>
      <c r="JHR345"/>
      <c r="JHS345"/>
      <c r="JHT345"/>
      <c r="JHU345"/>
      <c r="JHV345"/>
      <c r="JHW345"/>
      <c r="JHX345"/>
      <c r="JHY345"/>
      <c r="JHZ345"/>
      <c r="JIA345"/>
      <c r="JIB345"/>
      <c r="JIC345"/>
      <c r="JID345"/>
      <c r="JIE345"/>
      <c r="JIF345"/>
      <c r="JIG345"/>
      <c r="JIH345"/>
      <c r="JII345"/>
      <c r="JIJ345"/>
      <c r="JIK345"/>
      <c r="JIL345"/>
      <c r="JIM345"/>
      <c r="JIN345"/>
      <c r="JIO345"/>
      <c r="JIP345"/>
      <c r="JIQ345"/>
      <c r="JIR345"/>
      <c r="JIS345"/>
      <c r="JIT345"/>
      <c r="JIU345"/>
      <c r="JIV345"/>
      <c r="JIW345"/>
      <c r="JIX345"/>
      <c r="JIY345"/>
      <c r="JIZ345"/>
      <c r="JJA345"/>
      <c r="JJB345"/>
      <c r="JJC345"/>
      <c r="JJD345"/>
      <c r="JJE345"/>
      <c r="JJF345"/>
      <c r="JJG345"/>
      <c r="JJH345"/>
      <c r="JJI345"/>
      <c r="JJJ345"/>
      <c r="JJK345"/>
      <c r="JJL345"/>
      <c r="JJM345"/>
      <c r="JJN345"/>
      <c r="JJO345"/>
      <c r="JJP345"/>
      <c r="JJQ345"/>
      <c r="JJR345"/>
      <c r="JJS345"/>
      <c r="JJT345"/>
      <c r="JJU345"/>
      <c r="JJV345"/>
      <c r="JJW345"/>
      <c r="JJX345"/>
      <c r="JJY345"/>
      <c r="JJZ345"/>
      <c r="JKA345"/>
      <c r="JKB345"/>
      <c r="JKC345"/>
      <c r="JKD345"/>
      <c r="JKE345"/>
      <c r="JKF345"/>
      <c r="JKG345"/>
      <c r="JKH345"/>
      <c r="JKI345"/>
      <c r="JKJ345"/>
      <c r="JKK345"/>
      <c r="JKL345"/>
      <c r="JKM345"/>
      <c r="JKN345"/>
      <c r="JKO345"/>
      <c r="JKP345"/>
      <c r="JKQ345"/>
      <c r="JKR345"/>
      <c r="JKS345"/>
      <c r="JKT345"/>
      <c r="JKU345"/>
      <c r="JKV345"/>
      <c r="JKW345"/>
      <c r="JKX345"/>
      <c r="JKY345"/>
      <c r="JKZ345"/>
      <c r="JLA345"/>
      <c r="JLB345"/>
      <c r="JLC345"/>
      <c r="JLD345"/>
      <c r="JLE345"/>
      <c r="JLF345"/>
      <c r="JLG345"/>
      <c r="JLH345"/>
      <c r="JLI345"/>
      <c r="JLJ345"/>
      <c r="JLK345"/>
      <c r="JLL345"/>
      <c r="JLM345"/>
      <c r="JLN345"/>
      <c r="JLO345"/>
      <c r="JLP345"/>
      <c r="JLQ345"/>
      <c r="JLR345"/>
      <c r="JLS345"/>
      <c r="JLT345"/>
      <c r="JLU345"/>
      <c r="JLV345"/>
      <c r="JLW345"/>
      <c r="JLX345"/>
      <c r="JLY345"/>
      <c r="JLZ345"/>
      <c r="JMA345"/>
      <c r="JMB345"/>
      <c r="JMC345"/>
      <c r="JMD345"/>
      <c r="JME345"/>
      <c r="JMF345"/>
      <c r="JMG345"/>
      <c r="JMH345"/>
      <c r="JMI345"/>
      <c r="JMJ345"/>
      <c r="JMK345"/>
      <c r="JML345"/>
      <c r="JMM345"/>
      <c r="JMN345"/>
      <c r="JMO345"/>
      <c r="JMP345"/>
      <c r="JMQ345"/>
      <c r="JMR345"/>
      <c r="JMS345"/>
      <c r="JMT345"/>
      <c r="JMU345"/>
      <c r="JMV345"/>
      <c r="JMW345"/>
      <c r="JMX345"/>
      <c r="JMY345"/>
      <c r="JMZ345"/>
      <c r="JNA345"/>
      <c r="JNB345"/>
      <c r="JNC345"/>
      <c r="JND345"/>
      <c r="JNE345"/>
      <c r="JNF345"/>
      <c r="JNG345"/>
      <c r="JNH345"/>
      <c r="JNI345"/>
      <c r="JNJ345"/>
      <c r="JNK345"/>
      <c r="JNL345"/>
      <c r="JNM345"/>
      <c r="JNN345"/>
      <c r="JNO345"/>
      <c r="JNP345"/>
      <c r="JNQ345"/>
      <c r="JNR345"/>
      <c r="JNS345"/>
      <c r="JNT345"/>
      <c r="JNU345"/>
      <c r="JNV345"/>
      <c r="JNW345"/>
      <c r="JNX345"/>
      <c r="JNY345"/>
      <c r="JNZ345"/>
      <c r="JOA345"/>
      <c r="JOB345"/>
      <c r="JOC345"/>
      <c r="JOD345"/>
      <c r="JOE345"/>
      <c r="JOF345"/>
      <c r="JOG345"/>
      <c r="JOH345"/>
      <c r="JOI345"/>
      <c r="JOJ345"/>
      <c r="JOK345"/>
      <c r="JOL345"/>
      <c r="JOM345"/>
      <c r="JON345"/>
      <c r="JOO345"/>
      <c r="JOP345"/>
      <c r="JOQ345"/>
      <c r="JOR345"/>
      <c r="JOS345"/>
      <c r="JOT345"/>
      <c r="JOU345"/>
      <c r="JOV345"/>
      <c r="JOW345"/>
      <c r="JOX345"/>
      <c r="JOY345"/>
      <c r="JOZ345"/>
      <c r="JPA345"/>
      <c r="JPB345"/>
      <c r="JPC345"/>
      <c r="JPD345"/>
      <c r="JPE345"/>
      <c r="JPF345"/>
      <c r="JPG345"/>
      <c r="JPH345"/>
      <c r="JPI345"/>
      <c r="JPJ345"/>
      <c r="JPK345"/>
      <c r="JPL345"/>
      <c r="JPM345"/>
      <c r="JPN345"/>
      <c r="JPO345"/>
      <c r="JPP345"/>
      <c r="JPQ345"/>
      <c r="JPR345"/>
      <c r="JPS345"/>
      <c r="JPT345"/>
      <c r="JPU345"/>
      <c r="JPV345"/>
      <c r="JPW345"/>
      <c r="JPX345"/>
      <c r="JPY345"/>
      <c r="JPZ345"/>
      <c r="JQA345"/>
      <c r="JQB345"/>
      <c r="JQC345"/>
      <c r="JQD345"/>
      <c r="JQE345"/>
      <c r="JQF345"/>
      <c r="JQG345"/>
      <c r="JQH345"/>
      <c r="JQI345"/>
      <c r="JQJ345"/>
      <c r="JQK345"/>
      <c r="JQL345"/>
      <c r="JQM345"/>
      <c r="JQN345"/>
      <c r="JQO345"/>
      <c r="JQP345"/>
      <c r="JQQ345"/>
      <c r="JQR345"/>
      <c r="JQS345"/>
      <c r="JQT345"/>
      <c r="JQU345"/>
      <c r="JQV345"/>
      <c r="JQW345"/>
      <c r="JQX345"/>
      <c r="JQY345"/>
      <c r="JQZ345"/>
      <c r="JRA345"/>
      <c r="JRB345"/>
      <c r="JRC345"/>
      <c r="JRD345"/>
      <c r="JRE345"/>
      <c r="JRF345"/>
      <c r="JRG345"/>
      <c r="JRH345"/>
      <c r="JRI345"/>
      <c r="JRJ345"/>
      <c r="JRK345"/>
      <c r="JRL345"/>
      <c r="JRM345"/>
      <c r="JRN345"/>
      <c r="JRO345"/>
      <c r="JRP345"/>
      <c r="JRQ345"/>
      <c r="JRR345"/>
      <c r="JRS345"/>
      <c r="JRT345"/>
      <c r="JRU345"/>
      <c r="JRV345"/>
      <c r="JRW345"/>
      <c r="JRX345"/>
      <c r="JRY345"/>
      <c r="JRZ345"/>
      <c r="JSA345"/>
      <c r="JSB345"/>
      <c r="JSC345"/>
      <c r="JSD345"/>
      <c r="JSE345"/>
      <c r="JSF345"/>
      <c r="JSG345"/>
      <c r="JSH345"/>
      <c r="JSI345"/>
      <c r="JSJ345"/>
      <c r="JSK345"/>
      <c r="JSL345"/>
      <c r="JSM345"/>
      <c r="JSN345"/>
      <c r="JSO345"/>
      <c r="JSP345"/>
      <c r="JSQ345"/>
      <c r="JSR345"/>
      <c r="JSS345"/>
      <c r="JST345"/>
      <c r="JSU345"/>
      <c r="JSV345"/>
      <c r="JSW345"/>
      <c r="JSX345"/>
      <c r="JSY345"/>
      <c r="JSZ345"/>
      <c r="JTA345"/>
      <c r="JTB345"/>
      <c r="JTC345"/>
      <c r="JTD345"/>
      <c r="JTE345"/>
      <c r="JTF345"/>
      <c r="JTG345"/>
      <c r="JTH345"/>
      <c r="JTI345"/>
      <c r="JTJ345"/>
      <c r="JTK345"/>
      <c r="JTL345"/>
      <c r="JTM345"/>
      <c r="JTN345"/>
      <c r="JTO345"/>
      <c r="JTP345"/>
      <c r="JTQ345"/>
      <c r="JTR345"/>
      <c r="JTS345"/>
      <c r="JTT345"/>
      <c r="JTU345"/>
      <c r="JTV345"/>
      <c r="JTW345"/>
      <c r="JTX345"/>
      <c r="JTY345"/>
      <c r="JTZ345"/>
      <c r="JUA345"/>
      <c r="JUB345"/>
      <c r="JUC345"/>
      <c r="JUD345"/>
      <c r="JUE345"/>
      <c r="JUF345"/>
      <c r="JUG345"/>
      <c r="JUH345"/>
      <c r="JUI345"/>
      <c r="JUJ345"/>
      <c r="JUK345"/>
      <c r="JUL345"/>
      <c r="JUM345"/>
      <c r="JUN345"/>
      <c r="JUO345"/>
      <c r="JUP345"/>
      <c r="JUQ345"/>
      <c r="JUR345"/>
      <c r="JUS345"/>
      <c r="JUT345"/>
      <c r="JUU345"/>
      <c r="JUV345"/>
      <c r="JUW345"/>
      <c r="JUX345"/>
      <c r="JUY345"/>
      <c r="JUZ345"/>
      <c r="JVA345"/>
      <c r="JVB345"/>
      <c r="JVC345"/>
      <c r="JVD345"/>
      <c r="JVE345"/>
      <c r="JVF345"/>
      <c r="JVG345"/>
      <c r="JVH345"/>
      <c r="JVI345"/>
      <c r="JVJ345"/>
      <c r="JVK345"/>
      <c r="JVL345"/>
      <c r="JVM345"/>
      <c r="JVN345"/>
      <c r="JVO345"/>
      <c r="JVP345"/>
      <c r="JVQ345"/>
      <c r="JVR345"/>
      <c r="JVS345"/>
      <c r="JVT345"/>
      <c r="JVU345"/>
      <c r="JVV345"/>
      <c r="JVW345"/>
      <c r="JVX345"/>
      <c r="JVY345"/>
      <c r="JVZ345"/>
      <c r="JWA345"/>
      <c r="JWB345"/>
      <c r="JWC345"/>
      <c r="JWD345"/>
      <c r="JWE345"/>
      <c r="JWF345"/>
      <c r="JWG345"/>
      <c r="JWH345"/>
      <c r="JWI345"/>
      <c r="JWJ345"/>
      <c r="JWK345"/>
      <c r="JWL345"/>
      <c r="JWM345"/>
      <c r="JWN345"/>
      <c r="JWO345"/>
      <c r="JWP345"/>
      <c r="JWQ345"/>
      <c r="JWR345"/>
      <c r="JWS345"/>
      <c r="JWT345"/>
      <c r="JWU345"/>
      <c r="JWV345"/>
      <c r="JWW345"/>
      <c r="JWX345"/>
      <c r="JWY345"/>
      <c r="JWZ345"/>
      <c r="JXA345"/>
      <c r="JXB345"/>
      <c r="JXC345"/>
      <c r="JXD345"/>
      <c r="JXE345"/>
      <c r="JXF345"/>
      <c r="JXG345"/>
      <c r="JXH345"/>
      <c r="JXI345"/>
      <c r="JXJ345"/>
      <c r="JXK345"/>
      <c r="JXL345"/>
      <c r="JXM345"/>
      <c r="JXN345"/>
      <c r="JXO345"/>
      <c r="JXP345"/>
      <c r="JXQ345"/>
      <c r="JXR345"/>
      <c r="JXS345"/>
      <c r="JXT345"/>
      <c r="JXU345"/>
      <c r="JXV345"/>
      <c r="JXW345"/>
      <c r="JXX345"/>
      <c r="JXY345"/>
      <c r="JXZ345"/>
      <c r="JYA345"/>
      <c r="JYB345"/>
      <c r="JYC345"/>
      <c r="JYD345"/>
      <c r="JYE345"/>
      <c r="JYF345"/>
      <c r="JYG345"/>
      <c r="JYH345"/>
      <c r="JYI345"/>
      <c r="JYJ345"/>
      <c r="JYK345"/>
      <c r="JYL345"/>
      <c r="JYM345"/>
      <c r="JYN345"/>
      <c r="JYO345"/>
      <c r="JYP345"/>
      <c r="JYQ345"/>
      <c r="JYR345"/>
      <c r="JYS345"/>
      <c r="JYT345"/>
      <c r="JYU345"/>
      <c r="JYV345"/>
      <c r="JYW345"/>
      <c r="JYX345"/>
      <c r="JYY345"/>
      <c r="JYZ345"/>
      <c r="JZA345"/>
      <c r="JZB345"/>
      <c r="JZC345"/>
      <c r="JZD345"/>
      <c r="JZE345"/>
      <c r="JZF345"/>
      <c r="JZG345"/>
      <c r="JZH345"/>
      <c r="JZI345"/>
      <c r="JZJ345"/>
      <c r="JZK345"/>
      <c r="JZL345"/>
      <c r="JZM345"/>
      <c r="JZN345"/>
      <c r="JZO345"/>
      <c r="JZP345"/>
      <c r="JZQ345"/>
      <c r="JZR345"/>
      <c r="JZS345"/>
      <c r="JZT345"/>
      <c r="JZU345"/>
      <c r="JZV345"/>
      <c r="JZW345"/>
      <c r="JZX345"/>
      <c r="JZY345"/>
      <c r="JZZ345"/>
      <c r="KAA345"/>
      <c r="KAB345"/>
      <c r="KAC345"/>
      <c r="KAD345"/>
      <c r="KAE345"/>
      <c r="KAF345"/>
      <c r="KAG345"/>
      <c r="KAH345"/>
      <c r="KAI345"/>
      <c r="KAJ345"/>
      <c r="KAK345"/>
      <c r="KAL345"/>
      <c r="KAM345"/>
      <c r="KAN345"/>
      <c r="KAO345"/>
      <c r="KAP345"/>
      <c r="KAQ345"/>
      <c r="KAR345"/>
      <c r="KAS345"/>
      <c r="KAT345"/>
      <c r="KAU345"/>
      <c r="KAV345"/>
      <c r="KAW345"/>
      <c r="KAX345"/>
      <c r="KAY345"/>
      <c r="KAZ345"/>
      <c r="KBA345"/>
      <c r="KBB345"/>
      <c r="KBC345"/>
      <c r="KBD345"/>
      <c r="KBE345"/>
      <c r="KBF345"/>
      <c r="KBG345"/>
      <c r="KBH345"/>
      <c r="KBI345"/>
      <c r="KBJ345"/>
      <c r="KBK345"/>
      <c r="KBL345"/>
      <c r="KBM345"/>
      <c r="KBN345"/>
      <c r="KBO345"/>
      <c r="KBP345"/>
      <c r="KBQ345"/>
      <c r="KBR345"/>
      <c r="KBS345"/>
      <c r="KBT345"/>
      <c r="KBU345"/>
      <c r="KBV345"/>
      <c r="KBW345"/>
      <c r="KBX345"/>
      <c r="KBY345"/>
      <c r="KBZ345"/>
      <c r="KCA345"/>
      <c r="KCB345"/>
      <c r="KCC345"/>
      <c r="KCD345"/>
      <c r="KCE345"/>
      <c r="KCF345"/>
      <c r="KCG345"/>
      <c r="KCH345"/>
      <c r="KCI345"/>
      <c r="KCJ345"/>
      <c r="KCK345"/>
      <c r="KCL345"/>
      <c r="KCM345"/>
      <c r="KCN345"/>
      <c r="KCO345"/>
      <c r="KCP345"/>
      <c r="KCQ345"/>
      <c r="KCR345"/>
      <c r="KCS345"/>
      <c r="KCT345"/>
      <c r="KCU345"/>
      <c r="KCV345"/>
      <c r="KCW345"/>
      <c r="KCX345"/>
      <c r="KCY345"/>
      <c r="KCZ345"/>
      <c r="KDA345"/>
      <c r="KDB345"/>
      <c r="KDC345"/>
      <c r="KDD345"/>
      <c r="KDE345"/>
      <c r="KDF345"/>
      <c r="KDG345"/>
      <c r="KDH345"/>
      <c r="KDI345"/>
      <c r="KDJ345"/>
      <c r="KDK345"/>
      <c r="KDL345"/>
      <c r="KDM345"/>
      <c r="KDN345"/>
      <c r="KDO345"/>
      <c r="KDP345"/>
      <c r="KDQ345"/>
      <c r="KDR345"/>
      <c r="KDS345"/>
      <c r="KDT345"/>
      <c r="KDU345"/>
      <c r="KDV345"/>
      <c r="KDW345"/>
      <c r="KDX345"/>
      <c r="KDY345"/>
      <c r="KDZ345"/>
      <c r="KEA345"/>
      <c r="KEB345"/>
      <c r="KEC345"/>
      <c r="KED345"/>
      <c r="KEE345"/>
      <c r="KEF345"/>
      <c r="KEG345"/>
      <c r="KEH345"/>
      <c r="KEI345"/>
      <c r="KEJ345"/>
      <c r="KEK345"/>
      <c r="KEL345"/>
      <c r="KEM345"/>
      <c r="KEN345"/>
      <c r="KEO345"/>
      <c r="KEP345"/>
      <c r="KEQ345"/>
      <c r="KER345"/>
      <c r="KES345"/>
      <c r="KET345"/>
      <c r="KEU345"/>
      <c r="KEV345"/>
      <c r="KEW345"/>
      <c r="KEX345"/>
      <c r="KEY345"/>
      <c r="KEZ345"/>
      <c r="KFA345"/>
      <c r="KFB345"/>
      <c r="KFC345"/>
      <c r="KFD345"/>
      <c r="KFE345"/>
      <c r="KFF345"/>
      <c r="KFG345"/>
      <c r="KFH345"/>
      <c r="KFI345"/>
      <c r="KFJ345"/>
      <c r="KFK345"/>
      <c r="KFL345"/>
      <c r="KFM345"/>
      <c r="KFN345"/>
      <c r="KFO345"/>
      <c r="KFP345"/>
      <c r="KFQ345"/>
      <c r="KFR345"/>
      <c r="KFS345"/>
      <c r="KFT345"/>
      <c r="KFU345"/>
      <c r="KFV345"/>
      <c r="KFW345"/>
      <c r="KFX345"/>
      <c r="KFY345"/>
      <c r="KFZ345"/>
      <c r="KGA345"/>
      <c r="KGB345"/>
      <c r="KGC345"/>
      <c r="KGD345"/>
      <c r="KGE345"/>
      <c r="KGF345"/>
      <c r="KGG345"/>
      <c r="KGH345"/>
      <c r="KGI345"/>
      <c r="KGJ345"/>
      <c r="KGK345"/>
      <c r="KGL345"/>
      <c r="KGM345"/>
      <c r="KGN345"/>
      <c r="KGO345"/>
      <c r="KGP345"/>
      <c r="KGQ345"/>
      <c r="KGR345"/>
      <c r="KGS345"/>
      <c r="KGT345"/>
      <c r="KGU345"/>
      <c r="KGV345"/>
      <c r="KGW345"/>
      <c r="KGX345"/>
      <c r="KGY345"/>
      <c r="KGZ345"/>
      <c r="KHA345"/>
      <c r="KHB345"/>
      <c r="KHC345"/>
      <c r="KHD345"/>
      <c r="KHE345"/>
      <c r="KHF345"/>
      <c r="KHG345"/>
      <c r="KHH345"/>
      <c r="KHI345"/>
      <c r="KHJ345"/>
      <c r="KHK345"/>
      <c r="KHL345"/>
      <c r="KHM345"/>
      <c r="KHN345"/>
      <c r="KHO345"/>
      <c r="KHP345"/>
      <c r="KHQ345"/>
      <c r="KHR345"/>
      <c r="KHS345"/>
      <c r="KHT345"/>
      <c r="KHU345"/>
      <c r="KHV345"/>
      <c r="KHW345"/>
      <c r="KHX345"/>
      <c r="KHY345"/>
      <c r="KHZ345"/>
      <c r="KIA345"/>
      <c r="KIB345"/>
      <c r="KIC345"/>
      <c r="KID345"/>
      <c r="KIE345"/>
      <c r="KIF345"/>
      <c r="KIG345"/>
      <c r="KIH345"/>
      <c r="KII345"/>
      <c r="KIJ345"/>
      <c r="KIK345"/>
      <c r="KIL345"/>
      <c r="KIM345"/>
      <c r="KIN345"/>
      <c r="KIO345"/>
      <c r="KIP345"/>
      <c r="KIQ345"/>
      <c r="KIR345"/>
      <c r="KIS345"/>
      <c r="KIT345"/>
      <c r="KIU345"/>
      <c r="KIV345"/>
      <c r="KIW345"/>
      <c r="KIX345"/>
      <c r="KIY345"/>
      <c r="KIZ345"/>
      <c r="KJA345"/>
      <c r="KJB345"/>
      <c r="KJC345"/>
      <c r="KJD345"/>
      <c r="KJE345"/>
      <c r="KJF345"/>
      <c r="KJG345"/>
      <c r="KJH345"/>
      <c r="KJI345"/>
      <c r="KJJ345"/>
      <c r="KJK345"/>
      <c r="KJL345"/>
      <c r="KJM345"/>
      <c r="KJN345"/>
      <c r="KJO345"/>
      <c r="KJP345"/>
      <c r="KJQ345"/>
      <c r="KJR345"/>
      <c r="KJS345"/>
      <c r="KJT345"/>
      <c r="KJU345"/>
      <c r="KJV345"/>
      <c r="KJW345"/>
      <c r="KJX345"/>
      <c r="KJY345"/>
      <c r="KJZ345"/>
      <c r="KKA345"/>
      <c r="KKB345"/>
      <c r="KKC345"/>
      <c r="KKD345"/>
      <c r="KKE345"/>
      <c r="KKF345"/>
      <c r="KKG345"/>
      <c r="KKH345"/>
      <c r="KKI345"/>
      <c r="KKJ345"/>
      <c r="KKK345"/>
      <c r="KKL345"/>
      <c r="KKM345"/>
      <c r="KKN345"/>
      <c r="KKO345"/>
      <c r="KKP345"/>
      <c r="KKQ345"/>
      <c r="KKR345"/>
      <c r="KKS345"/>
      <c r="KKT345"/>
      <c r="KKU345"/>
      <c r="KKV345"/>
      <c r="KKW345"/>
      <c r="KKX345"/>
      <c r="KKY345"/>
      <c r="KKZ345"/>
      <c r="KLA345"/>
      <c r="KLB345"/>
      <c r="KLC345"/>
      <c r="KLD345"/>
      <c r="KLE345"/>
      <c r="KLF345"/>
      <c r="KLG345"/>
      <c r="KLH345"/>
      <c r="KLI345"/>
      <c r="KLJ345"/>
      <c r="KLK345"/>
      <c r="KLL345"/>
      <c r="KLM345"/>
      <c r="KLN345"/>
      <c r="KLO345"/>
      <c r="KLP345"/>
      <c r="KLQ345"/>
      <c r="KLR345"/>
      <c r="KLS345"/>
      <c r="KLT345"/>
      <c r="KLU345"/>
      <c r="KLV345"/>
      <c r="KLW345"/>
      <c r="KLX345"/>
      <c r="KLY345"/>
      <c r="KLZ345"/>
      <c r="KMA345"/>
      <c r="KMB345"/>
      <c r="KMC345"/>
      <c r="KMD345"/>
      <c r="KME345"/>
      <c r="KMF345"/>
      <c r="KMG345"/>
      <c r="KMH345"/>
      <c r="KMI345"/>
      <c r="KMJ345"/>
      <c r="KMK345"/>
      <c r="KML345"/>
      <c r="KMM345"/>
      <c r="KMN345"/>
      <c r="KMO345"/>
      <c r="KMP345"/>
      <c r="KMQ345"/>
      <c r="KMR345"/>
      <c r="KMS345"/>
      <c r="KMT345"/>
      <c r="KMU345"/>
      <c r="KMV345"/>
      <c r="KMW345"/>
      <c r="KMX345"/>
      <c r="KMY345"/>
      <c r="KMZ345"/>
      <c r="KNA345"/>
      <c r="KNB345"/>
      <c r="KNC345"/>
      <c r="KND345"/>
      <c r="KNE345"/>
      <c r="KNF345"/>
      <c r="KNG345"/>
      <c r="KNH345"/>
      <c r="KNI345"/>
      <c r="KNJ345"/>
      <c r="KNK345"/>
      <c r="KNL345"/>
      <c r="KNM345"/>
      <c r="KNN345"/>
      <c r="KNO345"/>
      <c r="KNP345"/>
      <c r="KNQ345"/>
      <c r="KNR345"/>
      <c r="KNS345"/>
      <c r="KNT345"/>
      <c r="KNU345"/>
      <c r="KNV345"/>
      <c r="KNW345"/>
      <c r="KNX345"/>
      <c r="KNY345"/>
      <c r="KNZ345"/>
      <c r="KOA345"/>
      <c r="KOB345"/>
      <c r="KOC345"/>
      <c r="KOD345"/>
      <c r="KOE345"/>
      <c r="KOF345"/>
      <c r="KOG345"/>
      <c r="KOH345"/>
      <c r="KOI345"/>
      <c r="KOJ345"/>
      <c r="KOK345"/>
      <c r="KOL345"/>
      <c r="KOM345"/>
      <c r="KON345"/>
      <c r="KOO345"/>
      <c r="KOP345"/>
      <c r="KOQ345"/>
      <c r="KOR345"/>
      <c r="KOS345"/>
      <c r="KOT345"/>
      <c r="KOU345"/>
      <c r="KOV345"/>
      <c r="KOW345"/>
      <c r="KOX345"/>
      <c r="KOY345"/>
      <c r="KOZ345"/>
      <c r="KPA345"/>
      <c r="KPB345"/>
      <c r="KPC345"/>
      <c r="KPD345"/>
      <c r="KPE345"/>
      <c r="KPF345"/>
      <c r="KPG345"/>
      <c r="KPH345"/>
      <c r="KPI345"/>
      <c r="KPJ345"/>
      <c r="KPK345"/>
      <c r="KPL345"/>
      <c r="KPM345"/>
      <c r="KPN345"/>
      <c r="KPO345"/>
      <c r="KPP345"/>
      <c r="KPQ345"/>
      <c r="KPR345"/>
      <c r="KPS345"/>
      <c r="KPT345"/>
      <c r="KPU345"/>
      <c r="KPV345"/>
      <c r="KPW345"/>
      <c r="KPX345"/>
      <c r="KPY345"/>
      <c r="KPZ345"/>
      <c r="KQA345"/>
      <c r="KQB345"/>
      <c r="KQC345"/>
      <c r="KQD345"/>
      <c r="KQE345"/>
      <c r="KQF345"/>
      <c r="KQG345"/>
      <c r="KQH345"/>
      <c r="KQI345"/>
      <c r="KQJ345"/>
      <c r="KQK345"/>
      <c r="KQL345"/>
      <c r="KQM345"/>
      <c r="KQN345"/>
      <c r="KQO345"/>
      <c r="KQP345"/>
      <c r="KQQ345"/>
      <c r="KQR345"/>
      <c r="KQS345"/>
      <c r="KQT345"/>
      <c r="KQU345"/>
      <c r="KQV345"/>
      <c r="KQW345"/>
      <c r="KQX345"/>
      <c r="KQY345"/>
      <c r="KQZ345"/>
      <c r="KRA345"/>
      <c r="KRB345"/>
      <c r="KRC345"/>
      <c r="KRD345"/>
      <c r="KRE345"/>
      <c r="KRF345"/>
      <c r="KRG345"/>
      <c r="KRH345"/>
      <c r="KRI345"/>
      <c r="KRJ345"/>
      <c r="KRK345"/>
      <c r="KRL345"/>
      <c r="KRM345"/>
      <c r="KRN345"/>
      <c r="KRO345"/>
      <c r="KRP345"/>
      <c r="KRQ345"/>
      <c r="KRR345"/>
      <c r="KRS345"/>
      <c r="KRT345"/>
      <c r="KRU345"/>
      <c r="KRV345"/>
      <c r="KRW345"/>
      <c r="KRX345"/>
      <c r="KRY345"/>
      <c r="KRZ345"/>
      <c r="KSA345"/>
      <c r="KSB345"/>
      <c r="KSC345"/>
      <c r="KSD345"/>
      <c r="KSE345"/>
      <c r="KSF345"/>
      <c r="KSG345"/>
      <c r="KSH345"/>
      <c r="KSI345"/>
      <c r="KSJ345"/>
      <c r="KSK345"/>
      <c r="KSL345"/>
      <c r="KSM345"/>
      <c r="KSN345"/>
      <c r="KSO345"/>
      <c r="KSP345"/>
      <c r="KSQ345"/>
      <c r="KSR345"/>
      <c r="KSS345"/>
      <c r="KST345"/>
      <c r="KSU345"/>
      <c r="KSV345"/>
      <c r="KSW345"/>
      <c r="KSX345"/>
      <c r="KSY345"/>
      <c r="KSZ345"/>
      <c r="KTA345"/>
      <c r="KTB345"/>
      <c r="KTC345"/>
      <c r="KTD345"/>
      <c r="KTE345"/>
      <c r="KTF345"/>
      <c r="KTG345"/>
      <c r="KTH345"/>
      <c r="KTI345"/>
      <c r="KTJ345"/>
      <c r="KTK345"/>
      <c r="KTL345"/>
      <c r="KTM345"/>
      <c r="KTN345"/>
      <c r="KTO345"/>
      <c r="KTP345"/>
      <c r="KTQ345"/>
      <c r="KTR345"/>
      <c r="KTS345"/>
      <c r="KTT345"/>
      <c r="KTU345"/>
      <c r="KTV345"/>
      <c r="KTW345"/>
      <c r="KTX345"/>
      <c r="KTY345"/>
      <c r="KTZ345"/>
      <c r="KUA345"/>
      <c r="KUB345"/>
      <c r="KUC345"/>
      <c r="KUD345"/>
      <c r="KUE345"/>
      <c r="KUF345"/>
      <c r="KUG345"/>
      <c r="KUH345"/>
      <c r="KUI345"/>
      <c r="KUJ345"/>
      <c r="KUK345"/>
      <c r="KUL345"/>
      <c r="KUM345"/>
      <c r="KUN345"/>
      <c r="KUO345"/>
      <c r="KUP345"/>
      <c r="KUQ345"/>
      <c r="KUR345"/>
      <c r="KUS345"/>
      <c r="KUT345"/>
      <c r="KUU345"/>
      <c r="KUV345"/>
      <c r="KUW345"/>
      <c r="KUX345"/>
      <c r="KUY345"/>
      <c r="KUZ345"/>
      <c r="KVA345"/>
      <c r="KVB345"/>
      <c r="KVC345"/>
      <c r="KVD345"/>
      <c r="KVE345"/>
      <c r="KVF345"/>
      <c r="KVG345"/>
      <c r="KVH345"/>
      <c r="KVI345"/>
      <c r="KVJ345"/>
      <c r="KVK345"/>
      <c r="KVL345"/>
      <c r="KVM345"/>
      <c r="KVN345"/>
      <c r="KVO345"/>
      <c r="KVP345"/>
      <c r="KVQ345"/>
      <c r="KVR345"/>
      <c r="KVS345"/>
      <c r="KVT345"/>
      <c r="KVU345"/>
      <c r="KVV345"/>
      <c r="KVW345"/>
      <c r="KVX345"/>
      <c r="KVY345"/>
      <c r="KVZ345"/>
      <c r="KWA345"/>
      <c r="KWB345"/>
      <c r="KWC345"/>
      <c r="KWD345"/>
      <c r="KWE345"/>
      <c r="KWF345"/>
      <c r="KWG345"/>
      <c r="KWH345"/>
      <c r="KWI345"/>
      <c r="KWJ345"/>
      <c r="KWK345"/>
      <c r="KWL345"/>
      <c r="KWM345"/>
      <c r="KWN345"/>
      <c r="KWO345"/>
      <c r="KWP345"/>
      <c r="KWQ345"/>
      <c r="KWR345"/>
      <c r="KWS345"/>
      <c r="KWT345"/>
      <c r="KWU345"/>
      <c r="KWV345"/>
      <c r="KWW345"/>
      <c r="KWX345"/>
      <c r="KWY345"/>
      <c r="KWZ345"/>
      <c r="KXA345"/>
      <c r="KXB345"/>
      <c r="KXC345"/>
      <c r="KXD345"/>
      <c r="KXE345"/>
      <c r="KXF345"/>
      <c r="KXG345"/>
      <c r="KXH345"/>
      <c r="KXI345"/>
      <c r="KXJ345"/>
      <c r="KXK345"/>
      <c r="KXL345"/>
      <c r="KXM345"/>
      <c r="KXN345"/>
      <c r="KXO345"/>
      <c r="KXP345"/>
      <c r="KXQ345"/>
      <c r="KXR345"/>
      <c r="KXS345"/>
      <c r="KXT345"/>
      <c r="KXU345"/>
      <c r="KXV345"/>
      <c r="KXW345"/>
      <c r="KXX345"/>
      <c r="KXY345"/>
      <c r="KXZ345"/>
      <c r="KYA345"/>
      <c r="KYB345"/>
      <c r="KYC345"/>
      <c r="KYD345"/>
      <c r="KYE345"/>
      <c r="KYF345"/>
      <c r="KYG345"/>
      <c r="KYH345"/>
      <c r="KYI345"/>
      <c r="KYJ345"/>
      <c r="KYK345"/>
      <c r="KYL345"/>
      <c r="KYM345"/>
      <c r="KYN345"/>
      <c r="KYO345"/>
      <c r="KYP345"/>
      <c r="KYQ345"/>
      <c r="KYR345"/>
      <c r="KYS345"/>
      <c r="KYT345"/>
      <c r="KYU345"/>
      <c r="KYV345"/>
      <c r="KYW345"/>
      <c r="KYX345"/>
      <c r="KYY345"/>
      <c r="KYZ345"/>
      <c r="KZA345"/>
      <c r="KZB345"/>
      <c r="KZC345"/>
      <c r="KZD345"/>
      <c r="KZE345"/>
      <c r="KZF345"/>
      <c r="KZG345"/>
      <c r="KZH345"/>
      <c r="KZI345"/>
      <c r="KZJ345"/>
      <c r="KZK345"/>
      <c r="KZL345"/>
      <c r="KZM345"/>
      <c r="KZN345"/>
      <c r="KZO345"/>
      <c r="KZP345"/>
      <c r="KZQ345"/>
      <c r="KZR345"/>
      <c r="KZS345"/>
      <c r="KZT345"/>
      <c r="KZU345"/>
      <c r="KZV345"/>
      <c r="KZW345"/>
      <c r="KZX345"/>
      <c r="KZY345"/>
      <c r="KZZ345"/>
      <c r="LAA345"/>
      <c r="LAB345"/>
      <c r="LAC345"/>
      <c r="LAD345"/>
      <c r="LAE345"/>
      <c r="LAF345"/>
      <c r="LAG345"/>
      <c r="LAH345"/>
      <c r="LAI345"/>
      <c r="LAJ345"/>
      <c r="LAK345"/>
      <c r="LAL345"/>
      <c r="LAM345"/>
      <c r="LAN345"/>
      <c r="LAO345"/>
      <c r="LAP345"/>
      <c r="LAQ345"/>
      <c r="LAR345"/>
      <c r="LAS345"/>
      <c r="LAT345"/>
      <c r="LAU345"/>
      <c r="LAV345"/>
      <c r="LAW345"/>
      <c r="LAX345"/>
      <c r="LAY345"/>
      <c r="LAZ345"/>
      <c r="LBA345"/>
      <c r="LBB345"/>
      <c r="LBC345"/>
      <c r="LBD345"/>
      <c r="LBE345"/>
      <c r="LBF345"/>
      <c r="LBG345"/>
      <c r="LBH345"/>
      <c r="LBI345"/>
      <c r="LBJ345"/>
      <c r="LBK345"/>
      <c r="LBL345"/>
      <c r="LBM345"/>
      <c r="LBN345"/>
      <c r="LBO345"/>
      <c r="LBP345"/>
      <c r="LBQ345"/>
      <c r="LBR345"/>
      <c r="LBS345"/>
      <c r="LBT345"/>
      <c r="LBU345"/>
      <c r="LBV345"/>
      <c r="LBW345"/>
      <c r="LBX345"/>
      <c r="LBY345"/>
      <c r="LBZ345"/>
      <c r="LCA345"/>
      <c r="LCB345"/>
      <c r="LCC345"/>
      <c r="LCD345"/>
      <c r="LCE345"/>
      <c r="LCF345"/>
      <c r="LCG345"/>
      <c r="LCH345"/>
      <c r="LCI345"/>
      <c r="LCJ345"/>
      <c r="LCK345"/>
      <c r="LCL345"/>
      <c r="LCM345"/>
      <c r="LCN345"/>
      <c r="LCO345"/>
      <c r="LCP345"/>
      <c r="LCQ345"/>
      <c r="LCR345"/>
      <c r="LCS345"/>
      <c r="LCT345"/>
      <c r="LCU345"/>
      <c r="LCV345"/>
      <c r="LCW345"/>
      <c r="LCX345"/>
      <c r="LCY345"/>
      <c r="LCZ345"/>
      <c r="LDA345"/>
      <c r="LDB345"/>
      <c r="LDC345"/>
      <c r="LDD345"/>
      <c r="LDE345"/>
      <c r="LDF345"/>
      <c r="LDG345"/>
      <c r="LDH345"/>
      <c r="LDI345"/>
      <c r="LDJ345"/>
      <c r="LDK345"/>
      <c r="LDL345"/>
      <c r="LDM345"/>
      <c r="LDN345"/>
      <c r="LDO345"/>
      <c r="LDP345"/>
      <c r="LDQ345"/>
      <c r="LDR345"/>
      <c r="LDS345"/>
      <c r="LDT345"/>
      <c r="LDU345"/>
      <c r="LDV345"/>
      <c r="LDW345"/>
      <c r="LDX345"/>
      <c r="LDY345"/>
      <c r="LDZ345"/>
      <c r="LEA345"/>
      <c r="LEB345"/>
      <c r="LEC345"/>
      <c r="LED345"/>
      <c r="LEE345"/>
      <c r="LEF345"/>
      <c r="LEG345"/>
      <c r="LEH345"/>
      <c r="LEI345"/>
      <c r="LEJ345"/>
      <c r="LEK345"/>
      <c r="LEL345"/>
      <c r="LEM345"/>
      <c r="LEN345"/>
      <c r="LEO345"/>
      <c r="LEP345"/>
      <c r="LEQ345"/>
      <c r="LER345"/>
      <c r="LES345"/>
      <c r="LET345"/>
      <c r="LEU345"/>
      <c r="LEV345"/>
      <c r="LEW345"/>
      <c r="LEX345"/>
      <c r="LEY345"/>
      <c r="LEZ345"/>
      <c r="LFA345"/>
      <c r="LFB345"/>
      <c r="LFC345"/>
      <c r="LFD345"/>
      <c r="LFE345"/>
      <c r="LFF345"/>
      <c r="LFG345"/>
      <c r="LFH345"/>
      <c r="LFI345"/>
      <c r="LFJ345"/>
      <c r="LFK345"/>
      <c r="LFL345"/>
      <c r="LFM345"/>
      <c r="LFN345"/>
      <c r="LFO345"/>
      <c r="LFP345"/>
      <c r="LFQ345"/>
      <c r="LFR345"/>
      <c r="LFS345"/>
      <c r="LFT345"/>
      <c r="LFU345"/>
      <c r="LFV345"/>
      <c r="LFW345"/>
      <c r="LFX345"/>
      <c r="LFY345"/>
      <c r="LFZ345"/>
      <c r="LGA345"/>
      <c r="LGB345"/>
      <c r="LGC345"/>
      <c r="LGD345"/>
      <c r="LGE345"/>
      <c r="LGF345"/>
      <c r="LGG345"/>
      <c r="LGH345"/>
      <c r="LGI345"/>
      <c r="LGJ345"/>
      <c r="LGK345"/>
      <c r="LGL345"/>
      <c r="LGM345"/>
      <c r="LGN345"/>
      <c r="LGO345"/>
      <c r="LGP345"/>
      <c r="LGQ345"/>
      <c r="LGR345"/>
      <c r="LGS345"/>
      <c r="LGT345"/>
      <c r="LGU345"/>
      <c r="LGV345"/>
      <c r="LGW345"/>
      <c r="LGX345"/>
      <c r="LGY345"/>
      <c r="LGZ345"/>
      <c r="LHA345"/>
      <c r="LHB345"/>
      <c r="LHC345"/>
      <c r="LHD345"/>
      <c r="LHE345"/>
      <c r="LHF345"/>
      <c r="LHG345"/>
      <c r="LHH345"/>
      <c r="LHI345"/>
      <c r="LHJ345"/>
      <c r="LHK345"/>
      <c r="LHL345"/>
      <c r="LHM345"/>
      <c r="LHN345"/>
      <c r="LHO345"/>
      <c r="LHP345"/>
      <c r="LHQ345"/>
      <c r="LHR345"/>
      <c r="LHS345"/>
      <c r="LHT345"/>
      <c r="LHU345"/>
      <c r="LHV345"/>
      <c r="LHW345"/>
      <c r="LHX345"/>
      <c r="LHY345"/>
      <c r="LHZ345"/>
      <c r="LIA345"/>
      <c r="LIB345"/>
      <c r="LIC345"/>
      <c r="LID345"/>
      <c r="LIE345"/>
      <c r="LIF345"/>
      <c r="LIG345"/>
      <c r="LIH345"/>
      <c r="LII345"/>
      <c r="LIJ345"/>
      <c r="LIK345"/>
      <c r="LIL345"/>
      <c r="LIM345"/>
      <c r="LIN345"/>
      <c r="LIO345"/>
      <c r="LIP345"/>
      <c r="LIQ345"/>
      <c r="LIR345"/>
      <c r="LIS345"/>
      <c r="LIT345"/>
      <c r="LIU345"/>
      <c r="LIV345"/>
      <c r="LIW345"/>
      <c r="LIX345"/>
      <c r="LIY345"/>
      <c r="LIZ345"/>
      <c r="LJA345"/>
      <c r="LJB345"/>
      <c r="LJC345"/>
      <c r="LJD345"/>
      <c r="LJE345"/>
      <c r="LJF345"/>
      <c r="LJG345"/>
      <c r="LJH345"/>
      <c r="LJI345"/>
      <c r="LJJ345"/>
      <c r="LJK345"/>
      <c r="LJL345"/>
      <c r="LJM345"/>
      <c r="LJN345"/>
      <c r="LJO345"/>
      <c r="LJP345"/>
      <c r="LJQ345"/>
      <c r="LJR345"/>
      <c r="LJS345"/>
      <c r="LJT345"/>
      <c r="LJU345"/>
      <c r="LJV345"/>
      <c r="LJW345"/>
      <c r="LJX345"/>
      <c r="LJY345"/>
      <c r="LJZ345"/>
      <c r="LKA345"/>
      <c r="LKB345"/>
      <c r="LKC345"/>
      <c r="LKD345"/>
      <c r="LKE345"/>
      <c r="LKF345"/>
      <c r="LKG345"/>
      <c r="LKH345"/>
      <c r="LKI345"/>
      <c r="LKJ345"/>
      <c r="LKK345"/>
      <c r="LKL345"/>
      <c r="LKM345"/>
      <c r="LKN345"/>
      <c r="LKO345"/>
      <c r="LKP345"/>
      <c r="LKQ345"/>
      <c r="LKR345"/>
      <c r="LKS345"/>
      <c r="LKT345"/>
      <c r="LKU345"/>
      <c r="LKV345"/>
      <c r="LKW345"/>
      <c r="LKX345"/>
      <c r="LKY345"/>
      <c r="LKZ345"/>
      <c r="LLA345"/>
      <c r="LLB345"/>
      <c r="LLC345"/>
      <c r="LLD345"/>
      <c r="LLE345"/>
      <c r="LLF345"/>
      <c r="LLG345"/>
      <c r="LLH345"/>
      <c r="LLI345"/>
      <c r="LLJ345"/>
      <c r="LLK345"/>
      <c r="LLL345"/>
      <c r="LLM345"/>
      <c r="LLN345"/>
      <c r="LLO345"/>
      <c r="LLP345"/>
      <c r="LLQ345"/>
      <c r="LLR345"/>
      <c r="LLS345"/>
      <c r="LLT345"/>
      <c r="LLU345"/>
      <c r="LLV345"/>
      <c r="LLW345"/>
      <c r="LLX345"/>
      <c r="LLY345"/>
      <c r="LLZ345"/>
      <c r="LMA345"/>
      <c r="LMB345"/>
      <c r="LMC345"/>
      <c r="LMD345"/>
      <c r="LME345"/>
      <c r="LMF345"/>
      <c r="LMG345"/>
      <c r="LMH345"/>
      <c r="LMI345"/>
      <c r="LMJ345"/>
      <c r="LMK345"/>
      <c r="LML345"/>
      <c r="LMM345"/>
      <c r="LMN345"/>
      <c r="LMO345"/>
      <c r="LMP345"/>
      <c r="LMQ345"/>
      <c r="LMR345"/>
      <c r="LMS345"/>
      <c r="LMT345"/>
      <c r="LMU345"/>
      <c r="LMV345"/>
      <c r="LMW345"/>
      <c r="LMX345"/>
      <c r="LMY345"/>
      <c r="LMZ345"/>
      <c r="LNA345"/>
      <c r="LNB345"/>
      <c r="LNC345"/>
      <c r="LND345"/>
      <c r="LNE345"/>
      <c r="LNF345"/>
      <c r="LNG345"/>
      <c r="LNH345"/>
      <c r="LNI345"/>
      <c r="LNJ345"/>
      <c r="LNK345"/>
      <c r="LNL345"/>
      <c r="LNM345"/>
      <c r="LNN345"/>
      <c r="LNO345"/>
      <c r="LNP345"/>
      <c r="LNQ345"/>
      <c r="LNR345"/>
      <c r="LNS345"/>
      <c r="LNT345"/>
      <c r="LNU345"/>
      <c r="LNV345"/>
      <c r="LNW345"/>
      <c r="LNX345"/>
      <c r="LNY345"/>
      <c r="LNZ345"/>
      <c r="LOA345"/>
      <c r="LOB345"/>
      <c r="LOC345"/>
      <c r="LOD345"/>
      <c r="LOE345"/>
      <c r="LOF345"/>
      <c r="LOG345"/>
      <c r="LOH345"/>
      <c r="LOI345"/>
      <c r="LOJ345"/>
      <c r="LOK345"/>
      <c r="LOL345"/>
      <c r="LOM345"/>
      <c r="LON345"/>
      <c r="LOO345"/>
      <c r="LOP345"/>
      <c r="LOQ345"/>
      <c r="LOR345"/>
      <c r="LOS345"/>
      <c r="LOT345"/>
      <c r="LOU345"/>
      <c r="LOV345"/>
      <c r="LOW345"/>
      <c r="LOX345"/>
      <c r="LOY345"/>
      <c r="LOZ345"/>
      <c r="LPA345"/>
      <c r="LPB345"/>
      <c r="LPC345"/>
      <c r="LPD345"/>
      <c r="LPE345"/>
      <c r="LPF345"/>
      <c r="LPG345"/>
      <c r="LPH345"/>
      <c r="LPI345"/>
      <c r="LPJ345"/>
      <c r="LPK345"/>
      <c r="LPL345"/>
      <c r="LPM345"/>
      <c r="LPN345"/>
      <c r="LPO345"/>
      <c r="LPP345"/>
      <c r="LPQ345"/>
      <c r="LPR345"/>
      <c r="LPS345"/>
      <c r="LPT345"/>
      <c r="LPU345"/>
      <c r="LPV345"/>
      <c r="LPW345"/>
      <c r="LPX345"/>
      <c r="LPY345"/>
      <c r="LPZ345"/>
      <c r="LQA345"/>
      <c r="LQB345"/>
      <c r="LQC345"/>
      <c r="LQD345"/>
      <c r="LQE345"/>
      <c r="LQF345"/>
      <c r="LQG345"/>
      <c r="LQH345"/>
      <c r="LQI345"/>
      <c r="LQJ345"/>
      <c r="LQK345"/>
      <c r="LQL345"/>
      <c r="LQM345"/>
      <c r="LQN345"/>
      <c r="LQO345"/>
      <c r="LQP345"/>
      <c r="LQQ345"/>
      <c r="LQR345"/>
      <c r="LQS345"/>
      <c r="LQT345"/>
      <c r="LQU345"/>
      <c r="LQV345"/>
      <c r="LQW345"/>
      <c r="LQX345"/>
      <c r="LQY345"/>
      <c r="LQZ345"/>
      <c r="LRA345"/>
      <c r="LRB345"/>
      <c r="LRC345"/>
      <c r="LRD345"/>
      <c r="LRE345"/>
      <c r="LRF345"/>
      <c r="LRG345"/>
      <c r="LRH345"/>
      <c r="LRI345"/>
      <c r="LRJ345"/>
      <c r="LRK345"/>
      <c r="LRL345"/>
      <c r="LRM345"/>
      <c r="LRN345"/>
      <c r="LRO345"/>
      <c r="LRP345"/>
      <c r="LRQ345"/>
      <c r="LRR345"/>
      <c r="LRS345"/>
      <c r="LRT345"/>
      <c r="LRU345"/>
      <c r="LRV345"/>
      <c r="LRW345"/>
      <c r="LRX345"/>
      <c r="LRY345"/>
      <c r="LRZ345"/>
      <c r="LSA345"/>
      <c r="LSB345"/>
      <c r="LSC345"/>
      <c r="LSD345"/>
      <c r="LSE345"/>
      <c r="LSF345"/>
      <c r="LSG345"/>
      <c r="LSH345"/>
      <c r="LSI345"/>
      <c r="LSJ345"/>
      <c r="LSK345"/>
      <c r="LSL345"/>
      <c r="LSM345"/>
      <c r="LSN345"/>
      <c r="LSO345"/>
      <c r="LSP345"/>
      <c r="LSQ345"/>
      <c r="LSR345"/>
      <c r="LSS345"/>
      <c r="LST345"/>
      <c r="LSU345"/>
      <c r="LSV345"/>
      <c r="LSW345"/>
      <c r="LSX345"/>
      <c r="LSY345"/>
      <c r="LSZ345"/>
      <c r="LTA345"/>
      <c r="LTB345"/>
      <c r="LTC345"/>
      <c r="LTD345"/>
      <c r="LTE345"/>
      <c r="LTF345"/>
      <c r="LTG345"/>
      <c r="LTH345"/>
      <c r="LTI345"/>
      <c r="LTJ345"/>
      <c r="LTK345"/>
      <c r="LTL345"/>
      <c r="LTM345"/>
      <c r="LTN345"/>
      <c r="LTO345"/>
      <c r="LTP345"/>
      <c r="LTQ345"/>
      <c r="LTR345"/>
      <c r="LTS345"/>
      <c r="LTT345"/>
      <c r="LTU345"/>
      <c r="LTV345"/>
      <c r="LTW345"/>
      <c r="LTX345"/>
      <c r="LTY345"/>
      <c r="LTZ345"/>
      <c r="LUA345"/>
      <c r="LUB345"/>
      <c r="LUC345"/>
      <c r="LUD345"/>
      <c r="LUE345"/>
      <c r="LUF345"/>
      <c r="LUG345"/>
      <c r="LUH345"/>
      <c r="LUI345"/>
      <c r="LUJ345"/>
      <c r="LUK345"/>
      <c r="LUL345"/>
      <c r="LUM345"/>
      <c r="LUN345"/>
      <c r="LUO345"/>
      <c r="LUP345"/>
      <c r="LUQ345"/>
      <c r="LUR345"/>
      <c r="LUS345"/>
      <c r="LUT345"/>
      <c r="LUU345"/>
      <c r="LUV345"/>
      <c r="LUW345"/>
      <c r="LUX345"/>
      <c r="LUY345"/>
      <c r="LUZ345"/>
      <c r="LVA345"/>
      <c r="LVB345"/>
      <c r="LVC345"/>
      <c r="LVD345"/>
      <c r="LVE345"/>
      <c r="LVF345"/>
      <c r="LVG345"/>
      <c r="LVH345"/>
      <c r="LVI345"/>
      <c r="LVJ345"/>
      <c r="LVK345"/>
      <c r="LVL345"/>
      <c r="LVM345"/>
      <c r="LVN345"/>
      <c r="LVO345"/>
      <c r="LVP345"/>
      <c r="LVQ345"/>
      <c r="LVR345"/>
      <c r="LVS345"/>
      <c r="LVT345"/>
      <c r="LVU345"/>
      <c r="LVV345"/>
      <c r="LVW345"/>
      <c r="LVX345"/>
      <c r="LVY345"/>
      <c r="LVZ345"/>
      <c r="LWA345"/>
      <c r="LWB345"/>
      <c r="LWC345"/>
      <c r="LWD345"/>
      <c r="LWE345"/>
      <c r="LWF345"/>
      <c r="LWG345"/>
      <c r="LWH345"/>
      <c r="LWI345"/>
      <c r="LWJ345"/>
      <c r="LWK345"/>
      <c r="LWL345"/>
      <c r="LWM345"/>
      <c r="LWN345"/>
      <c r="LWO345"/>
      <c r="LWP345"/>
      <c r="LWQ345"/>
      <c r="LWR345"/>
      <c r="LWS345"/>
      <c r="LWT345"/>
      <c r="LWU345"/>
      <c r="LWV345"/>
      <c r="LWW345"/>
      <c r="LWX345"/>
      <c r="LWY345"/>
      <c r="LWZ345"/>
      <c r="LXA345"/>
      <c r="LXB345"/>
      <c r="LXC345"/>
      <c r="LXD345"/>
      <c r="LXE345"/>
      <c r="LXF345"/>
      <c r="LXG345"/>
      <c r="LXH345"/>
      <c r="LXI345"/>
      <c r="LXJ345"/>
      <c r="LXK345"/>
      <c r="LXL345"/>
      <c r="LXM345"/>
      <c r="LXN345"/>
      <c r="LXO345"/>
      <c r="LXP345"/>
      <c r="LXQ345"/>
      <c r="LXR345"/>
      <c r="LXS345"/>
      <c r="LXT345"/>
      <c r="LXU345"/>
      <c r="LXV345"/>
      <c r="LXW345"/>
      <c r="LXX345"/>
      <c r="LXY345"/>
      <c r="LXZ345"/>
      <c r="LYA345"/>
      <c r="LYB345"/>
      <c r="LYC345"/>
      <c r="LYD345"/>
      <c r="LYE345"/>
      <c r="LYF345"/>
      <c r="LYG345"/>
      <c r="LYH345"/>
      <c r="LYI345"/>
      <c r="LYJ345"/>
      <c r="LYK345"/>
      <c r="LYL345"/>
      <c r="LYM345"/>
      <c r="LYN345"/>
      <c r="LYO345"/>
      <c r="LYP345"/>
      <c r="LYQ345"/>
      <c r="LYR345"/>
      <c r="LYS345"/>
      <c r="LYT345"/>
      <c r="LYU345"/>
      <c r="LYV345"/>
      <c r="LYW345"/>
      <c r="LYX345"/>
      <c r="LYY345"/>
      <c r="LYZ345"/>
      <c r="LZA345"/>
      <c r="LZB345"/>
      <c r="LZC345"/>
      <c r="LZD345"/>
      <c r="LZE345"/>
      <c r="LZF345"/>
      <c r="LZG345"/>
      <c r="LZH345"/>
      <c r="LZI345"/>
      <c r="LZJ345"/>
      <c r="LZK345"/>
      <c r="LZL345"/>
      <c r="LZM345"/>
      <c r="LZN345"/>
      <c r="LZO345"/>
      <c r="LZP345"/>
      <c r="LZQ345"/>
      <c r="LZR345"/>
      <c r="LZS345"/>
      <c r="LZT345"/>
      <c r="LZU345"/>
      <c r="LZV345"/>
      <c r="LZW345"/>
      <c r="LZX345"/>
      <c r="LZY345"/>
      <c r="LZZ345"/>
      <c r="MAA345"/>
      <c r="MAB345"/>
      <c r="MAC345"/>
      <c r="MAD345"/>
      <c r="MAE345"/>
      <c r="MAF345"/>
      <c r="MAG345"/>
      <c r="MAH345"/>
      <c r="MAI345"/>
      <c r="MAJ345"/>
      <c r="MAK345"/>
      <c r="MAL345"/>
      <c r="MAM345"/>
      <c r="MAN345"/>
      <c r="MAO345"/>
      <c r="MAP345"/>
      <c r="MAQ345"/>
      <c r="MAR345"/>
      <c r="MAS345"/>
      <c r="MAT345"/>
      <c r="MAU345"/>
      <c r="MAV345"/>
      <c r="MAW345"/>
      <c r="MAX345"/>
      <c r="MAY345"/>
      <c r="MAZ345"/>
      <c r="MBA345"/>
      <c r="MBB345"/>
      <c r="MBC345"/>
      <c r="MBD345"/>
      <c r="MBE345"/>
      <c r="MBF345"/>
      <c r="MBG345"/>
      <c r="MBH345"/>
      <c r="MBI345"/>
      <c r="MBJ345"/>
      <c r="MBK345"/>
      <c r="MBL345"/>
      <c r="MBM345"/>
      <c r="MBN345"/>
      <c r="MBO345"/>
      <c r="MBP345"/>
      <c r="MBQ345"/>
      <c r="MBR345"/>
      <c r="MBS345"/>
      <c r="MBT345"/>
      <c r="MBU345"/>
      <c r="MBV345"/>
      <c r="MBW345"/>
      <c r="MBX345"/>
      <c r="MBY345"/>
      <c r="MBZ345"/>
      <c r="MCA345"/>
      <c r="MCB345"/>
      <c r="MCC345"/>
      <c r="MCD345"/>
      <c r="MCE345"/>
      <c r="MCF345"/>
      <c r="MCG345"/>
      <c r="MCH345"/>
      <c r="MCI345"/>
      <c r="MCJ345"/>
      <c r="MCK345"/>
      <c r="MCL345"/>
      <c r="MCM345"/>
      <c r="MCN345"/>
      <c r="MCO345"/>
      <c r="MCP345"/>
      <c r="MCQ345"/>
      <c r="MCR345"/>
      <c r="MCS345"/>
      <c r="MCT345"/>
      <c r="MCU345"/>
      <c r="MCV345"/>
      <c r="MCW345"/>
      <c r="MCX345"/>
      <c r="MCY345"/>
      <c r="MCZ345"/>
      <c r="MDA345"/>
      <c r="MDB345"/>
      <c r="MDC345"/>
      <c r="MDD345"/>
      <c r="MDE345"/>
      <c r="MDF345"/>
      <c r="MDG345"/>
      <c r="MDH345"/>
      <c r="MDI345"/>
      <c r="MDJ345"/>
      <c r="MDK345"/>
      <c r="MDL345"/>
      <c r="MDM345"/>
      <c r="MDN345"/>
      <c r="MDO345"/>
      <c r="MDP345"/>
      <c r="MDQ345"/>
      <c r="MDR345"/>
      <c r="MDS345"/>
      <c r="MDT345"/>
      <c r="MDU345"/>
      <c r="MDV345"/>
      <c r="MDW345"/>
      <c r="MDX345"/>
      <c r="MDY345"/>
      <c r="MDZ345"/>
      <c r="MEA345"/>
      <c r="MEB345"/>
      <c r="MEC345"/>
      <c r="MED345"/>
      <c r="MEE345"/>
      <c r="MEF345"/>
      <c r="MEG345"/>
      <c r="MEH345"/>
      <c r="MEI345"/>
      <c r="MEJ345"/>
      <c r="MEK345"/>
      <c r="MEL345"/>
      <c r="MEM345"/>
      <c r="MEN345"/>
      <c r="MEO345"/>
      <c r="MEP345"/>
      <c r="MEQ345"/>
      <c r="MER345"/>
      <c r="MES345"/>
      <c r="MET345"/>
      <c r="MEU345"/>
      <c r="MEV345"/>
      <c r="MEW345"/>
      <c r="MEX345"/>
      <c r="MEY345"/>
      <c r="MEZ345"/>
      <c r="MFA345"/>
      <c r="MFB345"/>
      <c r="MFC345"/>
      <c r="MFD345"/>
      <c r="MFE345"/>
      <c r="MFF345"/>
      <c r="MFG345"/>
      <c r="MFH345"/>
      <c r="MFI345"/>
      <c r="MFJ345"/>
      <c r="MFK345"/>
      <c r="MFL345"/>
      <c r="MFM345"/>
      <c r="MFN345"/>
      <c r="MFO345"/>
      <c r="MFP345"/>
      <c r="MFQ345"/>
      <c r="MFR345"/>
      <c r="MFS345"/>
      <c r="MFT345"/>
      <c r="MFU345"/>
      <c r="MFV345"/>
      <c r="MFW345"/>
      <c r="MFX345"/>
      <c r="MFY345"/>
      <c r="MFZ345"/>
      <c r="MGA345"/>
      <c r="MGB345"/>
      <c r="MGC345"/>
      <c r="MGD345"/>
      <c r="MGE345"/>
      <c r="MGF345"/>
      <c r="MGG345"/>
      <c r="MGH345"/>
      <c r="MGI345"/>
      <c r="MGJ345"/>
      <c r="MGK345"/>
      <c r="MGL345"/>
      <c r="MGM345"/>
      <c r="MGN345"/>
      <c r="MGO345"/>
      <c r="MGP345"/>
      <c r="MGQ345"/>
      <c r="MGR345"/>
      <c r="MGS345"/>
      <c r="MGT345"/>
      <c r="MGU345"/>
      <c r="MGV345"/>
      <c r="MGW345"/>
      <c r="MGX345"/>
      <c r="MGY345"/>
      <c r="MGZ345"/>
      <c r="MHA345"/>
      <c r="MHB345"/>
      <c r="MHC345"/>
      <c r="MHD345"/>
      <c r="MHE345"/>
      <c r="MHF345"/>
      <c r="MHG345"/>
      <c r="MHH345"/>
      <c r="MHI345"/>
      <c r="MHJ345"/>
      <c r="MHK345"/>
      <c r="MHL345"/>
      <c r="MHM345"/>
      <c r="MHN345"/>
      <c r="MHO345"/>
      <c r="MHP345"/>
      <c r="MHQ345"/>
      <c r="MHR345"/>
      <c r="MHS345"/>
      <c r="MHT345"/>
      <c r="MHU345"/>
      <c r="MHV345"/>
      <c r="MHW345"/>
      <c r="MHX345"/>
      <c r="MHY345"/>
      <c r="MHZ345"/>
      <c r="MIA345"/>
      <c r="MIB345"/>
      <c r="MIC345"/>
      <c r="MID345"/>
      <c r="MIE345"/>
      <c r="MIF345"/>
      <c r="MIG345"/>
      <c r="MIH345"/>
      <c r="MII345"/>
      <c r="MIJ345"/>
      <c r="MIK345"/>
      <c r="MIL345"/>
      <c r="MIM345"/>
      <c r="MIN345"/>
      <c r="MIO345"/>
      <c r="MIP345"/>
      <c r="MIQ345"/>
      <c r="MIR345"/>
      <c r="MIS345"/>
      <c r="MIT345"/>
      <c r="MIU345"/>
      <c r="MIV345"/>
      <c r="MIW345"/>
      <c r="MIX345"/>
      <c r="MIY345"/>
      <c r="MIZ345"/>
      <c r="MJA345"/>
      <c r="MJB345"/>
      <c r="MJC345"/>
      <c r="MJD345"/>
      <c r="MJE345"/>
      <c r="MJF345"/>
      <c r="MJG345"/>
      <c r="MJH345"/>
      <c r="MJI345"/>
      <c r="MJJ345"/>
      <c r="MJK345"/>
      <c r="MJL345"/>
      <c r="MJM345"/>
      <c r="MJN345"/>
      <c r="MJO345"/>
      <c r="MJP345"/>
      <c r="MJQ345"/>
      <c r="MJR345"/>
      <c r="MJS345"/>
      <c r="MJT345"/>
      <c r="MJU345"/>
      <c r="MJV345"/>
      <c r="MJW345"/>
      <c r="MJX345"/>
      <c r="MJY345"/>
      <c r="MJZ345"/>
      <c r="MKA345"/>
      <c r="MKB345"/>
      <c r="MKC345"/>
      <c r="MKD345"/>
      <c r="MKE345"/>
      <c r="MKF345"/>
      <c r="MKG345"/>
      <c r="MKH345"/>
      <c r="MKI345"/>
      <c r="MKJ345"/>
      <c r="MKK345"/>
      <c r="MKL345"/>
      <c r="MKM345"/>
      <c r="MKN345"/>
      <c r="MKO345"/>
      <c r="MKP345"/>
      <c r="MKQ345"/>
      <c r="MKR345"/>
      <c r="MKS345"/>
      <c r="MKT345"/>
      <c r="MKU345"/>
      <c r="MKV345"/>
      <c r="MKW345"/>
      <c r="MKX345"/>
      <c r="MKY345"/>
      <c r="MKZ345"/>
      <c r="MLA345"/>
      <c r="MLB345"/>
      <c r="MLC345"/>
      <c r="MLD345"/>
      <c r="MLE345"/>
      <c r="MLF345"/>
      <c r="MLG345"/>
      <c r="MLH345"/>
      <c r="MLI345"/>
      <c r="MLJ345"/>
      <c r="MLK345"/>
      <c r="MLL345"/>
      <c r="MLM345"/>
      <c r="MLN345"/>
      <c r="MLO345"/>
      <c r="MLP345"/>
      <c r="MLQ345"/>
      <c r="MLR345"/>
      <c r="MLS345"/>
      <c r="MLT345"/>
      <c r="MLU345"/>
      <c r="MLV345"/>
      <c r="MLW345"/>
      <c r="MLX345"/>
      <c r="MLY345"/>
      <c r="MLZ345"/>
      <c r="MMA345"/>
      <c r="MMB345"/>
      <c r="MMC345"/>
      <c r="MMD345"/>
      <c r="MME345"/>
      <c r="MMF345"/>
      <c r="MMG345"/>
      <c r="MMH345"/>
      <c r="MMI345"/>
      <c r="MMJ345"/>
      <c r="MMK345"/>
      <c r="MML345"/>
      <c r="MMM345"/>
      <c r="MMN345"/>
      <c r="MMO345"/>
      <c r="MMP345"/>
      <c r="MMQ345"/>
      <c r="MMR345"/>
      <c r="MMS345"/>
      <c r="MMT345"/>
      <c r="MMU345"/>
      <c r="MMV345"/>
      <c r="MMW345"/>
      <c r="MMX345"/>
      <c r="MMY345"/>
      <c r="MMZ345"/>
      <c r="MNA345"/>
      <c r="MNB345"/>
      <c r="MNC345"/>
      <c r="MND345"/>
      <c r="MNE345"/>
      <c r="MNF345"/>
      <c r="MNG345"/>
      <c r="MNH345"/>
      <c r="MNI345"/>
      <c r="MNJ345"/>
      <c r="MNK345"/>
      <c r="MNL345"/>
      <c r="MNM345"/>
      <c r="MNN345"/>
      <c r="MNO345"/>
      <c r="MNP345"/>
      <c r="MNQ345"/>
      <c r="MNR345"/>
      <c r="MNS345"/>
      <c r="MNT345"/>
      <c r="MNU345"/>
      <c r="MNV345"/>
      <c r="MNW345"/>
      <c r="MNX345"/>
      <c r="MNY345"/>
      <c r="MNZ345"/>
      <c r="MOA345"/>
      <c r="MOB345"/>
      <c r="MOC345"/>
      <c r="MOD345"/>
      <c r="MOE345"/>
      <c r="MOF345"/>
      <c r="MOG345"/>
      <c r="MOH345"/>
      <c r="MOI345"/>
      <c r="MOJ345"/>
      <c r="MOK345"/>
      <c r="MOL345"/>
      <c r="MOM345"/>
      <c r="MON345"/>
      <c r="MOO345"/>
      <c r="MOP345"/>
      <c r="MOQ345"/>
      <c r="MOR345"/>
      <c r="MOS345"/>
      <c r="MOT345"/>
      <c r="MOU345"/>
      <c r="MOV345"/>
      <c r="MOW345"/>
      <c r="MOX345"/>
      <c r="MOY345"/>
      <c r="MOZ345"/>
      <c r="MPA345"/>
      <c r="MPB345"/>
      <c r="MPC345"/>
      <c r="MPD345"/>
      <c r="MPE345"/>
      <c r="MPF345"/>
      <c r="MPG345"/>
      <c r="MPH345"/>
      <c r="MPI345"/>
      <c r="MPJ345"/>
      <c r="MPK345"/>
      <c r="MPL345"/>
      <c r="MPM345"/>
      <c r="MPN345"/>
      <c r="MPO345"/>
      <c r="MPP345"/>
      <c r="MPQ345"/>
      <c r="MPR345"/>
      <c r="MPS345"/>
      <c r="MPT345"/>
      <c r="MPU345"/>
      <c r="MPV345"/>
      <c r="MPW345"/>
      <c r="MPX345"/>
      <c r="MPY345"/>
      <c r="MPZ345"/>
      <c r="MQA345"/>
      <c r="MQB345"/>
      <c r="MQC345"/>
      <c r="MQD345"/>
      <c r="MQE345"/>
      <c r="MQF345"/>
      <c r="MQG345"/>
      <c r="MQH345"/>
      <c r="MQI345"/>
      <c r="MQJ345"/>
      <c r="MQK345"/>
      <c r="MQL345"/>
      <c r="MQM345"/>
      <c r="MQN345"/>
      <c r="MQO345"/>
      <c r="MQP345"/>
      <c r="MQQ345"/>
      <c r="MQR345"/>
      <c r="MQS345"/>
      <c r="MQT345"/>
      <c r="MQU345"/>
      <c r="MQV345"/>
      <c r="MQW345"/>
      <c r="MQX345"/>
      <c r="MQY345"/>
      <c r="MQZ345"/>
      <c r="MRA345"/>
      <c r="MRB345"/>
      <c r="MRC345"/>
      <c r="MRD345"/>
      <c r="MRE345"/>
      <c r="MRF345"/>
      <c r="MRG345"/>
      <c r="MRH345"/>
      <c r="MRI345"/>
      <c r="MRJ345"/>
      <c r="MRK345"/>
      <c r="MRL345"/>
      <c r="MRM345"/>
      <c r="MRN345"/>
      <c r="MRO345"/>
      <c r="MRP345"/>
      <c r="MRQ345"/>
      <c r="MRR345"/>
      <c r="MRS345"/>
      <c r="MRT345"/>
      <c r="MRU345"/>
      <c r="MRV345"/>
      <c r="MRW345"/>
      <c r="MRX345"/>
      <c r="MRY345"/>
      <c r="MRZ345"/>
      <c r="MSA345"/>
      <c r="MSB345"/>
      <c r="MSC345"/>
      <c r="MSD345"/>
      <c r="MSE345"/>
      <c r="MSF345"/>
      <c r="MSG345"/>
      <c r="MSH345"/>
      <c r="MSI345"/>
      <c r="MSJ345"/>
      <c r="MSK345"/>
      <c r="MSL345"/>
      <c r="MSM345"/>
      <c r="MSN345"/>
      <c r="MSO345"/>
      <c r="MSP345"/>
      <c r="MSQ345"/>
      <c r="MSR345"/>
      <c r="MSS345"/>
      <c r="MST345"/>
      <c r="MSU345"/>
      <c r="MSV345"/>
      <c r="MSW345"/>
      <c r="MSX345"/>
      <c r="MSY345"/>
      <c r="MSZ345"/>
      <c r="MTA345"/>
      <c r="MTB345"/>
      <c r="MTC345"/>
      <c r="MTD345"/>
      <c r="MTE345"/>
      <c r="MTF345"/>
      <c r="MTG345"/>
      <c r="MTH345"/>
      <c r="MTI345"/>
      <c r="MTJ345"/>
      <c r="MTK345"/>
      <c r="MTL345"/>
      <c r="MTM345"/>
      <c r="MTN345"/>
      <c r="MTO345"/>
      <c r="MTP345"/>
      <c r="MTQ345"/>
      <c r="MTR345"/>
      <c r="MTS345"/>
      <c r="MTT345"/>
      <c r="MTU345"/>
      <c r="MTV345"/>
      <c r="MTW345"/>
      <c r="MTX345"/>
      <c r="MTY345"/>
      <c r="MTZ345"/>
      <c r="MUA345"/>
      <c r="MUB345"/>
      <c r="MUC345"/>
      <c r="MUD345"/>
      <c r="MUE345"/>
      <c r="MUF345"/>
      <c r="MUG345"/>
      <c r="MUH345"/>
      <c r="MUI345"/>
      <c r="MUJ345"/>
      <c r="MUK345"/>
      <c r="MUL345"/>
      <c r="MUM345"/>
      <c r="MUN345"/>
      <c r="MUO345"/>
      <c r="MUP345"/>
      <c r="MUQ345"/>
      <c r="MUR345"/>
      <c r="MUS345"/>
      <c r="MUT345"/>
      <c r="MUU345"/>
      <c r="MUV345"/>
      <c r="MUW345"/>
      <c r="MUX345"/>
      <c r="MUY345"/>
      <c r="MUZ345"/>
      <c r="MVA345"/>
      <c r="MVB345"/>
      <c r="MVC345"/>
      <c r="MVD345"/>
      <c r="MVE345"/>
      <c r="MVF345"/>
      <c r="MVG345"/>
      <c r="MVH345"/>
      <c r="MVI345"/>
      <c r="MVJ345"/>
      <c r="MVK345"/>
      <c r="MVL345"/>
      <c r="MVM345"/>
      <c r="MVN345"/>
      <c r="MVO345"/>
      <c r="MVP345"/>
      <c r="MVQ345"/>
      <c r="MVR345"/>
      <c r="MVS345"/>
      <c r="MVT345"/>
      <c r="MVU345"/>
      <c r="MVV345"/>
      <c r="MVW345"/>
      <c r="MVX345"/>
      <c r="MVY345"/>
      <c r="MVZ345"/>
      <c r="MWA345"/>
      <c r="MWB345"/>
      <c r="MWC345"/>
      <c r="MWD345"/>
      <c r="MWE345"/>
      <c r="MWF345"/>
      <c r="MWG345"/>
      <c r="MWH345"/>
      <c r="MWI345"/>
      <c r="MWJ345"/>
      <c r="MWK345"/>
      <c r="MWL345"/>
      <c r="MWM345"/>
      <c r="MWN345"/>
      <c r="MWO345"/>
      <c r="MWP345"/>
      <c r="MWQ345"/>
      <c r="MWR345"/>
      <c r="MWS345"/>
      <c r="MWT345"/>
      <c r="MWU345"/>
      <c r="MWV345"/>
      <c r="MWW345"/>
      <c r="MWX345"/>
      <c r="MWY345"/>
      <c r="MWZ345"/>
      <c r="MXA345"/>
      <c r="MXB345"/>
      <c r="MXC345"/>
      <c r="MXD345"/>
      <c r="MXE345"/>
      <c r="MXF345"/>
      <c r="MXG345"/>
      <c r="MXH345"/>
      <c r="MXI345"/>
      <c r="MXJ345"/>
      <c r="MXK345"/>
      <c r="MXL345"/>
      <c r="MXM345"/>
      <c r="MXN345"/>
      <c r="MXO345"/>
      <c r="MXP345"/>
      <c r="MXQ345"/>
      <c r="MXR345"/>
      <c r="MXS345"/>
      <c r="MXT345"/>
      <c r="MXU345"/>
      <c r="MXV345"/>
      <c r="MXW345"/>
      <c r="MXX345"/>
      <c r="MXY345"/>
      <c r="MXZ345"/>
      <c r="MYA345"/>
      <c r="MYB345"/>
      <c r="MYC345"/>
      <c r="MYD345"/>
      <c r="MYE345"/>
      <c r="MYF345"/>
      <c r="MYG345"/>
      <c r="MYH345"/>
      <c r="MYI345"/>
      <c r="MYJ345"/>
      <c r="MYK345"/>
      <c r="MYL345"/>
      <c r="MYM345"/>
      <c r="MYN345"/>
      <c r="MYO345"/>
      <c r="MYP345"/>
      <c r="MYQ345"/>
      <c r="MYR345"/>
      <c r="MYS345"/>
      <c r="MYT345"/>
      <c r="MYU345"/>
      <c r="MYV345"/>
      <c r="MYW345"/>
      <c r="MYX345"/>
      <c r="MYY345"/>
      <c r="MYZ345"/>
      <c r="MZA345"/>
      <c r="MZB345"/>
      <c r="MZC345"/>
      <c r="MZD345"/>
      <c r="MZE345"/>
      <c r="MZF345"/>
      <c r="MZG345"/>
      <c r="MZH345"/>
      <c r="MZI345"/>
      <c r="MZJ345"/>
      <c r="MZK345"/>
      <c r="MZL345"/>
      <c r="MZM345"/>
      <c r="MZN345"/>
      <c r="MZO345"/>
      <c r="MZP345"/>
      <c r="MZQ345"/>
      <c r="MZR345"/>
      <c r="MZS345"/>
      <c r="MZT345"/>
      <c r="MZU345"/>
      <c r="MZV345"/>
      <c r="MZW345"/>
      <c r="MZX345"/>
      <c r="MZY345"/>
      <c r="MZZ345"/>
      <c r="NAA345"/>
      <c r="NAB345"/>
      <c r="NAC345"/>
      <c r="NAD345"/>
      <c r="NAE345"/>
      <c r="NAF345"/>
      <c r="NAG345"/>
      <c r="NAH345"/>
      <c r="NAI345"/>
      <c r="NAJ345"/>
      <c r="NAK345"/>
      <c r="NAL345"/>
      <c r="NAM345"/>
      <c r="NAN345"/>
      <c r="NAO345"/>
      <c r="NAP345"/>
      <c r="NAQ345"/>
      <c r="NAR345"/>
      <c r="NAS345"/>
      <c r="NAT345"/>
      <c r="NAU345"/>
      <c r="NAV345"/>
      <c r="NAW345"/>
      <c r="NAX345"/>
      <c r="NAY345"/>
      <c r="NAZ345"/>
      <c r="NBA345"/>
      <c r="NBB345"/>
      <c r="NBC345"/>
      <c r="NBD345"/>
      <c r="NBE345"/>
      <c r="NBF345"/>
      <c r="NBG345"/>
      <c r="NBH345"/>
      <c r="NBI345"/>
      <c r="NBJ345"/>
      <c r="NBK345"/>
      <c r="NBL345"/>
      <c r="NBM345"/>
      <c r="NBN345"/>
      <c r="NBO345"/>
      <c r="NBP345"/>
      <c r="NBQ345"/>
      <c r="NBR345"/>
      <c r="NBS345"/>
      <c r="NBT345"/>
      <c r="NBU345"/>
      <c r="NBV345"/>
      <c r="NBW345"/>
      <c r="NBX345"/>
      <c r="NBY345"/>
      <c r="NBZ345"/>
      <c r="NCA345"/>
      <c r="NCB345"/>
      <c r="NCC345"/>
      <c r="NCD345"/>
      <c r="NCE345"/>
      <c r="NCF345"/>
      <c r="NCG345"/>
      <c r="NCH345"/>
      <c r="NCI345"/>
      <c r="NCJ345"/>
      <c r="NCK345"/>
      <c r="NCL345"/>
      <c r="NCM345"/>
      <c r="NCN345"/>
      <c r="NCO345"/>
      <c r="NCP345"/>
      <c r="NCQ345"/>
      <c r="NCR345"/>
      <c r="NCS345"/>
      <c r="NCT345"/>
      <c r="NCU345"/>
      <c r="NCV345"/>
      <c r="NCW345"/>
      <c r="NCX345"/>
      <c r="NCY345"/>
      <c r="NCZ345"/>
      <c r="NDA345"/>
      <c r="NDB345"/>
      <c r="NDC345"/>
      <c r="NDD345"/>
      <c r="NDE345"/>
      <c r="NDF345"/>
      <c r="NDG345"/>
      <c r="NDH345"/>
      <c r="NDI345"/>
      <c r="NDJ345"/>
      <c r="NDK345"/>
      <c r="NDL345"/>
      <c r="NDM345"/>
      <c r="NDN345"/>
      <c r="NDO345"/>
      <c r="NDP345"/>
      <c r="NDQ345"/>
      <c r="NDR345"/>
      <c r="NDS345"/>
      <c r="NDT345"/>
      <c r="NDU345"/>
      <c r="NDV345"/>
      <c r="NDW345"/>
      <c r="NDX345"/>
      <c r="NDY345"/>
      <c r="NDZ345"/>
      <c r="NEA345"/>
      <c r="NEB345"/>
      <c r="NEC345"/>
      <c r="NED345"/>
      <c r="NEE345"/>
      <c r="NEF345"/>
      <c r="NEG345"/>
      <c r="NEH345"/>
      <c r="NEI345"/>
      <c r="NEJ345"/>
      <c r="NEK345"/>
      <c r="NEL345"/>
      <c r="NEM345"/>
      <c r="NEN345"/>
      <c r="NEO345"/>
      <c r="NEP345"/>
      <c r="NEQ345"/>
      <c r="NER345"/>
      <c r="NES345"/>
      <c r="NET345"/>
      <c r="NEU345"/>
      <c r="NEV345"/>
      <c r="NEW345"/>
      <c r="NEX345"/>
      <c r="NEY345"/>
      <c r="NEZ345"/>
      <c r="NFA345"/>
      <c r="NFB345"/>
      <c r="NFC345"/>
      <c r="NFD345"/>
      <c r="NFE345"/>
      <c r="NFF345"/>
      <c r="NFG345"/>
      <c r="NFH345"/>
      <c r="NFI345"/>
      <c r="NFJ345"/>
      <c r="NFK345"/>
      <c r="NFL345"/>
      <c r="NFM345"/>
      <c r="NFN345"/>
      <c r="NFO345"/>
      <c r="NFP345"/>
      <c r="NFQ345"/>
      <c r="NFR345"/>
      <c r="NFS345"/>
      <c r="NFT345"/>
      <c r="NFU345"/>
      <c r="NFV345"/>
      <c r="NFW345"/>
      <c r="NFX345"/>
      <c r="NFY345"/>
      <c r="NFZ345"/>
      <c r="NGA345"/>
      <c r="NGB345"/>
      <c r="NGC345"/>
      <c r="NGD345"/>
      <c r="NGE345"/>
      <c r="NGF345"/>
      <c r="NGG345"/>
      <c r="NGH345"/>
      <c r="NGI345"/>
      <c r="NGJ345"/>
      <c r="NGK345"/>
      <c r="NGL345"/>
      <c r="NGM345"/>
      <c r="NGN345"/>
      <c r="NGO345"/>
      <c r="NGP345"/>
      <c r="NGQ345"/>
      <c r="NGR345"/>
      <c r="NGS345"/>
      <c r="NGT345"/>
      <c r="NGU345"/>
      <c r="NGV345"/>
      <c r="NGW345"/>
      <c r="NGX345"/>
      <c r="NGY345"/>
      <c r="NGZ345"/>
      <c r="NHA345"/>
      <c r="NHB345"/>
      <c r="NHC345"/>
      <c r="NHD345"/>
      <c r="NHE345"/>
      <c r="NHF345"/>
      <c r="NHG345"/>
      <c r="NHH345"/>
      <c r="NHI345"/>
      <c r="NHJ345"/>
      <c r="NHK345"/>
      <c r="NHL345"/>
      <c r="NHM345"/>
      <c r="NHN345"/>
      <c r="NHO345"/>
      <c r="NHP345"/>
      <c r="NHQ345"/>
      <c r="NHR345"/>
      <c r="NHS345"/>
      <c r="NHT345"/>
      <c r="NHU345"/>
      <c r="NHV345"/>
      <c r="NHW345"/>
      <c r="NHX345"/>
      <c r="NHY345"/>
      <c r="NHZ345"/>
      <c r="NIA345"/>
      <c r="NIB345"/>
      <c r="NIC345"/>
      <c r="NID345"/>
      <c r="NIE345"/>
      <c r="NIF345"/>
      <c r="NIG345"/>
      <c r="NIH345"/>
      <c r="NII345"/>
      <c r="NIJ345"/>
      <c r="NIK345"/>
      <c r="NIL345"/>
      <c r="NIM345"/>
      <c r="NIN345"/>
      <c r="NIO345"/>
      <c r="NIP345"/>
      <c r="NIQ345"/>
      <c r="NIR345"/>
      <c r="NIS345"/>
      <c r="NIT345"/>
      <c r="NIU345"/>
      <c r="NIV345"/>
      <c r="NIW345"/>
      <c r="NIX345"/>
      <c r="NIY345"/>
      <c r="NIZ345"/>
      <c r="NJA345"/>
      <c r="NJB345"/>
      <c r="NJC345"/>
      <c r="NJD345"/>
      <c r="NJE345"/>
      <c r="NJF345"/>
      <c r="NJG345"/>
      <c r="NJH345"/>
      <c r="NJI345"/>
      <c r="NJJ345"/>
      <c r="NJK345"/>
      <c r="NJL345"/>
      <c r="NJM345"/>
      <c r="NJN345"/>
      <c r="NJO345"/>
      <c r="NJP345"/>
      <c r="NJQ345"/>
      <c r="NJR345"/>
      <c r="NJS345"/>
      <c r="NJT345"/>
      <c r="NJU345"/>
      <c r="NJV345"/>
      <c r="NJW345"/>
      <c r="NJX345"/>
      <c r="NJY345"/>
      <c r="NJZ345"/>
      <c r="NKA345"/>
      <c r="NKB345"/>
      <c r="NKC345"/>
      <c r="NKD345"/>
      <c r="NKE345"/>
      <c r="NKF345"/>
      <c r="NKG345"/>
      <c r="NKH345"/>
      <c r="NKI345"/>
      <c r="NKJ345"/>
      <c r="NKK345"/>
      <c r="NKL345"/>
      <c r="NKM345"/>
      <c r="NKN345"/>
      <c r="NKO345"/>
      <c r="NKP345"/>
      <c r="NKQ345"/>
      <c r="NKR345"/>
      <c r="NKS345"/>
      <c r="NKT345"/>
      <c r="NKU345"/>
      <c r="NKV345"/>
      <c r="NKW345"/>
      <c r="NKX345"/>
      <c r="NKY345"/>
      <c r="NKZ345"/>
      <c r="NLA345"/>
      <c r="NLB345"/>
      <c r="NLC345"/>
      <c r="NLD345"/>
      <c r="NLE345"/>
      <c r="NLF345"/>
      <c r="NLG345"/>
      <c r="NLH345"/>
      <c r="NLI345"/>
      <c r="NLJ345"/>
      <c r="NLK345"/>
      <c r="NLL345"/>
      <c r="NLM345"/>
      <c r="NLN345"/>
      <c r="NLO345"/>
      <c r="NLP345"/>
      <c r="NLQ345"/>
      <c r="NLR345"/>
      <c r="NLS345"/>
      <c r="NLT345"/>
      <c r="NLU345"/>
      <c r="NLV345"/>
      <c r="NLW345"/>
      <c r="NLX345"/>
      <c r="NLY345"/>
      <c r="NLZ345"/>
      <c r="NMA345"/>
      <c r="NMB345"/>
      <c r="NMC345"/>
      <c r="NMD345"/>
      <c r="NME345"/>
      <c r="NMF345"/>
      <c r="NMG345"/>
      <c r="NMH345"/>
      <c r="NMI345"/>
      <c r="NMJ345"/>
      <c r="NMK345"/>
      <c r="NML345"/>
      <c r="NMM345"/>
      <c r="NMN345"/>
      <c r="NMO345"/>
      <c r="NMP345"/>
      <c r="NMQ345"/>
      <c r="NMR345"/>
      <c r="NMS345"/>
      <c r="NMT345"/>
      <c r="NMU345"/>
      <c r="NMV345"/>
      <c r="NMW345"/>
      <c r="NMX345"/>
      <c r="NMY345"/>
      <c r="NMZ345"/>
      <c r="NNA345"/>
      <c r="NNB345"/>
      <c r="NNC345"/>
      <c r="NND345"/>
      <c r="NNE345"/>
      <c r="NNF345"/>
      <c r="NNG345"/>
      <c r="NNH345"/>
      <c r="NNI345"/>
      <c r="NNJ345"/>
      <c r="NNK345"/>
      <c r="NNL345"/>
      <c r="NNM345"/>
      <c r="NNN345"/>
      <c r="NNO345"/>
      <c r="NNP345"/>
      <c r="NNQ345"/>
      <c r="NNR345"/>
      <c r="NNS345"/>
      <c r="NNT345"/>
      <c r="NNU345"/>
      <c r="NNV345"/>
      <c r="NNW345"/>
      <c r="NNX345"/>
      <c r="NNY345"/>
      <c r="NNZ345"/>
      <c r="NOA345"/>
      <c r="NOB345"/>
      <c r="NOC345"/>
      <c r="NOD345"/>
      <c r="NOE345"/>
      <c r="NOF345"/>
      <c r="NOG345"/>
      <c r="NOH345"/>
      <c r="NOI345"/>
      <c r="NOJ345"/>
      <c r="NOK345"/>
      <c r="NOL345"/>
      <c r="NOM345"/>
      <c r="NON345"/>
      <c r="NOO345"/>
      <c r="NOP345"/>
      <c r="NOQ345"/>
      <c r="NOR345"/>
      <c r="NOS345"/>
      <c r="NOT345"/>
      <c r="NOU345"/>
      <c r="NOV345"/>
      <c r="NOW345"/>
      <c r="NOX345"/>
      <c r="NOY345"/>
      <c r="NOZ345"/>
      <c r="NPA345"/>
      <c r="NPB345"/>
      <c r="NPC345"/>
      <c r="NPD345"/>
      <c r="NPE345"/>
      <c r="NPF345"/>
      <c r="NPG345"/>
      <c r="NPH345"/>
      <c r="NPI345"/>
      <c r="NPJ345"/>
      <c r="NPK345"/>
      <c r="NPL345"/>
      <c r="NPM345"/>
      <c r="NPN345"/>
      <c r="NPO345"/>
      <c r="NPP345"/>
      <c r="NPQ345"/>
      <c r="NPR345"/>
      <c r="NPS345"/>
      <c r="NPT345"/>
      <c r="NPU345"/>
      <c r="NPV345"/>
      <c r="NPW345"/>
      <c r="NPX345"/>
      <c r="NPY345"/>
      <c r="NPZ345"/>
      <c r="NQA345"/>
      <c r="NQB345"/>
      <c r="NQC345"/>
      <c r="NQD345"/>
      <c r="NQE345"/>
      <c r="NQF345"/>
      <c r="NQG345"/>
      <c r="NQH345"/>
      <c r="NQI345"/>
      <c r="NQJ345"/>
      <c r="NQK345"/>
      <c r="NQL345"/>
      <c r="NQM345"/>
      <c r="NQN345"/>
      <c r="NQO345"/>
      <c r="NQP345"/>
      <c r="NQQ345"/>
      <c r="NQR345"/>
      <c r="NQS345"/>
      <c r="NQT345"/>
      <c r="NQU345"/>
      <c r="NQV345"/>
      <c r="NQW345"/>
      <c r="NQX345"/>
      <c r="NQY345"/>
      <c r="NQZ345"/>
      <c r="NRA345"/>
      <c r="NRB345"/>
      <c r="NRC345"/>
      <c r="NRD345"/>
      <c r="NRE345"/>
      <c r="NRF345"/>
      <c r="NRG345"/>
      <c r="NRH345"/>
      <c r="NRI345"/>
      <c r="NRJ345"/>
      <c r="NRK345"/>
      <c r="NRL345"/>
      <c r="NRM345"/>
      <c r="NRN345"/>
      <c r="NRO345"/>
      <c r="NRP345"/>
      <c r="NRQ345"/>
      <c r="NRR345"/>
      <c r="NRS345"/>
      <c r="NRT345"/>
      <c r="NRU345"/>
      <c r="NRV345"/>
      <c r="NRW345"/>
      <c r="NRX345"/>
      <c r="NRY345"/>
      <c r="NRZ345"/>
      <c r="NSA345"/>
      <c r="NSB345"/>
      <c r="NSC345"/>
      <c r="NSD345"/>
      <c r="NSE345"/>
      <c r="NSF345"/>
      <c r="NSG345"/>
      <c r="NSH345"/>
      <c r="NSI345"/>
      <c r="NSJ345"/>
      <c r="NSK345"/>
      <c r="NSL345"/>
      <c r="NSM345"/>
      <c r="NSN345"/>
      <c r="NSO345"/>
      <c r="NSP345"/>
      <c r="NSQ345"/>
      <c r="NSR345"/>
      <c r="NSS345"/>
      <c r="NST345"/>
      <c r="NSU345"/>
      <c r="NSV345"/>
      <c r="NSW345"/>
      <c r="NSX345"/>
      <c r="NSY345"/>
      <c r="NSZ345"/>
      <c r="NTA345"/>
      <c r="NTB345"/>
      <c r="NTC345"/>
      <c r="NTD345"/>
      <c r="NTE345"/>
      <c r="NTF345"/>
      <c r="NTG345"/>
      <c r="NTH345"/>
      <c r="NTI345"/>
      <c r="NTJ345"/>
      <c r="NTK345"/>
      <c r="NTL345"/>
      <c r="NTM345"/>
      <c r="NTN345"/>
      <c r="NTO345"/>
      <c r="NTP345"/>
      <c r="NTQ345"/>
      <c r="NTR345"/>
      <c r="NTS345"/>
      <c r="NTT345"/>
      <c r="NTU345"/>
      <c r="NTV345"/>
      <c r="NTW345"/>
      <c r="NTX345"/>
      <c r="NTY345"/>
      <c r="NTZ345"/>
      <c r="NUA345"/>
      <c r="NUB345"/>
      <c r="NUC345"/>
      <c r="NUD345"/>
      <c r="NUE345"/>
      <c r="NUF345"/>
      <c r="NUG345"/>
      <c r="NUH345"/>
      <c r="NUI345"/>
      <c r="NUJ345"/>
      <c r="NUK345"/>
      <c r="NUL345"/>
      <c r="NUM345"/>
      <c r="NUN345"/>
      <c r="NUO345"/>
      <c r="NUP345"/>
      <c r="NUQ345"/>
      <c r="NUR345"/>
      <c r="NUS345"/>
      <c r="NUT345"/>
      <c r="NUU345"/>
      <c r="NUV345"/>
      <c r="NUW345"/>
      <c r="NUX345"/>
      <c r="NUY345"/>
      <c r="NUZ345"/>
      <c r="NVA345"/>
      <c r="NVB345"/>
      <c r="NVC345"/>
      <c r="NVD345"/>
      <c r="NVE345"/>
      <c r="NVF345"/>
      <c r="NVG345"/>
      <c r="NVH345"/>
      <c r="NVI345"/>
      <c r="NVJ345"/>
      <c r="NVK345"/>
      <c r="NVL345"/>
      <c r="NVM345"/>
      <c r="NVN345"/>
      <c r="NVO345"/>
      <c r="NVP345"/>
      <c r="NVQ345"/>
      <c r="NVR345"/>
      <c r="NVS345"/>
      <c r="NVT345"/>
      <c r="NVU345"/>
      <c r="NVV345"/>
      <c r="NVW345"/>
      <c r="NVX345"/>
      <c r="NVY345"/>
      <c r="NVZ345"/>
      <c r="NWA345"/>
      <c r="NWB345"/>
      <c r="NWC345"/>
      <c r="NWD345"/>
      <c r="NWE345"/>
      <c r="NWF345"/>
      <c r="NWG345"/>
      <c r="NWH345"/>
      <c r="NWI345"/>
      <c r="NWJ345"/>
      <c r="NWK345"/>
      <c r="NWL345"/>
      <c r="NWM345"/>
      <c r="NWN345"/>
      <c r="NWO345"/>
      <c r="NWP345"/>
      <c r="NWQ345"/>
      <c r="NWR345"/>
      <c r="NWS345"/>
      <c r="NWT345"/>
      <c r="NWU345"/>
      <c r="NWV345"/>
      <c r="NWW345"/>
      <c r="NWX345"/>
      <c r="NWY345"/>
      <c r="NWZ345"/>
      <c r="NXA345"/>
      <c r="NXB345"/>
      <c r="NXC345"/>
      <c r="NXD345"/>
      <c r="NXE345"/>
      <c r="NXF345"/>
      <c r="NXG345"/>
      <c r="NXH345"/>
      <c r="NXI345"/>
      <c r="NXJ345"/>
      <c r="NXK345"/>
      <c r="NXL345"/>
      <c r="NXM345"/>
      <c r="NXN345"/>
      <c r="NXO345"/>
      <c r="NXP345"/>
      <c r="NXQ345"/>
      <c r="NXR345"/>
      <c r="NXS345"/>
      <c r="NXT345"/>
      <c r="NXU345"/>
      <c r="NXV345"/>
      <c r="NXW345"/>
      <c r="NXX345"/>
      <c r="NXY345"/>
      <c r="NXZ345"/>
      <c r="NYA345"/>
      <c r="NYB345"/>
      <c r="NYC345"/>
      <c r="NYD345"/>
      <c r="NYE345"/>
      <c r="NYF345"/>
      <c r="NYG345"/>
      <c r="NYH345"/>
      <c r="NYI345"/>
      <c r="NYJ345"/>
      <c r="NYK345"/>
      <c r="NYL345"/>
      <c r="NYM345"/>
      <c r="NYN345"/>
      <c r="NYO345"/>
      <c r="NYP345"/>
      <c r="NYQ345"/>
      <c r="NYR345"/>
      <c r="NYS345"/>
      <c r="NYT345"/>
      <c r="NYU345"/>
      <c r="NYV345"/>
      <c r="NYW345"/>
      <c r="NYX345"/>
      <c r="NYY345"/>
      <c r="NYZ345"/>
      <c r="NZA345"/>
      <c r="NZB345"/>
      <c r="NZC345"/>
      <c r="NZD345"/>
      <c r="NZE345"/>
      <c r="NZF345"/>
      <c r="NZG345"/>
      <c r="NZH345"/>
      <c r="NZI345"/>
      <c r="NZJ345"/>
      <c r="NZK345"/>
      <c r="NZL345"/>
      <c r="NZM345"/>
      <c r="NZN345"/>
      <c r="NZO345"/>
      <c r="NZP345"/>
      <c r="NZQ345"/>
      <c r="NZR345"/>
      <c r="NZS345"/>
      <c r="NZT345"/>
      <c r="NZU345"/>
      <c r="NZV345"/>
      <c r="NZW345"/>
      <c r="NZX345"/>
      <c r="NZY345"/>
      <c r="NZZ345"/>
      <c r="OAA345"/>
      <c r="OAB345"/>
      <c r="OAC345"/>
      <c r="OAD345"/>
      <c r="OAE345"/>
      <c r="OAF345"/>
      <c r="OAG345"/>
      <c r="OAH345"/>
      <c r="OAI345"/>
      <c r="OAJ345"/>
      <c r="OAK345"/>
      <c r="OAL345"/>
      <c r="OAM345"/>
      <c r="OAN345"/>
      <c r="OAO345"/>
      <c r="OAP345"/>
      <c r="OAQ345"/>
      <c r="OAR345"/>
      <c r="OAS345"/>
      <c r="OAT345"/>
      <c r="OAU345"/>
      <c r="OAV345"/>
      <c r="OAW345"/>
      <c r="OAX345"/>
      <c r="OAY345"/>
      <c r="OAZ345"/>
      <c r="OBA345"/>
      <c r="OBB345"/>
      <c r="OBC345"/>
      <c r="OBD345"/>
      <c r="OBE345"/>
      <c r="OBF345"/>
      <c r="OBG345"/>
      <c r="OBH345"/>
      <c r="OBI345"/>
      <c r="OBJ345"/>
      <c r="OBK345"/>
      <c r="OBL345"/>
      <c r="OBM345"/>
      <c r="OBN345"/>
      <c r="OBO345"/>
      <c r="OBP345"/>
      <c r="OBQ345"/>
      <c r="OBR345"/>
      <c r="OBS345"/>
      <c r="OBT345"/>
      <c r="OBU345"/>
      <c r="OBV345"/>
      <c r="OBW345"/>
      <c r="OBX345"/>
      <c r="OBY345"/>
      <c r="OBZ345"/>
      <c r="OCA345"/>
      <c r="OCB345"/>
      <c r="OCC345"/>
      <c r="OCD345"/>
      <c r="OCE345"/>
      <c r="OCF345"/>
      <c r="OCG345"/>
      <c r="OCH345"/>
      <c r="OCI345"/>
      <c r="OCJ345"/>
      <c r="OCK345"/>
      <c r="OCL345"/>
      <c r="OCM345"/>
      <c r="OCN345"/>
      <c r="OCO345"/>
      <c r="OCP345"/>
      <c r="OCQ345"/>
      <c r="OCR345"/>
      <c r="OCS345"/>
      <c r="OCT345"/>
      <c r="OCU345"/>
      <c r="OCV345"/>
      <c r="OCW345"/>
      <c r="OCX345"/>
      <c r="OCY345"/>
      <c r="OCZ345"/>
      <c r="ODA345"/>
      <c r="ODB345"/>
      <c r="ODC345"/>
      <c r="ODD345"/>
      <c r="ODE345"/>
      <c r="ODF345"/>
      <c r="ODG345"/>
      <c r="ODH345"/>
      <c r="ODI345"/>
      <c r="ODJ345"/>
      <c r="ODK345"/>
      <c r="ODL345"/>
      <c r="ODM345"/>
      <c r="ODN345"/>
      <c r="ODO345"/>
      <c r="ODP345"/>
      <c r="ODQ345"/>
      <c r="ODR345"/>
      <c r="ODS345"/>
      <c r="ODT345"/>
      <c r="ODU345"/>
      <c r="ODV345"/>
      <c r="ODW345"/>
      <c r="ODX345"/>
      <c r="ODY345"/>
      <c r="ODZ345"/>
      <c r="OEA345"/>
      <c r="OEB345"/>
      <c r="OEC345"/>
      <c r="OED345"/>
      <c r="OEE345"/>
      <c r="OEF345"/>
      <c r="OEG345"/>
      <c r="OEH345"/>
      <c r="OEI345"/>
      <c r="OEJ345"/>
      <c r="OEK345"/>
      <c r="OEL345"/>
      <c r="OEM345"/>
      <c r="OEN345"/>
      <c r="OEO345"/>
      <c r="OEP345"/>
      <c r="OEQ345"/>
      <c r="OER345"/>
      <c r="OES345"/>
      <c r="OET345"/>
      <c r="OEU345"/>
      <c r="OEV345"/>
      <c r="OEW345"/>
      <c r="OEX345"/>
      <c r="OEY345"/>
      <c r="OEZ345"/>
      <c r="OFA345"/>
      <c r="OFB345"/>
      <c r="OFC345"/>
      <c r="OFD345"/>
      <c r="OFE345"/>
      <c r="OFF345"/>
      <c r="OFG345"/>
      <c r="OFH345"/>
      <c r="OFI345"/>
      <c r="OFJ345"/>
      <c r="OFK345"/>
      <c r="OFL345"/>
      <c r="OFM345"/>
      <c r="OFN345"/>
      <c r="OFO345"/>
      <c r="OFP345"/>
      <c r="OFQ345"/>
      <c r="OFR345"/>
      <c r="OFS345"/>
      <c r="OFT345"/>
      <c r="OFU345"/>
      <c r="OFV345"/>
      <c r="OFW345"/>
      <c r="OFX345"/>
      <c r="OFY345"/>
      <c r="OFZ345"/>
      <c r="OGA345"/>
      <c r="OGB345"/>
      <c r="OGC345"/>
      <c r="OGD345"/>
      <c r="OGE345"/>
      <c r="OGF345"/>
      <c r="OGG345"/>
      <c r="OGH345"/>
      <c r="OGI345"/>
      <c r="OGJ345"/>
      <c r="OGK345"/>
      <c r="OGL345"/>
      <c r="OGM345"/>
      <c r="OGN345"/>
      <c r="OGO345"/>
      <c r="OGP345"/>
      <c r="OGQ345"/>
      <c r="OGR345"/>
      <c r="OGS345"/>
      <c r="OGT345"/>
      <c r="OGU345"/>
      <c r="OGV345"/>
      <c r="OGW345"/>
      <c r="OGX345"/>
      <c r="OGY345"/>
      <c r="OGZ345"/>
      <c r="OHA345"/>
      <c r="OHB345"/>
      <c r="OHC345"/>
      <c r="OHD345"/>
      <c r="OHE345"/>
      <c r="OHF345"/>
      <c r="OHG345"/>
      <c r="OHH345"/>
      <c r="OHI345"/>
      <c r="OHJ345"/>
      <c r="OHK345"/>
      <c r="OHL345"/>
      <c r="OHM345"/>
      <c r="OHN345"/>
      <c r="OHO345"/>
      <c r="OHP345"/>
      <c r="OHQ345"/>
      <c r="OHR345"/>
      <c r="OHS345"/>
      <c r="OHT345"/>
      <c r="OHU345"/>
      <c r="OHV345"/>
      <c r="OHW345"/>
      <c r="OHX345"/>
      <c r="OHY345"/>
      <c r="OHZ345"/>
      <c r="OIA345"/>
      <c r="OIB345"/>
      <c r="OIC345"/>
      <c r="OID345"/>
      <c r="OIE345"/>
      <c r="OIF345"/>
      <c r="OIG345"/>
      <c r="OIH345"/>
      <c r="OII345"/>
      <c r="OIJ345"/>
      <c r="OIK345"/>
      <c r="OIL345"/>
      <c r="OIM345"/>
      <c r="OIN345"/>
      <c r="OIO345"/>
      <c r="OIP345"/>
      <c r="OIQ345"/>
      <c r="OIR345"/>
      <c r="OIS345"/>
      <c r="OIT345"/>
      <c r="OIU345"/>
      <c r="OIV345"/>
      <c r="OIW345"/>
      <c r="OIX345"/>
      <c r="OIY345"/>
      <c r="OIZ345"/>
      <c r="OJA345"/>
      <c r="OJB345"/>
      <c r="OJC345"/>
      <c r="OJD345"/>
      <c r="OJE345"/>
      <c r="OJF345"/>
      <c r="OJG345"/>
      <c r="OJH345"/>
      <c r="OJI345"/>
      <c r="OJJ345"/>
      <c r="OJK345"/>
      <c r="OJL345"/>
      <c r="OJM345"/>
      <c r="OJN345"/>
      <c r="OJO345"/>
      <c r="OJP345"/>
      <c r="OJQ345"/>
      <c r="OJR345"/>
      <c r="OJS345"/>
      <c r="OJT345"/>
      <c r="OJU345"/>
      <c r="OJV345"/>
      <c r="OJW345"/>
      <c r="OJX345"/>
      <c r="OJY345"/>
      <c r="OJZ345"/>
      <c r="OKA345"/>
      <c r="OKB345"/>
      <c r="OKC345"/>
      <c r="OKD345"/>
      <c r="OKE345"/>
      <c r="OKF345"/>
      <c r="OKG345"/>
      <c r="OKH345"/>
      <c r="OKI345"/>
      <c r="OKJ345"/>
      <c r="OKK345"/>
      <c r="OKL345"/>
      <c r="OKM345"/>
      <c r="OKN345"/>
      <c r="OKO345"/>
      <c r="OKP345"/>
      <c r="OKQ345"/>
      <c r="OKR345"/>
      <c r="OKS345"/>
      <c r="OKT345"/>
      <c r="OKU345"/>
      <c r="OKV345"/>
      <c r="OKW345"/>
      <c r="OKX345"/>
      <c r="OKY345"/>
      <c r="OKZ345"/>
      <c r="OLA345"/>
      <c r="OLB345"/>
      <c r="OLC345"/>
      <c r="OLD345"/>
      <c r="OLE345"/>
      <c r="OLF345"/>
      <c r="OLG345"/>
      <c r="OLH345"/>
      <c r="OLI345"/>
      <c r="OLJ345"/>
      <c r="OLK345"/>
      <c r="OLL345"/>
      <c r="OLM345"/>
      <c r="OLN345"/>
      <c r="OLO345"/>
      <c r="OLP345"/>
      <c r="OLQ345"/>
      <c r="OLR345"/>
      <c r="OLS345"/>
      <c r="OLT345"/>
      <c r="OLU345"/>
      <c r="OLV345"/>
      <c r="OLW345"/>
      <c r="OLX345"/>
      <c r="OLY345"/>
      <c r="OLZ345"/>
      <c r="OMA345"/>
      <c r="OMB345"/>
      <c r="OMC345"/>
      <c r="OMD345"/>
      <c r="OME345"/>
      <c r="OMF345"/>
      <c r="OMG345"/>
      <c r="OMH345"/>
      <c r="OMI345"/>
      <c r="OMJ345"/>
      <c r="OMK345"/>
      <c r="OML345"/>
      <c r="OMM345"/>
      <c r="OMN345"/>
      <c r="OMO345"/>
      <c r="OMP345"/>
      <c r="OMQ345"/>
      <c r="OMR345"/>
      <c r="OMS345"/>
      <c r="OMT345"/>
      <c r="OMU345"/>
      <c r="OMV345"/>
      <c r="OMW345"/>
      <c r="OMX345"/>
      <c r="OMY345"/>
      <c r="OMZ345"/>
      <c r="ONA345"/>
      <c r="ONB345"/>
      <c r="ONC345"/>
      <c r="OND345"/>
      <c r="ONE345"/>
      <c r="ONF345"/>
      <c r="ONG345"/>
      <c r="ONH345"/>
      <c r="ONI345"/>
      <c r="ONJ345"/>
      <c r="ONK345"/>
      <c r="ONL345"/>
      <c r="ONM345"/>
      <c r="ONN345"/>
      <c r="ONO345"/>
      <c r="ONP345"/>
      <c r="ONQ345"/>
      <c r="ONR345"/>
      <c r="ONS345"/>
      <c r="ONT345"/>
      <c r="ONU345"/>
      <c r="ONV345"/>
      <c r="ONW345"/>
      <c r="ONX345"/>
      <c r="ONY345"/>
      <c r="ONZ345"/>
      <c r="OOA345"/>
      <c r="OOB345"/>
      <c r="OOC345"/>
      <c r="OOD345"/>
      <c r="OOE345"/>
      <c r="OOF345"/>
      <c r="OOG345"/>
      <c r="OOH345"/>
      <c r="OOI345"/>
      <c r="OOJ345"/>
      <c r="OOK345"/>
      <c r="OOL345"/>
      <c r="OOM345"/>
      <c r="OON345"/>
      <c r="OOO345"/>
      <c r="OOP345"/>
      <c r="OOQ345"/>
      <c r="OOR345"/>
      <c r="OOS345"/>
      <c r="OOT345"/>
      <c r="OOU345"/>
      <c r="OOV345"/>
      <c r="OOW345"/>
      <c r="OOX345"/>
      <c r="OOY345"/>
      <c r="OOZ345"/>
      <c r="OPA345"/>
      <c r="OPB345"/>
      <c r="OPC345"/>
      <c r="OPD345"/>
      <c r="OPE345"/>
      <c r="OPF345"/>
      <c r="OPG345"/>
      <c r="OPH345"/>
      <c r="OPI345"/>
      <c r="OPJ345"/>
      <c r="OPK345"/>
      <c r="OPL345"/>
      <c r="OPM345"/>
      <c r="OPN345"/>
      <c r="OPO345"/>
      <c r="OPP345"/>
      <c r="OPQ345"/>
      <c r="OPR345"/>
      <c r="OPS345"/>
      <c r="OPT345"/>
      <c r="OPU345"/>
      <c r="OPV345"/>
      <c r="OPW345"/>
      <c r="OPX345"/>
      <c r="OPY345"/>
      <c r="OPZ345"/>
      <c r="OQA345"/>
      <c r="OQB345"/>
      <c r="OQC345"/>
      <c r="OQD345"/>
      <c r="OQE345"/>
      <c r="OQF345"/>
      <c r="OQG345"/>
      <c r="OQH345"/>
      <c r="OQI345"/>
      <c r="OQJ345"/>
      <c r="OQK345"/>
      <c r="OQL345"/>
      <c r="OQM345"/>
      <c r="OQN345"/>
      <c r="OQO345"/>
      <c r="OQP345"/>
      <c r="OQQ345"/>
      <c r="OQR345"/>
      <c r="OQS345"/>
      <c r="OQT345"/>
      <c r="OQU345"/>
      <c r="OQV345"/>
      <c r="OQW345"/>
      <c r="OQX345"/>
      <c r="OQY345"/>
      <c r="OQZ345"/>
      <c r="ORA345"/>
      <c r="ORB345"/>
      <c r="ORC345"/>
      <c r="ORD345"/>
      <c r="ORE345"/>
      <c r="ORF345"/>
      <c r="ORG345"/>
      <c r="ORH345"/>
      <c r="ORI345"/>
      <c r="ORJ345"/>
      <c r="ORK345"/>
      <c r="ORL345"/>
      <c r="ORM345"/>
      <c r="ORN345"/>
      <c r="ORO345"/>
      <c r="ORP345"/>
      <c r="ORQ345"/>
      <c r="ORR345"/>
      <c r="ORS345"/>
      <c r="ORT345"/>
      <c r="ORU345"/>
      <c r="ORV345"/>
      <c r="ORW345"/>
      <c r="ORX345"/>
      <c r="ORY345"/>
      <c r="ORZ345"/>
      <c r="OSA345"/>
      <c r="OSB345"/>
      <c r="OSC345"/>
      <c r="OSD345"/>
      <c r="OSE345"/>
      <c r="OSF345"/>
      <c r="OSG345"/>
      <c r="OSH345"/>
      <c r="OSI345"/>
      <c r="OSJ345"/>
      <c r="OSK345"/>
      <c r="OSL345"/>
      <c r="OSM345"/>
      <c r="OSN345"/>
      <c r="OSO345"/>
      <c r="OSP345"/>
      <c r="OSQ345"/>
      <c r="OSR345"/>
      <c r="OSS345"/>
      <c r="OST345"/>
      <c r="OSU345"/>
      <c r="OSV345"/>
      <c r="OSW345"/>
      <c r="OSX345"/>
      <c r="OSY345"/>
      <c r="OSZ345"/>
      <c r="OTA345"/>
      <c r="OTB345"/>
      <c r="OTC345"/>
      <c r="OTD345"/>
      <c r="OTE345"/>
      <c r="OTF345"/>
      <c r="OTG345"/>
      <c r="OTH345"/>
      <c r="OTI345"/>
      <c r="OTJ345"/>
      <c r="OTK345"/>
      <c r="OTL345"/>
      <c r="OTM345"/>
      <c r="OTN345"/>
      <c r="OTO345"/>
      <c r="OTP345"/>
      <c r="OTQ345"/>
      <c r="OTR345"/>
      <c r="OTS345"/>
      <c r="OTT345"/>
      <c r="OTU345"/>
      <c r="OTV345"/>
      <c r="OTW345"/>
      <c r="OTX345"/>
      <c r="OTY345"/>
      <c r="OTZ345"/>
      <c r="OUA345"/>
      <c r="OUB345"/>
      <c r="OUC345"/>
      <c r="OUD345"/>
      <c r="OUE345"/>
      <c r="OUF345"/>
      <c r="OUG345"/>
      <c r="OUH345"/>
      <c r="OUI345"/>
      <c r="OUJ345"/>
      <c r="OUK345"/>
      <c r="OUL345"/>
      <c r="OUM345"/>
      <c r="OUN345"/>
      <c r="OUO345"/>
      <c r="OUP345"/>
      <c r="OUQ345"/>
      <c r="OUR345"/>
      <c r="OUS345"/>
      <c r="OUT345"/>
      <c r="OUU345"/>
      <c r="OUV345"/>
      <c r="OUW345"/>
      <c r="OUX345"/>
      <c r="OUY345"/>
      <c r="OUZ345"/>
      <c r="OVA345"/>
      <c r="OVB345"/>
      <c r="OVC345"/>
      <c r="OVD345"/>
      <c r="OVE345"/>
      <c r="OVF345"/>
      <c r="OVG345"/>
      <c r="OVH345"/>
      <c r="OVI345"/>
      <c r="OVJ345"/>
      <c r="OVK345"/>
      <c r="OVL345"/>
      <c r="OVM345"/>
      <c r="OVN345"/>
      <c r="OVO345"/>
      <c r="OVP345"/>
      <c r="OVQ345"/>
      <c r="OVR345"/>
      <c r="OVS345"/>
      <c r="OVT345"/>
      <c r="OVU345"/>
      <c r="OVV345"/>
      <c r="OVW345"/>
      <c r="OVX345"/>
      <c r="OVY345"/>
      <c r="OVZ345"/>
      <c r="OWA345"/>
      <c r="OWB345"/>
      <c r="OWC345"/>
      <c r="OWD345"/>
      <c r="OWE345"/>
      <c r="OWF345"/>
      <c r="OWG345"/>
      <c r="OWH345"/>
      <c r="OWI345"/>
      <c r="OWJ345"/>
      <c r="OWK345"/>
      <c r="OWL345"/>
      <c r="OWM345"/>
      <c r="OWN345"/>
      <c r="OWO345"/>
      <c r="OWP345"/>
      <c r="OWQ345"/>
      <c r="OWR345"/>
      <c r="OWS345"/>
      <c r="OWT345"/>
      <c r="OWU345"/>
      <c r="OWV345"/>
      <c r="OWW345"/>
      <c r="OWX345"/>
      <c r="OWY345"/>
      <c r="OWZ345"/>
      <c r="OXA345"/>
      <c r="OXB345"/>
      <c r="OXC345"/>
      <c r="OXD345"/>
      <c r="OXE345"/>
      <c r="OXF345"/>
      <c r="OXG345"/>
      <c r="OXH345"/>
      <c r="OXI345"/>
      <c r="OXJ345"/>
      <c r="OXK345"/>
      <c r="OXL345"/>
      <c r="OXM345"/>
      <c r="OXN345"/>
      <c r="OXO345"/>
      <c r="OXP345"/>
      <c r="OXQ345"/>
      <c r="OXR345"/>
      <c r="OXS345"/>
      <c r="OXT345"/>
      <c r="OXU345"/>
      <c r="OXV345"/>
      <c r="OXW345"/>
      <c r="OXX345"/>
      <c r="OXY345"/>
      <c r="OXZ345"/>
      <c r="OYA345"/>
      <c r="OYB345"/>
      <c r="OYC345"/>
      <c r="OYD345"/>
      <c r="OYE345"/>
      <c r="OYF345"/>
      <c r="OYG345"/>
      <c r="OYH345"/>
      <c r="OYI345"/>
      <c r="OYJ345"/>
      <c r="OYK345"/>
      <c r="OYL345"/>
      <c r="OYM345"/>
      <c r="OYN345"/>
      <c r="OYO345"/>
      <c r="OYP345"/>
      <c r="OYQ345"/>
      <c r="OYR345"/>
      <c r="OYS345"/>
      <c r="OYT345"/>
      <c r="OYU345"/>
      <c r="OYV345"/>
      <c r="OYW345"/>
      <c r="OYX345"/>
      <c r="OYY345"/>
      <c r="OYZ345"/>
      <c r="OZA345"/>
      <c r="OZB345"/>
      <c r="OZC345"/>
      <c r="OZD345"/>
      <c r="OZE345"/>
      <c r="OZF345"/>
      <c r="OZG345"/>
      <c r="OZH345"/>
      <c r="OZI345"/>
      <c r="OZJ345"/>
      <c r="OZK345"/>
      <c r="OZL345"/>
      <c r="OZM345"/>
      <c r="OZN345"/>
      <c r="OZO345"/>
      <c r="OZP345"/>
      <c r="OZQ345"/>
      <c r="OZR345"/>
      <c r="OZS345"/>
      <c r="OZT345"/>
      <c r="OZU345"/>
      <c r="OZV345"/>
      <c r="OZW345"/>
      <c r="OZX345"/>
      <c r="OZY345"/>
      <c r="OZZ345"/>
      <c r="PAA345"/>
      <c r="PAB345"/>
      <c r="PAC345"/>
      <c r="PAD345"/>
      <c r="PAE345"/>
      <c r="PAF345"/>
      <c r="PAG345"/>
      <c r="PAH345"/>
      <c r="PAI345"/>
      <c r="PAJ345"/>
      <c r="PAK345"/>
      <c r="PAL345"/>
      <c r="PAM345"/>
      <c r="PAN345"/>
      <c r="PAO345"/>
      <c r="PAP345"/>
      <c r="PAQ345"/>
      <c r="PAR345"/>
      <c r="PAS345"/>
      <c r="PAT345"/>
      <c r="PAU345"/>
      <c r="PAV345"/>
      <c r="PAW345"/>
      <c r="PAX345"/>
      <c r="PAY345"/>
      <c r="PAZ345"/>
      <c r="PBA345"/>
      <c r="PBB345"/>
      <c r="PBC345"/>
      <c r="PBD345"/>
      <c r="PBE345"/>
      <c r="PBF345"/>
      <c r="PBG345"/>
      <c r="PBH345"/>
      <c r="PBI345"/>
      <c r="PBJ345"/>
      <c r="PBK345"/>
      <c r="PBL345"/>
      <c r="PBM345"/>
      <c r="PBN345"/>
      <c r="PBO345"/>
      <c r="PBP345"/>
      <c r="PBQ345"/>
      <c r="PBR345"/>
      <c r="PBS345"/>
      <c r="PBT345"/>
      <c r="PBU345"/>
      <c r="PBV345"/>
      <c r="PBW345"/>
      <c r="PBX345"/>
      <c r="PBY345"/>
      <c r="PBZ345"/>
      <c r="PCA345"/>
      <c r="PCB345"/>
      <c r="PCC345"/>
      <c r="PCD345"/>
      <c r="PCE345"/>
      <c r="PCF345"/>
      <c r="PCG345"/>
      <c r="PCH345"/>
      <c r="PCI345"/>
      <c r="PCJ345"/>
      <c r="PCK345"/>
      <c r="PCL345"/>
      <c r="PCM345"/>
      <c r="PCN345"/>
      <c r="PCO345"/>
      <c r="PCP345"/>
      <c r="PCQ345"/>
      <c r="PCR345"/>
      <c r="PCS345"/>
      <c r="PCT345"/>
      <c r="PCU345"/>
      <c r="PCV345"/>
      <c r="PCW345"/>
      <c r="PCX345"/>
      <c r="PCY345"/>
      <c r="PCZ345"/>
      <c r="PDA345"/>
      <c r="PDB345"/>
      <c r="PDC345"/>
      <c r="PDD345"/>
      <c r="PDE345"/>
      <c r="PDF345"/>
      <c r="PDG345"/>
      <c r="PDH345"/>
      <c r="PDI345"/>
      <c r="PDJ345"/>
      <c r="PDK345"/>
      <c r="PDL345"/>
      <c r="PDM345"/>
      <c r="PDN345"/>
      <c r="PDO345"/>
      <c r="PDP345"/>
      <c r="PDQ345"/>
      <c r="PDR345"/>
      <c r="PDS345"/>
      <c r="PDT345"/>
      <c r="PDU345"/>
      <c r="PDV345"/>
      <c r="PDW345"/>
      <c r="PDX345"/>
      <c r="PDY345"/>
      <c r="PDZ345"/>
      <c r="PEA345"/>
      <c r="PEB345"/>
      <c r="PEC345"/>
      <c r="PED345"/>
      <c r="PEE345"/>
      <c r="PEF345"/>
      <c r="PEG345"/>
      <c r="PEH345"/>
      <c r="PEI345"/>
      <c r="PEJ345"/>
      <c r="PEK345"/>
      <c r="PEL345"/>
      <c r="PEM345"/>
      <c r="PEN345"/>
      <c r="PEO345"/>
      <c r="PEP345"/>
      <c r="PEQ345"/>
      <c r="PER345"/>
      <c r="PES345"/>
      <c r="PET345"/>
      <c r="PEU345"/>
      <c r="PEV345"/>
      <c r="PEW345"/>
      <c r="PEX345"/>
      <c r="PEY345"/>
      <c r="PEZ345"/>
      <c r="PFA345"/>
      <c r="PFB345"/>
      <c r="PFC345"/>
      <c r="PFD345"/>
      <c r="PFE345"/>
      <c r="PFF345"/>
      <c r="PFG345"/>
      <c r="PFH345"/>
      <c r="PFI345"/>
      <c r="PFJ345"/>
      <c r="PFK345"/>
      <c r="PFL345"/>
      <c r="PFM345"/>
      <c r="PFN345"/>
      <c r="PFO345"/>
      <c r="PFP345"/>
      <c r="PFQ345"/>
      <c r="PFR345"/>
      <c r="PFS345"/>
      <c r="PFT345"/>
      <c r="PFU345"/>
      <c r="PFV345"/>
      <c r="PFW345"/>
      <c r="PFX345"/>
      <c r="PFY345"/>
      <c r="PFZ345"/>
      <c r="PGA345"/>
      <c r="PGB345"/>
      <c r="PGC345"/>
      <c r="PGD345"/>
      <c r="PGE345"/>
      <c r="PGF345"/>
      <c r="PGG345"/>
      <c r="PGH345"/>
      <c r="PGI345"/>
      <c r="PGJ345"/>
      <c r="PGK345"/>
      <c r="PGL345"/>
      <c r="PGM345"/>
      <c r="PGN345"/>
      <c r="PGO345"/>
      <c r="PGP345"/>
      <c r="PGQ345"/>
      <c r="PGR345"/>
      <c r="PGS345"/>
      <c r="PGT345"/>
      <c r="PGU345"/>
      <c r="PGV345"/>
      <c r="PGW345"/>
      <c r="PGX345"/>
      <c r="PGY345"/>
      <c r="PGZ345"/>
      <c r="PHA345"/>
      <c r="PHB345"/>
      <c r="PHC345"/>
      <c r="PHD345"/>
      <c r="PHE345"/>
      <c r="PHF345"/>
      <c r="PHG345"/>
      <c r="PHH345"/>
      <c r="PHI345"/>
      <c r="PHJ345"/>
      <c r="PHK345"/>
      <c r="PHL345"/>
      <c r="PHM345"/>
      <c r="PHN345"/>
      <c r="PHO345"/>
      <c r="PHP345"/>
      <c r="PHQ345"/>
      <c r="PHR345"/>
      <c r="PHS345"/>
      <c r="PHT345"/>
      <c r="PHU345"/>
      <c r="PHV345"/>
      <c r="PHW345"/>
      <c r="PHX345"/>
      <c r="PHY345"/>
      <c r="PHZ345"/>
      <c r="PIA345"/>
      <c r="PIB345"/>
      <c r="PIC345"/>
      <c r="PID345"/>
      <c r="PIE345"/>
      <c r="PIF345"/>
      <c r="PIG345"/>
      <c r="PIH345"/>
      <c r="PII345"/>
      <c r="PIJ345"/>
      <c r="PIK345"/>
      <c r="PIL345"/>
      <c r="PIM345"/>
      <c r="PIN345"/>
      <c r="PIO345"/>
      <c r="PIP345"/>
      <c r="PIQ345"/>
      <c r="PIR345"/>
      <c r="PIS345"/>
      <c r="PIT345"/>
      <c r="PIU345"/>
      <c r="PIV345"/>
      <c r="PIW345"/>
      <c r="PIX345"/>
      <c r="PIY345"/>
      <c r="PIZ345"/>
      <c r="PJA345"/>
      <c r="PJB345"/>
      <c r="PJC345"/>
      <c r="PJD345"/>
      <c r="PJE345"/>
      <c r="PJF345"/>
      <c r="PJG345"/>
      <c r="PJH345"/>
      <c r="PJI345"/>
      <c r="PJJ345"/>
      <c r="PJK345"/>
      <c r="PJL345"/>
      <c r="PJM345"/>
      <c r="PJN345"/>
      <c r="PJO345"/>
      <c r="PJP345"/>
      <c r="PJQ345"/>
      <c r="PJR345"/>
      <c r="PJS345"/>
      <c r="PJT345"/>
      <c r="PJU345"/>
      <c r="PJV345"/>
      <c r="PJW345"/>
      <c r="PJX345"/>
      <c r="PJY345"/>
      <c r="PJZ345"/>
      <c r="PKA345"/>
      <c r="PKB345"/>
      <c r="PKC345"/>
      <c r="PKD345"/>
      <c r="PKE345"/>
      <c r="PKF345"/>
      <c r="PKG345"/>
      <c r="PKH345"/>
      <c r="PKI345"/>
      <c r="PKJ345"/>
      <c r="PKK345"/>
      <c r="PKL345"/>
      <c r="PKM345"/>
      <c r="PKN345"/>
      <c r="PKO345"/>
      <c r="PKP345"/>
      <c r="PKQ345"/>
      <c r="PKR345"/>
      <c r="PKS345"/>
      <c r="PKT345"/>
      <c r="PKU345"/>
      <c r="PKV345"/>
      <c r="PKW345"/>
      <c r="PKX345"/>
      <c r="PKY345"/>
      <c r="PKZ345"/>
      <c r="PLA345"/>
      <c r="PLB345"/>
      <c r="PLC345"/>
      <c r="PLD345"/>
      <c r="PLE345"/>
      <c r="PLF345"/>
      <c r="PLG345"/>
      <c r="PLH345"/>
      <c r="PLI345"/>
      <c r="PLJ345"/>
      <c r="PLK345"/>
      <c r="PLL345"/>
      <c r="PLM345"/>
      <c r="PLN345"/>
      <c r="PLO345"/>
      <c r="PLP345"/>
      <c r="PLQ345"/>
      <c r="PLR345"/>
      <c r="PLS345"/>
      <c r="PLT345"/>
      <c r="PLU345"/>
      <c r="PLV345"/>
      <c r="PLW345"/>
      <c r="PLX345"/>
      <c r="PLY345"/>
      <c r="PLZ345"/>
      <c r="PMA345"/>
      <c r="PMB345"/>
      <c r="PMC345"/>
      <c r="PMD345"/>
      <c r="PME345"/>
      <c r="PMF345"/>
      <c r="PMG345"/>
      <c r="PMH345"/>
      <c r="PMI345"/>
      <c r="PMJ345"/>
      <c r="PMK345"/>
      <c r="PML345"/>
      <c r="PMM345"/>
      <c r="PMN345"/>
      <c r="PMO345"/>
      <c r="PMP345"/>
      <c r="PMQ345"/>
      <c r="PMR345"/>
      <c r="PMS345"/>
      <c r="PMT345"/>
      <c r="PMU345"/>
      <c r="PMV345"/>
      <c r="PMW345"/>
      <c r="PMX345"/>
      <c r="PMY345"/>
      <c r="PMZ345"/>
      <c r="PNA345"/>
      <c r="PNB345"/>
      <c r="PNC345"/>
      <c r="PND345"/>
      <c r="PNE345"/>
      <c r="PNF345"/>
      <c r="PNG345"/>
      <c r="PNH345"/>
      <c r="PNI345"/>
      <c r="PNJ345"/>
      <c r="PNK345"/>
      <c r="PNL345"/>
      <c r="PNM345"/>
      <c r="PNN345"/>
      <c r="PNO345"/>
      <c r="PNP345"/>
      <c r="PNQ345"/>
      <c r="PNR345"/>
      <c r="PNS345"/>
      <c r="PNT345"/>
      <c r="PNU345"/>
      <c r="PNV345"/>
      <c r="PNW345"/>
      <c r="PNX345"/>
      <c r="PNY345"/>
      <c r="PNZ345"/>
      <c r="POA345"/>
      <c r="POB345"/>
      <c r="POC345"/>
      <c r="POD345"/>
      <c r="POE345"/>
      <c r="POF345"/>
      <c r="POG345"/>
      <c r="POH345"/>
      <c r="POI345"/>
      <c r="POJ345"/>
      <c r="POK345"/>
      <c r="POL345"/>
      <c r="POM345"/>
      <c r="PON345"/>
      <c r="POO345"/>
      <c r="POP345"/>
      <c r="POQ345"/>
      <c r="POR345"/>
      <c r="POS345"/>
      <c r="POT345"/>
      <c r="POU345"/>
      <c r="POV345"/>
      <c r="POW345"/>
      <c r="POX345"/>
      <c r="POY345"/>
      <c r="POZ345"/>
      <c r="PPA345"/>
      <c r="PPB345"/>
      <c r="PPC345"/>
      <c r="PPD345"/>
      <c r="PPE345"/>
      <c r="PPF345"/>
      <c r="PPG345"/>
      <c r="PPH345"/>
      <c r="PPI345"/>
      <c r="PPJ345"/>
      <c r="PPK345"/>
      <c r="PPL345"/>
      <c r="PPM345"/>
      <c r="PPN345"/>
      <c r="PPO345"/>
      <c r="PPP345"/>
      <c r="PPQ345"/>
      <c r="PPR345"/>
      <c r="PPS345"/>
      <c r="PPT345"/>
      <c r="PPU345"/>
      <c r="PPV345"/>
      <c r="PPW345"/>
      <c r="PPX345"/>
      <c r="PPY345"/>
      <c r="PPZ345"/>
      <c r="PQA345"/>
      <c r="PQB345"/>
      <c r="PQC345"/>
      <c r="PQD345"/>
      <c r="PQE345"/>
      <c r="PQF345"/>
      <c r="PQG345"/>
      <c r="PQH345"/>
      <c r="PQI345"/>
      <c r="PQJ345"/>
      <c r="PQK345"/>
      <c r="PQL345"/>
      <c r="PQM345"/>
      <c r="PQN345"/>
      <c r="PQO345"/>
      <c r="PQP345"/>
      <c r="PQQ345"/>
      <c r="PQR345"/>
      <c r="PQS345"/>
      <c r="PQT345"/>
      <c r="PQU345"/>
      <c r="PQV345"/>
      <c r="PQW345"/>
      <c r="PQX345"/>
      <c r="PQY345"/>
      <c r="PQZ345"/>
      <c r="PRA345"/>
      <c r="PRB345"/>
      <c r="PRC345"/>
      <c r="PRD345"/>
      <c r="PRE345"/>
      <c r="PRF345"/>
      <c r="PRG345"/>
      <c r="PRH345"/>
      <c r="PRI345"/>
      <c r="PRJ345"/>
      <c r="PRK345"/>
      <c r="PRL345"/>
      <c r="PRM345"/>
      <c r="PRN345"/>
      <c r="PRO345"/>
      <c r="PRP345"/>
      <c r="PRQ345"/>
      <c r="PRR345"/>
      <c r="PRS345"/>
      <c r="PRT345"/>
      <c r="PRU345"/>
      <c r="PRV345"/>
      <c r="PRW345"/>
      <c r="PRX345"/>
      <c r="PRY345"/>
      <c r="PRZ345"/>
      <c r="PSA345"/>
      <c r="PSB345"/>
      <c r="PSC345"/>
      <c r="PSD345"/>
      <c r="PSE345"/>
      <c r="PSF345"/>
      <c r="PSG345"/>
      <c r="PSH345"/>
      <c r="PSI345"/>
      <c r="PSJ345"/>
      <c r="PSK345"/>
      <c r="PSL345"/>
      <c r="PSM345"/>
      <c r="PSN345"/>
      <c r="PSO345"/>
      <c r="PSP345"/>
      <c r="PSQ345"/>
      <c r="PSR345"/>
      <c r="PSS345"/>
      <c r="PST345"/>
      <c r="PSU345"/>
      <c r="PSV345"/>
      <c r="PSW345"/>
      <c r="PSX345"/>
      <c r="PSY345"/>
      <c r="PSZ345"/>
      <c r="PTA345"/>
      <c r="PTB345"/>
      <c r="PTC345"/>
      <c r="PTD345"/>
      <c r="PTE345"/>
      <c r="PTF345"/>
      <c r="PTG345"/>
      <c r="PTH345"/>
      <c r="PTI345"/>
      <c r="PTJ345"/>
      <c r="PTK345"/>
      <c r="PTL345"/>
      <c r="PTM345"/>
      <c r="PTN345"/>
      <c r="PTO345"/>
      <c r="PTP345"/>
      <c r="PTQ345"/>
      <c r="PTR345"/>
      <c r="PTS345"/>
      <c r="PTT345"/>
      <c r="PTU345"/>
      <c r="PTV345"/>
      <c r="PTW345"/>
      <c r="PTX345"/>
      <c r="PTY345"/>
      <c r="PTZ345"/>
      <c r="PUA345"/>
      <c r="PUB345"/>
      <c r="PUC345"/>
      <c r="PUD345"/>
      <c r="PUE345"/>
      <c r="PUF345"/>
      <c r="PUG345"/>
      <c r="PUH345"/>
      <c r="PUI345"/>
      <c r="PUJ345"/>
      <c r="PUK345"/>
      <c r="PUL345"/>
      <c r="PUM345"/>
      <c r="PUN345"/>
      <c r="PUO345"/>
      <c r="PUP345"/>
      <c r="PUQ345"/>
      <c r="PUR345"/>
      <c r="PUS345"/>
      <c r="PUT345"/>
      <c r="PUU345"/>
      <c r="PUV345"/>
      <c r="PUW345"/>
      <c r="PUX345"/>
      <c r="PUY345"/>
      <c r="PUZ345"/>
      <c r="PVA345"/>
      <c r="PVB345"/>
      <c r="PVC345"/>
      <c r="PVD345"/>
      <c r="PVE345"/>
      <c r="PVF345"/>
      <c r="PVG345"/>
      <c r="PVH345"/>
      <c r="PVI345"/>
      <c r="PVJ345"/>
      <c r="PVK345"/>
      <c r="PVL345"/>
      <c r="PVM345"/>
      <c r="PVN345"/>
      <c r="PVO345"/>
      <c r="PVP345"/>
      <c r="PVQ345"/>
      <c r="PVR345"/>
      <c r="PVS345"/>
      <c r="PVT345"/>
      <c r="PVU345"/>
      <c r="PVV345"/>
      <c r="PVW345"/>
      <c r="PVX345"/>
      <c r="PVY345"/>
      <c r="PVZ345"/>
      <c r="PWA345"/>
      <c r="PWB345"/>
      <c r="PWC345"/>
      <c r="PWD345"/>
      <c r="PWE345"/>
      <c r="PWF345"/>
      <c r="PWG345"/>
      <c r="PWH345"/>
      <c r="PWI345"/>
      <c r="PWJ345"/>
      <c r="PWK345"/>
      <c r="PWL345"/>
      <c r="PWM345"/>
      <c r="PWN345"/>
      <c r="PWO345"/>
      <c r="PWP345"/>
      <c r="PWQ345"/>
      <c r="PWR345"/>
      <c r="PWS345"/>
      <c r="PWT345"/>
      <c r="PWU345"/>
      <c r="PWV345"/>
      <c r="PWW345"/>
      <c r="PWX345"/>
      <c r="PWY345"/>
      <c r="PWZ345"/>
      <c r="PXA345"/>
      <c r="PXB345"/>
      <c r="PXC345"/>
      <c r="PXD345"/>
      <c r="PXE345"/>
      <c r="PXF345"/>
      <c r="PXG345"/>
      <c r="PXH345"/>
      <c r="PXI345"/>
      <c r="PXJ345"/>
      <c r="PXK345"/>
      <c r="PXL345"/>
      <c r="PXM345"/>
      <c r="PXN345"/>
      <c r="PXO345"/>
      <c r="PXP345"/>
      <c r="PXQ345"/>
      <c r="PXR345"/>
      <c r="PXS345"/>
      <c r="PXT345"/>
      <c r="PXU345"/>
      <c r="PXV345"/>
      <c r="PXW345"/>
      <c r="PXX345"/>
      <c r="PXY345"/>
      <c r="PXZ345"/>
      <c r="PYA345"/>
      <c r="PYB345"/>
      <c r="PYC345"/>
      <c r="PYD345"/>
      <c r="PYE345"/>
      <c r="PYF345"/>
      <c r="PYG345"/>
      <c r="PYH345"/>
      <c r="PYI345"/>
      <c r="PYJ345"/>
      <c r="PYK345"/>
      <c r="PYL345"/>
      <c r="PYM345"/>
      <c r="PYN345"/>
      <c r="PYO345"/>
      <c r="PYP345"/>
      <c r="PYQ345"/>
      <c r="PYR345"/>
      <c r="PYS345"/>
      <c r="PYT345"/>
      <c r="PYU345"/>
      <c r="PYV345"/>
      <c r="PYW345"/>
      <c r="PYX345"/>
      <c r="PYY345"/>
      <c r="PYZ345"/>
      <c r="PZA345"/>
      <c r="PZB345"/>
      <c r="PZC345"/>
      <c r="PZD345"/>
      <c r="PZE345"/>
      <c r="PZF345"/>
      <c r="PZG345"/>
      <c r="PZH345"/>
      <c r="PZI345"/>
      <c r="PZJ345"/>
      <c r="PZK345"/>
      <c r="PZL345"/>
      <c r="PZM345"/>
      <c r="PZN345"/>
      <c r="PZO345"/>
      <c r="PZP345"/>
      <c r="PZQ345"/>
      <c r="PZR345"/>
      <c r="PZS345"/>
      <c r="PZT345"/>
      <c r="PZU345"/>
      <c r="PZV345"/>
      <c r="PZW345"/>
      <c r="PZX345"/>
      <c r="PZY345"/>
      <c r="PZZ345"/>
      <c r="QAA345"/>
      <c r="QAB345"/>
      <c r="QAC345"/>
      <c r="QAD345"/>
      <c r="QAE345"/>
      <c r="QAF345"/>
      <c r="QAG345"/>
      <c r="QAH345"/>
      <c r="QAI345"/>
      <c r="QAJ345"/>
      <c r="QAK345"/>
      <c r="QAL345"/>
      <c r="QAM345"/>
      <c r="QAN345"/>
      <c r="QAO345"/>
      <c r="QAP345"/>
      <c r="QAQ345"/>
      <c r="QAR345"/>
      <c r="QAS345"/>
      <c r="QAT345"/>
      <c r="QAU345"/>
      <c r="QAV345"/>
      <c r="QAW345"/>
      <c r="QAX345"/>
      <c r="QAY345"/>
      <c r="QAZ345"/>
      <c r="QBA345"/>
      <c r="QBB345"/>
      <c r="QBC345"/>
      <c r="QBD345"/>
      <c r="QBE345"/>
      <c r="QBF345"/>
      <c r="QBG345"/>
      <c r="QBH345"/>
      <c r="QBI345"/>
      <c r="QBJ345"/>
      <c r="QBK345"/>
      <c r="QBL345"/>
      <c r="QBM345"/>
      <c r="QBN345"/>
      <c r="QBO345"/>
      <c r="QBP345"/>
      <c r="QBQ345"/>
      <c r="QBR345"/>
      <c r="QBS345"/>
      <c r="QBT345"/>
      <c r="QBU345"/>
      <c r="QBV345"/>
      <c r="QBW345"/>
      <c r="QBX345"/>
      <c r="QBY345"/>
      <c r="QBZ345"/>
      <c r="QCA345"/>
      <c r="QCB345"/>
      <c r="QCC345"/>
      <c r="QCD345"/>
      <c r="QCE345"/>
      <c r="QCF345"/>
      <c r="QCG345"/>
      <c r="QCH345"/>
      <c r="QCI345"/>
      <c r="QCJ345"/>
      <c r="QCK345"/>
      <c r="QCL345"/>
      <c r="QCM345"/>
      <c r="QCN345"/>
      <c r="QCO345"/>
      <c r="QCP345"/>
      <c r="QCQ345"/>
      <c r="QCR345"/>
      <c r="QCS345"/>
      <c r="QCT345"/>
      <c r="QCU345"/>
      <c r="QCV345"/>
      <c r="QCW345"/>
      <c r="QCX345"/>
      <c r="QCY345"/>
      <c r="QCZ345"/>
      <c r="QDA345"/>
      <c r="QDB345"/>
      <c r="QDC345"/>
      <c r="QDD345"/>
      <c r="QDE345"/>
      <c r="QDF345"/>
      <c r="QDG345"/>
      <c r="QDH345"/>
      <c r="QDI345"/>
      <c r="QDJ345"/>
      <c r="QDK345"/>
      <c r="QDL345"/>
      <c r="QDM345"/>
      <c r="QDN345"/>
      <c r="QDO345"/>
      <c r="QDP345"/>
      <c r="QDQ345"/>
      <c r="QDR345"/>
      <c r="QDS345"/>
      <c r="QDT345"/>
      <c r="QDU345"/>
      <c r="QDV345"/>
      <c r="QDW345"/>
      <c r="QDX345"/>
      <c r="QDY345"/>
      <c r="QDZ345"/>
      <c r="QEA345"/>
      <c r="QEB345"/>
      <c r="QEC345"/>
      <c r="QED345"/>
      <c r="QEE345"/>
      <c r="QEF345"/>
      <c r="QEG345"/>
      <c r="QEH345"/>
      <c r="QEI345"/>
      <c r="QEJ345"/>
      <c r="QEK345"/>
      <c r="QEL345"/>
      <c r="QEM345"/>
      <c r="QEN345"/>
      <c r="QEO345"/>
      <c r="QEP345"/>
      <c r="QEQ345"/>
      <c r="QER345"/>
      <c r="QES345"/>
      <c r="QET345"/>
      <c r="QEU345"/>
      <c r="QEV345"/>
      <c r="QEW345"/>
      <c r="QEX345"/>
      <c r="QEY345"/>
      <c r="QEZ345"/>
      <c r="QFA345"/>
      <c r="QFB345"/>
      <c r="QFC345"/>
      <c r="QFD345"/>
      <c r="QFE345"/>
      <c r="QFF345"/>
      <c r="QFG345"/>
      <c r="QFH345"/>
      <c r="QFI345"/>
      <c r="QFJ345"/>
      <c r="QFK345"/>
      <c r="QFL345"/>
      <c r="QFM345"/>
      <c r="QFN345"/>
      <c r="QFO345"/>
      <c r="QFP345"/>
      <c r="QFQ345"/>
      <c r="QFR345"/>
      <c r="QFS345"/>
      <c r="QFT345"/>
      <c r="QFU345"/>
      <c r="QFV345"/>
      <c r="QFW345"/>
      <c r="QFX345"/>
      <c r="QFY345"/>
      <c r="QFZ345"/>
      <c r="QGA345"/>
      <c r="QGB345"/>
      <c r="QGC345"/>
      <c r="QGD345"/>
      <c r="QGE345"/>
      <c r="QGF345"/>
      <c r="QGG345"/>
      <c r="QGH345"/>
      <c r="QGI345"/>
      <c r="QGJ345"/>
      <c r="QGK345"/>
      <c r="QGL345"/>
      <c r="QGM345"/>
      <c r="QGN345"/>
      <c r="QGO345"/>
      <c r="QGP345"/>
      <c r="QGQ345"/>
      <c r="QGR345"/>
      <c r="QGS345"/>
      <c r="QGT345"/>
      <c r="QGU345"/>
      <c r="QGV345"/>
      <c r="QGW345"/>
      <c r="QGX345"/>
      <c r="QGY345"/>
      <c r="QGZ345"/>
      <c r="QHA345"/>
      <c r="QHB345"/>
      <c r="QHC345"/>
      <c r="QHD345"/>
      <c r="QHE345"/>
      <c r="QHF345"/>
      <c r="QHG345"/>
      <c r="QHH345"/>
      <c r="QHI345"/>
      <c r="QHJ345"/>
      <c r="QHK345"/>
      <c r="QHL345"/>
      <c r="QHM345"/>
      <c r="QHN345"/>
      <c r="QHO345"/>
      <c r="QHP345"/>
      <c r="QHQ345"/>
      <c r="QHR345"/>
      <c r="QHS345"/>
      <c r="QHT345"/>
      <c r="QHU345"/>
      <c r="QHV345"/>
      <c r="QHW345"/>
      <c r="QHX345"/>
      <c r="QHY345"/>
      <c r="QHZ345"/>
      <c r="QIA345"/>
      <c r="QIB345"/>
      <c r="QIC345"/>
      <c r="QID345"/>
      <c r="QIE345"/>
      <c r="QIF345"/>
      <c r="QIG345"/>
      <c r="QIH345"/>
      <c r="QII345"/>
      <c r="QIJ345"/>
      <c r="QIK345"/>
      <c r="QIL345"/>
      <c r="QIM345"/>
      <c r="QIN345"/>
      <c r="QIO345"/>
      <c r="QIP345"/>
      <c r="QIQ345"/>
      <c r="QIR345"/>
      <c r="QIS345"/>
      <c r="QIT345"/>
      <c r="QIU345"/>
      <c r="QIV345"/>
      <c r="QIW345"/>
      <c r="QIX345"/>
      <c r="QIY345"/>
      <c r="QIZ345"/>
      <c r="QJA345"/>
      <c r="QJB345"/>
      <c r="QJC345"/>
      <c r="QJD345"/>
      <c r="QJE345"/>
      <c r="QJF345"/>
      <c r="QJG345"/>
      <c r="QJH345"/>
      <c r="QJI345"/>
      <c r="QJJ345"/>
      <c r="QJK345"/>
      <c r="QJL345"/>
      <c r="QJM345"/>
      <c r="QJN345"/>
      <c r="QJO345"/>
      <c r="QJP345"/>
      <c r="QJQ345"/>
      <c r="QJR345"/>
      <c r="QJS345"/>
      <c r="QJT345"/>
      <c r="QJU345"/>
      <c r="QJV345"/>
      <c r="QJW345"/>
      <c r="QJX345"/>
      <c r="QJY345"/>
      <c r="QJZ345"/>
      <c r="QKA345"/>
      <c r="QKB345"/>
      <c r="QKC345"/>
      <c r="QKD345"/>
      <c r="QKE345"/>
      <c r="QKF345"/>
      <c r="QKG345"/>
      <c r="QKH345"/>
      <c r="QKI345"/>
      <c r="QKJ345"/>
      <c r="QKK345"/>
      <c r="QKL345"/>
      <c r="QKM345"/>
      <c r="QKN345"/>
      <c r="QKO345"/>
      <c r="QKP345"/>
      <c r="QKQ345"/>
      <c r="QKR345"/>
      <c r="QKS345"/>
      <c r="QKT345"/>
      <c r="QKU345"/>
      <c r="QKV345"/>
      <c r="QKW345"/>
      <c r="QKX345"/>
      <c r="QKY345"/>
      <c r="QKZ345"/>
      <c r="QLA345"/>
      <c r="QLB345"/>
      <c r="QLC345"/>
      <c r="QLD345"/>
      <c r="QLE345"/>
      <c r="QLF345"/>
      <c r="QLG345"/>
      <c r="QLH345"/>
      <c r="QLI345"/>
      <c r="QLJ345"/>
      <c r="QLK345"/>
      <c r="QLL345"/>
      <c r="QLM345"/>
      <c r="QLN345"/>
      <c r="QLO345"/>
      <c r="QLP345"/>
      <c r="QLQ345"/>
      <c r="QLR345"/>
      <c r="QLS345"/>
      <c r="QLT345"/>
      <c r="QLU345"/>
      <c r="QLV345"/>
      <c r="QLW345"/>
      <c r="QLX345"/>
      <c r="QLY345"/>
      <c r="QLZ345"/>
      <c r="QMA345"/>
      <c r="QMB345"/>
      <c r="QMC345"/>
      <c r="QMD345"/>
      <c r="QME345"/>
      <c r="QMF345"/>
      <c r="QMG345"/>
      <c r="QMH345"/>
      <c r="QMI345"/>
      <c r="QMJ345"/>
      <c r="QMK345"/>
      <c r="QML345"/>
      <c r="QMM345"/>
      <c r="QMN345"/>
      <c r="QMO345"/>
      <c r="QMP345"/>
      <c r="QMQ345"/>
      <c r="QMR345"/>
      <c r="QMS345"/>
      <c r="QMT345"/>
      <c r="QMU345"/>
      <c r="QMV345"/>
      <c r="QMW345"/>
      <c r="QMX345"/>
      <c r="QMY345"/>
      <c r="QMZ345"/>
      <c r="QNA345"/>
      <c r="QNB345"/>
      <c r="QNC345"/>
      <c r="QND345"/>
      <c r="QNE345"/>
      <c r="QNF345"/>
      <c r="QNG345"/>
      <c r="QNH345"/>
      <c r="QNI345"/>
      <c r="QNJ345"/>
    </row>
    <row r="346" spans="1:11866" x14ac:dyDescent="0.25">
      <c r="H346" s="7"/>
      <c r="I346" s="7"/>
      <c r="J346" s="5"/>
      <c r="K346" s="8"/>
      <c r="L346" s="5"/>
      <c r="M346" s="5"/>
      <c r="N346" s="5"/>
      <c r="O346" s="5"/>
      <c r="P346" s="5"/>
      <c r="Q346" s="5"/>
      <c r="R346" s="5"/>
      <c r="S346" s="5"/>
      <c r="T346" s="5"/>
      <c r="U346" s="5"/>
      <c r="AB346" s="34"/>
    </row>
    <row r="347" spans="1:11866" x14ac:dyDescent="0.25">
      <c r="H347" s="7"/>
      <c r="I347" s="7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AB347" s="34"/>
    </row>
    <row r="348" spans="1:11866" x14ac:dyDescent="0.25">
      <c r="H348" s="7"/>
      <c r="I348" s="7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AB348" s="34"/>
    </row>
    <row r="349" spans="1:11866" x14ac:dyDescent="0.25">
      <c r="H349" s="7"/>
      <c r="I349" s="7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AB349" s="34"/>
    </row>
    <row r="350" spans="1:11866" x14ac:dyDescent="0.25">
      <c r="A350" s="2"/>
      <c r="B350" s="2"/>
      <c r="C350" s="2"/>
      <c r="D350" s="2"/>
      <c r="E350" s="2"/>
      <c r="F350" s="2"/>
      <c r="G350" s="2"/>
      <c r="H350" s="7"/>
      <c r="I350" s="7"/>
      <c r="J350" s="8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AB350" s="34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  <c r="JY350" s="2"/>
      <c r="JZ350" s="2"/>
      <c r="KA350" s="2"/>
      <c r="KB350" s="2"/>
      <c r="KC350" s="2"/>
      <c r="KD350" s="2"/>
      <c r="KE350" s="2"/>
      <c r="KF350" s="2"/>
      <c r="KG350" s="2"/>
      <c r="KH350" s="2"/>
      <c r="KI350" s="2"/>
      <c r="KJ350" s="2"/>
      <c r="KK350" s="2"/>
      <c r="KL350" s="2"/>
      <c r="KM350" s="2"/>
      <c r="KN350" s="2"/>
      <c r="KO350" s="2"/>
      <c r="KP350" s="2"/>
      <c r="KQ350" s="2"/>
      <c r="KR350" s="2"/>
      <c r="KS350" s="2"/>
      <c r="KT350" s="2"/>
      <c r="KU350" s="2"/>
      <c r="KV350" s="2"/>
      <c r="KW350" s="2"/>
      <c r="KX350" s="2"/>
      <c r="KY350" s="2"/>
      <c r="KZ350" s="2"/>
      <c r="LA350" s="2"/>
      <c r="LB350" s="2"/>
      <c r="LC350" s="2"/>
      <c r="LD350" s="2"/>
      <c r="LE350" s="2"/>
      <c r="LF350" s="2"/>
      <c r="LG350" s="2"/>
      <c r="LH350" s="2"/>
      <c r="LI350" s="2"/>
      <c r="LJ350" s="2"/>
      <c r="LK350" s="2"/>
      <c r="LL350" s="2"/>
      <c r="LM350" s="2"/>
      <c r="LN350" s="2"/>
      <c r="LO350" s="2"/>
      <c r="LP350" s="2"/>
      <c r="LQ350" s="2"/>
      <c r="LR350" s="2"/>
      <c r="LS350" s="2"/>
      <c r="LT350" s="2"/>
      <c r="LU350" s="2"/>
      <c r="LV350" s="2"/>
      <c r="LW350" s="2"/>
      <c r="LX350" s="2"/>
      <c r="LY350" s="2"/>
      <c r="LZ350" s="2"/>
      <c r="MA350" s="2"/>
      <c r="MB350" s="2"/>
      <c r="MC350" s="2"/>
      <c r="MD350" s="2"/>
      <c r="ME350" s="2"/>
      <c r="MF350" s="2"/>
      <c r="MG350" s="2"/>
      <c r="MH350" s="2"/>
      <c r="MI350" s="2"/>
      <c r="MJ350" s="2"/>
      <c r="MK350" s="2"/>
      <c r="ML350" s="2"/>
      <c r="MM350" s="2"/>
      <c r="MN350" s="2"/>
      <c r="MO350" s="2"/>
      <c r="MP350" s="2"/>
      <c r="MQ350" s="2"/>
      <c r="MR350" s="2"/>
      <c r="MS350" s="2"/>
      <c r="MT350" s="2"/>
      <c r="MU350" s="2"/>
      <c r="MV350" s="2"/>
      <c r="MW350" s="2"/>
      <c r="MX350" s="2"/>
      <c r="MY350" s="2"/>
      <c r="MZ350" s="2"/>
      <c r="NA350" s="2"/>
      <c r="NB350" s="2"/>
      <c r="NC350" s="2"/>
      <c r="ND350" s="2"/>
      <c r="NE350" s="2"/>
      <c r="NF350" s="2"/>
      <c r="NG350" s="2"/>
      <c r="NH350" s="2"/>
      <c r="NI350" s="2"/>
      <c r="NJ350" s="2"/>
      <c r="NK350" s="2"/>
      <c r="NL350" s="2"/>
      <c r="NM350" s="2"/>
      <c r="NN350" s="2"/>
      <c r="NO350" s="2"/>
      <c r="NP350" s="2"/>
      <c r="NQ350" s="2"/>
      <c r="NR350" s="2"/>
      <c r="NS350" s="2"/>
      <c r="NT350" s="2"/>
      <c r="NU350" s="2"/>
      <c r="NV350" s="2"/>
      <c r="NW350" s="2"/>
      <c r="NX350" s="2"/>
      <c r="NY350" s="2"/>
      <c r="NZ350" s="2"/>
      <c r="OA350" s="2"/>
      <c r="OB350" s="2"/>
      <c r="OC350" s="2"/>
      <c r="OD350" s="2"/>
      <c r="OE350" s="2"/>
      <c r="OF350" s="2"/>
      <c r="OG350" s="2"/>
      <c r="OH350" s="2"/>
      <c r="OI350" s="2"/>
      <c r="OJ350" s="2"/>
      <c r="OK350" s="2"/>
      <c r="OL350" s="2"/>
      <c r="OM350" s="2"/>
      <c r="ON350" s="2"/>
      <c r="OO350" s="2"/>
      <c r="OP350" s="2"/>
      <c r="OQ350" s="2"/>
      <c r="OR350" s="2"/>
      <c r="OS350" s="2"/>
      <c r="OT350" s="2"/>
      <c r="OU350" s="2"/>
      <c r="OV350" s="2"/>
      <c r="OW350" s="2"/>
      <c r="OX350" s="2"/>
      <c r="OY350" s="2"/>
      <c r="OZ350" s="2"/>
      <c r="PA350" s="2"/>
      <c r="PB350" s="2"/>
      <c r="PC350" s="2"/>
      <c r="PD350" s="2"/>
      <c r="PE350" s="2"/>
      <c r="PF350" s="2"/>
      <c r="PG350" s="2"/>
      <c r="PH350" s="2"/>
      <c r="PI350" s="2"/>
      <c r="PJ350" s="2"/>
      <c r="PK350" s="2"/>
      <c r="PL350" s="2"/>
      <c r="PM350" s="2"/>
      <c r="PN350" s="2"/>
      <c r="PO350" s="2"/>
      <c r="PP350" s="2"/>
      <c r="PQ350" s="2"/>
      <c r="PR350" s="2"/>
      <c r="PS350" s="2"/>
      <c r="PT350" s="2"/>
      <c r="PU350" s="2"/>
      <c r="PV350" s="2"/>
      <c r="PW350" s="2"/>
      <c r="PX350" s="2"/>
      <c r="PY350" s="2"/>
      <c r="PZ350" s="2"/>
      <c r="QA350" s="2"/>
      <c r="QB350" s="2"/>
      <c r="QC350" s="2"/>
      <c r="QD350" s="2"/>
      <c r="QE350" s="2"/>
      <c r="QF350" s="2"/>
      <c r="QG350" s="2"/>
      <c r="QH350" s="2"/>
      <c r="QI350" s="2"/>
      <c r="QJ350" s="2"/>
      <c r="QK350" s="2"/>
      <c r="QL350" s="2"/>
      <c r="QM350" s="2"/>
      <c r="QN350" s="2"/>
      <c r="QO350" s="2"/>
      <c r="QP350" s="2"/>
      <c r="QQ350" s="2"/>
      <c r="QR350" s="2"/>
      <c r="QS350" s="2"/>
      <c r="QT350" s="2"/>
      <c r="QU350" s="2"/>
      <c r="QV350" s="2"/>
      <c r="QW350" s="2"/>
      <c r="QX350" s="2"/>
      <c r="QY350" s="2"/>
      <c r="QZ350" s="2"/>
      <c r="RA350" s="2"/>
      <c r="RB350" s="2"/>
      <c r="RC350" s="2"/>
      <c r="RD350" s="2"/>
      <c r="RE350" s="2"/>
      <c r="RF350" s="2"/>
      <c r="RG350" s="2"/>
      <c r="RH350" s="2"/>
      <c r="RI350" s="2"/>
      <c r="RJ350" s="2"/>
      <c r="RK350" s="2"/>
      <c r="RL350" s="2"/>
      <c r="RM350" s="2"/>
      <c r="RN350" s="2"/>
      <c r="RO350" s="2"/>
      <c r="RP350" s="2"/>
      <c r="RQ350" s="2"/>
      <c r="RR350" s="2"/>
      <c r="RS350" s="2"/>
      <c r="RT350" s="2"/>
      <c r="RU350" s="2"/>
      <c r="RV350" s="2"/>
      <c r="RW350" s="2"/>
      <c r="RX350" s="2"/>
      <c r="RY350" s="2"/>
      <c r="RZ350" s="2"/>
      <c r="SA350" s="2"/>
      <c r="SB350" s="2"/>
      <c r="SC350" s="2"/>
      <c r="SD350" s="2"/>
      <c r="SE350" s="2"/>
      <c r="SF350" s="2"/>
      <c r="SG350" s="2"/>
      <c r="SH350" s="2"/>
      <c r="SI350" s="2"/>
      <c r="SJ350" s="2"/>
      <c r="SK350" s="2"/>
      <c r="SL350" s="2"/>
      <c r="SM350" s="2"/>
      <c r="SN350" s="2"/>
      <c r="SO350" s="2"/>
      <c r="SP350" s="2"/>
      <c r="SQ350" s="2"/>
      <c r="SR350" s="2"/>
      <c r="SS350" s="2"/>
      <c r="ST350" s="2"/>
      <c r="SU350" s="2"/>
      <c r="SV350" s="2"/>
      <c r="SW350" s="2"/>
      <c r="SX350" s="2"/>
      <c r="SY350" s="2"/>
      <c r="SZ350" s="2"/>
      <c r="TA350" s="2"/>
      <c r="TB350" s="2"/>
      <c r="TC350" s="2"/>
      <c r="TD350" s="2"/>
      <c r="TE350" s="2"/>
      <c r="TF350" s="2"/>
      <c r="TG350" s="2"/>
      <c r="TH350" s="2"/>
      <c r="TI350" s="2"/>
      <c r="TJ350" s="2"/>
      <c r="TK350" s="2"/>
      <c r="TL350" s="2"/>
      <c r="TM350" s="2"/>
      <c r="TN350" s="2"/>
      <c r="TO350" s="2"/>
      <c r="TP350" s="2"/>
      <c r="TQ350" s="2"/>
      <c r="TR350" s="2"/>
      <c r="TS350" s="2"/>
      <c r="TT350" s="2"/>
      <c r="TU350" s="2"/>
      <c r="TV350" s="2"/>
      <c r="TW350" s="2"/>
      <c r="TX350" s="2"/>
      <c r="TY350" s="2"/>
      <c r="TZ350" s="2"/>
      <c r="UA350" s="2"/>
      <c r="UB350" s="2"/>
      <c r="UC350" s="2"/>
      <c r="UD350" s="2"/>
      <c r="UE350" s="2"/>
      <c r="UF350" s="2"/>
      <c r="UG350" s="2"/>
      <c r="UH350" s="2"/>
      <c r="UI350" s="2"/>
      <c r="UJ350" s="2"/>
      <c r="UK350" s="2"/>
      <c r="UL350" s="2"/>
      <c r="UM350" s="2"/>
      <c r="UN350" s="2"/>
      <c r="UO350" s="2"/>
      <c r="UP350" s="2"/>
      <c r="UQ350" s="2"/>
      <c r="UR350" s="2"/>
      <c r="US350" s="2"/>
      <c r="UT350" s="2"/>
      <c r="UU350" s="2"/>
      <c r="UV350" s="2"/>
      <c r="UW350" s="2"/>
      <c r="UX350" s="2"/>
      <c r="UY350" s="2"/>
      <c r="UZ350" s="2"/>
      <c r="VA350" s="2"/>
      <c r="VB350" s="2"/>
      <c r="VC350" s="2"/>
      <c r="VD350" s="2"/>
      <c r="VE350" s="2"/>
      <c r="VF350" s="2"/>
      <c r="VG350" s="2"/>
      <c r="VH350" s="2"/>
      <c r="VI350" s="2"/>
      <c r="VJ350" s="2"/>
      <c r="VK350" s="2"/>
      <c r="VL350" s="2"/>
      <c r="VM350" s="2"/>
      <c r="VN350" s="2"/>
      <c r="VO350" s="2"/>
      <c r="VP350" s="2"/>
      <c r="VQ350" s="2"/>
      <c r="VR350" s="2"/>
      <c r="VS350" s="2"/>
      <c r="VT350" s="2"/>
      <c r="VU350" s="2"/>
      <c r="VV350" s="2"/>
      <c r="VW350" s="2"/>
      <c r="VX350" s="2"/>
      <c r="VY350" s="2"/>
      <c r="VZ350" s="2"/>
      <c r="WA350" s="2"/>
      <c r="WB350" s="2"/>
      <c r="WC350" s="2"/>
      <c r="WD350" s="2"/>
      <c r="WE350" s="2"/>
      <c r="WF350" s="2"/>
      <c r="WG350" s="2"/>
      <c r="WH350" s="2"/>
      <c r="WI350" s="2"/>
      <c r="WJ350" s="2"/>
      <c r="WK350" s="2"/>
      <c r="WL350" s="2"/>
      <c r="WM350" s="2"/>
      <c r="WN350" s="2"/>
      <c r="WO350" s="2"/>
      <c r="WP350" s="2"/>
      <c r="WQ350" s="2"/>
      <c r="WR350" s="2"/>
      <c r="WS350" s="2"/>
      <c r="WT350" s="2"/>
      <c r="WU350" s="2"/>
      <c r="WV350" s="2"/>
      <c r="WW350" s="2"/>
      <c r="WX350" s="2"/>
      <c r="WY350" s="2"/>
      <c r="WZ350" s="2"/>
      <c r="XA350" s="2"/>
      <c r="XB350" s="2"/>
      <c r="XC350" s="2"/>
      <c r="XD350" s="2"/>
      <c r="XE350" s="2"/>
      <c r="XF350" s="2"/>
      <c r="XG350" s="2"/>
      <c r="XH350" s="2"/>
      <c r="XI350" s="2"/>
      <c r="XJ350" s="2"/>
      <c r="XK350" s="2"/>
      <c r="XL350" s="2"/>
      <c r="XM350" s="2"/>
      <c r="XN350" s="2"/>
      <c r="XO350" s="2"/>
      <c r="XP350" s="2"/>
      <c r="XQ350" s="2"/>
      <c r="XR350" s="2"/>
      <c r="XS350" s="2"/>
      <c r="XT350" s="2"/>
      <c r="XU350" s="2"/>
      <c r="XV350" s="2"/>
      <c r="XW350" s="2"/>
      <c r="XX350" s="2"/>
      <c r="XY350" s="2"/>
      <c r="XZ350" s="2"/>
      <c r="YA350" s="2"/>
      <c r="YB350" s="2"/>
      <c r="YC350" s="2"/>
      <c r="YD350" s="2"/>
      <c r="YE350" s="2"/>
      <c r="YF350" s="2"/>
      <c r="YG350" s="2"/>
      <c r="YH350" s="2"/>
      <c r="YI350" s="2"/>
      <c r="YJ350" s="2"/>
      <c r="YK350" s="2"/>
      <c r="YL350" s="2"/>
      <c r="YM350" s="2"/>
      <c r="YN350" s="2"/>
      <c r="YO350" s="2"/>
      <c r="YP350" s="2"/>
      <c r="YQ350" s="2"/>
      <c r="YR350" s="2"/>
      <c r="YS350" s="2"/>
      <c r="YT350" s="2"/>
      <c r="YU350" s="2"/>
      <c r="YV350" s="2"/>
      <c r="YW350" s="2"/>
      <c r="YX350" s="2"/>
      <c r="YY350" s="2"/>
      <c r="YZ350" s="2"/>
      <c r="ZA350" s="2"/>
      <c r="ZB350" s="2"/>
      <c r="ZC350" s="2"/>
      <c r="ZD350" s="2"/>
      <c r="ZE350" s="2"/>
      <c r="ZF350" s="2"/>
      <c r="ZG350" s="2"/>
      <c r="ZH350" s="2"/>
      <c r="ZI350" s="2"/>
      <c r="ZJ350" s="2"/>
      <c r="ZK350" s="2"/>
      <c r="ZL350" s="2"/>
      <c r="ZM350" s="2"/>
      <c r="ZN350" s="2"/>
      <c r="ZO350" s="2"/>
      <c r="ZP350" s="2"/>
      <c r="ZQ350" s="2"/>
      <c r="ZR350" s="2"/>
      <c r="ZS350" s="2"/>
      <c r="ZT350" s="2"/>
      <c r="ZU350" s="2"/>
      <c r="ZV350" s="2"/>
      <c r="ZW350" s="2"/>
      <c r="ZX350" s="2"/>
      <c r="ZY350" s="2"/>
      <c r="ZZ350" s="2"/>
      <c r="AAA350" s="2"/>
      <c r="AAB350" s="2"/>
      <c r="AAC350" s="2"/>
      <c r="AAD350" s="2"/>
      <c r="AAE350" s="2"/>
      <c r="AAF350" s="2"/>
      <c r="AAG350" s="2"/>
      <c r="AAH350" s="2"/>
      <c r="AAI350" s="2"/>
      <c r="AAJ350" s="2"/>
      <c r="AAK350" s="2"/>
      <c r="AAL350" s="2"/>
      <c r="AAM350" s="2"/>
      <c r="AAN350" s="2"/>
      <c r="AAO350" s="2"/>
      <c r="AAP350" s="2"/>
      <c r="AAQ350" s="2"/>
      <c r="AAR350" s="2"/>
      <c r="AAS350" s="2"/>
      <c r="AAT350" s="2"/>
      <c r="AAU350" s="2"/>
      <c r="AAV350" s="2"/>
      <c r="AAW350" s="2"/>
      <c r="AAX350" s="2"/>
      <c r="AAY350" s="2"/>
      <c r="AAZ350" s="2"/>
      <c r="ABA350" s="2"/>
      <c r="ABB350" s="2"/>
      <c r="ABC350" s="2"/>
      <c r="ABD350" s="2"/>
      <c r="ABE350" s="2"/>
      <c r="ABF350" s="2"/>
      <c r="ABG350" s="2"/>
      <c r="ABH350" s="2"/>
      <c r="ABI350" s="2"/>
      <c r="ABJ350" s="2"/>
      <c r="ABK350" s="2"/>
      <c r="ABL350" s="2"/>
      <c r="ABM350" s="2"/>
      <c r="ABN350" s="2"/>
      <c r="ABO350" s="2"/>
      <c r="ABP350" s="2"/>
      <c r="ABQ350" s="2"/>
      <c r="ABR350" s="2"/>
      <c r="ABS350" s="2"/>
      <c r="ABT350" s="2"/>
      <c r="ABU350" s="2"/>
      <c r="ABV350" s="2"/>
      <c r="ABW350" s="2"/>
      <c r="ABX350" s="2"/>
      <c r="ABY350" s="2"/>
      <c r="ABZ350" s="2"/>
      <c r="ACA350" s="2"/>
      <c r="ACB350" s="2"/>
      <c r="ACC350" s="2"/>
      <c r="ACD350" s="2"/>
      <c r="ACE350" s="2"/>
      <c r="ACF350" s="2"/>
      <c r="ACG350" s="2"/>
      <c r="ACH350" s="2"/>
      <c r="ACI350" s="2"/>
      <c r="ACJ350" s="2"/>
      <c r="ACK350" s="2"/>
      <c r="ACL350" s="2"/>
      <c r="ACM350" s="2"/>
      <c r="ACN350" s="2"/>
      <c r="ACO350" s="2"/>
      <c r="ACP350" s="2"/>
      <c r="ACQ350" s="2"/>
      <c r="ACR350" s="2"/>
      <c r="ACS350" s="2"/>
      <c r="ACT350" s="2"/>
      <c r="ACU350" s="2"/>
      <c r="ACV350" s="2"/>
      <c r="ACW350" s="2"/>
      <c r="ACX350" s="2"/>
      <c r="ACY350" s="2"/>
      <c r="ACZ350" s="2"/>
      <c r="ADA350" s="2"/>
      <c r="ADB350" s="2"/>
      <c r="ADC350" s="2"/>
      <c r="ADD350" s="2"/>
      <c r="ADE350" s="2"/>
      <c r="ADF350" s="2"/>
      <c r="ADG350" s="2"/>
      <c r="ADH350" s="2"/>
      <c r="ADI350" s="2"/>
      <c r="ADJ350" s="2"/>
      <c r="ADK350" s="2"/>
      <c r="ADL350" s="2"/>
      <c r="ADM350" s="2"/>
      <c r="ADN350" s="2"/>
      <c r="ADO350" s="2"/>
      <c r="ADP350" s="2"/>
      <c r="ADQ350" s="2"/>
      <c r="ADR350" s="2"/>
      <c r="ADS350" s="2"/>
      <c r="ADT350" s="2"/>
      <c r="ADU350" s="2"/>
      <c r="ADV350" s="2"/>
      <c r="ADW350" s="2"/>
      <c r="ADX350" s="2"/>
      <c r="ADY350" s="2"/>
      <c r="ADZ350" s="2"/>
      <c r="AEA350" s="2"/>
      <c r="AEB350" s="2"/>
      <c r="AEC350" s="2"/>
      <c r="AED350" s="2"/>
      <c r="AEE350" s="2"/>
      <c r="AEF350" s="2"/>
      <c r="AEG350" s="2"/>
      <c r="AEH350" s="2"/>
      <c r="AEI350" s="2"/>
      <c r="AEJ350" s="2"/>
      <c r="AEK350" s="2"/>
      <c r="AEL350" s="2"/>
      <c r="AEM350" s="2"/>
      <c r="AEN350" s="2"/>
      <c r="AEO350" s="2"/>
      <c r="AEP350" s="2"/>
      <c r="AEQ350" s="2"/>
      <c r="AER350" s="2"/>
      <c r="AES350" s="2"/>
      <c r="AET350" s="2"/>
      <c r="AEU350" s="2"/>
      <c r="AEV350" s="2"/>
      <c r="AEW350" s="2"/>
      <c r="AEX350" s="2"/>
      <c r="AEY350" s="2"/>
      <c r="AEZ350" s="2"/>
      <c r="AFA350" s="2"/>
      <c r="AFB350" s="2"/>
      <c r="AFC350" s="2"/>
      <c r="AFD350" s="2"/>
      <c r="AFE350" s="2"/>
      <c r="AFF350" s="2"/>
      <c r="AFG350" s="2"/>
      <c r="AFH350" s="2"/>
      <c r="AFI350" s="2"/>
      <c r="AFJ350" s="2"/>
      <c r="AFK350" s="2"/>
      <c r="AFL350" s="2"/>
      <c r="AFM350" s="2"/>
      <c r="AFN350" s="2"/>
      <c r="AFO350" s="2"/>
      <c r="AFP350" s="2"/>
      <c r="AFQ350" s="2"/>
      <c r="AFR350" s="2"/>
      <c r="AFS350" s="2"/>
      <c r="AFT350" s="2"/>
      <c r="AFU350" s="2"/>
      <c r="AFV350" s="2"/>
      <c r="AFW350" s="2"/>
      <c r="AFX350" s="2"/>
      <c r="AFY350" s="2"/>
      <c r="AFZ350" s="2"/>
      <c r="AGA350" s="2"/>
      <c r="AGB350" s="2"/>
      <c r="AGC350" s="2"/>
      <c r="AGD350" s="2"/>
      <c r="AGE350" s="2"/>
      <c r="AGF350" s="2"/>
      <c r="AGG350" s="2"/>
      <c r="AGH350" s="2"/>
      <c r="AGI350" s="2"/>
      <c r="AGJ350" s="2"/>
      <c r="AGK350" s="2"/>
      <c r="AGL350" s="2"/>
      <c r="AGM350" s="2"/>
      <c r="AGN350" s="2"/>
      <c r="AGO350" s="2"/>
      <c r="AGP350" s="2"/>
      <c r="AGQ350" s="2"/>
      <c r="AGR350" s="2"/>
      <c r="AGS350" s="2"/>
      <c r="AGT350" s="2"/>
      <c r="AGU350" s="2"/>
      <c r="AGV350" s="2"/>
      <c r="AGW350" s="2"/>
      <c r="AGX350" s="2"/>
      <c r="AGY350" s="2"/>
      <c r="AGZ350" s="2"/>
      <c r="AHA350" s="2"/>
      <c r="AHB350" s="2"/>
      <c r="AHC350" s="2"/>
      <c r="AHD350" s="2"/>
      <c r="AHE350" s="2"/>
      <c r="AHF350" s="2"/>
      <c r="AHG350" s="2"/>
      <c r="AHH350" s="2"/>
      <c r="AHI350" s="2"/>
      <c r="AHJ350" s="2"/>
      <c r="AHK350" s="2"/>
      <c r="AHL350" s="2"/>
      <c r="AHM350" s="2"/>
      <c r="AHN350" s="2"/>
      <c r="AHO350" s="2"/>
      <c r="AHP350" s="2"/>
      <c r="AHQ350" s="2"/>
      <c r="AHR350" s="2"/>
      <c r="AHS350" s="2"/>
      <c r="AHT350" s="2"/>
      <c r="AHU350" s="2"/>
      <c r="AHV350" s="2"/>
      <c r="AHW350" s="2"/>
      <c r="AHX350" s="2"/>
      <c r="AHY350" s="2"/>
      <c r="AHZ350" s="2"/>
      <c r="AIA350" s="2"/>
      <c r="AIB350" s="2"/>
      <c r="AIC350" s="2"/>
      <c r="AID350" s="2"/>
      <c r="AIE350" s="2"/>
      <c r="AIF350" s="2"/>
      <c r="AIG350" s="2"/>
      <c r="AIH350" s="2"/>
      <c r="AII350" s="2"/>
      <c r="AIJ350" s="2"/>
      <c r="AIK350" s="2"/>
      <c r="AIL350" s="2"/>
      <c r="AIM350" s="2"/>
      <c r="AIN350" s="2"/>
      <c r="AIO350" s="2"/>
      <c r="AIP350" s="2"/>
      <c r="AIQ350" s="2"/>
      <c r="AIR350" s="2"/>
      <c r="AIS350" s="2"/>
      <c r="AIT350" s="2"/>
      <c r="AIU350" s="2"/>
      <c r="AIV350" s="2"/>
      <c r="AIW350" s="2"/>
      <c r="AIX350" s="2"/>
      <c r="AIY350" s="2"/>
      <c r="AIZ350" s="2"/>
      <c r="AJA350" s="2"/>
      <c r="AJB350" s="2"/>
      <c r="AJC350" s="2"/>
      <c r="AJD350" s="2"/>
      <c r="AJE350" s="2"/>
      <c r="AJF350" s="2"/>
      <c r="AJG350" s="2"/>
      <c r="AJH350" s="2"/>
      <c r="AJI350" s="2"/>
      <c r="AJJ350" s="2"/>
      <c r="AJK350" s="2"/>
      <c r="AJL350" s="2"/>
      <c r="AJM350" s="2"/>
      <c r="AJN350" s="2"/>
      <c r="AJO350" s="2"/>
      <c r="AJP350" s="2"/>
      <c r="AJQ350" s="2"/>
      <c r="AJR350" s="2"/>
      <c r="AJS350" s="2"/>
      <c r="AJT350" s="2"/>
      <c r="AJU350" s="2"/>
      <c r="AJV350" s="2"/>
      <c r="AJW350" s="2"/>
      <c r="AJX350" s="2"/>
      <c r="AJY350" s="2"/>
      <c r="AJZ350" s="2"/>
      <c r="AKA350" s="2"/>
      <c r="AKB350" s="2"/>
      <c r="AKC350" s="2"/>
      <c r="AKD350" s="2"/>
      <c r="AKE350" s="2"/>
      <c r="AKF350" s="2"/>
      <c r="AKG350" s="2"/>
      <c r="AKH350" s="2"/>
      <c r="AKI350" s="2"/>
      <c r="AKJ350" s="2"/>
      <c r="AKK350" s="2"/>
      <c r="AKL350" s="2"/>
      <c r="AKM350" s="2"/>
      <c r="AKN350" s="2"/>
      <c r="AKO350" s="2"/>
      <c r="AKP350" s="2"/>
      <c r="AKQ350" s="2"/>
      <c r="AKR350" s="2"/>
      <c r="AKS350" s="2"/>
      <c r="AKT350" s="2"/>
      <c r="AKU350" s="2"/>
      <c r="AKV350" s="2"/>
      <c r="AKW350" s="2"/>
      <c r="AKX350" s="2"/>
      <c r="AKY350" s="2"/>
      <c r="AKZ350" s="2"/>
      <c r="ALA350" s="2"/>
      <c r="ALB350" s="2"/>
      <c r="ALC350" s="2"/>
      <c r="ALD350" s="2"/>
      <c r="ALE350" s="2"/>
      <c r="ALF350" s="2"/>
      <c r="ALG350" s="2"/>
      <c r="ALH350" s="2"/>
      <c r="ALI350" s="2"/>
      <c r="ALJ350" s="2"/>
      <c r="ALK350" s="2"/>
      <c r="ALL350" s="2"/>
      <c r="ALM350" s="2"/>
      <c r="ALN350" s="2"/>
      <c r="ALO350" s="2"/>
      <c r="ALP350" s="2"/>
      <c r="ALQ350" s="2"/>
      <c r="ALR350" s="2"/>
      <c r="ALS350" s="2"/>
      <c r="ALT350" s="2"/>
      <c r="ALU350" s="2"/>
      <c r="ALV350" s="2"/>
      <c r="ALW350" s="2"/>
      <c r="ALX350" s="2"/>
      <c r="ALY350" s="2"/>
      <c r="ALZ350" s="2"/>
      <c r="AMA350" s="2"/>
      <c r="AMB350" s="2"/>
      <c r="AMC350" s="2"/>
      <c r="AMD350" s="2"/>
      <c r="AME350" s="2"/>
      <c r="AMF350" s="2"/>
      <c r="AMG350" s="2"/>
      <c r="AMH350" s="2"/>
      <c r="AMI350" s="2"/>
      <c r="AMJ350" s="2"/>
      <c r="AMK350" s="2"/>
      <c r="AML350" s="2"/>
      <c r="AMM350" s="2"/>
      <c r="AMN350" s="2"/>
      <c r="AMO350" s="2"/>
      <c r="AMP350" s="2"/>
      <c r="AMQ350" s="2"/>
      <c r="AMR350" s="2"/>
      <c r="AMS350" s="2"/>
      <c r="AMT350" s="2"/>
      <c r="AMU350" s="2"/>
      <c r="AMV350" s="2"/>
      <c r="AMW350" s="2"/>
      <c r="AMX350" s="2"/>
      <c r="AMY350" s="2"/>
      <c r="AMZ350" s="2"/>
      <c r="ANA350" s="2"/>
      <c r="ANB350" s="2"/>
      <c r="ANC350" s="2"/>
      <c r="AND350" s="2"/>
      <c r="ANE350" s="2"/>
      <c r="ANF350" s="2"/>
      <c r="ANG350" s="2"/>
      <c r="ANH350" s="2"/>
      <c r="ANI350" s="2"/>
      <c r="ANJ350" s="2"/>
      <c r="ANK350" s="2"/>
      <c r="ANL350" s="2"/>
      <c r="ANM350" s="2"/>
      <c r="ANN350" s="2"/>
      <c r="ANO350" s="2"/>
      <c r="ANP350" s="2"/>
      <c r="ANQ350" s="2"/>
      <c r="ANR350" s="2"/>
      <c r="ANS350" s="2"/>
      <c r="ANT350" s="2"/>
      <c r="ANU350" s="2"/>
      <c r="ANV350" s="2"/>
      <c r="ANW350" s="2"/>
      <c r="ANX350" s="2"/>
      <c r="ANY350" s="2"/>
      <c r="ANZ350" s="2"/>
      <c r="AOA350" s="2"/>
      <c r="AOB350" s="2"/>
      <c r="AOC350" s="2"/>
      <c r="AOD350" s="2"/>
      <c r="AOE350" s="2"/>
      <c r="AOF350" s="2"/>
      <c r="AOG350" s="2"/>
      <c r="AOH350" s="2"/>
      <c r="AOI350" s="2"/>
      <c r="AOJ350" s="2"/>
      <c r="AOK350" s="2"/>
      <c r="AOL350" s="2"/>
      <c r="AOM350" s="2"/>
      <c r="AON350" s="2"/>
      <c r="AOO350" s="2"/>
      <c r="AOP350" s="2"/>
      <c r="AOQ350" s="2"/>
      <c r="AOR350" s="2"/>
      <c r="AOS350" s="2"/>
      <c r="AOT350" s="2"/>
      <c r="AOU350" s="2"/>
      <c r="AOV350" s="2"/>
      <c r="AOW350" s="2"/>
      <c r="AOX350" s="2"/>
      <c r="AOY350" s="2"/>
      <c r="AOZ350" s="2"/>
      <c r="APA350" s="2"/>
      <c r="APB350" s="2"/>
      <c r="APC350" s="2"/>
      <c r="APD350" s="2"/>
      <c r="APE350" s="2"/>
      <c r="APF350" s="2"/>
      <c r="APG350" s="2"/>
      <c r="APH350" s="2"/>
      <c r="API350" s="2"/>
      <c r="APJ350" s="2"/>
      <c r="APK350" s="2"/>
      <c r="APL350" s="2"/>
      <c r="APM350" s="2"/>
      <c r="APN350" s="2"/>
      <c r="APO350" s="2"/>
      <c r="APP350" s="2"/>
      <c r="APQ350" s="2"/>
      <c r="APR350" s="2"/>
      <c r="APS350" s="2"/>
      <c r="APT350" s="2"/>
      <c r="APU350" s="2"/>
      <c r="APV350" s="2"/>
      <c r="APW350" s="2"/>
      <c r="APX350" s="2"/>
      <c r="APY350" s="2"/>
      <c r="APZ350" s="2"/>
      <c r="AQA350" s="2"/>
      <c r="AQB350" s="2"/>
      <c r="AQC350" s="2"/>
      <c r="AQD350" s="2"/>
      <c r="AQE350" s="2"/>
      <c r="AQF350" s="2"/>
      <c r="AQG350" s="2"/>
      <c r="AQH350" s="2"/>
      <c r="AQI350" s="2"/>
      <c r="AQJ350" s="2"/>
      <c r="AQK350" s="2"/>
      <c r="AQL350" s="2"/>
      <c r="AQM350" s="2"/>
      <c r="AQN350" s="2"/>
      <c r="AQO350" s="2"/>
      <c r="AQP350" s="2"/>
      <c r="AQQ350" s="2"/>
      <c r="AQR350" s="2"/>
      <c r="AQS350" s="2"/>
      <c r="AQT350" s="2"/>
      <c r="AQU350" s="2"/>
      <c r="AQV350" s="2"/>
      <c r="AQW350" s="2"/>
      <c r="AQX350" s="2"/>
      <c r="AQY350" s="2"/>
      <c r="AQZ350" s="2"/>
      <c r="ARA350" s="2"/>
      <c r="ARB350" s="2"/>
      <c r="ARC350" s="2"/>
      <c r="ARD350" s="2"/>
      <c r="ARE350" s="2"/>
      <c r="ARF350" s="2"/>
      <c r="ARG350" s="2"/>
      <c r="ARH350" s="2"/>
      <c r="ARI350" s="2"/>
      <c r="ARJ350" s="2"/>
      <c r="ARK350" s="2"/>
      <c r="ARL350" s="2"/>
      <c r="ARM350" s="2"/>
      <c r="ARN350" s="2"/>
      <c r="ARO350" s="2"/>
      <c r="ARP350" s="2"/>
      <c r="ARQ350" s="2"/>
      <c r="ARR350" s="2"/>
      <c r="ARS350" s="2"/>
      <c r="ART350" s="2"/>
      <c r="ARU350" s="2"/>
      <c r="ARV350" s="2"/>
      <c r="ARW350" s="2"/>
      <c r="ARX350" s="2"/>
      <c r="ARY350" s="2"/>
      <c r="ARZ350" s="2"/>
      <c r="ASA350" s="2"/>
      <c r="ASB350" s="2"/>
      <c r="ASC350" s="2"/>
      <c r="ASD350" s="2"/>
      <c r="ASE350" s="2"/>
      <c r="ASF350" s="2"/>
      <c r="ASG350" s="2"/>
      <c r="ASH350" s="2"/>
      <c r="ASI350" s="2"/>
      <c r="ASJ350" s="2"/>
      <c r="ASK350" s="2"/>
      <c r="ASL350" s="2"/>
      <c r="ASM350" s="2"/>
      <c r="ASN350" s="2"/>
      <c r="ASO350" s="2"/>
      <c r="ASP350" s="2"/>
      <c r="ASQ350" s="2"/>
      <c r="ASR350" s="2"/>
      <c r="ASS350" s="2"/>
      <c r="AST350" s="2"/>
      <c r="ASU350" s="2"/>
      <c r="ASV350" s="2"/>
      <c r="ASW350" s="2"/>
      <c r="ASX350" s="2"/>
      <c r="ASY350" s="2"/>
      <c r="ASZ350" s="2"/>
      <c r="ATA350" s="2"/>
      <c r="ATB350" s="2"/>
      <c r="ATC350" s="2"/>
      <c r="ATD350" s="2"/>
      <c r="ATE350" s="2"/>
      <c r="ATF350" s="2"/>
      <c r="ATG350" s="2"/>
      <c r="ATH350" s="2"/>
      <c r="ATI350" s="2"/>
      <c r="ATJ350" s="2"/>
      <c r="ATK350" s="2"/>
      <c r="ATL350" s="2"/>
      <c r="ATM350" s="2"/>
      <c r="ATN350" s="2"/>
      <c r="ATO350" s="2"/>
      <c r="ATP350" s="2"/>
      <c r="ATQ350" s="2"/>
      <c r="ATR350" s="2"/>
      <c r="ATS350" s="2"/>
      <c r="ATT350" s="2"/>
      <c r="ATU350" s="2"/>
      <c r="ATV350" s="2"/>
      <c r="ATW350" s="2"/>
      <c r="ATX350" s="2"/>
      <c r="ATY350" s="2"/>
      <c r="ATZ350" s="2"/>
      <c r="AUA350" s="2"/>
      <c r="AUB350" s="2"/>
      <c r="AUC350" s="2"/>
      <c r="AUD350" s="2"/>
      <c r="AUE350" s="2"/>
      <c r="AUF350" s="2"/>
      <c r="AUG350" s="2"/>
      <c r="AUH350" s="2"/>
      <c r="AUI350" s="2"/>
      <c r="AUJ350" s="2"/>
      <c r="AUK350" s="2"/>
      <c r="AUL350" s="2"/>
      <c r="AUM350" s="2"/>
      <c r="AUN350" s="2"/>
      <c r="AUO350" s="2"/>
      <c r="AUP350" s="2"/>
      <c r="AUQ350" s="2"/>
      <c r="AUR350" s="2"/>
      <c r="AUS350" s="2"/>
      <c r="AUT350" s="2"/>
      <c r="AUU350" s="2"/>
      <c r="AUV350" s="2"/>
      <c r="AUW350" s="2"/>
      <c r="AUX350" s="2"/>
      <c r="AUY350" s="2"/>
      <c r="AUZ350" s="2"/>
      <c r="AVA350" s="2"/>
      <c r="AVB350" s="2"/>
      <c r="AVC350" s="2"/>
      <c r="AVD350" s="2"/>
      <c r="AVE350" s="2"/>
      <c r="AVF350" s="2"/>
      <c r="AVG350" s="2"/>
      <c r="AVH350" s="2"/>
      <c r="AVI350" s="2"/>
      <c r="AVJ350" s="2"/>
      <c r="AVK350" s="2"/>
      <c r="AVL350" s="2"/>
      <c r="AVM350" s="2"/>
      <c r="AVN350" s="2"/>
      <c r="AVO350" s="2"/>
      <c r="AVP350" s="2"/>
      <c r="AVQ350" s="2"/>
      <c r="AVR350" s="2"/>
      <c r="AVS350" s="2"/>
      <c r="AVT350" s="2"/>
      <c r="AVU350" s="2"/>
      <c r="AVV350" s="2"/>
      <c r="AVW350" s="2"/>
      <c r="AVX350" s="2"/>
      <c r="AVY350" s="2"/>
      <c r="AVZ350" s="2"/>
      <c r="AWA350" s="2"/>
      <c r="AWB350" s="2"/>
      <c r="AWC350" s="2"/>
      <c r="AWD350" s="2"/>
      <c r="AWE350" s="2"/>
      <c r="AWF350" s="2"/>
      <c r="AWG350" s="2"/>
      <c r="AWH350" s="2"/>
      <c r="AWI350" s="2"/>
      <c r="AWJ350" s="2"/>
      <c r="AWK350" s="2"/>
      <c r="AWL350" s="2"/>
      <c r="AWM350" s="2"/>
      <c r="AWN350" s="2"/>
      <c r="AWO350" s="2"/>
      <c r="AWP350" s="2"/>
      <c r="AWQ350" s="2"/>
      <c r="AWR350" s="2"/>
      <c r="AWS350" s="2"/>
      <c r="AWT350" s="2"/>
      <c r="AWU350" s="2"/>
      <c r="AWV350" s="2"/>
      <c r="AWW350" s="2"/>
      <c r="AWX350" s="2"/>
      <c r="AWY350" s="2"/>
      <c r="AWZ350" s="2"/>
      <c r="AXA350" s="2"/>
      <c r="AXB350" s="2"/>
      <c r="AXC350" s="2"/>
      <c r="AXD350" s="2"/>
      <c r="AXE350" s="2"/>
      <c r="AXF350" s="2"/>
      <c r="AXG350" s="2"/>
      <c r="AXH350" s="2"/>
      <c r="AXI350" s="2"/>
      <c r="AXJ350" s="2"/>
      <c r="AXK350" s="2"/>
      <c r="AXL350" s="2"/>
      <c r="AXM350" s="2"/>
      <c r="AXN350" s="2"/>
      <c r="AXO350" s="2"/>
      <c r="AXP350" s="2"/>
      <c r="AXQ350" s="2"/>
      <c r="AXR350" s="2"/>
      <c r="AXS350" s="2"/>
      <c r="AXT350" s="2"/>
      <c r="AXU350" s="2"/>
      <c r="AXV350" s="2"/>
      <c r="AXW350" s="2"/>
      <c r="AXX350" s="2"/>
      <c r="AXY350" s="2"/>
      <c r="AXZ350" s="2"/>
      <c r="AYA350" s="2"/>
      <c r="AYB350" s="2"/>
      <c r="AYC350" s="2"/>
      <c r="AYD350" s="2"/>
      <c r="AYE350" s="2"/>
      <c r="AYF350" s="2"/>
      <c r="AYG350" s="2"/>
      <c r="AYH350" s="2"/>
      <c r="AYI350" s="2"/>
      <c r="AYJ350" s="2"/>
      <c r="AYK350" s="2"/>
      <c r="AYL350" s="2"/>
      <c r="AYM350" s="2"/>
      <c r="AYN350" s="2"/>
      <c r="AYO350" s="2"/>
      <c r="AYP350" s="2"/>
      <c r="AYQ350" s="2"/>
      <c r="AYR350" s="2"/>
      <c r="AYS350" s="2"/>
      <c r="AYT350" s="2"/>
      <c r="AYU350" s="2"/>
      <c r="AYV350" s="2"/>
      <c r="AYW350" s="2"/>
      <c r="AYX350" s="2"/>
      <c r="AYY350" s="2"/>
      <c r="AYZ350" s="2"/>
      <c r="AZA350" s="2"/>
      <c r="AZB350" s="2"/>
      <c r="AZC350" s="2"/>
      <c r="AZD350" s="2"/>
      <c r="AZE350" s="2"/>
      <c r="AZF350" s="2"/>
      <c r="AZG350" s="2"/>
      <c r="AZH350" s="2"/>
      <c r="AZI350" s="2"/>
      <c r="AZJ350" s="2"/>
      <c r="AZK350" s="2"/>
      <c r="AZL350" s="2"/>
      <c r="AZM350" s="2"/>
      <c r="AZN350" s="2"/>
      <c r="AZO350" s="2"/>
      <c r="AZP350" s="2"/>
      <c r="AZQ350" s="2"/>
      <c r="AZR350" s="2"/>
      <c r="AZS350" s="2"/>
      <c r="AZT350" s="2"/>
      <c r="AZU350" s="2"/>
      <c r="AZV350" s="2"/>
      <c r="AZW350" s="2"/>
      <c r="AZX350" s="2"/>
      <c r="AZY350" s="2"/>
      <c r="AZZ350" s="2"/>
      <c r="BAA350" s="2"/>
      <c r="BAB350" s="2"/>
      <c r="BAC350" s="2"/>
      <c r="BAD350" s="2"/>
      <c r="BAE350" s="2"/>
      <c r="BAF350" s="2"/>
      <c r="BAG350" s="2"/>
      <c r="BAH350" s="2"/>
      <c r="BAI350" s="2"/>
      <c r="BAJ350" s="2"/>
      <c r="BAK350" s="2"/>
      <c r="BAL350" s="2"/>
      <c r="BAM350" s="2"/>
      <c r="BAN350" s="2"/>
      <c r="BAO350" s="2"/>
      <c r="BAP350" s="2"/>
      <c r="BAQ350" s="2"/>
      <c r="BAR350" s="2"/>
      <c r="BAS350" s="2"/>
      <c r="BAT350" s="2"/>
      <c r="BAU350" s="2"/>
      <c r="BAV350" s="2"/>
      <c r="BAW350" s="2"/>
      <c r="BAX350" s="2"/>
      <c r="BAY350" s="2"/>
      <c r="BAZ350" s="2"/>
      <c r="BBA350" s="2"/>
      <c r="BBB350" s="2"/>
      <c r="BBC350" s="2"/>
      <c r="BBD350" s="2"/>
      <c r="BBE350" s="2"/>
      <c r="BBF350" s="2"/>
      <c r="BBG350" s="2"/>
      <c r="BBH350" s="2"/>
      <c r="BBI350" s="2"/>
      <c r="BBJ350" s="2"/>
      <c r="BBK350" s="2"/>
      <c r="BBL350" s="2"/>
      <c r="BBM350" s="2"/>
      <c r="BBN350" s="2"/>
      <c r="BBO350" s="2"/>
      <c r="BBP350" s="2"/>
      <c r="BBQ350" s="2"/>
      <c r="BBR350" s="2"/>
      <c r="BBS350" s="2"/>
      <c r="BBT350" s="2"/>
      <c r="BBU350" s="2"/>
      <c r="BBV350" s="2"/>
      <c r="BBW350" s="2"/>
      <c r="BBX350" s="2"/>
      <c r="BBY350" s="2"/>
      <c r="BBZ350" s="2"/>
      <c r="BCA350" s="2"/>
      <c r="BCB350" s="2"/>
      <c r="BCC350" s="2"/>
      <c r="BCD350" s="2"/>
      <c r="BCE350" s="2"/>
      <c r="BCF350" s="2"/>
      <c r="BCG350" s="2"/>
      <c r="BCH350" s="2"/>
      <c r="BCI350" s="2"/>
      <c r="BCJ350" s="2"/>
      <c r="BCK350" s="2"/>
      <c r="BCL350" s="2"/>
      <c r="BCM350" s="2"/>
      <c r="BCN350" s="2"/>
      <c r="BCO350" s="2"/>
      <c r="BCP350" s="2"/>
      <c r="BCQ350" s="2"/>
      <c r="BCR350" s="2"/>
      <c r="BCS350" s="2"/>
      <c r="BCT350" s="2"/>
      <c r="BCU350" s="2"/>
      <c r="BCV350" s="2"/>
      <c r="BCW350" s="2"/>
      <c r="BCX350" s="2"/>
      <c r="BCY350" s="2"/>
      <c r="BCZ350" s="2"/>
      <c r="BDA350" s="2"/>
      <c r="BDB350" s="2"/>
      <c r="BDC350" s="2"/>
      <c r="BDD350" s="2"/>
      <c r="BDE350" s="2"/>
      <c r="BDF350" s="2"/>
      <c r="BDG350" s="2"/>
      <c r="BDH350" s="2"/>
      <c r="BDI350" s="2"/>
      <c r="BDJ350" s="2"/>
      <c r="BDK350" s="2"/>
      <c r="BDL350" s="2"/>
      <c r="BDM350" s="2"/>
      <c r="BDN350" s="2"/>
      <c r="BDO350" s="2"/>
      <c r="BDP350" s="2"/>
      <c r="BDQ350" s="2"/>
      <c r="BDR350" s="2"/>
      <c r="BDS350" s="2"/>
      <c r="BDT350" s="2"/>
      <c r="BDU350" s="2"/>
      <c r="BDV350" s="2"/>
      <c r="BDW350" s="2"/>
      <c r="BDX350" s="2"/>
      <c r="BDY350" s="2"/>
      <c r="BDZ350" s="2"/>
      <c r="BEA350" s="2"/>
      <c r="BEB350" s="2"/>
      <c r="BEC350" s="2"/>
      <c r="BED350" s="2"/>
      <c r="BEE350" s="2"/>
      <c r="BEF350" s="2"/>
      <c r="BEG350" s="2"/>
      <c r="BEH350" s="2"/>
      <c r="BEI350" s="2"/>
      <c r="BEJ350" s="2"/>
      <c r="BEK350" s="2"/>
      <c r="BEL350" s="2"/>
      <c r="BEM350" s="2"/>
      <c r="BEN350" s="2"/>
      <c r="BEO350" s="2"/>
      <c r="BEP350" s="2"/>
      <c r="BEQ350" s="2"/>
      <c r="BER350" s="2"/>
      <c r="BES350" s="2"/>
      <c r="BET350" s="2"/>
      <c r="BEU350" s="2"/>
      <c r="BEV350" s="2"/>
      <c r="BEW350" s="2"/>
      <c r="BEX350" s="2"/>
      <c r="BEY350" s="2"/>
      <c r="BEZ350" s="2"/>
      <c r="BFA350" s="2"/>
      <c r="BFB350" s="2"/>
      <c r="BFC350" s="2"/>
      <c r="BFD350" s="2"/>
      <c r="BFE350" s="2"/>
      <c r="BFF350" s="2"/>
      <c r="BFG350" s="2"/>
      <c r="BFH350" s="2"/>
      <c r="BFI350" s="2"/>
      <c r="BFJ350" s="2"/>
      <c r="BFK350" s="2"/>
      <c r="BFL350" s="2"/>
      <c r="BFM350" s="2"/>
      <c r="BFN350" s="2"/>
      <c r="BFO350" s="2"/>
      <c r="BFP350" s="2"/>
      <c r="BFQ350" s="2"/>
      <c r="BFR350" s="2"/>
      <c r="BFS350" s="2"/>
      <c r="BFT350" s="2"/>
      <c r="BFU350" s="2"/>
      <c r="BFV350" s="2"/>
      <c r="BFW350" s="2"/>
      <c r="BFX350" s="2"/>
      <c r="BFY350" s="2"/>
      <c r="BFZ350" s="2"/>
      <c r="BGA350" s="2"/>
      <c r="BGB350" s="2"/>
      <c r="BGC350" s="2"/>
      <c r="BGD350" s="2"/>
      <c r="BGE350" s="2"/>
      <c r="BGF350" s="2"/>
      <c r="BGG350" s="2"/>
      <c r="BGH350" s="2"/>
      <c r="BGI350" s="2"/>
      <c r="BGJ350" s="2"/>
      <c r="BGK350" s="2"/>
      <c r="BGL350" s="2"/>
      <c r="BGM350" s="2"/>
      <c r="BGN350" s="2"/>
      <c r="BGO350" s="2"/>
      <c r="BGP350" s="2"/>
      <c r="BGQ350" s="2"/>
      <c r="BGR350" s="2"/>
      <c r="BGS350" s="2"/>
      <c r="BGT350" s="2"/>
      <c r="BGU350" s="2"/>
      <c r="BGV350" s="2"/>
      <c r="BGW350" s="2"/>
      <c r="BGX350" s="2"/>
      <c r="BGY350" s="2"/>
      <c r="BGZ350" s="2"/>
      <c r="BHA350" s="2"/>
      <c r="BHB350" s="2"/>
      <c r="BHC350" s="2"/>
      <c r="BHD350" s="2"/>
      <c r="BHE350" s="2"/>
      <c r="BHF350" s="2"/>
      <c r="BHG350" s="2"/>
      <c r="BHH350" s="2"/>
      <c r="BHI350" s="2"/>
      <c r="BHJ350" s="2"/>
      <c r="BHK350" s="2"/>
      <c r="BHL350" s="2"/>
      <c r="BHM350" s="2"/>
      <c r="BHN350" s="2"/>
      <c r="BHO350" s="2"/>
      <c r="BHP350" s="2"/>
      <c r="BHQ350" s="2"/>
      <c r="BHR350" s="2"/>
      <c r="BHS350" s="2"/>
      <c r="BHT350" s="2"/>
      <c r="BHU350" s="2"/>
      <c r="BHV350" s="2"/>
      <c r="BHW350" s="2"/>
      <c r="BHX350" s="2"/>
      <c r="BHY350" s="2"/>
      <c r="BHZ350" s="2"/>
      <c r="BIA350" s="2"/>
      <c r="BIB350" s="2"/>
      <c r="BIC350" s="2"/>
      <c r="BID350" s="2"/>
      <c r="BIE350" s="2"/>
      <c r="BIF350" s="2"/>
      <c r="BIG350" s="2"/>
      <c r="BIH350" s="2"/>
      <c r="BII350" s="2"/>
      <c r="BIJ350" s="2"/>
      <c r="BIK350" s="2"/>
      <c r="BIL350" s="2"/>
      <c r="BIM350" s="2"/>
      <c r="BIN350" s="2"/>
      <c r="BIO350" s="2"/>
      <c r="BIP350" s="2"/>
      <c r="BIQ350" s="2"/>
      <c r="BIR350" s="2"/>
      <c r="BIS350" s="2"/>
      <c r="BIT350" s="2"/>
      <c r="BIU350" s="2"/>
      <c r="BIV350" s="2"/>
      <c r="BIW350" s="2"/>
      <c r="BIX350" s="2"/>
      <c r="BIY350" s="2"/>
      <c r="BIZ350" s="2"/>
      <c r="BJA350" s="2"/>
      <c r="BJB350" s="2"/>
      <c r="BJC350" s="2"/>
      <c r="BJD350" s="2"/>
      <c r="BJE350" s="2"/>
      <c r="BJF350" s="2"/>
      <c r="BJG350" s="2"/>
      <c r="BJH350" s="2"/>
      <c r="BJI350" s="2"/>
      <c r="BJJ350" s="2"/>
      <c r="BJK350" s="2"/>
      <c r="BJL350" s="2"/>
      <c r="BJM350" s="2"/>
      <c r="BJN350" s="2"/>
      <c r="BJO350" s="2"/>
      <c r="BJP350" s="2"/>
      <c r="BJQ350" s="2"/>
      <c r="BJR350" s="2"/>
      <c r="BJS350" s="2"/>
      <c r="BJT350" s="2"/>
      <c r="BJU350" s="2"/>
      <c r="BJV350" s="2"/>
      <c r="BJW350" s="2"/>
      <c r="BJX350" s="2"/>
      <c r="BJY350" s="2"/>
      <c r="BJZ350" s="2"/>
      <c r="BKA350" s="2"/>
      <c r="BKB350" s="2"/>
      <c r="BKC350" s="2"/>
      <c r="BKD350" s="2"/>
      <c r="BKE350" s="2"/>
      <c r="BKF350" s="2"/>
      <c r="BKG350" s="2"/>
      <c r="BKH350" s="2"/>
      <c r="BKI350" s="2"/>
      <c r="BKJ350" s="2"/>
      <c r="BKK350" s="2"/>
      <c r="BKL350" s="2"/>
      <c r="BKM350" s="2"/>
      <c r="BKN350" s="2"/>
      <c r="BKO350" s="2"/>
      <c r="BKP350" s="2"/>
      <c r="BKQ350" s="2"/>
      <c r="BKR350" s="2"/>
      <c r="BKS350" s="2"/>
      <c r="BKT350" s="2"/>
      <c r="BKU350" s="2"/>
      <c r="BKV350" s="2"/>
      <c r="BKW350" s="2"/>
      <c r="BKX350" s="2"/>
      <c r="BKY350" s="2"/>
      <c r="BKZ350" s="2"/>
      <c r="BLA350" s="2"/>
      <c r="BLB350" s="2"/>
      <c r="BLC350" s="2"/>
      <c r="BLD350" s="2"/>
      <c r="BLE350" s="2"/>
      <c r="BLF350" s="2"/>
      <c r="BLG350" s="2"/>
      <c r="BLH350" s="2"/>
      <c r="BLI350" s="2"/>
      <c r="BLJ350" s="2"/>
      <c r="BLK350" s="2"/>
      <c r="BLL350" s="2"/>
      <c r="BLM350" s="2"/>
      <c r="BLN350" s="2"/>
      <c r="BLO350" s="2"/>
      <c r="BLP350" s="2"/>
      <c r="BLQ350" s="2"/>
      <c r="BLR350" s="2"/>
      <c r="BLS350" s="2"/>
      <c r="BLT350" s="2"/>
      <c r="BLU350" s="2"/>
      <c r="BLV350" s="2"/>
      <c r="BLW350" s="2"/>
      <c r="BLX350" s="2"/>
      <c r="BLY350" s="2"/>
      <c r="BLZ350" s="2"/>
      <c r="BMA350" s="2"/>
      <c r="BMB350" s="2"/>
      <c r="BMC350" s="2"/>
      <c r="BMD350" s="2"/>
      <c r="BME350" s="2"/>
      <c r="BMF350" s="2"/>
      <c r="BMG350" s="2"/>
      <c r="BMH350" s="2"/>
      <c r="BMI350" s="2"/>
      <c r="BMJ350" s="2"/>
      <c r="BMK350" s="2"/>
      <c r="BML350" s="2"/>
      <c r="BMM350" s="2"/>
      <c r="BMN350" s="2"/>
      <c r="BMO350" s="2"/>
      <c r="BMP350" s="2"/>
      <c r="BMQ350" s="2"/>
      <c r="BMR350" s="2"/>
      <c r="BMS350" s="2"/>
      <c r="BMT350" s="2"/>
      <c r="BMU350" s="2"/>
      <c r="BMV350" s="2"/>
      <c r="BMW350" s="2"/>
      <c r="BMX350" s="2"/>
      <c r="BMY350" s="2"/>
      <c r="BMZ350" s="2"/>
      <c r="BNA350" s="2"/>
      <c r="BNB350" s="2"/>
      <c r="BNC350" s="2"/>
      <c r="BND350" s="2"/>
      <c r="BNE350" s="2"/>
      <c r="BNF350" s="2"/>
      <c r="BNG350" s="2"/>
      <c r="BNH350" s="2"/>
      <c r="BNI350" s="2"/>
      <c r="BNJ350" s="2"/>
      <c r="BNK350" s="2"/>
      <c r="BNL350" s="2"/>
      <c r="BNM350" s="2"/>
      <c r="BNN350" s="2"/>
      <c r="BNO350" s="2"/>
      <c r="BNP350" s="2"/>
      <c r="BNQ350" s="2"/>
      <c r="BNR350" s="2"/>
      <c r="BNS350" s="2"/>
      <c r="BNT350" s="2"/>
      <c r="BNU350" s="2"/>
      <c r="BNV350" s="2"/>
      <c r="BNW350" s="2"/>
      <c r="BNX350" s="2"/>
      <c r="BNY350" s="2"/>
      <c r="BNZ350" s="2"/>
      <c r="BOA350" s="2"/>
      <c r="BOB350" s="2"/>
      <c r="BOC350" s="2"/>
      <c r="BOD350" s="2"/>
      <c r="BOE350" s="2"/>
      <c r="BOF350" s="2"/>
      <c r="BOG350" s="2"/>
      <c r="BOH350" s="2"/>
      <c r="BOI350" s="2"/>
      <c r="BOJ350" s="2"/>
      <c r="BOK350" s="2"/>
      <c r="BOL350" s="2"/>
      <c r="BOM350" s="2"/>
      <c r="BON350" s="2"/>
      <c r="BOO350" s="2"/>
      <c r="BOP350" s="2"/>
      <c r="BOQ350" s="2"/>
      <c r="BOR350" s="2"/>
      <c r="BOS350" s="2"/>
      <c r="BOT350" s="2"/>
      <c r="BOU350" s="2"/>
      <c r="BOV350" s="2"/>
      <c r="BOW350" s="2"/>
      <c r="BOX350" s="2"/>
      <c r="BOY350" s="2"/>
      <c r="BOZ350" s="2"/>
      <c r="BPA350" s="2"/>
      <c r="BPB350" s="2"/>
      <c r="BPC350" s="2"/>
      <c r="BPD350" s="2"/>
      <c r="BPE350" s="2"/>
      <c r="BPF350" s="2"/>
      <c r="BPG350" s="2"/>
      <c r="BPH350" s="2"/>
      <c r="BPI350" s="2"/>
      <c r="BPJ350" s="2"/>
      <c r="BPK350" s="2"/>
      <c r="BPL350" s="2"/>
      <c r="BPM350" s="2"/>
      <c r="BPN350" s="2"/>
      <c r="BPO350" s="2"/>
      <c r="BPP350" s="2"/>
      <c r="BPQ350" s="2"/>
      <c r="BPR350" s="2"/>
      <c r="BPS350" s="2"/>
      <c r="BPT350" s="2"/>
      <c r="BPU350" s="2"/>
      <c r="BPV350" s="2"/>
      <c r="BPW350" s="2"/>
      <c r="BPX350" s="2"/>
      <c r="BPY350" s="2"/>
      <c r="BPZ350" s="2"/>
      <c r="BQA350" s="2"/>
      <c r="BQB350" s="2"/>
      <c r="BQC350" s="2"/>
      <c r="BQD350" s="2"/>
      <c r="BQE350" s="2"/>
      <c r="BQF350" s="2"/>
      <c r="BQG350" s="2"/>
      <c r="BQH350" s="2"/>
      <c r="BQI350" s="2"/>
      <c r="BQJ350" s="2"/>
      <c r="BQK350" s="2"/>
      <c r="BQL350" s="2"/>
      <c r="BQM350" s="2"/>
      <c r="BQN350" s="2"/>
      <c r="BQO350" s="2"/>
      <c r="BQP350" s="2"/>
      <c r="BQQ350" s="2"/>
      <c r="BQR350" s="2"/>
      <c r="BQS350" s="2"/>
      <c r="BQT350" s="2"/>
      <c r="BQU350" s="2"/>
      <c r="BQV350" s="2"/>
      <c r="BQW350" s="2"/>
      <c r="BQX350" s="2"/>
      <c r="BQY350" s="2"/>
      <c r="BQZ350" s="2"/>
      <c r="BRA350" s="2"/>
      <c r="BRB350" s="2"/>
      <c r="BRC350" s="2"/>
      <c r="BRD350" s="2"/>
      <c r="BRE350" s="2"/>
      <c r="BRF350" s="2"/>
      <c r="BRG350" s="2"/>
      <c r="BRH350" s="2"/>
      <c r="BRI350" s="2"/>
      <c r="BRJ350" s="2"/>
      <c r="BRK350" s="2"/>
      <c r="BRL350" s="2"/>
      <c r="BRM350" s="2"/>
      <c r="BRN350" s="2"/>
      <c r="BRO350" s="2"/>
      <c r="BRP350" s="2"/>
      <c r="BRQ350" s="2"/>
      <c r="BRR350" s="2"/>
      <c r="BRS350" s="2"/>
      <c r="BRT350" s="2"/>
      <c r="BRU350" s="2"/>
      <c r="BRV350" s="2"/>
      <c r="BRW350" s="2"/>
      <c r="BRX350" s="2"/>
      <c r="BRY350" s="2"/>
      <c r="BRZ350" s="2"/>
      <c r="BSA350" s="2"/>
      <c r="BSB350" s="2"/>
      <c r="BSC350" s="2"/>
      <c r="BSD350" s="2"/>
      <c r="BSE350" s="2"/>
      <c r="BSF350" s="2"/>
      <c r="BSG350" s="2"/>
      <c r="BSH350" s="2"/>
      <c r="BSI350" s="2"/>
      <c r="BSJ350" s="2"/>
      <c r="BSK350" s="2"/>
      <c r="BSL350" s="2"/>
      <c r="BSM350" s="2"/>
      <c r="BSN350" s="2"/>
      <c r="BSO350" s="2"/>
      <c r="BSP350" s="2"/>
      <c r="BSQ350" s="2"/>
      <c r="BSR350" s="2"/>
      <c r="BSS350" s="2"/>
      <c r="BST350" s="2"/>
      <c r="BSU350" s="2"/>
      <c r="BSV350" s="2"/>
      <c r="BSW350" s="2"/>
      <c r="BSX350" s="2"/>
      <c r="BSY350" s="2"/>
      <c r="BSZ350" s="2"/>
      <c r="BTA350" s="2"/>
      <c r="BTB350" s="2"/>
      <c r="BTC350" s="2"/>
      <c r="BTD350" s="2"/>
      <c r="BTE350" s="2"/>
      <c r="BTF350" s="2"/>
      <c r="BTG350" s="2"/>
      <c r="BTH350" s="2"/>
      <c r="BTI350" s="2"/>
      <c r="BTJ350" s="2"/>
      <c r="BTK350" s="2"/>
      <c r="BTL350" s="2"/>
      <c r="BTM350" s="2"/>
      <c r="BTN350" s="2"/>
      <c r="BTO350" s="2"/>
      <c r="BTP350" s="2"/>
      <c r="BTQ350" s="2"/>
      <c r="BTR350" s="2"/>
      <c r="BTS350" s="2"/>
      <c r="BTT350" s="2"/>
      <c r="BTU350" s="2"/>
      <c r="BTV350" s="2"/>
      <c r="BTW350" s="2"/>
      <c r="BTX350" s="2"/>
      <c r="BTY350" s="2"/>
      <c r="BTZ350" s="2"/>
      <c r="BUA350" s="2"/>
      <c r="BUB350" s="2"/>
      <c r="BUC350" s="2"/>
      <c r="BUD350" s="2"/>
      <c r="BUE350" s="2"/>
      <c r="BUF350" s="2"/>
      <c r="BUG350" s="2"/>
      <c r="BUH350" s="2"/>
      <c r="BUI350" s="2"/>
      <c r="BUJ350" s="2"/>
      <c r="BUK350" s="2"/>
      <c r="BUL350" s="2"/>
      <c r="BUM350" s="2"/>
      <c r="BUN350" s="2"/>
      <c r="BUO350" s="2"/>
      <c r="BUP350" s="2"/>
      <c r="BUQ350" s="2"/>
      <c r="BUR350" s="2"/>
      <c r="BUS350" s="2"/>
      <c r="BUT350" s="2"/>
      <c r="BUU350" s="2"/>
      <c r="BUV350" s="2"/>
      <c r="BUW350" s="2"/>
      <c r="BUX350" s="2"/>
      <c r="BUY350" s="2"/>
      <c r="BUZ350" s="2"/>
      <c r="BVA350" s="2"/>
      <c r="BVB350" s="2"/>
      <c r="BVC350" s="2"/>
      <c r="BVD350" s="2"/>
      <c r="BVE350" s="2"/>
      <c r="BVF350" s="2"/>
      <c r="BVG350" s="2"/>
      <c r="BVH350" s="2"/>
      <c r="BVI350" s="2"/>
      <c r="BVJ350" s="2"/>
      <c r="BVK350" s="2"/>
      <c r="BVL350" s="2"/>
      <c r="BVM350" s="2"/>
      <c r="BVN350" s="2"/>
      <c r="BVO350" s="2"/>
      <c r="BVP350" s="2"/>
      <c r="BVQ350" s="2"/>
      <c r="BVR350" s="2"/>
      <c r="BVS350" s="2"/>
      <c r="BVT350" s="2"/>
      <c r="BVU350" s="2"/>
      <c r="BVV350" s="2"/>
      <c r="BVW350" s="2"/>
      <c r="BVX350" s="2"/>
      <c r="BVY350" s="2"/>
      <c r="BVZ350" s="2"/>
      <c r="BWA350" s="2"/>
      <c r="BWB350" s="2"/>
      <c r="BWC350" s="2"/>
      <c r="BWD350" s="2"/>
      <c r="BWE350" s="2"/>
      <c r="BWF350" s="2"/>
      <c r="BWG350" s="2"/>
      <c r="BWH350" s="2"/>
      <c r="BWI350" s="2"/>
      <c r="BWJ350" s="2"/>
      <c r="BWK350" s="2"/>
      <c r="BWL350" s="2"/>
      <c r="BWM350" s="2"/>
      <c r="BWN350" s="2"/>
      <c r="BWO350" s="2"/>
      <c r="BWP350" s="2"/>
      <c r="BWQ350" s="2"/>
      <c r="BWR350" s="2"/>
      <c r="BWS350" s="2"/>
      <c r="BWT350" s="2"/>
      <c r="BWU350" s="2"/>
      <c r="BWV350" s="2"/>
      <c r="BWW350" s="2"/>
      <c r="BWX350" s="2"/>
      <c r="BWY350" s="2"/>
      <c r="BWZ350" s="2"/>
      <c r="BXA350" s="2"/>
      <c r="BXB350" s="2"/>
      <c r="BXC350" s="2"/>
      <c r="BXD350" s="2"/>
      <c r="BXE350" s="2"/>
      <c r="BXF350" s="2"/>
      <c r="BXG350" s="2"/>
      <c r="BXH350" s="2"/>
      <c r="BXI350" s="2"/>
      <c r="BXJ350" s="2"/>
      <c r="BXK350" s="2"/>
      <c r="BXL350" s="2"/>
      <c r="BXM350" s="2"/>
      <c r="BXN350" s="2"/>
      <c r="BXO350" s="2"/>
      <c r="BXP350" s="2"/>
      <c r="BXQ350" s="2"/>
      <c r="BXR350" s="2"/>
      <c r="BXS350" s="2"/>
      <c r="BXT350" s="2"/>
      <c r="BXU350" s="2"/>
      <c r="BXV350" s="2"/>
      <c r="BXW350" s="2"/>
      <c r="BXX350" s="2"/>
      <c r="BXY350" s="2"/>
      <c r="BXZ350" s="2"/>
      <c r="BYA350" s="2"/>
      <c r="BYB350" s="2"/>
      <c r="BYC350" s="2"/>
      <c r="BYD350" s="2"/>
      <c r="BYE350" s="2"/>
      <c r="BYF350" s="2"/>
      <c r="BYG350" s="2"/>
      <c r="BYH350" s="2"/>
      <c r="BYI350" s="2"/>
      <c r="BYJ350" s="2"/>
      <c r="BYK350" s="2"/>
      <c r="BYL350" s="2"/>
      <c r="BYM350" s="2"/>
      <c r="BYN350" s="2"/>
      <c r="BYO350" s="2"/>
      <c r="BYP350" s="2"/>
      <c r="BYQ350" s="2"/>
      <c r="BYR350" s="2"/>
      <c r="BYS350" s="2"/>
      <c r="BYT350" s="2"/>
      <c r="BYU350" s="2"/>
      <c r="BYV350" s="2"/>
      <c r="BYW350" s="2"/>
      <c r="BYX350" s="2"/>
      <c r="BYY350" s="2"/>
      <c r="BYZ350" s="2"/>
      <c r="BZA350" s="2"/>
      <c r="BZB350" s="2"/>
      <c r="BZC350" s="2"/>
      <c r="BZD350" s="2"/>
      <c r="BZE350" s="2"/>
      <c r="BZF350" s="2"/>
      <c r="BZG350" s="2"/>
      <c r="BZH350" s="2"/>
      <c r="BZI350" s="2"/>
      <c r="BZJ350" s="2"/>
      <c r="BZK350" s="2"/>
      <c r="BZL350" s="2"/>
      <c r="BZM350" s="2"/>
      <c r="BZN350" s="2"/>
      <c r="BZO350" s="2"/>
      <c r="BZP350" s="2"/>
      <c r="BZQ350" s="2"/>
      <c r="BZR350" s="2"/>
      <c r="BZS350" s="2"/>
      <c r="BZT350" s="2"/>
      <c r="BZU350" s="2"/>
      <c r="BZV350" s="2"/>
      <c r="BZW350" s="2"/>
      <c r="BZX350" s="2"/>
      <c r="BZY350" s="2"/>
      <c r="BZZ350" s="2"/>
      <c r="CAA350" s="2"/>
      <c r="CAB350" s="2"/>
      <c r="CAC350" s="2"/>
      <c r="CAD350" s="2"/>
      <c r="CAE350" s="2"/>
      <c r="CAF350" s="2"/>
      <c r="CAG350" s="2"/>
      <c r="CAH350" s="2"/>
      <c r="CAI350" s="2"/>
      <c r="CAJ350" s="2"/>
      <c r="CAK350" s="2"/>
      <c r="CAL350" s="2"/>
      <c r="CAM350" s="2"/>
      <c r="CAN350" s="2"/>
      <c r="CAO350" s="2"/>
      <c r="CAP350" s="2"/>
      <c r="CAQ350" s="2"/>
      <c r="CAR350" s="2"/>
      <c r="CAS350" s="2"/>
      <c r="CAT350" s="2"/>
      <c r="CAU350" s="2"/>
      <c r="CAV350" s="2"/>
      <c r="CAW350" s="2"/>
      <c r="CAX350" s="2"/>
      <c r="CAY350" s="2"/>
      <c r="CAZ350" s="2"/>
      <c r="CBA350" s="2"/>
      <c r="CBB350" s="2"/>
      <c r="CBC350" s="2"/>
      <c r="CBD350" s="2"/>
      <c r="CBE350" s="2"/>
      <c r="CBF350" s="2"/>
      <c r="CBG350" s="2"/>
      <c r="CBH350" s="2"/>
      <c r="CBI350" s="2"/>
      <c r="CBJ350" s="2"/>
      <c r="CBK350" s="2"/>
      <c r="CBL350" s="2"/>
      <c r="CBM350" s="2"/>
      <c r="CBN350" s="2"/>
      <c r="CBO350" s="2"/>
      <c r="CBP350" s="2"/>
      <c r="CBQ350" s="2"/>
      <c r="CBR350" s="2"/>
      <c r="CBS350" s="2"/>
      <c r="CBT350" s="2"/>
      <c r="CBU350" s="2"/>
      <c r="CBV350" s="2"/>
      <c r="CBW350" s="2"/>
      <c r="CBX350" s="2"/>
      <c r="CBY350" s="2"/>
      <c r="CBZ350" s="2"/>
      <c r="CCA350" s="2"/>
      <c r="CCB350" s="2"/>
      <c r="CCC350" s="2"/>
      <c r="CCD350" s="2"/>
      <c r="CCE350" s="2"/>
      <c r="CCF350" s="2"/>
      <c r="CCG350" s="2"/>
      <c r="CCH350" s="2"/>
      <c r="CCI350" s="2"/>
      <c r="CCJ350" s="2"/>
      <c r="CCK350" s="2"/>
      <c r="CCL350" s="2"/>
      <c r="CCM350" s="2"/>
      <c r="CCN350" s="2"/>
      <c r="CCO350" s="2"/>
      <c r="CCP350" s="2"/>
      <c r="CCQ350" s="2"/>
      <c r="CCR350" s="2"/>
      <c r="CCS350" s="2"/>
      <c r="CCT350" s="2"/>
      <c r="CCU350" s="2"/>
      <c r="CCV350" s="2"/>
      <c r="CCW350" s="2"/>
      <c r="CCX350" s="2"/>
      <c r="CCY350" s="2"/>
      <c r="CCZ350" s="2"/>
      <c r="CDA350" s="2"/>
      <c r="CDB350" s="2"/>
      <c r="CDC350" s="2"/>
      <c r="CDD350" s="2"/>
      <c r="CDE350" s="2"/>
      <c r="CDF350" s="2"/>
      <c r="CDG350" s="2"/>
      <c r="CDH350" s="2"/>
      <c r="CDI350" s="2"/>
      <c r="CDJ350" s="2"/>
      <c r="CDK350" s="2"/>
      <c r="CDL350" s="2"/>
      <c r="CDM350" s="2"/>
      <c r="CDN350" s="2"/>
      <c r="CDO350" s="2"/>
      <c r="CDP350" s="2"/>
      <c r="CDQ350" s="2"/>
      <c r="CDR350" s="2"/>
      <c r="CDS350" s="2"/>
      <c r="CDT350" s="2"/>
      <c r="CDU350" s="2"/>
      <c r="CDV350" s="2"/>
      <c r="CDW350" s="2"/>
      <c r="CDX350" s="2"/>
      <c r="CDY350" s="2"/>
      <c r="CDZ350" s="2"/>
      <c r="CEA350" s="2"/>
      <c r="CEB350" s="2"/>
      <c r="CEC350" s="2"/>
      <c r="CED350" s="2"/>
      <c r="CEE350" s="2"/>
      <c r="CEF350" s="2"/>
      <c r="CEG350" s="2"/>
      <c r="CEH350" s="2"/>
      <c r="CEI350" s="2"/>
      <c r="CEJ350" s="2"/>
      <c r="CEK350" s="2"/>
      <c r="CEL350" s="2"/>
      <c r="CEM350" s="2"/>
      <c r="CEN350" s="2"/>
      <c r="CEO350" s="2"/>
      <c r="CEP350" s="2"/>
      <c r="CEQ350" s="2"/>
      <c r="CER350" s="2"/>
      <c r="CES350" s="2"/>
      <c r="CET350" s="2"/>
      <c r="CEU350" s="2"/>
      <c r="CEV350" s="2"/>
      <c r="CEW350" s="2"/>
      <c r="CEX350" s="2"/>
      <c r="CEY350" s="2"/>
      <c r="CEZ350" s="2"/>
      <c r="CFA350" s="2"/>
      <c r="CFB350" s="2"/>
      <c r="CFC350" s="2"/>
      <c r="CFD350" s="2"/>
      <c r="CFE350" s="2"/>
      <c r="CFF350" s="2"/>
      <c r="CFG350" s="2"/>
      <c r="CFH350" s="2"/>
      <c r="CFI350" s="2"/>
      <c r="CFJ350" s="2"/>
      <c r="CFK350" s="2"/>
      <c r="CFL350" s="2"/>
      <c r="CFM350" s="2"/>
      <c r="CFN350" s="2"/>
      <c r="CFO350" s="2"/>
      <c r="CFP350" s="2"/>
      <c r="CFQ350" s="2"/>
      <c r="CFR350" s="2"/>
      <c r="CFS350" s="2"/>
      <c r="CFT350" s="2"/>
      <c r="CFU350" s="2"/>
      <c r="CFV350" s="2"/>
      <c r="CFW350" s="2"/>
      <c r="CFX350" s="2"/>
      <c r="CFY350" s="2"/>
      <c r="CFZ350" s="2"/>
      <c r="CGA350" s="2"/>
      <c r="CGB350" s="2"/>
      <c r="CGC350" s="2"/>
      <c r="CGD350" s="2"/>
      <c r="CGE350" s="2"/>
      <c r="CGF350" s="2"/>
      <c r="CGG350" s="2"/>
      <c r="CGH350" s="2"/>
      <c r="CGI350" s="2"/>
      <c r="CGJ350" s="2"/>
      <c r="CGK350" s="2"/>
      <c r="CGL350" s="2"/>
      <c r="CGM350" s="2"/>
      <c r="CGN350" s="2"/>
      <c r="CGO350" s="2"/>
      <c r="CGP350" s="2"/>
      <c r="CGQ350" s="2"/>
      <c r="CGR350" s="2"/>
      <c r="CGS350" s="2"/>
      <c r="CGT350" s="2"/>
      <c r="CGU350" s="2"/>
      <c r="CGV350" s="2"/>
      <c r="CGW350" s="2"/>
      <c r="CGX350" s="2"/>
      <c r="CGY350" s="2"/>
      <c r="CGZ350" s="2"/>
      <c r="CHA350" s="2"/>
      <c r="CHB350" s="2"/>
      <c r="CHC350" s="2"/>
      <c r="CHD350" s="2"/>
      <c r="CHE350" s="2"/>
      <c r="CHF350" s="2"/>
      <c r="CHG350" s="2"/>
      <c r="CHH350" s="2"/>
      <c r="CHI350" s="2"/>
      <c r="CHJ350" s="2"/>
      <c r="CHK350" s="2"/>
      <c r="CHL350" s="2"/>
      <c r="CHM350" s="2"/>
      <c r="CHN350" s="2"/>
      <c r="CHO350" s="2"/>
      <c r="CHP350" s="2"/>
      <c r="CHQ350" s="2"/>
      <c r="CHR350" s="2"/>
      <c r="CHS350" s="2"/>
      <c r="CHT350" s="2"/>
      <c r="CHU350" s="2"/>
      <c r="CHV350" s="2"/>
      <c r="CHW350" s="2"/>
      <c r="CHX350" s="2"/>
      <c r="CHY350" s="2"/>
      <c r="CHZ350" s="2"/>
      <c r="CIA350" s="2"/>
      <c r="CIB350" s="2"/>
      <c r="CIC350" s="2"/>
      <c r="CID350" s="2"/>
      <c r="CIE350" s="2"/>
      <c r="CIF350" s="2"/>
      <c r="CIG350" s="2"/>
      <c r="CIH350" s="2"/>
      <c r="CII350" s="2"/>
      <c r="CIJ350" s="2"/>
      <c r="CIK350" s="2"/>
      <c r="CIL350" s="2"/>
      <c r="CIM350" s="2"/>
      <c r="CIN350" s="2"/>
      <c r="CIO350" s="2"/>
      <c r="CIP350" s="2"/>
      <c r="CIQ350" s="2"/>
      <c r="CIR350" s="2"/>
      <c r="CIS350" s="2"/>
      <c r="CIT350" s="2"/>
      <c r="CIU350" s="2"/>
      <c r="CIV350" s="2"/>
      <c r="CIW350" s="2"/>
      <c r="CIX350" s="2"/>
      <c r="CIY350" s="2"/>
      <c r="CIZ350" s="2"/>
      <c r="CJA350" s="2"/>
      <c r="CJB350" s="2"/>
      <c r="CJC350" s="2"/>
      <c r="CJD350" s="2"/>
      <c r="CJE350" s="2"/>
      <c r="CJF350" s="2"/>
      <c r="CJG350" s="2"/>
      <c r="CJH350" s="2"/>
      <c r="CJI350" s="2"/>
      <c r="CJJ350" s="2"/>
      <c r="CJK350" s="2"/>
      <c r="CJL350" s="2"/>
      <c r="CJM350" s="2"/>
      <c r="CJN350" s="2"/>
      <c r="CJO350" s="2"/>
      <c r="CJP350" s="2"/>
      <c r="CJQ350" s="2"/>
      <c r="CJR350" s="2"/>
      <c r="CJS350" s="2"/>
      <c r="CJT350" s="2"/>
      <c r="CJU350" s="2"/>
      <c r="CJV350" s="2"/>
      <c r="CJW350" s="2"/>
      <c r="CJX350" s="2"/>
      <c r="CJY350" s="2"/>
      <c r="CJZ350" s="2"/>
      <c r="CKA350" s="2"/>
      <c r="CKB350" s="2"/>
      <c r="CKC350" s="2"/>
      <c r="CKD350" s="2"/>
      <c r="CKE350" s="2"/>
      <c r="CKF350" s="2"/>
      <c r="CKG350" s="2"/>
      <c r="CKH350" s="2"/>
      <c r="CKI350" s="2"/>
      <c r="CKJ350" s="2"/>
      <c r="CKK350" s="2"/>
      <c r="CKL350" s="2"/>
      <c r="CKM350" s="2"/>
      <c r="CKN350" s="2"/>
      <c r="CKO350" s="2"/>
      <c r="CKP350" s="2"/>
      <c r="CKQ350" s="2"/>
      <c r="CKR350" s="2"/>
      <c r="CKS350" s="2"/>
      <c r="CKT350" s="2"/>
      <c r="CKU350" s="2"/>
      <c r="CKV350" s="2"/>
      <c r="CKW350" s="2"/>
      <c r="CKX350" s="2"/>
      <c r="CKY350" s="2"/>
      <c r="CKZ350" s="2"/>
      <c r="CLA350" s="2"/>
      <c r="CLB350" s="2"/>
      <c r="CLC350" s="2"/>
      <c r="CLD350" s="2"/>
      <c r="CLE350" s="2"/>
      <c r="CLF350" s="2"/>
      <c r="CLG350" s="2"/>
      <c r="CLH350" s="2"/>
      <c r="CLI350" s="2"/>
      <c r="CLJ350" s="2"/>
      <c r="CLK350" s="2"/>
      <c r="CLL350" s="2"/>
      <c r="CLM350" s="2"/>
      <c r="CLN350" s="2"/>
      <c r="CLO350" s="2"/>
      <c r="CLP350" s="2"/>
      <c r="CLQ350" s="2"/>
      <c r="CLR350" s="2"/>
      <c r="CLS350" s="2"/>
      <c r="CLT350" s="2"/>
      <c r="CLU350" s="2"/>
      <c r="CLV350" s="2"/>
      <c r="CLW350" s="2"/>
      <c r="CLX350" s="2"/>
      <c r="CLY350" s="2"/>
      <c r="CLZ350" s="2"/>
      <c r="CMA350" s="2"/>
      <c r="CMB350" s="2"/>
      <c r="CMC350" s="2"/>
      <c r="CMD350" s="2"/>
      <c r="CME350" s="2"/>
      <c r="CMF350" s="2"/>
      <c r="CMG350" s="2"/>
      <c r="CMH350" s="2"/>
      <c r="CMI350" s="2"/>
      <c r="CMJ350" s="2"/>
      <c r="CMK350" s="2"/>
      <c r="CML350" s="2"/>
      <c r="CMM350" s="2"/>
      <c r="CMN350" s="2"/>
      <c r="CMO350" s="2"/>
      <c r="CMP350" s="2"/>
      <c r="CMQ350" s="2"/>
      <c r="CMR350" s="2"/>
      <c r="CMS350" s="2"/>
      <c r="CMT350" s="2"/>
      <c r="CMU350" s="2"/>
      <c r="CMV350" s="2"/>
      <c r="CMW350" s="2"/>
      <c r="CMX350" s="2"/>
      <c r="CMY350" s="2"/>
      <c r="CMZ350" s="2"/>
      <c r="CNA350" s="2"/>
      <c r="CNB350" s="2"/>
      <c r="CNC350" s="2"/>
      <c r="CND350" s="2"/>
      <c r="CNE350" s="2"/>
      <c r="CNF350" s="2"/>
      <c r="CNG350" s="2"/>
      <c r="CNH350" s="2"/>
      <c r="CNI350" s="2"/>
      <c r="CNJ350" s="2"/>
      <c r="CNK350" s="2"/>
      <c r="CNL350" s="2"/>
      <c r="CNM350" s="2"/>
      <c r="CNN350" s="2"/>
      <c r="CNO350" s="2"/>
      <c r="CNP350" s="2"/>
      <c r="CNQ350" s="2"/>
      <c r="CNR350" s="2"/>
      <c r="CNS350" s="2"/>
      <c r="CNT350" s="2"/>
      <c r="CNU350" s="2"/>
      <c r="CNV350" s="2"/>
      <c r="CNW350" s="2"/>
      <c r="CNX350" s="2"/>
      <c r="CNY350" s="2"/>
      <c r="CNZ350" s="2"/>
      <c r="COA350" s="2"/>
      <c r="COB350" s="2"/>
      <c r="COC350" s="2"/>
      <c r="COD350" s="2"/>
      <c r="COE350" s="2"/>
      <c r="COF350" s="2"/>
      <c r="COG350" s="2"/>
      <c r="COH350" s="2"/>
      <c r="COI350" s="2"/>
      <c r="COJ350" s="2"/>
      <c r="COK350" s="2"/>
      <c r="COL350" s="2"/>
      <c r="COM350" s="2"/>
      <c r="CON350" s="2"/>
      <c r="COO350" s="2"/>
      <c r="COP350" s="2"/>
      <c r="COQ350" s="2"/>
      <c r="COR350" s="2"/>
      <c r="COS350" s="2"/>
      <c r="COT350" s="2"/>
      <c r="COU350" s="2"/>
      <c r="COV350" s="2"/>
      <c r="COW350" s="2"/>
      <c r="COX350" s="2"/>
      <c r="COY350" s="2"/>
      <c r="COZ350" s="2"/>
      <c r="CPA350" s="2"/>
      <c r="CPB350" s="2"/>
      <c r="CPC350" s="2"/>
      <c r="CPD350" s="2"/>
      <c r="CPE350" s="2"/>
      <c r="CPF350" s="2"/>
      <c r="CPG350" s="2"/>
      <c r="CPH350" s="2"/>
      <c r="CPI350" s="2"/>
      <c r="CPJ350" s="2"/>
      <c r="CPK350" s="2"/>
      <c r="CPL350" s="2"/>
      <c r="CPM350" s="2"/>
      <c r="CPN350" s="2"/>
      <c r="CPO350" s="2"/>
      <c r="CPP350" s="2"/>
      <c r="CPQ350" s="2"/>
      <c r="CPR350" s="2"/>
      <c r="CPS350" s="2"/>
      <c r="CPT350" s="2"/>
      <c r="CPU350" s="2"/>
      <c r="CPV350" s="2"/>
      <c r="CPW350" s="2"/>
      <c r="CPX350" s="2"/>
      <c r="CPY350" s="2"/>
      <c r="CPZ350" s="2"/>
      <c r="CQA350" s="2"/>
      <c r="CQB350" s="2"/>
      <c r="CQC350" s="2"/>
      <c r="CQD350" s="2"/>
      <c r="CQE350" s="2"/>
      <c r="CQF350" s="2"/>
      <c r="CQG350" s="2"/>
      <c r="CQH350" s="2"/>
      <c r="CQI350" s="2"/>
      <c r="CQJ350" s="2"/>
      <c r="CQK350" s="2"/>
      <c r="CQL350" s="2"/>
      <c r="CQM350" s="2"/>
      <c r="CQN350" s="2"/>
      <c r="CQO350" s="2"/>
      <c r="CQP350" s="2"/>
      <c r="CQQ350" s="2"/>
      <c r="CQR350" s="2"/>
      <c r="CQS350" s="2"/>
      <c r="CQT350" s="2"/>
      <c r="CQU350" s="2"/>
      <c r="CQV350" s="2"/>
      <c r="CQW350" s="2"/>
      <c r="CQX350" s="2"/>
      <c r="CQY350" s="2"/>
      <c r="CQZ350" s="2"/>
      <c r="CRA350" s="2"/>
      <c r="CRB350" s="2"/>
      <c r="CRC350" s="2"/>
      <c r="CRD350" s="2"/>
      <c r="CRE350" s="2"/>
      <c r="CRF350" s="2"/>
      <c r="CRG350" s="2"/>
      <c r="CRH350" s="2"/>
      <c r="CRI350" s="2"/>
      <c r="CRJ350" s="2"/>
      <c r="CRK350" s="2"/>
      <c r="CRL350" s="2"/>
      <c r="CRM350" s="2"/>
      <c r="CRN350" s="2"/>
      <c r="CRO350" s="2"/>
      <c r="CRP350" s="2"/>
      <c r="CRQ350" s="2"/>
      <c r="CRR350" s="2"/>
      <c r="CRS350" s="2"/>
      <c r="CRT350" s="2"/>
      <c r="CRU350" s="2"/>
      <c r="CRV350" s="2"/>
      <c r="CRW350" s="2"/>
      <c r="CRX350" s="2"/>
      <c r="CRY350" s="2"/>
      <c r="CRZ350" s="2"/>
      <c r="CSA350" s="2"/>
      <c r="CSB350" s="2"/>
      <c r="CSC350" s="2"/>
      <c r="CSD350" s="2"/>
      <c r="CSE350" s="2"/>
      <c r="CSF350" s="2"/>
      <c r="CSG350" s="2"/>
      <c r="CSH350" s="2"/>
      <c r="CSI350" s="2"/>
      <c r="CSJ350" s="2"/>
      <c r="CSK350" s="2"/>
      <c r="CSL350" s="2"/>
      <c r="CSM350" s="2"/>
      <c r="CSN350" s="2"/>
      <c r="CSO350" s="2"/>
      <c r="CSP350" s="2"/>
      <c r="CSQ350" s="2"/>
      <c r="CSR350" s="2"/>
      <c r="CSS350" s="2"/>
      <c r="CST350" s="2"/>
      <c r="CSU350" s="2"/>
      <c r="CSV350" s="2"/>
      <c r="CSW350" s="2"/>
      <c r="CSX350" s="2"/>
      <c r="CSY350" s="2"/>
      <c r="CSZ350" s="2"/>
      <c r="CTA350" s="2"/>
      <c r="CTB350" s="2"/>
      <c r="CTC350" s="2"/>
      <c r="CTD350" s="2"/>
      <c r="CTE350" s="2"/>
      <c r="CTF350" s="2"/>
      <c r="CTG350" s="2"/>
      <c r="CTH350" s="2"/>
      <c r="CTI350" s="2"/>
      <c r="CTJ350" s="2"/>
      <c r="CTK350" s="2"/>
      <c r="CTL350" s="2"/>
      <c r="CTM350" s="2"/>
      <c r="CTN350" s="2"/>
      <c r="CTO350" s="2"/>
      <c r="CTP350" s="2"/>
      <c r="CTQ350" s="2"/>
      <c r="CTR350" s="2"/>
      <c r="CTS350" s="2"/>
      <c r="CTT350" s="2"/>
      <c r="CTU350" s="2"/>
      <c r="CTV350" s="2"/>
      <c r="CTW350" s="2"/>
      <c r="CTX350" s="2"/>
      <c r="CTY350" s="2"/>
      <c r="CTZ350" s="2"/>
      <c r="CUA350" s="2"/>
      <c r="CUB350" s="2"/>
      <c r="CUC350" s="2"/>
      <c r="CUD350" s="2"/>
      <c r="CUE350" s="2"/>
      <c r="CUF350" s="2"/>
      <c r="CUG350" s="2"/>
      <c r="CUH350" s="2"/>
      <c r="CUI350" s="2"/>
      <c r="CUJ350" s="2"/>
      <c r="CUK350" s="2"/>
      <c r="CUL350" s="2"/>
      <c r="CUM350" s="2"/>
      <c r="CUN350" s="2"/>
      <c r="CUO350" s="2"/>
      <c r="CUP350" s="2"/>
      <c r="CUQ350" s="2"/>
      <c r="CUR350" s="2"/>
      <c r="CUS350" s="2"/>
      <c r="CUT350" s="2"/>
      <c r="CUU350" s="2"/>
      <c r="CUV350" s="2"/>
      <c r="CUW350" s="2"/>
      <c r="CUX350" s="2"/>
      <c r="CUY350" s="2"/>
      <c r="CUZ350" s="2"/>
      <c r="CVA350" s="2"/>
      <c r="CVB350" s="2"/>
      <c r="CVC350" s="2"/>
      <c r="CVD350" s="2"/>
      <c r="CVE350" s="2"/>
      <c r="CVF350" s="2"/>
      <c r="CVG350" s="2"/>
      <c r="CVH350" s="2"/>
      <c r="CVI350" s="2"/>
      <c r="CVJ350" s="2"/>
      <c r="CVK350" s="2"/>
      <c r="CVL350" s="2"/>
      <c r="CVM350" s="2"/>
      <c r="CVN350" s="2"/>
      <c r="CVO350" s="2"/>
      <c r="CVP350" s="2"/>
      <c r="CVQ350" s="2"/>
      <c r="CVR350" s="2"/>
      <c r="CVS350" s="2"/>
      <c r="CVT350" s="2"/>
      <c r="CVU350" s="2"/>
      <c r="CVV350" s="2"/>
      <c r="CVW350" s="2"/>
      <c r="CVX350" s="2"/>
      <c r="CVY350" s="2"/>
      <c r="CVZ350" s="2"/>
      <c r="CWA350" s="2"/>
      <c r="CWB350" s="2"/>
      <c r="CWC350" s="2"/>
      <c r="CWD350" s="2"/>
      <c r="CWE350" s="2"/>
      <c r="CWF350" s="2"/>
      <c r="CWG350" s="2"/>
      <c r="CWH350" s="2"/>
      <c r="CWI350" s="2"/>
      <c r="CWJ350" s="2"/>
      <c r="CWK350" s="2"/>
      <c r="CWL350" s="2"/>
      <c r="CWM350" s="2"/>
      <c r="CWN350" s="2"/>
      <c r="CWO350" s="2"/>
      <c r="CWP350" s="2"/>
      <c r="CWQ350" s="2"/>
      <c r="CWR350" s="2"/>
      <c r="CWS350" s="2"/>
      <c r="CWT350" s="2"/>
      <c r="CWU350" s="2"/>
      <c r="CWV350" s="2"/>
      <c r="CWW350" s="2"/>
      <c r="CWX350" s="2"/>
      <c r="CWY350" s="2"/>
      <c r="CWZ350" s="2"/>
      <c r="CXA350" s="2"/>
      <c r="CXB350" s="2"/>
      <c r="CXC350" s="2"/>
      <c r="CXD350" s="2"/>
      <c r="CXE350" s="2"/>
      <c r="CXF350" s="2"/>
      <c r="CXG350" s="2"/>
      <c r="CXH350" s="2"/>
      <c r="CXI350" s="2"/>
      <c r="CXJ350" s="2"/>
      <c r="CXK350" s="2"/>
      <c r="CXL350" s="2"/>
      <c r="CXM350" s="2"/>
      <c r="CXN350" s="2"/>
      <c r="CXO350" s="2"/>
      <c r="CXP350" s="2"/>
      <c r="CXQ350" s="2"/>
      <c r="CXR350" s="2"/>
      <c r="CXS350" s="2"/>
      <c r="CXT350" s="2"/>
      <c r="CXU350" s="2"/>
      <c r="CXV350" s="2"/>
      <c r="CXW350" s="2"/>
      <c r="CXX350" s="2"/>
      <c r="CXY350" s="2"/>
      <c r="CXZ350" s="2"/>
      <c r="CYA350" s="2"/>
      <c r="CYB350" s="2"/>
      <c r="CYC350" s="2"/>
      <c r="CYD350" s="2"/>
      <c r="CYE350" s="2"/>
      <c r="CYF350" s="2"/>
      <c r="CYG350" s="2"/>
      <c r="CYH350" s="2"/>
      <c r="CYI350" s="2"/>
      <c r="CYJ350" s="2"/>
      <c r="CYK350" s="2"/>
      <c r="CYL350" s="2"/>
      <c r="CYM350" s="2"/>
      <c r="CYN350" s="2"/>
      <c r="CYO350" s="2"/>
      <c r="CYP350" s="2"/>
      <c r="CYQ350" s="2"/>
      <c r="CYR350" s="2"/>
      <c r="CYS350" s="2"/>
      <c r="CYT350" s="2"/>
      <c r="CYU350" s="2"/>
      <c r="CYV350" s="2"/>
      <c r="CYW350" s="2"/>
      <c r="CYX350" s="2"/>
      <c r="CYY350" s="2"/>
      <c r="CYZ350" s="2"/>
      <c r="CZA350" s="2"/>
      <c r="CZB350" s="2"/>
      <c r="CZC350" s="2"/>
      <c r="CZD350" s="2"/>
      <c r="CZE350" s="2"/>
      <c r="CZF350" s="2"/>
      <c r="CZG350" s="2"/>
      <c r="CZH350" s="2"/>
      <c r="CZI350" s="2"/>
      <c r="CZJ350" s="2"/>
      <c r="CZK350" s="2"/>
      <c r="CZL350" s="2"/>
      <c r="CZM350" s="2"/>
      <c r="CZN350" s="2"/>
      <c r="CZO350" s="2"/>
      <c r="CZP350" s="2"/>
      <c r="CZQ350" s="2"/>
      <c r="CZR350" s="2"/>
      <c r="CZS350" s="2"/>
      <c r="CZT350" s="2"/>
      <c r="CZU350" s="2"/>
      <c r="CZV350" s="2"/>
      <c r="CZW350" s="2"/>
      <c r="CZX350" s="2"/>
      <c r="CZY350" s="2"/>
      <c r="CZZ350" s="2"/>
      <c r="DAA350" s="2"/>
      <c r="DAB350" s="2"/>
      <c r="DAC350" s="2"/>
      <c r="DAD350" s="2"/>
      <c r="DAE350" s="2"/>
      <c r="DAF350" s="2"/>
      <c r="DAG350" s="2"/>
      <c r="DAH350" s="2"/>
      <c r="DAI350" s="2"/>
      <c r="DAJ350" s="2"/>
      <c r="DAK350" s="2"/>
      <c r="DAL350" s="2"/>
      <c r="DAM350" s="2"/>
      <c r="DAN350" s="2"/>
      <c r="DAO350" s="2"/>
      <c r="DAP350" s="2"/>
      <c r="DAQ350" s="2"/>
      <c r="DAR350" s="2"/>
      <c r="DAS350" s="2"/>
      <c r="DAT350" s="2"/>
      <c r="DAU350" s="2"/>
      <c r="DAV350" s="2"/>
      <c r="DAW350" s="2"/>
      <c r="DAX350" s="2"/>
      <c r="DAY350" s="2"/>
      <c r="DAZ350" s="2"/>
      <c r="DBA350" s="2"/>
      <c r="DBB350" s="2"/>
      <c r="DBC350" s="2"/>
      <c r="DBD350" s="2"/>
      <c r="DBE350" s="2"/>
      <c r="DBF350" s="2"/>
      <c r="DBG350" s="2"/>
      <c r="DBH350" s="2"/>
      <c r="DBI350" s="2"/>
      <c r="DBJ350" s="2"/>
      <c r="DBK350" s="2"/>
      <c r="DBL350" s="2"/>
      <c r="DBM350" s="2"/>
      <c r="DBN350" s="2"/>
      <c r="DBO350" s="2"/>
      <c r="DBP350" s="2"/>
      <c r="DBQ350" s="2"/>
      <c r="DBR350" s="2"/>
      <c r="DBS350" s="2"/>
      <c r="DBT350" s="2"/>
      <c r="DBU350" s="2"/>
      <c r="DBV350" s="2"/>
      <c r="DBW350" s="2"/>
      <c r="DBX350" s="2"/>
      <c r="DBY350" s="2"/>
      <c r="DBZ350" s="2"/>
      <c r="DCA350" s="2"/>
      <c r="DCB350" s="2"/>
      <c r="DCC350" s="2"/>
      <c r="DCD350" s="2"/>
      <c r="DCE350" s="2"/>
      <c r="DCF350" s="2"/>
      <c r="DCG350" s="2"/>
      <c r="DCH350" s="2"/>
      <c r="DCI350" s="2"/>
      <c r="DCJ350" s="2"/>
      <c r="DCK350" s="2"/>
      <c r="DCL350" s="2"/>
      <c r="DCM350" s="2"/>
      <c r="DCN350" s="2"/>
      <c r="DCO350" s="2"/>
      <c r="DCP350" s="2"/>
      <c r="DCQ350" s="2"/>
      <c r="DCR350" s="2"/>
      <c r="DCS350" s="2"/>
      <c r="DCT350" s="2"/>
      <c r="DCU350" s="2"/>
      <c r="DCV350" s="2"/>
      <c r="DCW350" s="2"/>
      <c r="DCX350" s="2"/>
      <c r="DCY350" s="2"/>
      <c r="DCZ350" s="2"/>
      <c r="DDA350" s="2"/>
      <c r="DDB350" s="2"/>
      <c r="DDC350" s="2"/>
      <c r="DDD350" s="2"/>
      <c r="DDE350" s="2"/>
      <c r="DDF350" s="2"/>
      <c r="DDG350" s="2"/>
      <c r="DDH350" s="2"/>
      <c r="DDI350" s="2"/>
      <c r="DDJ350" s="2"/>
      <c r="DDK350" s="2"/>
      <c r="DDL350" s="2"/>
      <c r="DDM350" s="2"/>
      <c r="DDN350" s="2"/>
      <c r="DDO350" s="2"/>
      <c r="DDP350" s="2"/>
      <c r="DDQ350" s="2"/>
      <c r="DDR350" s="2"/>
      <c r="DDS350" s="2"/>
      <c r="DDT350" s="2"/>
      <c r="DDU350" s="2"/>
      <c r="DDV350" s="2"/>
      <c r="DDW350" s="2"/>
      <c r="DDX350" s="2"/>
      <c r="DDY350" s="2"/>
      <c r="DDZ350" s="2"/>
      <c r="DEA350" s="2"/>
      <c r="DEB350" s="2"/>
      <c r="DEC350" s="2"/>
      <c r="DED350" s="2"/>
      <c r="DEE350" s="2"/>
      <c r="DEF350" s="2"/>
      <c r="DEG350" s="2"/>
      <c r="DEH350" s="2"/>
      <c r="DEI350" s="2"/>
      <c r="DEJ350" s="2"/>
      <c r="DEK350" s="2"/>
      <c r="DEL350" s="2"/>
      <c r="DEM350" s="2"/>
      <c r="DEN350" s="2"/>
      <c r="DEO350" s="2"/>
      <c r="DEP350" s="2"/>
      <c r="DEQ350" s="2"/>
      <c r="DER350" s="2"/>
      <c r="DES350" s="2"/>
      <c r="DET350" s="2"/>
      <c r="DEU350" s="2"/>
      <c r="DEV350" s="2"/>
      <c r="DEW350" s="2"/>
      <c r="DEX350" s="2"/>
      <c r="DEY350" s="2"/>
      <c r="DEZ350" s="2"/>
      <c r="DFA350" s="2"/>
      <c r="DFB350" s="2"/>
      <c r="DFC350" s="2"/>
      <c r="DFD350" s="2"/>
      <c r="DFE350" s="2"/>
      <c r="DFF350" s="2"/>
      <c r="DFG350" s="2"/>
      <c r="DFH350" s="2"/>
      <c r="DFI350" s="2"/>
      <c r="DFJ350" s="2"/>
      <c r="DFK350" s="2"/>
      <c r="DFL350" s="2"/>
      <c r="DFM350" s="2"/>
      <c r="DFN350" s="2"/>
      <c r="DFO350" s="2"/>
      <c r="DFP350" s="2"/>
      <c r="DFQ350" s="2"/>
      <c r="DFR350" s="2"/>
      <c r="DFS350" s="2"/>
      <c r="DFT350" s="2"/>
      <c r="DFU350" s="2"/>
      <c r="DFV350" s="2"/>
      <c r="DFW350" s="2"/>
      <c r="DFX350" s="2"/>
      <c r="DFY350" s="2"/>
      <c r="DFZ350" s="2"/>
      <c r="DGA350" s="2"/>
      <c r="DGB350" s="2"/>
      <c r="DGC350" s="2"/>
      <c r="DGD350" s="2"/>
      <c r="DGE350" s="2"/>
      <c r="DGF350" s="2"/>
      <c r="DGG350" s="2"/>
      <c r="DGH350" s="2"/>
      <c r="DGI350" s="2"/>
      <c r="DGJ350" s="2"/>
      <c r="DGK350" s="2"/>
      <c r="DGL350" s="2"/>
      <c r="DGM350" s="2"/>
      <c r="DGN350" s="2"/>
      <c r="DGO350" s="2"/>
      <c r="DGP350" s="2"/>
      <c r="DGQ350" s="2"/>
      <c r="DGR350" s="2"/>
      <c r="DGS350" s="2"/>
      <c r="DGT350" s="2"/>
      <c r="DGU350" s="2"/>
      <c r="DGV350" s="2"/>
      <c r="DGW350" s="2"/>
      <c r="DGX350" s="2"/>
      <c r="DGY350" s="2"/>
      <c r="DGZ350" s="2"/>
      <c r="DHA350" s="2"/>
      <c r="DHB350" s="2"/>
      <c r="DHC350" s="2"/>
      <c r="DHD350" s="2"/>
      <c r="DHE350" s="2"/>
      <c r="DHF350" s="2"/>
      <c r="DHG350" s="2"/>
      <c r="DHH350" s="2"/>
      <c r="DHI350" s="2"/>
      <c r="DHJ350" s="2"/>
      <c r="DHK350" s="2"/>
      <c r="DHL350" s="2"/>
      <c r="DHM350" s="2"/>
      <c r="DHN350" s="2"/>
      <c r="DHO350" s="2"/>
      <c r="DHP350" s="2"/>
      <c r="DHQ350" s="2"/>
      <c r="DHR350" s="2"/>
      <c r="DHS350" s="2"/>
      <c r="DHT350" s="2"/>
      <c r="DHU350" s="2"/>
      <c r="DHV350" s="2"/>
      <c r="DHW350" s="2"/>
      <c r="DHX350" s="2"/>
      <c r="DHY350" s="2"/>
      <c r="DHZ350" s="2"/>
      <c r="DIA350" s="2"/>
      <c r="DIB350" s="2"/>
      <c r="DIC350" s="2"/>
      <c r="DID350" s="2"/>
      <c r="DIE350" s="2"/>
      <c r="DIF350" s="2"/>
      <c r="DIG350" s="2"/>
      <c r="DIH350" s="2"/>
      <c r="DII350" s="2"/>
      <c r="DIJ350" s="2"/>
      <c r="DIK350" s="2"/>
      <c r="DIL350" s="2"/>
      <c r="DIM350" s="2"/>
      <c r="DIN350" s="2"/>
      <c r="DIO350" s="2"/>
      <c r="DIP350" s="2"/>
      <c r="DIQ350" s="2"/>
      <c r="DIR350" s="2"/>
      <c r="DIS350" s="2"/>
      <c r="DIT350" s="2"/>
      <c r="DIU350" s="2"/>
      <c r="DIV350" s="2"/>
      <c r="DIW350" s="2"/>
      <c r="DIX350" s="2"/>
      <c r="DIY350" s="2"/>
      <c r="DIZ350" s="2"/>
      <c r="DJA350" s="2"/>
      <c r="DJB350" s="2"/>
      <c r="DJC350" s="2"/>
      <c r="DJD350" s="2"/>
      <c r="DJE350" s="2"/>
      <c r="DJF350" s="2"/>
      <c r="DJG350" s="2"/>
      <c r="DJH350" s="2"/>
      <c r="DJI350" s="2"/>
      <c r="DJJ350" s="2"/>
      <c r="DJK350" s="2"/>
      <c r="DJL350" s="2"/>
      <c r="DJM350" s="2"/>
      <c r="DJN350" s="2"/>
      <c r="DJO350" s="2"/>
      <c r="DJP350" s="2"/>
      <c r="DJQ350" s="2"/>
      <c r="DJR350" s="2"/>
      <c r="DJS350" s="2"/>
      <c r="DJT350" s="2"/>
      <c r="DJU350" s="2"/>
      <c r="DJV350" s="2"/>
      <c r="DJW350" s="2"/>
      <c r="DJX350" s="2"/>
      <c r="DJY350" s="2"/>
      <c r="DJZ350" s="2"/>
      <c r="DKA350" s="2"/>
      <c r="DKB350" s="2"/>
      <c r="DKC350" s="2"/>
      <c r="DKD350" s="2"/>
      <c r="DKE350" s="2"/>
      <c r="DKF350" s="2"/>
      <c r="DKG350" s="2"/>
      <c r="DKH350" s="2"/>
      <c r="DKI350" s="2"/>
      <c r="DKJ350" s="2"/>
      <c r="DKK350" s="2"/>
      <c r="DKL350" s="2"/>
      <c r="DKM350" s="2"/>
      <c r="DKN350" s="2"/>
      <c r="DKO350" s="2"/>
      <c r="DKP350" s="2"/>
      <c r="DKQ350" s="2"/>
      <c r="DKR350" s="2"/>
      <c r="DKS350" s="2"/>
      <c r="DKT350" s="2"/>
      <c r="DKU350" s="2"/>
      <c r="DKV350" s="2"/>
      <c r="DKW350" s="2"/>
      <c r="DKX350" s="2"/>
      <c r="DKY350" s="2"/>
      <c r="DKZ350" s="2"/>
      <c r="DLA350" s="2"/>
      <c r="DLB350" s="2"/>
      <c r="DLC350" s="2"/>
      <c r="DLD350" s="2"/>
      <c r="DLE350" s="2"/>
      <c r="DLF350" s="2"/>
      <c r="DLG350" s="2"/>
      <c r="DLH350" s="2"/>
      <c r="DLI350" s="2"/>
      <c r="DLJ350" s="2"/>
      <c r="DLK350" s="2"/>
      <c r="DLL350" s="2"/>
      <c r="DLM350" s="2"/>
      <c r="DLN350" s="2"/>
      <c r="DLO350" s="2"/>
      <c r="DLP350" s="2"/>
      <c r="DLQ350" s="2"/>
      <c r="DLR350" s="2"/>
      <c r="DLS350" s="2"/>
      <c r="DLT350" s="2"/>
      <c r="DLU350" s="2"/>
      <c r="DLV350" s="2"/>
      <c r="DLW350" s="2"/>
      <c r="DLX350" s="2"/>
      <c r="DLY350" s="2"/>
      <c r="DLZ350" s="2"/>
      <c r="DMA350" s="2"/>
      <c r="DMB350" s="2"/>
      <c r="DMC350" s="2"/>
      <c r="DMD350" s="2"/>
      <c r="DME350" s="2"/>
      <c r="DMF350" s="2"/>
      <c r="DMG350" s="2"/>
      <c r="DMH350" s="2"/>
      <c r="DMI350" s="2"/>
      <c r="DMJ350" s="2"/>
      <c r="DMK350" s="2"/>
      <c r="DML350" s="2"/>
      <c r="DMM350" s="2"/>
      <c r="DMN350" s="2"/>
      <c r="DMO350" s="2"/>
      <c r="DMP350" s="2"/>
      <c r="DMQ350" s="2"/>
      <c r="DMR350" s="2"/>
      <c r="DMS350" s="2"/>
      <c r="DMT350" s="2"/>
      <c r="DMU350" s="2"/>
      <c r="DMV350" s="2"/>
      <c r="DMW350" s="2"/>
      <c r="DMX350" s="2"/>
      <c r="DMY350" s="2"/>
      <c r="DMZ350" s="2"/>
      <c r="DNA350" s="2"/>
      <c r="DNB350" s="2"/>
      <c r="DNC350" s="2"/>
      <c r="DND350" s="2"/>
      <c r="DNE350" s="2"/>
      <c r="DNF350" s="2"/>
      <c r="DNG350" s="2"/>
      <c r="DNH350" s="2"/>
      <c r="DNI350" s="2"/>
      <c r="DNJ350" s="2"/>
      <c r="DNK350" s="2"/>
      <c r="DNL350" s="2"/>
      <c r="DNM350" s="2"/>
      <c r="DNN350" s="2"/>
      <c r="DNO350" s="2"/>
      <c r="DNP350" s="2"/>
      <c r="DNQ350" s="2"/>
      <c r="DNR350" s="2"/>
      <c r="DNS350" s="2"/>
      <c r="DNT350" s="2"/>
      <c r="DNU350" s="2"/>
      <c r="DNV350" s="2"/>
      <c r="DNW350" s="2"/>
      <c r="DNX350" s="2"/>
      <c r="DNY350" s="2"/>
      <c r="DNZ350" s="2"/>
      <c r="DOA350" s="2"/>
      <c r="DOB350" s="2"/>
      <c r="DOC350" s="2"/>
      <c r="DOD350" s="2"/>
      <c r="DOE350" s="2"/>
      <c r="DOF350" s="2"/>
      <c r="DOG350" s="2"/>
      <c r="DOH350" s="2"/>
      <c r="DOI350" s="2"/>
      <c r="DOJ350" s="2"/>
      <c r="DOK350" s="2"/>
      <c r="DOL350" s="2"/>
      <c r="DOM350" s="2"/>
      <c r="DON350" s="2"/>
      <c r="DOO350" s="2"/>
      <c r="DOP350" s="2"/>
      <c r="DOQ350" s="2"/>
      <c r="DOR350" s="2"/>
      <c r="DOS350" s="2"/>
      <c r="DOT350" s="2"/>
      <c r="DOU350" s="2"/>
      <c r="DOV350" s="2"/>
      <c r="DOW350" s="2"/>
      <c r="DOX350" s="2"/>
      <c r="DOY350" s="2"/>
      <c r="DOZ350" s="2"/>
      <c r="DPA350" s="2"/>
      <c r="DPB350" s="2"/>
      <c r="DPC350" s="2"/>
      <c r="DPD350" s="2"/>
      <c r="DPE350" s="2"/>
      <c r="DPF350" s="2"/>
      <c r="DPG350" s="2"/>
      <c r="DPH350" s="2"/>
      <c r="DPI350" s="2"/>
      <c r="DPJ350" s="2"/>
      <c r="DPK350" s="2"/>
      <c r="DPL350" s="2"/>
      <c r="DPM350" s="2"/>
      <c r="DPN350" s="2"/>
      <c r="DPO350" s="2"/>
      <c r="DPP350" s="2"/>
      <c r="DPQ350" s="2"/>
      <c r="DPR350" s="2"/>
      <c r="DPS350" s="2"/>
      <c r="DPT350" s="2"/>
      <c r="DPU350" s="2"/>
      <c r="DPV350" s="2"/>
      <c r="DPW350" s="2"/>
      <c r="DPX350" s="2"/>
      <c r="DPY350" s="2"/>
      <c r="DPZ350" s="2"/>
      <c r="DQA350" s="2"/>
      <c r="DQB350" s="2"/>
      <c r="DQC350" s="2"/>
      <c r="DQD350" s="2"/>
      <c r="DQE350" s="2"/>
      <c r="DQF350" s="2"/>
      <c r="DQG350" s="2"/>
      <c r="DQH350" s="2"/>
      <c r="DQI350" s="2"/>
      <c r="DQJ350" s="2"/>
      <c r="DQK350" s="2"/>
      <c r="DQL350" s="2"/>
      <c r="DQM350" s="2"/>
      <c r="DQN350" s="2"/>
      <c r="DQO350" s="2"/>
      <c r="DQP350" s="2"/>
      <c r="DQQ350" s="2"/>
      <c r="DQR350" s="2"/>
      <c r="DQS350" s="2"/>
      <c r="DQT350" s="2"/>
      <c r="DQU350" s="2"/>
      <c r="DQV350" s="2"/>
      <c r="DQW350" s="2"/>
      <c r="DQX350" s="2"/>
      <c r="DQY350" s="2"/>
      <c r="DQZ350" s="2"/>
      <c r="DRA350" s="2"/>
      <c r="DRB350" s="2"/>
      <c r="DRC350" s="2"/>
      <c r="DRD350" s="2"/>
      <c r="DRE350" s="2"/>
      <c r="DRF350" s="2"/>
      <c r="DRG350" s="2"/>
      <c r="DRH350" s="2"/>
      <c r="DRI350" s="2"/>
      <c r="DRJ350" s="2"/>
      <c r="DRK350" s="2"/>
      <c r="DRL350" s="2"/>
      <c r="DRM350" s="2"/>
      <c r="DRN350" s="2"/>
      <c r="DRO350" s="2"/>
      <c r="DRP350" s="2"/>
      <c r="DRQ350" s="2"/>
      <c r="DRR350" s="2"/>
      <c r="DRS350" s="2"/>
      <c r="DRT350" s="2"/>
      <c r="DRU350" s="2"/>
      <c r="DRV350" s="2"/>
      <c r="DRW350" s="2"/>
      <c r="DRX350" s="2"/>
      <c r="DRY350" s="2"/>
      <c r="DRZ350" s="2"/>
      <c r="DSA350" s="2"/>
      <c r="DSB350" s="2"/>
      <c r="DSC350" s="2"/>
      <c r="DSD350" s="2"/>
      <c r="DSE350" s="2"/>
      <c r="DSF350" s="2"/>
      <c r="DSG350" s="2"/>
      <c r="DSH350" s="2"/>
      <c r="DSI350" s="2"/>
      <c r="DSJ350" s="2"/>
      <c r="DSK350" s="2"/>
      <c r="DSL350" s="2"/>
      <c r="DSM350" s="2"/>
      <c r="DSN350" s="2"/>
      <c r="DSO350" s="2"/>
      <c r="DSP350" s="2"/>
      <c r="DSQ350" s="2"/>
      <c r="DSR350" s="2"/>
      <c r="DSS350" s="2"/>
      <c r="DST350" s="2"/>
      <c r="DSU350" s="2"/>
      <c r="DSV350" s="2"/>
      <c r="DSW350" s="2"/>
      <c r="DSX350" s="2"/>
      <c r="DSY350" s="2"/>
      <c r="DSZ350" s="2"/>
      <c r="DTA350" s="2"/>
      <c r="DTB350" s="2"/>
      <c r="DTC350" s="2"/>
      <c r="DTD350" s="2"/>
      <c r="DTE350" s="2"/>
      <c r="DTF350" s="2"/>
      <c r="DTG350" s="2"/>
      <c r="DTH350" s="2"/>
      <c r="DTI350" s="2"/>
      <c r="DTJ350" s="2"/>
      <c r="DTK350" s="2"/>
      <c r="DTL350" s="2"/>
      <c r="DTM350" s="2"/>
      <c r="DTN350" s="2"/>
      <c r="DTO350" s="2"/>
      <c r="DTP350" s="2"/>
      <c r="DTQ350" s="2"/>
      <c r="DTR350" s="2"/>
      <c r="DTS350" s="2"/>
      <c r="DTT350" s="2"/>
      <c r="DTU350" s="2"/>
      <c r="DTV350" s="2"/>
      <c r="DTW350" s="2"/>
      <c r="DTX350" s="2"/>
      <c r="DTY350" s="2"/>
      <c r="DTZ350" s="2"/>
      <c r="DUA350" s="2"/>
      <c r="DUB350" s="2"/>
      <c r="DUC350" s="2"/>
      <c r="DUD350" s="2"/>
      <c r="DUE350" s="2"/>
      <c r="DUF350" s="2"/>
      <c r="DUG350" s="2"/>
      <c r="DUH350" s="2"/>
      <c r="DUI350" s="2"/>
      <c r="DUJ350" s="2"/>
      <c r="DUK350" s="2"/>
      <c r="DUL350" s="2"/>
      <c r="DUM350" s="2"/>
      <c r="DUN350" s="2"/>
      <c r="DUO350" s="2"/>
      <c r="DUP350" s="2"/>
      <c r="DUQ350" s="2"/>
      <c r="DUR350" s="2"/>
      <c r="DUS350" s="2"/>
      <c r="DUT350" s="2"/>
      <c r="DUU350" s="2"/>
      <c r="DUV350" s="2"/>
      <c r="DUW350" s="2"/>
      <c r="DUX350" s="2"/>
      <c r="DUY350" s="2"/>
      <c r="DUZ350" s="2"/>
      <c r="DVA350" s="2"/>
      <c r="DVB350" s="2"/>
      <c r="DVC350" s="2"/>
      <c r="DVD350" s="2"/>
      <c r="DVE350" s="2"/>
      <c r="DVF350" s="2"/>
      <c r="DVG350" s="2"/>
      <c r="DVH350" s="2"/>
      <c r="DVI350" s="2"/>
      <c r="DVJ350" s="2"/>
      <c r="DVK350" s="2"/>
      <c r="DVL350" s="2"/>
      <c r="DVM350" s="2"/>
      <c r="DVN350" s="2"/>
      <c r="DVO350" s="2"/>
      <c r="DVP350" s="2"/>
      <c r="DVQ350" s="2"/>
      <c r="DVR350" s="2"/>
      <c r="DVS350" s="2"/>
      <c r="DVT350" s="2"/>
      <c r="DVU350" s="2"/>
      <c r="DVV350" s="2"/>
      <c r="DVW350" s="2"/>
      <c r="DVX350" s="2"/>
      <c r="DVY350" s="2"/>
      <c r="DVZ350" s="2"/>
      <c r="DWA350" s="2"/>
      <c r="DWB350" s="2"/>
      <c r="DWC350" s="2"/>
      <c r="DWD350" s="2"/>
      <c r="DWE350" s="2"/>
      <c r="DWF350" s="2"/>
      <c r="DWG350" s="2"/>
      <c r="DWH350" s="2"/>
      <c r="DWI350" s="2"/>
      <c r="DWJ350" s="2"/>
      <c r="DWK350" s="2"/>
      <c r="DWL350" s="2"/>
      <c r="DWM350" s="2"/>
      <c r="DWN350" s="2"/>
      <c r="DWO350" s="2"/>
      <c r="DWP350" s="2"/>
      <c r="DWQ350" s="2"/>
      <c r="DWR350" s="2"/>
      <c r="DWS350" s="2"/>
      <c r="DWT350" s="2"/>
      <c r="DWU350" s="2"/>
      <c r="DWV350" s="2"/>
      <c r="DWW350" s="2"/>
      <c r="DWX350" s="2"/>
      <c r="DWY350" s="2"/>
      <c r="DWZ350" s="2"/>
      <c r="DXA350" s="2"/>
      <c r="DXB350" s="2"/>
      <c r="DXC350" s="2"/>
      <c r="DXD350" s="2"/>
      <c r="DXE350" s="2"/>
      <c r="DXF350" s="2"/>
      <c r="DXG350" s="2"/>
      <c r="DXH350" s="2"/>
      <c r="DXI350" s="2"/>
      <c r="DXJ350" s="2"/>
      <c r="DXK350" s="2"/>
      <c r="DXL350" s="2"/>
      <c r="DXM350" s="2"/>
      <c r="DXN350" s="2"/>
      <c r="DXO350" s="2"/>
      <c r="DXP350" s="2"/>
      <c r="DXQ350" s="2"/>
      <c r="DXR350" s="2"/>
      <c r="DXS350" s="2"/>
      <c r="DXT350" s="2"/>
      <c r="DXU350" s="2"/>
      <c r="DXV350" s="2"/>
      <c r="DXW350" s="2"/>
      <c r="DXX350" s="2"/>
      <c r="DXY350" s="2"/>
      <c r="DXZ350" s="2"/>
      <c r="DYA350" s="2"/>
      <c r="DYB350" s="2"/>
      <c r="DYC350" s="2"/>
      <c r="DYD350" s="2"/>
      <c r="DYE350" s="2"/>
      <c r="DYF350" s="2"/>
      <c r="DYG350" s="2"/>
      <c r="DYH350" s="2"/>
      <c r="DYI350" s="2"/>
      <c r="DYJ350" s="2"/>
      <c r="DYK350" s="2"/>
      <c r="DYL350" s="2"/>
      <c r="DYM350" s="2"/>
      <c r="DYN350" s="2"/>
      <c r="DYO350" s="2"/>
      <c r="DYP350" s="2"/>
      <c r="DYQ350" s="2"/>
      <c r="DYR350" s="2"/>
      <c r="DYS350" s="2"/>
      <c r="DYT350" s="2"/>
      <c r="DYU350" s="2"/>
      <c r="DYV350" s="2"/>
      <c r="DYW350" s="2"/>
      <c r="DYX350" s="2"/>
      <c r="DYY350" s="2"/>
      <c r="DYZ350" s="2"/>
      <c r="DZA350" s="2"/>
      <c r="DZB350" s="2"/>
      <c r="DZC350" s="2"/>
      <c r="DZD350" s="2"/>
      <c r="DZE350" s="2"/>
      <c r="DZF350" s="2"/>
      <c r="DZG350" s="2"/>
      <c r="DZH350" s="2"/>
      <c r="DZI350" s="2"/>
      <c r="DZJ350" s="2"/>
      <c r="DZK350" s="2"/>
      <c r="DZL350" s="2"/>
      <c r="DZM350" s="2"/>
      <c r="DZN350" s="2"/>
      <c r="DZO350" s="2"/>
      <c r="DZP350" s="2"/>
      <c r="DZQ350" s="2"/>
      <c r="DZR350" s="2"/>
      <c r="DZS350" s="2"/>
      <c r="DZT350" s="2"/>
      <c r="DZU350" s="2"/>
      <c r="DZV350" s="2"/>
      <c r="DZW350" s="2"/>
      <c r="DZX350" s="2"/>
      <c r="DZY350" s="2"/>
      <c r="DZZ350" s="2"/>
      <c r="EAA350" s="2"/>
      <c r="EAB350" s="2"/>
      <c r="EAC350" s="2"/>
      <c r="EAD350" s="2"/>
      <c r="EAE350" s="2"/>
      <c r="EAF350" s="2"/>
      <c r="EAG350" s="2"/>
      <c r="EAH350" s="2"/>
      <c r="EAI350" s="2"/>
      <c r="EAJ350" s="2"/>
      <c r="EAK350" s="2"/>
      <c r="EAL350" s="2"/>
      <c r="EAM350" s="2"/>
      <c r="EAN350" s="2"/>
      <c r="EAO350" s="2"/>
      <c r="EAP350" s="2"/>
      <c r="EAQ350" s="2"/>
      <c r="EAR350" s="2"/>
      <c r="EAS350" s="2"/>
      <c r="EAT350" s="2"/>
      <c r="EAU350" s="2"/>
      <c r="EAV350" s="2"/>
      <c r="EAW350" s="2"/>
      <c r="EAX350" s="2"/>
      <c r="EAY350" s="2"/>
      <c r="EAZ350" s="2"/>
      <c r="EBA350" s="2"/>
      <c r="EBB350" s="2"/>
      <c r="EBC350" s="2"/>
      <c r="EBD350" s="2"/>
      <c r="EBE350" s="2"/>
      <c r="EBF350" s="2"/>
      <c r="EBG350" s="2"/>
      <c r="EBH350" s="2"/>
      <c r="EBI350" s="2"/>
      <c r="EBJ350" s="2"/>
      <c r="EBK350" s="2"/>
      <c r="EBL350" s="2"/>
      <c r="EBM350" s="2"/>
      <c r="EBN350" s="2"/>
      <c r="EBO350" s="2"/>
      <c r="EBP350" s="2"/>
      <c r="EBQ350" s="2"/>
      <c r="EBR350" s="2"/>
      <c r="EBS350" s="2"/>
      <c r="EBT350" s="2"/>
      <c r="EBU350" s="2"/>
      <c r="EBV350" s="2"/>
      <c r="EBW350" s="2"/>
      <c r="EBX350" s="2"/>
      <c r="EBY350" s="2"/>
      <c r="EBZ350" s="2"/>
      <c r="ECA350" s="2"/>
      <c r="ECB350" s="2"/>
      <c r="ECC350" s="2"/>
      <c r="ECD350" s="2"/>
      <c r="ECE350" s="2"/>
      <c r="ECF350" s="2"/>
      <c r="ECG350" s="2"/>
      <c r="ECH350" s="2"/>
      <c r="ECI350" s="2"/>
      <c r="ECJ350" s="2"/>
      <c r="ECK350" s="2"/>
      <c r="ECL350" s="2"/>
      <c r="ECM350" s="2"/>
      <c r="ECN350" s="2"/>
      <c r="ECO350" s="2"/>
      <c r="ECP350" s="2"/>
      <c r="ECQ350" s="2"/>
      <c r="ECR350" s="2"/>
      <c r="ECS350" s="2"/>
      <c r="ECT350" s="2"/>
      <c r="ECU350" s="2"/>
      <c r="ECV350" s="2"/>
      <c r="ECW350" s="2"/>
      <c r="ECX350" s="2"/>
      <c r="ECY350" s="2"/>
      <c r="ECZ350" s="2"/>
      <c r="EDA350" s="2"/>
      <c r="EDB350" s="2"/>
      <c r="EDC350" s="2"/>
      <c r="EDD350" s="2"/>
      <c r="EDE350" s="2"/>
      <c r="EDF350" s="2"/>
      <c r="EDG350" s="2"/>
      <c r="EDH350" s="2"/>
      <c r="EDI350" s="2"/>
      <c r="EDJ350" s="2"/>
      <c r="EDK350" s="2"/>
      <c r="EDL350" s="2"/>
      <c r="EDM350" s="2"/>
      <c r="EDN350" s="2"/>
      <c r="EDO350" s="2"/>
      <c r="EDP350" s="2"/>
      <c r="EDQ350" s="2"/>
      <c r="EDR350" s="2"/>
      <c r="EDS350" s="2"/>
      <c r="EDT350" s="2"/>
      <c r="EDU350" s="2"/>
      <c r="EDV350" s="2"/>
      <c r="EDW350" s="2"/>
      <c r="EDX350" s="2"/>
      <c r="EDY350" s="2"/>
      <c r="EDZ350" s="2"/>
      <c r="EEA350" s="2"/>
      <c r="EEB350" s="2"/>
      <c r="EEC350" s="2"/>
      <c r="EED350" s="2"/>
      <c r="EEE350" s="2"/>
      <c r="EEF350" s="2"/>
      <c r="EEG350" s="2"/>
      <c r="EEH350" s="2"/>
      <c r="EEI350" s="2"/>
      <c r="EEJ350" s="2"/>
      <c r="EEK350" s="2"/>
      <c r="EEL350" s="2"/>
      <c r="EEM350" s="2"/>
      <c r="EEN350" s="2"/>
      <c r="EEO350" s="2"/>
      <c r="EEP350" s="2"/>
      <c r="EEQ350" s="2"/>
      <c r="EER350" s="2"/>
      <c r="EES350" s="2"/>
      <c r="EET350" s="2"/>
      <c r="EEU350" s="2"/>
      <c r="EEV350" s="2"/>
      <c r="EEW350" s="2"/>
      <c r="EEX350" s="2"/>
      <c r="EEY350" s="2"/>
      <c r="EEZ350" s="2"/>
      <c r="EFA350" s="2"/>
      <c r="EFB350" s="2"/>
      <c r="EFC350" s="2"/>
      <c r="EFD350" s="2"/>
      <c r="EFE350" s="2"/>
      <c r="EFF350" s="2"/>
      <c r="EFG350" s="2"/>
      <c r="EFH350" s="2"/>
      <c r="EFI350" s="2"/>
      <c r="EFJ350" s="2"/>
      <c r="EFK350" s="2"/>
      <c r="EFL350" s="2"/>
      <c r="EFM350" s="2"/>
      <c r="EFN350" s="2"/>
      <c r="EFO350" s="2"/>
      <c r="EFP350" s="2"/>
      <c r="EFQ350" s="2"/>
      <c r="EFR350" s="2"/>
      <c r="EFS350" s="2"/>
      <c r="EFT350" s="2"/>
      <c r="EFU350" s="2"/>
      <c r="EFV350" s="2"/>
      <c r="EFW350" s="2"/>
      <c r="EFX350" s="2"/>
      <c r="EFY350" s="2"/>
      <c r="EFZ350" s="2"/>
      <c r="EGA350" s="2"/>
      <c r="EGB350" s="2"/>
      <c r="EGC350" s="2"/>
      <c r="EGD350" s="2"/>
      <c r="EGE350" s="2"/>
      <c r="EGF350" s="2"/>
      <c r="EGG350" s="2"/>
      <c r="EGH350" s="2"/>
      <c r="EGI350" s="2"/>
      <c r="EGJ350" s="2"/>
      <c r="EGK350" s="2"/>
      <c r="EGL350" s="2"/>
      <c r="EGM350" s="2"/>
      <c r="EGN350" s="2"/>
      <c r="EGO350" s="2"/>
      <c r="EGP350" s="2"/>
      <c r="EGQ350" s="2"/>
      <c r="EGR350" s="2"/>
      <c r="EGS350" s="2"/>
      <c r="EGT350" s="2"/>
      <c r="EGU350" s="2"/>
      <c r="EGV350" s="2"/>
      <c r="EGW350" s="2"/>
      <c r="EGX350" s="2"/>
      <c r="EGY350" s="2"/>
      <c r="EGZ350" s="2"/>
      <c r="EHA350" s="2"/>
      <c r="EHB350" s="2"/>
      <c r="EHC350" s="2"/>
      <c r="EHD350" s="2"/>
      <c r="EHE350" s="2"/>
      <c r="EHF350" s="2"/>
      <c r="EHG350" s="2"/>
      <c r="EHH350" s="2"/>
      <c r="EHI350" s="2"/>
      <c r="EHJ350" s="2"/>
      <c r="EHK350" s="2"/>
      <c r="EHL350" s="2"/>
      <c r="EHM350" s="2"/>
      <c r="EHN350" s="2"/>
      <c r="EHO350" s="2"/>
      <c r="EHP350" s="2"/>
      <c r="EHQ350" s="2"/>
      <c r="EHR350" s="2"/>
      <c r="EHS350" s="2"/>
      <c r="EHT350" s="2"/>
      <c r="EHU350" s="2"/>
      <c r="EHV350" s="2"/>
      <c r="EHW350" s="2"/>
      <c r="EHX350" s="2"/>
      <c r="EHY350" s="2"/>
      <c r="EHZ350" s="2"/>
      <c r="EIA350" s="2"/>
      <c r="EIB350" s="2"/>
      <c r="EIC350" s="2"/>
      <c r="EID350" s="2"/>
      <c r="EIE350" s="2"/>
      <c r="EIF350" s="2"/>
      <c r="EIG350" s="2"/>
      <c r="EIH350" s="2"/>
      <c r="EII350" s="2"/>
      <c r="EIJ350" s="2"/>
      <c r="EIK350" s="2"/>
      <c r="EIL350" s="2"/>
      <c r="EIM350" s="2"/>
      <c r="EIN350" s="2"/>
      <c r="EIO350" s="2"/>
      <c r="EIP350" s="2"/>
      <c r="EIQ350" s="2"/>
      <c r="EIR350" s="2"/>
      <c r="EIS350" s="2"/>
      <c r="EIT350" s="2"/>
      <c r="EIU350" s="2"/>
      <c r="EIV350" s="2"/>
      <c r="EIW350" s="2"/>
      <c r="EIX350" s="2"/>
      <c r="EIY350" s="2"/>
      <c r="EIZ350" s="2"/>
      <c r="EJA350" s="2"/>
      <c r="EJB350" s="2"/>
      <c r="EJC350" s="2"/>
      <c r="EJD350" s="2"/>
      <c r="EJE350" s="2"/>
      <c r="EJF350" s="2"/>
      <c r="EJG350" s="2"/>
      <c r="EJH350" s="2"/>
      <c r="EJI350" s="2"/>
      <c r="EJJ350" s="2"/>
      <c r="EJK350" s="2"/>
      <c r="EJL350" s="2"/>
      <c r="EJM350" s="2"/>
      <c r="EJN350" s="2"/>
      <c r="EJO350" s="2"/>
      <c r="EJP350" s="2"/>
      <c r="EJQ350" s="2"/>
      <c r="EJR350" s="2"/>
      <c r="EJS350" s="2"/>
      <c r="EJT350" s="2"/>
      <c r="EJU350" s="2"/>
      <c r="EJV350" s="2"/>
      <c r="EJW350" s="2"/>
      <c r="EJX350" s="2"/>
      <c r="EJY350" s="2"/>
      <c r="EJZ350" s="2"/>
      <c r="EKA350" s="2"/>
      <c r="EKB350" s="2"/>
      <c r="EKC350" s="2"/>
      <c r="EKD350" s="2"/>
      <c r="EKE350" s="2"/>
      <c r="EKF350" s="2"/>
      <c r="EKG350" s="2"/>
      <c r="EKH350" s="2"/>
      <c r="EKI350" s="2"/>
      <c r="EKJ350" s="2"/>
      <c r="EKK350" s="2"/>
      <c r="EKL350" s="2"/>
      <c r="EKM350" s="2"/>
      <c r="EKN350" s="2"/>
      <c r="EKO350" s="2"/>
      <c r="EKP350" s="2"/>
      <c r="EKQ350" s="2"/>
      <c r="EKR350" s="2"/>
      <c r="EKS350" s="2"/>
      <c r="EKT350" s="2"/>
      <c r="EKU350" s="2"/>
      <c r="EKV350" s="2"/>
      <c r="EKW350" s="2"/>
      <c r="EKX350" s="2"/>
      <c r="EKY350" s="2"/>
      <c r="EKZ350" s="2"/>
      <c r="ELA350" s="2"/>
      <c r="ELB350" s="2"/>
      <c r="ELC350" s="2"/>
      <c r="ELD350" s="2"/>
      <c r="ELE350" s="2"/>
      <c r="ELF350" s="2"/>
      <c r="ELG350" s="2"/>
      <c r="ELH350" s="2"/>
      <c r="ELI350" s="2"/>
      <c r="ELJ350" s="2"/>
      <c r="ELK350" s="2"/>
      <c r="ELL350" s="2"/>
      <c r="ELM350" s="2"/>
      <c r="ELN350" s="2"/>
      <c r="ELO350" s="2"/>
      <c r="ELP350" s="2"/>
      <c r="ELQ350" s="2"/>
      <c r="ELR350" s="2"/>
      <c r="ELS350" s="2"/>
      <c r="ELT350" s="2"/>
      <c r="ELU350" s="2"/>
      <c r="ELV350" s="2"/>
      <c r="ELW350" s="2"/>
      <c r="ELX350" s="2"/>
      <c r="ELY350" s="2"/>
      <c r="ELZ350" s="2"/>
      <c r="EMA350" s="2"/>
      <c r="EMB350" s="2"/>
      <c r="EMC350" s="2"/>
      <c r="EMD350" s="2"/>
      <c r="EME350" s="2"/>
      <c r="EMF350" s="2"/>
      <c r="EMG350" s="2"/>
      <c r="EMH350" s="2"/>
      <c r="EMI350" s="2"/>
      <c r="EMJ350" s="2"/>
      <c r="EMK350" s="2"/>
      <c r="EML350" s="2"/>
      <c r="EMM350" s="2"/>
      <c r="EMN350" s="2"/>
      <c r="EMO350" s="2"/>
      <c r="EMP350" s="2"/>
      <c r="EMQ350" s="2"/>
      <c r="EMR350" s="2"/>
      <c r="EMS350" s="2"/>
      <c r="EMT350" s="2"/>
      <c r="EMU350" s="2"/>
      <c r="EMV350" s="2"/>
      <c r="EMW350" s="2"/>
      <c r="EMX350" s="2"/>
      <c r="EMY350" s="2"/>
      <c r="EMZ350" s="2"/>
      <c r="ENA350" s="2"/>
      <c r="ENB350" s="2"/>
      <c r="ENC350" s="2"/>
      <c r="END350" s="2"/>
      <c r="ENE350" s="2"/>
      <c r="ENF350" s="2"/>
      <c r="ENG350" s="2"/>
      <c r="ENH350" s="2"/>
      <c r="ENI350" s="2"/>
      <c r="ENJ350" s="2"/>
      <c r="ENK350" s="2"/>
      <c r="ENL350" s="2"/>
      <c r="ENM350" s="2"/>
      <c r="ENN350" s="2"/>
      <c r="ENO350" s="2"/>
      <c r="ENP350" s="2"/>
      <c r="ENQ350" s="2"/>
      <c r="ENR350" s="2"/>
      <c r="ENS350" s="2"/>
      <c r="ENT350" s="2"/>
      <c r="ENU350" s="2"/>
      <c r="ENV350" s="2"/>
      <c r="ENW350" s="2"/>
      <c r="ENX350" s="2"/>
      <c r="ENY350" s="2"/>
      <c r="ENZ350" s="2"/>
      <c r="EOA350" s="2"/>
      <c r="EOB350" s="2"/>
      <c r="EOC350" s="2"/>
      <c r="EOD350" s="2"/>
      <c r="EOE350" s="2"/>
      <c r="EOF350" s="2"/>
      <c r="EOG350" s="2"/>
      <c r="EOH350" s="2"/>
      <c r="EOI350" s="2"/>
      <c r="EOJ350" s="2"/>
      <c r="EOK350" s="2"/>
      <c r="EOL350" s="2"/>
      <c r="EOM350" s="2"/>
      <c r="EON350" s="2"/>
      <c r="EOO350" s="2"/>
      <c r="EOP350" s="2"/>
      <c r="EOQ350" s="2"/>
      <c r="EOR350" s="2"/>
      <c r="EOS350" s="2"/>
      <c r="EOT350" s="2"/>
      <c r="EOU350" s="2"/>
      <c r="EOV350" s="2"/>
      <c r="EOW350" s="2"/>
      <c r="EOX350" s="2"/>
      <c r="EOY350" s="2"/>
      <c r="EOZ350" s="2"/>
      <c r="EPA350" s="2"/>
      <c r="EPB350" s="2"/>
      <c r="EPC350" s="2"/>
      <c r="EPD350" s="2"/>
      <c r="EPE350" s="2"/>
      <c r="EPF350" s="2"/>
      <c r="EPG350" s="2"/>
      <c r="EPH350" s="2"/>
      <c r="EPI350" s="2"/>
      <c r="EPJ350" s="2"/>
      <c r="EPK350" s="2"/>
      <c r="EPL350" s="2"/>
      <c r="EPM350" s="2"/>
      <c r="EPN350" s="2"/>
      <c r="EPO350" s="2"/>
      <c r="EPP350" s="2"/>
      <c r="EPQ350" s="2"/>
      <c r="EPR350" s="2"/>
      <c r="EPS350" s="2"/>
      <c r="EPT350" s="2"/>
      <c r="EPU350" s="2"/>
      <c r="EPV350" s="2"/>
      <c r="EPW350" s="2"/>
      <c r="EPX350" s="2"/>
      <c r="EPY350" s="2"/>
      <c r="EPZ350" s="2"/>
      <c r="EQA350" s="2"/>
      <c r="EQB350" s="2"/>
      <c r="EQC350" s="2"/>
      <c r="EQD350" s="2"/>
      <c r="EQE350" s="2"/>
      <c r="EQF350" s="2"/>
      <c r="EQG350" s="2"/>
      <c r="EQH350" s="2"/>
      <c r="EQI350" s="2"/>
      <c r="EQJ350" s="2"/>
      <c r="EQK350" s="2"/>
      <c r="EQL350" s="2"/>
      <c r="EQM350" s="2"/>
      <c r="EQN350" s="2"/>
      <c r="EQO350" s="2"/>
      <c r="EQP350" s="2"/>
      <c r="EQQ350" s="2"/>
      <c r="EQR350" s="2"/>
      <c r="EQS350" s="2"/>
      <c r="EQT350" s="2"/>
      <c r="EQU350" s="2"/>
      <c r="EQV350" s="2"/>
      <c r="EQW350" s="2"/>
      <c r="EQX350" s="2"/>
      <c r="EQY350" s="2"/>
      <c r="EQZ350" s="2"/>
      <c r="ERA350" s="2"/>
      <c r="ERB350" s="2"/>
      <c r="ERC350" s="2"/>
      <c r="ERD350" s="2"/>
      <c r="ERE350" s="2"/>
      <c r="ERF350" s="2"/>
      <c r="ERG350" s="2"/>
      <c r="ERH350" s="2"/>
      <c r="ERI350" s="2"/>
      <c r="ERJ350" s="2"/>
      <c r="ERK350" s="2"/>
      <c r="ERL350" s="2"/>
      <c r="ERM350" s="2"/>
      <c r="ERN350" s="2"/>
      <c r="ERO350" s="2"/>
      <c r="ERP350" s="2"/>
      <c r="ERQ350" s="2"/>
      <c r="ERR350" s="2"/>
      <c r="ERS350" s="2"/>
      <c r="ERT350" s="2"/>
      <c r="ERU350" s="2"/>
      <c r="ERV350" s="2"/>
      <c r="ERW350" s="2"/>
      <c r="ERX350" s="2"/>
      <c r="ERY350" s="2"/>
      <c r="ERZ350" s="2"/>
      <c r="ESA350" s="2"/>
      <c r="ESB350" s="2"/>
      <c r="ESC350" s="2"/>
      <c r="ESD350" s="2"/>
      <c r="ESE350" s="2"/>
      <c r="ESF350" s="2"/>
      <c r="ESG350" s="2"/>
      <c r="ESH350" s="2"/>
      <c r="ESI350" s="2"/>
      <c r="ESJ350" s="2"/>
      <c r="ESK350" s="2"/>
      <c r="ESL350" s="2"/>
      <c r="ESM350" s="2"/>
      <c r="ESN350" s="2"/>
      <c r="ESO350" s="2"/>
      <c r="ESP350" s="2"/>
      <c r="ESQ350" s="2"/>
      <c r="ESR350" s="2"/>
      <c r="ESS350" s="2"/>
      <c r="EST350" s="2"/>
      <c r="ESU350" s="2"/>
      <c r="ESV350" s="2"/>
      <c r="ESW350" s="2"/>
      <c r="ESX350" s="2"/>
      <c r="ESY350" s="2"/>
      <c r="ESZ350" s="2"/>
      <c r="ETA350" s="2"/>
      <c r="ETB350" s="2"/>
      <c r="ETC350" s="2"/>
      <c r="ETD350" s="2"/>
      <c r="ETE350" s="2"/>
      <c r="ETF350" s="2"/>
      <c r="ETG350" s="2"/>
      <c r="ETH350" s="2"/>
      <c r="ETI350" s="2"/>
      <c r="ETJ350" s="2"/>
      <c r="ETK350" s="2"/>
      <c r="ETL350" s="2"/>
      <c r="ETM350" s="2"/>
      <c r="ETN350" s="2"/>
      <c r="ETO350" s="2"/>
      <c r="ETP350" s="2"/>
      <c r="ETQ350" s="2"/>
      <c r="ETR350" s="2"/>
      <c r="ETS350" s="2"/>
      <c r="ETT350" s="2"/>
      <c r="ETU350" s="2"/>
      <c r="ETV350" s="2"/>
      <c r="ETW350" s="2"/>
      <c r="ETX350" s="2"/>
      <c r="ETY350" s="2"/>
      <c r="ETZ350" s="2"/>
      <c r="EUA350" s="2"/>
      <c r="EUB350" s="2"/>
      <c r="EUC350" s="2"/>
      <c r="EUD350" s="2"/>
      <c r="EUE350" s="2"/>
      <c r="EUF350" s="2"/>
      <c r="EUG350" s="2"/>
      <c r="EUH350" s="2"/>
      <c r="EUI350" s="2"/>
      <c r="EUJ350" s="2"/>
      <c r="EUK350" s="2"/>
      <c r="EUL350" s="2"/>
      <c r="EUM350" s="2"/>
      <c r="EUN350" s="2"/>
      <c r="EUO350" s="2"/>
      <c r="EUP350" s="2"/>
      <c r="EUQ350" s="2"/>
      <c r="EUR350" s="2"/>
      <c r="EUS350" s="2"/>
      <c r="EUT350" s="2"/>
      <c r="EUU350" s="2"/>
      <c r="EUV350" s="2"/>
      <c r="EUW350" s="2"/>
      <c r="EUX350" s="2"/>
      <c r="EUY350" s="2"/>
      <c r="EUZ350" s="2"/>
      <c r="EVA350" s="2"/>
      <c r="EVB350" s="2"/>
      <c r="EVC350" s="2"/>
      <c r="EVD350" s="2"/>
      <c r="EVE350" s="2"/>
      <c r="EVF350" s="2"/>
      <c r="EVG350" s="2"/>
      <c r="EVH350" s="2"/>
      <c r="EVI350" s="2"/>
      <c r="EVJ350" s="2"/>
      <c r="EVK350" s="2"/>
      <c r="EVL350" s="2"/>
      <c r="EVM350" s="2"/>
      <c r="EVN350" s="2"/>
      <c r="EVO350" s="2"/>
      <c r="EVP350" s="2"/>
      <c r="EVQ350" s="2"/>
      <c r="EVR350" s="2"/>
      <c r="EVS350" s="2"/>
      <c r="EVT350" s="2"/>
      <c r="EVU350" s="2"/>
      <c r="EVV350" s="2"/>
      <c r="EVW350" s="2"/>
      <c r="EVX350" s="2"/>
      <c r="EVY350" s="2"/>
      <c r="EVZ350" s="2"/>
      <c r="EWA350" s="2"/>
      <c r="EWB350" s="2"/>
      <c r="EWC350" s="2"/>
      <c r="EWD350" s="2"/>
      <c r="EWE350" s="2"/>
      <c r="EWF350" s="2"/>
      <c r="EWG350" s="2"/>
      <c r="EWH350" s="2"/>
      <c r="EWI350" s="2"/>
      <c r="EWJ350" s="2"/>
      <c r="EWK350" s="2"/>
      <c r="EWL350" s="2"/>
      <c r="EWM350" s="2"/>
      <c r="EWN350" s="2"/>
      <c r="EWO350" s="2"/>
      <c r="EWP350" s="2"/>
      <c r="EWQ350" s="2"/>
      <c r="EWR350" s="2"/>
      <c r="EWS350" s="2"/>
      <c r="EWT350" s="2"/>
      <c r="EWU350" s="2"/>
      <c r="EWV350" s="2"/>
      <c r="EWW350" s="2"/>
      <c r="EWX350" s="2"/>
      <c r="EWY350" s="2"/>
      <c r="EWZ350" s="2"/>
      <c r="EXA350" s="2"/>
      <c r="EXB350" s="2"/>
      <c r="EXC350" s="2"/>
      <c r="EXD350" s="2"/>
      <c r="EXE350" s="2"/>
      <c r="EXF350" s="2"/>
      <c r="EXG350" s="2"/>
      <c r="EXH350" s="2"/>
      <c r="EXI350" s="2"/>
      <c r="EXJ350" s="2"/>
      <c r="EXK350" s="2"/>
      <c r="EXL350" s="2"/>
      <c r="EXM350" s="2"/>
      <c r="EXN350" s="2"/>
      <c r="EXO350" s="2"/>
      <c r="EXP350" s="2"/>
      <c r="EXQ350" s="2"/>
      <c r="EXR350" s="2"/>
      <c r="EXS350" s="2"/>
      <c r="EXT350" s="2"/>
      <c r="EXU350" s="2"/>
      <c r="EXV350" s="2"/>
      <c r="EXW350" s="2"/>
      <c r="EXX350" s="2"/>
      <c r="EXY350" s="2"/>
      <c r="EXZ350" s="2"/>
      <c r="EYA350" s="2"/>
      <c r="EYB350" s="2"/>
      <c r="EYC350" s="2"/>
      <c r="EYD350" s="2"/>
      <c r="EYE350" s="2"/>
      <c r="EYF350" s="2"/>
      <c r="EYG350" s="2"/>
      <c r="EYH350" s="2"/>
      <c r="EYI350" s="2"/>
      <c r="EYJ350" s="2"/>
      <c r="EYK350" s="2"/>
      <c r="EYL350" s="2"/>
      <c r="EYM350" s="2"/>
      <c r="EYN350" s="2"/>
      <c r="EYO350" s="2"/>
      <c r="EYP350" s="2"/>
      <c r="EYQ350" s="2"/>
      <c r="EYR350" s="2"/>
      <c r="EYS350" s="2"/>
      <c r="EYT350" s="2"/>
      <c r="EYU350" s="2"/>
      <c r="EYV350" s="2"/>
      <c r="EYW350" s="2"/>
      <c r="EYX350" s="2"/>
      <c r="EYY350" s="2"/>
      <c r="EYZ350" s="2"/>
      <c r="EZA350" s="2"/>
      <c r="EZB350" s="2"/>
      <c r="EZC350" s="2"/>
      <c r="EZD350" s="2"/>
      <c r="EZE350" s="2"/>
      <c r="EZF350" s="2"/>
      <c r="EZG350" s="2"/>
      <c r="EZH350" s="2"/>
      <c r="EZI350" s="2"/>
      <c r="EZJ350" s="2"/>
      <c r="EZK350" s="2"/>
      <c r="EZL350" s="2"/>
      <c r="EZM350" s="2"/>
      <c r="EZN350" s="2"/>
      <c r="EZO350" s="2"/>
      <c r="EZP350" s="2"/>
      <c r="EZQ350" s="2"/>
      <c r="EZR350" s="2"/>
      <c r="EZS350" s="2"/>
      <c r="EZT350" s="2"/>
      <c r="EZU350" s="2"/>
      <c r="EZV350" s="2"/>
      <c r="EZW350" s="2"/>
      <c r="EZX350" s="2"/>
      <c r="EZY350" s="2"/>
      <c r="EZZ350" s="2"/>
      <c r="FAA350" s="2"/>
      <c r="FAB350" s="2"/>
      <c r="FAC350" s="2"/>
      <c r="FAD350" s="2"/>
      <c r="FAE350" s="2"/>
      <c r="FAF350" s="2"/>
      <c r="FAG350" s="2"/>
      <c r="FAH350" s="2"/>
      <c r="FAI350" s="2"/>
      <c r="FAJ350" s="2"/>
      <c r="FAK350" s="2"/>
      <c r="FAL350" s="2"/>
      <c r="FAM350" s="2"/>
      <c r="FAN350" s="2"/>
      <c r="FAO350" s="2"/>
      <c r="FAP350" s="2"/>
      <c r="FAQ350" s="2"/>
      <c r="FAR350" s="2"/>
      <c r="FAS350" s="2"/>
      <c r="FAT350" s="2"/>
      <c r="FAU350" s="2"/>
      <c r="FAV350" s="2"/>
      <c r="FAW350" s="2"/>
      <c r="FAX350" s="2"/>
      <c r="FAY350" s="2"/>
      <c r="FAZ350" s="2"/>
      <c r="FBA350" s="2"/>
      <c r="FBB350" s="2"/>
      <c r="FBC350" s="2"/>
      <c r="FBD350" s="2"/>
      <c r="FBE350" s="2"/>
      <c r="FBF350" s="2"/>
      <c r="FBG350" s="2"/>
      <c r="FBH350" s="2"/>
      <c r="FBI350" s="2"/>
      <c r="FBJ350" s="2"/>
      <c r="FBK350" s="2"/>
      <c r="FBL350" s="2"/>
      <c r="FBM350" s="2"/>
      <c r="FBN350" s="2"/>
      <c r="FBO350" s="2"/>
      <c r="FBP350" s="2"/>
      <c r="FBQ350" s="2"/>
      <c r="FBR350" s="2"/>
      <c r="FBS350" s="2"/>
      <c r="FBT350" s="2"/>
      <c r="FBU350" s="2"/>
      <c r="FBV350" s="2"/>
      <c r="FBW350" s="2"/>
      <c r="FBX350" s="2"/>
      <c r="FBY350" s="2"/>
      <c r="FBZ350" s="2"/>
      <c r="FCA350" s="2"/>
      <c r="FCB350" s="2"/>
      <c r="FCC350" s="2"/>
      <c r="FCD350" s="2"/>
      <c r="FCE350" s="2"/>
      <c r="FCF350" s="2"/>
      <c r="FCG350" s="2"/>
      <c r="FCH350" s="2"/>
      <c r="FCI350" s="2"/>
      <c r="FCJ350" s="2"/>
      <c r="FCK350" s="2"/>
      <c r="FCL350" s="2"/>
      <c r="FCM350" s="2"/>
      <c r="FCN350" s="2"/>
      <c r="FCO350" s="2"/>
      <c r="FCP350" s="2"/>
      <c r="FCQ350" s="2"/>
      <c r="FCR350" s="2"/>
      <c r="FCS350" s="2"/>
      <c r="FCT350" s="2"/>
      <c r="FCU350" s="2"/>
      <c r="FCV350" s="2"/>
      <c r="FCW350" s="2"/>
      <c r="FCX350" s="2"/>
      <c r="FCY350" s="2"/>
      <c r="FCZ350" s="2"/>
      <c r="FDA350" s="2"/>
      <c r="FDB350" s="2"/>
      <c r="FDC350" s="2"/>
      <c r="FDD350" s="2"/>
      <c r="FDE350" s="2"/>
      <c r="FDF350" s="2"/>
      <c r="FDG350" s="2"/>
      <c r="FDH350" s="2"/>
      <c r="FDI350" s="2"/>
      <c r="FDJ350" s="2"/>
      <c r="FDK350" s="2"/>
      <c r="FDL350" s="2"/>
      <c r="FDM350" s="2"/>
      <c r="FDN350" s="2"/>
      <c r="FDO350" s="2"/>
      <c r="FDP350" s="2"/>
      <c r="FDQ350" s="2"/>
      <c r="FDR350" s="2"/>
      <c r="FDS350" s="2"/>
      <c r="FDT350" s="2"/>
      <c r="FDU350" s="2"/>
      <c r="FDV350" s="2"/>
      <c r="FDW350" s="2"/>
      <c r="FDX350" s="2"/>
      <c r="FDY350" s="2"/>
      <c r="FDZ350" s="2"/>
      <c r="FEA350" s="2"/>
      <c r="FEB350" s="2"/>
      <c r="FEC350" s="2"/>
      <c r="FED350" s="2"/>
      <c r="FEE350" s="2"/>
      <c r="FEF350" s="2"/>
      <c r="FEG350" s="2"/>
      <c r="FEH350" s="2"/>
      <c r="FEI350" s="2"/>
      <c r="FEJ350" s="2"/>
      <c r="FEK350" s="2"/>
      <c r="FEL350" s="2"/>
      <c r="FEM350" s="2"/>
      <c r="FEN350" s="2"/>
      <c r="FEO350" s="2"/>
      <c r="FEP350" s="2"/>
      <c r="FEQ350" s="2"/>
      <c r="FER350" s="2"/>
      <c r="FES350" s="2"/>
      <c r="FET350" s="2"/>
      <c r="FEU350" s="2"/>
      <c r="FEV350" s="2"/>
      <c r="FEW350" s="2"/>
      <c r="FEX350" s="2"/>
      <c r="FEY350" s="2"/>
      <c r="FEZ350" s="2"/>
      <c r="FFA350" s="2"/>
      <c r="FFB350" s="2"/>
      <c r="FFC350" s="2"/>
      <c r="FFD350" s="2"/>
      <c r="FFE350" s="2"/>
      <c r="FFF350" s="2"/>
      <c r="FFG350" s="2"/>
      <c r="FFH350" s="2"/>
      <c r="FFI350" s="2"/>
      <c r="FFJ350" s="2"/>
      <c r="FFK350" s="2"/>
      <c r="FFL350" s="2"/>
      <c r="FFM350" s="2"/>
      <c r="FFN350" s="2"/>
      <c r="FFO350" s="2"/>
      <c r="FFP350" s="2"/>
      <c r="FFQ350" s="2"/>
      <c r="FFR350" s="2"/>
      <c r="FFS350" s="2"/>
      <c r="FFT350" s="2"/>
      <c r="FFU350" s="2"/>
      <c r="FFV350" s="2"/>
      <c r="FFW350" s="2"/>
      <c r="FFX350" s="2"/>
      <c r="FFY350" s="2"/>
      <c r="FFZ350" s="2"/>
      <c r="FGA350" s="2"/>
      <c r="FGB350" s="2"/>
      <c r="FGC350" s="2"/>
      <c r="FGD350" s="2"/>
      <c r="FGE350" s="2"/>
      <c r="FGF350" s="2"/>
      <c r="FGG350" s="2"/>
      <c r="FGH350" s="2"/>
      <c r="FGI350" s="2"/>
      <c r="FGJ350" s="2"/>
      <c r="FGK350" s="2"/>
      <c r="FGL350" s="2"/>
      <c r="FGM350" s="2"/>
      <c r="FGN350" s="2"/>
      <c r="FGO350" s="2"/>
      <c r="FGP350" s="2"/>
      <c r="FGQ350" s="2"/>
      <c r="FGR350" s="2"/>
      <c r="FGS350" s="2"/>
      <c r="FGT350" s="2"/>
      <c r="FGU350" s="2"/>
      <c r="FGV350" s="2"/>
      <c r="FGW350" s="2"/>
      <c r="FGX350" s="2"/>
      <c r="FGY350" s="2"/>
      <c r="FGZ350" s="2"/>
      <c r="FHA350" s="2"/>
      <c r="FHB350" s="2"/>
      <c r="FHC350" s="2"/>
      <c r="FHD350" s="2"/>
      <c r="FHE350" s="2"/>
      <c r="FHF350" s="2"/>
      <c r="FHG350" s="2"/>
      <c r="FHH350" s="2"/>
      <c r="FHI350" s="2"/>
      <c r="FHJ350" s="2"/>
      <c r="FHK350" s="2"/>
      <c r="FHL350" s="2"/>
      <c r="FHM350" s="2"/>
      <c r="FHN350" s="2"/>
      <c r="FHO350" s="2"/>
      <c r="FHP350" s="2"/>
      <c r="FHQ350" s="2"/>
      <c r="FHR350" s="2"/>
      <c r="FHS350" s="2"/>
      <c r="FHT350" s="2"/>
      <c r="FHU350" s="2"/>
      <c r="FHV350" s="2"/>
      <c r="FHW350" s="2"/>
      <c r="FHX350" s="2"/>
      <c r="FHY350" s="2"/>
      <c r="FHZ350" s="2"/>
      <c r="FIA350" s="2"/>
      <c r="FIB350" s="2"/>
      <c r="FIC350" s="2"/>
      <c r="FID350" s="2"/>
      <c r="FIE350" s="2"/>
      <c r="FIF350" s="2"/>
      <c r="FIG350" s="2"/>
      <c r="FIH350" s="2"/>
      <c r="FII350" s="2"/>
      <c r="FIJ350" s="2"/>
      <c r="FIK350" s="2"/>
      <c r="FIL350" s="2"/>
      <c r="FIM350" s="2"/>
      <c r="FIN350" s="2"/>
      <c r="FIO350" s="2"/>
      <c r="FIP350" s="2"/>
      <c r="FIQ350" s="2"/>
      <c r="FIR350" s="2"/>
      <c r="FIS350" s="2"/>
      <c r="FIT350" s="2"/>
      <c r="FIU350" s="2"/>
      <c r="FIV350" s="2"/>
      <c r="FIW350" s="2"/>
      <c r="FIX350" s="2"/>
      <c r="FIY350" s="2"/>
      <c r="FIZ350" s="2"/>
      <c r="FJA350" s="2"/>
      <c r="FJB350" s="2"/>
      <c r="FJC350" s="2"/>
      <c r="FJD350" s="2"/>
      <c r="FJE350" s="2"/>
      <c r="FJF350" s="2"/>
      <c r="FJG350" s="2"/>
      <c r="FJH350" s="2"/>
      <c r="FJI350" s="2"/>
      <c r="FJJ350" s="2"/>
      <c r="FJK350" s="2"/>
      <c r="FJL350" s="2"/>
      <c r="FJM350" s="2"/>
      <c r="FJN350" s="2"/>
      <c r="FJO350" s="2"/>
      <c r="FJP350" s="2"/>
      <c r="FJQ350" s="2"/>
      <c r="FJR350" s="2"/>
      <c r="FJS350" s="2"/>
      <c r="FJT350" s="2"/>
      <c r="FJU350" s="2"/>
      <c r="FJV350" s="2"/>
      <c r="FJW350" s="2"/>
      <c r="FJX350" s="2"/>
      <c r="FJY350" s="2"/>
      <c r="FJZ350" s="2"/>
      <c r="FKA350" s="2"/>
      <c r="FKB350" s="2"/>
      <c r="FKC350" s="2"/>
      <c r="FKD350" s="2"/>
      <c r="FKE350" s="2"/>
      <c r="FKF350" s="2"/>
      <c r="FKG350" s="2"/>
      <c r="FKH350" s="2"/>
      <c r="FKI350" s="2"/>
      <c r="FKJ350" s="2"/>
      <c r="FKK350" s="2"/>
      <c r="FKL350" s="2"/>
      <c r="FKM350" s="2"/>
      <c r="FKN350" s="2"/>
      <c r="FKO350" s="2"/>
      <c r="FKP350" s="2"/>
      <c r="FKQ350" s="2"/>
      <c r="FKR350" s="2"/>
      <c r="FKS350" s="2"/>
      <c r="FKT350" s="2"/>
      <c r="FKU350" s="2"/>
      <c r="FKV350" s="2"/>
      <c r="FKW350" s="2"/>
      <c r="FKX350" s="2"/>
      <c r="FKY350" s="2"/>
      <c r="FKZ350" s="2"/>
      <c r="FLA350" s="2"/>
      <c r="FLB350" s="2"/>
      <c r="FLC350" s="2"/>
      <c r="FLD350" s="2"/>
      <c r="FLE350" s="2"/>
      <c r="FLF350" s="2"/>
      <c r="FLG350" s="2"/>
      <c r="FLH350" s="2"/>
      <c r="FLI350" s="2"/>
      <c r="FLJ350" s="2"/>
      <c r="FLK350" s="2"/>
      <c r="FLL350" s="2"/>
      <c r="FLM350" s="2"/>
      <c r="FLN350" s="2"/>
      <c r="FLO350" s="2"/>
      <c r="FLP350" s="2"/>
      <c r="FLQ350" s="2"/>
      <c r="FLR350" s="2"/>
      <c r="FLS350" s="2"/>
      <c r="FLT350" s="2"/>
      <c r="FLU350" s="2"/>
      <c r="FLV350" s="2"/>
      <c r="FLW350" s="2"/>
      <c r="FLX350" s="2"/>
      <c r="FLY350" s="2"/>
      <c r="FLZ350" s="2"/>
      <c r="FMA350" s="2"/>
      <c r="FMB350" s="2"/>
      <c r="FMC350" s="2"/>
      <c r="FMD350" s="2"/>
      <c r="FME350" s="2"/>
      <c r="FMF350" s="2"/>
      <c r="FMG350" s="2"/>
      <c r="FMH350" s="2"/>
      <c r="FMI350" s="2"/>
      <c r="FMJ350" s="2"/>
      <c r="FMK350" s="2"/>
      <c r="FML350" s="2"/>
      <c r="FMM350" s="2"/>
      <c r="FMN350" s="2"/>
      <c r="FMO350" s="2"/>
      <c r="FMP350" s="2"/>
      <c r="FMQ350" s="2"/>
      <c r="FMR350" s="2"/>
      <c r="FMS350" s="2"/>
      <c r="FMT350" s="2"/>
      <c r="FMU350" s="2"/>
      <c r="FMV350" s="2"/>
      <c r="FMW350" s="2"/>
      <c r="FMX350" s="2"/>
      <c r="FMY350" s="2"/>
      <c r="FMZ350" s="2"/>
      <c r="FNA350" s="2"/>
      <c r="FNB350" s="2"/>
      <c r="FNC350" s="2"/>
      <c r="FND350" s="2"/>
      <c r="FNE350" s="2"/>
      <c r="FNF350" s="2"/>
      <c r="FNG350" s="2"/>
      <c r="FNH350" s="2"/>
      <c r="FNI350" s="2"/>
      <c r="FNJ350" s="2"/>
      <c r="FNK350" s="2"/>
      <c r="FNL350" s="2"/>
      <c r="FNM350" s="2"/>
      <c r="FNN350" s="2"/>
      <c r="FNO350" s="2"/>
      <c r="FNP350" s="2"/>
      <c r="FNQ350" s="2"/>
      <c r="FNR350" s="2"/>
      <c r="FNS350" s="2"/>
      <c r="FNT350" s="2"/>
      <c r="FNU350" s="2"/>
      <c r="FNV350" s="2"/>
      <c r="FNW350" s="2"/>
      <c r="FNX350" s="2"/>
      <c r="FNY350" s="2"/>
      <c r="FNZ350" s="2"/>
      <c r="FOA350" s="2"/>
      <c r="FOB350" s="2"/>
      <c r="FOC350" s="2"/>
      <c r="FOD350" s="2"/>
      <c r="FOE350" s="2"/>
      <c r="FOF350" s="2"/>
      <c r="FOG350" s="2"/>
      <c r="FOH350" s="2"/>
      <c r="FOI350" s="2"/>
      <c r="FOJ350" s="2"/>
      <c r="FOK350" s="2"/>
      <c r="FOL350" s="2"/>
      <c r="FOM350" s="2"/>
      <c r="FON350" s="2"/>
      <c r="FOO350" s="2"/>
      <c r="FOP350" s="2"/>
      <c r="FOQ350" s="2"/>
      <c r="FOR350" s="2"/>
      <c r="FOS350" s="2"/>
      <c r="FOT350" s="2"/>
      <c r="FOU350" s="2"/>
      <c r="FOV350" s="2"/>
      <c r="FOW350" s="2"/>
      <c r="FOX350" s="2"/>
      <c r="FOY350" s="2"/>
      <c r="FOZ350" s="2"/>
      <c r="FPA350" s="2"/>
      <c r="FPB350" s="2"/>
      <c r="FPC350" s="2"/>
      <c r="FPD350" s="2"/>
      <c r="FPE350" s="2"/>
      <c r="FPF350" s="2"/>
      <c r="FPG350" s="2"/>
      <c r="FPH350" s="2"/>
      <c r="FPI350" s="2"/>
      <c r="FPJ350" s="2"/>
      <c r="FPK350" s="2"/>
      <c r="FPL350" s="2"/>
      <c r="FPM350" s="2"/>
      <c r="FPN350" s="2"/>
      <c r="FPO350" s="2"/>
      <c r="FPP350" s="2"/>
      <c r="FPQ350" s="2"/>
      <c r="FPR350" s="2"/>
      <c r="FPS350" s="2"/>
      <c r="FPT350" s="2"/>
      <c r="FPU350" s="2"/>
      <c r="FPV350" s="2"/>
      <c r="FPW350" s="2"/>
      <c r="FPX350" s="2"/>
      <c r="FPY350" s="2"/>
      <c r="FPZ350" s="2"/>
      <c r="FQA350" s="2"/>
      <c r="FQB350" s="2"/>
      <c r="FQC350" s="2"/>
      <c r="FQD350" s="2"/>
      <c r="FQE350" s="2"/>
      <c r="FQF350" s="2"/>
      <c r="FQG350" s="2"/>
      <c r="FQH350" s="2"/>
      <c r="FQI350" s="2"/>
      <c r="FQJ350" s="2"/>
      <c r="FQK350" s="2"/>
      <c r="FQL350" s="2"/>
      <c r="FQM350" s="2"/>
      <c r="FQN350" s="2"/>
      <c r="FQO350" s="2"/>
      <c r="FQP350" s="2"/>
      <c r="FQQ350" s="2"/>
      <c r="FQR350" s="2"/>
      <c r="FQS350" s="2"/>
      <c r="FQT350" s="2"/>
      <c r="FQU350" s="2"/>
      <c r="FQV350" s="2"/>
      <c r="FQW350" s="2"/>
      <c r="FQX350" s="2"/>
      <c r="FQY350" s="2"/>
      <c r="FQZ350" s="2"/>
      <c r="FRA350" s="2"/>
      <c r="FRB350" s="2"/>
      <c r="FRC350" s="2"/>
      <c r="FRD350" s="2"/>
      <c r="FRE350" s="2"/>
      <c r="FRF350" s="2"/>
      <c r="FRG350" s="2"/>
      <c r="FRH350" s="2"/>
      <c r="FRI350" s="2"/>
      <c r="FRJ350" s="2"/>
      <c r="FRK350" s="2"/>
      <c r="FRL350" s="2"/>
      <c r="FRM350" s="2"/>
      <c r="FRN350" s="2"/>
      <c r="FRO350" s="2"/>
      <c r="FRP350" s="2"/>
      <c r="FRQ350" s="2"/>
      <c r="FRR350" s="2"/>
      <c r="FRS350" s="2"/>
      <c r="FRT350" s="2"/>
      <c r="FRU350" s="2"/>
      <c r="FRV350" s="2"/>
      <c r="FRW350" s="2"/>
      <c r="FRX350" s="2"/>
      <c r="FRY350" s="2"/>
      <c r="FRZ350" s="2"/>
      <c r="FSA350" s="2"/>
      <c r="FSB350" s="2"/>
      <c r="FSC350" s="2"/>
      <c r="FSD350" s="2"/>
      <c r="FSE350" s="2"/>
      <c r="FSF350" s="2"/>
      <c r="FSG350" s="2"/>
      <c r="FSH350" s="2"/>
      <c r="FSI350" s="2"/>
      <c r="FSJ350" s="2"/>
      <c r="FSK350" s="2"/>
      <c r="FSL350" s="2"/>
      <c r="FSM350" s="2"/>
      <c r="FSN350" s="2"/>
      <c r="FSO350" s="2"/>
      <c r="FSP350" s="2"/>
      <c r="FSQ350" s="2"/>
      <c r="FSR350" s="2"/>
      <c r="FSS350" s="2"/>
      <c r="FST350" s="2"/>
      <c r="FSU350" s="2"/>
      <c r="FSV350" s="2"/>
      <c r="FSW350" s="2"/>
      <c r="FSX350" s="2"/>
      <c r="FSY350" s="2"/>
      <c r="FSZ350" s="2"/>
      <c r="FTA350" s="2"/>
      <c r="FTB350" s="2"/>
      <c r="FTC350" s="2"/>
      <c r="FTD350" s="2"/>
      <c r="FTE350" s="2"/>
      <c r="FTF350" s="2"/>
      <c r="FTG350" s="2"/>
      <c r="FTH350" s="2"/>
      <c r="FTI350" s="2"/>
      <c r="FTJ350" s="2"/>
      <c r="FTK350" s="2"/>
      <c r="FTL350" s="2"/>
      <c r="FTM350" s="2"/>
      <c r="FTN350" s="2"/>
      <c r="FTO350" s="2"/>
      <c r="FTP350" s="2"/>
      <c r="FTQ350" s="2"/>
      <c r="FTR350" s="2"/>
      <c r="FTS350" s="2"/>
      <c r="FTT350" s="2"/>
      <c r="FTU350" s="2"/>
      <c r="FTV350" s="2"/>
      <c r="FTW350" s="2"/>
      <c r="FTX350" s="2"/>
      <c r="FTY350" s="2"/>
      <c r="FTZ350" s="2"/>
      <c r="FUA350" s="2"/>
      <c r="FUB350" s="2"/>
      <c r="FUC350" s="2"/>
      <c r="FUD350" s="2"/>
      <c r="FUE350" s="2"/>
      <c r="FUF350" s="2"/>
      <c r="FUG350" s="2"/>
      <c r="FUH350" s="2"/>
      <c r="FUI350" s="2"/>
      <c r="FUJ350" s="2"/>
      <c r="FUK350" s="2"/>
      <c r="FUL350" s="2"/>
      <c r="FUM350" s="2"/>
      <c r="FUN350" s="2"/>
      <c r="FUO350" s="2"/>
      <c r="FUP350" s="2"/>
      <c r="FUQ350" s="2"/>
      <c r="FUR350" s="2"/>
      <c r="FUS350" s="2"/>
      <c r="FUT350" s="2"/>
      <c r="FUU350" s="2"/>
      <c r="FUV350" s="2"/>
      <c r="FUW350" s="2"/>
      <c r="FUX350" s="2"/>
      <c r="FUY350" s="2"/>
      <c r="FUZ350" s="2"/>
      <c r="FVA350" s="2"/>
      <c r="FVB350" s="2"/>
      <c r="FVC350" s="2"/>
      <c r="FVD350" s="2"/>
      <c r="FVE350" s="2"/>
      <c r="FVF350" s="2"/>
      <c r="FVG350" s="2"/>
      <c r="FVH350" s="2"/>
      <c r="FVI350" s="2"/>
      <c r="FVJ350" s="2"/>
      <c r="FVK350" s="2"/>
      <c r="FVL350" s="2"/>
      <c r="FVM350" s="2"/>
      <c r="FVN350" s="2"/>
      <c r="FVO350" s="2"/>
      <c r="FVP350" s="2"/>
      <c r="FVQ350" s="2"/>
      <c r="FVR350" s="2"/>
      <c r="FVS350" s="2"/>
      <c r="FVT350" s="2"/>
      <c r="FVU350" s="2"/>
      <c r="FVV350" s="2"/>
      <c r="FVW350" s="2"/>
      <c r="FVX350" s="2"/>
      <c r="FVY350" s="2"/>
      <c r="FVZ350" s="2"/>
      <c r="FWA350" s="2"/>
      <c r="FWB350" s="2"/>
      <c r="FWC350" s="2"/>
      <c r="FWD350" s="2"/>
      <c r="FWE350" s="2"/>
      <c r="FWF350" s="2"/>
      <c r="FWG350" s="2"/>
      <c r="FWH350" s="2"/>
      <c r="FWI350" s="2"/>
      <c r="FWJ350" s="2"/>
      <c r="FWK350" s="2"/>
      <c r="FWL350" s="2"/>
      <c r="FWM350" s="2"/>
      <c r="FWN350" s="2"/>
      <c r="FWO350" s="2"/>
      <c r="FWP350" s="2"/>
      <c r="FWQ350" s="2"/>
      <c r="FWR350" s="2"/>
      <c r="FWS350" s="2"/>
      <c r="FWT350" s="2"/>
      <c r="FWU350" s="2"/>
      <c r="FWV350" s="2"/>
      <c r="FWW350" s="2"/>
      <c r="FWX350" s="2"/>
      <c r="FWY350" s="2"/>
      <c r="FWZ350" s="2"/>
      <c r="FXA350" s="2"/>
      <c r="FXB350" s="2"/>
      <c r="FXC350" s="2"/>
      <c r="FXD350" s="2"/>
      <c r="FXE350" s="2"/>
      <c r="FXF350" s="2"/>
      <c r="FXG350" s="2"/>
      <c r="FXH350" s="2"/>
      <c r="FXI350" s="2"/>
      <c r="FXJ350" s="2"/>
      <c r="FXK350" s="2"/>
      <c r="FXL350" s="2"/>
      <c r="FXM350" s="2"/>
      <c r="FXN350" s="2"/>
      <c r="FXO350" s="2"/>
      <c r="FXP350" s="2"/>
      <c r="FXQ350" s="2"/>
      <c r="FXR350" s="2"/>
      <c r="FXS350" s="2"/>
      <c r="FXT350" s="2"/>
      <c r="FXU350" s="2"/>
      <c r="FXV350" s="2"/>
      <c r="FXW350" s="2"/>
      <c r="FXX350" s="2"/>
      <c r="FXY350" s="2"/>
      <c r="FXZ350" s="2"/>
      <c r="FYA350" s="2"/>
      <c r="FYB350" s="2"/>
      <c r="FYC350" s="2"/>
      <c r="FYD350" s="2"/>
      <c r="FYE350" s="2"/>
      <c r="FYF350" s="2"/>
      <c r="FYG350" s="2"/>
      <c r="FYH350" s="2"/>
      <c r="FYI350" s="2"/>
      <c r="FYJ350" s="2"/>
      <c r="FYK350" s="2"/>
      <c r="FYL350" s="2"/>
      <c r="FYM350" s="2"/>
      <c r="FYN350" s="2"/>
      <c r="FYO350" s="2"/>
      <c r="FYP350" s="2"/>
      <c r="FYQ350" s="2"/>
      <c r="FYR350" s="2"/>
      <c r="FYS350" s="2"/>
      <c r="FYT350" s="2"/>
      <c r="FYU350" s="2"/>
      <c r="FYV350" s="2"/>
      <c r="FYW350" s="2"/>
      <c r="FYX350" s="2"/>
      <c r="FYY350" s="2"/>
      <c r="FYZ350" s="2"/>
      <c r="FZA350" s="2"/>
      <c r="FZB350" s="2"/>
      <c r="FZC350" s="2"/>
      <c r="FZD350" s="2"/>
      <c r="FZE350" s="2"/>
      <c r="FZF350" s="2"/>
      <c r="FZG350" s="2"/>
      <c r="FZH350" s="2"/>
      <c r="FZI350" s="2"/>
      <c r="FZJ350" s="2"/>
      <c r="FZK350" s="2"/>
      <c r="FZL350" s="2"/>
      <c r="FZM350" s="2"/>
      <c r="FZN350" s="2"/>
      <c r="FZO350" s="2"/>
      <c r="FZP350" s="2"/>
      <c r="FZQ350" s="2"/>
      <c r="FZR350" s="2"/>
      <c r="FZS350" s="2"/>
      <c r="FZT350" s="2"/>
      <c r="FZU350" s="2"/>
      <c r="FZV350" s="2"/>
      <c r="FZW350" s="2"/>
      <c r="FZX350" s="2"/>
      <c r="FZY350" s="2"/>
      <c r="FZZ350" s="2"/>
      <c r="GAA350" s="2"/>
      <c r="GAB350" s="2"/>
      <c r="GAC350" s="2"/>
      <c r="GAD350" s="2"/>
      <c r="GAE350" s="2"/>
      <c r="GAF350" s="2"/>
      <c r="GAG350" s="2"/>
      <c r="GAH350" s="2"/>
      <c r="GAI350" s="2"/>
      <c r="GAJ350" s="2"/>
      <c r="GAK350" s="2"/>
      <c r="GAL350" s="2"/>
      <c r="GAM350" s="2"/>
      <c r="GAN350" s="2"/>
      <c r="GAO350" s="2"/>
      <c r="GAP350" s="2"/>
      <c r="GAQ350" s="2"/>
      <c r="GAR350" s="2"/>
      <c r="GAS350" s="2"/>
      <c r="GAT350" s="2"/>
      <c r="GAU350" s="2"/>
      <c r="GAV350" s="2"/>
      <c r="GAW350" s="2"/>
      <c r="GAX350" s="2"/>
      <c r="GAY350" s="2"/>
      <c r="GAZ350" s="2"/>
      <c r="GBA350" s="2"/>
      <c r="GBB350" s="2"/>
      <c r="GBC350" s="2"/>
      <c r="GBD350" s="2"/>
      <c r="GBE350" s="2"/>
      <c r="GBF350" s="2"/>
      <c r="GBG350" s="2"/>
      <c r="GBH350" s="2"/>
      <c r="GBI350" s="2"/>
      <c r="GBJ350" s="2"/>
      <c r="GBK350" s="2"/>
      <c r="GBL350" s="2"/>
      <c r="GBM350" s="2"/>
      <c r="GBN350" s="2"/>
      <c r="GBO350" s="2"/>
      <c r="GBP350" s="2"/>
      <c r="GBQ350" s="2"/>
      <c r="GBR350" s="2"/>
      <c r="GBS350" s="2"/>
      <c r="GBT350" s="2"/>
      <c r="GBU350" s="2"/>
      <c r="GBV350" s="2"/>
      <c r="GBW350" s="2"/>
      <c r="GBX350" s="2"/>
      <c r="GBY350" s="2"/>
      <c r="GBZ350" s="2"/>
      <c r="GCA350" s="2"/>
      <c r="GCB350" s="2"/>
      <c r="GCC350" s="2"/>
      <c r="GCD350" s="2"/>
      <c r="GCE350" s="2"/>
      <c r="GCF350" s="2"/>
      <c r="GCG350" s="2"/>
      <c r="GCH350" s="2"/>
      <c r="GCI350" s="2"/>
      <c r="GCJ350" s="2"/>
      <c r="GCK350" s="2"/>
      <c r="GCL350" s="2"/>
      <c r="GCM350" s="2"/>
      <c r="GCN350" s="2"/>
      <c r="GCO350" s="2"/>
      <c r="GCP350" s="2"/>
      <c r="GCQ350" s="2"/>
      <c r="GCR350" s="2"/>
      <c r="GCS350" s="2"/>
      <c r="GCT350" s="2"/>
      <c r="GCU350" s="2"/>
      <c r="GCV350" s="2"/>
      <c r="GCW350" s="2"/>
      <c r="GCX350" s="2"/>
      <c r="GCY350" s="2"/>
      <c r="GCZ350" s="2"/>
      <c r="GDA350" s="2"/>
      <c r="GDB350" s="2"/>
      <c r="GDC350" s="2"/>
      <c r="GDD350" s="2"/>
      <c r="GDE350" s="2"/>
      <c r="GDF350" s="2"/>
      <c r="GDG350" s="2"/>
      <c r="GDH350" s="2"/>
      <c r="GDI350" s="2"/>
      <c r="GDJ350" s="2"/>
      <c r="GDK350" s="2"/>
      <c r="GDL350" s="2"/>
      <c r="GDM350" s="2"/>
      <c r="GDN350" s="2"/>
      <c r="GDO350" s="2"/>
      <c r="GDP350" s="2"/>
      <c r="GDQ350" s="2"/>
      <c r="GDR350" s="2"/>
      <c r="GDS350" s="2"/>
      <c r="GDT350" s="2"/>
      <c r="GDU350" s="2"/>
      <c r="GDV350" s="2"/>
      <c r="GDW350" s="2"/>
      <c r="GDX350" s="2"/>
      <c r="GDY350" s="2"/>
      <c r="GDZ350" s="2"/>
      <c r="GEA350" s="2"/>
      <c r="GEB350" s="2"/>
      <c r="GEC350" s="2"/>
      <c r="GED350" s="2"/>
      <c r="GEE350" s="2"/>
      <c r="GEF350" s="2"/>
      <c r="GEG350" s="2"/>
      <c r="GEH350" s="2"/>
      <c r="GEI350" s="2"/>
      <c r="GEJ350" s="2"/>
      <c r="GEK350" s="2"/>
      <c r="GEL350" s="2"/>
      <c r="GEM350" s="2"/>
      <c r="GEN350" s="2"/>
      <c r="GEO350" s="2"/>
      <c r="GEP350" s="2"/>
      <c r="GEQ350" s="2"/>
      <c r="GER350" s="2"/>
      <c r="GES350" s="2"/>
      <c r="GET350" s="2"/>
      <c r="GEU350" s="2"/>
      <c r="GEV350" s="2"/>
      <c r="GEW350" s="2"/>
      <c r="GEX350" s="2"/>
      <c r="GEY350" s="2"/>
      <c r="GEZ350" s="2"/>
      <c r="GFA350" s="2"/>
      <c r="GFB350" s="2"/>
      <c r="GFC350" s="2"/>
      <c r="GFD350" s="2"/>
      <c r="GFE350" s="2"/>
      <c r="GFF350" s="2"/>
      <c r="GFG350" s="2"/>
      <c r="GFH350" s="2"/>
      <c r="GFI350" s="2"/>
      <c r="GFJ350" s="2"/>
      <c r="GFK350" s="2"/>
      <c r="GFL350" s="2"/>
      <c r="GFM350" s="2"/>
      <c r="GFN350" s="2"/>
      <c r="GFO350" s="2"/>
      <c r="GFP350" s="2"/>
      <c r="GFQ350" s="2"/>
      <c r="GFR350" s="2"/>
      <c r="GFS350" s="2"/>
      <c r="GFT350" s="2"/>
      <c r="GFU350" s="2"/>
      <c r="GFV350" s="2"/>
      <c r="GFW350" s="2"/>
      <c r="GFX350" s="2"/>
      <c r="GFY350" s="2"/>
      <c r="GFZ350" s="2"/>
      <c r="GGA350" s="2"/>
      <c r="GGB350" s="2"/>
      <c r="GGC350" s="2"/>
      <c r="GGD350" s="2"/>
      <c r="GGE350" s="2"/>
      <c r="GGF350" s="2"/>
      <c r="GGG350" s="2"/>
      <c r="GGH350" s="2"/>
      <c r="GGI350" s="2"/>
      <c r="GGJ350" s="2"/>
      <c r="GGK350" s="2"/>
      <c r="GGL350" s="2"/>
      <c r="GGM350" s="2"/>
      <c r="GGN350" s="2"/>
      <c r="GGO350" s="2"/>
      <c r="GGP350" s="2"/>
      <c r="GGQ350" s="2"/>
      <c r="GGR350" s="2"/>
      <c r="GGS350" s="2"/>
      <c r="GGT350" s="2"/>
      <c r="GGU350" s="2"/>
      <c r="GGV350" s="2"/>
      <c r="GGW350" s="2"/>
      <c r="GGX350" s="2"/>
      <c r="GGY350" s="2"/>
      <c r="GGZ350" s="2"/>
      <c r="GHA350" s="2"/>
      <c r="GHB350" s="2"/>
      <c r="GHC350" s="2"/>
      <c r="GHD350" s="2"/>
      <c r="GHE350" s="2"/>
      <c r="GHF350" s="2"/>
      <c r="GHG350" s="2"/>
      <c r="GHH350" s="2"/>
      <c r="GHI350" s="2"/>
      <c r="GHJ350" s="2"/>
      <c r="GHK350" s="2"/>
      <c r="GHL350" s="2"/>
      <c r="GHM350" s="2"/>
      <c r="GHN350" s="2"/>
      <c r="GHO350" s="2"/>
      <c r="GHP350" s="2"/>
      <c r="GHQ350" s="2"/>
      <c r="GHR350" s="2"/>
      <c r="GHS350" s="2"/>
      <c r="GHT350" s="2"/>
      <c r="GHU350" s="2"/>
      <c r="GHV350" s="2"/>
      <c r="GHW350" s="2"/>
      <c r="GHX350" s="2"/>
      <c r="GHY350" s="2"/>
      <c r="GHZ350" s="2"/>
      <c r="GIA350" s="2"/>
      <c r="GIB350" s="2"/>
      <c r="GIC350" s="2"/>
      <c r="GID350" s="2"/>
      <c r="GIE350" s="2"/>
      <c r="GIF350" s="2"/>
      <c r="GIG350" s="2"/>
      <c r="GIH350" s="2"/>
      <c r="GII350" s="2"/>
      <c r="GIJ350" s="2"/>
      <c r="GIK350" s="2"/>
      <c r="GIL350" s="2"/>
      <c r="GIM350" s="2"/>
      <c r="GIN350" s="2"/>
      <c r="GIO350" s="2"/>
      <c r="GIP350" s="2"/>
      <c r="GIQ350" s="2"/>
      <c r="GIR350" s="2"/>
      <c r="GIS350" s="2"/>
      <c r="GIT350" s="2"/>
      <c r="GIU350" s="2"/>
      <c r="GIV350" s="2"/>
      <c r="GIW350" s="2"/>
      <c r="GIX350" s="2"/>
      <c r="GIY350" s="2"/>
      <c r="GIZ350" s="2"/>
      <c r="GJA350" s="2"/>
      <c r="GJB350" s="2"/>
      <c r="GJC350" s="2"/>
      <c r="GJD350" s="2"/>
      <c r="GJE350" s="2"/>
      <c r="GJF350" s="2"/>
      <c r="GJG350" s="2"/>
      <c r="GJH350" s="2"/>
      <c r="GJI350" s="2"/>
      <c r="GJJ350" s="2"/>
      <c r="GJK350" s="2"/>
      <c r="GJL350" s="2"/>
      <c r="GJM350" s="2"/>
      <c r="GJN350" s="2"/>
      <c r="GJO350" s="2"/>
      <c r="GJP350" s="2"/>
      <c r="GJQ350" s="2"/>
      <c r="GJR350" s="2"/>
      <c r="GJS350" s="2"/>
      <c r="GJT350" s="2"/>
      <c r="GJU350" s="2"/>
      <c r="GJV350" s="2"/>
      <c r="GJW350" s="2"/>
      <c r="GJX350" s="2"/>
      <c r="GJY350" s="2"/>
      <c r="GJZ350" s="2"/>
      <c r="GKA350" s="2"/>
      <c r="GKB350" s="2"/>
      <c r="GKC350" s="2"/>
      <c r="GKD350" s="2"/>
      <c r="GKE350" s="2"/>
      <c r="GKF350" s="2"/>
      <c r="GKG350" s="2"/>
      <c r="GKH350" s="2"/>
      <c r="GKI350" s="2"/>
      <c r="GKJ350" s="2"/>
      <c r="GKK350" s="2"/>
      <c r="GKL350" s="2"/>
      <c r="GKM350" s="2"/>
      <c r="GKN350" s="2"/>
      <c r="GKO350" s="2"/>
      <c r="GKP350" s="2"/>
      <c r="GKQ350" s="2"/>
      <c r="GKR350" s="2"/>
      <c r="GKS350" s="2"/>
      <c r="GKT350" s="2"/>
      <c r="GKU350" s="2"/>
      <c r="GKV350" s="2"/>
      <c r="GKW350" s="2"/>
      <c r="GKX350" s="2"/>
      <c r="GKY350" s="2"/>
      <c r="GKZ350" s="2"/>
      <c r="GLA350" s="2"/>
      <c r="GLB350" s="2"/>
      <c r="GLC350" s="2"/>
      <c r="GLD350" s="2"/>
      <c r="GLE350" s="2"/>
      <c r="GLF350" s="2"/>
      <c r="GLG350" s="2"/>
      <c r="GLH350" s="2"/>
      <c r="GLI350" s="2"/>
      <c r="GLJ350" s="2"/>
      <c r="GLK350" s="2"/>
      <c r="GLL350" s="2"/>
      <c r="GLM350" s="2"/>
      <c r="GLN350" s="2"/>
      <c r="GLO350" s="2"/>
      <c r="GLP350" s="2"/>
      <c r="GLQ350" s="2"/>
      <c r="GLR350" s="2"/>
      <c r="GLS350" s="2"/>
      <c r="GLT350" s="2"/>
      <c r="GLU350" s="2"/>
      <c r="GLV350" s="2"/>
      <c r="GLW350" s="2"/>
      <c r="GLX350" s="2"/>
      <c r="GLY350" s="2"/>
      <c r="GLZ350" s="2"/>
      <c r="GMA350" s="2"/>
      <c r="GMB350" s="2"/>
      <c r="GMC350" s="2"/>
      <c r="GMD350" s="2"/>
      <c r="GME350" s="2"/>
      <c r="GMF350" s="2"/>
      <c r="GMG350" s="2"/>
      <c r="GMH350" s="2"/>
      <c r="GMI350" s="2"/>
      <c r="GMJ350" s="2"/>
      <c r="GMK350" s="2"/>
      <c r="GML350" s="2"/>
      <c r="GMM350" s="2"/>
      <c r="GMN350" s="2"/>
      <c r="GMO350" s="2"/>
      <c r="GMP350" s="2"/>
      <c r="GMQ350" s="2"/>
      <c r="GMR350" s="2"/>
      <c r="GMS350" s="2"/>
      <c r="GMT350" s="2"/>
      <c r="GMU350" s="2"/>
      <c r="GMV350" s="2"/>
      <c r="GMW350" s="2"/>
      <c r="GMX350" s="2"/>
      <c r="GMY350" s="2"/>
      <c r="GMZ350" s="2"/>
      <c r="GNA350" s="2"/>
      <c r="GNB350" s="2"/>
      <c r="GNC350" s="2"/>
      <c r="GND350" s="2"/>
      <c r="GNE350" s="2"/>
      <c r="GNF350" s="2"/>
      <c r="GNG350" s="2"/>
      <c r="GNH350" s="2"/>
      <c r="GNI350" s="2"/>
      <c r="GNJ350" s="2"/>
      <c r="GNK350" s="2"/>
      <c r="GNL350" s="2"/>
      <c r="GNM350" s="2"/>
      <c r="GNN350" s="2"/>
      <c r="GNO350" s="2"/>
      <c r="GNP350" s="2"/>
      <c r="GNQ350" s="2"/>
      <c r="GNR350" s="2"/>
      <c r="GNS350" s="2"/>
      <c r="GNT350" s="2"/>
      <c r="GNU350" s="2"/>
      <c r="GNV350" s="2"/>
      <c r="GNW350" s="2"/>
      <c r="GNX350" s="2"/>
      <c r="GNY350" s="2"/>
      <c r="GNZ350" s="2"/>
      <c r="GOA350" s="2"/>
      <c r="GOB350" s="2"/>
      <c r="GOC350" s="2"/>
      <c r="GOD350" s="2"/>
      <c r="GOE350" s="2"/>
      <c r="GOF350" s="2"/>
      <c r="GOG350" s="2"/>
      <c r="GOH350" s="2"/>
      <c r="GOI350" s="2"/>
      <c r="GOJ350" s="2"/>
      <c r="GOK350" s="2"/>
      <c r="GOL350" s="2"/>
      <c r="GOM350" s="2"/>
      <c r="GON350" s="2"/>
      <c r="GOO350" s="2"/>
      <c r="GOP350" s="2"/>
      <c r="GOQ350" s="2"/>
      <c r="GOR350" s="2"/>
      <c r="GOS350" s="2"/>
      <c r="GOT350" s="2"/>
      <c r="GOU350" s="2"/>
      <c r="GOV350" s="2"/>
      <c r="GOW350" s="2"/>
      <c r="GOX350" s="2"/>
      <c r="GOY350" s="2"/>
      <c r="GOZ350" s="2"/>
      <c r="GPA350" s="2"/>
      <c r="GPB350" s="2"/>
      <c r="GPC350" s="2"/>
      <c r="GPD350" s="2"/>
      <c r="GPE350" s="2"/>
      <c r="GPF350" s="2"/>
      <c r="GPG350" s="2"/>
      <c r="GPH350" s="2"/>
      <c r="GPI350" s="2"/>
      <c r="GPJ350" s="2"/>
      <c r="GPK350" s="2"/>
      <c r="GPL350" s="2"/>
      <c r="GPM350" s="2"/>
      <c r="GPN350" s="2"/>
      <c r="GPO350" s="2"/>
      <c r="GPP350" s="2"/>
      <c r="GPQ350" s="2"/>
      <c r="GPR350" s="2"/>
      <c r="GPS350" s="2"/>
      <c r="GPT350" s="2"/>
      <c r="GPU350" s="2"/>
      <c r="GPV350" s="2"/>
      <c r="GPW350" s="2"/>
      <c r="GPX350" s="2"/>
      <c r="GPY350" s="2"/>
      <c r="GPZ350" s="2"/>
      <c r="GQA350" s="2"/>
      <c r="GQB350" s="2"/>
      <c r="GQC350" s="2"/>
      <c r="GQD350" s="2"/>
      <c r="GQE350" s="2"/>
      <c r="GQF350" s="2"/>
      <c r="GQG350" s="2"/>
      <c r="GQH350" s="2"/>
      <c r="GQI350" s="2"/>
      <c r="GQJ350" s="2"/>
      <c r="GQK350" s="2"/>
      <c r="GQL350" s="2"/>
      <c r="GQM350" s="2"/>
      <c r="GQN350" s="2"/>
      <c r="GQO350" s="2"/>
      <c r="GQP350" s="2"/>
      <c r="GQQ350" s="2"/>
      <c r="GQR350" s="2"/>
      <c r="GQS350" s="2"/>
      <c r="GQT350" s="2"/>
      <c r="GQU350" s="2"/>
      <c r="GQV350" s="2"/>
      <c r="GQW350" s="2"/>
      <c r="GQX350" s="2"/>
      <c r="GQY350" s="2"/>
      <c r="GQZ350" s="2"/>
      <c r="GRA350" s="2"/>
      <c r="GRB350" s="2"/>
      <c r="GRC350" s="2"/>
      <c r="GRD350" s="2"/>
      <c r="GRE350" s="2"/>
      <c r="GRF350" s="2"/>
      <c r="GRG350" s="2"/>
      <c r="GRH350" s="2"/>
      <c r="GRI350" s="2"/>
      <c r="GRJ350" s="2"/>
      <c r="GRK350" s="2"/>
      <c r="GRL350" s="2"/>
      <c r="GRM350" s="2"/>
      <c r="GRN350" s="2"/>
      <c r="GRO350" s="2"/>
      <c r="GRP350" s="2"/>
      <c r="GRQ350" s="2"/>
      <c r="GRR350" s="2"/>
      <c r="GRS350" s="2"/>
      <c r="GRT350" s="2"/>
      <c r="GRU350" s="2"/>
      <c r="GRV350" s="2"/>
      <c r="GRW350" s="2"/>
      <c r="GRX350" s="2"/>
      <c r="GRY350" s="2"/>
      <c r="GRZ350" s="2"/>
      <c r="GSA350" s="2"/>
      <c r="GSB350" s="2"/>
      <c r="GSC350" s="2"/>
      <c r="GSD350" s="2"/>
      <c r="GSE350" s="2"/>
      <c r="GSF350" s="2"/>
      <c r="GSG350" s="2"/>
      <c r="GSH350" s="2"/>
      <c r="GSI350" s="2"/>
      <c r="GSJ350" s="2"/>
      <c r="GSK350" s="2"/>
      <c r="GSL350" s="2"/>
      <c r="GSM350" s="2"/>
      <c r="GSN350" s="2"/>
      <c r="GSO350" s="2"/>
      <c r="GSP350" s="2"/>
      <c r="GSQ350" s="2"/>
      <c r="GSR350" s="2"/>
      <c r="GSS350" s="2"/>
      <c r="GST350" s="2"/>
      <c r="GSU350" s="2"/>
      <c r="GSV350" s="2"/>
      <c r="GSW350" s="2"/>
      <c r="GSX350" s="2"/>
      <c r="GSY350" s="2"/>
      <c r="GSZ350" s="2"/>
      <c r="GTA350" s="2"/>
      <c r="GTB350" s="2"/>
      <c r="GTC350" s="2"/>
      <c r="GTD350" s="2"/>
      <c r="GTE350" s="2"/>
      <c r="GTF350" s="2"/>
      <c r="GTG350" s="2"/>
      <c r="GTH350" s="2"/>
      <c r="GTI350" s="2"/>
      <c r="GTJ350" s="2"/>
      <c r="GTK350" s="2"/>
      <c r="GTL350" s="2"/>
      <c r="GTM350" s="2"/>
      <c r="GTN350" s="2"/>
      <c r="GTO350" s="2"/>
      <c r="GTP350" s="2"/>
      <c r="GTQ350" s="2"/>
      <c r="GTR350" s="2"/>
      <c r="GTS350" s="2"/>
      <c r="GTT350" s="2"/>
      <c r="GTU350" s="2"/>
      <c r="GTV350" s="2"/>
      <c r="GTW350" s="2"/>
      <c r="GTX350" s="2"/>
      <c r="GTY350" s="2"/>
      <c r="GTZ350" s="2"/>
      <c r="GUA350" s="2"/>
      <c r="GUB350" s="2"/>
      <c r="GUC350" s="2"/>
      <c r="GUD350" s="2"/>
      <c r="GUE350" s="2"/>
      <c r="GUF350" s="2"/>
      <c r="GUG350" s="2"/>
      <c r="GUH350" s="2"/>
      <c r="GUI350" s="2"/>
      <c r="GUJ350" s="2"/>
      <c r="GUK350" s="2"/>
      <c r="GUL350" s="2"/>
      <c r="GUM350" s="2"/>
      <c r="GUN350" s="2"/>
      <c r="GUO350" s="2"/>
      <c r="GUP350" s="2"/>
      <c r="GUQ350" s="2"/>
      <c r="GUR350" s="2"/>
      <c r="GUS350" s="2"/>
      <c r="GUT350" s="2"/>
      <c r="GUU350" s="2"/>
      <c r="GUV350" s="2"/>
      <c r="GUW350" s="2"/>
      <c r="GUX350" s="2"/>
      <c r="GUY350" s="2"/>
      <c r="GUZ350" s="2"/>
      <c r="GVA350" s="2"/>
      <c r="GVB350" s="2"/>
      <c r="GVC350" s="2"/>
      <c r="GVD350" s="2"/>
      <c r="GVE350" s="2"/>
      <c r="GVF350" s="2"/>
      <c r="GVG350" s="2"/>
      <c r="GVH350" s="2"/>
      <c r="GVI350" s="2"/>
      <c r="GVJ350" s="2"/>
      <c r="GVK350" s="2"/>
      <c r="GVL350" s="2"/>
      <c r="GVM350" s="2"/>
      <c r="GVN350" s="2"/>
      <c r="GVO350" s="2"/>
      <c r="GVP350" s="2"/>
      <c r="GVQ350" s="2"/>
      <c r="GVR350" s="2"/>
      <c r="GVS350" s="2"/>
      <c r="GVT350" s="2"/>
      <c r="GVU350" s="2"/>
      <c r="GVV350" s="2"/>
      <c r="GVW350" s="2"/>
      <c r="GVX350" s="2"/>
      <c r="GVY350" s="2"/>
      <c r="GVZ350" s="2"/>
      <c r="GWA350" s="2"/>
      <c r="GWB350" s="2"/>
      <c r="GWC350" s="2"/>
      <c r="GWD350" s="2"/>
      <c r="GWE350" s="2"/>
      <c r="GWF350" s="2"/>
      <c r="GWG350" s="2"/>
      <c r="GWH350" s="2"/>
      <c r="GWI350" s="2"/>
      <c r="GWJ350" s="2"/>
      <c r="GWK350" s="2"/>
      <c r="GWL350" s="2"/>
      <c r="GWM350" s="2"/>
      <c r="GWN350" s="2"/>
      <c r="GWO350" s="2"/>
      <c r="GWP350" s="2"/>
      <c r="GWQ350" s="2"/>
      <c r="GWR350" s="2"/>
      <c r="GWS350" s="2"/>
      <c r="GWT350" s="2"/>
      <c r="GWU350" s="2"/>
      <c r="GWV350" s="2"/>
      <c r="GWW350" s="2"/>
      <c r="GWX350" s="2"/>
      <c r="GWY350" s="2"/>
      <c r="GWZ350" s="2"/>
      <c r="GXA350" s="2"/>
      <c r="GXB350" s="2"/>
      <c r="GXC350" s="2"/>
      <c r="GXD350" s="2"/>
      <c r="GXE350" s="2"/>
      <c r="GXF350" s="2"/>
      <c r="GXG350" s="2"/>
      <c r="GXH350" s="2"/>
      <c r="GXI350" s="2"/>
      <c r="GXJ350" s="2"/>
      <c r="GXK350" s="2"/>
      <c r="GXL350" s="2"/>
      <c r="GXM350" s="2"/>
      <c r="GXN350" s="2"/>
      <c r="GXO350" s="2"/>
      <c r="GXP350" s="2"/>
      <c r="GXQ350" s="2"/>
      <c r="GXR350" s="2"/>
      <c r="GXS350" s="2"/>
      <c r="GXT350" s="2"/>
      <c r="GXU350" s="2"/>
      <c r="GXV350" s="2"/>
      <c r="GXW350" s="2"/>
      <c r="GXX350" s="2"/>
      <c r="GXY350" s="2"/>
      <c r="GXZ350" s="2"/>
      <c r="GYA350" s="2"/>
      <c r="GYB350" s="2"/>
      <c r="GYC350" s="2"/>
      <c r="GYD350" s="2"/>
      <c r="GYE350" s="2"/>
      <c r="GYF350" s="2"/>
      <c r="GYG350" s="2"/>
      <c r="GYH350" s="2"/>
      <c r="GYI350" s="2"/>
      <c r="GYJ350" s="2"/>
      <c r="GYK350" s="2"/>
      <c r="GYL350" s="2"/>
      <c r="GYM350" s="2"/>
      <c r="GYN350" s="2"/>
      <c r="GYO350" s="2"/>
      <c r="GYP350" s="2"/>
      <c r="GYQ350" s="2"/>
      <c r="GYR350" s="2"/>
      <c r="GYS350" s="2"/>
      <c r="GYT350" s="2"/>
      <c r="GYU350" s="2"/>
      <c r="GYV350" s="2"/>
      <c r="GYW350" s="2"/>
      <c r="GYX350" s="2"/>
      <c r="GYY350" s="2"/>
      <c r="GYZ350" s="2"/>
      <c r="GZA350" s="2"/>
      <c r="GZB350" s="2"/>
      <c r="GZC350" s="2"/>
      <c r="GZD350" s="2"/>
      <c r="GZE350" s="2"/>
      <c r="GZF350" s="2"/>
      <c r="GZG350" s="2"/>
      <c r="GZH350" s="2"/>
      <c r="GZI350" s="2"/>
      <c r="GZJ350" s="2"/>
      <c r="GZK350" s="2"/>
      <c r="GZL350" s="2"/>
      <c r="GZM350" s="2"/>
      <c r="GZN350" s="2"/>
      <c r="GZO350" s="2"/>
      <c r="GZP350" s="2"/>
      <c r="GZQ350" s="2"/>
      <c r="GZR350" s="2"/>
      <c r="GZS350" s="2"/>
      <c r="GZT350" s="2"/>
      <c r="GZU350" s="2"/>
      <c r="GZV350" s="2"/>
      <c r="GZW350" s="2"/>
      <c r="GZX350" s="2"/>
      <c r="GZY350" s="2"/>
      <c r="GZZ350" s="2"/>
      <c r="HAA350" s="2"/>
      <c r="HAB350" s="2"/>
      <c r="HAC350" s="2"/>
      <c r="HAD350" s="2"/>
      <c r="HAE350" s="2"/>
      <c r="HAF350" s="2"/>
      <c r="HAG350" s="2"/>
      <c r="HAH350" s="2"/>
      <c r="HAI350" s="2"/>
      <c r="HAJ350" s="2"/>
      <c r="HAK350" s="2"/>
      <c r="HAL350" s="2"/>
      <c r="HAM350" s="2"/>
      <c r="HAN350" s="2"/>
      <c r="HAO350" s="2"/>
      <c r="HAP350" s="2"/>
      <c r="HAQ350" s="2"/>
      <c r="HAR350" s="2"/>
      <c r="HAS350" s="2"/>
      <c r="HAT350" s="2"/>
      <c r="HAU350" s="2"/>
      <c r="HAV350" s="2"/>
      <c r="HAW350" s="2"/>
      <c r="HAX350" s="2"/>
      <c r="HAY350" s="2"/>
      <c r="HAZ350" s="2"/>
      <c r="HBA350" s="2"/>
      <c r="HBB350" s="2"/>
      <c r="HBC350" s="2"/>
      <c r="HBD350" s="2"/>
      <c r="HBE350" s="2"/>
      <c r="HBF350" s="2"/>
      <c r="HBG350" s="2"/>
      <c r="HBH350" s="2"/>
      <c r="HBI350" s="2"/>
      <c r="HBJ350" s="2"/>
      <c r="HBK350" s="2"/>
      <c r="HBL350" s="2"/>
      <c r="HBM350" s="2"/>
      <c r="HBN350" s="2"/>
      <c r="HBO350" s="2"/>
      <c r="HBP350" s="2"/>
      <c r="HBQ350" s="2"/>
      <c r="HBR350" s="2"/>
      <c r="HBS350" s="2"/>
      <c r="HBT350" s="2"/>
      <c r="HBU350" s="2"/>
      <c r="HBV350" s="2"/>
      <c r="HBW350" s="2"/>
      <c r="HBX350" s="2"/>
      <c r="HBY350" s="2"/>
      <c r="HBZ350" s="2"/>
      <c r="HCA350" s="2"/>
      <c r="HCB350" s="2"/>
      <c r="HCC350" s="2"/>
      <c r="HCD350" s="2"/>
      <c r="HCE350" s="2"/>
      <c r="HCF350" s="2"/>
      <c r="HCG350" s="2"/>
      <c r="HCH350" s="2"/>
      <c r="HCI350" s="2"/>
      <c r="HCJ350" s="2"/>
      <c r="HCK350" s="2"/>
      <c r="HCL350" s="2"/>
      <c r="HCM350" s="2"/>
      <c r="HCN350" s="2"/>
      <c r="HCO350" s="2"/>
      <c r="HCP350" s="2"/>
      <c r="HCQ350" s="2"/>
      <c r="HCR350" s="2"/>
      <c r="HCS350" s="2"/>
      <c r="HCT350" s="2"/>
      <c r="HCU350" s="2"/>
      <c r="HCV350" s="2"/>
      <c r="HCW350" s="2"/>
      <c r="HCX350" s="2"/>
      <c r="HCY350" s="2"/>
      <c r="HCZ350" s="2"/>
      <c r="HDA350" s="2"/>
      <c r="HDB350" s="2"/>
      <c r="HDC350" s="2"/>
      <c r="HDD350" s="2"/>
      <c r="HDE350" s="2"/>
      <c r="HDF350" s="2"/>
      <c r="HDG350" s="2"/>
      <c r="HDH350" s="2"/>
      <c r="HDI350" s="2"/>
      <c r="HDJ350" s="2"/>
      <c r="HDK350" s="2"/>
      <c r="HDL350" s="2"/>
      <c r="HDM350" s="2"/>
      <c r="HDN350" s="2"/>
      <c r="HDO350" s="2"/>
      <c r="HDP350" s="2"/>
      <c r="HDQ350" s="2"/>
      <c r="HDR350" s="2"/>
      <c r="HDS350" s="2"/>
      <c r="HDT350" s="2"/>
      <c r="HDU350" s="2"/>
      <c r="HDV350" s="2"/>
      <c r="HDW350" s="2"/>
      <c r="HDX350" s="2"/>
      <c r="HDY350" s="2"/>
      <c r="HDZ350" s="2"/>
      <c r="HEA350" s="2"/>
      <c r="HEB350" s="2"/>
      <c r="HEC350" s="2"/>
      <c r="HED350" s="2"/>
      <c r="HEE350" s="2"/>
      <c r="HEF350" s="2"/>
      <c r="HEG350" s="2"/>
      <c r="HEH350" s="2"/>
      <c r="HEI350" s="2"/>
      <c r="HEJ350" s="2"/>
      <c r="HEK350" s="2"/>
      <c r="HEL350" s="2"/>
      <c r="HEM350" s="2"/>
      <c r="HEN350" s="2"/>
      <c r="HEO350" s="2"/>
      <c r="HEP350" s="2"/>
      <c r="HEQ350" s="2"/>
      <c r="HER350" s="2"/>
      <c r="HES350" s="2"/>
      <c r="HET350" s="2"/>
      <c r="HEU350" s="2"/>
      <c r="HEV350" s="2"/>
      <c r="HEW350" s="2"/>
      <c r="HEX350" s="2"/>
      <c r="HEY350" s="2"/>
      <c r="HEZ350" s="2"/>
      <c r="HFA350" s="2"/>
      <c r="HFB350" s="2"/>
      <c r="HFC350" s="2"/>
      <c r="HFD350" s="2"/>
      <c r="HFE350" s="2"/>
      <c r="HFF350" s="2"/>
      <c r="HFG350" s="2"/>
      <c r="HFH350" s="2"/>
      <c r="HFI350" s="2"/>
      <c r="HFJ350" s="2"/>
      <c r="HFK350" s="2"/>
      <c r="HFL350" s="2"/>
      <c r="HFM350" s="2"/>
      <c r="HFN350" s="2"/>
      <c r="HFO350" s="2"/>
      <c r="HFP350" s="2"/>
      <c r="HFQ350" s="2"/>
      <c r="HFR350" s="2"/>
      <c r="HFS350" s="2"/>
      <c r="HFT350" s="2"/>
      <c r="HFU350" s="2"/>
      <c r="HFV350" s="2"/>
      <c r="HFW350" s="2"/>
      <c r="HFX350" s="2"/>
      <c r="HFY350" s="2"/>
      <c r="HFZ350" s="2"/>
      <c r="HGA350" s="2"/>
      <c r="HGB350" s="2"/>
      <c r="HGC350" s="2"/>
      <c r="HGD350" s="2"/>
      <c r="HGE350" s="2"/>
      <c r="HGF350" s="2"/>
      <c r="HGG350" s="2"/>
      <c r="HGH350" s="2"/>
      <c r="HGI350" s="2"/>
      <c r="HGJ350" s="2"/>
      <c r="HGK350" s="2"/>
      <c r="HGL350" s="2"/>
      <c r="HGM350" s="2"/>
      <c r="HGN350" s="2"/>
      <c r="HGO350" s="2"/>
      <c r="HGP350" s="2"/>
      <c r="HGQ350" s="2"/>
      <c r="HGR350" s="2"/>
      <c r="HGS350" s="2"/>
      <c r="HGT350" s="2"/>
      <c r="HGU350" s="2"/>
      <c r="HGV350" s="2"/>
      <c r="HGW350" s="2"/>
      <c r="HGX350" s="2"/>
      <c r="HGY350" s="2"/>
      <c r="HGZ350" s="2"/>
      <c r="HHA350" s="2"/>
      <c r="HHB350" s="2"/>
      <c r="HHC350" s="2"/>
      <c r="HHD350" s="2"/>
      <c r="HHE350" s="2"/>
      <c r="HHF350" s="2"/>
      <c r="HHG350" s="2"/>
      <c r="HHH350" s="2"/>
      <c r="HHI350" s="2"/>
      <c r="HHJ350" s="2"/>
      <c r="HHK350" s="2"/>
      <c r="HHL350" s="2"/>
      <c r="HHM350" s="2"/>
      <c r="HHN350" s="2"/>
      <c r="HHO350" s="2"/>
      <c r="HHP350" s="2"/>
      <c r="HHQ350" s="2"/>
      <c r="HHR350" s="2"/>
      <c r="HHS350" s="2"/>
      <c r="HHT350" s="2"/>
      <c r="HHU350" s="2"/>
      <c r="HHV350" s="2"/>
      <c r="HHW350" s="2"/>
      <c r="HHX350" s="2"/>
      <c r="HHY350" s="2"/>
      <c r="HHZ350" s="2"/>
      <c r="HIA350" s="2"/>
      <c r="HIB350" s="2"/>
      <c r="HIC350" s="2"/>
      <c r="HID350" s="2"/>
      <c r="HIE350" s="2"/>
      <c r="HIF350" s="2"/>
      <c r="HIG350" s="2"/>
      <c r="HIH350" s="2"/>
      <c r="HII350" s="2"/>
      <c r="HIJ350" s="2"/>
      <c r="HIK350" s="2"/>
      <c r="HIL350" s="2"/>
      <c r="HIM350" s="2"/>
      <c r="HIN350" s="2"/>
      <c r="HIO350" s="2"/>
      <c r="HIP350" s="2"/>
      <c r="HIQ350" s="2"/>
      <c r="HIR350" s="2"/>
      <c r="HIS350" s="2"/>
      <c r="HIT350" s="2"/>
      <c r="HIU350" s="2"/>
      <c r="HIV350" s="2"/>
      <c r="HIW350" s="2"/>
      <c r="HIX350" s="2"/>
      <c r="HIY350" s="2"/>
      <c r="HIZ350" s="2"/>
      <c r="HJA350" s="2"/>
      <c r="HJB350" s="2"/>
      <c r="HJC350" s="2"/>
      <c r="HJD350" s="2"/>
      <c r="HJE350" s="2"/>
      <c r="HJF350" s="2"/>
      <c r="HJG350" s="2"/>
      <c r="HJH350" s="2"/>
      <c r="HJI350" s="2"/>
      <c r="HJJ350" s="2"/>
      <c r="HJK350" s="2"/>
      <c r="HJL350" s="2"/>
      <c r="HJM350" s="2"/>
      <c r="HJN350" s="2"/>
      <c r="HJO350" s="2"/>
      <c r="HJP350" s="2"/>
      <c r="HJQ350" s="2"/>
      <c r="HJR350" s="2"/>
      <c r="HJS350" s="2"/>
      <c r="HJT350" s="2"/>
      <c r="HJU350" s="2"/>
      <c r="HJV350" s="2"/>
      <c r="HJW350" s="2"/>
      <c r="HJX350" s="2"/>
      <c r="HJY350" s="2"/>
      <c r="HJZ350" s="2"/>
      <c r="HKA350" s="2"/>
      <c r="HKB350" s="2"/>
      <c r="HKC350" s="2"/>
      <c r="HKD350" s="2"/>
      <c r="HKE350" s="2"/>
      <c r="HKF350" s="2"/>
      <c r="HKG350" s="2"/>
      <c r="HKH350" s="2"/>
      <c r="HKI350" s="2"/>
      <c r="HKJ350" s="2"/>
      <c r="HKK350" s="2"/>
      <c r="HKL350" s="2"/>
      <c r="HKM350" s="2"/>
      <c r="HKN350" s="2"/>
      <c r="HKO350" s="2"/>
      <c r="HKP350" s="2"/>
      <c r="HKQ350" s="2"/>
      <c r="HKR350" s="2"/>
      <c r="HKS350" s="2"/>
      <c r="HKT350" s="2"/>
      <c r="HKU350" s="2"/>
      <c r="HKV350" s="2"/>
      <c r="HKW350" s="2"/>
      <c r="HKX350" s="2"/>
      <c r="HKY350" s="2"/>
      <c r="HKZ350" s="2"/>
      <c r="HLA350" s="2"/>
      <c r="HLB350" s="2"/>
      <c r="HLC350" s="2"/>
      <c r="HLD350" s="2"/>
      <c r="HLE350" s="2"/>
      <c r="HLF350" s="2"/>
      <c r="HLG350" s="2"/>
      <c r="HLH350" s="2"/>
      <c r="HLI350" s="2"/>
      <c r="HLJ350" s="2"/>
      <c r="HLK350" s="2"/>
      <c r="HLL350" s="2"/>
      <c r="HLM350" s="2"/>
      <c r="HLN350" s="2"/>
      <c r="HLO350" s="2"/>
      <c r="HLP350" s="2"/>
      <c r="HLQ350" s="2"/>
      <c r="HLR350" s="2"/>
      <c r="HLS350" s="2"/>
      <c r="HLT350" s="2"/>
      <c r="HLU350" s="2"/>
      <c r="HLV350" s="2"/>
      <c r="HLW350" s="2"/>
      <c r="HLX350" s="2"/>
      <c r="HLY350" s="2"/>
      <c r="HLZ350" s="2"/>
      <c r="HMA350" s="2"/>
      <c r="HMB350" s="2"/>
      <c r="HMC350" s="2"/>
      <c r="HMD350" s="2"/>
      <c r="HME350" s="2"/>
      <c r="HMF350" s="2"/>
      <c r="HMG350" s="2"/>
      <c r="HMH350" s="2"/>
      <c r="HMI350" s="2"/>
      <c r="HMJ350" s="2"/>
      <c r="HMK350" s="2"/>
      <c r="HML350" s="2"/>
      <c r="HMM350" s="2"/>
      <c r="HMN350" s="2"/>
      <c r="HMO350" s="2"/>
      <c r="HMP350" s="2"/>
      <c r="HMQ350" s="2"/>
      <c r="HMR350" s="2"/>
      <c r="HMS350" s="2"/>
      <c r="HMT350" s="2"/>
      <c r="HMU350" s="2"/>
      <c r="HMV350" s="2"/>
      <c r="HMW350" s="2"/>
      <c r="HMX350" s="2"/>
      <c r="HMY350" s="2"/>
      <c r="HMZ350" s="2"/>
      <c r="HNA350" s="2"/>
      <c r="HNB350" s="2"/>
      <c r="HNC350" s="2"/>
      <c r="HND350" s="2"/>
      <c r="HNE350" s="2"/>
      <c r="HNF350" s="2"/>
      <c r="HNG350" s="2"/>
      <c r="HNH350" s="2"/>
      <c r="HNI350" s="2"/>
      <c r="HNJ350" s="2"/>
      <c r="HNK350" s="2"/>
      <c r="HNL350" s="2"/>
      <c r="HNM350" s="2"/>
      <c r="HNN350" s="2"/>
      <c r="HNO350" s="2"/>
      <c r="HNP350" s="2"/>
      <c r="HNQ350" s="2"/>
      <c r="HNR350" s="2"/>
      <c r="HNS350" s="2"/>
      <c r="HNT350" s="2"/>
      <c r="HNU350" s="2"/>
      <c r="HNV350" s="2"/>
      <c r="HNW350" s="2"/>
      <c r="HNX350" s="2"/>
      <c r="HNY350" s="2"/>
      <c r="HNZ350" s="2"/>
      <c r="HOA350" s="2"/>
      <c r="HOB350" s="2"/>
      <c r="HOC350" s="2"/>
      <c r="HOD350" s="2"/>
      <c r="HOE350" s="2"/>
      <c r="HOF350" s="2"/>
      <c r="HOG350" s="2"/>
      <c r="HOH350" s="2"/>
      <c r="HOI350" s="2"/>
      <c r="HOJ350" s="2"/>
      <c r="HOK350" s="2"/>
      <c r="HOL350" s="2"/>
      <c r="HOM350" s="2"/>
      <c r="HON350" s="2"/>
      <c r="HOO350" s="2"/>
      <c r="HOP350" s="2"/>
      <c r="HOQ350" s="2"/>
      <c r="HOR350" s="2"/>
      <c r="HOS350" s="2"/>
      <c r="HOT350" s="2"/>
      <c r="HOU350" s="2"/>
      <c r="HOV350" s="2"/>
      <c r="HOW350" s="2"/>
      <c r="HOX350" s="2"/>
      <c r="HOY350" s="2"/>
      <c r="HOZ350" s="2"/>
      <c r="HPA350" s="2"/>
      <c r="HPB350" s="2"/>
      <c r="HPC350" s="2"/>
      <c r="HPD350" s="2"/>
      <c r="HPE350" s="2"/>
      <c r="HPF350" s="2"/>
      <c r="HPG350" s="2"/>
      <c r="HPH350" s="2"/>
      <c r="HPI350" s="2"/>
      <c r="HPJ350" s="2"/>
      <c r="HPK350" s="2"/>
      <c r="HPL350" s="2"/>
      <c r="HPM350" s="2"/>
      <c r="HPN350" s="2"/>
      <c r="HPO350" s="2"/>
      <c r="HPP350" s="2"/>
      <c r="HPQ350" s="2"/>
      <c r="HPR350" s="2"/>
      <c r="HPS350" s="2"/>
      <c r="HPT350" s="2"/>
      <c r="HPU350" s="2"/>
      <c r="HPV350" s="2"/>
      <c r="HPW350" s="2"/>
      <c r="HPX350" s="2"/>
      <c r="HPY350" s="2"/>
      <c r="HPZ350" s="2"/>
      <c r="HQA350" s="2"/>
      <c r="HQB350" s="2"/>
      <c r="HQC350" s="2"/>
      <c r="HQD350" s="2"/>
      <c r="HQE350" s="2"/>
      <c r="HQF350" s="2"/>
      <c r="HQG350" s="2"/>
      <c r="HQH350" s="2"/>
      <c r="HQI350" s="2"/>
      <c r="HQJ350" s="2"/>
      <c r="HQK350" s="2"/>
      <c r="HQL350" s="2"/>
      <c r="HQM350" s="2"/>
      <c r="HQN350" s="2"/>
      <c r="HQO350" s="2"/>
      <c r="HQP350" s="2"/>
      <c r="HQQ350" s="2"/>
      <c r="HQR350" s="2"/>
      <c r="HQS350" s="2"/>
      <c r="HQT350" s="2"/>
      <c r="HQU350" s="2"/>
      <c r="HQV350" s="2"/>
      <c r="HQW350" s="2"/>
      <c r="HQX350" s="2"/>
      <c r="HQY350" s="2"/>
      <c r="HQZ350" s="2"/>
      <c r="HRA350" s="2"/>
      <c r="HRB350" s="2"/>
      <c r="HRC350" s="2"/>
      <c r="HRD350" s="2"/>
      <c r="HRE350" s="2"/>
      <c r="HRF350" s="2"/>
      <c r="HRG350" s="2"/>
      <c r="HRH350" s="2"/>
      <c r="HRI350" s="2"/>
      <c r="HRJ350" s="2"/>
      <c r="HRK350" s="2"/>
      <c r="HRL350" s="2"/>
      <c r="HRM350" s="2"/>
      <c r="HRN350" s="2"/>
      <c r="HRO350" s="2"/>
      <c r="HRP350" s="2"/>
      <c r="HRQ350" s="2"/>
      <c r="HRR350" s="2"/>
      <c r="HRS350" s="2"/>
      <c r="HRT350" s="2"/>
      <c r="HRU350" s="2"/>
      <c r="HRV350" s="2"/>
      <c r="HRW350" s="2"/>
      <c r="HRX350" s="2"/>
      <c r="HRY350" s="2"/>
      <c r="HRZ350" s="2"/>
      <c r="HSA350" s="2"/>
      <c r="HSB350" s="2"/>
      <c r="HSC350" s="2"/>
      <c r="HSD350" s="2"/>
      <c r="HSE350" s="2"/>
      <c r="HSF350" s="2"/>
      <c r="HSG350" s="2"/>
      <c r="HSH350" s="2"/>
      <c r="HSI350" s="2"/>
      <c r="HSJ350" s="2"/>
      <c r="HSK350" s="2"/>
      <c r="HSL350" s="2"/>
      <c r="HSM350" s="2"/>
      <c r="HSN350" s="2"/>
      <c r="HSO350" s="2"/>
      <c r="HSP350" s="2"/>
      <c r="HSQ350" s="2"/>
      <c r="HSR350" s="2"/>
      <c r="HSS350" s="2"/>
      <c r="HST350" s="2"/>
      <c r="HSU350" s="2"/>
      <c r="HSV350" s="2"/>
      <c r="HSW350" s="2"/>
      <c r="HSX350" s="2"/>
      <c r="HSY350" s="2"/>
      <c r="HSZ350" s="2"/>
      <c r="HTA350" s="2"/>
      <c r="HTB350" s="2"/>
      <c r="HTC350" s="2"/>
      <c r="HTD350" s="2"/>
      <c r="HTE350" s="2"/>
      <c r="HTF350" s="2"/>
      <c r="HTG350" s="2"/>
      <c r="HTH350" s="2"/>
      <c r="HTI350" s="2"/>
      <c r="HTJ350" s="2"/>
      <c r="HTK350" s="2"/>
      <c r="HTL350" s="2"/>
      <c r="HTM350" s="2"/>
      <c r="HTN350" s="2"/>
      <c r="HTO350" s="2"/>
      <c r="HTP350" s="2"/>
      <c r="HTQ350" s="2"/>
      <c r="HTR350" s="2"/>
      <c r="HTS350" s="2"/>
      <c r="HTT350" s="2"/>
      <c r="HTU350" s="2"/>
      <c r="HTV350" s="2"/>
      <c r="HTW350" s="2"/>
      <c r="HTX350" s="2"/>
      <c r="HTY350" s="2"/>
      <c r="HTZ350" s="2"/>
      <c r="HUA350" s="2"/>
      <c r="HUB350" s="2"/>
      <c r="HUC350" s="2"/>
      <c r="HUD350" s="2"/>
      <c r="HUE350" s="2"/>
      <c r="HUF350" s="2"/>
      <c r="HUG350" s="2"/>
      <c r="HUH350" s="2"/>
      <c r="HUI350" s="2"/>
      <c r="HUJ350" s="2"/>
      <c r="HUK350" s="2"/>
      <c r="HUL350" s="2"/>
      <c r="HUM350" s="2"/>
      <c r="HUN350" s="2"/>
      <c r="HUO350" s="2"/>
      <c r="HUP350" s="2"/>
      <c r="HUQ350" s="2"/>
      <c r="HUR350" s="2"/>
      <c r="HUS350" s="2"/>
      <c r="HUT350" s="2"/>
      <c r="HUU350" s="2"/>
      <c r="HUV350" s="2"/>
      <c r="HUW350" s="2"/>
      <c r="HUX350" s="2"/>
      <c r="HUY350" s="2"/>
      <c r="HUZ350" s="2"/>
      <c r="HVA350" s="2"/>
      <c r="HVB350" s="2"/>
      <c r="HVC350" s="2"/>
      <c r="HVD350" s="2"/>
      <c r="HVE350" s="2"/>
      <c r="HVF350" s="2"/>
      <c r="HVG350" s="2"/>
      <c r="HVH350" s="2"/>
      <c r="HVI350" s="2"/>
      <c r="HVJ350" s="2"/>
      <c r="HVK350" s="2"/>
      <c r="HVL350" s="2"/>
      <c r="HVM350" s="2"/>
      <c r="HVN350" s="2"/>
      <c r="HVO350" s="2"/>
      <c r="HVP350" s="2"/>
      <c r="HVQ350" s="2"/>
      <c r="HVR350" s="2"/>
      <c r="HVS350" s="2"/>
      <c r="HVT350" s="2"/>
      <c r="HVU350" s="2"/>
      <c r="HVV350" s="2"/>
      <c r="HVW350" s="2"/>
      <c r="HVX350" s="2"/>
      <c r="HVY350" s="2"/>
      <c r="HVZ350" s="2"/>
      <c r="HWA350" s="2"/>
      <c r="HWB350" s="2"/>
      <c r="HWC350" s="2"/>
      <c r="HWD350" s="2"/>
      <c r="HWE350" s="2"/>
      <c r="HWF350" s="2"/>
      <c r="HWG350" s="2"/>
      <c r="HWH350" s="2"/>
      <c r="HWI350" s="2"/>
      <c r="HWJ350" s="2"/>
      <c r="HWK350" s="2"/>
      <c r="HWL350" s="2"/>
      <c r="HWM350" s="2"/>
      <c r="HWN350" s="2"/>
      <c r="HWO350" s="2"/>
      <c r="HWP350" s="2"/>
      <c r="HWQ350" s="2"/>
      <c r="HWR350" s="2"/>
      <c r="HWS350" s="2"/>
      <c r="HWT350" s="2"/>
      <c r="HWU350" s="2"/>
      <c r="HWV350" s="2"/>
      <c r="HWW350" s="2"/>
      <c r="HWX350" s="2"/>
      <c r="HWY350" s="2"/>
      <c r="HWZ350" s="2"/>
      <c r="HXA350" s="2"/>
      <c r="HXB350" s="2"/>
      <c r="HXC350" s="2"/>
      <c r="HXD350" s="2"/>
      <c r="HXE350" s="2"/>
      <c r="HXF350" s="2"/>
      <c r="HXG350" s="2"/>
      <c r="HXH350" s="2"/>
      <c r="HXI350" s="2"/>
      <c r="HXJ350" s="2"/>
      <c r="HXK350" s="2"/>
      <c r="HXL350" s="2"/>
      <c r="HXM350" s="2"/>
      <c r="HXN350" s="2"/>
      <c r="HXO350" s="2"/>
      <c r="HXP350" s="2"/>
      <c r="HXQ350" s="2"/>
      <c r="HXR350" s="2"/>
      <c r="HXS350" s="2"/>
      <c r="HXT350" s="2"/>
      <c r="HXU350" s="2"/>
      <c r="HXV350" s="2"/>
      <c r="HXW350" s="2"/>
      <c r="HXX350" s="2"/>
      <c r="HXY350" s="2"/>
      <c r="HXZ350" s="2"/>
      <c r="HYA350" s="2"/>
      <c r="HYB350" s="2"/>
      <c r="HYC350" s="2"/>
      <c r="HYD350" s="2"/>
      <c r="HYE350" s="2"/>
      <c r="HYF350" s="2"/>
      <c r="HYG350" s="2"/>
      <c r="HYH350" s="2"/>
      <c r="HYI350" s="2"/>
      <c r="HYJ350" s="2"/>
      <c r="HYK350" s="2"/>
      <c r="HYL350" s="2"/>
      <c r="HYM350" s="2"/>
      <c r="HYN350" s="2"/>
      <c r="HYO350" s="2"/>
      <c r="HYP350" s="2"/>
      <c r="HYQ350" s="2"/>
      <c r="HYR350" s="2"/>
      <c r="HYS350" s="2"/>
      <c r="HYT350" s="2"/>
      <c r="HYU350" s="2"/>
      <c r="HYV350" s="2"/>
      <c r="HYW350" s="2"/>
      <c r="HYX350" s="2"/>
      <c r="HYY350" s="2"/>
      <c r="HYZ350" s="2"/>
      <c r="HZA350" s="2"/>
      <c r="HZB350" s="2"/>
      <c r="HZC350" s="2"/>
      <c r="HZD350" s="2"/>
      <c r="HZE350" s="2"/>
      <c r="HZF350" s="2"/>
      <c r="HZG350" s="2"/>
      <c r="HZH350" s="2"/>
      <c r="HZI350" s="2"/>
      <c r="HZJ350" s="2"/>
      <c r="HZK350" s="2"/>
      <c r="HZL350" s="2"/>
      <c r="HZM350" s="2"/>
      <c r="HZN350" s="2"/>
      <c r="HZO350" s="2"/>
      <c r="HZP350" s="2"/>
      <c r="HZQ350" s="2"/>
      <c r="HZR350" s="2"/>
      <c r="HZS350" s="2"/>
      <c r="HZT350" s="2"/>
      <c r="HZU350" s="2"/>
      <c r="HZV350" s="2"/>
      <c r="HZW350" s="2"/>
      <c r="HZX350" s="2"/>
      <c r="HZY350" s="2"/>
      <c r="HZZ350" s="2"/>
      <c r="IAA350" s="2"/>
      <c r="IAB350" s="2"/>
      <c r="IAC350" s="2"/>
      <c r="IAD350" s="2"/>
      <c r="IAE350" s="2"/>
      <c r="IAF350" s="2"/>
      <c r="IAG350" s="2"/>
      <c r="IAH350" s="2"/>
      <c r="IAI350" s="2"/>
      <c r="IAJ350" s="2"/>
      <c r="IAK350" s="2"/>
      <c r="IAL350" s="2"/>
      <c r="IAM350" s="2"/>
      <c r="IAN350" s="2"/>
      <c r="IAO350" s="2"/>
      <c r="IAP350" s="2"/>
      <c r="IAQ350" s="2"/>
      <c r="IAR350" s="2"/>
      <c r="IAS350" s="2"/>
      <c r="IAT350" s="2"/>
      <c r="IAU350" s="2"/>
      <c r="IAV350" s="2"/>
      <c r="IAW350" s="2"/>
      <c r="IAX350" s="2"/>
      <c r="IAY350" s="2"/>
      <c r="IAZ350" s="2"/>
      <c r="IBA350" s="2"/>
      <c r="IBB350" s="2"/>
      <c r="IBC350" s="2"/>
      <c r="IBD350" s="2"/>
      <c r="IBE350" s="2"/>
      <c r="IBF350" s="2"/>
      <c r="IBG350" s="2"/>
      <c r="IBH350" s="2"/>
      <c r="IBI350" s="2"/>
      <c r="IBJ350" s="2"/>
      <c r="IBK350" s="2"/>
      <c r="IBL350" s="2"/>
      <c r="IBM350" s="2"/>
      <c r="IBN350" s="2"/>
      <c r="IBO350" s="2"/>
      <c r="IBP350" s="2"/>
      <c r="IBQ350" s="2"/>
      <c r="IBR350" s="2"/>
      <c r="IBS350" s="2"/>
      <c r="IBT350" s="2"/>
      <c r="IBU350" s="2"/>
      <c r="IBV350" s="2"/>
      <c r="IBW350" s="2"/>
      <c r="IBX350" s="2"/>
      <c r="IBY350" s="2"/>
      <c r="IBZ350" s="2"/>
      <c r="ICA350" s="2"/>
      <c r="ICB350" s="2"/>
      <c r="ICC350" s="2"/>
      <c r="ICD350" s="2"/>
      <c r="ICE350" s="2"/>
      <c r="ICF350" s="2"/>
      <c r="ICG350" s="2"/>
      <c r="ICH350" s="2"/>
      <c r="ICI350" s="2"/>
      <c r="ICJ350" s="2"/>
      <c r="ICK350" s="2"/>
      <c r="ICL350" s="2"/>
      <c r="ICM350" s="2"/>
      <c r="ICN350" s="2"/>
      <c r="ICO350" s="2"/>
      <c r="ICP350" s="2"/>
      <c r="ICQ350" s="2"/>
      <c r="ICR350" s="2"/>
      <c r="ICS350" s="2"/>
      <c r="ICT350" s="2"/>
      <c r="ICU350" s="2"/>
      <c r="ICV350" s="2"/>
      <c r="ICW350" s="2"/>
      <c r="ICX350" s="2"/>
      <c r="ICY350" s="2"/>
      <c r="ICZ350" s="2"/>
      <c r="IDA350" s="2"/>
      <c r="IDB350" s="2"/>
      <c r="IDC350" s="2"/>
      <c r="IDD350" s="2"/>
      <c r="IDE350" s="2"/>
      <c r="IDF350" s="2"/>
      <c r="IDG350" s="2"/>
      <c r="IDH350" s="2"/>
      <c r="IDI350" s="2"/>
      <c r="IDJ350" s="2"/>
      <c r="IDK350" s="2"/>
      <c r="IDL350" s="2"/>
      <c r="IDM350" s="2"/>
      <c r="IDN350" s="2"/>
      <c r="IDO350" s="2"/>
      <c r="IDP350" s="2"/>
      <c r="IDQ350" s="2"/>
      <c r="IDR350" s="2"/>
      <c r="IDS350" s="2"/>
      <c r="IDT350" s="2"/>
      <c r="IDU350" s="2"/>
      <c r="IDV350" s="2"/>
      <c r="IDW350" s="2"/>
      <c r="IDX350" s="2"/>
      <c r="IDY350" s="2"/>
      <c r="IDZ350" s="2"/>
      <c r="IEA350" s="2"/>
      <c r="IEB350" s="2"/>
      <c r="IEC350" s="2"/>
      <c r="IED350" s="2"/>
      <c r="IEE350" s="2"/>
      <c r="IEF350" s="2"/>
      <c r="IEG350" s="2"/>
      <c r="IEH350" s="2"/>
      <c r="IEI350" s="2"/>
      <c r="IEJ350" s="2"/>
      <c r="IEK350" s="2"/>
      <c r="IEL350" s="2"/>
      <c r="IEM350" s="2"/>
      <c r="IEN350" s="2"/>
      <c r="IEO350" s="2"/>
      <c r="IEP350" s="2"/>
      <c r="IEQ350" s="2"/>
      <c r="IER350" s="2"/>
      <c r="IES350" s="2"/>
      <c r="IET350" s="2"/>
      <c r="IEU350" s="2"/>
      <c r="IEV350" s="2"/>
      <c r="IEW350" s="2"/>
      <c r="IEX350" s="2"/>
      <c r="IEY350" s="2"/>
      <c r="IEZ350" s="2"/>
      <c r="IFA350" s="2"/>
      <c r="IFB350" s="2"/>
      <c r="IFC350" s="2"/>
      <c r="IFD350" s="2"/>
      <c r="IFE350" s="2"/>
      <c r="IFF350" s="2"/>
      <c r="IFG350" s="2"/>
      <c r="IFH350" s="2"/>
      <c r="IFI350" s="2"/>
      <c r="IFJ350" s="2"/>
      <c r="IFK350" s="2"/>
      <c r="IFL350" s="2"/>
      <c r="IFM350" s="2"/>
      <c r="IFN350" s="2"/>
      <c r="IFO350" s="2"/>
      <c r="IFP350" s="2"/>
      <c r="IFQ350" s="2"/>
      <c r="IFR350" s="2"/>
      <c r="IFS350" s="2"/>
      <c r="IFT350" s="2"/>
      <c r="IFU350" s="2"/>
      <c r="IFV350" s="2"/>
      <c r="IFW350" s="2"/>
      <c r="IFX350" s="2"/>
      <c r="IFY350" s="2"/>
      <c r="IFZ350" s="2"/>
      <c r="IGA350" s="2"/>
      <c r="IGB350" s="2"/>
      <c r="IGC350" s="2"/>
      <c r="IGD350" s="2"/>
      <c r="IGE350" s="2"/>
      <c r="IGF350" s="2"/>
      <c r="IGG350" s="2"/>
      <c r="IGH350" s="2"/>
      <c r="IGI350" s="2"/>
      <c r="IGJ350" s="2"/>
      <c r="IGK350" s="2"/>
      <c r="IGL350" s="2"/>
      <c r="IGM350" s="2"/>
      <c r="IGN350" s="2"/>
      <c r="IGO350" s="2"/>
      <c r="IGP350" s="2"/>
      <c r="IGQ350" s="2"/>
      <c r="IGR350" s="2"/>
      <c r="IGS350" s="2"/>
      <c r="IGT350" s="2"/>
      <c r="IGU350" s="2"/>
      <c r="IGV350" s="2"/>
      <c r="IGW350" s="2"/>
      <c r="IGX350" s="2"/>
      <c r="IGY350" s="2"/>
      <c r="IGZ350" s="2"/>
      <c r="IHA350" s="2"/>
      <c r="IHB350" s="2"/>
      <c r="IHC350" s="2"/>
      <c r="IHD350" s="2"/>
      <c r="IHE350" s="2"/>
      <c r="IHF350" s="2"/>
      <c r="IHG350" s="2"/>
      <c r="IHH350" s="2"/>
      <c r="IHI350" s="2"/>
      <c r="IHJ350" s="2"/>
      <c r="IHK350" s="2"/>
      <c r="IHL350" s="2"/>
      <c r="IHM350" s="2"/>
      <c r="IHN350" s="2"/>
      <c r="IHO350" s="2"/>
      <c r="IHP350" s="2"/>
      <c r="IHQ350" s="2"/>
      <c r="IHR350" s="2"/>
      <c r="IHS350" s="2"/>
      <c r="IHT350" s="2"/>
      <c r="IHU350" s="2"/>
      <c r="IHV350" s="2"/>
      <c r="IHW350" s="2"/>
      <c r="IHX350" s="2"/>
      <c r="IHY350" s="2"/>
      <c r="IHZ350" s="2"/>
      <c r="IIA350" s="2"/>
      <c r="IIB350" s="2"/>
      <c r="IIC350" s="2"/>
      <c r="IID350" s="2"/>
      <c r="IIE350" s="2"/>
      <c r="IIF350" s="2"/>
      <c r="IIG350" s="2"/>
      <c r="IIH350" s="2"/>
      <c r="III350" s="2"/>
      <c r="IIJ350" s="2"/>
      <c r="IIK350" s="2"/>
      <c r="IIL350" s="2"/>
      <c r="IIM350" s="2"/>
      <c r="IIN350" s="2"/>
      <c r="IIO350" s="2"/>
      <c r="IIP350" s="2"/>
      <c r="IIQ350" s="2"/>
      <c r="IIR350" s="2"/>
      <c r="IIS350" s="2"/>
      <c r="IIT350" s="2"/>
      <c r="IIU350" s="2"/>
      <c r="IIV350" s="2"/>
      <c r="IIW350" s="2"/>
      <c r="IIX350" s="2"/>
      <c r="IIY350" s="2"/>
      <c r="IIZ350" s="2"/>
      <c r="IJA350" s="2"/>
      <c r="IJB350" s="2"/>
      <c r="IJC350" s="2"/>
      <c r="IJD350" s="2"/>
      <c r="IJE350" s="2"/>
      <c r="IJF350" s="2"/>
      <c r="IJG350" s="2"/>
      <c r="IJH350" s="2"/>
      <c r="IJI350" s="2"/>
      <c r="IJJ350" s="2"/>
      <c r="IJK350" s="2"/>
      <c r="IJL350" s="2"/>
      <c r="IJM350" s="2"/>
      <c r="IJN350" s="2"/>
      <c r="IJO350" s="2"/>
      <c r="IJP350" s="2"/>
      <c r="IJQ350" s="2"/>
      <c r="IJR350" s="2"/>
      <c r="IJS350" s="2"/>
      <c r="IJT350" s="2"/>
      <c r="IJU350" s="2"/>
      <c r="IJV350" s="2"/>
      <c r="IJW350" s="2"/>
      <c r="IJX350" s="2"/>
      <c r="IJY350" s="2"/>
      <c r="IJZ350" s="2"/>
      <c r="IKA350" s="2"/>
      <c r="IKB350" s="2"/>
      <c r="IKC350" s="2"/>
      <c r="IKD350" s="2"/>
      <c r="IKE350" s="2"/>
      <c r="IKF350" s="2"/>
      <c r="IKG350" s="2"/>
      <c r="IKH350" s="2"/>
      <c r="IKI350" s="2"/>
      <c r="IKJ350" s="2"/>
      <c r="IKK350" s="2"/>
      <c r="IKL350" s="2"/>
      <c r="IKM350" s="2"/>
      <c r="IKN350" s="2"/>
      <c r="IKO350" s="2"/>
      <c r="IKP350" s="2"/>
      <c r="IKQ350" s="2"/>
      <c r="IKR350" s="2"/>
      <c r="IKS350" s="2"/>
      <c r="IKT350" s="2"/>
      <c r="IKU350" s="2"/>
      <c r="IKV350" s="2"/>
      <c r="IKW350" s="2"/>
      <c r="IKX350" s="2"/>
      <c r="IKY350" s="2"/>
      <c r="IKZ350" s="2"/>
      <c r="ILA350" s="2"/>
      <c r="ILB350" s="2"/>
      <c r="ILC350" s="2"/>
      <c r="ILD350" s="2"/>
      <c r="ILE350" s="2"/>
      <c r="ILF350" s="2"/>
      <c r="ILG350" s="2"/>
      <c r="ILH350" s="2"/>
      <c r="ILI350" s="2"/>
      <c r="ILJ350" s="2"/>
      <c r="ILK350" s="2"/>
      <c r="ILL350" s="2"/>
      <c r="ILM350" s="2"/>
      <c r="ILN350" s="2"/>
      <c r="ILO350" s="2"/>
      <c r="ILP350" s="2"/>
      <c r="ILQ350" s="2"/>
      <c r="ILR350" s="2"/>
      <c r="ILS350" s="2"/>
      <c r="ILT350" s="2"/>
      <c r="ILU350" s="2"/>
      <c r="ILV350" s="2"/>
      <c r="ILW350" s="2"/>
      <c r="ILX350" s="2"/>
      <c r="ILY350" s="2"/>
      <c r="ILZ350" s="2"/>
      <c r="IMA350" s="2"/>
      <c r="IMB350" s="2"/>
      <c r="IMC350" s="2"/>
      <c r="IMD350" s="2"/>
      <c r="IME350" s="2"/>
      <c r="IMF350" s="2"/>
      <c r="IMG350" s="2"/>
      <c r="IMH350" s="2"/>
      <c r="IMI350" s="2"/>
      <c r="IMJ350" s="2"/>
      <c r="IMK350" s="2"/>
      <c r="IML350" s="2"/>
      <c r="IMM350" s="2"/>
      <c r="IMN350" s="2"/>
      <c r="IMO350" s="2"/>
      <c r="IMP350" s="2"/>
      <c r="IMQ350" s="2"/>
      <c r="IMR350" s="2"/>
      <c r="IMS350" s="2"/>
      <c r="IMT350" s="2"/>
      <c r="IMU350" s="2"/>
      <c r="IMV350" s="2"/>
      <c r="IMW350" s="2"/>
      <c r="IMX350" s="2"/>
      <c r="IMY350" s="2"/>
      <c r="IMZ350" s="2"/>
      <c r="INA350" s="2"/>
      <c r="INB350" s="2"/>
      <c r="INC350" s="2"/>
      <c r="IND350" s="2"/>
      <c r="INE350" s="2"/>
      <c r="INF350" s="2"/>
      <c r="ING350" s="2"/>
      <c r="INH350" s="2"/>
      <c r="INI350" s="2"/>
      <c r="INJ350" s="2"/>
      <c r="INK350" s="2"/>
      <c r="INL350" s="2"/>
      <c r="INM350" s="2"/>
      <c r="INN350" s="2"/>
      <c r="INO350" s="2"/>
      <c r="INP350" s="2"/>
      <c r="INQ350" s="2"/>
      <c r="INR350" s="2"/>
      <c r="INS350" s="2"/>
      <c r="INT350" s="2"/>
      <c r="INU350" s="2"/>
      <c r="INV350" s="2"/>
      <c r="INW350" s="2"/>
      <c r="INX350" s="2"/>
      <c r="INY350" s="2"/>
      <c r="INZ350" s="2"/>
      <c r="IOA350" s="2"/>
      <c r="IOB350" s="2"/>
      <c r="IOC350" s="2"/>
      <c r="IOD350" s="2"/>
      <c r="IOE350" s="2"/>
      <c r="IOF350" s="2"/>
      <c r="IOG350" s="2"/>
      <c r="IOH350" s="2"/>
      <c r="IOI350" s="2"/>
      <c r="IOJ350" s="2"/>
      <c r="IOK350" s="2"/>
      <c r="IOL350" s="2"/>
      <c r="IOM350" s="2"/>
      <c r="ION350" s="2"/>
      <c r="IOO350" s="2"/>
      <c r="IOP350" s="2"/>
      <c r="IOQ350" s="2"/>
      <c r="IOR350" s="2"/>
      <c r="IOS350" s="2"/>
      <c r="IOT350" s="2"/>
      <c r="IOU350" s="2"/>
      <c r="IOV350" s="2"/>
      <c r="IOW350" s="2"/>
      <c r="IOX350" s="2"/>
      <c r="IOY350" s="2"/>
      <c r="IOZ350" s="2"/>
      <c r="IPA350" s="2"/>
      <c r="IPB350" s="2"/>
      <c r="IPC350" s="2"/>
      <c r="IPD350" s="2"/>
      <c r="IPE350" s="2"/>
      <c r="IPF350" s="2"/>
      <c r="IPG350" s="2"/>
      <c r="IPH350" s="2"/>
      <c r="IPI350" s="2"/>
      <c r="IPJ350" s="2"/>
      <c r="IPK350" s="2"/>
      <c r="IPL350" s="2"/>
      <c r="IPM350" s="2"/>
      <c r="IPN350" s="2"/>
      <c r="IPO350" s="2"/>
      <c r="IPP350" s="2"/>
      <c r="IPQ350" s="2"/>
      <c r="IPR350" s="2"/>
      <c r="IPS350" s="2"/>
      <c r="IPT350" s="2"/>
      <c r="IPU350" s="2"/>
      <c r="IPV350" s="2"/>
      <c r="IPW350" s="2"/>
      <c r="IPX350" s="2"/>
      <c r="IPY350" s="2"/>
      <c r="IPZ350" s="2"/>
      <c r="IQA350" s="2"/>
      <c r="IQB350" s="2"/>
      <c r="IQC350" s="2"/>
      <c r="IQD350" s="2"/>
      <c r="IQE350" s="2"/>
      <c r="IQF350" s="2"/>
      <c r="IQG350" s="2"/>
      <c r="IQH350" s="2"/>
      <c r="IQI350" s="2"/>
      <c r="IQJ350" s="2"/>
      <c r="IQK350" s="2"/>
      <c r="IQL350" s="2"/>
      <c r="IQM350" s="2"/>
      <c r="IQN350" s="2"/>
      <c r="IQO350" s="2"/>
      <c r="IQP350" s="2"/>
      <c r="IQQ350" s="2"/>
      <c r="IQR350" s="2"/>
      <c r="IQS350" s="2"/>
      <c r="IQT350" s="2"/>
      <c r="IQU350" s="2"/>
      <c r="IQV350" s="2"/>
      <c r="IQW350" s="2"/>
      <c r="IQX350" s="2"/>
      <c r="IQY350" s="2"/>
      <c r="IQZ350" s="2"/>
      <c r="IRA350" s="2"/>
      <c r="IRB350" s="2"/>
      <c r="IRC350" s="2"/>
      <c r="IRD350" s="2"/>
      <c r="IRE350" s="2"/>
      <c r="IRF350" s="2"/>
      <c r="IRG350" s="2"/>
      <c r="IRH350" s="2"/>
      <c r="IRI350" s="2"/>
      <c r="IRJ350" s="2"/>
      <c r="IRK350" s="2"/>
      <c r="IRL350" s="2"/>
      <c r="IRM350" s="2"/>
      <c r="IRN350" s="2"/>
      <c r="IRO350" s="2"/>
      <c r="IRP350" s="2"/>
      <c r="IRQ350" s="2"/>
      <c r="IRR350" s="2"/>
      <c r="IRS350" s="2"/>
      <c r="IRT350" s="2"/>
      <c r="IRU350" s="2"/>
      <c r="IRV350" s="2"/>
      <c r="IRW350" s="2"/>
      <c r="IRX350" s="2"/>
      <c r="IRY350" s="2"/>
      <c r="IRZ350" s="2"/>
      <c r="ISA350" s="2"/>
      <c r="ISB350" s="2"/>
      <c r="ISC350" s="2"/>
      <c r="ISD350" s="2"/>
      <c r="ISE350" s="2"/>
      <c r="ISF350" s="2"/>
      <c r="ISG350" s="2"/>
      <c r="ISH350" s="2"/>
      <c r="ISI350" s="2"/>
      <c r="ISJ350" s="2"/>
      <c r="ISK350" s="2"/>
      <c r="ISL350" s="2"/>
      <c r="ISM350" s="2"/>
      <c r="ISN350" s="2"/>
      <c r="ISO350" s="2"/>
      <c r="ISP350" s="2"/>
      <c r="ISQ350" s="2"/>
      <c r="ISR350" s="2"/>
      <c r="ISS350" s="2"/>
      <c r="IST350" s="2"/>
      <c r="ISU350" s="2"/>
      <c r="ISV350" s="2"/>
      <c r="ISW350" s="2"/>
      <c r="ISX350" s="2"/>
      <c r="ISY350" s="2"/>
      <c r="ISZ350" s="2"/>
      <c r="ITA350" s="2"/>
      <c r="ITB350" s="2"/>
      <c r="ITC350" s="2"/>
      <c r="ITD350" s="2"/>
      <c r="ITE350" s="2"/>
      <c r="ITF350" s="2"/>
      <c r="ITG350" s="2"/>
      <c r="ITH350" s="2"/>
      <c r="ITI350" s="2"/>
      <c r="ITJ350" s="2"/>
      <c r="ITK350" s="2"/>
      <c r="ITL350" s="2"/>
      <c r="ITM350" s="2"/>
      <c r="ITN350" s="2"/>
      <c r="ITO350" s="2"/>
      <c r="ITP350" s="2"/>
      <c r="ITQ350" s="2"/>
      <c r="ITR350" s="2"/>
      <c r="ITS350" s="2"/>
      <c r="ITT350" s="2"/>
      <c r="ITU350" s="2"/>
      <c r="ITV350" s="2"/>
      <c r="ITW350" s="2"/>
      <c r="ITX350" s="2"/>
      <c r="ITY350" s="2"/>
      <c r="ITZ350" s="2"/>
      <c r="IUA350" s="2"/>
      <c r="IUB350" s="2"/>
      <c r="IUC350" s="2"/>
      <c r="IUD350" s="2"/>
      <c r="IUE350" s="2"/>
      <c r="IUF350" s="2"/>
      <c r="IUG350" s="2"/>
      <c r="IUH350" s="2"/>
      <c r="IUI350" s="2"/>
      <c r="IUJ350" s="2"/>
      <c r="IUK350" s="2"/>
      <c r="IUL350" s="2"/>
      <c r="IUM350" s="2"/>
      <c r="IUN350" s="2"/>
      <c r="IUO350" s="2"/>
      <c r="IUP350" s="2"/>
      <c r="IUQ350" s="2"/>
      <c r="IUR350" s="2"/>
      <c r="IUS350" s="2"/>
      <c r="IUT350" s="2"/>
      <c r="IUU350" s="2"/>
      <c r="IUV350" s="2"/>
      <c r="IUW350" s="2"/>
      <c r="IUX350" s="2"/>
      <c r="IUY350" s="2"/>
      <c r="IUZ350" s="2"/>
      <c r="IVA350" s="2"/>
      <c r="IVB350" s="2"/>
      <c r="IVC350" s="2"/>
      <c r="IVD350" s="2"/>
      <c r="IVE350" s="2"/>
      <c r="IVF350" s="2"/>
      <c r="IVG350" s="2"/>
      <c r="IVH350" s="2"/>
      <c r="IVI350" s="2"/>
      <c r="IVJ350" s="2"/>
      <c r="IVK350" s="2"/>
      <c r="IVL350" s="2"/>
      <c r="IVM350" s="2"/>
      <c r="IVN350" s="2"/>
      <c r="IVO350" s="2"/>
      <c r="IVP350" s="2"/>
      <c r="IVQ350" s="2"/>
      <c r="IVR350" s="2"/>
      <c r="IVS350" s="2"/>
      <c r="IVT350" s="2"/>
      <c r="IVU350" s="2"/>
      <c r="IVV350" s="2"/>
      <c r="IVW350" s="2"/>
      <c r="IVX350" s="2"/>
      <c r="IVY350" s="2"/>
      <c r="IVZ350" s="2"/>
      <c r="IWA350" s="2"/>
      <c r="IWB350" s="2"/>
      <c r="IWC350" s="2"/>
      <c r="IWD350" s="2"/>
      <c r="IWE350" s="2"/>
      <c r="IWF350" s="2"/>
      <c r="IWG350" s="2"/>
      <c r="IWH350" s="2"/>
      <c r="IWI350" s="2"/>
      <c r="IWJ350" s="2"/>
      <c r="IWK350" s="2"/>
      <c r="IWL350" s="2"/>
      <c r="IWM350" s="2"/>
      <c r="IWN350" s="2"/>
      <c r="IWO350" s="2"/>
      <c r="IWP350" s="2"/>
      <c r="IWQ350" s="2"/>
      <c r="IWR350" s="2"/>
      <c r="IWS350" s="2"/>
      <c r="IWT350" s="2"/>
      <c r="IWU350" s="2"/>
      <c r="IWV350" s="2"/>
      <c r="IWW350" s="2"/>
      <c r="IWX350" s="2"/>
      <c r="IWY350" s="2"/>
      <c r="IWZ350" s="2"/>
      <c r="IXA350" s="2"/>
      <c r="IXB350" s="2"/>
      <c r="IXC350" s="2"/>
      <c r="IXD350" s="2"/>
      <c r="IXE350" s="2"/>
      <c r="IXF350" s="2"/>
      <c r="IXG350" s="2"/>
      <c r="IXH350" s="2"/>
      <c r="IXI350" s="2"/>
      <c r="IXJ350" s="2"/>
      <c r="IXK350" s="2"/>
      <c r="IXL350" s="2"/>
      <c r="IXM350" s="2"/>
      <c r="IXN350" s="2"/>
      <c r="IXO350" s="2"/>
      <c r="IXP350" s="2"/>
      <c r="IXQ350" s="2"/>
      <c r="IXR350" s="2"/>
      <c r="IXS350" s="2"/>
      <c r="IXT350" s="2"/>
      <c r="IXU350" s="2"/>
      <c r="IXV350" s="2"/>
      <c r="IXW350" s="2"/>
      <c r="IXX350" s="2"/>
      <c r="IXY350" s="2"/>
      <c r="IXZ350" s="2"/>
      <c r="IYA350" s="2"/>
      <c r="IYB350" s="2"/>
      <c r="IYC350" s="2"/>
      <c r="IYD350" s="2"/>
      <c r="IYE350" s="2"/>
      <c r="IYF350" s="2"/>
      <c r="IYG350" s="2"/>
      <c r="IYH350" s="2"/>
      <c r="IYI350" s="2"/>
      <c r="IYJ350" s="2"/>
      <c r="IYK350" s="2"/>
      <c r="IYL350" s="2"/>
      <c r="IYM350" s="2"/>
      <c r="IYN350" s="2"/>
      <c r="IYO350" s="2"/>
      <c r="IYP350" s="2"/>
      <c r="IYQ350" s="2"/>
      <c r="IYR350" s="2"/>
      <c r="IYS350" s="2"/>
      <c r="IYT350" s="2"/>
      <c r="IYU350" s="2"/>
      <c r="IYV350" s="2"/>
      <c r="IYW350" s="2"/>
      <c r="IYX350" s="2"/>
      <c r="IYY350" s="2"/>
      <c r="IYZ350" s="2"/>
      <c r="IZA350" s="2"/>
      <c r="IZB350" s="2"/>
      <c r="IZC350" s="2"/>
      <c r="IZD350" s="2"/>
      <c r="IZE350" s="2"/>
      <c r="IZF350" s="2"/>
      <c r="IZG350" s="2"/>
      <c r="IZH350" s="2"/>
      <c r="IZI350" s="2"/>
      <c r="IZJ350" s="2"/>
      <c r="IZK350" s="2"/>
      <c r="IZL350" s="2"/>
      <c r="IZM350" s="2"/>
      <c r="IZN350" s="2"/>
      <c r="IZO350" s="2"/>
      <c r="IZP350" s="2"/>
      <c r="IZQ350" s="2"/>
      <c r="IZR350" s="2"/>
      <c r="IZS350" s="2"/>
      <c r="IZT350" s="2"/>
      <c r="IZU350" s="2"/>
      <c r="IZV350" s="2"/>
      <c r="IZW350" s="2"/>
      <c r="IZX350" s="2"/>
      <c r="IZY350" s="2"/>
      <c r="IZZ350" s="2"/>
      <c r="JAA350" s="2"/>
      <c r="JAB350" s="2"/>
      <c r="JAC350" s="2"/>
      <c r="JAD350" s="2"/>
      <c r="JAE350" s="2"/>
      <c r="JAF350" s="2"/>
      <c r="JAG350" s="2"/>
      <c r="JAH350" s="2"/>
      <c r="JAI350" s="2"/>
      <c r="JAJ350" s="2"/>
      <c r="JAK350" s="2"/>
      <c r="JAL350" s="2"/>
      <c r="JAM350" s="2"/>
      <c r="JAN350" s="2"/>
      <c r="JAO350" s="2"/>
      <c r="JAP350" s="2"/>
      <c r="JAQ350" s="2"/>
      <c r="JAR350" s="2"/>
      <c r="JAS350" s="2"/>
      <c r="JAT350" s="2"/>
      <c r="JAU350" s="2"/>
      <c r="JAV350" s="2"/>
      <c r="JAW350" s="2"/>
      <c r="JAX350" s="2"/>
      <c r="JAY350" s="2"/>
      <c r="JAZ350" s="2"/>
      <c r="JBA350" s="2"/>
      <c r="JBB350" s="2"/>
      <c r="JBC350" s="2"/>
      <c r="JBD350" s="2"/>
      <c r="JBE350" s="2"/>
      <c r="JBF350" s="2"/>
      <c r="JBG350" s="2"/>
      <c r="JBH350" s="2"/>
      <c r="JBI350" s="2"/>
      <c r="JBJ350" s="2"/>
      <c r="JBK350" s="2"/>
      <c r="JBL350" s="2"/>
      <c r="JBM350" s="2"/>
      <c r="JBN350" s="2"/>
      <c r="JBO350" s="2"/>
      <c r="JBP350" s="2"/>
      <c r="JBQ350" s="2"/>
      <c r="JBR350" s="2"/>
      <c r="JBS350" s="2"/>
      <c r="JBT350" s="2"/>
      <c r="JBU350" s="2"/>
      <c r="JBV350" s="2"/>
      <c r="JBW350" s="2"/>
      <c r="JBX350" s="2"/>
      <c r="JBY350" s="2"/>
      <c r="JBZ350" s="2"/>
      <c r="JCA350" s="2"/>
      <c r="JCB350" s="2"/>
      <c r="JCC350" s="2"/>
      <c r="JCD350" s="2"/>
      <c r="JCE350" s="2"/>
      <c r="JCF350" s="2"/>
      <c r="JCG350" s="2"/>
      <c r="JCH350" s="2"/>
      <c r="JCI350" s="2"/>
      <c r="JCJ350" s="2"/>
      <c r="JCK350" s="2"/>
      <c r="JCL350" s="2"/>
      <c r="JCM350" s="2"/>
      <c r="JCN350" s="2"/>
      <c r="JCO350" s="2"/>
      <c r="JCP350" s="2"/>
      <c r="JCQ350" s="2"/>
      <c r="JCR350" s="2"/>
      <c r="JCS350" s="2"/>
      <c r="JCT350" s="2"/>
      <c r="JCU350" s="2"/>
      <c r="JCV350" s="2"/>
      <c r="JCW350" s="2"/>
      <c r="JCX350" s="2"/>
      <c r="JCY350" s="2"/>
      <c r="JCZ350" s="2"/>
      <c r="JDA350" s="2"/>
      <c r="JDB350" s="2"/>
      <c r="JDC350" s="2"/>
      <c r="JDD350" s="2"/>
      <c r="JDE350" s="2"/>
      <c r="JDF350" s="2"/>
      <c r="JDG350" s="2"/>
      <c r="JDH350" s="2"/>
      <c r="JDI350" s="2"/>
      <c r="JDJ350" s="2"/>
      <c r="JDK350" s="2"/>
      <c r="JDL350" s="2"/>
      <c r="JDM350" s="2"/>
      <c r="JDN350" s="2"/>
      <c r="JDO350" s="2"/>
      <c r="JDP350" s="2"/>
      <c r="JDQ350" s="2"/>
      <c r="JDR350" s="2"/>
      <c r="JDS350" s="2"/>
      <c r="JDT350" s="2"/>
      <c r="JDU350" s="2"/>
      <c r="JDV350" s="2"/>
      <c r="JDW350" s="2"/>
      <c r="JDX350" s="2"/>
      <c r="JDY350" s="2"/>
      <c r="JDZ350" s="2"/>
      <c r="JEA350" s="2"/>
      <c r="JEB350" s="2"/>
      <c r="JEC350" s="2"/>
      <c r="JED350" s="2"/>
      <c r="JEE350" s="2"/>
      <c r="JEF350" s="2"/>
      <c r="JEG350" s="2"/>
      <c r="JEH350" s="2"/>
      <c r="JEI350" s="2"/>
      <c r="JEJ350" s="2"/>
      <c r="JEK350" s="2"/>
      <c r="JEL350" s="2"/>
      <c r="JEM350" s="2"/>
      <c r="JEN350" s="2"/>
      <c r="JEO350" s="2"/>
      <c r="JEP350" s="2"/>
      <c r="JEQ350" s="2"/>
      <c r="JER350" s="2"/>
      <c r="JES350" s="2"/>
      <c r="JET350" s="2"/>
      <c r="JEU350" s="2"/>
      <c r="JEV350" s="2"/>
      <c r="JEW350" s="2"/>
      <c r="JEX350" s="2"/>
      <c r="JEY350" s="2"/>
      <c r="JEZ350" s="2"/>
      <c r="JFA350" s="2"/>
      <c r="JFB350" s="2"/>
      <c r="JFC350" s="2"/>
      <c r="JFD350" s="2"/>
      <c r="JFE350" s="2"/>
      <c r="JFF350" s="2"/>
      <c r="JFG350" s="2"/>
      <c r="JFH350" s="2"/>
      <c r="JFI350" s="2"/>
      <c r="JFJ350" s="2"/>
      <c r="JFK350" s="2"/>
      <c r="JFL350" s="2"/>
      <c r="JFM350" s="2"/>
      <c r="JFN350" s="2"/>
      <c r="JFO350" s="2"/>
      <c r="JFP350" s="2"/>
      <c r="JFQ350" s="2"/>
      <c r="JFR350" s="2"/>
      <c r="JFS350" s="2"/>
      <c r="JFT350" s="2"/>
      <c r="JFU350" s="2"/>
      <c r="JFV350" s="2"/>
      <c r="JFW350" s="2"/>
      <c r="JFX350" s="2"/>
      <c r="JFY350" s="2"/>
      <c r="JFZ350" s="2"/>
      <c r="JGA350" s="2"/>
      <c r="JGB350" s="2"/>
      <c r="JGC350" s="2"/>
      <c r="JGD350" s="2"/>
      <c r="JGE350" s="2"/>
      <c r="JGF350" s="2"/>
      <c r="JGG350" s="2"/>
      <c r="JGH350" s="2"/>
      <c r="JGI350" s="2"/>
      <c r="JGJ350" s="2"/>
      <c r="JGK350" s="2"/>
      <c r="JGL350" s="2"/>
      <c r="JGM350" s="2"/>
      <c r="JGN350" s="2"/>
      <c r="JGO350" s="2"/>
      <c r="JGP350" s="2"/>
      <c r="JGQ350" s="2"/>
      <c r="JGR350" s="2"/>
      <c r="JGS350" s="2"/>
      <c r="JGT350" s="2"/>
      <c r="JGU350" s="2"/>
      <c r="JGV350" s="2"/>
      <c r="JGW350" s="2"/>
      <c r="JGX350" s="2"/>
      <c r="JGY350" s="2"/>
      <c r="JGZ350" s="2"/>
      <c r="JHA350" s="2"/>
      <c r="JHB350" s="2"/>
      <c r="JHC350" s="2"/>
      <c r="JHD350" s="2"/>
      <c r="JHE350" s="2"/>
      <c r="JHF350" s="2"/>
      <c r="JHG350" s="2"/>
      <c r="JHH350" s="2"/>
      <c r="JHI350" s="2"/>
      <c r="JHJ350" s="2"/>
      <c r="JHK350" s="2"/>
      <c r="JHL350" s="2"/>
      <c r="JHM350" s="2"/>
      <c r="JHN350" s="2"/>
      <c r="JHO350" s="2"/>
      <c r="JHP350" s="2"/>
      <c r="JHQ350" s="2"/>
      <c r="JHR350" s="2"/>
      <c r="JHS350" s="2"/>
      <c r="JHT350" s="2"/>
      <c r="JHU350" s="2"/>
      <c r="JHV350" s="2"/>
      <c r="JHW350" s="2"/>
      <c r="JHX350" s="2"/>
      <c r="JHY350" s="2"/>
      <c r="JHZ350" s="2"/>
      <c r="JIA350" s="2"/>
      <c r="JIB350" s="2"/>
      <c r="JIC350" s="2"/>
      <c r="JID350" s="2"/>
      <c r="JIE350" s="2"/>
      <c r="JIF350" s="2"/>
      <c r="JIG350" s="2"/>
      <c r="JIH350" s="2"/>
      <c r="JII350" s="2"/>
      <c r="JIJ350" s="2"/>
      <c r="JIK350" s="2"/>
      <c r="JIL350" s="2"/>
      <c r="JIM350" s="2"/>
      <c r="JIN350" s="2"/>
      <c r="JIO350" s="2"/>
      <c r="JIP350" s="2"/>
      <c r="JIQ350" s="2"/>
      <c r="JIR350" s="2"/>
      <c r="JIS350" s="2"/>
      <c r="JIT350" s="2"/>
      <c r="JIU350" s="2"/>
      <c r="JIV350" s="2"/>
      <c r="JIW350" s="2"/>
      <c r="JIX350" s="2"/>
      <c r="JIY350" s="2"/>
      <c r="JIZ350" s="2"/>
      <c r="JJA350" s="2"/>
      <c r="JJB350" s="2"/>
      <c r="JJC350" s="2"/>
      <c r="JJD350" s="2"/>
      <c r="JJE350" s="2"/>
      <c r="JJF350" s="2"/>
      <c r="JJG350" s="2"/>
      <c r="JJH350" s="2"/>
      <c r="JJI350" s="2"/>
      <c r="JJJ350" s="2"/>
      <c r="JJK350" s="2"/>
      <c r="JJL350" s="2"/>
      <c r="JJM350" s="2"/>
      <c r="JJN350" s="2"/>
      <c r="JJO350" s="2"/>
      <c r="JJP350" s="2"/>
      <c r="JJQ350" s="2"/>
      <c r="JJR350" s="2"/>
      <c r="JJS350" s="2"/>
      <c r="JJT350" s="2"/>
      <c r="JJU350" s="2"/>
      <c r="JJV350" s="2"/>
      <c r="JJW350" s="2"/>
      <c r="JJX350" s="2"/>
      <c r="JJY350" s="2"/>
      <c r="JJZ350" s="2"/>
      <c r="JKA350" s="2"/>
      <c r="JKB350" s="2"/>
      <c r="JKC350" s="2"/>
      <c r="JKD350" s="2"/>
      <c r="JKE350" s="2"/>
      <c r="JKF350" s="2"/>
      <c r="JKG350" s="2"/>
      <c r="JKH350" s="2"/>
      <c r="JKI350" s="2"/>
      <c r="JKJ350" s="2"/>
      <c r="JKK350" s="2"/>
      <c r="JKL350" s="2"/>
      <c r="JKM350" s="2"/>
      <c r="JKN350" s="2"/>
      <c r="JKO350" s="2"/>
      <c r="JKP350" s="2"/>
      <c r="JKQ350" s="2"/>
      <c r="JKR350" s="2"/>
      <c r="JKS350" s="2"/>
      <c r="JKT350" s="2"/>
      <c r="JKU350" s="2"/>
      <c r="JKV350" s="2"/>
      <c r="JKW350" s="2"/>
      <c r="JKX350" s="2"/>
      <c r="JKY350" s="2"/>
      <c r="JKZ350" s="2"/>
      <c r="JLA350" s="2"/>
      <c r="JLB350" s="2"/>
      <c r="JLC350" s="2"/>
      <c r="JLD350" s="2"/>
      <c r="JLE350" s="2"/>
      <c r="JLF350" s="2"/>
      <c r="JLG350" s="2"/>
      <c r="JLH350" s="2"/>
      <c r="JLI350" s="2"/>
      <c r="JLJ350" s="2"/>
      <c r="JLK350" s="2"/>
      <c r="JLL350" s="2"/>
      <c r="JLM350" s="2"/>
      <c r="JLN350" s="2"/>
      <c r="JLO350" s="2"/>
      <c r="JLP350" s="2"/>
      <c r="JLQ350" s="2"/>
      <c r="JLR350" s="2"/>
      <c r="JLS350" s="2"/>
      <c r="JLT350" s="2"/>
      <c r="JLU350" s="2"/>
      <c r="JLV350" s="2"/>
      <c r="JLW350" s="2"/>
      <c r="JLX350" s="2"/>
      <c r="JLY350" s="2"/>
      <c r="JLZ350" s="2"/>
      <c r="JMA350" s="2"/>
      <c r="JMB350" s="2"/>
      <c r="JMC350" s="2"/>
      <c r="JMD350" s="2"/>
      <c r="JME350" s="2"/>
      <c r="JMF350" s="2"/>
      <c r="JMG350" s="2"/>
      <c r="JMH350" s="2"/>
      <c r="JMI350" s="2"/>
      <c r="JMJ350" s="2"/>
      <c r="JMK350" s="2"/>
      <c r="JML350" s="2"/>
      <c r="JMM350" s="2"/>
      <c r="JMN350" s="2"/>
      <c r="JMO350" s="2"/>
      <c r="JMP350" s="2"/>
      <c r="JMQ350" s="2"/>
      <c r="JMR350" s="2"/>
      <c r="JMS350" s="2"/>
      <c r="JMT350" s="2"/>
      <c r="JMU350" s="2"/>
      <c r="JMV350" s="2"/>
      <c r="JMW350" s="2"/>
      <c r="JMX350" s="2"/>
      <c r="JMY350" s="2"/>
      <c r="JMZ350" s="2"/>
      <c r="JNA350" s="2"/>
      <c r="JNB350" s="2"/>
      <c r="JNC350" s="2"/>
      <c r="JND350" s="2"/>
      <c r="JNE350" s="2"/>
      <c r="JNF350" s="2"/>
      <c r="JNG350" s="2"/>
      <c r="JNH350" s="2"/>
      <c r="JNI350" s="2"/>
      <c r="JNJ350" s="2"/>
      <c r="JNK350" s="2"/>
      <c r="JNL350" s="2"/>
      <c r="JNM350" s="2"/>
      <c r="JNN350" s="2"/>
      <c r="JNO350" s="2"/>
      <c r="JNP350" s="2"/>
      <c r="JNQ350" s="2"/>
      <c r="JNR350" s="2"/>
      <c r="JNS350" s="2"/>
      <c r="JNT350" s="2"/>
      <c r="JNU350" s="2"/>
      <c r="JNV350" s="2"/>
      <c r="JNW350" s="2"/>
      <c r="JNX350" s="2"/>
      <c r="JNY350" s="2"/>
      <c r="JNZ350" s="2"/>
      <c r="JOA350" s="2"/>
      <c r="JOB350" s="2"/>
      <c r="JOC350" s="2"/>
      <c r="JOD350" s="2"/>
      <c r="JOE350" s="2"/>
      <c r="JOF350" s="2"/>
      <c r="JOG350" s="2"/>
      <c r="JOH350" s="2"/>
      <c r="JOI350" s="2"/>
      <c r="JOJ350" s="2"/>
      <c r="JOK350" s="2"/>
      <c r="JOL350" s="2"/>
      <c r="JOM350" s="2"/>
      <c r="JON350" s="2"/>
      <c r="JOO350" s="2"/>
      <c r="JOP350" s="2"/>
      <c r="JOQ350" s="2"/>
      <c r="JOR350" s="2"/>
      <c r="JOS350" s="2"/>
      <c r="JOT350" s="2"/>
      <c r="JOU350" s="2"/>
      <c r="JOV350" s="2"/>
      <c r="JOW350" s="2"/>
      <c r="JOX350" s="2"/>
      <c r="JOY350" s="2"/>
      <c r="JOZ350" s="2"/>
      <c r="JPA350" s="2"/>
      <c r="JPB350" s="2"/>
      <c r="JPC350" s="2"/>
      <c r="JPD350" s="2"/>
      <c r="JPE350" s="2"/>
      <c r="JPF350" s="2"/>
      <c r="JPG350" s="2"/>
      <c r="JPH350" s="2"/>
      <c r="JPI350" s="2"/>
      <c r="JPJ350" s="2"/>
      <c r="JPK350" s="2"/>
      <c r="JPL350" s="2"/>
      <c r="JPM350" s="2"/>
      <c r="JPN350" s="2"/>
      <c r="JPO350" s="2"/>
      <c r="JPP350" s="2"/>
      <c r="JPQ350" s="2"/>
      <c r="JPR350" s="2"/>
      <c r="JPS350" s="2"/>
      <c r="JPT350" s="2"/>
      <c r="JPU350" s="2"/>
      <c r="JPV350" s="2"/>
      <c r="JPW350" s="2"/>
      <c r="JPX350" s="2"/>
      <c r="JPY350" s="2"/>
      <c r="JPZ350" s="2"/>
      <c r="JQA350" s="2"/>
      <c r="JQB350" s="2"/>
      <c r="JQC350" s="2"/>
      <c r="JQD350" s="2"/>
      <c r="JQE350" s="2"/>
      <c r="JQF350" s="2"/>
      <c r="JQG350" s="2"/>
      <c r="JQH350" s="2"/>
      <c r="JQI350" s="2"/>
      <c r="JQJ350" s="2"/>
      <c r="JQK350" s="2"/>
      <c r="JQL350" s="2"/>
      <c r="JQM350" s="2"/>
      <c r="JQN350" s="2"/>
      <c r="JQO350" s="2"/>
      <c r="JQP350" s="2"/>
      <c r="JQQ350" s="2"/>
      <c r="JQR350" s="2"/>
      <c r="JQS350" s="2"/>
      <c r="JQT350" s="2"/>
      <c r="JQU350" s="2"/>
      <c r="JQV350" s="2"/>
      <c r="JQW350" s="2"/>
      <c r="JQX350" s="2"/>
      <c r="JQY350" s="2"/>
      <c r="JQZ350" s="2"/>
      <c r="JRA350" s="2"/>
      <c r="JRB350" s="2"/>
      <c r="JRC350" s="2"/>
      <c r="JRD350" s="2"/>
      <c r="JRE350" s="2"/>
      <c r="JRF350" s="2"/>
      <c r="JRG350" s="2"/>
      <c r="JRH350" s="2"/>
      <c r="JRI350" s="2"/>
      <c r="JRJ350" s="2"/>
      <c r="JRK350" s="2"/>
      <c r="JRL350" s="2"/>
      <c r="JRM350" s="2"/>
      <c r="JRN350" s="2"/>
      <c r="JRO350" s="2"/>
      <c r="JRP350" s="2"/>
      <c r="JRQ350" s="2"/>
      <c r="JRR350" s="2"/>
      <c r="JRS350" s="2"/>
      <c r="JRT350" s="2"/>
      <c r="JRU350" s="2"/>
      <c r="JRV350" s="2"/>
      <c r="JRW350" s="2"/>
      <c r="JRX350" s="2"/>
      <c r="JRY350" s="2"/>
      <c r="JRZ350" s="2"/>
      <c r="JSA350" s="2"/>
      <c r="JSB350" s="2"/>
      <c r="JSC350" s="2"/>
      <c r="JSD350" s="2"/>
      <c r="JSE350" s="2"/>
      <c r="JSF350" s="2"/>
      <c r="JSG350" s="2"/>
      <c r="JSH350" s="2"/>
      <c r="JSI350" s="2"/>
      <c r="JSJ350" s="2"/>
      <c r="JSK350" s="2"/>
      <c r="JSL350" s="2"/>
      <c r="JSM350" s="2"/>
      <c r="JSN350" s="2"/>
      <c r="JSO350" s="2"/>
      <c r="JSP350" s="2"/>
      <c r="JSQ350" s="2"/>
      <c r="JSR350" s="2"/>
      <c r="JSS350" s="2"/>
      <c r="JST350" s="2"/>
      <c r="JSU350" s="2"/>
      <c r="JSV350" s="2"/>
      <c r="JSW350" s="2"/>
      <c r="JSX350" s="2"/>
      <c r="JSY350" s="2"/>
      <c r="JSZ350" s="2"/>
      <c r="JTA350" s="2"/>
      <c r="JTB350" s="2"/>
      <c r="JTC350" s="2"/>
      <c r="JTD350" s="2"/>
      <c r="JTE350" s="2"/>
      <c r="JTF350" s="2"/>
      <c r="JTG350" s="2"/>
      <c r="JTH350" s="2"/>
      <c r="JTI350" s="2"/>
      <c r="JTJ350" s="2"/>
      <c r="JTK350" s="2"/>
      <c r="JTL350" s="2"/>
      <c r="JTM350" s="2"/>
      <c r="JTN350" s="2"/>
      <c r="JTO350" s="2"/>
      <c r="JTP350" s="2"/>
      <c r="JTQ350" s="2"/>
      <c r="JTR350" s="2"/>
      <c r="JTS350" s="2"/>
      <c r="JTT350" s="2"/>
      <c r="JTU350" s="2"/>
      <c r="JTV350" s="2"/>
      <c r="JTW350" s="2"/>
      <c r="JTX350" s="2"/>
      <c r="JTY350" s="2"/>
      <c r="JTZ350" s="2"/>
      <c r="JUA350" s="2"/>
      <c r="JUB350" s="2"/>
      <c r="JUC350" s="2"/>
      <c r="JUD350" s="2"/>
      <c r="JUE350" s="2"/>
      <c r="JUF350" s="2"/>
      <c r="JUG350" s="2"/>
      <c r="JUH350" s="2"/>
      <c r="JUI350" s="2"/>
      <c r="JUJ350" s="2"/>
      <c r="JUK350" s="2"/>
      <c r="JUL350" s="2"/>
      <c r="JUM350" s="2"/>
      <c r="JUN350" s="2"/>
      <c r="JUO350" s="2"/>
      <c r="JUP350" s="2"/>
      <c r="JUQ350" s="2"/>
      <c r="JUR350" s="2"/>
      <c r="JUS350" s="2"/>
      <c r="JUT350" s="2"/>
      <c r="JUU350" s="2"/>
      <c r="JUV350" s="2"/>
      <c r="JUW350" s="2"/>
      <c r="JUX350" s="2"/>
      <c r="JUY350" s="2"/>
      <c r="JUZ350" s="2"/>
      <c r="JVA350" s="2"/>
      <c r="JVB350" s="2"/>
      <c r="JVC350" s="2"/>
      <c r="JVD350" s="2"/>
      <c r="JVE350" s="2"/>
      <c r="JVF350" s="2"/>
      <c r="JVG350" s="2"/>
      <c r="JVH350" s="2"/>
      <c r="JVI350" s="2"/>
      <c r="JVJ350" s="2"/>
      <c r="JVK350" s="2"/>
      <c r="JVL350" s="2"/>
      <c r="JVM350" s="2"/>
      <c r="JVN350" s="2"/>
      <c r="JVO350" s="2"/>
      <c r="JVP350" s="2"/>
      <c r="JVQ350" s="2"/>
      <c r="JVR350" s="2"/>
      <c r="JVS350" s="2"/>
      <c r="JVT350" s="2"/>
      <c r="JVU350" s="2"/>
      <c r="JVV350" s="2"/>
      <c r="JVW350" s="2"/>
      <c r="JVX350" s="2"/>
      <c r="JVY350" s="2"/>
      <c r="JVZ350" s="2"/>
      <c r="JWA350" s="2"/>
      <c r="JWB350" s="2"/>
      <c r="JWC350" s="2"/>
      <c r="JWD350" s="2"/>
      <c r="JWE350" s="2"/>
      <c r="JWF350" s="2"/>
      <c r="JWG350" s="2"/>
      <c r="JWH350" s="2"/>
      <c r="JWI350" s="2"/>
      <c r="JWJ350" s="2"/>
      <c r="JWK350" s="2"/>
      <c r="JWL350" s="2"/>
      <c r="JWM350" s="2"/>
      <c r="JWN350" s="2"/>
      <c r="JWO350" s="2"/>
      <c r="JWP350" s="2"/>
      <c r="JWQ350" s="2"/>
      <c r="JWR350" s="2"/>
      <c r="JWS350" s="2"/>
      <c r="JWT350" s="2"/>
      <c r="JWU350" s="2"/>
      <c r="JWV350" s="2"/>
      <c r="JWW350" s="2"/>
      <c r="JWX350" s="2"/>
      <c r="JWY350" s="2"/>
      <c r="JWZ350" s="2"/>
      <c r="JXA350" s="2"/>
      <c r="JXB350" s="2"/>
      <c r="JXC350" s="2"/>
      <c r="JXD350" s="2"/>
      <c r="JXE350" s="2"/>
      <c r="JXF350" s="2"/>
      <c r="JXG350" s="2"/>
      <c r="JXH350" s="2"/>
      <c r="JXI350" s="2"/>
      <c r="JXJ350" s="2"/>
      <c r="JXK350" s="2"/>
      <c r="JXL350" s="2"/>
      <c r="JXM350" s="2"/>
      <c r="JXN350" s="2"/>
      <c r="JXO350" s="2"/>
      <c r="JXP350" s="2"/>
      <c r="JXQ350" s="2"/>
      <c r="JXR350" s="2"/>
      <c r="JXS350" s="2"/>
      <c r="JXT350" s="2"/>
      <c r="JXU350" s="2"/>
      <c r="JXV350" s="2"/>
      <c r="JXW350" s="2"/>
      <c r="JXX350" s="2"/>
      <c r="JXY350" s="2"/>
      <c r="JXZ350" s="2"/>
      <c r="JYA350" s="2"/>
      <c r="JYB350" s="2"/>
      <c r="JYC350" s="2"/>
      <c r="JYD350" s="2"/>
      <c r="JYE350" s="2"/>
      <c r="JYF350" s="2"/>
      <c r="JYG350" s="2"/>
      <c r="JYH350" s="2"/>
      <c r="JYI350" s="2"/>
      <c r="JYJ350" s="2"/>
      <c r="JYK350" s="2"/>
      <c r="JYL350" s="2"/>
      <c r="JYM350" s="2"/>
      <c r="JYN350" s="2"/>
      <c r="JYO350" s="2"/>
      <c r="JYP350" s="2"/>
      <c r="JYQ350" s="2"/>
      <c r="JYR350" s="2"/>
      <c r="JYS350" s="2"/>
      <c r="JYT350" s="2"/>
      <c r="JYU350" s="2"/>
      <c r="JYV350" s="2"/>
      <c r="JYW350" s="2"/>
      <c r="JYX350" s="2"/>
      <c r="JYY350" s="2"/>
      <c r="JYZ350" s="2"/>
      <c r="JZA350" s="2"/>
      <c r="JZB350" s="2"/>
      <c r="JZC350" s="2"/>
      <c r="JZD350" s="2"/>
      <c r="JZE350" s="2"/>
      <c r="JZF350" s="2"/>
      <c r="JZG350" s="2"/>
      <c r="JZH350" s="2"/>
      <c r="JZI350" s="2"/>
      <c r="JZJ350" s="2"/>
      <c r="JZK350" s="2"/>
      <c r="JZL350" s="2"/>
      <c r="JZM350" s="2"/>
      <c r="JZN350" s="2"/>
      <c r="JZO350" s="2"/>
      <c r="JZP350" s="2"/>
      <c r="JZQ350" s="2"/>
      <c r="JZR350" s="2"/>
      <c r="JZS350" s="2"/>
      <c r="JZT350" s="2"/>
      <c r="JZU350" s="2"/>
      <c r="JZV350" s="2"/>
      <c r="JZW350" s="2"/>
      <c r="JZX350" s="2"/>
      <c r="JZY350" s="2"/>
      <c r="JZZ350" s="2"/>
      <c r="KAA350" s="2"/>
      <c r="KAB350" s="2"/>
      <c r="KAC350" s="2"/>
      <c r="KAD350" s="2"/>
      <c r="KAE350" s="2"/>
      <c r="KAF350" s="2"/>
      <c r="KAG350" s="2"/>
      <c r="KAH350" s="2"/>
      <c r="KAI350" s="2"/>
      <c r="KAJ350" s="2"/>
      <c r="KAK350" s="2"/>
      <c r="KAL350" s="2"/>
      <c r="KAM350" s="2"/>
      <c r="KAN350" s="2"/>
      <c r="KAO350" s="2"/>
      <c r="KAP350" s="2"/>
      <c r="KAQ350" s="2"/>
      <c r="KAR350" s="2"/>
      <c r="KAS350" s="2"/>
      <c r="KAT350" s="2"/>
      <c r="KAU350" s="2"/>
      <c r="KAV350" s="2"/>
      <c r="KAW350" s="2"/>
      <c r="KAX350" s="2"/>
      <c r="KAY350" s="2"/>
      <c r="KAZ350" s="2"/>
      <c r="KBA350" s="2"/>
      <c r="KBB350" s="2"/>
      <c r="KBC350" s="2"/>
      <c r="KBD350" s="2"/>
      <c r="KBE350" s="2"/>
      <c r="KBF350" s="2"/>
      <c r="KBG350" s="2"/>
      <c r="KBH350" s="2"/>
      <c r="KBI350" s="2"/>
      <c r="KBJ350" s="2"/>
      <c r="KBK350" s="2"/>
      <c r="KBL350" s="2"/>
      <c r="KBM350" s="2"/>
      <c r="KBN350" s="2"/>
      <c r="KBO350" s="2"/>
      <c r="KBP350" s="2"/>
      <c r="KBQ350" s="2"/>
      <c r="KBR350" s="2"/>
      <c r="KBS350" s="2"/>
      <c r="KBT350" s="2"/>
      <c r="KBU350" s="2"/>
      <c r="KBV350" s="2"/>
      <c r="KBW350" s="2"/>
      <c r="KBX350" s="2"/>
      <c r="KBY350" s="2"/>
      <c r="KBZ350" s="2"/>
      <c r="KCA350" s="2"/>
      <c r="KCB350" s="2"/>
      <c r="KCC350" s="2"/>
      <c r="KCD350" s="2"/>
      <c r="KCE350" s="2"/>
      <c r="KCF350" s="2"/>
      <c r="KCG350" s="2"/>
      <c r="KCH350" s="2"/>
      <c r="KCI350" s="2"/>
      <c r="KCJ350" s="2"/>
      <c r="KCK350" s="2"/>
      <c r="KCL350" s="2"/>
      <c r="KCM350" s="2"/>
      <c r="KCN350" s="2"/>
      <c r="KCO350" s="2"/>
      <c r="KCP350" s="2"/>
      <c r="KCQ350" s="2"/>
      <c r="KCR350" s="2"/>
      <c r="KCS350" s="2"/>
      <c r="KCT350" s="2"/>
      <c r="KCU350" s="2"/>
      <c r="KCV350" s="2"/>
      <c r="KCW350" s="2"/>
      <c r="KCX350" s="2"/>
      <c r="KCY350" s="2"/>
      <c r="KCZ350" s="2"/>
      <c r="KDA350" s="2"/>
      <c r="KDB350" s="2"/>
      <c r="KDC350" s="2"/>
      <c r="KDD350" s="2"/>
      <c r="KDE350" s="2"/>
      <c r="KDF350" s="2"/>
      <c r="KDG350" s="2"/>
      <c r="KDH350" s="2"/>
      <c r="KDI350" s="2"/>
      <c r="KDJ350" s="2"/>
      <c r="KDK350" s="2"/>
      <c r="KDL350" s="2"/>
      <c r="KDM350" s="2"/>
      <c r="KDN350" s="2"/>
      <c r="KDO350" s="2"/>
      <c r="KDP350" s="2"/>
      <c r="KDQ350" s="2"/>
      <c r="KDR350" s="2"/>
      <c r="KDS350" s="2"/>
      <c r="KDT350" s="2"/>
      <c r="KDU350" s="2"/>
      <c r="KDV350" s="2"/>
      <c r="KDW350" s="2"/>
      <c r="KDX350" s="2"/>
      <c r="KDY350" s="2"/>
      <c r="KDZ350" s="2"/>
      <c r="KEA350" s="2"/>
      <c r="KEB350" s="2"/>
      <c r="KEC350" s="2"/>
      <c r="KED350" s="2"/>
      <c r="KEE350" s="2"/>
      <c r="KEF350" s="2"/>
      <c r="KEG350" s="2"/>
      <c r="KEH350" s="2"/>
      <c r="KEI350" s="2"/>
      <c r="KEJ350" s="2"/>
      <c r="KEK350" s="2"/>
      <c r="KEL350" s="2"/>
      <c r="KEM350" s="2"/>
      <c r="KEN350" s="2"/>
      <c r="KEO350" s="2"/>
      <c r="KEP350" s="2"/>
      <c r="KEQ350" s="2"/>
      <c r="KER350" s="2"/>
      <c r="KES350" s="2"/>
      <c r="KET350" s="2"/>
      <c r="KEU350" s="2"/>
      <c r="KEV350" s="2"/>
      <c r="KEW350" s="2"/>
      <c r="KEX350" s="2"/>
      <c r="KEY350" s="2"/>
      <c r="KEZ350" s="2"/>
      <c r="KFA350" s="2"/>
      <c r="KFB350" s="2"/>
      <c r="KFC350" s="2"/>
      <c r="KFD350" s="2"/>
      <c r="KFE350" s="2"/>
      <c r="KFF350" s="2"/>
      <c r="KFG350" s="2"/>
      <c r="KFH350" s="2"/>
      <c r="KFI350" s="2"/>
      <c r="KFJ350" s="2"/>
      <c r="KFK350" s="2"/>
      <c r="KFL350" s="2"/>
      <c r="KFM350" s="2"/>
      <c r="KFN350" s="2"/>
      <c r="KFO350" s="2"/>
      <c r="KFP350" s="2"/>
      <c r="KFQ350" s="2"/>
      <c r="KFR350" s="2"/>
      <c r="KFS350" s="2"/>
      <c r="KFT350" s="2"/>
      <c r="KFU350" s="2"/>
      <c r="KFV350" s="2"/>
      <c r="KFW350" s="2"/>
      <c r="KFX350" s="2"/>
      <c r="KFY350" s="2"/>
      <c r="KFZ350" s="2"/>
      <c r="KGA350" s="2"/>
      <c r="KGB350" s="2"/>
      <c r="KGC350" s="2"/>
      <c r="KGD350" s="2"/>
      <c r="KGE350" s="2"/>
      <c r="KGF350" s="2"/>
      <c r="KGG350" s="2"/>
      <c r="KGH350" s="2"/>
      <c r="KGI350" s="2"/>
      <c r="KGJ350" s="2"/>
      <c r="KGK350" s="2"/>
      <c r="KGL350" s="2"/>
      <c r="KGM350" s="2"/>
      <c r="KGN350" s="2"/>
      <c r="KGO350" s="2"/>
      <c r="KGP350" s="2"/>
      <c r="KGQ350" s="2"/>
      <c r="KGR350" s="2"/>
      <c r="KGS350" s="2"/>
      <c r="KGT350" s="2"/>
      <c r="KGU350" s="2"/>
      <c r="KGV350" s="2"/>
      <c r="KGW350" s="2"/>
      <c r="KGX350" s="2"/>
      <c r="KGY350" s="2"/>
      <c r="KGZ350" s="2"/>
      <c r="KHA350" s="2"/>
      <c r="KHB350" s="2"/>
      <c r="KHC350" s="2"/>
      <c r="KHD350" s="2"/>
      <c r="KHE350" s="2"/>
      <c r="KHF350" s="2"/>
      <c r="KHG350" s="2"/>
      <c r="KHH350" s="2"/>
      <c r="KHI350" s="2"/>
      <c r="KHJ350" s="2"/>
      <c r="KHK350" s="2"/>
      <c r="KHL350" s="2"/>
      <c r="KHM350" s="2"/>
      <c r="KHN350" s="2"/>
      <c r="KHO350" s="2"/>
      <c r="KHP350" s="2"/>
      <c r="KHQ350" s="2"/>
      <c r="KHR350" s="2"/>
      <c r="KHS350" s="2"/>
      <c r="KHT350" s="2"/>
      <c r="KHU350" s="2"/>
      <c r="KHV350" s="2"/>
      <c r="KHW350" s="2"/>
      <c r="KHX350" s="2"/>
      <c r="KHY350" s="2"/>
      <c r="KHZ350" s="2"/>
      <c r="KIA350" s="2"/>
      <c r="KIB350" s="2"/>
      <c r="KIC350" s="2"/>
      <c r="KID350" s="2"/>
      <c r="KIE350" s="2"/>
      <c r="KIF350" s="2"/>
      <c r="KIG350" s="2"/>
      <c r="KIH350" s="2"/>
      <c r="KII350" s="2"/>
      <c r="KIJ350" s="2"/>
      <c r="KIK350" s="2"/>
      <c r="KIL350" s="2"/>
      <c r="KIM350" s="2"/>
      <c r="KIN350" s="2"/>
      <c r="KIO350" s="2"/>
      <c r="KIP350" s="2"/>
      <c r="KIQ350" s="2"/>
      <c r="KIR350" s="2"/>
      <c r="KIS350" s="2"/>
      <c r="KIT350" s="2"/>
      <c r="KIU350" s="2"/>
      <c r="KIV350" s="2"/>
      <c r="KIW350" s="2"/>
      <c r="KIX350" s="2"/>
      <c r="KIY350" s="2"/>
      <c r="KIZ350" s="2"/>
      <c r="KJA350" s="2"/>
      <c r="KJB350" s="2"/>
      <c r="KJC350" s="2"/>
      <c r="KJD350" s="2"/>
      <c r="KJE350" s="2"/>
      <c r="KJF350" s="2"/>
      <c r="KJG350" s="2"/>
      <c r="KJH350" s="2"/>
      <c r="KJI350" s="2"/>
      <c r="KJJ350" s="2"/>
      <c r="KJK350" s="2"/>
      <c r="KJL350" s="2"/>
      <c r="KJM350" s="2"/>
      <c r="KJN350" s="2"/>
      <c r="KJO350" s="2"/>
      <c r="KJP350" s="2"/>
      <c r="KJQ350" s="2"/>
      <c r="KJR350" s="2"/>
      <c r="KJS350" s="2"/>
      <c r="KJT350" s="2"/>
      <c r="KJU350" s="2"/>
      <c r="KJV350" s="2"/>
      <c r="KJW350" s="2"/>
      <c r="KJX350" s="2"/>
      <c r="KJY350" s="2"/>
      <c r="KJZ350" s="2"/>
      <c r="KKA350" s="2"/>
      <c r="KKB350" s="2"/>
      <c r="KKC350" s="2"/>
      <c r="KKD350" s="2"/>
      <c r="KKE350" s="2"/>
      <c r="KKF350" s="2"/>
      <c r="KKG350" s="2"/>
      <c r="KKH350" s="2"/>
      <c r="KKI350" s="2"/>
      <c r="KKJ350" s="2"/>
      <c r="KKK350" s="2"/>
      <c r="KKL350" s="2"/>
      <c r="KKM350" s="2"/>
      <c r="KKN350" s="2"/>
      <c r="KKO350" s="2"/>
      <c r="KKP350" s="2"/>
      <c r="KKQ350" s="2"/>
      <c r="KKR350" s="2"/>
      <c r="KKS350" s="2"/>
      <c r="KKT350" s="2"/>
      <c r="KKU350" s="2"/>
      <c r="KKV350" s="2"/>
      <c r="KKW350" s="2"/>
      <c r="KKX350" s="2"/>
      <c r="KKY350" s="2"/>
      <c r="KKZ350" s="2"/>
      <c r="KLA350" s="2"/>
      <c r="KLB350" s="2"/>
      <c r="KLC350" s="2"/>
      <c r="KLD350" s="2"/>
      <c r="KLE350" s="2"/>
      <c r="KLF350" s="2"/>
      <c r="KLG350" s="2"/>
      <c r="KLH350" s="2"/>
      <c r="KLI350" s="2"/>
      <c r="KLJ350" s="2"/>
      <c r="KLK350" s="2"/>
      <c r="KLL350" s="2"/>
      <c r="KLM350" s="2"/>
      <c r="KLN350" s="2"/>
      <c r="KLO350" s="2"/>
      <c r="KLP350" s="2"/>
      <c r="KLQ350" s="2"/>
      <c r="KLR350" s="2"/>
      <c r="KLS350" s="2"/>
      <c r="KLT350" s="2"/>
      <c r="KLU350" s="2"/>
      <c r="KLV350" s="2"/>
      <c r="KLW350" s="2"/>
      <c r="KLX350" s="2"/>
      <c r="KLY350" s="2"/>
      <c r="KLZ350" s="2"/>
      <c r="KMA350" s="2"/>
      <c r="KMB350" s="2"/>
      <c r="KMC350" s="2"/>
      <c r="KMD350" s="2"/>
      <c r="KME350" s="2"/>
      <c r="KMF350" s="2"/>
      <c r="KMG350" s="2"/>
      <c r="KMH350" s="2"/>
      <c r="KMI350" s="2"/>
      <c r="KMJ350" s="2"/>
      <c r="KMK350" s="2"/>
      <c r="KML350" s="2"/>
      <c r="KMM350" s="2"/>
      <c r="KMN350" s="2"/>
      <c r="KMO350" s="2"/>
      <c r="KMP350" s="2"/>
      <c r="KMQ350" s="2"/>
      <c r="KMR350" s="2"/>
      <c r="KMS350" s="2"/>
      <c r="KMT350" s="2"/>
      <c r="KMU350" s="2"/>
      <c r="KMV350" s="2"/>
      <c r="KMW350" s="2"/>
      <c r="KMX350" s="2"/>
      <c r="KMY350" s="2"/>
      <c r="KMZ350" s="2"/>
      <c r="KNA350" s="2"/>
      <c r="KNB350" s="2"/>
      <c r="KNC350" s="2"/>
      <c r="KND350" s="2"/>
      <c r="KNE350" s="2"/>
      <c r="KNF350" s="2"/>
      <c r="KNG350" s="2"/>
      <c r="KNH350" s="2"/>
      <c r="KNI350" s="2"/>
      <c r="KNJ350" s="2"/>
      <c r="KNK350" s="2"/>
      <c r="KNL350" s="2"/>
      <c r="KNM350" s="2"/>
      <c r="KNN350" s="2"/>
      <c r="KNO350" s="2"/>
      <c r="KNP350" s="2"/>
      <c r="KNQ350" s="2"/>
      <c r="KNR350" s="2"/>
      <c r="KNS350" s="2"/>
      <c r="KNT350" s="2"/>
      <c r="KNU350" s="2"/>
      <c r="KNV350" s="2"/>
      <c r="KNW350" s="2"/>
      <c r="KNX350" s="2"/>
      <c r="KNY350" s="2"/>
      <c r="KNZ350" s="2"/>
      <c r="KOA350" s="2"/>
      <c r="KOB350" s="2"/>
      <c r="KOC350" s="2"/>
      <c r="KOD350" s="2"/>
      <c r="KOE350" s="2"/>
      <c r="KOF350" s="2"/>
      <c r="KOG350" s="2"/>
      <c r="KOH350" s="2"/>
      <c r="KOI350" s="2"/>
      <c r="KOJ350" s="2"/>
      <c r="KOK350" s="2"/>
      <c r="KOL350" s="2"/>
      <c r="KOM350" s="2"/>
      <c r="KON350" s="2"/>
      <c r="KOO350" s="2"/>
      <c r="KOP350" s="2"/>
      <c r="KOQ350" s="2"/>
      <c r="KOR350" s="2"/>
      <c r="KOS350" s="2"/>
      <c r="KOT350" s="2"/>
      <c r="KOU350" s="2"/>
      <c r="KOV350" s="2"/>
      <c r="KOW350" s="2"/>
      <c r="KOX350" s="2"/>
      <c r="KOY350" s="2"/>
      <c r="KOZ350" s="2"/>
      <c r="KPA350" s="2"/>
      <c r="KPB350" s="2"/>
      <c r="KPC350" s="2"/>
      <c r="KPD350" s="2"/>
      <c r="KPE350" s="2"/>
      <c r="KPF350" s="2"/>
      <c r="KPG350" s="2"/>
      <c r="KPH350" s="2"/>
      <c r="KPI350" s="2"/>
      <c r="KPJ350" s="2"/>
      <c r="KPK350" s="2"/>
      <c r="KPL350" s="2"/>
      <c r="KPM350" s="2"/>
      <c r="KPN350" s="2"/>
      <c r="KPO350" s="2"/>
      <c r="KPP350" s="2"/>
      <c r="KPQ350" s="2"/>
      <c r="KPR350" s="2"/>
      <c r="KPS350" s="2"/>
      <c r="KPT350" s="2"/>
      <c r="KPU350" s="2"/>
      <c r="KPV350" s="2"/>
      <c r="KPW350" s="2"/>
      <c r="KPX350" s="2"/>
      <c r="KPY350" s="2"/>
      <c r="KPZ350" s="2"/>
      <c r="KQA350" s="2"/>
      <c r="KQB350" s="2"/>
      <c r="KQC350" s="2"/>
      <c r="KQD350" s="2"/>
      <c r="KQE350" s="2"/>
      <c r="KQF350" s="2"/>
      <c r="KQG350" s="2"/>
      <c r="KQH350" s="2"/>
      <c r="KQI350" s="2"/>
      <c r="KQJ350" s="2"/>
      <c r="KQK350" s="2"/>
      <c r="KQL350" s="2"/>
      <c r="KQM350" s="2"/>
      <c r="KQN350" s="2"/>
      <c r="KQO350" s="2"/>
      <c r="KQP350" s="2"/>
      <c r="KQQ350" s="2"/>
      <c r="KQR350" s="2"/>
      <c r="KQS350" s="2"/>
      <c r="KQT350" s="2"/>
      <c r="KQU350" s="2"/>
      <c r="KQV350" s="2"/>
      <c r="KQW350" s="2"/>
      <c r="KQX350" s="2"/>
      <c r="KQY350" s="2"/>
      <c r="KQZ350" s="2"/>
      <c r="KRA350" s="2"/>
      <c r="KRB350" s="2"/>
      <c r="KRC350" s="2"/>
      <c r="KRD350" s="2"/>
      <c r="KRE350" s="2"/>
      <c r="KRF350" s="2"/>
      <c r="KRG350" s="2"/>
      <c r="KRH350" s="2"/>
      <c r="KRI350" s="2"/>
      <c r="KRJ350" s="2"/>
      <c r="KRK350" s="2"/>
      <c r="KRL350" s="2"/>
      <c r="KRM350" s="2"/>
      <c r="KRN350" s="2"/>
      <c r="KRO350" s="2"/>
      <c r="KRP350" s="2"/>
      <c r="KRQ350" s="2"/>
      <c r="KRR350" s="2"/>
      <c r="KRS350" s="2"/>
      <c r="KRT350" s="2"/>
      <c r="KRU350" s="2"/>
      <c r="KRV350" s="2"/>
      <c r="KRW350" s="2"/>
      <c r="KRX350" s="2"/>
      <c r="KRY350" s="2"/>
      <c r="KRZ350" s="2"/>
      <c r="KSA350" s="2"/>
      <c r="KSB350" s="2"/>
      <c r="KSC350" s="2"/>
      <c r="KSD350" s="2"/>
      <c r="KSE350" s="2"/>
      <c r="KSF350" s="2"/>
      <c r="KSG350" s="2"/>
      <c r="KSH350" s="2"/>
      <c r="KSI350" s="2"/>
      <c r="KSJ350" s="2"/>
      <c r="KSK350" s="2"/>
      <c r="KSL350" s="2"/>
      <c r="KSM350" s="2"/>
      <c r="KSN350" s="2"/>
      <c r="KSO350" s="2"/>
      <c r="KSP350" s="2"/>
      <c r="KSQ350" s="2"/>
      <c r="KSR350" s="2"/>
      <c r="KSS350" s="2"/>
      <c r="KST350" s="2"/>
      <c r="KSU350" s="2"/>
      <c r="KSV350" s="2"/>
      <c r="KSW350" s="2"/>
      <c r="KSX350" s="2"/>
      <c r="KSY350" s="2"/>
      <c r="KSZ350" s="2"/>
      <c r="KTA350" s="2"/>
      <c r="KTB350" s="2"/>
      <c r="KTC350" s="2"/>
      <c r="KTD350" s="2"/>
      <c r="KTE350" s="2"/>
      <c r="KTF350" s="2"/>
      <c r="KTG350" s="2"/>
      <c r="KTH350" s="2"/>
      <c r="KTI350" s="2"/>
      <c r="KTJ350" s="2"/>
      <c r="KTK350" s="2"/>
      <c r="KTL350" s="2"/>
      <c r="KTM350" s="2"/>
      <c r="KTN350" s="2"/>
      <c r="KTO350" s="2"/>
      <c r="KTP350" s="2"/>
      <c r="KTQ350" s="2"/>
      <c r="KTR350" s="2"/>
      <c r="KTS350" s="2"/>
      <c r="KTT350" s="2"/>
      <c r="KTU350" s="2"/>
      <c r="KTV350" s="2"/>
      <c r="KTW350" s="2"/>
      <c r="KTX350" s="2"/>
      <c r="KTY350" s="2"/>
      <c r="KTZ350" s="2"/>
      <c r="KUA350" s="2"/>
      <c r="KUB350" s="2"/>
      <c r="KUC350" s="2"/>
      <c r="KUD350" s="2"/>
      <c r="KUE350" s="2"/>
      <c r="KUF350" s="2"/>
      <c r="KUG350" s="2"/>
      <c r="KUH350" s="2"/>
      <c r="KUI350" s="2"/>
      <c r="KUJ350" s="2"/>
      <c r="KUK350" s="2"/>
      <c r="KUL350" s="2"/>
      <c r="KUM350" s="2"/>
      <c r="KUN350" s="2"/>
      <c r="KUO350" s="2"/>
      <c r="KUP350" s="2"/>
      <c r="KUQ350" s="2"/>
      <c r="KUR350" s="2"/>
      <c r="KUS350" s="2"/>
      <c r="KUT350" s="2"/>
      <c r="KUU350" s="2"/>
      <c r="KUV350" s="2"/>
      <c r="KUW350" s="2"/>
      <c r="KUX350" s="2"/>
      <c r="KUY350" s="2"/>
      <c r="KUZ350" s="2"/>
      <c r="KVA350" s="2"/>
      <c r="KVB350" s="2"/>
      <c r="KVC350" s="2"/>
      <c r="KVD350" s="2"/>
      <c r="KVE350" s="2"/>
      <c r="KVF350" s="2"/>
      <c r="KVG350" s="2"/>
      <c r="KVH350" s="2"/>
      <c r="KVI350" s="2"/>
      <c r="KVJ350" s="2"/>
      <c r="KVK350" s="2"/>
      <c r="KVL350" s="2"/>
      <c r="KVM350" s="2"/>
      <c r="KVN350" s="2"/>
      <c r="KVO350" s="2"/>
      <c r="KVP350" s="2"/>
      <c r="KVQ350" s="2"/>
      <c r="KVR350" s="2"/>
      <c r="KVS350" s="2"/>
      <c r="KVT350" s="2"/>
      <c r="KVU350" s="2"/>
      <c r="KVV350" s="2"/>
      <c r="KVW350" s="2"/>
      <c r="KVX350" s="2"/>
      <c r="KVY350" s="2"/>
      <c r="KVZ350" s="2"/>
      <c r="KWA350" s="2"/>
      <c r="KWB350" s="2"/>
      <c r="KWC350" s="2"/>
      <c r="KWD350" s="2"/>
      <c r="KWE350" s="2"/>
      <c r="KWF350" s="2"/>
      <c r="KWG350" s="2"/>
      <c r="KWH350" s="2"/>
      <c r="KWI350" s="2"/>
      <c r="KWJ350" s="2"/>
      <c r="KWK350" s="2"/>
      <c r="KWL350" s="2"/>
      <c r="KWM350" s="2"/>
      <c r="KWN350" s="2"/>
      <c r="KWO350" s="2"/>
      <c r="KWP350" s="2"/>
      <c r="KWQ350" s="2"/>
      <c r="KWR350" s="2"/>
      <c r="KWS350" s="2"/>
      <c r="KWT350" s="2"/>
      <c r="KWU350" s="2"/>
      <c r="KWV350" s="2"/>
      <c r="KWW350" s="2"/>
      <c r="KWX350" s="2"/>
      <c r="KWY350" s="2"/>
      <c r="KWZ350" s="2"/>
      <c r="KXA350" s="2"/>
      <c r="KXB350" s="2"/>
      <c r="KXC350" s="2"/>
      <c r="KXD350" s="2"/>
      <c r="KXE350" s="2"/>
      <c r="KXF350" s="2"/>
      <c r="KXG350" s="2"/>
      <c r="KXH350" s="2"/>
      <c r="KXI350" s="2"/>
      <c r="KXJ350" s="2"/>
      <c r="KXK350" s="2"/>
      <c r="KXL350" s="2"/>
      <c r="KXM350" s="2"/>
      <c r="KXN350" s="2"/>
      <c r="KXO350" s="2"/>
      <c r="KXP350" s="2"/>
      <c r="KXQ350" s="2"/>
      <c r="KXR350" s="2"/>
      <c r="KXS350" s="2"/>
      <c r="KXT350" s="2"/>
      <c r="KXU350" s="2"/>
      <c r="KXV350" s="2"/>
      <c r="KXW350" s="2"/>
      <c r="KXX350" s="2"/>
      <c r="KXY350" s="2"/>
      <c r="KXZ350" s="2"/>
      <c r="KYA350" s="2"/>
      <c r="KYB350" s="2"/>
      <c r="KYC350" s="2"/>
      <c r="KYD350" s="2"/>
      <c r="KYE350" s="2"/>
      <c r="KYF350" s="2"/>
      <c r="KYG350" s="2"/>
      <c r="KYH350" s="2"/>
      <c r="KYI350" s="2"/>
      <c r="KYJ350" s="2"/>
      <c r="KYK350" s="2"/>
      <c r="KYL350" s="2"/>
      <c r="KYM350" s="2"/>
      <c r="KYN350" s="2"/>
      <c r="KYO350" s="2"/>
      <c r="KYP350" s="2"/>
      <c r="KYQ350" s="2"/>
      <c r="KYR350" s="2"/>
      <c r="KYS350" s="2"/>
      <c r="KYT350" s="2"/>
      <c r="KYU350" s="2"/>
      <c r="KYV350" s="2"/>
      <c r="KYW350" s="2"/>
      <c r="KYX350" s="2"/>
      <c r="KYY350" s="2"/>
      <c r="KYZ350" s="2"/>
      <c r="KZA350" s="2"/>
      <c r="KZB350" s="2"/>
      <c r="KZC350" s="2"/>
      <c r="KZD350" s="2"/>
      <c r="KZE350" s="2"/>
      <c r="KZF350" s="2"/>
      <c r="KZG350" s="2"/>
      <c r="KZH350" s="2"/>
      <c r="KZI350" s="2"/>
      <c r="KZJ350" s="2"/>
      <c r="KZK350" s="2"/>
      <c r="KZL350" s="2"/>
      <c r="KZM350" s="2"/>
      <c r="KZN350" s="2"/>
      <c r="KZO350" s="2"/>
      <c r="KZP350" s="2"/>
      <c r="KZQ350" s="2"/>
      <c r="KZR350" s="2"/>
      <c r="KZS350" s="2"/>
      <c r="KZT350" s="2"/>
      <c r="KZU350" s="2"/>
      <c r="KZV350" s="2"/>
      <c r="KZW350" s="2"/>
      <c r="KZX350" s="2"/>
      <c r="KZY350" s="2"/>
      <c r="KZZ350" s="2"/>
      <c r="LAA350" s="2"/>
      <c r="LAB350" s="2"/>
      <c r="LAC350" s="2"/>
      <c r="LAD350" s="2"/>
      <c r="LAE350" s="2"/>
      <c r="LAF350" s="2"/>
      <c r="LAG350" s="2"/>
      <c r="LAH350" s="2"/>
      <c r="LAI350" s="2"/>
      <c r="LAJ350" s="2"/>
      <c r="LAK350" s="2"/>
      <c r="LAL350" s="2"/>
      <c r="LAM350" s="2"/>
      <c r="LAN350" s="2"/>
      <c r="LAO350" s="2"/>
      <c r="LAP350" s="2"/>
      <c r="LAQ350" s="2"/>
      <c r="LAR350" s="2"/>
      <c r="LAS350" s="2"/>
      <c r="LAT350" s="2"/>
      <c r="LAU350" s="2"/>
      <c r="LAV350" s="2"/>
      <c r="LAW350" s="2"/>
      <c r="LAX350" s="2"/>
      <c r="LAY350" s="2"/>
      <c r="LAZ350" s="2"/>
      <c r="LBA350" s="2"/>
      <c r="LBB350" s="2"/>
      <c r="LBC350" s="2"/>
      <c r="LBD350" s="2"/>
      <c r="LBE350" s="2"/>
      <c r="LBF350" s="2"/>
      <c r="LBG350" s="2"/>
      <c r="LBH350" s="2"/>
      <c r="LBI350" s="2"/>
      <c r="LBJ350" s="2"/>
      <c r="LBK350" s="2"/>
      <c r="LBL350" s="2"/>
      <c r="LBM350" s="2"/>
      <c r="LBN350" s="2"/>
      <c r="LBO350" s="2"/>
      <c r="LBP350" s="2"/>
      <c r="LBQ350" s="2"/>
      <c r="LBR350" s="2"/>
      <c r="LBS350" s="2"/>
      <c r="LBT350" s="2"/>
      <c r="LBU350" s="2"/>
      <c r="LBV350" s="2"/>
      <c r="LBW350" s="2"/>
      <c r="LBX350" s="2"/>
      <c r="LBY350" s="2"/>
      <c r="LBZ350" s="2"/>
      <c r="LCA350" s="2"/>
      <c r="LCB350" s="2"/>
      <c r="LCC350" s="2"/>
      <c r="LCD350" s="2"/>
      <c r="LCE350" s="2"/>
      <c r="LCF350" s="2"/>
      <c r="LCG350" s="2"/>
      <c r="LCH350" s="2"/>
      <c r="LCI350" s="2"/>
      <c r="LCJ350" s="2"/>
      <c r="LCK350" s="2"/>
      <c r="LCL350" s="2"/>
      <c r="LCM350" s="2"/>
      <c r="LCN350" s="2"/>
      <c r="LCO350" s="2"/>
      <c r="LCP350" s="2"/>
      <c r="LCQ350" s="2"/>
      <c r="LCR350" s="2"/>
      <c r="LCS350" s="2"/>
      <c r="LCT350" s="2"/>
      <c r="LCU350" s="2"/>
      <c r="LCV350" s="2"/>
      <c r="LCW350" s="2"/>
      <c r="LCX350" s="2"/>
      <c r="LCY350" s="2"/>
      <c r="LCZ350" s="2"/>
      <c r="LDA350" s="2"/>
      <c r="LDB350" s="2"/>
      <c r="LDC350" s="2"/>
      <c r="LDD350" s="2"/>
      <c r="LDE350" s="2"/>
      <c r="LDF350" s="2"/>
      <c r="LDG350" s="2"/>
      <c r="LDH350" s="2"/>
      <c r="LDI350" s="2"/>
      <c r="LDJ350" s="2"/>
      <c r="LDK350" s="2"/>
      <c r="LDL350" s="2"/>
      <c r="LDM350" s="2"/>
      <c r="LDN350" s="2"/>
      <c r="LDO350" s="2"/>
      <c r="LDP350" s="2"/>
      <c r="LDQ350" s="2"/>
      <c r="LDR350" s="2"/>
      <c r="LDS350" s="2"/>
      <c r="LDT350" s="2"/>
      <c r="LDU350" s="2"/>
      <c r="LDV350" s="2"/>
      <c r="LDW350" s="2"/>
      <c r="LDX350" s="2"/>
      <c r="LDY350" s="2"/>
      <c r="LDZ350" s="2"/>
      <c r="LEA350" s="2"/>
      <c r="LEB350" s="2"/>
      <c r="LEC350" s="2"/>
      <c r="LED350" s="2"/>
      <c r="LEE350" s="2"/>
      <c r="LEF350" s="2"/>
      <c r="LEG350" s="2"/>
      <c r="LEH350" s="2"/>
      <c r="LEI350" s="2"/>
      <c r="LEJ350" s="2"/>
      <c r="LEK350" s="2"/>
      <c r="LEL350" s="2"/>
      <c r="LEM350" s="2"/>
      <c r="LEN350" s="2"/>
      <c r="LEO350" s="2"/>
      <c r="LEP350" s="2"/>
      <c r="LEQ350" s="2"/>
      <c r="LER350" s="2"/>
      <c r="LES350" s="2"/>
      <c r="LET350" s="2"/>
      <c r="LEU350" s="2"/>
      <c r="LEV350" s="2"/>
      <c r="LEW350" s="2"/>
      <c r="LEX350" s="2"/>
      <c r="LEY350" s="2"/>
      <c r="LEZ350" s="2"/>
      <c r="LFA350" s="2"/>
      <c r="LFB350" s="2"/>
      <c r="LFC350" s="2"/>
      <c r="LFD350" s="2"/>
      <c r="LFE350" s="2"/>
      <c r="LFF350" s="2"/>
      <c r="LFG350" s="2"/>
      <c r="LFH350" s="2"/>
      <c r="LFI350" s="2"/>
      <c r="LFJ350" s="2"/>
      <c r="LFK350" s="2"/>
      <c r="LFL350" s="2"/>
      <c r="LFM350" s="2"/>
      <c r="LFN350" s="2"/>
      <c r="LFO350" s="2"/>
      <c r="LFP350" s="2"/>
      <c r="LFQ350" s="2"/>
      <c r="LFR350" s="2"/>
      <c r="LFS350" s="2"/>
      <c r="LFT350" s="2"/>
      <c r="LFU350" s="2"/>
      <c r="LFV350" s="2"/>
      <c r="LFW350" s="2"/>
      <c r="LFX350" s="2"/>
      <c r="LFY350" s="2"/>
      <c r="LFZ350" s="2"/>
      <c r="LGA350" s="2"/>
      <c r="LGB350" s="2"/>
      <c r="LGC350" s="2"/>
      <c r="LGD350" s="2"/>
      <c r="LGE350" s="2"/>
      <c r="LGF350" s="2"/>
      <c r="LGG350" s="2"/>
      <c r="LGH350" s="2"/>
      <c r="LGI350" s="2"/>
      <c r="LGJ350" s="2"/>
      <c r="LGK350" s="2"/>
      <c r="LGL350" s="2"/>
      <c r="LGM350" s="2"/>
      <c r="LGN350" s="2"/>
      <c r="LGO350" s="2"/>
      <c r="LGP350" s="2"/>
      <c r="LGQ350" s="2"/>
      <c r="LGR350" s="2"/>
      <c r="LGS350" s="2"/>
      <c r="LGT350" s="2"/>
      <c r="LGU350" s="2"/>
      <c r="LGV350" s="2"/>
      <c r="LGW350" s="2"/>
      <c r="LGX350" s="2"/>
      <c r="LGY350" s="2"/>
      <c r="LGZ350" s="2"/>
      <c r="LHA350" s="2"/>
      <c r="LHB350" s="2"/>
      <c r="LHC350" s="2"/>
      <c r="LHD350" s="2"/>
      <c r="LHE350" s="2"/>
      <c r="LHF350" s="2"/>
      <c r="LHG350" s="2"/>
      <c r="LHH350" s="2"/>
      <c r="LHI350" s="2"/>
      <c r="LHJ350" s="2"/>
      <c r="LHK350" s="2"/>
      <c r="LHL350" s="2"/>
      <c r="LHM350" s="2"/>
      <c r="LHN350" s="2"/>
      <c r="LHO350" s="2"/>
      <c r="LHP350" s="2"/>
      <c r="LHQ350" s="2"/>
      <c r="LHR350" s="2"/>
      <c r="LHS350" s="2"/>
      <c r="LHT350" s="2"/>
      <c r="LHU350" s="2"/>
      <c r="LHV350" s="2"/>
      <c r="LHW350" s="2"/>
      <c r="LHX350" s="2"/>
      <c r="LHY350" s="2"/>
      <c r="LHZ350" s="2"/>
      <c r="LIA350" s="2"/>
      <c r="LIB350" s="2"/>
      <c r="LIC350" s="2"/>
      <c r="LID350" s="2"/>
      <c r="LIE350" s="2"/>
      <c r="LIF350" s="2"/>
      <c r="LIG350" s="2"/>
      <c r="LIH350" s="2"/>
      <c r="LII350" s="2"/>
      <c r="LIJ350" s="2"/>
      <c r="LIK350" s="2"/>
      <c r="LIL350" s="2"/>
      <c r="LIM350" s="2"/>
      <c r="LIN350" s="2"/>
      <c r="LIO350" s="2"/>
      <c r="LIP350" s="2"/>
      <c r="LIQ350" s="2"/>
      <c r="LIR350" s="2"/>
      <c r="LIS350" s="2"/>
      <c r="LIT350" s="2"/>
      <c r="LIU350" s="2"/>
      <c r="LIV350" s="2"/>
      <c r="LIW350" s="2"/>
      <c r="LIX350" s="2"/>
      <c r="LIY350" s="2"/>
      <c r="LIZ350" s="2"/>
      <c r="LJA350" s="2"/>
      <c r="LJB350" s="2"/>
      <c r="LJC350" s="2"/>
      <c r="LJD350" s="2"/>
      <c r="LJE350" s="2"/>
      <c r="LJF350" s="2"/>
      <c r="LJG350" s="2"/>
      <c r="LJH350" s="2"/>
      <c r="LJI350" s="2"/>
      <c r="LJJ350" s="2"/>
      <c r="LJK350" s="2"/>
      <c r="LJL350" s="2"/>
      <c r="LJM350" s="2"/>
      <c r="LJN350" s="2"/>
      <c r="LJO350" s="2"/>
      <c r="LJP350" s="2"/>
      <c r="LJQ350" s="2"/>
      <c r="LJR350" s="2"/>
      <c r="LJS350" s="2"/>
      <c r="LJT350" s="2"/>
      <c r="LJU350" s="2"/>
      <c r="LJV350" s="2"/>
      <c r="LJW350" s="2"/>
      <c r="LJX350" s="2"/>
      <c r="LJY350" s="2"/>
      <c r="LJZ350" s="2"/>
      <c r="LKA350" s="2"/>
      <c r="LKB350" s="2"/>
      <c r="LKC350" s="2"/>
      <c r="LKD350" s="2"/>
      <c r="LKE350" s="2"/>
      <c r="LKF350" s="2"/>
      <c r="LKG350" s="2"/>
      <c r="LKH350" s="2"/>
      <c r="LKI350" s="2"/>
      <c r="LKJ350" s="2"/>
      <c r="LKK350" s="2"/>
      <c r="LKL350" s="2"/>
      <c r="LKM350" s="2"/>
      <c r="LKN350" s="2"/>
      <c r="LKO350" s="2"/>
      <c r="LKP350" s="2"/>
      <c r="LKQ350" s="2"/>
      <c r="LKR350" s="2"/>
      <c r="LKS350" s="2"/>
      <c r="LKT350" s="2"/>
      <c r="LKU350" s="2"/>
      <c r="LKV350" s="2"/>
      <c r="LKW350" s="2"/>
      <c r="LKX350" s="2"/>
      <c r="LKY350" s="2"/>
      <c r="LKZ350" s="2"/>
      <c r="LLA350" s="2"/>
      <c r="LLB350" s="2"/>
      <c r="LLC350" s="2"/>
      <c r="LLD350" s="2"/>
      <c r="LLE350" s="2"/>
      <c r="LLF350" s="2"/>
      <c r="LLG350" s="2"/>
      <c r="LLH350" s="2"/>
      <c r="LLI350" s="2"/>
      <c r="LLJ350" s="2"/>
      <c r="LLK350" s="2"/>
      <c r="LLL350" s="2"/>
      <c r="LLM350" s="2"/>
      <c r="LLN350" s="2"/>
      <c r="LLO350" s="2"/>
      <c r="LLP350" s="2"/>
      <c r="LLQ350" s="2"/>
      <c r="LLR350" s="2"/>
      <c r="LLS350" s="2"/>
      <c r="LLT350" s="2"/>
      <c r="LLU350" s="2"/>
      <c r="LLV350" s="2"/>
      <c r="LLW350" s="2"/>
      <c r="LLX350" s="2"/>
      <c r="LLY350" s="2"/>
      <c r="LLZ350" s="2"/>
      <c r="LMA350" s="2"/>
      <c r="LMB350" s="2"/>
      <c r="LMC350" s="2"/>
      <c r="LMD350" s="2"/>
      <c r="LME350" s="2"/>
      <c r="LMF350" s="2"/>
      <c r="LMG350" s="2"/>
      <c r="LMH350" s="2"/>
      <c r="LMI350" s="2"/>
      <c r="LMJ350" s="2"/>
      <c r="LMK350" s="2"/>
      <c r="LML350" s="2"/>
      <c r="LMM350" s="2"/>
      <c r="LMN350" s="2"/>
      <c r="LMO350" s="2"/>
      <c r="LMP350" s="2"/>
      <c r="LMQ350" s="2"/>
      <c r="LMR350" s="2"/>
      <c r="LMS350" s="2"/>
      <c r="LMT350" s="2"/>
      <c r="LMU350" s="2"/>
      <c r="LMV350" s="2"/>
      <c r="LMW350" s="2"/>
      <c r="LMX350" s="2"/>
      <c r="LMY350" s="2"/>
      <c r="LMZ350" s="2"/>
      <c r="LNA350" s="2"/>
      <c r="LNB350" s="2"/>
      <c r="LNC350" s="2"/>
      <c r="LND350" s="2"/>
      <c r="LNE350" s="2"/>
      <c r="LNF350" s="2"/>
      <c r="LNG350" s="2"/>
      <c r="LNH350" s="2"/>
      <c r="LNI350" s="2"/>
      <c r="LNJ350" s="2"/>
      <c r="LNK350" s="2"/>
      <c r="LNL350" s="2"/>
      <c r="LNM350" s="2"/>
      <c r="LNN350" s="2"/>
      <c r="LNO350" s="2"/>
      <c r="LNP350" s="2"/>
      <c r="LNQ350" s="2"/>
      <c r="LNR350" s="2"/>
      <c r="LNS350" s="2"/>
      <c r="LNT350" s="2"/>
      <c r="LNU350" s="2"/>
      <c r="LNV350" s="2"/>
      <c r="LNW350" s="2"/>
      <c r="LNX350" s="2"/>
      <c r="LNY350" s="2"/>
      <c r="LNZ350" s="2"/>
      <c r="LOA350" s="2"/>
      <c r="LOB350" s="2"/>
      <c r="LOC350" s="2"/>
      <c r="LOD350" s="2"/>
      <c r="LOE350" s="2"/>
      <c r="LOF350" s="2"/>
      <c r="LOG350" s="2"/>
      <c r="LOH350" s="2"/>
      <c r="LOI350" s="2"/>
      <c r="LOJ350" s="2"/>
      <c r="LOK350" s="2"/>
      <c r="LOL350" s="2"/>
      <c r="LOM350" s="2"/>
      <c r="LON350" s="2"/>
      <c r="LOO350" s="2"/>
      <c r="LOP350" s="2"/>
      <c r="LOQ350" s="2"/>
      <c r="LOR350" s="2"/>
      <c r="LOS350" s="2"/>
      <c r="LOT350" s="2"/>
      <c r="LOU350" s="2"/>
      <c r="LOV350" s="2"/>
      <c r="LOW350" s="2"/>
      <c r="LOX350" s="2"/>
      <c r="LOY350" s="2"/>
      <c r="LOZ350" s="2"/>
      <c r="LPA350" s="2"/>
      <c r="LPB350" s="2"/>
      <c r="LPC350" s="2"/>
      <c r="LPD350" s="2"/>
      <c r="LPE350" s="2"/>
      <c r="LPF350" s="2"/>
      <c r="LPG350" s="2"/>
      <c r="LPH350" s="2"/>
      <c r="LPI350" s="2"/>
      <c r="LPJ350" s="2"/>
      <c r="LPK350" s="2"/>
      <c r="LPL350" s="2"/>
      <c r="LPM350" s="2"/>
      <c r="LPN350" s="2"/>
      <c r="LPO350" s="2"/>
      <c r="LPP350" s="2"/>
      <c r="LPQ350" s="2"/>
      <c r="LPR350" s="2"/>
      <c r="LPS350" s="2"/>
      <c r="LPT350" s="2"/>
      <c r="LPU350" s="2"/>
      <c r="LPV350" s="2"/>
      <c r="LPW350" s="2"/>
      <c r="LPX350" s="2"/>
      <c r="LPY350" s="2"/>
      <c r="LPZ350" s="2"/>
      <c r="LQA350" s="2"/>
      <c r="LQB350" s="2"/>
      <c r="LQC350" s="2"/>
      <c r="LQD350" s="2"/>
      <c r="LQE350" s="2"/>
      <c r="LQF350" s="2"/>
      <c r="LQG350" s="2"/>
      <c r="LQH350" s="2"/>
      <c r="LQI350" s="2"/>
      <c r="LQJ350" s="2"/>
      <c r="LQK350" s="2"/>
      <c r="LQL350" s="2"/>
      <c r="LQM350" s="2"/>
      <c r="LQN350" s="2"/>
      <c r="LQO350" s="2"/>
      <c r="LQP350" s="2"/>
      <c r="LQQ350" s="2"/>
      <c r="LQR350" s="2"/>
      <c r="LQS350" s="2"/>
      <c r="LQT350" s="2"/>
      <c r="LQU350" s="2"/>
      <c r="LQV350" s="2"/>
      <c r="LQW350" s="2"/>
      <c r="LQX350" s="2"/>
      <c r="LQY350" s="2"/>
      <c r="LQZ350" s="2"/>
      <c r="LRA350" s="2"/>
      <c r="LRB350" s="2"/>
      <c r="LRC350" s="2"/>
      <c r="LRD350" s="2"/>
      <c r="LRE350" s="2"/>
      <c r="LRF350" s="2"/>
      <c r="LRG350" s="2"/>
      <c r="LRH350" s="2"/>
      <c r="LRI350" s="2"/>
      <c r="LRJ350" s="2"/>
      <c r="LRK350" s="2"/>
      <c r="LRL350" s="2"/>
      <c r="LRM350" s="2"/>
      <c r="LRN350" s="2"/>
      <c r="LRO350" s="2"/>
      <c r="LRP350" s="2"/>
      <c r="LRQ350" s="2"/>
      <c r="LRR350" s="2"/>
      <c r="LRS350" s="2"/>
      <c r="LRT350" s="2"/>
      <c r="LRU350" s="2"/>
      <c r="LRV350" s="2"/>
      <c r="LRW350" s="2"/>
      <c r="LRX350" s="2"/>
      <c r="LRY350" s="2"/>
      <c r="LRZ350" s="2"/>
      <c r="LSA350" s="2"/>
      <c r="LSB350" s="2"/>
      <c r="LSC350" s="2"/>
      <c r="LSD350" s="2"/>
      <c r="LSE350" s="2"/>
      <c r="LSF350" s="2"/>
      <c r="LSG350" s="2"/>
      <c r="LSH350" s="2"/>
      <c r="LSI350" s="2"/>
      <c r="LSJ350" s="2"/>
      <c r="LSK350" s="2"/>
      <c r="LSL350" s="2"/>
      <c r="LSM350" s="2"/>
      <c r="LSN350" s="2"/>
      <c r="LSO350" s="2"/>
      <c r="LSP350" s="2"/>
      <c r="LSQ350" s="2"/>
      <c r="LSR350" s="2"/>
      <c r="LSS350" s="2"/>
      <c r="LST350" s="2"/>
      <c r="LSU350" s="2"/>
      <c r="LSV350" s="2"/>
      <c r="LSW350" s="2"/>
      <c r="LSX350" s="2"/>
      <c r="LSY350" s="2"/>
      <c r="LSZ350" s="2"/>
      <c r="LTA350" s="2"/>
      <c r="LTB350" s="2"/>
      <c r="LTC350" s="2"/>
      <c r="LTD350" s="2"/>
      <c r="LTE350" s="2"/>
      <c r="LTF350" s="2"/>
      <c r="LTG350" s="2"/>
      <c r="LTH350" s="2"/>
      <c r="LTI350" s="2"/>
      <c r="LTJ350" s="2"/>
      <c r="LTK350" s="2"/>
      <c r="LTL350" s="2"/>
      <c r="LTM350" s="2"/>
      <c r="LTN350" s="2"/>
      <c r="LTO350" s="2"/>
      <c r="LTP350" s="2"/>
      <c r="LTQ350" s="2"/>
      <c r="LTR350" s="2"/>
      <c r="LTS350" s="2"/>
      <c r="LTT350" s="2"/>
      <c r="LTU350" s="2"/>
      <c r="LTV350" s="2"/>
      <c r="LTW350" s="2"/>
      <c r="LTX350" s="2"/>
      <c r="LTY350" s="2"/>
      <c r="LTZ350" s="2"/>
      <c r="LUA350" s="2"/>
      <c r="LUB350" s="2"/>
      <c r="LUC350" s="2"/>
      <c r="LUD350" s="2"/>
      <c r="LUE350" s="2"/>
      <c r="LUF350" s="2"/>
      <c r="LUG350" s="2"/>
      <c r="LUH350" s="2"/>
      <c r="LUI350" s="2"/>
      <c r="LUJ350" s="2"/>
      <c r="LUK350" s="2"/>
      <c r="LUL350" s="2"/>
      <c r="LUM350" s="2"/>
      <c r="LUN350" s="2"/>
      <c r="LUO350" s="2"/>
      <c r="LUP350" s="2"/>
      <c r="LUQ350" s="2"/>
      <c r="LUR350" s="2"/>
      <c r="LUS350" s="2"/>
      <c r="LUT350" s="2"/>
      <c r="LUU350" s="2"/>
      <c r="LUV350" s="2"/>
      <c r="LUW350" s="2"/>
      <c r="LUX350" s="2"/>
      <c r="LUY350" s="2"/>
      <c r="LUZ350" s="2"/>
      <c r="LVA350" s="2"/>
      <c r="LVB350" s="2"/>
      <c r="LVC350" s="2"/>
      <c r="LVD350" s="2"/>
      <c r="LVE350" s="2"/>
      <c r="LVF350" s="2"/>
      <c r="LVG350" s="2"/>
      <c r="LVH350" s="2"/>
      <c r="LVI350" s="2"/>
      <c r="LVJ350" s="2"/>
      <c r="LVK350" s="2"/>
      <c r="LVL350" s="2"/>
      <c r="LVM350" s="2"/>
      <c r="LVN350" s="2"/>
      <c r="LVO350" s="2"/>
      <c r="LVP350" s="2"/>
      <c r="LVQ350" s="2"/>
      <c r="LVR350" s="2"/>
      <c r="LVS350" s="2"/>
      <c r="LVT350" s="2"/>
      <c r="LVU350" s="2"/>
      <c r="LVV350" s="2"/>
      <c r="LVW350" s="2"/>
      <c r="LVX350" s="2"/>
      <c r="LVY350" s="2"/>
      <c r="LVZ350" s="2"/>
      <c r="LWA350" s="2"/>
      <c r="LWB350" s="2"/>
      <c r="LWC350" s="2"/>
      <c r="LWD350" s="2"/>
      <c r="LWE350" s="2"/>
      <c r="LWF350" s="2"/>
      <c r="LWG350" s="2"/>
      <c r="LWH350" s="2"/>
      <c r="LWI350" s="2"/>
      <c r="LWJ350" s="2"/>
      <c r="LWK350" s="2"/>
      <c r="LWL350" s="2"/>
      <c r="LWM350" s="2"/>
      <c r="LWN350" s="2"/>
      <c r="LWO350" s="2"/>
      <c r="LWP350" s="2"/>
      <c r="LWQ350" s="2"/>
      <c r="LWR350" s="2"/>
      <c r="LWS350" s="2"/>
      <c r="LWT350" s="2"/>
      <c r="LWU350" s="2"/>
      <c r="LWV350" s="2"/>
      <c r="LWW350" s="2"/>
      <c r="LWX350" s="2"/>
      <c r="LWY350" s="2"/>
      <c r="LWZ350" s="2"/>
      <c r="LXA350" s="2"/>
      <c r="LXB350" s="2"/>
      <c r="LXC350" s="2"/>
      <c r="LXD350" s="2"/>
      <c r="LXE350" s="2"/>
      <c r="LXF350" s="2"/>
      <c r="LXG350" s="2"/>
      <c r="LXH350" s="2"/>
      <c r="LXI350" s="2"/>
      <c r="LXJ350" s="2"/>
      <c r="LXK350" s="2"/>
      <c r="LXL350" s="2"/>
      <c r="LXM350" s="2"/>
      <c r="LXN350" s="2"/>
      <c r="LXO350" s="2"/>
      <c r="LXP350" s="2"/>
      <c r="LXQ350" s="2"/>
      <c r="LXR350" s="2"/>
      <c r="LXS350" s="2"/>
      <c r="LXT350" s="2"/>
      <c r="LXU350" s="2"/>
      <c r="LXV350" s="2"/>
      <c r="LXW350" s="2"/>
      <c r="LXX350" s="2"/>
      <c r="LXY350" s="2"/>
      <c r="LXZ350" s="2"/>
      <c r="LYA350" s="2"/>
      <c r="LYB350" s="2"/>
      <c r="LYC350" s="2"/>
      <c r="LYD350" s="2"/>
      <c r="LYE350" s="2"/>
      <c r="LYF350" s="2"/>
      <c r="LYG350" s="2"/>
      <c r="LYH350" s="2"/>
      <c r="LYI350" s="2"/>
      <c r="LYJ350" s="2"/>
      <c r="LYK350" s="2"/>
      <c r="LYL350" s="2"/>
      <c r="LYM350" s="2"/>
      <c r="LYN350" s="2"/>
      <c r="LYO350" s="2"/>
      <c r="LYP350" s="2"/>
      <c r="LYQ350" s="2"/>
      <c r="LYR350" s="2"/>
      <c r="LYS350" s="2"/>
      <c r="LYT350" s="2"/>
      <c r="LYU350" s="2"/>
      <c r="LYV350" s="2"/>
      <c r="LYW350" s="2"/>
      <c r="LYX350" s="2"/>
      <c r="LYY350" s="2"/>
      <c r="LYZ350" s="2"/>
      <c r="LZA350" s="2"/>
      <c r="LZB350" s="2"/>
      <c r="LZC350" s="2"/>
      <c r="LZD350" s="2"/>
      <c r="LZE350" s="2"/>
      <c r="LZF350" s="2"/>
      <c r="LZG350" s="2"/>
      <c r="LZH350" s="2"/>
      <c r="LZI350" s="2"/>
      <c r="LZJ350" s="2"/>
      <c r="LZK350" s="2"/>
      <c r="LZL350" s="2"/>
      <c r="LZM350" s="2"/>
      <c r="LZN350" s="2"/>
      <c r="LZO350" s="2"/>
      <c r="LZP350" s="2"/>
      <c r="LZQ350" s="2"/>
      <c r="LZR350" s="2"/>
      <c r="LZS350" s="2"/>
      <c r="LZT350" s="2"/>
      <c r="LZU350" s="2"/>
      <c r="LZV350" s="2"/>
      <c r="LZW350" s="2"/>
      <c r="LZX350" s="2"/>
      <c r="LZY350" s="2"/>
      <c r="LZZ350" s="2"/>
      <c r="MAA350" s="2"/>
      <c r="MAB350" s="2"/>
      <c r="MAC350" s="2"/>
      <c r="MAD350" s="2"/>
      <c r="MAE350" s="2"/>
      <c r="MAF350" s="2"/>
      <c r="MAG350" s="2"/>
      <c r="MAH350" s="2"/>
      <c r="MAI350" s="2"/>
      <c r="MAJ350" s="2"/>
      <c r="MAK350" s="2"/>
      <c r="MAL350" s="2"/>
      <c r="MAM350" s="2"/>
      <c r="MAN350" s="2"/>
      <c r="MAO350" s="2"/>
      <c r="MAP350" s="2"/>
      <c r="MAQ350" s="2"/>
      <c r="MAR350" s="2"/>
      <c r="MAS350" s="2"/>
      <c r="MAT350" s="2"/>
      <c r="MAU350" s="2"/>
      <c r="MAV350" s="2"/>
      <c r="MAW350" s="2"/>
      <c r="MAX350" s="2"/>
      <c r="MAY350" s="2"/>
      <c r="MAZ350" s="2"/>
      <c r="MBA350" s="2"/>
      <c r="MBB350" s="2"/>
      <c r="MBC350" s="2"/>
      <c r="MBD350" s="2"/>
      <c r="MBE350" s="2"/>
      <c r="MBF350" s="2"/>
      <c r="MBG350" s="2"/>
      <c r="MBH350" s="2"/>
      <c r="MBI350" s="2"/>
      <c r="MBJ350" s="2"/>
      <c r="MBK350" s="2"/>
      <c r="MBL350" s="2"/>
      <c r="MBM350" s="2"/>
      <c r="MBN350" s="2"/>
      <c r="MBO350" s="2"/>
      <c r="MBP350" s="2"/>
      <c r="MBQ350" s="2"/>
      <c r="MBR350" s="2"/>
      <c r="MBS350" s="2"/>
      <c r="MBT350" s="2"/>
      <c r="MBU350" s="2"/>
      <c r="MBV350" s="2"/>
      <c r="MBW350" s="2"/>
      <c r="MBX350" s="2"/>
      <c r="MBY350" s="2"/>
      <c r="MBZ350" s="2"/>
      <c r="MCA350" s="2"/>
      <c r="MCB350" s="2"/>
      <c r="MCC350" s="2"/>
      <c r="MCD350" s="2"/>
      <c r="MCE350" s="2"/>
      <c r="MCF350" s="2"/>
      <c r="MCG350" s="2"/>
      <c r="MCH350" s="2"/>
      <c r="MCI350" s="2"/>
      <c r="MCJ350" s="2"/>
      <c r="MCK350" s="2"/>
      <c r="MCL350" s="2"/>
      <c r="MCM350" s="2"/>
      <c r="MCN350" s="2"/>
      <c r="MCO350" s="2"/>
      <c r="MCP350" s="2"/>
      <c r="MCQ350" s="2"/>
      <c r="MCR350" s="2"/>
      <c r="MCS350" s="2"/>
      <c r="MCT350" s="2"/>
      <c r="MCU350" s="2"/>
      <c r="MCV350" s="2"/>
      <c r="MCW350" s="2"/>
      <c r="MCX350" s="2"/>
      <c r="MCY350" s="2"/>
      <c r="MCZ350" s="2"/>
      <c r="MDA350" s="2"/>
      <c r="MDB350" s="2"/>
      <c r="MDC350" s="2"/>
      <c r="MDD350" s="2"/>
      <c r="MDE350" s="2"/>
      <c r="MDF350" s="2"/>
      <c r="MDG350" s="2"/>
      <c r="MDH350" s="2"/>
      <c r="MDI350" s="2"/>
      <c r="MDJ350" s="2"/>
      <c r="MDK350" s="2"/>
      <c r="MDL350" s="2"/>
      <c r="MDM350" s="2"/>
      <c r="MDN350" s="2"/>
      <c r="MDO350" s="2"/>
      <c r="MDP350" s="2"/>
      <c r="MDQ350" s="2"/>
      <c r="MDR350" s="2"/>
      <c r="MDS350" s="2"/>
      <c r="MDT350" s="2"/>
      <c r="MDU350" s="2"/>
      <c r="MDV350" s="2"/>
      <c r="MDW350" s="2"/>
      <c r="MDX350" s="2"/>
      <c r="MDY350" s="2"/>
      <c r="MDZ350" s="2"/>
      <c r="MEA350" s="2"/>
      <c r="MEB350" s="2"/>
      <c r="MEC350" s="2"/>
      <c r="MED350" s="2"/>
      <c r="MEE350" s="2"/>
      <c r="MEF350" s="2"/>
      <c r="MEG350" s="2"/>
      <c r="MEH350" s="2"/>
      <c r="MEI350" s="2"/>
      <c r="MEJ350" s="2"/>
      <c r="MEK350" s="2"/>
      <c r="MEL350" s="2"/>
      <c r="MEM350" s="2"/>
      <c r="MEN350" s="2"/>
      <c r="MEO350" s="2"/>
      <c r="MEP350" s="2"/>
      <c r="MEQ350" s="2"/>
      <c r="MER350" s="2"/>
      <c r="MES350" s="2"/>
      <c r="MET350" s="2"/>
      <c r="MEU350" s="2"/>
      <c r="MEV350" s="2"/>
      <c r="MEW350" s="2"/>
      <c r="MEX350" s="2"/>
      <c r="MEY350" s="2"/>
      <c r="MEZ350" s="2"/>
      <c r="MFA350" s="2"/>
      <c r="MFB350" s="2"/>
      <c r="MFC350" s="2"/>
      <c r="MFD350" s="2"/>
      <c r="MFE350" s="2"/>
      <c r="MFF350" s="2"/>
      <c r="MFG350" s="2"/>
      <c r="MFH350" s="2"/>
      <c r="MFI350" s="2"/>
      <c r="MFJ350" s="2"/>
      <c r="MFK350" s="2"/>
      <c r="MFL350" s="2"/>
      <c r="MFM350" s="2"/>
      <c r="MFN350" s="2"/>
      <c r="MFO350" s="2"/>
      <c r="MFP350" s="2"/>
      <c r="MFQ350" s="2"/>
      <c r="MFR350" s="2"/>
      <c r="MFS350" s="2"/>
      <c r="MFT350" s="2"/>
      <c r="MFU350" s="2"/>
      <c r="MFV350" s="2"/>
      <c r="MFW350" s="2"/>
      <c r="MFX350" s="2"/>
      <c r="MFY350" s="2"/>
      <c r="MFZ350" s="2"/>
      <c r="MGA350" s="2"/>
      <c r="MGB350" s="2"/>
      <c r="MGC350" s="2"/>
      <c r="MGD350" s="2"/>
      <c r="MGE350" s="2"/>
      <c r="MGF350" s="2"/>
      <c r="MGG350" s="2"/>
      <c r="MGH350" s="2"/>
      <c r="MGI350" s="2"/>
      <c r="MGJ350" s="2"/>
      <c r="MGK350" s="2"/>
      <c r="MGL350" s="2"/>
      <c r="MGM350" s="2"/>
      <c r="MGN350" s="2"/>
      <c r="MGO350" s="2"/>
      <c r="MGP350" s="2"/>
      <c r="MGQ350" s="2"/>
      <c r="MGR350" s="2"/>
      <c r="MGS350" s="2"/>
      <c r="MGT350" s="2"/>
      <c r="MGU350" s="2"/>
      <c r="MGV350" s="2"/>
      <c r="MGW350" s="2"/>
      <c r="MGX350" s="2"/>
      <c r="MGY350" s="2"/>
      <c r="MGZ350" s="2"/>
      <c r="MHA350" s="2"/>
      <c r="MHB350" s="2"/>
      <c r="MHC350" s="2"/>
      <c r="MHD350" s="2"/>
      <c r="MHE350" s="2"/>
      <c r="MHF350" s="2"/>
      <c r="MHG350" s="2"/>
      <c r="MHH350" s="2"/>
      <c r="MHI350" s="2"/>
      <c r="MHJ350" s="2"/>
      <c r="MHK350" s="2"/>
      <c r="MHL350" s="2"/>
      <c r="MHM350" s="2"/>
      <c r="MHN350" s="2"/>
      <c r="MHO350" s="2"/>
      <c r="MHP350" s="2"/>
      <c r="MHQ350" s="2"/>
      <c r="MHR350" s="2"/>
      <c r="MHS350" s="2"/>
      <c r="MHT350" s="2"/>
      <c r="MHU350" s="2"/>
      <c r="MHV350" s="2"/>
      <c r="MHW350" s="2"/>
      <c r="MHX350" s="2"/>
      <c r="MHY350" s="2"/>
      <c r="MHZ350" s="2"/>
      <c r="MIA350" s="2"/>
      <c r="MIB350" s="2"/>
      <c r="MIC350" s="2"/>
      <c r="MID350" s="2"/>
      <c r="MIE350" s="2"/>
      <c r="MIF350" s="2"/>
      <c r="MIG350" s="2"/>
      <c r="MIH350" s="2"/>
      <c r="MII350" s="2"/>
      <c r="MIJ350" s="2"/>
      <c r="MIK350" s="2"/>
      <c r="MIL350" s="2"/>
      <c r="MIM350" s="2"/>
      <c r="MIN350" s="2"/>
      <c r="MIO350" s="2"/>
      <c r="MIP350" s="2"/>
      <c r="MIQ350" s="2"/>
      <c r="MIR350" s="2"/>
      <c r="MIS350" s="2"/>
      <c r="MIT350" s="2"/>
      <c r="MIU350" s="2"/>
      <c r="MIV350" s="2"/>
      <c r="MIW350" s="2"/>
      <c r="MIX350" s="2"/>
      <c r="MIY350" s="2"/>
      <c r="MIZ350" s="2"/>
      <c r="MJA350" s="2"/>
      <c r="MJB350" s="2"/>
      <c r="MJC350" s="2"/>
      <c r="MJD350" s="2"/>
      <c r="MJE350" s="2"/>
      <c r="MJF350" s="2"/>
      <c r="MJG350" s="2"/>
      <c r="MJH350" s="2"/>
      <c r="MJI350" s="2"/>
      <c r="MJJ350" s="2"/>
      <c r="MJK350" s="2"/>
      <c r="MJL350" s="2"/>
      <c r="MJM350" s="2"/>
      <c r="MJN350" s="2"/>
      <c r="MJO350" s="2"/>
      <c r="MJP350" s="2"/>
      <c r="MJQ350" s="2"/>
      <c r="MJR350" s="2"/>
      <c r="MJS350" s="2"/>
      <c r="MJT350" s="2"/>
      <c r="MJU350" s="2"/>
      <c r="MJV350" s="2"/>
      <c r="MJW350" s="2"/>
      <c r="MJX350" s="2"/>
      <c r="MJY350" s="2"/>
      <c r="MJZ350" s="2"/>
      <c r="MKA350" s="2"/>
      <c r="MKB350" s="2"/>
      <c r="MKC350" s="2"/>
      <c r="MKD350" s="2"/>
      <c r="MKE350" s="2"/>
      <c r="MKF350" s="2"/>
      <c r="MKG350" s="2"/>
      <c r="MKH350" s="2"/>
      <c r="MKI350" s="2"/>
      <c r="MKJ350" s="2"/>
      <c r="MKK350" s="2"/>
      <c r="MKL350" s="2"/>
      <c r="MKM350" s="2"/>
      <c r="MKN350" s="2"/>
      <c r="MKO350" s="2"/>
      <c r="MKP350" s="2"/>
      <c r="MKQ350" s="2"/>
      <c r="MKR350" s="2"/>
      <c r="MKS350" s="2"/>
      <c r="MKT350" s="2"/>
      <c r="MKU350" s="2"/>
      <c r="MKV350" s="2"/>
      <c r="MKW350" s="2"/>
      <c r="MKX350" s="2"/>
      <c r="MKY350" s="2"/>
      <c r="MKZ350" s="2"/>
      <c r="MLA350" s="2"/>
      <c r="MLB350" s="2"/>
      <c r="MLC350" s="2"/>
      <c r="MLD350" s="2"/>
      <c r="MLE350" s="2"/>
      <c r="MLF350" s="2"/>
      <c r="MLG350" s="2"/>
      <c r="MLH350" s="2"/>
      <c r="MLI350" s="2"/>
      <c r="MLJ350" s="2"/>
      <c r="MLK350" s="2"/>
      <c r="MLL350" s="2"/>
      <c r="MLM350" s="2"/>
      <c r="MLN350" s="2"/>
      <c r="MLO350" s="2"/>
      <c r="MLP350" s="2"/>
      <c r="MLQ350" s="2"/>
      <c r="MLR350" s="2"/>
      <c r="MLS350" s="2"/>
      <c r="MLT350" s="2"/>
      <c r="MLU350" s="2"/>
      <c r="MLV350" s="2"/>
      <c r="MLW350" s="2"/>
      <c r="MLX350" s="2"/>
      <c r="MLY350" s="2"/>
      <c r="MLZ350" s="2"/>
      <c r="MMA350" s="2"/>
      <c r="MMB350" s="2"/>
      <c r="MMC350" s="2"/>
      <c r="MMD350" s="2"/>
      <c r="MME350" s="2"/>
      <c r="MMF350" s="2"/>
      <c r="MMG350" s="2"/>
      <c r="MMH350" s="2"/>
      <c r="MMI350" s="2"/>
      <c r="MMJ350" s="2"/>
      <c r="MMK350" s="2"/>
      <c r="MML350" s="2"/>
      <c r="MMM350" s="2"/>
      <c r="MMN350" s="2"/>
      <c r="MMO350" s="2"/>
      <c r="MMP350" s="2"/>
      <c r="MMQ350" s="2"/>
      <c r="MMR350" s="2"/>
      <c r="MMS350" s="2"/>
      <c r="MMT350" s="2"/>
      <c r="MMU350" s="2"/>
      <c r="MMV350" s="2"/>
      <c r="MMW350" s="2"/>
      <c r="MMX350" s="2"/>
      <c r="MMY350" s="2"/>
      <c r="MMZ350" s="2"/>
      <c r="MNA350" s="2"/>
      <c r="MNB350" s="2"/>
      <c r="MNC350" s="2"/>
      <c r="MND350" s="2"/>
      <c r="MNE350" s="2"/>
      <c r="MNF350" s="2"/>
      <c r="MNG350" s="2"/>
      <c r="MNH350" s="2"/>
      <c r="MNI350" s="2"/>
      <c r="MNJ350" s="2"/>
      <c r="MNK350" s="2"/>
      <c r="MNL350" s="2"/>
      <c r="MNM350" s="2"/>
      <c r="MNN350" s="2"/>
      <c r="MNO350" s="2"/>
      <c r="MNP350" s="2"/>
      <c r="MNQ350" s="2"/>
      <c r="MNR350" s="2"/>
      <c r="MNS350" s="2"/>
      <c r="MNT350" s="2"/>
      <c r="MNU350" s="2"/>
      <c r="MNV350" s="2"/>
      <c r="MNW350" s="2"/>
      <c r="MNX350" s="2"/>
      <c r="MNY350" s="2"/>
      <c r="MNZ350" s="2"/>
      <c r="MOA350" s="2"/>
      <c r="MOB350" s="2"/>
      <c r="MOC350" s="2"/>
      <c r="MOD350" s="2"/>
      <c r="MOE350" s="2"/>
      <c r="MOF350" s="2"/>
      <c r="MOG350" s="2"/>
      <c r="MOH350" s="2"/>
      <c r="MOI350" s="2"/>
      <c r="MOJ350" s="2"/>
      <c r="MOK350" s="2"/>
      <c r="MOL350" s="2"/>
      <c r="MOM350" s="2"/>
      <c r="MON350" s="2"/>
      <c r="MOO350" s="2"/>
      <c r="MOP350" s="2"/>
      <c r="MOQ350" s="2"/>
      <c r="MOR350" s="2"/>
      <c r="MOS350" s="2"/>
      <c r="MOT350" s="2"/>
      <c r="MOU350" s="2"/>
      <c r="MOV350" s="2"/>
      <c r="MOW350" s="2"/>
      <c r="MOX350" s="2"/>
      <c r="MOY350" s="2"/>
      <c r="MOZ350" s="2"/>
      <c r="MPA350" s="2"/>
      <c r="MPB350" s="2"/>
      <c r="MPC350" s="2"/>
      <c r="MPD350" s="2"/>
      <c r="MPE350" s="2"/>
      <c r="MPF350" s="2"/>
      <c r="MPG350" s="2"/>
      <c r="MPH350" s="2"/>
      <c r="MPI350" s="2"/>
      <c r="MPJ350" s="2"/>
      <c r="MPK350" s="2"/>
      <c r="MPL350" s="2"/>
      <c r="MPM350" s="2"/>
      <c r="MPN350" s="2"/>
      <c r="MPO350" s="2"/>
      <c r="MPP350" s="2"/>
      <c r="MPQ350" s="2"/>
      <c r="MPR350" s="2"/>
      <c r="MPS350" s="2"/>
      <c r="MPT350" s="2"/>
      <c r="MPU350" s="2"/>
      <c r="MPV350" s="2"/>
      <c r="MPW350" s="2"/>
      <c r="MPX350" s="2"/>
      <c r="MPY350" s="2"/>
      <c r="MPZ350" s="2"/>
      <c r="MQA350" s="2"/>
      <c r="MQB350" s="2"/>
      <c r="MQC350" s="2"/>
      <c r="MQD350" s="2"/>
      <c r="MQE350" s="2"/>
      <c r="MQF350" s="2"/>
      <c r="MQG350" s="2"/>
      <c r="MQH350" s="2"/>
      <c r="MQI350" s="2"/>
      <c r="MQJ350" s="2"/>
      <c r="MQK350" s="2"/>
      <c r="MQL350" s="2"/>
      <c r="MQM350" s="2"/>
      <c r="MQN350" s="2"/>
      <c r="MQO350" s="2"/>
      <c r="MQP350" s="2"/>
      <c r="MQQ350" s="2"/>
      <c r="MQR350" s="2"/>
      <c r="MQS350" s="2"/>
      <c r="MQT350" s="2"/>
      <c r="MQU350" s="2"/>
      <c r="MQV350" s="2"/>
      <c r="MQW350" s="2"/>
      <c r="MQX350" s="2"/>
      <c r="MQY350" s="2"/>
      <c r="MQZ350" s="2"/>
      <c r="MRA350" s="2"/>
      <c r="MRB350" s="2"/>
      <c r="MRC350" s="2"/>
      <c r="MRD350" s="2"/>
      <c r="MRE350" s="2"/>
      <c r="MRF350" s="2"/>
      <c r="MRG350" s="2"/>
      <c r="MRH350" s="2"/>
      <c r="MRI350" s="2"/>
      <c r="MRJ350" s="2"/>
      <c r="MRK350" s="2"/>
      <c r="MRL350" s="2"/>
      <c r="MRM350" s="2"/>
      <c r="MRN350" s="2"/>
      <c r="MRO350" s="2"/>
      <c r="MRP350" s="2"/>
      <c r="MRQ350" s="2"/>
      <c r="MRR350" s="2"/>
      <c r="MRS350" s="2"/>
      <c r="MRT350" s="2"/>
      <c r="MRU350" s="2"/>
      <c r="MRV350" s="2"/>
      <c r="MRW350" s="2"/>
      <c r="MRX350" s="2"/>
      <c r="MRY350" s="2"/>
      <c r="MRZ350" s="2"/>
      <c r="MSA350" s="2"/>
      <c r="MSB350" s="2"/>
      <c r="MSC350" s="2"/>
      <c r="MSD350" s="2"/>
      <c r="MSE350" s="2"/>
      <c r="MSF350" s="2"/>
      <c r="MSG350" s="2"/>
      <c r="MSH350" s="2"/>
      <c r="MSI350" s="2"/>
      <c r="MSJ350" s="2"/>
      <c r="MSK350" s="2"/>
      <c r="MSL350" s="2"/>
      <c r="MSM350" s="2"/>
      <c r="MSN350" s="2"/>
      <c r="MSO350" s="2"/>
      <c r="MSP350" s="2"/>
      <c r="MSQ350" s="2"/>
      <c r="MSR350" s="2"/>
      <c r="MSS350" s="2"/>
      <c r="MST350" s="2"/>
      <c r="MSU350" s="2"/>
      <c r="MSV350" s="2"/>
      <c r="MSW350" s="2"/>
      <c r="MSX350" s="2"/>
      <c r="MSY350" s="2"/>
      <c r="MSZ350" s="2"/>
      <c r="MTA350" s="2"/>
      <c r="MTB350" s="2"/>
      <c r="MTC350" s="2"/>
      <c r="MTD350" s="2"/>
      <c r="MTE350" s="2"/>
      <c r="MTF350" s="2"/>
      <c r="MTG350" s="2"/>
      <c r="MTH350" s="2"/>
      <c r="MTI350" s="2"/>
      <c r="MTJ350" s="2"/>
      <c r="MTK350" s="2"/>
      <c r="MTL350" s="2"/>
      <c r="MTM350" s="2"/>
      <c r="MTN350" s="2"/>
      <c r="MTO350" s="2"/>
      <c r="MTP350" s="2"/>
      <c r="MTQ350" s="2"/>
      <c r="MTR350" s="2"/>
      <c r="MTS350" s="2"/>
      <c r="MTT350" s="2"/>
      <c r="MTU350" s="2"/>
      <c r="MTV350" s="2"/>
      <c r="MTW350" s="2"/>
      <c r="MTX350" s="2"/>
      <c r="MTY350" s="2"/>
      <c r="MTZ350" s="2"/>
      <c r="MUA350" s="2"/>
      <c r="MUB350" s="2"/>
      <c r="MUC350" s="2"/>
      <c r="MUD350" s="2"/>
      <c r="MUE350" s="2"/>
      <c r="MUF350" s="2"/>
      <c r="MUG350" s="2"/>
      <c r="MUH350" s="2"/>
      <c r="MUI350" s="2"/>
      <c r="MUJ350" s="2"/>
      <c r="MUK350" s="2"/>
      <c r="MUL350" s="2"/>
      <c r="MUM350" s="2"/>
      <c r="MUN350" s="2"/>
      <c r="MUO350" s="2"/>
      <c r="MUP350" s="2"/>
      <c r="MUQ350" s="2"/>
      <c r="MUR350" s="2"/>
      <c r="MUS350" s="2"/>
      <c r="MUT350" s="2"/>
      <c r="MUU350" s="2"/>
      <c r="MUV350" s="2"/>
      <c r="MUW350" s="2"/>
      <c r="MUX350" s="2"/>
      <c r="MUY350" s="2"/>
      <c r="MUZ350" s="2"/>
      <c r="MVA350" s="2"/>
      <c r="MVB350" s="2"/>
      <c r="MVC350" s="2"/>
      <c r="MVD350" s="2"/>
      <c r="MVE350" s="2"/>
      <c r="MVF350" s="2"/>
      <c r="MVG350" s="2"/>
      <c r="MVH350" s="2"/>
      <c r="MVI350" s="2"/>
      <c r="MVJ350" s="2"/>
      <c r="MVK350" s="2"/>
      <c r="MVL350" s="2"/>
      <c r="MVM350" s="2"/>
      <c r="MVN350" s="2"/>
      <c r="MVO350" s="2"/>
      <c r="MVP350" s="2"/>
      <c r="MVQ350" s="2"/>
      <c r="MVR350" s="2"/>
      <c r="MVS350" s="2"/>
      <c r="MVT350" s="2"/>
      <c r="MVU350" s="2"/>
      <c r="MVV350" s="2"/>
      <c r="MVW350" s="2"/>
      <c r="MVX350" s="2"/>
      <c r="MVY350" s="2"/>
      <c r="MVZ350" s="2"/>
      <c r="MWA350" s="2"/>
      <c r="MWB350" s="2"/>
      <c r="MWC350" s="2"/>
      <c r="MWD350" s="2"/>
      <c r="MWE350" s="2"/>
      <c r="MWF350" s="2"/>
      <c r="MWG350" s="2"/>
      <c r="MWH350" s="2"/>
      <c r="MWI350" s="2"/>
      <c r="MWJ350" s="2"/>
      <c r="MWK350" s="2"/>
      <c r="MWL350" s="2"/>
      <c r="MWM350" s="2"/>
      <c r="MWN350" s="2"/>
      <c r="MWO350" s="2"/>
      <c r="MWP350" s="2"/>
      <c r="MWQ350" s="2"/>
      <c r="MWR350" s="2"/>
      <c r="MWS350" s="2"/>
      <c r="MWT350" s="2"/>
      <c r="MWU350" s="2"/>
      <c r="MWV350" s="2"/>
      <c r="MWW350" s="2"/>
      <c r="MWX350" s="2"/>
      <c r="MWY350" s="2"/>
      <c r="MWZ350" s="2"/>
      <c r="MXA350" s="2"/>
      <c r="MXB350" s="2"/>
      <c r="MXC350" s="2"/>
      <c r="MXD350" s="2"/>
      <c r="MXE350" s="2"/>
      <c r="MXF350" s="2"/>
      <c r="MXG350" s="2"/>
      <c r="MXH350" s="2"/>
      <c r="MXI350" s="2"/>
      <c r="MXJ350" s="2"/>
      <c r="MXK350" s="2"/>
      <c r="MXL350" s="2"/>
      <c r="MXM350" s="2"/>
      <c r="MXN350" s="2"/>
      <c r="MXO350" s="2"/>
      <c r="MXP350" s="2"/>
      <c r="MXQ350" s="2"/>
      <c r="MXR350" s="2"/>
      <c r="MXS350" s="2"/>
      <c r="MXT350" s="2"/>
      <c r="MXU350" s="2"/>
      <c r="MXV350" s="2"/>
      <c r="MXW350" s="2"/>
      <c r="MXX350" s="2"/>
      <c r="MXY350" s="2"/>
      <c r="MXZ350" s="2"/>
      <c r="MYA350" s="2"/>
      <c r="MYB350" s="2"/>
      <c r="MYC350" s="2"/>
      <c r="MYD350" s="2"/>
      <c r="MYE350" s="2"/>
      <c r="MYF350" s="2"/>
      <c r="MYG350" s="2"/>
      <c r="MYH350" s="2"/>
      <c r="MYI350" s="2"/>
      <c r="MYJ350" s="2"/>
      <c r="MYK350" s="2"/>
      <c r="MYL350" s="2"/>
      <c r="MYM350" s="2"/>
      <c r="MYN350" s="2"/>
      <c r="MYO350" s="2"/>
      <c r="MYP350" s="2"/>
      <c r="MYQ350" s="2"/>
      <c r="MYR350" s="2"/>
      <c r="MYS350" s="2"/>
      <c r="MYT350" s="2"/>
      <c r="MYU350" s="2"/>
      <c r="MYV350" s="2"/>
      <c r="MYW350" s="2"/>
      <c r="MYX350" s="2"/>
      <c r="MYY350" s="2"/>
      <c r="MYZ350" s="2"/>
      <c r="MZA350" s="2"/>
      <c r="MZB350" s="2"/>
      <c r="MZC350" s="2"/>
      <c r="MZD350" s="2"/>
      <c r="MZE350" s="2"/>
      <c r="MZF350" s="2"/>
      <c r="MZG350" s="2"/>
      <c r="MZH350" s="2"/>
      <c r="MZI350" s="2"/>
      <c r="MZJ350" s="2"/>
      <c r="MZK350" s="2"/>
      <c r="MZL350" s="2"/>
      <c r="MZM350" s="2"/>
      <c r="MZN350" s="2"/>
      <c r="MZO350" s="2"/>
      <c r="MZP350" s="2"/>
      <c r="MZQ350" s="2"/>
      <c r="MZR350" s="2"/>
      <c r="MZS350" s="2"/>
      <c r="MZT350" s="2"/>
      <c r="MZU350" s="2"/>
      <c r="MZV350" s="2"/>
      <c r="MZW350" s="2"/>
      <c r="MZX350" s="2"/>
      <c r="MZY350" s="2"/>
      <c r="MZZ350" s="2"/>
      <c r="NAA350" s="2"/>
      <c r="NAB350" s="2"/>
      <c r="NAC350" s="2"/>
      <c r="NAD350" s="2"/>
      <c r="NAE350" s="2"/>
      <c r="NAF350" s="2"/>
      <c r="NAG350" s="2"/>
      <c r="NAH350" s="2"/>
      <c r="NAI350" s="2"/>
      <c r="NAJ350" s="2"/>
      <c r="NAK350" s="2"/>
      <c r="NAL350" s="2"/>
      <c r="NAM350" s="2"/>
      <c r="NAN350" s="2"/>
      <c r="NAO350" s="2"/>
      <c r="NAP350" s="2"/>
      <c r="NAQ350" s="2"/>
      <c r="NAR350" s="2"/>
      <c r="NAS350" s="2"/>
      <c r="NAT350" s="2"/>
      <c r="NAU350" s="2"/>
      <c r="NAV350" s="2"/>
      <c r="NAW350" s="2"/>
      <c r="NAX350" s="2"/>
      <c r="NAY350" s="2"/>
      <c r="NAZ350" s="2"/>
      <c r="NBA350" s="2"/>
      <c r="NBB350" s="2"/>
      <c r="NBC350" s="2"/>
      <c r="NBD350" s="2"/>
      <c r="NBE350" s="2"/>
      <c r="NBF350" s="2"/>
      <c r="NBG350" s="2"/>
      <c r="NBH350" s="2"/>
      <c r="NBI350" s="2"/>
      <c r="NBJ350" s="2"/>
      <c r="NBK350" s="2"/>
      <c r="NBL350" s="2"/>
      <c r="NBM350" s="2"/>
      <c r="NBN350" s="2"/>
      <c r="NBO350" s="2"/>
      <c r="NBP350" s="2"/>
      <c r="NBQ350" s="2"/>
      <c r="NBR350" s="2"/>
      <c r="NBS350" s="2"/>
      <c r="NBT350" s="2"/>
      <c r="NBU350" s="2"/>
      <c r="NBV350" s="2"/>
      <c r="NBW350" s="2"/>
      <c r="NBX350" s="2"/>
      <c r="NBY350" s="2"/>
      <c r="NBZ350" s="2"/>
      <c r="NCA350" s="2"/>
      <c r="NCB350" s="2"/>
      <c r="NCC350" s="2"/>
      <c r="NCD350" s="2"/>
      <c r="NCE350" s="2"/>
      <c r="NCF350" s="2"/>
      <c r="NCG350" s="2"/>
      <c r="NCH350" s="2"/>
      <c r="NCI350" s="2"/>
      <c r="NCJ350" s="2"/>
      <c r="NCK350" s="2"/>
      <c r="NCL350" s="2"/>
      <c r="NCM350" s="2"/>
      <c r="NCN350" s="2"/>
      <c r="NCO350" s="2"/>
      <c r="NCP350" s="2"/>
      <c r="NCQ350" s="2"/>
      <c r="NCR350" s="2"/>
      <c r="NCS350" s="2"/>
      <c r="NCT350" s="2"/>
      <c r="NCU350" s="2"/>
      <c r="NCV350" s="2"/>
      <c r="NCW350" s="2"/>
      <c r="NCX350" s="2"/>
      <c r="NCY350" s="2"/>
      <c r="NCZ350" s="2"/>
      <c r="NDA350" s="2"/>
      <c r="NDB350" s="2"/>
      <c r="NDC350" s="2"/>
      <c r="NDD350" s="2"/>
      <c r="NDE350" s="2"/>
      <c r="NDF350" s="2"/>
      <c r="NDG350" s="2"/>
      <c r="NDH350" s="2"/>
      <c r="NDI350" s="2"/>
      <c r="NDJ350" s="2"/>
      <c r="NDK350" s="2"/>
      <c r="NDL350" s="2"/>
      <c r="NDM350" s="2"/>
      <c r="NDN350" s="2"/>
      <c r="NDO350" s="2"/>
      <c r="NDP350" s="2"/>
      <c r="NDQ350" s="2"/>
      <c r="NDR350" s="2"/>
      <c r="NDS350" s="2"/>
      <c r="NDT350" s="2"/>
      <c r="NDU350" s="2"/>
      <c r="NDV350" s="2"/>
      <c r="NDW350" s="2"/>
      <c r="NDX350" s="2"/>
      <c r="NDY350" s="2"/>
      <c r="NDZ350" s="2"/>
      <c r="NEA350" s="2"/>
      <c r="NEB350" s="2"/>
      <c r="NEC350" s="2"/>
      <c r="NED350" s="2"/>
      <c r="NEE350" s="2"/>
      <c r="NEF350" s="2"/>
      <c r="NEG350" s="2"/>
      <c r="NEH350" s="2"/>
      <c r="NEI350" s="2"/>
      <c r="NEJ350" s="2"/>
      <c r="NEK350" s="2"/>
      <c r="NEL350" s="2"/>
      <c r="NEM350" s="2"/>
      <c r="NEN350" s="2"/>
      <c r="NEO350" s="2"/>
      <c r="NEP350" s="2"/>
      <c r="NEQ350" s="2"/>
      <c r="NER350" s="2"/>
      <c r="NES350" s="2"/>
      <c r="NET350" s="2"/>
      <c r="NEU350" s="2"/>
      <c r="NEV350" s="2"/>
      <c r="NEW350" s="2"/>
      <c r="NEX350" s="2"/>
      <c r="NEY350" s="2"/>
      <c r="NEZ350" s="2"/>
      <c r="NFA350" s="2"/>
      <c r="NFB350" s="2"/>
      <c r="NFC350" s="2"/>
      <c r="NFD350" s="2"/>
      <c r="NFE350" s="2"/>
      <c r="NFF350" s="2"/>
      <c r="NFG350" s="2"/>
      <c r="NFH350" s="2"/>
      <c r="NFI350" s="2"/>
      <c r="NFJ350" s="2"/>
      <c r="NFK350" s="2"/>
      <c r="NFL350" s="2"/>
      <c r="NFM350" s="2"/>
      <c r="NFN350" s="2"/>
      <c r="NFO350" s="2"/>
      <c r="NFP350" s="2"/>
      <c r="NFQ350" s="2"/>
      <c r="NFR350" s="2"/>
      <c r="NFS350" s="2"/>
      <c r="NFT350" s="2"/>
      <c r="NFU350" s="2"/>
      <c r="NFV350" s="2"/>
      <c r="NFW350" s="2"/>
      <c r="NFX350" s="2"/>
      <c r="NFY350" s="2"/>
      <c r="NFZ350" s="2"/>
      <c r="NGA350" s="2"/>
      <c r="NGB350" s="2"/>
      <c r="NGC350" s="2"/>
      <c r="NGD350" s="2"/>
      <c r="NGE350" s="2"/>
      <c r="NGF350" s="2"/>
      <c r="NGG350" s="2"/>
      <c r="NGH350" s="2"/>
      <c r="NGI350" s="2"/>
      <c r="NGJ350" s="2"/>
      <c r="NGK350" s="2"/>
      <c r="NGL350" s="2"/>
      <c r="NGM350" s="2"/>
      <c r="NGN350" s="2"/>
      <c r="NGO350" s="2"/>
      <c r="NGP350" s="2"/>
      <c r="NGQ350" s="2"/>
      <c r="NGR350" s="2"/>
      <c r="NGS350" s="2"/>
      <c r="NGT350" s="2"/>
      <c r="NGU350" s="2"/>
      <c r="NGV350" s="2"/>
      <c r="NGW350" s="2"/>
      <c r="NGX350" s="2"/>
      <c r="NGY350" s="2"/>
      <c r="NGZ350" s="2"/>
      <c r="NHA350" s="2"/>
      <c r="NHB350" s="2"/>
      <c r="NHC350" s="2"/>
      <c r="NHD350" s="2"/>
      <c r="NHE350" s="2"/>
      <c r="NHF350" s="2"/>
      <c r="NHG350" s="2"/>
      <c r="NHH350" s="2"/>
      <c r="NHI350" s="2"/>
      <c r="NHJ350" s="2"/>
      <c r="NHK350" s="2"/>
      <c r="NHL350" s="2"/>
      <c r="NHM350" s="2"/>
      <c r="NHN350" s="2"/>
      <c r="NHO350" s="2"/>
      <c r="NHP350" s="2"/>
      <c r="NHQ350" s="2"/>
      <c r="NHR350" s="2"/>
      <c r="NHS350" s="2"/>
      <c r="NHT350" s="2"/>
      <c r="NHU350" s="2"/>
      <c r="NHV350" s="2"/>
      <c r="NHW350" s="2"/>
      <c r="NHX350" s="2"/>
      <c r="NHY350" s="2"/>
      <c r="NHZ350" s="2"/>
      <c r="NIA350" s="2"/>
      <c r="NIB350" s="2"/>
      <c r="NIC350" s="2"/>
      <c r="NID350" s="2"/>
      <c r="NIE350" s="2"/>
      <c r="NIF350" s="2"/>
      <c r="NIG350" s="2"/>
      <c r="NIH350" s="2"/>
      <c r="NII350" s="2"/>
      <c r="NIJ350" s="2"/>
      <c r="NIK350" s="2"/>
      <c r="NIL350" s="2"/>
      <c r="NIM350" s="2"/>
      <c r="NIN350" s="2"/>
      <c r="NIO350" s="2"/>
      <c r="NIP350" s="2"/>
      <c r="NIQ350" s="2"/>
      <c r="NIR350" s="2"/>
      <c r="NIS350" s="2"/>
      <c r="NIT350" s="2"/>
      <c r="NIU350" s="2"/>
      <c r="NIV350" s="2"/>
      <c r="NIW350" s="2"/>
      <c r="NIX350" s="2"/>
      <c r="NIY350" s="2"/>
      <c r="NIZ350" s="2"/>
      <c r="NJA350" s="2"/>
      <c r="NJB350" s="2"/>
      <c r="NJC350" s="2"/>
      <c r="NJD350" s="2"/>
      <c r="NJE350" s="2"/>
      <c r="NJF350" s="2"/>
      <c r="NJG350" s="2"/>
      <c r="NJH350" s="2"/>
      <c r="NJI350" s="2"/>
      <c r="NJJ350" s="2"/>
      <c r="NJK350" s="2"/>
      <c r="NJL350" s="2"/>
      <c r="NJM350" s="2"/>
      <c r="NJN350" s="2"/>
      <c r="NJO350" s="2"/>
      <c r="NJP350" s="2"/>
      <c r="NJQ350" s="2"/>
      <c r="NJR350" s="2"/>
      <c r="NJS350" s="2"/>
      <c r="NJT350" s="2"/>
      <c r="NJU350" s="2"/>
      <c r="NJV350" s="2"/>
      <c r="NJW350" s="2"/>
      <c r="NJX350" s="2"/>
      <c r="NJY350" s="2"/>
      <c r="NJZ350" s="2"/>
      <c r="NKA350" s="2"/>
      <c r="NKB350" s="2"/>
      <c r="NKC350" s="2"/>
      <c r="NKD350" s="2"/>
      <c r="NKE350" s="2"/>
      <c r="NKF350" s="2"/>
      <c r="NKG350" s="2"/>
      <c r="NKH350" s="2"/>
      <c r="NKI350" s="2"/>
      <c r="NKJ350" s="2"/>
      <c r="NKK350" s="2"/>
      <c r="NKL350" s="2"/>
      <c r="NKM350" s="2"/>
      <c r="NKN350" s="2"/>
      <c r="NKO350" s="2"/>
      <c r="NKP350" s="2"/>
      <c r="NKQ350" s="2"/>
      <c r="NKR350" s="2"/>
      <c r="NKS350" s="2"/>
      <c r="NKT350" s="2"/>
      <c r="NKU350" s="2"/>
      <c r="NKV350" s="2"/>
      <c r="NKW350" s="2"/>
      <c r="NKX350" s="2"/>
      <c r="NKY350" s="2"/>
      <c r="NKZ350" s="2"/>
      <c r="NLA350" s="2"/>
      <c r="NLB350" s="2"/>
      <c r="NLC350" s="2"/>
      <c r="NLD350" s="2"/>
      <c r="NLE350" s="2"/>
      <c r="NLF350" s="2"/>
      <c r="NLG350" s="2"/>
      <c r="NLH350" s="2"/>
      <c r="NLI350" s="2"/>
      <c r="NLJ350" s="2"/>
      <c r="NLK350" s="2"/>
      <c r="NLL350" s="2"/>
      <c r="NLM350" s="2"/>
      <c r="NLN350" s="2"/>
      <c r="NLO350" s="2"/>
      <c r="NLP350" s="2"/>
      <c r="NLQ350" s="2"/>
      <c r="NLR350" s="2"/>
      <c r="NLS350" s="2"/>
      <c r="NLT350" s="2"/>
      <c r="NLU350" s="2"/>
      <c r="NLV350" s="2"/>
      <c r="NLW350" s="2"/>
      <c r="NLX350" s="2"/>
      <c r="NLY350" s="2"/>
      <c r="NLZ350" s="2"/>
      <c r="NMA350" s="2"/>
      <c r="NMB350" s="2"/>
      <c r="NMC350" s="2"/>
      <c r="NMD350" s="2"/>
      <c r="NME350" s="2"/>
      <c r="NMF350" s="2"/>
      <c r="NMG350" s="2"/>
      <c r="NMH350" s="2"/>
      <c r="NMI350" s="2"/>
      <c r="NMJ350" s="2"/>
      <c r="NMK350" s="2"/>
      <c r="NML350" s="2"/>
      <c r="NMM350" s="2"/>
      <c r="NMN350" s="2"/>
      <c r="NMO350" s="2"/>
      <c r="NMP350" s="2"/>
      <c r="NMQ350" s="2"/>
      <c r="NMR350" s="2"/>
      <c r="NMS350" s="2"/>
      <c r="NMT350" s="2"/>
      <c r="NMU350" s="2"/>
      <c r="NMV350" s="2"/>
      <c r="NMW350" s="2"/>
      <c r="NMX350" s="2"/>
      <c r="NMY350" s="2"/>
      <c r="NMZ350" s="2"/>
      <c r="NNA350" s="2"/>
      <c r="NNB350" s="2"/>
      <c r="NNC350" s="2"/>
      <c r="NND350" s="2"/>
      <c r="NNE350" s="2"/>
      <c r="NNF350" s="2"/>
      <c r="NNG350" s="2"/>
      <c r="NNH350" s="2"/>
      <c r="NNI350" s="2"/>
      <c r="NNJ350" s="2"/>
      <c r="NNK350" s="2"/>
      <c r="NNL350" s="2"/>
      <c r="NNM350" s="2"/>
      <c r="NNN350" s="2"/>
      <c r="NNO350" s="2"/>
      <c r="NNP350" s="2"/>
      <c r="NNQ350" s="2"/>
      <c r="NNR350" s="2"/>
      <c r="NNS350" s="2"/>
      <c r="NNT350" s="2"/>
      <c r="NNU350" s="2"/>
      <c r="NNV350" s="2"/>
      <c r="NNW350" s="2"/>
      <c r="NNX350" s="2"/>
      <c r="NNY350" s="2"/>
      <c r="NNZ350" s="2"/>
      <c r="NOA350" s="2"/>
      <c r="NOB350" s="2"/>
      <c r="NOC350" s="2"/>
      <c r="NOD350" s="2"/>
      <c r="NOE350" s="2"/>
      <c r="NOF350" s="2"/>
      <c r="NOG350" s="2"/>
      <c r="NOH350" s="2"/>
      <c r="NOI350" s="2"/>
      <c r="NOJ350" s="2"/>
      <c r="NOK350" s="2"/>
      <c r="NOL350" s="2"/>
      <c r="NOM350" s="2"/>
      <c r="NON350" s="2"/>
      <c r="NOO350" s="2"/>
      <c r="NOP350" s="2"/>
      <c r="NOQ350" s="2"/>
      <c r="NOR350" s="2"/>
      <c r="NOS350" s="2"/>
      <c r="NOT350" s="2"/>
      <c r="NOU350" s="2"/>
      <c r="NOV350" s="2"/>
      <c r="NOW350" s="2"/>
      <c r="NOX350" s="2"/>
      <c r="NOY350" s="2"/>
      <c r="NOZ350" s="2"/>
      <c r="NPA350" s="2"/>
      <c r="NPB350" s="2"/>
      <c r="NPC350" s="2"/>
      <c r="NPD350" s="2"/>
      <c r="NPE350" s="2"/>
      <c r="NPF350" s="2"/>
      <c r="NPG350" s="2"/>
      <c r="NPH350" s="2"/>
      <c r="NPI350" s="2"/>
      <c r="NPJ350" s="2"/>
      <c r="NPK350" s="2"/>
      <c r="NPL350" s="2"/>
      <c r="NPM350" s="2"/>
      <c r="NPN350" s="2"/>
      <c r="NPO350" s="2"/>
      <c r="NPP350" s="2"/>
      <c r="NPQ350" s="2"/>
      <c r="NPR350" s="2"/>
      <c r="NPS350" s="2"/>
      <c r="NPT350" s="2"/>
      <c r="NPU350" s="2"/>
      <c r="NPV350" s="2"/>
      <c r="NPW350" s="2"/>
      <c r="NPX350" s="2"/>
      <c r="NPY350" s="2"/>
      <c r="NPZ350" s="2"/>
      <c r="NQA350" s="2"/>
      <c r="NQB350" s="2"/>
      <c r="NQC350" s="2"/>
      <c r="NQD350" s="2"/>
      <c r="NQE350" s="2"/>
      <c r="NQF350" s="2"/>
      <c r="NQG350" s="2"/>
      <c r="NQH350" s="2"/>
      <c r="NQI350" s="2"/>
      <c r="NQJ350" s="2"/>
      <c r="NQK350" s="2"/>
      <c r="NQL350" s="2"/>
      <c r="NQM350" s="2"/>
      <c r="NQN350" s="2"/>
      <c r="NQO350" s="2"/>
      <c r="NQP350" s="2"/>
      <c r="NQQ350" s="2"/>
      <c r="NQR350" s="2"/>
      <c r="NQS350" s="2"/>
      <c r="NQT350" s="2"/>
      <c r="NQU350" s="2"/>
      <c r="NQV350" s="2"/>
      <c r="NQW350" s="2"/>
      <c r="NQX350" s="2"/>
      <c r="NQY350" s="2"/>
      <c r="NQZ350" s="2"/>
      <c r="NRA350" s="2"/>
      <c r="NRB350" s="2"/>
      <c r="NRC350" s="2"/>
      <c r="NRD350" s="2"/>
      <c r="NRE350" s="2"/>
      <c r="NRF350" s="2"/>
      <c r="NRG350" s="2"/>
      <c r="NRH350" s="2"/>
      <c r="NRI350" s="2"/>
      <c r="NRJ350" s="2"/>
      <c r="NRK350" s="2"/>
      <c r="NRL350" s="2"/>
      <c r="NRM350" s="2"/>
      <c r="NRN350" s="2"/>
      <c r="NRO350" s="2"/>
      <c r="NRP350" s="2"/>
      <c r="NRQ350" s="2"/>
      <c r="NRR350" s="2"/>
      <c r="NRS350" s="2"/>
      <c r="NRT350" s="2"/>
      <c r="NRU350" s="2"/>
      <c r="NRV350" s="2"/>
      <c r="NRW350" s="2"/>
      <c r="NRX350" s="2"/>
      <c r="NRY350" s="2"/>
      <c r="NRZ350" s="2"/>
      <c r="NSA350" s="2"/>
      <c r="NSB350" s="2"/>
      <c r="NSC350" s="2"/>
      <c r="NSD350" s="2"/>
      <c r="NSE350" s="2"/>
      <c r="NSF350" s="2"/>
      <c r="NSG350" s="2"/>
      <c r="NSH350" s="2"/>
      <c r="NSI350" s="2"/>
      <c r="NSJ350" s="2"/>
      <c r="NSK350" s="2"/>
      <c r="NSL350" s="2"/>
      <c r="NSM350" s="2"/>
      <c r="NSN350" s="2"/>
      <c r="NSO350" s="2"/>
      <c r="NSP350" s="2"/>
      <c r="NSQ350" s="2"/>
      <c r="NSR350" s="2"/>
      <c r="NSS350" s="2"/>
      <c r="NST350" s="2"/>
      <c r="NSU350" s="2"/>
      <c r="NSV350" s="2"/>
      <c r="NSW350" s="2"/>
      <c r="NSX350" s="2"/>
      <c r="NSY350" s="2"/>
      <c r="NSZ350" s="2"/>
      <c r="NTA350" s="2"/>
      <c r="NTB350" s="2"/>
      <c r="NTC350" s="2"/>
      <c r="NTD350" s="2"/>
      <c r="NTE350" s="2"/>
      <c r="NTF350" s="2"/>
      <c r="NTG350" s="2"/>
      <c r="NTH350" s="2"/>
      <c r="NTI350" s="2"/>
      <c r="NTJ350" s="2"/>
      <c r="NTK350" s="2"/>
      <c r="NTL350" s="2"/>
      <c r="NTM350" s="2"/>
      <c r="NTN350" s="2"/>
      <c r="NTO350" s="2"/>
      <c r="NTP350" s="2"/>
      <c r="NTQ350" s="2"/>
      <c r="NTR350" s="2"/>
      <c r="NTS350" s="2"/>
      <c r="NTT350" s="2"/>
      <c r="NTU350" s="2"/>
      <c r="NTV350" s="2"/>
      <c r="NTW350" s="2"/>
      <c r="NTX350" s="2"/>
      <c r="NTY350" s="2"/>
      <c r="NTZ350" s="2"/>
      <c r="NUA350" s="2"/>
      <c r="NUB350" s="2"/>
      <c r="NUC350" s="2"/>
      <c r="NUD350" s="2"/>
      <c r="NUE350" s="2"/>
      <c r="NUF350" s="2"/>
      <c r="NUG350" s="2"/>
      <c r="NUH350" s="2"/>
      <c r="NUI350" s="2"/>
      <c r="NUJ350" s="2"/>
      <c r="NUK350" s="2"/>
      <c r="NUL350" s="2"/>
      <c r="NUM350" s="2"/>
      <c r="NUN350" s="2"/>
      <c r="NUO350" s="2"/>
      <c r="NUP350" s="2"/>
      <c r="NUQ350" s="2"/>
      <c r="NUR350" s="2"/>
      <c r="NUS350" s="2"/>
      <c r="NUT350" s="2"/>
      <c r="NUU350" s="2"/>
      <c r="NUV350" s="2"/>
      <c r="NUW350" s="2"/>
      <c r="NUX350" s="2"/>
      <c r="NUY350" s="2"/>
      <c r="NUZ350" s="2"/>
      <c r="NVA350" s="2"/>
      <c r="NVB350" s="2"/>
      <c r="NVC350" s="2"/>
      <c r="NVD350" s="2"/>
      <c r="NVE350" s="2"/>
      <c r="NVF350" s="2"/>
      <c r="NVG350" s="2"/>
      <c r="NVH350" s="2"/>
      <c r="NVI350" s="2"/>
      <c r="NVJ350" s="2"/>
      <c r="NVK350" s="2"/>
      <c r="NVL350" s="2"/>
      <c r="NVM350" s="2"/>
      <c r="NVN350" s="2"/>
      <c r="NVO350" s="2"/>
      <c r="NVP350" s="2"/>
      <c r="NVQ350" s="2"/>
      <c r="NVR350" s="2"/>
      <c r="NVS350" s="2"/>
      <c r="NVT350" s="2"/>
      <c r="NVU350" s="2"/>
      <c r="NVV350" s="2"/>
      <c r="NVW350" s="2"/>
      <c r="NVX350" s="2"/>
      <c r="NVY350" s="2"/>
      <c r="NVZ350" s="2"/>
      <c r="NWA350" s="2"/>
      <c r="NWB350" s="2"/>
      <c r="NWC350" s="2"/>
      <c r="NWD350" s="2"/>
      <c r="NWE350" s="2"/>
      <c r="NWF350" s="2"/>
      <c r="NWG350" s="2"/>
      <c r="NWH350" s="2"/>
      <c r="NWI350" s="2"/>
      <c r="NWJ350" s="2"/>
      <c r="NWK350" s="2"/>
      <c r="NWL350" s="2"/>
      <c r="NWM350" s="2"/>
      <c r="NWN350" s="2"/>
      <c r="NWO350" s="2"/>
      <c r="NWP350" s="2"/>
      <c r="NWQ350" s="2"/>
      <c r="NWR350" s="2"/>
      <c r="NWS350" s="2"/>
      <c r="NWT350" s="2"/>
      <c r="NWU350" s="2"/>
      <c r="NWV350" s="2"/>
      <c r="NWW350" s="2"/>
      <c r="NWX350" s="2"/>
      <c r="NWY350" s="2"/>
      <c r="NWZ350" s="2"/>
      <c r="NXA350" s="2"/>
      <c r="NXB350" s="2"/>
      <c r="NXC350" s="2"/>
      <c r="NXD350" s="2"/>
      <c r="NXE350" s="2"/>
      <c r="NXF350" s="2"/>
      <c r="NXG350" s="2"/>
      <c r="NXH350" s="2"/>
      <c r="NXI350" s="2"/>
      <c r="NXJ350" s="2"/>
      <c r="NXK350" s="2"/>
      <c r="NXL350" s="2"/>
      <c r="NXM350" s="2"/>
      <c r="NXN350" s="2"/>
      <c r="NXO350" s="2"/>
      <c r="NXP350" s="2"/>
      <c r="NXQ350" s="2"/>
      <c r="NXR350" s="2"/>
      <c r="NXS350" s="2"/>
      <c r="NXT350" s="2"/>
      <c r="NXU350" s="2"/>
      <c r="NXV350" s="2"/>
      <c r="NXW350" s="2"/>
      <c r="NXX350" s="2"/>
      <c r="NXY350" s="2"/>
      <c r="NXZ350" s="2"/>
      <c r="NYA350" s="2"/>
      <c r="NYB350" s="2"/>
      <c r="NYC350" s="2"/>
      <c r="NYD350" s="2"/>
      <c r="NYE350" s="2"/>
      <c r="NYF350" s="2"/>
      <c r="NYG350" s="2"/>
      <c r="NYH350" s="2"/>
      <c r="NYI350" s="2"/>
      <c r="NYJ350" s="2"/>
      <c r="NYK350" s="2"/>
      <c r="NYL350" s="2"/>
      <c r="NYM350" s="2"/>
      <c r="NYN350" s="2"/>
      <c r="NYO350" s="2"/>
      <c r="NYP350" s="2"/>
      <c r="NYQ350" s="2"/>
      <c r="NYR350" s="2"/>
      <c r="NYS350" s="2"/>
      <c r="NYT350" s="2"/>
      <c r="NYU350" s="2"/>
      <c r="NYV350" s="2"/>
      <c r="NYW350" s="2"/>
      <c r="NYX350" s="2"/>
      <c r="NYY350" s="2"/>
      <c r="NYZ350" s="2"/>
      <c r="NZA350" s="2"/>
      <c r="NZB350" s="2"/>
      <c r="NZC350" s="2"/>
      <c r="NZD350" s="2"/>
      <c r="NZE350" s="2"/>
      <c r="NZF350" s="2"/>
      <c r="NZG350" s="2"/>
      <c r="NZH350" s="2"/>
      <c r="NZI350" s="2"/>
      <c r="NZJ350" s="2"/>
      <c r="NZK350" s="2"/>
      <c r="NZL350" s="2"/>
      <c r="NZM350" s="2"/>
      <c r="NZN350" s="2"/>
      <c r="NZO350" s="2"/>
      <c r="NZP350" s="2"/>
      <c r="NZQ350" s="2"/>
      <c r="NZR350" s="2"/>
      <c r="NZS350" s="2"/>
      <c r="NZT350" s="2"/>
      <c r="NZU350" s="2"/>
      <c r="NZV350" s="2"/>
      <c r="NZW350" s="2"/>
      <c r="NZX350" s="2"/>
      <c r="NZY350" s="2"/>
      <c r="NZZ350" s="2"/>
      <c r="OAA350" s="2"/>
      <c r="OAB350" s="2"/>
      <c r="OAC350" s="2"/>
      <c r="OAD350" s="2"/>
      <c r="OAE350" s="2"/>
      <c r="OAF350" s="2"/>
      <c r="OAG350" s="2"/>
      <c r="OAH350" s="2"/>
      <c r="OAI350" s="2"/>
      <c r="OAJ350" s="2"/>
      <c r="OAK350" s="2"/>
      <c r="OAL350" s="2"/>
      <c r="OAM350" s="2"/>
      <c r="OAN350" s="2"/>
      <c r="OAO350" s="2"/>
      <c r="OAP350" s="2"/>
      <c r="OAQ350" s="2"/>
      <c r="OAR350" s="2"/>
      <c r="OAS350" s="2"/>
      <c r="OAT350" s="2"/>
      <c r="OAU350" s="2"/>
      <c r="OAV350" s="2"/>
      <c r="OAW350" s="2"/>
      <c r="OAX350" s="2"/>
      <c r="OAY350" s="2"/>
      <c r="OAZ350" s="2"/>
      <c r="OBA350" s="2"/>
      <c r="OBB350" s="2"/>
      <c r="OBC350" s="2"/>
      <c r="OBD350" s="2"/>
      <c r="OBE350" s="2"/>
      <c r="OBF350" s="2"/>
      <c r="OBG350" s="2"/>
      <c r="OBH350" s="2"/>
      <c r="OBI350" s="2"/>
      <c r="OBJ350" s="2"/>
      <c r="OBK350" s="2"/>
      <c r="OBL350" s="2"/>
      <c r="OBM350" s="2"/>
      <c r="OBN350" s="2"/>
      <c r="OBO350" s="2"/>
      <c r="OBP350" s="2"/>
      <c r="OBQ350" s="2"/>
      <c r="OBR350" s="2"/>
      <c r="OBS350" s="2"/>
      <c r="OBT350" s="2"/>
      <c r="OBU350" s="2"/>
      <c r="OBV350" s="2"/>
      <c r="OBW350" s="2"/>
      <c r="OBX350" s="2"/>
      <c r="OBY350" s="2"/>
      <c r="OBZ350" s="2"/>
      <c r="OCA350" s="2"/>
      <c r="OCB350" s="2"/>
      <c r="OCC350" s="2"/>
      <c r="OCD350" s="2"/>
      <c r="OCE350" s="2"/>
      <c r="OCF350" s="2"/>
      <c r="OCG350" s="2"/>
      <c r="OCH350" s="2"/>
      <c r="OCI350" s="2"/>
      <c r="OCJ350" s="2"/>
      <c r="OCK350" s="2"/>
      <c r="OCL350" s="2"/>
      <c r="OCM350" s="2"/>
      <c r="OCN350" s="2"/>
      <c r="OCO350" s="2"/>
      <c r="OCP350" s="2"/>
      <c r="OCQ350" s="2"/>
      <c r="OCR350" s="2"/>
      <c r="OCS350" s="2"/>
      <c r="OCT350" s="2"/>
      <c r="OCU350" s="2"/>
      <c r="OCV350" s="2"/>
      <c r="OCW350" s="2"/>
      <c r="OCX350" s="2"/>
      <c r="OCY350" s="2"/>
      <c r="OCZ350" s="2"/>
      <c r="ODA350" s="2"/>
      <c r="ODB350" s="2"/>
      <c r="ODC350" s="2"/>
      <c r="ODD350" s="2"/>
      <c r="ODE350" s="2"/>
      <c r="ODF350" s="2"/>
      <c r="ODG350" s="2"/>
      <c r="ODH350" s="2"/>
      <c r="ODI350" s="2"/>
      <c r="ODJ350" s="2"/>
      <c r="ODK350" s="2"/>
      <c r="ODL350" s="2"/>
      <c r="ODM350" s="2"/>
      <c r="ODN350" s="2"/>
      <c r="ODO350" s="2"/>
      <c r="ODP350" s="2"/>
      <c r="ODQ350" s="2"/>
      <c r="ODR350" s="2"/>
      <c r="ODS350" s="2"/>
      <c r="ODT350" s="2"/>
      <c r="ODU350" s="2"/>
      <c r="ODV350" s="2"/>
      <c r="ODW350" s="2"/>
      <c r="ODX350" s="2"/>
      <c r="ODY350" s="2"/>
      <c r="ODZ350" s="2"/>
      <c r="OEA350" s="2"/>
      <c r="OEB350" s="2"/>
      <c r="OEC350" s="2"/>
      <c r="OED350" s="2"/>
      <c r="OEE350" s="2"/>
      <c r="OEF350" s="2"/>
      <c r="OEG350" s="2"/>
      <c r="OEH350" s="2"/>
      <c r="OEI350" s="2"/>
      <c r="OEJ350" s="2"/>
      <c r="OEK350" s="2"/>
      <c r="OEL350" s="2"/>
      <c r="OEM350" s="2"/>
      <c r="OEN350" s="2"/>
      <c r="OEO350" s="2"/>
      <c r="OEP350" s="2"/>
      <c r="OEQ350" s="2"/>
      <c r="OER350" s="2"/>
      <c r="OES350" s="2"/>
      <c r="OET350" s="2"/>
      <c r="OEU350" s="2"/>
      <c r="OEV350" s="2"/>
      <c r="OEW350" s="2"/>
      <c r="OEX350" s="2"/>
      <c r="OEY350" s="2"/>
      <c r="OEZ350" s="2"/>
      <c r="OFA350" s="2"/>
      <c r="OFB350" s="2"/>
      <c r="OFC350" s="2"/>
      <c r="OFD350" s="2"/>
      <c r="OFE350" s="2"/>
      <c r="OFF350" s="2"/>
      <c r="OFG350" s="2"/>
      <c r="OFH350" s="2"/>
      <c r="OFI350" s="2"/>
      <c r="OFJ350" s="2"/>
      <c r="OFK350" s="2"/>
      <c r="OFL350" s="2"/>
      <c r="OFM350" s="2"/>
      <c r="OFN350" s="2"/>
      <c r="OFO350" s="2"/>
      <c r="OFP350" s="2"/>
      <c r="OFQ350" s="2"/>
      <c r="OFR350" s="2"/>
      <c r="OFS350" s="2"/>
      <c r="OFT350" s="2"/>
      <c r="OFU350" s="2"/>
      <c r="OFV350" s="2"/>
      <c r="OFW350" s="2"/>
      <c r="OFX350" s="2"/>
      <c r="OFY350" s="2"/>
      <c r="OFZ350" s="2"/>
      <c r="OGA350" s="2"/>
      <c r="OGB350" s="2"/>
      <c r="OGC350" s="2"/>
      <c r="OGD350" s="2"/>
      <c r="OGE350" s="2"/>
      <c r="OGF350" s="2"/>
      <c r="OGG350" s="2"/>
      <c r="OGH350" s="2"/>
      <c r="OGI350" s="2"/>
      <c r="OGJ350" s="2"/>
      <c r="OGK350" s="2"/>
      <c r="OGL350" s="2"/>
      <c r="OGM350" s="2"/>
      <c r="OGN350" s="2"/>
      <c r="OGO350" s="2"/>
      <c r="OGP350" s="2"/>
      <c r="OGQ350" s="2"/>
      <c r="OGR350" s="2"/>
      <c r="OGS350" s="2"/>
      <c r="OGT350" s="2"/>
      <c r="OGU350" s="2"/>
      <c r="OGV350" s="2"/>
      <c r="OGW350" s="2"/>
      <c r="OGX350" s="2"/>
      <c r="OGY350" s="2"/>
      <c r="OGZ350" s="2"/>
      <c r="OHA350" s="2"/>
      <c r="OHB350" s="2"/>
      <c r="OHC350" s="2"/>
      <c r="OHD350" s="2"/>
      <c r="OHE350" s="2"/>
      <c r="OHF350" s="2"/>
      <c r="OHG350" s="2"/>
      <c r="OHH350" s="2"/>
      <c r="OHI350" s="2"/>
      <c r="OHJ350" s="2"/>
      <c r="OHK350" s="2"/>
      <c r="OHL350" s="2"/>
      <c r="OHM350" s="2"/>
      <c r="OHN350" s="2"/>
      <c r="OHO350" s="2"/>
      <c r="OHP350" s="2"/>
      <c r="OHQ350" s="2"/>
      <c r="OHR350" s="2"/>
      <c r="OHS350" s="2"/>
      <c r="OHT350" s="2"/>
      <c r="OHU350" s="2"/>
      <c r="OHV350" s="2"/>
      <c r="OHW350" s="2"/>
      <c r="OHX350" s="2"/>
      <c r="OHY350" s="2"/>
      <c r="OHZ350" s="2"/>
      <c r="OIA350" s="2"/>
      <c r="OIB350" s="2"/>
      <c r="OIC350" s="2"/>
      <c r="OID350" s="2"/>
      <c r="OIE350" s="2"/>
      <c r="OIF350" s="2"/>
      <c r="OIG350" s="2"/>
      <c r="OIH350" s="2"/>
      <c r="OII350" s="2"/>
      <c r="OIJ350" s="2"/>
      <c r="OIK350" s="2"/>
      <c r="OIL350" s="2"/>
      <c r="OIM350" s="2"/>
      <c r="OIN350" s="2"/>
      <c r="OIO350" s="2"/>
      <c r="OIP350" s="2"/>
      <c r="OIQ350" s="2"/>
      <c r="OIR350" s="2"/>
      <c r="OIS350" s="2"/>
      <c r="OIT350" s="2"/>
      <c r="OIU350" s="2"/>
      <c r="OIV350" s="2"/>
      <c r="OIW350" s="2"/>
      <c r="OIX350" s="2"/>
      <c r="OIY350" s="2"/>
      <c r="OIZ350" s="2"/>
      <c r="OJA350" s="2"/>
      <c r="OJB350" s="2"/>
      <c r="OJC350" s="2"/>
      <c r="OJD350" s="2"/>
      <c r="OJE350" s="2"/>
      <c r="OJF350" s="2"/>
      <c r="OJG350" s="2"/>
      <c r="OJH350" s="2"/>
      <c r="OJI350" s="2"/>
      <c r="OJJ350" s="2"/>
      <c r="OJK350" s="2"/>
      <c r="OJL350" s="2"/>
      <c r="OJM350" s="2"/>
      <c r="OJN350" s="2"/>
      <c r="OJO350" s="2"/>
      <c r="OJP350" s="2"/>
      <c r="OJQ350" s="2"/>
      <c r="OJR350" s="2"/>
      <c r="OJS350" s="2"/>
      <c r="OJT350" s="2"/>
      <c r="OJU350" s="2"/>
      <c r="OJV350" s="2"/>
      <c r="OJW350" s="2"/>
      <c r="OJX350" s="2"/>
      <c r="OJY350" s="2"/>
      <c r="OJZ350" s="2"/>
      <c r="OKA350" s="2"/>
      <c r="OKB350" s="2"/>
      <c r="OKC350" s="2"/>
      <c r="OKD350" s="2"/>
      <c r="OKE350" s="2"/>
      <c r="OKF350" s="2"/>
      <c r="OKG350" s="2"/>
      <c r="OKH350" s="2"/>
      <c r="OKI350" s="2"/>
      <c r="OKJ350" s="2"/>
      <c r="OKK350" s="2"/>
      <c r="OKL350" s="2"/>
      <c r="OKM350" s="2"/>
      <c r="OKN350" s="2"/>
      <c r="OKO350" s="2"/>
      <c r="OKP350" s="2"/>
      <c r="OKQ350" s="2"/>
      <c r="OKR350" s="2"/>
      <c r="OKS350" s="2"/>
      <c r="OKT350" s="2"/>
      <c r="OKU350" s="2"/>
      <c r="OKV350" s="2"/>
      <c r="OKW350" s="2"/>
      <c r="OKX350" s="2"/>
      <c r="OKY350" s="2"/>
      <c r="OKZ350" s="2"/>
      <c r="OLA350" s="2"/>
      <c r="OLB350" s="2"/>
      <c r="OLC350" s="2"/>
      <c r="OLD350" s="2"/>
      <c r="OLE350" s="2"/>
      <c r="OLF350" s="2"/>
      <c r="OLG350" s="2"/>
      <c r="OLH350" s="2"/>
      <c r="OLI350" s="2"/>
      <c r="OLJ350" s="2"/>
      <c r="OLK350" s="2"/>
      <c r="OLL350" s="2"/>
      <c r="OLM350" s="2"/>
      <c r="OLN350" s="2"/>
      <c r="OLO350" s="2"/>
      <c r="OLP350" s="2"/>
      <c r="OLQ350" s="2"/>
      <c r="OLR350" s="2"/>
      <c r="OLS350" s="2"/>
      <c r="OLT350" s="2"/>
      <c r="OLU350" s="2"/>
      <c r="OLV350" s="2"/>
      <c r="OLW350" s="2"/>
      <c r="OLX350" s="2"/>
      <c r="OLY350" s="2"/>
      <c r="OLZ350" s="2"/>
      <c r="OMA350" s="2"/>
      <c r="OMB350" s="2"/>
      <c r="OMC350" s="2"/>
      <c r="OMD350" s="2"/>
      <c r="OME350" s="2"/>
      <c r="OMF350" s="2"/>
      <c r="OMG350" s="2"/>
      <c r="OMH350" s="2"/>
      <c r="OMI350" s="2"/>
      <c r="OMJ350" s="2"/>
      <c r="OMK350" s="2"/>
      <c r="OML350" s="2"/>
      <c r="OMM350" s="2"/>
      <c r="OMN350" s="2"/>
      <c r="OMO350" s="2"/>
      <c r="OMP350" s="2"/>
      <c r="OMQ350" s="2"/>
      <c r="OMR350" s="2"/>
      <c r="OMS350" s="2"/>
      <c r="OMT350" s="2"/>
      <c r="OMU350" s="2"/>
      <c r="OMV350" s="2"/>
      <c r="OMW350" s="2"/>
      <c r="OMX350" s="2"/>
      <c r="OMY350" s="2"/>
      <c r="OMZ350" s="2"/>
      <c r="ONA350" s="2"/>
      <c r="ONB350" s="2"/>
      <c r="ONC350" s="2"/>
      <c r="OND350" s="2"/>
      <c r="ONE350" s="2"/>
      <c r="ONF350" s="2"/>
      <c r="ONG350" s="2"/>
      <c r="ONH350" s="2"/>
      <c r="ONI350" s="2"/>
      <c r="ONJ350" s="2"/>
      <c r="ONK350" s="2"/>
      <c r="ONL350" s="2"/>
      <c r="ONM350" s="2"/>
      <c r="ONN350" s="2"/>
      <c r="ONO350" s="2"/>
      <c r="ONP350" s="2"/>
      <c r="ONQ350" s="2"/>
      <c r="ONR350" s="2"/>
      <c r="ONS350" s="2"/>
      <c r="ONT350" s="2"/>
      <c r="ONU350" s="2"/>
      <c r="ONV350" s="2"/>
      <c r="ONW350" s="2"/>
      <c r="ONX350" s="2"/>
      <c r="ONY350" s="2"/>
      <c r="ONZ350" s="2"/>
      <c r="OOA350" s="2"/>
      <c r="OOB350" s="2"/>
      <c r="OOC350" s="2"/>
      <c r="OOD350" s="2"/>
      <c r="OOE350" s="2"/>
      <c r="OOF350" s="2"/>
      <c r="OOG350" s="2"/>
      <c r="OOH350" s="2"/>
      <c r="OOI350" s="2"/>
      <c r="OOJ350" s="2"/>
      <c r="OOK350" s="2"/>
      <c r="OOL350" s="2"/>
      <c r="OOM350" s="2"/>
      <c r="OON350" s="2"/>
      <c r="OOO350" s="2"/>
      <c r="OOP350" s="2"/>
      <c r="OOQ350" s="2"/>
      <c r="OOR350" s="2"/>
      <c r="OOS350" s="2"/>
      <c r="OOT350" s="2"/>
      <c r="OOU350" s="2"/>
      <c r="OOV350" s="2"/>
      <c r="OOW350" s="2"/>
      <c r="OOX350" s="2"/>
      <c r="OOY350" s="2"/>
      <c r="OOZ350" s="2"/>
      <c r="OPA350" s="2"/>
      <c r="OPB350" s="2"/>
      <c r="OPC350" s="2"/>
      <c r="OPD350" s="2"/>
      <c r="OPE350" s="2"/>
      <c r="OPF350" s="2"/>
      <c r="OPG350" s="2"/>
      <c r="OPH350" s="2"/>
      <c r="OPI350" s="2"/>
      <c r="OPJ350" s="2"/>
      <c r="OPK350" s="2"/>
      <c r="OPL350" s="2"/>
      <c r="OPM350" s="2"/>
      <c r="OPN350" s="2"/>
      <c r="OPO350" s="2"/>
      <c r="OPP350" s="2"/>
      <c r="OPQ350" s="2"/>
      <c r="OPR350" s="2"/>
      <c r="OPS350" s="2"/>
      <c r="OPT350" s="2"/>
      <c r="OPU350" s="2"/>
      <c r="OPV350" s="2"/>
      <c r="OPW350" s="2"/>
      <c r="OPX350" s="2"/>
      <c r="OPY350" s="2"/>
      <c r="OPZ350" s="2"/>
      <c r="OQA350" s="2"/>
      <c r="OQB350" s="2"/>
      <c r="OQC350" s="2"/>
      <c r="OQD350" s="2"/>
      <c r="OQE350" s="2"/>
      <c r="OQF350" s="2"/>
      <c r="OQG350" s="2"/>
      <c r="OQH350" s="2"/>
      <c r="OQI350" s="2"/>
      <c r="OQJ350" s="2"/>
      <c r="OQK350" s="2"/>
      <c r="OQL350" s="2"/>
      <c r="OQM350" s="2"/>
      <c r="OQN350" s="2"/>
      <c r="OQO350" s="2"/>
      <c r="OQP350" s="2"/>
      <c r="OQQ350" s="2"/>
      <c r="OQR350" s="2"/>
      <c r="OQS350" s="2"/>
      <c r="OQT350" s="2"/>
      <c r="OQU350" s="2"/>
      <c r="OQV350" s="2"/>
      <c r="OQW350" s="2"/>
      <c r="OQX350" s="2"/>
      <c r="OQY350" s="2"/>
      <c r="OQZ350" s="2"/>
      <c r="ORA350" s="2"/>
      <c r="ORB350" s="2"/>
      <c r="ORC350" s="2"/>
      <c r="ORD350" s="2"/>
      <c r="ORE350" s="2"/>
      <c r="ORF350" s="2"/>
      <c r="ORG350" s="2"/>
      <c r="ORH350" s="2"/>
      <c r="ORI350" s="2"/>
      <c r="ORJ350" s="2"/>
      <c r="ORK350" s="2"/>
      <c r="ORL350" s="2"/>
      <c r="ORM350" s="2"/>
      <c r="ORN350" s="2"/>
      <c r="ORO350" s="2"/>
      <c r="ORP350" s="2"/>
      <c r="ORQ350" s="2"/>
      <c r="ORR350" s="2"/>
      <c r="ORS350" s="2"/>
      <c r="ORT350" s="2"/>
      <c r="ORU350" s="2"/>
      <c r="ORV350" s="2"/>
      <c r="ORW350" s="2"/>
      <c r="ORX350" s="2"/>
      <c r="ORY350" s="2"/>
      <c r="ORZ350" s="2"/>
      <c r="OSA350" s="2"/>
      <c r="OSB350" s="2"/>
      <c r="OSC350" s="2"/>
      <c r="OSD350" s="2"/>
      <c r="OSE350" s="2"/>
      <c r="OSF350" s="2"/>
      <c r="OSG350" s="2"/>
      <c r="OSH350" s="2"/>
      <c r="OSI350" s="2"/>
      <c r="OSJ350" s="2"/>
      <c r="OSK350" s="2"/>
      <c r="OSL350" s="2"/>
      <c r="OSM350" s="2"/>
      <c r="OSN350" s="2"/>
      <c r="OSO350" s="2"/>
      <c r="OSP350" s="2"/>
      <c r="OSQ350" s="2"/>
      <c r="OSR350" s="2"/>
      <c r="OSS350" s="2"/>
      <c r="OST350" s="2"/>
      <c r="OSU350" s="2"/>
      <c r="OSV350" s="2"/>
      <c r="OSW350" s="2"/>
      <c r="OSX350" s="2"/>
      <c r="OSY350" s="2"/>
      <c r="OSZ350" s="2"/>
      <c r="OTA350" s="2"/>
      <c r="OTB350" s="2"/>
      <c r="OTC350" s="2"/>
      <c r="OTD350" s="2"/>
      <c r="OTE350" s="2"/>
      <c r="OTF350" s="2"/>
      <c r="OTG350" s="2"/>
      <c r="OTH350" s="2"/>
      <c r="OTI350" s="2"/>
      <c r="OTJ350" s="2"/>
      <c r="OTK350" s="2"/>
      <c r="OTL350" s="2"/>
      <c r="OTM350" s="2"/>
      <c r="OTN350" s="2"/>
      <c r="OTO350" s="2"/>
      <c r="OTP350" s="2"/>
      <c r="OTQ350" s="2"/>
      <c r="OTR350" s="2"/>
      <c r="OTS350" s="2"/>
      <c r="OTT350" s="2"/>
      <c r="OTU350" s="2"/>
      <c r="OTV350" s="2"/>
      <c r="OTW350" s="2"/>
      <c r="OTX350" s="2"/>
      <c r="OTY350" s="2"/>
      <c r="OTZ350" s="2"/>
      <c r="OUA350" s="2"/>
      <c r="OUB350" s="2"/>
      <c r="OUC350" s="2"/>
      <c r="OUD350" s="2"/>
      <c r="OUE350" s="2"/>
      <c r="OUF350" s="2"/>
      <c r="OUG350" s="2"/>
      <c r="OUH350" s="2"/>
      <c r="OUI350" s="2"/>
      <c r="OUJ350" s="2"/>
      <c r="OUK350" s="2"/>
      <c r="OUL350" s="2"/>
      <c r="OUM350" s="2"/>
      <c r="OUN350" s="2"/>
      <c r="OUO350" s="2"/>
      <c r="OUP350" s="2"/>
      <c r="OUQ350" s="2"/>
      <c r="OUR350" s="2"/>
      <c r="OUS350" s="2"/>
      <c r="OUT350" s="2"/>
      <c r="OUU350" s="2"/>
      <c r="OUV350" s="2"/>
      <c r="OUW350" s="2"/>
      <c r="OUX350" s="2"/>
      <c r="OUY350" s="2"/>
      <c r="OUZ350" s="2"/>
      <c r="OVA350" s="2"/>
      <c r="OVB350" s="2"/>
      <c r="OVC350" s="2"/>
      <c r="OVD350" s="2"/>
      <c r="OVE350" s="2"/>
      <c r="OVF350" s="2"/>
      <c r="OVG350" s="2"/>
      <c r="OVH350" s="2"/>
      <c r="OVI350" s="2"/>
      <c r="OVJ350" s="2"/>
      <c r="OVK350" s="2"/>
      <c r="OVL350" s="2"/>
      <c r="OVM350" s="2"/>
      <c r="OVN350" s="2"/>
      <c r="OVO350" s="2"/>
      <c r="OVP350" s="2"/>
      <c r="OVQ350" s="2"/>
      <c r="OVR350" s="2"/>
      <c r="OVS350" s="2"/>
      <c r="OVT350" s="2"/>
      <c r="OVU350" s="2"/>
      <c r="OVV350" s="2"/>
      <c r="OVW350" s="2"/>
      <c r="OVX350" s="2"/>
      <c r="OVY350" s="2"/>
      <c r="OVZ350" s="2"/>
      <c r="OWA350" s="2"/>
      <c r="OWB350" s="2"/>
      <c r="OWC350" s="2"/>
      <c r="OWD350" s="2"/>
      <c r="OWE350" s="2"/>
      <c r="OWF350" s="2"/>
      <c r="OWG350" s="2"/>
      <c r="OWH350" s="2"/>
      <c r="OWI350" s="2"/>
      <c r="OWJ350" s="2"/>
      <c r="OWK350" s="2"/>
      <c r="OWL350" s="2"/>
      <c r="OWM350" s="2"/>
      <c r="OWN350" s="2"/>
      <c r="OWO350" s="2"/>
      <c r="OWP350" s="2"/>
      <c r="OWQ350" s="2"/>
      <c r="OWR350" s="2"/>
      <c r="OWS350" s="2"/>
      <c r="OWT350" s="2"/>
      <c r="OWU350" s="2"/>
      <c r="OWV350" s="2"/>
      <c r="OWW350" s="2"/>
      <c r="OWX350" s="2"/>
      <c r="OWY350" s="2"/>
      <c r="OWZ350" s="2"/>
      <c r="OXA350" s="2"/>
      <c r="OXB350" s="2"/>
      <c r="OXC350" s="2"/>
      <c r="OXD350" s="2"/>
      <c r="OXE350" s="2"/>
      <c r="OXF350" s="2"/>
      <c r="OXG350" s="2"/>
      <c r="OXH350" s="2"/>
      <c r="OXI350" s="2"/>
      <c r="OXJ350" s="2"/>
      <c r="OXK350" s="2"/>
      <c r="OXL350" s="2"/>
      <c r="OXM350" s="2"/>
      <c r="OXN350" s="2"/>
      <c r="OXO350" s="2"/>
      <c r="OXP350" s="2"/>
      <c r="OXQ350" s="2"/>
      <c r="OXR350" s="2"/>
      <c r="OXS350" s="2"/>
      <c r="OXT350" s="2"/>
      <c r="OXU350" s="2"/>
      <c r="OXV350" s="2"/>
      <c r="OXW350" s="2"/>
      <c r="OXX350" s="2"/>
      <c r="OXY350" s="2"/>
      <c r="OXZ350" s="2"/>
      <c r="OYA350" s="2"/>
      <c r="OYB350" s="2"/>
      <c r="OYC350" s="2"/>
      <c r="OYD350" s="2"/>
      <c r="OYE350" s="2"/>
      <c r="OYF350" s="2"/>
      <c r="OYG350" s="2"/>
      <c r="OYH350" s="2"/>
      <c r="OYI350" s="2"/>
      <c r="OYJ350" s="2"/>
      <c r="OYK350" s="2"/>
      <c r="OYL350" s="2"/>
      <c r="OYM350" s="2"/>
      <c r="OYN350" s="2"/>
      <c r="OYO350" s="2"/>
      <c r="OYP350" s="2"/>
      <c r="OYQ350" s="2"/>
      <c r="OYR350" s="2"/>
      <c r="OYS350" s="2"/>
      <c r="OYT350" s="2"/>
      <c r="OYU350" s="2"/>
      <c r="OYV350" s="2"/>
      <c r="OYW350" s="2"/>
      <c r="OYX350" s="2"/>
      <c r="OYY350" s="2"/>
      <c r="OYZ350" s="2"/>
      <c r="OZA350" s="2"/>
      <c r="OZB350" s="2"/>
      <c r="OZC350" s="2"/>
      <c r="OZD350" s="2"/>
      <c r="OZE350" s="2"/>
      <c r="OZF350" s="2"/>
      <c r="OZG350" s="2"/>
      <c r="OZH350" s="2"/>
      <c r="OZI350" s="2"/>
      <c r="OZJ350" s="2"/>
      <c r="OZK350" s="2"/>
      <c r="OZL350" s="2"/>
      <c r="OZM350" s="2"/>
      <c r="OZN350" s="2"/>
      <c r="OZO350" s="2"/>
      <c r="OZP350" s="2"/>
      <c r="OZQ350" s="2"/>
      <c r="OZR350" s="2"/>
      <c r="OZS350" s="2"/>
      <c r="OZT350" s="2"/>
      <c r="OZU350" s="2"/>
      <c r="OZV350" s="2"/>
      <c r="OZW350" s="2"/>
      <c r="OZX350" s="2"/>
      <c r="OZY350" s="2"/>
      <c r="OZZ350" s="2"/>
      <c r="PAA350" s="2"/>
      <c r="PAB350" s="2"/>
      <c r="PAC350" s="2"/>
      <c r="PAD350" s="2"/>
      <c r="PAE350" s="2"/>
      <c r="PAF350" s="2"/>
      <c r="PAG350" s="2"/>
      <c r="PAH350" s="2"/>
      <c r="PAI350" s="2"/>
      <c r="PAJ350" s="2"/>
      <c r="PAK350" s="2"/>
      <c r="PAL350" s="2"/>
      <c r="PAM350" s="2"/>
      <c r="PAN350" s="2"/>
      <c r="PAO350" s="2"/>
      <c r="PAP350" s="2"/>
      <c r="PAQ350" s="2"/>
      <c r="PAR350" s="2"/>
      <c r="PAS350" s="2"/>
      <c r="PAT350" s="2"/>
      <c r="PAU350" s="2"/>
      <c r="PAV350" s="2"/>
      <c r="PAW350" s="2"/>
      <c r="PAX350" s="2"/>
      <c r="PAY350" s="2"/>
      <c r="PAZ350" s="2"/>
      <c r="PBA350" s="2"/>
      <c r="PBB350" s="2"/>
      <c r="PBC350" s="2"/>
      <c r="PBD350" s="2"/>
      <c r="PBE350" s="2"/>
      <c r="PBF350" s="2"/>
      <c r="PBG350" s="2"/>
      <c r="PBH350" s="2"/>
      <c r="PBI350" s="2"/>
      <c r="PBJ350" s="2"/>
      <c r="PBK350" s="2"/>
      <c r="PBL350" s="2"/>
      <c r="PBM350" s="2"/>
      <c r="PBN350" s="2"/>
      <c r="PBO350" s="2"/>
      <c r="PBP350" s="2"/>
      <c r="PBQ350" s="2"/>
      <c r="PBR350" s="2"/>
      <c r="PBS350" s="2"/>
      <c r="PBT350" s="2"/>
      <c r="PBU350" s="2"/>
      <c r="PBV350" s="2"/>
      <c r="PBW350" s="2"/>
      <c r="PBX350" s="2"/>
      <c r="PBY350" s="2"/>
      <c r="PBZ350" s="2"/>
      <c r="PCA350" s="2"/>
      <c r="PCB350" s="2"/>
      <c r="PCC350" s="2"/>
      <c r="PCD350" s="2"/>
      <c r="PCE350" s="2"/>
      <c r="PCF350" s="2"/>
      <c r="PCG350" s="2"/>
      <c r="PCH350" s="2"/>
      <c r="PCI350" s="2"/>
      <c r="PCJ350" s="2"/>
      <c r="PCK350" s="2"/>
      <c r="PCL350" s="2"/>
      <c r="PCM350" s="2"/>
      <c r="PCN350" s="2"/>
      <c r="PCO350" s="2"/>
      <c r="PCP350" s="2"/>
      <c r="PCQ350" s="2"/>
      <c r="PCR350" s="2"/>
      <c r="PCS350" s="2"/>
      <c r="PCT350" s="2"/>
      <c r="PCU350" s="2"/>
      <c r="PCV350" s="2"/>
      <c r="PCW350" s="2"/>
      <c r="PCX350" s="2"/>
      <c r="PCY350" s="2"/>
      <c r="PCZ350" s="2"/>
      <c r="PDA350" s="2"/>
      <c r="PDB350" s="2"/>
      <c r="PDC350" s="2"/>
      <c r="PDD350" s="2"/>
      <c r="PDE350" s="2"/>
      <c r="PDF350" s="2"/>
      <c r="PDG350" s="2"/>
      <c r="PDH350" s="2"/>
      <c r="PDI350" s="2"/>
      <c r="PDJ350" s="2"/>
      <c r="PDK350" s="2"/>
      <c r="PDL350" s="2"/>
      <c r="PDM350" s="2"/>
      <c r="PDN350" s="2"/>
      <c r="PDO350" s="2"/>
      <c r="PDP350" s="2"/>
      <c r="PDQ350" s="2"/>
      <c r="PDR350" s="2"/>
      <c r="PDS350" s="2"/>
      <c r="PDT350" s="2"/>
      <c r="PDU350" s="2"/>
      <c r="PDV350" s="2"/>
      <c r="PDW350" s="2"/>
      <c r="PDX350" s="2"/>
      <c r="PDY350" s="2"/>
      <c r="PDZ350" s="2"/>
      <c r="PEA350" s="2"/>
      <c r="PEB350" s="2"/>
      <c r="PEC350" s="2"/>
      <c r="PED350" s="2"/>
      <c r="PEE350" s="2"/>
      <c r="PEF350" s="2"/>
      <c r="PEG350" s="2"/>
      <c r="PEH350" s="2"/>
      <c r="PEI350" s="2"/>
      <c r="PEJ350" s="2"/>
      <c r="PEK350" s="2"/>
      <c r="PEL350" s="2"/>
      <c r="PEM350" s="2"/>
      <c r="PEN350" s="2"/>
      <c r="PEO350" s="2"/>
      <c r="PEP350" s="2"/>
      <c r="PEQ350" s="2"/>
      <c r="PER350" s="2"/>
      <c r="PES350" s="2"/>
      <c r="PET350" s="2"/>
      <c r="PEU350" s="2"/>
      <c r="PEV350" s="2"/>
      <c r="PEW350" s="2"/>
      <c r="PEX350" s="2"/>
      <c r="PEY350" s="2"/>
      <c r="PEZ350" s="2"/>
      <c r="PFA350" s="2"/>
      <c r="PFB350" s="2"/>
      <c r="PFC350" s="2"/>
      <c r="PFD350" s="2"/>
      <c r="PFE350" s="2"/>
      <c r="PFF350" s="2"/>
      <c r="PFG350" s="2"/>
      <c r="PFH350" s="2"/>
      <c r="PFI350" s="2"/>
      <c r="PFJ350" s="2"/>
      <c r="PFK350" s="2"/>
      <c r="PFL350" s="2"/>
      <c r="PFM350" s="2"/>
      <c r="PFN350" s="2"/>
      <c r="PFO350" s="2"/>
      <c r="PFP350" s="2"/>
      <c r="PFQ350" s="2"/>
      <c r="PFR350" s="2"/>
      <c r="PFS350" s="2"/>
      <c r="PFT350" s="2"/>
      <c r="PFU350" s="2"/>
      <c r="PFV350" s="2"/>
      <c r="PFW350" s="2"/>
      <c r="PFX350" s="2"/>
      <c r="PFY350" s="2"/>
      <c r="PFZ350" s="2"/>
      <c r="PGA350" s="2"/>
      <c r="PGB350" s="2"/>
      <c r="PGC350" s="2"/>
      <c r="PGD350" s="2"/>
      <c r="PGE350" s="2"/>
      <c r="PGF350" s="2"/>
      <c r="PGG350" s="2"/>
      <c r="PGH350" s="2"/>
      <c r="PGI350" s="2"/>
      <c r="PGJ350" s="2"/>
      <c r="PGK350" s="2"/>
      <c r="PGL350" s="2"/>
      <c r="PGM350" s="2"/>
      <c r="PGN350" s="2"/>
      <c r="PGO350" s="2"/>
      <c r="PGP350" s="2"/>
      <c r="PGQ350" s="2"/>
      <c r="PGR350" s="2"/>
      <c r="PGS350" s="2"/>
      <c r="PGT350" s="2"/>
      <c r="PGU350" s="2"/>
      <c r="PGV350" s="2"/>
      <c r="PGW350" s="2"/>
      <c r="PGX350" s="2"/>
      <c r="PGY350" s="2"/>
      <c r="PGZ350" s="2"/>
      <c r="PHA350" s="2"/>
      <c r="PHB350" s="2"/>
      <c r="PHC350" s="2"/>
      <c r="PHD350" s="2"/>
      <c r="PHE350" s="2"/>
      <c r="PHF350" s="2"/>
      <c r="PHG350" s="2"/>
      <c r="PHH350" s="2"/>
      <c r="PHI350" s="2"/>
      <c r="PHJ350" s="2"/>
      <c r="PHK350" s="2"/>
      <c r="PHL350" s="2"/>
      <c r="PHM350" s="2"/>
      <c r="PHN350" s="2"/>
      <c r="PHO350" s="2"/>
      <c r="PHP350" s="2"/>
      <c r="PHQ350" s="2"/>
      <c r="PHR350" s="2"/>
      <c r="PHS350" s="2"/>
      <c r="PHT350" s="2"/>
      <c r="PHU350" s="2"/>
      <c r="PHV350" s="2"/>
      <c r="PHW350" s="2"/>
      <c r="PHX350" s="2"/>
      <c r="PHY350" s="2"/>
      <c r="PHZ350" s="2"/>
      <c r="PIA350" s="2"/>
      <c r="PIB350" s="2"/>
      <c r="PIC350" s="2"/>
      <c r="PID350" s="2"/>
      <c r="PIE350" s="2"/>
      <c r="PIF350" s="2"/>
      <c r="PIG350" s="2"/>
      <c r="PIH350" s="2"/>
      <c r="PII350" s="2"/>
      <c r="PIJ350" s="2"/>
      <c r="PIK350" s="2"/>
      <c r="PIL350" s="2"/>
      <c r="PIM350" s="2"/>
      <c r="PIN350" s="2"/>
      <c r="PIO350" s="2"/>
      <c r="PIP350" s="2"/>
      <c r="PIQ350" s="2"/>
      <c r="PIR350" s="2"/>
      <c r="PIS350" s="2"/>
      <c r="PIT350" s="2"/>
      <c r="PIU350" s="2"/>
      <c r="PIV350" s="2"/>
      <c r="PIW350" s="2"/>
      <c r="PIX350" s="2"/>
      <c r="PIY350" s="2"/>
      <c r="PIZ350" s="2"/>
      <c r="PJA350" s="2"/>
      <c r="PJB350" s="2"/>
      <c r="PJC350" s="2"/>
      <c r="PJD350" s="2"/>
      <c r="PJE350" s="2"/>
      <c r="PJF350" s="2"/>
      <c r="PJG350" s="2"/>
      <c r="PJH350" s="2"/>
      <c r="PJI350" s="2"/>
      <c r="PJJ350" s="2"/>
      <c r="PJK350" s="2"/>
      <c r="PJL350" s="2"/>
      <c r="PJM350" s="2"/>
      <c r="PJN350" s="2"/>
      <c r="PJO350" s="2"/>
      <c r="PJP350" s="2"/>
      <c r="PJQ350" s="2"/>
      <c r="PJR350" s="2"/>
      <c r="PJS350" s="2"/>
      <c r="PJT350" s="2"/>
      <c r="PJU350" s="2"/>
      <c r="PJV350" s="2"/>
      <c r="PJW350" s="2"/>
      <c r="PJX350" s="2"/>
      <c r="PJY350" s="2"/>
      <c r="PJZ350" s="2"/>
      <c r="PKA350" s="2"/>
      <c r="PKB350" s="2"/>
      <c r="PKC350" s="2"/>
      <c r="PKD350" s="2"/>
      <c r="PKE350" s="2"/>
      <c r="PKF350" s="2"/>
      <c r="PKG350" s="2"/>
      <c r="PKH350" s="2"/>
      <c r="PKI350" s="2"/>
      <c r="PKJ350" s="2"/>
      <c r="PKK350" s="2"/>
      <c r="PKL350" s="2"/>
      <c r="PKM350" s="2"/>
      <c r="PKN350" s="2"/>
      <c r="PKO350" s="2"/>
      <c r="PKP350" s="2"/>
      <c r="PKQ350" s="2"/>
      <c r="PKR350" s="2"/>
      <c r="PKS350" s="2"/>
      <c r="PKT350" s="2"/>
      <c r="PKU350" s="2"/>
      <c r="PKV350" s="2"/>
      <c r="PKW350" s="2"/>
      <c r="PKX350" s="2"/>
      <c r="PKY350" s="2"/>
      <c r="PKZ350" s="2"/>
      <c r="PLA350" s="2"/>
      <c r="PLB350" s="2"/>
      <c r="PLC350" s="2"/>
      <c r="PLD350" s="2"/>
      <c r="PLE350" s="2"/>
      <c r="PLF350" s="2"/>
      <c r="PLG350" s="2"/>
      <c r="PLH350" s="2"/>
      <c r="PLI350" s="2"/>
      <c r="PLJ350" s="2"/>
      <c r="PLK350" s="2"/>
      <c r="PLL350" s="2"/>
      <c r="PLM350" s="2"/>
      <c r="PLN350" s="2"/>
      <c r="PLO350" s="2"/>
      <c r="PLP350" s="2"/>
      <c r="PLQ350" s="2"/>
      <c r="PLR350" s="2"/>
      <c r="PLS350" s="2"/>
      <c r="PLT350" s="2"/>
      <c r="PLU350" s="2"/>
      <c r="PLV350" s="2"/>
      <c r="PLW350" s="2"/>
      <c r="PLX350" s="2"/>
      <c r="PLY350" s="2"/>
      <c r="PLZ350" s="2"/>
      <c r="PMA350" s="2"/>
      <c r="PMB350" s="2"/>
      <c r="PMC350" s="2"/>
      <c r="PMD350" s="2"/>
      <c r="PME350" s="2"/>
      <c r="PMF350" s="2"/>
      <c r="PMG350" s="2"/>
      <c r="PMH350" s="2"/>
      <c r="PMI350" s="2"/>
      <c r="PMJ350" s="2"/>
      <c r="PMK350" s="2"/>
      <c r="PML350" s="2"/>
      <c r="PMM350" s="2"/>
      <c r="PMN350" s="2"/>
      <c r="PMO350" s="2"/>
      <c r="PMP350" s="2"/>
      <c r="PMQ350" s="2"/>
      <c r="PMR350" s="2"/>
      <c r="PMS350" s="2"/>
      <c r="PMT350" s="2"/>
      <c r="PMU350" s="2"/>
      <c r="PMV350" s="2"/>
      <c r="PMW350" s="2"/>
      <c r="PMX350" s="2"/>
      <c r="PMY350" s="2"/>
      <c r="PMZ350" s="2"/>
      <c r="PNA350" s="2"/>
      <c r="PNB350" s="2"/>
      <c r="PNC350" s="2"/>
      <c r="PND350" s="2"/>
      <c r="PNE350" s="2"/>
      <c r="PNF350" s="2"/>
      <c r="PNG350" s="2"/>
      <c r="PNH350" s="2"/>
      <c r="PNI350" s="2"/>
      <c r="PNJ350" s="2"/>
      <c r="PNK350" s="2"/>
      <c r="PNL350" s="2"/>
      <c r="PNM350" s="2"/>
      <c r="PNN350" s="2"/>
      <c r="PNO350" s="2"/>
      <c r="PNP350" s="2"/>
      <c r="PNQ350" s="2"/>
      <c r="PNR350" s="2"/>
      <c r="PNS350" s="2"/>
      <c r="PNT350" s="2"/>
      <c r="PNU350" s="2"/>
      <c r="PNV350" s="2"/>
      <c r="PNW350" s="2"/>
      <c r="PNX350" s="2"/>
      <c r="PNY350" s="2"/>
      <c r="PNZ350" s="2"/>
      <c r="POA350" s="2"/>
      <c r="POB350" s="2"/>
      <c r="POC350" s="2"/>
      <c r="POD350" s="2"/>
      <c r="POE350" s="2"/>
      <c r="POF350" s="2"/>
      <c r="POG350" s="2"/>
      <c r="POH350" s="2"/>
      <c r="POI350" s="2"/>
      <c r="POJ350" s="2"/>
      <c r="POK350" s="2"/>
      <c r="POL350" s="2"/>
      <c r="POM350" s="2"/>
      <c r="PON350" s="2"/>
      <c r="POO350" s="2"/>
      <c r="POP350" s="2"/>
      <c r="POQ350" s="2"/>
      <c r="POR350" s="2"/>
      <c r="POS350" s="2"/>
      <c r="POT350" s="2"/>
      <c r="POU350" s="2"/>
      <c r="POV350" s="2"/>
      <c r="POW350" s="2"/>
      <c r="POX350" s="2"/>
      <c r="POY350" s="2"/>
      <c r="POZ350" s="2"/>
      <c r="PPA350" s="2"/>
      <c r="PPB350" s="2"/>
      <c r="PPC350" s="2"/>
      <c r="PPD350" s="2"/>
      <c r="PPE350" s="2"/>
      <c r="PPF350" s="2"/>
      <c r="PPG350" s="2"/>
      <c r="PPH350" s="2"/>
      <c r="PPI350" s="2"/>
      <c r="PPJ350" s="2"/>
      <c r="PPK350" s="2"/>
      <c r="PPL350" s="2"/>
      <c r="PPM350" s="2"/>
      <c r="PPN350" s="2"/>
      <c r="PPO350" s="2"/>
      <c r="PPP350" s="2"/>
      <c r="PPQ350" s="2"/>
      <c r="PPR350" s="2"/>
      <c r="PPS350" s="2"/>
      <c r="PPT350" s="2"/>
      <c r="PPU350" s="2"/>
      <c r="PPV350" s="2"/>
      <c r="PPW350" s="2"/>
      <c r="PPX350" s="2"/>
      <c r="PPY350" s="2"/>
      <c r="PPZ350" s="2"/>
      <c r="PQA350" s="2"/>
      <c r="PQB350" s="2"/>
      <c r="PQC350" s="2"/>
      <c r="PQD350" s="2"/>
      <c r="PQE350" s="2"/>
      <c r="PQF350" s="2"/>
      <c r="PQG350" s="2"/>
      <c r="PQH350" s="2"/>
      <c r="PQI350" s="2"/>
      <c r="PQJ350" s="2"/>
      <c r="PQK350" s="2"/>
      <c r="PQL350" s="2"/>
      <c r="PQM350" s="2"/>
      <c r="PQN350" s="2"/>
      <c r="PQO350" s="2"/>
      <c r="PQP350" s="2"/>
      <c r="PQQ350" s="2"/>
      <c r="PQR350" s="2"/>
      <c r="PQS350" s="2"/>
      <c r="PQT350" s="2"/>
      <c r="PQU350" s="2"/>
      <c r="PQV350" s="2"/>
      <c r="PQW350" s="2"/>
      <c r="PQX350" s="2"/>
      <c r="PQY350" s="2"/>
      <c r="PQZ350" s="2"/>
      <c r="PRA350" s="2"/>
      <c r="PRB350" s="2"/>
      <c r="PRC350" s="2"/>
      <c r="PRD350" s="2"/>
      <c r="PRE350" s="2"/>
      <c r="PRF350" s="2"/>
      <c r="PRG350" s="2"/>
      <c r="PRH350" s="2"/>
      <c r="PRI350" s="2"/>
      <c r="PRJ350" s="2"/>
      <c r="PRK350" s="2"/>
      <c r="PRL350" s="2"/>
      <c r="PRM350" s="2"/>
      <c r="PRN350" s="2"/>
      <c r="PRO350" s="2"/>
      <c r="PRP350" s="2"/>
      <c r="PRQ350" s="2"/>
      <c r="PRR350" s="2"/>
      <c r="PRS350" s="2"/>
      <c r="PRT350" s="2"/>
      <c r="PRU350" s="2"/>
      <c r="PRV350" s="2"/>
      <c r="PRW350" s="2"/>
      <c r="PRX350" s="2"/>
      <c r="PRY350" s="2"/>
      <c r="PRZ350" s="2"/>
      <c r="PSA350" s="2"/>
      <c r="PSB350" s="2"/>
      <c r="PSC350" s="2"/>
      <c r="PSD350" s="2"/>
      <c r="PSE350" s="2"/>
      <c r="PSF350" s="2"/>
      <c r="PSG350" s="2"/>
      <c r="PSH350" s="2"/>
      <c r="PSI350" s="2"/>
      <c r="PSJ350" s="2"/>
      <c r="PSK350" s="2"/>
      <c r="PSL350" s="2"/>
      <c r="PSM350" s="2"/>
      <c r="PSN350" s="2"/>
      <c r="PSO350" s="2"/>
      <c r="PSP350" s="2"/>
      <c r="PSQ350" s="2"/>
      <c r="PSR350" s="2"/>
      <c r="PSS350" s="2"/>
      <c r="PST350" s="2"/>
      <c r="PSU350" s="2"/>
      <c r="PSV350" s="2"/>
      <c r="PSW350" s="2"/>
      <c r="PSX350" s="2"/>
      <c r="PSY350" s="2"/>
      <c r="PSZ350" s="2"/>
      <c r="PTA350" s="2"/>
      <c r="PTB350" s="2"/>
      <c r="PTC350" s="2"/>
      <c r="PTD350" s="2"/>
      <c r="PTE350" s="2"/>
      <c r="PTF350" s="2"/>
      <c r="PTG350" s="2"/>
      <c r="PTH350" s="2"/>
      <c r="PTI350" s="2"/>
      <c r="PTJ350" s="2"/>
      <c r="PTK350" s="2"/>
      <c r="PTL350" s="2"/>
      <c r="PTM350" s="2"/>
      <c r="PTN350" s="2"/>
      <c r="PTO350" s="2"/>
      <c r="PTP350" s="2"/>
      <c r="PTQ350" s="2"/>
      <c r="PTR350" s="2"/>
      <c r="PTS350" s="2"/>
      <c r="PTT350" s="2"/>
      <c r="PTU350" s="2"/>
      <c r="PTV350" s="2"/>
      <c r="PTW350" s="2"/>
      <c r="PTX350" s="2"/>
      <c r="PTY350" s="2"/>
      <c r="PTZ350" s="2"/>
      <c r="PUA350" s="2"/>
      <c r="PUB350" s="2"/>
      <c r="PUC350" s="2"/>
      <c r="PUD350" s="2"/>
      <c r="PUE350" s="2"/>
      <c r="PUF350" s="2"/>
      <c r="PUG350" s="2"/>
      <c r="PUH350" s="2"/>
      <c r="PUI350" s="2"/>
      <c r="PUJ350" s="2"/>
      <c r="PUK350" s="2"/>
      <c r="PUL350" s="2"/>
      <c r="PUM350" s="2"/>
      <c r="PUN350" s="2"/>
      <c r="PUO350" s="2"/>
      <c r="PUP350" s="2"/>
      <c r="PUQ350" s="2"/>
      <c r="PUR350" s="2"/>
      <c r="PUS350" s="2"/>
      <c r="PUT350" s="2"/>
      <c r="PUU350" s="2"/>
      <c r="PUV350" s="2"/>
      <c r="PUW350" s="2"/>
      <c r="PUX350" s="2"/>
      <c r="PUY350" s="2"/>
      <c r="PUZ350" s="2"/>
      <c r="PVA350" s="2"/>
      <c r="PVB350" s="2"/>
      <c r="PVC350" s="2"/>
      <c r="PVD350" s="2"/>
      <c r="PVE350" s="2"/>
      <c r="PVF350" s="2"/>
      <c r="PVG350" s="2"/>
      <c r="PVH350" s="2"/>
      <c r="PVI350" s="2"/>
      <c r="PVJ350" s="2"/>
      <c r="PVK350" s="2"/>
      <c r="PVL350" s="2"/>
      <c r="PVM350" s="2"/>
      <c r="PVN350" s="2"/>
      <c r="PVO350" s="2"/>
      <c r="PVP350" s="2"/>
      <c r="PVQ350" s="2"/>
      <c r="PVR350" s="2"/>
      <c r="PVS350" s="2"/>
      <c r="PVT350" s="2"/>
      <c r="PVU350" s="2"/>
      <c r="PVV350" s="2"/>
      <c r="PVW350" s="2"/>
      <c r="PVX350" s="2"/>
      <c r="PVY350" s="2"/>
      <c r="PVZ350" s="2"/>
      <c r="PWA350" s="2"/>
      <c r="PWB350" s="2"/>
      <c r="PWC350" s="2"/>
      <c r="PWD350" s="2"/>
      <c r="PWE350" s="2"/>
      <c r="PWF350" s="2"/>
      <c r="PWG350" s="2"/>
      <c r="PWH350" s="2"/>
      <c r="PWI350" s="2"/>
      <c r="PWJ350" s="2"/>
      <c r="PWK350" s="2"/>
      <c r="PWL350" s="2"/>
      <c r="PWM350" s="2"/>
      <c r="PWN350" s="2"/>
      <c r="PWO350" s="2"/>
      <c r="PWP350" s="2"/>
      <c r="PWQ350" s="2"/>
      <c r="PWR350" s="2"/>
      <c r="PWS350" s="2"/>
      <c r="PWT350" s="2"/>
      <c r="PWU350" s="2"/>
      <c r="PWV350" s="2"/>
      <c r="PWW350" s="2"/>
      <c r="PWX350" s="2"/>
      <c r="PWY350" s="2"/>
      <c r="PWZ350" s="2"/>
      <c r="PXA350" s="2"/>
      <c r="PXB350" s="2"/>
      <c r="PXC350" s="2"/>
      <c r="PXD350" s="2"/>
      <c r="PXE350" s="2"/>
      <c r="PXF350" s="2"/>
      <c r="PXG350" s="2"/>
      <c r="PXH350" s="2"/>
      <c r="PXI350" s="2"/>
      <c r="PXJ350" s="2"/>
      <c r="PXK350" s="2"/>
      <c r="PXL350" s="2"/>
      <c r="PXM350" s="2"/>
      <c r="PXN350" s="2"/>
      <c r="PXO350" s="2"/>
      <c r="PXP350" s="2"/>
      <c r="PXQ350" s="2"/>
      <c r="PXR350" s="2"/>
      <c r="PXS350" s="2"/>
      <c r="PXT350" s="2"/>
      <c r="PXU350" s="2"/>
      <c r="PXV350" s="2"/>
      <c r="PXW350" s="2"/>
      <c r="PXX350" s="2"/>
      <c r="PXY350" s="2"/>
      <c r="PXZ350" s="2"/>
      <c r="PYA350" s="2"/>
      <c r="PYB350" s="2"/>
      <c r="PYC350" s="2"/>
      <c r="PYD350" s="2"/>
      <c r="PYE350" s="2"/>
      <c r="PYF350" s="2"/>
      <c r="PYG350" s="2"/>
      <c r="PYH350" s="2"/>
      <c r="PYI350" s="2"/>
      <c r="PYJ350" s="2"/>
      <c r="PYK350" s="2"/>
      <c r="PYL350" s="2"/>
      <c r="PYM350" s="2"/>
      <c r="PYN350" s="2"/>
      <c r="PYO350" s="2"/>
      <c r="PYP350" s="2"/>
      <c r="PYQ350" s="2"/>
      <c r="PYR350" s="2"/>
      <c r="PYS350" s="2"/>
      <c r="PYT350" s="2"/>
      <c r="PYU350" s="2"/>
      <c r="PYV350" s="2"/>
      <c r="PYW350" s="2"/>
      <c r="PYX350" s="2"/>
      <c r="PYY350" s="2"/>
      <c r="PYZ350" s="2"/>
      <c r="PZA350" s="2"/>
      <c r="PZB350" s="2"/>
      <c r="PZC350" s="2"/>
      <c r="PZD350" s="2"/>
      <c r="PZE350" s="2"/>
      <c r="PZF350" s="2"/>
      <c r="PZG350" s="2"/>
      <c r="PZH350" s="2"/>
      <c r="PZI350" s="2"/>
      <c r="PZJ350" s="2"/>
      <c r="PZK350" s="2"/>
      <c r="PZL350" s="2"/>
      <c r="PZM350" s="2"/>
      <c r="PZN350" s="2"/>
      <c r="PZO350" s="2"/>
      <c r="PZP350" s="2"/>
      <c r="PZQ350" s="2"/>
      <c r="PZR350" s="2"/>
      <c r="PZS350" s="2"/>
      <c r="PZT350" s="2"/>
      <c r="PZU350" s="2"/>
      <c r="PZV350" s="2"/>
      <c r="PZW350" s="2"/>
      <c r="PZX350" s="2"/>
      <c r="PZY350" s="2"/>
      <c r="PZZ350" s="2"/>
      <c r="QAA350" s="2"/>
      <c r="QAB350" s="2"/>
      <c r="QAC350" s="2"/>
      <c r="QAD350" s="2"/>
      <c r="QAE350" s="2"/>
      <c r="QAF350" s="2"/>
      <c r="QAG350" s="2"/>
      <c r="QAH350" s="2"/>
      <c r="QAI350" s="2"/>
      <c r="QAJ350" s="2"/>
      <c r="QAK350" s="2"/>
      <c r="QAL350" s="2"/>
      <c r="QAM350" s="2"/>
      <c r="QAN350" s="2"/>
      <c r="QAO350" s="2"/>
      <c r="QAP350" s="2"/>
      <c r="QAQ350" s="2"/>
      <c r="QAR350" s="2"/>
      <c r="QAS350" s="2"/>
      <c r="QAT350" s="2"/>
      <c r="QAU350" s="2"/>
      <c r="QAV350" s="2"/>
      <c r="QAW350" s="2"/>
      <c r="QAX350" s="2"/>
      <c r="QAY350" s="2"/>
      <c r="QAZ350" s="2"/>
      <c r="QBA350" s="2"/>
      <c r="QBB350" s="2"/>
      <c r="QBC350" s="2"/>
      <c r="QBD350" s="2"/>
      <c r="QBE350" s="2"/>
      <c r="QBF350" s="2"/>
      <c r="QBG350" s="2"/>
      <c r="QBH350" s="2"/>
      <c r="QBI350" s="2"/>
      <c r="QBJ350" s="2"/>
      <c r="QBK350" s="2"/>
      <c r="QBL350" s="2"/>
      <c r="QBM350" s="2"/>
      <c r="QBN350" s="2"/>
      <c r="QBO350" s="2"/>
      <c r="QBP350" s="2"/>
      <c r="QBQ350" s="2"/>
      <c r="QBR350" s="2"/>
      <c r="QBS350" s="2"/>
      <c r="QBT350" s="2"/>
      <c r="QBU350" s="2"/>
      <c r="QBV350" s="2"/>
      <c r="QBW350" s="2"/>
      <c r="QBX350" s="2"/>
      <c r="QBY350" s="2"/>
      <c r="QBZ350" s="2"/>
      <c r="QCA350" s="2"/>
      <c r="QCB350" s="2"/>
      <c r="QCC350" s="2"/>
      <c r="QCD350" s="2"/>
      <c r="QCE350" s="2"/>
      <c r="QCF350" s="2"/>
      <c r="QCG350" s="2"/>
      <c r="QCH350" s="2"/>
      <c r="QCI350" s="2"/>
      <c r="QCJ350" s="2"/>
      <c r="QCK350" s="2"/>
      <c r="QCL350" s="2"/>
      <c r="QCM350" s="2"/>
      <c r="QCN350" s="2"/>
      <c r="QCO350" s="2"/>
      <c r="QCP350" s="2"/>
      <c r="QCQ350" s="2"/>
      <c r="QCR350" s="2"/>
      <c r="QCS350" s="2"/>
      <c r="QCT350" s="2"/>
      <c r="QCU350" s="2"/>
      <c r="QCV350" s="2"/>
      <c r="QCW350" s="2"/>
      <c r="QCX350" s="2"/>
      <c r="QCY350" s="2"/>
      <c r="QCZ350" s="2"/>
      <c r="QDA350" s="2"/>
      <c r="QDB350" s="2"/>
      <c r="QDC350" s="2"/>
      <c r="QDD350" s="2"/>
      <c r="QDE350" s="2"/>
      <c r="QDF350" s="2"/>
      <c r="QDG350" s="2"/>
      <c r="QDH350" s="2"/>
      <c r="QDI350" s="2"/>
      <c r="QDJ350" s="2"/>
      <c r="QDK350" s="2"/>
      <c r="QDL350" s="2"/>
      <c r="QDM350" s="2"/>
      <c r="QDN350" s="2"/>
      <c r="QDO350" s="2"/>
      <c r="QDP350" s="2"/>
      <c r="QDQ350" s="2"/>
      <c r="QDR350" s="2"/>
      <c r="QDS350" s="2"/>
      <c r="QDT350" s="2"/>
      <c r="QDU350" s="2"/>
      <c r="QDV350" s="2"/>
      <c r="QDW350" s="2"/>
      <c r="QDX350" s="2"/>
      <c r="QDY350" s="2"/>
      <c r="QDZ350" s="2"/>
      <c r="QEA350" s="2"/>
      <c r="QEB350" s="2"/>
      <c r="QEC350" s="2"/>
      <c r="QED350" s="2"/>
      <c r="QEE350" s="2"/>
      <c r="QEF350" s="2"/>
      <c r="QEG350" s="2"/>
      <c r="QEH350" s="2"/>
      <c r="QEI350" s="2"/>
      <c r="QEJ350" s="2"/>
      <c r="QEK350" s="2"/>
      <c r="QEL350" s="2"/>
      <c r="QEM350" s="2"/>
      <c r="QEN350" s="2"/>
      <c r="QEO350" s="2"/>
      <c r="QEP350" s="2"/>
      <c r="QEQ350" s="2"/>
      <c r="QER350" s="2"/>
      <c r="QES350" s="2"/>
      <c r="QET350" s="2"/>
      <c r="QEU350" s="2"/>
      <c r="QEV350" s="2"/>
      <c r="QEW350" s="2"/>
      <c r="QEX350" s="2"/>
      <c r="QEY350" s="2"/>
      <c r="QEZ350" s="2"/>
      <c r="QFA350" s="2"/>
      <c r="QFB350" s="2"/>
      <c r="QFC350" s="2"/>
      <c r="QFD350" s="2"/>
      <c r="QFE350" s="2"/>
      <c r="QFF350" s="2"/>
      <c r="QFG350" s="2"/>
      <c r="QFH350" s="2"/>
      <c r="QFI350" s="2"/>
      <c r="QFJ350" s="2"/>
      <c r="QFK350" s="2"/>
      <c r="QFL350" s="2"/>
      <c r="QFM350" s="2"/>
      <c r="QFN350" s="2"/>
      <c r="QFO350" s="2"/>
      <c r="QFP350" s="2"/>
      <c r="QFQ350" s="2"/>
      <c r="QFR350" s="2"/>
      <c r="QFS350" s="2"/>
      <c r="QFT350" s="2"/>
      <c r="QFU350" s="2"/>
      <c r="QFV350" s="2"/>
      <c r="QFW350" s="2"/>
      <c r="QFX350" s="2"/>
      <c r="QFY350" s="2"/>
      <c r="QFZ350" s="2"/>
      <c r="QGA350" s="2"/>
      <c r="QGB350" s="2"/>
      <c r="QGC350" s="2"/>
      <c r="QGD350" s="2"/>
      <c r="QGE350" s="2"/>
      <c r="QGF350" s="2"/>
      <c r="QGG350" s="2"/>
      <c r="QGH350" s="2"/>
      <c r="QGI350" s="2"/>
      <c r="QGJ350" s="2"/>
      <c r="QGK350" s="2"/>
      <c r="QGL350" s="2"/>
      <c r="QGM350" s="2"/>
      <c r="QGN350" s="2"/>
      <c r="QGO350" s="2"/>
      <c r="QGP350" s="2"/>
      <c r="QGQ350" s="2"/>
      <c r="QGR350" s="2"/>
      <c r="QGS350" s="2"/>
      <c r="QGT350" s="2"/>
      <c r="QGU350" s="2"/>
      <c r="QGV350" s="2"/>
      <c r="QGW350" s="2"/>
      <c r="QGX350" s="2"/>
      <c r="QGY350" s="2"/>
      <c r="QGZ350" s="2"/>
      <c r="QHA350" s="2"/>
      <c r="QHB350" s="2"/>
      <c r="QHC350" s="2"/>
      <c r="QHD350" s="2"/>
      <c r="QHE350" s="2"/>
      <c r="QHF350" s="2"/>
      <c r="QHG350" s="2"/>
      <c r="QHH350" s="2"/>
      <c r="QHI350" s="2"/>
      <c r="QHJ350" s="2"/>
      <c r="QHK350" s="2"/>
      <c r="QHL350" s="2"/>
      <c r="QHM350" s="2"/>
      <c r="QHN350" s="2"/>
      <c r="QHO350" s="2"/>
      <c r="QHP350" s="2"/>
      <c r="QHQ350" s="2"/>
      <c r="QHR350" s="2"/>
      <c r="QHS350" s="2"/>
      <c r="QHT350" s="2"/>
      <c r="QHU350" s="2"/>
      <c r="QHV350" s="2"/>
      <c r="QHW350" s="2"/>
      <c r="QHX350" s="2"/>
      <c r="QHY350" s="2"/>
      <c r="QHZ350" s="2"/>
      <c r="QIA350" s="2"/>
      <c r="QIB350" s="2"/>
      <c r="QIC350" s="2"/>
      <c r="QID350" s="2"/>
      <c r="QIE350" s="2"/>
      <c r="QIF350" s="2"/>
      <c r="QIG350" s="2"/>
      <c r="QIH350" s="2"/>
      <c r="QII350" s="2"/>
      <c r="QIJ350" s="2"/>
      <c r="QIK350" s="2"/>
      <c r="QIL350" s="2"/>
      <c r="QIM350" s="2"/>
      <c r="QIN350" s="2"/>
      <c r="QIO350" s="2"/>
      <c r="QIP350" s="2"/>
      <c r="QIQ350" s="2"/>
      <c r="QIR350" s="2"/>
      <c r="QIS350" s="2"/>
      <c r="QIT350" s="2"/>
      <c r="QIU350" s="2"/>
      <c r="QIV350" s="2"/>
      <c r="QIW350" s="2"/>
      <c r="QIX350" s="2"/>
      <c r="QIY350" s="2"/>
      <c r="QIZ350" s="2"/>
      <c r="QJA350" s="2"/>
      <c r="QJB350" s="2"/>
      <c r="QJC350" s="2"/>
      <c r="QJD350" s="2"/>
      <c r="QJE350" s="2"/>
      <c r="QJF350" s="2"/>
      <c r="QJG350" s="2"/>
      <c r="QJH350" s="2"/>
      <c r="QJI350" s="2"/>
      <c r="QJJ350" s="2"/>
      <c r="QJK350" s="2"/>
      <c r="QJL350" s="2"/>
      <c r="QJM350" s="2"/>
      <c r="QJN350" s="2"/>
      <c r="QJO350" s="2"/>
      <c r="QJP350" s="2"/>
      <c r="QJQ350" s="2"/>
      <c r="QJR350" s="2"/>
      <c r="QJS350" s="2"/>
      <c r="QJT350" s="2"/>
      <c r="QJU350" s="2"/>
      <c r="QJV350" s="2"/>
      <c r="QJW350" s="2"/>
      <c r="QJX350" s="2"/>
      <c r="QJY350" s="2"/>
      <c r="QJZ350" s="2"/>
      <c r="QKA350" s="2"/>
      <c r="QKB350" s="2"/>
      <c r="QKC350" s="2"/>
      <c r="QKD350" s="2"/>
      <c r="QKE350" s="2"/>
      <c r="QKF350" s="2"/>
      <c r="QKG350" s="2"/>
      <c r="QKH350" s="2"/>
      <c r="QKI350" s="2"/>
      <c r="QKJ350" s="2"/>
      <c r="QKK350" s="2"/>
      <c r="QKL350" s="2"/>
      <c r="QKM350" s="2"/>
      <c r="QKN350" s="2"/>
      <c r="QKO350" s="2"/>
      <c r="QKP350" s="2"/>
      <c r="QKQ350" s="2"/>
      <c r="QKR350" s="2"/>
      <c r="QKS350" s="2"/>
      <c r="QKT350" s="2"/>
      <c r="QKU350" s="2"/>
      <c r="QKV350" s="2"/>
      <c r="QKW350" s="2"/>
      <c r="QKX350" s="2"/>
      <c r="QKY350" s="2"/>
      <c r="QKZ350" s="2"/>
      <c r="QLA350" s="2"/>
      <c r="QLB350" s="2"/>
      <c r="QLC350" s="2"/>
      <c r="QLD350" s="2"/>
      <c r="QLE350" s="2"/>
      <c r="QLF350" s="2"/>
      <c r="QLG350" s="2"/>
      <c r="QLH350" s="2"/>
      <c r="QLI350" s="2"/>
      <c r="QLJ350" s="2"/>
      <c r="QLK350" s="2"/>
      <c r="QLL350" s="2"/>
      <c r="QLM350" s="2"/>
      <c r="QLN350" s="2"/>
      <c r="QLO350" s="2"/>
      <c r="QLP350" s="2"/>
      <c r="QLQ350" s="2"/>
      <c r="QLR350" s="2"/>
      <c r="QLS350" s="2"/>
      <c r="QLT350" s="2"/>
      <c r="QLU350" s="2"/>
      <c r="QLV350" s="2"/>
      <c r="QLW350" s="2"/>
      <c r="QLX350" s="2"/>
      <c r="QLY350" s="2"/>
      <c r="QLZ350" s="2"/>
      <c r="QMA350" s="2"/>
      <c r="QMB350" s="2"/>
      <c r="QMC350" s="2"/>
      <c r="QMD350" s="2"/>
      <c r="QME350" s="2"/>
      <c r="QMF350" s="2"/>
      <c r="QMG350" s="2"/>
      <c r="QMH350" s="2"/>
      <c r="QMI350" s="2"/>
      <c r="QMJ350" s="2"/>
      <c r="QMK350" s="2"/>
      <c r="QML350" s="2"/>
      <c r="QMM350" s="2"/>
      <c r="QMN350" s="2"/>
      <c r="QMO350" s="2"/>
      <c r="QMP350" s="2"/>
      <c r="QMQ350" s="2"/>
      <c r="QMR350" s="2"/>
      <c r="QMS350" s="2"/>
      <c r="QMT350" s="2"/>
      <c r="QMU350" s="2"/>
      <c r="QMV350" s="2"/>
      <c r="QMW350" s="2"/>
      <c r="QMX350" s="2"/>
      <c r="QMY350" s="2"/>
      <c r="QMZ350" s="2"/>
      <c r="QNA350" s="2"/>
      <c r="QNB350" s="2"/>
      <c r="QNC350" s="2"/>
      <c r="QND350" s="2"/>
      <c r="QNE350" s="2"/>
      <c r="QNF350" s="2"/>
      <c r="QNG350" s="2"/>
      <c r="QNH350" s="2"/>
      <c r="QNI350" s="2"/>
      <c r="QNJ350" s="2"/>
    </row>
    <row r="351" spans="1:11866" x14ac:dyDescent="0.25">
      <c r="H351" s="7"/>
      <c r="I351" s="7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AB351" s="34"/>
    </row>
    <row r="352" spans="1:11866" x14ac:dyDescent="0.25">
      <c r="H352" s="7"/>
      <c r="I352" s="7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AB352" s="34"/>
    </row>
    <row r="353" spans="8:28" x14ac:dyDescent="0.25">
      <c r="H353" s="7"/>
      <c r="I353" s="7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AB353" s="34"/>
    </row>
    <row r="354" spans="8:28" x14ac:dyDescent="0.25">
      <c r="H354" s="7"/>
      <c r="I354" s="7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AB354" s="34"/>
    </row>
    <row r="355" spans="8:28" x14ac:dyDescent="0.25">
      <c r="H355" s="7"/>
      <c r="I355" s="7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AB355" s="34"/>
    </row>
    <row r="356" spans="8:28" x14ac:dyDescent="0.25">
      <c r="H356" s="7"/>
      <c r="I356" s="7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AB356" s="34"/>
    </row>
    <row r="357" spans="8:28" x14ac:dyDescent="0.25">
      <c r="H357" s="7"/>
      <c r="I357" s="7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AB357" s="34"/>
    </row>
    <row r="358" spans="8:28" x14ac:dyDescent="0.25">
      <c r="H358" s="7"/>
      <c r="I358" s="7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AB358" s="34"/>
    </row>
    <row r="359" spans="8:28" x14ac:dyDescent="0.25">
      <c r="H359" s="7"/>
      <c r="I359" s="7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AB359" s="34"/>
    </row>
    <row r="360" spans="8:28" x14ac:dyDescent="0.25">
      <c r="H360" s="7"/>
      <c r="I360" s="7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AB360" s="34"/>
    </row>
    <row r="361" spans="8:28" x14ac:dyDescent="0.25">
      <c r="H361" s="7"/>
      <c r="I361" s="7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AB361" s="34"/>
    </row>
    <row r="362" spans="8:28" x14ac:dyDescent="0.25">
      <c r="H362" s="7"/>
      <c r="I362" s="7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AB362" s="34"/>
    </row>
    <row r="363" spans="8:28" x14ac:dyDescent="0.25">
      <c r="H363" s="7"/>
      <c r="I363" s="7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AB363" s="34"/>
    </row>
    <row r="364" spans="8:28" x14ac:dyDescent="0.25">
      <c r="H364" s="7"/>
      <c r="I364" s="7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AB364" s="34"/>
    </row>
    <row r="365" spans="8:28" x14ac:dyDescent="0.25">
      <c r="H365" s="7"/>
      <c r="I365" s="7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AB365" s="34"/>
    </row>
    <row r="366" spans="8:28" x14ac:dyDescent="0.25">
      <c r="H366" s="7"/>
      <c r="I366" s="7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AB366" s="34"/>
    </row>
    <row r="367" spans="8:28" x14ac:dyDescent="0.25">
      <c r="H367" s="7"/>
      <c r="I367" s="7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AB367" s="34"/>
    </row>
    <row r="368" spans="8:28" x14ac:dyDescent="0.25">
      <c r="H368" s="7"/>
      <c r="I368" s="7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AB368" s="34"/>
    </row>
    <row r="369" spans="8:28" x14ac:dyDescent="0.25">
      <c r="H369" s="7"/>
      <c r="I369" s="7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AB369" s="34"/>
    </row>
    <row r="370" spans="8:28" x14ac:dyDescent="0.25">
      <c r="H370" s="7"/>
      <c r="I370" s="7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AB370" s="34"/>
    </row>
    <row r="371" spans="8:28" x14ac:dyDescent="0.25">
      <c r="H371" s="7"/>
      <c r="I371" s="7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AB371" s="34"/>
    </row>
    <row r="372" spans="8:28" x14ac:dyDescent="0.25">
      <c r="H372" s="7"/>
      <c r="I372" s="7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AB372" s="34"/>
    </row>
    <row r="373" spans="8:28" x14ac:dyDescent="0.25">
      <c r="H373" s="7"/>
      <c r="I373" s="7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AB373" s="34"/>
    </row>
    <row r="374" spans="8:28" x14ac:dyDescent="0.25">
      <c r="H374" s="7"/>
      <c r="I374" s="7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AB374" s="34"/>
    </row>
    <row r="375" spans="8:28" x14ac:dyDescent="0.25">
      <c r="H375" s="7"/>
      <c r="I375" s="7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AB375" s="34"/>
    </row>
    <row r="376" spans="8:28" x14ac:dyDescent="0.25">
      <c r="H376" s="7"/>
      <c r="I376" s="7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AB376" s="34"/>
    </row>
    <row r="377" spans="8:28" x14ac:dyDescent="0.25">
      <c r="H377" s="7"/>
      <c r="I377" s="7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AB377" s="34"/>
    </row>
    <row r="378" spans="8:28" x14ac:dyDescent="0.25">
      <c r="H378" s="7"/>
      <c r="I378" s="7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AB378" s="34"/>
    </row>
    <row r="379" spans="8:28" x14ac:dyDescent="0.25">
      <c r="H379" s="7"/>
      <c r="I379" s="7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AB379" s="34"/>
    </row>
    <row r="380" spans="8:28" x14ac:dyDescent="0.25">
      <c r="H380" s="7"/>
      <c r="I380" s="7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AB380" s="34"/>
    </row>
    <row r="381" spans="8:28" x14ac:dyDescent="0.25">
      <c r="H381" s="7"/>
      <c r="I381" s="7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AB381" s="34"/>
    </row>
    <row r="382" spans="8:28" x14ac:dyDescent="0.25">
      <c r="H382" s="7"/>
      <c r="I382" s="7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AB382" s="34"/>
    </row>
    <row r="383" spans="8:28" x14ac:dyDescent="0.25">
      <c r="H383" s="7"/>
      <c r="I383" s="7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AB383" s="34"/>
    </row>
    <row r="384" spans="8:28" x14ac:dyDescent="0.25">
      <c r="H384" s="7"/>
      <c r="I384" s="7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AB384" s="34"/>
    </row>
    <row r="385" spans="8:28" x14ac:dyDescent="0.25">
      <c r="H385" s="7"/>
      <c r="I385" s="7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AB385" s="34"/>
    </row>
    <row r="386" spans="8:28" x14ac:dyDescent="0.25">
      <c r="H386" s="7"/>
      <c r="I386" s="7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AB386" s="34"/>
    </row>
    <row r="387" spans="8:28" x14ac:dyDescent="0.25">
      <c r="H387" s="7"/>
      <c r="I387" s="7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AB387" s="34"/>
    </row>
    <row r="388" spans="8:28" x14ac:dyDescent="0.25">
      <c r="H388" s="7"/>
      <c r="I388" s="7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AB388" s="34"/>
    </row>
    <row r="389" spans="8:28" x14ac:dyDescent="0.25">
      <c r="H389" s="7"/>
      <c r="I389" s="7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AB389" s="34"/>
    </row>
    <row r="390" spans="8:28" x14ac:dyDescent="0.25">
      <c r="H390" s="7"/>
      <c r="I390" s="7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AB390" s="34"/>
    </row>
    <row r="391" spans="8:28" x14ac:dyDescent="0.25">
      <c r="H391" s="7"/>
      <c r="I391" s="7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AB391" s="34"/>
    </row>
    <row r="392" spans="8:28" x14ac:dyDescent="0.25">
      <c r="H392" s="7"/>
      <c r="I392" s="7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AB392" s="34"/>
    </row>
    <row r="393" spans="8:28" x14ac:dyDescent="0.25">
      <c r="H393" s="7"/>
      <c r="I393" s="7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AB393" s="34"/>
    </row>
    <row r="394" spans="8:28" x14ac:dyDescent="0.25">
      <c r="H394" s="7"/>
      <c r="I394" s="7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AB394" s="34"/>
    </row>
    <row r="395" spans="8:28" x14ac:dyDescent="0.25">
      <c r="H395" s="7"/>
      <c r="I395" s="7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AB395" s="34"/>
    </row>
    <row r="396" spans="8:28" x14ac:dyDescent="0.25">
      <c r="H396" s="7"/>
      <c r="I396" s="7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AB396" s="34"/>
    </row>
    <row r="397" spans="8:28" x14ac:dyDescent="0.25">
      <c r="H397" s="7"/>
      <c r="I397" s="7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AB397" s="34"/>
    </row>
    <row r="398" spans="8:28" x14ac:dyDescent="0.25">
      <c r="H398" s="7"/>
      <c r="I398" s="7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AB398" s="34"/>
    </row>
    <row r="399" spans="8:28" x14ac:dyDescent="0.25">
      <c r="H399" s="7"/>
      <c r="I399" s="7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AB399" s="34"/>
    </row>
    <row r="400" spans="8:28" x14ac:dyDescent="0.25">
      <c r="H400" s="7"/>
      <c r="I400" s="7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AB400" s="34"/>
    </row>
    <row r="401" spans="8:28" x14ac:dyDescent="0.25">
      <c r="H401" s="7"/>
      <c r="I401" s="7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AB401" s="34"/>
    </row>
    <row r="402" spans="8:28" x14ac:dyDescent="0.25">
      <c r="H402" s="7"/>
      <c r="I402" s="7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AB402" s="34"/>
    </row>
    <row r="403" spans="8:28" x14ac:dyDescent="0.25">
      <c r="H403" s="7"/>
      <c r="I403" s="7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AB403" s="34"/>
    </row>
    <row r="404" spans="8:28" x14ac:dyDescent="0.25">
      <c r="H404" s="7"/>
      <c r="I404" s="7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AB404" s="34"/>
    </row>
    <row r="405" spans="8:28" x14ac:dyDescent="0.25">
      <c r="H405" s="7"/>
      <c r="I405" s="7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AB405" s="34"/>
    </row>
    <row r="406" spans="8:28" x14ac:dyDescent="0.25">
      <c r="H406" s="7"/>
      <c r="I406" s="7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AB406" s="34"/>
    </row>
    <row r="407" spans="8:28" x14ac:dyDescent="0.25">
      <c r="H407" s="7"/>
      <c r="I407" s="7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AB407" s="34"/>
    </row>
    <row r="408" spans="8:28" x14ac:dyDescent="0.25">
      <c r="H408" s="7"/>
      <c r="I408" s="7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AB408" s="34"/>
    </row>
    <row r="409" spans="8:28" x14ac:dyDescent="0.25">
      <c r="H409" s="7"/>
      <c r="I409" s="7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AB409" s="34"/>
    </row>
    <row r="410" spans="8:28" x14ac:dyDescent="0.25">
      <c r="H410" s="7"/>
      <c r="I410" s="7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AB410" s="34"/>
    </row>
    <row r="411" spans="8:28" x14ac:dyDescent="0.25">
      <c r="H411" s="7"/>
      <c r="I411" s="7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AB411" s="34"/>
    </row>
    <row r="412" spans="8:28" x14ac:dyDescent="0.25">
      <c r="H412" s="7"/>
      <c r="I412" s="7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AB412" s="34"/>
    </row>
    <row r="413" spans="8:28" x14ac:dyDescent="0.25">
      <c r="H413" s="7"/>
      <c r="I413" s="7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AB413" s="34"/>
    </row>
    <row r="414" spans="8:28" x14ac:dyDescent="0.25">
      <c r="H414" s="7"/>
      <c r="I414" s="7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AB414" s="34"/>
    </row>
    <row r="415" spans="8:28" x14ac:dyDescent="0.25">
      <c r="H415" s="7"/>
      <c r="I415" s="7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AB415" s="34"/>
    </row>
    <row r="416" spans="8:28" x14ac:dyDescent="0.25">
      <c r="H416" s="7"/>
      <c r="I416" s="7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AB416" s="34"/>
    </row>
    <row r="417" spans="8:28" x14ac:dyDescent="0.25">
      <c r="H417" s="7"/>
      <c r="I417" s="7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AB417" s="34"/>
    </row>
    <row r="418" spans="8:28" x14ac:dyDescent="0.25">
      <c r="H418" s="7"/>
      <c r="I418" s="7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AB418" s="34"/>
    </row>
    <row r="419" spans="8:28" x14ac:dyDescent="0.25">
      <c r="H419" s="7"/>
      <c r="I419" s="7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AB419" s="34"/>
    </row>
    <row r="420" spans="8:28" x14ac:dyDescent="0.25">
      <c r="H420" s="7"/>
      <c r="I420" s="7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AB420" s="34"/>
    </row>
    <row r="421" spans="8:28" x14ac:dyDescent="0.25">
      <c r="H421" s="7"/>
      <c r="I421" s="7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AB421" s="34"/>
    </row>
    <row r="422" spans="8:28" x14ac:dyDescent="0.25">
      <c r="H422" s="7"/>
      <c r="I422" s="7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AB422" s="34"/>
    </row>
    <row r="423" spans="8:28" x14ac:dyDescent="0.25">
      <c r="H423" s="7"/>
      <c r="I423" s="7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AB423" s="34"/>
    </row>
    <row r="424" spans="8:28" x14ac:dyDescent="0.25">
      <c r="H424" s="7"/>
      <c r="I424" s="7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AB424" s="34"/>
    </row>
    <row r="425" spans="8:28" x14ac:dyDescent="0.25">
      <c r="H425" s="7"/>
      <c r="I425" s="7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AB425" s="34"/>
    </row>
    <row r="426" spans="8:28" x14ac:dyDescent="0.25">
      <c r="H426" s="7"/>
      <c r="I426" s="7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AB426" s="34"/>
    </row>
    <row r="427" spans="8:28" x14ac:dyDescent="0.25">
      <c r="H427" s="7"/>
      <c r="I427" s="7"/>
      <c r="J427" s="5"/>
      <c r="K427" s="5"/>
      <c r="AB427" s="34"/>
    </row>
    <row r="428" spans="8:28" x14ac:dyDescent="0.25">
      <c r="H428" s="7"/>
      <c r="I428" s="7"/>
      <c r="J428" s="5"/>
    </row>
    <row r="429" spans="8:28" x14ac:dyDescent="0.25">
      <c r="H429" s="7"/>
      <c r="I429" s="7"/>
      <c r="J429" s="5"/>
    </row>
    <row r="430" spans="8:28" x14ac:dyDescent="0.25">
      <c r="H430" s="7"/>
      <c r="I430" s="7"/>
      <c r="J430" s="5"/>
    </row>
    <row r="431" spans="8:28" x14ac:dyDescent="0.25">
      <c r="H431" s="7"/>
      <c r="I431" s="7"/>
      <c r="J431" s="5"/>
    </row>
    <row r="432" spans="8:28" x14ac:dyDescent="0.25">
      <c r="J432" s="5"/>
    </row>
    <row r="433" spans="1:58" x14ac:dyDescent="0.25">
      <c r="J433" s="5"/>
    </row>
    <row r="434" spans="1:58" x14ac:dyDescent="0.25">
      <c r="J434" s="5"/>
    </row>
    <row r="435" spans="1:58" x14ac:dyDescent="0.25">
      <c r="J435" s="5"/>
    </row>
    <row r="436" spans="1:58" x14ac:dyDescent="0.25">
      <c r="J436" s="5"/>
      <c r="K436" s="29"/>
    </row>
    <row r="437" spans="1:58" x14ac:dyDescent="0.25">
      <c r="J437" s="5"/>
      <c r="K437" s="29"/>
      <c r="L437" s="29"/>
      <c r="M437" s="29"/>
      <c r="N437" s="29"/>
      <c r="O437" s="29"/>
      <c r="P437" s="29"/>
      <c r="R437" s="29"/>
    </row>
    <row r="438" spans="1:58" s="29" customFormat="1" x14ac:dyDescent="0.25">
      <c r="A438"/>
      <c r="B438"/>
      <c r="C438"/>
      <c r="D438"/>
      <c r="E438"/>
      <c r="F438"/>
      <c r="G438"/>
      <c r="H438"/>
      <c r="I438"/>
      <c r="J438"/>
      <c r="AB438" s="34"/>
      <c r="BF438" s="31"/>
    </row>
    <row r="439" spans="1:58" s="29" customFormat="1" x14ac:dyDescent="0.25">
      <c r="A439"/>
      <c r="B439"/>
      <c r="C439"/>
      <c r="D439"/>
      <c r="E439"/>
      <c r="F439"/>
      <c r="G439"/>
      <c r="H439"/>
      <c r="I439"/>
      <c r="J439"/>
      <c r="AB439" s="34"/>
      <c r="BF439" s="31"/>
    </row>
    <row r="440" spans="1:58" s="29" customFormat="1" x14ac:dyDescent="0.25">
      <c r="A440"/>
      <c r="B440"/>
      <c r="C440"/>
      <c r="D440"/>
      <c r="E440"/>
      <c r="F440"/>
      <c r="G440"/>
      <c r="H440"/>
      <c r="I440"/>
      <c r="J440"/>
      <c r="AB440" s="34"/>
      <c r="BF440" s="31"/>
    </row>
    <row r="441" spans="1:58" s="29" customFormat="1" x14ac:dyDescent="0.25">
      <c r="A441"/>
      <c r="B441"/>
      <c r="C441"/>
      <c r="D441"/>
      <c r="E441"/>
      <c r="F441"/>
      <c r="G441"/>
      <c r="H441"/>
      <c r="I441"/>
      <c r="J441"/>
      <c r="AB441" s="34"/>
      <c r="BF441" s="31"/>
    </row>
    <row r="442" spans="1:58" s="29" customFormat="1" x14ac:dyDescent="0.25">
      <c r="A442"/>
      <c r="B442"/>
      <c r="C442"/>
      <c r="D442"/>
      <c r="E442"/>
      <c r="F442"/>
      <c r="G442"/>
      <c r="H442"/>
      <c r="I442"/>
      <c r="J442"/>
      <c r="AB442" s="34"/>
      <c r="BF442" s="31"/>
    </row>
    <row r="443" spans="1:58" s="29" customFormat="1" x14ac:dyDescent="0.25">
      <c r="H443" s="12"/>
      <c r="I443" s="12"/>
      <c r="J443" s="5"/>
      <c r="AB443" s="34"/>
      <c r="BF443" s="31"/>
    </row>
    <row r="444" spans="1:58" s="29" customFormat="1" x14ac:dyDescent="0.25">
      <c r="H444" s="12"/>
      <c r="I444" s="12"/>
      <c r="J444" s="5"/>
      <c r="AB444" s="34"/>
      <c r="BF444" s="31"/>
    </row>
    <row r="445" spans="1:58" s="29" customFormat="1" x14ac:dyDescent="0.25">
      <c r="H445" s="12"/>
      <c r="I445" s="12"/>
      <c r="J445" s="5"/>
      <c r="AB445" s="34"/>
      <c r="BF445" s="31"/>
    </row>
    <row r="446" spans="1:58" s="29" customFormat="1" x14ac:dyDescent="0.25">
      <c r="H446" s="12"/>
      <c r="I446" s="12"/>
      <c r="J446" s="5"/>
      <c r="AB446" s="34"/>
      <c r="BF446" s="31"/>
    </row>
    <row r="447" spans="1:58" s="29" customFormat="1" x14ac:dyDescent="0.25">
      <c r="H447" s="12"/>
      <c r="I447" s="12"/>
      <c r="J447" s="5"/>
      <c r="AB447" s="34"/>
      <c r="BF447" s="31"/>
    </row>
    <row r="448" spans="1:58" s="29" customFormat="1" x14ac:dyDescent="0.25">
      <c r="H448" s="12"/>
      <c r="I448" s="12"/>
      <c r="J448" s="5"/>
      <c r="AB448" s="34"/>
      <c r="BF448" s="31"/>
    </row>
    <row r="449" spans="8:58" s="29" customFormat="1" x14ac:dyDescent="0.25">
      <c r="H449" s="12"/>
      <c r="I449" s="12"/>
      <c r="J449" s="5"/>
      <c r="AB449" s="34"/>
      <c r="BF449" s="31"/>
    </row>
    <row r="450" spans="8:58" s="29" customFormat="1" x14ac:dyDescent="0.25">
      <c r="H450" s="12"/>
      <c r="I450" s="12"/>
      <c r="J450" s="5"/>
      <c r="AB450" s="34"/>
      <c r="BF450" s="31"/>
    </row>
    <row r="451" spans="8:58" s="29" customFormat="1" x14ac:dyDescent="0.25">
      <c r="H451" s="12"/>
      <c r="I451" s="12"/>
      <c r="J451" s="5"/>
      <c r="AB451" s="34"/>
      <c r="BF451" s="31"/>
    </row>
    <row r="452" spans="8:58" s="29" customFormat="1" x14ac:dyDescent="0.25">
      <c r="H452" s="12"/>
      <c r="I452" s="12"/>
      <c r="J452" s="5"/>
      <c r="AB452" s="34"/>
      <c r="BF452" s="31"/>
    </row>
    <row r="453" spans="8:58" s="29" customFormat="1" x14ac:dyDescent="0.25">
      <c r="H453" s="12"/>
      <c r="I453" s="12"/>
      <c r="J453" s="5"/>
      <c r="AB453" s="34"/>
      <c r="BF453" s="31"/>
    </row>
    <row r="454" spans="8:58" s="29" customFormat="1" x14ac:dyDescent="0.25">
      <c r="H454" s="12"/>
      <c r="I454" s="12"/>
      <c r="J454" s="5"/>
      <c r="AB454" s="34"/>
      <c r="BF454" s="31"/>
    </row>
    <row r="455" spans="8:58" s="29" customFormat="1" x14ac:dyDescent="0.25">
      <c r="H455" s="12"/>
      <c r="I455" s="12"/>
      <c r="J455" s="5"/>
      <c r="AB455" s="34"/>
      <c r="BF455" s="31"/>
    </row>
    <row r="456" spans="8:58" s="29" customFormat="1" x14ac:dyDescent="0.25">
      <c r="H456" s="12"/>
      <c r="I456" s="12"/>
      <c r="J456" s="5"/>
      <c r="AB456" s="34"/>
      <c r="BF456" s="31"/>
    </row>
    <row r="457" spans="8:58" s="29" customFormat="1" x14ac:dyDescent="0.25">
      <c r="H457" s="12"/>
      <c r="I457" s="12"/>
      <c r="J457" s="5"/>
      <c r="AB457" s="34"/>
      <c r="BF457" s="31"/>
    </row>
    <row r="458" spans="8:58" s="29" customFormat="1" x14ac:dyDescent="0.25">
      <c r="H458" s="12"/>
      <c r="I458" s="12"/>
      <c r="J458" s="5"/>
      <c r="AB458" s="34"/>
      <c r="BF458" s="31"/>
    </row>
    <row r="459" spans="8:58" s="29" customFormat="1" x14ac:dyDescent="0.25">
      <c r="H459" s="12"/>
      <c r="I459" s="12"/>
      <c r="J459" s="5"/>
      <c r="AB459" s="34"/>
      <c r="BF459" s="31"/>
    </row>
    <row r="460" spans="8:58" s="29" customFormat="1" x14ac:dyDescent="0.25">
      <c r="H460" s="12"/>
      <c r="I460" s="12"/>
      <c r="J460" s="5"/>
      <c r="AB460" s="34"/>
      <c r="BF460" s="31"/>
    </row>
    <row r="461" spans="8:58" s="29" customFormat="1" x14ac:dyDescent="0.25">
      <c r="H461" s="12"/>
      <c r="I461" s="12"/>
      <c r="J461" s="5"/>
      <c r="AB461" s="34"/>
      <c r="BF461" s="31"/>
    </row>
    <row r="462" spans="8:58" s="29" customFormat="1" x14ac:dyDescent="0.25">
      <c r="H462" s="12"/>
      <c r="I462" s="12"/>
      <c r="J462" s="5"/>
      <c r="AB462" s="34"/>
      <c r="BF462" s="31"/>
    </row>
    <row r="463" spans="8:58" s="29" customFormat="1" x14ac:dyDescent="0.25">
      <c r="H463" s="12"/>
      <c r="I463" s="12"/>
      <c r="J463" s="5"/>
      <c r="AB463" s="34"/>
      <c r="BF463" s="31"/>
    </row>
    <row r="464" spans="8:58" s="29" customFormat="1" x14ac:dyDescent="0.25">
      <c r="H464" s="12"/>
      <c r="I464" s="12"/>
      <c r="J464" s="5"/>
      <c r="AB464" s="34"/>
      <c r="BF464" s="31"/>
    </row>
    <row r="465" spans="8:58" s="29" customFormat="1" x14ac:dyDescent="0.25">
      <c r="H465" s="12"/>
      <c r="I465" s="12"/>
      <c r="J465" s="5"/>
      <c r="AB465" s="34"/>
      <c r="BF465" s="31"/>
    </row>
    <row r="466" spans="8:58" s="29" customFormat="1" x14ac:dyDescent="0.25">
      <c r="H466" s="12"/>
      <c r="I466" s="12"/>
      <c r="J466" s="5"/>
      <c r="AB466" s="34"/>
      <c r="BF466" s="31"/>
    </row>
    <row r="467" spans="8:58" s="29" customFormat="1" x14ac:dyDescent="0.25">
      <c r="H467" s="12"/>
      <c r="I467" s="12"/>
      <c r="J467" s="5"/>
      <c r="AB467" s="34"/>
      <c r="BF467" s="31"/>
    </row>
    <row r="468" spans="8:58" s="29" customFormat="1" x14ac:dyDescent="0.25">
      <c r="H468" s="12"/>
      <c r="I468" s="12"/>
      <c r="J468" s="5"/>
      <c r="AB468" s="34"/>
      <c r="BF468" s="31"/>
    </row>
    <row r="469" spans="8:58" s="29" customFormat="1" x14ac:dyDescent="0.25">
      <c r="H469" s="12"/>
      <c r="I469" s="12"/>
      <c r="J469" s="5"/>
      <c r="AB469" s="34"/>
      <c r="BF469" s="31"/>
    </row>
    <row r="470" spans="8:58" s="29" customFormat="1" x14ac:dyDescent="0.25">
      <c r="H470" s="12"/>
      <c r="I470" s="12"/>
      <c r="J470" s="5"/>
      <c r="AB470" s="34"/>
      <c r="BF470" s="31"/>
    </row>
    <row r="471" spans="8:58" s="29" customFormat="1" x14ac:dyDescent="0.25">
      <c r="H471" s="12"/>
      <c r="I471" s="12"/>
      <c r="J471" s="5"/>
      <c r="AB471" s="34"/>
      <c r="BF471" s="31"/>
    </row>
    <row r="472" spans="8:58" s="29" customFormat="1" x14ac:dyDescent="0.25">
      <c r="H472" s="12"/>
      <c r="I472" s="12"/>
      <c r="J472" s="5"/>
      <c r="AB472" s="34"/>
      <c r="BF472" s="31"/>
    </row>
    <row r="473" spans="8:58" s="29" customFormat="1" x14ac:dyDescent="0.25">
      <c r="H473" s="12"/>
      <c r="I473" s="12"/>
      <c r="J473" s="5"/>
      <c r="AB473" s="34"/>
      <c r="BF473" s="31"/>
    </row>
    <row r="474" spans="8:58" s="29" customFormat="1" x14ac:dyDescent="0.25">
      <c r="H474" s="12"/>
      <c r="I474" s="12"/>
      <c r="J474" s="5"/>
      <c r="AB474" s="34"/>
      <c r="BF474" s="31"/>
    </row>
    <row r="475" spans="8:58" s="29" customFormat="1" x14ac:dyDescent="0.25">
      <c r="H475" s="12"/>
      <c r="I475" s="12"/>
      <c r="J475" s="5"/>
      <c r="AB475" s="34"/>
      <c r="BF475" s="31"/>
    </row>
    <row r="476" spans="8:58" s="29" customFormat="1" x14ac:dyDescent="0.25">
      <c r="H476" s="12"/>
      <c r="I476" s="12"/>
      <c r="J476" s="5"/>
      <c r="AB476" s="34"/>
      <c r="BF476" s="31"/>
    </row>
    <row r="477" spans="8:58" s="29" customFormat="1" x14ac:dyDescent="0.25">
      <c r="H477" s="12"/>
      <c r="I477" s="12"/>
      <c r="J477" s="5"/>
      <c r="AB477" s="34"/>
      <c r="BF477" s="31"/>
    </row>
    <row r="478" spans="8:58" s="29" customFormat="1" x14ac:dyDescent="0.25">
      <c r="H478" s="12"/>
      <c r="I478" s="12"/>
      <c r="J478" s="5"/>
      <c r="AB478" s="34"/>
      <c r="BF478" s="31"/>
    </row>
    <row r="479" spans="8:58" s="29" customFormat="1" x14ac:dyDescent="0.25">
      <c r="H479" s="12"/>
      <c r="I479" s="12"/>
      <c r="J479" s="5"/>
      <c r="AB479" s="34"/>
      <c r="BF479" s="31"/>
    </row>
    <row r="480" spans="8:58" s="29" customFormat="1" x14ac:dyDescent="0.25">
      <c r="H480" s="12"/>
      <c r="I480" s="12"/>
      <c r="J480" s="5"/>
      <c r="AB480" s="34"/>
      <c r="BF480" s="31"/>
    </row>
    <row r="481" spans="8:58" s="29" customFormat="1" x14ac:dyDescent="0.25">
      <c r="H481" s="12"/>
      <c r="I481" s="12"/>
      <c r="J481" s="5"/>
      <c r="AB481" s="34"/>
      <c r="BF481" s="31"/>
    </row>
    <row r="482" spans="8:58" s="29" customFormat="1" x14ac:dyDescent="0.25">
      <c r="H482" s="12"/>
      <c r="I482" s="12"/>
      <c r="J482" s="5"/>
      <c r="AB482" s="34"/>
      <c r="BF482" s="31"/>
    </row>
    <row r="483" spans="8:58" s="29" customFormat="1" x14ac:dyDescent="0.25">
      <c r="H483" s="12"/>
      <c r="I483" s="12"/>
      <c r="J483" s="5"/>
      <c r="AB483" s="34"/>
      <c r="BF483" s="31"/>
    </row>
    <row r="484" spans="8:58" s="29" customFormat="1" x14ac:dyDescent="0.25">
      <c r="H484" s="12"/>
      <c r="I484" s="12"/>
      <c r="J484" s="5"/>
      <c r="AB484" s="34"/>
      <c r="BF484" s="31"/>
    </row>
    <row r="485" spans="8:58" s="29" customFormat="1" x14ac:dyDescent="0.25">
      <c r="H485" s="12"/>
      <c r="I485" s="12"/>
      <c r="J485" s="5"/>
      <c r="AB485" s="34"/>
      <c r="BF485" s="31"/>
    </row>
    <row r="486" spans="8:58" s="29" customFormat="1" x14ac:dyDescent="0.25">
      <c r="H486" s="12"/>
      <c r="I486" s="12"/>
      <c r="J486" s="5"/>
      <c r="AB486" s="34"/>
      <c r="BF486" s="31"/>
    </row>
    <row r="487" spans="8:58" s="29" customFormat="1" x14ac:dyDescent="0.25">
      <c r="H487" s="12"/>
      <c r="I487" s="12"/>
      <c r="J487" s="5"/>
      <c r="AB487" s="34"/>
      <c r="BF487" s="31"/>
    </row>
    <row r="488" spans="8:58" s="29" customFormat="1" x14ac:dyDescent="0.25">
      <c r="H488" s="12"/>
      <c r="I488" s="12"/>
      <c r="J488" s="5"/>
      <c r="AB488" s="34"/>
      <c r="BF488" s="31"/>
    </row>
    <row r="489" spans="8:58" s="29" customFormat="1" x14ac:dyDescent="0.25">
      <c r="H489" s="12"/>
      <c r="I489" s="12"/>
      <c r="J489" s="5"/>
      <c r="AB489" s="34"/>
      <c r="BF489" s="31"/>
    </row>
    <row r="490" spans="8:58" s="29" customFormat="1" x14ac:dyDescent="0.25">
      <c r="H490" s="12"/>
      <c r="I490" s="12"/>
      <c r="J490" s="5"/>
      <c r="AB490" s="34"/>
      <c r="BF490" s="31"/>
    </row>
    <row r="491" spans="8:58" s="29" customFormat="1" x14ac:dyDescent="0.25">
      <c r="H491" s="12"/>
      <c r="I491" s="12"/>
      <c r="J491" s="5"/>
      <c r="AB491" s="34"/>
      <c r="BF491" s="31"/>
    </row>
    <row r="492" spans="8:58" s="29" customFormat="1" x14ac:dyDescent="0.25">
      <c r="H492" s="12"/>
      <c r="I492" s="12"/>
      <c r="J492" s="5"/>
      <c r="AB492" s="34"/>
      <c r="BF492" s="31"/>
    </row>
    <row r="493" spans="8:58" s="29" customFormat="1" x14ac:dyDescent="0.25">
      <c r="H493" s="12"/>
      <c r="I493" s="12"/>
      <c r="J493" s="5"/>
      <c r="AB493" s="34"/>
      <c r="BF493" s="31"/>
    </row>
    <row r="494" spans="8:58" s="29" customFormat="1" x14ac:dyDescent="0.25">
      <c r="H494" s="12"/>
      <c r="I494" s="12"/>
      <c r="J494" s="5"/>
      <c r="AB494" s="34"/>
      <c r="BF494" s="31"/>
    </row>
    <row r="495" spans="8:58" s="29" customFormat="1" x14ac:dyDescent="0.25">
      <c r="H495" s="12"/>
      <c r="I495" s="12"/>
      <c r="J495" s="5"/>
      <c r="AB495" s="34"/>
      <c r="BF495" s="31"/>
    </row>
    <row r="496" spans="8:58" s="29" customFormat="1" x14ac:dyDescent="0.25">
      <c r="H496" s="12"/>
      <c r="I496" s="12"/>
      <c r="J496" s="5"/>
      <c r="AB496" s="34"/>
      <c r="BF496" s="31"/>
    </row>
    <row r="497" spans="1:11866" s="29" customFormat="1" x14ac:dyDescent="0.25">
      <c r="H497" s="12"/>
      <c r="I497" s="12"/>
      <c r="J497" s="5"/>
      <c r="AB497" s="34"/>
      <c r="BF497" s="31"/>
    </row>
    <row r="498" spans="1:11866" s="29" customFormat="1" x14ac:dyDescent="0.25">
      <c r="H498" s="12"/>
      <c r="I498" s="12"/>
      <c r="J498" s="5"/>
      <c r="AB498" s="34"/>
      <c r="BF498" s="31"/>
    </row>
    <row r="499" spans="1:11866" s="29" customFormat="1" x14ac:dyDescent="0.25">
      <c r="H499" s="12"/>
      <c r="I499" s="12"/>
      <c r="J499" s="5"/>
      <c r="AB499" s="34"/>
      <c r="BF499" s="31"/>
    </row>
    <row r="500" spans="1:11866" s="29" customFormat="1" x14ac:dyDescent="0.25">
      <c r="H500" s="12"/>
      <c r="I500" s="12"/>
      <c r="J500" s="5"/>
      <c r="AB500" s="34"/>
      <c r="BF500" s="31"/>
    </row>
    <row r="501" spans="1:11866" s="29" customFormat="1" x14ac:dyDescent="0.25">
      <c r="H501" s="12"/>
      <c r="I501" s="12"/>
      <c r="J501" s="5"/>
      <c r="AB501" s="34"/>
      <c r="BF501" s="31"/>
    </row>
    <row r="502" spans="1:11866" s="29" customFormat="1" x14ac:dyDescent="0.25">
      <c r="H502" s="12"/>
      <c r="I502" s="12"/>
      <c r="J502" s="5"/>
      <c r="AB502" s="34"/>
      <c r="BF502" s="31"/>
    </row>
    <row r="503" spans="1:11866" s="29" customFormat="1" x14ac:dyDescent="0.25">
      <c r="H503" s="12"/>
      <c r="I503" s="12"/>
      <c r="J503" s="5"/>
      <c r="AB503" s="34"/>
      <c r="BF503" s="31"/>
    </row>
    <row r="504" spans="1:11866" s="29" customFormat="1" x14ac:dyDescent="0.25">
      <c r="H504" s="12"/>
      <c r="I504" s="12"/>
      <c r="J504" s="5"/>
      <c r="AB504" s="34"/>
      <c r="BF504" s="31"/>
    </row>
    <row r="505" spans="1:11866" s="29" customFormat="1" x14ac:dyDescent="0.25">
      <c r="H505" s="12"/>
      <c r="I505" s="12"/>
      <c r="J505" s="5"/>
      <c r="AB505" s="34"/>
      <c r="BF505" s="31"/>
    </row>
    <row r="506" spans="1:11866" s="29" customFormat="1" x14ac:dyDescent="0.25">
      <c r="H506" s="12"/>
      <c r="I506" s="12"/>
      <c r="J506" s="5"/>
      <c r="AB506" s="34"/>
      <c r="BF506" s="31"/>
    </row>
    <row r="507" spans="1:11866" s="29" customFormat="1" x14ac:dyDescent="0.25">
      <c r="H507" s="12"/>
      <c r="I507" s="12"/>
      <c r="J507" s="5"/>
      <c r="AB507" s="34"/>
      <c r="BF507" s="31"/>
    </row>
    <row r="508" spans="1:11866" s="29" customFormat="1" x14ac:dyDescent="0.25">
      <c r="H508" s="12"/>
      <c r="I508" s="12"/>
      <c r="J508" s="5"/>
      <c r="AB508" s="34"/>
      <c r="BF508" s="31"/>
    </row>
    <row r="509" spans="1:11866" s="29" customFormat="1" x14ac:dyDescent="0.25">
      <c r="H509" s="12"/>
      <c r="I509" s="12"/>
      <c r="J509" s="5"/>
      <c r="AB509" s="34"/>
      <c r="BF509" s="31"/>
    </row>
    <row r="510" spans="1:11866" s="29" customFormat="1" x14ac:dyDescent="0.25">
      <c r="H510" s="12"/>
      <c r="I510" s="12"/>
      <c r="J510" s="5"/>
      <c r="K510" s="22"/>
      <c r="AB510" s="34"/>
      <c r="BF510" s="31"/>
    </row>
    <row r="511" spans="1:11866" s="29" customFormat="1" x14ac:dyDescent="0.25">
      <c r="H511" s="12"/>
      <c r="I511" s="12"/>
      <c r="J511" s="5"/>
      <c r="K511" s="22"/>
      <c r="L511" s="22"/>
      <c r="M511" s="22"/>
      <c r="N511" s="22"/>
      <c r="O511" s="22"/>
      <c r="P511" s="22"/>
      <c r="R511" s="22"/>
      <c r="AB511" s="34"/>
      <c r="BF511" s="31"/>
    </row>
    <row r="512" spans="1:11866" x14ac:dyDescent="0.25">
      <c r="A512" s="29"/>
      <c r="B512" s="29"/>
      <c r="C512" s="29"/>
      <c r="D512" s="29"/>
      <c r="E512" s="29"/>
      <c r="F512" s="29"/>
      <c r="G512" s="29"/>
      <c r="H512" s="12"/>
      <c r="I512" s="12"/>
      <c r="J512" s="5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G512" s="29"/>
      <c r="BH512" s="29"/>
      <c r="BI512" s="29"/>
      <c r="BJ512" s="29"/>
      <c r="BK512" s="29"/>
      <c r="BL512" s="29"/>
      <c r="BM512" s="29"/>
      <c r="BN512" s="29"/>
      <c r="BO512" s="29"/>
      <c r="BP512" s="29"/>
      <c r="BQ512" s="29"/>
      <c r="BR512" s="29"/>
      <c r="BS512" s="29"/>
      <c r="BT512" s="29"/>
      <c r="BU512" s="29"/>
      <c r="BV512" s="29"/>
      <c r="BW512" s="29"/>
      <c r="BX512" s="29"/>
      <c r="BY512" s="29"/>
      <c r="BZ512" s="29"/>
      <c r="CA512" s="29"/>
      <c r="CB512" s="29"/>
      <c r="CC512" s="29"/>
      <c r="CD512" s="29"/>
      <c r="CE512" s="29"/>
      <c r="CF512" s="29"/>
      <c r="CG512" s="29"/>
      <c r="CH512" s="29"/>
      <c r="CI512" s="29"/>
      <c r="CJ512" s="29"/>
      <c r="CK512" s="29"/>
      <c r="CL512" s="29"/>
      <c r="CM512" s="29"/>
      <c r="CN512" s="29"/>
      <c r="CO512" s="29"/>
      <c r="CP512" s="29"/>
      <c r="CQ512" s="29"/>
      <c r="CR512" s="29"/>
      <c r="CS512" s="29"/>
      <c r="CT512" s="29"/>
      <c r="CU512" s="29"/>
      <c r="CV512" s="29"/>
      <c r="CW512" s="29"/>
      <c r="CX512" s="29"/>
      <c r="CY512" s="29"/>
      <c r="CZ512" s="29"/>
      <c r="DA512" s="29"/>
      <c r="DB512" s="29"/>
      <c r="DC512" s="29"/>
      <c r="DD512" s="29"/>
      <c r="DE512" s="29"/>
      <c r="DF512" s="29"/>
      <c r="DG512" s="29"/>
      <c r="DH512" s="29"/>
      <c r="DI512" s="29"/>
      <c r="DJ512" s="29"/>
      <c r="DK512" s="29"/>
      <c r="DL512" s="29"/>
      <c r="DM512" s="29"/>
      <c r="DN512" s="29"/>
      <c r="DO512" s="29"/>
      <c r="DP512" s="29"/>
      <c r="DQ512" s="29"/>
      <c r="DR512" s="29"/>
      <c r="DS512" s="29"/>
      <c r="DT512" s="29"/>
      <c r="DU512" s="29"/>
      <c r="DV512" s="29"/>
      <c r="DW512" s="29"/>
      <c r="DX512" s="29"/>
      <c r="DY512" s="29"/>
      <c r="DZ512" s="29"/>
      <c r="EA512" s="29"/>
      <c r="EB512" s="29"/>
      <c r="EC512" s="29"/>
      <c r="ED512" s="29"/>
      <c r="EE512" s="29"/>
      <c r="EF512" s="29"/>
      <c r="EG512" s="29"/>
      <c r="EH512" s="29"/>
      <c r="EI512" s="29"/>
      <c r="EJ512" s="29"/>
      <c r="EK512" s="29"/>
      <c r="EL512" s="29"/>
      <c r="EM512" s="29"/>
      <c r="EN512" s="29"/>
      <c r="EO512" s="29"/>
      <c r="EP512" s="29"/>
      <c r="EQ512" s="29"/>
      <c r="ER512" s="29"/>
      <c r="ES512" s="29"/>
      <c r="ET512" s="29"/>
      <c r="EU512" s="29"/>
      <c r="EV512" s="29"/>
      <c r="EW512" s="29"/>
      <c r="EX512" s="29"/>
      <c r="EY512" s="29"/>
      <c r="EZ512" s="29"/>
      <c r="FA512" s="29"/>
      <c r="FB512" s="29"/>
      <c r="FC512" s="29"/>
      <c r="FD512" s="29"/>
      <c r="FE512" s="29"/>
      <c r="FF512" s="29"/>
      <c r="FG512" s="29"/>
      <c r="FH512" s="29"/>
      <c r="FI512" s="29"/>
      <c r="FJ512" s="29"/>
      <c r="FK512" s="29"/>
      <c r="FL512" s="29"/>
      <c r="FM512" s="29"/>
      <c r="FN512" s="29"/>
      <c r="FO512" s="29"/>
      <c r="FP512" s="29"/>
      <c r="FQ512" s="29"/>
      <c r="FR512" s="29"/>
      <c r="FS512" s="29"/>
      <c r="FT512" s="29"/>
      <c r="FU512" s="29"/>
      <c r="FV512" s="29"/>
      <c r="FW512" s="29"/>
      <c r="FX512" s="29"/>
      <c r="FY512" s="29"/>
      <c r="FZ512" s="29"/>
      <c r="GA512" s="29"/>
      <c r="GB512" s="29"/>
      <c r="GC512" s="29"/>
      <c r="GD512" s="29"/>
      <c r="GE512" s="29"/>
      <c r="GF512" s="29"/>
      <c r="GG512" s="29"/>
      <c r="GH512" s="29"/>
      <c r="GI512" s="29"/>
      <c r="GJ512" s="29"/>
      <c r="GK512" s="29"/>
      <c r="GL512" s="29"/>
      <c r="GM512" s="29"/>
      <c r="GN512" s="29"/>
      <c r="GO512" s="29"/>
      <c r="GP512" s="29"/>
      <c r="GQ512" s="29"/>
      <c r="GR512" s="29"/>
      <c r="GS512" s="29"/>
      <c r="GT512" s="29"/>
      <c r="GU512" s="29"/>
      <c r="GV512" s="29"/>
      <c r="GW512" s="29"/>
      <c r="GX512" s="29"/>
      <c r="GY512" s="29"/>
      <c r="GZ512" s="29"/>
      <c r="HA512" s="29"/>
      <c r="HB512" s="29"/>
      <c r="HC512" s="29"/>
      <c r="HD512" s="29"/>
      <c r="HE512" s="29"/>
      <c r="HF512" s="29"/>
      <c r="HG512" s="29"/>
      <c r="HH512" s="29"/>
      <c r="HI512" s="29"/>
      <c r="HJ512" s="29"/>
      <c r="HK512" s="29"/>
      <c r="HL512" s="29"/>
      <c r="HM512" s="29"/>
      <c r="HN512" s="29"/>
      <c r="HO512" s="29"/>
      <c r="HP512" s="29"/>
      <c r="HQ512" s="29"/>
      <c r="HR512" s="29"/>
      <c r="HS512" s="29"/>
      <c r="HT512" s="29"/>
      <c r="HU512" s="29"/>
      <c r="HV512" s="29"/>
      <c r="HW512" s="29"/>
      <c r="HX512" s="29"/>
      <c r="HY512" s="29"/>
      <c r="HZ512" s="29"/>
      <c r="IA512" s="29"/>
      <c r="IB512" s="29"/>
      <c r="IC512" s="29"/>
      <c r="ID512" s="29"/>
      <c r="IE512" s="29"/>
      <c r="IF512" s="29"/>
      <c r="IG512" s="29"/>
      <c r="IH512" s="29"/>
      <c r="II512" s="29"/>
      <c r="IJ512" s="29"/>
      <c r="IK512" s="29"/>
      <c r="IL512" s="29"/>
      <c r="IM512" s="29"/>
      <c r="IN512" s="29"/>
      <c r="IO512" s="29"/>
      <c r="IP512" s="29"/>
      <c r="IQ512" s="29"/>
      <c r="IR512" s="29"/>
      <c r="IS512" s="29"/>
      <c r="IT512" s="29"/>
      <c r="IU512" s="29"/>
      <c r="IV512" s="29"/>
      <c r="IW512" s="29"/>
      <c r="IX512" s="29"/>
      <c r="IY512" s="29"/>
      <c r="IZ512" s="29"/>
      <c r="JA512" s="29"/>
      <c r="JB512" s="29"/>
      <c r="JC512" s="29"/>
      <c r="JD512" s="29"/>
      <c r="JE512" s="29"/>
      <c r="JF512" s="29"/>
      <c r="JG512" s="29"/>
      <c r="JH512" s="29"/>
      <c r="JI512" s="29"/>
      <c r="JJ512" s="29"/>
      <c r="JK512" s="29"/>
      <c r="JL512" s="29"/>
      <c r="JM512" s="29"/>
      <c r="JN512" s="29"/>
      <c r="JO512" s="29"/>
      <c r="JP512" s="29"/>
      <c r="JQ512" s="29"/>
      <c r="JR512" s="29"/>
      <c r="JS512" s="29"/>
      <c r="JT512" s="29"/>
      <c r="JU512" s="29"/>
      <c r="JV512" s="29"/>
      <c r="JW512" s="29"/>
      <c r="JX512" s="29"/>
      <c r="JY512" s="29"/>
      <c r="JZ512" s="29"/>
      <c r="KA512" s="29"/>
      <c r="KB512" s="29"/>
      <c r="KC512" s="29"/>
      <c r="KD512" s="29"/>
      <c r="KE512" s="29"/>
      <c r="KF512" s="29"/>
      <c r="KG512" s="29"/>
      <c r="KH512" s="29"/>
      <c r="KI512" s="29"/>
      <c r="KJ512" s="29"/>
      <c r="KK512" s="29"/>
      <c r="KL512" s="29"/>
      <c r="KM512" s="29"/>
      <c r="KN512" s="29"/>
      <c r="KO512" s="29"/>
      <c r="KP512" s="29"/>
      <c r="KQ512" s="29"/>
      <c r="KR512" s="29"/>
      <c r="KS512" s="29"/>
      <c r="KT512" s="29"/>
      <c r="KU512" s="29"/>
      <c r="KV512" s="29"/>
      <c r="KW512" s="29"/>
      <c r="KX512" s="29"/>
      <c r="KY512" s="29"/>
      <c r="KZ512" s="29"/>
      <c r="LA512" s="29"/>
      <c r="LB512" s="29"/>
      <c r="LC512" s="29"/>
      <c r="LD512" s="29"/>
      <c r="LE512" s="29"/>
      <c r="LF512" s="29"/>
      <c r="LG512" s="29"/>
      <c r="LH512" s="29"/>
      <c r="LI512" s="29"/>
      <c r="LJ512" s="29"/>
      <c r="LK512" s="29"/>
      <c r="LL512" s="29"/>
      <c r="LM512" s="29"/>
      <c r="LN512" s="29"/>
      <c r="LO512" s="29"/>
      <c r="LP512" s="29"/>
      <c r="LQ512" s="29"/>
      <c r="LR512" s="29"/>
      <c r="LS512" s="29"/>
      <c r="LT512" s="29"/>
      <c r="LU512" s="29"/>
      <c r="LV512" s="29"/>
      <c r="LW512" s="29"/>
      <c r="LX512" s="29"/>
      <c r="LY512" s="29"/>
      <c r="LZ512" s="29"/>
      <c r="MA512" s="29"/>
      <c r="MB512" s="29"/>
      <c r="MC512" s="29"/>
      <c r="MD512" s="29"/>
      <c r="ME512" s="29"/>
      <c r="MF512" s="29"/>
      <c r="MG512" s="29"/>
      <c r="MH512" s="29"/>
      <c r="MI512" s="29"/>
      <c r="MJ512" s="29"/>
      <c r="MK512" s="29"/>
      <c r="ML512" s="29"/>
      <c r="MM512" s="29"/>
      <c r="MN512" s="29"/>
      <c r="MO512" s="29"/>
      <c r="MP512" s="29"/>
      <c r="MQ512" s="29"/>
      <c r="MR512" s="29"/>
      <c r="MS512" s="29"/>
      <c r="MT512" s="29"/>
      <c r="MU512" s="29"/>
      <c r="MV512" s="29"/>
      <c r="MW512" s="29"/>
      <c r="MX512" s="29"/>
      <c r="MY512" s="29"/>
      <c r="MZ512" s="29"/>
      <c r="NA512" s="29"/>
      <c r="NB512" s="29"/>
      <c r="NC512" s="29"/>
      <c r="ND512" s="29"/>
      <c r="NE512" s="29"/>
      <c r="NF512" s="29"/>
      <c r="NG512" s="29"/>
      <c r="NH512" s="29"/>
      <c r="NI512" s="29"/>
      <c r="NJ512" s="29"/>
      <c r="NK512" s="29"/>
      <c r="NL512" s="29"/>
      <c r="NM512" s="29"/>
      <c r="NN512" s="29"/>
      <c r="NO512" s="29"/>
      <c r="NP512" s="29"/>
      <c r="NQ512" s="29"/>
      <c r="NR512" s="29"/>
      <c r="NS512" s="29"/>
      <c r="NT512" s="29"/>
      <c r="NU512" s="29"/>
      <c r="NV512" s="29"/>
      <c r="NW512" s="29"/>
      <c r="NX512" s="29"/>
      <c r="NY512" s="29"/>
      <c r="NZ512" s="29"/>
      <c r="OA512" s="29"/>
      <c r="OB512" s="29"/>
      <c r="OC512" s="29"/>
      <c r="OD512" s="29"/>
      <c r="OE512" s="29"/>
      <c r="OF512" s="29"/>
      <c r="OG512" s="29"/>
      <c r="OH512" s="29"/>
      <c r="OI512" s="29"/>
      <c r="OJ512" s="29"/>
      <c r="OK512" s="29"/>
      <c r="OL512" s="29"/>
      <c r="OM512" s="29"/>
      <c r="ON512" s="29"/>
      <c r="OO512" s="29"/>
      <c r="OP512" s="29"/>
      <c r="OQ512" s="29"/>
      <c r="OR512" s="29"/>
      <c r="OS512" s="29"/>
      <c r="OT512" s="29"/>
      <c r="OU512" s="29"/>
      <c r="OV512" s="29"/>
      <c r="OW512" s="29"/>
      <c r="OX512" s="29"/>
      <c r="OY512" s="29"/>
      <c r="OZ512" s="29"/>
      <c r="PA512" s="29"/>
      <c r="PB512" s="29"/>
      <c r="PC512" s="29"/>
      <c r="PD512" s="29"/>
      <c r="PE512" s="29"/>
      <c r="PF512" s="29"/>
      <c r="PG512" s="29"/>
      <c r="PH512" s="29"/>
      <c r="PI512" s="29"/>
      <c r="PJ512" s="29"/>
      <c r="PK512" s="29"/>
      <c r="PL512" s="29"/>
      <c r="PM512" s="29"/>
      <c r="PN512" s="29"/>
      <c r="PO512" s="29"/>
      <c r="PP512" s="29"/>
      <c r="PQ512" s="29"/>
      <c r="PR512" s="29"/>
      <c r="PS512" s="29"/>
      <c r="PT512" s="29"/>
      <c r="PU512" s="29"/>
      <c r="PV512" s="29"/>
      <c r="PW512" s="29"/>
      <c r="PX512" s="29"/>
      <c r="PY512" s="29"/>
      <c r="PZ512" s="29"/>
      <c r="QA512" s="29"/>
      <c r="QB512" s="29"/>
      <c r="QC512" s="29"/>
      <c r="QD512" s="29"/>
      <c r="QE512" s="29"/>
      <c r="QF512" s="29"/>
      <c r="QG512" s="29"/>
      <c r="QH512" s="29"/>
      <c r="QI512" s="29"/>
      <c r="QJ512" s="29"/>
      <c r="QK512" s="29"/>
      <c r="QL512" s="29"/>
      <c r="QM512" s="29"/>
      <c r="QN512" s="29"/>
      <c r="QO512" s="29"/>
      <c r="QP512" s="29"/>
      <c r="QQ512" s="29"/>
      <c r="QR512" s="29"/>
      <c r="QS512" s="29"/>
      <c r="QT512" s="29"/>
      <c r="QU512" s="29"/>
      <c r="QV512" s="29"/>
      <c r="QW512" s="29"/>
      <c r="QX512" s="29"/>
      <c r="QY512" s="29"/>
      <c r="QZ512" s="29"/>
      <c r="RA512" s="29"/>
      <c r="RB512" s="29"/>
      <c r="RC512" s="29"/>
      <c r="RD512" s="29"/>
      <c r="RE512" s="29"/>
      <c r="RF512" s="29"/>
      <c r="RG512" s="29"/>
      <c r="RH512" s="29"/>
      <c r="RI512" s="29"/>
      <c r="RJ512" s="29"/>
      <c r="RK512" s="29"/>
      <c r="RL512" s="29"/>
      <c r="RM512" s="29"/>
      <c r="RN512" s="29"/>
      <c r="RO512" s="29"/>
      <c r="RP512" s="29"/>
      <c r="RQ512" s="29"/>
      <c r="RR512" s="29"/>
      <c r="RS512" s="29"/>
      <c r="RT512" s="29"/>
      <c r="RU512" s="29"/>
      <c r="RV512" s="29"/>
      <c r="RW512" s="29"/>
      <c r="RX512" s="29"/>
      <c r="RY512" s="29"/>
      <c r="RZ512" s="29"/>
      <c r="SA512" s="29"/>
      <c r="SB512" s="29"/>
      <c r="SC512" s="29"/>
      <c r="SD512" s="29"/>
      <c r="SE512" s="29"/>
      <c r="SF512" s="29"/>
      <c r="SG512" s="29"/>
      <c r="SH512" s="29"/>
      <c r="SI512" s="29"/>
      <c r="SJ512" s="29"/>
      <c r="SK512" s="29"/>
      <c r="SL512" s="29"/>
      <c r="SM512" s="29"/>
      <c r="SN512" s="29"/>
      <c r="SO512" s="29"/>
      <c r="SP512" s="29"/>
      <c r="SQ512" s="29"/>
      <c r="SR512" s="29"/>
      <c r="SS512" s="29"/>
      <c r="ST512" s="29"/>
      <c r="SU512" s="29"/>
      <c r="SV512" s="29"/>
      <c r="SW512" s="29"/>
      <c r="SX512" s="29"/>
      <c r="SY512" s="29"/>
      <c r="SZ512" s="29"/>
      <c r="TA512" s="29"/>
      <c r="TB512" s="29"/>
      <c r="TC512" s="29"/>
      <c r="TD512" s="29"/>
      <c r="TE512" s="29"/>
      <c r="TF512" s="29"/>
      <c r="TG512" s="29"/>
      <c r="TH512" s="29"/>
      <c r="TI512" s="29"/>
      <c r="TJ512" s="29"/>
      <c r="TK512" s="29"/>
      <c r="TL512" s="29"/>
      <c r="TM512" s="29"/>
      <c r="TN512" s="29"/>
      <c r="TO512" s="29"/>
      <c r="TP512" s="29"/>
      <c r="TQ512" s="29"/>
      <c r="TR512" s="29"/>
      <c r="TS512" s="29"/>
      <c r="TT512" s="29"/>
      <c r="TU512" s="29"/>
      <c r="TV512" s="29"/>
      <c r="TW512" s="29"/>
      <c r="TX512" s="29"/>
      <c r="TY512" s="29"/>
      <c r="TZ512" s="29"/>
      <c r="UA512" s="29"/>
      <c r="UB512" s="29"/>
      <c r="UC512" s="29"/>
      <c r="UD512" s="29"/>
      <c r="UE512" s="29"/>
      <c r="UF512" s="29"/>
      <c r="UG512" s="29"/>
      <c r="UH512" s="29"/>
      <c r="UI512" s="29"/>
      <c r="UJ512" s="29"/>
      <c r="UK512" s="29"/>
      <c r="UL512" s="29"/>
      <c r="UM512" s="29"/>
      <c r="UN512" s="29"/>
      <c r="UO512" s="29"/>
      <c r="UP512" s="29"/>
      <c r="UQ512" s="29"/>
      <c r="UR512" s="29"/>
      <c r="US512" s="29"/>
      <c r="UT512" s="29"/>
      <c r="UU512" s="29"/>
      <c r="UV512" s="29"/>
      <c r="UW512" s="29"/>
      <c r="UX512" s="29"/>
      <c r="UY512" s="29"/>
      <c r="UZ512" s="29"/>
      <c r="VA512" s="29"/>
      <c r="VB512" s="29"/>
      <c r="VC512" s="29"/>
      <c r="VD512" s="29"/>
      <c r="VE512" s="29"/>
      <c r="VF512" s="29"/>
      <c r="VG512" s="29"/>
      <c r="VH512" s="29"/>
      <c r="VI512" s="29"/>
      <c r="VJ512" s="29"/>
      <c r="VK512" s="29"/>
      <c r="VL512" s="29"/>
      <c r="VM512" s="29"/>
      <c r="VN512" s="29"/>
      <c r="VO512" s="29"/>
      <c r="VP512" s="29"/>
      <c r="VQ512" s="29"/>
      <c r="VR512" s="29"/>
      <c r="VS512" s="29"/>
      <c r="VT512" s="29"/>
      <c r="VU512" s="29"/>
      <c r="VV512" s="29"/>
      <c r="VW512" s="29"/>
      <c r="VX512" s="29"/>
      <c r="VY512" s="29"/>
      <c r="VZ512" s="29"/>
      <c r="WA512" s="29"/>
      <c r="WB512" s="29"/>
      <c r="WC512" s="29"/>
      <c r="WD512" s="29"/>
      <c r="WE512" s="29"/>
      <c r="WF512" s="29"/>
      <c r="WG512" s="29"/>
      <c r="WH512" s="29"/>
      <c r="WI512" s="29"/>
      <c r="WJ512" s="29"/>
      <c r="WK512" s="29"/>
      <c r="WL512" s="29"/>
      <c r="WM512" s="29"/>
      <c r="WN512" s="29"/>
      <c r="WO512" s="29"/>
      <c r="WP512" s="29"/>
      <c r="WQ512" s="29"/>
      <c r="WR512" s="29"/>
      <c r="WS512" s="29"/>
      <c r="WT512" s="29"/>
      <c r="WU512" s="29"/>
      <c r="WV512" s="29"/>
      <c r="WW512" s="29"/>
      <c r="WX512" s="29"/>
      <c r="WY512" s="29"/>
      <c r="WZ512" s="29"/>
      <c r="XA512" s="29"/>
      <c r="XB512" s="29"/>
      <c r="XC512" s="29"/>
      <c r="XD512" s="29"/>
      <c r="XE512" s="29"/>
      <c r="XF512" s="29"/>
      <c r="XG512" s="29"/>
      <c r="XH512" s="29"/>
      <c r="XI512" s="29"/>
      <c r="XJ512" s="29"/>
      <c r="XK512" s="29"/>
      <c r="XL512" s="29"/>
      <c r="XM512" s="29"/>
      <c r="XN512" s="29"/>
      <c r="XO512" s="29"/>
      <c r="XP512" s="29"/>
      <c r="XQ512" s="29"/>
      <c r="XR512" s="29"/>
      <c r="XS512" s="29"/>
      <c r="XT512" s="29"/>
      <c r="XU512" s="29"/>
      <c r="XV512" s="29"/>
      <c r="XW512" s="29"/>
      <c r="XX512" s="29"/>
      <c r="XY512" s="29"/>
      <c r="XZ512" s="29"/>
      <c r="YA512" s="29"/>
      <c r="YB512" s="29"/>
      <c r="YC512" s="29"/>
      <c r="YD512" s="29"/>
      <c r="YE512" s="29"/>
      <c r="YF512" s="29"/>
      <c r="YG512" s="29"/>
      <c r="YH512" s="29"/>
      <c r="YI512" s="29"/>
      <c r="YJ512" s="29"/>
      <c r="YK512" s="29"/>
      <c r="YL512" s="29"/>
      <c r="YM512" s="29"/>
      <c r="YN512" s="29"/>
      <c r="YO512" s="29"/>
      <c r="YP512" s="29"/>
      <c r="YQ512" s="29"/>
      <c r="YR512" s="29"/>
      <c r="YS512" s="29"/>
      <c r="YT512" s="29"/>
      <c r="YU512" s="29"/>
      <c r="YV512" s="29"/>
      <c r="YW512" s="29"/>
      <c r="YX512" s="29"/>
      <c r="YY512" s="29"/>
      <c r="YZ512" s="29"/>
      <c r="ZA512" s="29"/>
      <c r="ZB512" s="29"/>
      <c r="ZC512" s="29"/>
      <c r="ZD512" s="29"/>
      <c r="ZE512" s="29"/>
      <c r="ZF512" s="29"/>
      <c r="ZG512" s="29"/>
      <c r="ZH512" s="29"/>
      <c r="ZI512" s="29"/>
      <c r="ZJ512" s="29"/>
      <c r="ZK512" s="29"/>
      <c r="ZL512" s="29"/>
      <c r="ZM512" s="29"/>
      <c r="ZN512" s="29"/>
      <c r="ZO512" s="29"/>
      <c r="ZP512" s="29"/>
      <c r="ZQ512" s="29"/>
      <c r="ZR512" s="29"/>
      <c r="ZS512" s="29"/>
      <c r="ZT512" s="29"/>
      <c r="ZU512" s="29"/>
      <c r="ZV512" s="29"/>
      <c r="ZW512" s="29"/>
      <c r="ZX512" s="29"/>
      <c r="ZY512" s="29"/>
      <c r="ZZ512" s="29"/>
      <c r="AAA512" s="29"/>
      <c r="AAB512" s="29"/>
      <c r="AAC512" s="29"/>
      <c r="AAD512" s="29"/>
      <c r="AAE512" s="29"/>
      <c r="AAF512" s="29"/>
      <c r="AAG512" s="29"/>
      <c r="AAH512" s="29"/>
      <c r="AAI512" s="29"/>
      <c r="AAJ512" s="29"/>
      <c r="AAK512" s="29"/>
      <c r="AAL512" s="29"/>
      <c r="AAM512" s="29"/>
      <c r="AAN512" s="29"/>
      <c r="AAO512" s="29"/>
      <c r="AAP512" s="29"/>
      <c r="AAQ512" s="29"/>
      <c r="AAR512" s="29"/>
      <c r="AAS512" s="29"/>
      <c r="AAT512" s="29"/>
      <c r="AAU512" s="29"/>
      <c r="AAV512" s="29"/>
      <c r="AAW512" s="29"/>
      <c r="AAX512" s="29"/>
      <c r="AAY512" s="29"/>
      <c r="AAZ512" s="29"/>
      <c r="ABA512" s="29"/>
      <c r="ABB512" s="29"/>
      <c r="ABC512" s="29"/>
      <c r="ABD512" s="29"/>
      <c r="ABE512" s="29"/>
      <c r="ABF512" s="29"/>
      <c r="ABG512" s="29"/>
      <c r="ABH512" s="29"/>
      <c r="ABI512" s="29"/>
      <c r="ABJ512" s="29"/>
      <c r="ABK512" s="29"/>
      <c r="ABL512" s="29"/>
      <c r="ABM512" s="29"/>
      <c r="ABN512" s="29"/>
      <c r="ABO512" s="29"/>
      <c r="ABP512" s="29"/>
      <c r="ABQ512" s="29"/>
      <c r="ABR512" s="29"/>
      <c r="ABS512" s="29"/>
      <c r="ABT512" s="29"/>
      <c r="ABU512" s="29"/>
      <c r="ABV512" s="29"/>
      <c r="ABW512" s="29"/>
      <c r="ABX512" s="29"/>
      <c r="ABY512" s="29"/>
      <c r="ABZ512" s="29"/>
      <c r="ACA512" s="29"/>
      <c r="ACB512" s="29"/>
      <c r="ACC512" s="29"/>
      <c r="ACD512" s="29"/>
      <c r="ACE512" s="29"/>
      <c r="ACF512" s="29"/>
      <c r="ACG512" s="29"/>
      <c r="ACH512" s="29"/>
      <c r="ACI512" s="29"/>
      <c r="ACJ512" s="29"/>
      <c r="ACK512" s="29"/>
      <c r="ACL512" s="29"/>
      <c r="ACM512" s="29"/>
      <c r="ACN512" s="29"/>
      <c r="ACO512" s="29"/>
      <c r="ACP512" s="29"/>
      <c r="ACQ512" s="29"/>
      <c r="ACR512" s="29"/>
      <c r="ACS512" s="29"/>
      <c r="ACT512" s="29"/>
      <c r="ACU512" s="29"/>
      <c r="ACV512" s="29"/>
      <c r="ACW512" s="29"/>
      <c r="ACX512" s="29"/>
      <c r="ACY512" s="29"/>
      <c r="ACZ512" s="29"/>
      <c r="ADA512" s="29"/>
      <c r="ADB512" s="29"/>
      <c r="ADC512" s="29"/>
      <c r="ADD512" s="29"/>
      <c r="ADE512" s="29"/>
      <c r="ADF512" s="29"/>
      <c r="ADG512" s="29"/>
      <c r="ADH512" s="29"/>
      <c r="ADI512" s="29"/>
      <c r="ADJ512" s="29"/>
      <c r="ADK512" s="29"/>
      <c r="ADL512" s="29"/>
      <c r="ADM512" s="29"/>
      <c r="ADN512" s="29"/>
      <c r="ADO512" s="29"/>
      <c r="ADP512" s="29"/>
      <c r="ADQ512" s="29"/>
      <c r="ADR512" s="29"/>
      <c r="ADS512" s="29"/>
      <c r="ADT512" s="29"/>
      <c r="ADU512" s="29"/>
      <c r="ADV512" s="29"/>
      <c r="ADW512" s="29"/>
      <c r="ADX512" s="29"/>
      <c r="ADY512" s="29"/>
      <c r="ADZ512" s="29"/>
      <c r="AEA512" s="29"/>
      <c r="AEB512" s="29"/>
      <c r="AEC512" s="29"/>
      <c r="AED512" s="29"/>
      <c r="AEE512" s="29"/>
      <c r="AEF512" s="29"/>
      <c r="AEG512" s="29"/>
      <c r="AEH512" s="29"/>
      <c r="AEI512" s="29"/>
      <c r="AEJ512" s="29"/>
      <c r="AEK512" s="29"/>
      <c r="AEL512" s="29"/>
      <c r="AEM512" s="29"/>
      <c r="AEN512" s="29"/>
      <c r="AEO512" s="29"/>
      <c r="AEP512" s="29"/>
      <c r="AEQ512" s="29"/>
      <c r="AER512" s="29"/>
      <c r="AES512" s="29"/>
      <c r="AET512" s="29"/>
      <c r="AEU512" s="29"/>
      <c r="AEV512" s="29"/>
      <c r="AEW512" s="29"/>
      <c r="AEX512" s="29"/>
      <c r="AEY512" s="29"/>
      <c r="AEZ512" s="29"/>
      <c r="AFA512" s="29"/>
      <c r="AFB512" s="29"/>
      <c r="AFC512" s="29"/>
      <c r="AFD512" s="29"/>
      <c r="AFE512" s="29"/>
      <c r="AFF512" s="29"/>
      <c r="AFG512" s="29"/>
      <c r="AFH512" s="29"/>
      <c r="AFI512" s="29"/>
      <c r="AFJ512" s="29"/>
      <c r="AFK512" s="29"/>
      <c r="AFL512" s="29"/>
      <c r="AFM512" s="29"/>
      <c r="AFN512" s="29"/>
      <c r="AFO512" s="29"/>
      <c r="AFP512" s="29"/>
      <c r="AFQ512" s="29"/>
      <c r="AFR512" s="29"/>
      <c r="AFS512" s="29"/>
      <c r="AFT512" s="29"/>
      <c r="AFU512" s="29"/>
      <c r="AFV512" s="29"/>
      <c r="AFW512" s="29"/>
      <c r="AFX512" s="29"/>
      <c r="AFY512" s="29"/>
      <c r="AFZ512" s="29"/>
      <c r="AGA512" s="29"/>
      <c r="AGB512" s="29"/>
      <c r="AGC512" s="29"/>
      <c r="AGD512" s="29"/>
      <c r="AGE512" s="29"/>
      <c r="AGF512" s="29"/>
      <c r="AGG512" s="29"/>
      <c r="AGH512" s="29"/>
      <c r="AGI512" s="29"/>
      <c r="AGJ512" s="29"/>
      <c r="AGK512" s="29"/>
      <c r="AGL512" s="29"/>
      <c r="AGM512" s="29"/>
      <c r="AGN512" s="29"/>
      <c r="AGO512" s="29"/>
      <c r="AGP512" s="29"/>
      <c r="AGQ512" s="29"/>
      <c r="AGR512" s="29"/>
      <c r="AGS512" s="29"/>
      <c r="AGT512" s="29"/>
      <c r="AGU512" s="29"/>
      <c r="AGV512" s="29"/>
      <c r="AGW512" s="29"/>
      <c r="AGX512" s="29"/>
      <c r="AGY512" s="29"/>
      <c r="AGZ512" s="29"/>
      <c r="AHA512" s="29"/>
      <c r="AHB512" s="29"/>
      <c r="AHC512" s="29"/>
      <c r="AHD512" s="29"/>
      <c r="AHE512" s="29"/>
      <c r="AHF512" s="29"/>
      <c r="AHG512" s="29"/>
      <c r="AHH512" s="29"/>
      <c r="AHI512" s="29"/>
      <c r="AHJ512" s="29"/>
      <c r="AHK512" s="29"/>
      <c r="AHL512" s="29"/>
      <c r="AHM512" s="29"/>
      <c r="AHN512" s="29"/>
      <c r="AHO512" s="29"/>
      <c r="AHP512" s="29"/>
      <c r="AHQ512" s="29"/>
      <c r="AHR512" s="29"/>
      <c r="AHS512" s="29"/>
      <c r="AHT512" s="29"/>
      <c r="AHU512" s="29"/>
      <c r="AHV512" s="29"/>
      <c r="AHW512" s="29"/>
      <c r="AHX512" s="29"/>
      <c r="AHY512" s="29"/>
      <c r="AHZ512" s="29"/>
      <c r="AIA512" s="29"/>
      <c r="AIB512" s="29"/>
      <c r="AIC512" s="29"/>
      <c r="AID512" s="29"/>
      <c r="AIE512" s="29"/>
      <c r="AIF512" s="29"/>
      <c r="AIG512" s="29"/>
      <c r="AIH512" s="29"/>
      <c r="AII512" s="29"/>
      <c r="AIJ512" s="29"/>
      <c r="AIK512" s="29"/>
      <c r="AIL512" s="29"/>
      <c r="AIM512" s="29"/>
      <c r="AIN512" s="29"/>
      <c r="AIO512" s="29"/>
      <c r="AIP512" s="29"/>
      <c r="AIQ512" s="29"/>
      <c r="AIR512" s="29"/>
      <c r="AIS512" s="29"/>
      <c r="AIT512" s="29"/>
      <c r="AIU512" s="29"/>
      <c r="AIV512" s="29"/>
      <c r="AIW512" s="29"/>
      <c r="AIX512" s="29"/>
      <c r="AIY512" s="29"/>
      <c r="AIZ512" s="29"/>
      <c r="AJA512" s="29"/>
      <c r="AJB512" s="29"/>
      <c r="AJC512" s="29"/>
      <c r="AJD512" s="29"/>
      <c r="AJE512" s="29"/>
      <c r="AJF512" s="29"/>
      <c r="AJG512" s="29"/>
      <c r="AJH512" s="29"/>
      <c r="AJI512" s="29"/>
      <c r="AJJ512" s="29"/>
      <c r="AJK512" s="29"/>
      <c r="AJL512" s="29"/>
      <c r="AJM512" s="29"/>
      <c r="AJN512" s="29"/>
      <c r="AJO512" s="29"/>
      <c r="AJP512" s="29"/>
      <c r="AJQ512" s="29"/>
      <c r="AJR512" s="29"/>
      <c r="AJS512" s="29"/>
      <c r="AJT512" s="29"/>
      <c r="AJU512" s="29"/>
      <c r="AJV512" s="29"/>
      <c r="AJW512" s="29"/>
      <c r="AJX512" s="29"/>
      <c r="AJY512" s="29"/>
      <c r="AJZ512" s="29"/>
      <c r="AKA512" s="29"/>
      <c r="AKB512" s="29"/>
      <c r="AKC512" s="29"/>
      <c r="AKD512" s="29"/>
      <c r="AKE512" s="29"/>
      <c r="AKF512" s="29"/>
      <c r="AKG512" s="29"/>
      <c r="AKH512" s="29"/>
      <c r="AKI512" s="29"/>
      <c r="AKJ512" s="29"/>
      <c r="AKK512" s="29"/>
      <c r="AKL512" s="29"/>
      <c r="AKM512" s="29"/>
      <c r="AKN512" s="29"/>
      <c r="AKO512" s="29"/>
      <c r="AKP512" s="29"/>
      <c r="AKQ512" s="29"/>
      <c r="AKR512" s="29"/>
      <c r="AKS512" s="29"/>
      <c r="AKT512" s="29"/>
      <c r="AKU512" s="29"/>
      <c r="AKV512" s="29"/>
      <c r="AKW512" s="29"/>
      <c r="AKX512" s="29"/>
      <c r="AKY512" s="29"/>
      <c r="AKZ512" s="29"/>
      <c r="ALA512" s="29"/>
      <c r="ALB512" s="29"/>
      <c r="ALC512" s="29"/>
      <c r="ALD512" s="29"/>
      <c r="ALE512" s="29"/>
      <c r="ALF512" s="29"/>
      <c r="ALG512" s="29"/>
      <c r="ALH512" s="29"/>
      <c r="ALI512" s="29"/>
      <c r="ALJ512" s="29"/>
      <c r="ALK512" s="29"/>
      <c r="ALL512" s="29"/>
      <c r="ALM512" s="29"/>
      <c r="ALN512" s="29"/>
      <c r="ALO512" s="29"/>
      <c r="ALP512" s="29"/>
      <c r="ALQ512" s="29"/>
      <c r="ALR512" s="29"/>
      <c r="ALS512" s="29"/>
      <c r="ALT512" s="29"/>
      <c r="ALU512" s="29"/>
      <c r="ALV512" s="29"/>
      <c r="ALW512" s="29"/>
      <c r="ALX512" s="29"/>
      <c r="ALY512" s="29"/>
      <c r="ALZ512" s="29"/>
      <c r="AMA512" s="29"/>
      <c r="AMB512" s="29"/>
      <c r="AMC512" s="29"/>
      <c r="AMD512" s="29"/>
      <c r="AME512" s="29"/>
      <c r="AMF512" s="29"/>
      <c r="AMG512" s="29"/>
      <c r="AMH512" s="29"/>
      <c r="AMI512" s="29"/>
      <c r="AMJ512" s="29"/>
      <c r="AMK512" s="29"/>
      <c r="AML512" s="29"/>
      <c r="AMM512" s="29"/>
      <c r="AMN512" s="29"/>
      <c r="AMO512" s="29"/>
      <c r="AMP512" s="29"/>
      <c r="AMQ512" s="29"/>
      <c r="AMR512" s="29"/>
      <c r="AMS512" s="29"/>
      <c r="AMT512" s="29"/>
      <c r="AMU512" s="29"/>
      <c r="AMV512" s="29"/>
      <c r="AMW512" s="29"/>
      <c r="AMX512" s="29"/>
      <c r="AMY512" s="29"/>
      <c r="AMZ512" s="29"/>
      <c r="ANA512" s="29"/>
      <c r="ANB512" s="29"/>
      <c r="ANC512" s="29"/>
      <c r="AND512" s="29"/>
      <c r="ANE512" s="29"/>
      <c r="ANF512" s="29"/>
      <c r="ANG512" s="29"/>
      <c r="ANH512" s="29"/>
      <c r="ANI512" s="29"/>
      <c r="ANJ512" s="29"/>
      <c r="ANK512" s="29"/>
      <c r="ANL512" s="29"/>
      <c r="ANM512" s="29"/>
      <c r="ANN512" s="29"/>
      <c r="ANO512" s="29"/>
      <c r="ANP512" s="29"/>
      <c r="ANQ512" s="29"/>
      <c r="ANR512" s="29"/>
      <c r="ANS512" s="29"/>
      <c r="ANT512" s="29"/>
      <c r="ANU512" s="29"/>
      <c r="ANV512" s="29"/>
      <c r="ANW512" s="29"/>
      <c r="ANX512" s="29"/>
      <c r="ANY512" s="29"/>
      <c r="ANZ512" s="29"/>
      <c r="AOA512" s="29"/>
      <c r="AOB512" s="29"/>
      <c r="AOC512" s="29"/>
      <c r="AOD512" s="29"/>
      <c r="AOE512" s="29"/>
      <c r="AOF512" s="29"/>
      <c r="AOG512" s="29"/>
      <c r="AOH512" s="29"/>
      <c r="AOI512" s="29"/>
      <c r="AOJ512" s="29"/>
      <c r="AOK512" s="29"/>
      <c r="AOL512" s="29"/>
      <c r="AOM512" s="29"/>
      <c r="AON512" s="29"/>
      <c r="AOO512" s="29"/>
      <c r="AOP512" s="29"/>
      <c r="AOQ512" s="29"/>
      <c r="AOR512" s="29"/>
      <c r="AOS512" s="29"/>
      <c r="AOT512" s="29"/>
      <c r="AOU512" s="29"/>
      <c r="AOV512" s="29"/>
      <c r="AOW512" s="29"/>
      <c r="AOX512" s="29"/>
      <c r="AOY512" s="29"/>
      <c r="AOZ512" s="29"/>
      <c r="APA512" s="29"/>
      <c r="APB512" s="29"/>
      <c r="APC512" s="29"/>
      <c r="APD512" s="29"/>
      <c r="APE512" s="29"/>
      <c r="APF512" s="29"/>
      <c r="APG512" s="29"/>
      <c r="APH512" s="29"/>
      <c r="API512" s="29"/>
      <c r="APJ512" s="29"/>
      <c r="APK512" s="29"/>
      <c r="APL512" s="29"/>
      <c r="APM512" s="29"/>
      <c r="APN512" s="29"/>
      <c r="APO512" s="29"/>
      <c r="APP512" s="29"/>
      <c r="APQ512" s="29"/>
      <c r="APR512" s="29"/>
      <c r="APS512" s="29"/>
      <c r="APT512" s="29"/>
      <c r="APU512" s="29"/>
      <c r="APV512" s="29"/>
      <c r="APW512" s="29"/>
      <c r="APX512" s="29"/>
      <c r="APY512" s="29"/>
      <c r="APZ512" s="29"/>
      <c r="AQA512" s="29"/>
      <c r="AQB512" s="29"/>
      <c r="AQC512" s="29"/>
      <c r="AQD512" s="29"/>
      <c r="AQE512" s="29"/>
      <c r="AQF512" s="29"/>
      <c r="AQG512" s="29"/>
      <c r="AQH512" s="29"/>
      <c r="AQI512" s="29"/>
      <c r="AQJ512" s="29"/>
      <c r="AQK512" s="29"/>
      <c r="AQL512" s="29"/>
      <c r="AQM512" s="29"/>
      <c r="AQN512" s="29"/>
      <c r="AQO512" s="29"/>
      <c r="AQP512" s="29"/>
      <c r="AQQ512" s="29"/>
      <c r="AQR512" s="29"/>
      <c r="AQS512" s="29"/>
      <c r="AQT512" s="29"/>
      <c r="AQU512" s="29"/>
      <c r="AQV512" s="29"/>
      <c r="AQW512" s="29"/>
      <c r="AQX512" s="29"/>
      <c r="AQY512" s="29"/>
      <c r="AQZ512" s="29"/>
      <c r="ARA512" s="29"/>
      <c r="ARB512" s="29"/>
      <c r="ARC512" s="29"/>
      <c r="ARD512" s="29"/>
      <c r="ARE512" s="29"/>
      <c r="ARF512" s="29"/>
      <c r="ARG512" s="29"/>
      <c r="ARH512" s="29"/>
      <c r="ARI512" s="29"/>
      <c r="ARJ512" s="29"/>
      <c r="ARK512" s="29"/>
      <c r="ARL512" s="29"/>
      <c r="ARM512" s="29"/>
      <c r="ARN512" s="29"/>
      <c r="ARO512" s="29"/>
      <c r="ARP512" s="29"/>
      <c r="ARQ512" s="29"/>
      <c r="ARR512" s="29"/>
      <c r="ARS512" s="29"/>
      <c r="ART512" s="29"/>
      <c r="ARU512" s="29"/>
      <c r="ARV512" s="29"/>
      <c r="ARW512" s="29"/>
      <c r="ARX512" s="29"/>
      <c r="ARY512" s="29"/>
      <c r="ARZ512" s="29"/>
      <c r="ASA512" s="29"/>
      <c r="ASB512" s="29"/>
      <c r="ASC512" s="29"/>
      <c r="ASD512" s="29"/>
      <c r="ASE512" s="29"/>
      <c r="ASF512" s="29"/>
      <c r="ASG512" s="29"/>
      <c r="ASH512" s="29"/>
      <c r="ASI512" s="29"/>
      <c r="ASJ512" s="29"/>
      <c r="ASK512" s="29"/>
      <c r="ASL512" s="29"/>
      <c r="ASM512" s="29"/>
      <c r="ASN512" s="29"/>
      <c r="ASO512" s="29"/>
      <c r="ASP512" s="29"/>
      <c r="ASQ512" s="29"/>
      <c r="ASR512" s="29"/>
      <c r="ASS512" s="29"/>
      <c r="AST512" s="29"/>
      <c r="ASU512" s="29"/>
      <c r="ASV512" s="29"/>
      <c r="ASW512" s="29"/>
      <c r="ASX512" s="29"/>
      <c r="ASY512" s="29"/>
      <c r="ASZ512" s="29"/>
      <c r="ATA512" s="29"/>
      <c r="ATB512" s="29"/>
      <c r="ATC512" s="29"/>
      <c r="ATD512" s="29"/>
      <c r="ATE512" s="29"/>
      <c r="ATF512" s="29"/>
      <c r="ATG512" s="29"/>
      <c r="ATH512" s="29"/>
      <c r="ATI512" s="29"/>
      <c r="ATJ512" s="29"/>
      <c r="ATK512" s="29"/>
      <c r="ATL512" s="29"/>
      <c r="ATM512" s="29"/>
      <c r="ATN512" s="29"/>
      <c r="ATO512" s="29"/>
      <c r="ATP512" s="29"/>
      <c r="ATQ512" s="29"/>
      <c r="ATR512" s="29"/>
      <c r="ATS512" s="29"/>
      <c r="ATT512" s="29"/>
      <c r="ATU512" s="29"/>
      <c r="ATV512" s="29"/>
      <c r="ATW512" s="29"/>
      <c r="ATX512" s="29"/>
      <c r="ATY512" s="29"/>
      <c r="ATZ512" s="29"/>
      <c r="AUA512" s="29"/>
      <c r="AUB512" s="29"/>
      <c r="AUC512" s="29"/>
      <c r="AUD512" s="29"/>
      <c r="AUE512" s="29"/>
      <c r="AUF512" s="29"/>
      <c r="AUG512" s="29"/>
      <c r="AUH512" s="29"/>
      <c r="AUI512" s="29"/>
      <c r="AUJ512" s="29"/>
      <c r="AUK512" s="29"/>
      <c r="AUL512" s="29"/>
      <c r="AUM512" s="29"/>
      <c r="AUN512" s="29"/>
      <c r="AUO512" s="29"/>
      <c r="AUP512" s="29"/>
      <c r="AUQ512" s="29"/>
      <c r="AUR512" s="29"/>
      <c r="AUS512" s="29"/>
      <c r="AUT512" s="29"/>
      <c r="AUU512" s="29"/>
      <c r="AUV512" s="29"/>
      <c r="AUW512" s="29"/>
      <c r="AUX512" s="29"/>
      <c r="AUY512" s="29"/>
      <c r="AUZ512" s="29"/>
      <c r="AVA512" s="29"/>
      <c r="AVB512" s="29"/>
      <c r="AVC512" s="29"/>
      <c r="AVD512" s="29"/>
      <c r="AVE512" s="29"/>
      <c r="AVF512" s="29"/>
      <c r="AVG512" s="29"/>
      <c r="AVH512" s="29"/>
      <c r="AVI512" s="29"/>
      <c r="AVJ512" s="29"/>
      <c r="AVK512" s="29"/>
      <c r="AVL512" s="29"/>
      <c r="AVM512" s="29"/>
      <c r="AVN512" s="29"/>
      <c r="AVO512" s="29"/>
      <c r="AVP512" s="29"/>
      <c r="AVQ512" s="29"/>
      <c r="AVR512" s="29"/>
      <c r="AVS512" s="29"/>
      <c r="AVT512" s="29"/>
      <c r="AVU512" s="29"/>
      <c r="AVV512" s="29"/>
      <c r="AVW512" s="29"/>
      <c r="AVX512" s="29"/>
      <c r="AVY512" s="29"/>
      <c r="AVZ512" s="29"/>
      <c r="AWA512" s="29"/>
      <c r="AWB512" s="29"/>
      <c r="AWC512" s="29"/>
      <c r="AWD512" s="29"/>
      <c r="AWE512" s="29"/>
      <c r="AWF512" s="29"/>
      <c r="AWG512" s="29"/>
      <c r="AWH512" s="29"/>
      <c r="AWI512" s="29"/>
      <c r="AWJ512" s="29"/>
      <c r="AWK512" s="29"/>
      <c r="AWL512" s="29"/>
      <c r="AWM512" s="29"/>
      <c r="AWN512" s="29"/>
      <c r="AWO512" s="29"/>
      <c r="AWP512" s="29"/>
      <c r="AWQ512" s="29"/>
      <c r="AWR512" s="29"/>
      <c r="AWS512" s="29"/>
      <c r="AWT512" s="29"/>
      <c r="AWU512" s="29"/>
      <c r="AWV512" s="29"/>
      <c r="AWW512" s="29"/>
      <c r="AWX512" s="29"/>
      <c r="AWY512" s="29"/>
      <c r="AWZ512" s="29"/>
      <c r="AXA512" s="29"/>
      <c r="AXB512" s="29"/>
      <c r="AXC512" s="29"/>
      <c r="AXD512" s="29"/>
      <c r="AXE512" s="29"/>
      <c r="AXF512" s="29"/>
      <c r="AXG512" s="29"/>
      <c r="AXH512" s="29"/>
      <c r="AXI512" s="29"/>
      <c r="AXJ512" s="29"/>
      <c r="AXK512" s="29"/>
      <c r="AXL512" s="29"/>
      <c r="AXM512" s="29"/>
      <c r="AXN512" s="29"/>
      <c r="AXO512" s="29"/>
      <c r="AXP512" s="29"/>
      <c r="AXQ512" s="29"/>
      <c r="AXR512" s="29"/>
      <c r="AXS512" s="29"/>
      <c r="AXT512" s="29"/>
      <c r="AXU512" s="29"/>
      <c r="AXV512" s="29"/>
      <c r="AXW512" s="29"/>
      <c r="AXX512" s="29"/>
      <c r="AXY512" s="29"/>
      <c r="AXZ512" s="29"/>
      <c r="AYA512" s="29"/>
      <c r="AYB512" s="29"/>
      <c r="AYC512" s="29"/>
      <c r="AYD512" s="29"/>
      <c r="AYE512" s="29"/>
      <c r="AYF512" s="29"/>
      <c r="AYG512" s="29"/>
      <c r="AYH512" s="29"/>
      <c r="AYI512" s="29"/>
      <c r="AYJ512" s="29"/>
      <c r="AYK512" s="29"/>
      <c r="AYL512" s="29"/>
      <c r="AYM512" s="29"/>
      <c r="AYN512" s="29"/>
      <c r="AYO512" s="29"/>
      <c r="AYP512" s="29"/>
      <c r="AYQ512" s="29"/>
      <c r="AYR512" s="29"/>
      <c r="AYS512" s="29"/>
      <c r="AYT512" s="29"/>
      <c r="AYU512" s="29"/>
      <c r="AYV512" s="29"/>
      <c r="AYW512" s="29"/>
      <c r="AYX512" s="29"/>
      <c r="AYY512" s="29"/>
      <c r="AYZ512" s="29"/>
      <c r="AZA512" s="29"/>
      <c r="AZB512" s="29"/>
      <c r="AZC512" s="29"/>
      <c r="AZD512" s="29"/>
      <c r="AZE512" s="29"/>
      <c r="AZF512" s="29"/>
      <c r="AZG512" s="29"/>
      <c r="AZH512" s="29"/>
      <c r="AZI512" s="29"/>
      <c r="AZJ512" s="29"/>
      <c r="AZK512" s="29"/>
      <c r="AZL512" s="29"/>
      <c r="AZM512" s="29"/>
      <c r="AZN512" s="29"/>
      <c r="AZO512" s="29"/>
      <c r="AZP512" s="29"/>
      <c r="AZQ512" s="29"/>
      <c r="AZR512" s="29"/>
      <c r="AZS512" s="29"/>
      <c r="AZT512" s="29"/>
      <c r="AZU512" s="29"/>
      <c r="AZV512" s="29"/>
      <c r="AZW512" s="29"/>
      <c r="AZX512" s="29"/>
      <c r="AZY512" s="29"/>
      <c r="AZZ512" s="29"/>
      <c r="BAA512" s="29"/>
      <c r="BAB512" s="29"/>
      <c r="BAC512" s="29"/>
      <c r="BAD512" s="29"/>
      <c r="BAE512" s="29"/>
      <c r="BAF512" s="29"/>
      <c r="BAG512" s="29"/>
      <c r="BAH512" s="29"/>
      <c r="BAI512" s="29"/>
      <c r="BAJ512" s="29"/>
      <c r="BAK512" s="29"/>
      <c r="BAL512" s="29"/>
      <c r="BAM512" s="29"/>
      <c r="BAN512" s="29"/>
      <c r="BAO512" s="29"/>
      <c r="BAP512" s="29"/>
      <c r="BAQ512" s="29"/>
      <c r="BAR512" s="29"/>
      <c r="BAS512" s="29"/>
      <c r="BAT512" s="29"/>
      <c r="BAU512" s="29"/>
      <c r="BAV512" s="29"/>
      <c r="BAW512" s="29"/>
      <c r="BAX512" s="29"/>
      <c r="BAY512" s="29"/>
      <c r="BAZ512" s="29"/>
      <c r="BBA512" s="29"/>
      <c r="BBB512" s="29"/>
      <c r="BBC512" s="29"/>
      <c r="BBD512" s="29"/>
      <c r="BBE512" s="29"/>
      <c r="BBF512" s="29"/>
      <c r="BBG512" s="29"/>
      <c r="BBH512" s="29"/>
      <c r="BBI512" s="29"/>
      <c r="BBJ512" s="29"/>
      <c r="BBK512" s="29"/>
      <c r="BBL512" s="29"/>
      <c r="BBM512" s="29"/>
      <c r="BBN512" s="29"/>
      <c r="BBO512" s="29"/>
      <c r="BBP512" s="29"/>
      <c r="BBQ512" s="29"/>
      <c r="BBR512" s="29"/>
      <c r="BBS512" s="29"/>
      <c r="BBT512" s="29"/>
      <c r="BBU512" s="29"/>
      <c r="BBV512" s="29"/>
      <c r="BBW512" s="29"/>
      <c r="BBX512" s="29"/>
      <c r="BBY512" s="29"/>
      <c r="BBZ512" s="29"/>
      <c r="BCA512" s="29"/>
      <c r="BCB512" s="29"/>
      <c r="BCC512" s="29"/>
      <c r="BCD512" s="29"/>
      <c r="BCE512" s="29"/>
      <c r="BCF512" s="29"/>
      <c r="BCG512" s="29"/>
      <c r="BCH512" s="29"/>
      <c r="BCI512" s="29"/>
      <c r="BCJ512" s="29"/>
      <c r="BCK512" s="29"/>
      <c r="BCL512" s="29"/>
      <c r="BCM512" s="29"/>
      <c r="BCN512" s="29"/>
      <c r="BCO512" s="29"/>
      <c r="BCP512" s="29"/>
      <c r="BCQ512" s="29"/>
      <c r="BCR512" s="29"/>
      <c r="BCS512" s="29"/>
      <c r="BCT512" s="29"/>
      <c r="BCU512" s="29"/>
      <c r="BCV512" s="29"/>
      <c r="BCW512" s="29"/>
      <c r="BCX512" s="29"/>
      <c r="BCY512" s="29"/>
      <c r="BCZ512" s="29"/>
      <c r="BDA512" s="29"/>
      <c r="BDB512" s="29"/>
      <c r="BDC512" s="29"/>
      <c r="BDD512" s="29"/>
      <c r="BDE512" s="29"/>
      <c r="BDF512" s="29"/>
      <c r="BDG512" s="29"/>
      <c r="BDH512" s="29"/>
      <c r="BDI512" s="29"/>
      <c r="BDJ512" s="29"/>
      <c r="BDK512" s="29"/>
      <c r="BDL512" s="29"/>
      <c r="BDM512" s="29"/>
      <c r="BDN512" s="29"/>
      <c r="BDO512" s="29"/>
      <c r="BDP512" s="29"/>
      <c r="BDQ512" s="29"/>
      <c r="BDR512" s="29"/>
      <c r="BDS512" s="29"/>
      <c r="BDT512" s="29"/>
      <c r="BDU512" s="29"/>
      <c r="BDV512" s="29"/>
      <c r="BDW512" s="29"/>
      <c r="BDX512" s="29"/>
      <c r="BDY512" s="29"/>
      <c r="BDZ512" s="29"/>
      <c r="BEA512" s="29"/>
      <c r="BEB512" s="29"/>
      <c r="BEC512" s="29"/>
      <c r="BED512" s="29"/>
      <c r="BEE512" s="29"/>
      <c r="BEF512" s="29"/>
      <c r="BEG512" s="29"/>
      <c r="BEH512" s="29"/>
      <c r="BEI512" s="29"/>
      <c r="BEJ512" s="29"/>
      <c r="BEK512" s="29"/>
      <c r="BEL512" s="29"/>
      <c r="BEM512" s="29"/>
      <c r="BEN512" s="29"/>
      <c r="BEO512" s="29"/>
      <c r="BEP512" s="29"/>
      <c r="BEQ512" s="29"/>
      <c r="BER512" s="29"/>
      <c r="BES512" s="29"/>
      <c r="BET512" s="29"/>
      <c r="BEU512" s="29"/>
      <c r="BEV512" s="29"/>
      <c r="BEW512" s="29"/>
      <c r="BEX512" s="29"/>
      <c r="BEY512" s="29"/>
      <c r="BEZ512" s="29"/>
      <c r="BFA512" s="29"/>
      <c r="BFB512" s="29"/>
      <c r="BFC512" s="29"/>
      <c r="BFD512" s="29"/>
      <c r="BFE512" s="29"/>
      <c r="BFF512" s="29"/>
      <c r="BFG512" s="29"/>
      <c r="BFH512" s="29"/>
      <c r="BFI512" s="29"/>
      <c r="BFJ512" s="29"/>
      <c r="BFK512" s="29"/>
      <c r="BFL512" s="29"/>
      <c r="BFM512" s="29"/>
      <c r="BFN512" s="29"/>
      <c r="BFO512" s="29"/>
      <c r="BFP512" s="29"/>
      <c r="BFQ512" s="29"/>
      <c r="BFR512" s="29"/>
      <c r="BFS512" s="29"/>
      <c r="BFT512" s="29"/>
      <c r="BFU512" s="29"/>
      <c r="BFV512" s="29"/>
      <c r="BFW512" s="29"/>
      <c r="BFX512" s="29"/>
      <c r="BFY512" s="29"/>
      <c r="BFZ512" s="29"/>
      <c r="BGA512" s="29"/>
      <c r="BGB512" s="29"/>
      <c r="BGC512" s="29"/>
      <c r="BGD512" s="29"/>
      <c r="BGE512" s="29"/>
      <c r="BGF512" s="29"/>
      <c r="BGG512" s="29"/>
      <c r="BGH512" s="29"/>
      <c r="BGI512" s="29"/>
      <c r="BGJ512" s="29"/>
      <c r="BGK512" s="29"/>
      <c r="BGL512" s="29"/>
      <c r="BGM512" s="29"/>
      <c r="BGN512" s="29"/>
      <c r="BGO512" s="29"/>
      <c r="BGP512" s="29"/>
      <c r="BGQ512" s="29"/>
      <c r="BGR512" s="29"/>
      <c r="BGS512" s="29"/>
      <c r="BGT512" s="29"/>
      <c r="BGU512" s="29"/>
      <c r="BGV512" s="29"/>
      <c r="BGW512" s="29"/>
      <c r="BGX512" s="29"/>
      <c r="BGY512" s="29"/>
      <c r="BGZ512" s="29"/>
      <c r="BHA512" s="29"/>
      <c r="BHB512" s="29"/>
      <c r="BHC512" s="29"/>
      <c r="BHD512" s="29"/>
      <c r="BHE512" s="29"/>
      <c r="BHF512" s="29"/>
      <c r="BHG512" s="29"/>
      <c r="BHH512" s="29"/>
      <c r="BHI512" s="29"/>
      <c r="BHJ512" s="29"/>
      <c r="BHK512" s="29"/>
      <c r="BHL512" s="29"/>
      <c r="BHM512" s="29"/>
      <c r="BHN512" s="29"/>
      <c r="BHO512" s="29"/>
      <c r="BHP512" s="29"/>
      <c r="BHQ512" s="29"/>
      <c r="BHR512" s="29"/>
      <c r="BHS512" s="29"/>
      <c r="BHT512" s="29"/>
      <c r="BHU512" s="29"/>
      <c r="BHV512" s="29"/>
      <c r="BHW512" s="29"/>
      <c r="BHX512" s="29"/>
      <c r="BHY512" s="29"/>
      <c r="BHZ512" s="29"/>
      <c r="BIA512" s="29"/>
      <c r="BIB512" s="29"/>
      <c r="BIC512" s="29"/>
      <c r="BID512" s="29"/>
      <c r="BIE512" s="29"/>
      <c r="BIF512" s="29"/>
      <c r="BIG512" s="29"/>
      <c r="BIH512" s="29"/>
      <c r="BII512" s="29"/>
      <c r="BIJ512" s="29"/>
      <c r="BIK512" s="29"/>
      <c r="BIL512" s="29"/>
      <c r="BIM512" s="29"/>
      <c r="BIN512" s="29"/>
      <c r="BIO512" s="29"/>
      <c r="BIP512" s="29"/>
      <c r="BIQ512" s="29"/>
      <c r="BIR512" s="29"/>
      <c r="BIS512" s="29"/>
      <c r="BIT512" s="29"/>
      <c r="BIU512" s="29"/>
      <c r="BIV512" s="29"/>
      <c r="BIW512" s="29"/>
      <c r="BIX512" s="29"/>
      <c r="BIY512" s="29"/>
      <c r="BIZ512" s="29"/>
      <c r="BJA512" s="29"/>
      <c r="BJB512" s="29"/>
      <c r="BJC512" s="29"/>
      <c r="BJD512" s="29"/>
      <c r="BJE512" s="29"/>
      <c r="BJF512" s="29"/>
      <c r="BJG512" s="29"/>
      <c r="BJH512" s="29"/>
      <c r="BJI512" s="29"/>
      <c r="BJJ512" s="29"/>
      <c r="BJK512" s="29"/>
      <c r="BJL512" s="29"/>
      <c r="BJM512" s="29"/>
      <c r="BJN512" s="29"/>
      <c r="BJO512" s="29"/>
      <c r="BJP512" s="29"/>
      <c r="BJQ512" s="29"/>
      <c r="BJR512" s="29"/>
      <c r="BJS512" s="29"/>
      <c r="BJT512" s="29"/>
      <c r="BJU512" s="29"/>
      <c r="BJV512" s="29"/>
      <c r="BJW512" s="29"/>
      <c r="BJX512" s="29"/>
      <c r="BJY512" s="29"/>
      <c r="BJZ512" s="29"/>
      <c r="BKA512" s="29"/>
      <c r="BKB512" s="29"/>
      <c r="BKC512" s="29"/>
      <c r="BKD512" s="29"/>
      <c r="BKE512" s="29"/>
      <c r="BKF512" s="29"/>
      <c r="BKG512" s="29"/>
      <c r="BKH512" s="29"/>
      <c r="BKI512" s="29"/>
      <c r="BKJ512" s="29"/>
      <c r="BKK512" s="29"/>
      <c r="BKL512" s="29"/>
      <c r="BKM512" s="29"/>
      <c r="BKN512" s="29"/>
      <c r="BKO512" s="29"/>
      <c r="BKP512" s="29"/>
      <c r="BKQ512" s="29"/>
      <c r="BKR512" s="29"/>
      <c r="BKS512" s="29"/>
      <c r="BKT512" s="29"/>
      <c r="BKU512" s="29"/>
      <c r="BKV512" s="29"/>
      <c r="BKW512" s="29"/>
      <c r="BKX512" s="29"/>
      <c r="BKY512" s="29"/>
      <c r="BKZ512" s="29"/>
      <c r="BLA512" s="29"/>
      <c r="BLB512" s="29"/>
      <c r="BLC512" s="29"/>
      <c r="BLD512" s="29"/>
      <c r="BLE512" s="29"/>
      <c r="BLF512" s="29"/>
      <c r="BLG512" s="29"/>
      <c r="BLH512" s="29"/>
      <c r="BLI512" s="29"/>
      <c r="BLJ512" s="29"/>
      <c r="BLK512" s="29"/>
      <c r="BLL512" s="29"/>
      <c r="BLM512" s="29"/>
      <c r="BLN512" s="29"/>
      <c r="BLO512" s="29"/>
      <c r="BLP512" s="29"/>
      <c r="BLQ512" s="29"/>
      <c r="BLR512" s="29"/>
      <c r="BLS512" s="29"/>
      <c r="BLT512" s="29"/>
      <c r="BLU512" s="29"/>
      <c r="BLV512" s="29"/>
      <c r="BLW512" s="29"/>
      <c r="BLX512" s="29"/>
      <c r="BLY512" s="29"/>
      <c r="BLZ512" s="29"/>
      <c r="BMA512" s="29"/>
      <c r="BMB512" s="29"/>
      <c r="BMC512" s="29"/>
      <c r="BMD512" s="29"/>
      <c r="BME512" s="29"/>
      <c r="BMF512" s="29"/>
      <c r="BMG512" s="29"/>
      <c r="BMH512" s="29"/>
      <c r="BMI512" s="29"/>
      <c r="BMJ512" s="29"/>
      <c r="BMK512" s="29"/>
      <c r="BML512" s="29"/>
      <c r="BMM512" s="29"/>
      <c r="BMN512" s="29"/>
      <c r="BMO512" s="29"/>
      <c r="BMP512" s="29"/>
      <c r="BMQ512" s="29"/>
      <c r="BMR512" s="29"/>
      <c r="BMS512" s="29"/>
      <c r="BMT512" s="29"/>
      <c r="BMU512" s="29"/>
      <c r="BMV512" s="29"/>
      <c r="BMW512" s="29"/>
      <c r="BMX512" s="29"/>
      <c r="BMY512" s="29"/>
      <c r="BMZ512" s="29"/>
      <c r="BNA512" s="29"/>
      <c r="BNB512" s="29"/>
      <c r="BNC512" s="29"/>
      <c r="BND512" s="29"/>
      <c r="BNE512" s="29"/>
      <c r="BNF512" s="29"/>
      <c r="BNG512" s="29"/>
      <c r="BNH512" s="29"/>
      <c r="BNI512" s="29"/>
      <c r="BNJ512" s="29"/>
      <c r="BNK512" s="29"/>
      <c r="BNL512" s="29"/>
      <c r="BNM512" s="29"/>
      <c r="BNN512" s="29"/>
      <c r="BNO512" s="29"/>
      <c r="BNP512" s="29"/>
      <c r="BNQ512" s="29"/>
      <c r="BNR512" s="29"/>
      <c r="BNS512" s="29"/>
      <c r="BNT512" s="29"/>
      <c r="BNU512" s="29"/>
      <c r="BNV512" s="29"/>
      <c r="BNW512" s="29"/>
      <c r="BNX512" s="29"/>
      <c r="BNY512" s="29"/>
      <c r="BNZ512" s="29"/>
      <c r="BOA512" s="29"/>
      <c r="BOB512" s="29"/>
      <c r="BOC512" s="29"/>
      <c r="BOD512" s="29"/>
      <c r="BOE512" s="29"/>
      <c r="BOF512" s="29"/>
      <c r="BOG512" s="29"/>
      <c r="BOH512" s="29"/>
      <c r="BOI512" s="29"/>
      <c r="BOJ512" s="29"/>
      <c r="BOK512" s="29"/>
      <c r="BOL512" s="29"/>
      <c r="BOM512" s="29"/>
      <c r="BON512" s="29"/>
      <c r="BOO512" s="29"/>
      <c r="BOP512" s="29"/>
      <c r="BOQ512" s="29"/>
      <c r="BOR512" s="29"/>
      <c r="BOS512" s="29"/>
      <c r="BOT512" s="29"/>
      <c r="BOU512" s="29"/>
      <c r="BOV512" s="29"/>
      <c r="BOW512" s="29"/>
      <c r="BOX512" s="29"/>
      <c r="BOY512" s="29"/>
      <c r="BOZ512" s="29"/>
      <c r="BPA512" s="29"/>
      <c r="BPB512" s="29"/>
      <c r="BPC512" s="29"/>
      <c r="BPD512" s="29"/>
      <c r="BPE512" s="29"/>
      <c r="BPF512" s="29"/>
      <c r="BPG512" s="29"/>
      <c r="BPH512" s="29"/>
      <c r="BPI512" s="29"/>
      <c r="BPJ512" s="29"/>
      <c r="BPK512" s="29"/>
      <c r="BPL512" s="29"/>
      <c r="BPM512" s="29"/>
      <c r="BPN512" s="29"/>
      <c r="BPO512" s="29"/>
      <c r="BPP512" s="29"/>
      <c r="BPQ512" s="29"/>
      <c r="BPR512" s="29"/>
      <c r="BPS512" s="29"/>
      <c r="BPT512" s="29"/>
      <c r="BPU512" s="29"/>
      <c r="BPV512" s="29"/>
      <c r="BPW512" s="29"/>
      <c r="BPX512" s="29"/>
      <c r="BPY512" s="29"/>
      <c r="BPZ512" s="29"/>
      <c r="BQA512" s="29"/>
      <c r="BQB512" s="29"/>
      <c r="BQC512" s="29"/>
      <c r="BQD512" s="29"/>
      <c r="BQE512" s="29"/>
      <c r="BQF512" s="29"/>
      <c r="BQG512" s="29"/>
      <c r="BQH512" s="29"/>
      <c r="BQI512" s="29"/>
      <c r="BQJ512" s="29"/>
      <c r="BQK512" s="29"/>
      <c r="BQL512" s="29"/>
      <c r="BQM512" s="29"/>
      <c r="BQN512" s="29"/>
      <c r="BQO512" s="29"/>
      <c r="BQP512" s="29"/>
      <c r="BQQ512" s="29"/>
      <c r="BQR512" s="29"/>
      <c r="BQS512" s="29"/>
      <c r="BQT512" s="29"/>
      <c r="BQU512" s="29"/>
      <c r="BQV512" s="29"/>
      <c r="BQW512" s="29"/>
      <c r="BQX512" s="29"/>
      <c r="BQY512" s="29"/>
      <c r="BQZ512" s="29"/>
      <c r="BRA512" s="29"/>
      <c r="BRB512" s="29"/>
      <c r="BRC512" s="29"/>
      <c r="BRD512" s="29"/>
      <c r="BRE512" s="29"/>
      <c r="BRF512" s="29"/>
      <c r="BRG512" s="29"/>
      <c r="BRH512" s="29"/>
      <c r="BRI512" s="29"/>
      <c r="BRJ512" s="29"/>
      <c r="BRK512" s="29"/>
      <c r="BRL512" s="29"/>
      <c r="BRM512" s="29"/>
      <c r="BRN512" s="29"/>
      <c r="BRO512" s="29"/>
      <c r="BRP512" s="29"/>
      <c r="BRQ512" s="29"/>
      <c r="BRR512" s="29"/>
      <c r="BRS512" s="29"/>
      <c r="BRT512" s="29"/>
      <c r="BRU512" s="29"/>
      <c r="BRV512" s="29"/>
      <c r="BRW512" s="29"/>
      <c r="BRX512" s="29"/>
      <c r="BRY512" s="29"/>
      <c r="BRZ512" s="29"/>
      <c r="BSA512" s="29"/>
      <c r="BSB512" s="29"/>
      <c r="BSC512" s="29"/>
      <c r="BSD512" s="29"/>
      <c r="BSE512" s="29"/>
      <c r="BSF512" s="29"/>
      <c r="BSG512" s="29"/>
      <c r="BSH512" s="29"/>
      <c r="BSI512" s="29"/>
      <c r="BSJ512" s="29"/>
      <c r="BSK512" s="29"/>
      <c r="BSL512" s="29"/>
      <c r="BSM512" s="29"/>
      <c r="BSN512" s="29"/>
      <c r="BSO512" s="29"/>
      <c r="BSP512" s="29"/>
      <c r="BSQ512" s="29"/>
      <c r="BSR512" s="29"/>
      <c r="BSS512" s="29"/>
      <c r="BST512" s="29"/>
      <c r="BSU512" s="29"/>
      <c r="BSV512" s="29"/>
      <c r="BSW512" s="29"/>
      <c r="BSX512" s="29"/>
      <c r="BSY512" s="29"/>
      <c r="BSZ512" s="29"/>
      <c r="BTA512" s="29"/>
      <c r="BTB512" s="29"/>
      <c r="BTC512" s="29"/>
      <c r="BTD512" s="29"/>
      <c r="BTE512" s="29"/>
      <c r="BTF512" s="29"/>
      <c r="BTG512" s="29"/>
      <c r="BTH512" s="29"/>
      <c r="BTI512" s="29"/>
      <c r="BTJ512" s="29"/>
      <c r="BTK512" s="29"/>
      <c r="BTL512" s="29"/>
      <c r="BTM512" s="29"/>
      <c r="BTN512" s="29"/>
      <c r="BTO512" s="29"/>
      <c r="BTP512" s="29"/>
      <c r="BTQ512" s="29"/>
      <c r="BTR512" s="29"/>
      <c r="BTS512" s="29"/>
      <c r="BTT512" s="29"/>
      <c r="BTU512" s="29"/>
      <c r="BTV512" s="29"/>
      <c r="BTW512" s="29"/>
      <c r="BTX512" s="29"/>
      <c r="BTY512" s="29"/>
      <c r="BTZ512" s="29"/>
      <c r="BUA512" s="29"/>
      <c r="BUB512" s="29"/>
      <c r="BUC512" s="29"/>
      <c r="BUD512" s="29"/>
      <c r="BUE512" s="29"/>
      <c r="BUF512" s="29"/>
      <c r="BUG512" s="29"/>
      <c r="BUH512" s="29"/>
      <c r="BUI512" s="29"/>
      <c r="BUJ512" s="29"/>
      <c r="BUK512" s="29"/>
      <c r="BUL512" s="29"/>
      <c r="BUM512" s="29"/>
      <c r="BUN512" s="29"/>
      <c r="BUO512" s="29"/>
      <c r="BUP512" s="29"/>
      <c r="BUQ512" s="29"/>
      <c r="BUR512" s="29"/>
      <c r="BUS512" s="29"/>
      <c r="BUT512" s="29"/>
      <c r="BUU512" s="29"/>
      <c r="BUV512" s="29"/>
      <c r="BUW512" s="29"/>
      <c r="BUX512" s="29"/>
      <c r="BUY512" s="29"/>
      <c r="BUZ512" s="29"/>
      <c r="BVA512" s="29"/>
      <c r="BVB512" s="29"/>
      <c r="BVC512" s="29"/>
      <c r="BVD512" s="29"/>
      <c r="BVE512" s="29"/>
      <c r="BVF512" s="29"/>
      <c r="BVG512" s="29"/>
      <c r="BVH512" s="29"/>
      <c r="BVI512" s="29"/>
      <c r="BVJ512" s="29"/>
      <c r="BVK512" s="29"/>
      <c r="BVL512" s="29"/>
      <c r="BVM512" s="29"/>
      <c r="BVN512" s="29"/>
      <c r="BVO512" s="29"/>
      <c r="BVP512" s="29"/>
      <c r="BVQ512" s="29"/>
      <c r="BVR512" s="29"/>
      <c r="BVS512" s="29"/>
      <c r="BVT512" s="29"/>
      <c r="BVU512" s="29"/>
      <c r="BVV512" s="29"/>
      <c r="BVW512" s="29"/>
      <c r="BVX512" s="29"/>
      <c r="BVY512" s="29"/>
      <c r="BVZ512" s="29"/>
      <c r="BWA512" s="29"/>
      <c r="BWB512" s="29"/>
      <c r="BWC512" s="29"/>
      <c r="BWD512" s="29"/>
      <c r="BWE512" s="29"/>
      <c r="BWF512" s="29"/>
      <c r="BWG512" s="29"/>
      <c r="BWH512" s="29"/>
      <c r="BWI512" s="29"/>
      <c r="BWJ512" s="29"/>
      <c r="BWK512" s="29"/>
      <c r="BWL512" s="29"/>
      <c r="BWM512" s="29"/>
      <c r="BWN512" s="29"/>
      <c r="BWO512" s="29"/>
      <c r="BWP512" s="29"/>
      <c r="BWQ512" s="29"/>
      <c r="BWR512" s="29"/>
      <c r="BWS512" s="29"/>
      <c r="BWT512" s="29"/>
      <c r="BWU512" s="29"/>
      <c r="BWV512" s="29"/>
      <c r="BWW512" s="29"/>
      <c r="BWX512" s="29"/>
      <c r="BWY512" s="29"/>
      <c r="BWZ512" s="29"/>
      <c r="BXA512" s="29"/>
      <c r="BXB512" s="29"/>
      <c r="BXC512" s="29"/>
      <c r="BXD512" s="29"/>
      <c r="BXE512" s="29"/>
      <c r="BXF512" s="29"/>
      <c r="BXG512" s="29"/>
      <c r="BXH512" s="29"/>
      <c r="BXI512" s="29"/>
      <c r="BXJ512" s="29"/>
      <c r="BXK512" s="29"/>
      <c r="BXL512" s="29"/>
      <c r="BXM512" s="29"/>
      <c r="BXN512" s="29"/>
      <c r="BXO512" s="29"/>
      <c r="BXP512" s="29"/>
      <c r="BXQ512" s="29"/>
      <c r="BXR512" s="29"/>
      <c r="BXS512" s="29"/>
      <c r="BXT512" s="29"/>
      <c r="BXU512" s="29"/>
      <c r="BXV512" s="29"/>
      <c r="BXW512" s="29"/>
      <c r="BXX512" s="29"/>
      <c r="BXY512" s="29"/>
      <c r="BXZ512" s="29"/>
      <c r="BYA512" s="29"/>
      <c r="BYB512" s="29"/>
      <c r="BYC512" s="29"/>
      <c r="BYD512" s="29"/>
      <c r="BYE512" s="29"/>
      <c r="BYF512" s="29"/>
      <c r="BYG512" s="29"/>
      <c r="BYH512" s="29"/>
      <c r="BYI512" s="29"/>
      <c r="BYJ512" s="29"/>
      <c r="BYK512" s="29"/>
      <c r="BYL512" s="29"/>
      <c r="BYM512" s="29"/>
      <c r="BYN512" s="29"/>
      <c r="BYO512" s="29"/>
      <c r="BYP512" s="29"/>
      <c r="BYQ512" s="29"/>
      <c r="BYR512" s="29"/>
      <c r="BYS512" s="29"/>
      <c r="BYT512" s="29"/>
      <c r="BYU512" s="29"/>
      <c r="BYV512" s="29"/>
      <c r="BYW512" s="29"/>
      <c r="BYX512" s="29"/>
      <c r="BYY512" s="29"/>
      <c r="BYZ512" s="29"/>
      <c r="BZA512" s="29"/>
      <c r="BZB512" s="29"/>
      <c r="BZC512" s="29"/>
      <c r="BZD512" s="29"/>
      <c r="BZE512" s="29"/>
      <c r="BZF512" s="29"/>
      <c r="BZG512" s="29"/>
      <c r="BZH512" s="29"/>
      <c r="BZI512" s="29"/>
      <c r="BZJ512" s="29"/>
      <c r="BZK512" s="29"/>
      <c r="BZL512" s="29"/>
      <c r="BZM512" s="29"/>
      <c r="BZN512" s="29"/>
      <c r="BZO512" s="29"/>
      <c r="BZP512" s="29"/>
      <c r="BZQ512" s="29"/>
      <c r="BZR512" s="29"/>
      <c r="BZS512" s="29"/>
      <c r="BZT512" s="29"/>
      <c r="BZU512" s="29"/>
      <c r="BZV512" s="29"/>
      <c r="BZW512" s="29"/>
      <c r="BZX512" s="29"/>
      <c r="BZY512" s="29"/>
      <c r="BZZ512" s="29"/>
      <c r="CAA512" s="29"/>
      <c r="CAB512" s="29"/>
      <c r="CAC512" s="29"/>
      <c r="CAD512" s="29"/>
      <c r="CAE512" s="29"/>
      <c r="CAF512" s="29"/>
      <c r="CAG512" s="29"/>
      <c r="CAH512" s="29"/>
      <c r="CAI512" s="29"/>
      <c r="CAJ512" s="29"/>
      <c r="CAK512" s="29"/>
      <c r="CAL512" s="29"/>
      <c r="CAM512" s="29"/>
      <c r="CAN512" s="29"/>
      <c r="CAO512" s="29"/>
      <c r="CAP512" s="29"/>
      <c r="CAQ512" s="29"/>
      <c r="CAR512" s="29"/>
      <c r="CAS512" s="29"/>
      <c r="CAT512" s="29"/>
      <c r="CAU512" s="29"/>
      <c r="CAV512" s="29"/>
      <c r="CAW512" s="29"/>
      <c r="CAX512" s="29"/>
      <c r="CAY512" s="29"/>
      <c r="CAZ512" s="29"/>
      <c r="CBA512" s="29"/>
      <c r="CBB512" s="29"/>
      <c r="CBC512" s="29"/>
      <c r="CBD512" s="29"/>
      <c r="CBE512" s="29"/>
      <c r="CBF512" s="29"/>
      <c r="CBG512" s="29"/>
      <c r="CBH512" s="29"/>
      <c r="CBI512" s="29"/>
      <c r="CBJ512" s="29"/>
      <c r="CBK512" s="29"/>
      <c r="CBL512" s="29"/>
      <c r="CBM512" s="29"/>
      <c r="CBN512" s="29"/>
      <c r="CBO512" s="29"/>
      <c r="CBP512" s="29"/>
      <c r="CBQ512" s="29"/>
      <c r="CBR512" s="29"/>
      <c r="CBS512" s="29"/>
      <c r="CBT512" s="29"/>
      <c r="CBU512" s="29"/>
      <c r="CBV512" s="29"/>
      <c r="CBW512" s="29"/>
      <c r="CBX512" s="29"/>
      <c r="CBY512" s="29"/>
      <c r="CBZ512" s="29"/>
      <c r="CCA512" s="29"/>
      <c r="CCB512" s="29"/>
      <c r="CCC512" s="29"/>
      <c r="CCD512" s="29"/>
      <c r="CCE512" s="29"/>
      <c r="CCF512" s="29"/>
      <c r="CCG512" s="29"/>
      <c r="CCH512" s="29"/>
      <c r="CCI512" s="29"/>
      <c r="CCJ512" s="29"/>
      <c r="CCK512" s="29"/>
      <c r="CCL512" s="29"/>
      <c r="CCM512" s="29"/>
      <c r="CCN512" s="29"/>
      <c r="CCO512" s="29"/>
      <c r="CCP512" s="29"/>
      <c r="CCQ512" s="29"/>
      <c r="CCR512" s="29"/>
      <c r="CCS512" s="29"/>
      <c r="CCT512" s="29"/>
      <c r="CCU512" s="29"/>
      <c r="CCV512" s="29"/>
      <c r="CCW512" s="29"/>
      <c r="CCX512" s="29"/>
      <c r="CCY512" s="29"/>
      <c r="CCZ512" s="29"/>
      <c r="CDA512" s="29"/>
      <c r="CDB512" s="29"/>
      <c r="CDC512" s="29"/>
      <c r="CDD512" s="29"/>
      <c r="CDE512" s="29"/>
      <c r="CDF512" s="29"/>
      <c r="CDG512" s="29"/>
      <c r="CDH512" s="29"/>
      <c r="CDI512" s="29"/>
      <c r="CDJ512" s="29"/>
      <c r="CDK512" s="29"/>
      <c r="CDL512" s="29"/>
      <c r="CDM512" s="29"/>
      <c r="CDN512" s="29"/>
      <c r="CDO512" s="29"/>
      <c r="CDP512" s="29"/>
      <c r="CDQ512" s="29"/>
      <c r="CDR512" s="29"/>
      <c r="CDS512" s="29"/>
      <c r="CDT512" s="29"/>
      <c r="CDU512" s="29"/>
      <c r="CDV512" s="29"/>
      <c r="CDW512" s="29"/>
      <c r="CDX512" s="29"/>
      <c r="CDY512" s="29"/>
      <c r="CDZ512" s="29"/>
      <c r="CEA512" s="29"/>
      <c r="CEB512" s="29"/>
      <c r="CEC512" s="29"/>
      <c r="CED512" s="29"/>
      <c r="CEE512" s="29"/>
      <c r="CEF512" s="29"/>
      <c r="CEG512" s="29"/>
      <c r="CEH512" s="29"/>
      <c r="CEI512" s="29"/>
      <c r="CEJ512" s="29"/>
      <c r="CEK512" s="29"/>
      <c r="CEL512" s="29"/>
      <c r="CEM512" s="29"/>
      <c r="CEN512" s="29"/>
      <c r="CEO512" s="29"/>
      <c r="CEP512" s="29"/>
      <c r="CEQ512" s="29"/>
      <c r="CER512" s="29"/>
      <c r="CES512" s="29"/>
      <c r="CET512" s="29"/>
      <c r="CEU512" s="29"/>
      <c r="CEV512" s="29"/>
      <c r="CEW512" s="29"/>
      <c r="CEX512" s="29"/>
      <c r="CEY512" s="29"/>
      <c r="CEZ512" s="29"/>
      <c r="CFA512" s="29"/>
      <c r="CFB512" s="29"/>
      <c r="CFC512" s="29"/>
      <c r="CFD512" s="29"/>
      <c r="CFE512" s="29"/>
      <c r="CFF512" s="29"/>
      <c r="CFG512" s="29"/>
      <c r="CFH512" s="29"/>
      <c r="CFI512" s="29"/>
      <c r="CFJ512" s="29"/>
      <c r="CFK512" s="29"/>
      <c r="CFL512" s="29"/>
      <c r="CFM512" s="29"/>
      <c r="CFN512" s="29"/>
      <c r="CFO512" s="29"/>
      <c r="CFP512" s="29"/>
      <c r="CFQ512" s="29"/>
      <c r="CFR512" s="29"/>
      <c r="CFS512" s="29"/>
      <c r="CFT512" s="29"/>
      <c r="CFU512" s="29"/>
      <c r="CFV512" s="29"/>
      <c r="CFW512" s="29"/>
      <c r="CFX512" s="29"/>
      <c r="CFY512" s="29"/>
      <c r="CFZ512" s="29"/>
      <c r="CGA512" s="29"/>
      <c r="CGB512" s="29"/>
      <c r="CGC512" s="29"/>
      <c r="CGD512" s="29"/>
      <c r="CGE512" s="29"/>
      <c r="CGF512" s="29"/>
      <c r="CGG512" s="29"/>
      <c r="CGH512" s="29"/>
      <c r="CGI512" s="29"/>
      <c r="CGJ512" s="29"/>
      <c r="CGK512" s="29"/>
      <c r="CGL512" s="29"/>
      <c r="CGM512" s="29"/>
      <c r="CGN512" s="29"/>
      <c r="CGO512" s="29"/>
      <c r="CGP512" s="29"/>
      <c r="CGQ512" s="29"/>
      <c r="CGR512" s="29"/>
      <c r="CGS512" s="29"/>
      <c r="CGT512" s="29"/>
      <c r="CGU512" s="29"/>
      <c r="CGV512" s="29"/>
      <c r="CGW512" s="29"/>
      <c r="CGX512" s="29"/>
      <c r="CGY512" s="29"/>
      <c r="CGZ512" s="29"/>
      <c r="CHA512" s="29"/>
      <c r="CHB512" s="29"/>
      <c r="CHC512" s="29"/>
      <c r="CHD512" s="29"/>
      <c r="CHE512" s="29"/>
      <c r="CHF512" s="29"/>
      <c r="CHG512" s="29"/>
      <c r="CHH512" s="29"/>
      <c r="CHI512" s="29"/>
      <c r="CHJ512" s="29"/>
      <c r="CHK512" s="29"/>
      <c r="CHL512" s="29"/>
      <c r="CHM512" s="29"/>
      <c r="CHN512" s="29"/>
      <c r="CHO512" s="29"/>
      <c r="CHP512" s="29"/>
      <c r="CHQ512" s="29"/>
      <c r="CHR512" s="29"/>
      <c r="CHS512" s="29"/>
      <c r="CHT512" s="29"/>
      <c r="CHU512" s="29"/>
      <c r="CHV512" s="29"/>
      <c r="CHW512" s="29"/>
      <c r="CHX512" s="29"/>
      <c r="CHY512" s="29"/>
      <c r="CHZ512" s="29"/>
      <c r="CIA512" s="29"/>
      <c r="CIB512" s="29"/>
      <c r="CIC512" s="29"/>
      <c r="CID512" s="29"/>
      <c r="CIE512" s="29"/>
      <c r="CIF512" s="29"/>
      <c r="CIG512" s="29"/>
      <c r="CIH512" s="29"/>
      <c r="CII512" s="29"/>
      <c r="CIJ512" s="29"/>
      <c r="CIK512" s="29"/>
      <c r="CIL512" s="29"/>
      <c r="CIM512" s="29"/>
      <c r="CIN512" s="29"/>
      <c r="CIO512" s="29"/>
      <c r="CIP512" s="29"/>
      <c r="CIQ512" s="29"/>
      <c r="CIR512" s="29"/>
      <c r="CIS512" s="29"/>
      <c r="CIT512" s="29"/>
      <c r="CIU512" s="29"/>
      <c r="CIV512" s="29"/>
      <c r="CIW512" s="29"/>
      <c r="CIX512" s="29"/>
      <c r="CIY512" s="29"/>
      <c r="CIZ512" s="29"/>
      <c r="CJA512" s="29"/>
      <c r="CJB512" s="29"/>
      <c r="CJC512" s="29"/>
      <c r="CJD512" s="29"/>
      <c r="CJE512" s="29"/>
      <c r="CJF512" s="29"/>
      <c r="CJG512" s="29"/>
      <c r="CJH512" s="29"/>
      <c r="CJI512" s="29"/>
      <c r="CJJ512" s="29"/>
      <c r="CJK512" s="29"/>
      <c r="CJL512" s="29"/>
      <c r="CJM512" s="29"/>
      <c r="CJN512" s="29"/>
      <c r="CJO512" s="29"/>
      <c r="CJP512" s="29"/>
      <c r="CJQ512" s="29"/>
      <c r="CJR512" s="29"/>
      <c r="CJS512" s="29"/>
      <c r="CJT512" s="29"/>
      <c r="CJU512" s="29"/>
      <c r="CJV512" s="29"/>
      <c r="CJW512" s="29"/>
      <c r="CJX512" s="29"/>
      <c r="CJY512" s="29"/>
      <c r="CJZ512" s="29"/>
      <c r="CKA512" s="29"/>
      <c r="CKB512" s="29"/>
      <c r="CKC512" s="29"/>
      <c r="CKD512" s="29"/>
      <c r="CKE512" s="29"/>
      <c r="CKF512" s="29"/>
      <c r="CKG512" s="29"/>
      <c r="CKH512" s="29"/>
      <c r="CKI512" s="29"/>
      <c r="CKJ512" s="29"/>
      <c r="CKK512" s="29"/>
      <c r="CKL512" s="29"/>
      <c r="CKM512" s="29"/>
      <c r="CKN512" s="29"/>
      <c r="CKO512" s="29"/>
      <c r="CKP512" s="29"/>
      <c r="CKQ512" s="29"/>
      <c r="CKR512" s="29"/>
      <c r="CKS512" s="29"/>
      <c r="CKT512" s="29"/>
      <c r="CKU512" s="29"/>
      <c r="CKV512" s="29"/>
      <c r="CKW512" s="29"/>
      <c r="CKX512" s="29"/>
      <c r="CKY512" s="29"/>
      <c r="CKZ512" s="29"/>
      <c r="CLA512" s="29"/>
      <c r="CLB512" s="29"/>
      <c r="CLC512" s="29"/>
      <c r="CLD512" s="29"/>
      <c r="CLE512" s="29"/>
      <c r="CLF512" s="29"/>
      <c r="CLG512" s="29"/>
      <c r="CLH512" s="29"/>
      <c r="CLI512" s="29"/>
      <c r="CLJ512" s="29"/>
      <c r="CLK512" s="29"/>
      <c r="CLL512" s="29"/>
      <c r="CLM512" s="29"/>
      <c r="CLN512" s="29"/>
      <c r="CLO512" s="29"/>
      <c r="CLP512" s="29"/>
      <c r="CLQ512" s="29"/>
      <c r="CLR512" s="29"/>
      <c r="CLS512" s="29"/>
      <c r="CLT512" s="29"/>
      <c r="CLU512" s="29"/>
      <c r="CLV512" s="29"/>
      <c r="CLW512" s="29"/>
      <c r="CLX512" s="29"/>
      <c r="CLY512" s="29"/>
      <c r="CLZ512" s="29"/>
      <c r="CMA512" s="29"/>
      <c r="CMB512" s="29"/>
      <c r="CMC512" s="29"/>
      <c r="CMD512" s="29"/>
      <c r="CME512" s="29"/>
      <c r="CMF512" s="29"/>
      <c r="CMG512" s="29"/>
      <c r="CMH512" s="29"/>
      <c r="CMI512" s="29"/>
      <c r="CMJ512" s="29"/>
      <c r="CMK512" s="29"/>
      <c r="CML512" s="29"/>
      <c r="CMM512" s="29"/>
      <c r="CMN512" s="29"/>
      <c r="CMO512" s="29"/>
      <c r="CMP512" s="29"/>
      <c r="CMQ512" s="29"/>
      <c r="CMR512" s="29"/>
      <c r="CMS512" s="29"/>
      <c r="CMT512" s="29"/>
      <c r="CMU512" s="29"/>
      <c r="CMV512" s="29"/>
      <c r="CMW512" s="29"/>
      <c r="CMX512" s="29"/>
      <c r="CMY512" s="29"/>
      <c r="CMZ512" s="29"/>
      <c r="CNA512" s="29"/>
      <c r="CNB512" s="29"/>
      <c r="CNC512" s="29"/>
      <c r="CND512" s="29"/>
      <c r="CNE512" s="29"/>
      <c r="CNF512" s="29"/>
      <c r="CNG512" s="29"/>
      <c r="CNH512" s="29"/>
      <c r="CNI512" s="29"/>
      <c r="CNJ512" s="29"/>
      <c r="CNK512" s="29"/>
      <c r="CNL512" s="29"/>
      <c r="CNM512" s="29"/>
      <c r="CNN512" s="29"/>
      <c r="CNO512" s="29"/>
      <c r="CNP512" s="29"/>
      <c r="CNQ512" s="29"/>
      <c r="CNR512" s="29"/>
      <c r="CNS512" s="29"/>
      <c r="CNT512" s="29"/>
      <c r="CNU512" s="29"/>
      <c r="CNV512" s="29"/>
      <c r="CNW512" s="29"/>
      <c r="CNX512" s="29"/>
      <c r="CNY512" s="29"/>
      <c r="CNZ512" s="29"/>
      <c r="COA512" s="29"/>
      <c r="COB512" s="29"/>
      <c r="COC512" s="29"/>
      <c r="COD512" s="29"/>
      <c r="COE512" s="29"/>
      <c r="COF512" s="29"/>
      <c r="COG512" s="29"/>
      <c r="COH512" s="29"/>
      <c r="COI512" s="29"/>
      <c r="COJ512" s="29"/>
      <c r="COK512" s="29"/>
      <c r="COL512" s="29"/>
      <c r="COM512" s="29"/>
      <c r="CON512" s="29"/>
      <c r="COO512" s="29"/>
      <c r="COP512" s="29"/>
      <c r="COQ512" s="29"/>
      <c r="COR512" s="29"/>
      <c r="COS512" s="29"/>
      <c r="COT512" s="29"/>
      <c r="COU512" s="29"/>
      <c r="COV512" s="29"/>
      <c r="COW512" s="29"/>
      <c r="COX512" s="29"/>
      <c r="COY512" s="29"/>
      <c r="COZ512" s="29"/>
      <c r="CPA512" s="29"/>
      <c r="CPB512" s="29"/>
      <c r="CPC512" s="29"/>
      <c r="CPD512" s="29"/>
      <c r="CPE512" s="29"/>
      <c r="CPF512" s="29"/>
      <c r="CPG512" s="29"/>
      <c r="CPH512" s="29"/>
      <c r="CPI512" s="29"/>
      <c r="CPJ512" s="29"/>
      <c r="CPK512" s="29"/>
      <c r="CPL512" s="29"/>
      <c r="CPM512" s="29"/>
      <c r="CPN512" s="29"/>
      <c r="CPO512" s="29"/>
      <c r="CPP512" s="29"/>
      <c r="CPQ512" s="29"/>
      <c r="CPR512" s="29"/>
      <c r="CPS512" s="29"/>
      <c r="CPT512" s="29"/>
      <c r="CPU512" s="29"/>
      <c r="CPV512" s="29"/>
      <c r="CPW512" s="29"/>
      <c r="CPX512" s="29"/>
      <c r="CPY512" s="29"/>
      <c r="CPZ512" s="29"/>
      <c r="CQA512" s="29"/>
      <c r="CQB512" s="29"/>
      <c r="CQC512" s="29"/>
      <c r="CQD512" s="29"/>
      <c r="CQE512" s="29"/>
      <c r="CQF512" s="29"/>
      <c r="CQG512" s="29"/>
      <c r="CQH512" s="29"/>
      <c r="CQI512" s="29"/>
      <c r="CQJ512" s="29"/>
      <c r="CQK512" s="29"/>
      <c r="CQL512" s="29"/>
      <c r="CQM512" s="29"/>
      <c r="CQN512" s="29"/>
      <c r="CQO512" s="29"/>
      <c r="CQP512" s="29"/>
      <c r="CQQ512" s="29"/>
      <c r="CQR512" s="29"/>
      <c r="CQS512" s="29"/>
      <c r="CQT512" s="29"/>
      <c r="CQU512" s="29"/>
      <c r="CQV512" s="29"/>
      <c r="CQW512" s="29"/>
      <c r="CQX512" s="29"/>
      <c r="CQY512" s="29"/>
      <c r="CQZ512" s="29"/>
      <c r="CRA512" s="29"/>
      <c r="CRB512" s="29"/>
      <c r="CRC512" s="29"/>
      <c r="CRD512" s="29"/>
      <c r="CRE512" s="29"/>
      <c r="CRF512" s="29"/>
      <c r="CRG512" s="29"/>
      <c r="CRH512" s="29"/>
      <c r="CRI512" s="29"/>
      <c r="CRJ512" s="29"/>
      <c r="CRK512" s="29"/>
      <c r="CRL512" s="29"/>
      <c r="CRM512" s="29"/>
      <c r="CRN512" s="29"/>
      <c r="CRO512" s="29"/>
      <c r="CRP512" s="29"/>
      <c r="CRQ512" s="29"/>
      <c r="CRR512" s="29"/>
      <c r="CRS512" s="29"/>
      <c r="CRT512" s="29"/>
      <c r="CRU512" s="29"/>
      <c r="CRV512" s="29"/>
      <c r="CRW512" s="29"/>
      <c r="CRX512" s="29"/>
      <c r="CRY512" s="29"/>
      <c r="CRZ512" s="29"/>
      <c r="CSA512" s="29"/>
      <c r="CSB512" s="29"/>
      <c r="CSC512" s="29"/>
      <c r="CSD512" s="29"/>
      <c r="CSE512" s="29"/>
      <c r="CSF512" s="29"/>
      <c r="CSG512" s="29"/>
      <c r="CSH512" s="29"/>
      <c r="CSI512" s="29"/>
      <c r="CSJ512" s="29"/>
      <c r="CSK512" s="29"/>
      <c r="CSL512" s="29"/>
      <c r="CSM512" s="29"/>
      <c r="CSN512" s="29"/>
      <c r="CSO512" s="29"/>
      <c r="CSP512" s="29"/>
      <c r="CSQ512" s="29"/>
      <c r="CSR512" s="29"/>
      <c r="CSS512" s="29"/>
      <c r="CST512" s="29"/>
      <c r="CSU512" s="29"/>
      <c r="CSV512" s="29"/>
      <c r="CSW512" s="29"/>
      <c r="CSX512" s="29"/>
      <c r="CSY512" s="29"/>
      <c r="CSZ512" s="29"/>
      <c r="CTA512" s="29"/>
      <c r="CTB512" s="29"/>
      <c r="CTC512" s="29"/>
      <c r="CTD512" s="29"/>
      <c r="CTE512" s="29"/>
      <c r="CTF512" s="29"/>
      <c r="CTG512" s="29"/>
      <c r="CTH512" s="29"/>
      <c r="CTI512" s="29"/>
      <c r="CTJ512" s="29"/>
      <c r="CTK512" s="29"/>
      <c r="CTL512" s="29"/>
      <c r="CTM512" s="29"/>
      <c r="CTN512" s="29"/>
      <c r="CTO512" s="29"/>
      <c r="CTP512" s="29"/>
      <c r="CTQ512" s="29"/>
      <c r="CTR512" s="29"/>
      <c r="CTS512" s="29"/>
      <c r="CTT512" s="29"/>
      <c r="CTU512" s="29"/>
      <c r="CTV512" s="29"/>
      <c r="CTW512" s="29"/>
      <c r="CTX512" s="29"/>
      <c r="CTY512" s="29"/>
      <c r="CTZ512" s="29"/>
      <c r="CUA512" s="29"/>
      <c r="CUB512" s="29"/>
      <c r="CUC512" s="29"/>
      <c r="CUD512" s="29"/>
      <c r="CUE512" s="29"/>
      <c r="CUF512" s="29"/>
      <c r="CUG512" s="29"/>
      <c r="CUH512" s="29"/>
      <c r="CUI512" s="29"/>
      <c r="CUJ512" s="29"/>
      <c r="CUK512" s="29"/>
      <c r="CUL512" s="29"/>
      <c r="CUM512" s="29"/>
      <c r="CUN512" s="29"/>
      <c r="CUO512" s="29"/>
      <c r="CUP512" s="29"/>
      <c r="CUQ512" s="29"/>
      <c r="CUR512" s="29"/>
      <c r="CUS512" s="29"/>
      <c r="CUT512" s="29"/>
      <c r="CUU512" s="29"/>
      <c r="CUV512" s="29"/>
      <c r="CUW512" s="29"/>
      <c r="CUX512" s="29"/>
      <c r="CUY512" s="29"/>
      <c r="CUZ512" s="29"/>
      <c r="CVA512" s="29"/>
      <c r="CVB512" s="29"/>
      <c r="CVC512" s="29"/>
      <c r="CVD512" s="29"/>
      <c r="CVE512" s="29"/>
      <c r="CVF512" s="29"/>
      <c r="CVG512" s="29"/>
      <c r="CVH512" s="29"/>
      <c r="CVI512" s="29"/>
      <c r="CVJ512" s="29"/>
      <c r="CVK512" s="29"/>
      <c r="CVL512" s="29"/>
      <c r="CVM512" s="29"/>
      <c r="CVN512" s="29"/>
      <c r="CVO512" s="29"/>
      <c r="CVP512" s="29"/>
      <c r="CVQ512" s="29"/>
      <c r="CVR512" s="29"/>
      <c r="CVS512" s="29"/>
      <c r="CVT512" s="29"/>
      <c r="CVU512" s="29"/>
      <c r="CVV512" s="29"/>
      <c r="CVW512" s="29"/>
      <c r="CVX512" s="29"/>
      <c r="CVY512" s="29"/>
      <c r="CVZ512" s="29"/>
      <c r="CWA512" s="29"/>
      <c r="CWB512" s="29"/>
      <c r="CWC512" s="29"/>
      <c r="CWD512" s="29"/>
      <c r="CWE512" s="29"/>
      <c r="CWF512" s="29"/>
      <c r="CWG512" s="29"/>
      <c r="CWH512" s="29"/>
      <c r="CWI512" s="29"/>
      <c r="CWJ512" s="29"/>
      <c r="CWK512" s="29"/>
      <c r="CWL512" s="29"/>
      <c r="CWM512" s="29"/>
      <c r="CWN512" s="29"/>
      <c r="CWO512" s="29"/>
      <c r="CWP512" s="29"/>
      <c r="CWQ512" s="29"/>
      <c r="CWR512" s="29"/>
      <c r="CWS512" s="29"/>
      <c r="CWT512" s="29"/>
      <c r="CWU512" s="29"/>
      <c r="CWV512" s="29"/>
      <c r="CWW512" s="29"/>
      <c r="CWX512" s="29"/>
      <c r="CWY512" s="29"/>
      <c r="CWZ512" s="29"/>
      <c r="CXA512" s="29"/>
      <c r="CXB512" s="29"/>
      <c r="CXC512" s="29"/>
      <c r="CXD512" s="29"/>
      <c r="CXE512" s="29"/>
      <c r="CXF512" s="29"/>
      <c r="CXG512" s="29"/>
      <c r="CXH512" s="29"/>
      <c r="CXI512" s="29"/>
      <c r="CXJ512" s="29"/>
      <c r="CXK512" s="29"/>
      <c r="CXL512" s="29"/>
      <c r="CXM512" s="29"/>
      <c r="CXN512" s="29"/>
      <c r="CXO512" s="29"/>
      <c r="CXP512" s="29"/>
      <c r="CXQ512" s="29"/>
      <c r="CXR512" s="29"/>
      <c r="CXS512" s="29"/>
      <c r="CXT512" s="29"/>
      <c r="CXU512" s="29"/>
      <c r="CXV512" s="29"/>
      <c r="CXW512" s="29"/>
      <c r="CXX512" s="29"/>
      <c r="CXY512" s="29"/>
      <c r="CXZ512" s="29"/>
      <c r="CYA512" s="29"/>
      <c r="CYB512" s="29"/>
      <c r="CYC512" s="29"/>
      <c r="CYD512" s="29"/>
      <c r="CYE512" s="29"/>
      <c r="CYF512" s="29"/>
      <c r="CYG512" s="29"/>
      <c r="CYH512" s="29"/>
      <c r="CYI512" s="29"/>
      <c r="CYJ512" s="29"/>
      <c r="CYK512" s="29"/>
      <c r="CYL512" s="29"/>
      <c r="CYM512" s="29"/>
      <c r="CYN512" s="29"/>
      <c r="CYO512" s="29"/>
      <c r="CYP512" s="29"/>
      <c r="CYQ512" s="29"/>
      <c r="CYR512" s="29"/>
      <c r="CYS512" s="29"/>
      <c r="CYT512" s="29"/>
      <c r="CYU512" s="29"/>
      <c r="CYV512" s="29"/>
      <c r="CYW512" s="29"/>
      <c r="CYX512" s="29"/>
      <c r="CYY512" s="29"/>
      <c r="CYZ512" s="29"/>
      <c r="CZA512" s="29"/>
      <c r="CZB512" s="29"/>
      <c r="CZC512" s="29"/>
      <c r="CZD512" s="29"/>
      <c r="CZE512" s="29"/>
      <c r="CZF512" s="29"/>
      <c r="CZG512" s="29"/>
      <c r="CZH512" s="29"/>
      <c r="CZI512" s="29"/>
      <c r="CZJ512" s="29"/>
      <c r="CZK512" s="29"/>
      <c r="CZL512" s="29"/>
      <c r="CZM512" s="29"/>
      <c r="CZN512" s="29"/>
      <c r="CZO512" s="29"/>
      <c r="CZP512" s="29"/>
      <c r="CZQ512" s="29"/>
      <c r="CZR512" s="29"/>
      <c r="CZS512" s="29"/>
      <c r="CZT512" s="29"/>
      <c r="CZU512" s="29"/>
      <c r="CZV512" s="29"/>
      <c r="CZW512" s="29"/>
      <c r="CZX512" s="29"/>
      <c r="CZY512" s="29"/>
      <c r="CZZ512" s="29"/>
      <c r="DAA512" s="29"/>
      <c r="DAB512" s="29"/>
      <c r="DAC512" s="29"/>
      <c r="DAD512" s="29"/>
      <c r="DAE512" s="29"/>
      <c r="DAF512" s="29"/>
      <c r="DAG512" s="29"/>
      <c r="DAH512" s="29"/>
      <c r="DAI512" s="29"/>
      <c r="DAJ512" s="29"/>
      <c r="DAK512" s="29"/>
      <c r="DAL512" s="29"/>
      <c r="DAM512" s="29"/>
      <c r="DAN512" s="29"/>
      <c r="DAO512" s="29"/>
      <c r="DAP512" s="29"/>
      <c r="DAQ512" s="29"/>
      <c r="DAR512" s="29"/>
      <c r="DAS512" s="29"/>
      <c r="DAT512" s="29"/>
      <c r="DAU512" s="29"/>
      <c r="DAV512" s="29"/>
      <c r="DAW512" s="29"/>
      <c r="DAX512" s="29"/>
      <c r="DAY512" s="29"/>
      <c r="DAZ512" s="29"/>
      <c r="DBA512" s="29"/>
      <c r="DBB512" s="29"/>
      <c r="DBC512" s="29"/>
      <c r="DBD512" s="29"/>
      <c r="DBE512" s="29"/>
      <c r="DBF512" s="29"/>
      <c r="DBG512" s="29"/>
      <c r="DBH512" s="29"/>
      <c r="DBI512" s="29"/>
      <c r="DBJ512" s="29"/>
      <c r="DBK512" s="29"/>
      <c r="DBL512" s="29"/>
      <c r="DBM512" s="29"/>
      <c r="DBN512" s="29"/>
      <c r="DBO512" s="29"/>
      <c r="DBP512" s="29"/>
      <c r="DBQ512" s="29"/>
      <c r="DBR512" s="29"/>
      <c r="DBS512" s="29"/>
      <c r="DBT512" s="29"/>
      <c r="DBU512" s="29"/>
      <c r="DBV512" s="29"/>
      <c r="DBW512" s="29"/>
      <c r="DBX512" s="29"/>
      <c r="DBY512" s="29"/>
      <c r="DBZ512" s="29"/>
      <c r="DCA512" s="29"/>
      <c r="DCB512" s="29"/>
      <c r="DCC512" s="29"/>
      <c r="DCD512" s="29"/>
      <c r="DCE512" s="29"/>
      <c r="DCF512" s="29"/>
      <c r="DCG512" s="29"/>
      <c r="DCH512" s="29"/>
      <c r="DCI512" s="29"/>
      <c r="DCJ512" s="29"/>
      <c r="DCK512" s="29"/>
      <c r="DCL512" s="29"/>
      <c r="DCM512" s="29"/>
      <c r="DCN512" s="29"/>
      <c r="DCO512" s="29"/>
      <c r="DCP512" s="29"/>
      <c r="DCQ512" s="29"/>
      <c r="DCR512" s="29"/>
      <c r="DCS512" s="29"/>
      <c r="DCT512" s="29"/>
      <c r="DCU512" s="29"/>
      <c r="DCV512" s="29"/>
      <c r="DCW512" s="29"/>
      <c r="DCX512" s="29"/>
      <c r="DCY512" s="29"/>
      <c r="DCZ512" s="29"/>
      <c r="DDA512" s="29"/>
      <c r="DDB512" s="29"/>
      <c r="DDC512" s="29"/>
      <c r="DDD512" s="29"/>
      <c r="DDE512" s="29"/>
      <c r="DDF512" s="29"/>
      <c r="DDG512" s="29"/>
      <c r="DDH512" s="29"/>
      <c r="DDI512" s="29"/>
      <c r="DDJ512" s="29"/>
      <c r="DDK512" s="29"/>
      <c r="DDL512" s="29"/>
      <c r="DDM512" s="29"/>
      <c r="DDN512" s="29"/>
      <c r="DDO512" s="29"/>
      <c r="DDP512" s="29"/>
      <c r="DDQ512" s="29"/>
      <c r="DDR512" s="29"/>
      <c r="DDS512" s="29"/>
      <c r="DDT512" s="29"/>
      <c r="DDU512" s="29"/>
      <c r="DDV512" s="29"/>
      <c r="DDW512" s="29"/>
      <c r="DDX512" s="29"/>
      <c r="DDY512" s="29"/>
      <c r="DDZ512" s="29"/>
      <c r="DEA512" s="29"/>
      <c r="DEB512" s="29"/>
      <c r="DEC512" s="29"/>
      <c r="DED512" s="29"/>
      <c r="DEE512" s="29"/>
      <c r="DEF512" s="29"/>
      <c r="DEG512" s="29"/>
      <c r="DEH512" s="29"/>
      <c r="DEI512" s="29"/>
      <c r="DEJ512" s="29"/>
      <c r="DEK512" s="29"/>
      <c r="DEL512" s="29"/>
      <c r="DEM512" s="29"/>
      <c r="DEN512" s="29"/>
      <c r="DEO512" s="29"/>
      <c r="DEP512" s="29"/>
      <c r="DEQ512" s="29"/>
      <c r="DER512" s="29"/>
      <c r="DES512" s="29"/>
      <c r="DET512" s="29"/>
      <c r="DEU512" s="29"/>
      <c r="DEV512" s="29"/>
      <c r="DEW512" s="29"/>
      <c r="DEX512" s="29"/>
      <c r="DEY512" s="29"/>
      <c r="DEZ512" s="29"/>
      <c r="DFA512" s="29"/>
      <c r="DFB512" s="29"/>
      <c r="DFC512" s="29"/>
      <c r="DFD512" s="29"/>
      <c r="DFE512" s="29"/>
      <c r="DFF512" s="29"/>
      <c r="DFG512" s="29"/>
      <c r="DFH512" s="29"/>
      <c r="DFI512" s="29"/>
      <c r="DFJ512" s="29"/>
      <c r="DFK512" s="29"/>
      <c r="DFL512" s="29"/>
      <c r="DFM512" s="29"/>
      <c r="DFN512" s="29"/>
      <c r="DFO512" s="29"/>
      <c r="DFP512" s="29"/>
      <c r="DFQ512" s="29"/>
      <c r="DFR512" s="29"/>
      <c r="DFS512" s="29"/>
      <c r="DFT512" s="29"/>
      <c r="DFU512" s="29"/>
      <c r="DFV512" s="29"/>
      <c r="DFW512" s="29"/>
      <c r="DFX512" s="29"/>
      <c r="DFY512" s="29"/>
      <c r="DFZ512" s="29"/>
      <c r="DGA512" s="29"/>
      <c r="DGB512" s="29"/>
      <c r="DGC512" s="29"/>
      <c r="DGD512" s="29"/>
      <c r="DGE512" s="29"/>
      <c r="DGF512" s="29"/>
      <c r="DGG512" s="29"/>
      <c r="DGH512" s="29"/>
      <c r="DGI512" s="29"/>
      <c r="DGJ512" s="29"/>
      <c r="DGK512" s="29"/>
      <c r="DGL512" s="29"/>
      <c r="DGM512" s="29"/>
      <c r="DGN512" s="29"/>
      <c r="DGO512" s="29"/>
      <c r="DGP512" s="29"/>
      <c r="DGQ512" s="29"/>
      <c r="DGR512" s="29"/>
      <c r="DGS512" s="29"/>
      <c r="DGT512" s="29"/>
      <c r="DGU512" s="29"/>
      <c r="DGV512" s="29"/>
      <c r="DGW512" s="29"/>
      <c r="DGX512" s="29"/>
      <c r="DGY512" s="29"/>
      <c r="DGZ512" s="29"/>
      <c r="DHA512" s="29"/>
      <c r="DHB512" s="29"/>
      <c r="DHC512" s="29"/>
      <c r="DHD512" s="29"/>
      <c r="DHE512" s="29"/>
      <c r="DHF512" s="29"/>
      <c r="DHG512" s="29"/>
      <c r="DHH512" s="29"/>
      <c r="DHI512" s="29"/>
      <c r="DHJ512" s="29"/>
      <c r="DHK512" s="29"/>
      <c r="DHL512" s="29"/>
      <c r="DHM512" s="29"/>
      <c r="DHN512" s="29"/>
      <c r="DHO512" s="29"/>
      <c r="DHP512" s="29"/>
      <c r="DHQ512" s="29"/>
      <c r="DHR512" s="29"/>
      <c r="DHS512" s="29"/>
      <c r="DHT512" s="29"/>
      <c r="DHU512" s="29"/>
      <c r="DHV512" s="29"/>
      <c r="DHW512" s="29"/>
      <c r="DHX512" s="29"/>
      <c r="DHY512" s="29"/>
      <c r="DHZ512" s="29"/>
      <c r="DIA512" s="29"/>
      <c r="DIB512" s="29"/>
      <c r="DIC512" s="29"/>
      <c r="DID512" s="29"/>
      <c r="DIE512" s="29"/>
      <c r="DIF512" s="29"/>
      <c r="DIG512" s="29"/>
      <c r="DIH512" s="29"/>
      <c r="DII512" s="29"/>
      <c r="DIJ512" s="29"/>
      <c r="DIK512" s="29"/>
      <c r="DIL512" s="29"/>
      <c r="DIM512" s="29"/>
      <c r="DIN512" s="29"/>
      <c r="DIO512" s="29"/>
      <c r="DIP512" s="29"/>
      <c r="DIQ512" s="29"/>
      <c r="DIR512" s="29"/>
      <c r="DIS512" s="29"/>
      <c r="DIT512" s="29"/>
      <c r="DIU512" s="29"/>
      <c r="DIV512" s="29"/>
      <c r="DIW512" s="29"/>
      <c r="DIX512" s="29"/>
      <c r="DIY512" s="29"/>
      <c r="DIZ512" s="29"/>
      <c r="DJA512" s="29"/>
      <c r="DJB512" s="29"/>
      <c r="DJC512" s="29"/>
      <c r="DJD512" s="29"/>
      <c r="DJE512" s="29"/>
      <c r="DJF512" s="29"/>
      <c r="DJG512" s="29"/>
      <c r="DJH512" s="29"/>
      <c r="DJI512" s="29"/>
      <c r="DJJ512" s="29"/>
      <c r="DJK512" s="29"/>
      <c r="DJL512" s="29"/>
      <c r="DJM512" s="29"/>
      <c r="DJN512" s="29"/>
      <c r="DJO512" s="29"/>
      <c r="DJP512" s="29"/>
      <c r="DJQ512" s="29"/>
      <c r="DJR512" s="29"/>
      <c r="DJS512" s="29"/>
      <c r="DJT512" s="29"/>
      <c r="DJU512" s="29"/>
      <c r="DJV512" s="29"/>
      <c r="DJW512" s="29"/>
      <c r="DJX512" s="29"/>
      <c r="DJY512" s="29"/>
      <c r="DJZ512" s="29"/>
      <c r="DKA512" s="29"/>
      <c r="DKB512" s="29"/>
      <c r="DKC512" s="29"/>
      <c r="DKD512" s="29"/>
      <c r="DKE512" s="29"/>
      <c r="DKF512" s="29"/>
      <c r="DKG512" s="29"/>
      <c r="DKH512" s="29"/>
      <c r="DKI512" s="29"/>
      <c r="DKJ512" s="29"/>
      <c r="DKK512" s="29"/>
      <c r="DKL512" s="29"/>
      <c r="DKM512" s="29"/>
      <c r="DKN512" s="29"/>
      <c r="DKO512" s="29"/>
      <c r="DKP512" s="29"/>
      <c r="DKQ512" s="29"/>
      <c r="DKR512" s="29"/>
      <c r="DKS512" s="29"/>
      <c r="DKT512" s="29"/>
      <c r="DKU512" s="29"/>
      <c r="DKV512" s="29"/>
      <c r="DKW512" s="29"/>
      <c r="DKX512" s="29"/>
      <c r="DKY512" s="29"/>
      <c r="DKZ512" s="29"/>
      <c r="DLA512" s="29"/>
      <c r="DLB512" s="29"/>
      <c r="DLC512" s="29"/>
      <c r="DLD512" s="29"/>
      <c r="DLE512" s="29"/>
      <c r="DLF512" s="29"/>
      <c r="DLG512" s="29"/>
      <c r="DLH512" s="29"/>
      <c r="DLI512" s="29"/>
      <c r="DLJ512" s="29"/>
      <c r="DLK512" s="29"/>
      <c r="DLL512" s="29"/>
      <c r="DLM512" s="29"/>
      <c r="DLN512" s="29"/>
      <c r="DLO512" s="29"/>
      <c r="DLP512" s="29"/>
      <c r="DLQ512" s="29"/>
      <c r="DLR512" s="29"/>
      <c r="DLS512" s="29"/>
      <c r="DLT512" s="29"/>
      <c r="DLU512" s="29"/>
      <c r="DLV512" s="29"/>
      <c r="DLW512" s="29"/>
      <c r="DLX512" s="29"/>
      <c r="DLY512" s="29"/>
      <c r="DLZ512" s="29"/>
      <c r="DMA512" s="29"/>
      <c r="DMB512" s="29"/>
      <c r="DMC512" s="29"/>
      <c r="DMD512" s="29"/>
      <c r="DME512" s="29"/>
      <c r="DMF512" s="29"/>
      <c r="DMG512" s="29"/>
      <c r="DMH512" s="29"/>
      <c r="DMI512" s="29"/>
      <c r="DMJ512" s="29"/>
      <c r="DMK512" s="29"/>
      <c r="DML512" s="29"/>
      <c r="DMM512" s="29"/>
      <c r="DMN512" s="29"/>
      <c r="DMO512" s="29"/>
      <c r="DMP512" s="29"/>
      <c r="DMQ512" s="29"/>
      <c r="DMR512" s="29"/>
      <c r="DMS512" s="29"/>
      <c r="DMT512" s="29"/>
      <c r="DMU512" s="29"/>
      <c r="DMV512" s="29"/>
      <c r="DMW512" s="29"/>
      <c r="DMX512" s="29"/>
      <c r="DMY512" s="29"/>
      <c r="DMZ512" s="29"/>
      <c r="DNA512" s="29"/>
      <c r="DNB512" s="29"/>
      <c r="DNC512" s="29"/>
      <c r="DND512" s="29"/>
      <c r="DNE512" s="29"/>
      <c r="DNF512" s="29"/>
      <c r="DNG512" s="29"/>
      <c r="DNH512" s="29"/>
      <c r="DNI512" s="29"/>
      <c r="DNJ512" s="29"/>
      <c r="DNK512" s="29"/>
      <c r="DNL512" s="29"/>
      <c r="DNM512" s="29"/>
      <c r="DNN512" s="29"/>
      <c r="DNO512" s="29"/>
      <c r="DNP512" s="29"/>
      <c r="DNQ512" s="29"/>
      <c r="DNR512" s="29"/>
      <c r="DNS512" s="29"/>
      <c r="DNT512" s="29"/>
      <c r="DNU512" s="29"/>
      <c r="DNV512" s="29"/>
      <c r="DNW512" s="29"/>
      <c r="DNX512" s="29"/>
      <c r="DNY512" s="29"/>
      <c r="DNZ512" s="29"/>
      <c r="DOA512" s="29"/>
      <c r="DOB512" s="29"/>
      <c r="DOC512" s="29"/>
      <c r="DOD512" s="29"/>
      <c r="DOE512" s="29"/>
      <c r="DOF512" s="29"/>
      <c r="DOG512" s="29"/>
      <c r="DOH512" s="29"/>
      <c r="DOI512" s="29"/>
      <c r="DOJ512" s="29"/>
      <c r="DOK512" s="29"/>
      <c r="DOL512" s="29"/>
      <c r="DOM512" s="29"/>
      <c r="DON512" s="29"/>
      <c r="DOO512" s="29"/>
      <c r="DOP512" s="29"/>
      <c r="DOQ512" s="29"/>
      <c r="DOR512" s="29"/>
      <c r="DOS512" s="29"/>
      <c r="DOT512" s="29"/>
      <c r="DOU512" s="29"/>
      <c r="DOV512" s="29"/>
      <c r="DOW512" s="29"/>
      <c r="DOX512" s="29"/>
      <c r="DOY512" s="29"/>
      <c r="DOZ512" s="29"/>
      <c r="DPA512" s="29"/>
      <c r="DPB512" s="29"/>
      <c r="DPC512" s="29"/>
      <c r="DPD512" s="29"/>
      <c r="DPE512" s="29"/>
      <c r="DPF512" s="29"/>
      <c r="DPG512" s="29"/>
      <c r="DPH512" s="29"/>
      <c r="DPI512" s="29"/>
      <c r="DPJ512" s="29"/>
      <c r="DPK512" s="29"/>
      <c r="DPL512" s="29"/>
      <c r="DPM512" s="29"/>
      <c r="DPN512" s="29"/>
      <c r="DPO512" s="29"/>
      <c r="DPP512" s="29"/>
      <c r="DPQ512" s="29"/>
      <c r="DPR512" s="29"/>
      <c r="DPS512" s="29"/>
      <c r="DPT512" s="29"/>
      <c r="DPU512" s="29"/>
      <c r="DPV512" s="29"/>
      <c r="DPW512" s="29"/>
      <c r="DPX512" s="29"/>
      <c r="DPY512" s="29"/>
      <c r="DPZ512" s="29"/>
      <c r="DQA512" s="29"/>
      <c r="DQB512" s="29"/>
      <c r="DQC512" s="29"/>
      <c r="DQD512" s="29"/>
      <c r="DQE512" s="29"/>
      <c r="DQF512" s="29"/>
      <c r="DQG512" s="29"/>
      <c r="DQH512" s="29"/>
      <c r="DQI512" s="29"/>
      <c r="DQJ512" s="29"/>
      <c r="DQK512" s="29"/>
      <c r="DQL512" s="29"/>
      <c r="DQM512" s="29"/>
      <c r="DQN512" s="29"/>
      <c r="DQO512" s="29"/>
      <c r="DQP512" s="29"/>
      <c r="DQQ512" s="29"/>
      <c r="DQR512" s="29"/>
      <c r="DQS512" s="29"/>
      <c r="DQT512" s="29"/>
      <c r="DQU512" s="29"/>
      <c r="DQV512" s="29"/>
      <c r="DQW512" s="29"/>
      <c r="DQX512" s="29"/>
      <c r="DQY512" s="29"/>
      <c r="DQZ512" s="29"/>
      <c r="DRA512" s="29"/>
      <c r="DRB512" s="29"/>
      <c r="DRC512" s="29"/>
      <c r="DRD512" s="29"/>
      <c r="DRE512" s="29"/>
      <c r="DRF512" s="29"/>
      <c r="DRG512" s="29"/>
      <c r="DRH512" s="29"/>
      <c r="DRI512" s="29"/>
      <c r="DRJ512" s="29"/>
      <c r="DRK512" s="29"/>
      <c r="DRL512" s="29"/>
      <c r="DRM512" s="29"/>
      <c r="DRN512" s="29"/>
      <c r="DRO512" s="29"/>
      <c r="DRP512" s="29"/>
      <c r="DRQ512" s="29"/>
      <c r="DRR512" s="29"/>
      <c r="DRS512" s="29"/>
      <c r="DRT512" s="29"/>
      <c r="DRU512" s="29"/>
      <c r="DRV512" s="29"/>
      <c r="DRW512" s="29"/>
      <c r="DRX512" s="29"/>
      <c r="DRY512" s="29"/>
      <c r="DRZ512" s="29"/>
      <c r="DSA512" s="29"/>
      <c r="DSB512" s="29"/>
      <c r="DSC512" s="29"/>
      <c r="DSD512" s="29"/>
      <c r="DSE512" s="29"/>
      <c r="DSF512" s="29"/>
      <c r="DSG512" s="29"/>
      <c r="DSH512" s="29"/>
      <c r="DSI512" s="29"/>
      <c r="DSJ512" s="29"/>
      <c r="DSK512" s="29"/>
      <c r="DSL512" s="29"/>
      <c r="DSM512" s="29"/>
      <c r="DSN512" s="29"/>
      <c r="DSO512" s="29"/>
      <c r="DSP512" s="29"/>
      <c r="DSQ512" s="29"/>
      <c r="DSR512" s="29"/>
      <c r="DSS512" s="29"/>
      <c r="DST512" s="29"/>
      <c r="DSU512" s="29"/>
      <c r="DSV512" s="29"/>
      <c r="DSW512" s="29"/>
      <c r="DSX512" s="29"/>
      <c r="DSY512" s="29"/>
      <c r="DSZ512" s="29"/>
      <c r="DTA512" s="29"/>
      <c r="DTB512" s="29"/>
      <c r="DTC512" s="29"/>
      <c r="DTD512" s="29"/>
      <c r="DTE512" s="29"/>
      <c r="DTF512" s="29"/>
      <c r="DTG512" s="29"/>
      <c r="DTH512" s="29"/>
      <c r="DTI512" s="29"/>
      <c r="DTJ512" s="29"/>
      <c r="DTK512" s="29"/>
      <c r="DTL512" s="29"/>
      <c r="DTM512" s="29"/>
      <c r="DTN512" s="29"/>
      <c r="DTO512" s="29"/>
      <c r="DTP512" s="29"/>
      <c r="DTQ512" s="29"/>
      <c r="DTR512" s="29"/>
      <c r="DTS512" s="29"/>
      <c r="DTT512" s="29"/>
      <c r="DTU512" s="29"/>
      <c r="DTV512" s="29"/>
      <c r="DTW512" s="29"/>
      <c r="DTX512" s="29"/>
      <c r="DTY512" s="29"/>
      <c r="DTZ512" s="29"/>
      <c r="DUA512" s="29"/>
      <c r="DUB512" s="29"/>
      <c r="DUC512" s="29"/>
      <c r="DUD512" s="29"/>
      <c r="DUE512" s="29"/>
      <c r="DUF512" s="29"/>
      <c r="DUG512" s="29"/>
      <c r="DUH512" s="29"/>
      <c r="DUI512" s="29"/>
      <c r="DUJ512" s="29"/>
      <c r="DUK512" s="29"/>
      <c r="DUL512" s="29"/>
      <c r="DUM512" s="29"/>
      <c r="DUN512" s="29"/>
      <c r="DUO512" s="29"/>
      <c r="DUP512" s="29"/>
      <c r="DUQ512" s="29"/>
      <c r="DUR512" s="29"/>
      <c r="DUS512" s="29"/>
      <c r="DUT512" s="29"/>
      <c r="DUU512" s="29"/>
      <c r="DUV512" s="29"/>
      <c r="DUW512" s="29"/>
      <c r="DUX512" s="29"/>
      <c r="DUY512" s="29"/>
      <c r="DUZ512" s="29"/>
      <c r="DVA512" s="29"/>
      <c r="DVB512" s="29"/>
      <c r="DVC512" s="29"/>
      <c r="DVD512" s="29"/>
      <c r="DVE512" s="29"/>
      <c r="DVF512" s="29"/>
      <c r="DVG512" s="29"/>
      <c r="DVH512" s="29"/>
      <c r="DVI512" s="29"/>
      <c r="DVJ512" s="29"/>
      <c r="DVK512" s="29"/>
      <c r="DVL512" s="29"/>
      <c r="DVM512" s="29"/>
      <c r="DVN512" s="29"/>
      <c r="DVO512" s="29"/>
      <c r="DVP512" s="29"/>
      <c r="DVQ512" s="29"/>
      <c r="DVR512" s="29"/>
      <c r="DVS512" s="29"/>
      <c r="DVT512" s="29"/>
      <c r="DVU512" s="29"/>
      <c r="DVV512" s="29"/>
      <c r="DVW512" s="29"/>
      <c r="DVX512" s="29"/>
      <c r="DVY512" s="29"/>
      <c r="DVZ512" s="29"/>
      <c r="DWA512" s="29"/>
      <c r="DWB512" s="29"/>
      <c r="DWC512" s="29"/>
      <c r="DWD512" s="29"/>
      <c r="DWE512" s="29"/>
      <c r="DWF512" s="29"/>
      <c r="DWG512" s="29"/>
      <c r="DWH512" s="29"/>
      <c r="DWI512" s="29"/>
      <c r="DWJ512" s="29"/>
      <c r="DWK512" s="29"/>
      <c r="DWL512" s="29"/>
      <c r="DWM512" s="29"/>
      <c r="DWN512" s="29"/>
      <c r="DWO512" s="29"/>
      <c r="DWP512" s="29"/>
      <c r="DWQ512" s="29"/>
      <c r="DWR512" s="29"/>
      <c r="DWS512" s="29"/>
      <c r="DWT512" s="29"/>
      <c r="DWU512" s="29"/>
      <c r="DWV512" s="29"/>
      <c r="DWW512" s="29"/>
      <c r="DWX512" s="29"/>
      <c r="DWY512" s="29"/>
      <c r="DWZ512" s="29"/>
      <c r="DXA512" s="29"/>
      <c r="DXB512" s="29"/>
      <c r="DXC512" s="29"/>
      <c r="DXD512" s="29"/>
      <c r="DXE512" s="29"/>
      <c r="DXF512" s="29"/>
      <c r="DXG512" s="29"/>
      <c r="DXH512" s="29"/>
      <c r="DXI512" s="29"/>
      <c r="DXJ512" s="29"/>
      <c r="DXK512" s="29"/>
      <c r="DXL512" s="29"/>
      <c r="DXM512" s="29"/>
      <c r="DXN512" s="29"/>
      <c r="DXO512" s="29"/>
      <c r="DXP512" s="29"/>
      <c r="DXQ512" s="29"/>
      <c r="DXR512" s="29"/>
      <c r="DXS512" s="29"/>
      <c r="DXT512" s="29"/>
      <c r="DXU512" s="29"/>
      <c r="DXV512" s="29"/>
      <c r="DXW512" s="29"/>
      <c r="DXX512" s="29"/>
      <c r="DXY512" s="29"/>
      <c r="DXZ512" s="29"/>
      <c r="DYA512" s="29"/>
      <c r="DYB512" s="29"/>
      <c r="DYC512" s="29"/>
      <c r="DYD512" s="29"/>
      <c r="DYE512" s="29"/>
      <c r="DYF512" s="29"/>
      <c r="DYG512" s="29"/>
      <c r="DYH512" s="29"/>
      <c r="DYI512" s="29"/>
      <c r="DYJ512" s="29"/>
      <c r="DYK512" s="29"/>
      <c r="DYL512" s="29"/>
      <c r="DYM512" s="29"/>
      <c r="DYN512" s="29"/>
      <c r="DYO512" s="29"/>
      <c r="DYP512" s="29"/>
      <c r="DYQ512" s="29"/>
      <c r="DYR512" s="29"/>
      <c r="DYS512" s="29"/>
      <c r="DYT512" s="29"/>
      <c r="DYU512" s="29"/>
      <c r="DYV512" s="29"/>
      <c r="DYW512" s="29"/>
      <c r="DYX512" s="29"/>
      <c r="DYY512" s="29"/>
      <c r="DYZ512" s="29"/>
      <c r="DZA512" s="29"/>
      <c r="DZB512" s="29"/>
      <c r="DZC512" s="29"/>
      <c r="DZD512" s="29"/>
      <c r="DZE512" s="29"/>
      <c r="DZF512" s="29"/>
      <c r="DZG512" s="29"/>
      <c r="DZH512" s="29"/>
      <c r="DZI512" s="29"/>
      <c r="DZJ512" s="29"/>
      <c r="DZK512" s="29"/>
      <c r="DZL512" s="29"/>
      <c r="DZM512" s="29"/>
      <c r="DZN512" s="29"/>
      <c r="DZO512" s="29"/>
      <c r="DZP512" s="29"/>
      <c r="DZQ512" s="29"/>
      <c r="DZR512" s="29"/>
      <c r="DZS512" s="29"/>
      <c r="DZT512" s="29"/>
      <c r="DZU512" s="29"/>
      <c r="DZV512" s="29"/>
      <c r="DZW512" s="29"/>
      <c r="DZX512" s="29"/>
      <c r="DZY512" s="29"/>
      <c r="DZZ512" s="29"/>
      <c r="EAA512" s="29"/>
      <c r="EAB512" s="29"/>
      <c r="EAC512" s="29"/>
      <c r="EAD512" s="29"/>
      <c r="EAE512" s="29"/>
      <c r="EAF512" s="29"/>
      <c r="EAG512" s="29"/>
      <c r="EAH512" s="29"/>
      <c r="EAI512" s="29"/>
      <c r="EAJ512" s="29"/>
      <c r="EAK512" s="29"/>
      <c r="EAL512" s="29"/>
      <c r="EAM512" s="29"/>
      <c r="EAN512" s="29"/>
      <c r="EAO512" s="29"/>
      <c r="EAP512" s="29"/>
      <c r="EAQ512" s="29"/>
      <c r="EAR512" s="29"/>
      <c r="EAS512" s="29"/>
      <c r="EAT512" s="29"/>
      <c r="EAU512" s="29"/>
      <c r="EAV512" s="29"/>
      <c r="EAW512" s="29"/>
      <c r="EAX512" s="29"/>
      <c r="EAY512" s="29"/>
      <c r="EAZ512" s="29"/>
      <c r="EBA512" s="29"/>
      <c r="EBB512" s="29"/>
      <c r="EBC512" s="29"/>
      <c r="EBD512" s="29"/>
      <c r="EBE512" s="29"/>
      <c r="EBF512" s="29"/>
      <c r="EBG512" s="29"/>
      <c r="EBH512" s="29"/>
      <c r="EBI512" s="29"/>
      <c r="EBJ512" s="29"/>
      <c r="EBK512" s="29"/>
      <c r="EBL512" s="29"/>
      <c r="EBM512" s="29"/>
      <c r="EBN512" s="29"/>
      <c r="EBO512" s="29"/>
      <c r="EBP512" s="29"/>
      <c r="EBQ512" s="29"/>
      <c r="EBR512" s="29"/>
      <c r="EBS512" s="29"/>
      <c r="EBT512" s="29"/>
      <c r="EBU512" s="29"/>
      <c r="EBV512" s="29"/>
      <c r="EBW512" s="29"/>
      <c r="EBX512" s="29"/>
      <c r="EBY512" s="29"/>
      <c r="EBZ512" s="29"/>
      <c r="ECA512" s="29"/>
      <c r="ECB512" s="29"/>
      <c r="ECC512" s="29"/>
      <c r="ECD512" s="29"/>
      <c r="ECE512" s="29"/>
      <c r="ECF512" s="29"/>
      <c r="ECG512" s="29"/>
      <c r="ECH512" s="29"/>
      <c r="ECI512" s="29"/>
      <c r="ECJ512" s="29"/>
      <c r="ECK512" s="29"/>
      <c r="ECL512" s="29"/>
      <c r="ECM512" s="29"/>
      <c r="ECN512" s="29"/>
      <c r="ECO512" s="29"/>
      <c r="ECP512" s="29"/>
      <c r="ECQ512" s="29"/>
      <c r="ECR512" s="29"/>
      <c r="ECS512" s="29"/>
      <c r="ECT512" s="29"/>
      <c r="ECU512" s="29"/>
      <c r="ECV512" s="29"/>
      <c r="ECW512" s="29"/>
      <c r="ECX512" s="29"/>
      <c r="ECY512" s="29"/>
      <c r="ECZ512" s="29"/>
      <c r="EDA512" s="29"/>
      <c r="EDB512" s="29"/>
      <c r="EDC512" s="29"/>
      <c r="EDD512" s="29"/>
      <c r="EDE512" s="29"/>
      <c r="EDF512" s="29"/>
      <c r="EDG512" s="29"/>
      <c r="EDH512" s="29"/>
      <c r="EDI512" s="29"/>
      <c r="EDJ512" s="29"/>
      <c r="EDK512" s="29"/>
      <c r="EDL512" s="29"/>
      <c r="EDM512" s="29"/>
      <c r="EDN512" s="29"/>
      <c r="EDO512" s="29"/>
      <c r="EDP512" s="29"/>
      <c r="EDQ512" s="29"/>
      <c r="EDR512" s="29"/>
      <c r="EDS512" s="29"/>
      <c r="EDT512" s="29"/>
      <c r="EDU512" s="29"/>
      <c r="EDV512" s="29"/>
      <c r="EDW512" s="29"/>
      <c r="EDX512" s="29"/>
      <c r="EDY512" s="29"/>
      <c r="EDZ512" s="29"/>
      <c r="EEA512" s="29"/>
      <c r="EEB512" s="29"/>
      <c r="EEC512" s="29"/>
      <c r="EED512" s="29"/>
      <c r="EEE512" s="29"/>
      <c r="EEF512" s="29"/>
      <c r="EEG512" s="29"/>
      <c r="EEH512" s="29"/>
      <c r="EEI512" s="29"/>
      <c r="EEJ512" s="29"/>
      <c r="EEK512" s="29"/>
      <c r="EEL512" s="29"/>
      <c r="EEM512" s="29"/>
      <c r="EEN512" s="29"/>
      <c r="EEO512" s="29"/>
      <c r="EEP512" s="29"/>
      <c r="EEQ512" s="29"/>
      <c r="EER512" s="29"/>
      <c r="EES512" s="29"/>
      <c r="EET512" s="29"/>
      <c r="EEU512" s="29"/>
      <c r="EEV512" s="29"/>
      <c r="EEW512" s="29"/>
      <c r="EEX512" s="29"/>
      <c r="EEY512" s="29"/>
      <c r="EEZ512" s="29"/>
      <c r="EFA512" s="29"/>
      <c r="EFB512" s="29"/>
      <c r="EFC512" s="29"/>
      <c r="EFD512" s="29"/>
      <c r="EFE512" s="29"/>
      <c r="EFF512" s="29"/>
      <c r="EFG512" s="29"/>
      <c r="EFH512" s="29"/>
      <c r="EFI512" s="29"/>
      <c r="EFJ512" s="29"/>
      <c r="EFK512" s="29"/>
      <c r="EFL512" s="29"/>
      <c r="EFM512" s="29"/>
      <c r="EFN512" s="29"/>
      <c r="EFO512" s="29"/>
      <c r="EFP512" s="29"/>
      <c r="EFQ512" s="29"/>
      <c r="EFR512" s="29"/>
      <c r="EFS512" s="29"/>
      <c r="EFT512" s="29"/>
      <c r="EFU512" s="29"/>
      <c r="EFV512" s="29"/>
      <c r="EFW512" s="29"/>
      <c r="EFX512" s="29"/>
      <c r="EFY512" s="29"/>
      <c r="EFZ512" s="29"/>
      <c r="EGA512" s="29"/>
      <c r="EGB512" s="29"/>
      <c r="EGC512" s="29"/>
      <c r="EGD512" s="29"/>
      <c r="EGE512" s="29"/>
      <c r="EGF512" s="29"/>
      <c r="EGG512" s="29"/>
      <c r="EGH512" s="29"/>
      <c r="EGI512" s="29"/>
      <c r="EGJ512" s="29"/>
      <c r="EGK512" s="29"/>
      <c r="EGL512" s="29"/>
      <c r="EGM512" s="29"/>
      <c r="EGN512" s="29"/>
      <c r="EGO512" s="29"/>
      <c r="EGP512" s="29"/>
      <c r="EGQ512" s="29"/>
      <c r="EGR512" s="29"/>
      <c r="EGS512" s="29"/>
      <c r="EGT512" s="29"/>
      <c r="EGU512" s="29"/>
      <c r="EGV512" s="29"/>
      <c r="EGW512" s="29"/>
      <c r="EGX512" s="29"/>
      <c r="EGY512" s="29"/>
      <c r="EGZ512" s="29"/>
      <c r="EHA512" s="29"/>
      <c r="EHB512" s="29"/>
      <c r="EHC512" s="29"/>
      <c r="EHD512" s="29"/>
      <c r="EHE512" s="29"/>
      <c r="EHF512" s="29"/>
      <c r="EHG512" s="29"/>
      <c r="EHH512" s="29"/>
      <c r="EHI512" s="29"/>
      <c r="EHJ512" s="29"/>
      <c r="EHK512" s="29"/>
      <c r="EHL512" s="29"/>
      <c r="EHM512" s="29"/>
      <c r="EHN512" s="29"/>
      <c r="EHO512" s="29"/>
      <c r="EHP512" s="29"/>
      <c r="EHQ512" s="29"/>
      <c r="EHR512" s="29"/>
      <c r="EHS512" s="29"/>
      <c r="EHT512" s="29"/>
      <c r="EHU512" s="29"/>
      <c r="EHV512" s="29"/>
      <c r="EHW512" s="29"/>
      <c r="EHX512" s="29"/>
      <c r="EHY512" s="29"/>
      <c r="EHZ512" s="29"/>
      <c r="EIA512" s="29"/>
      <c r="EIB512" s="29"/>
      <c r="EIC512" s="29"/>
      <c r="EID512" s="29"/>
      <c r="EIE512" s="29"/>
      <c r="EIF512" s="29"/>
      <c r="EIG512" s="29"/>
      <c r="EIH512" s="29"/>
      <c r="EII512" s="29"/>
      <c r="EIJ512" s="29"/>
      <c r="EIK512" s="29"/>
      <c r="EIL512" s="29"/>
      <c r="EIM512" s="29"/>
      <c r="EIN512" s="29"/>
      <c r="EIO512" s="29"/>
      <c r="EIP512" s="29"/>
      <c r="EIQ512" s="29"/>
      <c r="EIR512" s="29"/>
      <c r="EIS512" s="29"/>
      <c r="EIT512" s="29"/>
      <c r="EIU512" s="29"/>
      <c r="EIV512" s="29"/>
      <c r="EIW512" s="29"/>
      <c r="EIX512" s="29"/>
      <c r="EIY512" s="29"/>
      <c r="EIZ512" s="29"/>
      <c r="EJA512" s="29"/>
      <c r="EJB512" s="29"/>
      <c r="EJC512" s="29"/>
      <c r="EJD512" s="29"/>
      <c r="EJE512" s="29"/>
      <c r="EJF512" s="29"/>
      <c r="EJG512" s="29"/>
      <c r="EJH512" s="29"/>
      <c r="EJI512" s="29"/>
      <c r="EJJ512" s="29"/>
      <c r="EJK512" s="29"/>
      <c r="EJL512" s="29"/>
      <c r="EJM512" s="29"/>
      <c r="EJN512" s="29"/>
      <c r="EJO512" s="29"/>
      <c r="EJP512" s="29"/>
      <c r="EJQ512" s="29"/>
      <c r="EJR512" s="29"/>
      <c r="EJS512" s="29"/>
      <c r="EJT512" s="29"/>
      <c r="EJU512" s="29"/>
      <c r="EJV512" s="29"/>
      <c r="EJW512" s="29"/>
      <c r="EJX512" s="29"/>
      <c r="EJY512" s="29"/>
      <c r="EJZ512" s="29"/>
      <c r="EKA512" s="29"/>
      <c r="EKB512" s="29"/>
      <c r="EKC512" s="29"/>
      <c r="EKD512" s="29"/>
      <c r="EKE512" s="29"/>
      <c r="EKF512" s="29"/>
      <c r="EKG512" s="29"/>
      <c r="EKH512" s="29"/>
      <c r="EKI512" s="29"/>
      <c r="EKJ512" s="29"/>
      <c r="EKK512" s="29"/>
      <c r="EKL512" s="29"/>
      <c r="EKM512" s="29"/>
      <c r="EKN512" s="29"/>
      <c r="EKO512" s="29"/>
      <c r="EKP512" s="29"/>
      <c r="EKQ512" s="29"/>
      <c r="EKR512" s="29"/>
      <c r="EKS512" s="29"/>
      <c r="EKT512" s="29"/>
      <c r="EKU512" s="29"/>
      <c r="EKV512" s="29"/>
      <c r="EKW512" s="29"/>
      <c r="EKX512" s="29"/>
      <c r="EKY512" s="29"/>
      <c r="EKZ512" s="29"/>
      <c r="ELA512" s="29"/>
      <c r="ELB512" s="29"/>
      <c r="ELC512" s="29"/>
      <c r="ELD512" s="29"/>
      <c r="ELE512" s="29"/>
      <c r="ELF512" s="29"/>
      <c r="ELG512" s="29"/>
      <c r="ELH512" s="29"/>
      <c r="ELI512" s="29"/>
      <c r="ELJ512" s="29"/>
      <c r="ELK512" s="29"/>
      <c r="ELL512" s="29"/>
      <c r="ELM512" s="29"/>
      <c r="ELN512" s="29"/>
      <c r="ELO512" s="29"/>
      <c r="ELP512" s="29"/>
      <c r="ELQ512" s="29"/>
      <c r="ELR512" s="29"/>
      <c r="ELS512" s="29"/>
      <c r="ELT512" s="29"/>
      <c r="ELU512" s="29"/>
      <c r="ELV512" s="29"/>
      <c r="ELW512" s="29"/>
      <c r="ELX512" s="29"/>
      <c r="ELY512" s="29"/>
      <c r="ELZ512" s="29"/>
      <c r="EMA512" s="29"/>
      <c r="EMB512" s="29"/>
      <c r="EMC512" s="29"/>
      <c r="EMD512" s="29"/>
      <c r="EME512" s="29"/>
      <c r="EMF512" s="29"/>
      <c r="EMG512" s="29"/>
      <c r="EMH512" s="29"/>
      <c r="EMI512" s="29"/>
      <c r="EMJ512" s="29"/>
      <c r="EMK512" s="29"/>
      <c r="EML512" s="29"/>
      <c r="EMM512" s="29"/>
      <c r="EMN512" s="29"/>
      <c r="EMO512" s="29"/>
      <c r="EMP512" s="29"/>
      <c r="EMQ512" s="29"/>
      <c r="EMR512" s="29"/>
      <c r="EMS512" s="29"/>
      <c r="EMT512" s="29"/>
      <c r="EMU512" s="29"/>
      <c r="EMV512" s="29"/>
      <c r="EMW512" s="29"/>
      <c r="EMX512" s="29"/>
      <c r="EMY512" s="29"/>
      <c r="EMZ512" s="29"/>
      <c r="ENA512" s="29"/>
      <c r="ENB512" s="29"/>
      <c r="ENC512" s="29"/>
      <c r="END512" s="29"/>
      <c r="ENE512" s="29"/>
      <c r="ENF512" s="29"/>
      <c r="ENG512" s="29"/>
      <c r="ENH512" s="29"/>
      <c r="ENI512" s="29"/>
      <c r="ENJ512" s="29"/>
      <c r="ENK512" s="29"/>
      <c r="ENL512" s="29"/>
      <c r="ENM512" s="29"/>
      <c r="ENN512" s="29"/>
      <c r="ENO512" s="29"/>
      <c r="ENP512" s="29"/>
      <c r="ENQ512" s="29"/>
      <c r="ENR512" s="29"/>
      <c r="ENS512" s="29"/>
      <c r="ENT512" s="29"/>
      <c r="ENU512" s="29"/>
      <c r="ENV512" s="29"/>
      <c r="ENW512" s="29"/>
      <c r="ENX512" s="29"/>
      <c r="ENY512" s="29"/>
      <c r="ENZ512" s="29"/>
      <c r="EOA512" s="29"/>
      <c r="EOB512" s="29"/>
      <c r="EOC512" s="29"/>
      <c r="EOD512" s="29"/>
      <c r="EOE512" s="29"/>
      <c r="EOF512" s="29"/>
      <c r="EOG512" s="29"/>
      <c r="EOH512" s="29"/>
      <c r="EOI512" s="29"/>
      <c r="EOJ512" s="29"/>
      <c r="EOK512" s="29"/>
      <c r="EOL512" s="29"/>
      <c r="EOM512" s="29"/>
      <c r="EON512" s="29"/>
      <c r="EOO512" s="29"/>
      <c r="EOP512" s="29"/>
      <c r="EOQ512" s="29"/>
      <c r="EOR512" s="29"/>
      <c r="EOS512" s="29"/>
      <c r="EOT512" s="29"/>
      <c r="EOU512" s="29"/>
      <c r="EOV512" s="29"/>
      <c r="EOW512" s="29"/>
      <c r="EOX512" s="29"/>
      <c r="EOY512" s="29"/>
      <c r="EOZ512" s="29"/>
      <c r="EPA512" s="29"/>
      <c r="EPB512" s="29"/>
      <c r="EPC512" s="29"/>
      <c r="EPD512" s="29"/>
      <c r="EPE512" s="29"/>
      <c r="EPF512" s="29"/>
      <c r="EPG512" s="29"/>
      <c r="EPH512" s="29"/>
      <c r="EPI512" s="29"/>
      <c r="EPJ512" s="29"/>
      <c r="EPK512" s="29"/>
      <c r="EPL512" s="29"/>
      <c r="EPM512" s="29"/>
      <c r="EPN512" s="29"/>
      <c r="EPO512" s="29"/>
      <c r="EPP512" s="29"/>
      <c r="EPQ512" s="29"/>
      <c r="EPR512" s="29"/>
      <c r="EPS512" s="29"/>
      <c r="EPT512" s="29"/>
      <c r="EPU512" s="29"/>
      <c r="EPV512" s="29"/>
      <c r="EPW512" s="29"/>
      <c r="EPX512" s="29"/>
      <c r="EPY512" s="29"/>
      <c r="EPZ512" s="29"/>
      <c r="EQA512" s="29"/>
      <c r="EQB512" s="29"/>
      <c r="EQC512" s="29"/>
      <c r="EQD512" s="29"/>
      <c r="EQE512" s="29"/>
      <c r="EQF512" s="29"/>
      <c r="EQG512" s="29"/>
      <c r="EQH512" s="29"/>
      <c r="EQI512" s="29"/>
      <c r="EQJ512" s="29"/>
      <c r="EQK512" s="29"/>
      <c r="EQL512" s="29"/>
      <c r="EQM512" s="29"/>
      <c r="EQN512" s="29"/>
      <c r="EQO512" s="29"/>
      <c r="EQP512" s="29"/>
      <c r="EQQ512" s="29"/>
      <c r="EQR512" s="29"/>
      <c r="EQS512" s="29"/>
      <c r="EQT512" s="29"/>
      <c r="EQU512" s="29"/>
      <c r="EQV512" s="29"/>
      <c r="EQW512" s="29"/>
      <c r="EQX512" s="29"/>
      <c r="EQY512" s="29"/>
      <c r="EQZ512" s="29"/>
      <c r="ERA512" s="29"/>
      <c r="ERB512" s="29"/>
      <c r="ERC512" s="29"/>
      <c r="ERD512" s="29"/>
      <c r="ERE512" s="29"/>
      <c r="ERF512" s="29"/>
      <c r="ERG512" s="29"/>
      <c r="ERH512" s="29"/>
      <c r="ERI512" s="29"/>
      <c r="ERJ512" s="29"/>
      <c r="ERK512" s="29"/>
      <c r="ERL512" s="29"/>
      <c r="ERM512" s="29"/>
      <c r="ERN512" s="29"/>
      <c r="ERO512" s="29"/>
      <c r="ERP512" s="29"/>
      <c r="ERQ512" s="29"/>
      <c r="ERR512" s="29"/>
      <c r="ERS512" s="29"/>
      <c r="ERT512" s="29"/>
      <c r="ERU512" s="29"/>
      <c r="ERV512" s="29"/>
      <c r="ERW512" s="29"/>
      <c r="ERX512" s="29"/>
      <c r="ERY512" s="29"/>
      <c r="ERZ512" s="29"/>
      <c r="ESA512" s="29"/>
      <c r="ESB512" s="29"/>
      <c r="ESC512" s="29"/>
      <c r="ESD512" s="29"/>
      <c r="ESE512" s="29"/>
      <c r="ESF512" s="29"/>
      <c r="ESG512" s="29"/>
      <c r="ESH512" s="29"/>
      <c r="ESI512" s="29"/>
      <c r="ESJ512" s="29"/>
      <c r="ESK512" s="29"/>
      <c r="ESL512" s="29"/>
      <c r="ESM512" s="29"/>
      <c r="ESN512" s="29"/>
      <c r="ESO512" s="29"/>
      <c r="ESP512" s="29"/>
      <c r="ESQ512" s="29"/>
      <c r="ESR512" s="29"/>
      <c r="ESS512" s="29"/>
      <c r="EST512" s="29"/>
      <c r="ESU512" s="29"/>
      <c r="ESV512" s="29"/>
      <c r="ESW512" s="29"/>
      <c r="ESX512" s="29"/>
      <c r="ESY512" s="29"/>
      <c r="ESZ512" s="29"/>
      <c r="ETA512" s="29"/>
      <c r="ETB512" s="29"/>
      <c r="ETC512" s="29"/>
      <c r="ETD512" s="29"/>
      <c r="ETE512" s="29"/>
      <c r="ETF512" s="29"/>
      <c r="ETG512" s="29"/>
      <c r="ETH512" s="29"/>
      <c r="ETI512" s="29"/>
      <c r="ETJ512" s="29"/>
      <c r="ETK512" s="29"/>
      <c r="ETL512" s="29"/>
      <c r="ETM512" s="29"/>
      <c r="ETN512" s="29"/>
      <c r="ETO512" s="29"/>
      <c r="ETP512" s="29"/>
      <c r="ETQ512" s="29"/>
      <c r="ETR512" s="29"/>
      <c r="ETS512" s="29"/>
      <c r="ETT512" s="29"/>
      <c r="ETU512" s="29"/>
      <c r="ETV512" s="29"/>
      <c r="ETW512" s="29"/>
      <c r="ETX512" s="29"/>
      <c r="ETY512" s="29"/>
      <c r="ETZ512" s="29"/>
      <c r="EUA512" s="29"/>
      <c r="EUB512" s="29"/>
      <c r="EUC512" s="29"/>
      <c r="EUD512" s="29"/>
      <c r="EUE512" s="29"/>
      <c r="EUF512" s="29"/>
      <c r="EUG512" s="29"/>
      <c r="EUH512" s="29"/>
      <c r="EUI512" s="29"/>
      <c r="EUJ512" s="29"/>
      <c r="EUK512" s="29"/>
      <c r="EUL512" s="29"/>
      <c r="EUM512" s="29"/>
      <c r="EUN512" s="29"/>
      <c r="EUO512" s="29"/>
      <c r="EUP512" s="29"/>
      <c r="EUQ512" s="29"/>
      <c r="EUR512" s="29"/>
      <c r="EUS512" s="29"/>
      <c r="EUT512" s="29"/>
      <c r="EUU512" s="29"/>
      <c r="EUV512" s="29"/>
      <c r="EUW512" s="29"/>
      <c r="EUX512" s="29"/>
      <c r="EUY512" s="29"/>
      <c r="EUZ512" s="29"/>
      <c r="EVA512" s="29"/>
      <c r="EVB512" s="29"/>
      <c r="EVC512" s="29"/>
      <c r="EVD512" s="29"/>
      <c r="EVE512" s="29"/>
      <c r="EVF512" s="29"/>
      <c r="EVG512" s="29"/>
      <c r="EVH512" s="29"/>
      <c r="EVI512" s="29"/>
      <c r="EVJ512" s="29"/>
      <c r="EVK512" s="29"/>
      <c r="EVL512" s="29"/>
      <c r="EVM512" s="29"/>
      <c r="EVN512" s="29"/>
      <c r="EVO512" s="29"/>
      <c r="EVP512" s="29"/>
      <c r="EVQ512" s="29"/>
      <c r="EVR512" s="29"/>
      <c r="EVS512" s="29"/>
      <c r="EVT512" s="29"/>
      <c r="EVU512" s="29"/>
      <c r="EVV512" s="29"/>
      <c r="EVW512" s="29"/>
      <c r="EVX512" s="29"/>
      <c r="EVY512" s="29"/>
      <c r="EVZ512" s="29"/>
      <c r="EWA512" s="29"/>
      <c r="EWB512" s="29"/>
      <c r="EWC512" s="29"/>
      <c r="EWD512" s="29"/>
      <c r="EWE512" s="29"/>
      <c r="EWF512" s="29"/>
      <c r="EWG512" s="29"/>
      <c r="EWH512" s="29"/>
      <c r="EWI512" s="29"/>
      <c r="EWJ512" s="29"/>
      <c r="EWK512" s="29"/>
      <c r="EWL512" s="29"/>
      <c r="EWM512" s="29"/>
      <c r="EWN512" s="29"/>
      <c r="EWO512" s="29"/>
      <c r="EWP512" s="29"/>
      <c r="EWQ512" s="29"/>
      <c r="EWR512" s="29"/>
      <c r="EWS512" s="29"/>
      <c r="EWT512" s="29"/>
      <c r="EWU512" s="29"/>
      <c r="EWV512" s="29"/>
      <c r="EWW512" s="29"/>
      <c r="EWX512" s="29"/>
      <c r="EWY512" s="29"/>
      <c r="EWZ512" s="29"/>
      <c r="EXA512" s="29"/>
      <c r="EXB512" s="29"/>
      <c r="EXC512" s="29"/>
      <c r="EXD512" s="29"/>
      <c r="EXE512" s="29"/>
      <c r="EXF512" s="29"/>
      <c r="EXG512" s="29"/>
      <c r="EXH512" s="29"/>
      <c r="EXI512" s="29"/>
      <c r="EXJ512" s="29"/>
      <c r="EXK512" s="29"/>
      <c r="EXL512" s="29"/>
      <c r="EXM512" s="29"/>
      <c r="EXN512" s="29"/>
      <c r="EXO512" s="29"/>
      <c r="EXP512" s="29"/>
      <c r="EXQ512" s="29"/>
      <c r="EXR512" s="29"/>
      <c r="EXS512" s="29"/>
      <c r="EXT512" s="29"/>
      <c r="EXU512" s="29"/>
      <c r="EXV512" s="29"/>
      <c r="EXW512" s="29"/>
      <c r="EXX512" s="29"/>
      <c r="EXY512" s="29"/>
      <c r="EXZ512" s="29"/>
      <c r="EYA512" s="29"/>
      <c r="EYB512" s="29"/>
      <c r="EYC512" s="29"/>
      <c r="EYD512" s="29"/>
      <c r="EYE512" s="29"/>
      <c r="EYF512" s="29"/>
      <c r="EYG512" s="29"/>
      <c r="EYH512" s="29"/>
      <c r="EYI512" s="29"/>
      <c r="EYJ512" s="29"/>
      <c r="EYK512" s="29"/>
      <c r="EYL512" s="29"/>
      <c r="EYM512" s="29"/>
      <c r="EYN512" s="29"/>
      <c r="EYO512" s="29"/>
      <c r="EYP512" s="29"/>
      <c r="EYQ512" s="29"/>
      <c r="EYR512" s="29"/>
      <c r="EYS512" s="29"/>
      <c r="EYT512" s="29"/>
      <c r="EYU512" s="29"/>
      <c r="EYV512" s="29"/>
      <c r="EYW512" s="29"/>
      <c r="EYX512" s="29"/>
      <c r="EYY512" s="29"/>
      <c r="EYZ512" s="29"/>
      <c r="EZA512" s="29"/>
      <c r="EZB512" s="29"/>
      <c r="EZC512" s="29"/>
      <c r="EZD512" s="29"/>
      <c r="EZE512" s="29"/>
      <c r="EZF512" s="29"/>
      <c r="EZG512" s="29"/>
      <c r="EZH512" s="29"/>
      <c r="EZI512" s="29"/>
      <c r="EZJ512" s="29"/>
      <c r="EZK512" s="29"/>
      <c r="EZL512" s="29"/>
      <c r="EZM512" s="29"/>
      <c r="EZN512" s="29"/>
      <c r="EZO512" s="29"/>
      <c r="EZP512" s="29"/>
      <c r="EZQ512" s="29"/>
      <c r="EZR512" s="29"/>
      <c r="EZS512" s="29"/>
      <c r="EZT512" s="29"/>
      <c r="EZU512" s="29"/>
      <c r="EZV512" s="29"/>
      <c r="EZW512" s="29"/>
      <c r="EZX512" s="29"/>
      <c r="EZY512" s="29"/>
      <c r="EZZ512" s="29"/>
      <c r="FAA512" s="29"/>
      <c r="FAB512" s="29"/>
      <c r="FAC512" s="29"/>
      <c r="FAD512" s="29"/>
      <c r="FAE512" s="29"/>
      <c r="FAF512" s="29"/>
      <c r="FAG512" s="29"/>
      <c r="FAH512" s="29"/>
      <c r="FAI512" s="29"/>
      <c r="FAJ512" s="29"/>
      <c r="FAK512" s="29"/>
      <c r="FAL512" s="29"/>
      <c r="FAM512" s="29"/>
      <c r="FAN512" s="29"/>
      <c r="FAO512" s="29"/>
      <c r="FAP512" s="29"/>
      <c r="FAQ512" s="29"/>
      <c r="FAR512" s="29"/>
      <c r="FAS512" s="29"/>
      <c r="FAT512" s="29"/>
      <c r="FAU512" s="29"/>
      <c r="FAV512" s="29"/>
      <c r="FAW512" s="29"/>
      <c r="FAX512" s="29"/>
      <c r="FAY512" s="29"/>
      <c r="FAZ512" s="29"/>
      <c r="FBA512" s="29"/>
      <c r="FBB512" s="29"/>
      <c r="FBC512" s="29"/>
      <c r="FBD512" s="29"/>
      <c r="FBE512" s="29"/>
      <c r="FBF512" s="29"/>
      <c r="FBG512" s="29"/>
      <c r="FBH512" s="29"/>
      <c r="FBI512" s="29"/>
      <c r="FBJ512" s="29"/>
      <c r="FBK512" s="29"/>
      <c r="FBL512" s="29"/>
      <c r="FBM512" s="29"/>
      <c r="FBN512" s="29"/>
      <c r="FBO512" s="29"/>
      <c r="FBP512" s="29"/>
      <c r="FBQ512" s="29"/>
      <c r="FBR512" s="29"/>
      <c r="FBS512" s="29"/>
      <c r="FBT512" s="29"/>
      <c r="FBU512" s="29"/>
      <c r="FBV512" s="29"/>
      <c r="FBW512" s="29"/>
      <c r="FBX512" s="29"/>
      <c r="FBY512" s="29"/>
      <c r="FBZ512" s="29"/>
      <c r="FCA512" s="29"/>
      <c r="FCB512" s="29"/>
      <c r="FCC512" s="29"/>
      <c r="FCD512" s="29"/>
      <c r="FCE512" s="29"/>
      <c r="FCF512" s="29"/>
      <c r="FCG512" s="29"/>
      <c r="FCH512" s="29"/>
      <c r="FCI512" s="29"/>
      <c r="FCJ512" s="29"/>
      <c r="FCK512" s="29"/>
      <c r="FCL512" s="29"/>
      <c r="FCM512" s="29"/>
      <c r="FCN512" s="29"/>
      <c r="FCO512" s="29"/>
      <c r="FCP512" s="29"/>
      <c r="FCQ512" s="29"/>
      <c r="FCR512" s="29"/>
      <c r="FCS512" s="29"/>
      <c r="FCT512" s="29"/>
      <c r="FCU512" s="29"/>
      <c r="FCV512" s="29"/>
      <c r="FCW512" s="29"/>
      <c r="FCX512" s="29"/>
      <c r="FCY512" s="29"/>
      <c r="FCZ512" s="29"/>
      <c r="FDA512" s="29"/>
      <c r="FDB512" s="29"/>
      <c r="FDC512" s="29"/>
      <c r="FDD512" s="29"/>
      <c r="FDE512" s="29"/>
      <c r="FDF512" s="29"/>
      <c r="FDG512" s="29"/>
      <c r="FDH512" s="29"/>
      <c r="FDI512" s="29"/>
      <c r="FDJ512" s="29"/>
      <c r="FDK512" s="29"/>
      <c r="FDL512" s="29"/>
      <c r="FDM512" s="29"/>
      <c r="FDN512" s="29"/>
      <c r="FDO512" s="29"/>
      <c r="FDP512" s="29"/>
      <c r="FDQ512" s="29"/>
      <c r="FDR512" s="29"/>
      <c r="FDS512" s="29"/>
      <c r="FDT512" s="29"/>
      <c r="FDU512" s="29"/>
      <c r="FDV512" s="29"/>
      <c r="FDW512" s="29"/>
      <c r="FDX512" s="29"/>
      <c r="FDY512" s="29"/>
      <c r="FDZ512" s="29"/>
      <c r="FEA512" s="29"/>
      <c r="FEB512" s="29"/>
      <c r="FEC512" s="29"/>
      <c r="FED512" s="29"/>
      <c r="FEE512" s="29"/>
      <c r="FEF512" s="29"/>
      <c r="FEG512" s="29"/>
      <c r="FEH512" s="29"/>
      <c r="FEI512" s="29"/>
      <c r="FEJ512" s="29"/>
      <c r="FEK512" s="29"/>
      <c r="FEL512" s="29"/>
      <c r="FEM512" s="29"/>
      <c r="FEN512" s="29"/>
      <c r="FEO512" s="29"/>
      <c r="FEP512" s="29"/>
      <c r="FEQ512" s="29"/>
      <c r="FER512" s="29"/>
      <c r="FES512" s="29"/>
      <c r="FET512" s="29"/>
      <c r="FEU512" s="29"/>
      <c r="FEV512" s="29"/>
      <c r="FEW512" s="29"/>
      <c r="FEX512" s="29"/>
      <c r="FEY512" s="29"/>
      <c r="FEZ512" s="29"/>
      <c r="FFA512" s="29"/>
      <c r="FFB512" s="29"/>
      <c r="FFC512" s="29"/>
      <c r="FFD512" s="29"/>
      <c r="FFE512" s="29"/>
      <c r="FFF512" s="29"/>
      <c r="FFG512" s="29"/>
      <c r="FFH512" s="29"/>
      <c r="FFI512" s="29"/>
      <c r="FFJ512" s="29"/>
      <c r="FFK512" s="29"/>
      <c r="FFL512" s="29"/>
      <c r="FFM512" s="29"/>
      <c r="FFN512" s="29"/>
      <c r="FFO512" s="29"/>
      <c r="FFP512" s="29"/>
      <c r="FFQ512" s="29"/>
      <c r="FFR512" s="29"/>
      <c r="FFS512" s="29"/>
      <c r="FFT512" s="29"/>
      <c r="FFU512" s="29"/>
      <c r="FFV512" s="29"/>
      <c r="FFW512" s="29"/>
      <c r="FFX512" s="29"/>
      <c r="FFY512" s="29"/>
      <c r="FFZ512" s="29"/>
      <c r="FGA512" s="29"/>
      <c r="FGB512" s="29"/>
      <c r="FGC512" s="29"/>
      <c r="FGD512" s="29"/>
      <c r="FGE512" s="29"/>
      <c r="FGF512" s="29"/>
      <c r="FGG512" s="29"/>
      <c r="FGH512" s="29"/>
      <c r="FGI512" s="29"/>
      <c r="FGJ512" s="29"/>
      <c r="FGK512" s="29"/>
      <c r="FGL512" s="29"/>
      <c r="FGM512" s="29"/>
      <c r="FGN512" s="29"/>
      <c r="FGO512" s="29"/>
      <c r="FGP512" s="29"/>
      <c r="FGQ512" s="29"/>
      <c r="FGR512" s="29"/>
      <c r="FGS512" s="29"/>
      <c r="FGT512" s="29"/>
      <c r="FGU512" s="29"/>
      <c r="FGV512" s="29"/>
      <c r="FGW512" s="29"/>
      <c r="FGX512" s="29"/>
      <c r="FGY512" s="29"/>
      <c r="FGZ512" s="29"/>
      <c r="FHA512" s="29"/>
      <c r="FHB512" s="29"/>
      <c r="FHC512" s="29"/>
      <c r="FHD512" s="29"/>
      <c r="FHE512" s="29"/>
      <c r="FHF512" s="29"/>
      <c r="FHG512" s="29"/>
      <c r="FHH512" s="29"/>
      <c r="FHI512" s="29"/>
      <c r="FHJ512" s="29"/>
      <c r="FHK512" s="29"/>
      <c r="FHL512" s="29"/>
      <c r="FHM512" s="29"/>
      <c r="FHN512" s="29"/>
      <c r="FHO512" s="29"/>
      <c r="FHP512" s="29"/>
      <c r="FHQ512" s="29"/>
      <c r="FHR512" s="29"/>
      <c r="FHS512" s="29"/>
      <c r="FHT512" s="29"/>
      <c r="FHU512" s="29"/>
      <c r="FHV512" s="29"/>
      <c r="FHW512" s="29"/>
      <c r="FHX512" s="29"/>
      <c r="FHY512" s="29"/>
      <c r="FHZ512" s="29"/>
      <c r="FIA512" s="29"/>
      <c r="FIB512" s="29"/>
      <c r="FIC512" s="29"/>
      <c r="FID512" s="29"/>
      <c r="FIE512" s="29"/>
      <c r="FIF512" s="29"/>
      <c r="FIG512" s="29"/>
      <c r="FIH512" s="29"/>
      <c r="FII512" s="29"/>
      <c r="FIJ512" s="29"/>
      <c r="FIK512" s="29"/>
      <c r="FIL512" s="29"/>
      <c r="FIM512" s="29"/>
      <c r="FIN512" s="29"/>
      <c r="FIO512" s="29"/>
      <c r="FIP512" s="29"/>
      <c r="FIQ512" s="29"/>
      <c r="FIR512" s="29"/>
      <c r="FIS512" s="29"/>
      <c r="FIT512" s="29"/>
      <c r="FIU512" s="29"/>
      <c r="FIV512" s="29"/>
      <c r="FIW512" s="29"/>
      <c r="FIX512" s="29"/>
      <c r="FIY512" s="29"/>
      <c r="FIZ512" s="29"/>
      <c r="FJA512" s="29"/>
      <c r="FJB512" s="29"/>
      <c r="FJC512" s="29"/>
      <c r="FJD512" s="29"/>
      <c r="FJE512" s="29"/>
      <c r="FJF512" s="29"/>
      <c r="FJG512" s="29"/>
      <c r="FJH512" s="29"/>
      <c r="FJI512" s="29"/>
      <c r="FJJ512" s="29"/>
      <c r="FJK512" s="29"/>
      <c r="FJL512" s="29"/>
      <c r="FJM512" s="29"/>
      <c r="FJN512" s="29"/>
      <c r="FJO512" s="29"/>
      <c r="FJP512" s="29"/>
      <c r="FJQ512" s="29"/>
      <c r="FJR512" s="29"/>
      <c r="FJS512" s="29"/>
      <c r="FJT512" s="29"/>
      <c r="FJU512" s="29"/>
      <c r="FJV512" s="29"/>
      <c r="FJW512" s="29"/>
      <c r="FJX512" s="29"/>
      <c r="FJY512" s="29"/>
      <c r="FJZ512" s="29"/>
      <c r="FKA512" s="29"/>
      <c r="FKB512" s="29"/>
      <c r="FKC512" s="29"/>
      <c r="FKD512" s="29"/>
      <c r="FKE512" s="29"/>
      <c r="FKF512" s="29"/>
      <c r="FKG512" s="29"/>
      <c r="FKH512" s="29"/>
      <c r="FKI512" s="29"/>
      <c r="FKJ512" s="29"/>
      <c r="FKK512" s="29"/>
      <c r="FKL512" s="29"/>
      <c r="FKM512" s="29"/>
      <c r="FKN512" s="29"/>
      <c r="FKO512" s="29"/>
      <c r="FKP512" s="29"/>
      <c r="FKQ512" s="29"/>
      <c r="FKR512" s="29"/>
      <c r="FKS512" s="29"/>
      <c r="FKT512" s="29"/>
      <c r="FKU512" s="29"/>
      <c r="FKV512" s="29"/>
      <c r="FKW512" s="29"/>
      <c r="FKX512" s="29"/>
      <c r="FKY512" s="29"/>
      <c r="FKZ512" s="29"/>
      <c r="FLA512" s="29"/>
      <c r="FLB512" s="29"/>
      <c r="FLC512" s="29"/>
      <c r="FLD512" s="29"/>
      <c r="FLE512" s="29"/>
      <c r="FLF512" s="29"/>
      <c r="FLG512" s="29"/>
      <c r="FLH512" s="29"/>
      <c r="FLI512" s="29"/>
      <c r="FLJ512" s="29"/>
      <c r="FLK512" s="29"/>
      <c r="FLL512" s="29"/>
      <c r="FLM512" s="29"/>
      <c r="FLN512" s="29"/>
      <c r="FLO512" s="29"/>
      <c r="FLP512" s="29"/>
      <c r="FLQ512" s="29"/>
      <c r="FLR512" s="29"/>
      <c r="FLS512" s="29"/>
      <c r="FLT512" s="29"/>
      <c r="FLU512" s="29"/>
      <c r="FLV512" s="29"/>
      <c r="FLW512" s="29"/>
      <c r="FLX512" s="29"/>
      <c r="FLY512" s="29"/>
      <c r="FLZ512" s="29"/>
      <c r="FMA512" s="29"/>
      <c r="FMB512" s="29"/>
      <c r="FMC512" s="29"/>
      <c r="FMD512" s="29"/>
      <c r="FME512" s="29"/>
      <c r="FMF512" s="29"/>
      <c r="FMG512" s="29"/>
      <c r="FMH512" s="29"/>
      <c r="FMI512" s="29"/>
      <c r="FMJ512" s="29"/>
      <c r="FMK512" s="29"/>
      <c r="FML512" s="29"/>
      <c r="FMM512" s="29"/>
      <c r="FMN512" s="29"/>
      <c r="FMO512" s="29"/>
      <c r="FMP512" s="29"/>
      <c r="FMQ512" s="29"/>
      <c r="FMR512" s="29"/>
      <c r="FMS512" s="29"/>
      <c r="FMT512" s="29"/>
      <c r="FMU512" s="29"/>
      <c r="FMV512" s="29"/>
      <c r="FMW512" s="29"/>
      <c r="FMX512" s="29"/>
      <c r="FMY512" s="29"/>
      <c r="FMZ512" s="29"/>
      <c r="FNA512" s="29"/>
      <c r="FNB512" s="29"/>
      <c r="FNC512" s="29"/>
      <c r="FND512" s="29"/>
      <c r="FNE512" s="29"/>
      <c r="FNF512" s="29"/>
      <c r="FNG512" s="29"/>
      <c r="FNH512" s="29"/>
      <c r="FNI512" s="29"/>
      <c r="FNJ512" s="29"/>
      <c r="FNK512" s="29"/>
      <c r="FNL512" s="29"/>
      <c r="FNM512" s="29"/>
      <c r="FNN512" s="29"/>
      <c r="FNO512" s="29"/>
      <c r="FNP512" s="29"/>
      <c r="FNQ512" s="29"/>
      <c r="FNR512" s="29"/>
      <c r="FNS512" s="29"/>
      <c r="FNT512" s="29"/>
      <c r="FNU512" s="29"/>
      <c r="FNV512" s="29"/>
      <c r="FNW512" s="29"/>
      <c r="FNX512" s="29"/>
      <c r="FNY512" s="29"/>
      <c r="FNZ512" s="29"/>
      <c r="FOA512" s="29"/>
      <c r="FOB512" s="29"/>
      <c r="FOC512" s="29"/>
      <c r="FOD512" s="29"/>
      <c r="FOE512" s="29"/>
      <c r="FOF512" s="29"/>
      <c r="FOG512" s="29"/>
      <c r="FOH512" s="29"/>
      <c r="FOI512" s="29"/>
      <c r="FOJ512" s="29"/>
      <c r="FOK512" s="29"/>
      <c r="FOL512" s="29"/>
      <c r="FOM512" s="29"/>
      <c r="FON512" s="29"/>
      <c r="FOO512" s="29"/>
      <c r="FOP512" s="29"/>
      <c r="FOQ512" s="29"/>
      <c r="FOR512" s="29"/>
      <c r="FOS512" s="29"/>
      <c r="FOT512" s="29"/>
      <c r="FOU512" s="29"/>
      <c r="FOV512" s="29"/>
      <c r="FOW512" s="29"/>
      <c r="FOX512" s="29"/>
      <c r="FOY512" s="29"/>
      <c r="FOZ512" s="29"/>
      <c r="FPA512" s="29"/>
      <c r="FPB512" s="29"/>
      <c r="FPC512" s="29"/>
      <c r="FPD512" s="29"/>
      <c r="FPE512" s="29"/>
      <c r="FPF512" s="29"/>
      <c r="FPG512" s="29"/>
      <c r="FPH512" s="29"/>
      <c r="FPI512" s="29"/>
      <c r="FPJ512" s="29"/>
      <c r="FPK512" s="29"/>
      <c r="FPL512" s="29"/>
      <c r="FPM512" s="29"/>
      <c r="FPN512" s="29"/>
      <c r="FPO512" s="29"/>
      <c r="FPP512" s="29"/>
      <c r="FPQ512" s="29"/>
      <c r="FPR512" s="29"/>
      <c r="FPS512" s="29"/>
      <c r="FPT512" s="29"/>
      <c r="FPU512" s="29"/>
      <c r="FPV512" s="29"/>
      <c r="FPW512" s="29"/>
      <c r="FPX512" s="29"/>
      <c r="FPY512" s="29"/>
      <c r="FPZ512" s="29"/>
      <c r="FQA512" s="29"/>
      <c r="FQB512" s="29"/>
      <c r="FQC512" s="29"/>
      <c r="FQD512" s="29"/>
      <c r="FQE512" s="29"/>
      <c r="FQF512" s="29"/>
      <c r="FQG512" s="29"/>
      <c r="FQH512" s="29"/>
      <c r="FQI512" s="29"/>
      <c r="FQJ512" s="29"/>
      <c r="FQK512" s="29"/>
      <c r="FQL512" s="29"/>
      <c r="FQM512" s="29"/>
      <c r="FQN512" s="29"/>
      <c r="FQO512" s="29"/>
      <c r="FQP512" s="29"/>
      <c r="FQQ512" s="29"/>
      <c r="FQR512" s="29"/>
      <c r="FQS512" s="29"/>
      <c r="FQT512" s="29"/>
      <c r="FQU512" s="29"/>
      <c r="FQV512" s="29"/>
      <c r="FQW512" s="29"/>
      <c r="FQX512" s="29"/>
      <c r="FQY512" s="29"/>
      <c r="FQZ512" s="29"/>
      <c r="FRA512" s="29"/>
      <c r="FRB512" s="29"/>
      <c r="FRC512" s="29"/>
      <c r="FRD512" s="29"/>
      <c r="FRE512" s="29"/>
      <c r="FRF512" s="29"/>
      <c r="FRG512" s="29"/>
      <c r="FRH512" s="29"/>
      <c r="FRI512" s="29"/>
      <c r="FRJ512" s="29"/>
      <c r="FRK512" s="29"/>
      <c r="FRL512" s="29"/>
      <c r="FRM512" s="29"/>
      <c r="FRN512" s="29"/>
      <c r="FRO512" s="29"/>
      <c r="FRP512" s="29"/>
      <c r="FRQ512" s="29"/>
      <c r="FRR512" s="29"/>
      <c r="FRS512" s="29"/>
      <c r="FRT512" s="29"/>
      <c r="FRU512" s="29"/>
      <c r="FRV512" s="29"/>
      <c r="FRW512" s="29"/>
      <c r="FRX512" s="29"/>
      <c r="FRY512" s="29"/>
      <c r="FRZ512" s="29"/>
      <c r="FSA512" s="29"/>
      <c r="FSB512" s="29"/>
      <c r="FSC512" s="29"/>
      <c r="FSD512" s="29"/>
      <c r="FSE512" s="29"/>
      <c r="FSF512" s="29"/>
      <c r="FSG512" s="29"/>
      <c r="FSH512" s="29"/>
      <c r="FSI512" s="29"/>
      <c r="FSJ512" s="29"/>
      <c r="FSK512" s="29"/>
      <c r="FSL512" s="29"/>
      <c r="FSM512" s="29"/>
      <c r="FSN512" s="29"/>
      <c r="FSO512" s="29"/>
      <c r="FSP512" s="29"/>
      <c r="FSQ512" s="29"/>
      <c r="FSR512" s="29"/>
      <c r="FSS512" s="29"/>
      <c r="FST512" s="29"/>
      <c r="FSU512" s="29"/>
      <c r="FSV512" s="29"/>
      <c r="FSW512" s="29"/>
      <c r="FSX512" s="29"/>
      <c r="FSY512" s="29"/>
      <c r="FSZ512" s="29"/>
      <c r="FTA512" s="29"/>
      <c r="FTB512" s="29"/>
      <c r="FTC512" s="29"/>
      <c r="FTD512" s="29"/>
      <c r="FTE512" s="29"/>
      <c r="FTF512" s="29"/>
      <c r="FTG512" s="29"/>
      <c r="FTH512" s="29"/>
      <c r="FTI512" s="29"/>
      <c r="FTJ512" s="29"/>
      <c r="FTK512" s="29"/>
      <c r="FTL512" s="29"/>
      <c r="FTM512" s="29"/>
      <c r="FTN512" s="29"/>
      <c r="FTO512" s="29"/>
      <c r="FTP512" s="29"/>
      <c r="FTQ512" s="29"/>
      <c r="FTR512" s="29"/>
      <c r="FTS512" s="29"/>
      <c r="FTT512" s="29"/>
      <c r="FTU512" s="29"/>
      <c r="FTV512" s="29"/>
      <c r="FTW512" s="29"/>
      <c r="FTX512" s="29"/>
      <c r="FTY512" s="29"/>
      <c r="FTZ512" s="29"/>
      <c r="FUA512" s="29"/>
      <c r="FUB512" s="29"/>
      <c r="FUC512" s="29"/>
      <c r="FUD512" s="29"/>
      <c r="FUE512" s="29"/>
      <c r="FUF512" s="29"/>
      <c r="FUG512" s="29"/>
      <c r="FUH512" s="29"/>
      <c r="FUI512" s="29"/>
      <c r="FUJ512" s="29"/>
      <c r="FUK512" s="29"/>
      <c r="FUL512" s="29"/>
      <c r="FUM512" s="29"/>
      <c r="FUN512" s="29"/>
      <c r="FUO512" s="29"/>
      <c r="FUP512" s="29"/>
      <c r="FUQ512" s="29"/>
      <c r="FUR512" s="29"/>
      <c r="FUS512" s="29"/>
      <c r="FUT512" s="29"/>
      <c r="FUU512" s="29"/>
      <c r="FUV512" s="29"/>
      <c r="FUW512" s="29"/>
      <c r="FUX512" s="29"/>
      <c r="FUY512" s="29"/>
      <c r="FUZ512" s="29"/>
      <c r="FVA512" s="29"/>
      <c r="FVB512" s="29"/>
      <c r="FVC512" s="29"/>
      <c r="FVD512" s="29"/>
      <c r="FVE512" s="29"/>
      <c r="FVF512" s="29"/>
      <c r="FVG512" s="29"/>
      <c r="FVH512" s="29"/>
      <c r="FVI512" s="29"/>
      <c r="FVJ512" s="29"/>
      <c r="FVK512" s="29"/>
      <c r="FVL512" s="29"/>
      <c r="FVM512" s="29"/>
      <c r="FVN512" s="29"/>
      <c r="FVO512" s="29"/>
      <c r="FVP512" s="29"/>
      <c r="FVQ512" s="29"/>
      <c r="FVR512" s="29"/>
      <c r="FVS512" s="29"/>
      <c r="FVT512" s="29"/>
      <c r="FVU512" s="29"/>
      <c r="FVV512" s="29"/>
      <c r="FVW512" s="29"/>
      <c r="FVX512" s="29"/>
      <c r="FVY512" s="29"/>
      <c r="FVZ512" s="29"/>
      <c r="FWA512" s="29"/>
      <c r="FWB512" s="29"/>
      <c r="FWC512" s="29"/>
      <c r="FWD512" s="29"/>
      <c r="FWE512" s="29"/>
      <c r="FWF512" s="29"/>
      <c r="FWG512" s="29"/>
      <c r="FWH512" s="29"/>
      <c r="FWI512" s="29"/>
      <c r="FWJ512" s="29"/>
      <c r="FWK512" s="29"/>
      <c r="FWL512" s="29"/>
      <c r="FWM512" s="29"/>
      <c r="FWN512" s="29"/>
      <c r="FWO512" s="29"/>
      <c r="FWP512" s="29"/>
      <c r="FWQ512" s="29"/>
      <c r="FWR512" s="29"/>
      <c r="FWS512" s="29"/>
      <c r="FWT512" s="29"/>
      <c r="FWU512" s="29"/>
      <c r="FWV512" s="29"/>
      <c r="FWW512" s="29"/>
      <c r="FWX512" s="29"/>
      <c r="FWY512" s="29"/>
      <c r="FWZ512" s="29"/>
      <c r="FXA512" s="29"/>
      <c r="FXB512" s="29"/>
      <c r="FXC512" s="29"/>
      <c r="FXD512" s="29"/>
      <c r="FXE512" s="29"/>
      <c r="FXF512" s="29"/>
      <c r="FXG512" s="29"/>
      <c r="FXH512" s="29"/>
      <c r="FXI512" s="29"/>
      <c r="FXJ512" s="29"/>
      <c r="FXK512" s="29"/>
      <c r="FXL512" s="29"/>
      <c r="FXM512" s="29"/>
      <c r="FXN512" s="29"/>
      <c r="FXO512" s="29"/>
      <c r="FXP512" s="29"/>
      <c r="FXQ512" s="29"/>
      <c r="FXR512" s="29"/>
      <c r="FXS512" s="29"/>
      <c r="FXT512" s="29"/>
      <c r="FXU512" s="29"/>
      <c r="FXV512" s="29"/>
      <c r="FXW512" s="29"/>
      <c r="FXX512" s="29"/>
      <c r="FXY512" s="29"/>
      <c r="FXZ512" s="29"/>
      <c r="FYA512" s="29"/>
      <c r="FYB512" s="29"/>
      <c r="FYC512" s="29"/>
      <c r="FYD512" s="29"/>
      <c r="FYE512" s="29"/>
      <c r="FYF512" s="29"/>
      <c r="FYG512" s="29"/>
      <c r="FYH512" s="29"/>
      <c r="FYI512" s="29"/>
      <c r="FYJ512" s="29"/>
      <c r="FYK512" s="29"/>
      <c r="FYL512" s="29"/>
      <c r="FYM512" s="29"/>
      <c r="FYN512" s="29"/>
      <c r="FYO512" s="29"/>
      <c r="FYP512" s="29"/>
      <c r="FYQ512" s="29"/>
      <c r="FYR512" s="29"/>
      <c r="FYS512" s="29"/>
      <c r="FYT512" s="29"/>
      <c r="FYU512" s="29"/>
      <c r="FYV512" s="29"/>
      <c r="FYW512" s="29"/>
      <c r="FYX512" s="29"/>
      <c r="FYY512" s="29"/>
      <c r="FYZ512" s="29"/>
      <c r="FZA512" s="29"/>
      <c r="FZB512" s="29"/>
      <c r="FZC512" s="29"/>
      <c r="FZD512" s="29"/>
      <c r="FZE512" s="29"/>
      <c r="FZF512" s="29"/>
      <c r="FZG512" s="29"/>
      <c r="FZH512" s="29"/>
      <c r="FZI512" s="29"/>
      <c r="FZJ512" s="29"/>
      <c r="FZK512" s="29"/>
      <c r="FZL512" s="29"/>
      <c r="FZM512" s="29"/>
      <c r="FZN512" s="29"/>
      <c r="FZO512" s="29"/>
      <c r="FZP512" s="29"/>
      <c r="FZQ512" s="29"/>
      <c r="FZR512" s="29"/>
      <c r="FZS512" s="29"/>
      <c r="FZT512" s="29"/>
      <c r="FZU512" s="29"/>
      <c r="FZV512" s="29"/>
      <c r="FZW512" s="29"/>
      <c r="FZX512" s="29"/>
      <c r="FZY512" s="29"/>
      <c r="FZZ512" s="29"/>
      <c r="GAA512" s="29"/>
      <c r="GAB512" s="29"/>
      <c r="GAC512" s="29"/>
      <c r="GAD512" s="29"/>
      <c r="GAE512" s="29"/>
      <c r="GAF512" s="29"/>
      <c r="GAG512" s="29"/>
      <c r="GAH512" s="29"/>
      <c r="GAI512" s="29"/>
      <c r="GAJ512" s="29"/>
      <c r="GAK512" s="29"/>
      <c r="GAL512" s="29"/>
      <c r="GAM512" s="29"/>
      <c r="GAN512" s="29"/>
      <c r="GAO512" s="29"/>
      <c r="GAP512" s="29"/>
      <c r="GAQ512" s="29"/>
      <c r="GAR512" s="29"/>
      <c r="GAS512" s="29"/>
      <c r="GAT512" s="29"/>
      <c r="GAU512" s="29"/>
      <c r="GAV512" s="29"/>
      <c r="GAW512" s="29"/>
      <c r="GAX512" s="29"/>
      <c r="GAY512" s="29"/>
      <c r="GAZ512" s="29"/>
      <c r="GBA512" s="29"/>
      <c r="GBB512" s="29"/>
      <c r="GBC512" s="29"/>
      <c r="GBD512" s="29"/>
      <c r="GBE512" s="29"/>
      <c r="GBF512" s="29"/>
      <c r="GBG512" s="29"/>
      <c r="GBH512" s="29"/>
      <c r="GBI512" s="29"/>
      <c r="GBJ512" s="29"/>
      <c r="GBK512" s="29"/>
      <c r="GBL512" s="29"/>
      <c r="GBM512" s="29"/>
      <c r="GBN512" s="29"/>
      <c r="GBO512" s="29"/>
      <c r="GBP512" s="29"/>
      <c r="GBQ512" s="29"/>
      <c r="GBR512" s="29"/>
      <c r="GBS512" s="29"/>
      <c r="GBT512" s="29"/>
      <c r="GBU512" s="29"/>
      <c r="GBV512" s="29"/>
      <c r="GBW512" s="29"/>
      <c r="GBX512" s="29"/>
      <c r="GBY512" s="29"/>
      <c r="GBZ512" s="29"/>
      <c r="GCA512" s="29"/>
      <c r="GCB512" s="29"/>
      <c r="GCC512" s="29"/>
      <c r="GCD512" s="29"/>
      <c r="GCE512" s="29"/>
      <c r="GCF512" s="29"/>
      <c r="GCG512" s="29"/>
      <c r="GCH512" s="29"/>
      <c r="GCI512" s="29"/>
      <c r="GCJ512" s="29"/>
      <c r="GCK512" s="29"/>
      <c r="GCL512" s="29"/>
      <c r="GCM512" s="29"/>
      <c r="GCN512" s="29"/>
      <c r="GCO512" s="29"/>
      <c r="GCP512" s="29"/>
      <c r="GCQ512" s="29"/>
      <c r="GCR512" s="29"/>
      <c r="GCS512" s="29"/>
      <c r="GCT512" s="29"/>
      <c r="GCU512" s="29"/>
      <c r="GCV512" s="29"/>
      <c r="GCW512" s="29"/>
      <c r="GCX512" s="29"/>
      <c r="GCY512" s="29"/>
      <c r="GCZ512" s="29"/>
      <c r="GDA512" s="29"/>
      <c r="GDB512" s="29"/>
      <c r="GDC512" s="29"/>
      <c r="GDD512" s="29"/>
      <c r="GDE512" s="29"/>
      <c r="GDF512" s="29"/>
      <c r="GDG512" s="29"/>
      <c r="GDH512" s="29"/>
      <c r="GDI512" s="29"/>
      <c r="GDJ512" s="29"/>
      <c r="GDK512" s="29"/>
      <c r="GDL512" s="29"/>
      <c r="GDM512" s="29"/>
      <c r="GDN512" s="29"/>
      <c r="GDO512" s="29"/>
      <c r="GDP512" s="29"/>
      <c r="GDQ512" s="29"/>
      <c r="GDR512" s="29"/>
      <c r="GDS512" s="29"/>
      <c r="GDT512" s="29"/>
      <c r="GDU512" s="29"/>
      <c r="GDV512" s="29"/>
      <c r="GDW512" s="29"/>
      <c r="GDX512" s="29"/>
      <c r="GDY512" s="29"/>
      <c r="GDZ512" s="29"/>
      <c r="GEA512" s="29"/>
      <c r="GEB512" s="29"/>
      <c r="GEC512" s="29"/>
      <c r="GED512" s="29"/>
      <c r="GEE512" s="29"/>
      <c r="GEF512" s="29"/>
      <c r="GEG512" s="29"/>
      <c r="GEH512" s="29"/>
      <c r="GEI512" s="29"/>
      <c r="GEJ512" s="29"/>
      <c r="GEK512" s="29"/>
      <c r="GEL512" s="29"/>
      <c r="GEM512" s="29"/>
      <c r="GEN512" s="29"/>
      <c r="GEO512" s="29"/>
      <c r="GEP512" s="29"/>
      <c r="GEQ512" s="29"/>
      <c r="GER512" s="29"/>
      <c r="GES512" s="29"/>
      <c r="GET512" s="29"/>
      <c r="GEU512" s="29"/>
      <c r="GEV512" s="29"/>
      <c r="GEW512" s="29"/>
      <c r="GEX512" s="29"/>
      <c r="GEY512" s="29"/>
      <c r="GEZ512" s="29"/>
      <c r="GFA512" s="29"/>
      <c r="GFB512" s="29"/>
      <c r="GFC512" s="29"/>
      <c r="GFD512" s="29"/>
      <c r="GFE512" s="29"/>
      <c r="GFF512" s="29"/>
      <c r="GFG512" s="29"/>
      <c r="GFH512" s="29"/>
      <c r="GFI512" s="29"/>
      <c r="GFJ512" s="29"/>
      <c r="GFK512" s="29"/>
      <c r="GFL512" s="29"/>
      <c r="GFM512" s="29"/>
      <c r="GFN512" s="29"/>
      <c r="GFO512" s="29"/>
      <c r="GFP512" s="29"/>
      <c r="GFQ512" s="29"/>
      <c r="GFR512" s="29"/>
      <c r="GFS512" s="29"/>
      <c r="GFT512" s="29"/>
      <c r="GFU512" s="29"/>
      <c r="GFV512" s="29"/>
      <c r="GFW512" s="29"/>
      <c r="GFX512" s="29"/>
      <c r="GFY512" s="29"/>
      <c r="GFZ512" s="29"/>
      <c r="GGA512" s="29"/>
      <c r="GGB512" s="29"/>
      <c r="GGC512" s="29"/>
      <c r="GGD512" s="29"/>
      <c r="GGE512" s="29"/>
      <c r="GGF512" s="29"/>
      <c r="GGG512" s="29"/>
      <c r="GGH512" s="29"/>
      <c r="GGI512" s="29"/>
      <c r="GGJ512" s="29"/>
      <c r="GGK512" s="29"/>
      <c r="GGL512" s="29"/>
      <c r="GGM512" s="29"/>
      <c r="GGN512" s="29"/>
      <c r="GGO512" s="29"/>
      <c r="GGP512" s="29"/>
      <c r="GGQ512" s="29"/>
      <c r="GGR512" s="29"/>
      <c r="GGS512" s="29"/>
      <c r="GGT512" s="29"/>
      <c r="GGU512" s="29"/>
      <c r="GGV512" s="29"/>
      <c r="GGW512" s="29"/>
      <c r="GGX512" s="29"/>
      <c r="GGY512" s="29"/>
      <c r="GGZ512" s="29"/>
      <c r="GHA512" s="29"/>
      <c r="GHB512" s="29"/>
      <c r="GHC512" s="29"/>
      <c r="GHD512" s="29"/>
      <c r="GHE512" s="29"/>
      <c r="GHF512" s="29"/>
      <c r="GHG512" s="29"/>
      <c r="GHH512" s="29"/>
      <c r="GHI512" s="29"/>
      <c r="GHJ512" s="29"/>
      <c r="GHK512" s="29"/>
      <c r="GHL512" s="29"/>
      <c r="GHM512" s="29"/>
      <c r="GHN512" s="29"/>
      <c r="GHO512" s="29"/>
      <c r="GHP512" s="29"/>
      <c r="GHQ512" s="29"/>
      <c r="GHR512" s="29"/>
      <c r="GHS512" s="29"/>
      <c r="GHT512" s="29"/>
      <c r="GHU512" s="29"/>
      <c r="GHV512" s="29"/>
      <c r="GHW512" s="29"/>
      <c r="GHX512" s="29"/>
      <c r="GHY512" s="29"/>
      <c r="GHZ512" s="29"/>
      <c r="GIA512" s="29"/>
      <c r="GIB512" s="29"/>
      <c r="GIC512" s="29"/>
      <c r="GID512" s="29"/>
      <c r="GIE512" s="29"/>
      <c r="GIF512" s="29"/>
      <c r="GIG512" s="29"/>
      <c r="GIH512" s="29"/>
      <c r="GII512" s="29"/>
      <c r="GIJ512" s="29"/>
      <c r="GIK512" s="29"/>
      <c r="GIL512" s="29"/>
      <c r="GIM512" s="29"/>
      <c r="GIN512" s="29"/>
      <c r="GIO512" s="29"/>
      <c r="GIP512" s="29"/>
      <c r="GIQ512" s="29"/>
      <c r="GIR512" s="29"/>
      <c r="GIS512" s="29"/>
      <c r="GIT512" s="29"/>
      <c r="GIU512" s="29"/>
      <c r="GIV512" s="29"/>
      <c r="GIW512" s="29"/>
      <c r="GIX512" s="29"/>
      <c r="GIY512" s="29"/>
      <c r="GIZ512" s="29"/>
      <c r="GJA512" s="29"/>
      <c r="GJB512" s="29"/>
      <c r="GJC512" s="29"/>
      <c r="GJD512" s="29"/>
      <c r="GJE512" s="29"/>
      <c r="GJF512" s="29"/>
      <c r="GJG512" s="29"/>
      <c r="GJH512" s="29"/>
      <c r="GJI512" s="29"/>
      <c r="GJJ512" s="29"/>
      <c r="GJK512" s="29"/>
      <c r="GJL512" s="29"/>
      <c r="GJM512" s="29"/>
      <c r="GJN512" s="29"/>
      <c r="GJO512" s="29"/>
      <c r="GJP512" s="29"/>
      <c r="GJQ512" s="29"/>
      <c r="GJR512" s="29"/>
      <c r="GJS512" s="29"/>
      <c r="GJT512" s="29"/>
      <c r="GJU512" s="29"/>
      <c r="GJV512" s="29"/>
      <c r="GJW512" s="29"/>
      <c r="GJX512" s="29"/>
      <c r="GJY512" s="29"/>
      <c r="GJZ512" s="29"/>
      <c r="GKA512" s="29"/>
      <c r="GKB512" s="29"/>
      <c r="GKC512" s="29"/>
      <c r="GKD512" s="29"/>
      <c r="GKE512" s="29"/>
      <c r="GKF512" s="29"/>
      <c r="GKG512" s="29"/>
      <c r="GKH512" s="29"/>
      <c r="GKI512" s="29"/>
      <c r="GKJ512" s="29"/>
      <c r="GKK512" s="29"/>
      <c r="GKL512" s="29"/>
      <c r="GKM512" s="29"/>
      <c r="GKN512" s="29"/>
      <c r="GKO512" s="29"/>
      <c r="GKP512" s="29"/>
      <c r="GKQ512" s="29"/>
      <c r="GKR512" s="29"/>
      <c r="GKS512" s="29"/>
      <c r="GKT512" s="29"/>
      <c r="GKU512" s="29"/>
      <c r="GKV512" s="29"/>
      <c r="GKW512" s="29"/>
      <c r="GKX512" s="29"/>
      <c r="GKY512" s="29"/>
      <c r="GKZ512" s="29"/>
      <c r="GLA512" s="29"/>
      <c r="GLB512" s="29"/>
      <c r="GLC512" s="29"/>
      <c r="GLD512" s="29"/>
      <c r="GLE512" s="29"/>
      <c r="GLF512" s="29"/>
      <c r="GLG512" s="29"/>
      <c r="GLH512" s="29"/>
      <c r="GLI512" s="29"/>
      <c r="GLJ512" s="29"/>
      <c r="GLK512" s="29"/>
      <c r="GLL512" s="29"/>
      <c r="GLM512" s="29"/>
      <c r="GLN512" s="29"/>
      <c r="GLO512" s="29"/>
      <c r="GLP512" s="29"/>
      <c r="GLQ512" s="29"/>
      <c r="GLR512" s="29"/>
      <c r="GLS512" s="29"/>
      <c r="GLT512" s="29"/>
      <c r="GLU512" s="29"/>
      <c r="GLV512" s="29"/>
      <c r="GLW512" s="29"/>
      <c r="GLX512" s="29"/>
      <c r="GLY512" s="29"/>
      <c r="GLZ512" s="29"/>
      <c r="GMA512" s="29"/>
      <c r="GMB512" s="29"/>
      <c r="GMC512" s="29"/>
      <c r="GMD512" s="29"/>
      <c r="GME512" s="29"/>
      <c r="GMF512" s="29"/>
      <c r="GMG512" s="29"/>
      <c r="GMH512" s="29"/>
      <c r="GMI512" s="29"/>
      <c r="GMJ512" s="29"/>
      <c r="GMK512" s="29"/>
      <c r="GML512" s="29"/>
      <c r="GMM512" s="29"/>
      <c r="GMN512" s="29"/>
      <c r="GMO512" s="29"/>
      <c r="GMP512" s="29"/>
      <c r="GMQ512" s="29"/>
      <c r="GMR512" s="29"/>
      <c r="GMS512" s="29"/>
      <c r="GMT512" s="29"/>
      <c r="GMU512" s="29"/>
      <c r="GMV512" s="29"/>
      <c r="GMW512" s="29"/>
      <c r="GMX512" s="29"/>
      <c r="GMY512" s="29"/>
      <c r="GMZ512" s="29"/>
      <c r="GNA512" s="29"/>
      <c r="GNB512" s="29"/>
      <c r="GNC512" s="29"/>
      <c r="GND512" s="29"/>
      <c r="GNE512" s="29"/>
      <c r="GNF512" s="29"/>
      <c r="GNG512" s="29"/>
      <c r="GNH512" s="29"/>
      <c r="GNI512" s="29"/>
      <c r="GNJ512" s="29"/>
      <c r="GNK512" s="29"/>
      <c r="GNL512" s="29"/>
      <c r="GNM512" s="29"/>
      <c r="GNN512" s="29"/>
      <c r="GNO512" s="29"/>
      <c r="GNP512" s="29"/>
      <c r="GNQ512" s="29"/>
      <c r="GNR512" s="29"/>
      <c r="GNS512" s="29"/>
      <c r="GNT512" s="29"/>
      <c r="GNU512" s="29"/>
      <c r="GNV512" s="29"/>
      <c r="GNW512" s="29"/>
      <c r="GNX512" s="29"/>
      <c r="GNY512" s="29"/>
      <c r="GNZ512" s="29"/>
      <c r="GOA512" s="29"/>
      <c r="GOB512" s="29"/>
      <c r="GOC512" s="29"/>
      <c r="GOD512" s="29"/>
      <c r="GOE512" s="29"/>
      <c r="GOF512" s="29"/>
      <c r="GOG512" s="29"/>
      <c r="GOH512" s="29"/>
      <c r="GOI512" s="29"/>
      <c r="GOJ512" s="29"/>
      <c r="GOK512" s="29"/>
      <c r="GOL512" s="29"/>
      <c r="GOM512" s="29"/>
      <c r="GON512" s="29"/>
      <c r="GOO512" s="29"/>
      <c r="GOP512" s="29"/>
      <c r="GOQ512" s="29"/>
      <c r="GOR512" s="29"/>
      <c r="GOS512" s="29"/>
      <c r="GOT512" s="29"/>
      <c r="GOU512" s="29"/>
      <c r="GOV512" s="29"/>
      <c r="GOW512" s="29"/>
      <c r="GOX512" s="29"/>
      <c r="GOY512" s="29"/>
      <c r="GOZ512" s="29"/>
      <c r="GPA512" s="29"/>
      <c r="GPB512" s="29"/>
      <c r="GPC512" s="29"/>
      <c r="GPD512" s="29"/>
      <c r="GPE512" s="29"/>
      <c r="GPF512" s="29"/>
      <c r="GPG512" s="29"/>
      <c r="GPH512" s="29"/>
      <c r="GPI512" s="29"/>
      <c r="GPJ512" s="29"/>
      <c r="GPK512" s="29"/>
      <c r="GPL512" s="29"/>
      <c r="GPM512" s="29"/>
      <c r="GPN512" s="29"/>
      <c r="GPO512" s="29"/>
      <c r="GPP512" s="29"/>
      <c r="GPQ512" s="29"/>
      <c r="GPR512" s="29"/>
      <c r="GPS512" s="29"/>
      <c r="GPT512" s="29"/>
      <c r="GPU512" s="29"/>
      <c r="GPV512" s="29"/>
      <c r="GPW512" s="29"/>
      <c r="GPX512" s="29"/>
      <c r="GPY512" s="29"/>
      <c r="GPZ512" s="29"/>
      <c r="GQA512" s="29"/>
      <c r="GQB512" s="29"/>
      <c r="GQC512" s="29"/>
      <c r="GQD512" s="29"/>
      <c r="GQE512" s="29"/>
      <c r="GQF512" s="29"/>
      <c r="GQG512" s="29"/>
      <c r="GQH512" s="29"/>
      <c r="GQI512" s="29"/>
      <c r="GQJ512" s="29"/>
      <c r="GQK512" s="29"/>
      <c r="GQL512" s="29"/>
      <c r="GQM512" s="29"/>
      <c r="GQN512" s="29"/>
      <c r="GQO512" s="29"/>
      <c r="GQP512" s="29"/>
      <c r="GQQ512" s="29"/>
      <c r="GQR512" s="29"/>
      <c r="GQS512" s="29"/>
      <c r="GQT512" s="29"/>
      <c r="GQU512" s="29"/>
      <c r="GQV512" s="29"/>
      <c r="GQW512" s="29"/>
      <c r="GQX512" s="29"/>
      <c r="GQY512" s="29"/>
      <c r="GQZ512" s="29"/>
      <c r="GRA512" s="29"/>
      <c r="GRB512" s="29"/>
      <c r="GRC512" s="29"/>
      <c r="GRD512" s="29"/>
      <c r="GRE512" s="29"/>
      <c r="GRF512" s="29"/>
      <c r="GRG512" s="29"/>
      <c r="GRH512" s="29"/>
      <c r="GRI512" s="29"/>
      <c r="GRJ512" s="29"/>
      <c r="GRK512" s="29"/>
      <c r="GRL512" s="29"/>
      <c r="GRM512" s="29"/>
      <c r="GRN512" s="29"/>
      <c r="GRO512" s="29"/>
      <c r="GRP512" s="29"/>
      <c r="GRQ512" s="29"/>
      <c r="GRR512" s="29"/>
      <c r="GRS512" s="29"/>
      <c r="GRT512" s="29"/>
      <c r="GRU512" s="29"/>
      <c r="GRV512" s="29"/>
      <c r="GRW512" s="29"/>
      <c r="GRX512" s="29"/>
      <c r="GRY512" s="29"/>
      <c r="GRZ512" s="29"/>
      <c r="GSA512" s="29"/>
      <c r="GSB512" s="29"/>
      <c r="GSC512" s="29"/>
      <c r="GSD512" s="29"/>
      <c r="GSE512" s="29"/>
      <c r="GSF512" s="29"/>
      <c r="GSG512" s="29"/>
      <c r="GSH512" s="29"/>
      <c r="GSI512" s="29"/>
      <c r="GSJ512" s="29"/>
      <c r="GSK512" s="29"/>
      <c r="GSL512" s="29"/>
      <c r="GSM512" s="29"/>
      <c r="GSN512" s="29"/>
      <c r="GSO512" s="29"/>
      <c r="GSP512" s="29"/>
      <c r="GSQ512" s="29"/>
      <c r="GSR512" s="29"/>
      <c r="GSS512" s="29"/>
      <c r="GST512" s="29"/>
      <c r="GSU512" s="29"/>
      <c r="GSV512" s="29"/>
      <c r="GSW512" s="29"/>
      <c r="GSX512" s="29"/>
      <c r="GSY512" s="29"/>
      <c r="GSZ512" s="29"/>
      <c r="GTA512" s="29"/>
      <c r="GTB512" s="29"/>
      <c r="GTC512" s="29"/>
      <c r="GTD512" s="29"/>
      <c r="GTE512" s="29"/>
      <c r="GTF512" s="29"/>
      <c r="GTG512" s="29"/>
      <c r="GTH512" s="29"/>
      <c r="GTI512" s="29"/>
      <c r="GTJ512" s="29"/>
      <c r="GTK512" s="29"/>
      <c r="GTL512" s="29"/>
      <c r="GTM512" s="29"/>
      <c r="GTN512" s="29"/>
      <c r="GTO512" s="29"/>
      <c r="GTP512" s="29"/>
      <c r="GTQ512" s="29"/>
      <c r="GTR512" s="29"/>
      <c r="GTS512" s="29"/>
      <c r="GTT512" s="29"/>
      <c r="GTU512" s="29"/>
      <c r="GTV512" s="29"/>
      <c r="GTW512" s="29"/>
      <c r="GTX512" s="29"/>
      <c r="GTY512" s="29"/>
      <c r="GTZ512" s="29"/>
      <c r="GUA512" s="29"/>
      <c r="GUB512" s="29"/>
      <c r="GUC512" s="29"/>
      <c r="GUD512" s="29"/>
      <c r="GUE512" s="29"/>
      <c r="GUF512" s="29"/>
      <c r="GUG512" s="29"/>
      <c r="GUH512" s="29"/>
      <c r="GUI512" s="29"/>
      <c r="GUJ512" s="29"/>
      <c r="GUK512" s="29"/>
      <c r="GUL512" s="29"/>
      <c r="GUM512" s="29"/>
      <c r="GUN512" s="29"/>
      <c r="GUO512" s="29"/>
      <c r="GUP512" s="29"/>
      <c r="GUQ512" s="29"/>
      <c r="GUR512" s="29"/>
      <c r="GUS512" s="29"/>
      <c r="GUT512" s="29"/>
      <c r="GUU512" s="29"/>
      <c r="GUV512" s="29"/>
      <c r="GUW512" s="29"/>
      <c r="GUX512" s="29"/>
      <c r="GUY512" s="29"/>
      <c r="GUZ512" s="29"/>
      <c r="GVA512" s="29"/>
      <c r="GVB512" s="29"/>
      <c r="GVC512" s="29"/>
      <c r="GVD512" s="29"/>
      <c r="GVE512" s="29"/>
      <c r="GVF512" s="29"/>
      <c r="GVG512" s="29"/>
      <c r="GVH512" s="29"/>
      <c r="GVI512" s="29"/>
      <c r="GVJ512" s="29"/>
      <c r="GVK512" s="29"/>
      <c r="GVL512" s="29"/>
      <c r="GVM512" s="29"/>
      <c r="GVN512" s="29"/>
      <c r="GVO512" s="29"/>
      <c r="GVP512" s="29"/>
      <c r="GVQ512" s="29"/>
      <c r="GVR512" s="29"/>
      <c r="GVS512" s="29"/>
      <c r="GVT512" s="29"/>
      <c r="GVU512" s="29"/>
      <c r="GVV512" s="29"/>
      <c r="GVW512" s="29"/>
      <c r="GVX512" s="29"/>
      <c r="GVY512" s="29"/>
      <c r="GVZ512" s="29"/>
      <c r="GWA512" s="29"/>
      <c r="GWB512" s="29"/>
      <c r="GWC512" s="29"/>
      <c r="GWD512" s="29"/>
      <c r="GWE512" s="29"/>
      <c r="GWF512" s="29"/>
      <c r="GWG512" s="29"/>
      <c r="GWH512" s="29"/>
      <c r="GWI512" s="29"/>
      <c r="GWJ512" s="29"/>
      <c r="GWK512" s="29"/>
      <c r="GWL512" s="29"/>
      <c r="GWM512" s="29"/>
      <c r="GWN512" s="29"/>
      <c r="GWO512" s="29"/>
      <c r="GWP512" s="29"/>
      <c r="GWQ512" s="29"/>
      <c r="GWR512" s="29"/>
      <c r="GWS512" s="29"/>
      <c r="GWT512" s="29"/>
      <c r="GWU512" s="29"/>
      <c r="GWV512" s="29"/>
      <c r="GWW512" s="29"/>
      <c r="GWX512" s="29"/>
      <c r="GWY512" s="29"/>
      <c r="GWZ512" s="29"/>
      <c r="GXA512" s="29"/>
      <c r="GXB512" s="29"/>
      <c r="GXC512" s="29"/>
      <c r="GXD512" s="29"/>
      <c r="GXE512" s="29"/>
      <c r="GXF512" s="29"/>
      <c r="GXG512" s="29"/>
      <c r="GXH512" s="29"/>
      <c r="GXI512" s="29"/>
      <c r="GXJ512" s="29"/>
      <c r="GXK512" s="29"/>
      <c r="GXL512" s="29"/>
      <c r="GXM512" s="29"/>
      <c r="GXN512" s="29"/>
      <c r="GXO512" s="29"/>
      <c r="GXP512" s="29"/>
      <c r="GXQ512" s="29"/>
      <c r="GXR512" s="29"/>
      <c r="GXS512" s="29"/>
      <c r="GXT512" s="29"/>
      <c r="GXU512" s="29"/>
      <c r="GXV512" s="29"/>
      <c r="GXW512" s="29"/>
      <c r="GXX512" s="29"/>
      <c r="GXY512" s="29"/>
      <c r="GXZ512" s="29"/>
      <c r="GYA512" s="29"/>
      <c r="GYB512" s="29"/>
      <c r="GYC512" s="29"/>
      <c r="GYD512" s="29"/>
      <c r="GYE512" s="29"/>
      <c r="GYF512" s="29"/>
      <c r="GYG512" s="29"/>
      <c r="GYH512" s="29"/>
      <c r="GYI512" s="29"/>
      <c r="GYJ512" s="29"/>
      <c r="GYK512" s="29"/>
      <c r="GYL512" s="29"/>
      <c r="GYM512" s="29"/>
      <c r="GYN512" s="29"/>
      <c r="GYO512" s="29"/>
      <c r="GYP512" s="29"/>
      <c r="GYQ512" s="29"/>
      <c r="GYR512" s="29"/>
      <c r="GYS512" s="29"/>
      <c r="GYT512" s="29"/>
      <c r="GYU512" s="29"/>
      <c r="GYV512" s="29"/>
      <c r="GYW512" s="29"/>
      <c r="GYX512" s="29"/>
      <c r="GYY512" s="29"/>
      <c r="GYZ512" s="29"/>
      <c r="GZA512" s="29"/>
      <c r="GZB512" s="29"/>
      <c r="GZC512" s="29"/>
      <c r="GZD512" s="29"/>
      <c r="GZE512" s="29"/>
      <c r="GZF512" s="29"/>
      <c r="GZG512" s="29"/>
      <c r="GZH512" s="29"/>
      <c r="GZI512" s="29"/>
      <c r="GZJ512" s="29"/>
      <c r="GZK512" s="29"/>
      <c r="GZL512" s="29"/>
      <c r="GZM512" s="29"/>
      <c r="GZN512" s="29"/>
      <c r="GZO512" s="29"/>
      <c r="GZP512" s="29"/>
      <c r="GZQ512" s="29"/>
      <c r="GZR512" s="29"/>
      <c r="GZS512" s="29"/>
      <c r="GZT512" s="29"/>
      <c r="GZU512" s="29"/>
      <c r="GZV512" s="29"/>
      <c r="GZW512" s="29"/>
      <c r="GZX512" s="29"/>
      <c r="GZY512" s="29"/>
      <c r="GZZ512" s="29"/>
      <c r="HAA512" s="29"/>
      <c r="HAB512" s="29"/>
      <c r="HAC512" s="29"/>
      <c r="HAD512" s="29"/>
      <c r="HAE512" s="29"/>
      <c r="HAF512" s="29"/>
      <c r="HAG512" s="29"/>
      <c r="HAH512" s="29"/>
      <c r="HAI512" s="29"/>
      <c r="HAJ512" s="29"/>
      <c r="HAK512" s="29"/>
      <c r="HAL512" s="29"/>
      <c r="HAM512" s="29"/>
      <c r="HAN512" s="29"/>
      <c r="HAO512" s="29"/>
      <c r="HAP512" s="29"/>
      <c r="HAQ512" s="29"/>
      <c r="HAR512" s="29"/>
      <c r="HAS512" s="29"/>
      <c r="HAT512" s="29"/>
      <c r="HAU512" s="29"/>
      <c r="HAV512" s="29"/>
      <c r="HAW512" s="29"/>
      <c r="HAX512" s="29"/>
      <c r="HAY512" s="29"/>
      <c r="HAZ512" s="29"/>
      <c r="HBA512" s="29"/>
      <c r="HBB512" s="29"/>
      <c r="HBC512" s="29"/>
      <c r="HBD512" s="29"/>
      <c r="HBE512" s="29"/>
      <c r="HBF512" s="29"/>
      <c r="HBG512" s="29"/>
      <c r="HBH512" s="29"/>
      <c r="HBI512" s="29"/>
      <c r="HBJ512" s="29"/>
      <c r="HBK512" s="29"/>
      <c r="HBL512" s="29"/>
      <c r="HBM512" s="29"/>
      <c r="HBN512" s="29"/>
      <c r="HBO512" s="29"/>
      <c r="HBP512" s="29"/>
      <c r="HBQ512" s="29"/>
      <c r="HBR512" s="29"/>
      <c r="HBS512" s="29"/>
      <c r="HBT512" s="29"/>
      <c r="HBU512" s="29"/>
      <c r="HBV512" s="29"/>
      <c r="HBW512" s="29"/>
      <c r="HBX512" s="29"/>
      <c r="HBY512" s="29"/>
      <c r="HBZ512" s="29"/>
      <c r="HCA512" s="29"/>
      <c r="HCB512" s="29"/>
      <c r="HCC512" s="29"/>
      <c r="HCD512" s="29"/>
      <c r="HCE512" s="29"/>
      <c r="HCF512" s="29"/>
      <c r="HCG512" s="29"/>
      <c r="HCH512" s="29"/>
      <c r="HCI512" s="29"/>
      <c r="HCJ512" s="29"/>
      <c r="HCK512" s="29"/>
      <c r="HCL512" s="29"/>
      <c r="HCM512" s="29"/>
      <c r="HCN512" s="29"/>
      <c r="HCO512" s="29"/>
      <c r="HCP512" s="29"/>
      <c r="HCQ512" s="29"/>
      <c r="HCR512" s="29"/>
      <c r="HCS512" s="29"/>
      <c r="HCT512" s="29"/>
      <c r="HCU512" s="29"/>
      <c r="HCV512" s="29"/>
      <c r="HCW512" s="29"/>
      <c r="HCX512" s="29"/>
      <c r="HCY512" s="29"/>
      <c r="HCZ512" s="29"/>
      <c r="HDA512" s="29"/>
      <c r="HDB512" s="29"/>
      <c r="HDC512" s="29"/>
      <c r="HDD512" s="29"/>
      <c r="HDE512" s="29"/>
      <c r="HDF512" s="29"/>
      <c r="HDG512" s="29"/>
      <c r="HDH512" s="29"/>
      <c r="HDI512" s="29"/>
      <c r="HDJ512" s="29"/>
      <c r="HDK512" s="29"/>
      <c r="HDL512" s="29"/>
      <c r="HDM512" s="29"/>
      <c r="HDN512" s="29"/>
      <c r="HDO512" s="29"/>
      <c r="HDP512" s="29"/>
      <c r="HDQ512" s="29"/>
      <c r="HDR512" s="29"/>
      <c r="HDS512" s="29"/>
      <c r="HDT512" s="29"/>
      <c r="HDU512" s="29"/>
      <c r="HDV512" s="29"/>
      <c r="HDW512" s="29"/>
      <c r="HDX512" s="29"/>
      <c r="HDY512" s="29"/>
      <c r="HDZ512" s="29"/>
      <c r="HEA512" s="29"/>
      <c r="HEB512" s="29"/>
      <c r="HEC512" s="29"/>
      <c r="HED512" s="29"/>
      <c r="HEE512" s="29"/>
      <c r="HEF512" s="29"/>
      <c r="HEG512" s="29"/>
      <c r="HEH512" s="29"/>
      <c r="HEI512" s="29"/>
      <c r="HEJ512" s="29"/>
      <c r="HEK512" s="29"/>
      <c r="HEL512" s="29"/>
      <c r="HEM512" s="29"/>
      <c r="HEN512" s="29"/>
      <c r="HEO512" s="29"/>
      <c r="HEP512" s="29"/>
      <c r="HEQ512" s="29"/>
      <c r="HER512" s="29"/>
      <c r="HES512" s="29"/>
      <c r="HET512" s="29"/>
      <c r="HEU512" s="29"/>
      <c r="HEV512" s="29"/>
      <c r="HEW512" s="29"/>
      <c r="HEX512" s="29"/>
      <c r="HEY512" s="29"/>
      <c r="HEZ512" s="29"/>
      <c r="HFA512" s="29"/>
      <c r="HFB512" s="29"/>
      <c r="HFC512" s="29"/>
      <c r="HFD512" s="29"/>
      <c r="HFE512" s="29"/>
      <c r="HFF512" s="29"/>
      <c r="HFG512" s="29"/>
      <c r="HFH512" s="29"/>
      <c r="HFI512" s="29"/>
      <c r="HFJ512" s="29"/>
      <c r="HFK512" s="29"/>
      <c r="HFL512" s="29"/>
      <c r="HFM512" s="29"/>
      <c r="HFN512" s="29"/>
      <c r="HFO512" s="29"/>
      <c r="HFP512" s="29"/>
      <c r="HFQ512" s="29"/>
      <c r="HFR512" s="29"/>
      <c r="HFS512" s="29"/>
      <c r="HFT512" s="29"/>
      <c r="HFU512" s="29"/>
      <c r="HFV512" s="29"/>
      <c r="HFW512" s="29"/>
      <c r="HFX512" s="29"/>
      <c r="HFY512" s="29"/>
      <c r="HFZ512" s="29"/>
      <c r="HGA512" s="29"/>
      <c r="HGB512" s="29"/>
      <c r="HGC512" s="29"/>
      <c r="HGD512" s="29"/>
      <c r="HGE512" s="29"/>
      <c r="HGF512" s="29"/>
      <c r="HGG512" s="29"/>
      <c r="HGH512" s="29"/>
      <c r="HGI512" s="29"/>
      <c r="HGJ512" s="29"/>
      <c r="HGK512" s="29"/>
      <c r="HGL512" s="29"/>
      <c r="HGM512" s="29"/>
      <c r="HGN512" s="29"/>
      <c r="HGO512" s="29"/>
      <c r="HGP512" s="29"/>
      <c r="HGQ512" s="29"/>
      <c r="HGR512" s="29"/>
      <c r="HGS512" s="29"/>
      <c r="HGT512" s="29"/>
      <c r="HGU512" s="29"/>
      <c r="HGV512" s="29"/>
      <c r="HGW512" s="29"/>
      <c r="HGX512" s="29"/>
      <c r="HGY512" s="29"/>
      <c r="HGZ512" s="29"/>
      <c r="HHA512" s="29"/>
      <c r="HHB512" s="29"/>
      <c r="HHC512" s="29"/>
      <c r="HHD512" s="29"/>
      <c r="HHE512" s="29"/>
      <c r="HHF512" s="29"/>
      <c r="HHG512" s="29"/>
      <c r="HHH512" s="29"/>
      <c r="HHI512" s="29"/>
      <c r="HHJ512" s="29"/>
      <c r="HHK512" s="29"/>
      <c r="HHL512" s="29"/>
      <c r="HHM512" s="29"/>
      <c r="HHN512" s="29"/>
      <c r="HHO512" s="29"/>
      <c r="HHP512" s="29"/>
      <c r="HHQ512" s="29"/>
      <c r="HHR512" s="29"/>
      <c r="HHS512" s="29"/>
      <c r="HHT512" s="29"/>
      <c r="HHU512" s="29"/>
      <c r="HHV512" s="29"/>
      <c r="HHW512" s="29"/>
      <c r="HHX512" s="29"/>
      <c r="HHY512" s="29"/>
      <c r="HHZ512" s="29"/>
      <c r="HIA512" s="29"/>
      <c r="HIB512" s="29"/>
      <c r="HIC512" s="29"/>
      <c r="HID512" s="29"/>
      <c r="HIE512" s="29"/>
      <c r="HIF512" s="29"/>
      <c r="HIG512" s="29"/>
      <c r="HIH512" s="29"/>
      <c r="HII512" s="29"/>
      <c r="HIJ512" s="29"/>
      <c r="HIK512" s="29"/>
      <c r="HIL512" s="29"/>
      <c r="HIM512" s="29"/>
      <c r="HIN512" s="29"/>
      <c r="HIO512" s="29"/>
      <c r="HIP512" s="29"/>
      <c r="HIQ512" s="29"/>
      <c r="HIR512" s="29"/>
      <c r="HIS512" s="29"/>
      <c r="HIT512" s="29"/>
      <c r="HIU512" s="29"/>
      <c r="HIV512" s="29"/>
      <c r="HIW512" s="29"/>
      <c r="HIX512" s="29"/>
      <c r="HIY512" s="29"/>
      <c r="HIZ512" s="29"/>
      <c r="HJA512" s="29"/>
      <c r="HJB512" s="29"/>
      <c r="HJC512" s="29"/>
      <c r="HJD512" s="29"/>
      <c r="HJE512" s="29"/>
      <c r="HJF512" s="29"/>
      <c r="HJG512" s="29"/>
      <c r="HJH512" s="29"/>
      <c r="HJI512" s="29"/>
      <c r="HJJ512" s="29"/>
      <c r="HJK512" s="29"/>
      <c r="HJL512" s="29"/>
      <c r="HJM512" s="29"/>
      <c r="HJN512" s="29"/>
      <c r="HJO512" s="29"/>
      <c r="HJP512" s="29"/>
      <c r="HJQ512" s="29"/>
      <c r="HJR512" s="29"/>
      <c r="HJS512" s="29"/>
      <c r="HJT512" s="29"/>
      <c r="HJU512" s="29"/>
      <c r="HJV512" s="29"/>
      <c r="HJW512" s="29"/>
      <c r="HJX512" s="29"/>
      <c r="HJY512" s="29"/>
      <c r="HJZ512" s="29"/>
      <c r="HKA512" s="29"/>
      <c r="HKB512" s="29"/>
      <c r="HKC512" s="29"/>
      <c r="HKD512" s="29"/>
      <c r="HKE512" s="29"/>
      <c r="HKF512" s="29"/>
      <c r="HKG512" s="29"/>
      <c r="HKH512" s="29"/>
      <c r="HKI512" s="29"/>
      <c r="HKJ512" s="29"/>
      <c r="HKK512" s="29"/>
      <c r="HKL512" s="29"/>
      <c r="HKM512" s="29"/>
      <c r="HKN512" s="29"/>
      <c r="HKO512" s="29"/>
      <c r="HKP512" s="29"/>
      <c r="HKQ512" s="29"/>
      <c r="HKR512" s="29"/>
      <c r="HKS512" s="29"/>
      <c r="HKT512" s="29"/>
      <c r="HKU512" s="29"/>
      <c r="HKV512" s="29"/>
      <c r="HKW512" s="29"/>
      <c r="HKX512" s="29"/>
      <c r="HKY512" s="29"/>
      <c r="HKZ512" s="29"/>
      <c r="HLA512" s="29"/>
      <c r="HLB512" s="29"/>
      <c r="HLC512" s="29"/>
      <c r="HLD512" s="29"/>
      <c r="HLE512" s="29"/>
      <c r="HLF512" s="29"/>
      <c r="HLG512" s="29"/>
      <c r="HLH512" s="29"/>
      <c r="HLI512" s="29"/>
      <c r="HLJ512" s="29"/>
      <c r="HLK512" s="29"/>
      <c r="HLL512" s="29"/>
      <c r="HLM512" s="29"/>
      <c r="HLN512" s="29"/>
      <c r="HLO512" s="29"/>
      <c r="HLP512" s="29"/>
      <c r="HLQ512" s="29"/>
      <c r="HLR512" s="29"/>
      <c r="HLS512" s="29"/>
      <c r="HLT512" s="29"/>
      <c r="HLU512" s="29"/>
      <c r="HLV512" s="29"/>
      <c r="HLW512" s="29"/>
      <c r="HLX512" s="29"/>
      <c r="HLY512" s="29"/>
      <c r="HLZ512" s="29"/>
      <c r="HMA512" s="29"/>
      <c r="HMB512" s="29"/>
      <c r="HMC512" s="29"/>
      <c r="HMD512" s="29"/>
      <c r="HME512" s="29"/>
      <c r="HMF512" s="29"/>
      <c r="HMG512" s="29"/>
      <c r="HMH512" s="29"/>
      <c r="HMI512" s="29"/>
      <c r="HMJ512" s="29"/>
      <c r="HMK512" s="29"/>
      <c r="HML512" s="29"/>
      <c r="HMM512" s="29"/>
      <c r="HMN512" s="29"/>
      <c r="HMO512" s="29"/>
      <c r="HMP512" s="29"/>
      <c r="HMQ512" s="29"/>
      <c r="HMR512" s="29"/>
      <c r="HMS512" s="29"/>
      <c r="HMT512" s="29"/>
      <c r="HMU512" s="29"/>
      <c r="HMV512" s="29"/>
      <c r="HMW512" s="29"/>
      <c r="HMX512" s="29"/>
      <c r="HMY512" s="29"/>
      <c r="HMZ512" s="29"/>
      <c r="HNA512" s="29"/>
      <c r="HNB512" s="29"/>
      <c r="HNC512" s="29"/>
      <c r="HND512" s="29"/>
      <c r="HNE512" s="29"/>
      <c r="HNF512" s="29"/>
      <c r="HNG512" s="29"/>
      <c r="HNH512" s="29"/>
      <c r="HNI512" s="29"/>
      <c r="HNJ512" s="29"/>
      <c r="HNK512" s="29"/>
      <c r="HNL512" s="29"/>
      <c r="HNM512" s="29"/>
      <c r="HNN512" s="29"/>
      <c r="HNO512" s="29"/>
      <c r="HNP512" s="29"/>
      <c r="HNQ512" s="29"/>
      <c r="HNR512" s="29"/>
      <c r="HNS512" s="29"/>
      <c r="HNT512" s="29"/>
      <c r="HNU512" s="29"/>
      <c r="HNV512" s="29"/>
      <c r="HNW512" s="29"/>
      <c r="HNX512" s="29"/>
      <c r="HNY512" s="29"/>
      <c r="HNZ512" s="29"/>
      <c r="HOA512" s="29"/>
      <c r="HOB512" s="29"/>
      <c r="HOC512" s="29"/>
      <c r="HOD512" s="29"/>
      <c r="HOE512" s="29"/>
      <c r="HOF512" s="29"/>
      <c r="HOG512" s="29"/>
      <c r="HOH512" s="29"/>
      <c r="HOI512" s="29"/>
      <c r="HOJ512" s="29"/>
      <c r="HOK512" s="29"/>
      <c r="HOL512" s="29"/>
      <c r="HOM512" s="29"/>
      <c r="HON512" s="29"/>
      <c r="HOO512" s="29"/>
      <c r="HOP512" s="29"/>
      <c r="HOQ512" s="29"/>
      <c r="HOR512" s="29"/>
      <c r="HOS512" s="29"/>
      <c r="HOT512" s="29"/>
      <c r="HOU512" s="29"/>
      <c r="HOV512" s="29"/>
      <c r="HOW512" s="29"/>
      <c r="HOX512" s="29"/>
      <c r="HOY512" s="29"/>
      <c r="HOZ512" s="29"/>
      <c r="HPA512" s="29"/>
      <c r="HPB512" s="29"/>
      <c r="HPC512" s="29"/>
      <c r="HPD512" s="29"/>
      <c r="HPE512" s="29"/>
      <c r="HPF512" s="29"/>
      <c r="HPG512" s="29"/>
      <c r="HPH512" s="29"/>
      <c r="HPI512" s="29"/>
      <c r="HPJ512" s="29"/>
      <c r="HPK512" s="29"/>
      <c r="HPL512" s="29"/>
      <c r="HPM512" s="29"/>
      <c r="HPN512" s="29"/>
      <c r="HPO512" s="29"/>
      <c r="HPP512" s="29"/>
      <c r="HPQ512" s="29"/>
      <c r="HPR512" s="29"/>
      <c r="HPS512" s="29"/>
      <c r="HPT512" s="29"/>
      <c r="HPU512" s="29"/>
      <c r="HPV512" s="29"/>
      <c r="HPW512" s="29"/>
      <c r="HPX512" s="29"/>
      <c r="HPY512" s="29"/>
      <c r="HPZ512" s="29"/>
      <c r="HQA512" s="29"/>
      <c r="HQB512" s="29"/>
      <c r="HQC512" s="29"/>
      <c r="HQD512" s="29"/>
      <c r="HQE512" s="29"/>
      <c r="HQF512" s="29"/>
      <c r="HQG512" s="29"/>
      <c r="HQH512" s="29"/>
      <c r="HQI512" s="29"/>
      <c r="HQJ512" s="29"/>
      <c r="HQK512" s="29"/>
      <c r="HQL512" s="29"/>
      <c r="HQM512" s="29"/>
      <c r="HQN512" s="29"/>
      <c r="HQO512" s="29"/>
      <c r="HQP512" s="29"/>
      <c r="HQQ512" s="29"/>
      <c r="HQR512" s="29"/>
      <c r="HQS512" s="29"/>
      <c r="HQT512" s="29"/>
      <c r="HQU512" s="29"/>
      <c r="HQV512" s="29"/>
      <c r="HQW512" s="29"/>
      <c r="HQX512" s="29"/>
      <c r="HQY512" s="29"/>
      <c r="HQZ512" s="29"/>
      <c r="HRA512" s="29"/>
      <c r="HRB512" s="29"/>
      <c r="HRC512" s="29"/>
      <c r="HRD512" s="29"/>
      <c r="HRE512" s="29"/>
      <c r="HRF512" s="29"/>
      <c r="HRG512" s="29"/>
      <c r="HRH512" s="29"/>
      <c r="HRI512" s="29"/>
      <c r="HRJ512" s="29"/>
      <c r="HRK512" s="29"/>
      <c r="HRL512" s="29"/>
      <c r="HRM512" s="29"/>
      <c r="HRN512" s="29"/>
      <c r="HRO512" s="29"/>
      <c r="HRP512" s="29"/>
      <c r="HRQ512" s="29"/>
      <c r="HRR512" s="29"/>
      <c r="HRS512" s="29"/>
      <c r="HRT512" s="29"/>
      <c r="HRU512" s="29"/>
      <c r="HRV512" s="29"/>
      <c r="HRW512" s="29"/>
      <c r="HRX512" s="29"/>
      <c r="HRY512" s="29"/>
      <c r="HRZ512" s="29"/>
      <c r="HSA512" s="29"/>
      <c r="HSB512" s="29"/>
      <c r="HSC512" s="29"/>
      <c r="HSD512" s="29"/>
      <c r="HSE512" s="29"/>
      <c r="HSF512" s="29"/>
      <c r="HSG512" s="29"/>
      <c r="HSH512" s="29"/>
      <c r="HSI512" s="29"/>
      <c r="HSJ512" s="29"/>
      <c r="HSK512" s="29"/>
      <c r="HSL512" s="29"/>
      <c r="HSM512" s="29"/>
      <c r="HSN512" s="29"/>
      <c r="HSO512" s="29"/>
      <c r="HSP512" s="29"/>
      <c r="HSQ512" s="29"/>
      <c r="HSR512" s="29"/>
      <c r="HSS512" s="29"/>
      <c r="HST512" s="29"/>
      <c r="HSU512" s="29"/>
      <c r="HSV512" s="29"/>
      <c r="HSW512" s="29"/>
      <c r="HSX512" s="29"/>
      <c r="HSY512" s="29"/>
      <c r="HSZ512" s="29"/>
      <c r="HTA512" s="29"/>
      <c r="HTB512" s="29"/>
      <c r="HTC512" s="29"/>
      <c r="HTD512" s="29"/>
      <c r="HTE512" s="29"/>
      <c r="HTF512" s="29"/>
      <c r="HTG512" s="29"/>
      <c r="HTH512" s="29"/>
      <c r="HTI512" s="29"/>
      <c r="HTJ512" s="29"/>
      <c r="HTK512" s="29"/>
      <c r="HTL512" s="29"/>
      <c r="HTM512" s="29"/>
      <c r="HTN512" s="29"/>
      <c r="HTO512" s="29"/>
      <c r="HTP512" s="29"/>
      <c r="HTQ512" s="29"/>
      <c r="HTR512" s="29"/>
      <c r="HTS512" s="29"/>
      <c r="HTT512" s="29"/>
      <c r="HTU512" s="29"/>
      <c r="HTV512" s="29"/>
      <c r="HTW512" s="29"/>
      <c r="HTX512" s="29"/>
      <c r="HTY512" s="29"/>
      <c r="HTZ512" s="29"/>
      <c r="HUA512" s="29"/>
      <c r="HUB512" s="29"/>
      <c r="HUC512" s="29"/>
      <c r="HUD512" s="29"/>
      <c r="HUE512" s="29"/>
      <c r="HUF512" s="29"/>
      <c r="HUG512" s="29"/>
      <c r="HUH512" s="29"/>
      <c r="HUI512" s="29"/>
      <c r="HUJ512" s="29"/>
      <c r="HUK512" s="29"/>
      <c r="HUL512" s="29"/>
      <c r="HUM512" s="29"/>
      <c r="HUN512" s="29"/>
      <c r="HUO512" s="29"/>
      <c r="HUP512" s="29"/>
      <c r="HUQ512" s="29"/>
      <c r="HUR512" s="29"/>
      <c r="HUS512" s="29"/>
      <c r="HUT512" s="29"/>
      <c r="HUU512" s="29"/>
      <c r="HUV512" s="29"/>
      <c r="HUW512" s="29"/>
      <c r="HUX512" s="29"/>
      <c r="HUY512" s="29"/>
      <c r="HUZ512" s="29"/>
      <c r="HVA512" s="29"/>
      <c r="HVB512" s="29"/>
      <c r="HVC512" s="29"/>
      <c r="HVD512" s="29"/>
      <c r="HVE512" s="29"/>
      <c r="HVF512" s="29"/>
      <c r="HVG512" s="29"/>
      <c r="HVH512" s="29"/>
      <c r="HVI512" s="29"/>
      <c r="HVJ512" s="29"/>
      <c r="HVK512" s="29"/>
      <c r="HVL512" s="29"/>
      <c r="HVM512" s="29"/>
      <c r="HVN512" s="29"/>
      <c r="HVO512" s="29"/>
      <c r="HVP512" s="29"/>
      <c r="HVQ512" s="29"/>
      <c r="HVR512" s="29"/>
      <c r="HVS512" s="29"/>
      <c r="HVT512" s="29"/>
      <c r="HVU512" s="29"/>
      <c r="HVV512" s="29"/>
      <c r="HVW512" s="29"/>
      <c r="HVX512" s="29"/>
      <c r="HVY512" s="29"/>
      <c r="HVZ512" s="29"/>
      <c r="HWA512" s="29"/>
      <c r="HWB512" s="29"/>
      <c r="HWC512" s="29"/>
      <c r="HWD512" s="29"/>
      <c r="HWE512" s="29"/>
      <c r="HWF512" s="29"/>
      <c r="HWG512" s="29"/>
      <c r="HWH512" s="29"/>
      <c r="HWI512" s="29"/>
      <c r="HWJ512" s="29"/>
      <c r="HWK512" s="29"/>
      <c r="HWL512" s="29"/>
      <c r="HWM512" s="29"/>
      <c r="HWN512" s="29"/>
      <c r="HWO512" s="29"/>
      <c r="HWP512" s="29"/>
      <c r="HWQ512" s="29"/>
      <c r="HWR512" s="29"/>
      <c r="HWS512" s="29"/>
      <c r="HWT512" s="29"/>
      <c r="HWU512" s="29"/>
      <c r="HWV512" s="29"/>
      <c r="HWW512" s="29"/>
      <c r="HWX512" s="29"/>
      <c r="HWY512" s="29"/>
      <c r="HWZ512" s="29"/>
      <c r="HXA512" s="29"/>
      <c r="HXB512" s="29"/>
      <c r="HXC512" s="29"/>
      <c r="HXD512" s="29"/>
      <c r="HXE512" s="29"/>
      <c r="HXF512" s="29"/>
      <c r="HXG512" s="29"/>
      <c r="HXH512" s="29"/>
      <c r="HXI512" s="29"/>
      <c r="HXJ512" s="29"/>
      <c r="HXK512" s="29"/>
      <c r="HXL512" s="29"/>
      <c r="HXM512" s="29"/>
      <c r="HXN512" s="29"/>
      <c r="HXO512" s="29"/>
      <c r="HXP512" s="29"/>
      <c r="HXQ512" s="29"/>
      <c r="HXR512" s="29"/>
      <c r="HXS512" s="29"/>
      <c r="HXT512" s="29"/>
      <c r="HXU512" s="29"/>
      <c r="HXV512" s="29"/>
      <c r="HXW512" s="29"/>
      <c r="HXX512" s="29"/>
      <c r="HXY512" s="29"/>
      <c r="HXZ512" s="29"/>
      <c r="HYA512" s="29"/>
      <c r="HYB512" s="29"/>
      <c r="HYC512" s="29"/>
      <c r="HYD512" s="29"/>
      <c r="HYE512" s="29"/>
      <c r="HYF512" s="29"/>
      <c r="HYG512" s="29"/>
      <c r="HYH512" s="29"/>
      <c r="HYI512" s="29"/>
      <c r="HYJ512" s="29"/>
      <c r="HYK512" s="29"/>
      <c r="HYL512" s="29"/>
      <c r="HYM512" s="29"/>
      <c r="HYN512" s="29"/>
      <c r="HYO512" s="29"/>
      <c r="HYP512" s="29"/>
      <c r="HYQ512" s="29"/>
      <c r="HYR512" s="29"/>
      <c r="HYS512" s="29"/>
      <c r="HYT512" s="29"/>
      <c r="HYU512" s="29"/>
      <c r="HYV512" s="29"/>
      <c r="HYW512" s="29"/>
      <c r="HYX512" s="29"/>
      <c r="HYY512" s="29"/>
      <c r="HYZ512" s="29"/>
      <c r="HZA512" s="29"/>
      <c r="HZB512" s="29"/>
      <c r="HZC512" s="29"/>
      <c r="HZD512" s="29"/>
      <c r="HZE512" s="29"/>
      <c r="HZF512" s="29"/>
      <c r="HZG512" s="29"/>
      <c r="HZH512" s="29"/>
      <c r="HZI512" s="29"/>
      <c r="HZJ512" s="29"/>
      <c r="HZK512" s="29"/>
      <c r="HZL512" s="29"/>
      <c r="HZM512" s="29"/>
      <c r="HZN512" s="29"/>
      <c r="HZO512" s="29"/>
      <c r="HZP512" s="29"/>
      <c r="HZQ512" s="29"/>
      <c r="HZR512" s="29"/>
      <c r="HZS512" s="29"/>
      <c r="HZT512" s="29"/>
      <c r="HZU512" s="29"/>
      <c r="HZV512" s="29"/>
      <c r="HZW512" s="29"/>
      <c r="HZX512" s="29"/>
      <c r="HZY512" s="29"/>
      <c r="HZZ512" s="29"/>
      <c r="IAA512" s="29"/>
      <c r="IAB512" s="29"/>
      <c r="IAC512" s="29"/>
      <c r="IAD512" s="29"/>
      <c r="IAE512" s="29"/>
      <c r="IAF512" s="29"/>
      <c r="IAG512" s="29"/>
      <c r="IAH512" s="29"/>
      <c r="IAI512" s="29"/>
      <c r="IAJ512" s="29"/>
      <c r="IAK512" s="29"/>
      <c r="IAL512" s="29"/>
      <c r="IAM512" s="29"/>
      <c r="IAN512" s="29"/>
      <c r="IAO512" s="29"/>
      <c r="IAP512" s="29"/>
      <c r="IAQ512" s="29"/>
      <c r="IAR512" s="29"/>
      <c r="IAS512" s="29"/>
      <c r="IAT512" s="29"/>
      <c r="IAU512" s="29"/>
      <c r="IAV512" s="29"/>
      <c r="IAW512" s="29"/>
      <c r="IAX512" s="29"/>
      <c r="IAY512" s="29"/>
      <c r="IAZ512" s="29"/>
      <c r="IBA512" s="29"/>
      <c r="IBB512" s="29"/>
      <c r="IBC512" s="29"/>
      <c r="IBD512" s="29"/>
      <c r="IBE512" s="29"/>
      <c r="IBF512" s="29"/>
      <c r="IBG512" s="29"/>
      <c r="IBH512" s="29"/>
      <c r="IBI512" s="29"/>
      <c r="IBJ512" s="29"/>
      <c r="IBK512" s="29"/>
      <c r="IBL512" s="29"/>
      <c r="IBM512" s="29"/>
      <c r="IBN512" s="29"/>
      <c r="IBO512" s="29"/>
      <c r="IBP512" s="29"/>
      <c r="IBQ512" s="29"/>
      <c r="IBR512" s="29"/>
      <c r="IBS512" s="29"/>
      <c r="IBT512" s="29"/>
      <c r="IBU512" s="29"/>
      <c r="IBV512" s="29"/>
      <c r="IBW512" s="29"/>
      <c r="IBX512" s="29"/>
      <c r="IBY512" s="29"/>
      <c r="IBZ512" s="29"/>
      <c r="ICA512" s="29"/>
      <c r="ICB512" s="29"/>
      <c r="ICC512" s="29"/>
      <c r="ICD512" s="29"/>
      <c r="ICE512" s="29"/>
      <c r="ICF512" s="29"/>
      <c r="ICG512" s="29"/>
      <c r="ICH512" s="29"/>
      <c r="ICI512" s="29"/>
      <c r="ICJ512" s="29"/>
      <c r="ICK512" s="29"/>
      <c r="ICL512" s="29"/>
      <c r="ICM512" s="29"/>
      <c r="ICN512" s="29"/>
      <c r="ICO512" s="29"/>
      <c r="ICP512" s="29"/>
      <c r="ICQ512" s="29"/>
      <c r="ICR512" s="29"/>
      <c r="ICS512" s="29"/>
      <c r="ICT512" s="29"/>
      <c r="ICU512" s="29"/>
      <c r="ICV512" s="29"/>
      <c r="ICW512" s="29"/>
      <c r="ICX512" s="29"/>
      <c r="ICY512" s="29"/>
      <c r="ICZ512" s="29"/>
      <c r="IDA512" s="29"/>
      <c r="IDB512" s="29"/>
      <c r="IDC512" s="29"/>
      <c r="IDD512" s="29"/>
      <c r="IDE512" s="29"/>
      <c r="IDF512" s="29"/>
      <c r="IDG512" s="29"/>
      <c r="IDH512" s="29"/>
      <c r="IDI512" s="29"/>
      <c r="IDJ512" s="29"/>
      <c r="IDK512" s="29"/>
      <c r="IDL512" s="29"/>
      <c r="IDM512" s="29"/>
      <c r="IDN512" s="29"/>
      <c r="IDO512" s="29"/>
      <c r="IDP512" s="29"/>
      <c r="IDQ512" s="29"/>
      <c r="IDR512" s="29"/>
      <c r="IDS512" s="29"/>
      <c r="IDT512" s="29"/>
      <c r="IDU512" s="29"/>
      <c r="IDV512" s="29"/>
      <c r="IDW512" s="29"/>
      <c r="IDX512" s="29"/>
      <c r="IDY512" s="29"/>
      <c r="IDZ512" s="29"/>
      <c r="IEA512" s="29"/>
      <c r="IEB512" s="29"/>
      <c r="IEC512" s="29"/>
      <c r="IED512" s="29"/>
      <c r="IEE512" s="29"/>
      <c r="IEF512" s="29"/>
      <c r="IEG512" s="29"/>
      <c r="IEH512" s="29"/>
      <c r="IEI512" s="29"/>
      <c r="IEJ512" s="29"/>
      <c r="IEK512" s="29"/>
      <c r="IEL512" s="29"/>
      <c r="IEM512" s="29"/>
      <c r="IEN512" s="29"/>
      <c r="IEO512" s="29"/>
      <c r="IEP512" s="29"/>
      <c r="IEQ512" s="29"/>
      <c r="IER512" s="29"/>
      <c r="IES512" s="29"/>
      <c r="IET512" s="29"/>
      <c r="IEU512" s="29"/>
      <c r="IEV512" s="29"/>
      <c r="IEW512" s="29"/>
      <c r="IEX512" s="29"/>
      <c r="IEY512" s="29"/>
      <c r="IEZ512" s="29"/>
      <c r="IFA512" s="29"/>
      <c r="IFB512" s="29"/>
      <c r="IFC512" s="29"/>
      <c r="IFD512" s="29"/>
      <c r="IFE512" s="29"/>
      <c r="IFF512" s="29"/>
      <c r="IFG512" s="29"/>
      <c r="IFH512" s="29"/>
      <c r="IFI512" s="29"/>
      <c r="IFJ512" s="29"/>
      <c r="IFK512" s="29"/>
      <c r="IFL512" s="29"/>
      <c r="IFM512" s="29"/>
      <c r="IFN512" s="29"/>
      <c r="IFO512" s="29"/>
      <c r="IFP512" s="29"/>
      <c r="IFQ512" s="29"/>
      <c r="IFR512" s="29"/>
      <c r="IFS512" s="29"/>
      <c r="IFT512" s="29"/>
      <c r="IFU512" s="29"/>
      <c r="IFV512" s="29"/>
      <c r="IFW512" s="29"/>
      <c r="IFX512" s="29"/>
      <c r="IFY512" s="29"/>
      <c r="IFZ512" s="29"/>
      <c r="IGA512" s="29"/>
      <c r="IGB512" s="29"/>
      <c r="IGC512" s="29"/>
      <c r="IGD512" s="29"/>
      <c r="IGE512" s="29"/>
      <c r="IGF512" s="29"/>
      <c r="IGG512" s="29"/>
      <c r="IGH512" s="29"/>
      <c r="IGI512" s="29"/>
      <c r="IGJ512" s="29"/>
      <c r="IGK512" s="29"/>
      <c r="IGL512" s="29"/>
      <c r="IGM512" s="29"/>
      <c r="IGN512" s="29"/>
      <c r="IGO512" s="29"/>
      <c r="IGP512" s="29"/>
      <c r="IGQ512" s="29"/>
      <c r="IGR512" s="29"/>
      <c r="IGS512" s="29"/>
      <c r="IGT512" s="29"/>
      <c r="IGU512" s="29"/>
      <c r="IGV512" s="29"/>
      <c r="IGW512" s="29"/>
      <c r="IGX512" s="29"/>
      <c r="IGY512" s="29"/>
      <c r="IGZ512" s="29"/>
      <c r="IHA512" s="29"/>
      <c r="IHB512" s="29"/>
      <c r="IHC512" s="29"/>
      <c r="IHD512" s="29"/>
      <c r="IHE512" s="29"/>
      <c r="IHF512" s="29"/>
      <c r="IHG512" s="29"/>
      <c r="IHH512" s="29"/>
      <c r="IHI512" s="29"/>
      <c r="IHJ512" s="29"/>
      <c r="IHK512" s="29"/>
      <c r="IHL512" s="29"/>
      <c r="IHM512" s="29"/>
      <c r="IHN512" s="29"/>
      <c r="IHO512" s="29"/>
      <c r="IHP512" s="29"/>
      <c r="IHQ512" s="29"/>
      <c r="IHR512" s="29"/>
      <c r="IHS512" s="29"/>
      <c r="IHT512" s="29"/>
      <c r="IHU512" s="29"/>
      <c r="IHV512" s="29"/>
      <c r="IHW512" s="29"/>
      <c r="IHX512" s="29"/>
      <c r="IHY512" s="29"/>
      <c r="IHZ512" s="29"/>
      <c r="IIA512" s="29"/>
      <c r="IIB512" s="29"/>
      <c r="IIC512" s="29"/>
      <c r="IID512" s="29"/>
      <c r="IIE512" s="29"/>
      <c r="IIF512" s="29"/>
      <c r="IIG512" s="29"/>
      <c r="IIH512" s="29"/>
      <c r="III512" s="29"/>
      <c r="IIJ512" s="29"/>
      <c r="IIK512" s="29"/>
      <c r="IIL512" s="29"/>
      <c r="IIM512" s="29"/>
      <c r="IIN512" s="29"/>
      <c r="IIO512" s="29"/>
      <c r="IIP512" s="29"/>
      <c r="IIQ512" s="29"/>
      <c r="IIR512" s="29"/>
      <c r="IIS512" s="29"/>
      <c r="IIT512" s="29"/>
      <c r="IIU512" s="29"/>
      <c r="IIV512" s="29"/>
      <c r="IIW512" s="29"/>
      <c r="IIX512" s="29"/>
      <c r="IIY512" s="29"/>
      <c r="IIZ512" s="29"/>
      <c r="IJA512" s="29"/>
      <c r="IJB512" s="29"/>
      <c r="IJC512" s="29"/>
      <c r="IJD512" s="29"/>
      <c r="IJE512" s="29"/>
      <c r="IJF512" s="29"/>
      <c r="IJG512" s="29"/>
      <c r="IJH512" s="29"/>
      <c r="IJI512" s="29"/>
      <c r="IJJ512" s="29"/>
      <c r="IJK512" s="29"/>
      <c r="IJL512" s="29"/>
      <c r="IJM512" s="29"/>
      <c r="IJN512" s="29"/>
      <c r="IJO512" s="29"/>
      <c r="IJP512" s="29"/>
      <c r="IJQ512" s="29"/>
      <c r="IJR512" s="29"/>
      <c r="IJS512" s="29"/>
      <c r="IJT512" s="29"/>
      <c r="IJU512" s="29"/>
      <c r="IJV512" s="29"/>
      <c r="IJW512" s="29"/>
      <c r="IJX512" s="29"/>
      <c r="IJY512" s="29"/>
      <c r="IJZ512" s="29"/>
      <c r="IKA512" s="29"/>
      <c r="IKB512" s="29"/>
      <c r="IKC512" s="29"/>
      <c r="IKD512" s="29"/>
      <c r="IKE512" s="29"/>
      <c r="IKF512" s="29"/>
      <c r="IKG512" s="29"/>
      <c r="IKH512" s="29"/>
      <c r="IKI512" s="29"/>
      <c r="IKJ512" s="29"/>
      <c r="IKK512" s="29"/>
      <c r="IKL512" s="29"/>
      <c r="IKM512" s="29"/>
      <c r="IKN512" s="29"/>
      <c r="IKO512" s="29"/>
      <c r="IKP512" s="29"/>
      <c r="IKQ512" s="29"/>
      <c r="IKR512" s="29"/>
      <c r="IKS512" s="29"/>
      <c r="IKT512" s="29"/>
      <c r="IKU512" s="29"/>
      <c r="IKV512" s="29"/>
      <c r="IKW512" s="29"/>
      <c r="IKX512" s="29"/>
      <c r="IKY512" s="29"/>
      <c r="IKZ512" s="29"/>
      <c r="ILA512" s="29"/>
      <c r="ILB512" s="29"/>
      <c r="ILC512" s="29"/>
      <c r="ILD512" s="29"/>
      <c r="ILE512" s="29"/>
      <c r="ILF512" s="29"/>
      <c r="ILG512" s="29"/>
      <c r="ILH512" s="29"/>
      <c r="ILI512" s="29"/>
      <c r="ILJ512" s="29"/>
      <c r="ILK512" s="29"/>
      <c r="ILL512" s="29"/>
      <c r="ILM512" s="29"/>
      <c r="ILN512" s="29"/>
      <c r="ILO512" s="29"/>
      <c r="ILP512" s="29"/>
      <c r="ILQ512" s="29"/>
      <c r="ILR512" s="29"/>
      <c r="ILS512" s="29"/>
      <c r="ILT512" s="29"/>
      <c r="ILU512" s="29"/>
      <c r="ILV512" s="29"/>
      <c r="ILW512" s="29"/>
      <c r="ILX512" s="29"/>
      <c r="ILY512" s="29"/>
      <c r="ILZ512" s="29"/>
      <c r="IMA512" s="29"/>
      <c r="IMB512" s="29"/>
      <c r="IMC512" s="29"/>
      <c r="IMD512" s="29"/>
      <c r="IME512" s="29"/>
      <c r="IMF512" s="29"/>
      <c r="IMG512" s="29"/>
      <c r="IMH512" s="29"/>
      <c r="IMI512" s="29"/>
      <c r="IMJ512" s="29"/>
      <c r="IMK512" s="29"/>
      <c r="IML512" s="29"/>
      <c r="IMM512" s="29"/>
      <c r="IMN512" s="29"/>
      <c r="IMO512" s="29"/>
      <c r="IMP512" s="29"/>
      <c r="IMQ512" s="29"/>
      <c r="IMR512" s="29"/>
      <c r="IMS512" s="29"/>
      <c r="IMT512" s="29"/>
      <c r="IMU512" s="29"/>
      <c r="IMV512" s="29"/>
      <c r="IMW512" s="29"/>
      <c r="IMX512" s="29"/>
      <c r="IMY512" s="29"/>
      <c r="IMZ512" s="29"/>
      <c r="INA512" s="29"/>
      <c r="INB512" s="29"/>
      <c r="INC512" s="29"/>
      <c r="IND512" s="29"/>
      <c r="INE512" s="29"/>
      <c r="INF512" s="29"/>
      <c r="ING512" s="29"/>
      <c r="INH512" s="29"/>
      <c r="INI512" s="29"/>
      <c r="INJ512" s="29"/>
      <c r="INK512" s="29"/>
      <c r="INL512" s="29"/>
      <c r="INM512" s="29"/>
      <c r="INN512" s="29"/>
      <c r="INO512" s="29"/>
      <c r="INP512" s="29"/>
      <c r="INQ512" s="29"/>
      <c r="INR512" s="29"/>
      <c r="INS512" s="29"/>
      <c r="INT512" s="29"/>
      <c r="INU512" s="29"/>
      <c r="INV512" s="29"/>
      <c r="INW512" s="29"/>
      <c r="INX512" s="29"/>
      <c r="INY512" s="29"/>
      <c r="INZ512" s="29"/>
      <c r="IOA512" s="29"/>
      <c r="IOB512" s="29"/>
      <c r="IOC512" s="29"/>
      <c r="IOD512" s="29"/>
      <c r="IOE512" s="29"/>
      <c r="IOF512" s="29"/>
      <c r="IOG512" s="29"/>
      <c r="IOH512" s="29"/>
      <c r="IOI512" s="29"/>
      <c r="IOJ512" s="29"/>
      <c r="IOK512" s="29"/>
      <c r="IOL512" s="29"/>
      <c r="IOM512" s="29"/>
      <c r="ION512" s="29"/>
      <c r="IOO512" s="29"/>
      <c r="IOP512" s="29"/>
      <c r="IOQ512" s="29"/>
      <c r="IOR512" s="29"/>
      <c r="IOS512" s="29"/>
      <c r="IOT512" s="29"/>
      <c r="IOU512" s="29"/>
      <c r="IOV512" s="29"/>
      <c r="IOW512" s="29"/>
      <c r="IOX512" s="29"/>
      <c r="IOY512" s="29"/>
      <c r="IOZ512" s="29"/>
      <c r="IPA512" s="29"/>
      <c r="IPB512" s="29"/>
      <c r="IPC512" s="29"/>
      <c r="IPD512" s="29"/>
      <c r="IPE512" s="29"/>
      <c r="IPF512" s="29"/>
      <c r="IPG512" s="29"/>
      <c r="IPH512" s="29"/>
      <c r="IPI512" s="29"/>
      <c r="IPJ512" s="29"/>
      <c r="IPK512" s="29"/>
      <c r="IPL512" s="29"/>
      <c r="IPM512" s="29"/>
      <c r="IPN512" s="29"/>
      <c r="IPO512" s="29"/>
      <c r="IPP512" s="29"/>
      <c r="IPQ512" s="29"/>
      <c r="IPR512" s="29"/>
      <c r="IPS512" s="29"/>
      <c r="IPT512" s="29"/>
      <c r="IPU512" s="29"/>
      <c r="IPV512" s="29"/>
      <c r="IPW512" s="29"/>
      <c r="IPX512" s="29"/>
      <c r="IPY512" s="29"/>
      <c r="IPZ512" s="29"/>
      <c r="IQA512" s="29"/>
      <c r="IQB512" s="29"/>
      <c r="IQC512" s="29"/>
      <c r="IQD512" s="29"/>
      <c r="IQE512" s="29"/>
      <c r="IQF512" s="29"/>
      <c r="IQG512" s="29"/>
      <c r="IQH512" s="29"/>
      <c r="IQI512" s="29"/>
      <c r="IQJ512" s="29"/>
      <c r="IQK512" s="29"/>
      <c r="IQL512" s="29"/>
      <c r="IQM512" s="29"/>
      <c r="IQN512" s="29"/>
      <c r="IQO512" s="29"/>
      <c r="IQP512" s="29"/>
      <c r="IQQ512" s="29"/>
      <c r="IQR512" s="29"/>
      <c r="IQS512" s="29"/>
      <c r="IQT512" s="29"/>
      <c r="IQU512" s="29"/>
      <c r="IQV512" s="29"/>
      <c r="IQW512" s="29"/>
      <c r="IQX512" s="29"/>
      <c r="IQY512" s="29"/>
      <c r="IQZ512" s="29"/>
      <c r="IRA512" s="29"/>
      <c r="IRB512" s="29"/>
      <c r="IRC512" s="29"/>
      <c r="IRD512" s="29"/>
      <c r="IRE512" s="29"/>
      <c r="IRF512" s="29"/>
      <c r="IRG512" s="29"/>
      <c r="IRH512" s="29"/>
      <c r="IRI512" s="29"/>
      <c r="IRJ512" s="29"/>
      <c r="IRK512" s="29"/>
      <c r="IRL512" s="29"/>
      <c r="IRM512" s="29"/>
      <c r="IRN512" s="29"/>
      <c r="IRO512" s="29"/>
      <c r="IRP512" s="29"/>
      <c r="IRQ512" s="29"/>
      <c r="IRR512" s="29"/>
      <c r="IRS512" s="29"/>
      <c r="IRT512" s="29"/>
      <c r="IRU512" s="29"/>
      <c r="IRV512" s="29"/>
      <c r="IRW512" s="29"/>
      <c r="IRX512" s="29"/>
      <c r="IRY512" s="29"/>
      <c r="IRZ512" s="29"/>
      <c r="ISA512" s="29"/>
      <c r="ISB512" s="29"/>
      <c r="ISC512" s="29"/>
      <c r="ISD512" s="29"/>
      <c r="ISE512" s="29"/>
      <c r="ISF512" s="29"/>
      <c r="ISG512" s="29"/>
      <c r="ISH512" s="29"/>
      <c r="ISI512" s="29"/>
      <c r="ISJ512" s="29"/>
      <c r="ISK512" s="29"/>
      <c r="ISL512" s="29"/>
      <c r="ISM512" s="29"/>
      <c r="ISN512" s="29"/>
      <c r="ISO512" s="29"/>
      <c r="ISP512" s="29"/>
      <c r="ISQ512" s="29"/>
      <c r="ISR512" s="29"/>
      <c r="ISS512" s="29"/>
      <c r="IST512" s="29"/>
      <c r="ISU512" s="29"/>
      <c r="ISV512" s="29"/>
      <c r="ISW512" s="29"/>
      <c r="ISX512" s="29"/>
      <c r="ISY512" s="29"/>
      <c r="ISZ512" s="29"/>
      <c r="ITA512" s="29"/>
      <c r="ITB512" s="29"/>
      <c r="ITC512" s="29"/>
      <c r="ITD512" s="29"/>
      <c r="ITE512" s="29"/>
      <c r="ITF512" s="29"/>
      <c r="ITG512" s="29"/>
      <c r="ITH512" s="29"/>
      <c r="ITI512" s="29"/>
      <c r="ITJ512" s="29"/>
      <c r="ITK512" s="29"/>
      <c r="ITL512" s="29"/>
      <c r="ITM512" s="29"/>
      <c r="ITN512" s="29"/>
      <c r="ITO512" s="29"/>
      <c r="ITP512" s="29"/>
      <c r="ITQ512" s="29"/>
      <c r="ITR512" s="29"/>
      <c r="ITS512" s="29"/>
      <c r="ITT512" s="29"/>
      <c r="ITU512" s="29"/>
      <c r="ITV512" s="29"/>
      <c r="ITW512" s="29"/>
      <c r="ITX512" s="29"/>
      <c r="ITY512" s="29"/>
      <c r="ITZ512" s="29"/>
      <c r="IUA512" s="29"/>
      <c r="IUB512" s="29"/>
      <c r="IUC512" s="29"/>
      <c r="IUD512" s="29"/>
      <c r="IUE512" s="29"/>
      <c r="IUF512" s="29"/>
      <c r="IUG512" s="29"/>
      <c r="IUH512" s="29"/>
      <c r="IUI512" s="29"/>
      <c r="IUJ512" s="29"/>
      <c r="IUK512" s="29"/>
      <c r="IUL512" s="29"/>
      <c r="IUM512" s="29"/>
      <c r="IUN512" s="29"/>
      <c r="IUO512" s="29"/>
      <c r="IUP512" s="29"/>
      <c r="IUQ512" s="29"/>
      <c r="IUR512" s="29"/>
      <c r="IUS512" s="29"/>
      <c r="IUT512" s="29"/>
      <c r="IUU512" s="29"/>
      <c r="IUV512" s="29"/>
      <c r="IUW512" s="29"/>
      <c r="IUX512" s="29"/>
      <c r="IUY512" s="29"/>
      <c r="IUZ512" s="29"/>
      <c r="IVA512" s="29"/>
      <c r="IVB512" s="29"/>
      <c r="IVC512" s="29"/>
      <c r="IVD512" s="29"/>
      <c r="IVE512" s="29"/>
      <c r="IVF512" s="29"/>
      <c r="IVG512" s="29"/>
      <c r="IVH512" s="29"/>
      <c r="IVI512" s="29"/>
      <c r="IVJ512" s="29"/>
      <c r="IVK512" s="29"/>
      <c r="IVL512" s="29"/>
      <c r="IVM512" s="29"/>
      <c r="IVN512" s="29"/>
      <c r="IVO512" s="29"/>
      <c r="IVP512" s="29"/>
      <c r="IVQ512" s="29"/>
      <c r="IVR512" s="29"/>
      <c r="IVS512" s="29"/>
      <c r="IVT512" s="29"/>
      <c r="IVU512" s="29"/>
      <c r="IVV512" s="29"/>
      <c r="IVW512" s="29"/>
      <c r="IVX512" s="29"/>
      <c r="IVY512" s="29"/>
      <c r="IVZ512" s="29"/>
      <c r="IWA512" s="29"/>
      <c r="IWB512" s="29"/>
      <c r="IWC512" s="29"/>
      <c r="IWD512" s="29"/>
      <c r="IWE512" s="29"/>
      <c r="IWF512" s="29"/>
      <c r="IWG512" s="29"/>
      <c r="IWH512" s="29"/>
      <c r="IWI512" s="29"/>
      <c r="IWJ512" s="29"/>
      <c r="IWK512" s="29"/>
      <c r="IWL512" s="29"/>
      <c r="IWM512" s="29"/>
      <c r="IWN512" s="29"/>
      <c r="IWO512" s="29"/>
      <c r="IWP512" s="29"/>
      <c r="IWQ512" s="29"/>
      <c r="IWR512" s="29"/>
      <c r="IWS512" s="29"/>
      <c r="IWT512" s="29"/>
      <c r="IWU512" s="29"/>
      <c r="IWV512" s="29"/>
      <c r="IWW512" s="29"/>
      <c r="IWX512" s="29"/>
      <c r="IWY512" s="29"/>
      <c r="IWZ512" s="29"/>
      <c r="IXA512" s="29"/>
      <c r="IXB512" s="29"/>
      <c r="IXC512" s="29"/>
      <c r="IXD512" s="29"/>
      <c r="IXE512" s="29"/>
      <c r="IXF512" s="29"/>
      <c r="IXG512" s="29"/>
      <c r="IXH512" s="29"/>
      <c r="IXI512" s="29"/>
      <c r="IXJ512" s="29"/>
      <c r="IXK512" s="29"/>
      <c r="IXL512" s="29"/>
      <c r="IXM512" s="29"/>
      <c r="IXN512" s="29"/>
      <c r="IXO512" s="29"/>
      <c r="IXP512" s="29"/>
      <c r="IXQ512" s="29"/>
      <c r="IXR512" s="29"/>
      <c r="IXS512" s="29"/>
      <c r="IXT512" s="29"/>
      <c r="IXU512" s="29"/>
      <c r="IXV512" s="29"/>
      <c r="IXW512" s="29"/>
      <c r="IXX512" s="29"/>
      <c r="IXY512" s="29"/>
      <c r="IXZ512" s="29"/>
      <c r="IYA512" s="29"/>
      <c r="IYB512" s="29"/>
      <c r="IYC512" s="29"/>
      <c r="IYD512" s="29"/>
      <c r="IYE512" s="29"/>
      <c r="IYF512" s="29"/>
      <c r="IYG512" s="29"/>
      <c r="IYH512" s="29"/>
      <c r="IYI512" s="29"/>
      <c r="IYJ512" s="29"/>
      <c r="IYK512" s="29"/>
      <c r="IYL512" s="29"/>
      <c r="IYM512" s="29"/>
      <c r="IYN512" s="29"/>
      <c r="IYO512" s="29"/>
      <c r="IYP512" s="29"/>
      <c r="IYQ512" s="29"/>
      <c r="IYR512" s="29"/>
      <c r="IYS512" s="29"/>
      <c r="IYT512" s="29"/>
      <c r="IYU512" s="29"/>
      <c r="IYV512" s="29"/>
      <c r="IYW512" s="29"/>
      <c r="IYX512" s="29"/>
      <c r="IYY512" s="29"/>
      <c r="IYZ512" s="29"/>
      <c r="IZA512" s="29"/>
      <c r="IZB512" s="29"/>
      <c r="IZC512" s="29"/>
      <c r="IZD512" s="29"/>
      <c r="IZE512" s="29"/>
      <c r="IZF512" s="29"/>
      <c r="IZG512" s="29"/>
      <c r="IZH512" s="29"/>
      <c r="IZI512" s="29"/>
      <c r="IZJ512" s="29"/>
      <c r="IZK512" s="29"/>
      <c r="IZL512" s="29"/>
      <c r="IZM512" s="29"/>
      <c r="IZN512" s="29"/>
      <c r="IZO512" s="29"/>
      <c r="IZP512" s="29"/>
      <c r="IZQ512" s="29"/>
      <c r="IZR512" s="29"/>
      <c r="IZS512" s="29"/>
      <c r="IZT512" s="29"/>
      <c r="IZU512" s="29"/>
      <c r="IZV512" s="29"/>
      <c r="IZW512" s="29"/>
      <c r="IZX512" s="29"/>
      <c r="IZY512" s="29"/>
      <c r="IZZ512" s="29"/>
      <c r="JAA512" s="29"/>
      <c r="JAB512" s="29"/>
      <c r="JAC512" s="29"/>
      <c r="JAD512" s="29"/>
      <c r="JAE512" s="29"/>
      <c r="JAF512" s="29"/>
      <c r="JAG512" s="29"/>
      <c r="JAH512" s="29"/>
      <c r="JAI512" s="29"/>
      <c r="JAJ512" s="29"/>
      <c r="JAK512" s="29"/>
      <c r="JAL512" s="29"/>
      <c r="JAM512" s="29"/>
      <c r="JAN512" s="29"/>
      <c r="JAO512" s="29"/>
      <c r="JAP512" s="29"/>
      <c r="JAQ512" s="29"/>
      <c r="JAR512" s="29"/>
      <c r="JAS512" s="29"/>
      <c r="JAT512" s="29"/>
      <c r="JAU512" s="29"/>
      <c r="JAV512" s="29"/>
      <c r="JAW512" s="29"/>
      <c r="JAX512" s="29"/>
      <c r="JAY512" s="29"/>
      <c r="JAZ512" s="29"/>
      <c r="JBA512" s="29"/>
      <c r="JBB512" s="29"/>
      <c r="JBC512" s="29"/>
      <c r="JBD512" s="29"/>
      <c r="JBE512" s="29"/>
      <c r="JBF512" s="29"/>
      <c r="JBG512" s="29"/>
      <c r="JBH512" s="29"/>
      <c r="JBI512" s="29"/>
      <c r="JBJ512" s="29"/>
      <c r="JBK512" s="29"/>
      <c r="JBL512" s="29"/>
      <c r="JBM512" s="29"/>
      <c r="JBN512" s="29"/>
      <c r="JBO512" s="29"/>
      <c r="JBP512" s="29"/>
      <c r="JBQ512" s="29"/>
      <c r="JBR512" s="29"/>
      <c r="JBS512" s="29"/>
      <c r="JBT512" s="29"/>
      <c r="JBU512" s="29"/>
      <c r="JBV512" s="29"/>
      <c r="JBW512" s="29"/>
      <c r="JBX512" s="29"/>
      <c r="JBY512" s="29"/>
      <c r="JBZ512" s="29"/>
      <c r="JCA512" s="29"/>
      <c r="JCB512" s="29"/>
      <c r="JCC512" s="29"/>
      <c r="JCD512" s="29"/>
      <c r="JCE512" s="29"/>
      <c r="JCF512" s="29"/>
      <c r="JCG512" s="29"/>
      <c r="JCH512" s="29"/>
      <c r="JCI512" s="29"/>
      <c r="JCJ512" s="29"/>
      <c r="JCK512" s="29"/>
      <c r="JCL512" s="29"/>
      <c r="JCM512" s="29"/>
      <c r="JCN512" s="29"/>
      <c r="JCO512" s="29"/>
      <c r="JCP512" s="29"/>
      <c r="JCQ512" s="29"/>
      <c r="JCR512" s="29"/>
      <c r="JCS512" s="29"/>
      <c r="JCT512" s="29"/>
      <c r="JCU512" s="29"/>
      <c r="JCV512" s="29"/>
      <c r="JCW512" s="29"/>
      <c r="JCX512" s="29"/>
      <c r="JCY512" s="29"/>
      <c r="JCZ512" s="29"/>
      <c r="JDA512" s="29"/>
      <c r="JDB512" s="29"/>
      <c r="JDC512" s="29"/>
      <c r="JDD512" s="29"/>
      <c r="JDE512" s="29"/>
      <c r="JDF512" s="29"/>
      <c r="JDG512" s="29"/>
      <c r="JDH512" s="29"/>
      <c r="JDI512" s="29"/>
      <c r="JDJ512" s="29"/>
      <c r="JDK512" s="29"/>
      <c r="JDL512" s="29"/>
      <c r="JDM512" s="29"/>
      <c r="JDN512" s="29"/>
      <c r="JDO512" s="29"/>
      <c r="JDP512" s="29"/>
      <c r="JDQ512" s="29"/>
      <c r="JDR512" s="29"/>
      <c r="JDS512" s="29"/>
      <c r="JDT512" s="29"/>
      <c r="JDU512" s="29"/>
      <c r="JDV512" s="29"/>
      <c r="JDW512" s="29"/>
      <c r="JDX512" s="29"/>
      <c r="JDY512" s="29"/>
      <c r="JDZ512" s="29"/>
      <c r="JEA512" s="29"/>
      <c r="JEB512" s="29"/>
      <c r="JEC512" s="29"/>
      <c r="JED512" s="29"/>
      <c r="JEE512" s="29"/>
      <c r="JEF512" s="29"/>
      <c r="JEG512" s="29"/>
      <c r="JEH512" s="29"/>
      <c r="JEI512" s="29"/>
      <c r="JEJ512" s="29"/>
      <c r="JEK512" s="29"/>
      <c r="JEL512" s="29"/>
      <c r="JEM512" s="29"/>
      <c r="JEN512" s="29"/>
      <c r="JEO512" s="29"/>
      <c r="JEP512" s="29"/>
      <c r="JEQ512" s="29"/>
      <c r="JER512" s="29"/>
      <c r="JES512" s="29"/>
      <c r="JET512" s="29"/>
      <c r="JEU512" s="29"/>
      <c r="JEV512" s="29"/>
      <c r="JEW512" s="29"/>
      <c r="JEX512" s="29"/>
      <c r="JEY512" s="29"/>
      <c r="JEZ512" s="29"/>
      <c r="JFA512" s="29"/>
      <c r="JFB512" s="29"/>
      <c r="JFC512" s="29"/>
      <c r="JFD512" s="29"/>
      <c r="JFE512" s="29"/>
      <c r="JFF512" s="29"/>
      <c r="JFG512" s="29"/>
      <c r="JFH512" s="29"/>
      <c r="JFI512" s="29"/>
      <c r="JFJ512" s="29"/>
      <c r="JFK512" s="29"/>
      <c r="JFL512" s="29"/>
      <c r="JFM512" s="29"/>
      <c r="JFN512" s="29"/>
      <c r="JFO512" s="29"/>
      <c r="JFP512" s="29"/>
      <c r="JFQ512" s="29"/>
      <c r="JFR512" s="29"/>
      <c r="JFS512" s="29"/>
      <c r="JFT512" s="29"/>
      <c r="JFU512" s="29"/>
      <c r="JFV512" s="29"/>
      <c r="JFW512" s="29"/>
      <c r="JFX512" s="29"/>
      <c r="JFY512" s="29"/>
      <c r="JFZ512" s="29"/>
      <c r="JGA512" s="29"/>
      <c r="JGB512" s="29"/>
      <c r="JGC512" s="29"/>
      <c r="JGD512" s="29"/>
      <c r="JGE512" s="29"/>
      <c r="JGF512" s="29"/>
      <c r="JGG512" s="29"/>
      <c r="JGH512" s="29"/>
      <c r="JGI512" s="29"/>
      <c r="JGJ512" s="29"/>
      <c r="JGK512" s="29"/>
      <c r="JGL512" s="29"/>
      <c r="JGM512" s="29"/>
      <c r="JGN512" s="29"/>
      <c r="JGO512" s="29"/>
      <c r="JGP512" s="29"/>
      <c r="JGQ512" s="29"/>
      <c r="JGR512" s="29"/>
      <c r="JGS512" s="29"/>
      <c r="JGT512" s="29"/>
      <c r="JGU512" s="29"/>
      <c r="JGV512" s="29"/>
      <c r="JGW512" s="29"/>
      <c r="JGX512" s="29"/>
      <c r="JGY512" s="29"/>
      <c r="JGZ512" s="29"/>
      <c r="JHA512" s="29"/>
      <c r="JHB512" s="29"/>
      <c r="JHC512" s="29"/>
      <c r="JHD512" s="29"/>
      <c r="JHE512" s="29"/>
      <c r="JHF512" s="29"/>
      <c r="JHG512" s="29"/>
      <c r="JHH512" s="29"/>
      <c r="JHI512" s="29"/>
      <c r="JHJ512" s="29"/>
      <c r="JHK512" s="29"/>
      <c r="JHL512" s="29"/>
      <c r="JHM512" s="29"/>
      <c r="JHN512" s="29"/>
      <c r="JHO512" s="29"/>
      <c r="JHP512" s="29"/>
      <c r="JHQ512" s="29"/>
      <c r="JHR512" s="29"/>
      <c r="JHS512" s="29"/>
      <c r="JHT512" s="29"/>
      <c r="JHU512" s="29"/>
      <c r="JHV512" s="29"/>
      <c r="JHW512" s="29"/>
      <c r="JHX512" s="29"/>
      <c r="JHY512" s="29"/>
      <c r="JHZ512" s="29"/>
      <c r="JIA512" s="29"/>
      <c r="JIB512" s="29"/>
      <c r="JIC512" s="29"/>
      <c r="JID512" s="29"/>
      <c r="JIE512" s="29"/>
      <c r="JIF512" s="29"/>
      <c r="JIG512" s="29"/>
      <c r="JIH512" s="29"/>
      <c r="JII512" s="29"/>
      <c r="JIJ512" s="29"/>
      <c r="JIK512" s="29"/>
      <c r="JIL512" s="29"/>
      <c r="JIM512" s="29"/>
      <c r="JIN512" s="29"/>
      <c r="JIO512" s="29"/>
      <c r="JIP512" s="29"/>
      <c r="JIQ512" s="29"/>
      <c r="JIR512" s="29"/>
      <c r="JIS512" s="29"/>
      <c r="JIT512" s="29"/>
      <c r="JIU512" s="29"/>
      <c r="JIV512" s="29"/>
      <c r="JIW512" s="29"/>
      <c r="JIX512" s="29"/>
      <c r="JIY512" s="29"/>
      <c r="JIZ512" s="29"/>
      <c r="JJA512" s="29"/>
      <c r="JJB512" s="29"/>
      <c r="JJC512" s="29"/>
      <c r="JJD512" s="29"/>
      <c r="JJE512" s="29"/>
      <c r="JJF512" s="29"/>
      <c r="JJG512" s="29"/>
      <c r="JJH512" s="29"/>
      <c r="JJI512" s="29"/>
      <c r="JJJ512" s="29"/>
      <c r="JJK512" s="29"/>
      <c r="JJL512" s="29"/>
      <c r="JJM512" s="29"/>
      <c r="JJN512" s="29"/>
      <c r="JJO512" s="29"/>
      <c r="JJP512" s="29"/>
      <c r="JJQ512" s="29"/>
      <c r="JJR512" s="29"/>
      <c r="JJS512" s="29"/>
      <c r="JJT512" s="29"/>
      <c r="JJU512" s="29"/>
      <c r="JJV512" s="29"/>
      <c r="JJW512" s="29"/>
      <c r="JJX512" s="29"/>
      <c r="JJY512" s="29"/>
      <c r="JJZ512" s="29"/>
      <c r="JKA512" s="29"/>
      <c r="JKB512" s="29"/>
      <c r="JKC512" s="29"/>
      <c r="JKD512" s="29"/>
      <c r="JKE512" s="29"/>
      <c r="JKF512" s="29"/>
      <c r="JKG512" s="29"/>
      <c r="JKH512" s="29"/>
      <c r="JKI512" s="29"/>
      <c r="JKJ512" s="29"/>
      <c r="JKK512" s="29"/>
      <c r="JKL512" s="29"/>
      <c r="JKM512" s="29"/>
      <c r="JKN512" s="29"/>
      <c r="JKO512" s="29"/>
      <c r="JKP512" s="29"/>
      <c r="JKQ512" s="29"/>
      <c r="JKR512" s="29"/>
      <c r="JKS512" s="29"/>
      <c r="JKT512" s="29"/>
      <c r="JKU512" s="29"/>
      <c r="JKV512" s="29"/>
      <c r="JKW512" s="29"/>
      <c r="JKX512" s="29"/>
      <c r="JKY512" s="29"/>
      <c r="JKZ512" s="29"/>
      <c r="JLA512" s="29"/>
      <c r="JLB512" s="29"/>
      <c r="JLC512" s="29"/>
      <c r="JLD512" s="29"/>
      <c r="JLE512" s="29"/>
      <c r="JLF512" s="29"/>
      <c r="JLG512" s="29"/>
      <c r="JLH512" s="29"/>
      <c r="JLI512" s="29"/>
      <c r="JLJ512" s="29"/>
      <c r="JLK512" s="29"/>
      <c r="JLL512" s="29"/>
      <c r="JLM512" s="29"/>
      <c r="JLN512" s="29"/>
      <c r="JLO512" s="29"/>
      <c r="JLP512" s="29"/>
      <c r="JLQ512" s="29"/>
      <c r="JLR512" s="29"/>
      <c r="JLS512" s="29"/>
      <c r="JLT512" s="29"/>
      <c r="JLU512" s="29"/>
      <c r="JLV512" s="29"/>
      <c r="JLW512" s="29"/>
      <c r="JLX512" s="29"/>
      <c r="JLY512" s="29"/>
      <c r="JLZ512" s="29"/>
      <c r="JMA512" s="29"/>
      <c r="JMB512" s="29"/>
      <c r="JMC512" s="29"/>
      <c r="JMD512" s="29"/>
      <c r="JME512" s="29"/>
      <c r="JMF512" s="29"/>
      <c r="JMG512" s="29"/>
      <c r="JMH512" s="29"/>
      <c r="JMI512" s="29"/>
      <c r="JMJ512" s="29"/>
      <c r="JMK512" s="29"/>
      <c r="JML512" s="29"/>
      <c r="JMM512" s="29"/>
      <c r="JMN512" s="29"/>
      <c r="JMO512" s="29"/>
      <c r="JMP512" s="29"/>
      <c r="JMQ512" s="29"/>
      <c r="JMR512" s="29"/>
      <c r="JMS512" s="29"/>
      <c r="JMT512" s="29"/>
      <c r="JMU512" s="29"/>
      <c r="JMV512" s="29"/>
      <c r="JMW512" s="29"/>
      <c r="JMX512" s="29"/>
      <c r="JMY512" s="29"/>
      <c r="JMZ512" s="29"/>
      <c r="JNA512" s="29"/>
      <c r="JNB512" s="29"/>
      <c r="JNC512" s="29"/>
      <c r="JND512" s="29"/>
      <c r="JNE512" s="29"/>
      <c r="JNF512" s="29"/>
      <c r="JNG512" s="29"/>
      <c r="JNH512" s="29"/>
      <c r="JNI512" s="29"/>
      <c r="JNJ512" s="29"/>
      <c r="JNK512" s="29"/>
      <c r="JNL512" s="29"/>
      <c r="JNM512" s="29"/>
      <c r="JNN512" s="29"/>
      <c r="JNO512" s="29"/>
      <c r="JNP512" s="29"/>
      <c r="JNQ512" s="29"/>
      <c r="JNR512" s="29"/>
      <c r="JNS512" s="29"/>
      <c r="JNT512" s="29"/>
      <c r="JNU512" s="29"/>
      <c r="JNV512" s="29"/>
      <c r="JNW512" s="29"/>
      <c r="JNX512" s="29"/>
      <c r="JNY512" s="29"/>
      <c r="JNZ512" s="29"/>
      <c r="JOA512" s="29"/>
      <c r="JOB512" s="29"/>
      <c r="JOC512" s="29"/>
      <c r="JOD512" s="29"/>
      <c r="JOE512" s="29"/>
      <c r="JOF512" s="29"/>
      <c r="JOG512" s="29"/>
      <c r="JOH512" s="29"/>
      <c r="JOI512" s="29"/>
      <c r="JOJ512" s="29"/>
      <c r="JOK512" s="29"/>
      <c r="JOL512" s="29"/>
      <c r="JOM512" s="29"/>
      <c r="JON512" s="29"/>
      <c r="JOO512" s="29"/>
      <c r="JOP512" s="29"/>
      <c r="JOQ512" s="29"/>
      <c r="JOR512" s="29"/>
      <c r="JOS512" s="29"/>
      <c r="JOT512" s="29"/>
      <c r="JOU512" s="29"/>
      <c r="JOV512" s="29"/>
      <c r="JOW512" s="29"/>
      <c r="JOX512" s="29"/>
      <c r="JOY512" s="29"/>
      <c r="JOZ512" s="29"/>
      <c r="JPA512" s="29"/>
      <c r="JPB512" s="29"/>
      <c r="JPC512" s="29"/>
      <c r="JPD512" s="29"/>
      <c r="JPE512" s="29"/>
      <c r="JPF512" s="29"/>
      <c r="JPG512" s="29"/>
      <c r="JPH512" s="29"/>
      <c r="JPI512" s="29"/>
      <c r="JPJ512" s="29"/>
      <c r="JPK512" s="29"/>
      <c r="JPL512" s="29"/>
      <c r="JPM512" s="29"/>
      <c r="JPN512" s="29"/>
      <c r="JPO512" s="29"/>
      <c r="JPP512" s="29"/>
      <c r="JPQ512" s="29"/>
      <c r="JPR512" s="29"/>
      <c r="JPS512" s="29"/>
      <c r="JPT512" s="29"/>
      <c r="JPU512" s="29"/>
      <c r="JPV512" s="29"/>
      <c r="JPW512" s="29"/>
      <c r="JPX512" s="29"/>
      <c r="JPY512" s="29"/>
      <c r="JPZ512" s="29"/>
      <c r="JQA512" s="29"/>
      <c r="JQB512" s="29"/>
      <c r="JQC512" s="29"/>
      <c r="JQD512" s="29"/>
      <c r="JQE512" s="29"/>
      <c r="JQF512" s="29"/>
      <c r="JQG512" s="29"/>
      <c r="JQH512" s="29"/>
      <c r="JQI512" s="29"/>
      <c r="JQJ512" s="29"/>
      <c r="JQK512" s="29"/>
      <c r="JQL512" s="29"/>
      <c r="JQM512" s="29"/>
      <c r="JQN512" s="29"/>
      <c r="JQO512" s="29"/>
      <c r="JQP512" s="29"/>
      <c r="JQQ512" s="29"/>
      <c r="JQR512" s="29"/>
      <c r="JQS512" s="29"/>
      <c r="JQT512" s="29"/>
      <c r="JQU512" s="29"/>
      <c r="JQV512" s="29"/>
      <c r="JQW512" s="29"/>
      <c r="JQX512" s="29"/>
      <c r="JQY512" s="29"/>
      <c r="JQZ512" s="29"/>
      <c r="JRA512" s="29"/>
      <c r="JRB512" s="29"/>
      <c r="JRC512" s="29"/>
      <c r="JRD512" s="29"/>
      <c r="JRE512" s="29"/>
      <c r="JRF512" s="29"/>
      <c r="JRG512" s="29"/>
      <c r="JRH512" s="29"/>
      <c r="JRI512" s="29"/>
      <c r="JRJ512" s="29"/>
      <c r="JRK512" s="29"/>
      <c r="JRL512" s="29"/>
      <c r="JRM512" s="29"/>
      <c r="JRN512" s="29"/>
      <c r="JRO512" s="29"/>
      <c r="JRP512" s="29"/>
      <c r="JRQ512" s="29"/>
      <c r="JRR512" s="29"/>
      <c r="JRS512" s="29"/>
      <c r="JRT512" s="29"/>
      <c r="JRU512" s="29"/>
      <c r="JRV512" s="29"/>
      <c r="JRW512" s="29"/>
      <c r="JRX512" s="29"/>
      <c r="JRY512" s="29"/>
      <c r="JRZ512" s="29"/>
      <c r="JSA512" s="29"/>
      <c r="JSB512" s="29"/>
      <c r="JSC512" s="29"/>
      <c r="JSD512" s="29"/>
      <c r="JSE512" s="29"/>
      <c r="JSF512" s="29"/>
      <c r="JSG512" s="29"/>
      <c r="JSH512" s="29"/>
      <c r="JSI512" s="29"/>
      <c r="JSJ512" s="29"/>
      <c r="JSK512" s="29"/>
      <c r="JSL512" s="29"/>
      <c r="JSM512" s="29"/>
      <c r="JSN512" s="29"/>
      <c r="JSO512" s="29"/>
      <c r="JSP512" s="29"/>
      <c r="JSQ512" s="29"/>
      <c r="JSR512" s="29"/>
      <c r="JSS512" s="29"/>
      <c r="JST512" s="29"/>
      <c r="JSU512" s="29"/>
      <c r="JSV512" s="29"/>
      <c r="JSW512" s="29"/>
      <c r="JSX512" s="29"/>
      <c r="JSY512" s="29"/>
      <c r="JSZ512" s="29"/>
      <c r="JTA512" s="29"/>
      <c r="JTB512" s="29"/>
      <c r="JTC512" s="29"/>
      <c r="JTD512" s="29"/>
      <c r="JTE512" s="29"/>
      <c r="JTF512" s="29"/>
      <c r="JTG512" s="29"/>
      <c r="JTH512" s="29"/>
      <c r="JTI512" s="29"/>
      <c r="JTJ512" s="29"/>
      <c r="JTK512" s="29"/>
      <c r="JTL512" s="29"/>
      <c r="JTM512" s="29"/>
      <c r="JTN512" s="29"/>
      <c r="JTO512" s="29"/>
      <c r="JTP512" s="29"/>
      <c r="JTQ512" s="29"/>
      <c r="JTR512" s="29"/>
      <c r="JTS512" s="29"/>
      <c r="JTT512" s="29"/>
      <c r="JTU512" s="29"/>
      <c r="JTV512" s="29"/>
      <c r="JTW512" s="29"/>
      <c r="JTX512" s="29"/>
      <c r="JTY512" s="29"/>
      <c r="JTZ512" s="29"/>
      <c r="JUA512" s="29"/>
      <c r="JUB512" s="29"/>
      <c r="JUC512" s="29"/>
      <c r="JUD512" s="29"/>
      <c r="JUE512" s="29"/>
      <c r="JUF512" s="29"/>
      <c r="JUG512" s="29"/>
      <c r="JUH512" s="29"/>
      <c r="JUI512" s="29"/>
      <c r="JUJ512" s="29"/>
      <c r="JUK512" s="29"/>
      <c r="JUL512" s="29"/>
      <c r="JUM512" s="29"/>
      <c r="JUN512" s="29"/>
      <c r="JUO512" s="29"/>
      <c r="JUP512" s="29"/>
      <c r="JUQ512" s="29"/>
      <c r="JUR512" s="29"/>
      <c r="JUS512" s="29"/>
      <c r="JUT512" s="29"/>
      <c r="JUU512" s="29"/>
      <c r="JUV512" s="29"/>
      <c r="JUW512" s="29"/>
      <c r="JUX512" s="29"/>
      <c r="JUY512" s="29"/>
      <c r="JUZ512" s="29"/>
      <c r="JVA512" s="29"/>
      <c r="JVB512" s="29"/>
      <c r="JVC512" s="29"/>
      <c r="JVD512" s="29"/>
      <c r="JVE512" s="29"/>
      <c r="JVF512" s="29"/>
      <c r="JVG512" s="29"/>
      <c r="JVH512" s="29"/>
      <c r="JVI512" s="29"/>
      <c r="JVJ512" s="29"/>
      <c r="JVK512" s="29"/>
      <c r="JVL512" s="29"/>
      <c r="JVM512" s="29"/>
      <c r="JVN512" s="29"/>
      <c r="JVO512" s="29"/>
      <c r="JVP512" s="29"/>
      <c r="JVQ512" s="29"/>
      <c r="JVR512" s="29"/>
      <c r="JVS512" s="29"/>
      <c r="JVT512" s="29"/>
      <c r="JVU512" s="29"/>
      <c r="JVV512" s="29"/>
      <c r="JVW512" s="29"/>
      <c r="JVX512" s="29"/>
      <c r="JVY512" s="29"/>
      <c r="JVZ512" s="29"/>
      <c r="JWA512" s="29"/>
      <c r="JWB512" s="29"/>
      <c r="JWC512" s="29"/>
      <c r="JWD512" s="29"/>
      <c r="JWE512" s="29"/>
      <c r="JWF512" s="29"/>
      <c r="JWG512" s="29"/>
      <c r="JWH512" s="29"/>
      <c r="JWI512" s="29"/>
      <c r="JWJ512" s="29"/>
      <c r="JWK512" s="29"/>
      <c r="JWL512" s="29"/>
      <c r="JWM512" s="29"/>
      <c r="JWN512" s="29"/>
      <c r="JWO512" s="29"/>
      <c r="JWP512" s="29"/>
      <c r="JWQ512" s="29"/>
      <c r="JWR512" s="29"/>
      <c r="JWS512" s="29"/>
      <c r="JWT512" s="29"/>
      <c r="JWU512" s="29"/>
      <c r="JWV512" s="29"/>
      <c r="JWW512" s="29"/>
      <c r="JWX512" s="29"/>
      <c r="JWY512" s="29"/>
      <c r="JWZ512" s="29"/>
      <c r="JXA512" s="29"/>
      <c r="JXB512" s="29"/>
      <c r="JXC512" s="29"/>
      <c r="JXD512" s="29"/>
      <c r="JXE512" s="29"/>
      <c r="JXF512" s="29"/>
      <c r="JXG512" s="29"/>
      <c r="JXH512" s="29"/>
      <c r="JXI512" s="29"/>
      <c r="JXJ512" s="29"/>
      <c r="JXK512" s="29"/>
      <c r="JXL512" s="29"/>
      <c r="JXM512" s="29"/>
      <c r="JXN512" s="29"/>
      <c r="JXO512" s="29"/>
      <c r="JXP512" s="29"/>
      <c r="JXQ512" s="29"/>
      <c r="JXR512" s="29"/>
      <c r="JXS512" s="29"/>
      <c r="JXT512" s="29"/>
      <c r="JXU512" s="29"/>
      <c r="JXV512" s="29"/>
      <c r="JXW512" s="29"/>
      <c r="JXX512" s="29"/>
      <c r="JXY512" s="29"/>
      <c r="JXZ512" s="29"/>
      <c r="JYA512" s="29"/>
      <c r="JYB512" s="29"/>
      <c r="JYC512" s="29"/>
      <c r="JYD512" s="29"/>
      <c r="JYE512" s="29"/>
      <c r="JYF512" s="29"/>
      <c r="JYG512" s="29"/>
      <c r="JYH512" s="29"/>
      <c r="JYI512" s="29"/>
      <c r="JYJ512" s="29"/>
      <c r="JYK512" s="29"/>
      <c r="JYL512" s="29"/>
      <c r="JYM512" s="29"/>
      <c r="JYN512" s="29"/>
      <c r="JYO512" s="29"/>
      <c r="JYP512" s="29"/>
      <c r="JYQ512" s="29"/>
      <c r="JYR512" s="29"/>
      <c r="JYS512" s="29"/>
      <c r="JYT512" s="29"/>
      <c r="JYU512" s="29"/>
      <c r="JYV512" s="29"/>
      <c r="JYW512" s="29"/>
      <c r="JYX512" s="29"/>
      <c r="JYY512" s="29"/>
      <c r="JYZ512" s="29"/>
      <c r="JZA512" s="29"/>
      <c r="JZB512" s="29"/>
      <c r="JZC512" s="29"/>
      <c r="JZD512" s="29"/>
      <c r="JZE512" s="29"/>
      <c r="JZF512" s="29"/>
      <c r="JZG512" s="29"/>
      <c r="JZH512" s="29"/>
      <c r="JZI512" s="29"/>
      <c r="JZJ512" s="29"/>
      <c r="JZK512" s="29"/>
      <c r="JZL512" s="29"/>
      <c r="JZM512" s="29"/>
      <c r="JZN512" s="29"/>
      <c r="JZO512" s="29"/>
      <c r="JZP512" s="29"/>
      <c r="JZQ512" s="29"/>
      <c r="JZR512" s="29"/>
      <c r="JZS512" s="29"/>
      <c r="JZT512" s="29"/>
      <c r="JZU512" s="29"/>
      <c r="JZV512" s="29"/>
      <c r="JZW512" s="29"/>
      <c r="JZX512" s="29"/>
      <c r="JZY512" s="29"/>
      <c r="JZZ512" s="29"/>
      <c r="KAA512" s="29"/>
      <c r="KAB512" s="29"/>
      <c r="KAC512" s="29"/>
      <c r="KAD512" s="29"/>
      <c r="KAE512" s="29"/>
      <c r="KAF512" s="29"/>
      <c r="KAG512" s="29"/>
      <c r="KAH512" s="29"/>
      <c r="KAI512" s="29"/>
      <c r="KAJ512" s="29"/>
      <c r="KAK512" s="29"/>
      <c r="KAL512" s="29"/>
      <c r="KAM512" s="29"/>
      <c r="KAN512" s="29"/>
      <c r="KAO512" s="29"/>
      <c r="KAP512" s="29"/>
      <c r="KAQ512" s="29"/>
      <c r="KAR512" s="29"/>
      <c r="KAS512" s="29"/>
      <c r="KAT512" s="29"/>
      <c r="KAU512" s="29"/>
      <c r="KAV512" s="29"/>
      <c r="KAW512" s="29"/>
      <c r="KAX512" s="29"/>
      <c r="KAY512" s="29"/>
      <c r="KAZ512" s="29"/>
      <c r="KBA512" s="29"/>
      <c r="KBB512" s="29"/>
      <c r="KBC512" s="29"/>
      <c r="KBD512" s="29"/>
      <c r="KBE512" s="29"/>
      <c r="KBF512" s="29"/>
      <c r="KBG512" s="29"/>
      <c r="KBH512" s="29"/>
      <c r="KBI512" s="29"/>
      <c r="KBJ512" s="29"/>
      <c r="KBK512" s="29"/>
      <c r="KBL512" s="29"/>
      <c r="KBM512" s="29"/>
      <c r="KBN512" s="29"/>
      <c r="KBO512" s="29"/>
      <c r="KBP512" s="29"/>
      <c r="KBQ512" s="29"/>
      <c r="KBR512" s="29"/>
      <c r="KBS512" s="29"/>
      <c r="KBT512" s="29"/>
      <c r="KBU512" s="29"/>
      <c r="KBV512" s="29"/>
      <c r="KBW512" s="29"/>
      <c r="KBX512" s="29"/>
      <c r="KBY512" s="29"/>
      <c r="KBZ512" s="29"/>
      <c r="KCA512" s="29"/>
      <c r="KCB512" s="29"/>
      <c r="KCC512" s="29"/>
      <c r="KCD512" s="29"/>
      <c r="KCE512" s="29"/>
      <c r="KCF512" s="29"/>
      <c r="KCG512" s="29"/>
      <c r="KCH512" s="29"/>
      <c r="KCI512" s="29"/>
      <c r="KCJ512" s="29"/>
      <c r="KCK512" s="29"/>
      <c r="KCL512" s="29"/>
      <c r="KCM512" s="29"/>
      <c r="KCN512" s="29"/>
      <c r="KCO512" s="29"/>
      <c r="KCP512" s="29"/>
      <c r="KCQ512" s="29"/>
      <c r="KCR512" s="29"/>
      <c r="KCS512" s="29"/>
      <c r="KCT512" s="29"/>
      <c r="KCU512" s="29"/>
      <c r="KCV512" s="29"/>
      <c r="KCW512" s="29"/>
      <c r="KCX512" s="29"/>
      <c r="KCY512" s="29"/>
      <c r="KCZ512" s="29"/>
      <c r="KDA512" s="29"/>
      <c r="KDB512" s="29"/>
      <c r="KDC512" s="29"/>
      <c r="KDD512" s="29"/>
      <c r="KDE512" s="29"/>
      <c r="KDF512" s="29"/>
      <c r="KDG512" s="29"/>
      <c r="KDH512" s="29"/>
      <c r="KDI512" s="29"/>
      <c r="KDJ512" s="29"/>
      <c r="KDK512" s="29"/>
      <c r="KDL512" s="29"/>
      <c r="KDM512" s="29"/>
      <c r="KDN512" s="29"/>
      <c r="KDO512" s="29"/>
      <c r="KDP512" s="29"/>
      <c r="KDQ512" s="29"/>
      <c r="KDR512" s="29"/>
      <c r="KDS512" s="29"/>
      <c r="KDT512" s="29"/>
      <c r="KDU512" s="29"/>
      <c r="KDV512" s="29"/>
      <c r="KDW512" s="29"/>
      <c r="KDX512" s="29"/>
      <c r="KDY512" s="29"/>
      <c r="KDZ512" s="29"/>
      <c r="KEA512" s="29"/>
      <c r="KEB512" s="29"/>
      <c r="KEC512" s="29"/>
      <c r="KED512" s="29"/>
      <c r="KEE512" s="29"/>
      <c r="KEF512" s="29"/>
      <c r="KEG512" s="29"/>
      <c r="KEH512" s="29"/>
      <c r="KEI512" s="29"/>
      <c r="KEJ512" s="29"/>
      <c r="KEK512" s="29"/>
      <c r="KEL512" s="29"/>
      <c r="KEM512" s="29"/>
      <c r="KEN512" s="29"/>
      <c r="KEO512" s="29"/>
      <c r="KEP512" s="29"/>
      <c r="KEQ512" s="29"/>
      <c r="KER512" s="29"/>
      <c r="KES512" s="29"/>
      <c r="KET512" s="29"/>
      <c r="KEU512" s="29"/>
      <c r="KEV512" s="29"/>
      <c r="KEW512" s="29"/>
      <c r="KEX512" s="29"/>
      <c r="KEY512" s="29"/>
      <c r="KEZ512" s="29"/>
      <c r="KFA512" s="29"/>
      <c r="KFB512" s="29"/>
      <c r="KFC512" s="29"/>
      <c r="KFD512" s="29"/>
      <c r="KFE512" s="29"/>
      <c r="KFF512" s="29"/>
      <c r="KFG512" s="29"/>
      <c r="KFH512" s="29"/>
      <c r="KFI512" s="29"/>
      <c r="KFJ512" s="29"/>
      <c r="KFK512" s="29"/>
      <c r="KFL512" s="29"/>
      <c r="KFM512" s="29"/>
      <c r="KFN512" s="29"/>
      <c r="KFO512" s="29"/>
      <c r="KFP512" s="29"/>
      <c r="KFQ512" s="29"/>
      <c r="KFR512" s="29"/>
      <c r="KFS512" s="29"/>
      <c r="KFT512" s="29"/>
      <c r="KFU512" s="29"/>
      <c r="KFV512" s="29"/>
      <c r="KFW512" s="29"/>
      <c r="KFX512" s="29"/>
      <c r="KFY512" s="29"/>
      <c r="KFZ512" s="29"/>
      <c r="KGA512" s="29"/>
      <c r="KGB512" s="29"/>
      <c r="KGC512" s="29"/>
      <c r="KGD512" s="29"/>
      <c r="KGE512" s="29"/>
      <c r="KGF512" s="29"/>
      <c r="KGG512" s="29"/>
      <c r="KGH512" s="29"/>
      <c r="KGI512" s="29"/>
      <c r="KGJ512" s="29"/>
      <c r="KGK512" s="29"/>
      <c r="KGL512" s="29"/>
      <c r="KGM512" s="29"/>
      <c r="KGN512" s="29"/>
      <c r="KGO512" s="29"/>
      <c r="KGP512" s="29"/>
      <c r="KGQ512" s="29"/>
      <c r="KGR512" s="29"/>
      <c r="KGS512" s="29"/>
      <c r="KGT512" s="29"/>
      <c r="KGU512" s="29"/>
      <c r="KGV512" s="29"/>
      <c r="KGW512" s="29"/>
      <c r="KGX512" s="29"/>
      <c r="KGY512" s="29"/>
      <c r="KGZ512" s="29"/>
      <c r="KHA512" s="29"/>
      <c r="KHB512" s="29"/>
      <c r="KHC512" s="29"/>
      <c r="KHD512" s="29"/>
      <c r="KHE512" s="29"/>
      <c r="KHF512" s="29"/>
      <c r="KHG512" s="29"/>
      <c r="KHH512" s="29"/>
      <c r="KHI512" s="29"/>
      <c r="KHJ512" s="29"/>
      <c r="KHK512" s="29"/>
      <c r="KHL512" s="29"/>
      <c r="KHM512" s="29"/>
      <c r="KHN512" s="29"/>
      <c r="KHO512" s="29"/>
      <c r="KHP512" s="29"/>
      <c r="KHQ512" s="29"/>
      <c r="KHR512" s="29"/>
      <c r="KHS512" s="29"/>
      <c r="KHT512" s="29"/>
      <c r="KHU512" s="29"/>
      <c r="KHV512" s="29"/>
      <c r="KHW512" s="29"/>
      <c r="KHX512" s="29"/>
      <c r="KHY512" s="29"/>
      <c r="KHZ512" s="29"/>
      <c r="KIA512" s="29"/>
      <c r="KIB512" s="29"/>
      <c r="KIC512" s="29"/>
      <c r="KID512" s="29"/>
      <c r="KIE512" s="29"/>
      <c r="KIF512" s="29"/>
      <c r="KIG512" s="29"/>
      <c r="KIH512" s="29"/>
      <c r="KII512" s="29"/>
      <c r="KIJ512" s="29"/>
      <c r="KIK512" s="29"/>
      <c r="KIL512" s="29"/>
      <c r="KIM512" s="29"/>
      <c r="KIN512" s="29"/>
      <c r="KIO512" s="29"/>
      <c r="KIP512" s="29"/>
      <c r="KIQ512" s="29"/>
      <c r="KIR512" s="29"/>
      <c r="KIS512" s="29"/>
      <c r="KIT512" s="29"/>
      <c r="KIU512" s="29"/>
      <c r="KIV512" s="29"/>
      <c r="KIW512" s="29"/>
      <c r="KIX512" s="29"/>
      <c r="KIY512" s="29"/>
      <c r="KIZ512" s="29"/>
      <c r="KJA512" s="29"/>
      <c r="KJB512" s="29"/>
      <c r="KJC512" s="29"/>
      <c r="KJD512" s="29"/>
      <c r="KJE512" s="29"/>
      <c r="KJF512" s="29"/>
      <c r="KJG512" s="29"/>
      <c r="KJH512" s="29"/>
      <c r="KJI512" s="29"/>
      <c r="KJJ512" s="29"/>
      <c r="KJK512" s="29"/>
      <c r="KJL512" s="29"/>
      <c r="KJM512" s="29"/>
      <c r="KJN512" s="29"/>
      <c r="KJO512" s="29"/>
      <c r="KJP512" s="29"/>
      <c r="KJQ512" s="29"/>
      <c r="KJR512" s="29"/>
      <c r="KJS512" s="29"/>
      <c r="KJT512" s="29"/>
      <c r="KJU512" s="29"/>
      <c r="KJV512" s="29"/>
      <c r="KJW512" s="29"/>
      <c r="KJX512" s="29"/>
      <c r="KJY512" s="29"/>
      <c r="KJZ512" s="29"/>
      <c r="KKA512" s="29"/>
      <c r="KKB512" s="29"/>
      <c r="KKC512" s="29"/>
      <c r="KKD512" s="29"/>
      <c r="KKE512" s="29"/>
      <c r="KKF512" s="29"/>
      <c r="KKG512" s="29"/>
      <c r="KKH512" s="29"/>
      <c r="KKI512" s="29"/>
      <c r="KKJ512" s="29"/>
      <c r="KKK512" s="29"/>
      <c r="KKL512" s="29"/>
      <c r="KKM512" s="29"/>
      <c r="KKN512" s="29"/>
      <c r="KKO512" s="29"/>
      <c r="KKP512" s="29"/>
      <c r="KKQ512" s="29"/>
      <c r="KKR512" s="29"/>
      <c r="KKS512" s="29"/>
      <c r="KKT512" s="29"/>
      <c r="KKU512" s="29"/>
      <c r="KKV512" s="29"/>
      <c r="KKW512" s="29"/>
      <c r="KKX512" s="29"/>
      <c r="KKY512" s="29"/>
      <c r="KKZ512" s="29"/>
      <c r="KLA512" s="29"/>
      <c r="KLB512" s="29"/>
      <c r="KLC512" s="29"/>
      <c r="KLD512" s="29"/>
      <c r="KLE512" s="29"/>
      <c r="KLF512" s="29"/>
      <c r="KLG512" s="29"/>
      <c r="KLH512" s="29"/>
      <c r="KLI512" s="29"/>
      <c r="KLJ512" s="29"/>
      <c r="KLK512" s="29"/>
      <c r="KLL512" s="29"/>
      <c r="KLM512" s="29"/>
      <c r="KLN512" s="29"/>
      <c r="KLO512" s="29"/>
      <c r="KLP512" s="29"/>
      <c r="KLQ512" s="29"/>
      <c r="KLR512" s="29"/>
      <c r="KLS512" s="29"/>
      <c r="KLT512" s="29"/>
      <c r="KLU512" s="29"/>
      <c r="KLV512" s="29"/>
      <c r="KLW512" s="29"/>
      <c r="KLX512" s="29"/>
      <c r="KLY512" s="29"/>
      <c r="KLZ512" s="29"/>
      <c r="KMA512" s="29"/>
      <c r="KMB512" s="29"/>
      <c r="KMC512" s="29"/>
      <c r="KMD512" s="29"/>
      <c r="KME512" s="29"/>
      <c r="KMF512" s="29"/>
      <c r="KMG512" s="29"/>
      <c r="KMH512" s="29"/>
      <c r="KMI512" s="29"/>
      <c r="KMJ512" s="29"/>
      <c r="KMK512" s="29"/>
      <c r="KML512" s="29"/>
      <c r="KMM512" s="29"/>
      <c r="KMN512" s="29"/>
      <c r="KMO512" s="29"/>
      <c r="KMP512" s="29"/>
      <c r="KMQ512" s="29"/>
      <c r="KMR512" s="29"/>
      <c r="KMS512" s="29"/>
      <c r="KMT512" s="29"/>
      <c r="KMU512" s="29"/>
      <c r="KMV512" s="29"/>
      <c r="KMW512" s="29"/>
      <c r="KMX512" s="29"/>
      <c r="KMY512" s="29"/>
      <c r="KMZ512" s="29"/>
      <c r="KNA512" s="29"/>
      <c r="KNB512" s="29"/>
      <c r="KNC512" s="29"/>
      <c r="KND512" s="29"/>
      <c r="KNE512" s="29"/>
      <c r="KNF512" s="29"/>
      <c r="KNG512" s="29"/>
      <c r="KNH512" s="29"/>
      <c r="KNI512" s="29"/>
      <c r="KNJ512" s="29"/>
      <c r="KNK512" s="29"/>
      <c r="KNL512" s="29"/>
      <c r="KNM512" s="29"/>
      <c r="KNN512" s="29"/>
      <c r="KNO512" s="29"/>
      <c r="KNP512" s="29"/>
      <c r="KNQ512" s="29"/>
      <c r="KNR512" s="29"/>
      <c r="KNS512" s="29"/>
      <c r="KNT512" s="29"/>
      <c r="KNU512" s="29"/>
      <c r="KNV512" s="29"/>
      <c r="KNW512" s="29"/>
      <c r="KNX512" s="29"/>
      <c r="KNY512" s="29"/>
      <c r="KNZ512" s="29"/>
      <c r="KOA512" s="29"/>
      <c r="KOB512" s="29"/>
      <c r="KOC512" s="29"/>
      <c r="KOD512" s="29"/>
      <c r="KOE512" s="29"/>
      <c r="KOF512" s="29"/>
      <c r="KOG512" s="29"/>
      <c r="KOH512" s="29"/>
      <c r="KOI512" s="29"/>
      <c r="KOJ512" s="29"/>
      <c r="KOK512" s="29"/>
      <c r="KOL512" s="29"/>
      <c r="KOM512" s="29"/>
      <c r="KON512" s="29"/>
      <c r="KOO512" s="29"/>
      <c r="KOP512" s="29"/>
      <c r="KOQ512" s="29"/>
      <c r="KOR512" s="29"/>
      <c r="KOS512" s="29"/>
      <c r="KOT512" s="29"/>
      <c r="KOU512" s="29"/>
      <c r="KOV512" s="29"/>
      <c r="KOW512" s="29"/>
      <c r="KOX512" s="29"/>
      <c r="KOY512" s="29"/>
      <c r="KOZ512" s="29"/>
      <c r="KPA512" s="29"/>
      <c r="KPB512" s="29"/>
      <c r="KPC512" s="29"/>
      <c r="KPD512" s="29"/>
      <c r="KPE512" s="29"/>
      <c r="KPF512" s="29"/>
      <c r="KPG512" s="29"/>
      <c r="KPH512" s="29"/>
      <c r="KPI512" s="29"/>
      <c r="KPJ512" s="29"/>
      <c r="KPK512" s="29"/>
      <c r="KPL512" s="29"/>
      <c r="KPM512" s="29"/>
      <c r="KPN512" s="29"/>
      <c r="KPO512" s="29"/>
      <c r="KPP512" s="29"/>
      <c r="KPQ512" s="29"/>
      <c r="KPR512" s="29"/>
      <c r="KPS512" s="29"/>
      <c r="KPT512" s="29"/>
      <c r="KPU512" s="29"/>
      <c r="KPV512" s="29"/>
      <c r="KPW512" s="29"/>
      <c r="KPX512" s="29"/>
      <c r="KPY512" s="29"/>
      <c r="KPZ512" s="29"/>
      <c r="KQA512" s="29"/>
      <c r="KQB512" s="29"/>
      <c r="KQC512" s="29"/>
      <c r="KQD512" s="29"/>
      <c r="KQE512" s="29"/>
      <c r="KQF512" s="29"/>
      <c r="KQG512" s="29"/>
      <c r="KQH512" s="29"/>
      <c r="KQI512" s="29"/>
      <c r="KQJ512" s="29"/>
      <c r="KQK512" s="29"/>
      <c r="KQL512" s="29"/>
      <c r="KQM512" s="29"/>
      <c r="KQN512" s="29"/>
      <c r="KQO512" s="29"/>
      <c r="KQP512" s="29"/>
      <c r="KQQ512" s="29"/>
      <c r="KQR512" s="29"/>
      <c r="KQS512" s="29"/>
      <c r="KQT512" s="29"/>
      <c r="KQU512" s="29"/>
      <c r="KQV512" s="29"/>
      <c r="KQW512" s="29"/>
      <c r="KQX512" s="29"/>
      <c r="KQY512" s="29"/>
      <c r="KQZ512" s="29"/>
      <c r="KRA512" s="29"/>
      <c r="KRB512" s="29"/>
      <c r="KRC512" s="29"/>
      <c r="KRD512" s="29"/>
      <c r="KRE512" s="29"/>
      <c r="KRF512" s="29"/>
      <c r="KRG512" s="29"/>
      <c r="KRH512" s="29"/>
      <c r="KRI512" s="29"/>
      <c r="KRJ512" s="29"/>
      <c r="KRK512" s="29"/>
      <c r="KRL512" s="29"/>
      <c r="KRM512" s="29"/>
      <c r="KRN512" s="29"/>
      <c r="KRO512" s="29"/>
      <c r="KRP512" s="29"/>
      <c r="KRQ512" s="29"/>
      <c r="KRR512" s="29"/>
      <c r="KRS512" s="29"/>
      <c r="KRT512" s="29"/>
      <c r="KRU512" s="29"/>
      <c r="KRV512" s="29"/>
      <c r="KRW512" s="29"/>
      <c r="KRX512" s="29"/>
      <c r="KRY512" s="29"/>
      <c r="KRZ512" s="29"/>
      <c r="KSA512" s="29"/>
      <c r="KSB512" s="29"/>
      <c r="KSC512" s="29"/>
      <c r="KSD512" s="29"/>
      <c r="KSE512" s="29"/>
      <c r="KSF512" s="29"/>
      <c r="KSG512" s="29"/>
      <c r="KSH512" s="29"/>
      <c r="KSI512" s="29"/>
      <c r="KSJ512" s="29"/>
      <c r="KSK512" s="29"/>
      <c r="KSL512" s="29"/>
      <c r="KSM512" s="29"/>
      <c r="KSN512" s="29"/>
      <c r="KSO512" s="29"/>
      <c r="KSP512" s="29"/>
      <c r="KSQ512" s="29"/>
      <c r="KSR512" s="29"/>
      <c r="KSS512" s="29"/>
      <c r="KST512" s="29"/>
      <c r="KSU512" s="29"/>
      <c r="KSV512" s="29"/>
      <c r="KSW512" s="29"/>
      <c r="KSX512" s="29"/>
      <c r="KSY512" s="29"/>
      <c r="KSZ512" s="29"/>
      <c r="KTA512" s="29"/>
      <c r="KTB512" s="29"/>
      <c r="KTC512" s="29"/>
      <c r="KTD512" s="29"/>
      <c r="KTE512" s="29"/>
      <c r="KTF512" s="29"/>
      <c r="KTG512" s="29"/>
      <c r="KTH512" s="29"/>
      <c r="KTI512" s="29"/>
      <c r="KTJ512" s="29"/>
      <c r="KTK512" s="29"/>
      <c r="KTL512" s="29"/>
      <c r="KTM512" s="29"/>
      <c r="KTN512" s="29"/>
      <c r="KTO512" s="29"/>
      <c r="KTP512" s="29"/>
      <c r="KTQ512" s="29"/>
      <c r="KTR512" s="29"/>
      <c r="KTS512" s="29"/>
      <c r="KTT512" s="29"/>
      <c r="KTU512" s="29"/>
      <c r="KTV512" s="29"/>
      <c r="KTW512" s="29"/>
      <c r="KTX512" s="29"/>
      <c r="KTY512" s="29"/>
      <c r="KTZ512" s="29"/>
      <c r="KUA512" s="29"/>
      <c r="KUB512" s="29"/>
      <c r="KUC512" s="29"/>
      <c r="KUD512" s="29"/>
      <c r="KUE512" s="29"/>
      <c r="KUF512" s="29"/>
      <c r="KUG512" s="29"/>
      <c r="KUH512" s="29"/>
      <c r="KUI512" s="29"/>
      <c r="KUJ512" s="29"/>
      <c r="KUK512" s="29"/>
      <c r="KUL512" s="29"/>
      <c r="KUM512" s="29"/>
      <c r="KUN512" s="29"/>
      <c r="KUO512" s="29"/>
      <c r="KUP512" s="29"/>
      <c r="KUQ512" s="29"/>
      <c r="KUR512" s="29"/>
      <c r="KUS512" s="29"/>
      <c r="KUT512" s="29"/>
      <c r="KUU512" s="29"/>
      <c r="KUV512" s="29"/>
      <c r="KUW512" s="29"/>
      <c r="KUX512" s="29"/>
      <c r="KUY512" s="29"/>
      <c r="KUZ512" s="29"/>
      <c r="KVA512" s="29"/>
      <c r="KVB512" s="29"/>
      <c r="KVC512" s="29"/>
      <c r="KVD512" s="29"/>
      <c r="KVE512" s="29"/>
      <c r="KVF512" s="29"/>
      <c r="KVG512" s="29"/>
      <c r="KVH512" s="29"/>
      <c r="KVI512" s="29"/>
      <c r="KVJ512" s="29"/>
      <c r="KVK512" s="29"/>
      <c r="KVL512" s="29"/>
      <c r="KVM512" s="29"/>
      <c r="KVN512" s="29"/>
      <c r="KVO512" s="29"/>
      <c r="KVP512" s="29"/>
      <c r="KVQ512" s="29"/>
      <c r="KVR512" s="29"/>
      <c r="KVS512" s="29"/>
      <c r="KVT512" s="29"/>
      <c r="KVU512" s="29"/>
      <c r="KVV512" s="29"/>
      <c r="KVW512" s="29"/>
      <c r="KVX512" s="29"/>
      <c r="KVY512" s="29"/>
      <c r="KVZ512" s="29"/>
      <c r="KWA512" s="29"/>
      <c r="KWB512" s="29"/>
      <c r="KWC512" s="29"/>
      <c r="KWD512" s="29"/>
      <c r="KWE512" s="29"/>
      <c r="KWF512" s="29"/>
      <c r="KWG512" s="29"/>
      <c r="KWH512" s="29"/>
      <c r="KWI512" s="29"/>
      <c r="KWJ512" s="29"/>
      <c r="KWK512" s="29"/>
      <c r="KWL512" s="29"/>
      <c r="KWM512" s="29"/>
      <c r="KWN512" s="29"/>
      <c r="KWO512" s="29"/>
      <c r="KWP512" s="29"/>
      <c r="KWQ512" s="29"/>
      <c r="KWR512" s="29"/>
      <c r="KWS512" s="29"/>
      <c r="KWT512" s="29"/>
      <c r="KWU512" s="29"/>
      <c r="KWV512" s="29"/>
      <c r="KWW512" s="29"/>
      <c r="KWX512" s="29"/>
      <c r="KWY512" s="29"/>
      <c r="KWZ512" s="29"/>
      <c r="KXA512" s="29"/>
      <c r="KXB512" s="29"/>
      <c r="KXC512" s="29"/>
      <c r="KXD512" s="29"/>
      <c r="KXE512" s="29"/>
      <c r="KXF512" s="29"/>
      <c r="KXG512" s="29"/>
      <c r="KXH512" s="29"/>
      <c r="KXI512" s="29"/>
      <c r="KXJ512" s="29"/>
      <c r="KXK512" s="29"/>
      <c r="KXL512" s="29"/>
      <c r="KXM512" s="29"/>
      <c r="KXN512" s="29"/>
      <c r="KXO512" s="29"/>
      <c r="KXP512" s="29"/>
      <c r="KXQ512" s="29"/>
      <c r="KXR512" s="29"/>
      <c r="KXS512" s="29"/>
      <c r="KXT512" s="29"/>
      <c r="KXU512" s="29"/>
      <c r="KXV512" s="29"/>
      <c r="KXW512" s="29"/>
      <c r="KXX512" s="29"/>
      <c r="KXY512" s="29"/>
      <c r="KXZ512" s="29"/>
      <c r="KYA512" s="29"/>
      <c r="KYB512" s="29"/>
      <c r="KYC512" s="29"/>
      <c r="KYD512" s="29"/>
      <c r="KYE512" s="29"/>
      <c r="KYF512" s="29"/>
      <c r="KYG512" s="29"/>
      <c r="KYH512" s="29"/>
      <c r="KYI512" s="29"/>
      <c r="KYJ512" s="29"/>
      <c r="KYK512" s="29"/>
      <c r="KYL512" s="29"/>
      <c r="KYM512" s="29"/>
      <c r="KYN512" s="29"/>
      <c r="KYO512" s="29"/>
      <c r="KYP512" s="29"/>
      <c r="KYQ512" s="29"/>
      <c r="KYR512" s="29"/>
      <c r="KYS512" s="29"/>
      <c r="KYT512" s="29"/>
      <c r="KYU512" s="29"/>
      <c r="KYV512" s="29"/>
      <c r="KYW512" s="29"/>
      <c r="KYX512" s="29"/>
      <c r="KYY512" s="29"/>
      <c r="KYZ512" s="29"/>
      <c r="KZA512" s="29"/>
      <c r="KZB512" s="29"/>
      <c r="KZC512" s="29"/>
      <c r="KZD512" s="29"/>
      <c r="KZE512" s="29"/>
      <c r="KZF512" s="29"/>
      <c r="KZG512" s="29"/>
      <c r="KZH512" s="29"/>
      <c r="KZI512" s="29"/>
      <c r="KZJ512" s="29"/>
      <c r="KZK512" s="29"/>
      <c r="KZL512" s="29"/>
      <c r="KZM512" s="29"/>
      <c r="KZN512" s="29"/>
      <c r="KZO512" s="29"/>
      <c r="KZP512" s="29"/>
      <c r="KZQ512" s="29"/>
      <c r="KZR512" s="29"/>
      <c r="KZS512" s="29"/>
      <c r="KZT512" s="29"/>
      <c r="KZU512" s="29"/>
      <c r="KZV512" s="29"/>
      <c r="KZW512" s="29"/>
      <c r="KZX512" s="29"/>
      <c r="KZY512" s="29"/>
      <c r="KZZ512" s="29"/>
      <c r="LAA512" s="29"/>
      <c r="LAB512" s="29"/>
      <c r="LAC512" s="29"/>
      <c r="LAD512" s="29"/>
      <c r="LAE512" s="29"/>
      <c r="LAF512" s="29"/>
      <c r="LAG512" s="29"/>
      <c r="LAH512" s="29"/>
      <c r="LAI512" s="29"/>
      <c r="LAJ512" s="29"/>
      <c r="LAK512" s="29"/>
      <c r="LAL512" s="29"/>
      <c r="LAM512" s="29"/>
      <c r="LAN512" s="29"/>
      <c r="LAO512" s="29"/>
      <c r="LAP512" s="29"/>
      <c r="LAQ512" s="29"/>
      <c r="LAR512" s="29"/>
      <c r="LAS512" s="29"/>
      <c r="LAT512" s="29"/>
      <c r="LAU512" s="29"/>
      <c r="LAV512" s="29"/>
      <c r="LAW512" s="29"/>
      <c r="LAX512" s="29"/>
      <c r="LAY512" s="29"/>
      <c r="LAZ512" s="29"/>
      <c r="LBA512" s="29"/>
      <c r="LBB512" s="29"/>
      <c r="LBC512" s="29"/>
      <c r="LBD512" s="29"/>
      <c r="LBE512" s="29"/>
      <c r="LBF512" s="29"/>
      <c r="LBG512" s="29"/>
      <c r="LBH512" s="29"/>
      <c r="LBI512" s="29"/>
      <c r="LBJ512" s="29"/>
      <c r="LBK512" s="29"/>
      <c r="LBL512" s="29"/>
      <c r="LBM512" s="29"/>
      <c r="LBN512" s="29"/>
      <c r="LBO512" s="29"/>
      <c r="LBP512" s="29"/>
      <c r="LBQ512" s="29"/>
      <c r="LBR512" s="29"/>
      <c r="LBS512" s="29"/>
      <c r="LBT512" s="29"/>
      <c r="LBU512" s="29"/>
      <c r="LBV512" s="29"/>
      <c r="LBW512" s="29"/>
      <c r="LBX512" s="29"/>
      <c r="LBY512" s="29"/>
      <c r="LBZ512" s="29"/>
      <c r="LCA512" s="29"/>
      <c r="LCB512" s="29"/>
      <c r="LCC512" s="29"/>
      <c r="LCD512" s="29"/>
      <c r="LCE512" s="29"/>
      <c r="LCF512" s="29"/>
      <c r="LCG512" s="29"/>
      <c r="LCH512" s="29"/>
      <c r="LCI512" s="29"/>
      <c r="LCJ512" s="29"/>
      <c r="LCK512" s="29"/>
      <c r="LCL512" s="29"/>
      <c r="LCM512" s="29"/>
      <c r="LCN512" s="29"/>
      <c r="LCO512" s="29"/>
      <c r="LCP512" s="29"/>
      <c r="LCQ512" s="29"/>
      <c r="LCR512" s="29"/>
      <c r="LCS512" s="29"/>
      <c r="LCT512" s="29"/>
      <c r="LCU512" s="29"/>
      <c r="LCV512" s="29"/>
      <c r="LCW512" s="29"/>
      <c r="LCX512" s="29"/>
      <c r="LCY512" s="29"/>
      <c r="LCZ512" s="29"/>
      <c r="LDA512" s="29"/>
      <c r="LDB512" s="29"/>
      <c r="LDC512" s="29"/>
      <c r="LDD512" s="29"/>
      <c r="LDE512" s="29"/>
      <c r="LDF512" s="29"/>
      <c r="LDG512" s="29"/>
      <c r="LDH512" s="29"/>
      <c r="LDI512" s="29"/>
      <c r="LDJ512" s="29"/>
      <c r="LDK512" s="29"/>
      <c r="LDL512" s="29"/>
      <c r="LDM512" s="29"/>
      <c r="LDN512" s="29"/>
      <c r="LDO512" s="29"/>
      <c r="LDP512" s="29"/>
      <c r="LDQ512" s="29"/>
      <c r="LDR512" s="29"/>
      <c r="LDS512" s="29"/>
      <c r="LDT512" s="29"/>
      <c r="LDU512" s="29"/>
      <c r="LDV512" s="29"/>
      <c r="LDW512" s="29"/>
      <c r="LDX512" s="29"/>
      <c r="LDY512" s="29"/>
      <c r="LDZ512" s="29"/>
      <c r="LEA512" s="29"/>
      <c r="LEB512" s="29"/>
      <c r="LEC512" s="29"/>
      <c r="LED512" s="29"/>
      <c r="LEE512" s="29"/>
      <c r="LEF512" s="29"/>
      <c r="LEG512" s="29"/>
      <c r="LEH512" s="29"/>
      <c r="LEI512" s="29"/>
      <c r="LEJ512" s="29"/>
      <c r="LEK512" s="29"/>
      <c r="LEL512" s="29"/>
      <c r="LEM512" s="29"/>
      <c r="LEN512" s="29"/>
      <c r="LEO512" s="29"/>
      <c r="LEP512" s="29"/>
      <c r="LEQ512" s="29"/>
      <c r="LER512" s="29"/>
      <c r="LES512" s="29"/>
      <c r="LET512" s="29"/>
      <c r="LEU512" s="29"/>
      <c r="LEV512" s="29"/>
      <c r="LEW512" s="29"/>
      <c r="LEX512" s="29"/>
      <c r="LEY512" s="29"/>
      <c r="LEZ512" s="29"/>
      <c r="LFA512" s="29"/>
      <c r="LFB512" s="29"/>
      <c r="LFC512" s="29"/>
      <c r="LFD512" s="29"/>
      <c r="LFE512" s="29"/>
      <c r="LFF512" s="29"/>
      <c r="LFG512" s="29"/>
      <c r="LFH512" s="29"/>
      <c r="LFI512" s="29"/>
      <c r="LFJ512" s="29"/>
      <c r="LFK512" s="29"/>
      <c r="LFL512" s="29"/>
      <c r="LFM512" s="29"/>
      <c r="LFN512" s="29"/>
      <c r="LFO512" s="29"/>
      <c r="LFP512" s="29"/>
      <c r="LFQ512" s="29"/>
      <c r="LFR512" s="29"/>
      <c r="LFS512" s="29"/>
      <c r="LFT512" s="29"/>
      <c r="LFU512" s="29"/>
      <c r="LFV512" s="29"/>
      <c r="LFW512" s="29"/>
      <c r="LFX512" s="29"/>
      <c r="LFY512" s="29"/>
      <c r="LFZ512" s="29"/>
      <c r="LGA512" s="29"/>
      <c r="LGB512" s="29"/>
      <c r="LGC512" s="29"/>
      <c r="LGD512" s="29"/>
      <c r="LGE512" s="29"/>
      <c r="LGF512" s="29"/>
      <c r="LGG512" s="29"/>
      <c r="LGH512" s="29"/>
      <c r="LGI512" s="29"/>
      <c r="LGJ512" s="29"/>
      <c r="LGK512" s="29"/>
      <c r="LGL512" s="29"/>
      <c r="LGM512" s="29"/>
      <c r="LGN512" s="29"/>
      <c r="LGO512" s="29"/>
      <c r="LGP512" s="29"/>
      <c r="LGQ512" s="29"/>
      <c r="LGR512" s="29"/>
      <c r="LGS512" s="29"/>
      <c r="LGT512" s="29"/>
      <c r="LGU512" s="29"/>
      <c r="LGV512" s="29"/>
      <c r="LGW512" s="29"/>
      <c r="LGX512" s="29"/>
      <c r="LGY512" s="29"/>
      <c r="LGZ512" s="29"/>
      <c r="LHA512" s="29"/>
      <c r="LHB512" s="29"/>
      <c r="LHC512" s="29"/>
      <c r="LHD512" s="29"/>
      <c r="LHE512" s="29"/>
      <c r="LHF512" s="29"/>
      <c r="LHG512" s="29"/>
      <c r="LHH512" s="29"/>
      <c r="LHI512" s="29"/>
      <c r="LHJ512" s="29"/>
      <c r="LHK512" s="29"/>
      <c r="LHL512" s="29"/>
      <c r="LHM512" s="29"/>
      <c r="LHN512" s="29"/>
      <c r="LHO512" s="29"/>
      <c r="LHP512" s="29"/>
      <c r="LHQ512" s="29"/>
      <c r="LHR512" s="29"/>
      <c r="LHS512" s="29"/>
      <c r="LHT512" s="29"/>
      <c r="LHU512" s="29"/>
      <c r="LHV512" s="29"/>
      <c r="LHW512" s="29"/>
      <c r="LHX512" s="29"/>
      <c r="LHY512" s="29"/>
      <c r="LHZ512" s="29"/>
      <c r="LIA512" s="29"/>
      <c r="LIB512" s="29"/>
      <c r="LIC512" s="29"/>
      <c r="LID512" s="29"/>
      <c r="LIE512" s="29"/>
      <c r="LIF512" s="29"/>
      <c r="LIG512" s="29"/>
      <c r="LIH512" s="29"/>
      <c r="LII512" s="29"/>
      <c r="LIJ512" s="29"/>
      <c r="LIK512" s="29"/>
      <c r="LIL512" s="29"/>
      <c r="LIM512" s="29"/>
      <c r="LIN512" s="29"/>
      <c r="LIO512" s="29"/>
      <c r="LIP512" s="29"/>
      <c r="LIQ512" s="29"/>
      <c r="LIR512" s="29"/>
      <c r="LIS512" s="29"/>
      <c r="LIT512" s="29"/>
      <c r="LIU512" s="29"/>
      <c r="LIV512" s="29"/>
      <c r="LIW512" s="29"/>
      <c r="LIX512" s="29"/>
      <c r="LIY512" s="29"/>
      <c r="LIZ512" s="29"/>
      <c r="LJA512" s="29"/>
      <c r="LJB512" s="29"/>
      <c r="LJC512" s="29"/>
      <c r="LJD512" s="29"/>
      <c r="LJE512" s="29"/>
      <c r="LJF512" s="29"/>
      <c r="LJG512" s="29"/>
      <c r="LJH512" s="29"/>
      <c r="LJI512" s="29"/>
      <c r="LJJ512" s="29"/>
      <c r="LJK512" s="29"/>
      <c r="LJL512" s="29"/>
      <c r="LJM512" s="29"/>
      <c r="LJN512" s="29"/>
      <c r="LJO512" s="29"/>
      <c r="LJP512" s="29"/>
      <c r="LJQ512" s="29"/>
      <c r="LJR512" s="29"/>
      <c r="LJS512" s="29"/>
      <c r="LJT512" s="29"/>
      <c r="LJU512" s="29"/>
      <c r="LJV512" s="29"/>
      <c r="LJW512" s="29"/>
      <c r="LJX512" s="29"/>
      <c r="LJY512" s="29"/>
      <c r="LJZ512" s="29"/>
      <c r="LKA512" s="29"/>
      <c r="LKB512" s="29"/>
      <c r="LKC512" s="29"/>
      <c r="LKD512" s="29"/>
      <c r="LKE512" s="29"/>
      <c r="LKF512" s="29"/>
      <c r="LKG512" s="29"/>
      <c r="LKH512" s="29"/>
      <c r="LKI512" s="29"/>
      <c r="LKJ512" s="29"/>
      <c r="LKK512" s="29"/>
      <c r="LKL512" s="29"/>
      <c r="LKM512" s="29"/>
      <c r="LKN512" s="29"/>
      <c r="LKO512" s="29"/>
      <c r="LKP512" s="29"/>
      <c r="LKQ512" s="29"/>
      <c r="LKR512" s="29"/>
      <c r="LKS512" s="29"/>
      <c r="LKT512" s="29"/>
      <c r="LKU512" s="29"/>
      <c r="LKV512" s="29"/>
      <c r="LKW512" s="29"/>
      <c r="LKX512" s="29"/>
      <c r="LKY512" s="29"/>
      <c r="LKZ512" s="29"/>
      <c r="LLA512" s="29"/>
      <c r="LLB512" s="29"/>
      <c r="LLC512" s="29"/>
      <c r="LLD512" s="29"/>
      <c r="LLE512" s="29"/>
      <c r="LLF512" s="29"/>
      <c r="LLG512" s="29"/>
      <c r="LLH512" s="29"/>
      <c r="LLI512" s="29"/>
      <c r="LLJ512" s="29"/>
      <c r="LLK512" s="29"/>
      <c r="LLL512" s="29"/>
      <c r="LLM512" s="29"/>
      <c r="LLN512" s="29"/>
      <c r="LLO512" s="29"/>
      <c r="LLP512" s="29"/>
      <c r="LLQ512" s="29"/>
      <c r="LLR512" s="29"/>
      <c r="LLS512" s="29"/>
      <c r="LLT512" s="29"/>
      <c r="LLU512" s="29"/>
      <c r="LLV512" s="29"/>
      <c r="LLW512" s="29"/>
      <c r="LLX512" s="29"/>
      <c r="LLY512" s="29"/>
      <c r="LLZ512" s="29"/>
      <c r="LMA512" s="29"/>
      <c r="LMB512" s="29"/>
      <c r="LMC512" s="29"/>
      <c r="LMD512" s="29"/>
      <c r="LME512" s="29"/>
      <c r="LMF512" s="29"/>
      <c r="LMG512" s="29"/>
      <c r="LMH512" s="29"/>
      <c r="LMI512" s="29"/>
      <c r="LMJ512" s="29"/>
      <c r="LMK512" s="29"/>
      <c r="LML512" s="29"/>
      <c r="LMM512" s="29"/>
      <c r="LMN512" s="29"/>
      <c r="LMO512" s="29"/>
      <c r="LMP512" s="29"/>
      <c r="LMQ512" s="29"/>
      <c r="LMR512" s="29"/>
      <c r="LMS512" s="29"/>
      <c r="LMT512" s="29"/>
      <c r="LMU512" s="29"/>
      <c r="LMV512" s="29"/>
      <c r="LMW512" s="29"/>
      <c r="LMX512" s="29"/>
      <c r="LMY512" s="29"/>
      <c r="LMZ512" s="29"/>
      <c r="LNA512" s="29"/>
      <c r="LNB512" s="29"/>
      <c r="LNC512" s="29"/>
      <c r="LND512" s="29"/>
      <c r="LNE512" s="29"/>
      <c r="LNF512" s="29"/>
      <c r="LNG512" s="29"/>
      <c r="LNH512" s="29"/>
      <c r="LNI512" s="29"/>
      <c r="LNJ512" s="29"/>
      <c r="LNK512" s="29"/>
      <c r="LNL512" s="29"/>
      <c r="LNM512" s="29"/>
      <c r="LNN512" s="29"/>
      <c r="LNO512" s="29"/>
      <c r="LNP512" s="29"/>
      <c r="LNQ512" s="29"/>
      <c r="LNR512" s="29"/>
      <c r="LNS512" s="29"/>
      <c r="LNT512" s="29"/>
      <c r="LNU512" s="29"/>
      <c r="LNV512" s="29"/>
      <c r="LNW512" s="29"/>
      <c r="LNX512" s="29"/>
      <c r="LNY512" s="29"/>
      <c r="LNZ512" s="29"/>
      <c r="LOA512" s="29"/>
      <c r="LOB512" s="29"/>
      <c r="LOC512" s="29"/>
      <c r="LOD512" s="29"/>
      <c r="LOE512" s="29"/>
      <c r="LOF512" s="29"/>
      <c r="LOG512" s="29"/>
      <c r="LOH512" s="29"/>
      <c r="LOI512" s="29"/>
      <c r="LOJ512" s="29"/>
      <c r="LOK512" s="29"/>
      <c r="LOL512" s="29"/>
      <c r="LOM512" s="29"/>
      <c r="LON512" s="29"/>
      <c r="LOO512" s="29"/>
      <c r="LOP512" s="29"/>
      <c r="LOQ512" s="29"/>
      <c r="LOR512" s="29"/>
      <c r="LOS512" s="29"/>
      <c r="LOT512" s="29"/>
      <c r="LOU512" s="29"/>
      <c r="LOV512" s="29"/>
      <c r="LOW512" s="29"/>
      <c r="LOX512" s="29"/>
      <c r="LOY512" s="29"/>
      <c r="LOZ512" s="29"/>
      <c r="LPA512" s="29"/>
      <c r="LPB512" s="29"/>
      <c r="LPC512" s="29"/>
      <c r="LPD512" s="29"/>
      <c r="LPE512" s="29"/>
      <c r="LPF512" s="29"/>
      <c r="LPG512" s="29"/>
      <c r="LPH512" s="29"/>
      <c r="LPI512" s="29"/>
      <c r="LPJ512" s="29"/>
      <c r="LPK512" s="29"/>
      <c r="LPL512" s="29"/>
      <c r="LPM512" s="29"/>
      <c r="LPN512" s="29"/>
      <c r="LPO512" s="29"/>
      <c r="LPP512" s="29"/>
      <c r="LPQ512" s="29"/>
      <c r="LPR512" s="29"/>
      <c r="LPS512" s="29"/>
      <c r="LPT512" s="29"/>
      <c r="LPU512" s="29"/>
      <c r="LPV512" s="29"/>
      <c r="LPW512" s="29"/>
      <c r="LPX512" s="29"/>
      <c r="LPY512" s="29"/>
      <c r="LPZ512" s="29"/>
      <c r="LQA512" s="29"/>
      <c r="LQB512" s="29"/>
      <c r="LQC512" s="29"/>
      <c r="LQD512" s="29"/>
      <c r="LQE512" s="29"/>
      <c r="LQF512" s="29"/>
      <c r="LQG512" s="29"/>
      <c r="LQH512" s="29"/>
      <c r="LQI512" s="29"/>
      <c r="LQJ512" s="29"/>
      <c r="LQK512" s="29"/>
      <c r="LQL512" s="29"/>
      <c r="LQM512" s="29"/>
      <c r="LQN512" s="29"/>
      <c r="LQO512" s="29"/>
      <c r="LQP512" s="29"/>
      <c r="LQQ512" s="29"/>
      <c r="LQR512" s="29"/>
      <c r="LQS512" s="29"/>
      <c r="LQT512" s="29"/>
      <c r="LQU512" s="29"/>
      <c r="LQV512" s="29"/>
      <c r="LQW512" s="29"/>
      <c r="LQX512" s="29"/>
      <c r="LQY512" s="29"/>
      <c r="LQZ512" s="29"/>
      <c r="LRA512" s="29"/>
      <c r="LRB512" s="29"/>
      <c r="LRC512" s="29"/>
      <c r="LRD512" s="29"/>
      <c r="LRE512" s="29"/>
      <c r="LRF512" s="29"/>
      <c r="LRG512" s="29"/>
      <c r="LRH512" s="29"/>
      <c r="LRI512" s="29"/>
      <c r="LRJ512" s="29"/>
      <c r="LRK512" s="29"/>
      <c r="LRL512" s="29"/>
      <c r="LRM512" s="29"/>
      <c r="LRN512" s="29"/>
      <c r="LRO512" s="29"/>
      <c r="LRP512" s="29"/>
      <c r="LRQ512" s="29"/>
      <c r="LRR512" s="29"/>
      <c r="LRS512" s="29"/>
      <c r="LRT512" s="29"/>
      <c r="LRU512" s="29"/>
      <c r="LRV512" s="29"/>
      <c r="LRW512" s="29"/>
      <c r="LRX512" s="29"/>
      <c r="LRY512" s="29"/>
      <c r="LRZ512" s="29"/>
      <c r="LSA512" s="29"/>
      <c r="LSB512" s="29"/>
      <c r="LSC512" s="29"/>
      <c r="LSD512" s="29"/>
      <c r="LSE512" s="29"/>
      <c r="LSF512" s="29"/>
      <c r="LSG512" s="29"/>
      <c r="LSH512" s="29"/>
      <c r="LSI512" s="29"/>
      <c r="LSJ512" s="29"/>
      <c r="LSK512" s="29"/>
      <c r="LSL512" s="29"/>
      <c r="LSM512" s="29"/>
      <c r="LSN512" s="29"/>
      <c r="LSO512" s="29"/>
      <c r="LSP512" s="29"/>
      <c r="LSQ512" s="29"/>
      <c r="LSR512" s="29"/>
      <c r="LSS512" s="29"/>
      <c r="LST512" s="29"/>
      <c r="LSU512" s="29"/>
      <c r="LSV512" s="29"/>
      <c r="LSW512" s="29"/>
      <c r="LSX512" s="29"/>
      <c r="LSY512" s="29"/>
      <c r="LSZ512" s="29"/>
      <c r="LTA512" s="29"/>
      <c r="LTB512" s="29"/>
      <c r="LTC512" s="29"/>
      <c r="LTD512" s="29"/>
      <c r="LTE512" s="29"/>
      <c r="LTF512" s="29"/>
      <c r="LTG512" s="29"/>
      <c r="LTH512" s="29"/>
      <c r="LTI512" s="29"/>
      <c r="LTJ512" s="29"/>
      <c r="LTK512" s="29"/>
      <c r="LTL512" s="29"/>
      <c r="LTM512" s="29"/>
      <c r="LTN512" s="29"/>
      <c r="LTO512" s="29"/>
      <c r="LTP512" s="29"/>
      <c r="LTQ512" s="29"/>
      <c r="LTR512" s="29"/>
      <c r="LTS512" s="29"/>
      <c r="LTT512" s="29"/>
      <c r="LTU512" s="29"/>
      <c r="LTV512" s="29"/>
      <c r="LTW512" s="29"/>
      <c r="LTX512" s="29"/>
      <c r="LTY512" s="29"/>
      <c r="LTZ512" s="29"/>
      <c r="LUA512" s="29"/>
      <c r="LUB512" s="29"/>
      <c r="LUC512" s="29"/>
      <c r="LUD512" s="29"/>
      <c r="LUE512" s="29"/>
      <c r="LUF512" s="29"/>
      <c r="LUG512" s="29"/>
      <c r="LUH512" s="29"/>
      <c r="LUI512" s="29"/>
      <c r="LUJ512" s="29"/>
      <c r="LUK512" s="29"/>
      <c r="LUL512" s="29"/>
      <c r="LUM512" s="29"/>
      <c r="LUN512" s="29"/>
      <c r="LUO512" s="29"/>
      <c r="LUP512" s="29"/>
      <c r="LUQ512" s="29"/>
      <c r="LUR512" s="29"/>
      <c r="LUS512" s="29"/>
      <c r="LUT512" s="29"/>
      <c r="LUU512" s="29"/>
      <c r="LUV512" s="29"/>
      <c r="LUW512" s="29"/>
      <c r="LUX512" s="29"/>
      <c r="LUY512" s="29"/>
      <c r="LUZ512" s="29"/>
      <c r="LVA512" s="29"/>
      <c r="LVB512" s="29"/>
      <c r="LVC512" s="29"/>
      <c r="LVD512" s="29"/>
      <c r="LVE512" s="29"/>
      <c r="LVF512" s="29"/>
      <c r="LVG512" s="29"/>
      <c r="LVH512" s="29"/>
      <c r="LVI512" s="29"/>
      <c r="LVJ512" s="29"/>
      <c r="LVK512" s="29"/>
      <c r="LVL512" s="29"/>
      <c r="LVM512" s="29"/>
      <c r="LVN512" s="29"/>
      <c r="LVO512" s="29"/>
      <c r="LVP512" s="29"/>
      <c r="LVQ512" s="29"/>
      <c r="LVR512" s="29"/>
      <c r="LVS512" s="29"/>
      <c r="LVT512" s="29"/>
      <c r="LVU512" s="29"/>
      <c r="LVV512" s="29"/>
      <c r="LVW512" s="29"/>
      <c r="LVX512" s="29"/>
      <c r="LVY512" s="29"/>
      <c r="LVZ512" s="29"/>
      <c r="LWA512" s="29"/>
      <c r="LWB512" s="29"/>
      <c r="LWC512" s="29"/>
      <c r="LWD512" s="29"/>
      <c r="LWE512" s="29"/>
      <c r="LWF512" s="29"/>
      <c r="LWG512" s="29"/>
      <c r="LWH512" s="29"/>
      <c r="LWI512" s="29"/>
      <c r="LWJ512" s="29"/>
      <c r="LWK512" s="29"/>
      <c r="LWL512" s="29"/>
      <c r="LWM512" s="29"/>
      <c r="LWN512" s="29"/>
      <c r="LWO512" s="29"/>
      <c r="LWP512" s="29"/>
      <c r="LWQ512" s="29"/>
      <c r="LWR512" s="29"/>
      <c r="LWS512" s="29"/>
      <c r="LWT512" s="29"/>
      <c r="LWU512" s="29"/>
      <c r="LWV512" s="29"/>
      <c r="LWW512" s="29"/>
      <c r="LWX512" s="29"/>
      <c r="LWY512" s="29"/>
      <c r="LWZ512" s="29"/>
      <c r="LXA512" s="29"/>
      <c r="LXB512" s="29"/>
      <c r="LXC512" s="29"/>
      <c r="LXD512" s="29"/>
      <c r="LXE512" s="29"/>
      <c r="LXF512" s="29"/>
      <c r="LXG512" s="29"/>
      <c r="LXH512" s="29"/>
      <c r="LXI512" s="29"/>
      <c r="LXJ512" s="29"/>
      <c r="LXK512" s="29"/>
      <c r="LXL512" s="29"/>
      <c r="LXM512" s="29"/>
      <c r="LXN512" s="29"/>
      <c r="LXO512" s="29"/>
      <c r="LXP512" s="29"/>
      <c r="LXQ512" s="29"/>
      <c r="LXR512" s="29"/>
      <c r="LXS512" s="29"/>
      <c r="LXT512" s="29"/>
      <c r="LXU512" s="29"/>
      <c r="LXV512" s="29"/>
      <c r="LXW512" s="29"/>
      <c r="LXX512" s="29"/>
      <c r="LXY512" s="29"/>
      <c r="LXZ512" s="29"/>
      <c r="LYA512" s="29"/>
      <c r="LYB512" s="29"/>
      <c r="LYC512" s="29"/>
      <c r="LYD512" s="29"/>
      <c r="LYE512" s="29"/>
      <c r="LYF512" s="29"/>
      <c r="LYG512" s="29"/>
      <c r="LYH512" s="29"/>
      <c r="LYI512" s="29"/>
      <c r="LYJ512" s="29"/>
      <c r="LYK512" s="29"/>
      <c r="LYL512" s="29"/>
      <c r="LYM512" s="29"/>
      <c r="LYN512" s="29"/>
      <c r="LYO512" s="29"/>
      <c r="LYP512" s="29"/>
      <c r="LYQ512" s="29"/>
      <c r="LYR512" s="29"/>
      <c r="LYS512" s="29"/>
      <c r="LYT512" s="29"/>
      <c r="LYU512" s="29"/>
      <c r="LYV512" s="29"/>
      <c r="LYW512" s="29"/>
      <c r="LYX512" s="29"/>
      <c r="LYY512" s="29"/>
      <c r="LYZ512" s="29"/>
      <c r="LZA512" s="29"/>
      <c r="LZB512" s="29"/>
      <c r="LZC512" s="29"/>
      <c r="LZD512" s="29"/>
      <c r="LZE512" s="29"/>
      <c r="LZF512" s="29"/>
      <c r="LZG512" s="29"/>
      <c r="LZH512" s="29"/>
      <c r="LZI512" s="29"/>
      <c r="LZJ512" s="29"/>
      <c r="LZK512" s="29"/>
      <c r="LZL512" s="29"/>
      <c r="LZM512" s="29"/>
      <c r="LZN512" s="29"/>
      <c r="LZO512" s="29"/>
      <c r="LZP512" s="29"/>
      <c r="LZQ512" s="29"/>
      <c r="LZR512" s="29"/>
      <c r="LZS512" s="29"/>
      <c r="LZT512" s="29"/>
      <c r="LZU512" s="29"/>
      <c r="LZV512" s="29"/>
      <c r="LZW512" s="29"/>
      <c r="LZX512" s="29"/>
      <c r="LZY512" s="29"/>
      <c r="LZZ512" s="29"/>
      <c r="MAA512" s="29"/>
      <c r="MAB512" s="29"/>
      <c r="MAC512" s="29"/>
      <c r="MAD512" s="29"/>
      <c r="MAE512" s="29"/>
      <c r="MAF512" s="29"/>
      <c r="MAG512" s="29"/>
      <c r="MAH512" s="29"/>
      <c r="MAI512" s="29"/>
      <c r="MAJ512" s="29"/>
      <c r="MAK512" s="29"/>
      <c r="MAL512" s="29"/>
      <c r="MAM512" s="29"/>
      <c r="MAN512" s="29"/>
      <c r="MAO512" s="29"/>
      <c r="MAP512" s="29"/>
      <c r="MAQ512" s="29"/>
      <c r="MAR512" s="29"/>
      <c r="MAS512" s="29"/>
      <c r="MAT512" s="29"/>
      <c r="MAU512" s="29"/>
      <c r="MAV512" s="29"/>
      <c r="MAW512" s="29"/>
      <c r="MAX512" s="29"/>
      <c r="MAY512" s="29"/>
      <c r="MAZ512" s="29"/>
      <c r="MBA512" s="29"/>
      <c r="MBB512" s="29"/>
      <c r="MBC512" s="29"/>
      <c r="MBD512" s="29"/>
      <c r="MBE512" s="29"/>
      <c r="MBF512" s="29"/>
      <c r="MBG512" s="29"/>
      <c r="MBH512" s="29"/>
      <c r="MBI512" s="29"/>
      <c r="MBJ512" s="29"/>
      <c r="MBK512" s="29"/>
      <c r="MBL512" s="29"/>
      <c r="MBM512" s="29"/>
      <c r="MBN512" s="29"/>
      <c r="MBO512" s="29"/>
      <c r="MBP512" s="29"/>
      <c r="MBQ512" s="29"/>
      <c r="MBR512" s="29"/>
      <c r="MBS512" s="29"/>
      <c r="MBT512" s="29"/>
      <c r="MBU512" s="29"/>
      <c r="MBV512" s="29"/>
      <c r="MBW512" s="29"/>
      <c r="MBX512" s="29"/>
      <c r="MBY512" s="29"/>
      <c r="MBZ512" s="29"/>
      <c r="MCA512" s="29"/>
      <c r="MCB512" s="29"/>
      <c r="MCC512" s="29"/>
      <c r="MCD512" s="29"/>
      <c r="MCE512" s="29"/>
      <c r="MCF512" s="29"/>
      <c r="MCG512" s="29"/>
      <c r="MCH512" s="29"/>
      <c r="MCI512" s="29"/>
      <c r="MCJ512" s="29"/>
      <c r="MCK512" s="29"/>
      <c r="MCL512" s="29"/>
      <c r="MCM512" s="29"/>
      <c r="MCN512" s="29"/>
      <c r="MCO512" s="29"/>
      <c r="MCP512" s="29"/>
      <c r="MCQ512" s="29"/>
      <c r="MCR512" s="29"/>
      <c r="MCS512" s="29"/>
      <c r="MCT512" s="29"/>
      <c r="MCU512" s="29"/>
      <c r="MCV512" s="29"/>
      <c r="MCW512" s="29"/>
      <c r="MCX512" s="29"/>
      <c r="MCY512" s="29"/>
      <c r="MCZ512" s="29"/>
      <c r="MDA512" s="29"/>
      <c r="MDB512" s="29"/>
      <c r="MDC512" s="29"/>
      <c r="MDD512" s="29"/>
      <c r="MDE512" s="29"/>
      <c r="MDF512" s="29"/>
      <c r="MDG512" s="29"/>
      <c r="MDH512" s="29"/>
      <c r="MDI512" s="29"/>
      <c r="MDJ512" s="29"/>
      <c r="MDK512" s="29"/>
      <c r="MDL512" s="29"/>
      <c r="MDM512" s="29"/>
      <c r="MDN512" s="29"/>
      <c r="MDO512" s="29"/>
      <c r="MDP512" s="29"/>
      <c r="MDQ512" s="29"/>
      <c r="MDR512" s="29"/>
      <c r="MDS512" s="29"/>
      <c r="MDT512" s="29"/>
      <c r="MDU512" s="29"/>
      <c r="MDV512" s="29"/>
      <c r="MDW512" s="29"/>
      <c r="MDX512" s="29"/>
      <c r="MDY512" s="29"/>
      <c r="MDZ512" s="29"/>
      <c r="MEA512" s="29"/>
      <c r="MEB512" s="29"/>
      <c r="MEC512" s="29"/>
      <c r="MED512" s="29"/>
      <c r="MEE512" s="29"/>
      <c r="MEF512" s="29"/>
      <c r="MEG512" s="29"/>
      <c r="MEH512" s="29"/>
      <c r="MEI512" s="29"/>
      <c r="MEJ512" s="29"/>
      <c r="MEK512" s="29"/>
      <c r="MEL512" s="29"/>
      <c r="MEM512" s="29"/>
      <c r="MEN512" s="29"/>
      <c r="MEO512" s="29"/>
      <c r="MEP512" s="29"/>
      <c r="MEQ512" s="29"/>
      <c r="MER512" s="29"/>
      <c r="MES512" s="29"/>
      <c r="MET512" s="29"/>
      <c r="MEU512" s="29"/>
      <c r="MEV512" s="29"/>
      <c r="MEW512" s="29"/>
      <c r="MEX512" s="29"/>
      <c r="MEY512" s="29"/>
      <c r="MEZ512" s="29"/>
      <c r="MFA512" s="29"/>
      <c r="MFB512" s="29"/>
      <c r="MFC512" s="29"/>
      <c r="MFD512" s="29"/>
      <c r="MFE512" s="29"/>
      <c r="MFF512" s="29"/>
      <c r="MFG512" s="29"/>
      <c r="MFH512" s="29"/>
      <c r="MFI512" s="29"/>
      <c r="MFJ512" s="29"/>
      <c r="MFK512" s="29"/>
      <c r="MFL512" s="29"/>
      <c r="MFM512" s="29"/>
      <c r="MFN512" s="29"/>
      <c r="MFO512" s="29"/>
      <c r="MFP512" s="29"/>
      <c r="MFQ512" s="29"/>
      <c r="MFR512" s="29"/>
      <c r="MFS512" s="29"/>
      <c r="MFT512" s="29"/>
      <c r="MFU512" s="29"/>
      <c r="MFV512" s="29"/>
      <c r="MFW512" s="29"/>
      <c r="MFX512" s="29"/>
      <c r="MFY512" s="29"/>
      <c r="MFZ512" s="29"/>
      <c r="MGA512" s="29"/>
      <c r="MGB512" s="29"/>
      <c r="MGC512" s="29"/>
      <c r="MGD512" s="29"/>
      <c r="MGE512" s="29"/>
      <c r="MGF512" s="29"/>
      <c r="MGG512" s="29"/>
      <c r="MGH512" s="29"/>
      <c r="MGI512" s="29"/>
      <c r="MGJ512" s="29"/>
      <c r="MGK512" s="29"/>
      <c r="MGL512" s="29"/>
      <c r="MGM512" s="29"/>
      <c r="MGN512" s="29"/>
      <c r="MGO512" s="29"/>
      <c r="MGP512" s="29"/>
      <c r="MGQ512" s="29"/>
      <c r="MGR512" s="29"/>
      <c r="MGS512" s="29"/>
      <c r="MGT512" s="29"/>
      <c r="MGU512" s="29"/>
      <c r="MGV512" s="29"/>
      <c r="MGW512" s="29"/>
      <c r="MGX512" s="29"/>
      <c r="MGY512" s="29"/>
      <c r="MGZ512" s="29"/>
      <c r="MHA512" s="29"/>
      <c r="MHB512" s="29"/>
      <c r="MHC512" s="29"/>
      <c r="MHD512" s="29"/>
      <c r="MHE512" s="29"/>
      <c r="MHF512" s="29"/>
      <c r="MHG512" s="29"/>
      <c r="MHH512" s="29"/>
      <c r="MHI512" s="29"/>
      <c r="MHJ512" s="29"/>
      <c r="MHK512" s="29"/>
      <c r="MHL512" s="29"/>
      <c r="MHM512" s="29"/>
      <c r="MHN512" s="29"/>
      <c r="MHO512" s="29"/>
      <c r="MHP512" s="29"/>
      <c r="MHQ512" s="29"/>
      <c r="MHR512" s="29"/>
      <c r="MHS512" s="29"/>
      <c r="MHT512" s="29"/>
      <c r="MHU512" s="29"/>
      <c r="MHV512" s="29"/>
      <c r="MHW512" s="29"/>
      <c r="MHX512" s="29"/>
      <c r="MHY512" s="29"/>
      <c r="MHZ512" s="29"/>
      <c r="MIA512" s="29"/>
      <c r="MIB512" s="29"/>
      <c r="MIC512" s="29"/>
      <c r="MID512" s="29"/>
      <c r="MIE512" s="29"/>
      <c r="MIF512" s="29"/>
      <c r="MIG512" s="29"/>
      <c r="MIH512" s="29"/>
      <c r="MII512" s="29"/>
      <c r="MIJ512" s="29"/>
      <c r="MIK512" s="29"/>
      <c r="MIL512" s="29"/>
      <c r="MIM512" s="29"/>
      <c r="MIN512" s="29"/>
      <c r="MIO512" s="29"/>
      <c r="MIP512" s="29"/>
      <c r="MIQ512" s="29"/>
      <c r="MIR512" s="29"/>
      <c r="MIS512" s="29"/>
      <c r="MIT512" s="29"/>
      <c r="MIU512" s="29"/>
      <c r="MIV512" s="29"/>
      <c r="MIW512" s="29"/>
      <c r="MIX512" s="29"/>
      <c r="MIY512" s="29"/>
      <c r="MIZ512" s="29"/>
      <c r="MJA512" s="29"/>
      <c r="MJB512" s="29"/>
      <c r="MJC512" s="29"/>
      <c r="MJD512" s="29"/>
      <c r="MJE512" s="29"/>
      <c r="MJF512" s="29"/>
      <c r="MJG512" s="29"/>
      <c r="MJH512" s="29"/>
      <c r="MJI512" s="29"/>
      <c r="MJJ512" s="29"/>
      <c r="MJK512" s="29"/>
      <c r="MJL512" s="29"/>
      <c r="MJM512" s="29"/>
      <c r="MJN512" s="29"/>
      <c r="MJO512" s="29"/>
      <c r="MJP512" s="29"/>
      <c r="MJQ512" s="29"/>
      <c r="MJR512" s="29"/>
      <c r="MJS512" s="29"/>
      <c r="MJT512" s="29"/>
      <c r="MJU512" s="29"/>
      <c r="MJV512" s="29"/>
      <c r="MJW512" s="29"/>
      <c r="MJX512" s="29"/>
      <c r="MJY512" s="29"/>
      <c r="MJZ512" s="29"/>
      <c r="MKA512" s="29"/>
      <c r="MKB512" s="29"/>
      <c r="MKC512" s="29"/>
      <c r="MKD512" s="29"/>
      <c r="MKE512" s="29"/>
      <c r="MKF512" s="29"/>
      <c r="MKG512" s="29"/>
      <c r="MKH512" s="29"/>
      <c r="MKI512" s="29"/>
      <c r="MKJ512" s="29"/>
      <c r="MKK512" s="29"/>
      <c r="MKL512" s="29"/>
      <c r="MKM512" s="29"/>
      <c r="MKN512" s="29"/>
      <c r="MKO512" s="29"/>
      <c r="MKP512" s="29"/>
      <c r="MKQ512" s="29"/>
      <c r="MKR512" s="29"/>
      <c r="MKS512" s="29"/>
      <c r="MKT512" s="29"/>
      <c r="MKU512" s="29"/>
      <c r="MKV512" s="29"/>
      <c r="MKW512" s="29"/>
      <c r="MKX512" s="29"/>
      <c r="MKY512" s="29"/>
      <c r="MKZ512" s="29"/>
      <c r="MLA512" s="29"/>
      <c r="MLB512" s="29"/>
      <c r="MLC512" s="29"/>
      <c r="MLD512" s="29"/>
      <c r="MLE512" s="29"/>
      <c r="MLF512" s="29"/>
      <c r="MLG512" s="29"/>
      <c r="MLH512" s="29"/>
      <c r="MLI512" s="29"/>
      <c r="MLJ512" s="29"/>
      <c r="MLK512" s="29"/>
      <c r="MLL512" s="29"/>
      <c r="MLM512" s="29"/>
      <c r="MLN512" s="29"/>
      <c r="MLO512" s="29"/>
      <c r="MLP512" s="29"/>
      <c r="MLQ512" s="29"/>
      <c r="MLR512" s="29"/>
      <c r="MLS512" s="29"/>
      <c r="MLT512" s="29"/>
      <c r="MLU512" s="29"/>
      <c r="MLV512" s="29"/>
      <c r="MLW512" s="29"/>
      <c r="MLX512" s="29"/>
      <c r="MLY512" s="29"/>
      <c r="MLZ512" s="29"/>
      <c r="MMA512" s="29"/>
      <c r="MMB512" s="29"/>
      <c r="MMC512" s="29"/>
      <c r="MMD512" s="29"/>
      <c r="MME512" s="29"/>
      <c r="MMF512" s="29"/>
      <c r="MMG512" s="29"/>
      <c r="MMH512" s="29"/>
      <c r="MMI512" s="29"/>
      <c r="MMJ512" s="29"/>
      <c r="MMK512" s="29"/>
      <c r="MML512" s="29"/>
      <c r="MMM512" s="29"/>
      <c r="MMN512" s="29"/>
      <c r="MMO512" s="29"/>
      <c r="MMP512" s="29"/>
      <c r="MMQ512" s="29"/>
      <c r="MMR512" s="29"/>
      <c r="MMS512" s="29"/>
      <c r="MMT512" s="29"/>
      <c r="MMU512" s="29"/>
      <c r="MMV512" s="29"/>
      <c r="MMW512" s="29"/>
      <c r="MMX512" s="29"/>
      <c r="MMY512" s="29"/>
      <c r="MMZ512" s="29"/>
      <c r="MNA512" s="29"/>
      <c r="MNB512" s="29"/>
      <c r="MNC512" s="29"/>
      <c r="MND512" s="29"/>
      <c r="MNE512" s="29"/>
      <c r="MNF512" s="29"/>
      <c r="MNG512" s="29"/>
      <c r="MNH512" s="29"/>
      <c r="MNI512" s="29"/>
      <c r="MNJ512" s="29"/>
      <c r="MNK512" s="29"/>
      <c r="MNL512" s="29"/>
      <c r="MNM512" s="29"/>
      <c r="MNN512" s="29"/>
      <c r="MNO512" s="29"/>
      <c r="MNP512" s="29"/>
      <c r="MNQ512" s="29"/>
      <c r="MNR512" s="29"/>
      <c r="MNS512" s="29"/>
      <c r="MNT512" s="29"/>
      <c r="MNU512" s="29"/>
      <c r="MNV512" s="29"/>
      <c r="MNW512" s="29"/>
      <c r="MNX512" s="29"/>
      <c r="MNY512" s="29"/>
      <c r="MNZ512" s="29"/>
      <c r="MOA512" s="29"/>
      <c r="MOB512" s="29"/>
      <c r="MOC512" s="29"/>
      <c r="MOD512" s="29"/>
      <c r="MOE512" s="29"/>
      <c r="MOF512" s="29"/>
      <c r="MOG512" s="29"/>
      <c r="MOH512" s="29"/>
      <c r="MOI512" s="29"/>
      <c r="MOJ512" s="29"/>
      <c r="MOK512" s="29"/>
      <c r="MOL512" s="29"/>
      <c r="MOM512" s="29"/>
      <c r="MON512" s="29"/>
      <c r="MOO512" s="29"/>
      <c r="MOP512" s="29"/>
      <c r="MOQ512" s="29"/>
      <c r="MOR512" s="29"/>
      <c r="MOS512" s="29"/>
      <c r="MOT512" s="29"/>
      <c r="MOU512" s="29"/>
      <c r="MOV512" s="29"/>
      <c r="MOW512" s="29"/>
      <c r="MOX512" s="29"/>
      <c r="MOY512" s="29"/>
      <c r="MOZ512" s="29"/>
      <c r="MPA512" s="29"/>
      <c r="MPB512" s="29"/>
      <c r="MPC512" s="29"/>
      <c r="MPD512" s="29"/>
      <c r="MPE512" s="29"/>
      <c r="MPF512" s="29"/>
      <c r="MPG512" s="29"/>
      <c r="MPH512" s="29"/>
      <c r="MPI512" s="29"/>
      <c r="MPJ512" s="29"/>
      <c r="MPK512" s="29"/>
      <c r="MPL512" s="29"/>
      <c r="MPM512" s="29"/>
      <c r="MPN512" s="29"/>
      <c r="MPO512" s="29"/>
      <c r="MPP512" s="29"/>
      <c r="MPQ512" s="29"/>
      <c r="MPR512" s="29"/>
      <c r="MPS512" s="29"/>
      <c r="MPT512" s="29"/>
      <c r="MPU512" s="29"/>
      <c r="MPV512" s="29"/>
      <c r="MPW512" s="29"/>
      <c r="MPX512" s="29"/>
      <c r="MPY512" s="29"/>
      <c r="MPZ512" s="29"/>
      <c r="MQA512" s="29"/>
      <c r="MQB512" s="29"/>
      <c r="MQC512" s="29"/>
      <c r="MQD512" s="29"/>
      <c r="MQE512" s="29"/>
      <c r="MQF512" s="29"/>
      <c r="MQG512" s="29"/>
      <c r="MQH512" s="29"/>
      <c r="MQI512" s="29"/>
      <c r="MQJ512" s="29"/>
      <c r="MQK512" s="29"/>
      <c r="MQL512" s="29"/>
      <c r="MQM512" s="29"/>
      <c r="MQN512" s="29"/>
      <c r="MQO512" s="29"/>
      <c r="MQP512" s="29"/>
      <c r="MQQ512" s="29"/>
      <c r="MQR512" s="29"/>
      <c r="MQS512" s="29"/>
      <c r="MQT512" s="29"/>
      <c r="MQU512" s="29"/>
      <c r="MQV512" s="29"/>
      <c r="MQW512" s="29"/>
      <c r="MQX512" s="29"/>
      <c r="MQY512" s="29"/>
      <c r="MQZ512" s="29"/>
      <c r="MRA512" s="29"/>
      <c r="MRB512" s="29"/>
      <c r="MRC512" s="29"/>
      <c r="MRD512" s="29"/>
      <c r="MRE512" s="29"/>
      <c r="MRF512" s="29"/>
      <c r="MRG512" s="29"/>
      <c r="MRH512" s="29"/>
      <c r="MRI512" s="29"/>
      <c r="MRJ512" s="29"/>
      <c r="MRK512" s="29"/>
      <c r="MRL512" s="29"/>
      <c r="MRM512" s="29"/>
      <c r="MRN512" s="29"/>
      <c r="MRO512" s="29"/>
      <c r="MRP512" s="29"/>
      <c r="MRQ512" s="29"/>
      <c r="MRR512" s="29"/>
      <c r="MRS512" s="29"/>
      <c r="MRT512" s="29"/>
      <c r="MRU512" s="29"/>
      <c r="MRV512" s="29"/>
      <c r="MRW512" s="29"/>
      <c r="MRX512" s="29"/>
      <c r="MRY512" s="29"/>
      <c r="MRZ512" s="29"/>
      <c r="MSA512" s="29"/>
      <c r="MSB512" s="29"/>
      <c r="MSC512" s="29"/>
      <c r="MSD512" s="29"/>
      <c r="MSE512" s="29"/>
      <c r="MSF512" s="29"/>
      <c r="MSG512" s="29"/>
      <c r="MSH512" s="29"/>
      <c r="MSI512" s="29"/>
      <c r="MSJ512" s="29"/>
      <c r="MSK512" s="29"/>
      <c r="MSL512" s="29"/>
      <c r="MSM512" s="29"/>
      <c r="MSN512" s="29"/>
      <c r="MSO512" s="29"/>
      <c r="MSP512" s="29"/>
      <c r="MSQ512" s="29"/>
      <c r="MSR512" s="29"/>
      <c r="MSS512" s="29"/>
      <c r="MST512" s="29"/>
      <c r="MSU512" s="29"/>
      <c r="MSV512" s="29"/>
      <c r="MSW512" s="29"/>
      <c r="MSX512" s="29"/>
      <c r="MSY512" s="29"/>
      <c r="MSZ512" s="29"/>
      <c r="MTA512" s="29"/>
      <c r="MTB512" s="29"/>
      <c r="MTC512" s="29"/>
      <c r="MTD512" s="29"/>
      <c r="MTE512" s="29"/>
      <c r="MTF512" s="29"/>
      <c r="MTG512" s="29"/>
      <c r="MTH512" s="29"/>
      <c r="MTI512" s="29"/>
      <c r="MTJ512" s="29"/>
      <c r="MTK512" s="29"/>
      <c r="MTL512" s="29"/>
      <c r="MTM512" s="29"/>
      <c r="MTN512" s="29"/>
      <c r="MTO512" s="29"/>
      <c r="MTP512" s="29"/>
      <c r="MTQ512" s="29"/>
      <c r="MTR512" s="29"/>
      <c r="MTS512" s="29"/>
      <c r="MTT512" s="29"/>
      <c r="MTU512" s="29"/>
      <c r="MTV512" s="29"/>
      <c r="MTW512" s="29"/>
      <c r="MTX512" s="29"/>
      <c r="MTY512" s="29"/>
      <c r="MTZ512" s="29"/>
      <c r="MUA512" s="29"/>
      <c r="MUB512" s="29"/>
      <c r="MUC512" s="29"/>
      <c r="MUD512" s="29"/>
      <c r="MUE512" s="29"/>
      <c r="MUF512" s="29"/>
      <c r="MUG512" s="29"/>
      <c r="MUH512" s="29"/>
      <c r="MUI512" s="29"/>
      <c r="MUJ512" s="29"/>
      <c r="MUK512" s="29"/>
      <c r="MUL512" s="29"/>
      <c r="MUM512" s="29"/>
      <c r="MUN512" s="29"/>
      <c r="MUO512" s="29"/>
      <c r="MUP512" s="29"/>
      <c r="MUQ512" s="29"/>
      <c r="MUR512" s="29"/>
      <c r="MUS512" s="29"/>
      <c r="MUT512" s="29"/>
      <c r="MUU512" s="29"/>
      <c r="MUV512" s="29"/>
      <c r="MUW512" s="29"/>
      <c r="MUX512" s="29"/>
      <c r="MUY512" s="29"/>
      <c r="MUZ512" s="29"/>
      <c r="MVA512" s="29"/>
      <c r="MVB512" s="29"/>
      <c r="MVC512" s="29"/>
      <c r="MVD512" s="29"/>
      <c r="MVE512" s="29"/>
      <c r="MVF512" s="29"/>
      <c r="MVG512" s="29"/>
      <c r="MVH512" s="29"/>
      <c r="MVI512" s="29"/>
      <c r="MVJ512" s="29"/>
      <c r="MVK512" s="29"/>
      <c r="MVL512" s="29"/>
      <c r="MVM512" s="29"/>
      <c r="MVN512" s="29"/>
      <c r="MVO512" s="29"/>
      <c r="MVP512" s="29"/>
      <c r="MVQ512" s="29"/>
      <c r="MVR512" s="29"/>
      <c r="MVS512" s="29"/>
      <c r="MVT512" s="29"/>
      <c r="MVU512" s="29"/>
      <c r="MVV512" s="29"/>
      <c r="MVW512" s="29"/>
      <c r="MVX512" s="29"/>
      <c r="MVY512" s="29"/>
      <c r="MVZ512" s="29"/>
      <c r="MWA512" s="29"/>
      <c r="MWB512" s="29"/>
      <c r="MWC512" s="29"/>
      <c r="MWD512" s="29"/>
      <c r="MWE512" s="29"/>
      <c r="MWF512" s="29"/>
      <c r="MWG512" s="29"/>
      <c r="MWH512" s="29"/>
      <c r="MWI512" s="29"/>
      <c r="MWJ512" s="29"/>
      <c r="MWK512" s="29"/>
      <c r="MWL512" s="29"/>
      <c r="MWM512" s="29"/>
      <c r="MWN512" s="29"/>
      <c r="MWO512" s="29"/>
      <c r="MWP512" s="29"/>
      <c r="MWQ512" s="29"/>
      <c r="MWR512" s="29"/>
      <c r="MWS512" s="29"/>
      <c r="MWT512" s="29"/>
      <c r="MWU512" s="29"/>
      <c r="MWV512" s="29"/>
      <c r="MWW512" s="29"/>
      <c r="MWX512" s="29"/>
      <c r="MWY512" s="29"/>
      <c r="MWZ512" s="29"/>
      <c r="MXA512" s="29"/>
      <c r="MXB512" s="29"/>
      <c r="MXC512" s="29"/>
      <c r="MXD512" s="29"/>
      <c r="MXE512" s="29"/>
      <c r="MXF512" s="29"/>
      <c r="MXG512" s="29"/>
      <c r="MXH512" s="29"/>
      <c r="MXI512" s="29"/>
      <c r="MXJ512" s="29"/>
      <c r="MXK512" s="29"/>
      <c r="MXL512" s="29"/>
      <c r="MXM512" s="29"/>
      <c r="MXN512" s="29"/>
      <c r="MXO512" s="29"/>
      <c r="MXP512" s="29"/>
      <c r="MXQ512" s="29"/>
      <c r="MXR512" s="29"/>
      <c r="MXS512" s="29"/>
      <c r="MXT512" s="29"/>
      <c r="MXU512" s="29"/>
      <c r="MXV512" s="29"/>
      <c r="MXW512" s="29"/>
      <c r="MXX512" s="29"/>
      <c r="MXY512" s="29"/>
      <c r="MXZ512" s="29"/>
      <c r="MYA512" s="29"/>
      <c r="MYB512" s="29"/>
      <c r="MYC512" s="29"/>
      <c r="MYD512" s="29"/>
      <c r="MYE512" s="29"/>
      <c r="MYF512" s="29"/>
      <c r="MYG512" s="29"/>
      <c r="MYH512" s="29"/>
      <c r="MYI512" s="29"/>
      <c r="MYJ512" s="29"/>
      <c r="MYK512" s="29"/>
      <c r="MYL512" s="29"/>
      <c r="MYM512" s="29"/>
      <c r="MYN512" s="29"/>
      <c r="MYO512" s="29"/>
      <c r="MYP512" s="29"/>
      <c r="MYQ512" s="29"/>
      <c r="MYR512" s="29"/>
      <c r="MYS512" s="29"/>
      <c r="MYT512" s="29"/>
      <c r="MYU512" s="29"/>
      <c r="MYV512" s="29"/>
      <c r="MYW512" s="29"/>
      <c r="MYX512" s="29"/>
      <c r="MYY512" s="29"/>
      <c r="MYZ512" s="29"/>
      <c r="MZA512" s="29"/>
      <c r="MZB512" s="29"/>
      <c r="MZC512" s="29"/>
      <c r="MZD512" s="29"/>
      <c r="MZE512" s="29"/>
      <c r="MZF512" s="29"/>
      <c r="MZG512" s="29"/>
      <c r="MZH512" s="29"/>
      <c r="MZI512" s="29"/>
      <c r="MZJ512" s="29"/>
      <c r="MZK512" s="29"/>
      <c r="MZL512" s="29"/>
      <c r="MZM512" s="29"/>
      <c r="MZN512" s="29"/>
      <c r="MZO512" s="29"/>
      <c r="MZP512" s="29"/>
      <c r="MZQ512" s="29"/>
      <c r="MZR512" s="29"/>
      <c r="MZS512" s="29"/>
      <c r="MZT512" s="29"/>
      <c r="MZU512" s="29"/>
      <c r="MZV512" s="29"/>
      <c r="MZW512" s="29"/>
      <c r="MZX512" s="29"/>
      <c r="MZY512" s="29"/>
      <c r="MZZ512" s="29"/>
      <c r="NAA512" s="29"/>
      <c r="NAB512" s="29"/>
      <c r="NAC512" s="29"/>
      <c r="NAD512" s="29"/>
      <c r="NAE512" s="29"/>
      <c r="NAF512" s="29"/>
      <c r="NAG512" s="29"/>
      <c r="NAH512" s="29"/>
      <c r="NAI512" s="29"/>
      <c r="NAJ512" s="29"/>
      <c r="NAK512" s="29"/>
      <c r="NAL512" s="29"/>
      <c r="NAM512" s="29"/>
      <c r="NAN512" s="29"/>
      <c r="NAO512" s="29"/>
      <c r="NAP512" s="29"/>
      <c r="NAQ512" s="29"/>
      <c r="NAR512" s="29"/>
      <c r="NAS512" s="29"/>
      <c r="NAT512" s="29"/>
      <c r="NAU512" s="29"/>
      <c r="NAV512" s="29"/>
      <c r="NAW512" s="29"/>
      <c r="NAX512" s="29"/>
      <c r="NAY512" s="29"/>
      <c r="NAZ512" s="29"/>
      <c r="NBA512" s="29"/>
      <c r="NBB512" s="29"/>
      <c r="NBC512" s="29"/>
      <c r="NBD512" s="29"/>
      <c r="NBE512" s="29"/>
      <c r="NBF512" s="29"/>
      <c r="NBG512" s="29"/>
      <c r="NBH512" s="29"/>
      <c r="NBI512" s="29"/>
      <c r="NBJ512" s="29"/>
      <c r="NBK512" s="29"/>
      <c r="NBL512" s="29"/>
      <c r="NBM512" s="29"/>
      <c r="NBN512" s="29"/>
      <c r="NBO512" s="29"/>
      <c r="NBP512" s="29"/>
      <c r="NBQ512" s="29"/>
      <c r="NBR512" s="29"/>
      <c r="NBS512" s="29"/>
      <c r="NBT512" s="29"/>
      <c r="NBU512" s="29"/>
      <c r="NBV512" s="29"/>
      <c r="NBW512" s="29"/>
      <c r="NBX512" s="29"/>
      <c r="NBY512" s="29"/>
      <c r="NBZ512" s="29"/>
      <c r="NCA512" s="29"/>
      <c r="NCB512" s="29"/>
      <c r="NCC512" s="29"/>
      <c r="NCD512" s="29"/>
      <c r="NCE512" s="29"/>
      <c r="NCF512" s="29"/>
      <c r="NCG512" s="29"/>
      <c r="NCH512" s="29"/>
      <c r="NCI512" s="29"/>
      <c r="NCJ512" s="29"/>
      <c r="NCK512" s="29"/>
      <c r="NCL512" s="29"/>
      <c r="NCM512" s="29"/>
      <c r="NCN512" s="29"/>
      <c r="NCO512" s="29"/>
      <c r="NCP512" s="29"/>
      <c r="NCQ512" s="29"/>
      <c r="NCR512" s="29"/>
      <c r="NCS512" s="29"/>
      <c r="NCT512" s="29"/>
      <c r="NCU512" s="29"/>
      <c r="NCV512" s="29"/>
      <c r="NCW512" s="29"/>
      <c r="NCX512" s="29"/>
      <c r="NCY512" s="29"/>
      <c r="NCZ512" s="29"/>
      <c r="NDA512" s="29"/>
      <c r="NDB512" s="29"/>
      <c r="NDC512" s="29"/>
      <c r="NDD512" s="29"/>
      <c r="NDE512" s="29"/>
      <c r="NDF512" s="29"/>
      <c r="NDG512" s="29"/>
      <c r="NDH512" s="29"/>
      <c r="NDI512" s="29"/>
      <c r="NDJ512" s="29"/>
      <c r="NDK512" s="29"/>
      <c r="NDL512" s="29"/>
      <c r="NDM512" s="29"/>
      <c r="NDN512" s="29"/>
      <c r="NDO512" s="29"/>
      <c r="NDP512" s="29"/>
      <c r="NDQ512" s="29"/>
      <c r="NDR512" s="29"/>
      <c r="NDS512" s="29"/>
      <c r="NDT512" s="29"/>
      <c r="NDU512" s="29"/>
      <c r="NDV512" s="29"/>
      <c r="NDW512" s="29"/>
      <c r="NDX512" s="29"/>
      <c r="NDY512" s="29"/>
      <c r="NDZ512" s="29"/>
      <c r="NEA512" s="29"/>
      <c r="NEB512" s="29"/>
      <c r="NEC512" s="29"/>
      <c r="NED512" s="29"/>
      <c r="NEE512" s="29"/>
      <c r="NEF512" s="29"/>
      <c r="NEG512" s="29"/>
      <c r="NEH512" s="29"/>
      <c r="NEI512" s="29"/>
      <c r="NEJ512" s="29"/>
      <c r="NEK512" s="29"/>
      <c r="NEL512" s="29"/>
      <c r="NEM512" s="29"/>
      <c r="NEN512" s="29"/>
      <c r="NEO512" s="29"/>
      <c r="NEP512" s="29"/>
      <c r="NEQ512" s="29"/>
      <c r="NER512" s="29"/>
      <c r="NES512" s="29"/>
      <c r="NET512" s="29"/>
      <c r="NEU512" s="29"/>
      <c r="NEV512" s="29"/>
      <c r="NEW512" s="29"/>
      <c r="NEX512" s="29"/>
      <c r="NEY512" s="29"/>
      <c r="NEZ512" s="29"/>
      <c r="NFA512" s="29"/>
      <c r="NFB512" s="29"/>
      <c r="NFC512" s="29"/>
      <c r="NFD512" s="29"/>
      <c r="NFE512" s="29"/>
      <c r="NFF512" s="29"/>
      <c r="NFG512" s="29"/>
      <c r="NFH512" s="29"/>
      <c r="NFI512" s="29"/>
      <c r="NFJ512" s="29"/>
      <c r="NFK512" s="29"/>
      <c r="NFL512" s="29"/>
      <c r="NFM512" s="29"/>
      <c r="NFN512" s="29"/>
      <c r="NFO512" s="29"/>
      <c r="NFP512" s="29"/>
      <c r="NFQ512" s="29"/>
      <c r="NFR512" s="29"/>
      <c r="NFS512" s="29"/>
      <c r="NFT512" s="29"/>
      <c r="NFU512" s="29"/>
      <c r="NFV512" s="29"/>
      <c r="NFW512" s="29"/>
      <c r="NFX512" s="29"/>
      <c r="NFY512" s="29"/>
      <c r="NFZ512" s="29"/>
      <c r="NGA512" s="29"/>
      <c r="NGB512" s="29"/>
      <c r="NGC512" s="29"/>
      <c r="NGD512" s="29"/>
      <c r="NGE512" s="29"/>
      <c r="NGF512" s="29"/>
      <c r="NGG512" s="29"/>
      <c r="NGH512" s="29"/>
      <c r="NGI512" s="29"/>
      <c r="NGJ512" s="29"/>
      <c r="NGK512" s="29"/>
      <c r="NGL512" s="29"/>
      <c r="NGM512" s="29"/>
      <c r="NGN512" s="29"/>
      <c r="NGO512" s="29"/>
      <c r="NGP512" s="29"/>
      <c r="NGQ512" s="29"/>
      <c r="NGR512" s="29"/>
      <c r="NGS512" s="29"/>
      <c r="NGT512" s="29"/>
      <c r="NGU512" s="29"/>
      <c r="NGV512" s="29"/>
      <c r="NGW512" s="29"/>
      <c r="NGX512" s="29"/>
      <c r="NGY512" s="29"/>
      <c r="NGZ512" s="29"/>
      <c r="NHA512" s="29"/>
      <c r="NHB512" s="29"/>
      <c r="NHC512" s="29"/>
      <c r="NHD512" s="29"/>
      <c r="NHE512" s="29"/>
      <c r="NHF512" s="29"/>
      <c r="NHG512" s="29"/>
      <c r="NHH512" s="29"/>
      <c r="NHI512" s="29"/>
      <c r="NHJ512" s="29"/>
      <c r="NHK512" s="29"/>
      <c r="NHL512" s="29"/>
      <c r="NHM512" s="29"/>
      <c r="NHN512" s="29"/>
      <c r="NHO512" s="29"/>
      <c r="NHP512" s="29"/>
      <c r="NHQ512" s="29"/>
      <c r="NHR512" s="29"/>
      <c r="NHS512" s="29"/>
      <c r="NHT512" s="29"/>
      <c r="NHU512" s="29"/>
      <c r="NHV512" s="29"/>
      <c r="NHW512" s="29"/>
      <c r="NHX512" s="29"/>
      <c r="NHY512" s="29"/>
      <c r="NHZ512" s="29"/>
      <c r="NIA512" s="29"/>
      <c r="NIB512" s="29"/>
      <c r="NIC512" s="29"/>
      <c r="NID512" s="29"/>
      <c r="NIE512" s="29"/>
      <c r="NIF512" s="29"/>
      <c r="NIG512" s="29"/>
      <c r="NIH512" s="29"/>
      <c r="NII512" s="29"/>
      <c r="NIJ512" s="29"/>
      <c r="NIK512" s="29"/>
      <c r="NIL512" s="29"/>
      <c r="NIM512" s="29"/>
      <c r="NIN512" s="29"/>
      <c r="NIO512" s="29"/>
      <c r="NIP512" s="29"/>
      <c r="NIQ512" s="29"/>
      <c r="NIR512" s="29"/>
      <c r="NIS512" s="29"/>
      <c r="NIT512" s="29"/>
      <c r="NIU512" s="29"/>
      <c r="NIV512" s="29"/>
      <c r="NIW512" s="29"/>
      <c r="NIX512" s="29"/>
      <c r="NIY512" s="29"/>
      <c r="NIZ512" s="29"/>
      <c r="NJA512" s="29"/>
      <c r="NJB512" s="29"/>
      <c r="NJC512" s="29"/>
      <c r="NJD512" s="29"/>
      <c r="NJE512" s="29"/>
      <c r="NJF512" s="29"/>
      <c r="NJG512" s="29"/>
      <c r="NJH512" s="29"/>
      <c r="NJI512" s="29"/>
      <c r="NJJ512" s="29"/>
      <c r="NJK512" s="29"/>
      <c r="NJL512" s="29"/>
      <c r="NJM512" s="29"/>
      <c r="NJN512" s="29"/>
      <c r="NJO512" s="29"/>
      <c r="NJP512" s="29"/>
      <c r="NJQ512" s="29"/>
      <c r="NJR512" s="29"/>
      <c r="NJS512" s="29"/>
      <c r="NJT512" s="29"/>
      <c r="NJU512" s="29"/>
      <c r="NJV512" s="29"/>
      <c r="NJW512" s="29"/>
      <c r="NJX512" s="29"/>
      <c r="NJY512" s="29"/>
      <c r="NJZ512" s="29"/>
      <c r="NKA512" s="29"/>
      <c r="NKB512" s="29"/>
      <c r="NKC512" s="29"/>
      <c r="NKD512" s="29"/>
      <c r="NKE512" s="29"/>
      <c r="NKF512" s="29"/>
      <c r="NKG512" s="29"/>
      <c r="NKH512" s="29"/>
      <c r="NKI512" s="29"/>
      <c r="NKJ512" s="29"/>
      <c r="NKK512" s="29"/>
      <c r="NKL512" s="29"/>
      <c r="NKM512" s="29"/>
      <c r="NKN512" s="29"/>
      <c r="NKO512" s="29"/>
      <c r="NKP512" s="29"/>
      <c r="NKQ512" s="29"/>
      <c r="NKR512" s="29"/>
      <c r="NKS512" s="29"/>
      <c r="NKT512" s="29"/>
      <c r="NKU512" s="29"/>
      <c r="NKV512" s="29"/>
      <c r="NKW512" s="29"/>
      <c r="NKX512" s="29"/>
      <c r="NKY512" s="29"/>
      <c r="NKZ512" s="29"/>
      <c r="NLA512" s="29"/>
      <c r="NLB512" s="29"/>
      <c r="NLC512" s="29"/>
      <c r="NLD512" s="29"/>
      <c r="NLE512" s="29"/>
      <c r="NLF512" s="29"/>
      <c r="NLG512" s="29"/>
      <c r="NLH512" s="29"/>
      <c r="NLI512" s="29"/>
      <c r="NLJ512" s="29"/>
      <c r="NLK512" s="29"/>
      <c r="NLL512" s="29"/>
      <c r="NLM512" s="29"/>
      <c r="NLN512" s="29"/>
      <c r="NLO512" s="29"/>
      <c r="NLP512" s="29"/>
      <c r="NLQ512" s="29"/>
      <c r="NLR512" s="29"/>
      <c r="NLS512" s="29"/>
      <c r="NLT512" s="29"/>
      <c r="NLU512" s="29"/>
      <c r="NLV512" s="29"/>
      <c r="NLW512" s="29"/>
      <c r="NLX512" s="29"/>
      <c r="NLY512" s="29"/>
      <c r="NLZ512" s="29"/>
      <c r="NMA512" s="29"/>
      <c r="NMB512" s="29"/>
      <c r="NMC512" s="29"/>
      <c r="NMD512" s="29"/>
      <c r="NME512" s="29"/>
      <c r="NMF512" s="29"/>
      <c r="NMG512" s="29"/>
      <c r="NMH512" s="29"/>
      <c r="NMI512" s="29"/>
      <c r="NMJ512" s="29"/>
      <c r="NMK512" s="29"/>
      <c r="NML512" s="29"/>
      <c r="NMM512" s="29"/>
      <c r="NMN512" s="29"/>
      <c r="NMO512" s="29"/>
      <c r="NMP512" s="29"/>
      <c r="NMQ512" s="29"/>
      <c r="NMR512" s="29"/>
      <c r="NMS512" s="29"/>
      <c r="NMT512" s="29"/>
      <c r="NMU512" s="29"/>
      <c r="NMV512" s="29"/>
      <c r="NMW512" s="29"/>
      <c r="NMX512" s="29"/>
      <c r="NMY512" s="29"/>
      <c r="NMZ512" s="29"/>
      <c r="NNA512" s="29"/>
      <c r="NNB512" s="29"/>
      <c r="NNC512" s="29"/>
      <c r="NND512" s="29"/>
      <c r="NNE512" s="29"/>
      <c r="NNF512" s="29"/>
      <c r="NNG512" s="29"/>
      <c r="NNH512" s="29"/>
      <c r="NNI512" s="29"/>
      <c r="NNJ512" s="29"/>
      <c r="NNK512" s="29"/>
      <c r="NNL512" s="29"/>
      <c r="NNM512" s="29"/>
      <c r="NNN512" s="29"/>
      <c r="NNO512" s="29"/>
      <c r="NNP512" s="29"/>
      <c r="NNQ512" s="29"/>
      <c r="NNR512" s="29"/>
      <c r="NNS512" s="29"/>
      <c r="NNT512" s="29"/>
      <c r="NNU512" s="29"/>
      <c r="NNV512" s="29"/>
      <c r="NNW512" s="29"/>
      <c r="NNX512" s="29"/>
      <c r="NNY512" s="29"/>
      <c r="NNZ512" s="29"/>
      <c r="NOA512" s="29"/>
      <c r="NOB512" s="29"/>
      <c r="NOC512" s="29"/>
      <c r="NOD512" s="29"/>
      <c r="NOE512" s="29"/>
      <c r="NOF512" s="29"/>
      <c r="NOG512" s="29"/>
      <c r="NOH512" s="29"/>
      <c r="NOI512" s="29"/>
      <c r="NOJ512" s="29"/>
      <c r="NOK512" s="29"/>
      <c r="NOL512" s="29"/>
      <c r="NOM512" s="29"/>
      <c r="NON512" s="29"/>
      <c r="NOO512" s="29"/>
      <c r="NOP512" s="29"/>
      <c r="NOQ512" s="29"/>
      <c r="NOR512" s="29"/>
      <c r="NOS512" s="29"/>
      <c r="NOT512" s="29"/>
      <c r="NOU512" s="29"/>
      <c r="NOV512" s="29"/>
      <c r="NOW512" s="29"/>
      <c r="NOX512" s="29"/>
      <c r="NOY512" s="29"/>
      <c r="NOZ512" s="29"/>
      <c r="NPA512" s="29"/>
      <c r="NPB512" s="29"/>
      <c r="NPC512" s="29"/>
      <c r="NPD512" s="29"/>
      <c r="NPE512" s="29"/>
      <c r="NPF512" s="29"/>
      <c r="NPG512" s="29"/>
      <c r="NPH512" s="29"/>
      <c r="NPI512" s="29"/>
      <c r="NPJ512" s="29"/>
      <c r="NPK512" s="29"/>
      <c r="NPL512" s="29"/>
      <c r="NPM512" s="29"/>
      <c r="NPN512" s="29"/>
      <c r="NPO512" s="29"/>
      <c r="NPP512" s="29"/>
      <c r="NPQ512" s="29"/>
      <c r="NPR512" s="29"/>
      <c r="NPS512" s="29"/>
      <c r="NPT512" s="29"/>
      <c r="NPU512" s="29"/>
      <c r="NPV512" s="29"/>
      <c r="NPW512" s="29"/>
      <c r="NPX512" s="29"/>
      <c r="NPY512" s="29"/>
      <c r="NPZ512" s="29"/>
      <c r="NQA512" s="29"/>
      <c r="NQB512" s="29"/>
      <c r="NQC512" s="29"/>
      <c r="NQD512" s="29"/>
      <c r="NQE512" s="29"/>
      <c r="NQF512" s="29"/>
      <c r="NQG512" s="29"/>
      <c r="NQH512" s="29"/>
      <c r="NQI512" s="29"/>
      <c r="NQJ512" s="29"/>
      <c r="NQK512" s="29"/>
      <c r="NQL512" s="29"/>
      <c r="NQM512" s="29"/>
      <c r="NQN512" s="29"/>
      <c r="NQO512" s="29"/>
      <c r="NQP512" s="29"/>
      <c r="NQQ512" s="29"/>
      <c r="NQR512" s="29"/>
      <c r="NQS512" s="29"/>
      <c r="NQT512" s="29"/>
      <c r="NQU512" s="29"/>
      <c r="NQV512" s="29"/>
      <c r="NQW512" s="29"/>
      <c r="NQX512" s="29"/>
      <c r="NQY512" s="29"/>
      <c r="NQZ512" s="29"/>
      <c r="NRA512" s="29"/>
      <c r="NRB512" s="29"/>
      <c r="NRC512" s="29"/>
      <c r="NRD512" s="29"/>
      <c r="NRE512" s="29"/>
      <c r="NRF512" s="29"/>
      <c r="NRG512" s="29"/>
      <c r="NRH512" s="29"/>
      <c r="NRI512" s="29"/>
      <c r="NRJ512" s="29"/>
      <c r="NRK512" s="29"/>
      <c r="NRL512" s="29"/>
      <c r="NRM512" s="29"/>
      <c r="NRN512" s="29"/>
      <c r="NRO512" s="29"/>
      <c r="NRP512" s="29"/>
      <c r="NRQ512" s="29"/>
      <c r="NRR512" s="29"/>
      <c r="NRS512" s="29"/>
      <c r="NRT512" s="29"/>
      <c r="NRU512" s="29"/>
      <c r="NRV512" s="29"/>
      <c r="NRW512" s="29"/>
      <c r="NRX512" s="29"/>
      <c r="NRY512" s="29"/>
      <c r="NRZ512" s="29"/>
      <c r="NSA512" s="29"/>
      <c r="NSB512" s="29"/>
      <c r="NSC512" s="29"/>
      <c r="NSD512" s="29"/>
      <c r="NSE512" s="29"/>
      <c r="NSF512" s="29"/>
      <c r="NSG512" s="29"/>
      <c r="NSH512" s="29"/>
      <c r="NSI512" s="29"/>
      <c r="NSJ512" s="29"/>
      <c r="NSK512" s="29"/>
      <c r="NSL512" s="29"/>
      <c r="NSM512" s="29"/>
      <c r="NSN512" s="29"/>
      <c r="NSO512" s="29"/>
      <c r="NSP512" s="29"/>
      <c r="NSQ512" s="29"/>
      <c r="NSR512" s="29"/>
      <c r="NSS512" s="29"/>
      <c r="NST512" s="29"/>
      <c r="NSU512" s="29"/>
      <c r="NSV512" s="29"/>
      <c r="NSW512" s="29"/>
      <c r="NSX512" s="29"/>
      <c r="NSY512" s="29"/>
      <c r="NSZ512" s="29"/>
      <c r="NTA512" s="29"/>
      <c r="NTB512" s="29"/>
      <c r="NTC512" s="29"/>
      <c r="NTD512" s="29"/>
      <c r="NTE512" s="29"/>
      <c r="NTF512" s="29"/>
      <c r="NTG512" s="29"/>
      <c r="NTH512" s="29"/>
      <c r="NTI512" s="29"/>
      <c r="NTJ512" s="29"/>
      <c r="NTK512" s="29"/>
      <c r="NTL512" s="29"/>
      <c r="NTM512" s="29"/>
      <c r="NTN512" s="29"/>
      <c r="NTO512" s="29"/>
      <c r="NTP512" s="29"/>
      <c r="NTQ512" s="29"/>
      <c r="NTR512" s="29"/>
      <c r="NTS512" s="29"/>
      <c r="NTT512" s="29"/>
      <c r="NTU512" s="29"/>
      <c r="NTV512" s="29"/>
      <c r="NTW512" s="29"/>
      <c r="NTX512" s="29"/>
      <c r="NTY512" s="29"/>
      <c r="NTZ512" s="29"/>
      <c r="NUA512" s="29"/>
      <c r="NUB512" s="29"/>
      <c r="NUC512" s="29"/>
      <c r="NUD512" s="29"/>
      <c r="NUE512" s="29"/>
      <c r="NUF512" s="29"/>
      <c r="NUG512" s="29"/>
      <c r="NUH512" s="29"/>
      <c r="NUI512" s="29"/>
      <c r="NUJ512" s="29"/>
      <c r="NUK512" s="29"/>
      <c r="NUL512" s="29"/>
      <c r="NUM512" s="29"/>
      <c r="NUN512" s="29"/>
      <c r="NUO512" s="29"/>
      <c r="NUP512" s="29"/>
      <c r="NUQ512" s="29"/>
      <c r="NUR512" s="29"/>
      <c r="NUS512" s="29"/>
      <c r="NUT512" s="29"/>
      <c r="NUU512" s="29"/>
      <c r="NUV512" s="29"/>
      <c r="NUW512" s="29"/>
      <c r="NUX512" s="29"/>
      <c r="NUY512" s="29"/>
      <c r="NUZ512" s="29"/>
      <c r="NVA512" s="29"/>
      <c r="NVB512" s="29"/>
      <c r="NVC512" s="29"/>
      <c r="NVD512" s="29"/>
      <c r="NVE512" s="29"/>
      <c r="NVF512" s="29"/>
      <c r="NVG512" s="29"/>
      <c r="NVH512" s="29"/>
      <c r="NVI512" s="29"/>
      <c r="NVJ512" s="29"/>
      <c r="NVK512" s="29"/>
      <c r="NVL512" s="29"/>
      <c r="NVM512" s="29"/>
      <c r="NVN512" s="29"/>
      <c r="NVO512" s="29"/>
      <c r="NVP512" s="29"/>
      <c r="NVQ512" s="29"/>
      <c r="NVR512" s="29"/>
      <c r="NVS512" s="29"/>
      <c r="NVT512" s="29"/>
      <c r="NVU512" s="29"/>
      <c r="NVV512" s="29"/>
      <c r="NVW512" s="29"/>
      <c r="NVX512" s="29"/>
      <c r="NVY512" s="29"/>
      <c r="NVZ512" s="29"/>
      <c r="NWA512" s="29"/>
      <c r="NWB512" s="29"/>
      <c r="NWC512" s="29"/>
      <c r="NWD512" s="29"/>
      <c r="NWE512" s="29"/>
      <c r="NWF512" s="29"/>
      <c r="NWG512" s="29"/>
      <c r="NWH512" s="29"/>
      <c r="NWI512" s="29"/>
      <c r="NWJ512" s="29"/>
      <c r="NWK512" s="29"/>
      <c r="NWL512" s="29"/>
      <c r="NWM512" s="29"/>
      <c r="NWN512" s="29"/>
      <c r="NWO512" s="29"/>
      <c r="NWP512" s="29"/>
      <c r="NWQ512" s="29"/>
      <c r="NWR512" s="29"/>
      <c r="NWS512" s="29"/>
      <c r="NWT512" s="29"/>
      <c r="NWU512" s="29"/>
      <c r="NWV512" s="29"/>
      <c r="NWW512" s="29"/>
      <c r="NWX512" s="29"/>
      <c r="NWY512" s="29"/>
      <c r="NWZ512" s="29"/>
      <c r="NXA512" s="29"/>
      <c r="NXB512" s="29"/>
      <c r="NXC512" s="29"/>
      <c r="NXD512" s="29"/>
      <c r="NXE512" s="29"/>
      <c r="NXF512" s="29"/>
      <c r="NXG512" s="29"/>
      <c r="NXH512" s="29"/>
      <c r="NXI512" s="29"/>
      <c r="NXJ512" s="29"/>
      <c r="NXK512" s="29"/>
      <c r="NXL512" s="29"/>
      <c r="NXM512" s="29"/>
      <c r="NXN512" s="29"/>
      <c r="NXO512" s="29"/>
      <c r="NXP512" s="29"/>
      <c r="NXQ512" s="29"/>
      <c r="NXR512" s="29"/>
      <c r="NXS512" s="29"/>
      <c r="NXT512" s="29"/>
      <c r="NXU512" s="29"/>
      <c r="NXV512" s="29"/>
      <c r="NXW512" s="29"/>
      <c r="NXX512" s="29"/>
      <c r="NXY512" s="29"/>
      <c r="NXZ512" s="29"/>
      <c r="NYA512" s="29"/>
      <c r="NYB512" s="29"/>
      <c r="NYC512" s="29"/>
      <c r="NYD512" s="29"/>
      <c r="NYE512" s="29"/>
      <c r="NYF512" s="29"/>
      <c r="NYG512" s="29"/>
      <c r="NYH512" s="29"/>
      <c r="NYI512" s="29"/>
      <c r="NYJ512" s="29"/>
      <c r="NYK512" s="29"/>
      <c r="NYL512" s="29"/>
      <c r="NYM512" s="29"/>
      <c r="NYN512" s="29"/>
      <c r="NYO512" s="29"/>
      <c r="NYP512" s="29"/>
      <c r="NYQ512" s="29"/>
      <c r="NYR512" s="29"/>
      <c r="NYS512" s="29"/>
      <c r="NYT512" s="29"/>
      <c r="NYU512" s="29"/>
      <c r="NYV512" s="29"/>
      <c r="NYW512" s="29"/>
      <c r="NYX512" s="29"/>
      <c r="NYY512" s="29"/>
      <c r="NYZ512" s="29"/>
      <c r="NZA512" s="29"/>
      <c r="NZB512" s="29"/>
      <c r="NZC512" s="29"/>
      <c r="NZD512" s="29"/>
      <c r="NZE512" s="29"/>
      <c r="NZF512" s="29"/>
      <c r="NZG512" s="29"/>
      <c r="NZH512" s="29"/>
      <c r="NZI512" s="29"/>
      <c r="NZJ512" s="29"/>
      <c r="NZK512" s="29"/>
      <c r="NZL512" s="29"/>
      <c r="NZM512" s="29"/>
      <c r="NZN512" s="29"/>
      <c r="NZO512" s="29"/>
      <c r="NZP512" s="29"/>
      <c r="NZQ512" s="29"/>
      <c r="NZR512" s="29"/>
      <c r="NZS512" s="29"/>
      <c r="NZT512" s="29"/>
      <c r="NZU512" s="29"/>
      <c r="NZV512" s="29"/>
      <c r="NZW512" s="29"/>
      <c r="NZX512" s="29"/>
      <c r="NZY512" s="29"/>
      <c r="NZZ512" s="29"/>
      <c r="OAA512" s="29"/>
      <c r="OAB512" s="29"/>
      <c r="OAC512" s="29"/>
      <c r="OAD512" s="29"/>
      <c r="OAE512" s="29"/>
      <c r="OAF512" s="29"/>
      <c r="OAG512" s="29"/>
      <c r="OAH512" s="29"/>
      <c r="OAI512" s="29"/>
      <c r="OAJ512" s="29"/>
      <c r="OAK512" s="29"/>
      <c r="OAL512" s="29"/>
      <c r="OAM512" s="29"/>
      <c r="OAN512" s="29"/>
      <c r="OAO512" s="29"/>
      <c r="OAP512" s="29"/>
      <c r="OAQ512" s="29"/>
      <c r="OAR512" s="29"/>
      <c r="OAS512" s="29"/>
      <c r="OAT512" s="29"/>
      <c r="OAU512" s="29"/>
      <c r="OAV512" s="29"/>
      <c r="OAW512" s="29"/>
      <c r="OAX512" s="29"/>
      <c r="OAY512" s="29"/>
      <c r="OAZ512" s="29"/>
      <c r="OBA512" s="29"/>
      <c r="OBB512" s="29"/>
      <c r="OBC512" s="29"/>
      <c r="OBD512" s="29"/>
      <c r="OBE512" s="29"/>
      <c r="OBF512" s="29"/>
      <c r="OBG512" s="29"/>
      <c r="OBH512" s="29"/>
      <c r="OBI512" s="29"/>
      <c r="OBJ512" s="29"/>
      <c r="OBK512" s="29"/>
      <c r="OBL512" s="29"/>
      <c r="OBM512" s="29"/>
      <c r="OBN512" s="29"/>
      <c r="OBO512" s="29"/>
      <c r="OBP512" s="29"/>
      <c r="OBQ512" s="29"/>
      <c r="OBR512" s="29"/>
      <c r="OBS512" s="29"/>
      <c r="OBT512" s="29"/>
      <c r="OBU512" s="29"/>
      <c r="OBV512" s="29"/>
      <c r="OBW512" s="29"/>
      <c r="OBX512" s="29"/>
      <c r="OBY512" s="29"/>
      <c r="OBZ512" s="29"/>
      <c r="OCA512" s="29"/>
      <c r="OCB512" s="29"/>
      <c r="OCC512" s="29"/>
      <c r="OCD512" s="29"/>
      <c r="OCE512" s="29"/>
      <c r="OCF512" s="29"/>
      <c r="OCG512" s="29"/>
      <c r="OCH512" s="29"/>
      <c r="OCI512" s="29"/>
      <c r="OCJ512" s="29"/>
      <c r="OCK512" s="29"/>
      <c r="OCL512" s="29"/>
      <c r="OCM512" s="29"/>
      <c r="OCN512" s="29"/>
      <c r="OCO512" s="29"/>
      <c r="OCP512" s="29"/>
      <c r="OCQ512" s="29"/>
      <c r="OCR512" s="29"/>
      <c r="OCS512" s="29"/>
      <c r="OCT512" s="29"/>
      <c r="OCU512" s="29"/>
      <c r="OCV512" s="29"/>
      <c r="OCW512" s="29"/>
      <c r="OCX512" s="29"/>
      <c r="OCY512" s="29"/>
      <c r="OCZ512" s="29"/>
      <c r="ODA512" s="29"/>
      <c r="ODB512" s="29"/>
      <c r="ODC512" s="29"/>
      <c r="ODD512" s="29"/>
      <c r="ODE512" s="29"/>
      <c r="ODF512" s="29"/>
      <c r="ODG512" s="29"/>
      <c r="ODH512" s="29"/>
      <c r="ODI512" s="29"/>
      <c r="ODJ512" s="29"/>
      <c r="ODK512" s="29"/>
      <c r="ODL512" s="29"/>
      <c r="ODM512" s="29"/>
      <c r="ODN512" s="29"/>
      <c r="ODO512" s="29"/>
      <c r="ODP512" s="29"/>
      <c r="ODQ512" s="29"/>
      <c r="ODR512" s="29"/>
      <c r="ODS512" s="29"/>
      <c r="ODT512" s="29"/>
      <c r="ODU512" s="29"/>
      <c r="ODV512" s="29"/>
      <c r="ODW512" s="29"/>
      <c r="ODX512" s="29"/>
      <c r="ODY512" s="29"/>
      <c r="ODZ512" s="29"/>
      <c r="OEA512" s="29"/>
      <c r="OEB512" s="29"/>
      <c r="OEC512" s="29"/>
      <c r="OED512" s="29"/>
      <c r="OEE512" s="29"/>
      <c r="OEF512" s="29"/>
      <c r="OEG512" s="29"/>
      <c r="OEH512" s="29"/>
      <c r="OEI512" s="29"/>
      <c r="OEJ512" s="29"/>
      <c r="OEK512" s="29"/>
      <c r="OEL512" s="29"/>
      <c r="OEM512" s="29"/>
      <c r="OEN512" s="29"/>
      <c r="OEO512" s="29"/>
      <c r="OEP512" s="29"/>
      <c r="OEQ512" s="29"/>
      <c r="OER512" s="29"/>
      <c r="OES512" s="29"/>
      <c r="OET512" s="29"/>
      <c r="OEU512" s="29"/>
      <c r="OEV512" s="29"/>
      <c r="OEW512" s="29"/>
      <c r="OEX512" s="29"/>
      <c r="OEY512" s="29"/>
      <c r="OEZ512" s="29"/>
      <c r="OFA512" s="29"/>
      <c r="OFB512" s="29"/>
      <c r="OFC512" s="29"/>
      <c r="OFD512" s="29"/>
      <c r="OFE512" s="29"/>
      <c r="OFF512" s="29"/>
      <c r="OFG512" s="29"/>
      <c r="OFH512" s="29"/>
      <c r="OFI512" s="29"/>
      <c r="OFJ512" s="29"/>
      <c r="OFK512" s="29"/>
      <c r="OFL512" s="29"/>
      <c r="OFM512" s="29"/>
      <c r="OFN512" s="29"/>
      <c r="OFO512" s="29"/>
      <c r="OFP512" s="29"/>
      <c r="OFQ512" s="29"/>
      <c r="OFR512" s="29"/>
      <c r="OFS512" s="29"/>
      <c r="OFT512" s="29"/>
      <c r="OFU512" s="29"/>
      <c r="OFV512" s="29"/>
      <c r="OFW512" s="29"/>
      <c r="OFX512" s="29"/>
      <c r="OFY512" s="29"/>
      <c r="OFZ512" s="29"/>
      <c r="OGA512" s="29"/>
      <c r="OGB512" s="29"/>
      <c r="OGC512" s="29"/>
      <c r="OGD512" s="29"/>
      <c r="OGE512" s="29"/>
      <c r="OGF512" s="29"/>
      <c r="OGG512" s="29"/>
      <c r="OGH512" s="29"/>
      <c r="OGI512" s="29"/>
      <c r="OGJ512" s="29"/>
      <c r="OGK512" s="29"/>
      <c r="OGL512" s="29"/>
      <c r="OGM512" s="29"/>
      <c r="OGN512" s="29"/>
      <c r="OGO512" s="29"/>
      <c r="OGP512" s="29"/>
      <c r="OGQ512" s="29"/>
      <c r="OGR512" s="29"/>
      <c r="OGS512" s="29"/>
      <c r="OGT512" s="29"/>
      <c r="OGU512" s="29"/>
      <c r="OGV512" s="29"/>
      <c r="OGW512" s="29"/>
      <c r="OGX512" s="29"/>
      <c r="OGY512" s="29"/>
      <c r="OGZ512" s="29"/>
      <c r="OHA512" s="29"/>
      <c r="OHB512" s="29"/>
      <c r="OHC512" s="29"/>
      <c r="OHD512" s="29"/>
      <c r="OHE512" s="29"/>
      <c r="OHF512" s="29"/>
      <c r="OHG512" s="29"/>
      <c r="OHH512" s="29"/>
      <c r="OHI512" s="29"/>
      <c r="OHJ512" s="29"/>
      <c r="OHK512" s="29"/>
      <c r="OHL512" s="29"/>
      <c r="OHM512" s="29"/>
      <c r="OHN512" s="29"/>
      <c r="OHO512" s="29"/>
      <c r="OHP512" s="29"/>
      <c r="OHQ512" s="29"/>
      <c r="OHR512" s="29"/>
      <c r="OHS512" s="29"/>
      <c r="OHT512" s="29"/>
      <c r="OHU512" s="29"/>
      <c r="OHV512" s="29"/>
      <c r="OHW512" s="29"/>
      <c r="OHX512" s="29"/>
      <c r="OHY512" s="29"/>
      <c r="OHZ512" s="29"/>
      <c r="OIA512" s="29"/>
      <c r="OIB512" s="29"/>
      <c r="OIC512" s="29"/>
      <c r="OID512" s="29"/>
      <c r="OIE512" s="29"/>
      <c r="OIF512" s="29"/>
      <c r="OIG512" s="29"/>
      <c r="OIH512" s="29"/>
      <c r="OII512" s="29"/>
      <c r="OIJ512" s="29"/>
      <c r="OIK512" s="29"/>
      <c r="OIL512" s="29"/>
      <c r="OIM512" s="29"/>
      <c r="OIN512" s="29"/>
      <c r="OIO512" s="29"/>
      <c r="OIP512" s="29"/>
      <c r="OIQ512" s="29"/>
      <c r="OIR512" s="29"/>
      <c r="OIS512" s="29"/>
      <c r="OIT512" s="29"/>
      <c r="OIU512" s="29"/>
      <c r="OIV512" s="29"/>
      <c r="OIW512" s="29"/>
      <c r="OIX512" s="29"/>
      <c r="OIY512" s="29"/>
      <c r="OIZ512" s="29"/>
      <c r="OJA512" s="29"/>
      <c r="OJB512" s="29"/>
      <c r="OJC512" s="29"/>
      <c r="OJD512" s="29"/>
      <c r="OJE512" s="29"/>
      <c r="OJF512" s="29"/>
      <c r="OJG512" s="29"/>
      <c r="OJH512" s="29"/>
      <c r="OJI512" s="29"/>
      <c r="OJJ512" s="29"/>
      <c r="OJK512" s="29"/>
      <c r="OJL512" s="29"/>
      <c r="OJM512" s="29"/>
      <c r="OJN512" s="29"/>
      <c r="OJO512" s="29"/>
      <c r="OJP512" s="29"/>
      <c r="OJQ512" s="29"/>
      <c r="OJR512" s="29"/>
      <c r="OJS512" s="29"/>
      <c r="OJT512" s="29"/>
      <c r="OJU512" s="29"/>
      <c r="OJV512" s="29"/>
      <c r="OJW512" s="29"/>
      <c r="OJX512" s="29"/>
      <c r="OJY512" s="29"/>
      <c r="OJZ512" s="29"/>
      <c r="OKA512" s="29"/>
      <c r="OKB512" s="29"/>
      <c r="OKC512" s="29"/>
      <c r="OKD512" s="29"/>
      <c r="OKE512" s="29"/>
      <c r="OKF512" s="29"/>
      <c r="OKG512" s="29"/>
      <c r="OKH512" s="29"/>
      <c r="OKI512" s="29"/>
      <c r="OKJ512" s="29"/>
      <c r="OKK512" s="29"/>
      <c r="OKL512" s="29"/>
      <c r="OKM512" s="29"/>
      <c r="OKN512" s="29"/>
      <c r="OKO512" s="29"/>
      <c r="OKP512" s="29"/>
      <c r="OKQ512" s="29"/>
      <c r="OKR512" s="29"/>
      <c r="OKS512" s="29"/>
      <c r="OKT512" s="29"/>
      <c r="OKU512" s="29"/>
      <c r="OKV512" s="29"/>
      <c r="OKW512" s="29"/>
      <c r="OKX512" s="29"/>
      <c r="OKY512" s="29"/>
      <c r="OKZ512" s="29"/>
      <c r="OLA512" s="29"/>
      <c r="OLB512" s="29"/>
      <c r="OLC512" s="29"/>
      <c r="OLD512" s="29"/>
      <c r="OLE512" s="29"/>
      <c r="OLF512" s="29"/>
      <c r="OLG512" s="29"/>
      <c r="OLH512" s="29"/>
      <c r="OLI512" s="29"/>
      <c r="OLJ512" s="29"/>
      <c r="OLK512" s="29"/>
      <c r="OLL512" s="29"/>
      <c r="OLM512" s="29"/>
      <c r="OLN512" s="29"/>
      <c r="OLO512" s="29"/>
      <c r="OLP512" s="29"/>
      <c r="OLQ512" s="29"/>
      <c r="OLR512" s="29"/>
      <c r="OLS512" s="29"/>
      <c r="OLT512" s="29"/>
      <c r="OLU512" s="29"/>
      <c r="OLV512" s="29"/>
      <c r="OLW512" s="29"/>
      <c r="OLX512" s="29"/>
      <c r="OLY512" s="29"/>
      <c r="OLZ512" s="29"/>
      <c r="OMA512" s="29"/>
      <c r="OMB512" s="29"/>
      <c r="OMC512" s="29"/>
      <c r="OMD512" s="29"/>
      <c r="OME512" s="29"/>
      <c r="OMF512" s="29"/>
      <c r="OMG512" s="29"/>
      <c r="OMH512" s="29"/>
      <c r="OMI512" s="29"/>
      <c r="OMJ512" s="29"/>
      <c r="OMK512" s="29"/>
      <c r="OML512" s="29"/>
      <c r="OMM512" s="29"/>
      <c r="OMN512" s="29"/>
      <c r="OMO512" s="29"/>
      <c r="OMP512" s="29"/>
      <c r="OMQ512" s="29"/>
      <c r="OMR512" s="29"/>
      <c r="OMS512" s="29"/>
      <c r="OMT512" s="29"/>
      <c r="OMU512" s="29"/>
      <c r="OMV512" s="29"/>
      <c r="OMW512" s="29"/>
      <c r="OMX512" s="29"/>
      <c r="OMY512" s="29"/>
      <c r="OMZ512" s="29"/>
      <c r="ONA512" s="29"/>
      <c r="ONB512" s="29"/>
      <c r="ONC512" s="29"/>
      <c r="OND512" s="29"/>
      <c r="ONE512" s="29"/>
      <c r="ONF512" s="29"/>
      <c r="ONG512" s="29"/>
      <c r="ONH512" s="29"/>
      <c r="ONI512" s="29"/>
      <c r="ONJ512" s="29"/>
      <c r="ONK512" s="29"/>
      <c r="ONL512" s="29"/>
      <c r="ONM512" s="29"/>
      <c r="ONN512" s="29"/>
      <c r="ONO512" s="29"/>
      <c r="ONP512" s="29"/>
      <c r="ONQ512" s="29"/>
      <c r="ONR512" s="29"/>
      <c r="ONS512" s="29"/>
      <c r="ONT512" s="29"/>
      <c r="ONU512" s="29"/>
      <c r="ONV512" s="29"/>
      <c r="ONW512" s="29"/>
      <c r="ONX512" s="29"/>
      <c r="ONY512" s="29"/>
      <c r="ONZ512" s="29"/>
      <c r="OOA512" s="29"/>
      <c r="OOB512" s="29"/>
      <c r="OOC512" s="29"/>
      <c r="OOD512" s="29"/>
      <c r="OOE512" s="29"/>
      <c r="OOF512" s="29"/>
      <c r="OOG512" s="29"/>
      <c r="OOH512" s="29"/>
      <c r="OOI512" s="29"/>
      <c r="OOJ512" s="29"/>
      <c r="OOK512" s="29"/>
      <c r="OOL512" s="29"/>
      <c r="OOM512" s="29"/>
      <c r="OON512" s="29"/>
      <c r="OOO512" s="29"/>
      <c r="OOP512" s="29"/>
      <c r="OOQ512" s="29"/>
      <c r="OOR512" s="29"/>
      <c r="OOS512" s="29"/>
      <c r="OOT512" s="29"/>
      <c r="OOU512" s="29"/>
      <c r="OOV512" s="29"/>
      <c r="OOW512" s="29"/>
      <c r="OOX512" s="29"/>
      <c r="OOY512" s="29"/>
      <c r="OOZ512" s="29"/>
      <c r="OPA512" s="29"/>
      <c r="OPB512" s="29"/>
      <c r="OPC512" s="29"/>
      <c r="OPD512" s="29"/>
      <c r="OPE512" s="29"/>
      <c r="OPF512" s="29"/>
      <c r="OPG512" s="29"/>
      <c r="OPH512" s="29"/>
      <c r="OPI512" s="29"/>
      <c r="OPJ512" s="29"/>
      <c r="OPK512" s="29"/>
      <c r="OPL512" s="29"/>
      <c r="OPM512" s="29"/>
      <c r="OPN512" s="29"/>
      <c r="OPO512" s="29"/>
      <c r="OPP512" s="29"/>
      <c r="OPQ512" s="29"/>
      <c r="OPR512" s="29"/>
      <c r="OPS512" s="29"/>
      <c r="OPT512" s="29"/>
      <c r="OPU512" s="29"/>
      <c r="OPV512" s="29"/>
      <c r="OPW512" s="29"/>
      <c r="OPX512" s="29"/>
      <c r="OPY512" s="29"/>
      <c r="OPZ512" s="29"/>
      <c r="OQA512" s="29"/>
      <c r="OQB512" s="29"/>
      <c r="OQC512" s="29"/>
      <c r="OQD512" s="29"/>
      <c r="OQE512" s="29"/>
      <c r="OQF512" s="29"/>
      <c r="OQG512" s="29"/>
      <c r="OQH512" s="29"/>
      <c r="OQI512" s="29"/>
      <c r="OQJ512" s="29"/>
      <c r="OQK512" s="29"/>
      <c r="OQL512" s="29"/>
      <c r="OQM512" s="29"/>
      <c r="OQN512" s="29"/>
      <c r="OQO512" s="29"/>
      <c r="OQP512" s="29"/>
      <c r="OQQ512" s="29"/>
      <c r="OQR512" s="29"/>
      <c r="OQS512" s="29"/>
      <c r="OQT512" s="29"/>
      <c r="OQU512" s="29"/>
      <c r="OQV512" s="29"/>
      <c r="OQW512" s="29"/>
      <c r="OQX512" s="29"/>
      <c r="OQY512" s="29"/>
      <c r="OQZ512" s="29"/>
      <c r="ORA512" s="29"/>
      <c r="ORB512" s="29"/>
      <c r="ORC512" s="29"/>
      <c r="ORD512" s="29"/>
      <c r="ORE512" s="29"/>
      <c r="ORF512" s="29"/>
      <c r="ORG512" s="29"/>
      <c r="ORH512" s="29"/>
      <c r="ORI512" s="29"/>
      <c r="ORJ512" s="29"/>
      <c r="ORK512" s="29"/>
      <c r="ORL512" s="29"/>
      <c r="ORM512" s="29"/>
      <c r="ORN512" s="29"/>
      <c r="ORO512" s="29"/>
      <c r="ORP512" s="29"/>
      <c r="ORQ512" s="29"/>
      <c r="ORR512" s="29"/>
      <c r="ORS512" s="29"/>
      <c r="ORT512" s="29"/>
      <c r="ORU512" s="29"/>
      <c r="ORV512" s="29"/>
      <c r="ORW512" s="29"/>
      <c r="ORX512" s="29"/>
      <c r="ORY512" s="29"/>
      <c r="ORZ512" s="29"/>
      <c r="OSA512" s="29"/>
      <c r="OSB512" s="29"/>
      <c r="OSC512" s="29"/>
      <c r="OSD512" s="29"/>
      <c r="OSE512" s="29"/>
      <c r="OSF512" s="29"/>
      <c r="OSG512" s="29"/>
      <c r="OSH512" s="29"/>
      <c r="OSI512" s="29"/>
      <c r="OSJ512" s="29"/>
      <c r="OSK512" s="29"/>
      <c r="OSL512" s="29"/>
      <c r="OSM512" s="29"/>
      <c r="OSN512" s="29"/>
      <c r="OSO512" s="29"/>
      <c r="OSP512" s="29"/>
      <c r="OSQ512" s="29"/>
      <c r="OSR512" s="29"/>
      <c r="OSS512" s="29"/>
      <c r="OST512" s="29"/>
      <c r="OSU512" s="29"/>
      <c r="OSV512" s="29"/>
      <c r="OSW512" s="29"/>
      <c r="OSX512" s="29"/>
      <c r="OSY512" s="29"/>
      <c r="OSZ512" s="29"/>
      <c r="OTA512" s="29"/>
      <c r="OTB512" s="29"/>
      <c r="OTC512" s="29"/>
      <c r="OTD512" s="29"/>
      <c r="OTE512" s="29"/>
      <c r="OTF512" s="29"/>
      <c r="OTG512" s="29"/>
      <c r="OTH512" s="29"/>
      <c r="OTI512" s="29"/>
      <c r="OTJ512" s="29"/>
      <c r="OTK512" s="29"/>
      <c r="OTL512" s="29"/>
      <c r="OTM512" s="29"/>
      <c r="OTN512" s="29"/>
      <c r="OTO512" s="29"/>
      <c r="OTP512" s="29"/>
      <c r="OTQ512" s="29"/>
      <c r="OTR512" s="29"/>
      <c r="OTS512" s="29"/>
      <c r="OTT512" s="29"/>
      <c r="OTU512" s="29"/>
      <c r="OTV512" s="29"/>
      <c r="OTW512" s="29"/>
      <c r="OTX512" s="29"/>
      <c r="OTY512" s="29"/>
      <c r="OTZ512" s="29"/>
      <c r="OUA512" s="29"/>
      <c r="OUB512" s="29"/>
      <c r="OUC512" s="29"/>
      <c r="OUD512" s="29"/>
      <c r="OUE512" s="29"/>
      <c r="OUF512" s="29"/>
      <c r="OUG512" s="29"/>
      <c r="OUH512" s="29"/>
      <c r="OUI512" s="29"/>
      <c r="OUJ512" s="29"/>
      <c r="OUK512" s="29"/>
      <c r="OUL512" s="29"/>
      <c r="OUM512" s="29"/>
      <c r="OUN512" s="29"/>
      <c r="OUO512" s="29"/>
      <c r="OUP512" s="29"/>
      <c r="OUQ512" s="29"/>
      <c r="OUR512" s="29"/>
      <c r="OUS512" s="29"/>
      <c r="OUT512" s="29"/>
      <c r="OUU512" s="29"/>
      <c r="OUV512" s="29"/>
      <c r="OUW512" s="29"/>
      <c r="OUX512" s="29"/>
      <c r="OUY512" s="29"/>
      <c r="OUZ512" s="29"/>
      <c r="OVA512" s="29"/>
      <c r="OVB512" s="29"/>
      <c r="OVC512" s="29"/>
      <c r="OVD512" s="29"/>
      <c r="OVE512" s="29"/>
      <c r="OVF512" s="29"/>
      <c r="OVG512" s="29"/>
      <c r="OVH512" s="29"/>
      <c r="OVI512" s="29"/>
      <c r="OVJ512" s="29"/>
      <c r="OVK512" s="29"/>
      <c r="OVL512" s="29"/>
      <c r="OVM512" s="29"/>
      <c r="OVN512" s="29"/>
      <c r="OVO512" s="29"/>
      <c r="OVP512" s="29"/>
      <c r="OVQ512" s="29"/>
      <c r="OVR512" s="29"/>
      <c r="OVS512" s="29"/>
      <c r="OVT512" s="29"/>
      <c r="OVU512" s="29"/>
      <c r="OVV512" s="29"/>
      <c r="OVW512" s="29"/>
      <c r="OVX512" s="29"/>
      <c r="OVY512" s="29"/>
      <c r="OVZ512" s="29"/>
      <c r="OWA512" s="29"/>
      <c r="OWB512" s="29"/>
      <c r="OWC512" s="29"/>
      <c r="OWD512" s="29"/>
      <c r="OWE512" s="29"/>
      <c r="OWF512" s="29"/>
      <c r="OWG512" s="29"/>
      <c r="OWH512" s="29"/>
      <c r="OWI512" s="29"/>
      <c r="OWJ512" s="29"/>
      <c r="OWK512" s="29"/>
      <c r="OWL512" s="29"/>
      <c r="OWM512" s="29"/>
      <c r="OWN512" s="29"/>
      <c r="OWO512" s="29"/>
      <c r="OWP512" s="29"/>
      <c r="OWQ512" s="29"/>
      <c r="OWR512" s="29"/>
      <c r="OWS512" s="29"/>
      <c r="OWT512" s="29"/>
      <c r="OWU512" s="29"/>
      <c r="OWV512" s="29"/>
      <c r="OWW512" s="29"/>
      <c r="OWX512" s="29"/>
      <c r="OWY512" s="29"/>
      <c r="OWZ512" s="29"/>
      <c r="OXA512" s="29"/>
      <c r="OXB512" s="29"/>
      <c r="OXC512" s="29"/>
      <c r="OXD512" s="29"/>
      <c r="OXE512" s="29"/>
      <c r="OXF512" s="29"/>
      <c r="OXG512" s="29"/>
      <c r="OXH512" s="29"/>
      <c r="OXI512" s="29"/>
      <c r="OXJ512" s="29"/>
      <c r="OXK512" s="29"/>
      <c r="OXL512" s="29"/>
      <c r="OXM512" s="29"/>
      <c r="OXN512" s="29"/>
      <c r="OXO512" s="29"/>
      <c r="OXP512" s="29"/>
      <c r="OXQ512" s="29"/>
      <c r="OXR512" s="29"/>
      <c r="OXS512" s="29"/>
      <c r="OXT512" s="29"/>
      <c r="OXU512" s="29"/>
      <c r="OXV512" s="29"/>
      <c r="OXW512" s="29"/>
      <c r="OXX512" s="29"/>
      <c r="OXY512" s="29"/>
      <c r="OXZ512" s="29"/>
      <c r="OYA512" s="29"/>
      <c r="OYB512" s="29"/>
      <c r="OYC512" s="29"/>
      <c r="OYD512" s="29"/>
      <c r="OYE512" s="29"/>
      <c r="OYF512" s="29"/>
      <c r="OYG512" s="29"/>
      <c r="OYH512" s="29"/>
      <c r="OYI512" s="29"/>
      <c r="OYJ512" s="29"/>
      <c r="OYK512" s="29"/>
      <c r="OYL512" s="29"/>
      <c r="OYM512" s="29"/>
      <c r="OYN512" s="29"/>
      <c r="OYO512" s="29"/>
      <c r="OYP512" s="29"/>
      <c r="OYQ512" s="29"/>
      <c r="OYR512" s="29"/>
      <c r="OYS512" s="29"/>
      <c r="OYT512" s="29"/>
      <c r="OYU512" s="29"/>
      <c r="OYV512" s="29"/>
      <c r="OYW512" s="29"/>
      <c r="OYX512" s="29"/>
      <c r="OYY512" s="29"/>
      <c r="OYZ512" s="29"/>
      <c r="OZA512" s="29"/>
      <c r="OZB512" s="29"/>
      <c r="OZC512" s="29"/>
      <c r="OZD512" s="29"/>
      <c r="OZE512" s="29"/>
      <c r="OZF512" s="29"/>
      <c r="OZG512" s="29"/>
      <c r="OZH512" s="29"/>
      <c r="OZI512" s="29"/>
      <c r="OZJ512" s="29"/>
      <c r="OZK512" s="29"/>
      <c r="OZL512" s="29"/>
      <c r="OZM512" s="29"/>
      <c r="OZN512" s="29"/>
      <c r="OZO512" s="29"/>
      <c r="OZP512" s="29"/>
      <c r="OZQ512" s="29"/>
      <c r="OZR512" s="29"/>
      <c r="OZS512" s="29"/>
      <c r="OZT512" s="29"/>
      <c r="OZU512" s="29"/>
      <c r="OZV512" s="29"/>
      <c r="OZW512" s="29"/>
      <c r="OZX512" s="29"/>
      <c r="OZY512" s="29"/>
      <c r="OZZ512" s="29"/>
      <c r="PAA512" s="29"/>
      <c r="PAB512" s="29"/>
      <c r="PAC512" s="29"/>
      <c r="PAD512" s="29"/>
      <c r="PAE512" s="29"/>
      <c r="PAF512" s="29"/>
      <c r="PAG512" s="29"/>
      <c r="PAH512" s="29"/>
      <c r="PAI512" s="29"/>
      <c r="PAJ512" s="29"/>
      <c r="PAK512" s="29"/>
      <c r="PAL512" s="29"/>
      <c r="PAM512" s="29"/>
      <c r="PAN512" s="29"/>
      <c r="PAO512" s="29"/>
      <c r="PAP512" s="29"/>
      <c r="PAQ512" s="29"/>
      <c r="PAR512" s="29"/>
      <c r="PAS512" s="29"/>
      <c r="PAT512" s="29"/>
      <c r="PAU512" s="29"/>
      <c r="PAV512" s="29"/>
      <c r="PAW512" s="29"/>
      <c r="PAX512" s="29"/>
      <c r="PAY512" s="29"/>
      <c r="PAZ512" s="29"/>
      <c r="PBA512" s="29"/>
      <c r="PBB512" s="29"/>
      <c r="PBC512" s="29"/>
      <c r="PBD512" s="29"/>
      <c r="PBE512" s="29"/>
      <c r="PBF512" s="29"/>
      <c r="PBG512" s="29"/>
      <c r="PBH512" s="29"/>
      <c r="PBI512" s="29"/>
      <c r="PBJ512" s="29"/>
      <c r="PBK512" s="29"/>
      <c r="PBL512" s="29"/>
      <c r="PBM512" s="29"/>
      <c r="PBN512" s="29"/>
      <c r="PBO512" s="29"/>
      <c r="PBP512" s="29"/>
      <c r="PBQ512" s="29"/>
      <c r="PBR512" s="29"/>
      <c r="PBS512" s="29"/>
      <c r="PBT512" s="29"/>
      <c r="PBU512" s="29"/>
      <c r="PBV512" s="29"/>
      <c r="PBW512" s="29"/>
      <c r="PBX512" s="29"/>
      <c r="PBY512" s="29"/>
      <c r="PBZ512" s="29"/>
      <c r="PCA512" s="29"/>
      <c r="PCB512" s="29"/>
      <c r="PCC512" s="29"/>
      <c r="PCD512" s="29"/>
      <c r="PCE512" s="29"/>
      <c r="PCF512" s="29"/>
      <c r="PCG512" s="29"/>
      <c r="PCH512" s="29"/>
      <c r="PCI512" s="29"/>
      <c r="PCJ512" s="29"/>
      <c r="PCK512" s="29"/>
      <c r="PCL512" s="29"/>
      <c r="PCM512" s="29"/>
      <c r="PCN512" s="29"/>
      <c r="PCO512" s="29"/>
      <c r="PCP512" s="29"/>
      <c r="PCQ512" s="29"/>
      <c r="PCR512" s="29"/>
      <c r="PCS512" s="29"/>
      <c r="PCT512" s="29"/>
      <c r="PCU512" s="29"/>
      <c r="PCV512" s="29"/>
      <c r="PCW512" s="29"/>
      <c r="PCX512" s="29"/>
      <c r="PCY512" s="29"/>
      <c r="PCZ512" s="29"/>
      <c r="PDA512" s="29"/>
      <c r="PDB512" s="29"/>
      <c r="PDC512" s="29"/>
      <c r="PDD512" s="29"/>
      <c r="PDE512" s="29"/>
      <c r="PDF512" s="29"/>
      <c r="PDG512" s="29"/>
      <c r="PDH512" s="29"/>
      <c r="PDI512" s="29"/>
      <c r="PDJ512" s="29"/>
      <c r="PDK512" s="29"/>
      <c r="PDL512" s="29"/>
      <c r="PDM512" s="29"/>
      <c r="PDN512" s="29"/>
      <c r="PDO512" s="29"/>
      <c r="PDP512" s="29"/>
      <c r="PDQ512" s="29"/>
      <c r="PDR512" s="29"/>
      <c r="PDS512" s="29"/>
      <c r="PDT512" s="29"/>
      <c r="PDU512" s="29"/>
      <c r="PDV512" s="29"/>
      <c r="PDW512" s="29"/>
      <c r="PDX512" s="29"/>
      <c r="PDY512" s="29"/>
      <c r="PDZ512" s="29"/>
      <c r="PEA512" s="29"/>
      <c r="PEB512" s="29"/>
      <c r="PEC512" s="29"/>
      <c r="PED512" s="29"/>
      <c r="PEE512" s="29"/>
      <c r="PEF512" s="29"/>
      <c r="PEG512" s="29"/>
      <c r="PEH512" s="29"/>
      <c r="PEI512" s="29"/>
      <c r="PEJ512" s="29"/>
      <c r="PEK512" s="29"/>
      <c r="PEL512" s="29"/>
      <c r="PEM512" s="29"/>
      <c r="PEN512" s="29"/>
      <c r="PEO512" s="29"/>
      <c r="PEP512" s="29"/>
      <c r="PEQ512" s="29"/>
      <c r="PER512" s="29"/>
      <c r="PES512" s="29"/>
      <c r="PET512" s="29"/>
      <c r="PEU512" s="29"/>
      <c r="PEV512" s="29"/>
      <c r="PEW512" s="29"/>
      <c r="PEX512" s="29"/>
      <c r="PEY512" s="29"/>
      <c r="PEZ512" s="29"/>
      <c r="PFA512" s="29"/>
      <c r="PFB512" s="29"/>
      <c r="PFC512" s="29"/>
      <c r="PFD512" s="29"/>
      <c r="PFE512" s="29"/>
      <c r="PFF512" s="29"/>
      <c r="PFG512" s="29"/>
      <c r="PFH512" s="29"/>
      <c r="PFI512" s="29"/>
      <c r="PFJ512" s="29"/>
      <c r="PFK512" s="29"/>
      <c r="PFL512" s="29"/>
      <c r="PFM512" s="29"/>
      <c r="PFN512" s="29"/>
      <c r="PFO512" s="29"/>
      <c r="PFP512" s="29"/>
      <c r="PFQ512" s="29"/>
      <c r="PFR512" s="29"/>
      <c r="PFS512" s="29"/>
      <c r="PFT512" s="29"/>
      <c r="PFU512" s="29"/>
      <c r="PFV512" s="29"/>
      <c r="PFW512" s="29"/>
      <c r="PFX512" s="29"/>
      <c r="PFY512" s="29"/>
      <c r="PFZ512" s="29"/>
      <c r="PGA512" s="29"/>
      <c r="PGB512" s="29"/>
      <c r="PGC512" s="29"/>
      <c r="PGD512" s="29"/>
      <c r="PGE512" s="29"/>
      <c r="PGF512" s="29"/>
      <c r="PGG512" s="29"/>
      <c r="PGH512" s="29"/>
      <c r="PGI512" s="29"/>
      <c r="PGJ512" s="29"/>
      <c r="PGK512" s="29"/>
      <c r="PGL512" s="29"/>
      <c r="PGM512" s="29"/>
      <c r="PGN512" s="29"/>
      <c r="PGO512" s="29"/>
      <c r="PGP512" s="29"/>
      <c r="PGQ512" s="29"/>
      <c r="PGR512" s="29"/>
      <c r="PGS512" s="29"/>
      <c r="PGT512" s="29"/>
      <c r="PGU512" s="29"/>
      <c r="PGV512" s="29"/>
      <c r="PGW512" s="29"/>
      <c r="PGX512" s="29"/>
      <c r="PGY512" s="29"/>
      <c r="PGZ512" s="29"/>
      <c r="PHA512" s="29"/>
      <c r="PHB512" s="29"/>
      <c r="PHC512" s="29"/>
      <c r="PHD512" s="29"/>
      <c r="PHE512" s="29"/>
      <c r="PHF512" s="29"/>
      <c r="PHG512" s="29"/>
      <c r="PHH512" s="29"/>
      <c r="PHI512" s="29"/>
      <c r="PHJ512" s="29"/>
      <c r="PHK512" s="29"/>
      <c r="PHL512" s="29"/>
      <c r="PHM512" s="29"/>
      <c r="PHN512" s="29"/>
      <c r="PHO512" s="29"/>
      <c r="PHP512" s="29"/>
      <c r="PHQ512" s="29"/>
      <c r="PHR512" s="29"/>
      <c r="PHS512" s="29"/>
      <c r="PHT512" s="29"/>
      <c r="PHU512" s="29"/>
      <c r="PHV512" s="29"/>
      <c r="PHW512" s="29"/>
      <c r="PHX512" s="29"/>
      <c r="PHY512" s="29"/>
      <c r="PHZ512" s="29"/>
      <c r="PIA512" s="29"/>
      <c r="PIB512" s="29"/>
      <c r="PIC512" s="29"/>
      <c r="PID512" s="29"/>
      <c r="PIE512" s="29"/>
      <c r="PIF512" s="29"/>
      <c r="PIG512" s="29"/>
      <c r="PIH512" s="29"/>
      <c r="PII512" s="29"/>
      <c r="PIJ512" s="29"/>
      <c r="PIK512" s="29"/>
      <c r="PIL512" s="29"/>
      <c r="PIM512" s="29"/>
      <c r="PIN512" s="29"/>
      <c r="PIO512" s="29"/>
      <c r="PIP512" s="29"/>
      <c r="PIQ512" s="29"/>
      <c r="PIR512" s="29"/>
      <c r="PIS512" s="29"/>
      <c r="PIT512" s="29"/>
      <c r="PIU512" s="29"/>
      <c r="PIV512" s="29"/>
      <c r="PIW512" s="29"/>
      <c r="PIX512" s="29"/>
      <c r="PIY512" s="29"/>
      <c r="PIZ512" s="29"/>
      <c r="PJA512" s="29"/>
      <c r="PJB512" s="29"/>
      <c r="PJC512" s="29"/>
      <c r="PJD512" s="29"/>
      <c r="PJE512" s="29"/>
      <c r="PJF512" s="29"/>
      <c r="PJG512" s="29"/>
      <c r="PJH512" s="29"/>
      <c r="PJI512" s="29"/>
      <c r="PJJ512" s="29"/>
      <c r="PJK512" s="29"/>
      <c r="PJL512" s="29"/>
      <c r="PJM512" s="29"/>
      <c r="PJN512" s="29"/>
      <c r="PJO512" s="29"/>
      <c r="PJP512" s="29"/>
      <c r="PJQ512" s="29"/>
      <c r="PJR512" s="29"/>
      <c r="PJS512" s="29"/>
      <c r="PJT512" s="29"/>
      <c r="PJU512" s="29"/>
      <c r="PJV512" s="29"/>
      <c r="PJW512" s="29"/>
      <c r="PJX512" s="29"/>
      <c r="PJY512" s="29"/>
      <c r="PJZ512" s="29"/>
      <c r="PKA512" s="29"/>
      <c r="PKB512" s="29"/>
      <c r="PKC512" s="29"/>
      <c r="PKD512" s="29"/>
      <c r="PKE512" s="29"/>
      <c r="PKF512" s="29"/>
      <c r="PKG512" s="29"/>
      <c r="PKH512" s="29"/>
      <c r="PKI512" s="29"/>
      <c r="PKJ512" s="29"/>
      <c r="PKK512" s="29"/>
      <c r="PKL512" s="29"/>
      <c r="PKM512" s="29"/>
      <c r="PKN512" s="29"/>
      <c r="PKO512" s="29"/>
      <c r="PKP512" s="29"/>
      <c r="PKQ512" s="29"/>
      <c r="PKR512" s="29"/>
      <c r="PKS512" s="29"/>
      <c r="PKT512" s="29"/>
      <c r="PKU512" s="29"/>
      <c r="PKV512" s="29"/>
      <c r="PKW512" s="29"/>
      <c r="PKX512" s="29"/>
      <c r="PKY512" s="29"/>
      <c r="PKZ512" s="29"/>
      <c r="PLA512" s="29"/>
      <c r="PLB512" s="29"/>
      <c r="PLC512" s="29"/>
      <c r="PLD512" s="29"/>
      <c r="PLE512" s="29"/>
      <c r="PLF512" s="29"/>
      <c r="PLG512" s="29"/>
      <c r="PLH512" s="29"/>
      <c r="PLI512" s="29"/>
      <c r="PLJ512" s="29"/>
      <c r="PLK512" s="29"/>
      <c r="PLL512" s="29"/>
      <c r="PLM512" s="29"/>
      <c r="PLN512" s="29"/>
      <c r="PLO512" s="29"/>
      <c r="PLP512" s="29"/>
      <c r="PLQ512" s="29"/>
      <c r="PLR512" s="29"/>
      <c r="PLS512" s="29"/>
      <c r="PLT512" s="29"/>
      <c r="PLU512" s="29"/>
      <c r="PLV512" s="29"/>
      <c r="PLW512" s="29"/>
      <c r="PLX512" s="29"/>
      <c r="PLY512" s="29"/>
      <c r="PLZ512" s="29"/>
      <c r="PMA512" s="29"/>
      <c r="PMB512" s="29"/>
      <c r="PMC512" s="29"/>
      <c r="PMD512" s="29"/>
      <c r="PME512" s="29"/>
      <c r="PMF512" s="29"/>
      <c r="PMG512" s="29"/>
      <c r="PMH512" s="29"/>
      <c r="PMI512" s="29"/>
      <c r="PMJ512" s="29"/>
      <c r="PMK512" s="29"/>
      <c r="PML512" s="29"/>
      <c r="PMM512" s="29"/>
      <c r="PMN512" s="29"/>
      <c r="PMO512" s="29"/>
      <c r="PMP512" s="29"/>
      <c r="PMQ512" s="29"/>
      <c r="PMR512" s="29"/>
      <c r="PMS512" s="29"/>
      <c r="PMT512" s="29"/>
      <c r="PMU512" s="29"/>
      <c r="PMV512" s="29"/>
      <c r="PMW512" s="29"/>
      <c r="PMX512" s="29"/>
      <c r="PMY512" s="29"/>
      <c r="PMZ512" s="29"/>
      <c r="PNA512" s="29"/>
      <c r="PNB512" s="29"/>
      <c r="PNC512" s="29"/>
      <c r="PND512" s="29"/>
      <c r="PNE512" s="29"/>
      <c r="PNF512" s="29"/>
      <c r="PNG512" s="29"/>
      <c r="PNH512" s="29"/>
      <c r="PNI512" s="29"/>
      <c r="PNJ512" s="29"/>
      <c r="PNK512" s="29"/>
      <c r="PNL512" s="29"/>
      <c r="PNM512" s="29"/>
      <c r="PNN512" s="29"/>
      <c r="PNO512" s="29"/>
      <c r="PNP512" s="29"/>
      <c r="PNQ512" s="29"/>
      <c r="PNR512" s="29"/>
      <c r="PNS512" s="29"/>
      <c r="PNT512" s="29"/>
      <c r="PNU512" s="29"/>
      <c r="PNV512" s="29"/>
      <c r="PNW512" s="29"/>
      <c r="PNX512" s="29"/>
      <c r="PNY512" s="29"/>
      <c r="PNZ512" s="29"/>
      <c r="POA512" s="29"/>
      <c r="POB512" s="29"/>
      <c r="POC512" s="29"/>
      <c r="POD512" s="29"/>
      <c r="POE512" s="29"/>
      <c r="POF512" s="29"/>
      <c r="POG512" s="29"/>
      <c r="POH512" s="29"/>
      <c r="POI512" s="29"/>
      <c r="POJ512" s="29"/>
      <c r="POK512" s="29"/>
      <c r="POL512" s="29"/>
      <c r="POM512" s="29"/>
      <c r="PON512" s="29"/>
      <c r="POO512" s="29"/>
      <c r="POP512" s="29"/>
      <c r="POQ512" s="29"/>
      <c r="POR512" s="29"/>
      <c r="POS512" s="29"/>
      <c r="POT512" s="29"/>
      <c r="POU512" s="29"/>
      <c r="POV512" s="29"/>
      <c r="POW512" s="29"/>
      <c r="POX512" s="29"/>
      <c r="POY512" s="29"/>
      <c r="POZ512" s="29"/>
      <c r="PPA512" s="29"/>
      <c r="PPB512" s="29"/>
      <c r="PPC512" s="29"/>
      <c r="PPD512" s="29"/>
      <c r="PPE512" s="29"/>
      <c r="PPF512" s="29"/>
      <c r="PPG512" s="29"/>
      <c r="PPH512" s="29"/>
      <c r="PPI512" s="29"/>
      <c r="PPJ512" s="29"/>
      <c r="PPK512" s="29"/>
      <c r="PPL512" s="29"/>
      <c r="PPM512" s="29"/>
      <c r="PPN512" s="29"/>
      <c r="PPO512" s="29"/>
      <c r="PPP512" s="29"/>
      <c r="PPQ512" s="29"/>
      <c r="PPR512" s="29"/>
      <c r="PPS512" s="29"/>
      <c r="PPT512" s="29"/>
      <c r="PPU512" s="29"/>
      <c r="PPV512" s="29"/>
      <c r="PPW512" s="29"/>
      <c r="PPX512" s="29"/>
      <c r="PPY512" s="29"/>
      <c r="PPZ512" s="29"/>
      <c r="PQA512" s="29"/>
      <c r="PQB512" s="29"/>
      <c r="PQC512" s="29"/>
      <c r="PQD512" s="29"/>
      <c r="PQE512" s="29"/>
      <c r="PQF512" s="29"/>
      <c r="PQG512" s="29"/>
      <c r="PQH512" s="29"/>
      <c r="PQI512" s="29"/>
      <c r="PQJ512" s="29"/>
      <c r="PQK512" s="29"/>
      <c r="PQL512" s="29"/>
      <c r="PQM512" s="29"/>
      <c r="PQN512" s="29"/>
      <c r="PQO512" s="29"/>
      <c r="PQP512" s="29"/>
      <c r="PQQ512" s="29"/>
      <c r="PQR512" s="29"/>
      <c r="PQS512" s="29"/>
      <c r="PQT512" s="29"/>
      <c r="PQU512" s="29"/>
      <c r="PQV512" s="29"/>
      <c r="PQW512" s="29"/>
      <c r="PQX512" s="29"/>
      <c r="PQY512" s="29"/>
      <c r="PQZ512" s="29"/>
      <c r="PRA512" s="29"/>
      <c r="PRB512" s="29"/>
      <c r="PRC512" s="29"/>
      <c r="PRD512" s="29"/>
      <c r="PRE512" s="29"/>
      <c r="PRF512" s="29"/>
      <c r="PRG512" s="29"/>
      <c r="PRH512" s="29"/>
      <c r="PRI512" s="29"/>
      <c r="PRJ512" s="29"/>
      <c r="PRK512" s="29"/>
      <c r="PRL512" s="29"/>
      <c r="PRM512" s="29"/>
      <c r="PRN512" s="29"/>
      <c r="PRO512" s="29"/>
      <c r="PRP512" s="29"/>
      <c r="PRQ512" s="29"/>
      <c r="PRR512" s="29"/>
      <c r="PRS512" s="29"/>
      <c r="PRT512" s="29"/>
      <c r="PRU512" s="29"/>
      <c r="PRV512" s="29"/>
      <c r="PRW512" s="29"/>
      <c r="PRX512" s="29"/>
      <c r="PRY512" s="29"/>
      <c r="PRZ512" s="29"/>
      <c r="PSA512" s="29"/>
      <c r="PSB512" s="29"/>
      <c r="PSC512" s="29"/>
      <c r="PSD512" s="29"/>
      <c r="PSE512" s="29"/>
      <c r="PSF512" s="29"/>
      <c r="PSG512" s="29"/>
      <c r="PSH512" s="29"/>
      <c r="PSI512" s="29"/>
      <c r="PSJ512" s="29"/>
      <c r="PSK512" s="29"/>
      <c r="PSL512" s="29"/>
      <c r="PSM512" s="29"/>
      <c r="PSN512" s="29"/>
      <c r="PSO512" s="29"/>
      <c r="PSP512" s="29"/>
      <c r="PSQ512" s="29"/>
      <c r="PSR512" s="29"/>
      <c r="PSS512" s="29"/>
      <c r="PST512" s="29"/>
      <c r="PSU512" s="29"/>
      <c r="PSV512" s="29"/>
      <c r="PSW512" s="29"/>
      <c r="PSX512" s="29"/>
      <c r="PSY512" s="29"/>
      <c r="PSZ512" s="29"/>
      <c r="PTA512" s="29"/>
      <c r="PTB512" s="29"/>
      <c r="PTC512" s="29"/>
      <c r="PTD512" s="29"/>
      <c r="PTE512" s="29"/>
      <c r="PTF512" s="29"/>
      <c r="PTG512" s="29"/>
      <c r="PTH512" s="29"/>
      <c r="PTI512" s="29"/>
      <c r="PTJ512" s="29"/>
      <c r="PTK512" s="29"/>
      <c r="PTL512" s="29"/>
      <c r="PTM512" s="29"/>
      <c r="PTN512" s="29"/>
      <c r="PTO512" s="29"/>
      <c r="PTP512" s="29"/>
      <c r="PTQ512" s="29"/>
      <c r="PTR512" s="29"/>
      <c r="PTS512" s="29"/>
      <c r="PTT512" s="29"/>
      <c r="PTU512" s="29"/>
      <c r="PTV512" s="29"/>
      <c r="PTW512" s="29"/>
      <c r="PTX512" s="29"/>
      <c r="PTY512" s="29"/>
      <c r="PTZ512" s="29"/>
      <c r="PUA512" s="29"/>
      <c r="PUB512" s="29"/>
      <c r="PUC512" s="29"/>
      <c r="PUD512" s="29"/>
      <c r="PUE512" s="29"/>
      <c r="PUF512" s="29"/>
      <c r="PUG512" s="29"/>
      <c r="PUH512" s="29"/>
      <c r="PUI512" s="29"/>
      <c r="PUJ512" s="29"/>
      <c r="PUK512" s="29"/>
      <c r="PUL512" s="29"/>
      <c r="PUM512" s="29"/>
      <c r="PUN512" s="29"/>
      <c r="PUO512" s="29"/>
      <c r="PUP512" s="29"/>
      <c r="PUQ512" s="29"/>
      <c r="PUR512" s="29"/>
      <c r="PUS512" s="29"/>
      <c r="PUT512" s="29"/>
      <c r="PUU512" s="29"/>
      <c r="PUV512" s="29"/>
      <c r="PUW512" s="29"/>
      <c r="PUX512" s="29"/>
      <c r="PUY512" s="29"/>
      <c r="PUZ512" s="29"/>
      <c r="PVA512" s="29"/>
      <c r="PVB512" s="29"/>
      <c r="PVC512" s="29"/>
      <c r="PVD512" s="29"/>
      <c r="PVE512" s="29"/>
      <c r="PVF512" s="29"/>
      <c r="PVG512" s="29"/>
      <c r="PVH512" s="29"/>
      <c r="PVI512" s="29"/>
      <c r="PVJ512" s="29"/>
      <c r="PVK512" s="29"/>
      <c r="PVL512" s="29"/>
      <c r="PVM512" s="29"/>
      <c r="PVN512" s="29"/>
      <c r="PVO512" s="29"/>
      <c r="PVP512" s="29"/>
      <c r="PVQ512" s="29"/>
      <c r="PVR512" s="29"/>
      <c r="PVS512" s="29"/>
      <c r="PVT512" s="29"/>
      <c r="PVU512" s="29"/>
      <c r="PVV512" s="29"/>
      <c r="PVW512" s="29"/>
      <c r="PVX512" s="29"/>
      <c r="PVY512" s="29"/>
      <c r="PVZ512" s="29"/>
      <c r="PWA512" s="29"/>
      <c r="PWB512" s="29"/>
      <c r="PWC512" s="29"/>
      <c r="PWD512" s="29"/>
      <c r="PWE512" s="29"/>
      <c r="PWF512" s="29"/>
      <c r="PWG512" s="29"/>
      <c r="PWH512" s="29"/>
      <c r="PWI512" s="29"/>
      <c r="PWJ512" s="29"/>
      <c r="PWK512" s="29"/>
      <c r="PWL512" s="29"/>
      <c r="PWM512" s="29"/>
      <c r="PWN512" s="29"/>
      <c r="PWO512" s="29"/>
      <c r="PWP512" s="29"/>
      <c r="PWQ512" s="29"/>
      <c r="PWR512" s="29"/>
      <c r="PWS512" s="29"/>
      <c r="PWT512" s="29"/>
      <c r="PWU512" s="29"/>
      <c r="PWV512" s="29"/>
      <c r="PWW512" s="29"/>
      <c r="PWX512" s="29"/>
      <c r="PWY512" s="29"/>
      <c r="PWZ512" s="29"/>
      <c r="PXA512" s="29"/>
      <c r="PXB512" s="29"/>
      <c r="PXC512" s="29"/>
      <c r="PXD512" s="29"/>
      <c r="PXE512" s="29"/>
      <c r="PXF512" s="29"/>
      <c r="PXG512" s="29"/>
      <c r="PXH512" s="29"/>
      <c r="PXI512" s="29"/>
      <c r="PXJ512" s="29"/>
      <c r="PXK512" s="29"/>
      <c r="PXL512" s="29"/>
      <c r="PXM512" s="29"/>
      <c r="PXN512" s="29"/>
      <c r="PXO512" s="29"/>
      <c r="PXP512" s="29"/>
      <c r="PXQ512" s="29"/>
      <c r="PXR512" s="29"/>
      <c r="PXS512" s="29"/>
      <c r="PXT512" s="29"/>
      <c r="PXU512" s="29"/>
      <c r="PXV512" s="29"/>
      <c r="PXW512" s="29"/>
      <c r="PXX512" s="29"/>
      <c r="PXY512" s="29"/>
      <c r="PXZ512" s="29"/>
      <c r="PYA512" s="29"/>
      <c r="PYB512" s="29"/>
      <c r="PYC512" s="29"/>
      <c r="PYD512" s="29"/>
      <c r="PYE512" s="29"/>
      <c r="PYF512" s="29"/>
      <c r="PYG512" s="29"/>
      <c r="PYH512" s="29"/>
      <c r="PYI512" s="29"/>
      <c r="PYJ512" s="29"/>
      <c r="PYK512" s="29"/>
      <c r="PYL512" s="29"/>
      <c r="PYM512" s="29"/>
      <c r="PYN512" s="29"/>
      <c r="PYO512" s="29"/>
      <c r="PYP512" s="29"/>
      <c r="PYQ512" s="29"/>
      <c r="PYR512" s="29"/>
      <c r="PYS512" s="29"/>
      <c r="PYT512" s="29"/>
      <c r="PYU512" s="29"/>
      <c r="PYV512" s="29"/>
      <c r="PYW512" s="29"/>
      <c r="PYX512" s="29"/>
      <c r="PYY512" s="29"/>
      <c r="PYZ512" s="29"/>
      <c r="PZA512" s="29"/>
      <c r="PZB512" s="29"/>
      <c r="PZC512" s="29"/>
      <c r="PZD512" s="29"/>
      <c r="PZE512" s="29"/>
      <c r="PZF512" s="29"/>
      <c r="PZG512" s="29"/>
      <c r="PZH512" s="29"/>
      <c r="PZI512" s="29"/>
      <c r="PZJ512" s="29"/>
      <c r="PZK512" s="29"/>
      <c r="PZL512" s="29"/>
      <c r="PZM512" s="29"/>
      <c r="PZN512" s="29"/>
      <c r="PZO512" s="29"/>
      <c r="PZP512" s="29"/>
      <c r="PZQ512" s="29"/>
      <c r="PZR512" s="29"/>
      <c r="PZS512" s="29"/>
      <c r="PZT512" s="29"/>
      <c r="PZU512" s="29"/>
      <c r="PZV512" s="29"/>
      <c r="PZW512" s="29"/>
      <c r="PZX512" s="29"/>
      <c r="PZY512" s="29"/>
      <c r="PZZ512" s="29"/>
      <c r="QAA512" s="29"/>
      <c r="QAB512" s="29"/>
      <c r="QAC512" s="29"/>
      <c r="QAD512" s="29"/>
      <c r="QAE512" s="29"/>
      <c r="QAF512" s="29"/>
      <c r="QAG512" s="29"/>
      <c r="QAH512" s="29"/>
      <c r="QAI512" s="29"/>
      <c r="QAJ512" s="29"/>
      <c r="QAK512" s="29"/>
      <c r="QAL512" s="29"/>
      <c r="QAM512" s="29"/>
      <c r="QAN512" s="29"/>
      <c r="QAO512" s="29"/>
      <c r="QAP512" s="29"/>
      <c r="QAQ512" s="29"/>
      <c r="QAR512" s="29"/>
      <c r="QAS512" s="29"/>
      <c r="QAT512" s="29"/>
      <c r="QAU512" s="29"/>
      <c r="QAV512" s="29"/>
      <c r="QAW512" s="29"/>
      <c r="QAX512" s="29"/>
      <c r="QAY512" s="29"/>
      <c r="QAZ512" s="29"/>
      <c r="QBA512" s="29"/>
      <c r="QBB512" s="29"/>
      <c r="QBC512" s="29"/>
      <c r="QBD512" s="29"/>
      <c r="QBE512" s="29"/>
      <c r="QBF512" s="29"/>
      <c r="QBG512" s="29"/>
      <c r="QBH512" s="29"/>
      <c r="QBI512" s="29"/>
      <c r="QBJ512" s="29"/>
      <c r="QBK512" s="29"/>
      <c r="QBL512" s="29"/>
      <c r="QBM512" s="29"/>
      <c r="QBN512" s="29"/>
      <c r="QBO512" s="29"/>
      <c r="QBP512" s="29"/>
      <c r="QBQ512" s="29"/>
      <c r="QBR512" s="29"/>
      <c r="QBS512" s="29"/>
      <c r="QBT512" s="29"/>
      <c r="QBU512" s="29"/>
      <c r="QBV512" s="29"/>
      <c r="QBW512" s="29"/>
      <c r="QBX512" s="29"/>
      <c r="QBY512" s="29"/>
      <c r="QBZ512" s="29"/>
      <c r="QCA512" s="29"/>
      <c r="QCB512" s="29"/>
      <c r="QCC512" s="29"/>
      <c r="QCD512" s="29"/>
      <c r="QCE512" s="29"/>
      <c r="QCF512" s="29"/>
      <c r="QCG512" s="29"/>
      <c r="QCH512" s="29"/>
      <c r="QCI512" s="29"/>
      <c r="QCJ512" s="29"/>
      <c r="QCK512" s="29"/>
      <c r="QCL512" s="29"/>
      <c r="QCM512" s="29"/>
      <c r="QCN512" s="29"/>
      <c r="QCO512" s="29"/>
      <c r="QCP512" s="29"/>
      <c r="QCQ512" s="29"/>
      <c r="QCR512" s="29"/>
      <c r="QCS512" s="29"/>
      <c r="QCT512" s="29"/>
      <c r="QCU512" s="29"/>
      <c r="QCV512" s="29"/>
      <c r="QCW512" s="29"/>
      <c r="QCX512" s="29"/>
      <c r="QCY512" s="29"/>
      <c r="QCZ512" s="29"/>
      <c r="QDA512" s="29"/>
      <c r="QDB512" s="29"/>
      <c r="QDC512" s="29"/>
      <c r="QDD512" s="29"/>
      <c r="QDE512" s="29"/>
      <c r="QDF512" s="29"/>
      <c r="QDG512" s="29"/>
      <c r="QDH512" s="29"/>
      <c r="QDI512" s="29"/>
      <c r="QDJ512" s="29"/>
      <c r="QDK512" s="29"/>
      <c r="QDL512" s="29"/>
      <c r="QDM512" s="29"/>
      <c r="QDN512" s="29"/>
      <c r="QDO512" s="29"/>
      <c r="QDP512" s="29"/>
      <c r="QDQ512" s="29"/>
      <c r="QDR512" s="29"/>
      <c r="QDS512" s="29"/>
      <c r="QDT512" s="29"/>
      <c r="QDU512" s="29"/>
      <c r="QDV512" s="29"/>
      <c r="QDW512" s="29"/>
      <c r="QDX512" s="29"/>
      <c r="QDY512" s="29"/>
      <c r="QDZ512" s="29"/>
      <c r="QEA512" s="29"/>
      <c r="QEB512" s="29"/>
      <c r="QEC512" s="29"/>
      <c r="QED512" s="29"/>
      <c r="QEE512" s="29"/>
      <c r="QEF512" s="29"/>
      <c r="QEG512" s="29"/>
      <c r="QEH512" s="29"/>
      <c r="QEI512" s="29"/>
      <c r="QEJ512" s="29"/>
      <c r="QEK512" s="29"/>
      <c r="QEL512" s="29"/>
      <c r="QEM512" s="29"/>
      <c r="QEN512" s="29"/>
      <c r="QEO512" s="29"/>
      <c r="QEP512" s="29"/>
      <c r="QEQ512" s="29"/>
      <c r="QER512" s="29"/>
      <c r="QES512" s="29"/>
      <c r="QET512" s="29"/>
      <c r="QEU512" s="29"/>
      <c r="QEV512" s="29"/>
      <c r="QEW512" s="29"/>
      <c r="QEX512" s="29"/>
      <c r="QEY512" s="29"/>
      <c r="QEZ512" s="29"/>
      <c r="QFA512" s="29"/>
      <c r="QFB512" s="29"/>
      <c r="QFC512" s="29"/>
      <c r="QFD512" s="29"/>
      <c r="QFE512" s="29"/>
      <c r="QFF512" s="29"/>
      <c r="QFG512" s="29"/>
      <c r="QFH512" s="29"/>
      <c r="QFI512" s="29"/>
      <c r="QFJ512" s="29"/>
      <c r="QFK512" s="29"/>
      <c r="QFL512" s="29"/>
      <c r="QFM512" s="29"/>
      <c r="QFN512" s="29"/>
      <c r="QFO512" s="29"/>
      <c r="QFP512" s="29"/>
      <c r="QFQ512" s="29"/>
      <c r="QFR512" s="29"/>
      <c r="QFS512" s="29"/>
      <c r="QFT512" s="29"/>
      <c r="QFU512" s="29"/>
      <c r="QFV512" s="29"/>
      <c r="QFW512" s="29"/>
      <c r="QFX512" s="29"/>
      <c r="QFY512" s="29"/>
      <c r="QFZ512" s="29"/>
      <c r="QGA512" s="29"/>
      <c r="QGB512" s="29"/>
      <c r="QGC512" s="29"/>
      <c r="QGD512" s="29"/>
      <c r="QGE512" s="29"/>
      <c r="QGF512" s="29"/>
      <c r="QGG512" s="29"/>
      <c r="QGH512" s="29"/>
      <c r="QGI512" s="29"/>
      <c r="QGJ512" s="29"/>
      <c r="QGK512" s="29"/>
      <c r="QGL512" s="29"/>
      <c r="QGM512" s="29"/>
      <c r="QGN512" s="29"/>
      <c r="QGO512" s="29"/>
      <c r="QGP512" s="29"/>
      <c r="QGQ512" s="29"/>
      <c r="QGR512" s="29"/>
      <c r="QGS512" s="29"/>
      <c r="QGT512" s="29"/>
      <c r="QGU512" s="29"/>
      <c r="QGV512" s="29"/>
      <c r="QGW512" s="29"/>
      <c r="QGX512" s="29"/>
      <c r="QGY512" s="29"/>
      <c r="QGZ512" s="29"/>
      <c r="QHA512" s="29"/>
      <c r="QHB512" s="29"/>
      <c r="QHC512" s="29"/>
      <c r="QHD512" s="29"/>
      <c r="QHE512" s="29"/>
      <c r="QHF512" s="29"/>
      <c r="QHG512" s="29"/>
      <c r="QHH512" s="29"/>
      <c r="QHI512" s="29"/>
      <c r="QHJ512" s="29"/>
      <c r="QHK512" s="29"/>
      <c r="QHL512" s="29"/>
      <c r="QHM512" s="29"/>
      <c r="QHN512" s="29"/>
      <c r="QHO512" s="29"/>
      <c r="QHP512" s="29"/>
      <c r="QHQ512" s="29"/>
      <c r="QHR512" s="29"/>
      <c r="QHS512" s="29"/>
      <c r="QHT512" s="29"/>
      <c r="QHU512" s="29"/>
      <c r="QHV512" s="29"/>
      <c r="QHW512" s="29"/>
      <c r="QHX512" s="29"/>
      <c r="QHY512" s="29"/>
      <c r="QHZ512" s="29"/>
      <c r="QIA512" s="29"/>
      <c r="QIB512" s="29"/>
      <c r="QIC512" s="29"/>
      <c r="QID512" s="29"/>
      <c r="QIE512" s="29"/>
      <c r="QIF512" s="29"/>
      <c r="QIG512" s="29"/>
      <c r="QIH512" s="29"/>
      <c r="QII512" s="29"/>
      <c r="QIJ512" s="29"/>
      <c r="QIK512" s="29"/>
      <c r="QIL512" s="29"/>
      <c r="QIM512" s="29"/>
      <c r="QIN512" s="29"/>
      <c r="QIO512" s="29"/>
      <c r="QIP512" s="29"/>
      <c r="QIQ512" s="29"/>
      <c r="QIR512" s="29"/>
      <c r="QIS512" s="29"/>
      <c r="QIT512" s="29"/>
      <c r="QIU512" s="29"/>
      <c r="QIV512" s="29"/>
      <c r="QIW512" s="29"/>
      <c r="QIX512" s="29"/>
      <c r="QIY512" s="29"/>
      <c r="QIZ512" s="29"/>
      <c r="QJA512" s="29"/>
      <c r="QJB512" s="29"/>
      <c r="QJC512" s="29"/>
      <c r="QJD512" s="29"/>
      <c r="QJE512" s="29"/>
      <c r="QJF512" s="29"/>
      <c r="QJG512" s="29"/>
      <c r="QJH512" s="29"/>
      <c r="QJI512" s="29"/>
      <c r="QJJ512" s="29"/>
      <c r="QJK512" s="29"/>
      <c r="QJL512" s="29"/>
      <c r="QJM512" s="29"/>
      <c r="QJN512" s="29"/>
      <c r="QJO512" s="29"/>
      <c r="QJP512" s="29"/>
      <c r="QJQ512" s="29"/>
      <c r="QJR512" s="29"/>
      <c r="QJS512" s="29"/>
      <c r="QJT512" s="29"/>
      <c r="QJU512" s="29"/>
      <c r="QJV512" s="29"/>
      <c r="QJW512" s="29"/>
      <c r="QJX512" s="29"/>
      <c r="QJY512" s="29"/>
      <c r="QJZ512" s="29"/>
      <c r="QKA512" s="29"/>
      <c r="QKB512" s="29"/>
      <c r="QKC512" s="29"/>
      <c r="QKD512" s="29"/>
      <c r="QKE512" s="29"/>
      <c r="QKF512" s="29"/>
      <c r="QKG512" s="29"/>
      <c r="QKH512" s="29"/>
      <c r="QKI512" s="29"/>
      <c r="QKJ512" s="29"/>
      <c r="QKK512" s="29"/>
      <c r="QKL512" s="29"/>
      <c r="QKM512" s="29"/>
      <c r="QKN512" s="29"/>
      <c r="QKO512" s="29"/>
      <c r="QKP512" s="29"/>
      <c r="QKQ512" s="29"/>
      <c r="QKR512" s="29"/>
      <c r="QKS512" s="29"/>
      <c r="QKT512" s="29"/>
      <c r="QKU512" s="29"/>
      <c r="QKV512" s="29"/>
      <c r="QKW512" s="29"/>
      <c r="QKX512" s="29"/>
      <c r="QKY512" s="29"/>
      <c r="QKZ512" s="29"/>
      <c r="QLA512" s="29"/>
      <c r="QLB512" s="29"/>
      <c r="QLC512" s="29"/>
      <c r="QLD512" s="29"/>
      <c r="QLE512" s="29"/>
      <c r="QLF512" s="29"/>
      <c r="QLG512" s="29"/>
      <c r="QLH512" s="29"/>
      <c r="QLI512" s="29"/>
      <c r="QLJ512" s="29"/>
      <c r="QLK512" s="29"/>
      <c r="QLL512" s="29"/>
      <c r="QLM512" s="29"/>
      <c r="QLN512" s="29"/>
      <c r="QLO512" s="29"/>
      <c r="QLP512" s="29"/>
      <c r="QLQ512" s="29"/>
      <c r="QLR512" s="29"/>
      <c r="QLS512" s="29"/>
      <c r="QLT512" s="29"/>
      <c r="QLU512" s="29"/>
      <c r="QLV512" s="29"/>
      <c r="QLW512" s="29"/>
      <c r="QLX512" s="29"/>
      <c r="QLY512" s="29"/>
      <c r="QLZ512" s="29"/>
      <c r="QMA512" s="29"/>
      <c r="QMB512" s="29"/>
      <c r="QMC512" s="29"/>
      <c r="QMD512" s="29"/>
      <c r="QME512" s="29"/>
      <c r="QMF512" s="29"/>
      <c r="QMG512" s="29"/>
      <c r="QMH512" s="29"/>
      <c r="QMI512" s="29"/>
      <c r="QMJ512" s="29"/>
      <c r="QMK512" s="29"/>
      <c r="QML512" s="29"/>
      <c r="QMM512" s="29"/>
      <c r="QMN512" s="29"/>
      <c r="QMO512" s="29"/>
      <c r="QMP512" s="29"/>
      <c r="QMQ512" s="29"/>
      <c r="QMR512" s="29"/>
      <c r="QMS512" s="29"/>
      <c r="QMT512" s="29"/>
      <c r="QMU512" s="29"/>
      <c r="QMV512" s="29"/>
      <c r="QMW512" s="29"/>
      <c r="QMX512" s="29"/>
      <c r="QMY512" s="29"/>
      <c r="QMZ512" s="29"/>
      <c r="QNA512" s="29"/>
      <c r="QNB512" s="29"/>
      <c r="QNC512" s="29"/>
      <c r="QND512" s="29"/>
      <c r="QNE512" s="29"/>
      <c r="QNF512" s="29"/>
      <c r="QNG512" s="29"/>
      <c r="QNH512" s="29"/>
      <c r="QNI512" s="29"/>
      <c r="QNJ512" s="29"/>
    </row>
    <row r="513" spans="1:11866" x14ac:dyDescent="0.25">
      <c r="A513" s="29"/>
      <c r="B513" s="29"/>
      <c r="C513" s="29"/>
      <c r="D513" s="29"/>
      <c r="E513" s="29"/>
      <c r="F513" s="29"/>
      <c r="G513" s="29"/>
      <c r="H513" s="12"/>
      <c r="I513" s="12"/>
      <c r="J513" s="5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G513" s="29"/>
      <c r="BH513" s="29"/>
      <c r="BI513" s="29"/>
      <c r="BJ513" s="29"/>
      <c r="BK513" s="29"/>
      <c r="BL513" s="29"/>
      <c r="BM513" s="29"/>
      <c r="BN513" s="29"/>
      <c r="BO513" s="29"/>
      <c r="BP513" s="29"/>
      <c r="BQ513" s="29"/>
      <c r="BR513" s="29"/>
      <c r="BS513" s="29"/>
      <c r="BT513" s="29"/>
      <c r="BU513" s="29"/>
      <c r="BV513" s="29"/>
      <c r="BW513" s="29"/>
      <c r="BX513" s="29"/>
      <c r="BY513" s="29"/>
      <c r="BZ513" s="29"/>
      <c r="CA513" s="29"/>
      <c r="CB513" s="29"/>
      <c r="CC513" s="29"/>
      <c r="CD513" s="29"/>
      <c r="CE513" s="29"/>
      <c r="CF513" s="29"/>
      <c r="CG513" s="29"/>
      <c r="CH513" s="29"/>
      <c r="CI513" s="29"/>
      <c r="CJ513" s="29"/>
      <c r="CK513" s="29"/>
      <c r="CL513" s="29"/>
      <c r="CM513" s="29"/>
      <c r="CN513" s="29"/>
      <c r="CO513" s="29"/>
      <c r="CP513" s="29"/>
      <c r="CQ513" s="29"/>
      <c r="CR513" s="29"/>
      <c r="CS513" s="29"/>
      <c r="CT513" s="29"/>
      <c r="CU513" s="29"/>
      <c r="CV513" s="29"/>
      <c r="CW513" s="29"/>
      <c r="CX513" s="29"/>
      <c r="CY513" s="29"/>
      <c r="CZ513" s="29"/>
      <c r="DA513" s="29"/>
      <c r="DB513" s="29"/>
      <c r="DC513" s="29"/>
      <c r="DD513" s="29"/>
      <c r="DE513" s="29"/>
      <c r="DF513" s="29"/>
      <c r="DG513" s="29"/>
      <c r="DH513" s="29"/>
      <c r="DI513" s="29"/>
      <c r="DJ513" s="29"/>
      <c r="DK513" s="29"/>
      <c r="DL513" s="29"/>
      <c r="DM513" s="29"/>
      <c r="DN513" s="29"/>
      <c r="DO513" s="29"/>
      <c r="DP513" s="29"/>
      <c r="DQ513" s="29"/>
      <c r="DR513" s="29"/>
      <c r="DS513" s="29"/>
      <c r="DT513" s="29"/>
      <c r="DU513" s="29"/>
      <c r="DV513" s="29"/>
      <c r="DW513" s="29"/>
      <c r="DX513" s="29"/>
      <c r="DY513" s="29"/>
      <c r="DZ513" s="29"/>
      <c r="EA513" s="29"/>
      <c r="EB513" s="29"/>
      <c r="EC513" s="29"/>
      <c r="ED513" s="29"/>
      <c r="EE513" s="29"/>
      <c r="EF513" s="29"/>
      <c r="EG513" s="29"/>
      <c r="EH513" s="29"/>
      <c r="EI513" s="29"/>
      <c r="EJ513" s="29"/>
      <c r="EK513" s="29"/>
      <c r="EL513" s="29"/>
      <c r="EM513" s="29"/>
      <c r="EN513" s="29"/>
      <c r="EO513" s="29"/>
      <c r="EP513" s="29"/>
      <c r="EQ513" s="29"/>
      <c r="ER513" s="29"/>
      <c r="ES513" s="29"/>
      <c r="ET513" s="29"/>
      <c r="EU513" s="29"/>
      <c r="EV513" s="29"/>
      <c r="EW513" s="29"/>
      <c r="EX513" s="29"/>
      <c r="EY513" s="29"/>
      <c r="EZ513" s="29"/>
      <c r="FA513" s="29"/>
      <c r="FB513" s="29"/>
      <c r="FC513" s="29"/>
      <c r="FD513" s="29"/>
      <c r="FE513" s="29"/>
      <c r="FF513" s="29"/>
      <c r="FG513" s="29"/>
      <c r="FH513" s="29"/>
      <c r="FI513" s="29"/>
      <c r="FJ513" s="29"/>
      <c r="FK513" s="29"/>
      <c r="FL513" s="29"/>
      <c r="FM513" s="29"/>
      <c r="FN513" s="29"/>
      <c r="FO513" s="29"/>
      <c r="FP513" s="29"/>
      <c r="FQ513" s="29"/>
      <c r="FR513" s="29"/>
      <c r="FS513" s="29"/>
      <c r="FT513" s="29"/>
      <c r="FU513" s="29"/>
      <c r="FV513" s="29"/>
      <c r="FW513" s="29"/>
      <c r="FX513" s="29"/>
      <c r="FY513" s="29"/>
      <c r="FZ513" s="29"/>
      <c r="GA513" s="29"/>
      <c r="GB513" s="29"/>
      <c r="GC513" s="29"/>
      <c r="GD513" s="29"/>
      <c r="GE513" s="29"/>
      <c r="GF513" s="29"/>
      <c r="GG513" s="29"/>
      <c r="GH513" s="29"/>
      <c r="GI513" s="29"/>
      <c r="GJ513" s="29"/>
      <c r="GK513" s="29"/>
      <c r="GL513" s="29"/>
      <c r="GM513" s="29"/>
      <c r="GN513" s="29"/>
      <c r="GO513" s="29"/>
      <c r="GP513" s="29"/>
      <c r="GQ513" s="29"/>
      <c r="GR513" s="29"/>
      <c r="GS513" s="29"/>
      <c r="GT513" s="29"/>
      <c r="GU513" s="29"/>
      <c r="GV513" s="29"/>
      <c r="GW513" s="29"/>
      <c r="GX513" s="29"/>
      <c r="GY513" s="29"/>
      <c r="GZ513" s="29"/>
      <c r="HA513" s="29"/>
      <c r="HB513" s="29"/>
      <c r="HC513" s="29"/>
      <c r="HD513" s="29"/>
      <c r="HE513" s="29"/>
      <c r="HF513" s="29"/>
      <c r="HG513" s="29"/>
      <c r="HH513" s="29"/>
      <c r="HI513" s="29"/>
      <c r="HJ513" s="29"/>
      <c r="HK513" s="29"/>
      <c r="HL513" s="29"/>
      <c r="HM513" s="29"/>
      <c r="HN513" s="29"/>
      <c r="HO513" s="29"/>
      <c r="HP513" s="29"/>
      <c r="HQ513" s="29"/>
      <c r="HR513" s="29"/>
      <c r="HS513" s="29"/>
      <c r="HT513" s="29"/>
      <c r="HU513" s="29"/>
      <c r="HV513" s="29"/>
      <c r="HW513" s="29"/>
      <c r="HX513" s="29"/>
      <c r="HY513" s="29"/>
      <c r="HZ513" s="29"/>
      <c r="IA513" s="29"/>
      <c r="IB513" s="29"/>
      <c r="IC513" s="29"/>
      <c r="ID513" s="29"/>
      <c r="IE513" s="29"/>
      <c r="IF513" s="29"/>
      <c r="IG513" s="29"/>
      <c r="IH513" s="29"/>
      <c r="II513" s="29"/>
      <c r="IJ513" s="29"/>
      <c r="IK513" s="29"/>
      <c r="IL513" s="29"/>
      <c r="IM513" s="29"/>
      <c r="IN513" s="29"/>
      <c r="IO513" s="29"/>
      <c r="IP513" s="29"/>
      <c r="IQ513" s="29"/>
      <c r="IR513" s="29"/>
      <c r="IS513" s="29"/>
      <c r="IT513" s="29"/>
      <c r="IU513" s="29"/>
      <c r="IV513" s="29"/>
      <c r="IW513" s="29"/>
      <c r="IX513" s="29"/>
      <c r="IY513" s="29"/>
      <c r="IZ513" s="29"/>
      <c r="JA513" s="29"/>
      <c r="JB513" s="29"/>
      <c r="JC513" s="29"/>
      <c r="JD513" s="29"/>
      <c r="JE513" s="29"/>
      <c r="JF513" s="29"/>
      <c r="JG513" s="29"/>
      <c r="JH513" s="29"/>
      <c r="JI513" s="29"/>
      <c r="JJ513" s="29"/>
      <c r="JK513" s="29"/>
      <c r="JL513" s="29"/>
      <c r="JM513" s="29"/>
      <c r="JN513" s="29"/>
      <c r="JO513" s="29"/>
      <c r="JP513" s="29"/>
      <c r="JQ513" s="29"/>
      <c r="JR513" s="29"/>
      <c r="JS513" s="29"/>
      <c r="JT513" s="29"/>
      <c r="JU513" s="29"/>
      <c r="JV513" s="29"/>
      <c r="JW513" s="29"/>
      <c r="JX513" s="29"/>
      <c r="JY513" s="29"/>
      <c r="JZ513" s="29"/>
      <c r="KA513" s="29"/>
      <c r="KB513" s="29"/>
      <c r="KC513" s="29"/>
      <c r="KD513" s="29"/>
      <c r="KE513" s="29"/>
      <c r="KF513" s="29"/>
      <c r="KG513" s="29"/>
      <c r="KH513" s="29"/>
      <c r="KI513" s="29"/>
      <c r="KJ513" s="29"/>
      <c r="KK513" s="29"/>
      <c r="KL513" s="29"/>
      <c r="KM513" s="29"/>
      <c r="KN513" s="29"/>
      <c r="KO513" s="29"/>
      <c r="KP513" s="29"/>
      <c r="KQ513" s="29"/>
      <c r="KR513" s="29"/>
      <c r="KS513" s="29"/>
      <c r="KT513" s="29"/>
      <c r="KU513" s="29"/>
      <c r="KV513" s="29"/>
      <c r="KW513" s="29"/>
      <c r="KX513" s="29"/>
      <c r="KY513" s="29"/>
      <c r="KZ513" s="29"/>
      <c r="LA513" s="29"/>
      <c r="LB513" s="29"/>
      <c r="LC513" s="29"/>
      <c r="LD513" s="29"/>
      <c r="LE513" s="29"/>
      <c r="LF513" s="29"/>
      <c r="LG513" s="29"/>
      <c r="LH513" s="29"/>
      <c r="LI513" s="29"/>
      <c r="LJ513" s="29"/>
      <c r="LK513" s="29"/>
      <c r="LL513" s="29"/>
      <c r="LM513" s="29"/>
      <c r="LN513" s="29"/>
      <c r="LO513" s="29"/>
      <c r="LP513" s="29"/>
      <c r="LQ513" s="29"/>
      <c r="LR513" s="29"/>
      <c r="LS513" s="29"/>
      <c r="LT513" s="29"/>
      <c r="LU513" s="29"/>
      <c r="LV513" s="29"/>
      <c r="LW513" s="29"/>
      <c r="LX513" s="29"/>
      <c r="LY513" s="29"/>
      <c r="LZ513" s="29"/>
      <c r="MA513" s="29"/>
      <c r="MB513" s="29"/>
      <c r="MC513" s="29"/>
      <c r="MD513" s="29"/>
      <c r="ME513" s="29"/>
      <c r="MF513" s="29"/>
      <c r="MG513" s="29"/>
      <c r="MH513" s="29"/>
      <c r="MI513" s="29"/>
      <c r="MJ513" s="29"/>
      <c r="MK513" s="29"/>
      <c r="ML513" s="29"/>
      <c r="MM513" s="29"/>
      <c r="MN513" s="29"/>
      <c r="MO513" s="29"/>
      <c r="MP513" s="29"/>
      <c r="MQ513" s="29"/>
      <c r="MR513" s="29"/>
      <c r="MS513" s="29"/>
      <c r="MT513" s="29"/>
      <c r="MU513" s="29"/>
      <c r="MV513" s="29"/>
      <c r="MW513" s="29"/>
      <c r="MX513" s="29"/>
      <c r="MY513" s="29"/>
      <c r="MZ513" s="29"/>
      <c r="NA513" s="29"/>
      <c r="NB513" s="29"/>
      <c r="NC513" s="29"/>
      <c r="ND513" s="29"/>
      <c r="NE513" s="29"/>
      <c r="NF513" s="29"/>
      <c r="NG513" s="29"/>
      <c r="NH513" s="29"/>
      <c r="NI513" s="29"/>
      <c r="NJ513" s="29"/>
      <c r="NK513" s="29"/>
      <c r="NL513" s="29"/>
      <c r="NM513" s="29"/>
      <c r="NN513" s="29"/>
      <c r="NO513" s="29"/>
      <c r="NP513" s="29"/>
      <c r="NQ513" s="29"/>
      <c r="NR513" s="29"/>
      <c r="NS513" s="29"/>
      <c r="NT513" s="29"/>
      <c r="NU513" s="29"/>
      <c r="NV513" s="29"/>
      <c r="NW513" s="29"/>
      <c r="NX513" s="29"/>
      <c r="NY513" s="29"/>
      <c r="NZ513" s="29"/>
      <c r="OA513" s="29"/>
      <c r="OB513" s="29"/>
      <c r="OC513" s="29"/>
      <c r="OD513" s="29"/>
      <c r="OE513" s="29"/>
      <c r="OF513" s="29"/>
      <c r="OG513" s="29"/>
      <c r="OH513" s="29"/>
      <c r="OI513" s="29"/>
      <c r="OJ513" s="29"/>
      <c r="OK513" s="29"/>
      <c r="OL513" s="29"/>
      <c r="OM513" s="29"/>
      <c r="ON513" s="29"/>
      <c r="OO513" s="29"/>
      <c r="OP513" s="29"/>
      <c r="OQ513" s="29"/>
      <c r="OR513" s="29"/>
      <c r="OS513" s="29"/>
      <c r="OT513" s="29"/>
      <c r="OU513" s="29"/>
      <c r="OV513" s="29"/>
      <c r="OW513" s="29"/>
      <c r="OX513" s="29"/>
      <c r="OY513" s="29"/>
      <c r="OZ513" s="29"/>
      <c r="PA513" s="29"/>
      <c r="PB513" s="29"/>
      <c r="PC513" s="29"/>
      <c r="PD513" s="29"/>
      <c r="PE513" s="29"/>
      <c r="PF513" s="29"/>
      <c r="PG513" s="29"/>
      <c r="PH513" s="29"/>
      <c r="PI513" s="29"/>
      <c r="PJ513" s="29"/>
      <c r="PK513" s="29"/>
      <c r="PL513" s="29"/>
      <c r="PM513" s="29"/>
      <c r="PN513" s="29"/>
      <c r="PO513" s="29"/>
      <c r="PP513" s="29"/>
      <c r="PQ513" s="29"/>
      <c r="PR513" s="29"/>
      <c r="PS513" s="29"/>
      <c r="PT513" s="29"/>
      <c r="PU513" s="29"/>
      <c r="PV513" s="29"/>
      <c r="PW513" s="29"/>
      <c r="PX513" s="29"/>
      <c r="PY513" s="29"/>
      <c r="PZ513" s="29"/>
      <c r="QA513" s="29"/>
      <c r="QB513" s="29"/>
      <c r="QC513" s="29"/>
      <c r="QD513" s="29"/>
      <c r="QE513" s="29"/>
      <c r="QF513" s="29"/>
      <c r="QG513" s="29"/>
      <c r="QH513" s="29"/>
      <c r="QI513" s="29"/>
      <c r="QJ513" s="29"/>
      <c r="QK513" s="29"/>
      <c r="QL513" s="29"/>
      <c r="QM513" s="29"/>
      <c r="QN513" s="29"/>
      <c r="QO513" s="29"/>
      <c r="QP513" s="29"/>
      <c r="QQ513" s="29"/>
      <c r="QR513" s="29"/>
      <c r="QS513" s="29"/>
      <c r="QT513" s="29"/>
      <c r="QU513" s="29"/>
      <c r="QV513" s="29"/>
      <c r="QW513" s="29"/>
      <c r="QX513" s="29"/>
      <c r="QY513" s="29"/>
      <c r="QZ513" s="29"/>
      <c r="RA513" s="29"/>
      <c r="RB513" s="29"/>
      <c r="RC513" s="29"/>
      <c r="RD513" s="29"/>
      <c r="RE513" s="29"/>
      <c r="RF513" s="29"/>
      <c r="RG513" s="29"/>
      <c r="RH513" s="29"/>
      <c r="RI513" s="29"/>
      <c r="RJ513" s="29"/>
      <c r="RK513" s="29"/>
      <c r="RL513" s="29"/>
      <c r="RM513" s="29"/>
      <c r="RN513" s="29"/>
      <c r="RO513" s="29"/>
      <c r="RP513" s="29"/>
      <c r="RQ513" s="29"/>
      <c r="RR513" s="29"/>
      <c r="RS513" s="29"/>
      <c r="RT513" s="29"/>
      <c r="RU513" s="29"/>
      <c r="RV513" s="29"/>
      <c r="RW513" s="29"/>
      <c r="RX513" s="29"/>
      <c r="RY513" s="29"/>
      <c r="RZ513" s="29"/>
      <c r="SA513" s="29"/>
      <c r="SB513" s="29"/>
      <c r="SC513" s="29"/>
      <c r="SD513" s="29"/>
      <c r="SE513" s="29"/>
      <c r="SF513" s="29"/>
      <c r="SG513" s="29"/>
      <c r="SH513" s="29"/>
      <c r="SI513" s="29"/>
      <c r="SJ513" s="29"/>
      <c r="SK513" s="29"/>
      <c r="SL513" s="29"/>
      <c r="SM513" s="29"/>
      <c r="SN513" s="29"/>
      <c r="SO513" s="29"/>
      <c r="SP513" s="29"/>
      <c r="SQ513" s="29"/>
      <c r="SR513" s="29"/>
      <c r="SS513" s="29"/>
      <c r="ST513" s="29"/>
      <c r="SU513" s="29"/>
      <c r="SV513" s="29"/>
      <c r="SW513" s="29"/>
      <c r="SX513" s="29"/>
      <c r="SY513" s="29"/>
      <c r="SZ513" s="29"/>
      <c r="TA513" s="29"/>
      <c r="TB513" s="29"/>
      <c r="TC513" s="29"/>
      <c r="TD513" s="29"/>
      <c r="TE513" s="29"/>
      <c r="TF513" s="29"/>
      <c r="TG513" s="29"/>
      <c r="TH513" s="29"/>
      <c r="TI513" s="29"/>
      <c r="TJ513" s="29"/>
      <c r="TK513" s="29"/>
      <c r="TL513" s="29"/>
      <c r="TM513" s="29"/>
      <c r="TN513" s="29"/>
      <c r="TO513" s="29"/>
      <c r="TP513" s="29"/>
      <c r="TQ513" s="29"/>
      <c r="TR513" s="29"/>
      <c r="TS513" s="29"/>
      <c r="TT513" s="29"/>
      <c r="TU513" s="29"/>
      <c r="TV513" s="29"/>
      <c r="TW513" s="29"/>
      <c r="TX513" s="29"/>
      <c r="TY513" s="29"/>
      <c r="TZ513" s="29"/>
      <c r="UA513" s="29"/>
      <c r="UB513" s="29"/>
      <c r="UC513" s="29"/>
      <c r="UD513" s="29"/>
      <c r="UE513" s="29"/>
      <c r="UF513" s="29"/>
      <c r="UG513" s="29"/>
      <c r="UH513" s="29"/>
      <c r="UI513" s="29"/>
      <c r="UJ513" s="29"/>
      <c r="UK513" s="29"/>
      <c r="UL513" s="29"/>
      <c r="UM513" s="29"/>
      <c r="UN513" s="29"/>
      <c r="UO513" s="29"/>
      <c r="UP513" s="29"/>
      <c r="UQ513" s="29"/>
      <c r="UR513" s="29"/>
      <c r="US513" s="29"/>
      <c r="UT513" s="29"/>
      <c r="UU513" s="29"/>
      <c r="UV513" s="29"/>
      <c r="UW513" s="29"/>
      <c r="UX513" s="29"/>
      <c r="UY513" s="29"/>
      <c r="UZ513" s="29"/>
      <c r="VA513" s="29"/>
      <c r="VB513" s="29"/>
      <c r="VC513" s="29"/>
      <c r="VD513" s="29"/>
      <c r="VE513" s="29"/>
      <c r="VF513" s="29"/>
      <c r="VG513" s="29"/>
      <c r="VH513" s="29"/>
      <c r="VI513" s="29"/>
      <c r="VJ513" s="29"/>
      <c r="VK513" s="29"/>
      <c r="VL513" s="29"/>
      <c r="VM513" s="29"/>
      <c r="VN513" s="29"/>
      <c r="VO513" s="29"/>
      <c r="VP513" s="29"/>
      <c r="VQ513" s="29"/>
      <c r="VR513" s="29"/>
      <c r="VS513" s="29"/>
      <c r="VT513" s="29"/>
      <c r="VU513" s="29"/>
      <c r="VV513" s="29"/>
      <c r="VW513" s="29"/>
      <c r="VX513" s="29"/>
      <c r="VY513" s="29"/>
      <c r="VZ513" s="29"/>
      <c r="WA513" s="29"/>
      <c r="WB513" s="29"/>
      <c r="WC513" s="29"/>
      <c r="WD513" s="29"/>
      <c r="WE513" s="29"/>
      <c r="WF513" s="29"/>
      <c r="WG513" s="29"/>
      <c r="WH513" s="29"/>
      <c r="WI513" s="29"/>
      <c r="WJ513" s="29"/>
      <c r="WK513" s="29"/>
      <c r="WL513" s="29"/>
      <c r="WM513" s="29"/>
      <c r="WN513" s="29"/>
      <c r="WO513" s="29"/>
      <c r="WP513" s="29"/>
      <c r="WQ513" s="29"/>
      <c r="WR513" s="29"/>
      <c r="WS513" s="29"/>
      <c r="WT513" s="29"/>
      <c r="WU513" s="29"/>
      <c r="WV513" s="29"/>
      <c r="WW513" s="29"/>
      <c r="WX513" s="29"/>
      <c r="WY513" s="29"/>
      <c r="WZ513" s="29"/>
      <c r="XA513" s="29"/>
      <c r="XB513" s="29"/>
      <c r="XC513" s="29"/>
      <c r="XD513" s="29"/>
      <c r="XE513" s="29"/>
      <c r="XF513" s="29"/>
      <c r="XG513" s="29"/>
      <c r="XH513" s="29"/>
      <c r="XI513" s="29"/>
      <c r="XJ513" s="29"/>
      <c r="XK513" s="29"/>
      <c r="XL513" s="29"/>
      <c r="XM513" s="29"/>
      <c r="XN513" s="29"/>
      <c r="XO513" s="29"/>
      <c r="XP513" s="29"/>
      <c r="XQ513" s="29"/>
      <c r="XR513" s="29"/>
      <c r="XS513" s="29"/>
      <c r="XT513" s="29"/>
      <c r="XU513" s="29"/>
      <c r="XV513" s="29"/>
      <c r="XW513" s="29"/>
      <c r="XX513" s="29"/>
      <c r="XY513" s="29"/>
      <c r="XZ513" s="29"/>
      <c r="YA513" s="29"/>
      <c r="YB513" s="29"/>
      <c r="YC513" s="29"/>
      <c r="YD513" s="29"/>
      <c r="YE513" s="29"/>
      <c r="YF513" s="29"/>
      <c r="YG513" s="29"/>
      <c r="YH513" s="29"/>
      <c r="YI513" s="29"/>
      <c r="YJ513" s="29"/>
      <c r="YK513" s="29"/>
      <c r="YL513" s="29"/>
      <c r="YM513" s="29"/>
      <c r="YN513" s="29"/>
      <c r="YO513" s="29"/>
      <c r="YP513" s="29"/>
      <c r="YQ513" s="29"/>
      <c r="YR513" s="29"/>
      <c r="YS513" s="29"/>
      <c r="YT513" s="29"/>
      <c r="YU513" s="29"/>
      <c r="YV513" s="29"/>
      <c r="YW513" s="29"/>
      <c r="YX513" s="29"/>
      <c r="YY513" s="29"/>
      <c r="YZ513" s="29"/>
      <c r="ZA513" s="29"/>
      <c r="ZB513" s="29"/>
      <c r="ZC513" s="29"/>
      <c r="ZD513" s="29"/>
      <c r="ZE513" s="29"/>
      <c r="ZF513" s="29"/>
      <c r="ZG513" s="29"/>
      <c r="ZH513" s="29"/>
      <c r="ZI513" s="29"/>
      <c r="ZJ513" s="29"/>
      <c r="ZK513" s="29"/>
      <c r="ZL513" s="29"/>
      <c r="ZM513" s="29"/>
      <c r="ZN513" s="29"/>
      <c r="ZO513" s="29"/>
      <c r="ZP513" s="29"/>
      <c r="ZQ513" s="29"/>
      <c r="ZR513" s="29"/>
      <c r="ZS513" s="29"/>
      <c r="ZT513" s="29"/>
      <c r="ZU513" s="29"/>
      <c r="ZV513" s="29"/>
      <c r="ZW513" s="29"/>
      <c r="ZX513" s="29"/>
      <c r="ZY513" s="29"/>
      <c r="ZZ513" s="29"/>
      <c r="AAA513" s="29"/>
      <c r="AAB513" s="29"/>
      <c r="AAC513" s="29"/>
      <c r="AAD513" s="29"/>
      <c r="AAE513" s="29"/>
      <c r="AAF513" s="29"/>
      <c r="AAG513" s="29"/>
      <c r="AAH513" s="29"/>
      <c r="AAI513" s="29"/>
      <c r="AAJ513" s="29"/>
      <c r="AAK513" s="29"/>
      <c r="AAL513" s="29"/>
      <c r="AAM513" s="29"/>
      <c r="AAN513" s="29"/>
      <c r="AAO513" s="29"/>
      <c r="AAP513" s="29"/>
      <c r="AAQ513" s="29"/>
      <c r="AAR513" s="29"/>
      <c r="AAS513" s="29"/>
      <c r="AAT513" s="29"/>
      <c r="AAU513" s="29"/>
      <c r="AAV513" s="29"/>
      <c r="AAW513" s="29"/>
      <c r="AAX513" s="29"/>
      <c r="AAY513" s="29"/>
      <c r="AAZ513" s="29"/>
      <c r="ABA513" s="29"/>
      <c r="ABB513" s="29"/>
      <c r="ABC513" s="29"/>
      <c r="ABD513" s="29"/>
      <c r="ABE513" s="29"/>
      <c r="ABF513" s="29"/>
      <c r="ABG513" s="29"/>
      <c r="ABH513" s="29"/>
      <c r="ABI513" s="29"/>
      <c r="ABJ513" s="29"/>
      <c r="ABK513" s="29"/>
      <c r="ABL513" s="29"/>
      <c r="ABM513" s="29"/>
      <c r="ABN513" s="29"/>
      <c r="ABO513" s="29"/>
      <c r="ABP513" s="29"/>
      <c r="ABQ513" s="29"/>
      <c r="ABR513" s="29"/>
      <c r="ABS513" s="29"/>
      <c r="ABT513" s="29"/>
      <c r="ABU513" s="29"/>
      <c r="ABV513" s="29"/>
      <c r="ABW513" s="29"/>
      <c r="ABX513" s="29"/>
      <c r="ABY513" s="29"/>
      <c r="ABZ513" s="29"/>
      <c r="ACA513" s="29"/>
      <c r="ACB513" s="29"/>
      <c r="ACC513" s="29"/>
      <c r="ACD513" s="29"/>
      <c r="ACE513" s="29"/>
      <c r="ACF513" s="29"/>
      <c r="ACG513" s="29"/>
      <c r="ACH513" s="29"/>
      <c r="ACI513" s="29"/>
      <c r="ACJ513" s="29"/>
      <c r="ACK513" s="29"/>
      <c r="ACL513" s="29"/>
      <c r="ACM513" s="29"/>
      <c r="ACN513" s="29"/>
      <c r="ACO513" s="29"/>
      <c r="ACP513" s="29"/>
      <c r="ACQ513" s="29"/>
      <c r="ACR513" s="29"/>
      <c r="ACS513" s="29"/>
      <c r="ACT513" s="29"/>
      <c r="ACU513" s="29"/>
      <c r="ACV513" s="29"/>
      <c r="ACW513" s="29"/>
      <c r="ACX513" s="29"/>
      <c r="ACY513" s="29"/>
      <c r="ACZ513" s="29"/>
      <c r="ADA513" s="29"/>
      <c r="ADB513" s="29"/>
      <c r="ADC513" s="29"/>
      <c r="ADD513" s="29"/>
      <c r="ADE513" s="29"/>
      <c r="ADF513" s="29"/>
      <c r="ADG513" s="29"/>
      <c r="ADH513" s="29"/>
      <c r="ADI513" s="29"/>
      <c r="ADJ513" s="29"/>
      <c r="ADK513" s="29"/>
      <c r="ADL513" s="29"/>
      <c r="ADM513" s="29"/>
      <c r="ADN513" s="29"/>
      <c r="ADO513" s="29"/>
      <c r="ADP513" s="29"/>
      <c r="ADQ513" s="29"/>
      <c r="ADR513" s="29"/>
      <c r="ADS513" s="29"/>
      <c r="ADT513" s="29"/>
      <c r="ADU513" s="29"/>
      <c r="ADV513" s="29"/>
      <c r="ADW513" s="29"/>
      <c r="ADX513" s="29"/>
      <c r="ADY513" s="29"/>
      <c r="ADZ513" s="29"/>
      <c r="AEA513" s="29"/>
      <c r="AEB513" s="29"/>
      <c r="AEC513" s="29"/>
      <c r="AED513" s="29"/>
      <c r="AEE513" s="29"/>
      <c r="AEF513" s="29"/>
      <c r="AEG513" s="29"/>
      <c r="AEH513" s="29"/>
      <c r="AEI513" s="29"/>
      <c r="AEJ513" s="29"/>
      <c r="AEK513" s="29"/>
      <c r="AEL513" s="29"/>
      <c r="AEM513" s="29"/>
      <c r="AEN513" s="29"/>
      <c r="AEO513" s="29"/>
      <c r="AEP513" s="29"/>
      <c r="AEQ513" s="29"/>
      <c r="AER513" s="29"/>
      <c r="AES513" s="29"/>
      <c r="AET513" s="29"/>
      <c r="AEU513" s="29"/>
      <c r="AEV513" s="29"/>
      <c r="AEW513" s="29"/>
      <c r="AEX513" s="29"/>
      <c r="AEY513" s="29"/>
      <c r="AEZ513" s="29"/>
      <c r="AFA513" s="29"/>
      <c r="AFB513" s="29"/>
      <c r="AFC513" s="29"/>
      <c r="AFD513" s="29"/>
      <c r="AFE513" s="29"/>
      <c r="AFF513" s="29"/>
      <c r="AFG513" s="29"/>
      <c r="AFH513" s="29"/>
      <c r="AFI513" s="29"/>
      <c r="AFJ513" s="29"/>
      <c r="AFK513" s="29"/>
      <c r="AFL513" s="29"/>
      <c r="AFM513" s="29"/>
      <c r="AFN513" s="29"/>
      <c r="AFO513" s="29"/>
      <c r="AFP513" s="29"/>
      <c r="AFQ513" s="29"/>
      <c r="AFR513" s="29"/>
      <c r="AFS513" s="29"/>
      <c r="AFT513" s="29"/>
      <c r="AFU513" s="29"/>
      <c r="AFV513" s="29"/>
      <c r="AFW513" s="29"/>
      <c r="AFX513" s="29"/>
      <c r="AFY513" s="29"/>
      <c r="AFZ513" s="29"/>
      <c r="AGA513" s="29"/>
      <c r="AGB513" s="29"/>
      <c r="AGC513" s="29"/>
      <c r="AGD513" s="29"/>
      <c r="AGE513" s="29"/>
      <c r="AGF513" s="29"/>
      <c r="AGG513" s="29"/>
      <c r="AGH513" s="29"/>
      <c r="AGI513" s="29"/>
      <c r="AGJ513" s="29"/>
      <c r="AGK513" s="29"/>
      <c r="AGL513" s="29"/>
      <c r="AGM513" s="29"/>
      <c r="AGN513" s="29"/>
      <c r="AGO513" s="29"/>
      <c r="AGP513" s="29"/>
      <c r="AGQ513" s="29"/>
      <c r="AGR513" s="29"/>
      <c r="AGS513" s="29"/>
      <c r="AGT513" s="29"/>
      <c r="AGU513" s="29"/>
      <c r="AGV513" s="29"/>
      <c r="AGW513" s="29"/>
      <c r="AGX513" s="29"/>
      <c r="AGY513" s="29"/>
      <c r="AGZ513" s="29"/>
      <c r="AHA513" s="29"/>
      <c r="AHB513" s="29"/>
      <c r="AHC513" s="29"/>
      <c r="AHD513" s="29"/>
      <c r="AHE513" s="29"/>
      <c r="AHF513" s="29"/>
      <c r="AHG513" s="29"/>
      <c r="AHH513" s="29"/>
      <c r="AHI513" s="29"/>
      <c r="AHJ513" s="29"/>
      <c r="AHK513" s="29"/>
      <c r="AHL513" s="29"/>
      <c r="AHM513" s="29"/>
      <c r="AHN513" s="29"/>
      <c r="AHO513" s="29"/>
      <c r="AHP513" s="29"/>
      <c r="AHQ513" s="29"/>
      <c r="AHR513" s="29"/>
      <c r="AHS513" s="29"/>
      <c r="AHT513" s="29"/>
      <c r="AHU513" s="29"/>
      <c r="AHV513" s="29"/>
      <c r="AHW513" s="29"/>
      <c r="AHX513" s="29"/>
      <c r="AHY513" s="29"/>
      <c r="AHZ513" s="29"/>
      <c r="AIA513" s="29"/>
      <c r="AIB513" s="29"/>
      <c r="AIC513" s="29"/>
      <c r="AID513" s="29"/>
      <c r="AIE513" s="29"/>
      <c r="AIF513" s="29"/>
      <c r="AIG513" s="29"/>
      <c r="AIH513" s="29"/>
      <c r="AII513" s="29"/>
      <c r="AIJ513" s="29"/>
      <c r="AIK513" s="29"/>
      <c r="AIL513" s="29"/>
      <c r="AIM513" s="29"/>
      <c r="AIN513" s="29"/>
      <c r="AIO513" s="29"/>
      <c r="AIP513" s="29"/>
      <c r="AIQ513" s="29"/>
      <c r="AIR513" s="29"/>
      <c r="AIS513" s="29"/>
      <c r="AIT513" s="29"/>
      <c r="AIU513" s="29"/>
      <c r="AIV513" s="29"/>
      <c r="AIW513" s="29"/>
      <c r="AIX513" s="29"/>
      <c r="AIY513" s="29"/>
      <c r="AIZ513" s="29"/>
      <c r="AJA513" s="29"/>
      <c r="AJB513" s="29"/>
      <c r="AJC513" s="29"/>
      <c r="AJD513" s="29"/>
      <c r="AJE513" s="29"/>
      <c r="AJF513" s="29"/>
      <c r="AJG513" s="29"/>
      <c r="AJH513" s="29"/>
      <c r="AJI513" s="29"/>
      <c r="AJJ513" s="29"/>
      <c r="AJK513" s="29"/>
      <c r="AJL513" s="29"/>
      <c r="AJM513" s="29"/>
      <c r="AJN513" s="29"/>
      <c r="AJO513" s="29"/>
      <c r="AJP513" s="29"/>
      <c r="AJQ513" s="29"/>
      <c r="AJR513" s="29"/>
      <c r="AJS513" s="29"/>
      <c r="AJT513" s="29"/>
      <c r="AJU513" s="29"/>
      <c r="AJV513" s="29"/>
      <c r="AJW513" s="29"/>
      <c r="AJX513" s="29"/>
      <c r="AJY513" s="29"/>
      <c r="AJZ513" s="29"/>
      <c r="AKA513" s="29"/>
      <c r="AKB513" s="29"/>
      <c r="AKC513" s="29"/>
      <c r="AKD513" s="29"/>
      <c r="AKE513" s="29"/>
      <c r="AKF513" s="29"/>
      <c r="AKG513" s="29"/>
      <c r="AKH513" s="29"/>
      <c r="AKI513" s="29"/>
      <c r="AKJ513" s="29"/>
      <c r="AKK513" s="29"/>
      <c r="AKL513" s="29"/>
      <c r="AKM513" s="29"/>
      <c r="AKN513" s="29"/>
      <c r="AKO513" s="29"/>
      <c r="AKP513" s="29"/>
      <c r="AKQ513" s="29"/>
      <c r="AKR513" s="29"/>
      <c r="AKS513" s="29"/>
      <c r="AKT513" s="29"/>
      <c r="AKU513" s="29"/>
      <c r="AKV513" s="29"/>
      <c r="AKW513" s="29"/>
      <c r="AKX513" s="29"/>
      <c r="AKY513" s="29"/>
      <c r="AKZ513" s="29"/>
      <c r="ALA513" s="29"/>
      <c r="ALB513" s="29"/>
      <c r="ALC513" s="29"/>
      <c r="ALD513" s="29"/>
      <c r="ALE513" s="29"/>
      <c r="ALF513" s="29"/>
      <c r="ALG513" s="29"/>
      <c r="ALH513" s="29"/>
      <c r="ALI513" s="29"/>
      <c r="ALJ513" s="29"/>
      <c r="ALK513" s="29"/>
      <c r="ALL513" s="29"/>
      <c r="ALM513" s="29"/>
      <c r="ALN513" s="29"/>
      <c r="ALO513" s="29"/>
      <c r="ALP513" s="29"/>
      <c r="ALQ513" s="29"/>
      <c r="ALR513" s="29"/>
      <c r="ALS513" s="29"/>
      <c r="ALT513" s="29"/>
      <c r="ALU513" s="29"/>
      <c r="ALV513" s="29"/>
      <c r="ALW513" s="29"/>
      <c r="ALX513" s="29"/>
      <c r="ALY513" s="29"/>
      <c r="ALZ513" s="29"/>
      <c r="AMA513" s="29"/>
      <c r="AMB513" s="29"/>
      <c r="AMC513" s="29"/>
      <c r="AMD513" s="29"/>
      <c r="AME513" s="29"/>
      <c r="AMF513" s="29"/>
      <c r="AMG513" s="29"/>
      <c r="AMH513" s="29"/>
      <c r="AMI513" s="29"/>
      <c r="AMJ513" s="29"/>
      <c r="AMK513" s="29"/>
      <c r="AML513" s="29"/>
      <c r="AMM513" s="29"/>
      <c r="AMN513" s="29"/>
      <c r="AMO513" s="29"/>
      <c r="AMP513" s="29"/>
      <c r="AMQ513" s="29"/>
      <c r="AMR513" s="29"/>
      <c r="AMS513" s="29"/>
      <c r="AMT513" s="29"/>
      <c r="AMU513" s="29"/>
      <c r="AMV513" s="29"/>
      <c r="AMW513" s="29"/>
      <c r="AMX513" s="29"/>
      <c r="AMY513" s="29"/>
      <c r="AMZ513" s="29"/>
      <c r="ANA513" s="29"/>
      <c r="ANB513" s="29"/>
      <c r="ANC513" s="29"/>
      <c r="AND513" s="29"/>
      <c r="ANE513" s="29"/>
      <c r="ANF513" s="29"/>
      <c r="ANG513" s="29"/>
      <c r="ANH513" s="29"/>
      <c r="ANI513" s="29"/>
      <c r="ANJ513" s="29"/>
      <c r="ANK513" s="29"/>
      <c r="ANL513" s="29"/>
      <c r="ANM513" s="29"/>
      <c r="ANN513" s="29"/>
      <c r="ANO513" s="29"/>
      <c r="ANP513" s="29"/>
      <c r="ANQ513" s="29"/>
      <c r="ANR513" s="29"/>
      <c r="ANS513" s="29"/>
      <c r="ANT513" s="29"/>
      <c r="ANU513" s="29"/>
      <c r="ANV513" s="29"/>
      <c r="ANW513" s="29"/>
      <c r="ANX513" s="29"/>
      <c r="ANY513" s="29"/>
      <c r="ANZ513" s="29"/>
      <c r="AOA513" s="29"/>
      <c r="AOB513" s="29"/>
      <c r="AOC513" s="29"/>
      <c r="AOD513" s="29"/>
      <c r="AOE513" s="29"/>
      <c r="AOF513" s="29"/>
      <c r="AOG513" s="29"/>
      <c r="AOH513" s="29"/>
      <c r="AOI513" s="29"/>
      <c r="AOJ513" s="29"/>
      <c r="AOK513" s="29"/>
      <c r="AOL513" s="29"/>
      <c r="AOM513" s="29"/>
      <c r="AON513" s="29"/>
      <c r="AOO513" s="29"/>
      <c r="AOP513" s="29"/>
      <c r="AOQ513" s="29"/>
      <c r="AOR513" s="29"/>
      <c r="AOS513" s="29"/>
      <c r="AOT513" s="29"/>
      <c r="AOU513" s="29"/>
      <c r="AOV513" s="29"/>
      <c r="AOW513" s="29"/>
      <c r="AOX513" s="29"/>
      <c r="AOY513" s="29"/>
      <c r="AOZ513" s="29"/>
      <c r="APA513" s="29"/>
      <c r="APB513" s="29"/>
      <c r="APC513" s="29"/>
      <c r="APD513" s="29"/>
      <c r="APE513" s="29"/>
      <c r="APF513" s="29"/>
      <c r="APG513" s="29"/>
      <c r="APH513" s="29"/>
      <c r="API513" s="29"/>
      <c r="APJ513" s="29"/>
      <c r="APK513" s="29"/>
      <c r="APL513" s="29"/>
      <c r="APM513" s="29"/>
      <c r="APN513" s="29"/>
      <c r="APO513" s="29"/>
      <c r="APP513" s="29"/>
      <c r="APQ513" s="29"/>
      <c r="APR513" s="29"/>
      <c r="APS513" s="29"/>
      <c r="APT513" s="29"/>
      <c r="APU513" s="29"/>
      <c r="APV513" s="29"/>
      <c r="APW513" s="29"/>
      <c r="APX513" s="29"/>
      <c r="APY513" s="29"/>
      <c r="APZ513" s="29"/>
      <c r="AQA513" s="29"/>
      <c r="AQB513" s="29"/>
      <c r="AQC513" s="29"/>
      <c r="AQD513" s="29"/>
      <c r="AQE513" s="29"/>
      <c r="AQF513" s="29"/>
      <c r="AQG513" s="29"/>
      <c r="AQH513" s="29"/>
      <c r="AQI513" s="29"/>
      <c r="AQJ513" s="29"/>
      <c r="AQK513" s="29"/>
      <c r="AQL513" s="29"/>
      <c r="AQM513" s="29"/>
      <c r="AQN513" s="29"/>
      <c r="AQO513" s="29"/>
      <c r="AQP513" s="29"/>
      <c r="AQQ513" s="29"/>
      <c r="AQR513" s="29"/>
      <c r="AQS513" s="29"/>
      <c r="AQT513" s="29"/>
      <c r="AQU513" s="29"/>
      <c r="AQV513" s="29"/>
      <c r="AQW513" s="29"/>
      <c r="AQX513" s="29"/>
      <c r="AQY513" s="29"/>
      <c r="AQZ513" s="29"/>
      <c r="ARA513" s="29"/>
      <c r="ARB513" s="29"/>
      <c r="ARC513" s="29"/>
      <c r="ARD513" s="29"/>
      <c r="ARE513" s="29"/>
      <c r="ARF513" s="29"/>
      <c r="ARG513" s="29"/>
      <c r="ARH513" s="29"/>
      <c r="ARI513" s="29"/>
      <c r="ARJ513" s="29"/>
      <c r="ARK513" s="29"/>
      <c r="ARL513" s="29"/>
      <c r="ARM513" s="29"/>
      <c r="ARN513" s="29"/>
      <c r="ARO513" s="29"/>
      <c r="ARP513" s="29"/>
      <c r="ARQ513" s="29"/>
      <c r="ARR513" s="29"/>
      <c r="ARS513" s="29"/>
      <c r="ART513" s="29"/>
      <c r="ARU513" s="29"/>
      <c r="ARV513" s="29"/>
      <c r="ARW513" s="29"/>
      <c r="ARX513" s="29"/>
      <c r="ARY513" s="29"/>
      <c r="ARZ513" s="29"/>
      <c r="ASA513" s="29"/>
      <c r="ASB513" s="29"/>
      <c r="ASC513" s="29"/>
      <c r="ASD513" s="29"/>
      <c r="ASE513" s="29"/>
      <c r="ASF513" s="29"/>
      <c r="ASG513" s="29"/>
      <c r="ASH513" s="29"/>
      <c r="ASI513" s="29"/>
      <c r="ASJ513" s="29"/>
      <c r="ASK513" s="29"/>
      <c r="ASL513" s="29"/>
      <c r="ASM513" s="29"/>
      <c r="ASN513" s="29"/>
      <c r="ASO513" s="29"/>
      <c r="ASP513" s="29"/>
      <c r="ASQ513" s="29"/>
      <c r="ASR513" s="29"/>
      <c r="ASS513" s="29"/>
      <c r="AST513" s="29"/>
      <c r="ASU513" s="29"/>
      <c r="ASV513" s="29"/>
      <c r="ASW513" s="29"/>
      <c r="ASX513" s="29"/>
      <c r="ASY513" s="29"/>
      <c r="ASZ513" s="29"/>
      <c r="ATA513" s="29"/>
      <c r="ATB513" s="29"/>
      <c r="ATC513" s="29"/>
      <c r="ATD513" s="29"/>
      <c r="ATE513" s="29"/>
      <c r="ATF513" s="29"/>
      <c r="ATG513" s="29"/>
      <c r="ATH513" s="29"/>
      <c r="ATI513" s="29"/>
      <c r="ATJ513" s="29"/>
      <c r="ATK513" s="29"/>
      <c r="ATL513" s="29"/>
      <c r="ATM513" s="29"/>
      <c r="ATN513" s="29"/>
      <c r="ATO513" s="29"/>
      <c r="ATP513" s="29"/>
      <c r="ATQ513" s="29"/>
      <c r="ATR513" s="29"/>
      <c r="ATS513" s="29"/>
      <c r="ATT513" s="29"/>
      <c r="ATU513" s="29"/>
      <c r="ATV513" s="29"/>
      <c r="ATW513" s="29"/>
      <c r="ATX513" s="29"/>
      <c r="ATY513" s="29"/>
      <c r="ATZ513" s="29"/>
      <c r="AUA513" s="29"/>
      <c r="AUB513" s="29"/>
      <c r="AUC513" s="29"/>
      <c r="AUD513" s="29"/>
      <c r="AUE513" s="29"/>
      <c r="AUF513" s="29"/>
      <c r="AUG513" s="29"/>
      <c r="AUH513" s="29"/>
      <c r="AUI513" s="29"/>
      <c r="AUJ513" s="29"/>
      <c r="AUK513" s="29"/>
      <c r="AUL513" s="29"/>
      <c r="AUM513" s="29"/>
      <c r="AUN513" s="29"/>
      <c r="AUO513" s="29"/>
      <c r="AUP513" s="29"/>
      <c r="AUQ513" s="29"/>
      <c r="AUR513" s="29"/>
      <c r="AUS513" s="29"/>
      <c r="AUT513" s="29"/>
      <c r="AUU513" s="29"/>
      <c r="AUV513" s="29"/>
      <c r="AUW513" s="29"/>
      <c r="AUX513" s="29"/>
      <c r="AUY513" s="29"/>
      <c r="AUZ513" s="29"/>
      <c r="AVA513" s="29"/>
      <c r="AVB513" s="29"/>
      <c r="AVC513" s="29"/>
      <c r="AVD513" s="29"/>
      <c r="AVE513" s="29"/>
      <c r="AVF513" s="29"/>
      <c r="AVG513" s="29"/>
      <c r="AVH513" s="29"/>
      <c r="AVI513" s="29"/>
      <c r="AVJ513" s="29"/>
      <c r="AVK513" s="29"/>
      <c r="AVL513" s="29"/>
      <c r="AVM513" s="29"/>
      <c r="AVN513" s="29"/>
      <c r="AVO513" s="29"/>
      <c r="AVP513" s="29"/>
      <c r="AVQ513" s="29"/>
      <c r="AVR513" s="29"/>
      <c r="AVS513" s="29"/>
      <c r="AVT513" s="29"/>
      <c r="AVU513" s="29"/>
      <c r="AVV513" s="29"/>
      <c r="AVW513" s="29"/>
      <c r="AVX513" s="29"/>
      <c r="AVY513" s="29"/>
      <c r="AVZ513" s="29"/>
      <c r="AWA513" s="29"/>
      <c r="AWB513" s="29"/>
      <c r="AWC513" s="29"/>
      <c r="AWD513" s="29"/>
      <c r="AWE513" s="29"/>
      <c r="AWF513" s="29"/>
      <c r="AWG513" s="29"/>
      <c r="AWH513" s="29"/>
      <c r="AWI513" s="29"/>
      <c r="AWJ513" s="29"/>
      <c r="AWK513" s="29"/>
      <c r="AWL513" s="29"/>
      <c r="AWM513" s="29"/>
      <c r="AWN513" s="29"/>
      <c r="AWO513" s="29"/>
      <c r="AWP513" s="29"/>
      <c r="AWQ513" s="29"/>
      <c r="AWR513" s="29"/>
      <c r="AWS513" s="29"/>
      <c r="AWT513" s="29"/>
      <c r="AWU513" s="29"/>
      <c r="AWV513" s="29"/>
      <c r="AWW513" s="29"/>
      <c r="AWX513" s="29"/>
      <c r="AWY513" s="29"/>
      <c r="AWZ513" s="29"/>
      <c r="AXA513" s="29"/>
      <c r="AXB513" s="29"/>
      <c r="AXC513" s="29"/>
      <c r="AXD513" s="29"/>
      <c r="AXE513" s="29"/>
      <c r="AXF513" s="29"/>
      <c r="AXG513" s="29"/>
      <c r="AXH513" s="29"/>
      <c r="AXI513" s="29"/>
      <c r="AXJ513" s="29"/>
      <c r="AXK513" s="29"/>
      <c r="AXL513" s="29"/>
      <c r="AXM513" s="29"/>
      <c r="AXN513" s="29"/>
      <c r="AXO513" s="29"/>
      <c r="AXP513" s="29"/>
      <c r="AXQ513" s="29"/>
      <c r="AXR513" s="29"/>
      <c r="AXS513" s="29"/>
      <c r="AXT513" s="29"/>
      <c r="AXU513" s="29"/>
      <c r="AXV513" s="29"/>
      <c r="AXW513" s="29"/>
      <c r="AXX513" s="29"/>
      <c r="AXY513" s="29"/>
      <c r="AXZ513" s="29"/>
      <c r="AYA513" s="29"/>
      <c r="AYB513" s="29"/>
      <c r="AYC513" s="29"/>
      <c r="AYD513" s="29"/>
      <c r="AYE513" s="29"/>
      <c r="AYF513" s="29"/>
      <c r="AYG513" s="29"/>
      <c r="AYH513" s="29"/>
      <c r="AYI513" s="29"/>
      <c r="AYJ513" s="29"/>
      <c r="AYK513" s="29"/>
      <c r="AYL513" s="29"/>
      <c r="AYM513" s="29"/>
      <c r="AYN513" s="29"/>
      <c r="AYO513" s="29"/>
      <c r="AYP513" s="29"/>
      <c r="AYQ513" s="29"/>
      <c r="AYR513" s="29"/>
      <c r="AYS513" s="29"/>
      <c r="AYT513" s="29"/>
      <c r="AYU513" s="29"/>
      <c r="AYV513" s="29"/>
      <c r="AYW513" s="29"/>
      <c r="AYX513" s="29"/>
      <c r="AYY513" s="29"/>
      <c r="AYZ513" s="29"/>
      <c r="AZA513" s="29"/>
      <c r="AZB513" s="29"/>
      <c r="AZC513" s="29"/>
      <c r="AZD513" s="29"/>
      <c r="AZE513" s="29"/>
      <c r="AZF513" s="29"/>
      <c r="AZG513" s="29"/>
      <c r="AZH513" s="29"/>
      <c r="AZI513" s="29"/>
      <c r="AZJ513" s="29"/>
      <c r="AZK513" s="29"/>
      <c r="AZL513" s="29"/>
      <c r="AZM513" s="29"/>
      <c r="AZN513" s="29"/>
      <c r="AZO513" s="29"/>
      <c r="AZP513" s="29"/>
      <c r="AZQ513" s="29"/>
      <c r="AZR513" s="29"/>
      <c r="AZS513" s="29"/>
      <c r="AZT513" s="29"/>
      <c r="AZU513" s="29"/>
      <c r="AZV513" s="29"/>
      <c r="AZW513" s="29"/>
      <c r="AZX513" s="29"/>
      <c r="AZY513" s="29"/>
      <c r="AZZ513" s="29"/>
      <c r="BAA513" s="29"/>
      <c r="BAB513" s="29"/>
      <c r="BAC513" s="29"/>
      <c r="BAD513" s="29"/>
      <c r="BAE513" s="29"/>
      <c r="BAF513" s="29"/>
      <c r="BAG513" s="29"/>
      <c r="BAH513" s="29"/>
      <c r="BAI513" s="29"/>
      <c r="BAJ513" s="29"/>
      <c r="BAK513" s="29"/>
      <c r="BAL513" s="29"/>
      <c r="BAM513" s="29"/>
      <c r="BAN513" s="29"/>
      <c r="BAO513" s="29"/>
      <c r="BAP513" s="29"/>
      <c r="BAQ513" s="29"/>
      <c r="BAR513" s="29"/>
      <c r="BAS513" s="29"/>
      <c r="BAT513" s="29"/>
      <c r="BAU513" s="29"/>
      <c r="BAV513" s="29"/>
      <c r="BAW513" s="29"/>
      <c r="BAX513" s="29"/>
      <c r="BAY513" s="29"/>
      <c r="BAZ513" s="29"/>
      <c r="BBA513" s="29"/>
      <c r="BBB513" s="29"/>
      <c r="BBC513" s="29"/>
      <c r="BBD513" s="29"/>
      <c r="BBE513" s="29"/>
      <c r="BBF513" s="29"/>
      <c r="BBG513" s="29"/>
      <c r="BBH513" s="29"/>
      <c r="BBI513" s="29"/>
      <c r="BBJ513" s="29"/>
      <c r="BBK513" s="29"/>
      <c r="BBL513" s="29"/>
      <c r="BBM513" s="29"/>
      <c r="BBN513" s="29"/>
      <c r="BBO513" s="29"/>
      <c r="BBP513" s="29"/>
      <c r="BBQ513" s="29"/>
      <c r="BBR513" s="29"/>
      <c r="BBS513" s="29"/>
      <c r="BBT513" s="29"/>
      <c r="BBU513" s="29"/>
      <c r="BBV513" s="29"/>
      <c r="BBW513" s="29"/>
      <c r="BBX513" s="29"/>
      <c r="BBY513" s="29"/>
      <c r="BBZ513" s="29"/>
      <c r="BCA513" s="29"/>
      <c r="BCB513" s="29"/>
      <c r="BCC513" s="29"/>
      <c r="BCD513" s="29"/>
      <c r="BCE513" s="29"/>
      <c r="BCF513" s="29"/>
      <c r="BCG513" s="29"/>
      <c r="BCH513" s="29"/>
      <c r="BCI513" s="29"/>
      <c r="BCJ513" s="29"/>
      <c r="BCK513" s="29"/>
      <c r="BCL513" s="29"/>
      <c r="BCM513" s="29"/>
      <c r="BCN513" s="29"/>
      <c r="BCO513" s="29"/>
      <c r="BCP513" s="29"/>
      <c r="BCQ513" s="29"/>
      <c r="BCR513" s="29"/>
      <c r="BCS513" s="29"/>
      <c r="BCT513" s="29"/>
      <c r="BCU513" s="29"/>
      <c r="BCV513" s="29"/>
      <c r="BCW513" s="29"/>
      <c r="BCX513" s="29"/>
      <c r="BCY513" s="29"/>
      <c r="BCZ513" s="29"/>
      <c r="BDA513" s="29"/>
      <c r="BDB513" s="29"/>
      <c r="BDC513" s="29"/>
      <c r="BDD513" s="29"/>
      <c r="BDE513" s="29"/>
      <c r="BDF513" s="29"/>
      <c r="BDG513" s="29"/>
      <c r="BDH513" s="29"/>
      <c r="BDI513" s="29"/>
      <c r="BDJ513" s="29"/>
      <c r="BDK513" s="29"/>
      <c r="BDL513" s="29"/>
      <c r="BDM513" s="29"/>
      <c r="BDN513" s="29"/>
      <c r="BDO513" s="29"/>
      <c r="BDP513" s="29"/>
      <c r="BDQ513" s="29"/>
      <c r="BDR513" s="29"/>
      <c r="BDS513" s="29"/>
      <c r="BDT513" s="29"/>
      <c r="BDU513" s="29"/>
      <c r="BDV513" s="29"/>
      <c r="BDW513" s="29"/>
      <c r="BDX513" s="29"/>
      <c r="BDY513" s="29"/>
      <c r="BDZ513" s="29"/>
      <c r="BEA513" s="29"/>
      <c r="BEB513" s="29"/>
      <c r="BEC513" s="29"/>
      <c r="BED513" s="29"/>
      <c r="BEE513" s="29"/>
      <c r="BEF513" s="29"/>
      <c r="BEG513" s="29"/>
      <c r="BEH513" s="29"/>
      <c r="BEI513" s="29"/>
      <c r="BEJ513" s="29"/>
      <c r="BEK513" s="29"/>
      <c r="BEL513" s="29"/>
      <c r="BEM513" s="29"/>
      <c r="BEN513" s="29"/>
      <c r="BEO513" s="29"/>
      <c r="BEP513" s="29"/>
      <c r="BEQ513" s="29"/>
      <c r="BER513" s="29"/>
      <c r="BES513" s="29"/>
      <c r="BET513" s="29"/>
      <c r="BEU513" s="29"/>
      <c r="BEV513" s="29"/>
      <c r="BEW513" s="29"/>
      <c r="BEX513" s="29"/>
      <c r="BEY513" s="29"/>
      <c r="BEZ513" s="29"/>
      <c r="BFA513" s="29"/>
      <c r="BFB513" s="29"/>
      <c r="BFC513" s="29"/>
      <c r="BFD513" s="29"/>
      <c r="BFE513" s="29"/>
      <c r="BFF513" s="29"/>
      <c r="BFG513" s="29"/>
      <c r="BFH513" s="29"/>
      <c r="BFI513" s="29"/>
      <c r="BFJ513" s="29"/>
      <c r="BFK513" s="29"/>
      <c r="BFL513" s="29"/>
      <c r="BFM513" s="29"/>
      <c r="BFN513" s="29"/>
      <c r="BFO513" s="29"/>
      <c r="BFP513" s="29"/>
      <c r="BFQ513" s="29"/>
      <c r="BFR513" s="29"/>
      <c r="BFS513" s="29"/>
      <c r="BFT513" s="29"/>
      <c r="BFU513" s="29"/>
      <c r="BFV513" s="29"/>
      <c r="BFW513" s="29"/>
      <c r="BFX513" s="29"/>
      <c r="BFY513" s="29"/>
      <c r="BFZ513" s="29"/>
      <c r="BGA513" s="29"/>
      <c r="BGB513" s="29"/>
      <c r="BGC513" s="29"/>
      <c r="BGD513" s="29"/>
      <c r="BGE513" s="29"/>
      <c r="BGF513" s="29"/>
      <c r="BGG513" s="29"/>
      <c r="BGH513" s="29"/>
      <c r="BGI513" s="29"/>
      <c r="BGJ513" s="29"/>
      <c r="BGK513" s="29"/>
      <c r="BGL513" s="29"/>
      <c r="BGM513" s="29"/>
      <c r="BGN513" s="29"/>
      <c r="BGO513" s="29"/>
      <c r="BGP513" s="29"/>
      <c r="BGQ513" s="29"/>
      <c r="BGR513" s="29"/>
      <c r="BGS513" s="29"/>
      <c r="BGT513" s="29"/>
      <c r="BGU513" s="29"/>
      <c r="BGV513" s="29"/>
      <c r="BGW513" s="29"/>
      <c r="BGX513" s="29"/>
      <c r="BGY513" s="29"/>
      <c r="BGZ513" s="29"/>
      <c r="BHA513" s="29"/>
      <c r="BHB513" s="29"/>
      <c r="BHC513" s="29"/>
      <c r="BHD513" s="29"/>
      <c r="BHE513" s="29"/>
      <c r="BHF513" s="29"/>
      <c r="BHG513" s="29"/>
      <c r="BHH513" s="29"/>
      <c r="BHI513" s="29"/>
      <c r="BHJ513" s="29"/>
      <c r="BHK513" s="29"/>
      <c r="BHL513" s="29"/>
      <c r="BHM513" s="29"/>
      <c r="BHN513" s="29"/>
      <c r="BHO513" s="29"/>
      <c r="BHP513" s="29"/>
      <c r="BHQ513" s="29"/>
      <c r="BHR513" s="29"/>
      <c r="BHS513" s="29"/>
      <c r="BHT513" s="29"/>
      <c r="BHU513" s="29"/>
      <c r="BHV513" s="29"/>
      <c r="BHW513" s="29"/>
      <c r="BHX513" s="29"/>
      <c r="BHY513" s="29"/>
      <c r="BHZ513" s="29"/>
      <c r="BIA513" s="29"/>
      <c r="BIB513" s="29"/>
      <c r="BIC513" s="29"/>
      <c r="BID513" s="29"/>
      <c r="BIE513" s="29"/>
      <c r="BIF513" s="29"/>
      <c r="BIG513" s="29"/>
      <c r="BIH513" s="29"/>
      <c r="BII513" s="29"/>
      <c r="BIJ513" s="29"/>
      <c r="BIK513" s="29"/>
      <c r="BIL513" s="29"/>
      <c r="BIM513" s="29"/>
      <c r="BIN513" s="29"/>
      <c r="BIO513" s="29"/>
      <c r="BIP513" s="29"/>
      <c r="BIQ513" s="29"/>
      <c r="BIR513" s="29"/>
      <c r="BIS513" s="29"/>
      <c r="BIT513" s="29"/>
      <c r="BIU513" s="29"/>
      <c r="BIV513" s="29"/>
      <c r="BIW513" s="29"/>
      <c r="BIX513" s="29"/>
      <c r="BIY513" s="29"/>
      <c r="BIZ513" s="29"/>
      <c r="BJA513" s="29"/>
      <c r="BJB513" s="29"/>
      <c r="BJC513" s="29"/>
      <c r="BJD513" s="29"/>
      <c r="BJE513" s="29"/>
      <c r="BJF513" s="29"/>
      <c r="BJG513" s="29"/>
      <c r="BJH513" s="29"/>
      <c r="BJI513" s="29"/>
      <c r="BJJ513" s="29"/>
      <c r="BJK513" s="29"/>
      <c r="BJL513" s="29"/>
      <c r="BJM513" s="29"/>
      <c r="BJN513" s="29"/>
      <c r="BJO513" s="29"/>
      <c r="BJP513" s="29"/>
      <c r="BJQ513" s="29"/>
      <c r="BJR513" s="29"/>
      <c r="BJS513" s="29"/>
      <c r="BJT513" s="29"/>
      <c r="BJU513" s="29"/>
      <c r="BJV513" s="29"/>
      <c r="BJW513" s="29"/>
      <c r="BJX513" s="29"/>
      <c r="BJY513" s="29"/>
      <c r="BJZ513" s="29"/>
      <c r="BKA513" s="29"/>
      <c r="BKB513" s="29"/>
      <c r="BKC513" s="29"/>
      <c r="BKD513" s="29"/>
      <c r="BKE513" s="29"/>
      <c r="BKF513" s="29"/>
      <c r="BKG513" s="29"/>
      <c r="BKH513" s="29"/>
      <c r="BKI513" s="29"/>
      <c r="BKJ513" s="29"/>
      <c r="BKK513" s="29"/>
      <c r="BKL513" s="29"/>
      <c r="BKM513" s="29"/>
      <c r="BKN513" s="29"/>
      <c r="BKO513" s="29"/>
      <c r="BKP513" s="29"/>
      <c r="BKQ513" s="29"/>
      <c r="BKR513" s="29"/>
      <c r="BKS513" s="29"/>
      <c r="BKT513" s="29"/>
      <c r="BKU513" s="29"/>
      <c r="BKV513" s="29"/>
      <c r="BKW513" s="29"/>
      <c r="BKX513" s="29"/>
      <c r="BKY513" s="29"/>
      <c r="BKZ513" s="29"/>
      <c r="BLA513" s="29"/>
      <c r="BLB513" s="29"/>
      <c r="BLC513" s="29"/>
      <c r="BLD513" s="29"/>
      <c r="BLE513" s="29"/>
      <c r="BLF513" s="29"/>
      <c r="BLG513" s="29"/>
      <c r="BLH513" s="29"/>
      <c r="BLI513" s="29"/>
      <c r="BLJ513" s="29"/>
      <c r="BLK513" s="29"/>
      <c r="BLL513" s="29"/>
      <c r="BLM513" s="29"/>
      <c r="BLN513" s="29"/>
      <c r="BLO513" s="29"/>
      <c r="BLP513" s="29"/>
      <c r="BLQ513" s="29"/>
      <c r="BLR513" s="29"/>
      <c r="BLS513" s="29"/>
      <c r="BLT513" s="29"/>
      <c r="BLU513" s="29"/>
      <c r="BLV513" s="29"/>
      <c r="BLW513" s="29"/>
      <c r="BLX513" s="29"/>
      <c r="BLY513" s="29"/>
      <c r="BLZ513" s="29"/>
      <c r="BMA513" s="29"/>
      <c r="BMB513" s="29"/>
      <c r="BMC513" s="29"/>
      <c r="BMD513" s="29"/>
      <c r="BME513" s="29"/>
      <c r="BMF513" s="29"/>
      <c r="BMG513" s="29"/>
      <c r="BMH513" s="29"/>
      <c r="BMI513" s="29"/>
      <c r="BMJ513" s="29"/>
      <c r="BMK513" s="29"/>
      <c r="BML513" s="29"/>
      <c r="BMM513" s="29"/>
      <c r="BMN513" s="29"/>
      <c r="BMO513" s="29"/>
      <c r="BMP513" s="29"/>
      <c r="BMQ513" s="29"/>
      <c r="BMR513" s="29"/>
      <c r="BMS513" s="29"/>
      <c r="BMT513" s="29"/>
      <c r="BMU513" s="29"/>
      <c r="BMV513" s="29"/>
      <c r="BMW513" s="29"/>
      <c r="BMX513" s="29"/>
      <c r="BMY513" s="29"/>
      <c r="BMZ513" s="29"/>
      <c r="BNA513" s="29"/>
      <c r="BNB513" s="29"/>
      <c r="BNC513" s="29"/>
      <c r="BND513" s="29"/>
      <c r="BNE513" s="29"/>
      <c r="BNF513" s="29"/>
      <c r="BNG513" s="29"/>
      <c r="BNH513" s="29"/>
      <c r="BNI513" s="29"/>
      <c r="BNJ513" s="29"/>
      <c r="BNK513" s="29"/>
      <c r="BNL513" s="29"/>
      <c r="BNM513" s="29"/>
      <c r="BNN513" s="29"/>
      <c r="BNO513" s="29"/>
      <c r="BNP513" s="29"/>
      <c r="BNQ513" s="29"/>
      <c r="BNR513" s="29"/>
      <c r="BNS513" s="29"/>
      <c r="BNT513" s="29"/>
      <c r="BNU513" s="29"/>
      <c r="BNV513" s="29"/>
      <c r="BNW513" s="29"/>
      <c r="BNX513" s="29"/>
      <c r="BNY513" s="29"/>
      <c r="BNZ513" s="29"/>
      <c r="BOA513" s="29"/>
      <c r="BOB513" s="29"/>
      <c r="BOC513" s="29"/>
      <c r="BOD513" s="29"/>
      <c r="BOE513" s="29"/>
      <c r="BOF513" s="29"/>
      <c r="BOG513" s="29"/>
      <c r="BOH513" s="29"/>
      <c r="BOI513" s="29"/>
      <c r="BOJ513" s="29"/>
      <c r="BOK513" s="29"/>
      <c r="BOL513" s="29"/>
      <c r="BOM513" s="29"/>
      <c r="BON513" s="29"/>
      <c r="BOO513" s="29"/>
      <c r="BOP513" s="29"/>
      <c r="BOQ513" s="29"/>
      <c r="BOR513" s="29"/>
      <c r="BOS513" s="29"/>
      <c r="BOT513" s="29"/>
      <c r="BOU513" s="29"/>
      <c r="BOV513" s="29"/>
      <c r="BOW513" s="29"/>
      <c r="BOX513" s="29"/>
      <c r="BOY513" s="29"/>
      <c r="BOZ513" s="29"/>
      <c r="BPA513" s="29"/>
      <c r="BPB513" s="29"/>
      <c r="BPC513" s="29"/>
      <c r="BPD513" s="29"/>
      <c r="BPE513" s="29"/>
      <c r="BPF513" s="29"/>
      <c r="BPG513" s="29"/>
      <c r="BPH513" s="29"/>
      <c r="BPI513" s="29"/>
      <c r="BPJ513" s="29"/>
      <c r="BPK513" s="29"/>
      <c r="BPL513" s="29"/>
      <c r="BPM513" s="29"/>
      <c r="BPN513" s="29"/>
      <c r="BPO513" s="29"/>
      <c r="BPP513" s="29"/>
      <c r="BPQ513" s="29"/>
      <c r="BPR513" s="29"/>
      <c r="BPS513" s="29"/>
      <c r="BPT513" s="29"/>
      <c r="BPU513" s="29"/>
      <c r="BPV513" s="29"/>
      <c r="BPW513" s="29"/>
      <c r="BPX513" s="29"/>
      <c r="BPY513" s="29"/>
      <c r="BPZ513" s="29"/>
      <c r="BQA513" s="29"/>
      <c r="BQB513" s="29"/>
      <c r="BQC513" s="29"/>
      <c r="BQD513" s="29"/>
      <c r="BQE513" s="29"/>
      <c r="BQF513" s="29"/>
      <c r="BQG513" s="29"/>
      <c r="BQH513" s="29"/>
      <c r="BQI513" s="29"/>
      <c r="BQJ513" s="29"/>
      <c r="BQK513" s="29"/>
      <c r="BQL513" s="29"/>
      <c r="BQM513" s="29"/>
      <c r="BQN513" s="29"/>
      <c r="BQO513" s="29"/>
      <c r="BQP513" s="29"/>
      <c r="BQQ513" s="29"/>
      <c r="BQR513" s="29"/>
      <c r="BQS513" s="29"/>
      <c r="BQT513" s="29"/>
      <c r="BQU513" s="29"/>
      <c r="BQV513" s="29"/>
      <c r="BQW513" s="29"/>
      <c r="BQX513" s="29"/>
      <c r="BQY513" s="29"/>
      <c r="BQZ513" s="29"/>
      <c r="BRA513" s="29"/>
      <c r="BRB513" s="29"/>
      <c r="BRC513" s="29"/>
      <c r="BRD513" s="29"/>
      <c r="BRE513" s="29"/>
      <c r="BRF513" s="29"/>
      <c r="BRG513" s="29"/>
      <c r="BRH513" s="29"/>
      <c r="BRI513" s="29"/>
      <c r="BRJ513" s="29"/>
      <c r="BRK513" s="29"/>
      <c r="BRL513" s="29"/>
      <c r="BRM513" s="29"/>
      <c r="BRN513" s="29"/>
      <c r="BRO513" s="29"/>
      <c r="BRP513" s="29"/>
      <c r="BRQ513" s="29"/>
      <c r="BRR513" s="29"/>
      <c r="BRS513" s="29"/>
      <c r="BRT513" s="29"/>
      <c r="BRU513" s="29"/>
      <c r="BRV513" s="29"/>
      <c r="BRW513" s="29"/>
      <c r="BRX513" s="29"/>
      <c r="BRY513" s="29"/>
      <c r="BRZ513" s="29"/>
      <c r="BSA513" s="29"/>
      <c r="BSB513" s="29"/>
      <c r="BSC513" s="29"/>
      <c r="BSD513" s="29"/>
      <c r="BSE513" s="29"/>
      <c r="BSF513" s="29"/>
      <c r="BSG513" s="29"/>
      <c r="BSH513" s="29"/>
      <c r="BSI513" s="29"/>
      <c r="BSJ513" s="29"/>
      <c r="BSK513" s="29"/>
      <c r="BSL513" s="29"/>
      <c r="BSM513" s="29"/>
      <c r="BSN513" s="29"/>
      <c r="BSO513" s="29"/>
      <c r="BSP513" s="29"/>
      <c r="BSQ513" s="29"/>
      <c r="BSR513" s="29"/>
      <c r="BSS513" s="29"/>
      <c r="BST513" s="29"/>
      <c r="BSU513" s="29"/>
      <c r="BSV513" s="29"/>
      <c r="BSW513" s="29"/>
      <c r="BSX513" s="29"/>
      <c r="BSY513" s="29"/>
      <c r="BSZ513" s="29"/>
      <c r="BTA513" s="29"/>
      <c r="BTB513" s="29"/>
      <c r="BTC513" s="29"/>
      <c r="BTD513" s="29"/>
      <c r="BTE513" s="29"/>
      <c r="BTF513" s="29"/>
      <c r="BTG513" s="29"/>
      <c r="BTH513" s="29"/>
      <c r="BTI513" s="29"/>
      <c r="BTJ513" s="29"/>
      <c r="BTK513" s="29"/>
      <c r="BTL513" s="29"/>
      <c r="BTM513" s="29"/>
      <c r="BTN513" s="29"/>
      <c r="BTO513" s="29"/>
      <c r="BTP513" s="29"/>
      <c r="BTQ513" s="29"/>
      <c r="BTR513" s="29"/>
      <c r="BTS513" s="29"/>
      <c r="BTT513" s="29"/>
      <c r="BTU513" s="29"/>
      <c r="BTV513" s="29"/>
      <c r="BTW513" s="29"/>
      <c r="BTX513" s="29"/>
      <c r="BTY513" s="29"/>
      <c r="BTZ513" s="29"/>
      <c r="BUA513" s="29"/>
      <c r="BUB513" s="29"/>
      <c r="BUC513" s="29"/>
      <c r="BUD513" s="29"/>
      <c r="BUE513" s="29"/>
      <c r="BUF513" s="29"/>
      <c r="BUG513" s="29"/>
      <c r="BUH513" s="29"/>
      <c r="BUI513" s="29"/>
      <c r="BUJ513" s="29"/>
      <c r="BUK513" s="29"/>
      <c r="BUL513" s="29"/>
      <c r="BUM513" s="29"/>
      <c r="BUN513" s="29"/>
      <c r="BUO513" s="29"/>
      <c r="BUP513" s="29"/>
      <c r="BUQ513" s="29"/>
      <c r="BUR513" s="29"/>
      <c r="BUS513" s="29"/>
      <c r="BUT513" s="29"/>
      <c r="BUU513" s="29"/>
      <c r="BUV513" s="29"/>
      <c r="BUW513" s="29"/>
      <c r="BUX513" s="29"/>
      <c r="BUY513" s="29"/>
      <c r="BUZ513" s="29"/>
      <c r="BVA513" s="29"/>
      <c r="BVB513" s="29"/>
      <c r="BVC513" s="29"/>
      <c r="BVD513" s="29"/>
      <c r="BVE513" s="29"/>
      <c r="BVF513" s="29"/>
      <c r="BVG513" s="29"/>
      <c r="BVH513" s="29"/>
      <c r="BVI513" s="29"/>
      <c r="BVJ513" s="29"/>
      <c r="BVK513" s="29"/>
      <c r="BVL513" s="29"/>
      <c r="BVM513" s="29"/>
      <c r="BVN513" s="29"/>
      <c r="BVO513" s="29"/>
      <c r="BVP513" s="29"/>
      <c r="BVQ513" s="29"/>
      <c r="BVR513" s="29"/>
      <c r="BVS513" s="29"/>
      <c r="BVT513" s="29"/>
      <c r="BVU513" s="29"/>
      <c r="BVV513" s="29"/>
      <c r="BVW513" s="29"/>
      <c r="BVX513" s="29"/>
      <c r="BVY513" s="29"/>
      <c r="BVZ513" s="29"/>
      <c r="BWA513" s="29"/>
      <c r="BWB513" s="29"/>
      <c r="BWC513" s="29"/>
      <c r="BWD513" s="29"/>
      <c r="BWE513" s="29"/>
      <c r="BWF513" s="29"/>
      <c r="BWG513" s="29"/>
      <c r="BWH513" s="29"/>
      <c r="BWI513" s="29"/>
      <c r="BWJ513" s="29"/>
      <c r="BWK513" s="29"/>
      <c r="BWL513" s="29"/>
      <c r="BWM513" s="29"/>
      <c r="BWN513" s="29"/>
      <c r="BWO513" s="29"/>
      <c r="BWP513" s="29"/>
      <c r="BWQ513" s="29"/>
      <c r="BWR513" s="29"/>
      <c r="BWS513" s="29"/>
      <c r="BWT513" s="29"/>
      <c r="BWU513" s="29"/>
      <c r="BWV513" s="29"/>
      <c r="BWW513" s="29"/>
      <c r="BWX513" s="29"/>
      <c r="BWY513" s="29"/>
      <c r="BWZ513" s="29"/>
      <c r="BXA513" s="29"/>
      <c r="BXB513" s="29"/>
      <c r="BXC513" s="29"/>
      <c r="BXD513" s="29"/>
      <c r="BXE513" s="29"/>
      <c r="BXF513" s="29"/>
      <c r="BXG513" s="29"/>
      <c r="BXH513" s="29"/>
      <c r="BXI513" s="29"/>
      <c r="BXJ513" s="29"/>
      <c r="BXK513" s="29"/>
      <c r="BXL513" s="29"/>
      <c r="BXM513" s="29"/>
      <c r="BXN513" s="29"/>
      <c r="BXO513" s="29"/>
      <c r="BXP513" s="29"/>
      <c r="BXQ513" s="29"/>
      <c r="BXR513" s="29"/>
      <c r="BXS513" s="29"/>
      <c r="BXT513" s="29"/>
      <c r="BXU513" s="29"/>
      <c r="BXV513" s="29"/>
      <c r="BXW513" s="29"/>
      <c r="BXX513" s="29"/>
      <c r="BXY513" s="29"/>
      <c r="BXZ513" s="29"/>
      <c r="BYA513" s="29"/>
      <c r="BYB513" s="29"/>
      <c r="BYC513" s="29"/>
      <c r="BYD513" s="29"/>
      <c r="BYE513" s="29"/>
      <c r="BYF513" s="29"/>
      <c r="BYG513" s="29"/>
      <c r="BYH513" s="29"/>
      <c r="BYI513" s="29"/>
      <c r="BYJ513" s="29"/>
      <c r="BYK513" s="29"/>
      <c r="BYL513" s="29"/>
      <c r="BYM513" s="29"/>
      <c r="BYN513" s="29"/>
      <c r="BYO513" s="29"/>
      <c r="BYP513" s="29"/>
      <c r="BYQ513" s="29"/>
      <c r="BYR513" s="29"/>
      <c r="BYS513" s="29"/>
      <c r="BYT513" s="29"/>
      <c r="BYU513" s="29"/>
      <c r="BYV513" s="29"/>
      <c r="BYW513" s="29"/>
      <c r="BYX513" s="29"/>
      <c r="BYY513" s="29"/>
      <c r="BYZ513" s="29"/>
      <c r="BZA513" s="29"/>
      <c r="BZB513" s="29"/>
      <c r="BZC513" s="29"/>
      <c r="BZD513" s="29"/>
      <c r="BZE513" s="29"/>
      <c r="BZF513" s="29"/>
      <c r="BZG513" s="29"/>
      <c r="BZH513" s="29"/>
      <c r="BZI513" s="29"/>
      <c r="BZJ513" s="29"/>
      <c r="BZK513" s="29"/>
      <c r="BZL513" s="29"/>
      <c r="BZM513" s="29"/>
      <c r="BZN513" s="29"/>
      <c r="BZO513" s="29"/>
      <c r="BZP513" s="29"/>
      <c r="BZQ513" s="29"/>
      <c r="BZR513" s="29"/>
      <c r="BZS513" s="29"/>
      <c r="BZT513" s="29"/>
      <c r="BZU513" s="29"/>
      <c r="BZV513" s="29"/>
      <c r="BZW513" s="29"/>
      <c r="BZX513" s="29"/>
      <c r="BZY513" s="29"/>
      <c r="BZZ513" s="29"/>
      <c r="CAA513" s="29"/>
      <c r="CAB513" s="29"/>
      <c r="CAC513" s="29"/>
      <c r="CAD513" s="29"/>
      <c r="CAE513" s="29"/>
      <c r="CAF513" s="29"/>
      <c r="CAG513" s="29"/>
      <c r="CAH513" s="29"/>
      <c r="CAI513" s="29"/>
      <c r="CAJ513" s="29"/>
      <c r="CAK513" s="29"/>
      <c r="CAL513" s="29"/>
      <c r="CAM513" s="29"/>
      <c r="CAN513" s="29"/>
      <c r="CAO513" s="29"/>
      <c r="CAP513" s="29"/>
      <c r="CAQ513" s="29"/>
      <c r="CAR513" s="29"/>
      <c r="CAS513" s="29"/>
      <c r="CAT513" s="29"/>
      <c r="CAU513" s="29"/>
      <c r="CAV513" s="29"/>
      <c r="CAW513" s="29"/>
      <c r="CAX513" s="29"/>
      <c r="CAY513" s="29"/>
      <c r="CAZ513" s="29"/>
      <c r="CBA513" s="29"/>
      <c r="CBB513" s="29"/>
      <c r="CBC513" s="29"/>
      <c r="CBD513" s="29"/>
      <c r="CBE513" s="29"/>
      <c r="CBF513" s="29"/>
      <c r="CBG513" s="29"/>
      <c r="CBH513" s="29"/>
      <c r="CBI513" s="29"/>
      <c r="CBJ513" s="29"/>
      <c r="CBK513" s="29"/>
      <c r="CBL513" s="29"/>
      <c r="CBM513" s="29"/>
      <c r="CBN513" s="29"/>
      <c r="CBO513" s="29"/>
      <c r="CBP513" s="29"/>
      <c r="CBQ513" s="29"/>
      <c r="CBR513" s="29"/>
      <c r="CBS513" s="29"/>
      <c r="CBT513" s="29"/>
      <c r="CBU513" s="29"/>
      <c r="CBV513" s="29"/>
      <c r="CBW513" s="29"/>
      <c r="CBX513" s="29"/>
      <c r="CBY513" s="29"/>
      <c r="CBZ513" s="29"/>
      <c r="CCA513" s="29"/>
      <c r="CCB513" s="29"/>
      <c r="CCC513" s="29"/>
      <c r="CCD513" s="29"/>
      <c r="CCE513" s="29"/>
      <c r="CCF513" s="29"/>
      <c r="CCG513" s="29"/>
      <c r="CCH513" s="29"/>
      <c r="CCI513" s="29"/>
      <c r="CCJ513" s="29"/>
      <c r="CCK513" s="29"/>
      <c r="CCL513" s="29"/>
      <c r="CCM513" s="29"/>
      <c r="CCN513" s="29"/>
      <c r="CCO513" s="29"/>
      <c r="CCP513" s="29"/>
      <c r="CCQ513" s="29"/>
      <c r="CCR513" s="29"/>
      <c r="CCS513" s="29"/>
      <c r="CCT513" s="29"/>
      <c r="CCU513" s="29"/>
      <c r="CCV513" s="29"/>
      <c r="CCW513" s="29"/>
      <c r="CCX513" s="29"/>
      <c r="CCY513" s="29"/>
      <c r="CCZ513" s="29"/>
      <c r="CDA513" s="29"/>
      <c r="CDB513" s="29"/>
      <c r="CDC513" s="29"/>
      <c r="CDD513" s="29"/>
      <c r="CDE513" s="29"/>
      <c r="CDF513" s="29"/>
      <c r="CDG513" s="29"/>
      <c r="CDH513" s="29"/>
      <c r="CDI513" s="29"/>
      <c r="CDJ513" s="29"/>
      <c r="CDK513" s="29"/>
      <c r="CDL513" s="29"/>
      <c r="CDM513" s="29"/>
      <c r="CDN513" s="29"/>
      <c r="CDO513" s="29"/>
      <c r="CDP513" s="29"/>
      <c r="CDQ513" s="29"/>
      <c r="CDR513" s="29"/>
      <c r="CDS513" s="29"/>
      <c r="CDT513" s="29"/>
      <c r="CDU513" s="29"/>
      <c r="CDV513" s="29"/>
      <c r="CDW513" s="29"/>
      <c r="CDX513" s="29"/>
      <c r="CDY513" s="29"/>
      <c r="CDZ513" s="29"/>
      <c r="CEA513" s="29"/>
      <c r="CEB513" s="29"/>
      <c r="CEC513" s="29"/>
      <c r="CED513" s="29"/>
      <c r="CEE513" s="29"/>
      <c r="CEF513" s="29"/>
      <c r="CEG513" s="29"/>
      <c r="CEH513" s="29"/>
      <c r="CEI513" s="29"/>
      <c r="CEJ513" s="29"/>
      <c r="CEK513" s="29"/>
      <c r="CEL513" s="29"/>
      <c r="CEM513" s="29"/>
      <c r="CEN513" s="29"/>
      <c r="CEO513" s="29"/>
      <c r="CEP513" s="29"/>
      <c r="CEQ513" s="29"/>
      <c r="CER513" s="29"/>
      <c r="CES513" s="29"/>
      <c r="CET513" s="29"/>
      <c r="CEU513" s="29"/>
      <c r="CEV513" s="29"/>
      <c r="CEW513" s="29"/>
      <c r="CEX513" s="29"/>
      <c r="CEY513" s="29"/>
      <c r="CEZ513" s="29"/>
      <c r="CFA513" s="29"/>
      <c r="CFB513" s="29"/>
      <c r="CFC513" s="29"/>
      <c r="CFD513" s="29"/>
      <c r="CFE513" s="29"/>
      <c r="CFF513" s="29"/>
      <c r="CFG513" s="29"/>
      <c r="CFH513" s="29"/>
      <c r="CFI513" s="29"/>
      <c r="CFJ513" s="29"/>
      <c r="CFK513" s="29"/>
      <c r="CFL513" s="29"/>
      <c r="CFM513" s="29"/>
      <c r="CFN513" s="29"/>
      <c r="CFO513" s="29"/>
      <c r="CFP513" s="29"/>
      <c r="CFQ513" s="29"/>
      <c r="CFR513" s="29"/>
      <c r="CFS513" s="29"/>
      <c r="CFT513" s="29"/>
      <c r="CFU513" s="29"/>
      <c r="CFV513" s="29"/>
      <c r="CFW513" s="29"/>
      <c r="CFX513" s="29"/>
      <c r="CFY513" s="29"/>
      <c r="CFZ513" s="29"/>
      <c r="CGA513" s="29"/>
      <c r="CGB513" s="29"/>
      <c r="CGC513" s="29"/>
      <c r="CGD513" s="29"/>
      <c r="CGE513" s="29"/>
      <c r="CGF513" s="29"/>
      <c r="CGG513" s="29"/>
      <c r="CGH513" s="29"/>
      <c r="CGI513" s="29"/>
      <c r="CGJ513" s="29"/>
      <c r="CGK513" s="29"/>
      <c r="CGL513" s="29"/>
      <c r="CGM513" s="29"/>
      <c r="CGN513" s="29"/>
      <c r="CGO513" s="29"/>
      <c r="CGP513" s="29"/>
      <c r="CGQ513" s="29"/>
      <c r="CGR513" s="29"/>
      <c r="CGS513" s="29"/>
      <c r="CGT513" s="29"/>
      <c r="CGU513" s="29"/>
      <c r="CGV513" s="29"/>
      <c r="CGW513" s="29"/>
      <c r="CGX513" s="29"/>
      <c r="CGY513" s="29"/>
      <c r="CGZ513" s="29"/>
      <c r="CHA513" s="29"/>
      <c r="CHB513" s="29"/>
      <c r="CHC513" s="29"/>
      <c r="CHD513" s="29"/>
      <c r="CHE513" s="29"/>
      <c r="CHF513" s="29"/>
      <c r="CHG513" s="29"/>
      <c r="CHH513" s="29"/>
      <c r="CHI513" s="29"/>
      <c r="CHJ513" s="29"/>
      <c r="CHK513" s="29"/>
      <c r="CHL513" s="29"/>
      <c r="CHM513" s="29"/>
      <c r="CHN513" s="29"/>
      <c r="CHO513" s="29"/>
      <c r="CHP513" s="29"/>
      <c r="CHQ513" s="29"/>
      <c r="CHR513" s="29"/>
      <c r="CHS513" s="29"/>
      <c r="CHT513" s="29"/>
      <c r="CHU513" s="29"/>
      <c r="CHV513" s="29"/>
      <c r="CHW513" s="29"/>
      <c r="CHX513" s="29"/>
      <c r="CHY513" s="29"/>
      <c r="CHZ513" s="29"/>
      <c r="CIA513" s="29"/>
      <c r="CIB513" s="29"/>
      <c r="CIC513" s="29"/>
      <c r="CID513" s="29"/>
      <c r="CIE513" s="29"/>
      <c r="CIF513" s="29"/>
      <c r="CIG513" s="29"/>
      <c r="CIH513" s="29"/>
      <c r="CII513" s="29"/>
      <c r="CIJ513" s="29"/>
      <c r="CIK513" s="29"/>
      <c r="CIL513" s="29"/>
      <c r="CIM513" s="29"/>
      <c r="CIN513" s="29"/>
      <c r="CIO513" s="29"/>
      <c r="CIP513" s="29"/>
      <c r="CIQ513" s="29"/>
      <c r="CIR513" s="29"/>
      <c r="CIS513" s="29"/>
      <c r="CIT513" s="29"/>
      <c r="CIU513" s="29"/>
      <c r="CIV513" s="29"/>
      <c r="CIW513" s="29"/>
      <c r="CIX513" s="29"/>
      <c r="CIY513" s="29"/>
      <c r="CIZ513" s="29"/>
      <c r="CJA513" s="29"/>
      <c r="CJB513" s="29"/>
      <c r="CJC513" s="29"/>
      <c r="CJD513" s="29"/>
      <c r="CJE513" s="29"/>
      <c r="CJF513" s="29"/>
      <c r="CJG513" s="29"/>
      <c r="CJH513" s="29"/>
      <c r="CJI513" s="29"/>
      <c r="CJJ513" s="29"/>
      <c r="CJK513" s="29"/>
      <c r="CJL513" s="29"/>
      <c r="CJM513" s="29"/>
      <c r="CJN513" s="29"/>
      <c r="CJO513" s="29"/>
      <c r="CJP513" s="29"/>
      <c r="CJQ513" s="29"/>
      <c r="CJR513" s="29"/>
      <c r="CJS513" s="29"/>
      <c r="CJT513" s="29"/>
      <c r="CJU513" s="29"/>
      <c r="CJV513" s="29"/>
      <c r="CJW513" s="29"/>
      <c r="CJX513" s="29"/>
      <c r="CJY513" s="29"/>
      <c r="CJZ513" s="29"/>
      <c r="CKA513" s="29"/>
      <c r="CKB513" s="29"/>
      <c r="CKC513" s="29"/>
      <c r="CKD513" s="29"/>
      <c r="CKE513" s="29"/>
      <c r="CKF513" s="29"/>
      <c r="CKG513" s="29"/>
      <c r="CKH513" s="29"/>
      <c r="CKI513" s="29"/>
      <c r="CKJ513" s="29"/>
      <c r="CKK513" s="29"/>
      <c r="CKL513" s="29"/>
      <c r="CKM513" s="29"/>
      <c r="CKN513" s="29"/>
      <c r="CKO513" s="29"/>
      <c r="CKP513" s="29"/>
      <c r="CKQ513" s="29"/>
      <c r="CKR513" s="29"/>
      <c r="CKS513" s="29"/>
      <c r="CKT513" s="29"/>
      <c r="CKU513" s="29"/>
      <c r="CKV513" s="29"/>
      <c r="CKW513" s="29"/>
      <c r="CKX513" s="29"/>
      <c r="CKY513" s="29"/>
      <c r="CKZ513" s="29"/>
      <c r="CLA513" s="29"/>
      <c r="CLB513" s="29"/>
      <c r="CLC513" s="29"/>
      <c r="CLD513" s="29"/>
      <c r="CLE513" s="29"/>
      <c r="CLF513" s="29"/>
      <c r="CLG513" s="29"/>
      <c r="CLH513" s="29"/>
      <c r="CLI513" s="29"/>
      <c r="CLJ513" s="29"/>
      <c r="CLK513" s="29"/>
      <c r="CLL513" s="29"/>
      <c r="CLM513" s="29"/>
      <c r="CLN513" s="29"/>
      <c r="CLO513" s="29"/>
      <c r="CLP513" s="29"/>
      <c r="CLQ513" s="29"/>
      <c r="CLR513" s="29"/>
      <c r="CLS513" s="29"/>
      <c r="CLT513" s="29"/>
      <c r="CLU513" s="29"/>
      <c r="CLV513" s="29"/>
      <c r="CLW513" s="29"/>
      <c r="CLX513" s="29"/>
      <c r="CLY513" s="29"/>
      <c r="CLZ513" s="29"/>
      <c r="CMA513" s="29"/>
      <c r="CMB513" s="29"/>
      <c r="CMC513" s="29"/>
      <c r="CMD513" s="29"/>
      <c r="CME513" s="29"/>
      <c r="CMF513" s="29"/>
      <c r="CMG513" s="29"/>
      <c r="CMH513" s="29"/>
      <c r="CMI513" s="29"/>
      <c r="CMJ513" s="29"/>
      <c r="CMK513" s="29"/>
      <c r="CML513" s="29"/>
      <c r="CMM513" s="29"/>
      <c r="CMN513" s="29"/>
      <c r="CMO513" s="29"/>
      <c r="CMP513" s="29"/>
      <c r="CMQ513" s="29"/>
      <c r="CMR513" s="29"/>
      <c r="CMS513" s="29"/>
      <c r="CMT513" s="29"/>
      <c r="CMU513" s="29"/>
      <c r="CMV513" s="29"/>
      <c r="CMW513" s="29"/>
      <c r="CMX513" s="29"/>
      <c r="CMY513" s="29"/>
      <c r="CMZ513" s="29"/>
      <c r="CNA513" s="29"/>
      <c r="CNB513" s="29"/>
      <c r="CNC513" s="29"/>
      <c r="CND513" s="29"/>
      <c r="CNE513" s="29"/>
      <c r="CNF513" s="29"/>
      <c r="CNG513" s="29"/>
      <c r="CNH513" s="29"/>
      <c r="CNI513" s="29"/>
      <c r="CNJ513" s="29"/>
      <c r="CNK513" s="29"/>
      <c r="CNL513" s="29"/>
      <c r="CNM513" s="29"/>
      <c r="CNN513" s="29"/>
      <c r="CNO513" s="29"/>
      <c r="CNP513" s="29"/>
      <c r="CNQ513" s="29"/>
      <c r="CNR513" s="29"/>
      <c r="CNS513" s="29"/>
      <c r="CNT513" s="29"/>
      <c r="CNU513" s="29"/>
      <c r="CNV513" s="29"/>
      <c r="CNW513" s="29"/>
      <c r="CNX513" s="29"/>
      <c r="CNY513" s="29"/>
      <c r="CNZ513" s="29"/>
      <c r="COA513" s="29"/>
      <c r="COB513" s="29"/>
      <c r="COC513" s="29"/>
      <c r="COD513" s="29"/>
      <c r="COE513" s="29"/>
      <c r="COF513" s="29"/>
      <c r="COG513" s="29"/>
      <c r="COH513" s="29"/>
      <c r="COI513" s="29"/>
      <c r="COJ513" s="29"/>
      <c r="COK513" s="29"/>
      <c r="COL513" s="29"/>
      <c r="COM513" s="29"/>
      <c r="CON513" s="29"/>
      <c r="COO513" s="29"/>
      <c r="COP513" s="29"/>
      <c r="COQ513" s="29"/>
      <c r="COR513" s="29"/>
      <c r="COS513" s="29"/>
      <c r="COT513" s="29"/>
      <c r="COU513" s="29"/>
      <c r="COV513" s="29"/>
      <c r="COW513" s="29"/>
      <c r="COX513" s="29"/>
      <c r="COY513" s="29"/>
      <c r="COZ513" s="29"/>
      <c r="CPA513" s="29"/>
      <c r="CPB513" s="29"/>
      <c r="CPC513" s="29"/>
      <c r="CPD513" s="29"/>
      <c r="CPE513" s="29"/>
      <c r="CPF513" s="29"/>
      <c r="CPG513" s="29"/>
      <c r="CPH513" s="29"/>
      <c r="CPI513" s="29"/>
      <c r="CPJ513" s="29"/>
      <c r="CPK513" s="29"/>
      <c r="CPL513" s="29"/>
      <c r="CPM513" s="29"/>
      <c r="CPN513" s="29"/>
      <c r="CPO513" s="29"/>
      <c r="CPP513" s="29"/>
      <c r="CPQ513" s="29"/>
      <c r="CPR513" s="29"/>
      <c r="CPS513" s="29"/>
      <c r="CPT513" s="29"/>
      <c r="CPU513" s="29"/>
      <c r="CPV513" s="29"/>
      <c r="CPW513" s="29"/>
      <c r="CPX513" s="29"/>
      <c r="CPY513" s="29"/>
      <c r="CPZ513" s="29"/>
      <c r="CQA513" s="29"/>
      <c r="CQB513" s="29"/>
      <c r="CQC513" s="29"/>
      <c r="CQD513" s="29"/>
      <c r="CQE513" s="29"/>
      <c r="CQF513" s="29"/>
      <c r="CQG513" s="29"/>
      <c r="CQH513" s="29"/>
      <c r="CQI513" s="29"/>
      <c r="CQJ513" s="29"/>
      <c r="CQK513" s="29"/>
      <c r="CQL513" s="29"/>
      <c r="CQM513" s="29"/>
      <c r="CQN513" s="29"/>
      <c r="CQO513" s="29"/>
      <c r="CQP513" s="29"/>
      <c r="CQQ513" s="29"/>
      <c r="CQR513" s="29"/>
      <c r="CQS513" s="29"/>
      <c r="CQT513" s="29"/>
      <c r="CQU513" s="29"/>
      <c r="CQV513" s="29"/>
      <c r="CQW513" s="29"/>
      <c r="CQX513" s="29"/>
      <c r="CQY513" s="29"/>
      <c r="CQZ513" s="29"/>
      <c r="CRA513" s="29"/>
      <c r="CRB513" s="29"/>
      <c r="CRC513" s="29"/>
      <c r="CRD513" s="29"/>
      <c r="CRE513" s="29"/>
      <c r="CRF513" s="29"/>
      <c r="CRG513" s="29"/>
      <c r="CRH513" s="29"/>
      <c r="CRI513" s="29"/>
      <c r="CRJ513" s="29"/>
      <c r="CRK513" s="29"/>
      <c r="CRL513" s="29"/>
      <c r="CRM513" s="29"/>
      <c r="CRN513" s="29"/>
      <c r="CRO513" s="29"/>
      <c r="CRP513" s="29"/>
      <c r="CRQ513" s="29"/>
      <c r="CRR513" s="29"/>
      <c r="CRS513" s="29"/>
      <c r="CRT513" s="29"/>
      <c r="CRU513" s="29"/>
      <c r="CRV513" s="29"/>
      <c r="CRW513" s="29"/>
      <c r="CRX513" s="29"/>
      <c r="CRY513" s="29"/>
      <c r="CRZ513" s="29"/>
      <c r="CSA513" s="29"/>
      <c r="CSB513" s="29"/>
      <c r="CSC513" s="29"/>
      <c r="CSD513" s="29"/>
      <c r="CSE513" s="29"/>
      <c r="CSF513" s="29"/>
      <c r="CSG513" s="29"/>
      <c r="CSH513" s="29"/>
      <c r="CSI513" s="29"/>
      <c r="CSJ513" s="29"/>
      <c r="CSK513" s="29"/>
      <c r="CSL513" s="29"/>
      <c r="CSM513" s="29"/>
      <c r="CSN513" s="29"/>
      <c r="CSO513" s="29"/>
      <c r="CSP513" s="29"/>
      <c r="CSQ513" s="29"/>
      <c r="CSR513" s="29"/>
      <c r="CSS513" s="29"/>
      <c r="CST513" s="29"/>
      <c r="CSU513" s="29"/>
      <c r="CSV513" s="29"/>
      <c r="CSW513" s="29"/>
      <c r="CSX513" s="29"/>
      <c r="CSY513" s="29"/>
      <c r="CSZ513" s="29"/>
      <c r="CTA513" s="29"/>
      <c r="CTB513" s="29"/>
      <c r="CTC513" s="29"/>
      <c r="CTD513" s="29"/>
      <c r="CTE513" s="29"/>
      <c r="CTF513" s="29"/>
      <c r="CTG513" s="29"/>
      <c r="CTH513" s="29"/>
      <c r="CTI513" s="29"/>
      <c r="CTJ513" s="29"/>
      <c r="CTK513" s="29"/>
      <c r="CTL513" s="29"/>
      <c r="CTM513" s="29"/>
      <c r="CTN513" s="29"/>
      <c r="CTO513" s="29"/>
      <c r="CTP513" s="29"/>
      <c r="CTQ513" s="29"/>
      <c r="CTR513" s="29"/>
      <c r="CTS513" s="29"/>
      <c r="CTT513" s="29"/>
      <c r="CTU513" s="29"/>
      <c r="CTV513" s="29"/>
      <c r="CTW513" s="29"/>
      <c r="CTX513" s="29"/>
      <c r="CTY513" s="29"/>
      <c r="CTZ513" s="29"/>
      <c r="CUA513" s="29"/>
      <c r="CUB513" s="29"/>
      <c r="CUC513" s="29"/>
      <c r="CUD513" s="29"/>
      <c r="CUE513" s="29"/>
      <c r="CUF513" s="29"/>
      <c r="CUG513" s="29"/>
      <c r="CUH513" s="29"/>
      <c r="CUI513" s="29"/>
      <c r="CUJ513" s="29"/>
      <c r="CUK513" s="29"/>
      <c r="CUL513" s="29"/>
      <c r="CUM513" s="29"/>
      <c r="CUN513" s="29"/>
      <c r="CUO513" s="29"/>
      <c r="CUP513" s="29"/>
      <c r="CUQ513" s="29"/>
      <c r="CUR513" s="29"/>
      <c r="CUS513" s="29"/>
      <c r="CUT513" s="29"/>
      <c r="CUU513" s="29"/>
      <c r="CUV513" s="29"/>
      <c r="CUW513" s="29"/>
      <c r="CUX513" s="29"/>
      <c r="CUY513" s="29"/>
      <c r="CUZ513" s="29"/>
      <c r="CVA513" s="29"/>
      <c r="CVB513" s="29"/>
      <c r="CVC513" s="29"/>
      <c r="CVD513" s="29"/>
      <c r="CVE513" s="29"/>
      <c r="CVF513" s="29"/>
      <c r="CVG513" s="29"/>
      <c r="CVH513" s="29"/>
      <c r="CVI513" s="29"/>
      <c r="CVJ513" s="29"/>
      <c r="CVK513" s="29"/>
      <c r="CVL513" s="29"/>
      <c r="CVM513" s="29"/>
      <c r="CVN513" s="29"/>
      <c r="CVO513" s="29"/>
      <c r="CVP513" s="29"/>
      <c r="CVQ513" s="29"/>
      <c r="CVR513" s="29"/>
      <c r="CVS513" s="29"/>
      <c r="CVT513" s="29"/>
      <c r="CVU513" s="29"/>
      <c r="CVV513" s="29"/>
      <c r="CVW513" s="29"/>
      <c r="CVX513" s="29"/>
      <c r="CVY513" s="29"/>
      <c r="CVZ513" s="29"/>
      <c r="CWA513" s="29"/>
      <c r="CWB513" s="29"/>
      <c r="CWC513" s="29"/>
      <c r="CWD513" s="29"/>
      <c r="CWE513" s="29"/>
      <c r="CWF513" s="29"/>
      <c r="CWG513" s="29"/>
      <c r="CWH513" s="29"/>
      <c r="CWI513" s="29"/>
      <c r="CWJ513" s="29"/>
      <c r="CWK513" s="29"/>
      <c r="CWL513" s="29"/>
      <c r="CWM513" s="29"/>
      <c r="CWN513" s="29"/>
      <c r="CWO513" s="29"/>
      <c r="CWP513" s="29"/>
      <c r="CWQ513" s="29"/>
      <c r="CWR513" s="29"/>
      <c r="CWS513" s="29"/>
      <c r="CWT513" s="29"/>
      <c r="CWU513" s="29"/>
      <c r="CWV513" s="29"/>
      <c r="CWW513" s="29"/>
      <c r="CWX513" s="29"/>
      <c r="CWY513" s="29"/>
      <c r="CWZ513" s="29"/>
      <c r="CXA513" s="29"/>
      <c r="CXB513" s="29"/>
      <c r="CXC513" s="29"/>
      <c r="CXD513" s="29"/>
      <c r="CXE513" s="29"/>
      <c r="CXF513" s="29"/>
      <c r="CXG513" s="29"/>
      <c r="CXH513" s="29"/>
      <c r="CXI513" s="29"/>
      <c r="CXJ513" s="29"/>
      <c r="CXK513" s="29"/>
      <c r="CXL513" s="29"/>
      <c r="CXM513" s="29"/>
      <c r="CXN513" s="29"/>
      <c r="CXO513" s="29"/>
      <c r="CXP513" s="29"/>
      <c r="CXQ513" s="29"/>
      <c r="CXR513" s="29"/>
      <c r="CXS513" s="29"/>
      <c r="CXT513" s="29"/>
      <c r="CXU513" s="29"/>
      <c r="CXV513" s="29"/>
      <c r="CXW513" s="29"/>
      <c r="CXX513" s="29"/>
      <c r="CXY513" s="29"/>
      <c r="CXZ513" s="29"/>
      <c r="CYA513" s="29"/>
      <c r="CYB513" s="29"/>
      <c r="CYC513" s="29"/>
      <c r="CYD513" s="29"/>
      <c r="CYE513" s="29"/>
      <c r="CYF513" s="29"/>
      <c r="CYG513" s="29"/>
      <c r="CYH513" s="29"/>
      <c r="CYI513" s="29"/>
      <c r="CYJ513" s="29"/>
      <c r="CYK513" s="29"/>
      <c r="CYL513" s="29"/>
      <c r="CYM513" s="29"/>
      <c r="CYN513" s="29"/>
      <c r="CYO513" s="29"/>
      <c r="CYP513" s="29"/>
      <c r="CYQ513" s="29"/>
      <c r="CYR513" s="29"/>
      <c r="CYS513" s="29"/>
      <c r="CYT513" s="29"/>
      <c r="CYU513" s="29"/>
      <c r="CYV513" s="29"/>
      <c r="CYW513" s="29"/>
      <c r="CYX513" s="29"/>
      <c r="CYY513" s="29"/>
      <c r="CYZ513" s="29"/>
      <c r="CZA513" s="29"/>
      <c r="CZB513" s="29"/>
      <c r="CZC513" s="29"/>
      <c r="CZD513" s="29"/>
      <c r="CZE513" s="29"/>
      <c r="CZF513" s="29"/>
      <c r="CZG513" s="29"/>
      <c r="CZH513" s="29"/>
      <c r="CZI513" s="29"/>
      <c r="CZJ513" s="29"/>
      <c r="CZK513" s="29"/>
      <c r="CZL513" s="29"/>
      <c r="CZM513" s="29"/>
      <c r="CZN513" s="29"/>
      <c r="CZO513" s="29"/>
      <c r="CZP513" s="29"/>
      <c r="CZQ513" s="29"/>
      <c r="CZR513" s="29"/>
      <c r="CZS513" s="29"/>
      <c r="CZT513" s="29"/>
      <c r="CZU513" s="29"/>
      <c r="CZV513" s="29"/>
      <c r="CZW513" s="29"/>
      <c r="CZX513" s="29"/>
      <c r="CZY513" s="29"/>
      <c r="CZZ513" s="29"/>
      <c r="DAA513" s="29"/>
      <c r="DAB513" s="29"/>
      <c r="DAC513" s="29"/>
      <c r="DAD513" s="29"/>
      <c r="DAE513" s="29"/>
      <c r="DAF513" s="29"/>
      <c r="DAG513" s="29"/>
      <c r="DAH513" s="29"/>
      <c r="DAI513" s="29"/>
      <c r="DAJ513" s="29"/>
      <c r="DAK513" s="29"/>
      <c r="DAL513" s="29"/>
      <c r="DAM513" s="29"/>
      <c r="DAN513" s="29"/>
      <c r="DAO513" s="29"/>
      <c r="DAP513" s="29"/>
      <c r="DAQ513" s="29"/>
      <c r="DAR513" s="29"/>
      <c r="DAS513" s="29"/>
      <c r="DAT513" s="29"/>
      <c r="DAU513" s="29"/>
      <c r="DAV513" s="29"/>
      <c r="DAW513" s="29"/>
      <c r="DAX513" s="29"/>
      <c r="DAY513" s="29"/>
      <c r="DAZ513" s="29"/>
      <c r="DBA513" s="29"/>
      <c r="DBB513" s="29"/>
      <c r="DBC513" s="29"/>
      <c r="DBD513" s="29"/>
      <c r="DBE513" s="29"/>
      <c r="DBF513" s="29"/>
      <c r="DBG513" s="29"/>
      <c r="DBH513" s="29"/>
      <c r="DBI513" s="29"/>
      <c r="DBJ513" s="29"/>
      <c r="DBK513" s="29"/>
      <c r="DBL513" s="29"/>
      <c r="DBM513" s="29"/>
      <c r="DBN513" s="29"/>
      <c r="DBO513" s="29"/>
      <c r="DBP513" s="29"/>
      <c r="DBQ513" s="29"/>
      <c r="DBR513" s="29"/>
      <c r="DBS513" s="29"/>
      <c r="DBT513" s="29"/>
      <c r="DBU513" s="29"/>
      <c r="DBV513" s="29"/>
      <c r="DBW513" s="29"/>
      <c r="DBX513" s="29"/>
      <c r="DBY513" s="29"/>
      <c r="DBZ513" s="29"/>
      <c r="DCA513" s="29"/>
      <c r="DCB513" s="29"/>
      <c r="DCC513" s="29"/>
      <c r="DCD513" s="29"/>
      <c r="DCE513" s="29"/>
      <c r="DCF513" s="29"/>
      <c r="DCG513" s="29"/>
      <c r="DCH513" s="29"/>
      <c r="DCI513" s="29"/>
      <c r="DCJ513" s="29"/>
      <c r="DCK513" s="29"/>
      <c r="DCL513" s="29"/>
      <c r="DCM513" s="29"/>
      <c r="DCN513" s="29"/>
      <c r="DCO513" s="29"/>
      <c r="DCP513" s="29"/>
      <c r="DCQ513" s="29"/>
      <c r="DCR513" s="29"/>
      <c r="DCS513" s="29"/>
      <c r="DCT513" s="29"/>
      <c r="DCU513" s="29"/>
      <c r="DCV513" s="29"/>
      <c r="DCW513" s="29"/>
      <c r="DCX513" s="29"/>
      <c r="DCY513" s="29"/>
      <c r="DCZ513" s="29"/>
      <c r="DDA513" s="29"/>
      <c r="DDB513" s="29"/>
      <c r="DDC513" s="29"/>
      <c r="DDD513" s="29"/>
      <c r="DDE513" s="29"/>
      <c r="DDF513" s="29"/>
      <c r="DDG513" s="29"/>
      <c r="DDH513" s="29"/>
      <c r="DDI513" s="29"/>
      <c r="DDJ513" s="29"/>
      <c r="DDK513" s="29"/>
      <c r="DDL513" s="29"/>
      <c r="DDM513" s="29"/>
      <c r="DDN513" s="29"/>
      <c r="DDO513" s="29"/>
      <c r="DDP513" s="29"/>
      <c r="DDQ513" s="29"/>
      <c r="DDR513" s="29"/>
      <c r="DDS513" s="29"/>
      <c r="DDT513" s="29"/>
      <c r="DDU513" s="29"/>
      <c r="DDV513" s="29"/>
      <c r="DDW513" s="29"/>
      <c r="DDX513" s="29"/>
      <c r="DDY513" s="29"/>
      <c r="DDZ513" s="29"/>
      <c r="DEA513" s="29"/>
      <c r="DEB513" s="29"/>
      <c r="DEC513" s="29"/>
      <c r="DED513" s="29"/>
      <c r="DEE513" s="29"/>
      <c r="DEF513" s="29"/>
      <c r="DEG513" s="29"/>
      <c r="DEH513" s="29"/>
      <c r="DEI513" s="29"/>
      <c r="DEJ513" s="29"/>
      <c r="DEK513" s="29"/>
      <c r="DEL513" s="29"/>
      <c r="DEM513" s="29"/>
      <c r="DEN513" s="29"/>
      <c r="DEO513" s="29"/>
      <c r="DEP513" s="29"/>
      <c r="DEQ513" s="29"/>
      <c r="DER513" s="29"/>
      <c r="DES513" s="29"/>
      <c r="DET513" s="29"/>
      <c r="DEU513" s="29"/>
      <c r="DEV513" s="29"/>
      <c r="DEW513" s="29"/>
      <c r="DEX513" s="29"/>
      <c r="DEY513" s="29"/>
      <c r="DEZ513" s="29"/>
      <c r="DFA513" s="29"/>
      <c r="DFB513" s="29"/>
      <c r="DFC513" s="29"/>
      <c r="DFD513" s="29"/>
      <c r="DFE513" s="29"/>
      <c r="DFF513" s="29"/>
      <c r="DFG513" s="29"/>
      <c r="DFH513" s="29"/>
      <c r="DFI513" s="29"/>
      <c r="DFJ513" s="29"/>
      <c r="DFK513" s="29"/>
      <c r="DFL513" s="29"/>
      <c r="DFM513" s="29"/>
      <c r="DFN513" s="29"/>
      <c r="DFO513" s="29"/>
      <c r="DFP513" s="29"/>
      <c r="DFQ513" s="29"/>
      <c r="DFR513" s="29"/>
      <c r="DFS513" s="29"/>
      <c r="DFT513" s="29"/>
      <c r="DFU513" s="29"/>
      <c r="DFV513" s="29"/>
      <c r="DFW513" s="29"/>
      <c r="DFX513" s="29"/>
      <c r="DFY513" s="29"/>
      <c r="DFZ513" s="29"/>
      <c r="DGA513" s="29"/>
      <c r="DGB513" s="29"/>
      <c r="DGC513" s="29"/>
      <c r="DGD513" s="29"/>
      <c r="DGE513" s="29"/>
      <c r="DGF513" s="29"/>
      <c r="DGG513" s="29"/>
      <c r="DGH513" s="29"/>
      <c r="DGI513" s="29"/>
      <c r="DGJ513" s="29"/>
      <c r="DGK513" s="29"/>
      <c r="DGL513" s="29"/>
      <c r="DGM513" s="29"/>
      <c r="DGN513" s="29"/>
      <c r="DGO513" s="29"/>
      <c r="DGP513" s="29"/>
      <c r="DGQ513" s="29"/>
      <c r="DGR513" s="29"/>
      <c r="DGS513" s="29"/>
      <c r="DGT513" s="29"/>
      <c r="DGU513" s="29"/>
      <c r="DGV513" s="29"/>
      <c r="DGW513" s="29"/>
      <c r="DGX513" s="29"/>
      <c r="DGY513" s="29"/>
      <c r="DGZ513" s="29"/>
      <c r="DHA513" s="29"/>
      <c r="DHB513" s="29"/>
      <c r="DHC513" s="29"/>
      <c r="DHD513" s="29"/>
      <c r="DHE513" s="29"/>
      <c r="DHF513" s="29"/>
      <c r="DHG513" s="29"/>
      <c r="DHH513" s="29"/>
      <c r="DHI513" s="29"/>
      <c r="DHJ513" s="29"/>
      <c r="DHK513" s="29"/>
      <c r="DHL513" s="29"/>
      <c r="DHM513" s="29"/>
      <c r="DHN513" s="29"/>
      <c r="DHO513" s="29"/>
      <c r="DHP513" s="29"/>
      <c r="DHQ513" s="29"/>
      <c r="DHR513" s="29"/>
      <c r="DHS513" s="29"/>
      <c r="DHT513" s="29"/>
      <c r="DHU513" s="29"/>
      <c r="DHV513" s="29"/>
      <c r="DHW513" s="29"/>
      <c r="DHX513" s="29"/>
      <c r="DHY513" s="29"/>
      <c r="DHZ513" s="29"/>
      <c r="DIA513" s="29"/>
      <c r="DIB513" s="29"/>
      <c r="DIC513" s="29"/>
      <c r="DID513" s="29"/>
      <c r="DIE513" s="29"/>
      <c r="DIF513" s="29"/>
      <c r="DIG513" s="29"/>
      <c r="DIH513" s="29"/>
      <c r="DII513" s="29"/>
      <c r="DIJ513" s="29"/>
      <c r="DIK513" s="29"/>
      <c r="DIL513" s="29"/>
      <c r="DIM513" s="29"/>
      <c r="DIN513" s="29"/>
      <c r="DIO513" s="29"/>
      <c r="DIP513" s="29"/>
      <c r="DIQ513" s="29"/>
      <c r="DIR513" s="29"/>
      <c r="DIS513" s="29"/>
      <c r="DIT513" s="29"/>
      <c r="DIU513" s="29"/>
      <c r="DIV513" s="29"/>
      <c r="DIW513" s="29"/>
      <c r="DIX513" s="29"/>
      <c r="DIY513" s="29"/>
      <c r="DIZ513" s="29"/>
      <c r="DJA513" s="29"/>
      <c r="DJB513" s="29"/>
      <c r="DJC513" s="29"/>
      <c r="DJD513" s="29"/>
      <c r="DJE513" s="29"/>
      <c r="DJF513" s="29"/>
      <c r="DJG513" s="29"/>
      <c r="DJH513" s="29"/>
      <c r="DJI513" s="29"/>
      <c r="DJJ513" s="29"/>
      <c r="DJK513" s="29"/>
      <c r="DJL513" s="29"/>
      <c r="DJM513" s="29"/>
      <c r="DJN513" s="29"/>
      <c r="DJO513" s="29"/>
      <c r="DJP513" s="29"/>
      <c r="DJQ513" s="29"/>
      <c r="DJR513" s="29"/>
      <c r="DJS513" s="29"/>
      <c r="DJT513" s="29"/>
      <c r="DJU513" s="29"/>
      <c r="DJV513" s="29"/>
      <c r="DJW513" s="29"/>
      <c r="DJX513" s="29"/>
      <c r="DJY513" s="29"/>
      <c r="DJZ513" s="29"/>
      <c r="DKA513" s="29"/>
      <c r="DKB513" s="29"/>
      <c r="DKC513" s="29"/>
      <c r="DKD513" s="29"/>
      <c r="DKE513" s="29"/>
      <c r="DKF513" s="29"/>
      <c r="DKG513" s="29"/>
      <c r="DKH513" s="29"/>
      <c r="DKI513" s="29"/>
      <c r="DKJ513" s="29"/>
      <c r="DKK513" s="29"/>
      <c r="DKL513" s="29"/>
      <c r="DKM513" s="29"/>
      <c r="DKN513" s="29"/>
      <c r="DKO513" s="29"/>
      <c r="DKP513" s="29"/>
      <c r="DKQ513" s="29"/>
      <c r="DKR513" s="29"/>
      <c r="DKS513" s="29"/>
      <c r="DKT513" s="29"/>
      <c r="DKU513" s="29"/>
      <c r="DKV513" s="29"/>
      <c r="DKW513" s="29"/>
      <c r="DKX513" s="29"/>
      <c r="DKY513" s="29"/>
      <c r="DKZ513" s="29"/>
      <c r="DLA513" s="29"/>
      <c r="DLB513" s="29"/>
      <c r="DLC513" s="29"/>
      <c r="DLD513" s="29"/>
      <c r="DLE513" s="29"/>
      <c r="DLF513" s="29"/>
      <c r="DLG513" s="29"/>
      <c r="DLH513" s="29"/>
      <c r="DLI513" s="29"/>
      <c r="DLJ513" s="29"/>
      <c r="DLK513" s="29"/>
      <c r="DLL513" s="29"/>
      <c r="DLM513" s="29"/>
      <c r="DLN513" s="29"/>
      <c r="DLO513" s="29"/>
      <c r="DLP513" s="29"/>
      <c r="DLQ513" s="29"/>
      <c r="DLR513" s="29"/>
      <c r="DLS513" s="29"/>
      <c r="DLT513" s="29"/>
      <c r="DLU513" s="29"/>
      <c r="DLV513" s="29"/>
      <c r="DLW513" s="29"/>
      <c r="DLX513" s="29"/>
      <c r="DLY513" s="29"/>
      <c r="DLZ513" s="29"/>
      <c r="DMA513" s="29"/>
      <c r="DMB513" s="29"/>
      <c r="DMC513" s="29"/>
      <c r="DMD513" s="29"/>
      <c r="DME513" s="29"/>
      <c r="DMF513" s="29"/>
      <c r="DMG513" s="29"/>
      <c r="DMH513" s="29"/>
      <c r="DMI513" s="29"/>
      <c r="DMJ513" s="29"/>
      <c r="DMK513" s="29"/>
      <c r="DML513" s="29"/>
      <c r="DMM513" s="29"/>
      <c r="DMN513" s="29"/>
      <c r="DMO513" s="29"/>
      <c r="DMP513" s="29"/>
      <c r="DMQ513" s="29"/>
      <c r="DMR513" s="29"/>
      <c r="DMS513" s="29"/>
      <c r="DMT513" s="29"/>
      <c r="DMU513" s="29"/>
      <c r="DMV513" s="29"/>
      <c r="DMW513" s="29"/>
      <c r="DMX513" s="29"/>
      <c r="DMY513" s="29"/>
      <c r="DMZ513" s="29"/>
      <c r="DNA513" s="29"/>
      <c r="DNB513" s="29"/>
      <c r="DNC513" s="29"/>
      <c r="DND513" s="29"/>
      <c r="DNE513" s="29"/>
      <c r="DNF513" s="29"/>
      <c r="DNG513" s="29"/>
      <c r="DNH513" s="29"/>
      <c r="DNI513" s="29"/>
      <c r="DNJ513" s="29"/>
      <c r="DNK513" s="29"/>
      <c r="DNL513" s="29"/>
      <c r="DNM513" s="29"/>
      <c r="DNN513" s="29"/>
      <c r="DNO513" s="29"/>
      <c r="DNP513" s="29"/>
      <c r="DNQ513" s="29"/>
      <c r="DNR513" s="29"/>
      <c r="DNS513" s="29"/>
      <c r="DNT513" s="29"/>
      <c r="DNU513" s="29"/>
      <c r="DNV513" s="29"/>
      <c r="DNW513" s="29"/>
      <c r="DNX513" s="29"/>
      <c r="DNY513" s="29"/>
      <c r="DNZ513" s="29"/>
      <c r="DOA513" s="29"/>
      <c r="DOB513" s="29"/>
      <c r="DOC513" s="29"/>
      <c r="DOD513" s="29"/>
      <c r="DOE513" s="29"/>
      <c r="DOF513" s="29"/>
      <c r="DOG513" s="29"/>
      <c r="DOH513" s="29"/>
      <c r="DOI513" s="29"/>
      <c r="DOJ513" s="29"/>
      <c r="DOK513" s="29"/>
      <c r="DOL513" s="29"/>
      <c r="DOM513" s="29"/>
      <c r="DON513" s="29"/>
      <c r="DOO513" s="29"/>
      <c r="DOP513" s="29"/>
      <c r="DOQ513" s="29"/>
      <c r="DOR513" s="29"/>
      <c r="DOS513" s="29"/>
      <c r="DOT513" s="29"/>
      <c r="DOU513" s="29"/>
      <c r="DOV513" s="29"/>
      <c r="DOW513" s="29"/>
      <c r="DOX513" s="29"/>
      <c r="DOY513" s="29"/>
      <c r="DOZ513" s="29"/>
      <c r="DPA513" s="29"/>
      <c r="DPB513" s="29"/>
      <c r="DPC513" s="29"/>
      <c r="DPD513" s="29"/>
      <c r="DPE513" s="29"/>
      <c r="DPF513" s="29"/>
      <c r="DPG513" s="29"/>
      <c r="DPH513" s="29"/>
      <c r="DPI513" s="29"/>
      <c r="DPJ513" s="29"/>
      <c r="DPK513" s="29"/>
      <c r="DPL513" s="29"/>
      <c r="DPM513" s="29"/>
      <c r="DPN513" s="29"/>
      <c r="DPO513" s="29"/>
      <c r="DPP513" s="29"/>
      <c r="DPQ513" s="29"/>
      <c r="DPR513" s="29"/>
      <c r="DPS513" s="29"/>
      <c r="DPT513" s="29"/>
      <c r="DPU513" s="29"/>
      <c r="DPV513" s="29"/>
      <c r="DPW513" s="29"/>
      <c r="DPX513" s="29"/>
      <c r="DPY513" s="29"/>
      <c r="DPZ513" s="29"/>
      <c r="DQA513" s="29"/>
      <c r="DQB513" s="29"/>
      <c r="DQC513" s="29"/>
      <c r="DQD513" s="29"/>
      <c r="DQE513" s="29"/>
      <c r="DQF513" s="29"/>
      <c r="DQG513" s="29"/>
      <c r="DQH513" s="29"/>
      <c r="DQI513" s="29"/>
      <c r="DQJ513" s="29"/>
      <c r="DQK513" s="29"/>
      <c r="DQL513" s="29"/>
      <c r="DQM513" s="29"/>
      <c r="DQN513" s="29"/>
      <c r="DQO513" s="29"/>
      <c r="DQP513" s="29"/>
      <c r="DQQ513" s="29"/>
      <c r="DQR513" s="29"/>
      <c r="DQS513" s="29"/>
      <c r="DQT513" s="29"/>
      <c r="DQU513" s="29"/>
      <c r="DQV513" s="29"/>
      <c r="DQW513" s="29"/>
      <c r="DQX513" s="29"/>
      <c r="DQY513" s="29"/>
      <c r="DQZ513" s="29"/>
      <c r="DRA513" s="29"/>
      <c r="DRB513" s="29"/>
      <c r="DRC513" s="29"/>
      <c r="DRD513" s="29"/>
      <c r="DRE513" s="29"/>
      <c r="DRF513" s="29"/>
      <c r="DRG513" s="29"/>
      <c r="DRH513" s="29"/>
      <c r="DRI513" s="29"/>
      <c r="DRJ513" s="29"/>
      <c r="DRK513" s="29"/>
      <c r="DRL513" s="29"/>
      <c r="DRM513" s="29"/>
      <c r="DRN513" s="29"/>
      <c r="DRO513" s="29"/>
      <c r="DRP513" s="29"/>
      <c r="DRQ513" s="29"/>
      <c r="DRR513" s="29"/>
      <c r="DRS513" s="29"/>
      <c r="DRT513" s="29"/>
      <c r="DRU513" s="29"/>
      <c r="DRV513" s="29"/>
      <c r="DRW513" s="29"/>
      <c r="DRX513" s="29"/>
      <c r="DRY513" s="29"/>
      <c r="DRZ513" s="29"/>
      <c r="DSA513" s="29"/>
      <c r="DSB513" s="29"/>
      <c r="DSC513" s="29"/>
      <c r="DSD513" s="29"/>
      <c r="DSE513" s="29"/>
      <c r="DSF513" s="29"/>
      <c r="DSG513" s="29"/>
      <c r="DSH513" s="29"/>
      <c r="DSI513" s="29"/>
      <c r="DSJ513" s="29"/>
      <c r="DSK513" s="29"/>
      <c r="DSL513" s="29"/>
      <c r="DSM513" s="29"/>
      <c r="DSN513" s="29"/>
      <c r="DSO513" s="29"/>
      <c r="DSP513" s="29"/>
      <c r="DSQ513" s="29"/>
      <c r="DSR513" s="29"/>
      <c r="DSS513" s="29"/>
      <c r="DST513" s="29"/>
      <c r="DSU513" s="29"/>
      <c r="DSV513" s="29"/>
      <c r="DSW513" s="29"/>
      <c r="DSX513" s="29"/>
      <c r="DSY513" s="29"/>
      <c r="DSZ513" s="29"/>
      <c r="DTA513" s="29"/>
      <c r="DTB513" s="29"/>
      <c r="DTC513" s="29"/>
      <c r="DTD513" s="29"/>
      <c r="DTE513" s="29"/>
      <c r="DTF513" s="29"/>
      <c r="DTG513" s="29"/>
      <c r="DTH513" s="29"/>
      <c r="DTI513" s="29"/>
      <c r="DTJ513" s="29"/>
      <c r="DTK513" s="29"/>
      <c r="DTL513" s="29"/>
      <c r="DTM513" s="29"/>
      <c r="DTN513" s="29"/>
      <c r="DTO513" s="29"/>
      <c r="DTP513" s="29"/>
      <c r="DTQ513" s="29"/>
      <c r="DTR513" s="29"/>
      <c r="DTS513" s="29"/>
      <c r="DTT513" s="29"/>
      <c r="DTU513" s="29"/>
      <c r="DTV513" s="29"/>
      <c r="DTW513" s="29"/>
      <c r="DTX513" s="29"/>
      <c r="DTY513" s="29"/>
      <c r="DTZ513" s="29"/>
      <c r="DUA513" s="29"/>
      <c r="DUB513" s="29"/>
      <c r="DUC513" s="29"/>
      <c r="DUD513" s="29"/>
      <c r="DUE513" s="29"/>
      <c r="DUF513" s="29"/>
      <c r="DUG513" s="29"/>
      <c r="DUH513" s="29"/>
      <c r="DUI513" s="29"/>
      <c r="DUJ513" s="29"/>
      <c r="DUK513" s="29"/>
      <c r="DUL513" s="29"/>
      <c r="DUM513" s="29"/>
      <c r="DUN513" s="29"/>
      <c r="DUO513" s="29"/>
      <c r="DUP513" s="29"/>
      <c r="DUQ513" s="29"/>
      <c r="DUR513" s="29"/>
      <c r="DUS513" s="29"/>
      <c r="DUT513" s="29"/>
      <c r="DUU513" s="29"/>
      <c r="DUV513" s="29"/>
      <c r="DUW513" s="29"/>
      <c r="DUX513" s="29"/>
      <c r="DUY513" s="29"/>
      <c r="DUZ513" s="29"/>
      <c r="DVA513" s="29"/>
      <c r="DVB513" s="29"/>
      <c r="DVC513" s="29"/>
      <c r="DVD513" s="29"/>
      <c r="DVE513" s="29"/>
      <c r="DVF513" s="29"/>
      <c r="DVG513" s="29"/>
      <c r="DVH513" s="29"/>
      <c r="DVI513" s="29"/>
      <c r="DVJ513" s="29"/>
      <c r="DVK513" s="29"/>
      <c r="DVL513" s="29"/>
      <c r="DVM513" s="29"/>
      <c r="DVN513" s="29"/>
      <c r="DVO513" s="29"/>
      <c r="DVP513" s="29"/>
      <c r="DVQ513" s="29"/>
      <c r="DVR513" s="29"/>
      <c r="DVS513" s="29"/>
      <c r="DVT513" s="29"/>
      <c r="DVU513" s="29"/>
      <c r="DVV513" s="29"/>
      <c r="DVW513" s="29"/>
      <c r="DVX513" s="29"/>
      <c r="DVY513" s="29"/>
      <c r="DVZ513" s="29"/>
      <c r="DWA513" s="29"/>
      <c r="DWB513" s="29"/>
      <c r="DWC513" s="29"/>
      <c r="DWD513" s="29"/>
      <c r="DWE513" s="29"/>
      <c r="DWF513" s="29"/>
      <c r="DWG513" s="29"/>
      <c r="DWH513" s="29"/>
      <c r="DWI513" s="29"/>
      <c r="DWJ513" s="29"/>
      <c r="DWK513" s="29"/>
      <c r="DWL513" s="29"/>
      <c r="DWM513" s="29"/>
      <c r="DWN513" s="29"/>
      <c r="DWO513" s="29"/>
      <c r="DWP513" s="29"/>
      <c r="DWQ513" s="29"/>
      <c r="DWR513" s="29"/>
      <c r="DWS513" s="29"/>
      <c r="DWT513" s="29"/>
      <c r="DWU513" s="29"/>
      <c r="DWV513" s="29"/>
      <c r="DWW513" s="29"/>
      <c r="DWX513" s="29"/>
      <c r="DWY513" s="29"/>
      <c r="DWZ513" s="29"/>
      <c r="DXA513" s="29"/>
      <c r="DXB513" s="29"/>
      <c r="DXC513" s="29"/>
      <c r="DXD513" s="29"/>
      <c r="DXE513" s="29"/>
      <c r="DXF513" s="29"/>
      <c r="DXG513" s="29"/>
      <c r="DXH513" s="29"/>
      <c r="DXI513" s="29"/>
      <c r="DXJ513" s="29"/>
      <c r="DXK513" s="29"/>
      <c r="DXL513" s="29"/>
      <c r="DXM513" s="29"/>
      <c r="DXN513" s="29"/>
      <c r="DXO513" s="29"/>
      <c r="DXP513" s="29"/>
      <c r="DXQ513" s="29"/>
      <c r="DXR513" s="29"/>
      <c r="DXS513" s="29"/>
      <c r="DXT513" s="29"/>
      <c r="DXU513" s="29"/>
      <c r="DXV513" s="29"/>
      <c r="DXW513" s="29"/>
      <c r="DXX513" s="29"/>
      <c r="DXY513" s="29"/>
      <c r="DXZ513" s="29"/>
      <c r="DYA513" s="29"/>
      <c r="DYB513" s="29"/>
      <c r="DYC513" s="29"/>
      <c r="DYD513" s="29"/>
      <c r="DYE513" s="29"/>
      <c r="DYF513" s="29"/>
      <c r="DYG513" s="29"/>
      <c r="DYH513" s="29"/>
      <c r="DYI513" s="29"/>
      <c r="DYJ513" s="29"/>
      <c r="DYK513" s="29"/>
      <c r="DYL513" s="29"/>
      <c r="DYM513" s="29"/>
      <c r="DYN513" s="29"/>
      <c r="DYO513" s="29"/>
      <c r="DYP513" s="29"/>
      <c r="DYQ513" s="29"/>
      <c r="DYR513" s="29"/>
      <c r="DYS513" s="29"/>
      <c r="DYT513" s="29"/>
      <c r="DYU513" s="29"/>
      <c r="DYV513" s="29"/>
      <c r="DYW513" s="29"/>
      <c r="DYX513" s="29"/>
      <c r="DYY513" s="29"/>
      <c r="DYZ513" s="29"/>
      <c r="DZA513" s="29"/>
      <c r="DZB513" s="29"/>
      <c r="DZC513" s="29"/>
      <c r="DZD513" s="29"/>
      <c r="DZE513" s="29"/>
      <c r="DZF513" s="29"/>
      <c r="DZG513" s="29"/>
      <c r="DZH513" s="29"/>
      <c r="DZI513" s="29"/>
      <c r="DZJ513" s="29"/>
      <c r="DZK513" s="29"/>
      <c r="DZL513" s="29"/>
      <c r="DZM513" s="29"/>
      <c r="DZN513" s="29"/>
      <c r="DZO513" s="29"/>
      <c r="DZP513" s="29"/>
      <c r="DZQ513" s="29"/>
      <c r="DZR513" s="29"/>
      <c r="DZS513" s="29"/>
      <c r="DZT513" s="29"/>
      <c r="DZU513" s="29"/>
      <c r="DZV513" s="29"/>
      <c r="DZW513" s="29"/>
      <c r="DZX513" s="29"/>
      <c r="DZY513" s="29"/>
      <c r="DZZ513" s="29"/>
      <c r="EAA513" s="29"/>
      <c r="EAB513" s="29"/>
      <c r="EAC513" s="29"/>
      <c r="EAD513" s="29"/>
      <c r="EAE513" s="29"/>
      <c r="EAF513" s="29"/>
      <c r="EAG513" s="29"/>
      <c r="EAH513" s="29"/>
      <c r="EAI513" s="29"/>
      <c r="EAJ513" s="29"/>
      <c r="EAK513" s="29"/>
      <c r="EAL513" s="29"/>
      <c r="EAM513" s="29"/>
      <c r="EAN513" s="29"/>
      <c r="EAO513" s="29"/>
      <c r="EAP513" s="29"/>
      <c r="EAQ513" s="29"/>
      <c r="EAR513" s="29"/>
      <c r="EAS513" s="29"/>
      <c r="EAT513" s="29"/>
      <c r="EAU513" s="29"/>
      <c r="EAV513" s="29"/>
      <c r="EAW513" s="29"/>
      <c r="EAX513" s="29"/>
      <c r="EAY513" s="29"/>
      <c r="EAZ513" s="29"/>
      <c r="EBA513" s="29"/>
      <c r="EBB513" s="29"/>
      <c r="EBC513" s="29"/>
      <c r="EBD513" s="29"/>
      <c r="EBE513" s="29"/>
      <c r="EBF513" s="29"/>
      <c r="EBG513" s="29"/>
      <c r="EBH513" s="29"/>
      <c r="EBI513" s="29"/>
      <c r="EBJ513" s="29"/>
      <c r="EBK513" s="29"/>
      <c r="EBL513" s="29"/>
      <c r="EBM513" s="29"/>
      <c r="EBN513" s="29"/>
      <c r="EBO513" s="29"/>
      <c r="EBP513" s="29"/>
      <c r="EBQ513" s="29"/>
      <c r="EBR513" s="29"/>
      <c r="EBS513" s="29"/>
      <c r="EBT513" s="29"/>
      <c r="EBU513" s="29"/>
      <c r="EBV513" s="29"/>
      <c r="EBW513" s="29"/>
      <c r="EBX513" s="29"/>
      <c r="EBY513" s="29"/>
      <c r="EBZ513" s="29"/>
      <c r="ECA513" s="29"/>
      <c r="ECB513" s="29"/>
      <c r="ECC513" s="29"/>
      <c r="ECD513" s="29"/>
      <c r="ECE513" s="29"/>
      <c r="ECF513" s="29"/>
      <c r="ECG513" s="29"/>
      <c r="ECH513" s="29"/>
      <c r="ECI513" s="29"/>
      <c r="ECJ513" s="29"/>
      <c r="ECK513" s="29"/>
      <c r="ECL513" s="29"/>
      <c r="ECM513" s="29"/>
      <c r="ECN513" s="29"/>
      <c r="ECO513" s="29"/>
      <c r="ECP513" s="29"/>
      <c r="ECQ513" s="29"/>
      <c r="ECR513" s="29"/>
      <c r="ECS513" s="29"/>
      <c r="ECT513" s="29"/>
      <c r="ECU513" s="29"/>
      <c r="ECV513" s="29"/>
      <c r="ECW513" s="29"/>
      <c r="ECX513" s="29"/>
      <c r="ECY513" s="29"/>
      <c r="ECZ513" s="29"/>
      <c r="EDA513" s="29"/>
      <c r="EDB513" s="29"/>
      <c r="EDC513" s="29"/>
      <c r="EDD513" s="29"/>
      <c r="EDE513" s="29"/>
      <c r="EDF513" s="29"/>
      <c r="EDG513" s="29"/>
      <c r="EDH513" s="29"/>
      <c r="EDI513" s="29"/>
      <c r="EDJ513" s="29"/>
      <c r="EDK513" s="29"/>
      <c r="EDL513" s="29"/>
      <c r="EDM513" s="29"/>
      <c r="EDN513" s="29"/>
      <c r="EDO513" s="29"/>
      <c r="EDP513" s="29"/>
      <c r="EDQ513" s="29"/>
      <c r="EDR513" s="29"/>
      <c r="EDS513" s="29"/>
      <c r="EDT513" s="29"/>
      <c r="EDU513" s="29"/>
      <c r="EDV513" s="29"/>
      <c r="EDW513" s="29"/>
      <c r="EDX513" s="29"/>
      <c r="EDY513" s="29"/>
      <c r="EDZ513" s="29"/>
      <c r="EEA513" s="29"/>
      <c r="EEB513" s="29"/>
      <c r="EEC513" s="29"/>
      <c r="EED513" s="29"/>
      <c r="EEE513" s="29"/>
      <c r="EEF513" s="29"/>
      <c r="EEG513" s="29"/>
      <c r="EEH513" s="29"/>
      <c r="EEI513" s="29"/>
      <c r="EEJ513" s="29"/>
      <c r="EEK513" s="29"/>
      <c r="EEL513" s="29"/>
      <c r="EEM513" s="29"/>
      <c r="EEN513" s="29"/>
      <c r="EEO513" s="29"/>
      <c r="EEP513" s="29"/>
      <c r="EEQ513" s="29"/>
      <c r="EER513" s="29"/>
      <c r="EES513" s="29"/>
      <c r="EET513" s="29"/>
      <c r="EEU513" s="29"/>
      <c r="EEV513" s="29"/>
      <c r="EEW513" s="29"/>
      <c r="EEX513" s="29"/>
      <c r="EEY513" s="29"/>
      <c r="EEZ513" s="29"/>
      <c r="EFA513" s="29"/>
      <c r="EFB513" s="29"/>
      <c r="EFC513" s="29"/>
      <c r="EFD513" s="29"/>
      <c r="EFE513" s="29"/>
      <c r="EFF513" s="29"/>
      <c r="EFG513" s="29"/>
      <c r="EFH513" s="29"/>
      <c r="EFI513" s="29"/>
      <c r="EFJ513" s="29"/>
      <c r="EFK513" s="29"/>
      <c r="EFL513" s="29"/>
      <c r="EFM513" s="29"/>
      <c r="EFN513" s="29"/>
      <c r="EFO513" s="29"/>
      <c r="EFP513" s="29"/>
      <c r="EFQ513" s="29"/>
      <c r="EFR513" s="29"/>
      <c r="EFS513" s="29"/>
      <c r="EFT513" s="29"/>
      <c r="EFU513" s="29"/>
      <c r="EFV513" s="29"/>
      <c r="EFW513" s="29"/>
      <c r="EFX513" s="29"/>
      <c r="EFY513" s="29"/>
      <c r="EFZ513" s="29"/>
      <c r="EGA513" s="29"/>
      <c r="EGB513" s="29"/>
      <c r="EGC513" s="29"/>
      <c r="EGD513" s="29"/>
      <c r="EGE513" s="29"/>
      <c r="EGF513" s="29"/>
      <c r="EGG513" s="29"/>
      <c r="EGH513" s="29"/>
      <c r="EGI513" s="29"/>
      <c r="EGJ513" s="29"/>
      <c r="EGK513" s="29"/>
      <c r="EGL513" s="29"/>
      <c r="EGM513" s="29"/>
      <c r="EGN513" s="29"/>
      <c r="EGO513" s="29"/>
      <c r="EGP513" s="29"/>
      <c r="EGQ513" s="29"/>
      <c r="EGR513" s="29"/>
      <c r="EGS513" s="29"/>
      <c r="EGT513" s="29"/>
      <c r="EGU513" s="29"/>
      <c r="EGV513" s="29"/>
      <c r="EGW513" s="29"/>
      <c r="EGX513" s="29"/>
      <c r="EGY513" s="29"/>
      <c r="EGZ513" s="29"/>
      <c r="EHA513" s="29"/>
      <c r="EHB513" s="29"/>
      <c r="EHC513" s="29"/>
      <c r="EHD513" s="29"/>
      <c r="EHE513" s="29"/>
      <c r="EHF513" s="29"/>
      <c r="EHG513" s="29"/>
      <c r="EHH513" s="29"/>
      <c r="EHI513" s="29"/>
      <c r="EHJ513" s="29"/>
      <c r="EHK513" s="29"/>
      <c r="EHL513" s="29"/>
      <c r="EHM513" s="29"/>
      <c r="EHN513" s="29"/>
      <c r="EHO513" s="29"/>
      <c r="EHP513" s="29"/>
      <c r="EHQ513" s="29"/>
      <c r="EHR513" s="29"/>
      <c r="EHS513" s="29"/>
      <c r="EHT513" s="29"/>
      <c r="EHU513" s="29"/>
      <c r="EHV513" s="29"/>
      <c r="EHW513" s="29"/>
      <c r="EHX513" s="29"/>
      <c r="EHY513" s="29"/>
      <c r="EHZ513" s="29"/>
      <c r="EIA513" s="29"/>
      <c r="EIB513" s="29"/>
      <c r="EIC513" s="29"/>
      <c r="EID513" s="29"/>
      <c r="EIE513" s="29"/>
      <c r="EIF513" s="29"/>
      <c r="EIG513" s="29"/>
      <c r="EIH513" s="29"/>
      <c r="EII513" s="29"/>
      <c r="EIJ513" s="29"/>
      <c r="EIK513" s="29"/>
      <c r="EIL513" s="29"/>
      <c r="EIM513" s="29"/>
      <c r="EIN513" s="29"/>
      <c r="EIO513" s="29"/>
      <c r="EIP513" s="29"/>
      <c r="EIQ513" s="29"/>
      <c r="EIR513" s="29"/>
      <c r="EIS513" s="29"/>
      <c r="EIT513" s="29"/>
      <c r="EIU513" s="29"/>
      <c r="EIV513" s="29"/>
      <c r="EIW513" s="29"/>
      <c r="EIX513" s="29"/>
      <c r="EIY513" s="29"/>
      <c r="EIZ513" s="29"/>
      <c r="EJA513" s="29"/>
      <c r="EJB513" s="29"/>
      <c r="EJC513" s="29"/>
      <c r="EJD513" s="29"/>
      <c r="EJE513" s="29"/>
      <c r="EJF513" s="29"/>
      <c r="EJG513" s="29"/>
      <c r="EJH513" s="29"/>
      <c r="EJI513" s="29"/>
      <c r="EJJ513" s="29"/>
      <c r="EJK513" s="29"/>
      <c r="EJL513" s="29"/>
      <c r="EJM513" s="29"/>
      <c r="EJN513" s="29"/>
      <c r="EJO513" s="29"/>
      <c r="EJP513" s="29"/>
      <c r="EJQ513" s="29"/>
      <c r="EJR513" s="29"/>
      <c r="EJS513" s="29"/>
      <c r="EJT513" s="29"/>
      <c r="EJU513" s="29"/>
      <c r="EJV513" s="29"/>
      <c r="EJW513" s="29"/>
      <c r="EJX513" s="29"/>
      <c r="EJY513" s="29"/>
      <c r="EJZ513" s="29"/>
      <c r="EKA513" s="29"/>
      <c r="EKB513" s="29"/>
      <c r="EKC513" s="29"/>
      <c r="EKD513" s="29"/>
      <c r="EKE513" s="29"/>
      <c r="EKF513" s="29"/>
      <c r="EKG513" s="29"/>
      <c r="EKH513" s="29"/>
      <c r="EKI513" s="29"/>
      <c r="EKJ513" s="29"/>
      <c r="EKK513" s="29"/>
      <c r="EKL513" s="29"/>
      <c r="EKM513" s="29"/>
      <c r="EKN513" s="29"/>
      <c r="EKO513" s="29"/>
      <c r="EKP513" s="29"/>
      <c r="EKQ513" s="29"/>
      <c r="EKR513" s="29"/>
      <c r="EKS513" s="29"/>
      <c r="EKT513" s="29"/>
      <c r="EKU513" s="29"/>
      <c r="EKV513" s="29"/>
      <c r="EKW513" s="29"/>
      <c r="EKX513" s="29"/>
      <c r="EKY513" s="29"/>
      <c r="EKZ513" s="29"/>
      <c r="ELA513" s="29"/>
      <c r="ELB513" s="29"/>
      <c r="ELC513" s="29"/>
      <c r="ELD513" s="29"/>
      <c r="ELE513" s="29"/>
      <c r="ELF513" s="29"/>
      <c r="ELG513" s="29"/>
      <c r="ELH513" s="29"/>
      <c r="ELI513" s="29"/>
      <c r="ELJ513" s="29"/>
      <c r="ELK513" s="29"/>
      <c r="ELL513" s="29"/>
      <c r="ELM513" s="29"/>
      <c r="ELN513" s="29"/>
      <c r="ELO513" s="29"/>
      <c r="ELP513" s="29"/>
      <c r="ELQ513" s="29"/>
      <c r="ELR513" s="29"/>
      <c r="ELS513" s="29"/>
      <c r="ELT513" s="29"/>
      <c r="ELU513" s="29"/>
      <c r="ELV513" s="29"/>
      <c r="ELW513" s="29"/>
      <c r="ELX513" s="29"/>
      <c r="ELY513" s="29"/>
      <c r="ELZ513" s="29"/>
      <c r="EMA513" s="29"/>
      <c r="EMB513" s="29"/>
      <c r="EMC513" s="29"/>
      <c r="EMD513" s="29"/>
      <c r="EME513" s="29"/>
      <c r="EMF513" s="29"/>
      <c r="EMG513" s="29"/>
      <c r="EMH513" s="29"/>
      <c r="EMI513" s="29"/>
      <c r="EMJ513" s="29"/>
      <c r="EMK513" s="29"/>
      <c r="EML513" s="29"/>
      <c r="EMM513" s="29"/>
      <c r="EMN513" s="29"/>
      <c r="EMO513" s="29"/>
      <c r="EMP513" s="29"/>
      <c r="EMQ513" s="29"/>
      <c r="EMR513" s="29"/>
      <c r="EMS513" s="29"/>
      <c r="EMT513" s="29"/>
      <c r="EMU513" s="29"/>
      <c r="EMV513" s="29"/>
      <c r="EMW513" s="29"/>
      <c r="EMX513" s="29"/>
      <c r="EMY513" s="29"/>
      <c r="EMZ513" s="29"/>
      <c r="ENA513" s="29"/>
      <c r="ENB513" s="29"/>
      <c r="ENC513" s="29"/>
      <c r="END513" s="29"/>
      <c r="ENE513" s="29"/>
      <c r="ENF513" s="29"/>
      <c r="ENG513" s="29"/>
      <c r="ENH513" s="29"/>
      <c r="ENI513" s="29"/>
      <c r="ENJ513" s="29"/>
      <c r="ENK513" s="29"/>
      <c r="ENL513" s="29"/>
      <c r="ENM513" s="29"/>
      <c r="ENN513" s="29"/>
      <c r="ENO513" s="29"/>
      <c r="ENP513" s="29"/>
      <c r="ENQ513" s="29"/>
      <c r="ENR513" s="29"/>
      <c r="ENS513" s="29"/>
      <c r="ENT513" s="29"/>
      <c r="ENU513" s="29"/>
      <c r="ENV513" s="29"/>
      <c r="ENW513" s="29"/>
      <c r="ENX513" s="29"/>
      <c r="ENY513" s="29"/>
      <c r="ENZ513" s="29"/>
      <c r="EOA513" s="29"/>
      <c r="EOB513" s="29"/>
      <c r="EOC513" s="29"/>
      <c r="EOD513" s="29"/>
      <c r="EOE513" s="29"/>
      <c r="EOF513" s="29"/>
      <c r="EOG513" s="29"/>
      <c r="EOH513" s="29"/>
      <c r="EOI513" s="29"/>
      <c r="EOJ513" s="29"/>
      <c r="EOK513" s="29"/>
      <c r="EOL513" s="29"/>
      <c r="EOM513" s="29"/>
      <c r="EON513" s="29"/>
      <c r="EOO513" s="29"/>
      <c r="EOP513" s="29"/>
      <c r="EOQ513" s="29"/>
      <c r="EOR513" s="29"/>
      <c r="EOS513" s="29"/>
      <c r="EOT513" s="29"/>
      <c r="EOU513" s="29"/>
      <c r="EOV513" s="29"/>
      <c r="EOW513" s="29"/>
      <c r="EOX513" s="29"/>
      <c r="EOY513" s="29"/>
      <c r="EOZ513" s="29"/>
      <c r="EPA513" s="29"/>
      <c r="EPB513" s="29"/>
      <c r="EPC513" s="29"/>
      <c r="EPD513" s="29"/>
      <c r="EPE513" s="29"/>
      <c r="EPF513" s="29"/>
      <c r="EPG513" s="29"/>
      <c r="EPH513" s="29"/>
      <c r="EPI513" s="29"/>
      <c r="EPJ513" s="29"/>
      <c r="EPK513" s="29"/>
      <c r="EPL513" s="29"/>
      <c r="EPM513" s="29"/>
      <c r="EPN513" s="29"/>
      <c r="EPO513" s="29"/>
      <c r="EPP513" s="29"/>
      <c r="EPQ513" s="29"/>
      <c r="EPR513" s="29"/>
      <c r="EPS513" s="29"/>
      <c r="EPT513" s="29"/>
      <c r="EPU513" s="29"/>
      <c r="EPV513" s="29"/>
      <c r="EPW513" s="29"/>
      <c r="EPX513" s="29"/>
      <c r="EPY513" s="29"/>
      <c r="EPZ513" s="29"/>
      <c r="EQA513" s="29"/>
      <c r="EQB513" s="29"/>
      <c r="EQC513" s="29"/>
      <c r="EQD513" s="29"/>
      <c r="EQE513" s="29"/>
      <c r="EQF513" s="29"/>
      <c r="EQG513" s="29"/>
      <c r="EQH513" s="29"/>
      <c r="EQI513" s="29"/>
      <c r="EQJ513" s="29"/>
      <c r="EQK513" s="29"/>
      <c r="EQL513" s="29"/>
      <c r="EQM513" s="29"/>
      <c r="EQN513" s="29"/>
      <c r="EQO513" s="29"/>
      <c r="EQP513" s="29"/>
      <c r="EQQ513" s="29"/>
      <c r="EQR513" s="29"/>
      <c r="EQS513" s="29"/>
      <c r="EQT513" s="29"/>
      <c r="EQU513" s="29"/>
      <c r="EQV513" s="29"/>
      <c r="EQW513" s="29"/>
      <c r="EQX513" s="29"/>
      <c r="EQY513" s="29"/>
      <c r="EQZ513" s="29"/>
      <c r="ERA513" s="29"/>
      <c r="ERB513" s="29"/>
      <c r="ERC513" s="29"/>
      <c r="ERD513" s="29"/>
      <c r="ERE513" s="29"/>
      <c r="ERF513" s="29"/>
      <c r="ERG513" s="29"/>
      <c r="ERH513" s="29"/>
      <c r="ERI513" s="29"/>
      <c r="ERJ513" s="29"/>
      <c r="ERK513" s="29"/>
      <c r="ERL513" s="29"/>
      <c r="ERM513" s="29"/>
      <c r="ERN513" s="29"/>
      <c r="ERO513" s="29"/>
      <c r="ERP513" s="29"/>
      <c r="ERQ513" s="29"/>
      <c r="ERR513" s="29"/>
      <c r="ERS513" s="29"/>
      <c r="ERT513" s="29"/>
      <c r="ERU513" s="29"/>
      <c r="ERV513" s="29"/>
      <c r="ERW513" s="29"/>
      <c r="ERX513" s="29"/>
      <c r="ERY513" s="29"/>
      <c r="ERZ513" s="29"/>
      <c r="ESA513" s="29"/>
      <c r="ESB513" s="29"/>
      <c r="ESC513" s="29"/>
      <c r="ESD513" s="29"/>
      <c r="ESE513" s="29"/>
      <c r="ESF513" s="29"/>
      <c r="ESG513" s="29"/>
      <c r="ESH513" s="29"/>
      <c r="ESI513" s="29"/>
      <c r="ESJ513" s="29"/>
      <c r="ESK513" s="29"/>
      <c r="ESL513" s="29"/>
      <c r="ESM513" s="29"/>
      <c r="ESN513" s="29"/>
      <c r="ESO513" s="29"/>
      <c r="ESP513" s="29"/>
      <c r="ESQ513" s="29"/>
      <c r="ESR513" s="29"/>
      <c r="ESS513" s="29"/>
      <c r="EST513" s="29"/>
      <c r="ESU513" s="29"/>
      <c r="ESV513" s="29"/>
      <c r="ESW513" s="29"/>
      <c r="ESX513" s="29"/>
      <c r="ESY513" s="29"/>
      <c r="ESZ513" s="29"/>
      <c r="ETA513" s="29"/>
      <c r="ETB513" s="29"/>
      <c r="ETC513" s="29"/>
      <c r="ETD513" s="29"/>
      <c r="ETE513" s="29"/>
      <c r="ETF513" s="29"/>
      <c r="ETG513" s="29"/>
      <c r="ETH513" s="29"/>
      <c r="ETI513" s="29"/>
      <c r="ETJ513" s="29"/>
      <c r="ETK513" s="29"/>
      <c r="ETL513" s="29"/>
      <c r="ETM513" s="29"/>
      <c r="ETN513" s="29"/>
      <c r="ETO513" s="29"/>
      <c r="ETP513" s="29"/>
      <c r="ETQ513" s="29"/>
      <c r="ETR513" s="29"/>
      <c r="ETS513" s="29"/>
      <c r="ETT513" s="29"/>
      <c r="ETU513" s="29"/>
      <c r="ETV513" s="29"/>
      <c r="ETW513" s="29"/>
      <c r="ETX513" s="29"/>
      <c r="ETY513" s="29"/>
      <c r="ETZ513" s="29"/>
      <c r="EUA513" s="29"/>
      <c r="EUB513" s="29"/>
      <c r="EUC513" s="29"/>
      <c r="EUD513" s="29"/>
      <c r="EUE513" s="29"/>
      <c r="EUF513" s="29"/>
      <c r="EUG513" s="29"/>
      <c r="EUH513" s="29"/>
      <c r="EUI513" s="29"/>
      <c r="EUJ513" s="29"/>
      <c r="EUK513" s="29"/>
      <c r="EUL513" s="29"/>
      <c r="EUM513" s="29"/>
      <c r="EUN513" s="29"/>
      <c r="EUO513" s="29"/>
      <c r="EUP513" s="29"/>
      <c r="EUQ513" s="29"/>
      <c r="EUR513" s="29"/>
      <c r="EUS513" s="29"/>
      <c r="EUT513" s="29"/>
      <c r="EUU513" s="29"/>
      <c r="EUV513" s="29"/>
      <c r="EUW513" s="29"/>
      <c r="EUX513" s="29"/>
      <c r="EUY513" s="29"/>
      <c r="EUZ513" s="29"/>
      <c r="EVA513" s="29"/>
      <c r="EVB513" s="29"/>
      <c r="EVC513" s="29"/>
      <c r="EVD513" s="29"/>
      <c r="EVE513" s="29"/>
      <c r="EVF513" s="29"/>
      <c r="EVG513" s="29"/>
      <c r="EVH513" s="29"/>
      <c r="EVI513" s="29"/>
      <c r="EVJ513" s="29"/>
      <c r="EVK513" s="29"/>
      <c r="EVL513" s="29"/>
      <c r="EVM513" s="29"/>
      <c r="EVN513" s="29"/>
      <c r="EVO513" s="29"/>
      <c r="EVP513" s="29"/>
      <c r="EVQ513" s="29"/>
      <c r="EVR513" s="29"/>
      <c r="EVS513" s="29"/>
      <c r="EVT513" s="29"/>
      <c r="EVU513" s="29"/>
      <c r="EVV513" s="29"/>
      <c r="EVW513" s="29"/>
      <c r="EVX513" s="29"/>
      <c r="EVY513" s="29"/>
      <c r="EVZ513" s="29"/>
      <c r="EWA513" s="29"/>
      <c r="EWB513" s="29"/>
      <c r="EWC513" s="29"/>
      <c r="EWD513" s="29"/>
      <c r="EWE513" s="29"/>
      <c r="EWF513" s="29"/>
      <c r="EWG513" s="29"/>
      <c r="EWH513" s="29"/>
      <c r="EWI513" s="29"/>
      <c r="EWJ513" s="29"/>
      <c r="EWK513" s="29"/>
      <c r="EWL513" s="29"/>
      <c r="EWM513" s="29"/>
      <c r="EWN513" s="29"/>
      <c r="EWO513" s="29"/>
      <c r="EWP513" s="29"/>
      <c r="EWQ513" s="29"/>
      <c r="EWR513" s="29"/>
      <c r="EWS513" s="29"/>
      <c r="EWT513" s="29"/>
      <c r="EWU513" s="29"/>
      <c r="EWV513" s="29"/>
      <c r="EWW513" s="29"/>
      <c r="EWX513" s="29"/>
      <c r="EWY513" s="29"/>
      <c r="EWZ513" s="29"/>
      <c r="EXA513" s="29"/>
      <c r="EXB513" s="29"/>
      <c r="EXC513" s="29"/>
      <c r="EXD513" s="29"/>
      <c r="EXE513" s="29"/>
      <c r="EXF513" s="29"/>
      <c r="EXG513" s="29"/>
      <c r="EXH513" s="29"/>
      <c r="EXI513" s="29"/>
      <c r="EXJ513" s="29"/>
      <c r="EXK513" s="29"/>
      <c r="EXL513" s="29"/>
      <c r="EXM513" s="29"/>
      <c r="EXN513" s="29"/>
      <c r="EXO513" s="29"/>
      <c r="EXP513" s="29"/>
      <c r="EXQ513" s="29"/>
      <c r="EXR513" s="29"/>
      <c r="EXS513" s="29"/>
      <c r="EXT513" s="29"/>
      <c r="EXU513" s="29"/>
      <c r="EXV513" s="29"/>
      <c r="EXW513" s="29"/>
      <c r="EXX513" s="29"/>
      <c r="EXY513" s="29"/>
      <c r="EXZ513" s="29"/>
      <c r="EYA513" s="29"/>
      <c r="EYB513" s="29"/>
      <c r="EYC513" s="29"/>
      <c r="EYD513" s="29"/>
      <c r="EYE513" s="29"/>
      <c r="EYF513" s="29"/>
      <c r="EYG513" s="29"/>
      <c r="EYH513" s="29"/>
      <c r="EYI513" s="29"/>
      <c r="EYJ513" s="29"/>
      <c r="EYK513" s="29"/>
      <c r="EYL513" s="29"/>
      <c r="EYM513" s="29"/>
      <c r="EYN513" s="29"/>
      <c r="EYO513" s="29"/>
      <c r="EYP513" s="29"/>
      <c r="EYQ513" s="29"/>
      <c r="EYR513" s="29"/>
      <c r="EYS513" s="29"/>
      <c r="EYT513" s="29"/>
      <c r="EYU513" s="29"/>
      <c r="EYV513" s="29"/>
      <c r="EYW513" s="29"/>
      <c r="EYX513" s="29"/>
      <c r="EYY513" s="29"/>
      <c r="EYZ513" s="29"/>
      <c r="EZA513" s="29"/>
      <c r="EZB513" s="29"/>
      <c r="EZC513" s="29"/>
      <c r="EZD513" s="29"/>
      <c r="EZE513" s="29"/>
      <c r="EZF513" s="29"/>
      <c r="EZG513" s="29"/>
      <c r="EZH513" s="29"/>
      <c r="EZI513" s="29"/>
      <c r="EZJ513" s="29"/>
      <c r="EZK513" s="29"/>
      <c r="EZL513" s="29"/>
      <c r="EZM513" s="29"/>
      <c r="EZN513" s="29"/>
      <c r="EZO513" s="29"/>
      <c r="EZP513" s="29"/>
      <c r="EZQ513" s="29"/>
      <c r="EZR513" s="29"/>
      <c r="EZS513" s="29"/>
      <c r="EZT513" s="29"/>
      <c r="EZU513" s="29"/>
      <c r="EZV513" s="29"/>
      <c r="EZW513" s="29"/>
      <c r="EZX513" s="29"/>
      <c r="EZY513" s="29"/>
      <c r="EZZ513" s="29"/>
      <c r="FAA513" s="29"/>
      <c r="FAB513" s="29"/>
      <c r="FAC513" s="29"/>
      <c r="FAD513" s="29"/>
      <c r="FAE513" s="29"/>
      <c r="FAF513" s="29"/>
      <c r="FAG513" s="29"/>
      <c r="FAH513" s="29"/>
      <c r="FAI513" s="29"/>
      <c r="FAJ513" s="29"/>
      <c r="FAK513" s="29"/>
      <c r="FAL513" s="29"/>
      <c r="FAM513" s="29"/>
      <c r="FAN513" s="29"/>
      <c r="FAO513" s="29"/>
      <c r="FAP513" s="29"/>
      <c r="FAQ513" s="29"/>
      <c r="FAR513" s="29"/>
      <c r="FAS513" s="29"/>
      <c r="FAT513" s="29"/>
      <c r="FAU513" s="29"/>
      <c r="FAV513" s="29"/>
      <c r="FAW513" s="29"/>
      <c r="FAX513" s="29"/>
      <c r="FAY513" s="29"/>
      <c r="FAZ513" s="29"/>
      <c r="FBA513" s="29"/>
      <c r="FBB513" s="29"/>
      <c r="FBC513" s="29"/>
      <c r="FBD513" s="29"/>
      <c r="FBE513" s="29"/>
      <c r="FBF513" s="29"/>
      <c r="FBG513" s="29"/>
      <c r="FBH513" s="29"/>
      <c r="FBI513" s="29"/>
      <c r="FBJ513" s="29"/>
      <c r="FBK513" s="29"/>
      <c r="FBL513" s="29"/>
      <c r="FBM513" s="29"/>
      <c r="FBN513" s="29"/>
      <c r="FBO513" s="29"/>
      <c r="FBP513" s="29"/>
      <c r="FBQ513" s="29"/>
      <c r="FBR513" s="29"/>
      <c r="FBS513" s="29"/>
      <c r="FBT513" s="29"/>
      <c r="FBU513" s="29"/>
      <c r="FBV513" s="29"/>
      <c r="FBW513" s="29"/>
      <c r="FBX513" s="29"/>
      <c r="FBY513" s="29"/>
      <c r="FBZ513" s="29"/>
      <c r="FCA513" s="29"/>
      <c r="FCB513" s="29"/>
      <c r="FCC513" s="29"/>
      <c r="FCD513" s="29"/>
      <c r="FCE513" s="29"/>
      <c r="FCF513" s="29"/>
      <c r="FCG513" s="29"/>
      <c r="FCH513" s="29"/>
      <c r="FCI513" s="29"/>
      <c r="FCJ513" s="29"/>
      <c r="FCK513" s="29"/>
      <c r="FCL513" s="29"/>
      <c r="FCM513" s="29"/>
      <c r="FCN513" s="29"/>
      <c r="FCO513" s="29"/>
      <c r="FCP513" s="29"/>
      <c r="FCQ513" s="29"/>
      <c r="FCR513" s="29"/>
      <c r="FCS513" s="29"/>
      <c r="FCT513" s="29"/>
      <c r="FCU513" s="29"/>
      <c r="FCV513" s="29"/>
      <c r="FCW513" s="29"/>
      <c r="FCX513" s="29"/>
      <c r="FCY513" s="29"/>
      <c r="FCZ513" s="29"/>
      <c r="FDA513" s="29"/>
      <c r="FDB513" s="29"/>
      <c r="FDC513" s="29"/>
      <c r="FDD513" s="29"/>
      <c r="FDE513" s="29"/>
      <c r="FDF513" s="29"/>
      <c r="FDG513" s="29"/>
      <c r="FDH513" s="29"/>
      <c r="FDI513" s="29"/>
      <c r="FDJ513" s="29"/>
      <c r="FDK513" s="29"/>
      <c r="FDL513" s="29"/>
      <c r="FDM513" s="29"/>
      <c r="FDN513" s="29"/>
      <c r="FDO513" s="29"/>
      <c r="FDP513" s="29"/>
      <c r="FDQ513" s="29"/>
      <c r="FDR513" s="29"/>
      <c r="FDS513" s="29"/>
      <c r="FDT513" s="29"/>
      <c r="FDU513" s="29"/>
      <c r="FDV513" s="29"/>
      <c r="FDW513" s="29"/>
      <c r="FDX513" s="29"/>
      <c r="FDY513" s="29"/>
      <c r="FDZ513" s="29"/>
      <c r="FEA513" s="29"/>
      <c r="FEB513" s="29"/>
      <c r="FEC513" s="29"/>
      <c r="FED513" s="29"/>
      <c r="FEE513" s="29"/>
      <c r="FEF513" s="29"/>
      <c r="FEG513" s="29"/>
      <c r="FEH513" s="29"/>
      <c r="FEI513" s="29"/>
      <c r="FEJ513" s="29"/>
      <c r="FEK513" s="29"/>
      <c r="FEL513" s="29"/>
      <c r="FEM513" s="29"/>
      <c r="FEN513" s="29"/>
      <c r="FEO513" s="29"/>
      <c r="FEP513" s="29"/>
      <c r="FEQ513" s="29"/>
      <c r="FER513" s="29"/>
      <c r="FES513" s="29"/>
      <c r="FET513" s="29"/>
      <c r="FEU513" s="29"/>
      <c r="FEV513" s="29"/>
      <c r="FEW513" s="29"/>
      <c r="FEX513" s="29"/>
      <c r="FEY513" s="29"/>
      <c r="FEZ513" s="29"/>
      <c r="FFA513" s="29"/>
      <c r="FFB513" s="29"/>
      <c r="FFC513" s="29"/>
      <c r="FFD513" s="29"/>
      <c r="FFE513" s="29"/>
      <c r="FFF513" s="29"/>
      <c r="FFG513" s="29"/>
      <c r="FFH513" s="29"/>
      <c r="FFI513" s="29"/>
      <c r="FFJ513" s="29"/>
      <c r="FFK513" s="29"/>
      <c r="FFL513" s="29"/>
      <c r="FFM513" s="29"/>
      <c r="FFN513" s="29"/>
      <c r="FFO513" s="29"/>
      <c r="FFP513" s="29"/>
      <c r="FFQ513" s="29"/>
      <c r="FFR513" s="29"/>
      <c r="FFS513" s="29"/>
      <c r="FFT513" s="29"/>
      <c r="FFU513" s="29"/>
      <c r="FFV513" s="29"/>
      <c r="FFW513" s="29"/>
      <c r="FFX513" s="29"/>
      <c r="FFY513" s="29"/>
      <c r="FFZ513" s="29"/>
      <c r="FGA513" s="29"/>
      <c r="FGB513" s="29"/>
      <c r="FGC513" s="29"/>
      <c r="FGD513" s="29"/>
      <c r="FGE513" s="29"/>
      <c r="FGF513" s="29"/>
      <c r="FGG513" s="29"/>
      <c r="FGH513" s="29"/>
      <c r="FGI513" s="29"/>
      <c r="FGJ513" s="29"/>
      <c r="FGK513" s="29"/>
      <c r="FGL513" s="29"/>
      <c r="FGM513" s="29"/>
      <c r="FGN513" s="29"/>
      <c r="FGO513" s="29"/>
      <c r="FGP513" s="29"/>
      <c r="FGQ513" s="29"/>
      <c r="FGR513" s="29"/>
      <c r="FGS513" s="29"/>
      <c r="FGT513" s="29"/>
      <c r="FGU513" s="29"/>
      <c r="FGV513" s="29"/>
      <c r="FGW513" s="29"/>
      <c r="FGX513" s="29"/>
      <c r="FGY513" s="29"/>
      <c r="FGZ513" s="29"/>
      <c r="FHA513" s="29"/>
      <c r="FHB513" s="29"/>
      <c r="FHC513" s="29"/>
      <c r="FHD513" s="29"/>
      <c r="FHE513" s="29"/>
      <c r="FHF513" s="29"/>
      <c r="FHG513" s="29"/>
      <c r="FHH513" s="29"/>
      <c r="FHI513" s="29"/>
      <c r="FHJ513" s="29"/>
      <c r="FHK513" s="29"/>
      <c r="FHL513" s="29"/>
      <c r="FHM513" s="29"/>
      <c r="FHN513" s="29"/>
      <c r="FHO513" s="29"/>
      <c r="FHP513" s="29"/>
      <c r="FHQ513" s="29"/>
      <c r="FHR513" s="29"/>
      <c r="FHS513" s="29"/>
      <c r="FHT513" s="29"/>
      <c r="FHU513" s="29"/>
      <c r="FHV513" s="29"/>
      <c r="FHW513" s="29"/>
      <c r="FHX513" s="29"/>
      <c r="FHY513" s="29"/>
      <c r="FHZ513" s="29"/>
      <c r="FIA513" s="29"/>
      <c r="FIB513" s="29"/>
      <c r="FIC513" s="29"/>
      <c r="FID513" s="29"/>
      <c r="FIE513" s="29"/>
      <c r="FIF513" s="29"/>
      <c r="FIG513" s="29"/>
      <c r="FIH513" s="29"/>
      <c r="FII513" s="29"/>
      <c r="FIJ513" s="29"/>
      <c r="FIK513" s="29"/>
      <c r="FIL513" s="29"/>
      <c r="FIM513" s="29"/>
      <c r="FIN513" s="29"/>
      <c r="FIO513" s="29"/>
      <c r="FIP513" s="29"/>
      <c r="FIQ513" s="29"/>
      <c r="FIR513" s="29"/>
      <c r="FIS513" s="29"/>
      <c r="FIT513" s="29"/>
      <c r="FIU513" s="29"/>
      <c r="FIV513" s="29"/>
      <c r="FIW513" s="29"/>
      <c r="FIX513" s="29"/>
      <c r="FIY513" s="29"/>
      <c r="FIZ513" s="29"/>
      <c r="FJA513" s="29"/>
      <c r="FJB513" s="29"/>
      <c r="FJC513" s="29"/>
      <c r="FJD513" s="29"/>
      <c r="FJE513" s="29"/>
      <c r="FJF513" s="29"/>
      <c r="FJG513" s="29"/>
      <c r="FJH513" s="29"/>
      <c r="FJI513" s="29"/>
      <c r="FJJ513" s="29"/>
      <c r="FJK513" s="29"/>
      <c r="FJL513" s="29"/>
      <c r="FJM513" s="29"/>
      <c r="FJN513" s="29"/>
      <c r="FJO513" s="29"/>
      <c r="FJP513" s="29"/>
      <c r="FJQ513" s="29"/>
      <c r="FJR513" s="29"/>
      <c r="FJS513" s="29"/>
      <c r="FJT513" s="29"/>
      <c r="FJU513" s="29"/>
      <c r="FJV513" s="29"/>
      <c r="FJW513" s="29"/>
      <c r="FJX513" s="29"/>
      <c r="FJY513" s="29"/>
      <c r="FJZ513" s="29"/>
      <c r="FKA513" s="29"/>
      <c r="FKB513" s="29"/>
      <c r="FKC513" s="29"/>
      <c r="FKD513" s="29"/>
      <c r="FKE513" s="29"/>
      <c r="FKF513" s="29"/>
      <c r="FKG513" s="29"/>
      <c r="FKH513" s="29"/>
      <c r="FKI513" s="29"/>
      <c r="FKJ513" s="29"/>
      <c r="FKK513" s="29"/>
      <c r="FKL513" s="29"/>
      <c r="FKM513" s="29"/>
      <c r="FKN513" s="29"/>
      <c r="FKO513" s="29"/>
      <c r="FKP513" s="29"/>
      <c r="FKQ513" s="29"/>
      <c r="FKR513" s="29"/>
      <c r="FKS513" s="29"/>
      <c r="FKT513" s="29"/>
      <c r="FKU513" s="29"/>
      <c r="FKV513" s="29"/>
      <c r="FKW513" s="29"/>
      <c r="FKX513" s="29"/>
      <c r="FKY513" s="29"/>
      <c r="FKZ513" s="29"/>
      <c r="FLA513" s="29"/>
      <c r="FLB513" s="29"/>
      <c r="FLC513" s="29"/>
      <c r="FLD513" s="29"/>
      <c r="FLE513" s="29"/>
      <c r="FLF513" s="29"/>
      <c r="FLG513" s="29"/>
      <c r="FLH513" s="29"/>
      <c r="FLI513" s="29"/>
      <c r="FLJ513" s="29"/>
      <c r="FLK513" s="29"/>
      <c r="FLL513" s="29"/>
      <c r="FLM513" s="29"/>
      <c r="FLN513" s="29"/>
      <c r="FLO513" s="29"/>
      <c r="FLP513" s="29"/>
      <c r="FLQ513" s="29"/>
      <c r="FLR513" s="29"/>
      <c r="FLS513" s="29"/>
      <c r="FLT513" s="29"/>
      <c r="FLU513" s="29"/>
      <c r="FLV513" s="29"/>
      <c r="FLW513" s="29"/>
      <c r="FLX513" s="29"/>
      <c r="FLY513" s="29"/>
      <c r="FLZ513" s="29"/>
      <c r="FMA513" s="29"/>
      <c r="FMB513" s="29"/>
      <c r="FMC513" s="29"/>
      <c r="FMD513" s="29"/>
      <c r="FME513" s="29"/>
      <c r="FMF513" s="29"/>
      <c r="FMG513" s="29"/>
      <c r="FMH513" s="29"/>
      <c r="FMI513" s="29"/>
      <c r="FMJ513" s="29"/>
      <c r="FMK513" s="29"/>
      <c r="FML513" s="29"/>
      <c r="FMM513" s="29"/>
      <c r="FMN513" s="29"/>
      <c r="FMO513" s="29"/>
      <c r="FMP513" s="29"/>
      <c r="FMQ513" s="29"/>
      <c r="FMR513" s="29"/>
      <c r="FMS513" s="29"/>
      <c r="FMT513" s="29"/>
      <c r="FMU513" s="29"/>
      <c r="FMV513" s="29"/>
      <c r="FMW513" s="29"/>
      <c r="FMX513" s="29"/>
      <c r="FMY513" s="29"/>
      <c r="FMZ513" s="29"/>
      <c r="FNA513" s="29"/>
      <c r="FNB513" s="29"/>
      <c r="FNC513" s="29"/>
      <c r="FND513" s="29"/>
      <c r="FNE513" s="29"/>
      <c r="FNF513" s="29"/>
      <c r="FNG513" s="29"/>
      <c r="FNH513" s="29"/>
      <c r="FNI513" s="29"/>
      <c r="FNJ513" s="29"/>
      <c r="FNK513" s="29"/>
      <c r="FNL513" s="29"/>
      <c r="FNM513" s="29"/>
      <c r="FNN513" s="29"/>
      <c r="FNO513" s="29"/>
      <c r="FNP513" s="29"/>
      <c r="FNQ513" s="29"/>
      <c r="FNR513" s="29"/>
      <c r="FNS513" s="29"/>
      <c r="FNT513" s="29"/>
      <c r="FNU513" s="29"/>
      <c r="FNV513" s="29"/>
      <c r="FNW513" s="29"/>
      <c r="FNX513" s="29"/>
      <c r="FNY513" s="29"/>
      <c r="FNZ513" s="29"/>
      <c r="FOA513" s="29"/>
      <c r="FOB513" s="29"/>
      <c r="FOC513" s="29"/>
      <c r="FOD513" s="29"/>
      <c r="FOE513" s="29"/>
      <c r="FOF513" s="29"/>
      <c r="FOG513" s="29"/>
      <c r="FOH513" s="29"/>
      <c r="FOI513" s="29"/>
      <c r="FOJ513" s="29"/>
      <c r="FOK513" s="29"/>
      <c r="FOL513" s="29"/>
      <c r="FOM513" s="29"/>
      <c r="FON513" s="29"/>
      <c r="FOO513" s="29"/>
      <c r="FOP513" s="29"/>
      <c r="FOQ513" s="29"/>
      <c r="FOR513" s="29"/>
      <c r="FOS513" s="29"/>
      <c r="FOT513" s="29"/>
      <c r="FOU513" s="29"/>
      <c r="FOV513" s="29"/>
      <c r="FOW513" s="29"/>
      <c r="FOX513" s="29"/>
      <c r="FOY513" s="29"/>
      <c r="FOZ513" s="29"/>
      <c r="FPA513" s="29"/>
      <c r="FPB513" s="29"/>
      <c r="FPC513" s="29"/>
      <c r="FPD513" s="29"/>
      <c r="FPE513" s="29"/>
      <c r="FPF513" s="29"/>
      <c r="FPG513" s="29"/>
      <c r="FPH513" s="29"/>
      <c r="FPI513" s="29"/>
      <c r="FPJ513" s="29"/>
      <c r="FPK513" s="29"/>
      <c r="FPL513" s="29"/>
      <c r="FPM513" s="29"/>
      <c r="FPN513" s="29"/>
      <c r="FPO513" s="29"/>
      <c r="FPP513" s="29"/>
      <c r="FPQ513" s="29"/>
      <c r="FPR513" s="29"/>
      <c r="FPS513" s="29"/>
      <c r="FPT513" s="29"/>
      <c r="FPU513" s="29"/>
      <c r="FPV513" s="29"/>
      <c r="FPW513" s="29"/>
      <c r="FPX513" s="29"/>
      <c r="FPY513" s="29"/>
      <c r="FPZ513" s="29"/>
      <c r="FQA513" s="29"/>
      <c r="FQB513" s="29"/>
      <c r="FQC513" s="29"/>
      <c r="FQD513" s="29"/>
      <c r="FQE513" s="29"/>
      <c r="FQF513" s="29"/>
      <c r="FQG513" s="29"/>
      <c r="FQH513" s="29"/>
      <c r="FQI513" s="29"/>
      <c r="FQJ513" s="29"/>
      <c r="FQK513" s="29"/>
      <c r="FQL513" s="29"/>
      <c r="FQM513" s="29"/>
      <c r="FQN513" s="29"/>
      <c r="FQO513" s="29"/>
      <c r="FQP513" s="29"/>
      <c r="FQQ513" s="29"/>
      <c r="FQR513" s="29"/>
      <c r="FQS513" s="29"/>
      <c r="FQT513" s="29"/>
      <c r="FQU513" s="29"/>
      <c r="FQV513" s="29"/>
      <c r="FQW513" s="29"/>
      <c r="FQX513" s="29"/>
      <c r="FQY513" s="29"/>
      <c r="FQZ513" s="29"/>
      <c r="FRA513" s="29"/>
      <c r="FRB513" s="29"/>
      <c r="FRC513" s="29"/>
      <c r="FRD513" s="29"/>
      <c r="FRE513" s="29"/>
      <c r="FRF513" s="29"/>
      <c r="FRG513" s="29"/>
      <c r="FRH513" s="29"/>
      <c r="FRI513" s="29"/>
      <c r="FRJ513" s="29"/>
      <c r="FRK513" s="29"/>
      <c r="FRL513" s="29"/>
      <c r="FRM513" s="29"/>
      <c r="FRN513" s="29"/>
      <c r="FRO513" s="29"/>
      <c r="FRP513" s="29"/>
      <c r="FRQ513" s="29"/>
      <c r="FRR513" s="29"/>
      <c r="FRS513" s="29"/>
      <c r="FRT513" s="29"/>
      <c r="FRU513" s="29"/>
      <c r="FRV513" s="29"/>
      <c r="FRW513" s="29"/>
      <c r="FRX513" s="29"/>
      <c r="FRY513" s="29"/>
      <c r="FRZ513" s="29"/>
      <c r="FSA513" s="29"/>
      <c r="FSB513" s="29"/>
      <c r="FSC513" s="29"/>
      <c r="FSD513" s="29"/>
      <c r="FSE513" s="29"/>
      <c r="FSF513" s="29"/>
      <c r="FSG513" s="29"/>
      <c r="FSH513" s="29"/>
      <c r="FSI513" s="29"/>
      <c r="FSJ513" s="29"/>
      <c r="FSK513" s="29"/>
      <c r="FSL513" s="29"/>
      <c r="FSM513" s="29"/>
      <c r="FSN513" s="29"/>
      <c r="FSO513" s="29"/>
      <c r="FSP513" s="29"/>
      <c r="FSQ513" s="29"/>
      <c r="FSR513" s="29"/>
      <c r="FSS513" s="29"/>
      <c r="FST513" s="29"/>
      <c r="FSU513" s="29"/>
      <c r="FSV513" s="29"/>
      <c r="FSW513" s="29"/>
      <c r="FSX513" s="29"/>
      <c r="FSY513" s="29"/>
      <c r="FSZ513" s="29"/>
      <c r="FTA513" s="29"/>
      <c r="FTB513" s="29"/>
      <c r="FTC513" s="29"/>
      <c r="FTD513" s="29"/>
      <c r="FTE513" s="29"/>
      <c r="FTF513" s="29"/>
      <c r="FTG513" s="29"/>
      <c r="FTH513" s="29"/>
      <c r="FTI513" s="29"/>
      <c r="FTJ513" s="29"/>
      <c r="FTK513" s="29"/>
      <c r="FTL513" s="29"/>
      <c r="FTM513" s="29"/>
      <c r="FTN513" s="29"/>
      <c r="FTO513" s="29"/>
      <c r="FTP513" s="29"/>
      <c r="FTQ513" s="29"/>
      <c r="FTR513" s="29"/>
      <c r="FTS513" s="29"/>
      <c r="FTT513" s="29"/>
      <c r="FTU513" s="29"/>
      <c r="FTV513" s="29"/>
      <c r="FTW513" s="29"/>
      <c r="FTX513" s="29"/>
      <c r="FTY513" s="29"/>
      <c r="FTZ513" s="29"/>
      <c r="FUA513" s="29"/>
      <c r="FUB513" s="29"/>
      <c r="FUC513" s="29"/>
      <c r="FUD513" s="29"/>
      <c r="FUE513" s="29"/>
      <c r="FUF513" s="29"/>
      <c r="FUG513" s="29"/>
      <c r="FUH513" s="29"/>
      <c r="FUI513" s="29"/>
      <c r="FUJ513" s="29"/>
      <c r="FUK513" s="29"/>
      <c r="FUL513" s="29"/>
      <c r="FUM513" s="29"/>
      <c r="FUN513" s="29"/>
      <c r="FUO513" s="29"/>
      <c r="FUP513" s="29"/>
      <c r="FUQ513" s="29"/>
      <c r="FUR513" s="29"/>
      <c r="FUS513" s="29"/>
      <c r="FUT513" s="29"/>
      <c r="FUU513" s="29"/>
      <c r="FUV513" s="29"/>
      <c r="FUW513" s="29"/>
      <c r="FUX513" s="29"/>
      <c r="FUY513" s="29"/>
      <c r="FUZ513" s="29"/>
      <c r="FVA513" s="29"/>
      <c r="FVB513" s="29"/>
      <c r="FVC513" s="29"/>
      <c r="FVD513" s="29"/>
      <c r="FVE513" s="29"/>
      <c r="FVF513" s="29"/>
      <c r="FVG513" s="29"/>
      <c r="FVH513" s="29"/>
      <c r="FVI513" s="29"/>
      <c r="FVJ513" s="29"/>
      <c r="FVK513" s="29"/>
      <c r="FVL513" s="29"/>
      <c r="FVM513" s="29"/>
      <c r="FVN513" s="29"/>
      <c r="FVO513" s="29"/>
      <c r="FVP513" s="29"/>
      <c r="FVQ513" s="29"/>
      <c r="FVR513" s="29"/>
      <c r="FVS513" s="29"/>
      <c r="FVT513" s="29"/>
      <c r="FVU513" s="29"/>
      <c r="FVV513" s="29"/>
      <c r="FVW513" s="29"/>
      <c r="FVX513" s="29"/>
      <c r="FVY513" s="29"/>
      <c r="FVZ513" s="29"/>
      <c r="FWA513" s="29"/>
      <c r="FWB513" s="29"/>
      <c r="FWC513" s="29"/>
      <c r="FWD513" s="29"/>
      <c r="FWE513" s="29"/>
      <c r="FWF513" s="29"/>
      <c r="FWG513" s="29"/>
      <c r="FWH513" s="29"/>
      <c r="FWI513" s="29"/>
      <c r="FWJ513" s="29"/>
      <c r="FWK513" s="29"/>
      <c r="FWL513" s="29"/>
      <c r="FWM513" s="29"/>
      <c r="FWN513" s="29"/>
      <c r="FWO513" s="29"/>
      <c r="FWP513" s="29"/>
      <c r="FWQ513" s="29"/>
      <c r="FWR513" s="29"/>
      <c r="FWS513" s="29"/>
      <c r="FWT513" s="29"/>
      <c r="FWU513" s="29"/>
      <c r="FWV513" s="29"/>
      <c r="FWW513" s="29"/>
      <c r="FWX513" s="29"/>
      <c r="FWY513" s="29"/>
      <c r="FWZ513" s="29"/>
      <c r="FXA513" s="29"/>
      <c r="FXB513" s="29"/>
      <c r="FXC513" s="29"/>
      <c r="FXD513" s="29"/>
      <c r="FXE513" s="29"/>
      <c r="FXF513" s="29"/>
      <c r="FXG513" s="29"/>
      <c r="FXH513" s="29"/>
      <c r="FXI513" s="29"/>
      <c r="FXJ513" s="29"/>
      <c r="FXK513" s="29"/>
      <c r="FXL513" s="29"/>
      <c r="FXM513" s="29"/>
      <c r="FXN513" s="29"/>
      <c r="FXO513" s="29"/>
      <c r="FXP513" s="29"/>
      <c r="FXQ513" s="29"/>
      <c r="FXR513" s="29"/>
      <c r="FXS513" s="29"/>
      <c r="FXT513" s="29"/>
      <c r="FXU513" s="29"/>
      <c r="FXV513" s="29"/>
      <c r="FXW513" s="29"/>
      <c r="FXX513" s="29"/>
      <c r="FXY513" s="29"/>
      <c r="FXZ513" s="29"/>
      <c r="FYA513" s="29"/>
      <c r="FYB513" s="29"/>
      <c r="FYC513" s="29"/>
      <c r="FYD513" s="29"/>
      <c r="FYE513" s="29"/>
      <c r="FYF513" s="29"/>
      <c r="FYG513" s="29"/>
      <c r="FYH513" s="29"/>
      <c r="FYI513" s="29"/>
      <c r="FYJ513" s="29"/>
      <c r="FYK513" s="29"/>
      <c r="FYL513" s="29"/>
      <c r="FYM513" s="29"/>
      <c r="FYN513" s="29"/>
      <c r="FYO513" s="29"/>
      <c r="FYP513" s="29"/>
      <c r="FYQ513" s="29"/>
      <c r="FYR513" s="29"/>
      <c r="FYS513" s="29"/>
      <c r="FYT513" s="29"/>
      <c r="FYU513" s="29"/>
      <c r="FYV513" s="29"/>
      <c r="FYW513" s="29"/>
      <c r="FYX513" s="29"/>
      <c r="FYY513" s="29"/>
      <c r="FYZ513" s="29"/>
      <c r="FZA513" s="29"/>
      <c r="FZB513" s="29"/>
      <c r="FZC513" s="29"/>
      <c r="FZD513" s="29"/>
      <c r="FZE513" s="29"/>
      <c r="FZF513" s="29"/>
      <c r="FZG513" s="29"/>
      <c r="FZH513" s="29"/>
      <c r="FZI513" s="29"/>
      <c r="FZJ513" s="29"/>
      <c r="FZK513" s="29"/>
      <c r="FZL513" s="29"/>
      <c r="FZM513" s="29"/>
      <c r="FZN513" s="29"/>
      <c r="FZO513" s="29"/>
      <c r="FZP513" s="29"/>
      <c r="FZQ513" s="29"/>
      <c r="FZR513" s="29"/>
      <c r="FZS513" s="29"/>
      <c r="FZT513" s="29"/>
      <c r="FZU513" s="29"/>
      <c r="FZV513" s="29"/>
      <c r="FZW513" s="29"/>
      <c r="FZX513" s="29"/>
      <c r="FZY513" s="29"/>
      <c r="FZZ513" s="29"/>
      <c r="GAA513" s="29"/>
      <c r="GAB513" s="29"/>
      <c r="GAC513" s="29"/>
      <c r="GAD513" s="29"/>
      <c r="GAE513" s="29"/>
      <c r="GAF513" s="29"/>
      <c r="GAG513" s="29"/>
      <c r="GAH513" s="29"/>
      <c r="GAI513" s="29"/>
      <c r="GAJ513" s="29"/>
      <c r="GAK513" s="29"/>
      <c r="GAL513" s="29"/>
      <c r="GAM513" s="29"/>
      <c r="GAN513" s="29"/>
      <c r="GAO513" s="29"/>
      <c r="GAP513" s="29"/>
      <c r="GAQ513" s="29"/>
      <c r="GAR513" s="29"/>
      <c r="GAS513" s="29"/>
      <c r="GAT513" s="29"/>
      <c r="GAU513" s="29"/>
      <c r="GAV513" s="29"/>
      <c r="GAW513" s="29"/>
      <c r="GAX513" s="29"/>
      <c r="GAY513" s="29"/>
      <c r="GAZ513" s="29"/>
      <c r="GBA513" s="29"/>
      <c r="GBB513" s="29"/>
      <c r="GBC513" s="29"/>
      <c r="GBD513" s="29"/>
      <c r="GBE513" s="29"/>
      <c r="GBF513" s="29"/>
      <c r="GBG513" s="29"/>
      <c r="GBH513" s="29"/>
      <c r="GBI513" s="29"/>
      <c r="GBJ513" s="29"/>
      <c r="GBK513" s="29"/>
      <c r="GBL513" s="29"/>
      <c r="GBM513" s="29"/>
      <c r="GBN513" s="29"/>
      <c r="GBO513" s="29"/>
      <c r="GBP513" s="29"/>
      <c r="GBQ513" s="29"/>
      <c r="GBR513" s="29"/>
      <c r="GBS513" s="29"/>
      <c r="GBT513" s="29"/>
      <c r="GBU513" s="29"/>
      <c r="GBV513" s="29"/>
      <c r="GBW513" s="29"/>
      <c r="GBX513" s="29"/>
      <c r="GBY513" s="29"/>
      <c r="GBZ513" s="29"/>
      <c r="GCA513" s="29"/>
      <c r="GCB513" s="29"/>
      <c r="GCC513" s="29"/>
      <c r="GCD513" s="29"/>
      <c r="GCE513" s="29"/>
      <c r="GCF513" s="29"/>
      <c r="GCG513" s="29"/>
      <c r="GCH513" s="29"/>
      <c r="GCI513" s="29"/>
      <c r="GCJ513" s="29"/>
      <c r="GCK513" s="29"/>
      <c r="GCL513" s="29"/>
      <c r="GCM513" s="29"/>
      <c r="GCN513" s="29"/>
      <c r="GCO513" s="29"/>
      <c r="GCP513" s="29"/>
      <c r="GCQ513" s="29"/>
      <c r="GCR513" s="29"/>
      <c r="GCS513" s="29"/>
      <c r="GCT513" s="29"/>
      <c r="GCU513" s="29"/>
      <c r="GCV513" s="29"/>
      <c r="GCW513" s="29"/>
      <c r="GCX513" s="29"/>
      <c r="GCY513" s="29"/>
      <c r="GCZ513" s="29"/>
      <c r="GDA513" s="29"/>
      <c r="GDB513" s="29"/>
      <c r="GDC513" s="29"/>
      <c r="GDD513" s="29"/>
      <c r="GDE513" s="29"/>
      <c r="GDF513" s="29"/>
      <c r="GDG513" s="29"/>
      <c r="GDH513" s="29"/>
      <c r="GDI513" s="29"/>
      <c r="GDJ513" s="29"/>
      <c r="GDK513" s="29"/>
      <c r="GDL513" s="29"/>
      <c r="GDM513" s="29"/>
      <c r="GDN513" s="29"/>
      <c r="GDO513" s="29"/>
      <c r="GDP513" s="29"/>
      <c r="GDQ513" s="29"/>
      <c r="GDR513" s="29"/>
      <c r="GDS513" s="29"/>
      <c r="GDT513" s="29"/>
      <c r="GDU513" s="29"/>
      <c r="GDV513" s="29"/>
      <c r="GDW513" s="29"/>
      <c r="GDX513" s="29"/>
      <c r="GDY513" s="29"/>
      <c r="GDZ513" s="29"/>
      <c r="GEA513" s="29"/>
      <c r="GEB513" s="29"/>
      <c r="GEC513" s="29"/>
      <c r="GED513" s="29"/>
      <c r="GEE513" s="29"/>
      <c r="GEF513" s="29"/>
      <c r="GEG513" s="29"/>
      <c r="GEH513" s="29"/>
      <c r="GEI513" s="29"/>
      <c r="GEJ513" s="29"/>
      <c r="GEK513" s="29"/>
      <c r="GEL513" s="29"/>
      <c r="GEM513" s="29"/>
      <c r="GEN513" s="29"/>
      <c r="GEO513" s="29"/>
      <c r="GEP513" s="29"/>
      <c r="GEQ513" s="29"/>
      <c r="GER513" s="29"/>
      <c r="GES513" s="29"/>
      <c r="GET513" s="29"/>
      <c r="GEU513" s="29"/>
      <c r="GEV513" s="29"/>
      <c r="GEW513" s="29"/>
      <c r="GEX513" s="29"/>
      <c r="GEY513" s="29"/>
      <c r="GEZ513" s="29"/>
      <c r="GFA513" s="29"/>
      <c r="GFB513" s="29"/>
      <c r="GFC513" s="29"/>
      <c r="GFD513" s="29"/>
      <c r="GFE513" s="29"/>
      <c r="GFF513" s="29"/>
      <c r="GFG513" s="29"/>
      <c r="GFH513" s="29"/>
      <c r="GFI513" s="29"/>
      <c r="GFJ513" s="29"/>
      <c r="GFK513" s="29"/>
      <c r="GFL513" s="29"/>
      <c r="GFM513" s="29"/>
      <c r="GFN513" s="29"/>
      <c r="GFO513" s="29"/>
      <c r="GFP513" s="29"/>
      <c r="GFQ513" s="29"/>
      <c r="GFR513" s="29"/>
      <c r="GFS513" s="29"/>
      <c r="GFT513" s="29"/>
      <c r="GFU513" s="29"/>
      <c r="GFV513" s="29"/>
      <c r="GFW513" s="29"/>
      <c r="GFX513" s="29"/>
      <c r="GFY513" s="29"/>
      <c r="GFZ513" s="29"/>
      <c r="GGA513" s="29"/>
      <c r="GGB513" s="29"/>
      <c r="GGC513" s="29"/>
      <c r="GGD513" s="29"/>
      <c r="GGE513" s="29"/>
      <c r="GGF513" s="29"/>
      <c r="GGG513" s="29"/>
      <c r="GGH513" s="29"/>
      <c r="GGI513" s="29"/>
      <c r="GGJ513" s="29"/>
      <c r="GGK513" s="29"/>
      <c r="GGL513" s="29"/>
      <c r="GGM513" s="29"/>
      <c r="GGN513" s="29"/>
      <c r="GGO513" s="29"/>
      <c r="GGP513" s="29"/>
      <c r="GGQ513" s="29"/>
      <c r="GGR513" s="29"/>
      <c r="GGS513" s="29"/>
      <c r="GGT513" s="29"/>
      <c r="GGU513" s="29"/>
      <c r="GGV513" s="29"/>
      <c r="GGW513" s="29"/>
      <c r="GGX513" s="29"/>
      <c r="GGY513" s="29"/>
      <c r="GGZ513" s="29"/>
      <c r="GHA513" s="29"/>
      <c r="GHB513" s="29"/>
      <c r="GHC513" s="29"/>
      <c r="GHD513" s="29"/>
      <c r="GHE513" s="29"/>
      <c r="GHF513" s="29"/>
      <c r="GHG513" s="29"/>
      <c r="GHH513" s="29"/>
      <c r="GHI513" s="29"/>
      <c r="GHJ513" s="29"/>
      <c r="GHK513" s="29"/>
      <c r="GHL513" s="29"/>
      <c r="GHM513" s="29"/>
      <c r="GHN513" s="29"/>
      <c r="GHO513" s="29"/>
      <c r="GHP513" s="29"/>
      <c r="GHQ513" s="29"/>
      <c r="GHR513" s="29"/>
      <c r="GHS513" s="29"/>
      <c r="GHT513" s="29"/>
      <c r="GHU513" s="29"/>
      <c r="GHV513" s="29"/>
      <c r="GHW513" s="29"/>
      <c r="GHX513" s="29"/>
      <c r="GHY513" s="29"/>
      <c r="GHZ513" s="29"/>
      <c r="GIA513" s="29"/>
      <c r="GIB513" s="29"/>
      <c r="GIC513" s="29"/>
      <c r="GID513" s="29"/>
      <c r="GIE513" s="29"/>
      <c r="GIF513" s="29"/>
      <c r="GIG513" s="29"/>
      <c r="GIH513" s="29"/>
      <c r="GII513" s="29"/>
      <c r="GIJ513" s="29"/>
      <c r="GIK513" s="29"/>
      <c r="GIL513" s="29"/>
      <c r="GIM513" s="29"/>
      <c r="GIN513" s="29"/>
      <c r="GIO513" s="29"/>
      <c r="GIP513" s="29"/>
      <c r="GIQ513" s="29"/>
      <c r="GIR513" s="29"/>
      <c r="GIS513" s="29"/>
      <c r="GIT513" s="29"/>
      <c r="GIU513" s="29"/>
      <c r="GIV513" s="29"/>
      <c r="GIW513" s="29"/>
      <c r="GIX513" s="29"/>
      <c r="GIY513" s="29"/>
      <c r="GIZ513" s="29"/>
      <c r="GJA513" s="29"/>
      <c r="GJB513" s="29"/>
      <c r="GJC513" s="29"/>
      <c r="GJD513" s="29"/>
      <c r="GJE513" s="29"/>
      <c r="GJF513" s="29"/>
      <c r="GJG513" s="29"/>
      <c r="GJH513" s="29"/>
      <c r="GJI513" s="29"/>
      <c r="GJJ513" s="29"/>
      <c r="GJK513" s="29"/>
      <c r="GJL513" s="29"/>
      <c r="GJM513" s="29"/>
      <c r="GJN513" s="29"/>
      <c r="GJO513" s="29"/>
      <c r="GJP513" s="29"/>
      <c r="GJQ513" s="29"/>
      <c r="GJR513" s="29"/>
      <c r="GJS513" s="29"/>
      <c r="GJT513" s="29"/>
      <c r="GJU513" s="29"/>
      <c r="GJV513" s="29"/>
      <c r="GJW513" s="29"/>
      <c r="GJX513" s="29"/>
      <c r="GJY513" s="29"/>
      <c r="GJZ513" s="29"/>
      <c r="GKA513" s="29"/>
      <c r="GKB513" s="29"/>
      <c r="GKC513" s="29"/>
      <c r="GKD513" s="29"/>
      <c r="GKE513" s="29"/>
      <c r="GKF513" s="29"/>
      <c r="GKG513" s="29"/>
      <c r="GKH513" s="29"/>
      <c r="GKI513" s="29"/>
      <c r="GKJ513" s="29"/>
      <c r="GKK513" s="29"/>
      <c r="GKL513" s="29"/>
      <c r="GKM513" s="29"/>
      <c r="GKN513" s="29"/>
      <c r="GKO513" s="29"/>
      <c r="GKP513" s="29"/>
      <c r="GKQ513" s="29"/>
      <c r="GKR513" s="29"/>
      <c r="GKS513" s="29"/>
      <c r="GKT513" s="29"/>
      <c r="GKU513" s="29"/>
      <c r="GKV513" s="29"/>
      <c r="GKW513" s="29"/>
      <c r="GKX513" s="29"/>
      <c r="GKY513" s="29"/>
      <c r="GKZ513" s="29"/>
      <c r="GLA513" s="29"/>
      <c r="GLB513" s="29"/>
      <c r="GLC513" s="29"/>
      <c r="GLD513" s="29"/>
      <c r="GLE513" s="29"/>
      <c r="GLF513" s="29"/>
      <c r="GLG513" s="29"/>
      <c r="GLH513" s="29"/>
      <c r="GLI513" s="29"/>
      <c r="GLJ513" s="29"/>
      <c r="GLK513" s="29"/>
      <c r="GLL513" s="29"/>
      <c r="GLM513" s="29"/>
      <c r="GLN513" s="29"/>
      <c r="GLO513" s="29"/>
      <c r="GLP513" s="29"/>
      <c r="GLQ513" s="29"/>
      <c r="GLR513" s="29"/>
      <c r="GLS513" s="29"/>
      <c r="GLT513" s="29"/>
      <c r="GLU513" s="29"/>
      <c r="GLV513" s="29"/>
      <c r="GLW513" s="29"/>
      <c r="GLX513" s="29"/>
      <c r="GLY513" s="29"/>
      <c r="GLZ513" s="29"/>
      <c r="GMA513" s="29"/>
      <c r="GMB513" s="29"/>
      <c r="GMC513" s="29"/>
      <c r="GMD513" s="29"/>
      <c r="GME513" s="29"/>
      <c r="GMF513" s="29"/>
      <c r="GMG513" s="29"/>
      <c r="GMH513" s="29"/>
      <c r="GMI513" s="29"/>
      <c r="GMJ513" s="29"/>
      <c r="GMK513" s="29"/>
      <c r="GML513" s="29"/>
      <c r="GMM513" s="29"/>
      <c r="GMN513" s="29"/>
      <c r="GMO513" s="29"/>
      <c r="GMP513" s="29"/>
      <c r="GMQ513" s="29"/>
      <c r="GMR513" s="29"/>
      <c r="GMS513" s="29"/>
      <c r="GMT513" s="29"/>
      <c r="GMU513" s="29"/>
      <c r="GMV513" s="29"/>
      <c r="GMW513" s="29"/>
      <c r="GMX513" s="29"/>
      <c r="GMY513" s="29"/>
      <c r="GMZ513" s="29"/>
      <c r="GNA513" s="29"/>
      <c r="GNB513" s="29"/>
      <c r="GNC513" s="29"/>
      <c r="GND513" s="29"/>
      <c r="GNE513" s="29"/>
      <c r="GNF513" s="29"/>
      <c r="GNG513" s="29"/>
      <c r="GNH513" s="29"/>
      <c r="GNI513" s="29"/>
      <c r="GNJ513" s="29"/>
      <c r="GNK513" s="29"/>
      <c r="GNL513" s="29"/>
      <c r="GNM513" s="29"/>
      <c r="GNN513" s="29"/>
      <c r="GNO513" s="29"/>
      <c r="GNP513" s="29"/>
      <c r="GNQ513" s="29"/>
      <c r="GNR513" s="29"/>
      <c r="GNS513" s="29"/>
      <c r="GNT513" s="29"/>
      <c r="GNU513" s="29"/>
      <c r="GNV513" s="29"/>
      <c r="GNW513" s="29"/>
      <c r="GNX513" s="29"/>
      <c r="GNY513" s="29"/>
      <c r="GNZ513" s="29"/>
      <c r="GOA513" s="29"/>
      <c r="GOB513" s="29"/>
      <c r="GOC513" s="29"/>
      <c r="GOD513" s="29"/>
      <c r="GOE513" s="29"/>
      <c r="GOF513" s="29"/>
      <c r="GOG513" s="29"/>
      <c r="GOH513" s="29"/>
      <c r="GOI513" s="29"/>
      <c r="GOJ513" s="29"/>
      <c r="GOK513" s="29"/>
      <c r="GOL513" s="29"/>
      <c r="GOM513" s="29"/>
      <c r="GON513" s="29"/>
      <c r="GOO513" s="29"/>
      <c r="GOP513" s="29"/>
      <c r="GOQ513" s="29"/>
      <c r="GOR513" s="29"/>
      <c r="GOS513" s="29"/>
      <c r="GOT513" s="29"/>
      <c r="GOU513" s="29"/>
      <c r="GOV513" s="29"/>
      <c r="GOW513" s="29"/>
      <c r="GOX513" s="29"/>
      <c r="GOY513" s="29"/>
      <c r="GOZ513" s="29"/>
      <c r="GPA513" s="29"/>
      <c r="GPB513" s="29"/>
      <c r="GPC513" s="29"/>
      <c r="GPD513" s="29"/>
      <c r="GPE513" s="29"/>
      <c r="GPF513" s="29"/>
      <c r="GPG513" s="29"/>
      <c r="GPH513" s="29"/>
      <c r="GPI513" s="29"/>
      <c r="GPJ513" s="29"/>
      <c r="GPK513" s="29"/>
      <c r="GPL513" s="29"/>
      <c r="GPM513" s="29"/>
      <c r="GPN513" s="29"/>
      <c r="GPO513" s="29"/>
      <c r="GPP513" s="29"/>
      <c r="GPQ513" s="29"/>
      <c r="GPR513" s="29"/>
      <c r="GPS513" s="29"/>
      <c r="GPT513" s="29"/>
      <c r="GPU513" s="29"/>
      <c r="GPV513" s="29"/>
      <c r="GPW513" s="29"/>
      <c r="GPX513" s="29"/>
      <c r="GPY513" s="29"/>
      <c r="GPZ513" s="29"/>
      <c r="GQA513" s="29"/>
      <c r="GQB513" s="29"/>
      <c r="GQC513" s="29"/>
      <c r="GQD513" s="29"/>
      <c r="GQE513" s="29"/>
      <c r="GQF513" s="29"/>
      <c r="GQG513" s="29"/>
      <c r="GQH513" s="29"/>
      <c r="GQI513" s="29"/>
      <c r="GQJ513" s="29"/>
      <c r="GQK513" s="29"/>
      <c r="GQL513" s="29"/>
      <c r="GQM513" s="29"/>
      <c r="GQN513" s="29"/>
      <c r="GQO513" s="29"/>
      <c r="GQP513" s="29"/>
      <c r="GQQ513" s="29"/>
      <c r="GQR513" s="29"/>
      <c r="GQS513" s="29"/>
      <c r="GQT513" s="29"/>
      <c r="GQU513" s="29"/>
      <c r="GQV513" s="29"/>
      <c r="GQW513" s="29"/>
      <c r="GQX513" s="29"/>
      <c r="GQY513" s="29"/>
      <c r="GQZ513" s="29"/>
      <c r="GRA513" s="29"/>
      <c r="GRB513" s="29"/>
      <c r="GRC513" s="29"/>
      <c r="GRD513" s="29"/>
      <c r="GRE513" s="29"/>
      <c r="GRF513" s="29"/>
      <c r="GRG513" s="29"/>
      <c r="GRH513" s="29"/>
      <c r="GRI513" s="29"/>
      <c r="GRJ513" s="29"/>
      <c r="GRK513" s="29"/>
      <c r="GRL513" s="29"/>
      <c r="GRM513" s="29"/>
      <c r="GRN513" s="29"/>
      <c r="GRO513" s="29"/>
      <c r="GRP513" s="29"/>
      <c r="GRQ513" s="29"/>
      <c r="GRR513" s="29"/>
      <c r="GRS513" s="29"/>
      <c r="GRT513" s="29"/>
      <c r="GRU513" s="29"/>
      <c r="GRV513" s="29"/>
      <c r="GRW513" s="29"/>
      <c r="GRX513" s="29"/>
      <c r="GRY513" s="29"/>
      <c r="GRZ513" s="29"/>
      <c r="GSA513" s="29"/>
      <c r="GSB513" s="29"/>
      <c r="GSC513" s="29"/>
      <c r="GSD513" s="29"/>
      <c r="GSE513" s="29"/>
      <c r="GSF513" s="29"/>
      <c r="GSG513" s="29"/>
      <c r="GSH513" s="29"/>
      <c r="GSI513" s="29"/>
      <c r="GSJ513" s="29"/>
      <c r="GSK513" s="29"/>
      <c r="GSL513" s="29"/>
      <c r="GSM513" s="29"/>
      <c r="GSN513" s="29"/>
      <c r="GSO513" s="29"/>
      <c r="GSP513" s="29"/>
      <c r="GSQ513" s="29"/>
      <c r="GSR513" s="29"/>
      <c r="GSS513" s="29"/>
      <c r="GST513" s="29"/>
      <c r="GSU513" s="29"/>
      <c r="GSV513" s="29"/>
      <c r="GSW513" s="29"/>
      <c r="GSX513" s="29"/>
      <c r="GSY513" s="29"/>
      <c r="GSZ513" s="29"/>
      <c r="GTA513" s="29"/>
      <c r="GTB513" s="29"/>
      <c r="GTC513" s="29"/>
      <c r="GTD513" s="29"/>
      <c r="GTE513" s="29"/>
      <c r="GTF513" s="29"/>
      <c r="GTG513" s="29"/>
      <c r="GTH513" s="29"/>
      <c r="GTI513" s="29"/>
      <c r="GTJ513" s="29"/>
      <c r="GTK513" s="29"/>
      <c r="GTL513" s="29"/>
      <c r="GTM513" s="29"/>
      <c r="GTN513" s="29"/>
      <c r="GTO513" s="29"/>
      <c r="GTP513" s="29"/>
      <c r="GTQ513" s="29"/>
      <c r="GTR513" s="29"/>
      <c r="GTS513" s="29"/>
      <c r="GTT513" s="29"/>
      <c r="GTU513" s="29"/>
      <c r="GTV513" s="29"/>
      <c r="GTW513" s="29"/>
      <c r="GTX513" s="29"/>
      <c r="GTY513" s="29"/>
      <c r="GTZ513" s="29"/>
      <c r="GUA513" s="29"/>
      <c r="GUB513" s="29"/>
      <c r="GUC513" s="29"/>
      <c r="GUD513" s="29"/>
      <c r="GUE513" s="29"/>
      <c r="GUF513" s="29"/>
      <c r="GUG513" s="29"/>
      <c r="GUH513" s="29"/>
      <c r="GUI513" s="29"/>
      <c r="GUJ513" s="29"/>
      <c r="GUK513" s="29"/>
      <c r="GUL513" s="29"/>
      <c r="GUM513" s="29"/>
      <c r="GUN513" s="29"/>
      <c r="GUO513" s="29"/>
      <c r="GUP513" s="29"/>
      <c r="GUQ513" s="29"/>
      <c r="GUR513" s="29"/>
      <c r="GUS513" s="29"/>
      <c r="GUT513" s="29"/>
      <c r="GUU513" s="29"/>
      <c r="GUV513" s="29"/>
      <c r="GUW513" s="29"/>
      <c r="GUX513" s="29"/>
      <c r="GUY513" s="29"/>
      <c r="GUZ513" s="29"/>
      <c r="GVA513" s="29"/>
      <c r="GVB513" s="29"/>
      <c r="GVC513" s="29"/>
      <c r="GVD513" s="29"/>
      <c r="GVE513" s="29"/>
      <c r="GVF513" s="29"/>
      <c r="GVG513" s="29"/>
      <c r="GVH513" s="29"/>
      <c r="GVI513" s="29"/>
      <c r="GVJ513" s="29"/>
      <c r="GVK513" s="29"/>
      <c r="GVL513" s="29"/>
      <c r="GVM513" s="29"/>
      <c r="GVN513" s="29"/>
      <c r="GVO513" s="29"/>
      <c r="GVP513" s="29"/>
      <c r="GVQ513" s="29"/>
      <c r="GVR513" s="29"/>
      <c r="GVS513" s="29"/>
      <c r="GVT513" s="29"/>
      <c r="GVU513" s="29"/>
      <c r="GVV513" s="29"/>
      <c r="GVW513" s="29"/>
      <c r="GVX513" s="29"/>
      <c r="GVY513" s="29"/>
      <c r="GVZ513" s="29"/>
      <c r="GWA513" s="29"/>
      <c r="GWB513" s="29"/>
      <c r="GWC513" s="29"/>
      <c r="GWD513" s="29"/>
      <c r="GWE513" s="29"/>
      <c r="GWF513" s="29"/>
      <c r="GWG513" s="29"/>
      <c r="GWH513" s="29"/>
      <c r="GWI513" s="29"/>
      <c r="GWJ513" s="29"/>
      <c r="GWK513" s="29"/>
      <c r="GWL513" s="29"/>
      <c r="GWM513" s="29"/>
      <c r="GWN513" s="29"/>
      <c r="GWO513" s="29"/>
      <c r="GWP513" s="29"/>
      <c r="GWQ513" s="29"/>
      <c r="GWR513" s="29"/>
      <c r="GWS513" s="29"/>
      <c r="GWT513" s="29"/>
      <c r="GWU513" s="29"/>
      <c r="GWV513" s="29"/>
      <c r="GWW513" s="29"/>
      <c r="GWX513" s="29"/>
      <c r="GWY513" s="29"/>
      <c r="GWZ513" s="29"/>
      <c r="GXA513" s="29"/>
      <c r="GXB513" s="29"/>
      <c r="GXC513" s="29"/>
      <c r="GXD513" s="29"/>
      <c r="GXE513" s="29"/>
      <c r="GXF513" s="29"/>
      <c r="GXG513" s="29"/>
      <c r="GXH513" s="29"/>
      <c r="GXI513" s="29"/>
      <c r="GXJ513" s="29"/>
      <c r="GXK513" s="29"/>
      <c r="GXL513" s="29"/>
      <c r="GXM513" s="29"/>
      <c r="GXN513" s="29"/>
      <c r="GXO513" s="29"/>
      <c r="GXP513" s="29"/>
      <c r="GXQ513" s="29"/>
      <c r="GXR513" s="29"/>
      <c r="GXS513" s="29"/>
      <c r="GXT513" s="29"/>
      <c r="GXU513" s="29"/>
      <c r="GXV513" s="29"/>
      <c r="GXW513" s="29"/>
      <c r="GXX513" s="29"/>
      <c r="GXY513" s="29"/>
      <c r="GXZ513" s="29"/>
      <c r="GYA513" s="29"/>
      <c r="GYB513" s="29"/>
      <c r="GYC513" s="29"/>
      <c r="GYD513" s="29"/>
      <c r="GYE513" s="29"/>
      <c r="GYF513" s="29"/>
      <c r="GYG513" s="29"/>
      <c r="GYH513" s="29"/>
      <c r="GYI513" s="29"/>
      <c r="GYJ513" s="29"/>
      <c r="GYK513" s="29"/>
      <c r="GYL513" s="29"/>
      <c r="GYM513" s="29"/>
      <c r="GYN513" s="29"/>
      <c r="GYO513" s="29"/>
      <c r="GYP513" s="29"/>
      <c r="GYQ513" s="29"/>
      <c r="GYR513" s="29"/>
      <c r="GYS513" s="29"/>
      <c r="GYT513" s="29"/>
      <c r="GYU513" s="29"/>
      <c r="GYV513" s="29"/>
      <c r="GYW513" s="29"/>
      <c r="GYX513" s="29"/>
      <c r="GYY513" s="29"/>
      <c r="GYZ513" s="29"/>
      <c r="GZA513" s="29"/>
      <c r="GZB513" s="29"/>
      <c r="GZC513" s="29"/>
      <c r="GZD513" s="29"/>
      <c r="GZE513" s="29"/>
      <c r="GZF513" s="29"/>
      <c r="GZG513" s="29"/>
      <c r="GZH513" s="29"/>
      <c r="GZI513" s="29"/>
      <c r="GZJ513" s="29"/>
      <c r="GZK513" s="29"/>
      <c r="GZL513" s="29"/>
      <c r="GZM513" s="29"/>
      <c r="GZN513" s="29"/>
      <c r="GZO513" s="29"/>
      <c r="GZP513" s="29"/>
      <c r="GZQ513" s="29"/>
      <c r="GZR513" s="29"/>
      <c r="GZS513" s="29"/>
      <c r="GZT513" s="29"/>
      <c r="GZU513" s="29"/>
      <c r="GZV513" s="29"/>
      <c r="GZW513" s="29"/>
      <c r="GZX513" s="29"/>
      <c r="GZY513" s="29"/>
      <c r="GZZ513" s="29"/>
      <c r="HAA513" s="29"/>
      <c r="HAB513" s="29"/>
      <c r="HAC513" s="29"/>
      <c r="HAD513" s="29"/>
      <c r="HAE513" s="29"/>
      <c r="HAF513" s="29"/>
      <c r="HAG513" s="29"/>
      <c r="HAH513" s="29"/>
      <c r="HAI513" s="29"/>
      <c r="HAJ513" s="29"/>
      <c r="HAK513" s="29"/>
      <c r="HAL513" s="29"/>
      <c r="HAM513" s="29"/>
      <c r="HAN513" s="29"/>
      <c r="HAO513" s="29"/>
      <c r="HAP513" s="29"/>
      <c r="HAQ513" s="29"/>
      <c r="HAR513" s="29"/>
      <c r="HAS513" s="29"/>
      <c r="HAT513" s="29"/>
      <c r="HAU513" s="29"/>
      <c r="HAV513" s="29"/>
      <c r="HAW513" s="29"/>
      <c r="HAX513" s="29"/>
      <c r="HAY513" s="29"/>
      <c r="HAZ513" s="29"/>
      <c r="HBA513" s="29"/>
      <c r="HBB513" s="29"/>
      <c r="HBC513" s="29"/>
      <c r="HBD513" s="29"/>
      <c r="HBE513" s="29"/>
      <c r="HBF513" s="29"/>
      <c r="HBG513" s="29"/>
      <c r="HBH513" s="29"/>
      <c r="HBI513" s="29"/>
      <c r="HBJ513" s="29"/>
      <c r="HBK513" s="29"/>
      <c r="HBL513" s="29"/>
      <c r="HBM513" s="29"/>
      <c r="HBN513" s="29"/>
      <c r="HBO513" s="29"/>
      <c r="HBP513" s="29"/>
      <c r="HBQ513" s="29"/>
      <c r="HBR513" s="29"/>
      <c r="HBS513" s="29"/>
      <c r="HBT513" s="29"/>
      <c r="HBU513" s="29"/>
      <c r="HBV513" s="29"/>
      <c r="HBW513" s="29"/>
      <c r="HBX513" s="29"/>
      <c r="HBY513" s="29"/>
      <c r="HBZ513" s="29"/>
      <c r="HCA513" s="29"/>
      <c r="HCB513" s="29"/>
      <c r="HCC513" s="29"/>
      <c r="HCD513" s="29"/>
      <c r="HCE513" s="29"/>
      <c r="HCF513" s="29"/>
      <c r="HCG513" s="29"/>
      <c r="HCH513" s="29"/>
      <c r="HCI513" s="29"/>
      <c r="HCJ513" s="29"/>
      <c r="HCK513" s="29"/>
      <c r="HCL513" s="29"/>
      <c r="HCM513" s="29"/>
      <c r="HCN513" s="29"/>
      <c r="HCO513" s="29"/>
      <c r="HCP513" s="29"/>
      <c r="HCQ513" s="29"/>
      <c r="HCR513" s="29"/>
      <c r="HCS513" s="29"/>
      <c r="HCT513" s="29"/>
      <c r="HCU513" s="29"/>
      <c r="HCV513" s="29"/>
      <c r="HCW513" s="29"/>
      <c r="HCX513" s="29"/>
      <c r="HCY513" s="29"/>
      <c r="HCZ513" s="29"/>
      <c r="HDA513" s="29"/>
      <c r="HDB513" s="29"/>
      <c r="HDC513" s="29"/>
      <c r="HDD513" s="29"/>
      <c r="HDE513" s="29"/>
      <c r="HDF513" s="29"/>
      <c r="HDG513" s="29"/>
      <c r="HDH513" s="29"/>
      <c r="HDI513" s="29"/>
      <c r="HDJ513" s="29"/>
      <c r="HDK513" s="29"/>
      <c r="HDL513" s="29"/>
      <c r="HDM513" s="29"/>
      <c r="HDN513" s="29"/>
      <c r="HDO513" s="29"/>
      <c r="HDP513" s="29"/>
      <c r="HDQ513" s="29"/>
      <c r="HDR513" s="29"/>
      <c r="HDS513" s="29"/>
      <c r="HDT513" s="29"/>
      <c r="HDU513" s="29"/>
      <c r="HDV513" s="29"/>
      <c r="HDW513" s="29"/>
      <c r="HDX513" s="29"/>
      <c r="HDY513" s="29"/>
      <c r="HDZ513" s="29"/>
      <c r="HEA513" s="29"/>
      <c r="HEB513" s="29"/>
      <c r="HEC513" s="29"/>
      <c r="HED513" s="29"/>
      <c r="HEE513" s="29"/>
      <c r="HEF513" s="29"/>
      <c r="HEG513" s="29"/>
      <c r="HEH513" s="29"/>
      <c r="HEI513" s="29"/>
      <c r="HEJ513" s="29"/>
      <c r="HEK513" s="29"/>
      <c r="HEL513" s="29"/>
      <c r="HEM513" s="29"/>
      <c r="HEN513" s="29"/>
      <c r="HEO513" s="29"/>
      <c r="HEP513" s="29"/>
      <c r="HEQ513" s="29"/>
      <c r="HER513" s="29"/>
      <c r="HES513" s="29"/>
      <c r="HET513" s="29"/>
      <c r="HEU513" s="29"/>
      <c r="HEV513" s="29"/>
      <c r="HEW513" s="29"/>
      <c r="HEX513" s="29"/>
      <c r="HEY513" s="29"/>
      <c r="HEZ513" s="29"/>
      <c r="HFA513" s="29"/>
      <c r="HFB513" s="29"/>
      <c r="HFC513" s="29"/>
      <c r="HFD513" s="29"/>
      <c r="HFE513" s="29"/>
      <c r="HFF513" s="29"/>
      <c r="HFG513" s="29"/>
      <c r="HFH513" s="29"/>
      <c r="HFI513" s="29"/>
      <c r="HFJ513" s="29"/>
      <c r="HFK513" s="29"/>
      <c r="HFL513" s="29"/>
      <c r="HFM513" s="29"/>
      <c r="HFN513" s="29"/>
      <c r="HFO513" s="29"/>
      <c r="HFP513" s="29"/>
      <c r="HFQ513" s="29"/>
      <c r="HFR513" s="29"/>
      <c r="HFS513" s="29"/>
      <c r="HFT513" s="29"/>
      <c r="HFU513" s="29"/>
      <c r="HFV513" s="29"/>
      <c r="HFW513" s="29"/>
      <c r="HFX513" s="29"/>
      <c r="HFY513" s="29"/>
      <c r="HFZ513" s="29"/>
      <c r="HGA513" s="29"/>
      <c r="HGB513" s="29"/>
      <c r="HGC513" s="29"/>
      <c r="HGD513" s="29"/>
      <c r="HGE513" s="29"/>
      <c r="HGF513" s="29"/>
      <c r="HGG513" s="29"/>
      <c r="HGH513" s="29"/>
      <c r="HGI513" s="29"/>
      <c r="HGJ513" s="29"/>
      <c r="HGK513" s="29"/>
      <c r="HGL513" s="29"/>
      <c r="HGM513" s="29"/>
      <c r="HGN513" s="29"/>
      <c r="HGO513" s="29"/>
      <c r="HGP513" s="29"/>
      <c r="HGQ513" s="29"/>
      <c r="HGR513" s="29"/>
      <c r="HGS513" s="29"/>
      <c r="HGT513" s="29"/>
      <c r="HGU513" s="29"/>
      <c r="HGV513" s="29"/>
      <c r="HGW513" s="29"/>
      <c r="HGX513" s="29"/>
      <c r="HGY513" s="29"/>
      <c r="HGZ513" s="29"/>
      <c r="HHA513" s="29"/>
      <c r="HHB513" s="29"/>
      <c r="HHC513" s="29"/>
      <c r="HHD513" s="29"/>
      <c r="HHE513" s="29"/>
      <c r="HHF513" s="29"/>
      <c r="HHG513" s="29"/>
      <c r="HHH513" s="29"/>
      <c r="HHI513" s="29"/>
      <c r="HHJ513" s="29"/>
      <c r="HHK513" s="29"/>
      <c r="HHL513" s="29"/>
      <c r="HHM513" s="29"/>
      <c r="HHN513" s="29"/>
      <c r="HHO513" s="29"/>
      <c r="HHP513" s="29"/>
      <c r="HHQ513" s="29"/>
      <c r="HHR513" s="29"/>
      <c r="HHS513" s="29"/>
      <c r="HHT513" s="29"/>
      <c r="HHU513" s="29"/>
      <c r="HHV513" s="29"/>
      <c r="HHW513" s="29"/>
      <c r="HHX513" s="29"/>
      <c r="HHY513" s="29"/>
      <c r="HHZ513" s="29"/>
      <c r="HIA513" s="29"/>
      <c r="HIB513" s="29"/>
      <c r="HIC513" s="29"/>
      <c r="HID513" s="29"/>
      <c r="HIE513" s="29"/>
      <c r="HIF513" s="29"/>
      <c r="HIG513" s="29"/>
      <c r="HIH513" s="29"/>
      <c r="HII513" s="29"/>
      <c r="HIJ513" s="29"/>
      <c r="HIK513" s="29"/>
      <c r="HIL513" s="29"/>
      <c r="HIM513" s="29"/>
      <c r="HIN513" s="29"/>
      <c r="HIO513" s="29"/>
      <c r="HIP513" s="29"/>
      <c r="HIQ513" s="29"/>
      <c r="HIR513" s="29"/>
      <c r="HIS513" s="29"/>
      <c r="HIT513" s="29"/>
      <c r="HIU513" s="29"/>
      <c r="HIV513" s="29"/>
      <c r="HIW513" s="29"/>
      <c r="HIX513" s="29"/>
      <c r="HIY513" s="29"/>
      <c r="HIZ513" s="29"/>
      <c r="HJA513" s="29"/>
      <c r="HJB513" s="29"/>
      <c r="HJC513" s="29"/>
      <c r="HJD513" s="29"/>
      <c r="HJE513" s="29"/>
      <c r="HJF513" s="29"/>
      <c r="HJG513" s="29"/>
      <c r="HJH513" s="29"/>
      <c r="HJI513" s="29"/>
      <c r="HJJ513" s="29"/>
      <c r="HJK513" s="29"/>
      <c r="HJL513" s="29"/>
      <c r="HJM513" s="29"/>
      <c r="HJN513" s="29"/>
      <c r="HJO513" s="29"/>
      <c r="HJP513" s="29"/>
      <c r="HJQ513" s="29"/>
      <c r="HJR513" s="29"/>
      <c r="HJS513" s="29"/>
      <c r="HJT513" s="29"/>
      <c r="HJU513" s="29"/>
      <c r="HJV513" s="29"/>
      <c r="HJW513" s="29"/>
      <c r="HJX513" s="29"/>
      <c r="HJY513" s="29"/>
      <c r="HJZ513" s="29"/>
      <c r="HKA513" s="29"/>
      <c r="HKB513" s="29"/>
      <c r="HKC513" s="29"/>
      <c r="HKD513" s="29"/>
      <c r="HKE513" s="29"/>
      <c r="HKF513" s="29"/>
      <c r="HKG513" s="29"/>
      <c r="HKH513" s="29"/>
      <c r="HKI513" s="29"/>
      <c r="HKJ513" s="29"/>
      <c r="HKK513" s="29"/>
      <c r="HKL513" s="29"/>
      <c r="HKM513" s="29"/>
      <c r="HKN513" s="29"/>
      <c r="HKO513" s="29"/>
      <c r="HKP513" s="29"/>
      <c r="HKQ513" s="29"/>
      <c r="HKR513" s="29"/>
      <c r="HKS513" s="29"/>
      <c r="HKT513" s="29"/>
      <c r="HKU513" s="29"/>
      <c r="HKV513" s="29"/>
      <c r="HKW513" s="29"/>
      <c r="HKX513" s="29"/>
      <c r="HKY513" s="29"/>
      <c r="HKZ513" s="29"/>
      <c r="HLA513" s="29"/>
      <c r="HLB513" s="29"/>
      <c r="HLC513" s="29"/>
      <c r="HLD513" s="29"/>
      <c r="HLE513" s="29"/>
      <c r="HLF513" s="29"/>
      <c r="HLG513" s="29"/>
      <c r="HLH513" s="29"/>
      <c r="HLI513" s="29"/>
      <c r="HLJ513" s="29"/>
      <c r="HLK513" s="29"/>
      <c r="HLL513" s="29"/>
      <c r="HLM513" s="29"/>
      <c r="HLN513" s="29"/>
      <c r="HLO513" s="29"/>
      <c r="HLP513" s="29"/>
      <c r="HLQ513" s="29"/>
      <c r="HLR513" s="29"/>
      <c r="HLS513" s="29"/>
      <c r="HLT513" s="29"/>
      <c r="HLU513" s="29"/>
      <c r="HLV513" s="29"/>
      <c r="HLW513" s="29"/>
      <c r="HLX513" s="29"/>
      <c r="HLY513" s="29"/>
      <c r="HLZ513" s="29"/>
      <c r="HMA513" s="29"/>
      <c r="HMB513" s="29"/>
      <c r="HMC513" s="29"/>
      <c r="HMD513" s="29"/>
      <c r="HME513" s="29"/>
      <c r="HMF513" s="29"/>
      <c r="HMG513" s="29"/>
      <c r="HMH513" s="29"/>
      <c r="HMI513" s="29"/>
      <c r="HMJ513" s="29"/>
      <c r="HMK513" s="29"/>
      <c r="HML513" s="29"/>
      <c r="HMM513" s="29"/>
      <c r="HMN513" s="29"/>
      <c r="HMO513" s="29"/>
      <c r="HMP513" s="29"/>
      <c r="HMQ513" s="29"/>
      <c r="HMR513" s="29"/>
      <c r="HMS513" s="29"/>
      <c r="HMT513" s="29"/>
      <c r="HMU513" s="29"/>
      <c r="HMV513" s="29"/>
      <c r="HMW513" s="29"/>
      <c r="HMX513" s="29"/>
      <c r="HMY513" s="29"/>
      <c r="HMZ513" s="29"/>
      <c r="HNA513" s="29"/>
      <c r="HNB513" s="29"/>
      <c r="HNC513" s="29"/>
      <c r="HND513" s="29"/>
      <c r="HNE513" s="29"/>
      <c r="HNF513" s="29"/>
      <c r="HNG513" s="29"/>
      <c r="HNH513" s="29"/>
      <c r="HNI513" s="29"/>
      <c r="HNJ513" s="29"/>
      <c r="HNK513" s="29"/>
      <c r="HNL513" s="29"/>
      <c r="HNM513" s="29"/>
      <c r="HNN513" s="29"/>
      <c r="HNO513" s="29"/>
      <c r="HNP513" s="29"/>
      <c r="HNQ513" s="29"/>
      <c r="HNR513" s="29"/>
      <c r="HNS513" s="29"/>
      <c r="HNT513" s="29"/>
      <c r="HNU513" s="29"/>
      <c r="HNV513" s="29"/>
      <c r="HNW513" s="29"/>
      <c r="HNX513" s="29"/>
      <c r="HNY513" s="29"/>
      <c r="HNZ513" s="29"/>
      <c r="HOA513" s="29"/>
      <c r="HOB513" s="29"/>
      <c r="HOC513" s="29"/>
      <c r="HOD513" s="29"/>
      <c r="HOE513" s="29"/>
      <c r="HOF513" s="29"/>
      <c r="HOG513" s="29"/>
      <c r="HOH513" s="29"/>
      <c r="HOI513" s="29"/>
      <c r="HOJ513" s="29"/>
      <c r="HOK513" s="29"/>
      <c r="HOL513" s="29"/>
      <c r="HOM513" s="29"/>
      <c r="HON513" s="29"/>
      <c r="HOO513" s="29"/>
      <c r="HOP513" s="29"/>
      <c r="HOQ513" s="29"/>
      <c r="HOR513" s="29"/>
      <c r="HOS513" s="29"/>
      <c r="HOT513" s="29"/>
      <c r="HOU513" s="29"/>
      <c r="HOV513" s="29"/>
      <c r="HOW513" s="29"/>
      <c r="HOX513" s="29"/>
      <c r="HOY513" s="29"/>
      <c r="HOZ513" s="29"/>
      <c r="HPA513" s="29"/>
      <c r="HPB513" s="29"/>
      <c r="HPC513" s="29"/>
      <c r="HPD513" s="29"/>
      <c r="HPE513" s="29"/>
      <c r="HPF513" s="29"/>
      <c r="HPG513" s="29"/>
      <c r="HPH513" s="29"/>
      <c r="HPI513" s="29"/>
      <c r="HPJ513" s="29"/>
      <c r="HPK513" s="29"/>
      <c r="HPL513" s="29"/>
      <c r="HPM513" s="29"/>
      <c r="HPN513" s="29"/>
      <c r="HPO513" s="29"/>
      <c r="HPP513" s="29"/>
      <c r="HPQ513" s="29"/>
      <c r="HPR513" s="29"/>
      <c r="HPS513" s="29"/>
      <c r="HPT513" s="29"/>
      <c r="HPU513" s="29"/>
      <c r="HPV513" s="29"/>
      <c r="HPW513" s="29"/>
      <c r="HPX513" s="29"/>
      <c r="HPY513" s="29"/>
      <c r="HPZ513" s="29"/>
      <c r="HQA513" s="29"/>
      <c r="HQB513" s="29"/>
      <c r="HQC513" s="29"/>
      <c r="HQD513" s="29"/>
      <c r="HQE513" s="29"/>
      <c r="HQF513" s="29"/>
      <c r="HQG513" s="29"/>
      <c r="HQH513" s="29"/>
      <c r="HQI513" s="29"/>
      <c r="HQJ513" s="29"/>
      <c r="HQK513" s="29"/>
      <c r="HQL513" s="29"/>
      <c r="HQM513" s="29"/>
      <c r="HQN513" s="29"/>
      <c r="HQO513" s="29"/>
      <c r="HQP513" s="29"/>
      <c r="HQQ513" s="29"/>
      <c r="HQR513" s="29"/>
      <c r="HQS513" s="29"/>
      <c r="HQT513" s="29"/>
      <c r="HQU513" s="29"/>
      <c r="HQV513" s="29"/>
      <c r="HQW513" s="29"/>
      <c r="HQX513" s="29"/>
      <c r="HQY513" s="29"/>
      <c r="HQZ513" s="29"/>
      <c r="HRA513" s="29"/>
      <c r="HRB513" s="29"/>
      <c r="HRC513" s="29"/>
      <c r="HRD513" s="29"/>
      <c r="HRE513" s="29"/>
      <c r="HRF513" s="29"/>
      <c r="HRG513" s="29"/>
      <c r="HRH513" s="29"/>
      <c r="HRI513" s="29"/>
      <c r="HRJ513" s="29"/>
      <c r="HRK513" s="29"/>
      <c r="HRL513" s="29"/>
      <c r="HRM513" s="29"/>
      <c r="HRN513" s="29"/>
      <c r="HRO513" s="29"/>
      <c r="HRP513" s="29"/>
      <c r="HRQ513" s="29"/>
      <c r="HRR513" s="29"/>
      <c r="HRS513" s="29"/>
      <c r="HRT513" s="29"/>
      <c r="HRU513" s="29"/>
      <c r="HRV513" s="29"/>
      <c r="HRW513" s="29"/>
      <c r="HRX513" s="29"/>
      <c r="HRY513" s="29"/>
      <c r="HRZ513" s="29"/>
      <c r="HSA513" s="29"/>
      <c r="HSB513" s="29"/>
      <c r="HSC513" s="29"/>
      <c r="HSD513" s="29"/>
      <c r="HSE513" s="29"/>
      <c r="HSF513" s="29"/>
      <c r="HSG513" s="29"/>
      <c r="HSH513" s="29"/>
      <c r="HSI513" s="29"/>
      <c r="HSJ513" s="29"/>
      <c r="HSK513" s="29"/>
      <c r="HSL513" s="29"/>
      <c r="HSM513" s="29"/>
      <c r="HSN513" s="29"/>
      <c r="HSO513" s="29"/>
      <c r="HSP513" s="29"/>
      <c r="HSQ513" s="29"/>
      <c r="HSR513" s="29"/>
      <c r="HSS513" s="29"/>
      <c r="HST513" s="29"/>
      <c r="HSU513" s="29"/>
      <c r="HSV513" s="29"/>
      <c r="HSW513" s="29"/>
      <c r="HSX513" s="29"/>
      <c r="HSY513" s="29"/>
      <c r="HSZ513" s="29"/>
      <c r="HTA513" s="29"/>
      <c r="HTB513" s="29"/>
      <c r="HTC513" s="29"/>
      <c r="HTD513" s="29"/>
      <c r="HTE513" s="29"/>
      <c r="HTF513" s="29"/>
      <c r="HTG513" s="29"/>
      <c r="HTH513" s="29"/>
      <c r="HTI513" s="29"/>
      <c r="HTJ513" s="29"/>
      <c r="HTK513" s="29"/>
      <c r="HTL513" s="29"/>
      <c r="HTM513" s="29"/>
      <c r="HTN513" s="29"/>
      <c r="HTO513" s="29"/>
      <c r="HTP513" s="29"/>
      <c r="HTQ513" s="29"/>
      <c r="HTR513" s="29"/>
      <c r="HTS513" s="29"/>
      <c r="HTT513" s="29"/>
      <c r="HTU513" s="29"/>
      <c r="HTV513" s="29"/>
      <c r="HTW513" s="29"/>
      <c r="HTX513" s="29"/>
      <c r="HTY513" s="29"/>
      <c r="HTZ513" s="29"/>
      <c r="HUA513" s="29"/>
      <c r="HUB513" s="29"/>
      <c r="HUC513" s="29"/>
      <c r="HUD513" s="29"/>
      <c r="HUE513" s="29"/>
      <c r="HUF513" s="29"/>
      <c r="HUG513" s="29"/>
      <c r="HUH513" s="29"/>
      <c r="HUI513" s="29"/>
      <c r="HUJ513" s="29"/>
      <c r="HUK513" s="29"/>
      <c r="HUL513" s="29"/>
      <c r="HUM513" s="29"/>
      <c r="HUN513" s="29"/>
      <c r="HUO513" s="29"/>
      <c r="HUP513" s="29"/>
      <c r="HUQ513" s="29"/>
      <c r="HUR513" s="29"/>
      <c r="HUS513" s="29"/>
      <c r="HUT513" s="29"/>
      <c r="HUU513" s="29"/>
      <c r="HUV513" s="29"/>
      <c r="HUW513" s="29"/>
      <c r="HUX513" s="29"/>
      <c r="HUY513" s="29"/>
      <c r="HUZ513" s="29"/>
      <c r="HVA513" s="29"/>
      <c r="HVB513" s="29"/>
      <c r="HVC513" s="29"/>
      <c r="HVD513" s="29"/>
      <c r="HVE513" s="29"/>
      <c r="HVF513" s="29"/>
      <c r="HVG513" s="29"/>
      <c r="HVH513" s="29"/>
      <c r="HVI513" s="29"/>
      <c r="HVJ513" s="29"/>
      <c r="HVK513" s="29"/>
      <c r="HVL513" s="29"/>
      <c r="HVM513" s="29"/>
      <c r="HVN513" s="29"/>
      <c r="HVO513" s="29"/>
      <c r="HVP513" s="29"/>
      <c r="HVQ513" s="29"/>
      <c r="HVR513" s="29"/>
      <c r="HVS513" s="29"/>
      <c r="HVT513" s="29"/>
      <c r="HVU513" s="29"/>
      <c r="HVV513" s="29"/>
      <c r="HVW513" s="29"/>
      <c r="HVX513" s="29"/>
      <c r="HVY513" s="29"/>
      <c r="HVZ513" s="29"/>
      <c r="HWA513" s="29"/>
      <c r="HWB513" s="29"/>
      <c r="HWC513" s="29"/>
      <c r="HWD513" s="29"/>
      <c r="HWE513" s="29"/>
      <c r="HWF513" s="29"/>
      <c r="HWG513" s="29"/>
      <c r="HWH513" s="29"/>
      <c r="HWI513" s="29"/>
      <c r="HWJ513" s="29"/>
      <c r="HWK513" s="29"/>
      <c r="HWL513" s="29"/>
      <c r="HWM513" s="29"/>
      <c r="HWN513" s="29"/>
      <c r="HWO513" s="29"/>
      <c r="HWP513" s="29"/>
      <c r="HWQ513" s="29"/>
      <c r="HWR513" s="29"/>
      <c r="HWS513" s="29"/>
      <c r="HWT513" s="29"/>
      <c r="HWU513" s="29"/>
      <c r="HWV513" s="29"/>
      <c r="HWW513" s="29"/>
      <c r="HWX513" s="29"/>
      <c r="HWY513" s="29"/>
      <c r="HWZ513" s="29"/>
      <c r="HXA513" s="29"/>
      <c r="HXB513" s="29"/>
      <c r="HXC513" s="29"/>
      <c r="HXD513" s="29"/>
      <c r="HXE513" s="29"/>
      <c r="HXF513" s="29"/>
      <c r="HXG513" s="29"/>
      <c r="HXH513" s="29"/>
      <c r="HXI513" s="29"/>
      <c r="HXJ513" s="29"/>
      <c r="HXK513" s="29"/>
      <c r="HXL513" s="29"/>
      <c r="HXM513" s="29"/>
      <c r="HXN513" s="29"/>
      <c r="HXO513" s="29"/>
      <c r="HXP513" s="29"/>
      <c r="HXQ513" s="29"/>
      <c r="HXR513" s="29"/>
      <c r="HXS513" s="29"/>
      <c r="HXT513" s="29"/>
      <c r="HXU513" s="29"/>
      <c r="HXV513" s="29"/>
      <c r="HXW513" s="29"/>
      <c r="HXX513" s="29"/>
      <c r="HXY513" s="29"/>
      <c r="HXZ513" s="29"/>
      <c r="HYA513" s="29"/>
      <c r="HYB513" s="29"/>
      <c r="HYC513" s="29"/>
      <c r="HYD513" s="29"/>
      <c r="HYE513" s="29"/>
      <c r="HYF513" s="29"/>
      <c r="HYG513" s="29"/>
      <c r="HYH513" s="29"/>
      <c r="HYI513" s="29"/>
      <c r="HYJ513" s="29"/>
      <c r="HYK513" s="29"/>
      <c r="HYL513" s="29"/>
      <c r="HYM513" s="29"/>
      <c r="HYN513" s="29"/>
      <c r="HYO513" s="29"/>
      <c r="HYP513" s="29"/>
      <c r="HYQ513" s="29"/>
      <c r="HYR513" s="29"/>
      <c r="HYS513" s="29"/>
      <c r="HYT513" s="29"/>
      <c r="HYU513" s="29"/>
      <c r="HYV513" s="29"/>
      <c r="HYW513" s="29"/>
      <c r="HYX513" s="29"/>
      <c r="HYY513" s="29"/>
      <c r="HYZ513" s="29"/>
      <c r="HZA513" s="29"/>
      <c r="HZB513" s="29"/>
      <c r="HZC513" s="29"/>
      <c r="HZD513" s="29"/>
      <c r="HZE513" s="29"/>
      <c r="HZF513" s="29"/>
      <c r="HZG513" s="29"/>
      <c r="HZH513" s="29"/>
      <c r="HZI513" s="29"/>
      <c r="HZJ513" s="29"/>
      <c r="HZK513" s="29"/>
      <c r="HZL513" s="29"/>
      <c r="HZM513" s="29"/>
      <c r="HZN513" s="29"/>
      <c r="HZO513" s="29"/>
      <c r="HZP513" s="29"/>
      <c r="HZQ513" s="29"/>
      <c r="HZR513" s="29"/>
      <c r="HZS513" s="29"/>
      <c r="HZT513" s="29"/>
      <c r="HZU513" s="29"/>
      <c r="HZV513" s="29"/>
      <c r="HZW513" s="29"/>
      <c r="HZX513" s="29"/>
      <c r="HZY513" s="29"/>
      <c r="HZZ513" s="29"/>
      <c r="IAA513" s="29"/>
      <c r="IAB513" s="29"/>
      <c r="IAC513" s="29"/>
      <c r="IAD513" s="29"/>
      <c r="IAE513" s="29"/>
      <c r="IAF513" s="29"/>
      <c r="IAG513" s="29"/>
      <c r="IAH513" s="29"/>
      <c r="IAI513" s="29"/>
      <c r="IAJ513" s="29"/>
      <c r="IAK513" s="29"/>
      <c r="IAL513" s="29"/>
      <c r="IAM513" s="29"/>
      <c r="IAN513" s="29"/>
      <c r="IAO513" s="29"/>
      <c r="IAP513" s="29"/>
      <c r="IAQ513" s="29"/>
      <c r="IAR513" s="29"/>
      <c r="IAS513" s="29"/>
      <c r="IAT513" s="29"/>
      <c r="IAU513" s="29"/>
      <c r="IAV513" s="29"/>
      <c r="IAW513" s="29"/>
      <c r="IAX513" s="29"/>
      <c r="IAY513" s="29"/>
      <c r="IAZ513" s="29"/>
      <c r="IBA513" s="29"/>
      <c r="IBB513" s="29"/>
      <c r="IBC513" s="29"/>
      <c r="IBD513" s="29"/>
      <c r="IBE513" s="29"/>
      <c r="IBF513" s="29"/>
      <c r="IBG513" s="29"/>
      <c r="IBH513" s="29"/>
      <c r="IBI513" s="29"/>
      <c r="IBJ513" s="29"/>
      <c r="IBK513" s="29"/>
      <c r="IBL513" s="29"/>
      <c r="IBM513" s="29"/>
      <c r="IBN513" s="29"/>
      <c r="IBO513" s="29"/>
      <c r="IBP513" s="29"/>
      <c r="IBQ513" s="29"/>
      <c r="IBR513" s="29"/>
      <c r="IBS513" s="29"/>
      <c r="IBT513" s="29"/>
      <c r="IBU513" s="29"/>
      <c r="IBV513" s="29"/>
      <c r="IBW513" s="29"/>
      <c r="IBX513" s="29"/>
      <c r="IBY513" s="29"/>
      <c r="IBZ513" s="29"/>
      <c r="ICA513" s="29"/>
      <c r="ICB513" s="29"/>
      <c r="ICC513" s="29"/>
      <c r="ICD513" s="29"/>
      <c r="ICE513" s="29"/>
      <c r="ICF513" s="29"/>
      <c r="ICG513" s="29"/>
      <c r="ICH513" s="29"/>
      <c r="ICI513" s="29"/>
      <c r="ICJ513" s="29"/>
      <c r="ICK513" s="29"/>
      <c r="ICL513" s="29"/>
      <c r="ICM513" s="29"/>
      <c r="ICN513" s="29"/>
      <c r="ICO513" s="29"/>
      <c r="ICP513" s="29"/>
      <c r="ICQ513" s="29"/>
      <c r="ICR513" s="29"/>
      <c r="ICS513" s="29"/>
      <c r="ICT513" s="29"/>
      <c r="ICU513" s="29"/>
      <c r="ICV513" s="29"/>
      <c r="ICW513" s="29"/>
      <c r="ICX513" s="29"/>
      <c r="ICY513" s="29"/>
      <c r="ICZ513" s="29"/>
      <c r="IDA513" s="29"/>
      <c r="IDB513" s="29"/>
      <c r="IDC513" s="29"/>
      <c r="IDD513" s="29"/>
      <c r="IDE513" s="29"/>
      <c r="IDF513" s="29"/>
      <c r="IDG513" s="29"/>
      <c r="IDH513" s="29"/>
      <c r="IDI513" s="29"/>
      <c r="IDJ513" s="29"/>
      <c r="IDK513" s="29"/>
      <c r="IDL513" s="29"/>
      <c r="IDM513" s="29"/>
      <c r="IDN513" s="29"/>
      <c r="IDO513" s="29"/>
      <c r="IDP513" s="29"/>
      <c r="IDQ513" s="29"/>
      <c r="IDR513" s="29"/>
      <c r="IDS513" s="29"/>
      <c r="IDT513" s="29"/>
      <c r="IDU513" s="29"/>
      <c r="IDV513" s="29"/>
      <c r="IDW513" s="29"/>
      <c r="IDX513" s="29"/>
      <c r="IDY513" s="29"/>
      <c r="IDZ513" s="29"/>
      <c r="IEA513" s="29"/>
      <c r="IEB513" s="29"/>
      <c r="IEC513" s="29"/>
      <c r="IED513" s="29"/>
      <c r="IEE513" s="29"/>
      <c r="IEF513" s="29"/>
      <c r="IEG513" s="29"/>
      <c r="IEH513" s="29"/>
      <c r="IEI513" s="29"/>
      <c r="IEJ513" s="29"/>
      <c r="IEK513" s="29"/>
      <c r="IEL513" s="29"/>
      <c r="IEM513" s="29"/>
      <c r="IEN513" s="29"/>
      <c r="IEO513" s="29"/>
      <c r="IEP513" s="29"/>
      <c r="IEQ513" s="29"/>
      <c r="IER513" s="29"/>
      <c r="IES513" s="29"/>
      <c r="IET513" s="29"/>
      <c r="IEU513" s="29"/>
      <c r="IEV513" s="29"/>
      <c r="IEW513" s="29"/>
      <c r="IEX513" s="29"/>
      <c r="IEY513" s="29"/>
      <c r="IEZ513" s="29"/>
      <c r="IFA513" s="29"/>
      <c r="IFB513" s="29"/>
      <c r="IFC513" s="29"/>
      <c r="IFD513" s="29"/>
      <c r="IFE513" s="29"/>
      <c r="IFF513" s="29"/>
      <c r="IFG513" s="29"/>
      <c r="IFH513" s="29"/>
      <c r="IFI513" s="29"/>
      <c r="IFJ513" s="29"/>
      <c r="IFK513" s="29"/>
      <c r="IFL513" s="29"/>
      <c r="IFM513" s="29"/>
      <c r="IFN513" s="29"/>
      <c r="IFO513" s="29"/>
      <c r="IFP513" s="29"/>
      <c r="IFQ513" s="29"/>
      <c r="IFR513" s="29"/>
      <c r="IFS513" s="29"/>
      <c r="IFT513" s="29"/>
      <c r="IFU513" s="29"/>
      <c r="IFV513" s="29"/>
      <c r="IFW513" s="29"/>
      <c r="IFX513" s="29"/>
      <c r="IFY513" s="29"/>
      <c r="IFZ513" s="29"/>
      <c r="IGA513" s="29"/>
      <c r="IGB513" s="29"/>
      <c r="IGC513" s="29"/>
      <c r="IGD513" s="29"/>
      <c r="IGE513" s="29"/>
      <c r="IGF513" s="29"/>
      <c r="IGG513" s="29"/>
      <c r="IGH513" s="29"/>
      <c r="IGI513" s="29"/>
      <c r="IGJ513" s="29"/>
      <c r="IGK513" s="29"/>
      <c r="IGL513" s="29"/>
      <c r="IGM513" s="29"/>
      <c r="IGN513" s="29"/>
      <c r="IGO513" s="29"/>
      <c r="IGP513" s="29"/>
      <c r="IGQ513" s="29"/>
      <c r="IGR513" s="29"/>
      <c r="IGS513" s="29"/>
      <c r="IGT513" s="29"/>
      <c r="IGU513" s="29"/>
      <c r="IGV513" s="29"/>
      <c r="IGW513" s="29"/>
      <c r="IGX513" s="29"/>
      <c r="IGY513" s="29"/>
      <c r="IGZ513" s="29"/>
      <c r="IHA513" s="29"/>
      <c r="IHB513" s="29"/>
      <c r="IHC513" s="29"/>
      <c r="IHD513" s="29"/>
      <c r="IHE513" s="29"/>
      <c r="IHF513" s="29"/>
      <c r="IHG513" s="29"/>
      <c r="IHH513" s="29"/>
      <c r="IHI513" s="29"/>
      <c r="IHJ513" s="29"/>
      <c r="IHK513" s="29"/>
      <c r="IHL513" s="29"/>
      <c r="IHM513" s="29"/>
      <c r="IHN513" s="29"/>
      <c r="IHO513" s="29"/>
      <c r="IHP513" s="29"/>
      <c r="IHQ513" s="29"/>
      <c r="IHR513" s="29"/>
      <c r="IHS513" s="29"/>
      <c r="IHT513" s="29"/>
      <c r="IHU513" s="29"/>
      <c r="IHV513" s="29"/>
      <c r="IHW513" s="29"/>
      <c r="IHX513" s="29"/>
      <c r="IHY513" s="29"/>
      <c r="IHZ513" s="29"/>
      <c r="IIA513" s="29"/>
      <c r="IIB513" s="29"/>
      <c r="IIC513" s="29"/>
      <c r="IID513" s="29"/>
      <c r="IIE513" s="29"/>
      <c r="IIF513" s="29"/>
      <c r="IIG513" s="29"/>
      <c r="IIH513" s="29"/>
      <c r="III513" s="29"/>
      <c r="IIJ513" s="29"/>
      <c r="IIK513" s="29"/>
      <c r="IIL513" s="29"/>
      <c r="IIM513" s="29"/>
      <c r="IIN513" s="29"/>
      <c r="IIO513" s="29"/>
      <c r="IIP513" s="29"/>
      <c r="IIQ513" s="29"/>
      <c r="IIR513" s="29"/>
      <c r="IIS513" s="29"/>
      <c r="IIT513" s="29"/>
      <c r="IIU513" s="29"/>
      <c r="IIV513" s="29"/>
      <c r="IIW513" s="29"/>
      <c r="IIX513" s="29"/>
      <c r="IIY513" s="29"/>
      <c r="IIZ513" s="29"/>
      <c r="IJA513" s="29"/>
      <c r="IJB513" s="29"/>
      <c r="IJC513" s="29"/>
      <c r="IJD513" s="29"/>
      <c r="IJE513" s="29"/>
      <c r="IJF513" s="29"/>
      <c r="IJG513" s="29"/>
      <c r="IJH513" s="29"/>
      <c r="IJI513" s="29"/>
      <c r="IJJ513" s="29"/>
      <c r="IJK513" s="29"/>
      <c r="IJL513" s="29"/>
      <c r="IJM513" s="29"/>
      <c r="IJN513" s="29"/>
      <c r="IJO513" s="29"/>
      <c r="IJP513" s="29"/>
      <c r="IJQ513" s="29"/>
      <c r="IJR513" s="29"/>
      <c r="IJS513" s="29"/>
      <c r="IJT513" s="29"/>
      <c r="IJU513" s="29"/>
      <c r="IJV513" s="29"/>
      <c r="IJW513" s="29"/>
      <c r="IJX513" s="29"/>
      <c r="IJY513" s="29"/>
      <c r="IJZ513" s="29"/>
      <c r="IKA513" s="29"/>
      <c r="IKB513" s="29"/>
      <c r="IKC513" s="29"/>
      <c r="IKD513" s="29"/>
      <c r="IKE513" s="29"/>
      <c r="IKF513" s="29"/>
      <c r="IKG513" s="29"/>
      <c r="IKH513" s="29"/>
      <c r="IKI513" s="29"/>
      <c r="IKJ513" s="29"/>
      <c r="IKK513" s="29"/>
      <c r="IKL513" s="29"/>
      <c r="IKM513" s="29"/>
      <c r="IKN513" s="29"/>
      <c r="IKO513" s="29"/>
      <c r="IKP513" s="29"/>
      <c r="IKQ513" s="29"/>
      <c r="IKR513" s="29"/>
      <c r="IKS513" s="29"/>
      <c r="IKT513" s="29"/>
      <c r="IKU513" s="29"/>
      <c r="IKV513" s="29"/>
      <c r="IKW513" s="29"/>
      <c r="IKX513" s="29"/>
      <c r="IKY513" s="29"/>
      <c r="IKZ513" s="29"/>
      <c r="ILA513" s="29"/>
      <c r="ILB513" s="29"/>
      <c r="ILC513" s="29"/>
      <c r="ILD513" s="29"/>
      <c r="ILE513" s="29"/>
      <c r="ILF513" s="29"/>
      <c r="ILG513" s="29"/>
      <c r="ILH513" s="29"/>
      <c r="ILI513" s="29"/>
      <c r="ILJ513" s="29"/>
      <c r="ILK513" s="29"/>
      <c r="ILL513" s="29"/>
      <c r="ILM513" s="29"/>
      <c r="ILN513" s="29"/>
      <c r="ILO513" s="29"/>
      <c r="ILP513" s="29"/>
      <c r="ILQ513" s="29"/>
      <c r="ILR513" s="29"/>
      <c r="ILS513" s="29"/>
      <c r="ILT513" s="29"/>
      <c r="ILU513" s="29"/>
      <c r="ILV513" s="29"/>
      <c r="ILW513" s="29"/>
      <c r="ILX513" s="29"/>
      <c r="ILY513" s="29"/>
      <c r="ILZ513" s="29"/>
      <c r="IMA513" s="29"/>
      <c r="IMB513" s="29"/>
      <c r="IMC513" s="29"/>
      <c r="IMD513" s="29"/>
      <c r="IME513" s="29"/>
      <c r="IMF513" s="29"/>
      <c r="IMG513" s="29"/>
      <c r="IMH513" s="29"/>
      <c r="IMI513" s="29"/>
      <c r="IMJ513" s="29"/>
      <c r="IMK513" s="29"/>
      <c r="IML513" s="29"/>
      <c r="IMM513" s="29"/>
      <c r="IMN513" s="29"/>
      <c r="IMO513" s="29"/>
      <c r="IMP513" s="29"/>
      <c r="IMQ513" s="29"/>
      <c r="IMR513" s="29"/>
      <c r="IMS513" s="29"/>
      <c r="IMT513" s="29"/>
      <c r="IMU513" s="29"/>
      <c r="IMV513" s="29"/>
      <c r="IMW513" s="29"/>
      <c r="IMX513" s="29"/>
      <c r="IMY513" s="29"/>
      <c r="IMZ513" s="29"/>
      <c r="INA513" s="29"/>
      <c r="INB513" s="29"/>
      <c r="INC513" s="29"/>
      <c r="IND513" s="29"/>
      <c r="INE513" s="29"/>
      <c r="INF513" s="29"/>
      <c r="ING513" s="29"/>
      <c r="INH513" s="29"/>
      <c r="INI513" s="29"/>
      <c r="INJ513" s="29"/>
      <c r="INK513" s="29"/>
      <c r="INL513" s="29"/>
      <c r="INM513" s="29"/>
      <c r="INN513" s="29"/>
      <c r="INO513" s="29"/>
      <c r="INP513" s="29"/>
      <c r="INQ513" s="29"/>
      <c r="INR513" s="29"/>
      <c r="INS513" s="29"/>
      <c r="INT513" s="29"/>
      <c r="INU513" s="29"/>
      <c r="INV513" s="29"/>
      <c r="INW513" s="29"/>
      <c r="INX513" s="29"/>
      <c r="INY513" s="29"/>
      <c r="INZ513" s="29"/>
      <c r="IOA513" s="29"/>
      <c r="IOB513" s="29"/>
      <c r="IOC513" s="29"/>
      <c r="IOD513" s="29"/>
      <c r="IOE513" s="29"/>
      <c r="IOF513" s="29"/>
      <c r="IOG513" s="29"/>
      <c r="IOH513" s="29"/>
      <c r="IOI513" s="29"/>
      <c r="IOJ513" s="29"/>
      <c r="IOK513" s="29"/>
      <c r="IOL513" s="29"/>
      <c r="IOM513" s="29"/>
      <c r="ION513" s="29"/>
      <c r="IOO513" s="29"/>
      <c r="IOP513" s="29"/>
      <c r="IOQ513" s="29"/>
      <c r="IOR513" s="29"/>
      <c r="IOS513" s="29"/>
      <c r="IOT513" s="29"/>
      <c r="IOU513" s="29"/>
      <c r="IOV513" s="29"/>
      <c r="IOW513" s="29"/>
      <c r="IOX513" s="29"/>
      <c r="IOY513" s="29"/>
      <c r="IOZ513" s="29"/>
      <c r="IPA513" s="29"/>
      <c r="IPB513" s="29"/>
      <c r="IPC513" s="29"/>
      <c r="IPD513" s="29"/>
      <c r="IPE513" s="29"/>
      <c r="IPF513" s="29"/>
      <c r="IPG513" s="29"/>
      <c r="IPH513" s="29"/>
      <c r="IPI513" s="29"/>
      <c r="IPJ513" s="29"/>
      <c r="IPK513" s="29"/>
      <c r="IPL513" s="29"/>
      <c r="IPM513" s="29"/>
      <c r="IPN513" s="29"/>
      <c r="IPO513" s="29"/>
      <c r="IPP513" s="29"/>
      <c r="IPQ513" s="29"/>
      <c r="IPR513" s="29"/>
      <c r="IPS513" s="29"/>
      <c r="IPT513" s="29"/>
      <c r="IPU513" s="29"/>
      <c r="IPV513" s="29"/>
      <c r="IPW513" s="29"/>
      <c r="IPX513" s="29"/>
      <c r="IPY513" s="29"/>
      <c r="IPZ513" s="29"/>
      <c r="IQA513" s="29"/>
      <c r="IQB513" s="29"/>
      <c r="IQC513" s="29"/>
      <c r="IQD513" s="29"/>
      <c r="IQE513" s="29"/>
      <c r="IQF513" s="29"/>
      <c r="IQG513" s="29"/>
      <c r="IQH513" s="29"/>
      <c r="IQI513" s="29"/>
      <c r="IQJ513" s="29"/>
      <c r="IQK513" s="29"/>
      <c r="IQL513" s="29"/>
      <c r="IQM513" s="29"/>
      <c r="IQN513" s="29"/>
      <c r="IQO513" s="29"/>
      <c r="IQP513" s="29"/>
      <c r="IQQ513" s="29"/>
      <c r="IQR513" s="29"/>
      <c r="IQS513" s="29"/>
      <c r="IQT513" s="29"/>
      <c r="IQU513" s="29"/>
      <c r="IQV513" s="29"/>
      <c r="IQW513" s="29"/>
      <c r="IQX513" s="29"/>
      <c r="IQY513" s="29"/>
      <c r="IQZ513" s="29"/>
      <c r="IRA513" s="29"/>
      <c r="IRB513" s="29"/>
      <c r="IRC513" s="29"/>
      <c r="IRD513" s="29"/>
      <c r="IRE513" s="29"/>
      <c r="IRF513" s="29"/>
      <c r="IRG513" s="29"/>
      <c r="IRH513" s="29"/>
      <c r="IRI513" s="29"/>
      <c r="IRJ513" s="29"/>
      <c r="IRK513" s="29"/>
      <c r="IRL513" s="29"/>
      <c r="IRM513" s="29"/>
      <c r="IRN513" s="29"/>
      <c r="IRO513" s="29"/>
      <c r="IRP513" s="29"/>
      <c r="IRQ513" s="29"/>
      <c r="IRR513" s="29"/>
      <c r="IRS513" s="29"/>
      <c r="IRT513" s="29"/>
      <c r="IRU513" s="29"/>
      <c r="IRV513" s="29"/>
      <c r="IRW513" s="29"/>
      <c r="IRX513" s="29"/>
      <c r="IRY513" s="29"/>
      <c r="IRZ513" s="29"/>
      <c r="ISA513" s="29"/>
      <c r="ISB513" s="29"/>
      <c r="ISC513" s="29"/>
      <c r="ISD513" s="29"/>
      <c r="ISE513" s="29"/>
      <c r="ISF513" s="29"/>
      <c r="ISG513" s="29"/>
      <c r="ISH513" s="29"/>
      <c r="ISI513" s="29"/>
      <c r="ISJ513" s="29"/>
      <c r="ISK513" s="29"/>
      <c r="ISL513" s="29"/>
      <c r="ISM513" s="29"/>
      <c r="ISN513" s="29"/>
      <c r="ISO513" s="29"/>
      <c r="ISP513" s="29"/>
      <c r="ISQ513" s="29"/>
      <c r="ISR513" s="29"/>
      <c r="ISS513" s="29"/>
      <c r="IST513" s="29"/>
      <c r="ISU513" s="29"/>
      <c r="ISV513" s="29"/>
      <c r="ISW513" s="29"/>
      <c r="ISX513" s="29"/>
      <c r="ISY513" s="29"/>
      <c r="ISZ513" s="29"/>
      <c r="ITA513" s="29"/>
      <c r="ITB513" s="29"/>
      <c r="ITC513" s="29"/>
      <c r="ITD513" s="29"/>
      <c r="ITE513" s="29"/>
      <c r="ITF513" s="29"/>
      <c r="ITG513" s="29"/>
      <c r="ITH513" s="29"/>
      <c r="ITI513" s="29"/>
      <c r="ITJ513" s="29"/>
      <c r="ITK513" s="29"/>
      <c r="ITL513" s="29"/>
      <c r="ITM513" s="29"/>
      <c r="ITN513" s="29"/>
      <c r="ITO513" s="29"/>
      <c r="ITP513" s="29"/>
      <c r="ITQ513" s="29"/>
      <c r="ITR513" s="29"/>
      <c r="ITS513" s="29"/>
      <c r="ITT513" s="29"/>
      <c r="ITU513" s="29"/>
      <c r="ITV513" s="29"/>
      <c r="ITW513" s="29"/>
      <c r="ITX513" s="29"/>
      <c r="ITY513" s="29"/>
      <c r="ITZ513" s="29"/>
      <c r="IUA513" s="29"/>
      <c r="IUB513" s="29"/>
      <c r="IUC513" s="29"/>
      <c r="IUD513" s="29"/>
      <c r="IUE513" s="29"/>
      <c r="IUF513" s="29"/>
      <c r="IUG513" s="29"/>
      <c r="IUH513" s="29"/>
      <c r="IUI513" s="29"/>
      <c r="IUJ513" s="29"/>
      <c r="IUK513" s="29"/>
      <c r="IUL513" s="29"/>
      <c r="IUM513" s="29"/>
      <c r="IUN513" s="29"/>
      <c r="IUO513" s="29"/>
      <c r="IUP513" s="29"/>
      <c r="IUQ513" s="29"/>
      <c r="IUR513" s="29"/>
      <c r="IUS513" s="29"/>
      <c r="IUT513" s="29"/>
      <c r="IUU513" s="29"/>
      <c r="IUV513" s="29"/>
      <c r="IUW513" s="29"/>
      <c r="IUX513" s="29"/>
      <c r="IUY513" s="29"/>
      <c r="IUZ513" s="29"/>
      <c r="IVA513" s="29"/>
      <c r="IVB513" s="29"/>
      <c r="IVC513" s="29"/>
      <c r="IVD513" s="29"/>
      <c r="IVE513" s="29"/>
      <c r="IVF513" s="29"/>
      <c r="IVG513" s="29"/>
      <c r="IVH513" s="29"/>
      <c r="IVI513" s="29"/>
      <c r="IVJ513" s="29"/>
      <c r="IVK513" s="29"/>
      <c r="IVL513" s="29"/>
      <c r="IVM513" s="29"/>
      <c r="IVN513" s="29"/>
      <c r="IVO513" s="29"/>
      <c r="IVP513" s="29"/>
      <c r="IVQ513" s="29"/>
      <c r="IVR513" s="29"/>
      <c r="IVS513" s="29"/>
      <c r="IVT513" s="29"/>
      <c r="IVU513" s="29"/>
      <c r="IVV513" s="29"/>
      <c r="IVW513" s="29"/>
      <c r="IVX513" s="29"/>
      <c r="IVY513" s="29"/>
      <c r="IVZ513" s="29"/>
      <c r="IWA513" s="29"/>
      <c r="IWB513" s="29"/>
      <c r="IWC513" s="29"/>
      <c r="IWD513" s="29"/>
      <c r="IWE513" s="29"/>
      <c r="IWF513" s="29"/>
      <c r="IWG513" s="29"/>
      <c r="IWH513" s="29"/>
      <c r="IWI513" s="29"/>
      <c r="IWJ513" s="29"/>
      <c r="IWK513" s="29"/>
      <c r="IWL513" s="29"/>
      <c r="IWM513" s="29"/>
      <c r="IWN513" s="29"/>
      <c r="IWO513" s="29"/>
      <c r="IWP513" s="29"/>
      <c r="IWQ513" s="29"/>
      <c r="IWR513" s="29"/>
      <c r="IWS513" s="29"/>
      <c r="IWT513" s="29"/>
      <c r="IWU513" s="29"/>
      <c r="IWV513" s="29"/>
      <c r="IWW513" s="29"/>
      <c r="IWX513" s="29"/>
      <c r="IWY513" s="29"/>
      <c r="IWZ513" s="29"/>
      <c r="IXA513" s="29"/>
      <c r="IXB513" s="29"/>
      <c r="IXC513" s="29"/>
      <c r="IXD513" s="29"/>
      <c r="IXE513" s="29"/>
      <c r="IXF513" s="29"/>
      <c r="IXG513" s="29"/>
      <c r="IXH513" s="29"/>
      <c r="IXI513" s="29"/>
      <c r="IXJ513" s="29"/>
      <c r="IXK513" s="29"/>
      <c r="IXL513" s="29"/>
      <c r="IXM513" s="29"/>
      <c r="IXN513" s="29"/>
      <c r="IXO513" s="29"/>
      <c r="IXP513" s="29"/>
      <c r="IXQ513" s="29"/>
      <c r="IXR513" s="29"/>
      <c r="IXS513" s="29"/>
      <c r="IXT513" s="29"/>
      <c r="IXU513" s="29"/>
      <c r="IXV513" s="29"/>
      <c r="IXW513" s="29"/>
      <c r="IXX513" s="29"/>
      <c r="IXY513" s="29"/>
      <c r="IXZ513" s="29"/>
      <c r="IYA513" s="29"/>
      <c r="IYB513" s="29"/>
      <c r="IYC513" s="29"/>
      <c r="IYD513" s="29"/>
      <c r="IYE513" s="29"/>
      <c r="IYF513" s="29"/>
      <c r="IYG513" s="29"/>
      <c r="IYH513" s="29"/>
      <c r="IYI513" s="29"/>
      <c r="IYJ513" s="29"/>
      <c r="IYK513" s="29"/>
      <c r="IYL513" s="29"/>
      <c r="IYM513" s="29"/>
      <c r="IYN513" s="29"/>
      <c r="IYO513" s="29"/>
      <c r="IYP513" s="29"/>
      <c r="IYQ513" s="29"/>
      <c r="IYR513" s="29"/>
      <c r="IYS513" s="29"/>
      <c r="IYT513" s="29"/>
      <c r="IYU513" s="29"/>
      <c r="IYV513" s="29"/>
      <c r="IYW513" s="29"/>
      <c r="IYX513" s="29"/>
      <c r="IYY513" s="29"/>
      <c r="IYZ513" s="29"/>
      <c r="IZA513" s="29"/>
      <c r="IZB513" s="29"/>
      <c r="IZC513" s="29"/>
      <c r="IZD513" s="29"/>
      <c r="IZE513" s="29"/>
      <c r="IZF513" s="29"/>
      <c r="IZG513" s="29"/>
      <c r="IZH513" s="29"/>
      <c r="IZI513" s="29"/>
      <c r="IZJ513" s="29"/>
      <c r="IZK513" s="29"/>
      <c r="IZL513" s="29"/>
      <c r="IZM513" s="29"/>
      <c r="IZN513" s="29"/>
      <c r="IZO513" s="29"/>
      <c r="IZP513" s="29"/>
      <c r="IZQ513" s="29"/>
      <c r="IZR513" s="29"/>
      <c r="IZS513" s="29"/>
      <c r="IZT513" s="29"/>
      <c r="IZU513" s="29"/>
      <c r="IZV513" s="29"/>
      <c r="IZW513" s="29"/>
      <c r="IZX513" s="29"/>
      <c r="IZY513" s="29"/>
      <c r="IZZ513" s="29"/>
      <c r="JAA513" s="29"/>
      <c r="JAB513" s="29"/>
      <c r="JAC513" s="29"/>
      <c r="JAD513" s="29"/>
      <c r="JAE513" s="29"/>
      <c r="JAF513" s="29"/>
      <c r="JAG513" s="29"/>
      <c r="JAH513" s="29"/>
      <c r="JAI513" s="29"/>
      <c r="JAJ513" s="29"/>
      <c r="JAK513" s="29"/>
      <c r="JAL513" s="29"/>
      <c r="JAM513" s="29"/>
      <c r="JAN513" s="29"/>
      <c r="JAO513" s="29"/>
      <c r="JAP513" s="29"/>
      <c r="JAQ513" s="29"/>
      <c r="JAR513" s="29"/>
      <c r="JAS513" s="29"/>
      <c r="JAT513" s="29"/>
      <c r="JAU513" s="29"/>
      <c r="JAV513" s="29"/>
      <c r="JAW513" s="29"/>
      <c r="JAX513" s="29"/>
      <c r="JAY513" s="29"/>
      <c r="JAZ513" s="29"/>
      <c r="JBA513" s="29"/>
      <c r="JBB513" s="29"/>
      <c r="JBC513" s="29"/>
      <c r="JBD513" s="29"/>
      <c r="JBE513" s="29"/>
      <c r="JBF513" s="29"/>
      <c r="JBG513" s="29"/>
      <c r="JBH513" s="29"/>
      <c r="JBI513" s="29"/>
      <c r="JBJ513" s="29"/>
      <c r="JBK513" s="29"/>
      <c r="JBL513" s="29"/>
      <c r="JBM513" s="29"/>
      <c r="JBN513" s="29"/>
      <c r="JBO513" s="29"/>
      <c r="JBP513" s="29"/>
      <c r="JBQ513" s="29"/>
      <c r="JBR513" s="29"/>
      <c r="JBS513" s="29"/>
      <c r="JBT513" s="29"/>
      <c r="JBU513" s="29"/>
      <c r="JBV513" s="29"/>
      <c r="JBW513" s="29"/>
      <c r="JBX513" s="29"/>
      <c r="JBY513" s="29"/>
      <c r="JBZ513" s="29"/>
      <c r="JCA513" s="29"/>
      <c r="JCB513" s="29"/>
      <c r="JCC513" s="29"/>
      <c r="JCD513" s="29"/>
      <c r="JCE513" s="29"/>
      <c r="JCF513" s="29"/>
      <c r="JCG513" s="29"/>
      <c r="JCH513" s="29"/>
      <c r="JCI513" s="29"/>
      <c r="JCJ513" s="29"/>
      <c r="JCK513" s="29"/>
      <c r="JCL513" s="29"/>
      <c r="JCM513" s="29"/>
      <c r="JCN513" s="29"/>
      <c r="JCO513" s="29"/>
      <c r="JCP513" s="29"/>
      <c r="JCQ513" s="29"/>
      <c r="JCR513" s="29"/>
      <c r="JCS513" s="29"/>
      <c r="JCT513" s="29"/>
      <c r="JCU513" s="29"/>
      <c r="JCV513" s="29"/>
      <c r="JCW513" s="29"/>
      <c r="JCX513" s="29"/>
      <c r="JCY513" s="29"/>
      <c r="JCZ513" s="29"/>
      <c r="JDA513" s="29"/>
      <c r="JDB513" s="29"/>
      <c r="JDC513" s="29"/>
      <c r="JDD513" s="29"/>
      <c r="JDE513" s="29"/>
      <c r="JDF513" s="29"/>
      <c r="JDG513" s="29"/>
      <c r="JDH513" s="29"/>
      <c r="JDI513" s="29"/>
      <c r="JDJ513" s="29"/>
      <c r="JDK513" s="29"/>
      <c r="JDL513" s="29"/>
      <c r="JDM513" s="29"/>
      <c r="JDN513" s="29"/>
      <c r="JDO513" s="29"/>
      <c r="JDP513" s="29"/>
      <c r="JDQ513" s="29"/>
      <c r="JDR513" s="29"/>
      <c r="JDS513" s="29"/>
      <c r="JDT513" s="29"/>
      <c r="JDU513" s="29"/>
      <c r="JDV513" s="29"/>
      <c r="JDW513" s="29"/>
      <c r="JDX513" s="29"/>
      <c r="JDY513" s="29"/>
      <c r="JDZ513" s="29"/>
      <c r="JEA513" s="29"/>
      <c r="JEB513" s="29"/>
      <c r="JEC513" s="29"/>
      <c r="JED513" s="29"/>
      <c r="JEE513" s="29"/>
      <c r="JEF513" s="29"/>
      <c r="JEG513" s="29"/>
      <c r="JEH513" s="29"/>
      <c r="JEI513" s="29"/>
      <c r="JEJ513" s="29"/>
      <c r="JEK513" s="29"/>
      <c r="JEL513" s="29"/>
      <c r="JEM513" s="29"/>
      <c r="JEN513" s="29"/>
      <c r="JEO513" s="29"/>
      <c r="JEP513" s="29"/>
      <c r="JEQ513" s="29"/>
      <c r="JER513" s="29"/>
      <c r="JES513" s="29"/>
      <c r="JET513" s="29"/>
      <c r="JEU513" s="29"/>
      <c r="JEV513" s="29"/>
      <c r="JEW513" s="29"/>
      <c r="JEX513" s="29"/>
      <c r="JEY513" s="29"/>
      <c r="JEZ513" s="29"/>
      <c r="JFA513" s="29"/>
      <c r="JFB513" s="29"/>
      <c r="JFC513" s="29"/>
      <c r="JFD513" s="29"/>
      <c r="JFE513" s="29"/>
      <c r="JFF513" s="29"/>
      <c r="JFG513" s="29"/>
      <c r="JFH513" s="29"/>
      <c r="JFI513" s="29"/>
      <c r="JFJ513" s="29"/>
      <c r="JFK513" s="29"/>
      <c r="JFL513" s="29"/>
      <c r="JFM513" s="29"/>
      <c r="JFN513" s="29"/>
      <c r="JFO513" s="29"/>
      <c r="JFP513" s="29"/>
      <c r="JFQ513" s="29"/>
      <c r="JFR513" s="29"/>
      <c r="JFS513" s="29"/>
      <c r="JFT513" s="29"/>
      <c r="JFU513" s="29"/>
      <c r="JFV513" s="29"/>
      <c r="JFW513" s="29"/>
      <c r="JFX513" s="29"/>
      <c r="JFY513" s="29"/>
      <c r="JFZ513" s="29"/>
      <c r="JGA513" s="29"/>
      <c r="JGB513" s="29"/>
      <c r="JGC513" s="29"/>
      <c r="JGD513" s="29"/>
      <c r="JGE513" s="29"/>
      <c r="JGF513" s="29"/>
      <c r="JGG513" s="29"/>
      <c r="JGH513" s="29"/>
      <c r="JGI513" s="29"/>
      <c r="JGJ513" s="29"/>
      <c r="JGK513" s="29"/>
      <c r="JGL513" s="29"/>
      <c r="JGM513" s="29"/>
      <c r="JGN513" s="29"/>
      <c r="JGO513" s="29"/>
      <c r="JGP513" s="29"/>
      <c r="JGQ513" s="29"/>
      <c r="JGR513" s="29"/>
      <c r="JGS513" s="29"/>
      <c r="JGT513" s="29"/>
      <c r="JGU513" s="29"/>
      <c r="JGV513" s="29"/>
      <c r="JGW513" s="29"/>
      <c r="JGX513" s="29"/>
      <c r="JGY513" s="29"/>
      <c r="JGZ513" s="29"/>
      <c r="JHA513" s="29"/>
      <c r="JHB513" s="29"/>
      <c r="JHC513" s="29"/>
      <c r="JHD513" s="29"/>
      <c r="JHE513" s="29"/>
      <c r="JHF513" s="29"/>
      <c r="JHG513" s="29"/>
      <c r="JHH513" s="29"/>
      <c r="JHI513" s="29"/>
      <c r="JHJ513" s="29"/>
      <c r="JHK513" s="29"/>
      <c r="JHL513" s="29"/>
      <c r="JHM513" s="29"/>
      <c r="JHN513" s="29"/>
      <c r="JHO513" s="29"/>
      <c r="JHP513" s="29"/>
      <c r="JHQ513" s="29"/>
      <c r="JHR513" s="29"/>
      <c r="JHS513" s="29"/>
      <c r="JHT513" s="29"/>
      <c r="JHU513" s="29"/>
      <c r="JHV513" s="29"/>
      <c r="JHW513" s="29"/>
      <c r="JHX513" s="29"/>
      <c r="JHY513" s="29"/>
      <c r="JHZ513" s="29"/>
      <c r="JIA513" s="29"/>
      <c r="JIB513" s="29"/>
      <c r="JIC513" s="29"/>
      <c r="JID513" s="29"/>
      <c r="JIE513" s="29"/>
      <c r="JIF513" s="29"/>
      <c r="JIG513" s="29"/>
      <c r="JIH513" s="29"/>
      <c r="JII513" s="29"/>
      <c r="JIJ513" s="29"/>
      <c r="JIK513" s="29"/>
      <c r="JIL513" s="29"/>
      <c r="JIM513" s="29"/>
      <c r="JIN513" s="29"/>
      <c r="JIO513" s="29"/>
      <c r="JIP513" s="29"/>
      <c r="JIQ513" s="29"/>
      <c r="JIR513" s="29"/>
      <c r="JIS513" s="29"/>
      <c r="JIT513" s="29"/>
      <c r="JIU513" s="29"/>
      <c r="JIV513" s="29"/>
      <c r="JIW513" s="29"/>
      <c r="JIX513" s="29"/>
      <c r="JIY513" s="29"/>
      <c r="JIZ513" s="29"/>
      <c r="JJA513" s="29"/>
      <c r="JJB513" s="29"/>
      <c r="JJC513" s="29"/>
      <c r="JJD513" s="29"/>
      <c r="JJE513" s="29"/>
      <c r="JJF513" s="29"/>
      <c r="JJG513" s="29"/>
      <c r="JJH513" s="29"/>
      <c r="JJI513" s="29"/>
      <c r="JJJ513" s="29"/>
      <c r="JJK513" s="29"/>
      <c r="JJL513" s="29"/>
      <c r="JJM513" s="29"/>
      <c r="JJN513" s="29"/>
      <c r="JJO513" s="29"/>
      <c r="JJP513" s="29"/>
      <c r="JJQ513" s="29"/>
      <c r="JJR513" s="29"/>
      <c r="JJS513" s="29"/>
      <c r="JJT513" s="29"/>
      <c r="JJU513" s="29"/>
      <c r="JJV513" s="29"/>
      <c r="JJW513" s="29"/>
      <c r="JJX513" s="29"/>
      <c r="JJY513" s="29"/>
      <c r="JJZ513" s="29"/>
      <c r="JKA513" s="29"/>
      <c r="JKB513" s="29"/>
      <c r="JKC513" s="29"/>
      <c r="JKD513" s="29"/>
      <c r="JKE513" s="29"/>
      <c r="JKF513" s="29"/>
      <c r="JKG513" s="29"/>
      <c r="JKH513" s="29"/>
      <c r="JKI513" s="29"/>
      <c r="JKJ513" s="29"/>
      <c r="JKK513" s="29"/>
      <c r="JKL513" s="29"/>
      <c r="JKM513" s="29"/>
      <c r="JKN513" s="29"/>
      <c r="JKO513" s="29"/>
      <c r="JKP513" s="29"/>
      <c r="JKQ513" s="29"/>
      <c r="JKR513" s="29"/>
      <c r="JKS513" s="29"/>
      <c r="JKT513" s="29"/>
      <c r="JKU513" s="29"/>
      <c r="JKV513" s="29"/>
      <c r="JKW513" s="29"/>
      <c r="JKX513" s="29"/>
      <c r="JKY513" s="29"/>
      <c r="JKZ513" s="29"/>
      <c r="JLA513" s="29"/>
      <c r="JLB513" s="29"/>
      <c r="JLC513" s="29"/>
      <c r="JLD513" s="29"/>
      <c r="JLE513" s="29"/>
      <c r="JLF513" s="29"/>
      <c r="JLG513" s="29"/>
      <c r="JLH513" s="29"/>
      <c r="JLI513" s="29"/>
      <c r="JLJ513" s="29"/>
      <c r="JLK513" s="29"/>
      <c r="JLL513" s="29"/>
      <c r="JLM513" s="29"/>
      <c r="JLN513" s="29"/>
      <c r="JLO513" s="29"/>
      <c r="JLP513" s="29"/>
      <c r="JLQ513" s="29"/>
      <c r="JLR513" s="29"/>
      <c r="JLS513" s="29"/>
      <c r="JLT513" s="29"/>
      <c r="JLU513" s="29"/>
      <c r="JLV513" s="29"/>
      <c r="JLW513" s="29"/>
      <c r="JLX513" s="29"/>
      <c r="JLY513" s="29"/>
      <c r="JLZ513" s="29"/>
      <c r="JMA513" s="29"/>
      <c r="JMB513" s="29"/>
      <c r="JMC513" s="29"/>
      <c r="JMD513" s="29"/>
      <c r="JME513" s="29"/>
      <c r="JMF513" s="29"/>
      <c r="JMG513" s="29"/>
      <c r="JMH513" s="29"/>
      <c r="JMI513" s="29"/>
      <c r="JMJ513" s="29"/>
      <c r="JMK513" s="29"/>
      <c r="JML513" s="29"/>
      <c r="JMM513" s="29"/>
      <c r="JMN513" s="29"/>
      <c r="JMO513" s="29"/>
      <c r="JMP513" s="29"/>
      <c r="JMQ513" s="29"/>
      <c r="JMR513" s="29"/>
      <c r="JMS513" s="29"/>
      <c r="JMT513" s="29"/>
      <c r="JMU513" s="29"/>
      <c r="JMV513" s="29"/>
      <c r="JMW513" s="29"/>
      <c r="JMX513" s="29"/>
      <c r="JMY513" s="29"/>
      <c r="JMZ513" s="29"/>
      <c r="JNA513" s="29"/>
      <c r="JNB513" s="29"/>
      <c r="JNC513" s="29"/>
      <c r="JND513" s="29"/>
      <c r="JNE513" s="29"/>
      <c r="JNF513" s="29"/>
      <c r="JNG513" s="29"/>
      <c r="JNH513" s="29"/>
      <c r="JNI513" s="29"/>
      <c r="JNJ513" s="29"/>
      <c r="JNK513" s="29"/>
      <c r="JNL513" s="29"/>
      <c r="JNM513" s="29"/>
      <c r="JNN513" s="29"/>
      <c r="JNO513" s="29"/>
      <c r="JNP513" s="29"/>
      <c r="JNQ513" s="29"/>
      <c r="JNR513" s="29"/>
      <c r="JNS513" s="29"/>
      <c r="JNT513" s="29"/>
      <c r="JNU513" s="29"/>
      <c r="JNV513" s="29"/>
      <c r="JNW513" s="29"/>
      <c r="JNX513" s="29"/>
      <c r="JNY513" s="29"/>
      <c r="JNZ513" s="29"/>
      <c r="JOA513" s="29"/>
      <c r="JOB513" s="29"/>
      <c r="JOC513" s="29"/>
      <c r="JOD513" s="29"/>
      <c r="JOE513" s="29"/>
      <c r="JOF513" s="29"/>
      <c r="JOG513" s="29"/>
      <c r="JOH513" s="29"/>
      <c r="JOI513" s="29"/>
      <c r="JOJ513" s="29"/>
      <c r="JOK513" s="29"/>
      <c r="JOL513" s="29"/>
      <c r="JOM513" s="29"/>
      <c r="JON513" s="29"/>
      <c r="JOO513" s="29"/>
      <c r="JOP513" s="29"/>
      <c r="JOQ513" s="29"/>
      <c r="JOR513" s="29"/>
      <c r="JOS513" s="29"/>
      <c r="JOT513" s="29"/>
      <c r="JOU513" s="29"/>
      <c r="JOV513" s="29"/>
      <c r="JOW513" s="29"/>
      <c r="JOX513" s="29"/>
      <c r="JOY513" s="29"/>
      <c r="JOZ513" s="29"/>
      <c r="JPA513" s="29"/>
      <c r="JPB513" s="29"/>
      <c r="JPC513" s="29"/>
      <c r="JPD513" s="29"/>
      <c r="JPE513" s="29"/>
      <c r="JPF513" s="29"/>
      <c r="JPG513" s="29"/>
      <c r="JPH513" s="29"/>
      <c r="JPI513" s="29"/>
      <c r="JPJ513" s="29"/>
      <c r="JPK513" s="29"/>
      <c r="JPL513" s="29"/>
      <c r="JPM513" s="29"/>
      <c r="JPN513" s="29"/>
      <c r="JPO513" s="29"/>
      <c r="JPP513" s="29"/>
      <c r="JPQ513" s="29"/>
      <c r="JPR513" s="29"/>
      <c r="JPS513" s="29"/>
      <c r="JPT513" s="29"/>
      <c r="JPU513" s="29"/>
      <c r="JPV513" s="29"/>
      <c r="JPW513" s="29"/>
      <c r="JPX513" s="29"/>
      <c r="JPY513" s="29"/>
      <c r="JPZ513" s="29"/>
      <c r="JQA513" s="29"/>
      <c r="JQB513" s="29"/>
      <c r="JQC513" s="29"/>
      <c r="JQD513" s="29"/>
      <c r="JQE513" s="29"/>
      <c r="JQF513" s="29"/>
      <c r="JQG513" s="29"/>
      <c r="JQH513" s="29"/>
      <c r="JQI513" s="29"/>
      <c r="JQJ513" s="29"/>
      <c r="JQK513" s="29"/>
      <c r="JQL513" s="29"/>
      <c r="JQM513" s="29"/>
      <c r="JQN513" s="29"/>
      <c r="JQO513" s="29"/>
      <c r="JQP513" s="29"/>
      <c r="JQQ513" s="29"/>
      <c r="JQR513" s="29"/>
      <c r="JQS513" s="29"/>
      <c r="JQT513" s="29"/>
      <c r="JQU513" s="29"/>
      <c r="JQV513" s="29"/>
      <c r="JQW513" s="29"/>
      <c r="JQX513" s="29"/>
      <c r="JQY513" s="29"/>
      <c r="JQZ513" s="29"/>
      <c r="JRA513" s="29"/>
      <c r="JRB513" s="29"/>
      <c r="JRC513" s="29"/>
      <c r="JRD513" s="29"/>
      <c r="JRE513" s="29"/>
      <c r="JRF513" s="29"/>
      <c r="JRG513" s="29"/>
      <c r="JRH513" s="29"/>
      <c r="JRI513" s="29"/>
      <c r="JRJ513" s="29"/>
      <c r="JRK513" s="29"/>
      <c r="JRL513" s="29"/>
      <c r="JRM513" s="29"/>
      <c r="JRN513" s="29"/>
      <c r="JRO513" s="29"/>
      <c r="JRP513" s="29"/>
      <c r="JRQ513" s="29"/>
      <c r="JRR513" s="29"/>
      <c r="JRS513" s="29"/>
      <c r="JRT513" s="29"/>
      <c r="JRU513" s="29"/>
      <c r="JRV513" s="29"/>
      <c r="JRW513" s="29"/>
      <c r="JRX513" s="29"/>
      <c r="JRY513" s="29"/>
      <c r="JRZ513" s="29"/>
      <c r="JSA513" s="29"/>
      <c r="JSB513" s="29"/>
      <c r="JSC513" s="29"/>
      <c r="JSD513" s="29"/>
      <c r="JSE513" s="29"/>
      <c r="JSF513" s="29"/>
      <c r="JSG513" s="29"/>
      <c r="JSH513" s="29"/>
      <c r="JSI513" s="29"/>
      <c r="JSJ513" s="29"/>
      <c r="JSK513" s="29"/>
      <c r="JSL513" s="29"/>
      <c r="JSM513" s="29"/>
      <c r="JSN513" s="29"/>
      <c r="JSO513" s="29"/>
      <c r="JSP513" s="29"/>
      <c r="JSQ513" s="29"/>
      <c r="JSR513" s="29"/>
      <c r="JSS513" s="29"/>
      <c r="JST513" s="29"/>
      <c r="JSU513" s="29"/>
      <c r="JSV513" s="29"/>
      <c r="JSW513" s="29"/>
      <c r="JSX513" s="29"/>
      <c r="JSY513" s="29"/>
      <c r="JSZ513" s="29"/>
      <c r="JTA513" s="29"/>
      <c r="JTB513" s="29"/>
      <c r="JTC513" s="29"/>
      <c r="JTD513" s="29"/>
      <c r="JTE513" s="29"/>
      <c r="JTF513" s="29"/>
      <c r="JTG513" s="29"/>
      <c r="JTH513" s="29"/>
      <c r="JTI513" s="29"/>
      <c r="JTJ513" s="29"/>
      <c r="JTK513" s="29"/>
      <c r="JTL513" s="29"/>
      <c r="JTM513" s="29"/>
      <c r="JTN513" s="29"/>
      <c r="JTO513" s="29"/>
      <c r="JTP513" s="29"/>
      <c r="JTQ513" s="29"/>
      <c r="JTR513" s="29"/>
      <c r="JTS513" s="29"/>
      <c r="JTT513" s="29"/>
      <c r="JTU513" s="29"/>
      <c r="JTV513" s="29"/>
      <c r="JTW513" s="29"/>
      <c r="JTX513" s="29"/>
      <c r="JTY513" s="29"/>
      <c r="JTZ513" s="29"/>
      <c r="JUA513" s="29"/>
      <c r="JUB513" s="29"/>
      <c r="JUC513" s="29"/>
      <c r="JUD513" s="29"/>
      <c r="JUE513" s="29"/>
      <c r="JUF513" s="29"/>
      <c r="JUG513" s="29"/>
      <c r="JUH513" s="29"/>
      <c r="JUI513" s="29"/>
      <c r="JUJ513" s="29"/>
      <c r="JUK513" s="29"/>
      <c r="JUL513" s="29"/>
      <c r="JUM513" s="29"/>
      <c r="JUN513" s="29"/>
      <c r="JUO513" s="29"/>
      <c r="JUP513" s="29"/>
      <c r="JUQ513" s="29"/>
      <c r="JUR513" s="29"/>
      <c r="JUS513" s="29"/>
      <c r="JUT513" s="29"/>
      <c r="JUU513" s="29"/>
      <c r="JUV513" s="29"/>
      <c r="JUW513" s="29"/>
      <c r="JUX513" s="29"/>
      <c r="JUY513" s="29"/>
      <c r="JUZ513" s="29"/>
      <c r="JVA513" s="29"/>
      <c r="JVB513" s="29"/>
      <c r="JVC513" s="29"/>
      <c r="JVD513" s="29"/>
      <c r="JVE513" s="29"/>
      <c r="JVF513" s="29"/>
      <c r="JVG513" s="29"/>
      <c r="JVH513" s="29"/>
      <c r="JVI513" s="29"/>
      <c r="JVJ513" s="29"/>
      <c r="JVK513" s="29"/>
      <c r="JVL513" s="29"/>
      <c r="JVM513" s="29"/>
      <c r="JVN513" s="29"/>
      <c r="JVO513" s="29"/>
      <c r="JVP513" s="29"/>
      <c r="JVQ513" s="29"/>
      <c r="JVR513" s="29"/>
      <c r="JVS513" s="29"/>
      <c r="JVT513" s="29"/>
      <c r="JVU513" s="29"/>
      <c r="JVV513" s="29"/>
      <c r="JVW513" s="29"/>
      <c r="JVX513" s="29"/>
      <c r="JVY513" s="29"/>
      <c r="JVZ513" s="29"/>
      <c r="JWA513" s="29"/>
      <c r="JWB513" s="29"/>
      <c r="JWC513" s="29"/>
      <c r="JWD513" s="29"/>
      <c r="JWE513" s="29"/>
      <c r="JWF513" s="29"/>
      <c r="JWG513" s="29"/>
      <c r="JWH513" s="29"/>
      <c r="JWI513" s="29"/>
      <c r="JWJ513" s="29"/>
      <c r="JWK513" s="29"/>
      <c r="JWL513" s="29"/>
      <c r="JWM513" s="29"/>
      <c r="JWN513" s="29"/>
      <c r="JWO513" s="29"/>
      <c r="JWP513" s="29"/>
      <c r="JWQ513" s="29"/>
      <c r="JWR513" s="29"/>
      <c r="JWS513" s="29"/>
      <c r="JWT513" s="29"/>
      <c r="JWU513" s="29"/>
      <c r="JWV513" s="29"/>
      <c r="JWW513" s="29"/>
      <c r="JWX513" s="29"/>
      <c r="JWY513" s="29"/>
      <c r="JWZ513" s="29"/>
      <c r="JXA513" s="29"/>
      <c r="JXB513" s="29"/>
      <c r="JXC513" s="29"/>
      <c r="JXD513" s="29"/>
      <c r="JXE513" s="29"/>
      <c r="JXF513" s="29"/>
      <c r="JXG513" s="29"/>
      <c r="JXH513" s="29"/>
      <c r="JXI513" s="29"/>
      <c r="JXJ513" s="29"/>
      <c r="JXK513" s="29"/>
      <c r="JXL513" s="29"/>
      <c r="JXM513" s="29"/>
      <c r="JXN513" s="29"/>
      <c r="JXO513" s="29"/>
      <c r="JXP513" s="29"/>
      <c r="JXQ513" s="29"/>
      <c r="JXR513" s="29"/>
      <c r="JXS513" s="29"/>
      <c r="JXT513" s="29"/>
      <c r="JXU513" s="29"/>
      <c r="JXV513" s="29"/>
      <c r="JXW513" s="29"/>
      <c r="JXX513" s="29"/>
      <c r="JXY513" s="29"/>
      <c r="JXZ513" s="29"/>
      <c r="JYA513" s="29"/>
      <c r="JYB513" s="29"/>
      <c r="JYC513" s="29"/>
      <c r="JYD513" s="29"/>
      <c r="JYE513" s="29"/>
      <c r="JYF513" s="29"/>
      <c r="JYG513" s="29"/>
      <c r="JYH513" s="29"/>
      <c r="JYI513" s="29"/>
      <c r="JYJ513" s="29"/>
      <c r="JYK513" s="29"/>
      <c r="JYL513" s="29"/>
      <c r="JYM513" s="29"/>
      <c r="JYN513" s="29"/>
      <c r="JYO513" s="29"/>
      <c r="JYP513" s="29"/>
      <c r="JYQ513" s="29"/>
      <c r="JYR513" s="29"/>
      <c r="JYS513" s="29"/>
      <c r="JYT513" s="29"/>
      <c r="JYU513" s="29"/>
      <c r="JYV513" s="29"/>
      <c r="JYW513" s="29"/>
      <c r="JYX513" s="29"/>
      <c r="JYY513" s="29"/>
      <c r="JYZ513" s="29"/>
      <c r="JZA513" s="29"/>
      <c r="JZB513" s="29"/>
      <c r="JZC513" s="29"/>
      <c r="JZD513" s="29"/>
      <c r="JZE513" s="29"/>
      <c r="JZF513" s="29"/>
      <c r="JZG513" s="29"/>
      <c r="JZH513" s="29"/>
      <c r="JZI513" s="29"/>
      <c r="JZJ513" s="29"/>
      <c r="JZK513" s="29"/>
      <c r="JZL513" s="29"/>
      <c r="JZM513" s="29"/>
      <c r="JZN513" s="29"/>
      <c r="JZO513" s="29"/>
      <c r="JZP513" s="29"/>
      <c r="JZQ513" s="29"/>
      <c r="JZR513" s="29"/>
      <c r="JZS513" s="29"/>
      <c r="JZT513" s="29"/>
      <c r="JZU513" s="29"/>
      <c r="JZV513" s="29"/>
      <c r="JZW513" s="29"/>
      <c r="JZX513" s="29"/>
      <c r="JZY513" s="29"/>
      <c r="JZZ513" s="29"/>
      <c r="KAA513" s="29"/>
      <c r="KAB513" s="29"/>
      <c r="KAC513" s="29"/>
      <c r="KAD513" s="29"/>
      <c r="KAE513" s="29"/>
      <c r="KAF513" s="29"/>
      <c r="KAG513" s="29"/>
      <c r="KAH513" s="29"/>
      <c r="KAI513" s="29"/>
      <c r="KAJ513" s="29"/>
      <c r="KAK513" s="29"/>
      <c r="KAL513" s="29"/>
      <c r="KAM513" s="29"/>
      <c r="KAN513" s="29"/>
      <c r="KAO513" s="29"/>
      <c r="KAP513" s="29"/>
      <c r="KAQ513" s="29"/>
      <c r="KAR513" s="29"/>
      <c r="KAS513" s="29"/>
      <c r="KAT513" s="29"/>
      <c r="KAU513" s="29"/>
      <c r="KAV513" s="29"/>
      <c r="KAW513" s="29"/>
      <c r="KAX513" s="29"/>
      <c r="KAY513" s="29"/>
      <c r="KAZ513" s="29"/>
      <c r="KBA513" s="29"/>
      <c r="KBB513" s="29"/>
      <c r="KBC513" s="29"/>
      <c r="KBD513" s="29"/>
      <c r="KBE513" s="29"/>
      <c r="KBF513" s="29"/>
      <c r="KBG513" s="29"/>
      <c r="KBH513" s="29"/>
      <c r="KBI513" s="29"/>
      <c r="KBJ513" s="29"/>
      <c r="KBK513" s="29"/>
      <c r="KBL513" s="29"/>
      <c r="KBM513" s="29"/>
      <c r="KBN513" s="29"/>
      <c r="KBO513" s="29"/>
      <c r="KBP513" s="29"/>
      <c r="KBQ513" s="29"/>
      <c r="KBR513" s="29"/>
      <c r="KBS513" s="29"/>
      <c r="KBT513" s="29"/>
      <c r="KBU513" s="29"/>
      <c r="KBV513" s="29"/>
      <c r="KBW513" s="29"/>
      <c r="KBX513" s="29"/>
      <c r="KBY513" s="29"/>
      <c r="KBZ513" s="29"/>
      <c r="KCA513" s="29"/>
      <c r="KCB513" s="29"/>
      <c r="KCC513" s="29"/>
      <c r="KCD513" s="29"/>
      <c r="KCE513" s="29"/>
      <c r="KCF513" s="29"/>
      <c r="KCG513" s="29"/>
      <c r="KCH513" s="29"/>
      <c r="KCI513" s="29"/>
      <c r="KCJ513" s="29"/>
      <c r="KCK513" s="29"/>
      <c r="KCL513" s="29"/>
      <c r="KCM513" s="29"/>
      <c r="KCN513" s="29"/>
      <c r="KCO513" s="29"/>
      <c r="KCP513" s="29"/>
      <c r="KCQ513" s="29"/>
      <c r="KCR513" s="29"/>
      <c r="KCS513" s="29"/>
      <c r="KCT513" s="29"/>
      <c r="KCU513" s="29"/>
      <c r="KCV513" s="29"/>
      <c r="KCW513" s="29"/>
      <c r="KCX513" s="29"/>
      <c r="KCY513" s="29"/>
      <c r="KCZ513" s="29"/>
      <c r="KDA513" s="29"/>
      <c r="KDB513" s="29"/>
      <c r="KDC513" s="29"/>
      <c r="KDD513" s="29"/>
      <c r="KDE513" s="29"/>
      <c r="KDF513" s="29"/>
      <c r="KDG513" s="29"/>
      <c r="KDH513" s="29"/>
      <c r="KDI513" s="29"/>
      <c r="KDJ513" s="29"/>
      <c r="KDK513" s="29"/>
      <c r="KDL513" s="29"/>
      <c r="KDM513" s="29"/>
      <c r="KDN513" s="29"/>
      <c r="KDO513" s="29"/>
      <c r="KDP513" s="29"/>
      <c r="KDQ513" s="29"/>
      <c r="KDR513" s="29"/>
      <c r="KDS513" s="29"/>
      <c r="KDT513" s="29"/>
      <c r="KDU513" s="29"/>
      <c r="KDV513" s="29"/>
      <c r="KDW513" s="29"/>
      <c r="KDX513" s="29"/>
      <c r="KDY513" s="29"/>
      <c r="KDZ513" s="29"/>
      <c r="KEA513" s="29"/>
      <c r="KEB513" s="29"/>
      <c r="KEC513" s="29"/>
      <c r="KED513" s="29"/>
      <c r="KEE513" s="29"/>
      <c r="KEF513" s="29"/>
      <c r="KEG513" s="29"/>
      <c r="KEH513" s="29"/>
      <c r="KEI513" s="29"/>
      <c r="KEJ513" s="29"/>
      <c r="KEK513" s="29"/>
      <c r="KEL513" s="29"/>
      <c r="KEM513" s="29"/>
      <c r="KEN513" s="29"/>
      <c r="KEO513" s="29"/>
      <c r="KEP513" s="29"/>
      <c r="KEQ513" s="29"/>
      <c r="KER513" s="29"/>
      <c r="KES513" s="29"/>
      <c r="KET513" s="29"/>
      <c r="KEU513" s="29"/>
      <c r="KEV513" s="29"/>
      <c r="KEW513" s="29"/>
      <c r="KEX513" s="29"/>
      <c r="KEY513" s="29"/>
      <c r="KEZ513" s="29"/>
      <c r="KFA513" s="29"/>
      <c r="KFB513" s="29"/>
      <c r="KFC513" s="29"/>
      <c r="KFD513" s="29"/>
      <c r="KFE513" s="29"/>
      <c r="KFF513" s="29"/>
      <c r="KFG513" s="29"/>
      <c r="KFH513" s="29"/>
      <c r="KFI513" s="29"/>
      <c r="KFJ513" s="29"/>
      <c r="KFK513" s="29"/>
      <c r="KFL513" s="29"/>
      <c r="KFM513" s="29"/>
      <c r="KFN513" s="29"/>
      <c r="KFO513" s="29"/>
      <c r="KFP513" s="29"/>
      <c r="KFQ513" s="29"/>
      <c r="KFR513" s="29"/>
      <c r="KFS513" s="29"/>
      <c r="KFT513" s="29"/>
      <c r="KFU513" s="29"/>
      <c r="KFV513" s="29"/>
      <c r="KFW513" s="29"/>
      <c r="KFX513" s="29"/>
      <c r="KFY513" s="29"/>
      <c r="KFZ513" s="29"/>
      <c r="KGA513" s="29"/>
      <c r="KGB513" s="29"/>
      <c r="KGC513" s="29"/>
      <c r="KGD513" s="29"/>
      <c r="KGE513" s="29"/>
      <c r="KGF513" s="29"/>
      <c r="KGG513" s="29"/>
      <c r="KGH513" s="29"/>
      <c r="KGI513" s="29"/>
      <c r="KGJ513" s="29"/>
      <c r="KGK513" s="29"/>
      <c r="KGL513" s="29"/>
      <c r="KGM513" s="29"/>
      <c r="KGN513" s="29"/>
      <c r="KGO513" s="29"/>
      <c r="KGP513" s="29"/>
      <c r="KGQ513" s="29"/>
      <c r="KGR513" s="29"/>
      <c r="KGS513" s="29"/>
      <c r="KGT513" s="29"/>
      <c r="KGU513" s="29"/>
      <c r="KGV513" s="29"/>
      <c r="KGW513" s="29"/>
      <c r="KGX513" s="29"/>
      <c r="KGY513" s="29"/>
      <c r="KGZ513" s="29"/>
      <c r="KHA513" s="29"/>
      <c r="KHB513" s="29"/>
      <c r="KHC513" s="29"/>
      <c r="KHD513" s="29"/>
      <c r="KHE513" s="29"/>
      <c r="KHF513" s="29"/>
      <c r="KHG513" s="29"/>
      <c r="KHH513" s="29"/>
      <c r="KHI513" s="29"/>
      <c r="KHJ513" s="29"/>
      <c r="KHK513" s="29"/>
      <c r="KHL513" s="29"/>
      <c r="KHM513" s="29"/>
      <c r="KHN513" s="29"/>
      <c r="KHO513" s="29"/>
      <c r="KHP513" s="29"/>
      <c r="KHQ513" s="29"/>
      <c r="KHR513" s="29"/>
      <c r="KHS513" s="29"/>
      <c r="KHT513" s="29"/>
      <c r="KHU513" s="29"/>
      <c r="KHV513" s="29"/>
      <c r="KHW513" s="29"/>
      <c r="KHX513" s="29"/>
      <c r="KHY513" s="29"/>
      <c r="KHZ513" s="29"/>
      <c r="KIA513" s="29"/>
      <c r="KIB513" s="29"/>
      <c r="KIC513" s="29"/>
      <c r="KID513" s="29"/>
      <c r="KIE513" s="29"/>
      <c r="KIF513" s="29"/>
      <c r="KIG513" s="29"/>
      <c r="KIH513" s="29"/>
      <c r="KII513" s="29"/>
      <c r="KIJ513" s="29"/>
      <c r="KIK513" s="29"/>
      <c r="KIL513" s="29"/>
      <c r="KIM513" s="29"/>
      <c r="KIN513" s="29"/>
      <c r="KIO513" s="29"/>
      <c r="KIP513" s="29"/>
      <c r="KIQ513" s="29"/>
      <c r="KIR513" s="29"/>
      <c r="KIS513" s="29"/>
      <c r="KIT513" s="29"/>
      <c r="KIU513" s="29"/>
      <c r="KIV513" s="29"/>
      <c r="KIW513" s="29"/>
      <c r="KIX513" s="29"/>
      <c r="KIY513" s="29"/>
      <c r="KIZ513" s="29"/>
      <c r="KJA513" s="29"/>
      <c r="KJB513" s="29"/>
      <c r="KJC513" s="29"/>
      <c r="KJD513" s="29"/>
      <c r="KJE513" s="29"/>
      <c r="KJF513" s="29"/>
      <c r="KJG513" s="29"/>
      <c r="KJH513" s="29"/>
      <c r="KJI513" s="29"/>
      <c r="KJJ513" s="29"/>
      <c r="KJK513" s="29"/>
      <c r="KJL513" s="29"/>
      <c r="KJM513" s="29"/>
      <c r="KJN513" s="29"/>
      <c r="KJO513" s="29"/>
      <c r="KJP513" s="29"/>
      <c r="KJQ513" s="29"/>
      <c r="KJR513" s="29"/>
      <c r="KJS513" s="29"/>
      <c r="KJT513" s="29"/>
      <c r="KJU513" s="29"/>
      <c r="KJV513" s="29"/>
      <c r="KJW513" s="29"/>
      <c r="KJX513" s="29"/>
      <c r="KJY513" s="29"/>
      <c r="KJZ513" s="29"/>
      <c r="KKA513" s="29"/>
      <c r="KKB513" s="29"/>
      <c r="KKC513" s="29"/>
      <c r="KKD513" s="29"/>
      <c r="KKE513" s="29"/>
      <c r="KKF513" s="29"/>
      <c r="KKG513" s="29"/>
      <c r="KKH513" s="29"/>
      <c r="KKI513" s="29"/>
      <c r="KKJ513" s="29"/>
      <c r="KKK513" s="29"/>
      <c r="KKL513" s="29"/>
      <c r="KKM513" s="29"/>
      <c r="KKN513" s="29"/>
      <c r="KKO513" s="29"/>
      <c r="KKP513" s="29"/>
      <c r="KKQ513" s="29"/>
      <c r="KKR513" s="29"/>
      <c r="KKS513" s="29"/>
      <c r="KKT513" s="29"/>
      <c r="KKU513" s="29"/>
      <c r="KKV513" s="29"/>
      <c r="KKW513" s="29"/>
      <c r="KKX513" s="29"/>
      <c r="KKY513" s="29"/>
      <c r="KKZ513" s="29"/>
      <c r="KLA513" s="29"/>
      <c r="KLB513" s="29"/>
      <c r="KLC513" s="29"/>
      <c r="KLD513" s="29"/>
      <c r="KLE513" s="29"/>
      <c r="KLF513" s="29"/>
      <c r="KLG513" s="29"/>
      <c r="KLH513" s="29"/>
      <c r="KLI513" s="29"/>
      <c r="KLJ513" s="29"/>
      <c r="KLK513" s="29"/>
      <c r="KLL513" s="29"/>
      <c r="KLM513" s="29"/>
      <c r="KLN513" s="29"/>
      <c r="KLO513" s="29"/>
      <c r="KLP513" s="29"/>
      <c r="KLQ513" s="29"/>
      <c r="KLR513" s="29"/>
      <c r="KLS513" s="29"/>
      <c r="KLT513" s="29"/>
      <c r="KLU513" s="29"/>
      <c r="KLV513" s="29"/>
      <c r="KLW513" s="29"/>
      <c r="KLX513" s="29"/>
      <c r="KLY513" s="29"/>
      <c r="KLZ513" s="29"/>
      <c r="KMA513" s="29"/>
      <c r="KMB513" s="29"/>
      <c r="KMC513" s="29"/>
      <c r="KMD513" s="29"/>
      <c r="KME513" s="29"/>
      <c r="KMF513" s="29"/>
      <c r="KMG513" s="29"/>
      <c r="KMH513" s="29"/>
      <c r="KMI513" s="29"/>
      <c r="KMJ513" s="29"/>
      <c r="KMK513" s="29"/>
      <c r="KML513" s="29"/>
      <c r="KMM513" s="29"/>
      <c r="KMN513" s="29"/>
      <c r="KMO513" s="29"/>
      <c r="KMP513" s="29"/>
      <c r="KMQ513" s="29"/>
      <c r="KMR513" s="29"/>
      <c r="KMS513" s="29"/>
      <c r="KMT513" s="29"/>
      <c r="KMU513" s="29"/>
      <c r="KMV513" s="29"/>
      <c r="KMW513" s="29"/>
      <c r="KMX513" s="29"/>
      <c r="KMY513" s="29"/>
      <c r="KMZ513" s="29"/>
      <c r="KNA513" s="29"/>
      <c r="KNB513" s="29"/>
      <c r="KNC513" s="29"/>
      <c r="KND513" s="29"/>
      <c r="KNE513" s="29"/>
      <c r="KNF513" s="29"/>
      <c r="KNG513" s="29"/>
      <c r="KNH513" s="29"/>
      <c r="KNI513" s="29"/>
      <c r="KNJ513" s="29"/>
      <c r="KNK513" s="29"/>
      <c r="KNL513" s="29"/>
      <c r="KNM513" s="29"/>
      <c r="KNN513" s="29"/>
      <c r="KNO513" s="29"/>
      <c r="KNP513" s="29"/>
      <c r="KNQ513" s="29"/>
      <c r="KNR513" s="29"/>
      <c r="KNS513" s="29"/>
      <c r="KNT513" s="29"/>
      <c r="KNU513" s="29"/>
      <c r="KNV513" s="29"/>
      <c r="KNW513" s="29"/>
      <c r="KNX513" s="29"/>
      <c r="KNY513" s="29"/>
      <c r="KNZ513" s="29"/>
      <c r="KOA513" s="29"/>
      <c r="KOB513" s="29"/>
      <c r="KOC513" s="29"/>
      <c r="KOD513" s="29"/>
      <c r="KOE513" s="29"/>
      <c r="KOF513" s="29"/>
      <c r="KOG513" s="29"/>
      <c r="KOH513" s="29"/>
      <c r="KOI513" s="29"/>
      <c r="KOJ513" s="29"/>
      <c r="KOK513" s="29"/>
      <c r="KOL513" s="29"/>
      <c r="KOM513" s="29"/>
      <c r="KON513" s="29"/>
      <c r="KOO513" s="29"/>
      <c r="KOP513" s="29"/>
      <c r="KOQ513" s="29"/>
      <c r="KOR513" s="29"/>
      <c r="KOS513" s="29"/>
      <c r="KOT513" s="29"/>
      <c r="KOU513" s="29"/>
      <c r="KOV513" s="29"/>
      <c r="KOW513" s="29"/>
      <c r="KOX513" s="29"/>
      <c r="KOY513" s="29"/>
      <c r="KOZ513" s="29"/>
      <c r="KPA513" s="29"/>
      <c r="KPB513" s="29"/>
      <c r="KPC513" s="29"/>
      <c r="KPD513" s="29"/>
      <c r="KPE513" s="29"/>
      <c r="KPF513" s="29"/>
      <c r="KPG513" s="29"/>
      <c r="KPH513" s="29"/>
      <c r="KPI513" s="29"/>
      <c r="KPJ513" s="29"/>
      <c r="KPK513" s="29"/>
      <c r="KPL513" s="29"/>
      <c r="KPM513" s="29"/>
      <c r="KPN513" s="29"/>
      <c r="KPO513" s="29"/>
      <c r="KPP513" s="29"/>
      <c r="KPQ513" s="29"/>
      <c r="KPR513" s="29"/>
      <c r="KPS513" s="29"/>
      <c r="KPT513" s="29"/>
      <c r="KPU513" s="29"/>
      <c r="KPV513" s="29"/>
      <c r="KPW513" s="29"/>
      <c r="KPX513" s="29"/>
      <c r="KPY513" s="29"/>
      <c r="KPZ513" s="29"/>
      <c r="KQA513" s="29"/>
      <c r="KQB513" s="29"/>
      <c r="KQC513" s="29"/>
      <c r="KQD513" s="29"/>
      <c r="KQE513" s="29"/>
      <c r="KQF513" s="29"/>
      <c r="KQG513" s="29"/>
      <c r="KQH513" s="29"/>
      <c r="KQI513" s="29"/>
      <c r="KQJ513" s="29"/>
      <c r="KQK513" s="29"/>
      <c r="KQL513" s="29"/>
      <c r="KQM513" s="29"/>
      <c r="KQN513" s="29"/>
      <c r="KQO513" s="29"/>
      <c r="KQP513" s="29"/>
      <c r="KQQ513" s="29"/>
      <c r="KQR513" s="29"/>
      <c r="KQS513" s="29"/>
      <c r="KQT513" s="29"/>
      <c r="KQU513" s="29"/>
      <c r="KQV513" s="29"/>
      <c r="KQW513" s="29"/>
      <c r="KQX513" s="29"/>
      <c r="KQY513" s="29"/>
      <c r="KQZ513" s="29"/>
      <c r="KRA513" s="29"/>
      <c r="KRB513" s="29"/>
      <c r="KRC513" s="29"/>
      <c r="KRD513" s="29"/>
      <c r="KRE513" s="29"/>
      <c r="KRF513" s="29"/>
      <c r="KRG513" s="29"/>
      <c r="KRH513" s="29"/>
      <c r="KRI513" s="29"/>
      <c r="KRJ513" s="29"/>
      <c r="KRK513" s="29"/>
      <c r="KRL513" s="29"/>
      <c r="KRM513" s="29"/>
      <c r="KRN513" s="29"/>
      <c r="KRO513" s="29"/>
      <c r="KRP513" s="29"/>
      <c r="KRQ513" s="29"/>
      <c r="KRR513" s="29"/>
      <c r="KRS513" s="29"/>
      <c r="KRT513" s="29"/>
      <c r="KRU513" s="29"/>
      <c r="KRV513" s="29"/>
      <c r="KRW513" s="29"/>
      <c r="KRX513" s="29"/>
      <c r="KRY513" s="29"/>
      <c r="KRZ513" s="29"/>
      <c r="KSA513" s="29"/>
      <c r="KSB513" s="29"/>
      <c r="KSC513" s="29"/>
      <c r="KSD513" s="29"/>
      <c r="KSE513" s="29"/>
      <c r="KSF513" s="29"/>
      <c r="KSG513" s="29"/>
      <c r="KSH513" s="29"/>
      <c r="KSI513" s="29"/>
      <c r="KSJ513" s="29"/>
      <c r="KSK513" s="29"/>
      <c r="KSL513" s="29"/>
      <c r="KSM513" s="29"/>
      <c r="KSN513" s="29"/>
      <c r="KSO513" s="29"/>
      <c r="KSP513" s="29"/>
      <c r="KSQ513" s="29"/>
      <c r="KSR513" s="29"/>
      <c r="KSS513" s="29"/>
      <c r="KST513" s="29"/>
      <c r="KSU513" s="29"/>
      <c r="KSV513" s="29"/>
      <c r="KSW513" s="29"/>
      <c r="KSX513" s="29"/>
      <c r="KSY513" s="29"/>
      <c r="KSZ513" s="29"/>
      <c r="KTA513" s="29"/>
      <c r="KTB513" s="29"/>
      <c r="KTC513" s="29"/>
      <c r="KTD513" s="29"/>
      <c r="KTE513" s="29"/>
      <c r="KTF513" s="29"/>
      <c r="KTG513" s="29"/>
      <c r="KTH513" s="29"/>
      <c r="KTI513" s="29"/>
      <c r="KTJ513" s="29"/>
      <c r="KTK513" s="29"/>
      <c r="KTL513" s="29"/>
      <c r="KTM513" s="29"/>
      <c r="KTN513" s="29"/>
      <c r="KTO513" s="29"/>
      <c r="KTP513" s="29"/>
      <c r="KTQ513" s="29"/>
      <c r="KTR513" s="29"/>
      <c r="KTS513" s="29"/>
      <c r="KTT513" s="29"/>
      <c r="KTU513" s="29"/>
      <c r="KTV513" s="29"/>
      <c r="KTW513" s="29"/>
      <c r="KTX513" s="29"/>
      <c r="KTY513" s="29"/>
      <c r="KTZ513" s="29"/>
      <c r="KUA513" s="29"/>
      <c r="KUB513" s="29"/>
      <c r="KUC513" s="29"/>
      <c r="KUD513" s="29"/>
      <c r="KUE513" s="29"/>
      <c r="KUF513" s="29"/>
      <c r="KUG513" s="29"/>
      <c r="KUH513" s="29"/>
      <c r="KUI513" s="29"/>
      <c r="KUJ513" s="29"/>
      <c r="KUK513" s="29"/>
      <c r="KUL513" s="29"/>
      <c r="KUM513" s="29"/>
      <c r="KUN513" s="29"/>
      <c r="KUO513" s="29"/>
      <c r="KUP513" s="29"/>
      <c r="KUQ513" s="29"/>
      <c r="KUR513" s="29"/>
      <c r="KUS513" s="29"/>
      <c r="KUT513" s="29"/>
      <c r="KUU513" s="29"/>
      <c r="KUV513" s="29"/>
      <c r="KUW513" s="29"/>
      <c r="KUX513" s="29"/>
      <c r="KUY513" s="29"/>
      <c r="KUZ513" s="29"/>
      <c r="KVA513" s="29"/>
      <c r="KVB513" s="29"/>
      <c r="KVC513" s="29"/>
      <c r="KVD513" s="29"/>
      <c r="KVE513" s="29"/>
      <c r="KVF513" s="29"/>
      <c r="KVG513" s="29"/>
      <c r="KVH513" s="29"/>
      <c r="KVI513" s="29"/>
      <c r="KVJ513" s="29"/>
      <c r="KVK513" s="29"/>
      <c r="KVL513" s="29"/>
      <c r="KVM513" s="29"/>
      <c r="KVN513" s="29"/>
      <c r="KVO513" s="29"/>
      <c r="KVP513" s="29"/>
      <c r="KVQ513" s="29"/>
      <c r="KVR513" s="29"/>
      <c r="KVS513" s="29"/>
      <c r="KVT513" s="29"/>
      <c r="KVU513" s="29"/>
      <c r="KVV513" s="29"/>
      <c r="KVW513" s="29"/>
      <c r="KVX513" s="29"/>
      <c r="KVY513" s="29"/>
      <c r="KVZ513" s="29"/>
      <c r="KWA513" s="29"/>
      <c r="KWB513" s="29"/>
      <c r="KWC513" s="29"/>
      <c r="KWD513" s="29"/>
      <c r="KWE513" s="29"/>
      <c r="KWF513" s="29"/>
      <c r="KWG513" s="29"/>
      <c r="KWH513" s="29"/>
      <c r="KWI513" s="29"/>
      <c r="KWJ513" s="29"/>
      <c r="KWK513" s="29"/>
      <c r="KWL513" s="29"/>
      <c r="KWM513" s="29"/>
      <c r="KWN513" s="29"/>
      <c r="KWO513" s="29"/>
      <c r="KWP513" s="29"/>
      <c r="KWQ513" s="29"/>
      <c r="KWR513" s="29"/>
      <c r="KWS513" s="29"/>
      <c r="KWT513" s="29"/>
      <c r="KWU513" s="29"/>
      <c r="KWV513" s="29"/>
      <c r="KWW513" s="29"/>
      <c r="KWX513" s="29"/>
      <c r="KWY513" s="29"/>
      <c r="KWZ513" s="29"/>
      <c r="KXA513" s="29"/>
      <c r="KXB513" s="29"/>
      <c r="KXC513" s="29"/>
      <c r="KXD513" s="29"/>
      <c r="KXE513" s="29"/>
      <c r="KXF513" s="29"/>
      <c r="KXG513" s="29"/>
      <c r="KXH513" s="29"/>
      <c r="KXI513" s="29"/>
      <c r="KXJ513" s="29"/>
      <c r="KXK513" s="29"/>
      <c r="KXL513" s="29"/>
      <c r="KXM513" s="29"/>
      <c r="KXN513" s="29"/>
      <c r="KXO513" s="29"/>
      <c r="KXP513" s="29"/>
      <c r="KXQ513" s="29"/>
      <c r="KXR513" s="29"/>
      <c r="KXS513" s="29"/>
      <c r="KXT513" s="29"/>
      <c r="KXU513" s="29"/>
      <c r="KXV513" s="29"/>
      <c r="KXW513" s="29"/>
      <c r="KXX513" s="29"/>
      <c r="KXY513" s="29"/>
      <c r="KXZ513" s="29"/>
      <c r="KYA513" s="29"/>
      <c r="KYB513" s="29"/>
      <c r="KYC513" s="29"/>
      <c r="KYD513" s="29"/>
      <c r="KYE513" s="29"/>
      <c r="KYF513" s="29"/>
      <c r="KYG513" s="29"/>
      <c r="KYH513" s="29"/>
      <c r="KYI513" s="29"/>
      <c r="KYJ513" s="29"/>
      <c r="KYK513" s="29"/>
      <c r="KYL513" s="29"/>
      <c r="KYM513" s="29"/>
      <c r="KYN513" s="29"/>
      <c r="KYO513" s="29"/>
      <c r="KYP513" s="29"/>
      <c r="KYQ513" s="29"/>
      <c r="KYR513" s="29"/>
      <c r="KYS513" s="29"/>
      <c r="KYT513" s="29"/>
      <c r="KYU513" s="29"/>
      <c r="KYV513" s="29"/>
      <c r="KYW513" s="29"/>
      <c r="KYX513" s="29"/>
      <c r="KYY513" s="29"/>
      <c r="KYZ513" s="29"/>
      <c r="KZA513" s="29"/>
      <c r="KZB513" s="29"/>
      <c r="KZC513" s="29"/>
      <c r="KZD513" s="29"/>
      <c r="KZE513" s="29"/>
      <c r="KZF513" s="29"/>
      <c r="KZG513" s="29"/>
      <c r="KZH513" s="29"/>
      <c r="KZI513" s="29"/>
      <c r="KZJ513" s="29"/>
      <c r="KZK513" s="29"/>
      <c r="KZL513" s="29"/>
      <c r="KZM513" s="29"/>
      <c r="KZN513" s="29"/>
      <c r="KZO513" s="29"/>
      <c r="KZP513" s="29"/>
      <c r="KZQ513" s="29"/>
      <c r="KZR513" s="29"/>
      <c r="KZS513" s="29"/>
      <c r="KZT513" s="29"/>
      <c r="KZU513" s="29"/>
      <c r="KZV513" s="29"/>
      <c r="KZW513" s="29"/>
      <c r="KZX513" s="29"/>
      <c r="KZY513" s="29"/>
      <c r="KZZ513" s="29"/>
      <c r="LAA513" s="29"/>
      <c r="LAB513" s="29"/>
      <c r="LAC513" s="29"/>
      <c r="LAD513" s="29"/>
      <c r="LAE513" s="29"/>
      <c r="LAF513" s="29"/>
      <c r="LAG513" s="29"/>
      <c r="LAH513" s="29"/>
      <c r="LAI513" s="29"/>
      <c r="LAJ513" s="29"/>
      <c r="LAK513" s="29"/>
      <c r="LAL513" s="29"/>
      <c r="LAM513" s="29"/>
      <c r="LAN513" s="29"/>
      <c r="LAO513" s="29"/>
      <c r="LAP513" s="29"/>
      <c r="LAQ513" s="29"/>
      <c r="LAR513" s="29"/>
      <c r="LAS513" s="29"/>
      <c r="LAT513" s="29"/>
      <c r="LAU513" s="29"/>
      <c r="LAV513" s="29"/>
      <c r="LAW513" s="29"/>
      <c r="LAX513" s="29"/>
      <c r="LAY513" s="29"/>
      <c r="LAZ513" s="29"/>
      <c r="LBA513" s="29"/>
      <c r="LBB513" s="29"/>
      <c r="LBC513" s="29"/>
      <c r="LBD513" s="29"/>
      <c r="LBE513" s="29"/>
      <c r="LBF513" s="29"/>
      <c r="LBG513" s="29"/>
      <c r="LBH513" s="29"/>
      <c r="LBI513" s="29"/>
      <c r="LBJ513" s="29"/>
      <c r="LBK513" s="29"/>
      <c r="LBL513" s="29"/>
      <c r="LBM513" s="29"/>
      <c r="LBN513" s="29"/>
      <c r="LBO513" s="29"/>
      <c r="LBP513" s="29"/>
      <c r="LBQ513" s="29"/>
      <c r="LBR513" s="29"/>
      <c r="LBS513" s="29"/>
      <c r="LBT513" s="29"/>
      <c r="LBU513" s="29"/>
      <c r="LBV513" s="29"/>
      <c r="LBW513" s="29"/>
      <c r="LBX513" s="29"/>
      <c r="LBY513" s="29"/>
      <c r="LBZ513" s="29"/>
      <c r="LCA513" s="29"/>
      <c r="LCB513" s="29"/>
      <c r="LCC513" s="29"/>
      <c r="LCD513" s="29"/>
      <c r="LCE513" s="29"/>
      <c r="LCF513" s="29"/>
      <c r="LCG513" s="29"/>
      <c r="LCH513" s="29"/>
      <c r="LCI513" s="29"/>
      <c r="LCJ513" s="29"/>
      <c r="LCK513" s="29"/>
      <c r="LCL513" s="29"/>
      <c r="LCM513" s="29"/>
      <c r="LCN513" s="29"/>
      <c r="LCO513" s="29"/>
      <c r="LCP513" s="29"/>
      <c r="LCQ513" s="29"/>
      <c r="LCR513" s="29"/>
      <c r="LCS513" s="29"/>
      <c r="LCT513" s="29"/>
      <c r="LCU513" s="29"/>
      <c r="LCV513" s="29"/>
      <c r="LCW513" s="29"/>
      <c r="LCX513" s="29"/>
      <c r="LCY513" s="29"/>
      <c r="LCZ513" s="29"/>
      <c r="LDA513" s="29"/>
      <c r="LDB513" s="29"/>
      <c r="LDC513" s="29"/>
      <c r="LDD513" s="29"/>
      <c r="LDE513" s="29"/>
      <c r="LDF513" s="29"/>
      <c r="LDG513" s="29"/>
      <c r="LDH513" s="29"/>
      <c r="LDI513" s="29"/>
      <c r="LDJ513" s="29"/>
      <c r="LDK513" s="29"/>
      <c r="LDL513" s="29"/>
      <c r="LDM513" s="29"/>
      <c r="LDN513" s="29"/>
      <c r="LDO513" s="29"/>
      <c r="LDP513" s="29"/>
      <c r="LDQ513" s="29"/>
      <c r="LDR513" s="29"/>
      <c r="LDS513" s="29"/>
      <c r="LDT513" s="29"/>
      <c r="LDU513" s="29"/>
      <c r="LDV513" s="29"/>
      <c r="LDW513" s="29"/>
      <c r="LDX513" s="29"/>
      <c r="LDY513" s="29"/>
      <c r="LDZ513" s="29"/>
      <c r="LEA513" s="29"/>
      <c r="LEB513" s="29"/>
      <c r="LEC513" s="29"/>
      <c r="LED513" s="29"/>
      <c r="LEE513" s="29"/>
      <c r="LEF513" s="29"/>
      <c r="LEG513" s="29"/>
      <c r="LEH513" s="29"/>
      <c r="LEI513" s="29"/>
      <c r="LEJ513" s="29"/>
      <c r="LEK513" s="29"/>
      <c r="LEL513" s="29"/>
      <c r="LEM513" s="29"/>
      <c r="LEN513" s="29"/>
      <c r="LEO513" s="29"/>
      <c r="LEP513" s="29"/>
      <c r="LEQ513" s="29"/>
      <c r="LER513" s="29"/>
      <c r="LES513" s="29"/>
      <c r="LET513" s="29"/>
      <c r="LEU513" s="29"/>
      <c r="LEV513" s="29"/>
      <c r="LEW513" s="29"/>
      <c r="LEX513" s="29"/>
      <c r="LEY513" s="29"/>
      <c r="LEZ513" s="29"/>
      <c r="LFA513" s="29"/>
      <c r="LFB513" s="29"/>
      <c r="LFC513" s="29"/>
      <c r="LFD513" s="29"/>
      <c r="LFE513" s="29"/>
      <c r="LFF513" s="29"/>
      <c r="LFG513" s="29"/>
      <c r="LFH513" s="29"/>
      <c r="LFI513" s="29"/>
      <c r="LFJ513" s="29"/>
      <c r="LFK513" s="29"/>
      <c r="LFL513" s="29"/>
      <c r="LFM513" s="29"/>
      <c r="LFN513" s="29"/>
      <c r="LFO513" s="29"/>
      <c r="LFP513" s="29"/>
      <c r="LFQ513" s="29"/>
      <c r="LFR513" s="29"/>
      <c r="LFS513" s="29"/>
      <c r="LFT513" s="29"/>
      <c r="LFU513" s="29"/>
      <c r="LFV513" s="29"/>
      <c r="LFW513" s="29"/>
      <c r="LFX513" s="29"/>
      <c r="LFY513" s="29"/>
      <c r="LFZ513" s="29"/>
      <c r="LGA513" s="29"/>
      <c r="LGB513" s="29"/>
      <c r="LGC513" s="29"/>
      <c r="LGD513" s="29"/>
      <c r="LGE513" s="29"/>
      <c r="LGF513" s="29"/>
      <c r="LGG513" s="29"/>
      <c r="LGH513" s="29"/>
      <c r="LGI513" s="29"/>
      <c r="LGJ513" s="29"/>
      <c r="LGK513" s="29"/>
      <c r="LGL513" s="29"/>
      <c r="LGM513" s="29"/>
      <c r="LGN513" s="29"/>
      <c r="LGO513" s="29"/>
      <c r="LGP513" s="29"/>
      <c r="LGQ513" s="29"/>
      <c r="LGR513" s="29"/>
      <c r="LGS513" s="29"/>
      <c r="LGT513" s="29"/>
      <c r="LGU513" s="29"/>
      <c r="LGV513" s="29"/>
      <c r="LGW513" s="29"/>
      <c r="LGX513" s="29"/>
      <c r="LGY513" s="29"/>
      <c r="LGZ513" s="29"/>
      <c r="LHA513" s="29"/>
      <c r="LHB513" s="29"/>
      <c r="LHC513" s="29"/>
      <c r="LHD513" s="29"/>
      <c r="LHE513" s="29"/>
      <c r="LHF513" s="29"/>
      <c r="LHG513" s="29"/>
      <c r="LHH513" s="29"/>
      <c r="LHI513" s="29"/>
      <c r="LHJ513" s="29"/>
      <c r="LHK513" s="29"/>
      <c r="LHL513" s="29"/>
      <c r="LHM513" s="29"/>
      <c r="LHN513" s="29"/>
      <c r="LHO513" s="29"/>
      <c r="LHP513" s="29"/>
      <c r="LHQ513" s="29"/>
      <c r="LHR513" s="29"/>
      <c r="LHS513" s="29"/>
      <c r="LHT513" s="29"/>
      <c r="LHU513" s="29"/>
      <c r="LHV513" s="29"/>
      <c r="LHW513" s="29"/>
      <c r="LHX513" s="29"/>
      <c r="LHY513" s="29"/>
      <c r="LHZ513" s="29"/>
      <c r="LIA513" s="29"/>
      <c r="LIB513" s="29"/>
      <c r="LIC513" s="29"/>
      <c r="LID513" s="29"/>
      <c r="LIE513" s="29"/>
      <c r="LIF513" s="29"/>
      <c r="LIG513" s="29"/>
      <c r="LIH513" s="29"/>
      <c r="LII513" s="29"/>
      <c r="LIJ513" s="29"/>
      <c r="LIK513" s="29"/>
      <c r="LIL513" s="29"/>
      <c r="LIM513" s="29"/>
      <c r="LIN513" s="29"/>
      <c r="LIO513" s="29"/>
      <c r="LIP513" s="29"/>
      <c r="LIQ513" s="29"/>
      <c r="LIR513" s="29"/>
      <c r="LIS513" s="29"/>
      <c r="LIT513" s="29"/>
      <c r="LIU513" s="29"/>
      <c r="LIV513" s="29"/>
      <c r="LIW513" s="29"/>
      <c r="LIX513" s="29"/>
      <c r="LIY513" s="29"/>
      <c r="LIZ513" s="29"/>
      <c r="LJA513" s="29"/>
      <c r="LJB513" s="29"/>
      <c r="LJC513" s="29"/>
      <c r="LJD513" s="29"/>
      <c r="LJE513" s="29"/>
      <c r="LJF513" s="29"/>
      <c r="LJG513" s="29"/>
      <c r="LJH513" s="29"/>
      <c r="LJI513" s="29"/>
      <c r="LJJ513" s="29"/>
      <c r="LJK513" s="29"/>
      <c r="LJL513" s="29"/>
      <c r="LJM513" s="29"/>
      <c r="LJN513" s="29"/>
      <c r="LJO513" s="29"/>
      <c r="LJP513" s="29"/>
      <c r="LJQ513" s="29"/>
      <c r="LJR513" s="29"/>
      <c r="LJS513" s="29"/>
      <c r="LJT513" s="29"/>
      <c r="LJU513" s="29"/>
      <c r="LJV513" s="29"/>
      <c r="LJW513" s="29"/>
      <c r="LJX513" s="29"/>
      <c r="LJY513" s="29"/>
      <c r="LJZ513" s="29"/>
      <c r="LKA513" s="29"/>
      <c r="LKB513" s="29"/>
      <c r="LKC513" s="29"/>
      <c r="LKD513" s="29"/>
      <c r="LKE513" s="29"/>
      <c r="LKF513" s="29"/>
      <c r="LKG513" s="29"/>
      <c r="LKH513" s="29"/>
      <c r="LKI513" s="29"/>
      <c r="LKJ513" s="29"/>
      <c r="LKK513" s="29"/>
      <c r="LKL513" s="29"/>
      <c r="LKM513" s="29"/>
      <c r="LKN513" s="29"/>
      <c r="LKO513" s="29"/>
      <c r="LKP513" s="29"/>
      <c r="LKQ513" s="29"/>
      <c r="LKR513" s="29"/>
      <c r="LKS513" s="29"/>
      <c r="LKT513" s="29"/>
      <c r="LKU513" s="29"/>
      <c r="LKV513" s="29"/>
      <c r="LKW513" s="29"/>
      <c r="LKX513" s="29"/>
      <c r="LKY513" s="29"/>
      <c r="LKZ513" s="29"/>
      <c r="LLA513" s="29"/>
      <c r="LLB513" s="29"/>
      <c r="LLC513" s="29"/>
      <c r="LLD513" s="29"/>
      <c r="LLE513" s="29"/>
      <c r="LLF513" s="29"/>
      <c r="LLG513" s="29"/>
      <c r="LLH513" s="29"/>
      <c r="LLI513" s="29"/>
      <c r="LLJ513" s="29"/>
      <c r="LLK513" s="29"/>
      <c r="LLL513" s="29"/>
      <c r="LLM513" s="29"/>
      <c r="LLN513" s="29"/>
      <c r="LLO513" s="29"/>
      <c r="LLP513" s="29"/>
      <c r="LLQ513" s="29"/>
      <c r="LLR513" s="29"/>
      <c r="LLS513" s="29"/>
      <c r="LLT513" s="29"/>
      <c r="LLU513" s="29"/>
      <c r="LLV513" s="29"/>
      <c r="LLW513" s="29"/>
      <c r="LLX513" s="29"/>
      <c r="LLY513" s="29"/>
      <c r="LLZ513" s="29"/>
      <c r="LMA513" s="29"/>
      <c r="LMB513" s="29"/>
      <c r="LMC513" s="29"/>
      <c r="LMD513" s="29"/>
      <c r="LME513" s="29"/>
      <c r="LMF513" s="29"/>
      <c r="LMG513" s="29"/>
      <c r="LMH513" s="29"/>
      <c r="LMI513" s="29"/>
      <c r="LMJ513" s="29"/>
      <c r="LMK513" s="29"/>
      <c r="LML513" s="29"/>
      <c r="LMM513" s="29"/>
      <c r="LMN513" s="29"/>
      <c r="LMO513" s="29"/>
      <c r="LMP513" s="29"/>
      <c r="LMQ513" s="29"/>
      <c r="LMR513" s="29"/>
      <c r="LMS513" s="29"/>
      <c r="LMT513" s="29"/>
      <c r="LMU513" s="29"/>
      <c r="LMV513" s="29"/>
      <c r="LMW513" s="29"/>
      <c r="LMX513" s="29"/>
      <c r="LMY513" s="29"/>
      <c r="LMZ513" s="29"/>
      <c r="LNA513" s="29"/>
      <c r="LNB513" s="29"/>
      <c r="LNC513" s="29"/>
      <c r="LND513" s="29"/>
      <c r="LNE513" s="29"/>
      <c r="LNF513" s="29"/>
      <c r="LNG513" s="29"/>
      <c r="LNH513" s="29"/>
      <c r="LNI513" s="29"/>
      <c r="LNJ513" s="29"/>
      <c r="LNK513" s="29"/>
      <c r="LNL513" s="29"/>
      <c r="LNM513" s="29"/>
      <c r="LNN513" s="29"/>
      <c r="LNO513" s="29"/>
      <c r="LNP513" s="29"/>
      <c r="LNQ513" s="29"/>
      <c r="LNR513" s="29"/>
      <c r="LNS513" s="29"/>
      <c r="LNT513" s="29"/>
      <c r="LNU513" s="29"/>
      <c r="LNV513" s="29"/>
      <c r="LNW513" s="29"/>
      <c r="LNX513" s="29"/>
      <c r="LNY513" s="29"/>
      <c r="LNZ513" s="29"/>
      <c r="LOA513" s="29"/>
      <c r="LOB513" s="29"/>
      <c r="LOC513" s="29"/>
      <c r="LOD513" s="29"/>
      <c r="LOE513" s="29"/>
      <c r="LOF513" s="29"/>
      <c r="LOG513" s="29"/>
      <c r="LOH513" s="29"/>
      <c r="LOI513" s="29"/>
      <c r="LOJ513" s="29"/>
      <c r="LOK513" s="29"/>
      <c r="LOL513" s="29"/>
      <c r="LOM513" s="29"/>
      <c r="LON513" s="29"/>
      <c r="LOO513" s="29"/>
      <c r="LOP513" s="29"/>
      <c r="LOQ513" s="29"/>
      <c r="LOR513" s="29"/>
      <c r="LOS513" s="29"/>
      <c r="LOT513" s="29"/>
      <c r="LOU513" s="29"/>
      <c r="LOV513" s="29"/>
      <c r="LOW513" s="29"/>
      <c r="LOX513" s="29"/>
      <c r="LOY513" s="29"/>
      <c r="LOZ513" s="29"/>
      <c r="LPA513" s="29"/>
      <c r="LPB513" s="29"/>
      <c r="LPC513" s="29"/>
      <c r="LPD513" s="29"/>
      <c r="LPE513" s="29"/>
      <c r="LPF513" s="29"/>
      <c r="LPG513" s="29"/>
      <c r="LPH513" s="29"/>
      <c r="LPI513" s="29"/>
      <c r="LPJ513" s="29"/>
      <c r="LPK513" s="29"/>
      <c r="LPL513" s="29"/>
      <c r="LPM513" s="29"/>
      <c r="LPN513" s="29"/>
      <c r="LPO513" s="29"/>
      <c r="LPP513" s="29"/>
      <c r="LPQ513" s="29"/>
      <c r="LPR513" s="29"/>
      <c r="LPS513" s="29"/>
      <c r="LPT513" s="29"/>
      <c r="LPU513" s="29"/>
      <c r="LPV513" s="29"/>
      <c r="LPW513" s="29"/>
      <c r="LPX513" s="29"/>
      <c r="LPY513" s="29"/>
      <c r="LPZ513" s="29"/>
      <c r="LQA513" s="29"/>
      <c r="LQB513" s="29"/>
      <c r="LQC513" s="29"/>
      <c r="LQD513" s="29"/>
      <c r="LQE513" s="29"/>
      <c r="LQF513" s="29"/>
      <c r="LQG513" s="29"/>
      <c r="LQH513" s="29"/>
      <c r="LQI513" s="29"/>
      <c r="LQJ513" s="29"/>
      <c r="LQK513" s="29"/>
      <c r="LQL513" s="29"/>
      <c r="LQM513" s="29"/>
      <c r="LQN513" s="29"/>
      <c r="LQO513" s="29"/>
      <c r="LQP513" s="29"/>
      <c r="LQQ513" s="29"/>
      <c r="LQR513" s="29"/>
      <c r="LQS513" s="29"/>
      <c r="LQT513" s="29"/>
      <c r="LQU513" s="29"/>
      <c r="LQV513" s="29"/>
      <c r="LQW513" s="29"/>
      <c r="LQX513" s="29"/>
      <c r="LQY513" s="29"/>
      <c r="LQZ513" s="29"/>
      <c r="LRA513" s="29"/>
      <c r="LRB513" s="29"/>
      <c r="LRC513" s="29"/>
      <c r="LRD513" s="29"/>
      <c r="LRE513" s="29"/>
      <c r="LRF513" s="29"/>
      <c r="LRG513" s="29"/>
      <c r="LRH513" s="29"/>
      <c r="LRI513" s="29"/>
      <c r="LRJ513" s="29"/>
      <c r="LRK513" s="29"/>
      <c r="LRL513" s="29"/>
      <c r="LRM513" s="29"/>
      <c r="LRN513" s="29"/>
      <c r="LRO513" s="29"/>
      <c r="LRP513" s="29"/>
      <c r="LRQ513" s="29"/>
      <c r="LRR513" s="29"/>
      <c r="LRS513" s="29"/>
      <c r="LRT513" s="29"/>
      <c r="LRU513" s="29"/>
      <c r="LRV513" s="29"/>
      <c r="LRW513" s="29"/>
      <c r="LRX513" s="29"/>
      <c r="LRY513" s="29"/>
      <c r="LRZ513" s="29"/>
      <c r="LSA513" s="29"/>
      <c r="LSB513" s="29"/>
      <c r="LSC513" s="29"/>
      <c r="LSD513" s="29"/>
      <c r="LSE513" s="29"/>
      <c r="LSF513" s="29"/>
      <c r="LSG513" s="29"/>
      <c r="LSH513" s="29"/>
      <c r="LSI513" s="29"/>
      <c r="LSJ513" s="29"/>
      <c r="LSK513" s="29"/>
      <c r="LSL513" s="29"/>
      <c r="LSM513" s="29"/>
      <c r="LSN513" s="29"/>
      <c r="LSO513" s="29"/>
      <c r="LSP513" s="29"/>
      <c r="LSQ513" s="29"/>
      <c r="LSR513" s="29"/>
      <c r="LSS513" s="29"/>
      <c r="LST513" s="29"/>
      <c r="LSU513" s="29"/>
      <c r="LSV513" s="29"/>
      <c r="LSW513" s="29"/>
      <c r="LSX513" s="29"/>
      <c r="LSY513" s="29"/>
      <c r="LSZ513" s="29"/>
      <c r="LTA513" s="29"/>
      <c r="LTB513" s="29"/>
      <c r="LTC513" s="29"/>
      <c r="LTD513" s="29"/>
      <c r="LTE513" s="29"/>
      <c r="LTF513" s="29"/>
      <c r="LTG513" s="29"/>
      <c r="LTH513" s="29"/>
      <c r="LTI513" s="29"/>
      <c r="LTJ513" s="29"/>
      <c r="LTK513" s="29"/>
      <c r="LTL513" s="29"/>
      <c r="LTM513" s="29"/>
      <c r="LTN513" s="29"/>
      <c r="LTO513" s="29"/>
      <c r="LTP513" s="29"/>
      <c r="LTQ513" s="29"/>
      <c r="LTR513" s="29"/>
      <c r="LTS513" s="29"/>
      <c r="LTT513" s="29"/>
      <c r="LTU513" s="29"/>
      <c r="LTV513" s="29"/>
      <c r="LTW513" s="29"/>
      <c r="LTX513" s="29"/>
      <c r="LTY513" s="29"/>
      <c r="LTZ513" s="29"/>
      <c r="LUA513" s="29"/>
      <c r="LUB513" s="29"/>
      <c r="LUC513" s="29"/>
      <c r="LUD513" s="29"/>
      <c r="LUE513" s="29"/>
      <c r="LUF513" s="29"/>
      <c r="LUG513" s="29"/>
      <c r="LUH513" s="29"/>
      <c r="LUI513" s="29"/>
      <c r="LUJ513" s="29"/>
      <c r="LUK513" s="29"/>
      <c r="LUL513" s="29"/>
      <c r="LUM513" s="29"/>
      <c r="LUN513" s="29"/>
      <c r="LUO513" s="29"/>
      <c r="LUP513" s="29"/>
      <c r="LUQ513" s="29"/>
      <c r="LUR513" s="29"/>
      <c r="LUS513" s="29"/>
      <c r="LUT513" s="29"/>
      <c r="LUU513" s="29"/>
      <c r="LUV513" s="29"/>
      <c r="LUW513" s="29"/>
      <c r="LUX513" s="29"/>
      <c r="LUY513" s="29"/>
      <c r="LUZ513" s="29"/>
      <c r="LVA513" s="29"/>
      <c r="LVB513" s="29"/>
      <c r="LVC513" s="29"/>
      <c r="LVD513" s="29"/>
      <c r="LVE513" s="29"/>
      <c r="LVF513" s="29"/>
      <c r="LVG513" s="29"/>
      <c r="LVH513" s="29"/>
      <c r="LVI513" s="29"/>
      <c r="LVJ513" s="29"/>
      <c r="LVK513" s="29"/>
      <c r="LVL513" s="29"/>
      <c r="LVM513" s="29"/>
      <c r="LVN513" s="29"/>
      <c r="LVO513" s="29"/>
      <c r="LVP513" s="29"/>
      <c r="LVQ513" s="29"/>
      <c r="LVR513" s="29"/>
      <c r="LVS513" s="29"/>
      <c r="LVT513" s="29"/>
      <c r="LVU513" s="29"/>
      <c r="LVV513" s="29"/>
      <c r="LVW513" s="29"/>
      <c r="LVX513" s="29"/>
      <c r="LVY513" s="29"/>
      <c r="LVZ513" s="29"/>
      <c r="LWA513" s="29"/>
      <c r="LWB513" s="29"/>
      <c r="LWC513" s="29"/>
      <c r="LWD513" s="29"/>
      <c r="LWE513" s="29"/>
      <c r="LWF513" s="29"/>
      <c r="LWG513" s="29"/>
      <c r="LWH513" s="29"/>
      <c r="LWI513" s="29"/>
      <c r="LWJ513" s="29"/>
      <c r="LWK513" s="29"/>
      <c r="LWL513" s="29"/>
      <c r="LWM513" s="29"/>
      <c r="LWN513" s="29"/>
      <c r="LWO513" s="29"/>
      <c r="LWP513" s="29"/>
      <c r="LWQ513" s="29"/>
      <c r="LWR513" s="29"/>
      <c r="LWS513" s="29"/>
      <c r="LWT513" s="29"/>
      <c r="LWU513" s="29"/>
      <c r="LWV513" s="29"/>
      <c r="LWW513" s="29"/>
      <c r="LWX513" s="29"/>
      <c r="LWY513" s="29"/>
      <c r="LWZ513" s="29"/>
      <c r="LXA513" s="29"/>
      <c r="LXB513" s="29"/>
      <c r="LXC513" s="29"/>
      <c r="LXD513" s="29"/>
      <c r="LXE513" s="29"/>
      <c r="LXF513" s="29"/>
      <c r="LXG513" s="29"/>
      <c r="LXH513" s="29"/>
      <c r="LXI513" s="29"/>
      <c r="LXJ513" s="29"/>
      <c r="LXK513" s="29"/>
      <c r="LXL513" s="29"/>
      <c r="LXM513" s="29"/>
      <c r="LXN513" s="29"/>
      <c r="LXO513" s="29"/>
      <c r="LXP513" s="29"/>
      <c r="LXQ513" s="29"/>
      <c r="LXR513" s="29"/>
      <c r="LXS513" s="29"/>
      <c r="LXT513" s="29"/>
      <c r="LXU513" s="29"/>
      <c r="LXV513" s="29"/>
      <c r="LXW513" s="29"/>
      <c r="LXX513" s="29"/>
      <c r="LXY513" s="29"/>
      <c r="LXZ513" s="29"/>
      <c r="LYA513" s="29"/>
      <c r="LYB513" s="29"/>
      <c r="LYC513" s="29"/>
      <c r="LYD513" s="29"/>
      <c r="LYE513" s="29"/>
      <c r="LYF513" s="29"/>
      <c r="LYG513" s="29"/>
      <c r="LYH513" s="29"/>
      <c r="LYI513" s="29"/>
      <c r="LYJ513" s="29"/>
      <c r="LYK513" s="29"/>
      <c r="LYL513" s="29"/>
      <c r="LYM513" s="29"/>
      <c r="LYN513" s="29"/>
      <c r="LYO513" s="29"/>
      <c r="LYP513" s="29"/>
      <c r="LYQ513" s="29"/>
      <c r="LYR513" s="29"/>
      <c r="LYS513" s="29"/>
      <c r="LYT513" s="29"/>
      <c r="LYU513" s="29"/>
      <c r="LYV513" s="29"/>
      <c r="LYW513" s="29"/>
      <c r="LYX513" s="29"/>
      <c r="LYY513" s="29"/>
      <c r="LYZ513" s="29"/>
      <c r="LZA513" s="29"/>
      <c r="LZB513" s="29"/>
      <c r="LZC513" s="29"/>
      <c r="LZD513" s="29"/>
      <c r="LZE513" s="29"/>
      <c r="LZF513" s="29"/>
      <c r="LZG513" s="29"/>
      <c r="LZH513" s="29"/>
      <c r="LZI513" s="29"/>
      <c r="LZJ513" s="29"/>
      <c r="LZK513" s="29"/>
      <c r="LZL513" s="29"/>
      <c r="LZM513" s="29"/>
      <c r="LZN513" s="29"/>
      <c r="LZO513" s="29"/>
      <c r="LZP513" s="29"/>
      <c r="LZQ513" s="29"/>
      <c r="LZR513" s="29"/>
      <c r="LZS513" s="29"/>
      <c r="LZT513" s="29"/>
      <c r="LZU513" s="29"/>
      <c r="LZV513" s="29"/>
      <c r="LZW513" s="29"/>
      <c r="LZX513" s="29"/>
      <c r="LZY513" s="29"/>
      <c r="LZZ513" s="29"/>
      <c r="MAA513" s="29"/>
      <c r="MAB513" s="29"/>
      <c r="MAC513" s="29"/>
      <c r="MAD513" s="29"/>
      <c r="MAE513" s="29"/>
      <c r="MAF513" s="29"/>
      <c r="MAG513" s="29"/>
      <c r="MAH513" s="29"/>
      <c r="MAI513" s="29"/>
      <c r="MAJ513" s="29"/>
      <c r="MAK513" s="29"/>
      <c r="MAL513" s="29"/>
      <c r="MAM513" s="29"/>
      <c r="MAN513" s="29"/>
      <c r="MAO513" s="29"/>
      <c r="MAP513" s="29"/>
      <c r="MAQ513" s="29"/>
      <c r="MAR513" s="29"/>
      <c r="MAS513" s="29"/>
      <c r="MAT513" s="29"/>
      <c r="MAU513" s="29"/>
      <c r="MAV513" s="29"/>
      <c r="MAW513" s="29"/>
      <c r="MAX513" s="29"/>
      <c r="MAY513" s="29"/>
      <c r="MAZ513" s="29"/>
      <c r="MBA513" s="29"/>
      <c r="MBB513" s="29"/>
      <c r="MBC513" s="29"/>
      <c r="MBD513" s="29"/>
      <c r="MBE513" s="29"/>
      <c r="MBF513" s="29"/>
      <c r="MBG513" s="29"/>
      <c r="MBH513" s="29"/>
      <c r="MBI513" s="29"/>
      <c r="MBJ513" s="29"/>
      <c r="MBK513" s="29"/>
      <c r="MBL513" s="29"/>
      <c r="MBM513" s="29"/>
      <c r="MBN513" s="29"/>
      <c r="MBO513" s="29"/>
      <c r="MBP513" s="29"/>
      <c r="MBQ513" s="29"/>
      <c r="MBR513" s="29"/>
      <c r="MBS513" s="29"/>
      <c r="MBT513" s="29"/>
      <c r="MBU513" s="29"/>
      <c r="MBV513" s="29"/>
      <c r="MBW513" s="29"/>
      <c r="MBX513" s="29"/>
      <c r="MBY513" s="29"/>
      <c r="MBZ513" s="29"/>
      <c r="MCA513" s="29"/>
      <c r="MCB513" s="29"/>
      <c r="MCC513" s="29"/>
      <c r="MCD513" s="29"/>
      <c r="MCE513" s="29"/>
      <c r="MCF513" s="29"/>
      <c r="MCG513" s="29"/>
      <c r="MCH513" s="29"/>
      <c r="MCI513" s="29"/>
      <c r="MCJ513" s="29"/>
      <c r="MCK513" s="29"/>
      <c r="MCL513" s="29"/>
      <c r="MCM513" s="29"/>
      <c r="MCN513" s="29"/>
      <c r="MCO513" s="29"/>
      <c r="MCP513" s="29"/>
      <c r="MCQ513" s="29"/>
      <c r="MCR513" s="29"/>
      <c r="MCS513" s="29"/>
      <c r="MCT513" s="29"/>
      <c r="MCU513" s="29"/>
      <c r="MCV513" s="29"/>
      <c r="MCW513" s="29"/>
      <c r="MCX513" s="29"/>
      <c r="MCY513" s="29"/>
      <c r="MCZ513" s="29"/>
      <c r="MDA513" s="29"/>
      <c r="MDB513" s="29"/>
      <c r="MDC513" s="29"/>
      <c r="MDD513" s="29"/>
      <c r="MDE513" s="29"/>
      <c r="MDF513" s="29"/>
      <c r="MDG513" s="29"/>
      <c r="MDH513" s="29"/>
      <c r="MDI513" s="29"/>
      <c r="MDJ513" s="29"/>
      <c r="MDK513" s="29"/>
      <c r="MDL513" s="29"/>
      <c r="MDM513" s="29"/>
      <c r="MDN513" s="29"/>
      <c r="MDO513" s="29"/>
      <c r="MDP513" s="29"/>
      <c r="MDQ513" s="29"/>
      <c r="MDR513" s="29"/>
      <c r="MDS513" s="29"/>
      <c r="MDT513" s="29"/>
      <c r="MDU513" s="29"/>
      <c r="MDV513" s="29"/>
      <c r="MDW513" s="29"/>
      <c r="MDX513" s="29"/>
      <c r="MDY513" s="29"/>
      <c r="MDZ513" s="29"/>
      <c r="MEA513" s="29"/>
      <c r="MEB513" s="29"/>
      <c r="MEC513" s="29"/>
      <c r="MED513" s="29"/>
      <c r="MEE513" s="29"/>
      <c r="MEF513" s="29"/>
      <c r="MEG513" s="29"/>
      <c r="MEH513" s="29"/>
      <c r="MEI513" s="29"/>
      <c r="MEJ513" s="29"/>
      <c r="MEK513" s="29"/>
      <c r="MEL513" s="29"/>
      <c r="MEM513" s="29"/>
      <c r="MEN513" s="29"/>
      <c r="MEO513" s="29"/>
      <c r="MEP513" s="29"/>
      <c r="MEQ513" s="29"/>
      <c r="MER513" s="29"/>
      <c r="MES513" s="29"/>
      <c r="MET513" s="29"/>
      <c r="MEU513" s="29"/>
      <c r="MEV513" s="29"/>
      <c r="MEW513" s="29"/>
      <c r="MEX513" s="29"/>
      <c r="MEY513" s="29"/>
      <c r="MEZ513" s="29"/>
      <c r="MFA513" s="29"/>
      <c r="MFB513" s="29"/>
      <c r="MFC513" s="29"/>
      <c r="MFD513" s="29"/>
      <c r="MFE513" s="29"/>
      <c r="MFF513" s="29"/>
      <c r="MFG513" s="29"/>
      <c r="MFH513" s="29"/>
      <c r="MFI513" s="29"/>
      <c r="MFJ513" s="29"/>
      <c r="MFK513" s="29"/>
      <c r="MFL513" s="29"/>
      <c r="MFM513" s="29"/>
      <c r="MFN513" s="29"/>
      <c r="MFO513" s="29"/>
      <c r="MFP513" s="29"/>
      <c r="MFQ513" s="29"/>
      <c r="MFR513" s="29"/>
      <c r="MFS513" s="29"/>
      <c r="MFT513" s="29"/>
      <c r="MFU513" s="29"/>
      <c r="MFV513" s="29"/>
      <c r="MFW513" s="29"/>
      <c r="MFX513" s="29"/>
      <c r="MFY513" s="29"/>
      <c r="MFZ513" s="29"/>
      <c r="MGA513" s="29"/>
      <c r="MGB513" s="29"/>
      <c r="MGC513" s="29"/>
      <c r="MGD513" s="29"/>
      <c r="MGE513" s="29"/>
      <c r="MGF513" s="29"/>
      <c r="MGG513" s="29"/>
      <c r="MGH513" s="29"/>
      <c r="MGI513" s="29"/>
      <c r="MGJ513" s="29"/>
      <c r="MGK513" s="29"/>
      <c r="MGL513" s="29"/>
      <c r="MGM513" s="29"/>
      <c r="MGN513" s="29"/>
      <c r="MGO513" s="29"/>
      <c r="MGP513" s="29"/>
      <c r="MGQ513" s="29"/>
      <c r="MGR513" s="29"/>
      <c r="MGS513" s="29"/>
      <c r="MGT513" s="29"/>
      <c r="MGU513" s="29"/>
      <c r="MGV513" s="29"/>
      <c r="MGW513" s="29"/>
      <c r="MGX513" s="29"/>
      <c r="MGY513" s="29"/>
      <c r="MGZ513" s="29"/>
      <c r="MHA513" s="29"/>
      <c r="MHB513" s="29"/>
      <c r="MHC513" s="29"/>
      <c r="MHD513" s="29"/>
      <c r="MHE513" s="29"/>
      <c r="MHF513" s="29"/>
      <c r="MHG513" s="29"/>
      <c r="MHH513" s="29"/>
      <c r="MHI513" s="29"/>
      <c r="MHJ513" s="29"/>
      <c r="MHK513" s="29"/>
      <c r="MHL513" s="29"/>
      <c r="MHM513" s="29"/>
      <c r="MHN513" s="29"/>
      <c r="MHO513" s="29"/>
      <c r="MHP513" s="29"/>
      <c r="MHQ513" s="29"/>
      <c r="MHR513" s="29"/>
      <c r="MHS513" s="29"/>
      <c r="MHT513" s="29"/>
      <c r="MHU513" s="29"/>
      <c r="MHV513" s="29"/>
      <c r="MHW513" s="29"/>
      <c r="MHX513" s="29"/>
      <c r="MHY513" s="29"/>
      <c r="MHZ513" s="29"/>
      <c r="MIA513" s="29"/>
      <c r="MIB513" s="29"/>
      <c r="MIC513" s="29"/>
      <c r="MID513" s="29"/>
      <c r="MIE513" s="29"/>
      <c r="MIF513" s="29"/>
      <c r="MIG513" s="29"/>
      <c r="MIH513" s="29"/>
      <c r="MII513" s="29"/>
      <c r="MIJ513" s="29"/>
      <c r="MIK513" s="29"/>
      <c r="MIL513" s="29"/>
      <c r="MIM513" s="29"/>
      <c r="MIN513" s="29"/>
      <c r="MIO513" s="29"/>
      <c r="MIP513" s="29"/>
      <c r="MIQ513" s="29"/>
      <c r="MIR513" s="29"/>
      <c r="MIS513" s="29"/>
      <c r="MIT513" s="29"/>
      <c r="MIU513" s="29"/>
      <c r="MIV513" s="29"/>
      <c r="MIW513" s="29"/>
      <c r="MIX513" s="29"/>
      <c r="MIY513" s="29"/>
      <c r="MIZ513" s="29"/>
      <c r="MJA513" s="29"/>
      <c r="MJB513" s="29"/>
      <c r="MJC513" s="29"/>
      <c r="MJD513" s="29"/>
      <c r="MJE513" s="29"/>
      <c r="MJF513" s="29"/>
      <c r="MJG513" s="29"/>
      <c r="MJH513" s="29"/>
      <c r="MJI513" s="29"/>
      <c r="MJJ513" s="29"/>
      <c r="MJK513" s="29"/>
      <c r="MJL513" s="29"/>
      <c r="MJM513" s="29"/>
      <c r="MJN513" s="29"/>
      <c r="MJO513" s="29"/>
      <c r="MJP513" s="29"/>
      <c r="MJQ513" s="29"/>
      <c r="MJR513" s="29"/>
      <c r="MJS513" s="29"/>
      <c r="MJT513" s="29"/>
      <c r="MJU513" s="29"/>
      <c r="MJV513" s="29"/>
      <c r="MJW513" s="29"/>
      <c r="MJX513" s="29"/>
      <c r="MJY513" s="29"/>
      <c r="MJZ513" s="29"/>
      <c r="MKA513" s="29"/>
      <c r="MKB513" s="29"/>
      <c r="MKC513" s="29"/>
      <c r="MKD513" s="29"/>
      <c r="MKE513" s="29"/>
      <c r="MKF513" s="29"/>
      <c r="MKG513" s="29"/>
      <c r="MKH513" s="29"/>
      <c r="MKI513" s="29"/>
      <c r="MKJ513" s="29"/>
      <c r="MKK513" s="29"/>
      <c r="MKL513" s="29"/>
      <c r="MKM513" s="29"/>
      <c r="MKN513" s="29"/>
      <c r="MKO513" s="29"/>
      <c r="MKP513" s="29"/>
      <c r="MKQ513" s="29"/>
      <c r="MKR513" s="29"/>
      <c r="MKS513" s="29"/>
      <c r="MKT513" s="29"/>
      <c r="MKU513" s="29"/>
      <c r="MKV513" s="29"/>
      <c r="MKW513" s="29"/>
      <c r="MKX513" s="29"/>
      <c r="MKY513" s="29"/>
      <c r="MKZ513" s="29"/>
      <c r="MLA513" s="29"/>
      <c r="MLB513" s="29"/>
      <c r="MLC513" s="29"/>
      <c r="MLD513" s="29"/>
      <c r="MLE513" s="29"/>
      <c r="MLF513" s="29"/>
      <c r="MLG513" s="29"/>
      <c r="MLH513" s="29"/>
      <c r="MLI513" s="29"/>
      <c r="MLJ513" s="29"/>
      <c r="MLK513" s="29"/>
      <c r="MLL513" s="29"/>
      <c r="MLM513" s="29"/>
      <c r="MLN513" s="29"/>
      <c r="MLO513" s="29"/>
      <c r="MLP513" s="29"/>
      <c r="MLQ513" s="29"/>
      <c r="MLR513" s="29"/>
      <c r="MLS513" s="29"/>
      <c r="MLT513" s="29"/>
      <c r="MLU513" s="29"/>
      <c r="MLV513" s="29"/>
      <c r="MLW513" s="29"/>
      <c r="MLX513" s="29"/>
      <c r="MLY513" s="29"/>
      <c r="MLZ513" s="29"/>
      <c r="MMA513" s="29"/>
      <c r="MMB513" s="29"/>
      <c r="MMC513" s="29"/>
      <c r="MMD513" s="29"/>
      <c r="MME513" s="29"/>
      <c r="MMF513" s="29"/>
      <c r="MMG513" s="29"/>
      <c r="MMH513" s="29"/>
      <c r="MMI513" s="29"/>
      <c r="MMJ513" s="29"/>
      <c r="MMK513" s="29"/>
      <c r="MML513" s="29"/>
      <c r="MMM513" s="29"/>
      <c r="MMN513" s="29"/>
      <c r="MMO513" s="29"/>
      <c r="MMP513" s="29"/>
      <c r="MMQ513" s="29"/>
      <c r="MMR513" s="29"/>
      <c r="MMS513" s="29"/>
      <c r="MMT513" s="29"/>
      <c r="MMU513" s="29"/>
      <c r="MMV513" s="29"/>
      <c r="MMW513" s="29"/>
      <c r="MMX513" s="29"/>
      <c r="MMY513" s="29"/>
      <c r="MMZ513" s="29"/>
      <c r="MNA513" s="29"/>
      <c r="MNB513" s="29"/>
      <c r="MNC513" s="29"/>
      <c r="MND513" s="29"/>
      <c r="MNE513" s="29"/>
      <c r="MNF513" s="29"/>
      <c r="MNG513" s="29"/>
      <c r="MNH513" s="29"/>
      <c r="MNI513" s="29"/>
      <c r="MNJ513" s="29"/>
      <c r="MNK513" s="29"/>
      <c r="MNL513" s="29"/>
      <c r="MNM513" s="29"/>
      <c r="MNN513" s="29"/>
      <c r="MNO513" s="29"/>
      <c r="MNP513" s="29"/>
      <c r="MNQ513" s="29"/>
      <c r="MNR513" s="29"/>
      <c r="MNS513" s="29"/>
      <c r="MNT513" s="29"/>
      <c r="MNU513" s="29"/>
      <c r="MNV513" s="29"/>
      <c r="MNW513" s="29"/>
      <c r="MNX513" s="29"/>
      <c r="MNY513" s="29"/>
      <c r="MNZ513" s="29"/>
      <c r="MOA513" s="29"/>
      <c r="MOB513" s="29"/>
      <c r="MOC513" s="29"/>
      <c r="MOD513" s="29"/>
      <c r="MOE513" s="29"/>
      <c r="MOF513" s="29"/>
      <c r="MOG513" s="29"/>
      <c r="MOH513" s="29"/>
      <c r="MOI513" s="29"/>
      <c r="MOJ513" s="29"/>
      <c r="MOK513" s="29"/>
      <c r="MOL513" s="29"/>
      <c r="MOM513" s="29"/>
      <c r="MON513" s="29"/>
      <c r="MOO513" s="29"/>
      <c r="MOP513" s="29"/>
      <c r="MOQ513" s="29"/>
      <c r="MOR513" s="29"/>
      <c r="MOS513" s="29"/>
      <c r="MOT513" s="29"/>
      <c r="MOU513" s="29"/>
      <c r="MOV513" s="29"/>
      <c r="MOW513" s="29"/>
      <c r="MOX513" s="29"/>
      <c r="MOY513" s="29"/>
      <c r="MOZ513" s="29"/>
      <c r="MPA513" s="29"/>
      <c r="MPB513" s="29"/>
      <c r="MPC513" s="29"/>
      <c r="MPD513" s="29"/>
      <c r="MPE513" s="29"/>
      <c r="MPF513" s="29"/>
      <c r="MPG513" s="29"/>
      <c r="MPH513" s="29"/>
      <c r="MPI513" s="29"/>
      <c r="MPJ513" s="29"/>
      <c r="MPK513" s="29"/>
      <c r="MPL513" s="29"/>
      <c r="MPM513" s="29"/>
      <c r="MPN513" s="29"/>
      <c r="MPO513" s="29"/>
      <c r="MPP513" s="29"/>
      <c r="MPQ513" s="29"/>
      <c r="MPR513" s="29"/>
      <c r="MPS513" s="29"/>
      <c r="MPT513" s="29"/>
      <c r="MPU513" s="29"/>
      <c r="MPV513" s="29"/>
      <c r="MPW513" s="29"/>
      <c r="MPX513" s="29"/>
      <c r="MPY513" s="29"/>
      <c r="MPZ513" s="29"/>
      <c r="MQA513" s="29"/>
      <c r="MQB513" s="29"/>
      <c r="MQC513" s="29"/>
      <c r="MQD513" s="29"/>
      <c r="MQE513" s="29"/>
      <c r="MQF513" s="29"/>
      <c r="MQG513" s="29"/>
      <c r="MQH513" s="29"/>
      <c r="MQI513" s="29"/>
      <c r="MQJ513" s="29"/>
      <c r="MQK513" s="29"/>
      <c r="MQL513" s="29"/>
      <c r="MQM513" s="29"/>
      <c r="MQN513" s="29"/>
      <c r="MQO513" s="29"/>
      <c r="MQP513" s="29"/>
      <c r="MQQ513" s="29"/>
      <c r="MQR513" s="29"/>
      <c r="MQS513" s="29"/>
      <c r="MQT513" s="29"/>
      <c r="MQU513" s="29"/>
      <c r="MQV513" s="29"/>
      <c r="MQW513" s="29"/>
      <c r="MQX513" s="29"/>
      <c r="MQY513" s="29"/>
      <c r="MQZ513" s="29"/>
      <c r="MRA513" s="29"/>
      <c r="MRB513" s="29"/>
      <c r="MRC513" s="29"/>
      <c r="MRD513" s="29"/>
      <c r="MRE513" s="29"/>
      <c r="MRF513" s="29"/>
      <c r="MRG513" s="29"/>
      <c r="MRH513" s="29"/>
      <c r="MRI513" s="29"/>
      <c r="MRJ513" s="29"/>
      <c r="MRK513" s="29"/>
      <c r="MRL513" s="29"/>
      <c r="MRM513" s="29"/>
      <c r="MRN513" s="29"/>
      <c r="MRO513" s="29"/>
      <c r="MRP513" s="29"/>
      <c r="MRQ513" s="29"/>
      <c r="MRR513" s="29"/>
      <c r="MRS513" s="29"/>
      <c r="MRT513" s="29"/>
      <c r="MRU513" s="29"/>
      <c r="MRV513" s="29"/>
      <c r="MRW513" s="29"/>
      <c r="MRX513" s="29"/>
      <c r="MRY513" s="29"/>
      <c r="MRZ513" s="29"/>
      <c r="MSA513" s="29"/>
      <c r="MSB513" s="29"/>
      <c r="MSC513" s="29"/>
      <c r="MSD513" s="29"/>
      <c r="MSE513" s="29"/>
      <c r="MSF513" s="29"/>
      <c r="MSG513" s="29"/>
      <c r="MSH513" s="29"/>
      <c r="MSI513" s="29"/>
      <c r="MSJ513" s="29"/>
      <c r="MSK513" s="29"/>
      <c r="MSL513" s="29"/>
      <c r="MSM513" s="29"/>
      <c r="MSN513" s="29"/>
      <c r="MSO513" s="29"/>
      <c r="MSP513" s="29"/>
      <c r="MSQ513" s="29"/>
      <c r="MSR513" s="29"/>
      <c r="MSS513" s="29"/>
      <c r="MST513" s="29"/>
      <c r="MSU513" s="29"/>
      <c r="MSV513" s="29"/>
      <c r="MSW513" s="29"/>
      <c r="MSX513" s="29"/>
      <c r="MSY513" s="29"/>
      <c r="MSZ513" s="29"/>
      <c r="MTA513" s="29"/>
      <c r="MTB513" s="29"/>
      <c r="MTC513" s="29"/>
      <c r="MTD513" s="29"/>
      <c r="MTE513" s="29"/>
      <c r="MTF513" s="29"/>
      <c r="MTG513" s="29"/>
      <c r="MTH513" s="29"/>
      <c r="MTI513" s="29"/>
      <c r="MTJ513" s="29"/>
      <c r="MTK513" s="29"/>
      <c r="MTL513" s="29"/>
      <c r="MTM513" s="29"/>
      <c r="MTN513" s="29"/>
      <c r="MTO513" s="29"/>
      <c r="MTP513" s="29"/>
      <c r="MTQ513" s="29"/>
      <c r="MTR513" s="29"/>
      <c r="MTS513" s="29"/>
      <c r="MTT513" s="29"/>
      <c r="MTU513" s="29"/>
      <c r="MTV513" s="29"/>
      <c r="MTW513" s="29"/>
      <c r="MTX513" s="29"/>
      <c r="MTY513" s="29"/>
      <c r="MTZ513" s="29"/>
      <c r="MUA513" s="29"/>
      <c r="MUB513" s="29"/>
      <c r="MUC513" s="29"/>
      <c r="MUD513" s="29"/>
      <c r="MUE513" s="29"/>
      <c r="MUF513" s="29"/>
      <c r="MUG513" s="29"/>
      <c r="MUH513" s="29"/>
      <c r="MUI513" s="29"/>
      <c r="MUJ513" s="29"/>
      <c r="MUK513" s="29"/>
      <c r="MUL513" s="29"/>
      <c r="MUM513" s="29"/>
      <c r="MUN513" s="29"/>
      <c r="MUO513" s="29"/>
      <c r="MUP513" s="29"/>
      <c r="MUQ513" s="29"/>
      <c r="MUR513" s="29"/>
      <c r="MUS513" s="29"/>
      <c r="MUT513" s="29"/>
      <c r="MUU513" s="29"/>
      <c r="MUV513" s="29"/>
      <c r="MUW513" s="29"/>
      <c r="MUX513" s="29"/>
      <c r="MUY513" s="29"/>
      <c r="MUZ513" s="29"/>
      <c r="MVA513" s="29"/>
      <c r="MVB513" s="29"/>
      <c r="MVC513" s="29"/>
      <c r="MVD513" s="29"/>
      <c r="MVE513" s="29"/>
      <c r="MVF513" s="29"/>
      <c r="MVG513" s="29"/>
      <c r="MVH513" s="29"/>
      <c r="MVI513" s="29"/>
      <c r="MVJ513" s="29"/>
      <c r="MVK513" s="29"/>
      <c r="MVL513" s="29"/>
      <c r="MVM513" s="29"/>
      <c r="MVN513" s="29"/>
      <c r="MVO513" s="29"/>
      <c r="MVP513" s="29"/>
      <c r="MVQ513" s="29"/>
      <c r="MVR513" s="29"/>
      <c r="MVS513" s="29"/>
      <c r="MVT513" s="29"/>
      <c r="MVU513" s="29"/>
      <c r="MVV513" s="29"/>
      <c r="MVW513" s="29"/>
      <c r="MVX513" s="29"/>
      <c r="MVY513" s="29"/>
      <c r="MVZ513" s="29"/>
      <c r="MWA513" s="29"/>
      <c r="MWB513" s="29"/>
      <c r="MWC513" s="29"/>
      <c r="MWD513" s="29"/>
      <c r="MWE513" s="29"/>
      <c r="MWF513" s="29"/>
      <c r="MWG513" s="29"/>
      <c r="MWH513" s="29"/>
      <c r="MWI513" s="29"/>
      <c r="MWJ513" s="29"/>
      <c r="MWK513" s="29"/>
      <c r="MWL513" s="29"/>
      <c r="MWM513" s="29"/>
      <c r="MWN513" s="29"/>
      <c r="MWO513" s="29"/>
      <c r="MWP513" s="29"/>
      <c r="MWQ513" s="29"/>
      <c r="MWR513" s="29"/>
      <c r="MWS513" s="29"/>
      <c r="MWT513" s="29"/>
      <c r="MWU513" s="29"/>
      <c r="MWV513" s="29"/>
      <c r="MWW513" s="29"/>
      <c r="MWX513" s="29"/>
      <c r="MWY513" s="29"/>
      <c r="MWZ513" s="29"/>
      <c r="MXA513" s="29"/>
      <c r="MXB513" s="29"/>
      <c r="MXC513" s="29"/>
      <c r="MXD513" s="29"/>
      <c r="MXE513" s="29"/>
      <c r="MXF513" s="29"/>
      <c r="MXG513" s="29"/>
      <c r="MXH513" s="29"/>
      <c r="MXI513" s="29"/>
      <c r="MXJ513" s="29"/>
      <c r="MXK513" s="29"/>
      <c r="MXL513" s="29"/>
      <c r="MXM513" s="29"/>
      <c r="MXN513" s="29"/>
      <c r="MXO513" s="29"/>
      <c r="MXP513" s="29"/>
      <c r="MXQ513" s="29"/>
      <c r="MXR513" s="29"/>
      <c r="MXS513" s="29"/>
      <c r="MXT513" s="29"/>
      <c r="MXU513" s="29"/>
      <c r="MXV513" s="29"/>
      <c r="MXW513" s="29"/>
      <c r="MXX513" s="29"/>
      <c r="MXY513" s="29"/>
      <c r="MXZ513" s="29"/>
      <c r="MYA513" s="29"/>
      <c r="MYB513" s="29"/>
      <c r="MYC513" s="29"/>
      <c r="MYD513" s="29"/>
      <c r="MYE513" s="29"/>
      <c r="MYF513" s="29"/>
      <c r="MYG513" s="29"/>
      <c r="MYH513" s="29"/>
      <c r="MYI513" s="29"/>
      <c r="MYJ513" s="29"/>
      <c r="MYK513" s="29"/>
      <c r="MYL513" s="29"/>
      <c r="MYM513" s="29"/>
      <c r="MYN513" s="29"/>
      <c r="MYO513" s="29"/>
      <c r="MYP513" s="29"/>
      <c r="MYQ513" s="29"/>
      <c r="MYR513" s="29"/>
      <c r="MYS513" s="29"/>
      <c r="MYT513" s="29"/>
      <c r="MYU513" s="29"/>
      <c r="MYV513" s="29"/>
      <c r="MYW513" s="29"/>
      <c r="MYX513" s="29"/>
      <c r="MYY513" s="29"/>
      <c r="MYZ513" s="29"/>
      <c r="MZA513" s="29"/>
      <c r="MZB513" s="29"/>
      <c r="MZC513" s="29"/>
      <c r="MZD513" s="29"/>
      <c r="MZE513" s="29"/>
      <c r="MZF513" s="29"/>
      <c r="MZG513" s="29"/>
      <c r="MZH513" s="29"/>
      <c r="MZI513" s="29"/>
      <c r="MZJ513" s="29"/>
      <c r="MZK513" s="29"/>
      <c r="MZL513" s="29"/>
      <c r="MZM513" s="29"/>
      <c r="MZN513" s="29"/>
      <c r="MZO513" s="29"/>
      <c r="MZP513" s="29"/>
      <c r="MZQ513" s="29"/>
      <c r="MZR513" s="29"/>
      <c r="MZS513" s="29"/>
      <c r="MZT513" s="29"/>
      <c r="MZU513" s="29"/>
      <c r="MZV513" s="29"/>
      <c r="MZW513" s="29"/>
      <c r="MZX513" s="29"/>
      <c r="MZY513" s="29"/>
      <c r="MZZ513" s="29"/>
      <c r="NAA513" s="29"/>
      <c r="NAB513" s="29"/>
      <c r="NAC513" s="29"/>
      <c r="NAD513" s="29"/>
      <c r="NAE513" s="29"/>
      <c r="NAF513" s="29"/>
      <c r="NAG513" s="29"/>
      <c r="NAH513" s="29"/>
      <c r="NAI513" s="29"/>
      <c r="NAJ513" s="29"/>
      <c r="NAK513" s="29"/>
      <c r="NAL513" s="29"/>
      <c r="NAM513" s="29"/>
      <c r="NAN513" s="29"/>
      <c r="NAO513" s="29"/>
      <c r="NAP513" s="29"/>
      <c r="NAQ513" s="29"/>
      <c r="NAR513" s="29"/>
      <c r="NAS513" s="29"/>
      <c r="NAT513" s="29"/>
      <c r="NAU513" s="29"/>
      <c r="NAV513" s="29"/>
      <c r="NAW513" s="29"/>
      <c r="NAX513" s="29"/>
      <c r="NAY513" s="29"/>
      <c r="NAZ513" s="29"/>
      <c r="NBA513" s="29"/>
      <c r="NBB513" s="29"/>
      <c r="NBC513" s="29"/>
      <c r="NBD513" s="29"/>
      <c r="NBE513" s="29"/>
      <c r="NBF513" s="29"/>
      <c r="NBG513" s="29"/>
      <c r="NBH513" s="29"/>
      <c r="NBI513" s="29"/>
      <c r="NBJ513" s="29"/>
      <c r="NBK513" s="29"/>
      <c r="NBL513" s="29"/>
      <c r="NBM513" s="29"/>
      <c r="NBN513" s="29"/>
      <c r="NBO513" s="29"/>
      <c r="NBP513" s="29"/>
      <c r="NBQ513" s="29"/>
      <c r="NBR513" s="29"/>
      <c r="NBS513" s="29"/>
      <c r="NBT513" s="29"/>
      <c r="NBU513" s="29"/>
      <c r="NBV513" s="29"/>
      <c r="NBW513" s="29"/>
      <c r="NBX513" s="29"/>
      <c r="NBY513" s="29"/>
      <c r="NBZ513" s="29"/>
      <c r="NCA513" s="29"/>
      <c r="NCB513" s="29"/>
      <c r="NCC513" s="29"/>
      <c r="NCD513" s="29"/>
      <c r="NCE513" s="29"/>
      <c r="NCF513" s="29"/>
      <c r="NCG513" s="29"/>
      <c r="NCH513" s="29"/>
      <c r="NCI513" s="29"/>
      <c r="NCJ513" s="29"/>
      <c r="NCK513" s="29"/>
      <c r="NCL513" s="29"/>
      <c r="NCM513" s="29"/>
      <c r="NCN513" s="29"/>
      <c r="NCO513" s="29"/>
      <c r="NCP513" s="29"/>
      <c r="NCQ513" s="29"/>
      <c r="NCR513" s="29"/>
      <c r="NCS513" s="29"/>
      <c r="NCT513" s="29"/>
      <c r="NCU513" s="29"/>
      <c r="NCV513" s="29"/>
      <c r="NCW513" s="29"/>
      <c r="NCX513" s="29"/>
      <c r="NCY513" s="29"/>
      <c r="NCZ513" s="29"/>
      <c r="NDA513" s="29"/>
      <c r="NDB513" s="29"/>
      <c r="NDC513" s="29"/>
      <c r="NDD513" s="29"/>
      <c r="NDE513" s="29"/>
      <c r="NDF513" s="29"/>
      <c r="NDG513" s="29"/>
      <c r="NDH513" s="29"/>
      <c r="NDI513" s="29"/>
      <c r="NDJ513" s="29"/>
      <c r="NDK513" s="29"/>
      <c r="NDL513" s="29"/>
      <c r="NDM513" s="29"/>
      <c r="NDN513" s="29"/>
      <c r="NDO513" s="29"/>
      <c r="NDP513" s="29"/>
      <c r="NDQ513" s="29"/>
      <c r="NDR513" s="29"/>
      <c r="NDS513" s="29"/>
      <c r="NDT513" s="29"/>
      <c r="NDU513" s="29"/>
      <c r="NDV513" s="29"/>
      <c r="NDW513" s="29"/>
      <c r="NDX513" s="29"/>
      <c r="NDY513" s="29"/>
      <c r="NDZ513" s="29"/>
      <c r="NEA513" s="29"/>
      <c r="NEB513" s="29"/>
      <c r="NEC513" s="29"/>
      <c r="NED513" s="29"/>
      <c r="NEE513" s="29"/>
      <c r="NEF513" s="29"/>
      <c r="NEG513" s="29"/>
      <c r="NEH513" s="29"/>
      <c r="NEI513" s="29"/>
      <c r="NEJ513" s="29"/>
      <c r="NEK513" s="29"/>
      <c r="NEL513" s="29"/>
      <c r="NEM513" s="29"/>
      <c r="NEN513" s="29"/>
      <c r="NEO513" s="29"/>
      <c r="NEP513" s="29"/>
      <c r="NEQ513" s="29"/>
      <c r="NER513" s="29"/>
      <c r="NES513" s="29"/>
      <c r="NET513" s="29"/>
      <c r="NEU513" s="29"/>
      <c r="NEV513" s="29"/>
      <c r="NEW513" s="29"/>
      <c r="NEX513" s="29"/>
      <c r="NEY513" s="29"/>
      <c r="NEZ513" s="29"/>
      <c r="NFA513" s="29"/>
      <c r="NFB513" s="29"/>
      <c r="NFC513" s="29"/>
      <c r="NFD513" s="29"/>
      <c r="NFE513" s="29"/>
      <c r="NFF513" s="29"/>
      <c r="NFG513" s="29"/>
      <c r="NFH513" s="29"/>
      <c r="NFI513" s="29"/>
      <c r="NFJ513" s="29"/>
      <c r="NFK513" s="29"/>
      <c r="NFL513" s="29"/>
      <c r="NFM513" s="29"/>
      <c r="NFN513" s="29"/>
      <c r="NFO513" s="29"/>
      <c r="NFP513" s="29"/>
      <c r="NFQ513" s="29"/>
      <c r="NFR513" s="29"/>
      <c r="NFS513" s="29"/>
      <c r="NFT513" s="29"/>
      <c r="NFU513" s="29"/>
      <c r="NFV513" s="29"/>
      <c r="NFW513" s="29"/>
      <c r="NFX513" s="29"/>
      <c r="NFY513" s="29"/>
      <c r="NFZ513" s="29"/>
      <c r="NGA513" s="29"/>
      <c r="NGB513" s="29"/>
      <c r="NGC513" s="29"/>
      <c r="NGD513" s="29"/>
      <c r="NGE513" s="29"/>
      <c r="NGF513" s="29"/>
      <c r="NGG513" s="29"/>
      <c r="NGH513" s="29"/>
      <c r="NGI513" s="29"/>
      <c r="NGJ513" s="29"/>
      <c r="NGK513" s="29"/>
      <c r="NGL513" s="29"/>
      <c r="NGM513" s="29"/>
      <c r="NGN513" s="29"/>
      <c r="NGO513" s="29"/>
      <c r="NGP513" s="29"/>
      <c r="NGQ513" s="29"/>
      <c r="NGR513" s="29"/>
      <c r="NGS513" s="29"/>
      <c r="NGT513" s="29"/>
      <c r="NGU513" s="29"/>
      <c r="NGV513" s="29"/>
      <c r="NGW513" s="29"/>
      <c r="NGX513" s="29"/>
      <c r="NGY513" s="29"/>
      <c r="NGZ513" s="29"/>
      <c r="NHA513" s="29"/>
      <c r="NHB513" s="29"/>
      <c r="NHC513" s="29"/>
      <c r="NHD513" s="29"/>
      <c r="NHE513" s="29"/>
      <c r="NHF513" s="29"/>
      <c r="NHG513" s="29"/>
      <c r="NHH513" s="29"/>
      <c r="NHI513" s="29"/>
      <c r="NHJ513" s="29"/>
      <c r="NHK513" s="29"/>
      <c r="NHL513" s="29"/>
      <c r="NHM513" s="29"/>
      <c r="NHN513" s="29"/>
      <c r="NHO513" s="29"/>
      <c r="NHP513" s="29"/>
      <c r="NHQ513" s="29"/>
      <c r="NHR513" s="29"/>
      <c r="NHS513" s="29"/>
      <c r="NHT513" s="29"/>
      <c r="NHU513" s="29"/>
      <c r="NHV513" s="29"/>
      <c r="NHW513" s="29"/>
      <c r="NHX513" s="29"/>
      <c r="NHY513" s="29"/>
      <c r="NHZ513" s="29"/>
      <c r="NIA513" s="29"/>
      <c r="NIB513" s="29"/>
      <c r="NIC513" s="29"/>
      <c r="NID513" s="29"/>
      <c r="NIE513" s="29"/>
      <c r="NIF513" s="29"/>
      <c r="NIG513" s="29"/>
      <c r="NIH513" s="29"/>
      <c r="NII513" s="29"/>
      <c r="NIJ513" s="29"/>
      <c r="NIK513" s="29"/>
      <c r="NIL513" s="29"/>
      <c r="NIM513" s="29"/>
      <c r="NIN513" s="29"/>
      <c r="NIO513" s="29"/>
      <c r="NIP513" s="29"/>
      <c r="NIQ513" s="29"/>
      <c r="NIR513" s="29"/>
      <c r="NIS513" s="29"/>
      <c r="NIT513" s="29"/>
      <c r="NIU513" s="29"/>
      <c r="NIV513" s="29"/>
      <c r="NIW513" s="29"/>
      <c r="NIX513" s="29"/>
      <c r="NIY513" s="29"/>
      <c r="NIZ513" s="29"/>
      <c r="NJA513" s="29"/>
      <c r="NJB513" s="29"/>
      <c r="NJC513" s="29"/>
      <c r="NJD513" s="29"/>
      <c r="NJE513" s="29"/>
      <c r="NJF513" s="29"/>
      <c r="NJG513" s="29"/>
      <c r="NJH513" s="29"/>
      <c r="NJI513" s="29"/>
      <c r="NJJ513" s="29"/>
      <c r="NJK513" s="29"/>
      <c r="NJL513" s="29"/>
      <c r="NJM513" s="29"/>
      <c r="NJN513" s="29"/>
      <c r="NJO513" s="29"/>
      <c r="NJP513" s="29"/>
      <c r="NJQ513" s="29"/>
      <c r="NJR513" s="29"/>
      <c r="NJS513" s="29"/>
      <c r="NJT513" s="29"/>
      <c r="NJU513" s="29"/>
      <c r="NJV513" s="29"/>
      <c r="NJW513" s="29"/>
      <c r="NJX513" s="29"/>
      <c r="NJY513" s="29"/>
      <c r="NJZ513" s="29"/>
      <c r="NKA513" s="29"/>
      <c r="NKB513" s="29"/>
      <c r="NKC513" s="29"/>
      <c r="NKD513" s="29"/>
      <c r="NKE513" s="29"/>
      <c r="NKF513" s="29"/>
      <c r="NKG513" s="29"/>
      <c r="NKH513" s="29"/>
      <c r="NKI513" s="29"/>
      <c r="NKJ513" s="29"/>
      <c r="NKK513" s="29"/>
      <c r="NKL513" s="29"/>
      <c r="NKM513" s="29"/>
      <c r="NKN513" s="29"/>
      <c r="NKO513" s="29"/>
      <c r="NKP513" s="29"/>
      <c r="NKQ513" s="29"/>
      <c r="NKR513" s="29"/>
      <c r="NKS513" s="29"/>
      <c r="NKT513" s="29"/>
      <c r="NKU513" s="29"/>
      <c r="NKV513" s="29"/>
      <c r="NKW513" s="29"/>
      <c r="NKX513" s="29"/>
      <c r="NKY513" s="29"/>
      <c r="NKZ513" s="29"/>
      <c r="NLA513" s="29"/>
      <c r="NLB513" s="29"/>
      <c r="NLC513" s="29"/>
      <c r="NLD513" s="29"/>
      <c r="NLE513" s="29"/>
      <c r="NLF513" s="29"/>
      <c r="NLG513" s="29"/>
      <c r="NLH513" s="29"/>
      <c r="NLI513" s="29"/>
      <c r="NLJ513" s="29"/>
      <c r="NLK513" s="29"/>
      <c r="NLL513" s="29"/>
      <c r="NLM513" s="29"/>
      <c r="NLN513" s="29"/>
      <c r="NLO513" s="29"/>
      <c r="NLP513" s="29"/>
      <c r="NLQ513" s="29"/>
      <c r="NLR513" s="29"/>
      <c r="NLS513" s="29"/>
      <c r="NLT513" s="29"/>
      <c r="NLU513" s="29"/>
      <c r="NLV513" s="29"/>
      <c r="NLW513" s="29"/>
      <c r="NLX513" s="29"/>
      <c r="NLY513" s="29"/>
      <c r="NLZ513" s="29"/>
      <c r="NMA513" s="29"/>
      <c r="NMB513" s="29"/>
      <c r="NMC513" s="29"/>
      <c r="NMD513" s="29"/>
      <c r="NME513" s="29"/>
      <c r="NMF513" s="29"/>
      <c r="NMG513" s="29"/>
      <c r="NMH513" s="29"/>
      <c r="NMI513" s="29"/>
      <c r="NMJ513" s="29"/>
      <c r="NMK513" s="29"/>
      <c r="NML513" s="29"/>
      <c r="NMM513" s="29"/>
      <c r="NMN513" s="29"/>
      <c r="NMO513" s="29"/>
      <c r="NMP513" s="29"/>
      <c r="NMQ513" s="29"/>
      <c r="NMR513" s="29"/>
      <c r="NMS513" s="29"/>
      <c r="NMT513" s="29"/>
      <c r="NMU513" s="29"/>
      <c r="NMV513" s="29"/>
      <c r="NMW513" s="29"/>
      <c r="NMX513" s="29"/>
      <c r="NMY513" s="29"/>
      <c r="NMZ513" s="29"/>
      <c r="NNA513" s="29"/>
      <c r="NNB513" s="29"/>
      <c r="NNC513" s="29"/>
      <c r="NND513" s="29"/>
      <c r="NNE513" s="29"/>
      <c r="NNF513" s="29"/>
      <c r="NNG513" s="29"/>
      <c r="NNH513" s="29"/>
      <c r="NNI513" s="29"/>
      <c r="NNJ513" s="29"/>
      <c r="NNK513" s="29"/>
      <c r="NNL513" s="29"/>
      <c r="NNM513" s="29"/>
      <c r="NNN513" s="29"/>
      <c r="NNO513" s="29"/>
      <c r="NNP513" s="29"/>
      <c r="NNQ513" s="29"/>
      <c r="NNR513" s="29"/>
      <c r="NNS513" s="29"/>
      <c r="NNT513" s="29"/>
      <c r="NNU513" s="29"/>
      <c r="NNV513" s="29"/>
      <c r="NNW513" s="29"/>
      <c r="NNX513" s="29"/>
      <c r="NNY513" s="29"/>
      <c r="NNZ513" s="29"/>
      <c r="NOA513" s="29"/>
      <c r="NOB513" s="29"/>
      <c r="NOC513" s="29"/>
      <c r="NOD513" s="29"/>
      <c r="NOE513" s="29"/>
      <c r="NOF513" s="29"/>
      <c r="NOG513" s="29"/>
      <c r="NOH513" s="29"/>
      <c r="NOI513" s="29"/>
      <c r="NOJ513" s="29"/>
      <c r="NOK513" s="29"/>
      <c r="NOL513" s="29"/>
      <c r="NOM513" s="29"/>
      <c r="NON513" s="29"/>
      <c r="NOO513" s="29"/>
      <c r="NOP513" s="29"/>
      <c r="NOQ513" s="29"/>
      <c r="NOR513" s="29"/>
      <c r="NOS513" s="29"/>
      <c r="NOT513" s="29"/>
      <c r="NOU513" s="29"/>
      <c r="NOV513" s="29"/>
      <c r="NOW513" s="29"/>
      <c r="NOX513" s="29"/>
      <c r="NOY513" s="29"/>
      <c r="NOZ513" s="29"/>
      <c r="NPA513" s="29"/>
      <c r="NPB513" s="29"/>
      <c r="NPC513" s="29"/>
      <c r="NPD513" s="29"/>
      <c r="NPE513" s="29"/>
      <c r="NPF513" s="29"/>
      <c r="NPG513" s="29"/>
      <c r="NPH513" s="29"/>
      <c r="NPI513" s="29"/>
      <c r="NPJ513" s="29"/>
      <c r="NPK513" s="29"/>
      <c r="NPL513" s="29"/>
      <c r="NPM513" s="29"/>
      <c r="NPN513" s="29"/>
      <c r="NPO513" s="29"/>
      <c r="NPP513" s="29"/>
      <c r="NPQ513" s="29"/>
      <c r="NPR513" s="29"/>
      <c r="NPS513" s="29"/>
      <c r="NPT513" s="29"/>
      <c r="NPU513" s="29"/>
      <c r="NPV513" s="29"/>
      <c r="NPW513" s="29"/>
      <c r="NPX513" s="29"/>
      <c r="NPY513" s="29"/>
      <c r="NPZ513" s="29"/>
      <c r="NQA513" s="29"/>
      <c r="NQB513" s="29"/>
      <c r="NQC513" s="29"/>
      <c r="NQD513" s="29"/>
      <c r="NQE513" s="29"/>
      <c r="NQF513" s="29"/>
      <c r="NQG513" s="29"/>
      <c r="NQH513" s="29"/>
      <c r="NQI513" s="29"/>
      <c r="NQJ513" s="29"/>
      <c r="NQK513" s="29"/>
      <c r="NQL513" s="29"/>
      <c r="NQM513" s="29"/>
      <c r="NQN513" s="29"/>
      <c r="NQO513" s="29"/>
      <c r="NQP513" s="29"/>
      <c r="NQQ513" s="29"/>
      <c r="NQR513" s="29"/>
      <c r="NQS513" s="29"/>
      <c r="NQT513" s="29"/>
      <c r="NQU513" s="29"/>
      <c r="NQV513" s="29"/>
      <c r="NQW513" s="29"/>
      <c r="NQX513" s="29"/>
      <c r="NQY513" s="29"/>
      <c r="NQZ513" s="29"/>
      <c r="NRA513" s="29"/>
      <c r="NRB513" s="29"/>
      <c r="NRC513" s="29"/>
      <c r="NRD513" s="29"/>
      <c r="NRE513" s="29"/>
      <c r="NRF513" s="29"/>
      <c r="NRG513" s="29"/>
      <c r="NRH513" s="29"/>
      <c r="NRI513" s="29"/>
      <c r="NRJ513" s="29"/>
      <c r="NRK513" s="29"/>
      <c r="NRL513" s="29"/>
      <c r="NRM513" s="29"/>
      <c r="NRN513" s="29"/>
      <c r="NRO513" s="29"/>
      <c r="NRP513" s="29"/>
      <c r="NRQ513" s="29"/>
      <c r="NRR513" s="29"/>
      <c r="NRS513" s="29"/>
      <c r="NRT513" s="29"/>
      <c r="NRU513" s="29"/>
      <c r="NRV513" s="29"/>
      <c r="NRW513" s="29"/>
      <c r="NRX513" s="29"/>
      <c r="NRY513" s="29"/>
      <c r="NRZ513" s="29"/>
      <c r="NSA513" s="29"/>
      <c r="NSB513" s="29"/>
      <c r="NSC513" s="29"/>
      <c r="NSD513" s="29"/>
      <c r="NSE513" s="29"/>
      <c r="NSF513" s="29"/>
      <c r="NSG513" s="29"/>
      <c r="NSH513" s="29"/>
      <c r="NSI513" s="29"/>
      <c r="NSJ513" s="29"/>
      <c r="NSK513" s="29"/>
      <c r="NSL513" s="29"/>
      <c r="NSM513" s="29"/>
      <c r="NSN513" s="29"/>
      <c r="NSO513" s="29"/>
      <c r="NSP513" s="29"/>
      <c r="NSQ513" s="29"/>
      <c r="NSR513" s="29"/>
      <c r="NSS513" s="29"/>
      <c r="NST513" s="29"/>
      <c r="NSU513" s="29"/>
      <c r="NSV513" s="29"/>
      <c r="NSW513" s="29"/>
      <c r="NSX513" s="29"/>
      <c r="NSY513" s="29"/>
      <c r="NSZ513" s="29"/>
      <c r="NTA513" s="29"/>
      <c r="NTB513" s="29"/>
      <c r="NTC513" s="29"/>
      <c r="NTD513" s="29"/>
      <c r="NTE513" s="29"/>
      <c r="NTF513" s="29"/>
      <c r="NTG513" s="29"/>
      <c r="NTH513" s="29"/>
      <c r="NTI513" s="29"/>
      <c r="NTJ513" s="29"/>
      <c r="NTK513" s="29"/>
      <c r="NTL513" s="29"/>
      <c r="NTM513" s="29"/>
      <c r="NTN513" s="29"/>
      <c r="NTO513" s="29"/>
      <c r="NTP513" s="29"/>
      <c r="NTQ513" s="29"/>
      <c r="NTR513" s="29"/>
      <c r="NTS513" s="29"/>
      <c r="NTT513" s="29"/>
      <c r="NTU513" s="29"/>
      <c r="NTV513" s="29"/>
      <c r="NTW513" s="29"/>
      <c r="NTX513" s="29"/>
      <c r="NTY513" s="29"/>
      <c r="NTZ513" s="29"/>
      <c r="NUA513" s="29"/>
      <c r="NUB513" s="29"/>
      <c r="NUC513" s="29"/>
      <c r="NUD513" s="29"/>
      <c r="NUE513" s="29"/>
      <c r="NUF513" s="29"/>
      <c r="NUG513" s="29"/>
      <c r="NUH513" s="29"/>
      <c r="NUI513" s="29"/>
      <c r="NUJ513" s="29"/>
      <c r="NUK513" s="29"/>
      <c r="NUL513" s="29"/>
      <c r="NUM513" s="29"/>
      <c r="NUN513" s="29"/>
      <c r="NUO513" s="29"/>
      <c r="NUP513" s="29"/>
      <c r="NUQ513" s="29"/>
      <c r="NUR513" s="29"/>
      <c r="NUS513" s="29"/>
      <c r="NUT513" s="29"/>
      <c r="NUU513" s="29"/>
      <c r="NUV513" s="29"/>
      <c r="NUW513" s="29"/>
      <c r="NUX513" s="29"/>
      <c r="NUY513" s="29"/>
      <c r="NUZ513" s="29"/>
      <c r="NVA513" s="29"/>
      <c r="NVB513" s="29"/>
      <c r="NVC513" s="29"/>
      <c r="NVD513" s="29"/>
      <c r="NVE513" s="29"/>
      <c r="NVF513" s="29"/>
      <c r="NVG513" s="29"/>
      <c r="NVH513" s="29"/>
      <c r="NVI513" s="29"/>
      <c r="NVJ513" s="29"/>
      <c r="NVK513" s="29"/>
      <c r="NVL513" s="29"/>
      <c r="NVM513" s="29"/>
      <c r="NVN513" s="29"/>
      <c r="NVO513" s="29"/>
      <c r="NVP513" s="29"/>
      <c r="NVQ513" s="29"/>
      <c r="NVR513" s="29"/>
      <c r="NVS513" s="29"/>
      <c r="NVT513" s="29"/>
      <c r="NVU513" s="29"/>
      <c r="NVV513" s="29"/>
      <c r="NVW513" s="29"/>
      <c r="NVX513" s="29"/>
      <c r="NVY513" s="29"/>
      <c r="NVZ513" s="29"/>
      <c r="NWA513" s="29"/>
      <c r="NWB513" s="29"/>
      <c r="NWC513" s="29"/>
      <c r="NWD513" s="29"/>
      <c r="NWE513" s="29"/>
      <c r="NWF513" s="29"/>
      <c r="NWG513" s="29"/>
      <c r="NWH513" s="29"/>
      <c r="NWI513" s="29"/>
      <c r="NWJ513" s="29"/>
      <c r="NWK513" s="29"/>
      <c r="NWL513" s="29"/>
      <c r="NWM513" s="29"/>
      <c r="NWN513" s="29"/>
      <c r="NWO513" s="29"/>
      <c r="NWP513" s="29"/>
      <c r="NWQ513" s="29"/>
      <c r="NWR513" s="29"/>
      <c r="NWS513" s="29"/>
      <c r="NWT513" s="29"/>
      <c r="NWU513" s="29"/>
      <c r="NWV513" s="29"/>
      <c r="NWW513" s="29"/>
      <c r="NWX513" s="29"/>
      <c r="NWY513" s="29"/>
      <c r="NWZ513" s="29"/>
      <c r="NXA513" s="29"/>
      <c r="NXB513" s="29"/>
      <c r="NXC513" s="29"/>
      <c r="NXD513" s="29"/>
      <c r="NXE513" s="29"/>
      <c r="NXF513" s="29"/>
      <c r="NXG513" s="29"/>
      <c r="NXH513" s="29"/>
      <c r="NXI513" s="29"/>
      <c r="NXJ513" s="29"/>
      <c r="NXK513" s="29"/>
      <c r="NXL513" s="29"/>
      <c r="NXM513" s="29"/>
      <c r="NXN513" s="29"/>
      <c r="NXO513" s="29"/>
      <c r="NXP513" s="29"/>
      <c r="NXQ513" s="29"/>
      <c r="NXR513" s="29"/>
      <c r="NXS513" s="29"/>
      <c r="NXT513" s="29"/>
      <c r="NXU513" s="29"/>
      <c r="NXV513" s="29"/>
      <c r="NXW513" s="29"/>
      <c r="NXX513" s="29"/>
      <c r="NXY513" s="29"/>
      <c r="NXZ513" s="29"/>
      <c r="NYA513" s="29"/>
      <c r="NYB513" s="29"/>
      <c r="NYC513" s="29"/>
      <c r="NYD513" s="29"/>
      <c r="NYE513" s="29"/>
      <c r="NYF513" s="29"/>
      <c r="NYG513" s="29"/>
      <c r="NYH513" s="29"/>
      <c r="NYI513" s="29"/>
      <c r="NYJ513" s="29"/>
      <c r="NYK513" s="29"/>
      <c r="NYL513" s="29"/>
      <c r="NYM513" s="29"/>
      <c r="NYN513" s="29"/>
      <c r="NYO513" s="29"/>
      <c r="NYP513" s="29"/>
      <c r="NYQ513" s="29"/>
      <c r="NYR513" s="29"/>
      <c r="NYS513" s="29"/>
      <c r="NYT513" s="29"/>
      <c r="NYU513" s="29"/>
      <c r="NYV513" s="29"/>
      <c r="NYW513" s="29"/>
      <c r="NYX513" s="29"/>
      <c r="NYY513" s="29"/>
      <c r="NYZ513" s="29"/>
      <c r="NZA513" s="29"/>
      <c r="NZB513" s="29"/>
      <c r="NZC513" s="29"/>
      <c r="NZD513" s="29"/>
      <c r="NZE513" s="29"/>
      <c r="NZF513" s="29"/>
      <c r="NZG513" s="29"/>
      <c r="NZH513" s="29"/>
      <c r="NZI513" s="29"/>
      <c r="NZJ513" s="29"/>
      <c r="NZK513" s="29"/>
      <c r="NZL513" s="29"/>
      <c r="NZM513" s="29"/>
      <c r="NZN513" s="29"/>
      <c r="NZO513" s="29"/>
      <c r="NZP513" s="29"/>
      <c r="NZQ513" s="29"/>
      <c r="NZR513" s="29"/>
      <c r="NZS513" s="29"/>
      <c r="NZT513" s="29"/>
      <c r="NZU513" s="29"/>
      <c r="NZV513" s="29"/>
      <c r="NZW513" s="29"/>
      <c r="NZX513" s="29"/>
      <c r="NZY513" s="29"/>
      <c r="NZZ513" s="29"/>
      <c r="OAA513" s="29"/>
      <c r="OAB513" s="29"/>
      <c r="OAC513" s="29"/>
      <c r="OAD513" s="29"/>
      <c r="OAE513" s="29"/>
      <c r="OAF513" s="29"/>
      <c r="OAG513" s="29"/>
      <c r="OAH513" s="29"/>
      <c r="OAI513" s="29"/>
      <c r="OAJ513" s="29"/>
      <c r="OAK513" s="29"/>
      <c r="OAL513" s="29"/>
      <c r="OAM513" s="29"/>
      <c r="OAN513" s="29"/>
      <c r="OAO513" s="29"/>
      <c r="OAP513" s="29"/>
      <c r="OAQ513" s="29"/>
      <c r="OAR513" s="29"/>
      <c r="OAS513" s="29"/>
      <c r="OAT513" s="29"/>
      <c r="OAU513" s="29"/>
      <c r="OAV513" s="29"/>
      <c r="OAW513" s="29"/>
      <c r="OAX513" s="29"/>
      <c r="OAY513" s="29"/>
      <c r="OAZ513" s="29"/>
      <c r="OBA513" s="29"/>
      <c r="OBB513" s="29"/>
      <c r="OBC513" s="29"/>
      <c r="OBD513" s="29"/>
      <c r="OBE513" s="29"/>
      <c r="OBF513" s="29"/>
      <c r="OBG513" s="29"/>
      <c r="OBH513" s="29"/>
      <c r="OBI513" s="29"/>
      <c r="OBJ513" s="29"/>
      <c r="OBK513" s="29"/>
      <c r="OBL513" s="29"/>
      <c r="OBM513" s="29"/>
      <c r="OBN513" s="29"/>
      <c r="OBO513" s="29"/>
      <c r="OBP513" s="29"/>
      <c r="OBQ513" s="29"/>
      <c r="OBR513" s="29"/>
      <c r="OBS513" s="29"/>
      <c r="OBT513" s="29"/>
      <c r="OBU513" s="29"/>
      <c r="OBV513" s="29"/>
      <c r="OBW513" s="29"/>
      <c r="OBX513" s="29"/>
      <c r="OBY513" s="29"/>
      <c r="OBZ513" s="29"/>
      <c r="OCA513" s="29"/>
      <c r="OCB513" s="29"/>
      <c r="OCC513" s="29"/>
      <c r="OCD513" s="29"/>
      <c r="OCE513" s="29"/>
      <c r="OCF513" s="29"/>
      <c r="OCG513" s="29"/>
      <c r="OCH513" s="29"/>
      <c r="OCI513" s="29"/>
      <c r="OCJ513" s="29"/>
      <c r="OCK513" s="29"/>
      <c r="OCL513" s="29"/>
      <c r="OCM513" s="29"/>
      <c r="OCN513" s="29"/>
      <c r="OCO513" s="29"/>
      <c r="OCP513" s="29"/>
      <c r="OCQ513" s="29"/>
      <c r="OCR513" s="29"/>
      <c r="OCS513" s="29"/>
      <c r="OCT513" s="29"/>
      <c r="OCU513" s="29"/>
      <c r="OCV513" s="29"/>
      <c r="OCW513" s="29"/>
      <c r="OCX513" s="29"/>
      <c r="OCY513" s="29"/>
      <c r="OCZ513" s="29"/>
      <c r="ODA513" s="29"/>
      <c r="ODB513" s="29"/>
      <c r="ODC513" s="29"/>
      <c r="ODD513" s="29"/>
      <c r="ODE513" s="29"/>
      <c r="ODF513" s="29"/>
      <c r="ODG513" s="29"/>
      <c r="ODH513" s="29"/>
      <c r="ODI513" s="29"/>
      <c r="ODJ513" s="29"/>
      <c r="ODK513" s="29"/>
      <c r="ODL513" s="29"/>
      <c r="ODM513" s="29"/>
      <c r="ODN513" s="29"/>
      <c r="ODO513" s="29"/>
      <c r="ODP513" s="29"/>
      <c r="ODQ513" s="29"/>
      <c r="ODR513" s="29"/>
      <c r="ODS513" s="29"/>
      <c r="ODT513" s="29"/>
      <c r="ODU513" s="29"/>
      <c r="ODV513" s="29"/>
      <c r="ODW513" s="29"/>
      <c r="ODX513" s="29"/>
      <c r="ODY513" s="29"/>
      <c r="ODZ513" s="29"/>
      <c r="OEA513" s="29"/>
      <c r="OEB513" s="29"/>
      <c r="OEC513" s="29"/>
      <c r="OED513" s="29"/>
      <c r="OEE513" s="29"/>
      <c r="OEF513" s="29"/>
      <c r="OEG513" s="29"/>
      <c r="OEH513" s="29"/>
      <c r="OEI513" s="29"/>
      <c r="OEJ513" s="29"/>
      <c r="OEK513" s="29"/>
      <c r="OEL513" s="29"/>
      <c r="OEM513" s="29"/>
      <c r="OEN513" s="29"/>
      <c r="OEO513" s="29"/>
      <c r="OEP513" s="29"/>
      <c r="OEQ513" s="29"/>
      <c r="OER513" s="29"/>
      <c r="OES513" s="29"/>
      <c r="OET513" s="29"/>
      <c r="OEU513" s="29"/>
      <c r="OEV513" s="29"/>
      <c r="OEW513" s="29"/>
      <c r="OEX513" s="29"/>
      <c r="OEY513" s="29"/>
      <c r="OEZ513" s="29"/>
      <c r="OFA513" s="29"/>
      <c r="OFB513" s="29"/>
      <c r="OFC513" s="29"/>
      <c r="OFD513" s="29"/>
      <c r="OFE513" s="29"/>
      <c r="OFF513" s="29"/>
      <c r="OFG513" s="29"/>
      <c r="OFH513" s="29"/>
      <c r="OFI513" s="29"/>
      <c r="OFJ513" s="29"/>
      <c r="OFK513" s="29"/>
      <c r="OFL513" s="29"/>
      <c r="OFM513" s="29"/>
      <c r="OFN513" s="29"/>
      <c r="OFO513" s="29"/>
      <c r="OFP513" s="29"/>
      <c r="OFQ513" s="29"/>
      <c r="OFR513" s="29"/>
      <c r="OFS513" s="29"/>
      <c r="OFT513" s="29"/>
      <c r="OFU513" s="29"/>
      <c r="OFV513" s="29"/>
      <c r="OFW513" s="29"/>
      <c r="OFX513" s="29"/>
      <c r="OFY513" s="29"/>
      <c r="OFZ513" s="29"/>
      <c r="OGA513" s="29"/>
      <c r="OGB513" s="29"/>
      <c r="OGC513" s="29"/>
      <c r="OGD513" s="29"/>
      <c r="OGE513" s="29"/>
      <c r="OGF513" s="29"/>
      <c r="OGG513" s="29"/>
      <c r="OGH513" s="29"/>
      <c r="OGI513" s="29"/>
      <c r="OGJ513" s="29"/>
      <c r="OGK513" s="29"/>
      <c r="OGL513" s="29"/>
      <c r="OGM513" s="29"/>
      <c r="OGN513" s="29"/>
      <c r="OGO513" s="29"/>
      <c r="OGP513" s="29"/>
      <c r="OGQ513" s="29"/>
      <c r="OGR513" s="29"/>
      <c r="OGS513" s="29"/>
      <c r="OGT513" s="29"/>
      <c r="OGU513" s="29"/>
      <c r="OGV513" s="29"/>
      <c r="OGW513" s="29"/>
      <c r="OGX513" s="29"/>
      <c r="OGY513" s="29"/>
      <c r="OGZ513" s="29"/>
      <c r="OHA513" s="29"/>
      <c r="OHB513" s="29"/>
      <c r="OHC513" s="29"/>
      <c r="OHD513" s="29"/>
      <c r="OHE513" s="29"/>
      <c r="OHF513" s="29"/>
      <c r="OHG513" s="29"/>
      <c r="OHH513" s="29"/>
      <c r="OHI513" s="29"/>
      <c r="OHJ513" s="29"/>
      <c r="OHK513" s="29"/>
      <c r="OHL513" s="29"/>
      <c r="OHM513" s="29"/>
      <c r="OHN513" s="29"/>
      <c r="OHO513" s="29"/>
      <c r="OHP513" s="29"/>
      <c r="OHQ513" s="29"/>
      <c r="OHR513" s="29"/>
      <c r="OHS513" s="29"/>
      <c r="OHT513" s="29"/>
      <c r="OHU513" s="29"/>
      <c r="OHV513" s="29"/>
      <c r="OHW513" s="29"/>
      <c r="OHX513" s="29"/>
      <c r="OHY513" s="29"/>
      <c r="OHZ513" s="29"/>
      <c r="OIA513" s="29"/>
      <c r="OIB513" s="29"/>
      <c r="OIC513" s="29"/>
      <c r="OID513" s="29"/>
      <c r="OIE513" s="29"/>
      <c r="OIF513" s="29"/>
      <c r="OIG513" s="29"/>
      <c r="OIH513" s="29"/>
      <c r="OII513" s="29"/>
      <c r="OIJ513" s="29"/>
      <c r="OIK513" s="29"/>
      <c r="OIL513" s="29"/>
      <c r="OIM513" s="29"/>
      <c r="OIN513" s="29"/>
      <c r="OIO513" s="29"/>
      <c r="OIP513" s="29"/>
      <c r="OIQ513" s="29"/>
      <c r="OIR513" s="29"/>
      <c r="OIS513" s="29"/>
      <c r="OIT513" s="29"/>
      <c r="OIU513" s="29"/>
      <c r="OIV513" s="29"/>
      <c r="OIW513" s="29"/>
      <c r="OIX513" s="29"/>
      <c r="OIY513" s="29"/>
      <c r="OIZ513" s="29"/>
      <c r="OJA513" s="29"/>
      <c r="OJB513" s="29"/>
      <c r="OJC513" s="29"/>
      <c r="OJD513" s="29"/>
      <c r="OJE513" s="29"/>
      <c r="OJF513" s="29"/>
      <c r="OJG513" s="29"/>
      <c r="OJH513" s="29"/>
      <c r="OJI513" s="29"/>
      <c r="OJJ513" s="29"/>
      <c r="OJK513" s="29"/>
      <c r="OJL513" s="29"/>
      <c r="OJM513" s="29"/>
      <c r="OJN513" s="29"/>
      <c r="OJO513" s="29"/>
      <c r="OJP513" s="29"/>
      <c r="OJQ513" s="29"/>
      <c r="OJR513" s="29"/>
      <c r="OJS513" s="29"/>
      <c r="OJT513" s="29"/>
      <c r="OJU513" s="29"/>
      <c r="OJV513" s="29"/>
      <c r="OJW513" s="29"/>
      <c r="OJX513" s="29"/>
      <c r="OJY513" s="29"/>
      <c r="OJZ513" s="29"/>
      <c r="OKA513" s="29"/>
      <c r="OKB513" s="29"/>
      <c r="OKC513" s="29"/>
      <c r="OKD513" s="29"/>
      <c r="OKE513" s="29"/>
      <c r="OKF513" s="29"/>
      <c r="OKG513" s="29"/>
      <c r="OKH513" s="29"/>
      <c r="OKI513" s="29"/>
      <c r="OKJ513" s="29"/>
      <c r="OKK513" s="29"/>
      <c r="OKL513" s="29"/>
      <c r="OKM513" s="29"/>
      <c r="OKN513" s="29"/>
      <c r="OKO513" s="29"/>
      <c r="OKP513" s="29"/>
      <c r="OKQ513" s="29"/>
      <c r="OKR513" s="29"/>
      <c r="OKS513" s="29"/>
      <c r="OKT513" s="29"/>
      <c r="OKU513" s="29"/>
      <c r="OKV513" s="29"/>
      <c r="OKW513" s="29"/>
      <c r="OKX513" s="29"/>
      <c r="OKY513" s="29"/>
      <c r="OKZ513" s="29"/>
      <c r="OLA513" s="29"/>
      <c r="OLB513" s="29"/>
      <c r="OLC513" s="29"/>
      <c r="OLD513" s="29"/>
      <c r="OLE513" s="29"/>
      <c r="OLF513" s="29"/>
      <c r="OLG513" s="29"/>
      <c r="OLH513" s="29"/>
      <c r="OLI513" s="29"/>
      <c r="OLJ513" s="29"/>
      <c r="OLK513" s="29"/>
      <c r="OLL513" s="29"/>
      <c r="OLM513" s="29"/>
      <c r="OLN513" s="29"/>
      <c r="OLO513" s="29"/>
      <c r="OLP513" s="29"/>
      <c r="OLQ513" s="29"/>
      <c r="OLR513" s="29"/>
      <c r="OLS513" s="29"/>
      <c r="OLT513" s="29"/>
      <c r="OLU513" s="29"/>
      <c r="OLV513" s="29"/>
      <c r="OLW513" s="29"/>
      <c r="OLX513" s="29"/>
      <c r="OLY513" s="29"/>
      <c r="OLZ513" s="29"/>
      <c r="OMA513" s="29"/>
      <c r="OMB513" s="29"/>
      <c r="OMC513" s="29"/>
      <c r="OMD513" s="29"/>
      <c r="OME513" s="29"/>
      <c r="OMF513" s="29"/>
      <c r="OMG513" s="29"/>
      <c r="OMH513" s="29"/>
      <c r="OMI513" s="29"/>
      <c r="OMJ513" s="29"/>
      <c r="OMK513" s="29"/>
      <c r="OML513" s="29"/>
      <c r="OMM513" s="29"/>
      <c r="OMN513" s="29"/>
      <c r="OMO513" s="29"/>
      <c r="OMP513" s="29"/>
      <c r="OMQ513" s="29"/>
      <c r="OMR513" s="29"/>
      <c r="OMS513" s="29"/>
      <c r="OMT513" s="29"/>
      <c r="OMU513" s="29"/>
      <c r="OMV513" s="29"/>
      <c r="OMW513" s="29"/>
      <c r="OMX513" s="29"/>
      <c r="OMY513" s="29"/>
      <c r="OMZ513" s="29"/>
      <c r="ONA513" s="29"/>
      <c r="ONB513" s="29"/>
      <c r="ONC513" s="29"/>
      <c r="OND513" s="29"/>
      <c r="ONE513" s="29"/>
      <c r="ONF513" s="29"/>
      <c r="ONG513" s="29"/>
      <c r="ONH513" s="29"/>
      <c r="ONI513" s="29"/>
      <c r="ONJ513" s="29"/>
      <c r="ONK513" s="29"/>
      <c r="ONL513" s="29"/>
      <c r="ONM513" s="29"/>
      <c r="ONN513" s="29"/>
      <c r="ONO513" s="29"/>
      <c r="ONP513" s="29"/>
      <c r="ONQ513" s="29"/>
      <c r="ONR513" s="29"/>
      <c r="ONS513" s="29"/>
      <c r="ONT513" s="29"/>
      <c r="ONU513" s="29"/>
      <c r="ONV513" s="29"/>
      <c r="ONW513" s="29"/>
      <c r="ONX513" s="29"/>
      <c r="ONY513" s="29"/>
      <c r="ONZ513" s="29"/>
      <c r="OOA513" s="29"/>
      <c r="OOB513" s="29"/>
      <c r="OOC513" s="29"/>
      <c r="OOD513" s="29"/>
      <c r="OOE513" s="29"/>
      <c r="OOF513" s="29"/>
      <c r="OOG513" s="29"/>
      <c r="OOH513" s="29"/>
      <c r="OOI513" s="29"/>
      <c r="OOJ513" s="29"/>
      <c r="OOK513" s="29"/>
      <c r="OOL513" s="29"/>
      <c r="OOM513" s="29"/>
      <c r="OON513" s="29"/>
      <c r="OOO513" s="29"/>
      <c r="OOP513" s="29"/>
      <c r="OOQ513" s="29"/>
      <c r="OOR513" s="29"/>
      <c r="OOS513" s="29"/>
      <c r="OOT513" s="29"/>
      <c r="OOU513" s="29"/>
      <c r="OOV513" s="29"/>
      <c r="OOW513" s="29"/>
      <c r="OOX513" s="29"/>
      <c r="OOY513" s="29"/>
      <c r="OOZ513" s="29"/>
      <c r="OPA513" s="29"/>
      <c r="OPB513" s="29"/>
      <c r="OPC513" s="29"/>
      <c r="OPD513" s="29"/>
      <c r="OPE513" s="29"/>
      <c r="OPF513" s="29"/>
      <c r="OPG513" s="29"/>
      <c r="OPH513" s="29"/>
      <c r="OPI513" s="29"/>
      <c r="OPJ513" s="29"/>
      <c r="OPK513" s="29"/>
      <c r="OPL513" s="29"/>
      <c r="OPM513" s="29"/>
      <c r="OPN513" s="29"/>
      <c r="OPO513" s="29"/>
      <c r="OPP513" s="29"/>
      <c r="OPQ513" s="29"/>
      <c r="OPR513" s="29"/>
      <c r="OPS513" s="29"/>
      <c r="OPT513" s="29"/>
      <c r="OPU513" s="29"/>
      <c r="OPV513" s="29"/>
      <c r="OPW513" s="29"/>
      <c r="OPX513" s="29"/>
      <c r="OPY513" s="29"/>
      <c r="OPZ513" s="29"/>
      <c r="OQA513" s="29"/>
      <c r="OQB513" s="29"/>
      <c r="OQC513" s="29"/>
      <c r="OQD513" s="29"/>
      <c r="OQE513" s="29"/>
      <c r="OQF513" s="29"/>
      <c r="OQG513" s="29"/>
      <c r="OQH513" s="29"/>
      <c r="OQI513" s="29"/>
      <c r="OQJ513" s="29"/>
      <c r="OQK513" s="29"/>
      <c r="OQL513" s="29"/>
      <c r="OQM513" s="29"/>
      <c r="OQN513" s="29"/>
      <c r="OQO513" s="29"/>
      <c r="OQP513" s="29"/>
      <c r="OQQ513" s="29"/>
      <c r="OQR513" s="29"/>
      <c r="OQS513" s="29"/>
      <c r="OQT513" s="29"/>
      <c r="OQU513" s="29"/>
      <c r="OQV513" s="29"/>
      <c r="OQW513" s="29"/>
      <c r="OQX513" s="29"/>
      <c r="OQY513" s="29"/>
      <c r="OQZ513" s="29"/>
      <c r="ORA513" s="29"/>
      <c r="ORB513" s="29"/>
      <c r="ORC513" s="29"/>
      <c r="ORD513" s="29"/>
      <c r="ORE513" s="29"/>
      <c r="ORF513" s="29"/>
      <c r="ORG513" s="29"/>
      <c r="ORH513" s="29"/>
      <c r="ORI513" s="29"/>
      <c r="ORJ513" s="29"/>
      <c r="ORK513" s="29"/>
      <c r="ORL513" s="29"/>
      <c r="ORM513" s="29"/>
      <c r="ORN513" s="29"/>
      <c r="ORO513" s="29"/>
      <c r="ORP513" s="29"/>
      <c r="ORQ513" s="29"/>
      <c r="ORR513" s="29"/>
      <c r="ORS513" s="29"/>
      <c r="ORT513" s="29"/>
      <c r="ORU513" s="29"/>
      <c r="ORV513" s="29"/>
      <c r="ORW513" s="29"/>
      <c r="ORX513" s="29"/>
      <c r="ORY513" s="29"/>
      <c r="ORZ513" s="29"/>
      <c r="OSA513" s="29"/>
      <c r="OSB513" s="29"/>
      <c r="OSC513" s="29"/>
      <c r="OSD513" s="29"/>
      <c r="OSE513" s="29"/>
      <c r="OSF513" s="29"/>
      <c r="OSG513" s="29"/>
      <c r="OSH513" s="29"/>
      <c r="OSI513" s="29"/>
      <c r="OSJ513" s="29"/>
      <c r="OSK513" s="29"/>
      <c r="OSL513" s="29"/>
      <c r="OSM513" s="29"/>
      <c r="OSN513" s="29"/>
      <c r="OSO513" s="29"/>
      <c r="OSP513" s="29"/>
      <c r="OSQ513" s="29"/>
      <c r="OSR513" s="29"/>
      <c r="OSS513" s="29"/>
      <c r="OST513" s="29"/>
      <c r="OSU513" s="29"/>
      <c r="OSV513" s="29"/>
      <c r="OSW513" s="29"/>
      <c r="OSX513" s="29"/>
      <c r="OSY513" s="29"/>
      <c r="OSZ513" s="29"/>
      <c r="OTA513" s="29"/>
      <c r="OTB513" s="29"/>
      <c r="OTC513" s="29"/>
      <c r="OTD513" s="29"/>
      <c r="OTE513" s="29"/>
      <c r="OTF513" s="29"/>
      <c r="OTG513" s="29"/>
      <c r="OTH513" s="29"/>
      <c r="OTI513" s="29"/>
      <c r="OTJ513" s="29"/>
      <c r="OTK513" s="29"/>
      <c r="OTL513" s="29"/>
      <c r="OTM513" s="29"/>
      <c r="OTN513" s="29"/>
      <c r="OTO513" s="29"/>
      <c r="OTP513" s="29"/>
      <c r="OTQ513" s="29"/>
      <c r="OTR513" s="29"/>
      <c r="OTS513" s="29"/>
      <c r="OTT513" s="29"/>
      <c r="OTU513" s="29"/>
      <c r="OTV513" s="29"/>
      <c r="OTW513" s="29"/>
      <c r="OTX513" s="29"/>
      <c r="OTY513" s="29"/>
      <c r="OTZ513" s="29"/>
      <c r="OUA513" s="29"/>
      <c r="OUB513" s="29"/>
      <c r="OUC513" s="29"/>
      <c r="OUD513" s="29"/>
      <c r="OUE513" s="29"/>
      <c r="OUF513" s="29"/>
      <c r="OUG513" s="29"/>
      <c r="OUH513" s="29"/>
      <c r="OUI513" s="29"/>
      <c r="OUJ513" s="29"/>
      <c r="OUK513" s="29"/>
      <c r="OUL513" s="29"/>
      <c r="OUM513" s="29"/>
      <c r="OUN513" s="29"/>
      <c r="OUO513" s="29"/>
      <c r="OUP513" s="29"/>
      <c r="OUQ513" s="29"/>
      <c r="OUR513" s="29"/>
      <c r="OUS513" s="29"/>
      <c r="OUT513" s="29"/>
      <c r="OUU513" s="29"/>
      <c r="OUV513" s="29"/>
      <c r="OUW513" s="29"/>
      <c r="OUX513" s="29"/>
      <c r="OUY513" s="29"/>
      <c r="OUZ513" s="29"/>
      <c r="OVA513" s="29"/>
      <c r="OVB513" s="29"/>
      <c r="OVC513" s="29"/>
      <c r="OVD513" s="29"/>
      <c r="OVE513" s="29"/>
      <c r="OVF513" s="29"/>
      <c r="OVG513" s="29"/>
      <c r="OVH513" s="29"/>
      <c r="OVI513" s="29"/>
      <c r="OVJ513" s="29"/>
      <c r="OVK513" s="29"/>
      <c r="OVL513" s="29"/>
      <c r="OVM513" s="29"/>
      <c r="OVN513" s="29"/>
      <c r="OVO513" s="29"/>
      <c r="OVP513" s="29"/>
      <c r="OVQ513" s="29"/>
      <c r="OVR513" s="29"/>
      <c r="OVS513" s="29"/>
      <c r="OVT513" s="29"/>
      <c r="OVU513" s="29"/>
      <c r="OVV513" s="29"/>
      <c r="OVW513" s="29"/>
      <c r="OVX513" s="29"/>
      <c r="OVY513" s="29"/>
      <c r="OVZ513" s="29"/>
      <c r="OWA513" s="29"/>
      <c r="OWB513" s="29"/>
      <c r="OWC513" s="29"/>
      <c r="OWD513" s="29"/>
      <c r="OWE513" s="29"/>
      <c r="OWF513" s="29"/>
      <c r="OWG513" s="29"/>
      <c r="OWH513" s="29"/>
      <c r="OWI513" s="29"/>
      <c r="OWJ513" s="29"/>
      <c r="OWK513" s="29"/>
      <c r="OWL513" s="29"/>
      <c r="OWM513" s="29"/>
      <c r="OWN513" s="29"/>
      <c r="OWO513" s="29"/>
      <c r="OWP513" s="29"/>
      <c r="OWQ513" s="29"/>
      <c r="OWR513" s="29"/>
      <c r="OWS513" s="29"/>
      <c r="OWT513" s="29"/>
      <c r="OWU513" s="29"/>
      <c r="OWV513" s="29"/>
      <c r="OWW513" s="29"/>
      <c r="OWX513" s="29"/>
      <c r="OWY513" s="29"/>
      <c r="OWZ513" s="29"/>
      <c r="OXA513" s="29"/>
      <c r="OXB513" s="29"/>
      <c r="OXC513" s="29"/>
      <c r="OXD513" s="29"/>
      <c r="OXE513" s="29"/>
      <c r="OXF513" s="29"/>
      <c r="OXG513" s="29"/>
      <c r="OXH513" s="29"/>
      <c r="OXI513" s="29"/>
      <c r="OXJ513" s="29"/>
      <c r="OXK513" s="29"/>
      <c r="OXL513" s="29"/>
      <c r="OXM513" s="29"/>
      <c r="OXN513" s="29"/>
      <c r="OXO513" s="29"/>
      <c r="OXP513" s="29"/>
      <c r="OXQ513" s="29"/>
      <c r="OXR513" s="29"/>
      <c r="OXS513" s="29"/>
      <c r="OXT513" s="29"/>
      <c r="OXU513" s="29"/>
      <c r="OXV513" s="29"/>
      <c r="OXW513" s="29"/>
      <c r="OXX513" s="29"/>
      <c r="OXY513" s="29"/>
      <c r="OXZ513" s="29"/>
      <c r="OYA513" s="29"/>
      <c r="OYB513" s="29"/>
      <c r="OYC513" s="29"/>
      <c r="OYD513" s="29"/>
      <c r="OYE513" s="29"/>
      <c r="OYF513" s="29"/>
      <c r="OYG513" s="29"/>
      <c r="OYH513" s="29"/>
      <c r="OYI513" s="29"/>
      <c r="OYJ513" s="29"/>
      <c r="OYK513" s="29"/>
      <c r="OYL513" s="29"/>
      <c r="OYM513" s="29"/>
      <c r="OYN513" s="29"/>
      <c r="OYO513" s="29"/>
      <c r="OYP513" s="29"/>
      <c r="OYQ513" s="29"/>
      <c r="OYR513" s="29"/>
      <c r="OYS513" s="29"/>
      <c r="OYT513" s="29"/>
      <c r="OYU513" s="29"/>
      <c r="OYV513" s="29"/>
      <c r="OYW513" s="29"/>
      <c r="OYX513" s="29"/>
      <c r="OYY513" s="29"/>
      <c r="OYZ513" s="29"/>
      <c r="OZA513" s="29"/>
      <c r="OZB513" s="29"/>
      <c r="OZC513" s="29"/>
      <c r="OZD513" s="29"/>
      <c r="OZE513" s="29"/>
      <c r="OZF513" s="29"/>
      <c r="OZG513" s="29"/>
      <c r="OZH513" s="29"/>
      <c r="OZI513" s="29"/>
      <c r="OZJ513" s="29"/>
      <c r="OZK513" s="29"/>
      <c r="OZL513" s="29"/>
      <c r="OZM513" s="29"/>
      <c r="OZN513" s="29"/>
      <c r="OZO513" s="29"/>
      <c r="OZP513" s="29"/>
      <c r="OZQ513" s="29"/>
      <c r="OZR513" s="29"/>
      <c r="OZS513" s="29"/>
      <c r="OZT513" s="29"/>
      <c r="OZU513" s="29"/>
      <c r="OZV513" s="29"/>
      <c r="OZW513" s="29"/>
      <c r="OZX513" s="29"/>
      <c r="OZY513" s="29"/>
      <c r="OZZ513" s="29"/>
      <c r="PAA513" s="29"/>
      <c r="PAB513" s="29"/>
      <c r="PAC513" s="29"/>
      <c r="PAD513" s="29"/>
      <c r="PAE513" s="29"/>
      <c r="PAF513" s="29"/>
      <c r="PAG513" s="29"/>
      <c r="PAH513" s="29"/>
      <c r="PAI513" s="29"/>
      <c r="PAJ513" s="29"/>
      <c r="PAK513" s="29"/>
      <c r="PAL513" s="29"/>
      <c r="PAM513" s="29"/>
      <c r="PAN513" s="29"/>
      <c r="PAO513" s="29"/>
      <c r="PAP513" s="29"/>
      <c r="PAQ513" s="29"/>
      <c r="PAR513" s="29"/>
      <c r="PAS513" s="29"/>
      <c r="PAT513" s="29"/>
      <c r="PAU513" s="29"/>
      <c r="PAV513" s="29"/>
      <c r="PAW513" s="29"/>
      <c r="PAX513" s="29"/>
      <c r="PAY513" s="29"/>
      <c r="PAZ513" s="29"/>
      <c r="PBA513" s="29"/>
      <c r="PBB513" s="29"/>
      <c r="PBC513" s="29"/>
      <c r="PBD513" s="29"/>
      <c r="PBE513" s="29"/>
      <c r="PBF513" s="29"/>
      <c r="PBG513" s="29"/>
      <c r="PBH513" s="29"/>
      <c r="PBI513" s="29"/>
      <c r="PBJ513" s="29"/>
      <c r="PBK513" s="29"/>
      <c r="PBL513" s="29"/>
      <c r="PBM513" s="29"/>
      <c r="PBN513" s="29"/>
      <c r="PBO513" s="29"/>
      <c r="PBP513" s="29"/>
      <c r="PBQ513" s="29"/>
      <c r="PBR513" s="29"/>
      <c r="PBS513" s="29"/>
      <c r="PBT513" s="29"/>
      <c r="PBU513" s="29"/>
      <c r="PBV513" s="29"/>
      <c r="PBW513" s="29"/>
      <c r="PBX513" s="29"/>
      <c r="PBY513" s="29"/>
      <c r="PBZ513" s="29"/>
      <c r="PCA513" s="29"/>
      <c r="PCB513" s="29"/>
      <c r="PCC513" s="29"/>
      <c r="PCD513" s="29"/>
      <c r="PCE513" s="29"/>
      <c r="PCF513" s="29"/>
      <c r="PCG513" s="29"/>
      <c r="PCH513" s="29"/>
      <c r="PCI513" s="29"/>
      <c r="PCJ513" s="29"/>
      <c r="PCK513" s="29"/>
      <c r="PCL513" s="29"/>
      <c r="PCM513" s="29"/>
      <c r="PCN513" s="29"/>
      <c r="PCO513" s="29"/>
      <c r="PCP513" s="29"/>
      <c r="PCQ513" s="29"/>
      <c r="PCR513" s="29"/>
      <c r="PCS513" s="29"/>
      <c r="PCT513" s="29"/>
      <c r="PCU513" s="29"/>
      <c r="PCV513" s="29"/>
      <c r="PCW513" s="29"/>
      <c r="PCX513" s="29"/>
      <c r="PCY513" s="29"/>
      <c r="PCZ513" s="29"/>
      <c r="PDA513" s="29"/>
      <c r="PDB513" s="29"/>
      <c r="PDC513" s="29"/>
      <c r="PDD513" s="29"/>
      <c r="PDE513" s="29"/>
      <c r="PDF513" s="29"/>
      <c r="PDG513" s="29"/>
      <c r="PDH513" s="29"/>
      <c r="PDI513" s="29"/>
      <c r="PDJ513" s="29"/>
      <c r="PDK513" s="29"/>
      <c r="PDL513" s="29"/>
      <c r="PDM513" s="29"/>
      <c r="PDN513" s="29"/>
      <c r="PDO513" s="29"/>
      <c r="PDP513" s="29"/>
      <c r="PDQ513" s="29"/>
      <c r="PDR513" s="29"/>
      <c r="PDS513" s="29"/>
      <c r="PDT513" s="29"/>
      <c r="PDU513" s="29"/>
      <c r="PDV513" s="29"/>
      <c r="PDW513" s="29"/>
      <c r="PDX513" s="29"/>
      <c r="PDY513" s="29"/>
      <c r="PDZ513" s="29"/>
      <c r="PEA513" s="29"/>
      <c r="PEB513" s="29"/>
      <c r="PEC513" s="29"/>
      <c r="PED513" s="29"/>
      <c r="PEE513" s="29"/>
      <c r="PEF513" s="29"/>
      <c r="PEG513" s="29"/>
      <c r="PEH513" s="29"/>
      <c r="PEI513" s="29"/>
      <c r="PEJ513" s="29"/>
      <c r="PEK513" s="29"/>
      <c r="PEL513" s="29"/>
      <c r="PEM513" s="29"/>
      <c r="PEN513" s="29"/>
      <c r="PEO513" s="29"/>
      <c r="PEP513" s="29"/>
      <c r="PEQ513" s="29"/>
      <c r="PER513" s="29"/>
      <c r="PES513" s="29"/>
      <c r="PET513" s="29"/>
      <c r="PEU513" s="29"/>
      <c r="PEV513" s="29"/>
      <c r="PEW513" s="29"/>
      <c r="PEX513" s="29"/>
      <c r="PEY513" s="29"/>
      <c r="PEZ513" s="29"/>
      <c r="PFA513" s="29"/>
      <c r="PFB513" s="29"/>
      <c r="PFC513" s="29"/>
      <c r="PFD513" s="29"/>
      <c r="PFE513" s="29"/>
      <c r="PFF513" s="29"/>
      <c r="PFG513" s="29"/>
      <c r="PFH513" s="29"/>
      <c r="PFI513" s="29"/>
      <c r="PFJ513" s="29"/>
      <c r="PFK513" s="29"/>
      <c r="PFL513" s="29"/>
      <c r="PFM513" s="29"/>
      <c r="PFN513" s="29"/>
      <c r="PFO513" s="29"/>
      <c r="PFP513" s="29"/>
      <c r="PFQ513" s="29"/>
      <c r="PFR513" s="29"/>
      <c r="PFS513" s="29"/>
      <c r="PFT513" s="29"/>
      <c r="PFU513" s="29"/>
      <c r="PFV513" s="29"/>
      <c r="PFW513" s="29"/>
      <c r="PFX513" s="29"/>
      <c r="PFY513" s="29"/>
      <c r="PFZ513" s="29"/>
      <c r="PGA513" s="29"/>
      <c r="PGB513" s="29"/>
      <c r="PGC513" s="29"/>
      <c r="PGD513" s="29"/>
      <c r="PGE513" s="29"/>
      <c r="PGF513" s="29"/>
      <c r="PGG513" s="29"/>
      <c r="PGH513" s="29"/>
      <c r="PGI513" s="29"/>
      <c r="PGJ513" s="29"/>
      <c r="PGK513" s="29"/>
      <c r="PGL513" s="29"/>
      <c r="PGM513" s="29"/>
      <c r="PGN513" s="29"/>
      <c r="PGO513" s="29"/>
      <c r="PGP513" s="29"/>
      <c r="PGQ513" s="29"/>
      <c r="PGR513" s="29"/>
      <c r="PGS513" s="29"/>
      <c r="PGT513" s="29"/>
      <c r="PGU513" s="29"/>
      <c r="PGV513" s="29"/>
      <c r="PGW513" s="29"/>
      <c r="PGX513" s="29"/>
      <c r="PGY513" s="29"/>
      <c r="PGZ513" s="29"/>
      <c r="PHA513" s="29"/>
      <c r="PHB513" s="29"/>
      <c r="PHC513" s="29"/>
      <c r="PHD513" s="29"/>
      <c r="PHE513" s="29"/>
      <c r="PHF513" s="29"/>
      <c r="PHG513" s="29"/>
      <c r="PHH513" s="29"/>
      <c r="PHI513" s="29"/>
      <c r="PHJ513" s="29"/>
      <c r="PHK513" s="29"/>
      <c r="PHL513" s="29"/>
      <c r="PHM513" s="29"/>
      <c r="PHN513" s="29"/>
      <c r="PHO513" s="29"/>
      <c r="PHP513" s="29"/>
      <c r="PHQ513" s="29"/>
      <c r="PHR513" s="29"/>
      <c r="PHS513" s="29"/>
      <c r="PHT513" s="29"/>
      <c r="PHU513" s="29"/>
      <c r="PHV513" s="29"/>
      <c r="PHW513" s="29"/>
      <c r="PHX513" s="29"/>
      <c r="PHY513" s="29"/>
      <c r="PHZ513" s="29"/>
      <c r="PIA513" s="29"/>
      <c r="PIB513" s="29"/>
      <c r="PIC513" s="29"/>
      <c r="PID513" s="29"/>
      <c r="PIE513" s="29"/>
      <c r="PIF513" s="29"/>
      <c r="PIG513" s="29"/>
      <c r="PIH513" s="29"/>
      <c r="PII513" s="29"/>
      <c r="PIJ513" s="29"/>
      <c r="PIK513" s="29"/>
      <c r="PIL513" s="29"/>
      <c r="PIM513" s="29"/>
      <c r="PIN513" s="29"/>
      <c r="PIO513" s="29"/>
      <c r="PIP513" s="29"/>
      <c r="PIQ513" s="29"/>
      <c r="PIR513" s="29"/>
      <c r="PIS513" s="29"/>
      <c r="PIT513" s="29"/>
      <c r="PIU513" s="29"/>
      <c r="PIV513" s="29"/>
      <c r="PIW513" s="29"/>
      <c r="PIX513" s="29"/>
      <c r="PIY513" s="29"/>
      <c r="PIZ513" s="29"/>
      <c r="PJA513" s="29"/>
      <c r="PJB513" s="29"/>
      <c r="PJC513" s="29"/>
      <c r="PJD513" s="29"/>
      <c r="PJE513" s="29"/>
      <c r="PJF513" s="29"/>
      <c r="PJG513" s="29"/>
      <c r="PJH513" s="29"/>
      <c r="PJI513" s="29"/>
      <c r="PJJ513" s="29"/>
      <c r="PJK513" s="29"/>
      <c r="PJL513" s="29"/>
      <c r="PJM513" s="29"/>
      <c r="PJN513" s="29"/>
      <c r="PJO513" s="29"/>
      <c r="PJP513" s="29"/>
      <c r="PJQ513" s="29"/>
      <c r="PJR513" s="29"/>
      <c r="PJS513" s="29"/>
      <c r="PJT513" s="29"/>
      <c r="PJU513" s="29"/>
      <c r="PJV513" s="29"/>
      <c r="PJW513" s="29"/>
      <c r="PJX513" s="29"/>
      <c r="PJY513" s="29"/>
      <c r="PJZ513" s="29"/>
      <c r="PKA513" s="29"/>
      <c r="PKB513" s="29"/>
      <c r="PKC513" s="29"/>
      <c r="PKD513" s="29"/>
      <c r="PKE513" s="29"/>
      <c r="PKF513" s="29"/>
      <c r="PKG513" s="29"/>
      <c r="PKH513" s="29"/>
      <c r="PKI513" s="29"/>
      <c r="PKJ513" s="29"/>
      <c r="PKK513" s="29"/>
      <c r="PKL513" s="29"/>
      <c r="PKM513" s="29"/>
      <c r="PKN513" s="29"/>
      <c r="PKO513" s="29"/>
      <c r="PKP513" s="29"/>
      <c r="PKQ513" s="29"/>
      <c r="PKR513" s="29"/>
      <c r="PKS513" s="29"/>
      <c r="PKT513" s="29"/>
      <c r="PKU513" s="29"/>
      <c r="PKV513" s="29"/>
      <c r="PKW513" s="29"/>
      <c r="PKX513" s="29"/>
      <c r="PKY513" s="29"/>
      <c r="PKZ513" s="29"/>
      <c r="PLA513" s="29"/>
      <c r="PLB513" s="29"/>
      <c r="PLC513" s="29"/>
      <c r="PLD513" s="29"/>
      <c r="PLE513" s="29"/>
      <c r="PLF513" s="29"/>
      <c r="PLG513" s="29"/>
      <c r="PLH513" s="29"/>
      <c r="PLI513" s="29"/>
      <c r="PLJ513" s="29"/>
      <c r="PLK513" s="29"/>
      <c r="PLL513" s="29"/>
      <c r="PLM513" s="29"/>
      <c r="PLN513" s="29"/>
      <c r="PLO513" s="29"/>
      <c r="PLP513" s="29"/>
      <c r="PLQ513" s="29"/>
      <c r="PLR513" s="29"/>
      <c r="PLS513" s="29"/>
      <c r="PLT513" s="29"/>
      <c r="PLU513" s="29"/>
      <c r="PLV513" s="29"/>
      <c r="PLW513" s="29"/>
      <c r="PLX513" s="29"/>
      <c r="PLY513" s="29"/>
      <c r="PLZ513" s="29"/>
      <c r="PMA513" s="29"/>
      <c r="PMB513" s="29"/>
      <c r="PMC513" s="29"/>
      <c r="PMD513" s="29"/>
      <c r="PME513" s="29"/>
      <c r="PMF513" s="29"/>
      <c r="PMG513" s="29"/>
      <c r="PMH513" s="29"/>
      <c r="PMI513" s="29"/>
      <c r="PMJ513" s="29"/>
      <c r="PMK513" s="29"/>
      <c r="PML513" s="29"/>
      <c r="PMM513" s="29"/>
      <c r="PMN513" s="29"/>
      <c r="PMO513" s="29"/>
      <c r="PMP513" s="29"/>
      <c r="PMQ513" s="29"/>
      <c r="PMR513" s="29"/>
      <c r="PMS513" s="29"/>
      <c r="PMT513" s="29"/>
      <c r="PMU513" s="29"/>
      <c r="PMV513" s="29"/>
      <c r="PMW513" s="29"/>
      <c r="PMX513" s="29"/>
      <c r="PMY513" s="29"/>
      <c r="PMZ513" s="29"/>
      <c r="PNA513" s="29"/>
      <c r="PNB513" s="29"/>
      <c r="PNC513" s="29"/>
      <c r="PND513" s="29"/>
      <c r="PNE513" s="29"/>
      <c r="PNF513" s="29"/>
      <c r="PNG513" s="29"/>
      <c r="PNH513" s="29"/>
      <c r="PNI513" s="29"/>
      <c r="PNJ513" s="29"/>
      <c r="PNK513" s="29"/>
      <c r="PNL513" s="29"/>
      <c r="PNM513" s="29"/>
      <c r="PNN513" s="29"/>
      <c r="PNO513" s="29"/>
      <c r="PNP513" s="29"/>
      <c r="PNQ513" s="29"/>
      <c r="PNR513" s="29"/>
      <c r="PNS513" s="29"/>
      <c r="PNT513" s="29"/>
      <c r="PNU513" s="29"/>
      <c r="PNV513" s="29"/>
      <c r="PNW513" s="29"/>
      <c r="PNX513" s="29"/>
      <c r="PNY513" s="29"/>
      <c r="PNZ513" s="29"/>
      <c r="POA513" s="29"/>
      <c r="POB513" s="29"/>
      <c r="POC513" s="29"/>
      <c r="POD513" s="29"/>
      <c r="POE513" s="29"/>
      <c r="POF513" s="29"/>
      <c r="POG513" s="29"/>
      <c r="POH513" s="29"/>
      <c r="POI513" s="29"/>
      <c r="POJ513" s="29"/>
      <c r="POK513" s="29"/>
      <c r="POL513" s="29"/>
      <c r="POM513" s="29"/>
      <c r="PON513" s="29"/>
      <c r="POO513" s="29"/>
      <c r="POP513" s="29"/>
      <c r="POQ513" s="29"/>
      <c r="POR513" s="29"/>
      <c r="POS513" s="29"/>
      <c r="POT513" s="29"/>
      <c r="POU513" s="29"/>
      <c r="POV513" s="29"/>
      <c r="POW513" s="29"/>
      <c r="POX513" s="29"/>
      <c r="POY513" s="29"/>
      <c r="POZ513" s="29"/>
      <c r="PPA513" s="29"/>
      <c r="PPB513" s="29"/>
      <c r="PPC513" s="29"/>
      <c r="PPD513" s="29"/>
      <c r="PPE513" s="29"/>
      <c r="PPF513" s="29"/>
      <c r="PPG513" s="29"/>
      <c r="PPH513" s="29"/>
      <c r="PPI513" s="29"/>
      <c r="PPJ513" s="29"/>
      <c r="PPK513" s="29"/>
      <c r="PPL513" s="29"/>
      <c r="PPM513" s="29"/>
      <c r="PPN513" s="29"/>
      <c r="PPO513" s="29"/>
      <c r="PPP513" s="29"/>
      <c r="PPQ513" s="29"/>
      <c r="PPR513" s="29"/>
      <c r="PPS513" s="29"/>
      <c r="PPT513" s="29"/>
      <c r="PPU513" s="29"/>
      <c r="PPV513" s="29"/>
      <c r="PPW513" s="29"/>
      <c r="PPX513" s="29"/>
      <c r="PPY513" s="29"/>
      <c r="PPZ513" s="29"/>
      <c r="PQA513" s="29"/>
      <c r="PQB513" s="29"/>
      <c r="PQC513" s="29"/>
      <c r="PQD513" s="29"/>
      <c r="PQE513" s="29"/>
      <c r="PQF513" s="29"/>
      <c r="PQG513" s="29"/>
      <c r="PQH513" s="29"/>
      <c r="PQI513" s="29"/>
      <c r="PQJ513" s="29"/>
      <c r="PQK513" s="29"/>
      <c r="PQL513" s="29"/>
      <c r="PQM513" s="29"/>
      <c r="PQN513" s="29"/>
      <c r="PQO513" s="29"/>
      <c r="PQP513" s="29"/>
      <c r="PQQ513" s="29"/>
      <c r="PQR513" s="29"/>
      <c r="PQS513" s="29"/>
      <c r="PQT513" s="29"/>
      <c r="PQU513" s="29"/>
      <c r="PQV513" s="29"/>
      <c r="PQW513" s="29"/>
      <c r="PQX513" s="29"/>
      <c r="PQY513" s="29"/>
      <c r="PQZ513" s="29"/>
      <c r="PRA513" s="29"/>
      <c r="PRB513" s="29"/>
      <c r="PRC513" s="29"/>
      <c r="PRD513" s="29"/>
      <c r="PRE513" s="29"/>
      <c r="PRF513" s="29"/>
      <c r="PRG513" s="29"/>
      <c r="PRH513" s="29"/>
      <c r="PRI513" s="29"/>
      <c r="PRJ513" s="29"/>
      <c r="PRK513" s="29"/>
      <c r="PRL513" s="29"/>
      <c r="PRM513" s="29"/>
      <c r="PRN513" s="29"/>
      <c r="PRO513" s="29"/>
      <c r="PRP513" s="29"/>
      <c r="PRQ513" s="29"/>
      <c r="PRR513" s="29"/>
      <c r="PRS513" s="29"/>
      <c r="PRT513" s="29"/>
      <c r="PRU513" s="29"/>
      <c r="PRV513" s="29"/>
      <c r="PRW513" s="29"/>
      <c r="PRX513" s="29"/>
      <c r="PRY513" s="29"/>
      <c r="PRZ513" s="29"/>
      <c r="PSA513" s="29"/>
      <c r="PSB513" s="29"/>
      <c r="PSC513" s="29"/>
      <c r="PSD513" s="29"/>
      <c r="PSE513" s="29"/>
      <c r="PSF513" s="29"/>
      <c r="PSG513" s="29"/>
      <c r="PSH513" s="29"/>
      <c r="PSI513" s="29"/>
      <c r="PSJ513" s="29"/>
      <c r="PSK513" s="29"/>
      <c r="PSL513" s="29"/>
      <c r="PSM513" s="29"/>
      <c r="PSN513" s="29"/>
      <c r="PSO513" s="29"/>
      <c r="PSP513" s="29"/>
      <c r="PSQ513" s="29"/>
      <c r="PSR513" s="29"/>
      <c r="PSS513" s="29"/>
      <c r="PST513" s="29"/>
      <c r="PSU513" s="29"/>
      <c r="PSV513" s="29"/>
      <c r="PSW513" s="29"/>
      <c r="PSX513" s="29"/>
      <c r="PSY513" s="29"/>
      <c r="PSZ513" s="29"/>
      <c r="PTA513" s="29"/>
      <c r="PTB513" s="29"/>
      <c r="PTC513" s="29"/>
      <c r="PTD513" s="29"/>
      <c r="PTE513" s="29"/>
      <c r="PTF513" s="29"/>
      <c r="PTG513" s="29"/>
      <c r="PTH513" s="29"/>
      <c r="PTI513" s="29"/>
      <c r="PTJ513" s="29"/>
      <c r="PTK513" s="29"/>
      <c r="PTL513" s="29"/>
      <c r="PTM513" s="29"/>
      <c r="PTN513" s="29"/>
      <c r="PTO513" s="29"/>
      <c r="PTP513" s="29"/>
      <c r="PTQ513" s="29"/>
      <c r="PTR513" s="29"/>
      <c r="PTS513" s="29"/>
      <c r="PTT513" s="29"/>
      <c r="PTU513" s="29"/>
      <c r="PTV513" s="29"/>
      <c r="PTW513" s="29"/>
      <c r="PTX513" s="29"/>
      <c r="PTY513" s="29"/>
      <c r="PTZ513" s="29"/>
      <c r="PUA513" s="29"/>
      <c r="PUB513" s="29"/>
      <c r="PUC513" s="29"/>
      <c r="PUD513" s="29"/>
      <c r="PUE513" s="29"/>
      <c r="PUF513" s="29"/>
      <c r="PUG513" s="29"/>
      <c r="PUH513" s="29"/>
      <c r="PUI513" s="29"/>
      <c r="PUJ513" s="29"/>
      <c r="PUK513" s="29"/>
      <c r="PUL513" s="29"/>
      <c r="PUM513" s="29"/>
      <c r="PUN513" s="29"/>
      <c r="PUO513" s="29"/>
      <c r="PUP513" s="29"/>
      <c r="PUQ513" s="29"/>
      <c r="PUR513" s="29"/>
      <c r="PUS513" s="29"/>
      <c r="PUT513" s="29"/>
      <c r="PUU513" s="29"/>
      <c r="PUV513" s="29"/>
      <c r="PUW513" s="29"/>
      <c r="PUX513" s="29"/>
      <c r="PUY513" s="29"/>
      <c r="PUZ513" s="29"/>
      <c r="PVA513" s="29"/>
      <c r="PVB513" s="29"/>
      <c r="PVC513" s="29"/>
      <c r="PVD513" s="29"/>
      <c r="PVE513" s="29"/>
      <c r="PVF513" s="29"/>
      <c r="PVG513" s="29"/>
      <c r="PVH513" s="29"/>
      <c r="PVI513" s="29"/>
      <c r="PVJ513" s="29"/>
      <c r="PVK513" s="29"/>
      <c r="PVL513" s="29"/>
      <c r="PVM513" s="29"/>
      <c r="PVN513" s="29"/>
      <c r="PVO513" s="29"/>
      <c r="PVP513" s="29"/>
      <c r="PVQ513" s="29"/>
      <c r="PVR513" s="29"/>
      <c r="PVS513" s="29"/>
      <c r="PVT513" s="29"/>
      <c r="PVU513" s="29"/>
      <c r="PVV513" s="29"/>
      <c r="PVW513" s="29"/>
      <c r="PVX513" s="29"/>
      <c r="PVY513" s="29"/>
      <c r="PVZ513" s="29"/>
      <c r="PWA513" s="29"/>
      <c r="PWB513" s="29"/>
      <c r="PWC513" s="29"/>
      <c r="PWD513" s="29"/>
      <c r="PWE513" s="29"/>
      <c r="PWF513" s="29"/>
      <c r="PWG513" s="29"/>
      <c r="PWH513" s="29"/>
      <c r="PWI513" s="29"/>
      <c r="PWJ513" s="29"/>
      <c r="PWK513" s="29"/>
      <c r="PWL513" s="29"/>
      <c r="PWM513" s="29"/>
      <c r="PWN513" s="29"/>
      <c r="PWO513" s="29"/>
      <c r="PWP513" s="29"/>
      <c r="PWQ513" s="29"/>
      <c r="PWR513" s="29"/>
      <c r="PWS513" s="29"/>
      <c r="PWT513" s="29"/>
      <c r="PWU513" s="29"/>
      <c r="PWV513" s="29"/>
      <c r="PWW513" s="29"/>
      <c r="PWX513" s="29"/>
      <c r="PWY513" s="29"/>
      <c r="PWZ513" s="29"/>
      <c r="PXA513" s="29"/>
      <c r="PXB513" s="29"/>
      <c r="PXC513" s="29"/>
      <c r="PXD513" s="29"/>
      <c r="PXE513" s="29"/>
      <c r="PXF513" s="29"/>
      <c r="PXG513" s="29"/>
      <c r="PXH513" s="29"/>
      <c r="PXI513" s="29"/>
      <c r="PXJ513" s="29"/>
      <c r="PXK513" s="29"/>
      <c r="PXL513" s="29"/>
      <c r="PXM513" s="29"/>
      <c r="PXN513" s="29"/>
      <c r="PXO513" s="29"/>
      <c r="PXP513" s="29"/>
      <c r="PXQ513" s="29"/>
      <c r="PXR513" s="29"/>
      <c r="PXS513" s="29"/>
      <c r="PXT513" s="29"/>
      <c r="PXU513" s="29"/>
      <c r="PXV513" s="29"/>
      <c r="PXW513" s="29"/>
      <c r="PXX513" s="29"/>
      <c r="PXY513" s="29"/>
      <c r="PXZ513" s="29"/>
      <c r="PYA513" s="29"/>
      <c r="PYB513" s="29"/>
      <c r="PYC513" s="29"/>
      <c r="PYD513" s="29"/>
      <c r="PYE513" s="29"/>
      <c r="PYF513" s="29"/>
      <c r="PYG513" s="29"/>
      <c r="PYH513" s="29"/>
      <c r="PYI513" s="29"/>
      <c r="PYJ513" s="29"/>
      <c r="PYK513" s="29"/>
      <c r="PYL513" s="29"/>
      <c r="PYM513" s="29"/>
      <c r="PYN513" s="29"/>
      <c r="PYO513" s="29"/>
      <c r="PYP513" s="29"/>
      <c r="PYQ513" s="29"/>
      <c r="PYR513" s="29"/>
      <c r="PYS513" s="29"/>
      <c r="PYT513" s="29"/>
      <c r="PYU513" s="29"/>
      <c r="PYV513" s="29"/>
      <c r="PYW513" s="29"/>
      <c r="PYX513" s="29"/>
      <c r="PYY513" s="29"/>
      <c r="PYZ513" s="29"/>
      <c r="PZA513" s="29"/>
      <c r="PZB513" s="29"/>
      <c r="PZC513" s="29"/>
      <c r="PZD513" s="29"/>
      <c r="PZE513" s="29"/>
      <c r="PZF513" s="29"/>
      <c r="PZG513" s="29"/>
      <c r="PZH513" s="29"/>
      <c r="PZI513" s="29"/>
      <c r="PZJ513" s="29"/>
      <c r="PZK513" s="29"/>
      <c r="PZL513" s="29"/>
      <c r="PZM513" s="29"/>
      <c r="PZN513" s="29"/>
      <c r="PZO513" s="29"/>
      <c r="PZP513" s="29"/>
      <c r="PZQ513" s="29"/>
      <c r="PZR513" s="29"/>
      <c r="PZS513" s="29"/>
      <c r="PZT513" s="29"/>
      <c r="PZU513" s="29"/>
      <c r="PZV513" s="29"/>
      <c r="PZW513" s="29"/>
      <c r="PZX513" s="29"/>
      <c r="PZY513" s="29"/>
      <c r="PZZ513" s="29"/>
      <c r="QAA513" s="29"/>
      <c r="QAB513" s="29"/>
      <c r="QAC513" s="29"/>
      <c r="QAD513" s="29"/>
      <c r="QAE513" s="29"/>
      <c r="QAF513" s="29"/>
      <c r="QAG513" s="29"/>
      <c r="QAH513" s="29"/>
      <c r="QAI513" s="29"/>
      <c r="QAJ513" s="29"/>
      <c r="QAK513" s="29"/>
      <c r="QAL513" s="29"/>
      <c r="QAM513" s="29"/>
      <c r="QAN513" s="29"/>
      <c r="QAO513" s="29"/>
      <c r="QAP513" s="29"/>
      <c r="QAQ513" s="29"/>
      <c r="QAR513" s="29"/>
      <c r="QAS513" s="29"/>
      <c r="QAT513" s="29"/>
      <c r="QAU513" s="29"/>
      <c r="QAV513" s="29"/>
      <c r="QAW513" s="29"/>
      <c r="QAX513" s="29"/>
      <c r="QAY513" s="29"/>
      <c r="QAZ513" s="29"/>
      <c r="QBA513" s="29"/>
      <c r="QBB513" s="29"/>
      <c r="QBC513" s="29"/>
      <c r="QBD513" s="29"/>
      <c r="QBE513" s="29"/>
      <c r="QBF513" s="29"/>
      <c r="QBG513" s="29"/>
      <c r="QBH513" s="29"/>
      <c r="QBI513" s="29"/>
      <c r="QBJ513" s="29"/>
      <c r="QBK513" s="29"/>
      <c r="QBL513" s="29"/>
      <c r="QBM513" s="29"/>
      <c r="QBN513" s="29"/>
      <c r="QBO513" s="29"/>
      <c r="QBP513" s="29"/>
      <c r="QBQ513" s="29"/>
      <c r="QBR513" s="29"/>
      <c r="QBS513" s="29"/>
      <c r="QBT513" s="29"/>
      <c r="QBU513" s="29"/>
      <c r="QBV513" s="29"/>
      <c r="QBW513" s="29"/>
      <c r="QBX513" s="29"/>
      <c r="QBY513" s="29"/>
      <c r="QBZ513" s="29"/>
      <c r="QCA513" s="29"/>
      <c r="QCB513" s="29"/>
      <c r="QCC513" s="29"/>
      <c r="QCD513" s="29"/>
      <c r="QCE513" s="29"/>
      <c r="QCF513" s="29"/>
      <c r="QCG513" s="29"/>
      <c r="QCH513" s="29"/>
      <c r="QCI513" s="29"/>
      <c r="QCJ513" s="29"/>
      <c r="QCK513" s="29"/>
      <c r="QCL513" s="29"/>
      <c r="QCM513" s="29"/>
      <c r="QCN513" s="29"/>
      <c r="QCO513" s="29"/>
      <c r="QCP513" s="29"/>
      <c r="QCQ513" s="29"/>
      <c r="QCR513" s="29"/>
      <c r="QCS513" s="29"/>
      <c r="QCT513" s="29"/>
      <c r="QCU513" s="29"/>
      <c r="QCV513" s="29"/>
      <c r="QCW513" s="29"/>
      <c r="QCX513" s="29"/>
      <c r="QCY513" s="29"/>
      <c r="QCZ513" s="29"/>
      <c r="QDA513" s="29"/>
      <c r="QDB513" s="29"/>
      <c r="QDC513" s="29"/>
      <c r="QDD513" s="29"/>
      <c r="QDE513" s="29"/>
      <c r="QDF513" s="29"/>
      <c r="QDG513" s="29"/>
      <c r="QDH513" s="29"/>
      <c r="QDI513" s="29"/>
      <c r="QDJ513" s="29"/>
      <c r="QDK513" s="29"/>
      <c r="QDL513" s="29"/>
      <c r="QDM513" s="29"/>
      <c r="QDN513" s="29"/>
      <c r="QDO513" s="29"/>
      <c r="QDP513" s="29"/>
      <c r="QDQ513" s="29"/>
      <c r="QDR513" s="29"/>
      <c r="QDS513" s="29"/>
      <c r="QDT513" s="29"/>
      <c r="QDU513" s="29"/>
      <c r="QDV513" s="29"/>
      <c r="QDW513" s="29"/>
      <c r="QDX513" s="29"/>
      <c r="QDY513" s="29"/>
      <c r="QDZ513" s="29"/>
      <c r="QEA513" s="29"/>
      <c r="QEB513" s="29"/>
      <c r="QEC513" s="29"/>
      <c r="QED513" s="29"/>
      <c r="QEE513" s="29"/>
      <c r="QEF513" s="29"/>
      <c r="QEG513" s="29"/>
      <c r="QEH513" s="29"/>
      <c r="QEI513" s="29"/>
      <c r="QEJ513" s="29"/>
      <c r="QEK513" s="29"/>
      <c r="QEL513" s="29"/>
      <c r="QEM513" s="29"/>
      <c r="QEN513" s="29"/>
      <c r="QEO513" s="29"/>
      <c r="QEP513" s="29"/>
      <c r="QEQ513" s="29"/>
      <c r="QER513" s="29"/>
      <c r="QES513" s="29"/>
      <c r="QET513" s="29"/>
      <c r="QEU513" s="29"/>
      <c r="QEV513" s="29"/>
      <c r="QEW513" s="29"/>
      <c r="QEX513" s="29"/>
      <c r="QEY513" s="29"/>
      <c r="QEZ513" s="29"/>
      <c r="QFA513" s="29"/>
      <c r="QFB513" s="29"/>
      <c r="QFC513" s="29"/>
      <c r="QFD513" s="29"/>
      <c r="QFE513" s="29"/>
      <c r="QFF513" s="29"/>
      <c r="QFG513" s="29"/>
      <c r="QFH513" s="29"/>
      <c r="QFI513" s="29"/>
      <c r="QFJ513" s="29"/>
      <c r="QFK513" s="29"/>
      <c r="QFL513" s="29"/>
      <c r="QFM513" s="29"/>
      <c r="QFN513" s="29"/>
      <c r="QFO513" s="29"/>
      <c r="QFP513" s="29"/>
      <c r="QFQ513" s="29"/>
      <c r="QFR513" s="29"/>
      <c r="QFS513" s="29"/>
      <c r="QFT513" s="29"/>
      <c r="QFU513" s="29"/>
      <c r="QFV513" s="29"/>
      <c r="QFW513" s="29"/>
      <c r="QFX513" s="29"/>
      <c r="QFY513" s="29"/>
      <c r="QFZ513" s="29"/>
      <c r="QGA513" s="29"/>
      <c r="QGB513" s="29"/>
      <c r="QGC513" s="29"/>
      <c r="QGD513" s="29"/>
      <c r="QGE513" s="29"/>
      <c r="QGF513" s="29"/>
      <c r="QGG513" s="29"/>
      <c r="QGH513" s="29"/>
      <c r="QGI513" s="29"/>
      <c r="QGJ513" s="29"/>
      <c r="QGK513" s="29"/>
      <c r="QGL513" s="29"/>
      <c r="QGM513" s="29"/>
      <c r="QGN513" s="29"/>
      <c r="QGO513" s="29"/>
      <c r="QGP513" s="29"/>
      <c r="QGQ513" s="29"/>
      <c r="QGR513" s="29"/>
      <c r="QGS513" s="29"/>
      <c r="QGT513" s="29"/>
      <c r="QGU513" s="29"/>
      <c r="QGV513" s="29"/>
      <c r="QGW513" s="29"/>
      <c r="QGX513" s="29"/>
      <c r="QGY513" s="29"/>
      <c r="QGZ513" s="29"/>
      <c r="QHA513" s="29"/>
      <c r="QHB513" s="29"/>
      <c r="QHC513" s="29"/>
      <c r="QHD513" s="29"/>
      <c r="QHE513" s="29"/>
      <c r="QHF513" s="29"/>
      <c r="QHG513" s="29"/>
      <c r="QHH513" s="29"/>
      <c r="QHI513" s="29"/>
      <c r="QHJ513" s="29"/>
      <c r="QHK513" s="29"/>
      <c r="QHL513" s="29"/>
      <c r="QHM513" s="29"/>
      <c r="QHN513" s="29"/>
      <c r="QHO513" s="29"/>
      <c r="QHP513" s="29"/>
      <c r="QHQ513" s="29"/>
      <c r="QHR513" s="29"/>
      <c r="QHS513" s="29"/>
      <c r="QHT513" s="29"/>
      <c r="QHU513" s="29"/>
      <c r="QHV513" s="29"/>
      <c r="QHW513" s="29"/>
      <c r="QHX513" s="29"/>
      <c r="QHY513" s="29"/>
      <c r="QHZ513" s="29"/>
      <c r="QIA513" s="29"/>
      <c r="QIB513" s="29"/>
      <c r="QIC513" s="29"/>
      <c r="QID513" s="29"/>
      <c r="QIE513" s="29"/>
      <c r="QIF513" s="29"/>
      <c r="QIG513" s="29"/>
      <c r="QIH513" s="29"/>
      <c r="QII513" s="29"/>
      <c r="QIJ513" s="29"/>
      <c r="QIK513" s="29"/>
      <c r="QIL513" s="29"/>
      <c r="QIM513" s="29"/>
      <c r="QIN513" s="29"/>
      <c r="QIO513" s="29"/>
      <c r="QIP513" s="29"/>
      <c r="QIQ513" s="29"/>
      <c r="QIR513" s="29"/>
      <c r="QIS513" s="29"/>
      <c r="QIT513" s="29"/>
      <c r="QIU513" s="29"/>
      <c r="QIV513" s="29"/>
      <c r="QIW513" s="29"/>
      <c r="QIX513" s="29"/>
      <c r="QIY513" s="29"/>
      <c r="QIZ513" s="29"/>
      <c r="QJA513" s="29"/>
      <c r="QJB513" s="29"/>
      <c r="QJC513" s="29"/>
      <c r="QJD513" s="29"/>
      <c r="QJE513" s="29"/>
      <c r="QJF513" s="29"/>
      <c r="QJG513" s="29"/>
      <c r="QJH513" s="29"/>
      <c r="QJI513" s="29"/>
      <c r="QJJ513" s="29"/>
      <c r="QJK513" s="29"/>
      <c r="QJL513" s="29"/>
      <c r="QJM513" s="29"/>
      <c r="QJN513" s="29"/>
      <c r="QJO513" s="29"/>
      <c r="QJP513" s="29"/>
      <c r="QJQ513" s="29"/>
      <c r="QJR513" s="29"/>
      <c r="QJS513" s="29"/>
      <c r="QJT513" s="29"/>
      <c r="QJU513" s="29"/>
      <c r="QJV513" s="29"/>
      <c r="QJW513" s="29"/>
      <c r="QJX513" s="29"/>
      <c r="QJY513" s="29"/>
      <c r="QJZ513" s="29"/>
      <c r="QKA513" s="29"/>
      <c r="QKB513" s="29"/>
      <c r="QKC513" s="29"/>
      <c r="QKD513" s="29"/>
      <c r="QKE513" s="29"/>
      <c r="QKF513" s="29"/>
      <c r="QKG513" s="29"/>
      <c r="QKH513" s="29"/>
      <c r="QKI513" s="29"/>
      <c r="QKJ513" s="29"/>
      <c r="QKK513" s="29"/>
      <c r="QKL513" s="29"/>
      <c r="QKM513" s="29"/>
      <c r="QKN513" s="29"/>
      <c r="QKO513" s="29"/>
      <c r="QKP513" s="29"/>
      <c r="QKQ513" s="29"/>
      <c r="QKR513" s="29"/>
      <c r="QKS513" s="29"/>
      <c r="QKT513" s="29"/>
      <c r="QKU513" s="29"/>
      <c r="QKV513" s="29"/>
      <c r="QKW513" s="29"/>
      <c r="QKX513" s="29"/>
      <c r="QKY513" s="29"/>
      <c r="QKZ513" s="29"/>
      <c r="QLA513" s="29"/>
      <c r="QLB513" s="29"/>
      <c r="QLC513" s="29"/>
      <c r="QLD513" s="29"/>
      <c r="QLE513" s="29"/>
      <c r="QLF513" s="29"/>
      <c r="QLG513" s="29"/>
      <c r="QLH513" s="29"/>
      <c r="QLI513" s="29"/>
      <c r="QLJ513" s="29"/>
      <c r="QLK513" s="29"/>
      <c r="QLL513" s="29"/>
      <c r="QLM513" s="29"/>
      <c r="QLN513" s="29"/>
      <c r="QLO513" s="29"/>
      <c r="QLP513" s="29"/>
      <c r="QLQ513" s="29"/>
      <c r="QLR513" s="29"/>
      <c r="QLS513" s="29"/>
      <c r="QLT513" s="29"/>
      <c r="QLU513" s="29"/>
      <c r="QLV513" s="29"/>
      <c r="QLW513" s="29"/>
      <c r="QLX513" s="29"/>
      <c r="QLY513" s="29"/>
      <c r="QLZ513" s="29"/>
      <c r="QMA513" s="29"/>
      <c r="QMB513" s="29"/>
      <c r="QMC513" s="29"/>
      <c r="QMD513" s="29"/>
      <c r="QME513" s="29"/>
      <c r="QMF513" s="29"/>
      <c r="QMG513" s="29"/>
      <c r="QMH513" s="29"/>
      <c r="QMI513" s="29"/>
      <c r="QMJ513" s="29"/>
      <c r="QMK513" s="29"/>
      <c r="QML513" s="29"/>
      <c r="QMM513" s="29"/>
      <c r="QMN513" s="29"/>
      <c r="QMO513" s="29"/>
      <c r="QMP513" s="29"/>
      <c r="QMQ513" s="29"/>
      <c r="QMR513" s="29"/>
      <c r="QMS513" s="29"/>
      <c r="QMT513" s="29"/>
      <c r="QMU513" s="29"/>
      <c r="QMV513" s="29"/>
      <c r="QMW513" s="29"/>
      <c r="QMX513" s="29"/>
      <c r="QMY513" s="29"/>
      <c r="QMZ513" s="29"/>
      <c r="QNA513" s="29"/>
      <c r="QNB513" s="29"/>
      <c r="QNC513" s="29"/>
      <c r="QND513" s="29"/>
      <c r="QNE513" s="29"/>
      <c r="QNF513" s="29"/>
      <c r="QNG513" s="29"/>
      <c r="QNH513" s="29"/>
      <c r="QNI513" s="29"/>
      <c r="QNJ513" s="29"/>
    </row>
    <row r="514" spans="1:11866" x14ac:dyDescent="0.25">
      <c r="A514" s="29"/>
      <c r="B514" s="29"/>
      <c r="C514" s="29"/>
      <c r="D514" s="29"/>
      <c r="E514" s="29"/>
      <c r="F514" s="29"/>
      <c r="G514" s="29"/>
      <c r="H514" s="12"/>
      <c r="I514" s="12"/>
      <c r="J514" s="5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G514" s="29"/>
      <c r="BH514" s="29"/>
      <c r="BI514" s="29"/>
      <c r="BJ514" s="29"/>
      <c r="BK514" s="29"/>
      <c r="BL514" s="29"/>
      <c r="BM514" s="29"/>
      <c r="BN514" s="29"/>
      <c r="BO514" s="29"/>
      <c r="BP514" s="29"/>
      <c r="BQ514" s="29"/>
      <c r="BR514" s="29"/>
      <c r="BS514" s="29"/>
      <c r="BT514" s="29"/>
      <c r="BU514" s="29"/>
      <c r="BV514" s="29"/>
      <c r="BW514" s="29"/>
      <c r="BX514" s="29"/>
      <c r="BY514" s="29"/>
      <c r="BZ514" s="29"/>
      <c r="CA514" s="29"/>
      <c r="CB514" s="29"/>
      <c r="CC514" s="29"/>
      <c r="CD514" s="29"/>
      <c r="CE514" s="29"/>
      <c r="CF514" s="29"/>
      <c r="CG514" s="29"/>
      <c r="CH514" s="29"/>
      <c r="CI514" s="29"/>
      <c r="CJ514" s="29"/>
      <c r="CK514" s="29"/>
      <c r="CL514" s="29"/>
      <c r="CM514" s="29"/>
      <c r="CN514" s="29"/>
      <c r="CO514" s="29"/>
      <c r="CP514" s="29"/>
      <c r="CQ514" s="29"/>
      <c r="CR514" s="29"/>
      <c r="CS514" s="29"/>
      <c r="CT514" s="29"/>
      <c r="CU514" s="29"/>
      <c r="CV514" s="29"/>
      <c r="CW514" s="29"/>
      <c r="CX514" s="29"/>
      <c r="CY514" s="29"/>
      <c r="CZ514" s="29"/>
      <c r="DA514" s="29"/>
      <c r="DB514" s="29"/>
      <c r="DC514" s="29"/>
      <c r="DD514" s="29"/>
      <c r="DE514" s="29"/>
      <c r="DF514" s="29"/>
      <c r="DG514" s="29"/>
      <c r="DH514" s="29"/>
      <c r="DI514" s="29"/>
      <c r="DJ514" s="29"/>
      <c r="DK514" s="29"/>
      <c r="DL514" s="29"/>
      <c r="DM514" s="29"/>
      <c r="DN514" s="29"/>
      <c r="DO514" s="29"/>
      <c r="DP514" s="29"/>
      <c r="DQ514" s="29"/>
      <c r="DR514" s="29"/>
      <c r="DS514" s="29"/>
      <c r="DT514" s="29"/>
      <c r="DU514" s="29"/>
      <c r="DV514" s="29"/>
      <c r="DW514" s="29"/>
      <c r="DX514" s="29"/>
      <c r="DY514" s="29"/>
      <c r="DZ514" s="29"/>
      <c r="EA514" s="29"/>
      <c r="EB514" s="29"/>
      <c r="EC514" s="29"/>
      <c r="ED514" s="29"/>
      <c r="EE514" s="29"/>
      <c r="EF514" s="29"/>
      <c r="EG514" s="29"/>
      <c r="EH514" s="29"/>
      <c r="EI514" s="29"/>
      <c r="EJ514" s="29"/>
      <c r="EK514" s="29"/>
      <c r="EL514" s="29"/>
      <c r="EM514" s="29"/>
      <c r="EN514" s="29"/>
      <c r="EO514" s="29"/>
      <c r="EP514" s="29"/>
      <c r="EQ514" s="29"/>
      <c r="ER514" s="29"/>
      <c r="ES514" s="29"/>
      <c r="ET514" s="29"/>
      <c r="EU514" s="29"/>
      <c r="EV514" s="29"/>
      <c r="EW514" s="29"/>
      <c r="EX514" s="29"/>
      <c r="EY514" s="29"/>
      <c r="EZ514" s="29"/>
      <c r="FA514" s="29"/>
      <c r="FB514" s="29"/>
      <c r="FC514" s="29"/>
      <c r="FD514" s="29"/>
      <c r="FE514" s="29"/>
      <c r="FF514" s="29"/>
      <c r="FG514" s="29"/>
      <c r="FH514" s="29"/>
      <c r="FI514" s="29"/>
      <c r="FJ514" s="29"/>
      <c r="FK514" s="29"/>
      <c r="FL514" s="29"/>
      <c r="FM514" s="29"/>
      <c r="FN514" s="29"/>
      <c r="FO514" s="29"/>
      <c r="FP514" s="29"/>
      <c r="FQ514" s="29"/>
      <c r="FR514" s="29"/>
      <c r="FS514" s="29"/>
      <c r="FT514" s="29"/>
      <c r="FU514" s="29"/>
      <c r="FV514" s="29"/>
      <c r="FW514" s="29"/>
      <c r="FX514" s="29"/>
      <c r="FY514" s="29"/>
      <c r="FZ514" s="29"/>
      <c r="GA514" s="29"/>
      <c r="GB514" s="29"/>
      <c r="GC514" s="29"/>
      <c r="GD514" s="29"/>
      <c r="GE514" s="29"/>
      <c r="GF514" s="29"/>
      <c r="GG514" s="29"/>
      <c r="GH514" s="29"/>
      <c r="GI514" s="29"/>
      <c r="GJ514" s="29"/>
      <c r="GK514" s="29"/>
      <c r="GL514" s="29"/>
      <c r="GM514" s="29"/>
      <c r="GN514" s="29"/>
      <c r="GO514" s="29"/>
      <c r="GP514" s="29"/>
      <c r="GQ514" s="29"/>
      <c r="GR514" s="29"/>
      <c r="GS514" s="29"/>
      <c r="GT514" s="29"/>
      <c r="GU514" s="29"/>
      <c r="GV514" s="29"/>
      <c r="GW514" s="29"/>
      <c r="GX514" s="29"/>
      <c r="GY514" s="29"/>
      <c r="GZ514" s="29"/>
      <c r="HA514" s="29"/>
      <c r="HB514" s="29"/>
      <c r="HC514" s="29"/>
      <c r="HD514" s="29"/>
      <c r="HE514" s="29"/>
      <c r="HF514" s="29"/>
      <c r="HG514" s="29"/>
      <c r="HH514" s="29"/>
      <c r="HI514" s="29"/>
      <c r="HJ514" s="29"/>
      <c r="HK514" s="29"/>
      <c r="HL514" s="29"/>
      <c r="HM514" s="29"/>
      <c r="HN514" s="29"/>
      <c r="HO514" s="29"/>
      <c r="HP514" s="29"/>
      <c r="HQ514" s="29"/>
      <c r="HR514" s="29"/>
      <c r="HS514" s="29"/>
      <c r="HT514" s="29"/>
      <c r="HU514" s="29"/>
      <c r="HV514" s="29"/>
      <c r="HW514" s="29"/>
      <c r="HX514" s="29"/>
      <c r="HY514" s="29"/>
      <c r="HZ514" s="29"/>
      <c r="IA514" s="29"/>
      <c r="IB514" s="29"/>
      <c r="IC514" s="29"/>
      <c r="ID514" s="29"/>
      <c r="IE514" s="29"/>
      <c r="IF514" s="29"/>
      <c r="IG514" s="29"/>
      <c r="IH514" s="29"/>
      <c r="II514" s="29"/>
      <c r="IJ514" s="29"/>
      <c r="IK514" s="29"/>
      <c r="IL514" s="29"/>
      <c r="IM514" s="29"/>
      <c r="IN514" s="29"/>
      <c r="IO514" s="29"/>
      <c r="IP514" s="29"/>
      <c r="IQ514" s="29"/>
      <c r="IR514" s="29"/>
      <c r="IS514" s="29"/>
      <c r="IT514" s="29"/>
      <c r="IU514" s="29"/>
      <c r="IV514" s="29"/>
      <c r="IW514" s="29"/>
      <c r="IX514" s="29"/>
      <c r="IY514" s="29"/>
      <c r="IZ514" s="29"/>
      <c r="JA514" s="29"/>
      <c r="JB514" s="29"/>
      <c r="JC514" s="29"/>
      <c r="JD514" s="29"/>
      <c r="JE514" s="29"/>
      <c r="JF514" s="29"/>
      <c r="JG514" s="29"/>
      <c r="JH514" s="29"/>
      <c r="JI514" s="29"/>
      <c r="JJ514" s="29"/>
      <c r="JK514" s="29"/>
      <c r="JL514" s="29"/>
      <c r="JM514" s="29"/>
      <c r="JN514" s="29"/>
      <c r="JO514" s="29"/>
      <c r="JP514" s="29"/>
      <c r="JQ514" s="29"/>
      <c r="JR514" s="29"/>
      <c r="JS514" s="29"/>
      <c r="JT514" s="29"/>
      <c r="JU514" s="29"/>
      <c r="JV514" s="29"/>
      <c r="JW514" s="29"/>
      <c r="JX514" s="29"/>
      <c r="JY514" s="29"/>
      <c r="JZ514" s="29"/>
      <c r="KA514" s="29"/>
      <c r="KB514" s="29"/>
      <c r="KC514" s="29"/>
      <c r="KD514" s="29"/>
      <c r="KE514" s="29"/>
      <c r="KF514" s="29"/>
      <c r="KG514" s="29"/>
      <c r="KH514" s="29"/>
      <c r="KI514" s="29"/>
      <c r="KJ514" s="29"/>
      <c r="KK514" s="29"/>
      <c r="KL514" s="29"/>
      <c r="KM514" s="29"/>
      <c r="KN514" s="29"/>
      <c r="KO514" s="29"/>
      <c r="KP514" s="29"/>
      <c r="KQ514" s="29"/>
      <c r="KR514" s="29"/>
      <c r="KS514" s="29"/>
      <c r="KT514" s="29"/>
      <c r="KU514" s="29"/>
      <c r="KV514" s="29"/>
      <c r="KW514" s="29"/>
      <c r="KX514" s="29"/>
      <c r="KY514" s="29"/>
      <c r="KZ514" s="29"/>
      <c r="LA514" s="29"/>
      <c r="LB514" s="29"/>
      <c r="LC514" s="29"/>
      <c r="LD514" s="29"/>
      <c r="LE514" s="29"/>
      <c r="LF514" s="29"/>
      <c r="LG514" s="29"/>
      <c r="LH514" s="29"/>
      <c r="LI514" s="29"/>
      <c r="LJ514" s="29"/>
      <c r="LK514" s="29"/>
      <c r="LL514" s="29"/>
      <c r="LM514" s="29"/>
      <c r="LN514" s="29"/>
      <c r="LO514" s="29"/>
      <c r="LP514" s="29"/>
      <c r="LQ514" s="29"/>
      <c r="LR514" s="29"/>
      <c r="LS514" s="29"/>
      <c r="LT514" s="29"/>
      <c r="LU514" s="29"/>
      <c r="LV514" s="29"/>
      <c r="LW514" s="29"/>
      <c r="LX514" s="29"/>
      <c r="LY514" s="29"/>
      <c r="LZ514" s="29"/>
      <c r="MA514" s="29"/>
      <c r="MB514" s="29"/>
      <c r="MC514" s="29"/>
      <c r="MD514" s="29"/>
      <c r="ME514" s="29"/>
      <c r="MF514" s="29"/>
      <c r="MG514" s="29"/>
      <c r="MH514" s="29"/>
      <c r="MI514" s="29"/>
      <c r="MJ514" s="29"/>
      <c r="MK514" s="29"/>
      <c r="ML514" s="29"/>
      <c r="MM514" s="29"/>
      <c r="MN514" s="29"/>
      <c r="MO514" s="29"/>
      <c r="MP514" s="29"/>
      <c r="MQ514" s="29"/>
      <c r="MR514" s="29"/>
      <c r="MS514" s="29"/>
      <c r="MT514" s="29"/>
      <c r="MU514" s="29"/>
      <c r="MV514" s="29"/>
      <c r="MW514" s="29"/>
      <c r="MX514" s="29"/>
      <c r="MY514" s="29"/>
      <c r="MZ514" s="29"/>
      <c r="NA514" s="29"/>
      <c r="NB514" s="29"/>
      <c r="NC514" s="29"/>
      <c r="ND514" s="29"/>
      <c r="NE514" s="29"/>
      <c r="NF514" s="29"/>
      <c r="NG514" s="29"/>
      <c r="NH514" s="29"/>
      <c r="NI514" s="29"/>
      <c r="NJ514" s="29"/>
      <c r="NK514" s="29"/>
      <c r="NL514" s="29"/>
      <c r="NM514" s="29"/>
      <c r="NN514" s="29"/>
      <c r="NO514" s="29"/>
      <c r="NP514" s="29"/>
      <c r="NQ514" s="29"/>
      <c r="NR514" s="29"/>
      <c r="NS514" s="29"/>
      <c r="NT514" s="29"/>
      <c r="NU514" s="29"/>
      <c r="NV514" s="29"/>
      <c r="NW514" s="29"/>
      <c r="NX514" s="29"/>
      <c r="NY514" s="29"/>
      <c r="NZ514" s="29"/>
      <c r="OA514" s="29"/>
      <c r="OB514" s="29"/>
      <c r="OC514" s="29"/>
      <c r="OD514" s="29"/>
      <c r="OE514" s="29"/>
      <c r="OF514" s="29"/>
      <c r="OG514" s="29"/>
      <c r="OH514" s="29"/>
      <c r="OI514" s="29"/>
      <c r="OJ514" s="29"/>
      <c r="OK514" s="29"/>
      <c r="OL514" s="29"/>
      <c r="OM514" s="29"/>
      <c r="ON514" s="29"/>
      <c r="OO514" s="29"/>
      <c r="OP514" s="29"/>
      <c r="OQ514" s="29"/>
      <c r="OR514" s="29"/>
      <c r="OS514" s="29"/>
      <c r="OT514" s="29"/>
      <c r="OU514" s="29"/>
      <c r="OV514" s="29"/>
      <c r="OW514" s="29"/>
      <c r="OX514" s="29"/>
      <c r="OY514" s="29"/>
      <c r="OZ514" s="29"/>
      <c r="PA514" s="29"/>
      <c r="PB514" s="29"/>
      <c r="PC514" s="29"/>
      <c r="PD514" s="29"/>
      <c r="PE514" s="29"/>
      <c r="PF514" s="29"/>
      <c r="PG514" s="29"/>
      <c r="PH514" s="29"/>
      <c r="PI514" s="29"/>
      <c r="PJ514" s="29"/>
      <c r="PK514" s="29"/>
      <c r="PL514" s="29"/>
      <c r="PM514" s="29"/>
      <c r="PN514" s="29"/>
      <c r="PO514" s="29"/>
      <c r="PP514" s="29"/>
      <c r="PQ514" s="29"/>
      <c r="PR514" s="29"/>
      <c r="PS514" s="29"/>
      <c r="PT514" s="29"/>
      <c r="PU514" s="29"/>
      <c r="PV514" s="29"/>
      <c r="PW514" s="29"/>
      <c r="PX514" s="29"/>
      <c r="PY514" s="29"/>
      <c r="PZ514" s="29"/>
      <c r="QA514" s="29"/>
      <c r="QB514" s="29"/>
      <c r="QC514" s="29"/>
      <c r="QD514" s="29"/>
      <c r="QE514" s="29"/>
      <c r="QF514" s="29"/>
      <c r="QG514" s="29"/>
      <c r="QH514" s="29"/>
      <c r="QI514" s="29"/>
      <c r="QJ514" s="29"/>
      <c r="QK514" s="29"/>
      <c r="QL514" s="29"/>
      <c r="QM514" s="29"/>
      <c r="QN514" s="29"/>
      <c r="QO514" s="29"/>
      <c r="QP514" s="29"/>
      <c r="QQ514" s="29"/>
      <c r="QR514" s="29"/>
      <c r="QS514" s="29"/>
      <c r="QT514" s="29"/>
      <c r="QU514" s="29"/>
      <c r="QV514" s="29"/>
      <c r="QW514" s="29"/>
      <c r="QX514" s="29"/>
      <c r="QY514" s="29"/>
      <c r="QZ514" s="29"/>
      <c r="RA514" s="29"/>
      <c r="RB514" s="29"/>
      <c r="RC514" s="29"/>
      <c r="RD514" s="29"/>
      <c r="RE514" s="29"/>
      <c r="RF514" s="29"/>
      <c r="RG514" s="29"/>
      <c r="RH514" s="29"/>
      <c r="RI514" s="29"/>
      <c r="RJ514" s="29"/>
      <c r="RK514" s="29"/>
      <c r="RL514" s="29"/>
      <c r="RM514" s="29"/>
      <c r="RN514" s="29"/>
      <c r="RO514" s="29"/>
      <c r="RP514" s="29"/>
      <c r="RQ514" s="29"/>
      <c r="RR514" s="29"/>
      <c r="RS514" s="29"/>
      <c r="RT514" s="29"/>
      <c r="RU514" s="29"/>
      <c r="RV514" s="29"/>
      <c r="RW514" s="29"/>
      <c r="RX514" s="29"/>
      <c r="RY514" s="29"/>
      <c r="RZ514" s="29"/>
      <c r="SA514" s="29"/>
      <c r="SB514" s="29"/>
      <c r="SC514" s="29"/>
      <c r="SD514" s="29"/>
      <c r="SE514" s="29"/>
      <c r="SF514" s="29"/>
      <c r="SG514" s="29"/>
      <c r="SH514" s="29"/>
      <c r="SI514" s="29"/>
      <c r="SJ514" s="29"/>
      <c r="SK514" s="29"/>
      <c r="SL514" s="29"/>
      <c r="SM514" s="29"/>
      <c r="SN514" s="29"/>
      <c r="SO514" s="29"/>
      <c r="SP514" s="29"/>
      <c r="SQ514" s="29"/>
      <c r="SR514" s="29"/>
      <c r="SS514" s="29"/>
      <c r="ST514" s="29"/>
      <c r="SU514" s="29"/>
      <c r="SV514" s="29"/>
      <c r="SW514" s="29"/>
      <c r="SX514" s="29"/>
      <c r="SY514" s="29"/>
      <c r="SZ514" s="29"/>
      <c r="TA514" s="29"/>
      <c r="TB514" s="29"/>
      <c r="TC514" s="29"/>
      <c r="TD514" s="29"/>
      <c r="TE514" s="29"/>
      <c r="TF514" s="29"/>
      <c r="TG514" s="29"/>
      <c r="TH514" s="29"/>
      <c r="TI514" s="29"/>
      <c r="TJ514" s="29"/>
      <c r="TK514" s="29"/>
      <c r="TL514" s="29"/>
      <c r="TM514" s="29"/>
      <c r="TN514" s="29"/>
      <c r="TO514" s="29"/>
      <c r="TP514" s="29"/>
      <c r="TQ514" s="29"/>
      <c r="TR514" s="29"/>
      <c r="TS514" s="29"/>
      <c r="TT514" s="29"/>
      <c r="TU514" s="29"/>
      <c r="TV514" s="29"/>
      <c r="TW514" s="29"/>
      <c r="TX514" s="29"/>
      <c r="TY514" s="29"/>
      <c r="TZ514" s="29"/>
      <c r="UA514" s="29"/>
      <c r="UB514" s="29"/>
      <c r="UC514" s="29"/>
      <c r="UD514" s="29"/>
      <c r="UE514" s="29"/>
      <c r="UF514" s="29"/>
      <c r="UG514" s="29"/>
      <c r="UH514" s="29"/>
      <c r="UI514" s="29"/>
      <c r="UJ514" s="29"/>
      <c r="UK514" s="29"/>
      <c r="UL514" s="29"/>
      <c r="UM514" s="29"/>
      <c r="UN514" s="29"/>
      <c r="UO514" s="29"/>
      <c r="UP514" s="29"/>
      <c r="UQ514" s="29"/>
      <c r="UR514" s="29"/>
      <c r="US514" s="29"/>
      <c r="UT514" s="29"/>
      <c r="UU514" s="29"/>
      <c r="UV514" s="29"/>
      <c r="UW514" s="29"/>
      <c r="UX514" s="29"/>
      <c r="UY514" s="29"/>
      <c r="UZ514" s="29"/>
      <c r="VA514" s="29"/>
      <c r="VB514" s="29"/>
      <c r="VC514" s="29"/>
      <c r="VD514" s="29"/>
      <c r="VE514" s="29"/>
      <c r="VF514" s="29"/>
      <c r="VG514" s="29"/>
      <c r="VH514" s="29"/>
      <c r="VI514" s="29"/>
      <c r="VJ514" s="29"/>
      <c r="VK514" s="29"/>
      <c r="VL514" s="29"/>
      <c r="VM514" s="29"/>
      <c r="VN514" s="29"/>
      <c r="VO514" s="29"/>
      <c r="VP514" s="29"/>
      <c r="VQ514" s="29"/>
      <c r="VR514" s="29"/>
      <c r="VS514" s="29"/>
      <c r="VT514" s="29"/>
      <c r="VU514" s="29"/>
      <c r="VV514" s="29"/>
      <c r="VW514" s="29"/>
      <c r="VX514" s="29"/>
      <c r="VY514" s="29"/>
      <c r="VZ514" s="29"/>
      <c r="WA514" s="29"/>
      <c r="WB514" s="29"/>
      <c r="WC514" s="29"/>
      <c r="WD514" s="29"/>
      <c r="WE514" s="29"/>
      <c r="WF514" s="29"/>
      <c r="WG514" s="29"/>
      <c r="WH514" s="29"/>
      <c r="WI514" s="29"/>
      <c r="WJ514" s="29"/>
      <c r="WK514" s="29"/>
      <c r="WL514" s="29"/>
      <c r="WM514" s="29"/>
      <c r="WN514" s="29"/>
      <c r="WO514" s="29"/>
      <c r="WP514" s="29"/>
      <c r="WQ514" s="29"/>
      <c r="WR514" s="29"/>
      <c r="WS514" s="29"/>
      <c r="WT514" s="29"/>
      <c r="WU514" s="29"/>
      <c r="WV514" s="29"/>
      <c r="WW514" s="29"/>
      <c r="WX514" s="29"/>
      <c r="WY514" s="29"/>
      <c r="WZ514" s="29"/>
      <c r="XA514" s="29"/>
      <c r="XB514" s="29"/>
      <c r="XC514" s="29"/>
      <c r="XD514" s="29"/>
      <c r="XE514" s="29"/>
      <c r="XF514" s="29"/>
      <c r="XG514" s="29"/>
      <c r="XH514" s="29"/>
      <c r="XI514" s="29"/>
      <c r="XJ514" s="29"/>
      <c r="XK514" s="29"/>
      <c r="XL514" s="29"/>
      <c r="XM514" s="29"/>
      <c r="XN514" s="29"/>
      <c r="XO514" s="29"/>
      <c r="XP514" s="29"/>
      <c r="XQ514" s="29"/>
      <c r="XR514" s="29"/>
      <c r="XS514" s="29"/>
      <c r="XT514" s="29"/>
      <c r="XU514" s="29"/>
      <c r="XV514" s="29"/>
      <c r="XW514" s="29"/>
      <c r="XX514" s="29"/>
      <c r="XY514" s="29"/>
      <c r="XZ514" s="29"/>
      <c r="YA514" s="29"/>
      <c r="YB514" s="29"/>
      <c r="YC514" s="29"/>
      <c r="YD514" s="29"/>
      <c r="YE514" s="29"/>
      <c r="YF514" s="29"/>
      <c r="YG514" s="29"/>
      <c r="YH514" s="29"/>
      <c r="YI514" s="29"/>
      <c r="YJ514" s="29"/>
      <c r="YK514" s="29"/>
      <c r="YL514" s="29"/>
      <c r="YM514" s="29"/>
      <c r="YN514" s="29"/>
      <c r="YO514" s="29"/>
      <c r="YP514" s="29"/>
      <c r="YQ514" s="29"/>
      <c r="YR514" s="29"/>
      <c r="YS514" s="29"/>
      <c r="YT514" s="29"/>
      <c r="YU514" s="29"/>
      <c r="YV514" s="29"/>
      <c r="YW514" s="29"/>
      <c r="YX514" s="29"/>
      <c r="YY514" s="29"/>
      <c r="YZ514" s="29"/>
      <c r="ZA514" s="29"/>
      <c r="ZB514" s="29"/>
      <c r="ZC514" s="29"/>
      <c r="ZD514" s="29"/>
      <c r="ZE514" s="29"/>
      <c r="ZF514" s="29"/>
      <c r="ZG514" s="29"/>
      <c r="ZH514" s="29"/>
      <c r="ZI514" s="29"/>
      <c r="ZJ514" s="29"/>
      <c r="ZK514" s="29"/>
      <c r="ZL514" s="29"/>
      <c r="ZM514" s="29"/>
      <c r="ZN514" s="29"/>
      <c r="ZO514" s="29"/>
      <c r="ZP514" s="29"/>
      <c r="ZQ514" s="29"/>
      <c r="ZR514" s="29"/>
      <c r="ZS514" s="29"/>
      <c r="ZT514" s="29"/>
      <c r="ZU514" s="29"/>
      <c r="ZV514" s="29"/>
      <c r="ZW514" s="29"/>
      <c r="ZX514" s="29"/>
      <c r="ZY514" s="29"/>
      <c r="ZZ514" s="29"/>
      <c r="AAA514" s="29"/>
      <c r="AAB514" s="29"/>
      <c r="AAC514" s="29"/>
      <c r="AAD514" s="29"/>
      <c r="AAE514" s="29"/>
      <c r="AAF514" s="29"/>
      <c r="AAG514" s="29"/>
      <c r="AAH514" s="29"/>
      <c r="AAI514" s="29"/>
      <c r="AAJ514" s="29"/>
      <c r="AAK514" s="29"/>
      <c r="AAL514" s="29"/>
      <c r="AAM514" s="29"/>
      <c r="AAN514" s="29"/>
      <c r="AAO514" s="29"/>
      <c r="AAP514" s="29"/>
      <c r="AAQ514" s="29"/>
      <c r="AAR514" s="29"/>
      <c r="AAS514" s="29"/>
      <c r="AAT514" s="29"/>
      <c r="AAU514" s="29"/>
      <c r="AAV514" s="29"/>
      <c r="AAW514" s="29"/>
      <c r="AAX514" s="29"/>
      <c r="AAY514" s="29"/>
      <c r="AAZ514" s="29"/>
      <c r="ABA514" s="29"/>
      <c r="ABB514" s="29"/>
      <c r="ABC514" s="29"/>
      <c r="ABD514" s="29"/>
      <c r="ABE514" s="29"/>
      <c r="ABF514" s="29"/>
      <c r="ABG514" s="29"/>
      <c r="ABH514" s="29"/>
      <c r="ABI514" s="29"/>
      <c r="ABJ514" s="29"/>
      <c r="ABK514" s="29"/>
      <c r="ABL514" s="29"/>
      <c r="ABM514" s="29"/>
      <c r="ABN514" s="29"/>
      <c r="ABO514" s="29"/>
      <c r="ABP514" s="29"/>
      <c r="ABQ514" s="29"/>
      <c r="ABR514" s="29"/>
      <c r="ABS514" s="29"/>
      <c r="ABT514" s="29"/>
      <c r="ABU514" s="29"/>
      <c r="ABV514" s="29"/>
      <c r="ABW514" s="29"/>
      <c r="ABX514" s="29"/>
      <c r="ABY514" s="29"/>
      <c r="ABZ514" s="29"/>
      <c r="ACA514" s="29"/>
      <c r="ACB514" s="29"/>
      <c r="ACC514" s="29"/>
      <c r="ACD514" s="29"/>
      <c r="ACE514" s="29"/>
      <c r="ACF514" s="29"/>
      <c r="ACG514" s="29"/>
      <c r="ACH514" s="29"/>
      <c r="ACI514" s="29"/>
      <c r="ACJ514" s="29"/>
      <c r="ACK514" s="29"/>
      <c r="ACL514" s="29"/>
      <c r="ACM514" s="29"/>
      <c r="ACN514" s="29"/>
      <c r="ACO514" s="29"/>
      <c r="ACP514" s="29"/>
      <c r="ACQ514" s="29"/>
      <c r="ACR514" s="29"/>
      <c r="ACS514" s="29"/>
      <c r="ACT514" s="29"/>
      <c r="ACU514" s="29"/>
      <c r="ACV514" s="29"/>
      <c r="ACW514" s="29"/>
      <c r="ACX514" s="29"/>
      <c r="ACY514" s="29"/>
      <c r="ACZ514" s="29"/>
      <c r="ADA514" s="29"/>
      <c r="ADB514" s="29"/>
      <c r="ADC514" s="29"/>
      <c r="ADD514" s="29"/>
      <c r="ADE514" s="29"/>
      <c r="ADF514" s="29"/>
      <c r="ADG514" s="29"/>
      <c r="ADH514" s="29"/>
      <c r="ADI514" s="29"/>
      <c r="ADJ514" s="29"/>
      <c r="ADK514" s="29"/>
      <c r="ADL514" s="29"/>
      <c r="ADM514" s="29"/>
      <c r="ADN514" s="29"/>
      <c r="ADO514" s="29"/>
      <c r="ADP514" s="29"/>
      <c r="ADQ514" s="29"/>
      <c r="ADR514" s="29"/>
      <c r="ADS514" s="29"/>
      <c r="ADT514" s="29"/>
      <c r="ADU514" s="29"/>
      <c r="ADV514" s="29"/>
      <c r="ADW514" s="29"/>
      <c r="ADX514" s="29"/>
      <c r="ADY514" s="29"/>
      <c r="ADZ514" s="29"/>
      <c r="AEA514" s="29"/>
      <c r="AEB514" s="29"/>
      <c r="AEC514" s="29"/>
      <c r="AED514" s="29"/>
      <c r="AEE514" s="29"/>
      <c r="AEF514" s="29"/>
      <c r="AEG514" s="29"/>
      <c r="AEH514" s="29"/>
      <c r="AEI514" s="29"/>
      <c r="AEJ514" s="29"/>
      <c r="AEK514" s="29"/>
      <c r="AEL514" s="29"/>
      <c r="AEM514" s="29"/>
      <c r="AEN514" s="29"/>
      <c r="AEO514" s="29"/>
      <c r="AEP514" s="29"/>
      <c r="AEQ514" s="29"/>
      <c r="AER514" s="29"/>
      <c r="AES514" s="29"/>
      <c r="AET514" s="29"/>
      <c r="AEU514" s="29"/>
      <c r="AEV514" s="29"/>
      <c r="AEW514" s="29"/>
      <c r="AEX514" s="29"/>
      <c r="AEY514" s="29"/>
      <c r="AEZ514" s="29"/>
      <c r="AFA514" s="29"/>
      <c r="AFB514" s="29"/>
      <c r="AFC514" s="29"/>
      <c r="AFD514" s="29"/>
      <c r="AFE514" s="29"/>
      <c r="AFF514" s="29"/>
      <c r="AFG514" s="29"/>
      <c r="AFH514" s="29"/>
      <c r="AFI514" s="29"/>
      <c r="AFJ514" s="29"/>
      <c r="AFK514" s="29"/>
      <c r="AFL514" s="29"/>
      <c r="AFM514" s="29"/>
      <c r="AFN514" s="29"/>
      <c r="AFO514" s="29"/>
      <c r="AFP514" s="29"/>
      <c r="AFQ514" s="29"/>
      <c r="AFR514" s="29"/>
      <c r="AFS514" s="29"/>
      <c r="AFT514" s="29"/>
      <c r="AFU514" s="29"/>
      <c r="AFV514" s="29"/>
      <c r="AFW514" s="29"/>
      <c r="AFX514" s="29"/>
      <c r="AFY514" s="29"/>
      <c r="AFZ514" s="29"/>
      <c r="AGA514" s="29"/>
      <c r="AGB514" s="29"/>
      <c r="AGC514" s="29"/>
      <c r="AGD514" s="29"/>
      <c r="AGE514" s="29"/>
      <c r="AGF514" s="29"/>
      <c r="AGG514" s="29"/>
      <c r="AGH514" s="29"/>
      <c r="AGI514" s="29"/>
      <c r="AGJ514" s="29"/>
      <c r="AGK514" s="29"/>
      <c r="AGL514" s="29"/>
      <c r="AGM514" s="29"/>
      <c r="AGN514" s="29"/>
      <c r="AGO514" s="29"/>
      <c r="AGP514" s="29"/>
      <c r="AGQ514" s="29"/>
      <c r="AGR514" s="29"/>
      <c r="AGS514" s="29"/>
      <c r="AGT514" s="29"/>
      <c r="AGU514" s="29"/>
      <c r="AGV514" s="29"/>
      <c r="AGW514" s="29"/>
      <c r="AGX514" s="29"/>
      <c r="AGY514" s="29"/>
      <c r="AGZ514" s="29"/>
      <c r="AHA514" s="29"/>
      <c r="AHB514" s="29"/>
      <c r="AHC514" s="29"/>
      <c r="AHD514" s="29"/>
      <c r="AHE514" s="29"/>
      <c r="AHF514" s="29"/>
      <c r="AHG514" s="29"/>
      <c r="AHH514" s="29"/>
      <c r="AHI514" s="29"/>
      <c r="AHJ514" s="29"/>
      <c r="AHK514" s="29"/>
      <c r="AHL514" s="29"/>
      <c r="AHM514" s="29"/>
      <c r="AHN514" s="29"/>
      <c r="AHO514" s="29"/>
      <c r="AHP514" s="29"/>
      <c r="AHQ514" s="29"/>
      <c r="AHR514" s="29"/>
      <c r="AHS514" s="29"/>
      <c r="AHT514" s="29"/>
      <c r="AHU514" s="29"/>
      <c r="AHV514" s="29"/>
      <c r="AHW514" s="29"/>
      <c r="AHX514" s="29"/>
      <c r="AHY514" s="29"/>
      <c r="AHZ514" s="29"/>
      <c r="AIA514" s="29"/>
      <c r="AIB514" s="29"/>
      <c r="AIC514" s="29"/>
      <c r="AID514" s="29"/>
      <c r="AIE514" s="29"/>
      <c r="AIF514" s="29"/>
      <c r="AIG514" s="29"/>
      <c r="AIH514" s="29"/>
      <c r="AII514" s="29"/>
      <c r="AIJ514" s="29"/>
      <c r="AIK514" s="29"/>
      <c r="AIL514" s="29"/>
      <c r="AIM514" s="29"/>
      <c r="AIN514" s="29"/>
      <c r="AIO514" s="29"/>
      <c r="AIP514" s="29"/>
      <c r="AIQ514" s="29"/>
      <c r="AIR514" s="29"/>
      <c r="AIS514" s="29"/>
      <c r="AIT514" s="29"/>
      <c r="AIU514" s="29"/>
      <c r="AIV514" s="29"/>
      <c r="AIW514" s="29"/>
      <c r="AIX514" s="29"/>
      <c r="AIY514" s="29"/>
      <c r="AIZ514" s="29"/>
      <c r="AJA514" s="29"/>
      <c r="AJB514" s="29"/>
      <c r="AJC514" s="29"/>
      <c r="AJD514" s="29"/>
      <c r="AJE514" s="29"/>
      <c r="AJF514" s="29"/>
      <c r="AJG514" s="29"/>
      <c r="AJH514" s="29"/>
      <c r="AJI514" s="29"/>
      <c r="AJJ514" s="29"/>
      <c r="AJK514" s="29"/>
      <c r="AJL514" s="29"/>
      <c r="AJM514" s="29"/>
      <c r="AJN514" s="29"/>
      <c r="AJO514" s="29"/>
      <c r="AJP514" s="29"/>
      <c r="AJQ514" s="29"/>
      <c r="AJR514" s="29"/>
      <c r="AJS514" s="29"/>
      <c r="AJT514" s="29"/>
      <c r="AJU514" s="29"/>
      <c r="AJV514" s="29"/>
      <c r="AJW514" s="29"/>
      <c r="AJX514" s="29"/>
      <c r="AJY514" s="29"/>
      <c r="AJZ514" s="29"/>
      <c r="AKA514" s="29"/>
      <c r="AKB514" s="29"/>
      <c r="AKC514" s="29"/>
      <c r="AKD514" s="29"/>
      <c r="AKE514" s="29"/>
      <c r="AKF514" s="29"/>
      <c r="AKG514" s="29"/>
      <c r="AKH514" s="29"/>
      <c r="AKI514" s="29"/>
      <c r="AKJ514" s="29"/>
      <c r="AKK514" s="29"/>
      <c r="AKL514" s="29"/>
      <c r="AKM514" s="29"/>
      <c r="AKN514" s="29"/>
      <c r="AKO514" s="29"/>
      <c r="AKP514" s="29"/>
      <c r="AKQ514" s="29"/>
      <c r="AKR514" s="29"/>
      <c r="AKS514" s="29"/>
      <c r="AKT514" s="29"/>
      <c r="AKU514" s="29"/>
      <c r="AKV514" s="29"/>
      <c r="AKW514" s="29"/>
      <c r="AKX514" s="29"/>
      <c r="AKY514" s="29"/>
      <c r="AKZ514" s="29"/>
      <c r="ALA514" s="29"/>
      <c r="ALB514" s="29"/>
      <c r="ALC514" s="29"/>
      <c r="ALD514" s="29"/>
      <c r="ALE514" s="29"/>
      <c r="ALF514" s="29"/>
      <c r="ALG514" s="29"/>
      <c r="ALH514" s="29"/>
      <c r="ALI514" s="29"/>
      <c r="ALJ514" s="29"/>
      <c r="ALK514" s="29"/>
      <c r="ALL514" s="29"/>
      <c r="ALM514" s="29"/>
      <c r="ALN514" s="29"/>
      <c r="ALO514" s="29"/>
      <c r="ALP514" s="29"/>
      <c r="ALQ514" s="29"/>
      <c r="ALR514" s="29"/>
      <c r="ALS514" s="29"/>
      <c r="ALT514" s="29"/>
      <c r="ALU514" s="29"/>
      <c r="ALV514" s="29"/>
      <c r="ALW514" s="29"/>
      <c r="ALX514" s="29"/>
      <c r="ALY514" s="29"/>
      <c r="ALZ514" s="29"/>
      <c r="AMA514" s="29"/>
      <c r="AMB514" s="29"/>
      <c r="AMC514" s="29"/>
      <c r="AMD514" s="29"/>
      <c r="AME514" s="29"/>
      <c r="AMF514" s="29"/>
      <c r="AMG514" s="29"/>
      <c r="AMH514" s="29"/>
      <c r="AMI514" s="29"/>
      <c r="AMJ514" s="29"/>
      <c r="AMK514" s="29"/>
      <c r="AML514" s="29"/>
      <c r="AMM514" s="29"/>
      <c r="AMN514" s="29"/>
      <c r="AMO514" s="29"/>
      <c r="AMP514" s="29"/>
      <c r="AMQ514" s="29"/>
      <c r="AMR514" s="29"/>
      <c r="AMS514" s="29"/>
      <c r="AMT514" s="29"/>
      <c r="AMU514" s="29"/>
      <c r="AMV514" s="29"/>
      <c r="AMW514" s="29"/>
      <c r="AMX514" s="29"/>
      <c r="AMY514" s="29"/>
      <c r="AMZ514" s="29"/>
      <c r="ANA514" s="29"/>
      <c r="ANB514" s="29"/>
      <c r="ANC514" s="29"/>
      <c r="AND514" s="29"/>
      <c r="ANE514" s="29"/>
      <c r="ANF514" s="29"/>
      <c r="ANG514" s="29"/>
      <c r="ANH514" s="29"/>
      <c r="ANI514" s="29"/>
      <c r="ANJ514" s="29"/>
      <c r="ANK514" s="29"/>
      <c r="ANL514" s="29"/>
      <c r="ANM514" s="29"/>
      <c r="ANN514" s="29"/>
      <c r="ANO514" s="29"/>
      <c r="ANP514" s="29"/>
      <c r="ANQ514" s="29"/>
      <c r="ANR514" s="29"/>
      <c r="ANS514" s="29"/>
      <c r="ANT514" s="29"/>
      <c r="ANU514" s="29"/>
      <c r="ANV514" s="29"/>
      <c r="ANW514" s="29"/>
      <c r="ANX514" s="29"/>
      <c r="ANY514" s="29"/>
      <c r="ANZ514" s="29"/>
      <c r="AOA514" s="29"/>
      <c r="AOB514" s="29"/>
      <c r="AOC514" s="29"/>
      <c r="AOD514" s="29"/>
      <c r="AOE514" s="29"/>
      <c r="AOF514" s="29"/>
      <c r="AOG514" s="29"/>
      <c r="AOH514" s="29"/>
      <c r="AOI514" s="29"/>
      <c r="AOJ514" s="29"/>
      <c r="AOK514" s="29"/>
      <c r="AOL514" s="29"/>
      <c r="AOM514" s="29"/>
      <c r="AON514" s="29"/>
      <c r="AOO514" s="29"/>
      <c r="AOP514" s="29"/>
      <c r="AOQ514" s="29"/>
      <c r="AOR514" s="29"/>
      <c r="AOS514" s="29"/>
      <c r="AOT514" s="29"/>
      <c r="AOU514" s="29"/>
      <c r="AOV514" s="29"/>
      <c r="AOW514" s="29"/>
      <c r="AOX514" s="29"/>
      <c r="AOY514" s="29"/>
      <c r="AOZ514" s="29"/>
      <c r="APA514" s="29"/>
      <c r="APB514" s="29"/>
      <c r="APC514" s="29"/>
      <c r="APD514" s="29"/>
      <c r="APE514" s="29"/>
      <c r="APF514" s="29"/>
      <c r="APG514" s="29"/>
      <c r="APH514" s="29"/>
      <c r="API514" s="29"/>
      <c r="APJ514" s="29"/>
      <c r="APK514" s="29"/>
      <c r="APL514" s="29"/>
      <c r="APM514" s="29"/>
      <c r="APN514" s="29"/>
      <c r="APO514" s="29"/>
      <c r="APP514" s="29"/>
      <c r="APQ514" s="29"/>
      <c r="APR514" s="29"/>
      <c r="APS514" s="29"/>
      <c r="APT514" s="29"/>
      <c r="APU514" s="29"/>
      <c r="APV514" s="29"/>
      <c r="APW514" s="29"/>
      <c r="APX514" s="29"/>
      <c r="APY514" s="29"/>
      <c r="APZ514" s="29"/>
      <c r="AQA514" s="29"/>
      <c r="AQB514" s="29"/>
      <c r="AQC514" s="29"/>
      <c r="AQD514" s="29"/>
      <c r="AQE514" s="29"/>
      <c r="AQF514" s="29"/>
      <c r="AQG514" s="29"/>
      <c r="AQH514" s="29"/>
      <c r="AQI514" s="29"/>
      <c r="AQJ514" s="29"/>
      <c r="AQK514" s="29"/>
      <c r="AQL514" s="29"/>
      <c r="AQM514" s="29"/>
      <c r="AQN514" s="29"/>
      <c r="AQO514" s="29"/>
      <c r="AQP514" s="29"/>
      <c r="AQQ514" s="29"/>
      <c r="AQR514" s="29"/>
      <c r="AQS514" s="29"/>
      <c r="AQT514" s="29"/>
      <c r="AQU514" s="29"/>
      <c r="AQV514" s="29"/>
      <c r="AQW514" s="29"/>
      <c r="AQX514" s="29"/>
      <c r="AQY514" s="29"/>
      <c r="AQZ514" s="29"/>
      <c r="ARA514" s="29"/>
      <c r="ARB514" s="29"/>
      <c r="ARC514" s="29"/>
      <c r="ARD514" s="29"/>
      <c r="ARE514" s="29"/>
      <c r="ARF514" s="29"/>
      <c r="ARG514" s="29"/>
      <c r="ARH514" s="29"/>
      <c r="ARI514" s="29"/>
      <c r="ARJ514" s="29"/>
      <c r="ARK514" s="29"/>
      <c r="ARL514" s="29"/>
      <c r="ARM514" s="29"/>
      <c r="ARN514" s="29"/>
      <c r="ARO514" s="29"/>
      <c r="ARP514" s="29"/>
      <c r="ARQ514" s="29"/>
      <c r="ARR514" s="29"/>
      <c r="ARS514" s="29"/>
      <c r="ART514" s="29"/>
      <c r="ARU514" s="29"/>
      <c r="ARV514" s="29"/>
      <c r="ARW514" s="29"/>
      <c r="ARX514" s="29"/>
      <c r="ARY514" s="29"/>
      <c r="ARZ514" s="29"/>
      <c r="ASA514" s="29"/>
      <c r="ASB514" s="29"/>
      <c r="ASC514" s="29"/>
      <c r="ASD514" s="29"/>
      <c r="ASE514" s="29"/>
      <c r="ASF514" s="29"/>
      <c r="ASG514" s="29"/>
      <c r="ASH514" s="29"/>
      <c r="ASI514" s="29"/>
      <c r="ASJ514" s="29"/>
      <c r="ASK514" s="29"/>
      <c r="ASL514" s="29"/>
      <c r="ASM514" s="29"/>
      <c r="ASN514" s="29"/>
      <c r="ASO514" s="29"/>
      <c r="ASP514" s="29"/>
      <c r="ASQ514" s="29"/>
      <c r="ASR514" s="29"/>
      <c r="ASS514" s="29"/>
      <c r="AST514" s="29"/>
      <c r="ASU514" s="29"/>
      <c r="ASV514" s="29"/>
      <c r="ASW514" s="29"/>
      <c r="ASX514" s="29"/>
      <c r="ASY514" s="29"/>
      <c r="ASZ514" s="29"/>
      <c r="ATA514" s="29"/>
      <c r="ATB514" s="29"/>
      <c r="ATC514" s="29"/>
      <c r="ATD514" s="29"/>
      <c r="ATE514" s="29"/>
      <c r="ATF514" s="29"/>
      <c r="ATG514" s="29"/>
      <c r="ATH514" s="29"/>
      <c r="ATI514" s="29"/>
      <c r="ATJ514" s="29"/>
      <c r="ATK514" s="29"/>
      <c r="ATL514" s="29"/>
      <c r="ATM514" s="29"/>
      <c r="ATN514" s="29"/>
      <c r="ATO514" s="29"/>
      <c r="ATP514" s="29"/>
      <c r="ATQ514" s="29"/>
      <c r="ATR514" s="29"/>
      <c r="ATS514" s="29"/>
      <c r="ATT514" s="29"/>
      <c r="ATU514" s="29"/>
      <c r="ATV514" s="29"/>
      <c r="ATW514" s="29"/>
      <c r="ATX514" s="29"/>
      <c r="ATY514" s="29"/>
      <c r="ATZ514" s="29"/>
      <c r="AUA514" s="29"/>
      <c r="AUB514" s="29"/>
      <c r="AUC514" s="29"/>
      <c r="AUD514" s="29"/>
      <c r="AUE514" s="29"/>
      <c r="AUF514" s="29"/>
      <c r="AUG514" s="29"/>
      <c r="AUH514" s="29"/>
      <c r="AUI514" s="29"/>
      <c r="AUJ514" s="29"/>
      <c r="AUK514" s="29"/>
      <c r="AUL514" s="29"/>
      <c r="AUM514" s="29"/>
      <c r="AUN514" s="29"/>
      <c r="AUO514" s="29"/>
      <c r="AUP514" s="29"/>
      <c r="AUQ514" s="29"/>
      <c r="AUR514" s="29"/>
      <c r="AUS514" s="29"/>
      <c r="AUT514" s="29"/>
      <c r="AUU514" s="29"/>
      <c r="AUV514" s="29"/>
      <c r="AUW514" s="29"/>
      <c r="AUX514" s="29"/>
      <c r="AUY514" s="29"/>
      <c r="AUZ514" s="29"/>
      <c r="AVA514" s="29"/>
      <c r="AVB514" s="29"/>
      <c r="AVC514" s="29"/>
      <c r="AVD514" s="29"/>
      <c r="AVE514" s="29"/>
      <c r="AVF514" s="29"/>
      <c r="AVG514" s="29"/>
      <c r="AVH514" s="29"/>
      <c r="AVI514" s="29"/>
      <c r="AVJ514" s="29"/>
      <c r="AVK514" s="29"/>
      <c r="AVL514" s="29"/>
      <c r="AVM514" s="29"/>
      <c r="AVN514" s="29"/>
      <c r="AVO514" s="29"/>
      <c r="AVP514" s="29"/>
      <c r="AVQ514" s="29"/>
      <c r="AVR514" s="29"/>
      <c r="AVS514" s="29"/>
      <c r="AVT514" s="29"/>
      <c r="AVU514" s="29"/>
      <c r="AVV514" s="29"/>
      <c r="AVW514" s="29"/>
      <c r="AVX514" s="29"/>
      <c r="AVY514" s="29"/>
      <c r="AVZ514" s="29"/>
      <c r="AWA514" s="29"/>
      <c r="AWB514" s="29"/>
      <c r="AWC514" s="29"/>
      <c r="AWD514" s="29"/>
      <c r="AWE514" s="29"/>
      <c r="AWF514" s="29"/>
      <c r="AWG514" s="29"/>
      <c r="AWH514" s="29"/>
      <c r="AWI514" s="29"/>
      <c r="AWJ514" s="29"/>
      <c r="AWK514" s="29"/>
      <c r="AWL514" s="29"/>
      <c r="AWM514" s="29"/>
      <c r="AWN514" s="29"/>
      <c r="AWO514" s="29"/>
      <c r="AWP514" s="29"/>
      <c r="AWQ514" s="29"/>
      <c r="AWR514" s="29"/>
      <c r="AWS514" s="29"/>
      <c r="AWT514" s="29"/>
      <c r="AWU514" s="29"/>
      <c r="AWV514" s="29"/>
      <c r="AWW514" s="29"/>
      <c r="AWX514" s="29"/>
      <c r="AWY514" s="29"/>
      <c r="AWZ514" s="29"/>
      <c r="AXA514" s="29"/>
      <c r="AXB514" s="29"/>
      <c r="AXC514" s="29"/>
      <c r="AXD514" s="29"/>
      <c r="AXE514" s="29"/>
      <c r="AXF514" s="29"/>
      <c r="AXG514" s="29"/>
      <c r="AXH514" s="29"/>
      <c r="AXI514" s="29"/>
      <c r="AXJ514" s="29"/>
      <c r="AXK514" s="29"/>
      <c r="AXL514" s="29"/>
      <c r="AXM514" s="29"/>
      <c r="AXN514" s="29"/>
      <c r="AXO514" s="29"/>
      <c r="AXP514" s="29"/>
      <c r="AXQ514" s="29"/>
      <c r="AXR514" s="29"/>
      <c r="AXS514" s="29"/>
      <c r="AXT514" s="29"/>
      <c r="AXU514" s="29"/>
      <c r="AXV514" s="29"/>
      <c r="AXW514" s="29"/>
      <c r="AXX514" s="29"/>
      <c r="AXY514" s="29"/>
      <c r="AXZ514" s="29"/>
      <c r="AYA514" s="29"/>
      <c r="AYB514" s="29"/>
      <c r="AYC514" s="29"/>
      <c r="AYD514" s="29"/>
      <c r="AYE514" s="29"/>
      <c r="AYF514" s="29"/>
      <c r="AYG514" s="29"/>
      <c r="AYH514" s="29"/>
      <c r="AYI514" s="29"/>
      <c r="AYJ514" s="29"/>
      <c r="AYK514" s="29"/>
      <c r="AYL514" s="29"/>
      <c r="AYM514" s="29"/>
      <c r="AYN514" s="29"/>
      <c r="AYO514" s="29"/>
      <c r="AYP514" s="29"/>
      <c r="AYQ514" s="29"/>
      <c r="AYR514" s="29"/>
      <c r="AYS514" s="29"/>
      <c r="AYT514" s="29"/>
      <c r="AYU514" s="29"/>
      <c r="AYV514" s="29"/>
      <c r="AYW514" s="29"/>
      <c r="AYX514" s="29"/>
      <c r="AYY514" s="29"/>
      <c r="AYZ514" s="29"/>
      <c r="AZA514" s="29"/>
      <c r="AZB514" s="29"/>
      <c r="AZC514" s="29"/>
      <c r="AZD514" s="29"/>
      <c r="AZE514" s="29"/>
      <c r="AZF514" s="29"/>
      <c r="AZG514" s="29"/>
      <c r="AZH514" s="29"/>
      <c r="AZI514" s="29"/>
      <c r="AZJ514" s="29"/>
      <c r="AZK514" s="29"/>
      <c r="AZL514" s="29"/>
      <c r="AZM514" s="29"/>
      <c r="AZN514" s="29"/>
      <c r="AZO514" s="29"/>
      <c r="AZP514" s="29"/>
      <c r="AZQ514" s="29"/>
      <c r="AZR514" s="29"/>
      <c r="AZS514" s="29"/>
      <c r="AZT514" s="29"/>
      <c r="AZU514" s="29"/>
      <c r="AZV514" s="29"/>
      <c r="AZW514" s="29"/>
      <c r="AZX514" s="29"/>
      <c r="AZY514" s="29"/>
      <c r="AZZ514" s="29"/>
      <c r="BAA514" s="29"/>
      <c r="BAB514" s="29"/>
      <c r="BAC514" s="29"/>
      <c r="BAD514" s="29"/>
      <c r="BAE514" s="29"/>
      <c r="BAF514" s="29"/>
      <c r="BAG514" s="29"/>
      <c r="BAH514" s="29"/>
      <c r="BAI514" s="29"/>
      <c r="BAJ514" s="29"/>
      <c r="BAK514" s="29"/>
      <c r="BAL514" s="29"/>
      <c r="BAM514" s="29"/>
      <c r="BAN514" s="29"/>
      <c r="BAO514" s="29"/>
      <c r="BAP514" s="29"/>
      <c r="BAQ514" s="29"/>
      <c r="BAR514" s="29"/>
      <c r="BAS514" s="29"/>
      <c r="BAT514" s="29"/>
      <c r="BAU514" s="29"/>
      <c r="BAV514" s="29"/>
      <c r="BAW514" s="29"/>
      <c r="BAX514" s="29"/>
      <c r="BAY514" s="29"/>
      <c r="BAZ514" s="29"/>
      <c r="BBA514" s="29"/>
      <c r="BBB514" s="29"/>
      <c r="BBC514" s="29"/>
      <c r="BBD514" s="29"/>
      <c r="BBE514" s="29"/>
      <c r="BBF514" s="29"/>
      <c r="BBG514" s="29"/>
      <c r="BBH514" s="29"/>
      <c r="BBI514" s="29"/>
      <c r="BBJ514" s="29"/>
      <c r="BBK514" s="29"/>
      <c r="BBL514" s="29"/>
      <c r="BBM514" s="29"/>
      <c r="BBN514" s="29"/>
      <c r="BBO514" s="29"/>
      <c r="BBP514" s="29"/>
      <c r="BBQ514" s="29"/>
      <c r="BBR514" s="29"/>
      <c r="BBS514" s="29"/>
      <c r="BBT514" s="29"/>
      <c r="BBU514" s="29"/>
      <c r="BBV514" s="29"/>
      <c r="BBW514" s="29"/>
      <c r="BBX514" s="29"/>
      <c r="BBY514" s="29"/>
      <c r="BBZ514" s="29"/>
      <c r="BCA514" s="29"/>
      <c r="BCB514" s="29"/>
      <c r="BCC514" s="29"/>
      <c r="BCD514" s="29"/>
      <c r="BCE514" s="29"/>
      <c r="BCF514" s="29"/>
      <c r="BCG514" s="29"/>
      <c r="BCH514" s="29"/>
      <c r="BCI514" s="29"/>
      <c r="BCJ514" s="29"/>
      <c r="BCK514" s="29"/>
      <c r="BCL514" s="29"/>
      <c r="BCM514" s="29"/>
      <c r="BCN514" s="29"/>
      <c r="BCO514" s="29"/>
      <c r="BCP514" s="29"/>
      <c r="BCQ514" s="29"/>
      <c r="BCR514" s="29"/>
      <c r="BCS514" s="29"/>
      <c r="BCT514" s="29"/>
      <c r="BCU514" s="29"/>
      <c r="BCV514" s="29"/>
      <c r="BCW514" s="29"/>
      <c r="BCX514" s="29"/>
      <c r="BCY514" s="29"/>
      <c r="BCZ514" s="29"/>
      <c r="BDA514" s="29"/>
      <c r="BDB514" s="29"/>
      <c r="BDC514" s="29"/>
      <c r="BDD514" s="29"/>
      <c r="BDE514" s="29"/>
      <c r="BDF514" s="29"/>
      <c r="BDG514" s="29"/>
      <c r="BDH514" s="29"/>
      <c r="BDI514" s="29"/>
      <c r="BDJ514" s="29"/>
      <c r="BDK514" s="29"/>
      <c r="BDL514" s="29"/>
      <c r="BDM514" s="29"/>
      <c r="BDN514" s="29"/>
      <c r="BDO514" s="29"/>
      <c r="BDP514" s="29"/>
      <c r="BDQ514" s="29"/>
      <c r="BDR514" s="29"/>
      <c r="BDS514" s="29"/>
      <c r="BDT514" s="29"/>
      <c r="BDU514" s="29"/>
      <c r="BDV514" s="29"/>
      <c r="BDW514" s="29"/>
      <c r="BDX514" s="29"/>
      <c r="BDY514" s="29"/>
      <c r="BDZ514" s="29"/>
      <c r="BEA514" s="29"/>
      <c r="BEB514" s="29"/>
      <c r="BEC514" s="29"/>
      <c r="BED514" s="29"/>
      <c r="BEE514" s="29"/>
      <c r="BEF514" s="29"/>
      <c r="BEG514" s="29"/>
      <c r="BEH514" s="29"/>
      <c r="BEI514" s="29"/>
      <c r="BEJ514" s="29"/>
      <c r="BEK514" s="29"/>
      <c r="BEL514" s="29"/>
      <c r="BEM514" s="29"/>
      <c r="BEN514" s="29"/>
      <c r="BEO514" s="29"/>
      <c r="BEP514" s="29"/>
      <c r="BEQ514" s="29"/>
      <c r="BER514" s="29"/>
      <c r="BES514" s="29"/>
      <c r="BET514" s="29"/>
      <c r="BEU514" s="29"/>
      <c r="BEV514" s="29"/>
      <c r="BEW514" s="29"/>
      <c r="BEX514" s="29"/>
      <c r="BEY514" s="29"/>
      <c r="BEZ514" s="29"/>
      <c r="BFA514" s="29"/>
      <c r="BFB514" s="29"/>
      <c r="BFC514" s="29"/>
      <c r="BFD514" s="29"/>
      <c r="BFE514" s="29"/>
      <c r="BFF514" s="29"/>
      <c r="BFG514" s="29"/>
      <c r="BFH514" s="29"/>
      <c r="BFI514" s="29"/>
      <c r="BFJ514" s="29"/>
      <c r="BFK514" s="29"/>
      <c r="BFL514" s="29"/>
      <c r="BFM514" s="29"/>
      <c r="BFN514" s="29"/>
      <c r="BFO514" s="29"/>
      <c r="BFP514" s="29"/>
      <c r="BFQ514" s="29"/>
      <c r="BFR514" s="29"/>
      <c r="BFS514" s="29"/>
      <c r="BFT514" s="29"/>
      <c r="BFU514" s="29"/>
      <c r="BFV514" s="29"/>
      <c r="BFW514" s="29"/>
      <c r="BFX514" s="29"/>
      <c r="BFY514" s="29"/>
      <c r="BFZ514" s="29"/>
      <c r="BGA514" s="29"/>
      <c r="BGB514" s="29"/>
      <c r="BGC514" s="29"/>
      <c r="BGD514" s="29"/>
      <c r="BGE514" s="29"/>
      <c r="BGF514" s="29"/>
      <c r="BGG514" s="29"/>
      <c r="BGH514" s="29"/>
      <c r="BGI514" s="29"/>
      <c r="BGJ514" s="29"/>
      <c r="BGK514" s="29"/>
      <c r="BGL514" s="29"/>
      <c r="BGM514" s="29"/>
      <c r="BGN514" s="29"/>
      <c r="BGO514" s="29"/>
      <c r="BGP514" s="29"/>
      <c r="BGQ514" s="29"/>
      <c r="BGR514" s="29"/>
      <c r="BGS514" s="29"/>
      <c r="BGT514" s="29"/>
      <c r="BGU514" s="29"/>
      <c r="BGV514" s="29"/>
      <c r="BGW514" s="29"/>
      <c r="BGX514" s="29"/>
      <c r="BGY514" s="29"/>
      <c r="BGZ514" s="29"/>
      <c r="BHA514" s="29"/>
      <c r="BHB514" s="29"/>
      <c r="BHC514" s="29"/>
      <c r="BHD514" s="29"/>
      <c r="BHE514" s="29"/>
      <c r="BHF514" s="29"/>
      <c r="BHG514" s="29"/>
      <c r="BHH514" s="29"/>
      <c r="BHI514" s="29"/>
      <c r="BHJ514" s="29"/>
      <c r="BHK514" s="29"/>
      <c r="BHL514" s="29"/>
      <c r="BHM514" s="29"/>
      <c r="BHN514" s="29"/>
      <c r="BHO514" s="29"/>
      <c r="BHP514" s="29"/>
      <c r="BHQ514" s="29"/>
      <c r="BHR514" s="29"/>
      <c r="BHS514" s="29"/>
      <c r="BHT514" s="29"/>
      <c r="BHU514" s="29"/>
      <c r="BHV514" s="29"/>
      <c r="BHW514" s="29"/>
      <c r="BHX514" s="29"/>
      <c r="BHY514" s="29"/>
      <c r="BHZ514" s="29"/>
      <c r="BIA514" s="29"/>
      <c r="BIB514" s="29"/>
      <c r="BIC514" s="29"/>
      <c r="BID514" s="29"/>
      <c r="BIE514" s="29"/>
      <c r="BIF514" s="29"/>
      <c r="BIG514" s="29"/>
      <c r="BIH514" s="29"/>
      <c r="BII514" s="29"/>
      <c r="BIJ514" s="29"/>
      <c r="BIK514" s="29"/>
      <c r="BIL514" s="29"/>
      <c r="BIM514" s="29"/>
      <c r="BIN514" s="29"/>
      <c r="BIO514" s="29"/>
      <c r="BIP514" s="29"/>
      <c r="BIQ514" s="29"/>
      <c r="BIR514" s="29"/>
      <c r="BIS514" s="29"/>
      <c r="BIT514" s="29"/>
      <c r="BIU514" s="29"/>
      <c r="BIV514" s="29"/>
      <c r="BIW514" s="29"/>
      <c r="BIX514" s="29"/>
      <c r="BIY514" s="29"/>
      <c r="BIZ514" s="29"/>
      <c r="BJA514" s="29"/>
      <c r="BJB514" s="29"/>
      <c r="BJC514" s="29"/>
      <c r="BJD514" s="29"/>
      <c r="BJE514" s="29"/>
      <c r="BJF514" s="29"/>
      <c r="BJG514" s="29"/>
      <c r="BJH514" s="29"/>
      <c r="BJI514" s="29"/>
      <c r="BJJ514" s="29"/>
      <c r="BJK514" s="29"/>
      <c r="BJL514" s="29"/>
      <c r="BJM514" s="29"/>
      <c r="BJN514" s="29"/>
      <c r="BJO514" s="29"/>
      <c r="BJP514" s="29"/>
      <c r="BJQ514" s="29"/>
      <c r="BJR514" s="29"/>
      <c r="BJS514" s="29"/>
      <c r="BJT514" s="29"/>
      <c r="BJU514" s="29"/>
      <c r="BJV514" s="29"/>
      <c r="BJW514" s="29"/>
      <c r="BJX514" s="29"/>
      <c r="BJY514" s="29"/>
      <c r="BJZ514" s="29"/>
      <c r="BKA514" s="29"/>
      <c r="BKB514" s="29"/>
      <c r="BKC514" s="29"/>
      <c r="BKD514" s="29"/>
      <c r="BKE514" s="29"/>
      <c r="BKF514" s="29"/>
      <c r="BKG514" s="29"/>
      <c r="BKH514" s="29"/>
      <c r="BKI514" s="29"/>
      <c r="BKJ514" s="29"/>
      <c r="BKK514" s="29"/>
      <c r="BKL514" s="29"/>
      <c r="BKM514" s="29"/>
      <c r="BKN514" s="29"/>
      <c r="BKO514" s="29"/>
      <c r="BKP514" s="29"/>
      <c r="BKQ514" s="29"/>
      <c r="BKR514" s="29"/>
      <c r="BKS514" s="29"/>
      <c r="BKT514" s="29"/>
      <c r="BKU514" s="29"/>
      <c r="BKV514" s="29"/>
      <c r="BKW514" s="29"/>
      <c r="BKX514" s="29"/>
      <c r="BKY514" s="29"/>
      <c r="BKZ514" s="29"/>
      <c r="BLA514" s="29"/>
      <c r="BLB514" s="29"/>
      <c r="BLC514" s="29"/>
      <c r="BLD514" s="29"/>
      <c r="BLE514" s="29"/>
      <c r="BLF514" s="29"/>
      <c r="BLG514" s="29"/>
      <c r="BLH514" s="29"/>
      <c r="BLI514" s="29"/>
      <c r="BLJ514" s="29"/>
      <c r="BLK514" s="29"/>
      <c r="BLL514" s="29"/>
      <c r="BLM514" s="29"/>
      <c r="BLN514" s="29"/>
      <c r="BLO514" s="29"/>
      <c r="BLP514" s="29"/>
      <c r="BLQ514" s="29"/>
      <c r="BLR514" s="29"/>
      <c r="BLS514" s="29"/>
      <c r="BLT514" s="29"/>
      <c r="BLU514" s="29"/>
      <c r="BLV514" s="29"/>
      <c r="BLW514" s="29"/>
      <c r="BLX514" s="29"/>
      <c r="BLY514" s="29"/>
      <c r="BLZ514" s="29"/>
      <c r="BMA514" s="29"/>
      <c r="BMB514" s="29"/>
      <c r="BMC514" s="29"/>
      <c r="BMD514" s="29"/>
      <c r="BME514" s="29"/>
      <c r="BMF514" s="29"/>
      <c r="BMG514" s="29"/>
      <c r="BMH514" s="29"/>
      <c r="BMI514" s="29"/>
      <c r="BMJ514" s="29"/>
      <c r="BMK514" s="29"/>
      <c r="BML514" s="29"/>
      <c r="BMM514" s="29"/>
      <c r="BMN514" s="29"/>
      <c r="BMO514" s="29"/>
      <c r="BMP514" s="29"/>
      <c r="BMQ514" s="29"/>
      <c r="BMR514" s="29"/>
      <c r="BMS514" s="29"/>
      <c r="BMT514" s="29"/>
      <c r="BMU514" s="29"/>
      <c r="BMV514" s="29"/>
      <c r="BMW514" s="29"/>
      <c r="BMX514" s="29"/>
      <c r="BMY514" s="29"/>
      <c r="BMZ514" s="29"/>
      <c r="BNA514" s="29"/>
      <c r="BNB514" s="29"/>
      <c r="BNC514" s="29"/>
      <c r="BND514" s="29"/>
      <c r="BNE514" s="29"/>
      <c r="BNF514" s="29"/>
      <c r="BNG514" s="29"/>
      <c r="BNH514" s="29"/>
      <c r="BNI514" s="29"/>
      <c r="BNJ514" s="29"/>
      <c r="BNK514" s="29"/>
      <c r="BNL514" s="29"/>
      <c r="BNM514" s="29"/>
      <c r="BNN514" s="29"/>
      <c r="BNO514" s="29"/>
      <c r="BNP514" s="29"/>
      <c r="BNQ514" s="29"/>
      <c r="BNR514" s="29"/>
      <c r="BNS514" s="29"/>
      <c r="BNT514" s="29"/>
      <c r="BNU514" s="29"/>
      <c r="BNV514" s="29"/>
      <c r="BNW514" s="29"/>
      <c r="BNX514" s="29"/>
      <c r="BNY514" s="29"/>
      <c r="BNZ514" s="29"/>
      <c r="BOA514" s="29"/>
      <c r="BOB514" s="29"/>
      <c r="BOC514" s="29"/>
      <c r="BOD514" s="29"/>
      <c r="BOE514" s="29"/>
      <c r="BOF514" s="29"/>
      <c r="BOG514" s="29"/>
      <c r="BOH514" s="29"/>
      <c r="BOI514" s="29"/>
      <c r="BOJ514" s="29"/>
      <c r="BOK514" s="29"/>
      <c r="BOL514" s="29"/>
      <c r="BOM514" s="29"/>
      <c r="BON514" s="29"/>
      <c r="BOO514" s="29"/>
      <c r="BOP514" s="29"/>
      <c r="BOQ514" s="29"/>
      <c r="BOR514" s="29"/>
      <c r="BOS514" s="29"/>
      <c r="BOT514" s="29"/>
      <c r="BOU514" s="29"/>
      <c r="BOV514" s="29"/>
      <c r="BOW514" s="29"/>
      <c r="BOX514" s="29"/>
      <c r="BOY514" s="29"/>
      <c r="BOZ514" s="29"/>
      <c r="BPA514" s="29"/>
      <c r="BPB514" s="29"/>
      <c r="BPC514" s="29"/>
      <c r="BPD514" s="29"/>
      <c r="BPE514" s="29"/>
      <c r="BPF514" s="29"/>
      <c r="BPG514" s="29"/>
      <c r="BPH514" s="29"/>
      <c r="BPI514" s="29"/>
      <c r="BPJ514" s="29"/>
      <c r="BPK514" s="29"/>
      <c r="BPL514" s="29"/>
      <c r="BPM514" s="29"/>
      <c r="BPN514" s="29"/>
      <c r="BPO514" s="29"/>
      <c r="BPP514" s="29"/>
      <c r="BPQ514" s="29"/>
      <c r="BPR514" s="29"/>
      <c r="BPS514" s="29"/>
      <c r="BPT514" s="29"/>
      <c r="BPU514" s="29"/>
      <c r="BPV514" s="29"/>
      <c r="BPW514" s="29"/>
      <c r="BPX514" s="29"/>
      <c r="BPY514" s="29"/>
      <c r="BPZ514" s="29"/>
      <c r="BQA514" s="29"/>
      <c r="BQB514" s="29"/>
      <c r="BQC514" s="29"/>
      <c r="BQD514" s="29"/>
      <c r="BQE514" s="29"/>
      <c r="BQF514" s="29"/>
      <c r="BQG514" s="29"/>
      <c r="BQH514" s="29"/>
      <c r="BQI514" s="29"/>
      <c r="BQJ514" s="29"/>
      <c r="BQK514" s="29"/>
      <c r="BQL514" s="29"/>
      <c r="BQM514" s="29"/>
      <c r="BQN514" s="29"/>
      <c r="BQO514" s="29"/>
      <c r="BQP514" s="29"/>
      <c r="BQQ514" s="29"/>
      <c r="BQR514" s="29"/>
      <c r="BQS514" s="29"/>
      <c r="BQT514" s="29"/>
      <c r="BQU514" s="29"/>
      <c r="BQV514" s="29"/>
      <c r="BQW514" s="29"/>
      <c r="BQX514" s="29"/>
      <c r="BQY514" s="29"/>
      <c r="BQZ514" s="29"/>
      <c r="BRA514" s="29"/>
      <c r="BRB514" s="29"/>
      <c r="BRC514" s="29"/>
      <c r="BRD514" s="29"/>
      <c r="BRE514" s="29"/>
      <c r="BRF514" s="29"/>
      <c r="BRG514" s="29"/>
      <c r="BRH514" s="29"/>
      <c r="BRI514" s="29"/>
      <c r="BRJ514" s="29"/>
      <c r="BRK514" s="29"/>
      <c r="BRL514" s="29"/>
      <c r="BRM514" s="29"/>
      <c r="BRN514" s="29"/>
      <c r="BRO514" s="29"/>
      <c r="BRP514" s="29"/>
      <c r="BRQ514" s="29"/>
      <c r="BRR514" s="29"/>
      <c r="BRS514" s="29"/>
      <c r="BRT514" s="29"/>
      <c r="BRU514" s="29"/>
      <c r="BRV514" s="29"/>
      <c r="BRW514" s="29"/>
      <c r="BRX514" s="29"/>
      <c r="BRY514" s="29"/>
      <c r="BRZ514" s="29"/>
      <c r="BSA514" s="29"/>
      <c r="BSB514" s="29"/>
      <c r="BSC514" s="29"/>
      <c r="BSD514" s="29"/>
      <c r="BSE514" s="29"/>
      <c r="BSF514" s="29"/>
      <c r="BSG514" s="29"/>
      <c r="BSH514" s="29"/>
      <c r="BSI514" s="29"/>
      <c r="BSJ514" s="29"/>
      <c r="BSK514" s="29"/>
      <c r="BSL514" s="29"/>
      <c r="BSM514" s="29"/>
      <c r="BSN514" s="29"/>
      <c r="BSO514" s="29"/>
      <c r="BSP514" s="29"/>
      <c r="BSQ514" s="29"/>
      <c r="BSR514" s="29"/>
      <c r="BSS514" s="29"/>
      <c r="BST514" s="29"/>
      <c r="BSU514" s="29"/>
      <c r="BSV514" s="29"/>
      <c r="BSW514" s="29"/>
      <c r="BSX514" s="29"/>
      <c r="BSY514" s="29"/>
      <c r="BSZ514" s="29"/>
      <c r="BTA514" s="29"/>
      <c r="BTB514" s="29"/>
      <c r="BTC514" s="29"/>
      <c r="BTD514" s="29"/>
      <c r="BTE514" s="29"/>
      <c r="BTF514" s="29"/>
      <c r="BTG514" s="29"/>
      <c r="BTH514" s="29"/>
      <c r="BTI514" s="29"/>
      <c r="BTJ514" s="29"/>
      <c r="BTK514" s="29"/>
      <c r="BTL514" s="29"/>
      <c r="BTM514" s="29"/>
      <c r="BTN514" s="29"/>
      <c r="BTO514" s="29"/>
      <c r="BTP514" s="29"/>
      <c r="BTQ514" s="29"/>
      <c r="BTR514" s="29"/>
      <c r="BTS514" s="29"/>
      <c r="BTT514" s="29"/>
      <c r="BTU514" s="29"/>
      <c r="BTV514" s="29"/>
      <c r="BTW514" s="29"/>
      <c r="BTX514" s="29"/>
      <c r="BTY514" s="29"/>
      <c r="BTZ514" s="29"/>
      <c r="BUA514" s="29"/>
      <c r="BUB514" s="29"/>
      <c r="BUC514" s="29"/>
      <c r="BUD514" s="29"/>
      <c r="BUE514" s="29"/>
      <c r="BUF514" s="29"/>
      <c r="BUG514" s="29"/>
      <c r="BUH514" s="29"/>
      <c r="BUI514" s="29"/>
      <c r="BUJ514" s="29"/>
      <c r="BUK514" s="29"/>
      <c r="BUL514" s="29"/>
      <c r="BUM514" s="29"/>
      <c r="BUN514" s="29"/>
      <c r="BUO514" s="29"/>
      <c r="BUP514" s="29"/>
      <c r="BUQ514" s="29"/>
      <c r="BUR514" s="29"/>
      <c r="BUS514" s="29"/>
      <c r="BUT514" s="29"/>
      <c r="BUU514" s="29"/>
      <c r="BUV514" s="29"/>
      <c r="BUW514" s="29"/>
      <c r="BUX514" s="29"/>
      <c r="BUY514" s="29"/>
      <c r="BUZ514" s="29"/>
      <c r="BVA514" s="29"/>
      <c r="BVB514" s="29"/>
      <c r="BVC514" s="29"/>
      <c r="BVD514" s="29"/>
      <c r="BVE514" s="29"/>
      <c r="BVF514" s="29"/>
      <c r="BVG514" s="29"/>
      <c r="BVH514" s="29"/>
      <c r="BVI514" s="29"/>
      <c r="BVJ514" s="29"/>
      <c r="BVK514" s="29"/>
      <c r="BVL514" s="29"/>
      <c r="BVM514" s="29"/>
      <c r="BVN514" s="29"/>
      <c r="BVO514" s="29"/>
      <c r="BVP514" s="29"/>
      <c r="BVQ514" s="29"/>
      <c r="BVR514" s="29"/>
      <c r="BVS514" s="29"/>
      <c r="BVT514" s="29"/>
      <c r="BVU514" s="29"/>
      <c r="BVV514" s="29"/>
      <c r="BVW514" s="29"/>
      <c r="BVX514" s="29"/>
      <c r="BVY514" s="29"/>
      <c r="BVZ514" s="29"/>
      <c r="BWA514" s="29"/>
      <c r="BWB514" s="29"/>
      <c r="BWC514" s="29"/>
      <c r="BWD514" s="29"/>
      <c r="BWE514" s="29"/>
      <c r="BWF514" s="29"/>
      <c r="BWG514" s="29"/>
      <c r="BWH514" s="29"/>
      <c r="BWI514" s="29"/>
      <c r="BWJ514" s="29"/>
      <c r="BWK514" s="29"/>
      <c r="BWL514" s="29"/>
      <c r="BWM514" s="29"/>
      <c r="BWN514" s="29"/>
      <c r="BWO514" s="29"/>
      <c r="BWP514" s="29"/>
      <c r="BWQ514" s="29"/>
      <c r="BWR514" s="29"/>
      <c r="BWS514" s="29"/>
      <c r="BWT514" s="29"/>
      <c r="BWU514" s="29"/>
      <c r="BWV514" s="29"/>
      <c r="BWW514" s="29"/>
      <c r="BWX514" s="29"/>
      <c r="BWY514" s="29"/>
      <c r="BWZ514" s="29"/>
      <c r="BXA514" s="29"/>
      <c r="BXB514" s="29"/>
      <c r="BXC514" s="29"/>
      <c r="BXD514" s="29"/>
      <c r="BXE514" s="29"/>
      <c r="BXF514" s="29"/>
      <c r="BXG514" s="29"/>
      <c r="BXH514" s="29"/>
      <c r="BXI514" s="29"/>
      <c r="BXJ514" s="29"/>
      <c r="BXK514" s="29"/>
      <c r="BXL514" s="29"/>
      <c r="BXM514" s="29"/>
      <c r="BXN514" s="29"/>
      <c r="BXO514" s="29"/>
      <c r="BXP514" s="29"/>
      <c r="BXQ514" s="29"/>
      <c r="BXR514" s="29"/>
      <c r="BXS514" s="29"/>
      <c r="BXT514" s="29"/>
      <c r="BXU514" s="29"/>
      <c r="BXV514" s="29"/>
      <c r="BXW514" s="29"/>
      <c r="BXX514" s="29"/>
      <c r="BXY514" s="29"/>
      <c r="BXZ514" s="29"/>
      <c r="BYA514" s="29"/>
      <c r="BYB514" s="29"/>
      <c r="BYC514" s="29"/>
      <c r="BYD514" s="29"/>
      <c r="BYE514" s="29"/>
      <c r="BYF514" s="29"/>
      <c r="BYG514" s="29"/>
      <c r="BYH514" s="29"/>
      <c r="BYI514" s="29"/>
      <c r="BYJ514" s="29"/>
      <c r="BYK514" s="29"/>
      <c r="BYL514" s="29"/>
      <c r="BYM514" s="29"/>
      <c r="BYN514" s="29"/>
      <c r="BYO514" s="29"/>
      <c r="BYP514" s="29"/>
      <c r="BYQ514" s="29"/>
      <c r="BYR514" s="29"/>
      <c r="BYS514" s="29"/>
      <c r="BYT514" s="29"/>
      <c r="BYU514" s="29"/>
      <c r="BYV514" s="29"/>
      <c r="BYW514" s="29"/>
      <c r="BYX514" s="29"/>
      <c r="BYY514" s="29"/>
      <c r="BYZ514" s="29"/>
      <c r="BZA514" s="29"/>
      <c r="BZB514" s="29"/>
      <c r="BZC514" s="29"/>
      <c r="BZD514" s="29"/>
      <c r="BZE514" s="29"/>
      <c r="BZF514" s="29"/>
      <c r="BZG514" s="29"/>
      <c r="BZH514" s="29"/>
      <c r="BZI514" s="29"/>
      <c r="BZJ514" s="29"/>
      <c r="BZK514" s="29"/>
      <c r="BZL514" s="29"/>
      <c r="BZM514" s="29"/>
      <c r="BZN514" s="29"/>
      <c r="BZO514" s="29"/>
      <c r="BZP514" s="29"/>
      <c r="BZQ514" s="29"/>
      <c r="BZR514" s="29"/>
      <c r="BZS514" s="29"/>
      <c r="BZT514" s="29"/>
      <c r="BZU514" s="29"/>
      <c r="BZV514" s="29"/>
      <c r="BZW514" s="29"/>
      <c r="BZX514" s="29"/>
      <c r="BZY514" s="29"/>
      <c r="BZZ514" s="29"/>
      <c r="CAA514" s="29"/>
      <c r="CAB514" s="29"/>
      <c r="CAC514" s="29"/>
      <c r="CAD514" s="29"/>
      <c r="CAE514" s="29"/>
      <c r="CAF514" s="29"/>
      <c r="CAG514" s="29"/>
      <c r="CAH514" s="29"/>
      <c r="CAI514" s="29"/>
      <c r="CAJ514" s="29"/>
      <c r="CAK514" s="29"/>
      <c r="CAL514" s="29"/>
      <c r="CAM514" s="29"/>
      <c r="CAN514" s="29"/>
      <c r="CAO514" s="29"/>
      <c r="CAP514" s="29"/>
      <c r="CAQ514" s="29"/>
      <c r="CAR514" s="29"/>
      <c r="CAS514" s="29"/>
      <c r="CAT514" s="29"/>
      <c r="CAU514" s="29"/>
      <c r="CAV514" s="29"/>
      <c r="CAW514" s="29"/>
      <c r="CAX514" s="29"/>
      <c r="CAY514" s="29"/>
      <c r="CAZ514" s="29"/>
      <c r="CBA514" s="29"/>
      <c r="CBB514" s="29"/>
      <c r="CBC514" s="29"/>
      <c r="CBD514" s="29"/>
      <c r="CBE514" s="29"/>
      <c r="CBF514" s="29"/>
      <c r="CBG514" s="29"/>
      <c r="CBH514" s="29"/>
      <c r="CBI514" s="29"/>
      <c r="CBJ514" s="29"/>
      <c r="CBK514" s="29"/>
      <c r="CBL514" s="29"/>
      <c r="CBM514" s="29"/>
      <c r="CBN514" s="29"/>
      <c r="CBO514" s="29"/>
      <c r="CBP514" s="29"/>
      <c r="CBQ514" s="29"/>
      <c r="CBR514" s="29"/>
      <c r="CBS514" s="29"/>
      <c r="CBT514" s="29"/>
      <c r="CBU514" s="29"/>
      <c r="CBV514" s="29"/>
      <c r="CBW514" s="29"/>
      <c r="CBX514" s="29"/>
      <c r="CBY514" s="29"/>
      <c r="CBZ514" s="29"/>
      <c r="CCA514" s="29"/>
      <c r="CCB514" s="29"/>
      <c r="CCC514" s="29"/>
      <c r="CCD514" s="29"/>
      <c r="CCE514" s="29"/>
      <c r="CCF514" s="29"/>
      <c r="CCG514" s="29"/>
      <c r="CCH514" s="29"/>
      <c r="CCI514" s="29"/>
      <c r="CCJ514" s="29"/>
      <c r="CCK514" s="29"/>
      <c r="CCL514" s="29"/>
      <c r="CCM514" s="29"/>
      <c r="CCN514" s="29"/>
      <c r="CCO514" s="29"/>
      <c r="CCP514" s="29"/>
      <c r="CCQ514" s="29"/>
      <c r="CCR514" s="29"/>
      <c r="CCS514" s="29"/>
      <c r="CCT514" s="29"/>
      <c r="CCU514" s="29"/>
      <c r="CCV514" s="29"/>
      <c r="CCW514" s="29"/>
      <c r="CCX514" s="29"/>
      <c r="CCY514" s="29"/>
      <c r="CCZ514" s="29"/>
      <c r="CDA514" s="29"/>
      <c r="CDB514" s="29"/>
      <c r="CDC514" s="29"/>
      <c r="CDD514" s="29"/>
      <c r="CDE514" s="29"/>
      <c r="CDF514" s="29"/>
      <c r="CDG514" s="29"/>
      <c r="CDH514" s="29"/>
      <c r="CDI514" s="29"/>
      <c r="CDJ514" s="29"/>
      <c r="CDK514" s="29"/>
      <c r="CDL514" s="29"/>
      <c r="CDM514" s="29"/>
      <c r="CDN514" s="29"/>
      <c r="CDO514" s="29"/>
      <c r="CDP514" s="29"/>
      <c r="CDQ514" s="29"/>
      <c r="CDR514" s="29"/>
      <c r="CDS514" s="29"/>
      <c r="CDT514" s="29"/>
      <c r="CDU514" s="29"/>
      <c r="CDV514" s="29"/>
      <c r="CDW514" s="29"/>
      <c r="CDX514" s="29"/>
      <c r="CDY514" s="29"/>
      <c r="CDZ514" s="29"/>
      <c r="CEA514" s="29"/>
      <c r="CEB514" s="29"/>
      <c r="CEC514" s="29"/>
      <c r="CED514" s="29"/>
      <c r="CEE514" s="29"/>
      <c r="CEF514" s="29"/>
      <c r="CEG514" s="29"/>
      <c r="CEH514" s="29"/>
      <c r="CEI514" s="29"/>
      <c r="CEJ514" s="29"/>
      <c r="CEK514" s="29"/>
      <c r="CEL514" s="29"/>
      <c r="CEM514" s="29"/>
      <c r="CEN514" s="29"/>
      <c r="CEO514" s="29"/>
      <c r="CEP514" s="29"/>
      <c r="CEQ514" s="29"/>
      <c r="CER514" s="29"/>
      <c r="CES514" s="29"/>
      <c r="CET514" s="29"/>
      <c r="CEU514" s="29"/>
      <c r="CEV514" s="29"/>
      <c r="CEW514" s="29"/>
      <c r="CEX514" s="29"/>
      <c r="CEY514" s="29"/>
      <c r="CEZ514" s="29"/>
      <c r="CFA514" s="29"/>
      <c r="CFB514" s="29"/>
      <c r="CFC514" s="29"/>
      <c r="CFD514" s="29"/>
      <c r="CFE514" s="29"/>
      <c r="CFF514" s="29"/>
      <c r="CFG514" s="29"/>
      <c r="CFH514" s="29"/>
      <c r="CFI514" s="29"/>
      <c r="CFJ514" s="29"/>
      <c r="CFK514" s="29"/>
      <c r="CFL514" s="29"/>
      <c r="CFM514" s="29"/>
      <c r="CFN514" s="29"/>
      <c r="CFO514" s="29"/>
      <c r="CFP514" s="29"/>
      <c r="CFQ514" s="29"/>
      <c r="CFR514" s="29"/>
      <c r="CFS514" s="29"/>
      <c r="CFT514" s="29"/>
      <c r="CFU514" s="29"/>
      <c r="CFV514" s="29"/>
      <c r="CFW514" s="29"/>
      <c r="CFX514" s="29"/>
      <c r="CFY514" s="29"/>
      <c r="CFZ514" s="29"/>
      <c r="CGA514" s="29"/>
      <c r="CGB514" s="29"/>
      <c r="CGC514" s="29"/>
      <c r="CGD514" s="29"/>
      <c r="CGE514" s="29"/>
      <c r="CGF514" s="29"/>
      <c r="CGG514" s="29"/>
      <c r="CGH514" s="29"/>
      <c r="CGI514" s="29"/>
      <c r="CGJ514" s="29"/>
      <c r="CGK514" s="29"/>
      <c r="CGL514" s="29"/>
      <c r="CGM514" s="29"/>
      <c r="CGN514" s="29"/>
      <c r="CGO514" s="29"/>
      <c r="CGP514" s="29"/>
      <c r="CGQ514" s="29"/>
      <c r="CGR514" s="29"/>
      <c r="CGS514" s="29"/>
      <c r="CGT514" s="29"/>
      <c r="CGU514" s="29"/>
      <c r="CGV514" s="29"/>
      <c r="CGW514" s="29"/>
      <c r="CGX514" s="29"/>
      <c r="CGY514" s="29"/>
      <c r="CGZ514" s="29"/>
      <c r="CHA514" s="29"/>
      <c r="CHB514" s="29"/>
      <c r="CHC514" s="29"/>
      <c r="CHD514" s="29"/>
      <c r="CHE514" s="29"/>
      <c r="CHF514" s="29"/>
      <c r="CHG514" s="29"/>
      <c r="CHH514" s="29"/>
      <c r="CHI514" s="29"/>
      <c r="CHJ514" s="29"/>
      <c r="CHK514" s="29"/>
      <c r="CHL514" s="29"/>
      <c r="CHM514" s="29"/>
      <c r="CHN514" s="29"/>
      <c r="CHO514" s="29"/>
      <c r="CHP514" s="29"/>
      <c r="CHQ514" s="29"/>
      <c r="CHR514" s="29"/>
      <c r="CHS514" s="29"/>
      <c r="CHT514" s="29"/>
      <c r="CHU514" s="29"/>
      <c r="CHV514" s="29"/>
      <c r="CHW514" s="29"/>
      <c r="CHX514" s="29"/>
      <c r="CHY514" s="29"/>
      <c r="CHZ514" s="29"/>
      <c r="CIA514" s="29"/>
      <c r="CIB514" s="29"/>
      <c r="CIC514" s="29"/>
      <c r="CID514" s="29"/>
      <c r="CIE514" s="29"/>
      <c r="CIF514" s="29"/>
      <c r="CIG514" s="29"/>
      <c r="CIH514" s="29"/>
      <c r="CII514" s="29"/>
      <c r="CIJ514" s="29"/>
      <c r="CIK514" s="29"/>
      <c r="CIL514" s="29"/>
      <c r="CIM514" s="29"/>
      <c r="CIN514" s="29"/>
      <c r="CIO514" s="29"/>
      <c r="CIP514" s="29"/>
      <c r="CIQ514" s="29"/>
      <c r="CIR514" s="29"/>
      <c r="CIS514" s="29"/>
      <c r="CIT514" s="29"/>
      <c r="CIU514" s="29"/>
      <c r="CIV514" s="29"/>
      <c r="CIW514" s="29"/>
      <c r="CIX514" s="29"/>
      <c r="CIY514" s="29"/>
      <c r="CIZ514" s="29"/>
      <c r="CJA514" s="29"/>
      <c r="CJB514" s="29"/>
      <c r="CJC514" s="29"/>
      <c r="CJD514" s="29"/>
      <c r="CJE514" s="29"/>
      <c r="CJF514" s="29"/>
      <c r="CJG514" s="29"/>
      <c r="CJH514" s="29"/>
      <c r="CJI514" s="29"/>
      <c r="CJJ514" s="29"/>
      <c r="CJK514" s="29"/>
      <c r="CJL514" s="29"/>
      <c r="CJM514" s="29"/>
      <c r="CJN514" s="29"/>
      <c r="CJO514" s="29"/>
      <c r="CJP514" s="29"/>
      <c r="CJQ514" s="29"/>
      <c r="CJR514" s="29"/>
      <c r="CJS514" s="29"/>
      <c r="CJT514" s="29"/>
      <c r="CJU514" s="29"/>
      <c r="CJV514" s="29"/>
      <c r="CJW514" s="29"/>
      <c r="CJX514" s="29"/>
      <c r="CJY514" s="29"/>
      <c r="CJZ514" s="29"/>
      <c r="CKA514" s="29"/>
      <c r="CKB514" s="29"/>
      <c r="CKC514" s="29"/>
      <c r="CKD514" s="29"/>
      <c r="CKE514" s="29"/>
      <c r="CKF514" s="29"/>
      <c r="CKG514" s="29"/>
      <c r="CKH514" s="29"/>
      <c r="CKI514" s="29"/>
      <c r="CKJ514" s="29"/>
      <c r="CKK514" s="29"/>
      <c r="CKL514" s="29"/>
      <c r="CKM514" s="29"/>
      <c r="CKN514" s="29"/>
      <c r="CKO514" s="29"/>
      <c r="CKP514" s="29"/>
      <c r="CKQ514" s="29"/>
      <c r="CKR514" s="29"/>
      <c r="CKS514" s="29"/>
      <c r="CKT514" s="29"/>
      <c r="CKU514" s="29"/>
      <c r="CKV514" s="29"/>
      <c r="CKW514" s="29"/>
      <c r="CKX514" s="29"/>
      <c r="CKY514" s="29"/>
      <c r="CKZ514" s="29"/>
      <c r="CLA514" s="29"/>
      <c r="CLB514" s="29"/>
      <c r="CLC514" s="29"/>
      <c r="CLD514" s="29"/>
      <c r="CLE514" s="29"/>
      <c r="CLF514" s="29"/>
      <c r="CLG514" s="29"/>
      <c r="CLH514" s="29"/>
      <c r="CLI514" s="29"/>
      <c r="CLJ514" s="29"/>
      <c r="CLK514" s="29"/>
      <c r="CLL514" s="29"/>
      <c r="CLM514" s="29"/>
      <c r="CLN514" s="29"/>
      <c r="CLO514" s="29"/>
      <c r="CLP514" s="29"/>
      <c r="CLQ514" s="29"/>
      <c r="CLR514" s="29"/>
      <c r="CLS514" s="29"/>
      <c r="CLT514" s="29"/>
      <c r="CLU514" s="29"/>
      <c r="CLV514" s="29"/>
      <c r="CLW514" s="29"/>
      <c r="CLX514" s="29"/>
      <c r="CLY514" s="29"/>
      <c r="CLZ514" s="29"/>
      <c r="CMA514" s="29"/>
      <c r="CMB514" s="29"/>
      <c r="CMC514" s="29"/>
      <c r="CMD514" s="29"/>
      <c r="CME514" s="29"/>
      <c r="CMF514" s="29"/>
      <c r="CMG514" s="29"/>
      <c r="CMH514" s="29"/>
      <c r="CMI514" s="29"/>
      <c r="CMJ514" s="29"/>
      <c r="CMK514" s="29"/>
      <c r="CML514" s="29"/>
      <c r="CMM514" s="29"/>
      <c r="CMN514" s="29"/>
      <c r="CMO514" s="29"/>
      <c r="CMP514" s="29"/>
      <c r="CMQ514" s="29"/>
      <c r="CMR514" s="29"/>
      <c r="CMS514" s="29"/>
      <c r="CMT514" s="29"/>
      <c r="CMU514" s="29"/>
      <c r="CMV514" s="29"/>
      <c r="CMW514" s="29"/>
      <c r="CMX514" s="29"/>
      <c r="CMY514" s="29"/>
      <c r="CMZ514" s="29"/>
      <c r="CNA514" s="29"/>
      <c r="CNB514" s="29"/>
      <c r="CNC514" s="29"/>
      <c r="CND514" s="29"/>
      <c r="CNE514" s="29"/>
      <c r="CNF514" s="29"/>
      <c r="CNG514" s="29"/>
      <c r="CNH514" s="29"/>
      <c r="CNI514" s="29"/>
      <c r="CNJ514" s="29"/>
      <c r="CNK514" s="29"/>
      <c r="CNL514" s="29"/>
      <c r="CNM514" s="29"/>
      <c r="CNN514" s="29"/>
      <c r="CNO514" s="29"/>
      <c r="CNP514" s="29"/>
      <c r="CNQ514" s="29"/>
      <c r="CNR514" s="29"/>
      <c r="CNS514" s="29"/>
      <c r="CNT514" s="29"/>
      <c r="CNU514" s="29"/>
      <c r="CNV514" s="29"/>
      <c r="CNW514" s="29"/>
      <c r="CNX514" s="29"/>
      <c r="CNY514" s="29"/>
      <c r="CNZ514" s="29"/>
      <c r="COA514" s="29"/>
      <c r="COB514" s="29"/>
      <c r="COC514" s="29"/>
      <c r="COD514" s="29"/>
      <c r="COE514" s="29"/>
      <c r="COF514" s="29"/>
      <c r="COG514" s="29"/>
      <c r="COH514" s="29"/>
      <c r="COI514" s="29"/>
      <c r="COJ514" s="29"/>
      <c r="COK514" s="29"/>
      <c r="COL514" s="29"/>
      <c r="COM514" s="29"/>
      <c r="CON514" s="29"/>
      <c r="COO514" s="29"/>
      <c r="COP514" s="29"/>
      <c r="COQ514" s="29"/>
      <c r="COR514" s="29"/>
      <c r="COS514" s="29"/>
      <c r="COT514" s="29"/>
      <c r="COU514" s="29"/>
      <c r="COV514" s="29"/>
      <c r="COW514" s="29"/>
      <c r="COX514" s="29"/>
      <c r="COY514" s="29"/>
      <c r="COZ514" s="29"/>
      <c r="CPA514" s="29"/>
      <c r="CPB514" s="29"/>
      <c r="CPC514" s="29"/>
      <c r="CPD514" s="29"/>
      <c r="CPE514" s="29"/>
      <c r="CPF514" s="29"/>
      <c r="CPG514" s="29"/>
      <c r="CPH514" s="29"/>
      <c r="CPI514" s="29"/>
      <c r="CPJ514" s="29"/>
      <c r="CPK514" s="29"/>
      <c r="CPL514" s="29"/>
      <c r="CPM514" s="29"/>
      <c r="CPN514" s="29"/>
      <c r="CPO514" s="29"/>
      <c r="CPP514" s="29"/>
      <c r="CPQ514" s="29"/>
      <c r="CPR514" s="29"/>
      <c r="CPS514" s="29"/>
      <c r="CPT514" s="29"/>
      <c r="CPU514" s="29"/>
      <c r="CPV514" s="29"/>
      <c r="CPW514" s="29"/>
      <c r="CPX514" s="29"/>
      <c r="CPY514" s="29"/>
      <c r="CPZ514" s="29"/>
      <c r="CQA514" s="29"/>
      <c r="CQB514" s="29"/>
      <c r="CQC514" s="29"/>
      <c r="CQD514" s="29"/>
      <c r="CQE514" s="29"/>
      <c r="CQF514" s="29"/>
      <c r="CQG514" s="29"/>
      <c r="CQH514" s="29"/>
      <c r="CQI514" s="29"/>
      <c r="CQJ514" s="29"/>
      <c r="CQK514" s="29"/>
      <c r="CQL514" s="29"/>
      <c r="CQM514" s="29"/>
      <c r="CQN514" s="29"/>
      <c r="CQO514" s="29"/>
      <c r="CQP514" s="29"/>
      <c r="CQQ514" s="29"/>
      <c r="CQR514" s="29"/>
      <c r="CQS514" s="29"/>
      <c r="CQT514" s="29"/>
      <c r="CQU514" s="29"/>
      <c r="CQV514" s="29"/>
      <c r="CQW514" s="29"/>
      <c r="CQX514" s="29"/>
      <c r="CQY514" s="29"/>
      <c r="CQZ514" s="29"/>
      <c r="CRA514" s="29"/>
      <c r="CRB514" s="29"/>
      <c r="CRC514" s="29"/>
      <c r="CRD514" s="29"/>
      <c r="CRE514" s="29"/>
      <c r="CRF514" s="29"/>
      <c r="CRG514" s="29"/>
      <c r="CRH514" s="29"/>
      <c r="CRI514" s="29"/>
      <c r="CRJ514" s="29"/>
      <c r="CRK514" s="29"/>
      <c r="CRL514" s="29"/>
      <c r="CRM514" s="29"/>
      <c r="CRN514" s="29"/>
      <c r="CRO514" s="29"/>
      <c r="CRP514" s="29"/>
      <c r="CRQ514" s="29"/>
      <c r="CRR514" s="29"/>
      <c r="CRS514" s="29"/>
      <c r="CRT514" s="29"/>
      <c r="CRU514" s="29"/>
      <c r="CRV514" s="29"/>
      <c r="CRW514" s="29"/>
      <c r="CRX514" s="29"/>
      <c r="CRY514" s="29"/>
      <c r="CRZ514" s="29"/>
      <c r="CSA514" s="29"/>
      <c r="CSB514" s="29"/>
      <c r="CSC514" s="29"/>
      <c r="CSD514" s="29"/>
      <c r="CSE514" s="29"/>
      <c r="CSF514" s="29"/>
      <c r="CSG514" s="29"/>
      <c r="CSH514" s="29"/>
      <c r="CSI514" s="29"/>
      <c r="CSJ514" s="29"/>
      <c r="CSK514" s="29"/>
      <c r="CSL514" s="29"/>
      <c r="CSM514" s="29"/>
      <c r="CSN514" s="29"/>
      <c r="CSO514" s="29"/>
      <c r="CSP514" s="29"/>
      <c r="CSQ514" s="29"/>
      <c r="CSR514" s="29"/>
      <c r="CSS514" s="29"/>
      <c r="CST514" s="29"/>
      <c r="CSU514" s="29"/>
      <c r="CSV514" s="29"/>
      <c r="CSW514" s="29"/>
      <c r="CSX514" s="29"/>
      <c r="CSY514" s="29"/>
      <c r="CSZ514" s="29"/>
      <c r="CTA514" s="29"/>
      <c r="CTB514" s="29"/>
      <c r="CTC514" s="29"/>
      <c r="CTD514" s="29"/>
      <c r="CTE514" s="29"/>
      <c r="CTF514" s="29"/>
      <c r="CTG514" s="29"/>
      <c r="CTH514" s="29"/>
      <c r="CTI514" s="29"/>
      <c r="CTJ514" s="29"/>
      <c r="CTK514" s="29"/>
      <c r="CTL514" s="29"/>
      <c r="CTM514" s="29"/>
      <c r="CTN514" s="29"/>
      <c r="CTO514" s="29"/>
      <c r="CTP514" s="29"/>
      <c r="CTQ514" s="29"/>
      <c r="CTR514" s="29"/>
      <c r="CTS514" s="29"/>
      <c r="CTT514" s="29"/>
      <c r="CTU514" s="29"/>
      <c r="CTV514" s="29"/>
      <c r="CTW514" s="29"/>
      <c r="CTX514" s="29"/>
      <c r="CTY514" s="29"/>
      <c r="CTZ514" s="29"/>
      <c r="CUA514" s="29"/>
      <c r="CUB514" s="29"/>
      <c r="CUC514" s="29"/>
      <c r="CUD514" s="29"/>
      <c r="CUE514" s="29"/>
      <c r="CUF514" s="29"/>
      <c r="CUG514" s="29"/>
      <c r="CUH514" s="29"/>
      <c r="CUI514" s="29"/>
      <c r="CUJ514" s="29"/>
      <c r="CUK514" s="29"/>
      <c r="CUL514" s="29"/>
      <c r="CUM514" s="29"/>
      <c r="CUN514" s="29"/>
      <c r="CUO514" s="29"/>
      <c r="CUP514" s="29"/>
      <c r="CUQ514" s="29"/>
      <c r="CUR514" s="29"/>
      <c r="CUS514" s="29"/>
      <c r="CUT514" s="29"/>
      <c r="CUU514" s="29"/>
      <c r="CUV514" s="29"/>
      <c r="CUW514" s="29"/>
      <c r="CUX514" s="29"/>
      <c r="CUY514" s="29"/>
      <c r="CUZ514" s="29"/>
      <c r="CVA514" s="29"/>
      <c r="CVB514" s="29"/>
      <c r="CVC514" s="29"/>
      <c r="CVD514" s="29"/>
      <c r="CVE514" s="29"/>
      <c r="CVF514" s="29"/>
      <c r="CVG514" s="29"/>
      <c r="CVH514" s="29"/>
      <c r="CVI514" s="29"/>
      <c r="CVJ514" s="29"/>
      <c r="CVK514" s="29"/>
      <c r="CVL514" s="29"/>
      <c r="CVM514" s="29"/>
      <c r="CVN514" s="29"/>
      <c r="CVO514" s="29"/>
      <c r="CVP514" s="29"/>
      <c r="CVQ514" s="29"/>
      <c r="CVR514" s="29"/>
      <c r="CVS514" s="29"/>
      <c r="CVT514" s="29"/>
      <c r="CVU514" s="29"/>
      <c r="CVV514" s="29"/>
      <c r="CVW514" s="29"/>
      <c r="CVX514" s="29"/>
      <c r="CVY514" s="29"/>
      <c r="CVZ514" s="29"/>
      <c r="CWA514" s="29"/>
      <c r="CWB514" s="29"/>
      <c r="CWC514" s="29"/>
      <c r="CWD514" s="29"/>
      <c r="CWE514" s="29"/>
      <c r="CWF514" s="29"/>
      <c r="CWG514" s="29"/>
      <c r="CWH514" s="29"/>
      <c r="CWI514" s="29"/>
      <c r="CWJ514" s="29"/>
      <c r="CWK514" s="29"/>
      <c r="CWL514" s="29"/>
      <c r="CWM514" s="29"/>
      <c r="CWN514" s="29"/>
      <c r="CWO514" s="29"/>
      <c r="CWP514" s="29"/>
      <c r="CWQ514" s="29"/>
      <c r="CWR514" s="29"/>
      <c r="CWS514" s="29"/>
      <c r="CWT514" s="29"/>
      <c r="CWU514" s="29"/>
      <c r="CWV514" s="29"/>
      <c r="CWW514" s="29"/>
      <c r="CWX514" s="29"/>
      <c r="CWY514" s="29"/>
      <c r="CWZ514" s="29"/>
      <c r="CXA514" s="29"/>
      <c r="CXB514" s="29"/>
      <c r="CXC514" s="29"/>
      <c r="CXD514" s="29"/>
      <c r="CXE514" s="29"/>
      <c r="CXF514" s="29"/>
      <c r="CXG514" s="29"/>
      <c r="CXH514" s="29"/>
      <c r="CXI514" s="29"/>
      <c r="CXJ514" s="29"/>
      <c r="CXK514" s="29"/>
      <c r="CXL514" s="29"/>
      <c r="CXM514" s="29"/>
      <c r="CXN514" s="29"/>
      <c r="CXO514" s="29"/>
      <c r="CXP514" s="29"/>
      <c r="CXQ514" s="29"/>
      <c r="CXR514" s="29"/>
      <c r="CXS514" s="29"/>
      <c r="CXT514" s="29"/>
      <c r="CXU514" s="29"/>
      <c r="CXV514" s="29"/>
      <c r="CXW514" s="29"/>
      <c r="CXX514" s="29"/>
      <c r="CXY514" s="29"/>
      <c r="CXZ514" s="29"/>
      <c r="CYA514" s="29"/>
      <c r="CYB514" s="29"/>
      <c r="CYC514" s="29"/>
      <c r="CYD514" s="29"/>
      <c r="CYE514" s="29"/>
      <c r="CYF514" s="29"/>
      <c r="CYG514" s="29"/>
      <c r="CYH514" s="29"/>
      <c r="CYI514" s="29"/>
      <c r="CYJ514" s="29"/>
      <c r="CYK514" s="29"/>
      <c r="CYL514" s="29"/>
      <c r="CYM514" s="29"/>
      <c r="CYN514" s="29"/>
      <c r="CYO514" s="29"/>
      <c r="CYP514" s="29"/>
      <c r="CYQ514" s="29"/>
      <c r="CYR514" s="29"/>
      <c r="CYS514" s="29"/>
      <c r="CYT514" s="29"/>
      <c r="CYU514" s="29"/>
      <c r="CYV514" s="29"/>
      <c r="CYW514" s="29"/>
      <c r="CYX514" s="29"/>
      <c r="CYY514" s="29"/>
      <c r="CYZ514" s="29"/>
      <c r="CZA514" s="29"/>
      <c r="CZB514" s="29"/>
      <c r="CZC514" s="29"/>
      <c r="CZD514" s="29"/>
      <c r="CZE514" s="29"/>
      <c r="CZF514" s="29"/>
      <c r="CZG514" s="29"/>
      <c r="CZH514" s="29"/>
      <c r="CZI514" s="29"/>
      <c r="CZJ514" s="29"/>
      <c r="CZK514" s="29"/>
      <c r="CZL514" s="29"/>
      <c r="CZM514" s="29"/>
      <c r="CZN514" s="29"/>
      <c r="CZO514" s="29"/>
      <c r="CZP514" s="29"/>
      <c r="CZQ514" s="29"/>
      <c r="CZR514" s="29"/>
      <c r="CZS514" s="29"/>
      <c r="CZT514" s="29"/>
      <c r="CZU514" s="29"/>
      <c r="CZV514" s="29"/>
      <c r="CZW514" s="29"/>
      <c r="CZX514" s="29"/>
      <c r="CZY514" s="29"/>
      <c r="CZZ514" s="29"/>
      <c r="DAA514" s="29"/>
      <c r="DAB514" s="29"/>
      <c r="DAC514" s="29"/>
      <c r="DAD514" s="29"/>
      <c r="DAE514" s="29"/>
      <c r="DAF514" s="29"/>
      <c r="DAG514" s="29"/>
      <c r="DAH514" s="29"/>
      <c r="DAI514" s="29"/>
      <c r="DAJ514" s="29"/>
      <c r="DAK514" s="29"/>
      <c r="DAL514" s="29"/>
      <c r="DAM514" s="29"/>
      <c r="DAN514" s="29"/>
      <c r="DAO514" s="29"/>
      <c r="DAP514" s="29"/>
      <c r="DAQ514" s="29"/>
      <c r="DAR514" s="29"/>
      <c r="DAS514" s="29"/>
      <c r="DAT514" s="29"/>
      <c r="DAU514" s="29"/>
      <c r="DAV514" s="29"/>
      <c r="DAW514" s="29"/>
      <c r="DAX514" s="29"/>
      <c r="DAY514" s="29"/>
      <c r="DAZ514" s="29"/>
      <c r="DBA514" s="29"/>
      <c r="DBB514" s="29"/>
      <c r="DBC514" s="29"/>
      <c r="DBD514" s="29"/>
      <c r="DBE514" s="29"/>
      <c r="DBF514" s="29"/>
      <c r="DBG514" s="29"/>
      <c r="DBH514" s="29"/>
      <c r="DBI514" s="29"/>
      <c r="DBJ514" s="29"/>
      <c r="DBK514" s="29"/>
      <c r="DBL514" s="29"/>
      <c r="DBM514" s="29"/>
      <c r="DBN514" s="29"/>
      <c r="DBO514" s="29"/>
      <c r="DBP514" s="29"/>
      <c r="DBQ514" s="29"/>
      <c r="DBR514" s="29"/>
      <c r="DBS514" s="29"/>
      <c r="DBT514" s="29"/>
      <c r="DBU514" s="29"/>
      <c r="DBV514" s="29"/>
      <c r="DBW514" s="29"/>
      <c r="DBX514" s="29"/>
      <c r="DBY514" s="29"/>
      <c r="DBZ514" s="29"/>
      <c r="DCA514" s="29"/>
      <c r="DCB514" s="29"/>
      <c r="DCC514" s="29"/>
      <c r="DCD514" s="29"/>
      <c r="DCE514" s="29"/>
      <c r="DCF514" s="29"/>
      <c r="DCG514" s="29"/>
      <c r="DCH514" s="29"/>
      <c r="DCI514" s="29"/>
      <c r="DCJ514" s="29"/>
      <c r="DCK514" s="29"/>
      <c r="DCL514" s="29"/>
      <c r="DCM514" s="29"/>
      <c r="DCN514" s="29"/>
      <c r="DCO514" s="29"/>
      <c r="DCP514" s="29"/>
      <c r="DCQ514" s="29"/>
      <c r="DCR514" s="29"/>
      <c r="DCS514" s="29"/>
      <c r="DCT514" s="29"/>
      <c r="DCU514" s="29"/>
      <c r="DCV514" s="29"/>
      <c r="DCW514" s="29"/>
      <c r="DCX514" s="29"/>
      <c r="DCY514" s="29"/>
      <c r="DCZ514" s="29"/>
      <c r="DDA514" s="29"/>
      <c r="DDB514" s="29"/>
      <c r="DDC514" s="29"/>
      <c r="DDD514" s="29"/>
      <c r="DDE514" s="29"/>
      <c r="DDF514" s="29"/>
      <c r="DDG514" s="29"/>
      <c r="DDH514" s="29"/>
      <c r="DDI514" s="29"/>
      <c r="DDJ514" s="29"/>
      <c r="DDK514" s="29"/>
      <c r="DDL514" s="29"/>
      <c r="DDM514" s="29"/>
      <c r="DDN514" s="29"/>
      <c r="DDO514" s="29"/>
      <c r="DDP514" s="29"/>
      <c r="DDQ514" s="29"/>
      <c r="DDR514" s="29"/>
      <c r="DDS514" s="29"/>
      <c r="DDT514" s="29"/>
      <c r="DDU514" s="29"/>
      <c r="DDV514" s="29"/>
      <c r="DDW514" s="29"/>
      <c r="DDX514" s="29"/>
      <c r="DDY514" s="29"/>
      <c r="DDZ514" s="29"/>
      <c r="DEA514" s="29"/>
      <c r="DEB514" s="29"/>
      <c r="DEC514" s="29"/>
      <c r="DED514" s="29"/>
      <c r="DEE514" s="29"/>
      <c r="DEF514" s="29"/>
      <c r="DEG514" s="29"/>
      <c r="DEH514" s="29"/>
      <c r="DEI514" s="29"/>
      <c r="DEJ514" s="29"/>
      <c r="DEK514" s="29"/>
      <c r="DEL514" s="29"/>
      <c r="DEM514" s="29"/>
      <c r="DEN514" s="29"/>
      <c r="DEO514" s="29"/>
      <c r="DEP514" s="29"/>
      <c r="DEQ514" s="29"/>
      <c r="DER514" s="29"/>
      <c r="DES514" s="29"/>
      <c r="DET514" s="29"/>
      <c r="DEU514" s="29"/>
      <c r="DEV514" s="29"/>
      <c r="DEW514" s="29"/>
      <c r="DEX514" s="29"/>
      <c r="DEY514" s="29"/>
      <c r="DEZ514" s="29"/>
      <c r="DFA514" s="29"/>
      <c r="DFB514" s="29"/>
      <c r="DFC514" s="29"/>
      <c r="DFD514" s="29"/>
      <c r="DFE514" s="29"/>
      <c r="DFF514" s="29"/>
      <c r="DFG514" s="29"/>
      <c r="DFH514" s="29"/>
      <c r="DFI514" s="29"/>
      <c r="DFJ514" s="29"/>
      <c r="DFK514" s="29"/>
      <c r="DFL514" s="29"/>
      <c r="DFM514" s="29"/>
      <c r="DFN514" s="29"/>
      <c r="DFO514" s="29"/>
      <c r="DFP514" s="29"/>
      <c r="DFQ514" s="29"/>
      <c r="DFR514" s="29"/>
      <c r="DFS514" s="29"/>
      <c r="DFT514" s="29"/>
      <c r="DFU514" s="29"/>
      <c r="DFV514" s="29"/>
      <c r="DFW514" s="29"/>
      <c r="DFX514" s="29"/>
      <c r="DFY514" s="29"/>
      <c r="DFZ514" s="29"/>
      <c r="DGA514" s="29"/>
      <c r="DGB514" s="29"/>
      <c r="DGC514" s="29"/>
      <c r="DGD514" s="29"/>
      <c r="DGE514" s="29"/>
      <c r="DGF514" s="29"/>
      <c r="DGG514" s="29"/>
      <c r="DGH514" s="29"/>
      <c r="DGI514" s="29"/>
      <c r="DGJ514" s="29"/>
      <c r="DGK514" s="29"/>
      <c r="DGL514" s="29"/>
      <c r="DGM514" s="29"/>
      <c r="DGN514" s="29"/>
      <c r="DGO514" s="29"/>
      <c r="DGP514" s="29"/>
      <c r="DGQ514" s="29"/>
      <c r="DGR514" s="29"/>
      <c r="DGS514" s="29"/>
      <c r="DGT514" s="29"/>
      <c r="DGU514" s="29"/>
      <c r="DGV514" s="29"/>
      <c r="DGW514" s="29"/>
      <c r="DGX514" s="29"/>
      <c r="DGY514" s="29"/>
      <c r="DGZ514" s="29"/>
      <c r="DHA514" s="29"/>
      <c r="DHB514" s="29"/>
      <c r="DHC514" s="29"/>
      <c r="DHD514" s="29"/>
      <c r="DHE514" s="29"/>
      <c r="DHF514" s="29"/>
      <c r="DHG514" s="29"/>
      <c r="DHH514" s="29"/>
      <c r="DHI514" s="29"/>
      <c r="DHJ514" s="29"/>
      <c r="DHK514" s="29"/>
      <c r="DHL514" s="29"/>
      <c r="DHM514" s="29"/>
      <c r="DHN514" s="29"/>
      <c r="DHO514" s="29"/>
      <c r="DHP514" s="29"/>
      <c r="DHQ514" s="29"/>
      <c r="DHR514" s="29"/>
      <c r="DHS514" s="29"/>
      <c r="DHT514" s="29"/>
      <c r="DHU514" s="29"/>
      <c r="DHV514" s="29"/>
      <c r="DHW514" s="29"/>
      <c r="DHX514" s="29"/>
      <c r="DHY514" s="29"/>
      <c r="DHZ514" s="29"/>
      <c r="DIA514" s="29"/>
      <c r="DIB514" s="29"/>
      <c r="DIC514" s="29"/>
      <c r="DID514" s="29"/>
      <c r="DIE514" s="29"/>
      <c r="DIF514" s="29"/>
      <c r="DIG514" s="29"/>
      <c r="DIH514" s="29"/>
      <c r="DII514" s="29"/>
      <c r="DIJ514" s="29"/>
      <c r="DIK514" s="29"/>
      <c r="DIL514" s="29"/>
      <c r="DIM514" s="29"/>
      <c r="DIN514" s="29"/>
      <c r="DIO514" s="29"/>
      <c r="DIP514" s="29"/>
      <c r="DIQ514" s="29"/>
      <c r="DIR514" s="29"/>
      <c r="DIS514" s="29"/>
      <c r="DIT514" s="29"/>
      <c r="DIU514" s="29"/>
      <c r="DIV514" s="29"/>
      <c r="DIW514" s="29"/>
      <c r="DIX514" s="29"/>
      <c r="DIY514" s="29"/>
      <c r="DIZ514" s="29"/>
      <c r="DJA514" s="29"/>
      <c r="DJB514" s="29"/>
      <c r="DJC514" s="29"/>
      <c r="DJD514" s="29"/>
      <c r="DJE514" s="29"/>
      <c r="DJF514" s="29"/>
      <c r="DJG514" s="29"/>
      <c r="DJH514" s="29"/>
      <c r="DJI514" s="29"/>
      <c r="DJJ514" s="29"/>
      <c r="DJK514" s="29"/>
      <c r="DJL514" s="29"/>
      <c r="DJM514" s="29"/>
      <c r="DJN514" s="29"/>
      <c r="DJO514" s="29"/>
      <c r="DJP514" s="29"/>
      <c r="DJQ514" s="29"/>
      <c r="DJR514" s="29"/>
      <c r="DJS514" s="29"/>
      <c r="DJT514" s="29"/>
      <c r="DJU514" s="29"/>
      <c r="DJV514" s="29"/>
      <c r="DJW514" s="29"/>
      <c r="DJX514" s="29"/>
      <c r="DJY514" s="29"/>
      <c r="DJZ514" s="29"/>
      <c r="DKA514" s="29"/>
      <c r="DKB514" s="29"/>
      <c r="DKC514" s="29"/>
      <c r="DKD514" s="29"/>
      <c r="DKE514" s="29"/>
      <c r="DKF514" s="29"/>
      <c r="DKG514" s="29"/>
      <c r="DKH514" s="29"/>
      <c r="DKI514" s="29"/>
      <c r="DKJ514" s="29"/>
      <c r="DKK514" s="29"/>
      <c r="DKL514" s="29"/>
      <c r="DKM514" s="29"/>
      <c r="DKN514" s="29"/>
      <c r="DKO514" s="29"/>
      <c r="DKP514" s="29"/>
      <c r="DKQ514" s="29"/>
      <c r="DKR514" s="29"/>
      <c r="DKS514" s="29"/>
      <c r="DKT514" s="29"/>
      <c r="DKU514" s="29"/>
      <c r="DKV514" s="29"/>
      <c r="DKW514" s="29"/>
      <c r="DKX514" s="29"/>
      <c r="DKY514" s="29"/>
      <c r="DKZ514" s="29"/>
      <c r="DLA514" s="29"/>
      <c r="DLB514" s="29"/>
      <c r="DLC514" s="29"/>
      <c r="DLD514" s="29"/>
      <c r="DLE514" s="29"/>
      <c r="DLF514" s="29"/>
      <c r="DLG514" s="29"/>
      <c r="DLH514" s="29"/>
      <c r="DLI514" s="29"/>
      <c r="DLJ514" s="29"/>
      <c r="DLK514" s="29"/>
      <c r="DLL514" s="29"/>
      <c r="DLM514" s="29"/>
      <c r="DLN514" s="29"/>
      <c r="DLO514" s="29"/>
      <c r="DLP514" s="29"/>
      <c r="DLQ514" s="29"/>
      <c r="DLR514" s="29"/>
      <c r="DLS514" s="29"/>
      <c r="DLT514" s="29"/>
      <c r="DLU514" s="29"/>
      <c r="DLV514" s="29"/>
      <c r="DLW514" s="29"/>
      <c r="DLX514" s="29"/>
      <c r="DLY514" s="29"/>
      <c r="DLZ514" s="29"/>
      <c r="DMA514" s="29"/>
      <c r="DMB514" s="29"/>
      <c r="DMC514" s="29"/>
      <c r="DMD514" s="29"/>
      <c r="DME514" s="29"/>
      <c r="DMF514" s="29"/>
      <c r="DMG514" s="29"/>
      <c r="DMH514" s="29"/>
      <c r="DMI514" s="29"/>
      <c r="DMJ514" s="29"/>
      <c r="DMK514" s="29"/>
      <c r="DML514" s="29"/>
      <c r="DMM514" s="29"/>
      <c r="DMN514" s="29"/>
      <c r="DMO514" s="29"/>
      <c r="DMP514" s="29"/>
      <c r="DMQ514" s="29"/>
      <c r="DMR514" s="29"/>
      <c r="DMS514" s="29"/>
      <c r="DMT514" s="29"/>
      <c r="DMU514" s="29"/>
      <c r="DMV514" s="29"/>
      <c r="DMW514" s="29"/>
      <c r="DMX514" s="29"/>
      <c r="DMY514" s="29"/>
      <c r="DMZ514" s="29"/>
      <c r="DNA514" s="29"/>
      <c r="DNB514" s="29"/>
      <c r="DNC514" s="29"/>
      <c r="DND514" s="29"/>
      <c r="DNE514" s="29"/>
      <c r="DNF514" s="29"/>
      <c r="DNG514" s="29"/>
      <c r="DNH514" s="29"/>
      <c r="DNI514" s="29"/>
      <c r="DNJ514" s="29"/>
      <c r="DNK514" s="29"/>
      <c r="DNL514" s="29"/>
      <c r="DNM514" s="29"/>
      <c r="DNN514" s="29"/>
      <c r="DNO514" s="29"/>
      <c r="DNP514" s="29"/>
      <c r="DNQ514" s="29"/>
      <c r="DNR514" s="29"/>
      <c r="DNS514" s="29"/>
      <c r="DNT514" s="29"/>
      <c r="DNU514" s="29"/>
      <c r="DNV514" s="29"/>
      <c r="DNW514" s="29"/>
      <c r="DNX514" s="29"/>
      <c r="DNY514" s="29"/>
      <c r="DNZ514" s="29"/>
      <c r="DOA514" s="29"/>
      <c r="DOB514" s="29"/>
      <c r="DOC514" s="29"/>
      <c r="DOD514" s="29"/>
      <c r="DOE514" s="29"/>
      <c r="DOF514" s="29"/>
      <c r="DOG514" s="29"/>
      <c r="DOH514" s="29"/>
      <c r="DOI514" s="29"/>
      <c r="DOJ514" s="29"/>
      <c r="DOK514" s="29"/>
      <c r="DOL514" s="29"/>
      <c r="DOM514" s="29"/>
      <c r="DON514" s="29"/>
      <c r="DOO514" s="29"/>
      <c r="DOP514" s="29"/>
      <c r="DOQ514" s="29"/>
      <c r="DOR514" s="29"/>
      <c r="DOS514" s="29"/>
      <c r="DOT514" s="29"/>
      <c r="DOU514" s="29"/>
      <c r="DOV514" s="29"/>
      <c r="DOW514" s="29"/>
      <c r="DOX514" s="29"/>
      <c r="DOY514" s="29"/>
      <c r="DOZ514" s="29"/>
      <c r="DPA514" s="29"/>
      <c r="DPB514" s="29"/>
      <c r="DPC514" s="29"/>
      <c r="DPD514" s="29"/>
      <c r="DPE514" s="29"/>
      <c r="DPF514" s="29"/>
      <c r="DPG514" s="29"/>
      <c r="DPH514" s="29"/>
      <c r="DPI514" s="29"/>
      <c r="DPJ514" s="29"/>
      <c r="DPK514" s="29"/>
      <c r="DPL514" s="29"/>
      <c r="DPM514" s="29"/>
      <c r="DPN514" s="29"/>
      <c r="DPO514" s="29"/>
      <c r="DPP514" s="29"/>
      <c r="DPQ514" s="29"/>
      <c r="DPR514" s="29"/>
      <c r="DPS514" s="29"/>
      <c r="DPT514" s="29"/>
      <c r="DPU514" s="29"/>
      <c r="DPV514" s="29"/>
      <c r="DPW514" s="29"/>
      <c r="DPX514" s="29"/>
      <c r="DPY514" s="29"/>
      <c r="DPZ514" s="29"/>
      <c r="DQA514" s="29"/>
      <c r="DQB514" s="29"/>
      <c r="DQC514" s="29"/>
      <c r="DQD514" s="29"/>
      <c r="DQE514" s="29"/>
      <c r="DQF514" s="29"/>
      <c r="DQG514" s="29"/>
      <c r="DQH514" s="29"/>
      <c r="DQI514" s="29"/>
      <c r="DQJ514" s="29"/>
      <c r="DQK514" s="29"/>
      <c r="DQL514" s="29"/>
      <c r="DQM514" s="29"/>
      <c r="DQN514" s="29"/>
      <c r="DQO514" s="29"/>
      <c r="DQP514" s="29"/>
      <c r="DQQ514" s="29"/>
      <c r="DQR514" s="29"/>
      <c r="DQS514" s="29"/>
      <c r="DQT514" s="29"/>
      <c r="DQU514" s="29"/>
      <c r="DQV514" s="29"/>
      <c r="DQW514" s="29"/>
      <c r="DQX514" s="29"/>
      <c r="DQY514" s="29"/>
      <c r="DQZ514" s="29"/>
      <c r="DRA514" s="29"/>
      <c r="DRB514" s="29"/>
      <c r="DRC514" s="29"/>
      <c r="DRD514" s="29"/>
      <c r="DRE514" s="29"/>
      <c r="DRF514" s="29"/>
      <c r="DRG514" s="29"/>
      <c r="DRH514" s="29"/>
      <c r="DRI514" s="29"/>
      <c r="DRJ514" s="29"/>
      <c r="DRK514" s="29"/>
      <c r="DRL514" s="29"/>
      <c r="DRM514" s="29"/>
      <c r="DRN514" s="29"/>
      <c r="DRO514" s="29"/>
      <c r="DRP514" s="29"/>
      <c r="DRQ514" s="29"/>
      <c r="DRR514" s="29"/>
      <c r="DRS514" s="29"/>
      <c r="DRT514" s="29"/>
      <c r="DRU514" s="29"/>
      <c r="DRV514" s="29"/>
      <c r="DRW514" s="29"/>
      <c r="DRX514" s="29"/>
      <c r="DRY514" s="29"/>
      <c r="DRZ514" s="29"/>
      <c r="DSA514" s="29"/>
      <c r="DSB514" s="29"/>
      <c r="DSC514" s="29"/>
      <c r="DSD514" s="29"/>
      <c r="DSE514" s="29"/>
      <c r="DSF514" s="29"/>
      <c r="DSG514" s="29"/>
      <c r="DSH514" s="29"/>
      <c r="DSI514" s="29"/>
      <c r="DSJ514" s="29"/>
      <c r="DSK514" s="29"/>
      <c r="DSL514" s="29"/>
      <c r="DSM514" s="29"/>
      <c r="DSN514" s="29"/>
      <c r="DSO514" s="29"/>
      <c r="DSP514" s="29"/>
      <c r="DSQ514" s="29"/>
      <c r="DSR514" s="29"/>
      <c r="DSS514" s="29"/>
      <c r="DST514" s="29"/>
      <c r="DSU514" s="29"/>
      <c r="DSV514" s="29"/>
      <c r="DSW514" s="29"/>
      <c r="DSX514" s="29"/>
      <c r="DSY514" s="29"/>
      <c r="DSZ514" s="29"/>
      <c r="DTA514" s="29"/>
      <c r="DTB514" s="29"/>
      <c r="DTC514" s="29"/>
      <c r="DTD514" s="29"/>
      <c r="DTE514" s="29"/>
      <c r="DTF514" s="29"/>
      <c r="DTG514" s="29"/>
      <c r="DTH514" s="29"/>
      <c r="DTI514" s="29"/>
      <c r="DTJ514" s="29"/>
      <c r="DTK514" s="29"/>
      <c r="DTL514" s="29"/>
      <c r="DTM514" s="29"/>
      <c r="DTN514" s="29"/>
      <c r="DTO514" s="29"/>
      <c r="DTP514" s="29"/>
      <c r="DTQ514" s="29"/>
      <c r="DTR514" s="29"/>
      <c r="DTS514" s="29"/>
      <c r="DTT514" s="29"/>
      <c r="DTU514" s="29"/>
      <c r="DTV514" s="29"/>
      <c r="DTW514" s="29"/>
      <c r="DTX514" s="29"/>
      <c r="DTY514" s="29"/>
      <c r="DTZ514" s="29"/>
      <c r="DUA514" s="29"/>
      <c r="DUB514" s="29"/>
      <c r="DUC514" s="29"/>
      <c r="DUD514" s="29"/>
      <c r="DUE514" s="29"/>
      <c r="DUF514" s="29"/>
      <c r="DUG514" s="29"/>
      <c r="DUH514" s="29"/>
      <c r="DUI514" s="29"/>
      <c r="DUJ514" s="29"/>
      <c r="DUK514" s="29"/>
      <c r="DUL514" s="29"/>
      <c r="DUM514" s="29"/>
      <c r="DUN514" s="29"/>
      <c r="DUO514" s="29"/>
      <c r="DUP514" s="29"/>
      <c r="DUQ514" s="29"/>
      <c r="DUR514" s="29"/>
      <c r="DUS514" s="29"/>
      <c r="DUT514" s="29"/>
      <c r="DUU514" s="29"/>
      <c r="DUV514" s="29"/>
      <c r="DUW514" s="29"/>
      <c r="DUX514" s="29"/>
      <c r="DUY514" s="29"/>
      <c r="DUZ514" s="29"/>
      <c r="DVA514" s="29"/>
      <c r="DVB514" s="29"/>
      <c r="DVC514" s="29"/>
      <c r="DVD514" s="29"/>
      <c r="DVE514" s="29"/>
      <c r="DVF514" s="29"/>
      <c r="DVG514" s="29"/>
      <c r="DVH514" s="29"/>
      <c r="DVI514" s="29"/>
      <c r="DVJ514" s="29"/>
      <c r="DVK514" s="29"/>
      <c r="DVL514" s="29"/>
      <c r="DVM514" s="29"/>
      <c r="DVN514" s="29"/>
      <c r="DVO514" s="29"/>
      <c r="DVP514" s="29"/>
      <c r="DVQ514" s="29"/>
      <c r="DVR514" s="29"/>
      <c r="DVS514" s="29"/>
      <c r="DVT514" s="29"/>
      <c r="DVU514" s="29"/>
      <c r="DVV514" s="29"/>
      <c r="DVW514" s="29"/>
      <c r="DVX514" s="29"/>
      <c r="DVY514" s="29"/>
      <c r="DVZ514" s="29"/>
      <c r="DWA514" s="29"/>
      <c r="DWB514" s="29"/>
      <c r="DWC514" s="29"/>
      <c r="DWD514" s="29"/>
      <c r="DWE514" s="29"/>
      <c r="DWF514" s="29"/>
      <c r="DWG514" s="29"/>
      <c r="DWH514" s="29"/>
      <c r="DWI514" s="29"/>
      <c r="DWJ514" s="29"/>
      <c r="DWK514" s="29"/>
      <c r="DWL514" s="29"/>
      <c r="DWM514" s="29"/>
      <c r="DWN514" s="29"/>
      <c r="DWO514" s="29"/>
      <c r="DWP514" s="29"/>
      <c r="DWQ514" s="29"/>
      <c r="DWR514" s="29"/>
      <c r="DWS514" s="29"/>
      <c r="DWT514" s="29"/>
      <c r="DWU514" s="29"/>
      <c r="DWV514" s="29"/>
      <c r="DWW514" s="29"/>
      <c r="DWX514" s="29"/>
      <c r="DWY514" s="29"/>
      <c r="DWZ514" s="29"/>
      <c r="DXA514" s="29"/>
      <c r="DXB514" s="29"/>
      <c r="DXC514" s="29"/>
      <c r="DXD514" s="29"/>
      <c r="DXE514" s="29"/>
      <c r="DXF514" s="29"/>
      <c r="DXG514" s="29"/>
      <c r="DXH514" s="29"/>
      <c r="DXI514" s="29"/>
      <c r="DXJ514" s="29"/>
      <c r="DXK514" s="29"/>
      <c r="DXL514" s="29"/>
      <c r="DXM514" s="29"/>
      <c r="DXN514" s="29"/>
      <c r="DXO514" s="29"/>
      <c r="DXP514" s="29"/>
      <c r="DXQ514" s="29"/>
      <c r="DXR514" s="29"/>
      <c r="DXS514" s="29"/>
      <c r="DXT514" s="29"/>
      <c r="DXU514" s="29"/>
      <c r="DXV514" s="29"/>
      <c r="DXW514" s="29"/>
      <c r="DXX514" s="29"/>
      <c r="DXY514" s="29"/>
      <c r="DXZ514" s="29"/>
      <c r="DYA514" s="29"/>
      <c r="DYB514" s="29"/>
      <c r="DYC514" s="29"/>
      <c r="DYD514" s="29"/>
      <c r="DYE514" s="29"/>
      <c r="DYF514" s="29"/>
      <c r="DYG514" s="29"/>
      <c r="DYH514" s="29"/>
      <c r="DYI514" s="29"/>
      <c r="DYJ514" s="29"/>
      <c r="DYK514" s="29"/>
      <c r="DYL514" s="29"/>
      <c r="DYM514" s="29"/>
      <c r="DYN514" s="29"/>
      <c r="DYO514" s="29"/>
      <c r="DYP514" s="29"/>
      <c r="DYQ514" s="29"/>
      <c r="DYR514" s="29"/>
      <c r="DYS514" s="29"/>
      <c r="DYT514" s="29"/>
      <c r="DYU514" s="29"/>
      <c r="DYV514" s="29"/>
      <c r="DYW514" s="29"/>
      <c r="DYX514" s="29"/>
      <c r="DYY514" s="29"/>
      <c r="DYZ514" s="29"/>
      <c r="DZA514" s="29"/>
      <c r="DZB514" s="29"/>
      <c r="DZC514" s="29"/>
      <c r="DZD514" s="29"/>
      <c r="DZE514" s="29"/>
      <c r="DZF514" s="29"/>
      <c r="DZG514" s="29"/>
      <c r="DZH514" s="29"/>
      <c r="DZI514" s="29"/>
      <c r="DZJ514" s="29"/>
      <c r="DZK514" s="29"/>
      <c r="DZL514" s="29"/>
      <c r="DZM514" s="29"/>
      <c r="DZN514" s="29"/>
      <c r="DZO514" s="29"/>
      <c r="DZP514" s="29"/>
      <c r="DZQ514" s="29"/>
      <c r="DZR514" s="29"/>
      <c r="DZS514" s="29"/>
      <c r="DZT514" s="29"/>
      <c r="DZU514" s="29"/>
      <c r="DZV514" s="29"/>
      <c r="DZW514" s="29"/>
      <c r="DZX514" s="29"/>
      <c r="DZY514" s="29"/>
      <c r="DZZ514" s="29"/>
      <c r="EAA514" s="29"/>
      <c r="EAB514" s="29"/>
      <c r="EAC514" s="29"/>
      <c r="EAD514" s="29"/>
      <c r="EAE514" s="29"/>
      <c r="EAF514" s="29"/>
      <c r="EAG514" s="29"/>
      <c r="EAH514" s="29"/>
      <c r="EAI514" s="29"/>
      <c r="EAJ514" s="29"/>
      <c r="EAK514" s="29"/>
      <c r="EAL514" s="29"/>
      <c r="EAM514" s="29"/>
      <c r="EAN514" s="29"/>
      <c r="EAO514" s="29"/>
      <c r="EAP514" s="29"/>
      <c r="EAQ514" s="29"/>
      <c r="EAR514" s="29"/>
      <c r="EAS514" s="29"/>
      <c r="EAT514" s="29"/>
      <c r="EAU514" s="29"/>
      <c r="EAV514" s="29"/>
      <c r="EAW514" s="29"/>
      <c r="EAX514" s="29"/>
      <c r="EAY514" s="29"/>
      <c r="EAZ514" s="29"/>
      <c r="EBA514" s="29"/>
      <c r="EBB514" s="29"/>
      <c r="EBC514" s="29"/>
      <c r="EBD514" s="29"/>
      <c r="EBE514" s="29"/>
      <c r="EBF514" s="29"/>
      <c r="EBG514" s="29"/>
      <c r="EBH514" s="29"/>
      <c r="EBI514" s="29"/>
      <c r="EBJ514" s="29"/>
      <c r="EBK514" s="29"/>
      <c r="EBL514" s="29"/>
      <c r="EBM514" s="29"/>
      <c r="EBN514" s="29"/>
      <c r="EBO514" s="29"/>
      <c r="EBP514" s="29"/>
      <c r="EBQ514" s="29"/>
      <c r="EBR514" s="29"/>
      <c r="EBS514" s="29"/>
      <c r="EBT514" s="29"/>
      <c r="EBU514" s="29"/>
      <c r="EBV514" s="29"/>
      <c r="EBW514" s="29"/>
      <c r="EBX514" s="29"/>
      <c r="EBY514" s="29"/>
      <c r="EBZ514" s="29"/>
      <c r="ECA514" s="29"/>
      <c r="ECB514" s="29"/>
      <c r="ECC514" s="29"/>
      <c r="ECD514" s="29"/>
      <c r="ECE514" s="29"/>
      <c r="ECF514" s="29"/>
      <c r="ECG514" s="29"/>
      <c r="ECH514" s="29"/>
      <c r="ECI514" s="29"/>
      <c r="ECJ514" s="29"/>
      <c r="ECK514" s="29"/>
      <c r="ECL514" s="29"/>
      <c r="ECM514" s="29"/>
      <c r="ECN514" s="29"/>
      <c r="ECO514" s="29"/>
      <c r="ECP514" s="29"/>
      <c r="ECQ514" s="29"/>
      <c r="ECR514" s="29"/>
      <c r="ECS514" s="29"/>
      <c r="ECT514" s="29"/>
      <c r="ECU514" s="29"/>
      <c r="ECV514" s="29"/>
      <c r="ECW514" s="29"/>
      <c r="ECX514" s="29"/>
      <c r="ECY514" s="29"/>
      <c r="ECZ514" s="29"/>
      <c r="EDA514" s="29"/>
      <c r="EDB514" s="29"/>
      <c r="EDC514" s="29"/>
      <c r="EDD514" s="29"/>
      <c r="EDE514" s="29"/>
      <c r="EDF514" s="29"/>
      <c r="EDG514" s="29"/>
      <c r="EDH514" s="29"/>
      <c r="EDI514" s="29"/>
      <c r="EDJ514" s="29"/>
      <c r="EDK514" s="29"/>
      <c r="EDL514" s="29"/>
      <c r="EDM514" s="29"/>
      <c r="EDN514" s="29"/>
      <c r="EDO514" s="29"/>
      <c r="EDP514" s="29"/>
      <c r="EDQ514" s="29"/>
      <c r="EDR514" s="29"/>
      <c r="EDS514" s="29"/>
      <c r="EDT514" s="29"/>
      <c r="EDU514" s="29"/>
      <c r="EDV514" s="29"/>
      <c r="EDW514" s="29"/>
      <c r="EDX514" s="29"/>
      <c r="EDY514" s="29"/>
      <c r="EDZ514" s="29"/>
      <c r="EEA514" s="29"/>
      <c r="EEB514" s="29"/>
      <c r="EEC514" s="29"/>
      <c r="EED514" s="29"/>
      <c r="EEE514" s="29"/>
      <c r="EEF514" s="29"/>
      <c r="EEG514" s="29"/>
      <c r="EEH514" s="29"/>
      <c r="EEI514" s="29"/>
      <c r="EEJ514" s="29"/>
      <c r="EEK514" s="29"/>
      <c r="EEL514" s="29"/>
      <c r="EEM514" s="29"/>
      <c r="EEN514" s="29"/>
      <c r="EEO514" s="29"/>
      <c r="EEP514" s="29"/>
      <c r="EEQ514" s="29"/>
      <c r="EER514" s="29"/>
      <c r="EES514" s="29"/>
      <c r="EET514" s="29"/>
      <c r="EEU514" s="29"/>
      <c r="EEV514" s="29"/>
      <c r="EEW514" s="29"/>
      <c r="EEX514" s="29"/>
      <c r="EEY514" s="29"/>
      <c r="EEZ514" s="29"/>
      <c r="EFA514" s="29"/>
      <c r="EFB514" s="29"/>
      <c r="EFC514" s="29"/>
      <c r="EFD514" s="29"/>
      <c r="EFE514" s="29"/>
      <c r="EFF514" s="29"/>
      <c r="EFG514" s="29"/>
      <c r="EFH514" s="29"/>
      <c r="EFI514" s="29"/>
      <c r="EFJ514" s="29"/>
      <c r="EFK514" s="29"/>
      <c r="EFL514" s="29"/>
      <c r="EFM514" s="29"/>
      <c r="EFN514" s="29"/>
      <c r="EFO514" s="29"/>
      <c r="EFP514" s="29"/>
      <c r="EFQ514" s="29"/>
      <c r="EFR514" s="29"/>
      <c r="EFS514" s="29"/>
      <c r="EFT514" s="29"/>
      <c r="EFU514" s="29"/>
      <c r="EFV514" s="29"/>
      <c r="EFW514" s="29"/>
      <c r="EFX514" s="29"/>
      <c r="EFY514" s="29"/>
      <c r="EFZ514" s="29"/>
      <c r="EGA514" s="29"/>
      <c r="EGB514" s="29"/>
      <c r="EGC514" s="29"/>
      <c r="EGD514" s="29"/>
      <c r="EGE514" s="29"/>
      <c r="EGF514" s="29"/>
      <c r="EGG514" s="29"/>
      <c r="EGH514" s="29"/>
      <c r="EGI514" s="29"/>
      <c r="EGJ514" s="29"/>
      <c r="EGK514" s="29"/>
      <c r="EGL514" s="29"/>
      <c r="EGM514" s="29"/>
      <c r="EGN514" s="29"/>
      <c r="EGO514" s="29"/>
      <c r="EGP514" s="29"/>
      <c r="EGQ514" s="29"/>
      <c r="EGR514" s="29"/>
      <c r="EGS514" s="29"/>
      <c r="EGT514" s="29"/>
      <c r="EGU514" s="29"/>
      <c r="EGV514" s="29"/>
      <c r="EGW514" s="29"/>
      <c r="EGX514" s="29"/>
      <c r="EGY514" s="29"/>
      <c r="EGZ514" s="29"/>
      <c r="EHA514" s="29"/>
      <c r="EHB514" s="29"/>
      <c r="EHC514" s="29"/>
      <c r="EHD514" s="29"/>
      <c r="EHE514" s="29"/>
      <c r="EHF514" s="29"/>
      <c r="EHG514" s="29"/>
      <c r="EHH514" s="29"/>
      <c r="EHI514" s="29"/>
      <c r="EHJ514" s="29"/>
      <c r="EHK514" s="29"/>
      <c r="EHL514" s="29"/>
      <c r="EHM514" s="29"/>
      <c r="EHN514" s="29"/>
      <c r="EHO514" s="29"/>
      <c r="EHP514" s="29"/>
      <c r="EHQ514" s="29"/>
      <c r="EHR514" s="29"/>
      <c r="EHS514" s="29"/>
      <c r="EHT514" s="29"/>
      <c r="EHU514" s="29"/>
      <c r="EHV514" s="29"/>
      <c r="EHW514" s="29"/>
      <c r="EHX514" s="29"/>
      <c r="EHY514" s="29"/>
      <c r="EHZ514" s="29"/>
      <c r="EIA514" s="29"/>
      <c r="EIB514" s="29"/>
      <c r="EIC514" s="29"/>
      <c r="EID514" s="29"/>
      <c r="EIE514" s="29"/>
      <c r="EIF514" s="29"/>
      <c r="EIG514" s="29"/>
      <c r="EIH514" s="29"/>
      <c r="EII514" s="29"/>
      <c r="EIJ514" s="29"/>
      <c r="EIK514" s="29"/>
      <c r="EIL514" s="29"/>
      <c r="EIM514" s="29"/>
      <c r="EIN514" s="29"/>
      <c r="EIO514" s="29"/>
      <c r="EIP514" s="29"/>
      <c r="EIQ514" s="29"/>
      <c r="EIR514" s="29"/>
      <c r="EIS514" s="29"/>
      <c r="EIT514" s="29"/>
      <c r="EIU514" s="29"/>
      <c r="EIV514" s="29"/>
      <c r="EIW514" s="29"/>
      <c r="EIX514" s="29"/>
      <c r="EIY514" s="29"/>
      <c r="EIZ514" s="29"/>
      <c r="EJA514" s="29"/>
      <c r="EJB514" s="29"/>
      <c r="EJC514" s="29"/>
      <c r="EJD514" s="29"/>
      <c r="EJE514" s="29"/>
      <c r="EJF514" s="29"/>
      <c r="EJG514" s="29"/>
      <c r="EJH514" s="29"/>
      <c r="EJI514" s="29"/>
      <c r="EJJ514" s="29"/>
      <c r="EJK514" s="29"/>
      <c r="EJL514" s="29"/>
      <c r="EJM514" s="29"/>
      <c r="EJN514" s="29"/>
      <c r="EJO514" s="29"/>
      <c r="EJP514" s="29"/>
      <c r="EJQ514" s="29"/>
      <c r="EJR514" s="29"/>
      <c r="EJS514" s="29"/>
      <c r="EJT514" s="29"/>
      <c r="EJU514" s="29"/>
      <c r="EJV514" s="29"/>
      <c r="EJW514" s="29"/>
      <c r="EJX514" s="29"/>
      <c r="EJY514" s="29"/>
      <c r="EJZ514" s="29"/>
      <c r="EKA514" s="29"/>
      <c r="EKB514" s="29"/>
      <c r="EKC514" s="29"/>
      <c r="EKD514" s="29"/>
      <c r="EKE514" s="29"/>
      <c r="EKF514" s="29"/>
      <c r="EKG514" s="29"/>
      <c r="EKH514" s="29"/>
      <c r="EKI514" s="29"/>
      <c r="EKJ514" s="29"/>
      <c r="EKK514" s="29"/>
      <c r="EKL514" s="29"/>
      <c r="EKM514" s="29"/>
      <c r="EKN514" s="29"/>
      <c r="EKO514" s="29"/>
      <c r="EKP514" s="29"/>
      <c r="EKQ514" s="29"/>
      <c r="EKR514" s="29"/>
      <c r="EKS514" s="29"/>
      <c r="EKT514" s="29"/>
      <c r="EKU514" s="29"/>
      <c r="EKV514" s="29"/>
      <c r="EKW514" s="29"/>
      <c r="EKX514" s="29"/>
      <c r="EKY514" s="29"/>
      <c r="EKZ514" s="29"/>
      <c r="ELA514" s="29"/>
      <c r="ELB514" s="29"/>
      <c r="ELC514" s="29"/>
      <c r="ELD514" s="29"/>
      <c r="ELE514" s="29"/>
      <c r="ELF514" s="29"/>
      <c r="ELG514" s="29"/>
      <c r="ELH514" s="29"/>
      <c r="ELI514" s="29"/>
      <c r="ELJ514" s="29"/>
      <c r="ELK514" s="29"/>
      <c r="ELL514" s="29"/>
      <c r="ELM514" s="29"/>
      <c r="ELN514" s="29"/>
      <c r="ELO514" s="29"/>
      <c r="ELP514" s="29"/>
      <c r="ELQ514" s="29"/>
      <c r="ELR514" s="29"/>
      <c r="ELS514" s="29"/>
      <c r="ELT514" s="29"/>
      <c r="ELU514" s="29"/>
      <c r="ELV514" s="29"/>
      <c r="ELW514" s="29"/>
      <c r="ELX514" s="29"/>
      <c r="ELY514" s="29"/>
      <c r="ELZ514" s="29"/>
      <c r="EMA514" s="29"/>
      <c r="EMB514" s="29"/>
      <c r="EMC514" s="29"/>
      <c r="EMD514" s="29"/>
      <c r="EME514" s="29"/>
      <c r="EMF514" s="29"/>
      <c r="EMG514" s="29"/>
      <c r="EMH514" s="29"/>
      <c r="EMI514" s="29"/>
      <c r="EMJ514" s="29"/>
      <c r="EMK514" s="29"/>
      <c r="EML514" s="29"/>
      <c r="EMM514" s="29"/>
      <c r="EMN514" s="29"/>
      <c r="EMO514" s="29"/>
      <c r="EMP514" s="29"/>
      <c r="EMQ514" s="29"/>
      <c r="EMR514" s="29"/>
      <c r="EMS514" s="29"/>
      <c r="EMT514" s="29"/>
      <c r="EMU514" s="29"/>
      <c r="EMV514" s="29"/>
      <c r="EMW514" s="29"/>
      <c r="EMX514" s="29"/>
      <c r="EMY514" s="29"/>
      <c r="EMZ514" s="29"/>
      <c r="ENA514" s="29"/>
      <c r="ENB514" s="29"/>
      <c r="ENC514" s="29"/>
      <c r="END514" s="29"/>
      <c r="ENE514" s="29"/>
      <c r="ENF514" s="29"/>
      <c r="ENG514" s="29"/>
      <c r="ENH514" s="29"/>
      <c r="ENI514" s="29"/>
      <c r="ENJ514" s="29"/>
      <c r="ENK514" s="29"/>
      <c r="ENL514" s="29"/>
      <c r="ENM514" s="29"/>
      <c r="ENN514" s="29"/>
      <c r="ENO514" s="29"/>
      <c r="ENP514" s="29"/>
      <c r="ENQ514" s="29"/>
      <c r="ENR514" s="29"/>
      <c r="ENS514" s="29"/>
      <c r="ENT514" s="29"/>
      <c r="ENU514" s="29"/>
      <c r="ENV514" s="29"/>
      <c r="ENW514" s="29"/>
      <c r="ENX514" s="29"/>
      <c r="ENY514" s="29"/>
      <c r="ENZ514" s="29"/>
      <c r="EOA514" s="29"/>
      <c r="EOB514" s="29"/>
      <c r="EOC514" s="29"/>
      <c r="EOD514" s="29"/>
      <c r="EOE514" s="29"/>
      <c r="EOF514" s="29"/>
      <c r="EOG514" s="29"/>
      <c r="EOH514" s="29"/>
      <c r="EOI514" s="29"/>
      <c r="EOJ514" s="29"/>
      <c r="EOK514" s="29"/>
      <c r="EOL514" s="29"/>
      <c r="EOM514" s="29"/>
      <c r="EON514" s="29"/>
      <c r="EOO514" s="29"/>
      <c r="EOP514" s="29"/>
      <c r="EOQ514" s="29"/>
      <c r="EOR514" s="29"/>
      <c r="EOS514" s="29"/>
      <c r="EOT514" s="29"/>
      <c r="EOU514" s="29"/>
      <c r="EOV514" s="29"/>
      <c r="EOW514" s="29"/>
      <c r="EOX514" s="29"/>
      <c r="EOY514" s="29"/>
      <c r="EOZ514" s="29"/>
      <c r="EPA514" s="29"/>
      <c r="EPB514" s="29"/>
      <c r="EPC514" s="29"/>
      <c r="EPD514" s="29"/>
      <c r="EPE514" s="29"/>
      <c r="EPF514" s="29"/>
      <c r="EPG514" s="29"/>
      <c r="EPH514" s="29"/>
      <c r="EPI514" s="29"/>
      <c r="EPJ514" s="29"/>
      <c r="EPK514" s="29"/>
      <c r="EPL514" s="29"/>
      <c r="EPM514" s="29"/>
      <c r="EPN514" s="29"/>
      <c r="EPO514" s="29"/>
      <c r="EPP514" s="29"/>
      <c r="EPQ514" s="29"/>
      <c r="EPR514" s="29"/>
      <c r="EPS514" s="29"/>
      <c r="EPT514" s="29"/>
      <c r="EPU514" s="29"/>
      <c r="EPV514" s="29"/>
      <c r="EPW514" s="29"/>
      <c r="EPX514" s="29"/>
      <c r="EPY514" s="29"/>
      <c r="EPZ514" s="29"/>
      <c r="EQA514" s="29"/>
      <c r="EQB514" s="29"/>
      <c r="EQC514" s="29"/>
      <c r="EQD514" s="29"/>
      <c r="EQE514" s="29"/>
      <c r="EQF514" s="29"/>
      <c r="EQG514" s="29"/>
      <c r="EQH514" s="29"/>
      <c r="EQI514" s="29"/>
      <c r="EQJ514" s="29"/>
      <c r="EQK514" s="29"/>
      <c r="EQL514" s="29"/>
      <c r="EQM514" s="29"/>
      <c r="EQN514" s="29"/>
      <c r="EQO514" s="29"/>
      <c r="EQP514" s="29"/>
      <c r="EQQ514" s="29"/>
      <c r="EQR514" s="29"/>
      <c r="EQS514" s="29"/>
      <c r="EQT514" s="29"/>
      <c r="EQU514" s="29"/>
      <c r="EQV514" s="29"/>
      <c r="EQW514" s="29"/>
      <c r="EQX514" s="29"/>
      <c r="EQY514" s="29"/>
      <c r="EQZ514" s="29"/>
      <c r="ERA514" s="29"/>
      <c r="ERB514" s="29"/>
      <c r="ERC514" s="29"/>
      <c r="ERD514" s="29"/>
      <c r="ERE514" s="29"/>
      <c r="ERF514" s="29"/>
      <c r="ERG514" s="29"/>
      <c r="ERH514" s="29"/>
      <c r="ERI514" s="29"/>
      <c r="ERJ514" s="29"/>
      <c r="ERK514" s="29"/>
      <c r="ERL514" s="29"/>
      <c r="ERM514" s="29"/>
      <c r="ERN514" s="29"/>
      <c r="ERO514" s="29"/>
      <c r="ERP514" s="29"/>
      <c r="ERQ514" s="29"/>
      <c r="ERR514" s="29"/>
      <c r="ERS514" s="29"/>
      <c r="ERT514" s="29"/>
      <c r="ERU514" s="29"/>
      <c r="ERV514" s="29"/>
      <c r="ERW514" s="29"/>
      <c r="ERX514" s="29"/>
      <c r="ERY514" s="29"/>
      <c r="ERZ514" s="29"/>
      <c r="ESA514" s="29"/>
      <c r="ESB514" s="29"/>
      <c r="ESC514" s="29"/>
      <c r="ESD514" s="29"/>
      <c r="ESE514" s="29"/>
      <c r="ESF514" s="29"/>
      <c r="ESG514" s="29"/>
      <c r="ESH514" s="29"/>
      <c r="ESI514" s="29"/>
      <c r="ESJ514" s="29"/>
      <c r="ESK514" s="29"/>
      <c r="ESL514" s="29"/>
      <c r="ESM514" s="29"/>
      <c r="ESN514" s="29"/>
      <c r="ESO514" s="29"/>
      <c r="ESP514" s="29"/>
      <c r="ESQ514" s="29"/>
      <c r="ESR514" s="29"/>
      <c r="ESS514" s="29"/>
      <c r="EST514" s="29"/>
      <c r="ESU514" s="29"/>
      <c r="ESV514" s="29"/>
      <c r="ESW514" s="29"/>
      <c r="ESX514" s="29"/>
      <c r="ESY514" s="29"/>
      <c r="ESZ514" s="29"/>
      <c r="ETA514" s="29"/>
      <c r="ETB514" s="29"/>
      <c r="ETC514" s="29"/>
      <c r="ETD514" s="29"/>
      <c r="ETE514" s="29"/>
      <c r="ETF514" s="29"/>
      <c r="ETG514" s="29"/>
      <c r="ETH514" s="29"/>
      <c r="ETI514" s="29"/>
      <c r="ETJ514" s="29"/>
      <c r="ETK514" s="29"/>
      <c r="ETL514" s="29"/>
      <c r="ETM514" s="29"/>
      <c r="ETN514" s="29"/>
      <c r="ETO514" s="29"/>
      <c r="ETP514" s="29"/>
      <c r="ETQ514" s="29"/>
      <c r="ETR514" s="29"/>
      <c r="ETS514" s="29"/>
      <c r="ETT514" s="29"/>
      <c r="ETU514" s="29"/>
      <c r="ETV514" s="29"/>
      <c r="ETW514" s="29"/>
      <c r="ETX514" s="29"/>
      <c r="ETY514" s="29"/>
      <c r="ETZ514" s="29"/>
      <c r="EUA514" s="29"/>
      <c r="EUB514" s="29"/>
      <c r="EUC514" s="29"/>
      <c r="EUD514" s="29"/>
      <c r="EUE514" s="29"/>
      <c r="EUF514" s="29"/>
      <c r="EUG514" s="29"/>
      <c r="EUH514" s="29"/>
      <c r="EUI514" s="29"/>
      <c r="EUJ514" s="29"/>
      <c r="EUK514" s="29"/>
      <c r="EUL514" s="29"/>
      <c r="EUM514" s="29"/>
      <c r="EUN514" s="29"/>
      <c r="EUO514" s="29"/>
      <c r="EUP514" s="29"/>
      <c r="EUQ514" s="29"/>
      <c r="EUR514" s="29"/>
      <c r="EUS514" s="29"/>
      <c r="EUT514" s="29"/>
      <c r="EUU514" s="29"/>
      <c r="EUV514" s="29"/>
      <c r="EUW514" s="29"/>
      <c r="EUX514" s="29"/>
      <c r="EUY514" s="29"/>
      <c r="EUZ514" s="29"/>
      <c r="EVA514" s="29"/>
      <c r="EVB514" s="29"/>
      <c r="EVC514" s="29"/>
      <c r="EVD514" s="29"/>
      <c r="EVE514" s="29"/>
      <c r="EVF514" s="29"/>
      <c r="EVG514" s="29"/>
      <c r="EVH514" s="29"/>
      <c r="EVI514" s="29"/>
      <c r="EVJ514" s="29"/>
      <c r="EVK514" s="29"/>
      <c r="EVL514" s="29"/>
      <c r="EVM514" s="29"/>
      <c r="EVN514" s="29"/>
      <c r="EVO514" s="29"/>
      <c r="EVP514" s="29"/>
      <c r="EVQ514" s="29"/>
      <c r="EVR514" s="29"/>
      <c r="EVS514" s="29"/>
      <c r="EVT514" s="29"/>
      <c r="EVU514" s="29"/>
      <c r="EVV514" s="29"/>
      <c r="EVW514" s="29"/>
      <c r="EVX514" s="29"/>
      <c r="EVY514" s="29"/>
      <c r="EVZ514" s="29"/>
      <c r="EWA514" s="29"/>
      <c r="EWB514" s="29"/>
      <c r="EWC514" s="29"/>
      <c r="EWD514" s="29"/>
      <c r="EWE514" s="29"/>
      <c r="EWF514" s="29"/>
      <c r="EWG514" s="29"/>
      <c r="EWH514" s="29"/>
      <c r="EWI514" s="29"/>
      <c r="EWJ514" s="29"/>
      <c r="EWK514" s="29"/>
      <c r="EWL514" s="29"/>
      <c r="EWM514" s="29"/>
      <c r="EWN514" s="29"/>
      <c r="EWO514" s="29"/>
      <c r="EWP514" s="29"/>
      <c r="EWQ514" s="29"/>
      <c r="EWR514" s="29"/>
      <c r="EWS514" s="29"/>
      <c r="EWT514" s="29"/>
      <c r="EWU514" s="29"/>
      <c r="EWV514" s="29"/>
      <c r="EWW514" s="29"/>
      <c r="EWX514" s="29"/>
      <c r="EWY514" s="29"/>
      <c r="EWZ514" s="29"/>
      <c r="EXA514" s="29"/>
      <c r="EXB514" s="29"/>
      <c r="EXC514" s="29"/>
      <c r="EXD514" s="29"/>
      <c r="EXE514" s="29"/>
      <c r="EXF514" s="29"/>
      <c r="EXG514" s="29"/>
      <c r="EXH514" s="29"/>
      <c r="EXI514" s="29"/>
      <c r="EXJ514" s="29"/>
      <c r="EXK514" s="29"/>
      <c r="EXL514" s="29"/>
      <c r="EXM514" s="29"/>
      <c r="EXN514" s="29"/>
      <c r="EXO514" s="29"/>
      <c r="EXP514" s="29"/>
      <c r="EXQ514" s="29"/>
      <c r="EXR514" s="29"/>
      <c r="EXS514" s="29"/>
      <c r="EXT514" s="29"/>
      <c r="EXU514" s="29"/>
      <c r="EXV514" s="29"/>
      <c r="EXW514" s="29"/>
      <c r="EXX514" s="29"/>
      <c r="EXY514" s="29"/>
      <c r="EXZ514" s="29"/>
      <c r="EYA514" s="29"/>
      <c r="EYB514" s="29"/>
      <c r="EYC514" s="29"/>
      <c r="EYD514" s="29"/>
      <c r="EYE514" s="29"/>
      <c r="EYF514" s="29"/>
      <c r="EYG514" s="29"/>
      <c r="EYH514" s="29"/>
      <c r="EYI514" s="29"/>
      <c r="EYJ514" s="29"/>
      <c r="EYK514" s="29"/>
      <c r="EYL514" s="29"/>
      <c r="EYM514" s="29"/>
      <c r="EYN514" s="29"/>
      <c r="EYO514" s="29"/>
      <c r="EYP514" s="29"/>
      <c r="EYQ514" s="29"/>
      <c r="EYR514" s="29"/>
      <c r="EYS514" s="29"/>
      <c r="EYT514" s="29"/>
      <c r="EYU514" s="29"/>
      <c r="EYV514" s="29"/>
      <c r="EYW514" s="29"/>
      <c r="EYX514" s="29"/>
      <c r="EYY514" s="29"/>
      <c r="EYZ514" s="29"/>
      <c r="EZA514" s="29"/>
      <c r="EZB514" s="29"/>
      <c r="EZC514" s="29"/>
      <c r="EZD514" s="29"/>
      <c r="EZE514" s="29"/>
      <c r="EZF514" s="29"/>
      <c r="EZG514" s="29"/>
      <c r="EZH514" s="29"/>
      <c r="EZI514" s="29"/>
      <c r="EZJ514" s="29"/>
      <c r="EZK514" s="29"/>
      <c r="EZL514" s="29"/>
      <c r="EZM514" s="29"/>
      <c r="EZN514" s="29"/>
      <c r="EZO514" s="29"/>
      <c r="EZP514" s="29"/>
      <c r="EZQ514" s="29"/>
      <c r="EZR514" s="29"/>
      <c r="EZS514" s="29"/>
      <c r="EZT514" s="29"/>
      <c r="EZU514" s="29"/>
      <c r="EZV514" s="29"/>
      <c r="EZW514" s="29"/>
      <c r="EZX514" s="29"/>
      <c r="EZY514" s="29"/>
      <c r="EZZ514" s="29"/>
      <c r="FAA514" s="29"/>
      <c r="FAB514" s="29"/>
      <c r="FAC514" s="29"/>
      <c r="FAD514" s="29"/>
      <c r="FAE514" s="29"/>
      <c r="FAF514" s="29"/>
      <c r="FAG514" s="29"/>
      <c r="FAH514" s="29"/>
      <c r="FAI514" s="29"/>
      <c r="FAJ514" s="29"/>
      <c r="FAK514" s="29"/>
      <c r="FAL514" s="29"/>
      <c r="FAM514" s="29"/>
      <c r="FAN514" s="29"/>
      <c r="FAO514" s="29"/>
      <c r="FAP514" s="29"/>
      <c r="FAQ514" s="29"/>
      <c r="FAR514" s="29"/>
      <c r="FAS514" s="29"/>
      <c r="FAT514" s="29"/>
      <c r="FAU514" s="29"/>
      <c r="FAV514" s="29"/>
      <c r="FAW514" s="29"/>
      <c r="FAX514" s="29"/>
      <c r="FAY514" s="29"/>
      <c r="FAZ514" s="29"/>
      <c r="FBA514" s="29"/>
      <c r="FBB514" s="29"/>
      <c r="FBC514" s="29"/>
      <c r="FBD514" s="29"/>
      <c r="FBE514" s="29"/>
      <c r="FBF514" s="29"/>
      <c r="FBG514" s="29"/>
      <c r="FBH514" s="29"/>
      <c r="FBI514" s="29"/>
      <c r="FBJ514" s="29"/>
      <c r="FBK514" s="29"/>
      <c r="FBL514" s="29"/>
      <c r="FBM514" s="29"/>
      <c r="FBN514" s="29"/>
      <c r="FBO514" s="29"/>
      <c r="FBP514" s="29"/>
      <c r="FBQ514" s="29"/>
      <c r="FBR514" s="29"/>
      <c r="FBS514" s="29"/>
      <c r="FBT514" s="29"/>
      <c r="FBU514" s="29"/>
      <c r="FBV514" s="29"/>
      <c r="FBW514" s="29"/>
      <c r="FBX514" s="29"/>
      <c r="FBY514" s="29"/>
      <c r="FBZ514" s="29"/>
      <c r="FCA514" s="29"/>
      <c r="FCB514" s="29"/>
      <c r="FCC514" s="29"/>
      <c r="FCD514" s="29"/>
      <c r="FCE514" s="29"/>
      <c r="FCF514" s="29"/>
      <c r="FCG514" s="29"/>
      <c r="FCH514" s="29"/>
      <c r="FCI514" s="29"/>
      <c r="FCJ514" s="29"/>
      <c r="FCK514" s="29"/>
      <c r="FCL514" s="29"/>
      <c r="FCM514" s="29"/>
      <c r="FCN514" s="29"/>
      <c r="FCO514" s="29"/>
      <c r="FCP514" s="29"/>
      <c r="FCQ514" s="29"/>
      <c r="FCR514" s="29"/>
      <c r="FCS514" s="29"/>
      <c r="FCT514" s="29"/>
      <c r="FCU514" s="29"/>
      <c r="FCV514" s="29"/>
      <c r="FCW514" s="29"/>
      <c r="FCX514" s="29"/>
      <c r="FCY514" s="29"/>
      <c r="FCZ514" s="29"/>
      <c r="FDA514" s="29"/>
      <c r="FDB514" s="29"/>
      <c r="FDC514" s="29"/>
      <c r="FDD514" s="29"/>
      <c r="FDE514" s="29"/>
      <c r="FDF514" s="29"/>
      <c r="FDG514" s="29"/>
      <c r="FDH514" s="29"/>
      <c r="FDI514" s="29"/>
      <c r="FDJ514" s="29"/>
      <c r="FDK514" s="29"/>
      <c r="FDL514" s="29"/>
      <c r="FDM514" s="29"/>
      <c r="FDN514" s="29"/>
      <c r="FDO514" s="29"/>
      <c r="FDP514" s="29"/>
      <c r="FDQ514" s="29"/>
      <c r="FDR514" s="29"/>
      <c r="FDS514" s="29"/>
      <c r="FDT514" s="29"/>
      <c r="FDU514" s="29"/>
      <c r="FDV514" s="29"/>
      <c r="FDW514" s="29"/>
      <c r="FDX514" s="29"/>
      <c r="FDY514" s="29"/>
      <c r="FDZ514" s="29"/>
      <c r="FEA514" s="29"/>
      <c r="FEB514" s="29"/>
      <c r="FEC514" s="29"/>
      <c r="FED514" s="29"/>
      <c r="FEE514" s="29"/>
      <c r="FEF514" s="29"/>
      <c r="FEG514" s="29"/>
      <c r="FEH514" s="29"/>
      <c r="FEI514" s="29"/>
      <c r="FEJ514" s="29"/>
      <c r="FEK514" s="29"/>
      <c r="FEL514" s="29"/>
      <c r="FEM514" s="29"/>
      <c r="FEN514" s="29"/>
      <c r="FEO514" s="29"/>
      <c r="FEP514" s="29"/>
      <c r="FEQ514" s="29"/>
      <c r="FER514" s="29"/>
      <c r="FES514" s="29"/>
      <c r="FET514" s="29"/>
      <c r="FEU514" s="29"/>
      <c r="FEV514" s="29"/>
      <c r="FEW514" s="29"/>
      <c r="FEX514" s="29"/>
      <c r="FEY514" s="29"/>
      <c r="FEZ514" s="29"/>
      <c r="FFA514" s="29"/>
      <c r="FFB514" s="29"/>
      <c r="FFC514" s="29"/>
      <c r="FFD514" s="29"/>
      <c r="FFE514" s="29"/>
      <c r="FFF514" s="29"/>
      <c r="FFG514" s="29"/>
      <c r="FFH514" s="29"/>
      <c r="FFI514" s="29"/>
      <c r="FFJ514" s="29"/>
      <c r="FFK514" s="29"/>
      <c r="FFL514" s="29"/>
      <c r="FFM514" s="29"/>
      <c r="FFN514" s="29"/>
      <c r="FFO514" s="29"/>
      <c r="FFP514" s="29"/>
      <c r="FFQ514" s="29"/>
      <c r="FFR514" s="29"/>
      <c r="FFS514" s="29"/>
      <c r="FFT514" s="29"/>
      <c r="FFU514" s="29"/>
      <c r="FFV514" s="29"/>
      <c r="FFW514" s="29"/>
      <c r="FFX514" s="29"/>
      <c r="FFY514" s="29"/>
      <c r="FFZ514" s="29"/>
      <c r="FGA514" s="29"/>
      <c r="FGB514" s="29"/>
      <c r="FGC514" s="29"/>
      <c r="FGD514" s="29"/>
      <c r="FGE514" s="29"/>
      <c r="FGF514" s="29"/>
      <c r="FGG514" s="29"/>
      <c r="FGH514" s="29"/>
      <c r="FGI514" s="29"/>
      <c r="FGJ514" s="29"/>
      <c r="FGK514" s="29"/>
      <c r="FGL514" s="29"/>
      <c r="FGM514" s="29"/>
      <c r="FGN514" s="29"/>
      <c r="FGO514" s="29"/>
      <c r="FGP514" s="29"/>
      <c r="FGQ514" s="29"/>
      <c r="FGR514" s="29"/>
      <c r="FGS514" s="29"/>
      <c r="FGT514" s="29"/>
      <c r="FGU514" s="29"/>
      <c r="FGV514" s="29"/>
      <c r="FGW514" s="29"/>
      <c r="FGX514" s="29"/>
      <c r="FGY514" s="29"/>
      <c r="FGZ514" s="29"/>
      <c r="FHA514" s="29"/>
      <c r="FHB514" s="29"/>
      <c r="FHC514" s="29"/>
      <c r="FHD514" s="29"/>
      <c r="FHE514" s="29"/>
      <c r="FHF514" s="29"/>
      <c r="FHG514" s="29"/>
      <c r="FHH514" s="29"/>
      <c r="FHI514" s="29"/>
      <c r="FHJ514" s="29"/>
      <c r="FHK514" s="29"/>
      <c r="FHL514" s="29"/>
      <c r="FHM514" s="29"/>
      <c r="FHN514" s="29"/>
      <c r="FHO514" s="29"/>
      <c r="FHP514" s="29"/>
      <c r="FHQ514" s="29"/>
      <c r="FHR514" s="29"/>
      <c r="FHS514" s="29"/>
      <c r="FHT514" s="29"/>
      <c r="FHU514" s="29"/>
      <c r="FHV514" s="29"/>
      <c r="FHW514" s="29"/>
      <c r="FHX514" s="29"/>
      <c r="FHY514" s="29"/>
      <c r="FHZ514" s="29"/>
      <c r="FIA514" s="29"/>
      <c r="FIB514" s="29"/>
      <c r="FIC514" s="29"/>
      <c r="FID514" s="29"/>
      <c r="FIE514" s="29"/>
      <c r="FIF514" s="29"/>
      <c r="FIG514" s="29"/>
      <c r="FIH514" s="29"/>
      <c r="FII514" s="29"/>
      <c r="FIJ514" s="29"/>
      <c r="FIK514" s="29"/>
      <c r="FIL514" s="29"/>
      <c r="FIM514" s="29"/>
      <c r="FIN514" s="29"/>
      <c r="FIO514" s="29"/>
      <c r="FIP514" s="29"/>
      <c r="FIQ514" s="29"/>
      <c r="FIR514" s="29"/>
      <c r="FIS514" s="29"/>
      <c r="FIT514" s="29"/>
      <c r="FIU514" s="29"/>
      <c r="FIV514" s="29"/>
      <c r="FIW514" s="29"/>
      <c r="FIX514" s="29"/>
      <c r="FIY514" s="29"/>
      <c r="FIZ514" s="29"/>
      <c r="FJA514" s="29"/>
      <c r="FJB514" s="29"/>
      <c r="FJC514" s="29"/>
      <c r="FJD514" s="29"/>
      <c r="FJE514" s="29"/>
      <c r="FJF514" s="29"/>
      <c r="FJG514" s="29"/>
      <c r="FJH514" s="29"/>
      <c r="FJI514" s="29"/>
      <c r="FJJ514" s="29"/>
      <c r="FJK514" s="29"/>
      <c r="FJL514" s="29"/>
      <c r="FJM514" s="29"/>
      <c r="FJN514" s="29"/>
      <c r="FJO514" s="29"/>
      <c r="FJP514" s="29"/>
      <c r="FJQ514" s="29"/>
      <c r="FJR514" s="29"/>
      <c r="FJS514" s="29"/>
      <c r="FJT514" s="29"/>
      <c r="FJU514" s="29"/>
      <c r="FJV514" s="29"/>
      <c r="FJW514" s="29"/>
      <c r="FJX514" s="29"/>
      <c r="FJY514" s="29"/>
      <c r="FJZ514" s="29"/>
      <c r="FKA514" s="29"/>
      <c r="FKB514" s="29"/>
      <c r="FKC514" s="29"/>
      <c r="FKD514" s="29"/>
      <c r="FKE514" s="29"/>
      <c r="FKF514" s="29"/>
      <c r="FKG514" s="29"/>
      <c r="FKH514" s="29"/>
      <c r="FKI514" s="29"/>
      <c r="FKJ514" s="29"/>
      <c r="FKK514" s="29"/>
      <c r="FKL514" s="29"/>
      <c r="FKM514" s="29"/>
      <c r="FKN514" s="29"/>
      <c r="FKO514" s="29"/>
      <c r="FKP514" s="29"/>
      <c r="FKQ514" s="29"/>
      <c r="FKR514" s="29"/>
      <c r="FKS514" s="29"/>
      <c r="FKT514" s="29"/>
      <c r="FKU514" s="29"/>
      <c r="FKV514" s="29"/>
      <c r="FKW514" s="29"/>
      <c r="FKX514" s="29"/>
      <c r="FKY514" s="29"/>
      <c r="FKZ514" s="29"/>
      <c r="FLA514" s="29"/>
      <c r="FLB514" s="29"/>
      <c r="FLC514" s="29"/>
      <c r="FLD514" s="29"/>
      <c r="FLE514" s="29"/>
      <c r="FLF514" s="29"/>
      <c r="FLG514" s="29"/>
      <c r="FLH514" s="29"/>
      <c r="FLI514" s="29"/>
      <c r="FLJ514" s="29"/>
      <c r="FLK514" s="29"/>
      <c r="FLL514" s="29"/>
      <c r="FLM514" s="29"/>
      <c r="FLN514" s="29"/>
      <c r="FLO514" s="29"/>
      <c r="FLP514" s="29"/>
      <c r="FLQ514" s="29"/>
      <c r="FLR514" s="29"/>
      <c r="FLS514" s="29"/>
      <c r="FLT514" s="29"/>
      <c r="FLU514" s="29"/>
      <c r="FLV514" s="29"/>
      <c r="FLW514" s="29"/>
      <c r="FLX514" s="29"/>
      <c r="FLY514" s="29"/>
      <c r="FLZ514" s="29"/>
      <c r="FMA514" s="29"/>
      <c r="FMB514" s="29"/>
      <c r="FMC514" s="29"/>
      <c r="FMD514" s="29"/>
      <c r="FME514" s="29"/>
      <c r="FMF514" s="29"/>
      <c r="FMG514" s="29"/>
      <c r="FMH514" s="29"/>
      <c r="FMI514" s="29"/>
      <c r="FMJ514" s="29"/>
      <c r="FMK514" s="29"/>
      <c r="FML514" s="29"/>
      <c r="FMM514" s="29"/>
      <c r="FMN514" s="29"/>
      <c r="FMO514" s="29"/>
      <c r="FMP514" s="29"/>
      <c r="FMQ514" s="29"/>
      <c r="FMR514" s="29"/>
      <c r="FMS514" s="29"/>
      <c r="FMT514" s="29"/>
      <c r="FMU514" s="29"/>
      <c r="FMV514" s="29"/>
      <c r="FMW514" s="29"/>
      <c r="FMX514" s="29"/>
      <c r="FMY514" s="29"/>
      <c r="FMZ514" s="29"/>
      <c r="FNA514" s="29"/>
      <c r="FNB514" s="29"/>
      <c r="FNC514" s="29"/>
      <c r="FND514" s="29"/>
      <c r="FNE514" s="29"/>
      <c r="FNF514" s="29"/>
      <c r="FNG514" s="29"/>
      <c r="FNH514" s="29"/>
      <c r="FNI514" s="29"/>
      <c r="FNJ514" s="29"/>
      <c r="FNK514" s="29"/>
      <c r="FNL514" s="29"/>
      <c r="FNM514" s="29"/>
      <c r="FNN514" s="29"/>
      <c r="FNO514" s="29"/>
      <c r="FNP514" s="29"/>
      <c r="FNQ514" s="29"/>
      <c r="FNR514" s="29"/>
      <c r="FNS514" s="29"/>
      <c r="FNT514" s="29"/>
      <c r="FNU514" s="29"/>
      <c r="FNV514" s="29"/>
      <c r="FNW514" s="29"/>
      <c r="FNX514" s="29"/>
      <c r="FNY514" s="29"/>
      <c r="FNZ514" s="29"/>
      <c r="FOA514" s="29"/>
      <c r="FOB514" s="29"/>
      <c r="FOC514" s="29"/>
      <c r="FOD514" s="29"/>
      <c r="FOE514" s="29"/>
      <c r="FOF514" s="29"/>
      <c r="FOG514" s="29"/>
      <c r="FOH514" s="29"/>
      <c r="FOI514" s="29"/>
      <c r="FOJ514" s="29"/>
      <c r="FOK514" s="29"/>
      <c r="FOL514" s="29"/>
      <c r="FOM514" s="29"/>
      <c r="FON514" s="29"/>
      <c r="FOO514" s="29"/>
      <c r="FOP514" s="29"/>
      <c r="FOQ514" s="29"/>
      <c r="FOR514" s="29"/>
      <c r="FOS514" s="29"/>
      <c r="FOT514" s="29"/>
      <c r="FOU514" s="29"/>
      <c r="FOV514" s="29"/>
      <c r="FOW514" s="29"/>
      <c r="FOX514" s="29"/>
      <c r="FOY514" s="29"/>
      <c r="FOZ514" s="29"/>
      <c r="FPA514" s="29"/>
      <c r="FPB514" s="29"/>
      <c r="FPC514" s="29"/>
      <c r="FPD514" s="29"/>
      <c r="FPE514" s="29"/>
      <c r="FPF514" s="29"/>
      <c r="FPG514" s="29"/>
      <c r="FPH514" s="29"/>
      <c r="FPI514" s="29"/>
      <c r="FPJ514" s="29"/>
      <c r="FPK514" s="29"/>
      <c r="FPL514" s="29"/>
      <c r="FPM514" s="29"/>
      <c r="FPN514" s="29"/>
      <c r="FPO514" s="29"/>
      <c r="FPP514" s="29"/>
      <c r="FPQ514" s="29"/>
      <c r="FPR514" s="29"/>
      <c r="FPS514" s="29"/>
      <c r="FPT514" s="29"/>
      <c r="FPU514" s="29"/>
      <c r="FPV514" s="29"/>
      <c r="FPW514" s="29"/>
      <c r="FPX514" s="29"/>
      <c r="FPY514" s="29"/>
      <c r="FPZ514" s="29"/>
      <c r="FQA514" s="29"/>
      <c r="FQB514" s="29"/>
      <c r="FQC514" s="29"/>
      <c r="FQD514" s="29"/>
      <c r="FQE514" s="29"/>
      <c r="FQF514" s="29"/>
      <c r="FQG514" s="29"/>
      <c r="FQH514" s="29"/>
      <c r="FQI514" s="29"/>
      <c r="FQJ514" s="29"/>
      <c r="FQK514" s="29"/>
      <c r="FQL514" s="29"/>
      <c r="FQM514" s="29"/>
      <c r="FQN514" s="29"/>
      <c r="FQO514" s="29"/>
      <c r="FQP514" s="29"/>
      <c r="FQQ514" s="29"/>
      <c r="FQR514" s="29"/>
      <c r="FQS514" s="29"/>
      <c r="FQT514" s="29"/>
      <c r="FQU514" s="29"/>
      <c r="FQV514" s="29"/>
      <c r="FQW514" s="29"/>
      <c r="FQX514" s="29"/>
      <c r="FQY514" s="29"/>
      <c r="FQZ514" s="29"/>
      <c r="FRA514" s="29"/>
      <c r="FRB514" s="29"/>
      <c r="FRC514" s="29"/>
      <c r="FRD514" s="29"/>
      <c r="FRE514" s="29"/>
      <c r="FRF514" s="29"/>
      <c r="FRG514" s="29"/>
      <c r="FRH514" s="29"/>
      <c r="FRI514" s="29"/>
      <c r="FRJ514" s="29"/>
      <c r="FRK514" s="29"/>
      <c r="FRL514" s="29"/>
      <c r="FRM514" s="29"/>
      <c r="FRN514" s="29"/>
      <c r="FRO514" s="29"/>
      <c r="FRP514" s="29"/>
      <c r="FRQ514" s="29"/>
      <c r="FRR514" s="29"/>
      <c r="FRS514" s="29"/>
      <c r="FRT514" s="29"/>
      <c r="FRU514" s="29"/>
      <c r="FRV514" s="29"/>
      <c r="FRW514" s="29"/>
      <c r="FRX514" s="29"/>
      <c r="FRY514" s="29"/>
      <c r="FRZ514" s="29"/>
      <c r="FSA514" s="29"/>
      <c r="FSB514" s="29"/>
      <c r="FSC514" s="29"/>
      <c r="FSD514" s="29"/>
      <c r="FSE514" s="29"/>
      <c r="FSF514" s="29"/>
      <c r="FSG514" s="29"/>
      <c r="FSH514" s="29"/>
      <c r="FSI514" s="29"/>
      <c r="FSJ514" s="29"/>
      <c r="FSK514" s="29"/>
      <c r="FSL514" s="29"/>
      <c r="FSM514" s="29"/>
      <c r="FSN514" s="29"/>
      <c r="FSO514" s="29"/>
      <c r="FSP514" s="29"/>
      <c r="FSQ514" s="29"/>
      <c r="FSR514" s="29"/>
      <c r="FSS514" s="29"/>
      <c r="FST514" s="29"/>
      <c r="FSU514" s="29"/>
      <c r="FSV514" s="29"/>
      <c r="FSW514" s="29"/>
      <c r="FSX514" s="29"/>
      <c r="FSY514" s="29"/>
      <c r="FSZ514" s="29"/>
      <c r="FTA514" s="29"/>
      <c r="FTB514" s="29"/>
      <c r="FTC514" s="29"/>
      <c r="FTD514" s="29"/>
      <c r="FTE514" s="29"/>
      <c r="FTF514" s="29"/>
      <c r="FTG514" s="29"/>
      <c r="FTH514" s="29"/>
      <c r="FTI514" s="29"/>
      <c r="FTJ514" s="29"/>
      <c r="FTK514" s="29"/>
      <c r="FTL514" s="29"/>
      <c r="FTM514" s="29"/>
      <c r="FTN514" s="29"/>
      <c r="FTO514" s="29"/>
      <c r="FTP514" s="29"/>
      <c r="FTQ514" s="29"/>
      <c r="FTR514" s="29"/>
      <c r="FTS514" s="29"/>
      <c r="FTT514" s="29"/>
      <c r="FTU514" s="29"/>
      <c r="FTV514" s="29"/>
      <c r="FTW514" s="29"/>
      <c r="FTX514" s="29"/>
      <c r="FTY514" s="29"/>
      <c r="FTZ514" s="29"/>
      <c r="FUA514" s="29"/>
      <c r="FUB514" s="29"/>
      <c r="FUC514" s="29"/>
      <c r="FUD514" s="29"/>
      <c r="FUE514" s="29"/>
      <c r="FUF514" s="29"/>
      <c r="FUG514" s="29"/>
      <c r="FUH514" s="29"/>
      <c r="FUI514" s="29"/>
      <c r="FUJ514" s="29"/>
      <c r="FUK514" s="29"/>
      <c r="FUL514" s="29"/>
      <c r="FUM514" s="29"/>
      <c r="FUN514" s="29"/>
      <c r="FUO514" s="29"/>
      <c r="FUP514" s="29"/>
      <c r="FUQ514" s="29"/>
      <c r="FUR514" s="29"/>
      <c r="FUS514" s="29"/>
      <c r="FUT514" s="29"/>
      <c r="FUU514" s="29"/>
      <c r="FUV514" s="29"/>
      <c r="FUW514" s="29"/>
      <c r="FUX514" s="29"/>
      <c r="FUY514" s="29"/>
      <c r="FUZ514" s="29"/>
      <c r="FVA514" s="29"/>
      <c r="FVB514" s="29"/>
      <c r="FVC514" s="29"/>
      <c r="FVD514" s="29"/>
      <c r="FVE514" s="29"/>
      <c r="FVF514" s="29"/>
      <c r="FVG514" s="29"/>
      <c r="FVH514" s="29"/>
      <c r="FVI514" s="29"/>
      <c r="FVJ514" s="29"/>
      <c r="FVK514" s="29"/>
      <c r="FVL514" s="29"/>
      <c r="FVM514" s="29"/>
      <c r="FVN514" s="29"/>
      <c r="FVO514" s="29"/>
      <c r="FVP514" s="29"/>
      <c r="FVQ514" s="29"/>
      <c r="FVR514" s="29"/>
      <c r="FVS514" s="29"/>
      <c r="FVT514" s="29"/>
      <c r="FVU514" s="29"/>
      <c r="FVV514" s="29"/>
      <c r="FVW514" s="29"/>
      <c r="FVX514" s="29"/>
      <c r="FVY514" s="29"/>
      <c r="FVZ514" s="29"/>
      <c r="FWA514" s="29"/>
      <c r="FWB514" s="29"/>
      <c r="FWC514" s="29"/>
      <c r="FWD514" s="29"/>
      <c r="FWE514" s="29"/>
      <c r="FWF514" s="29"/>
      <c r="FWG514" s="29"/>
      <c r="FWH514" s="29"/>
      <c r="FWI514" s="29"/>
      <c r="FWJ514" s="29"/>
      <c r="FWK514" s="29"/>
      <c r="FWL514" s="29"/>
      <c r="FWM514" s="29"/>
      <c r="FWN514" s="29"/>
      <c r="FWO514" s="29"/>
      <c r="FWP514" s="29"/>
      <c r="FWQ514" s="29"/>
      <c r="FWR514" s="29"/>
      <c r="FWS514" s="29"/>
      <c r="FWT514" s="29"/>
      <c r="FWU514" s="29"/>
      <c r="FWV514" s="29"/>
      <c r="FWW514" s="29"/>
      <c r="FWX514" s="29"/>
      <c r="FWY514" s="29"/>
      <c r="FWZ514" s="29"/>
      <c r="FXA514" s="29"/>
      <c r="FXB514" s="29"/>
      <c r="FXC514" s="29"/>
      <c r="FXD514" s="29"/>
      <c r="FXE514" s="29"/>
      <c r="FXF514" s="29"/>
      <c r="FXG514" s="29"/>
      <c r="FXH514" s="29"/>
      <c r="FXI514" s="29"/>
      <c r="FXJ514" s="29"/>
      <c r="FXK514" s="29"/>
      <c r="FXL514" s="29"/>
      <c r="FXM514" s="29"/>
      <c r="FXN514" s="29"/>
      <c r="FXO514" s="29"/>
      <c r="FXP514" s="29"/>
      <c r="FXQ514" s="29"/>
      <c r="FXR514" s="29"/>
      <c r="FXS514" s="29"/>
      <c r="FXT514" s="29"/>
      <c r="FXU514" s="29"/>
      <c r="FXV514" s="29"/>
      <c r="FXW514" s="29"/>
      <c r="FXX514" s="29"/>
      <c r="FXY514" s="29"/>
      <c r="FXZ514" s="29"/>
      <c r="FYA514" s="29"/>
      <c r="FYB514" s="29"/>
      <c r="FYC514" s="29"/>
      <c r="FYD514" s="29"/>
      <c r="FYE514" s="29"/>
      <c r="FYF514" s="29"/>
      <c r="FYG514" s="29"/>
      <c r="FYH514" s="29"/>
      <c r="FYI514" s="29"/>
      <c r="FYJ514" s="29"/>
      <c r="FYK514" s="29"/>
      <c r="FYL514" s="29"/>
      <c r="FYM514" s="29"/>
      <c r="FYN514" s="29"/>
      <c r="FYO514" s="29"/>
      <c r="FYP514" s="29"/>
      <c r="FYQ514" s="29"/>
      <c r="FYR514" s="29"/>
      <c r="FYS514" s="29"/>
      <c r="FYT514" s="29"/>
      <c r="FYU514" s="29"/>
      <c r="FYV514" s="29"/>
      <c r="FYW514" s="29"/>
      <c r="FYX514" s="29"/>
      <c r="FYY514" s="29"/>
      <c r="FYZ514" s="29"/>
      <c r="FZA514" s="29"/>
      <c r="FZB514" s="29"/>
      <c r="FZC514" s="29"/>
      <c r="FZD514" s="29"/>
      <c r="FZE514" s="29"/>
      <c r="FZF514" s="29"/>
      <c r="FZG514" s="29"/>
      <c r="FZH514" s="29"/>
      <c r="FZI514" s="29"/>
      <c r="FZJ514" s="29"/>
      <c r="FZK514" s="29"/>
      <c r="FZL514" s="29"/>
      <c r="FZM514" s="29"/>
      <c r="FZN514" s="29"/>
      <c r="FZO514" s="29"/>
      <c r="FZP514" s="29"/>
      <c r="FZQ514" s="29"/>
      <c r="FZR514" s="29"/>
      <c r="FZS514" s="29"/>
      <c r="FZT514" s="29"/>
      <c r="FZU514" s="29"/>
      <c r="FZV514" s="29"/>
      <c r="FZW514" s="29"/>
      <c r="FZX514" s="29"/>
      <c r="FZY514" s="29"/>
      <c r="FZZ514" s="29"/>
      <c r="GAA514" s="29"/>
      <c r="GAB514" s="29"/>
      <c r="GAC514" s="29"/>
      <c r="GAD514" s="29"/>
      <c r="GAE514" s="29"/>
      <c r="GAF514" s="29"/>
      <c r="GAG514" s="29"/>
      <c r="GAH514" s="29"/>
      <c r="GAI514" s="29"/>
      <c r="GAJ514" s="29"/>
      <c r="GAK514" s="29"/>
      <c r="GAL514" s="29"/>
      <c r="GAM514" s="29"/>
      <c r="GAN514" s="29"/>
      <c r="GAO514" s="29"/>
      <c r="GAP514" s="29"/>
      <c r="GAQ514" s="29"/>
      <c r="GAR514" s="29"/>
      <c r="GAS514" s="29"/>
      <c r="GAT514" s="29"/>
      <c r="GAU514" s="29"/>
      <c r="GAV514" s="29"/>
      <c r="GAW514" s="29"/>
      <c r="GAX514" s="29"/>
      <c r="GAY514" s="29"/>
      <c r="GAZ514" s="29"/>
      <c r="GBA514" s="29"/>
      <c r="GBB514" s="29"/>
      <c r="GBC514" s="29"/>
      <c r="GBD514" s="29"/>
      <c r="GBE514" s="29"/>
      <c r="GBF514" s="29"/>
      <c r="GBG514" s="29"/>
      <c r="GBH514" s="29"/>
      <c r="GBI514" s="29"/>
      <c r="GBJ514" s="29"/>
      <c r="GBK514" s="29"/>
      <c r="GBL514" s="29"/>
      <c r="GBM514" s="29"/>
      <c r="GBN514" s="29"/>
      <c r="GBO514" s="29"/>
      <c r="GBP514" s="29"/>
      <c r="GBQ514" s="29"/>
      <c r="GBR514" s="29"/>
      <c r="GBS514" s="29"/>
      <c r="GBT514" s="29"/>
      <c r="GBU514" s="29"/>
      <c r="GBV514" s="29"/>
      <c r="GBW514" s="29"/>
      <c r="GBX514" s="29"/>
      <c r="GBY514" s="29"/>
      <c r="GBZ514" s="29"/>
      <c r="GCA514" s="29"/>
      <c r="GCB514" s="29"/>
      <c r="GCC514" s="29"/>
      <c r="GCD514" s="29"/>
      <c r="GCE514" s="29"/>
      <c r="GCF514" s="29"/>
      <c r="GCG514" s="29"/>
      <c r="GCH514" s="29"/>
      <c r="GCI514" s="29"/>
      <c r="GCJ514" s="29"/>
      <c r="GCK514" s="29"/>
      <c r="GCL514" s="29"/>
      <c r="GCM514" s="29"/>
      <c r="GCN514" s="29"/>
      <c r="GCO514" s="29"/>
      <c r="GCP514" s="29"/>
      <c r="GCQ514" s="29"/>
      <c r="GCR514" s="29"/>
      <c r="GCS514" s="29"/>
      <c r="GCT514" s="29"/>
      <c r="GCU514" s="29"/>
      <c r="GCV514" s="29"/>
      <c r="GCW514" s="29"/>
      <c r="GCX514" s="29"/>
      <c r="GCY514" s="29"/>
      <c r="GCZ514" s="29"/>
      <c r="GDA514" s="29"/>
      <c r="GDB514" s="29"/>
      <c r="GDC514" s="29"/>
      <c r="GDD514" s="29"/>
      <c r="GDE514" s="29"/>
      <c r="GDF514" s="29"/>
      <c r="GDG514" s="29"/>
      <c r="GDH514" s="29"/>
      <c r="GDI514" s="29"/>
      <c r="GDJ514" s="29"/>
      <c r="GDK514" s="29"/>
      <c r="GDL514" s="29"/>
      <c r="GDM514" s="29"/>
      <c r="GDN514" s="29"/>
      <c r="GDO514" s="29"/>
      <c r="GDP514" s="29"/>
      <c r="GDQ514" s="29"/>
      <c r="GDR514" s="29"/>
      <c r="GDS514" s="29"/>
      <c r="GDT514" s="29"/>
      <c r="GDU514" s="29"/>
      <c r="GDV514" s="29"/>
      <c r="GDW514" s="29"/>
      <c r="GDX514" s="29"/>
      <c r="GDY514" s="29"/>
      <c r="GDZ514" s="29"/>
      <c r="GEA514" s="29"/>
      <c r="GEB514" s="29"/>
      <c r="GEC514" s="29"/>
      <c r="GED514" s="29"/>
      <c r="GEE514" s="29"/>
      <c r="GEF514" s="29"/>
      <c r="GEG514" s="29"/>
      <c r="GEH514" s="29"/>
      <c r="GEI514" s="29"/>
      <c r="GEJ514" s="29"/>
      <c r="GEK514" s="29"/>
      <c r="GEL514" s="29"/>
      <c r="GEM514" s="29"/>
      <c r="GEN514" s="29"/>
      <c r="GEO514" s="29"/>
      <c r="GEP514" s="29"/>
      <c r="GEQ514" s="29"/>
      <c r="GER514" s="29"/>
      <c r="GES514" s="29"/>
      <c r="GET514" s="29"/>
      <c r="GEU514" s="29"/>
      <c r="GEV514" s="29"/>
      <c r="GEW514" s="29"/>
      <c r="GEX514" s="29"/>
      <c r="GEY514" s="29"/>
      <c r="GEZ514" s="29"/>
      <c r="GFA514" s="29"/>
      <c r="GFB514" s="29"/>
      <c r="GFC514" s="29"/>
      <c r="GFD514" s="29"/>
      <c r="GFE514" s="29"/>
      <c r="GFF514" s="29"/>
      <c r="GFG514" s="29"/>
      <c r="GFH514" s="29"/>
      <c r="GFI514" s="29"/>
      <c r="GFJ514" s="29"/>
      <c r="GFK514" s="29"/>
      <c r="GFL514" s="29"/>
      <c r="GFM514" s="29"/>
      <c r="GFN514" s="29"/>
      <c r="GFO514" s="29"/>
      <c r="GFP514" s="29"/>
      <c r="GFQ514" s="29"/>
      <c r="GFR514" s="29"/>
      <c r="GFS514" s="29"/>
      <c r="GFT514" s="29"/>
      <c r="GFU514" s="29"/>
      <c r="GFV514" s="29"/>
      <c r="GFW514" s="29"/>
      <c r="GFX514" s="29"/>
      <c r="GFY514" s="29"/>
      <c r="GFZ514" s="29"/>
      <c r="GGA514" s="29"/>
      <c r="GGB514" s="29"/>
      <c r="GGC514" s="29"/>
      <c r="GGD514" s="29"/>
      <c r="GGE514" s="29"/>
      <c r="GGF514" s="29"/>
      <c r="GGG514" s="29"/>
      <c r="GGH514" s="29"/>
      <c r="GGI514" s="29"/>
      <c r="GGJ514" s="29"/>
      <c r="GGK514" s="29"/>
      <c r="GGL514" s="29"/>
      <c r="GGM514" s="29"/>
      <c r="GGN514" s="29"/>
      <c r="GGO514" s="29"/>
      <c r="GGP514" s="29"/>
      <c r="GGQ514" s="29"/>
      <c r="GGR514" s="29"/>
      <c r="GGS514" s="29"/>
      <c r="GGT514" s="29"/>
      <c r="GGU514" s="29"/>
      <c r="GGV514" s="29"/>
      <c r="GGW514" s="29"/>
      <c r="GGX514" s="29"/>
      <c r="GGY514" s="29"/>
      <c r="GGZ514" s="29"/>
      <c r="GHA514" s="29"/>
      <c r="GHB514" s="29"/>
      <c r="GHC514" s="29"/>
      <c r="GHD514" s="29"/>
      <c r="GHE514" s="29"/>
      <c r="GHF514" s="29"/>
      <c r="GHG514" s="29"/>
      <c r="GHH514" s="29"/>
      <c r="GHI514" s="29"/>
      <c r="GHJ514" s="29"/>
      <c r="GHK514" s="29"/>
      <c r="GHL514" s="29"/>
      <c r="GHM514" s="29"/>
      <c r="GHN514" s="29"/>
      <c r="GHO514" s="29"/>
      <c r="GHP514" s="29"/>
      <c r="GHQ514" s="29"/>
      <c r="GHR514" s="29"/>
      <c r="GHS514" s="29"/>
      <c r="GHT514" s="29"/>
      <c r="GHU514" s="29"/>
      <c r="GHV514" s="29"/>
      <c r="GHW514" s="29"/>
      <c r="GHX514" s="29"/>
      <c r="GHY514" s="29"/>
      <c r="GHZ514" s="29"/>
      <c r="GIA514" s="29"/>
      <c r="GIB514" s="29"/>
      <c r="GIC514" s="29"/>
      <c r="GID514" s="29"/>
      <c r="GIE514" s="29"/>
      <c r="GIF514" s="29"/>
      <c r="GIG514" s="29"/>
      <c r="GIH514" s="29"/>
      <c r="GII514" s="29"/>
      <c r="GIJ514" s="29"/>
      <c r="GIK514" s="29"/>
      <c r="GIL514" s="29"/>
      <c r="GIM514" s="29"/>
      <c r="GIN514" s="29"/>
      <c r="GIO514" s="29"/>
      <c r="GIP514" s="29"/>
      <c r="GIQ514" s="29"/>
      <c r="GIR514" s="29"/>
      <c r="GIS514" s="29"/>
      <c r="GIT514" s="29"/>
      <c r="GIU514" s="29"/>
      <c r="GIV514" s="29"/>
      <c r="GIW514" s="29"/>
      <c r="GIX514" s="29"/>
      <c r="GIY514" s="29"/>
      <c r="GIZ514" s="29"/>
      <c r="GJA514" s="29"/>
      <c r="GJB514" s="29"/>
      <c r="GJC514" s="29"/>
      <c r="GJD514" s="29"/>
      <c r="GJE514" s="29"/>
      <c r="GJF514" s="29"/>
      <c r="GJG514" s="29"/>
      <c r="GJH514" s="29"/>
      <c r="GJI514" s="29"/>
      <c r="GJJ514" s="29"/>
      <c r="GJK514" s="29"/>
      <c r="GJL514" s="29"/>
      <c r="GJM514" s="29"/>
      <c r="GJN514" s="29"/>
      <c r="GJO514" s="29"/>
      <c r="GJP514" s="29"/>
      <c r="GJQ514" s="29"/>
      <c r="GJR514" s="29"/>
      <c r="GJS514" s="29"/>
      <c r="GJT514" s="29"/>
      <c r="GJU514" s="29"/>
      <c r="GJV514" s="29"/>
      <c r="GJW514" s="29"/>
      <c r="GJX514" s="29"/>
      <c r="GJY514" s="29"/>
      <c r="GJZ514" s="29"/>
      <c r="GKA514" s="29"/>
      <c r="GKB514" s="29"/>
      <c r="GKC514" s="29"/>
      <c r="GKD514" s="29"/>
      <c r="GKE514" s="29"/>
      <c r="GKF514" s="29"/>
      <c r="GKG514" s="29"/>
      <c r="GKH514" s="29"/>
      <c r="GKI514" s="29"/>
      <c r="GKJ514" s="29"/>
      <c r="GKK514" s="29"/>
      <c r="GKL514" s="29"/>
      <c r="GKM514" s="29"/>
      <c r="GKN514" s="29"/>
      <c r="GKO514" s="29"/>
      <c r="GKP514" s="29"/>
      <c r="GKQ514" s="29"/>
      <c r="GKR514" s="29"/>
      <c r="GKS514" s="29"/>
      <c r="GKT514" s="29"/>
      <c r="GKU514" s="29"/>
      <c r="GKV514" s="29"/>
      <c r="GKW514" s="29"/>
      <c r="GKX514" s="29"/>
      <c r="GKY514" s="29"/>
      <c r="GKZ514" s="29"/>
      <c r="GLA514" s="29"/>
      <c r="GLB514" s="29"/>
      <c r="GLC514" s="29"/>
      <c r="GLD514" s="29"/>
      <c r="GLE514" s="29"/>
      <c r="GLF514" s="29"/>
      <c r="GLG514" s="29"/>
      <c r="GLH514" s="29"/>
      <c r="GLI514" s="29"/>
      <c r="GLJ514" s="29"/>
      <c r="GLK514" s="29"/>
      <c r="GLL514" s="29"/>
      <c r="GLM514" s="29"/>
      <c r="GLN514" s="29"/>
      <c r="GLO514" s="29"/>
      <c r="GLP514" s="29"/>
      <c r="GLQ514" s="29"/>
      <c r="GLR514" s="29"/>
      <c r="GLS514" s="29"/>
      <c r="GLT514" s="29"/>
      <c r="GLU514" s="29"/>
      <c r="GLV514" s="29"/>
      <c r="GLW514" s="29"/>
      <c r="GLX514" s="29"/>
      <c r="GLY514" s="29"/>
      <c r="GLZ514" s="29"/>
      <c r="GMA514" s="29"/>
      <c r="GMB514" s="29"/>
      <c r="GMC514" s="29"/>
      <c r="GMD514" s="29"/>
      <c r="GME514" s="29"/>
      <c r="GMF514" s="29"/>
      <c r="GMG514" s="29"/>
      <c r="GMH514" s="29"/>
      <c r="GMI514" s="29"/>
      <c r="GMJ514" s="29"/>
      <c r="GMK514" s="29"/>
      <c r="GML514" s="29"/>
      <c r="GMM514" s="29"/>
      <c r="GMN514" s="29"/>
      <c r="GMO514" s="29"/>
      <c r="GMP514" s="29"/>
      <c r="GMQ514" s="29"/>
      <c r="GMR514" s="29"/>
      <c r="GMS514" s="29"/>
      <c r="GMT514" s="29"/>
      <c r="GMU514" s="29"/>
      <c r="GMV514" s="29"/>
      <c r="GMW514" s="29"/>
      <c r="GMX514" s="29"/>
      <c r="GMY514" s="29"/>
      <c r="GMZ514" s="29"/>
      <c r="GNA514" s="29"/>
      <c r="GNB514" s="29"/>
      <c r="GNC514" s="29"/>
      <c r="GND514" s="29"/>
      <c r="GNE514" s="29"/>
      <c r="GNF514" s="29"/>
      <c r="GNG514" s="29"/>
      <c r="GNH514" s="29"/>
      <c r="GNI514" s="29"/>
      <c r="GNJ514" s="29"/>
      <c r="GNK514" s="29"/>
      <c r="GNL514" s="29"/>
      <c r="GNM514" s="29"/>
      <c r="GNN514" s="29"/>
      <c r="GNO514" s="29"/>
      <c r="GNP514" s="29"/>
      <c r="GNQ514" s="29"/>
      <c r="GNR514" s="29"/>
      <c r="GNS514" s="29"/>
      <c r="GNT514" s="29"/>
      <c r="GNU514" s="29"/>
      <c r="GNV514" s="29"/>
      <c r="GNW514" s="29"/>
      <c r="GNX514" s="29"/>
      <c r="GNY514" s="29"/>
      <c r="GNZ514" s="29"/>
      <c r="GOA514" s="29"/>
      <c r="GOB514" s="29"/>
      <c r="GOC514" s="29"/>
      <c r="GOD514" s="29"/>
      <c r="GOE514" s="29"/>
      <c r="GOF514" s="29"/>
      <c r="GOG514" s="29"/>
      <c r="GOH514" s="29"/>
      <c r="GOI514" s="29"/>
      <c r="GOJ514" s="29"/>
      <c r="GOK514" s="29"/>
      <c r="GOL514" s="29"/>
      <c r="GOM514" s="29"/>
      <c r="GON514" s="29"/>
      <c r="GOO514" s="29"/>
      <c r="GOP514" s="29"/>
      <c r="GOQ514" s="29"/>
      <c r="GOR514" s="29"/>
      <c r="GOS514" s="29"/>
      <c r="GOT514" s="29"/>
      <c r="GOU514" s="29"/>
      <c r="GOV514" s="29"/>
      <c r="GOW514" s="29"/>
      <c r="GOX514" s="29"/>
      <c r="GOY514" s="29"/>
      <c r="GOZ514" s="29"/>
      <c r="GPA514" s="29"/>
      <c r="GPB514" s="29"/>
      <c r="GPC514" s="29"/>
      <c r="GPD514" s="29"/>
      <c r="GPE514" s="29"/>
      <c r="GPF514" s="29"/>
      <c r="GPG514" s="29"/>
      <c r="GPH514" s="29"/>
      <c r="GPI514" s="29"/>
      <c r="GPJ514" s="29"/>
      <c r="GPK514" s="29"/>
      <c r="GPL514" s="29"/>
      <c r="GPM514" s="29"/>
      <c r="GPN514" s="29"/>
      <c r="GPO514" s="29"/>
      <c r="GPP514" s="29"/>
      <c r="GPQ514" s="29"/>
      <c r="GPR514" s="29"/>
      <c r="GPS514" s="29"/>
      <c r="GPT514" s="29"/>
      <c r="GPU514" s="29"/>
      <c r="GPV514" s="29"/>
      <c r="GPW514" s="29"/>
      <c r="GPX514" s="29"/>
      <c r="GPY514" s="29"/>
      <c r="GPZ514" s="29"/>
      <c r="GQA514" s="29"/>
      <c r="GQB514" s="29"/>
      <c r="GQC514" s="29"/>
      <c r="GQD514" s="29"/>
      <c r="GQE514" s="29"/>
      <c r="GQF514" s="29"/>
      <c r="GQG514" s="29"/>
      <c r="GQH514" s="29"/>
      <c r="GQI514" s="29"/>
      <c r="GQJ514" s="29"/>
      <c r="GQK514" s="29"/>
      <c r="GQL514" s="29"/>
      <c r="GQM514" s="29"/>
      <c r="GQN514" s="29"/>
      <c r="GQO514" s="29"/>
      <c r="GQP514" s="29"/>
      <c r="GQQ514" s="29"/>
      <c r="GQR514" s="29"/>
      <c r="GQS514" s="29"/>
      <c r="GQT514" s="29"/>
      <c r="GQU514" s="29"/>
      <c r="GQV514" s="29"/>
      <c r="GQW514" s="29"/>
      <c r="GQX514" s="29"/>
      <c r="GQY514" s="29"/>
      <c r="GQZ514" s="29"/>
      <c r="GRA514" s="29"/>
      <c r="GRB514" s="29"/>
      <c r="GRC514" s="29"/>
      <c r="GRD514" s="29"/>
      <c r="GRE514" s="29"/>
      <c r="GRF514" s="29"/>
      <c r="GRG514" s="29"/>
      <c r="GRH514" s="29"/>
      <c r="GRI514" s="29"/>
      <c r="GRJ514" s="29"/>
      <c r="GRK514" s="29"/>
      <c r="GRL514" s="29"/>
      <c r="GRM514" s="29"/>
      <c r="GRN514" s="29"/>
      <c r="GRO514" s="29"/>
      <c r="GRP514" s="29"/>
      <c r="GRQ514" s="29"/>
      <c r="GRR514" s="29"/>
      <c r="GRS514" s="29"/>
      <c r="GRT514" s="29"/>
      <c r="GRU514" s="29"/>
      <c r="GRV514" s="29"/>
      <c r="GRW514" s="29"/>
      <c r="GRX514" s="29"/>
      <c r="GRY514" s="29"/>
      <c r="GRZ514" s="29"/>
      <c r="GSA514" s="29"/>
      <c r="GSB514" s="29"/>
      <c r="GSC514" s="29"/>
      <c r="GSD514" s="29"/>
      <c r="GSE514" s="29"/>
      <c r="GSF514" s="29"/>
      <c r="GSG514" s="29"/>
      <c r="GSH514" s="29"/>
      <c r="GSI514" s="29"/>
      <c r="GSJ514" s="29"/>
      <c r="GSK514" s="29"/>
      <c r="GSL514" s="29"/>
      <c r="GSM514" s="29"/>
      <c r="GSN514" s="29"/>
      <c r="GSO514" s="29"/>
      <c r="GSP514" s="29"/>
      <c r="GSQ514" s="29"/>
      <c r="GSR514" s="29"/>
      <c r="GSS514" s="29"/>
      <c r="GST514" s="29"/>
      <c r="GSU514" s="29"/>
      <c r="GSV514" s="29"/>
      <c r="GSW514" s="29"/>
      <c r="GSX514" s="29"/>
      <c r="GSY514" s="29"/>
      <c r="GSZ514" s="29"/>
      <c r="GTA514" s="29"/>
      <c r="GTB514" s="29"/>
      <c r="GTC514" s="29"/>
      <c r="GTD514" s="29"/>
      <c r="GTE514" s="29"/>
      <c r="GTF514" s="29"/>
      <c r="GTG514" s="29"/>
      <c r="GTH514" s="29"/>
      <c r="GTI514" s="29"/>
      <c r="GTJ514" s="29"/>
      <c r="GTK514" s="29"/>
      <c r="GTL514" s="29"/>
      <c r="GTM514" s="29"/>
      <c r="GTN514" s="29"/>
      <c r="GTO514" s="29"/>
      <c r="GTP514" s="29"/>
      <c r="GTQ514" s="29"/>
      <c r="GTR514" s="29"/>
      <c r="GTS514" s="29"/>
      <c r="GTT514" s="29"/>
      <c r="GTU514" s="29"/>
      <c r="GTV514" s="29"/>
      <c r="GTW514" s="29"/>
      <c r="GTX514" s="29"/>
      <c r="GTY514" s="29"/>
      <c r="GTZ514" s="29"/>
      <c r="GUA514" s="29"/>
      <c r="GUB514" s="29"/>
      <c r="GUC514" s="29"/>
      <c r="GUD514" s="29"/>
      <c r="GUE514" s="29"/>
      <c r="GUF514" s="29"/>
      <c r="GUG514" s="29"/>
      <c r="GUH514" s="29"/>
      <c r="GUI514" s="29"/>
      <c r="GUJ514" s="29"/>
      <c r="GUK514" s="29"/>
      <c r="GUL514" s="29"/>
      <c r="GUM514" s="29"/>
      <c r="GUN514" s="29"/>
      <c r="GUO514" s="29"/>
      <c r="GUP514" s="29"/>
      <c r="GUQ514" s="29"/>
      <c r="GUR514" s="29"/>
      <c r="GUS514" s="29"/>
      <c r="GUT514" s="29"/>
      <c r="GUU514" s="29"/>
      <c r="GUV514" s="29"/>
      <c r="GUW514" s="29"/>
      <c r="GUX514" s="29"/>
      <c r="GUY514" s="29"/>
      <c r="GUZ514" s="29"/>
      <c r="GVA514" s="29"/>
      <c r="GVB514" s="29"/>
      <c r="GVC514" s="29"/>
      <c r="GVD514" s="29"/>
      <c r="GVE514" s="29"/>
      <c r="GVF514" s="29"/>
      <c r="GVG514" s="29"/>
      <c r="GVH514" s="29"/>
      <c r="GVI514" s="29"/>
      <c r="GVJ514" s="29"/>
      <c r="GVK514" s="29"/>
      <c r="GVL514" s="29"/>
      <c r="GVM514" s="29"/>
      <c r="GVN514" s="29"/>
      <c r="GVO514" s="29"/>
      <c r="GVP514" s="29"/>
      <c r="GVQ514" s="29"/>
      <c r="GVR514" s="29"/>
      <c r="GVS514" s="29"/>
      <c r="GVT514" s="29"/>
      <c r="GVU514" s="29"/>
      <c r="GVV514" s="29"/>
      <c r="GVW514" s="29"/>
      <c r="GVX514" s="29"/>
      <c r="GVY514" s="29"/>
      <c r="GVZ514" s="29"/>
      <c r="GWA514" s="29"/>
      <c r="GWB514" s="29"/>
      <c r="GWC514" s="29"/>
      <c r="GWD514" s="29"/>
      <c r="GWE514" s="29"/>
      <c r="GWF514" s="29"/>
      <c r="GWG514" s="29"/>
      <c r="GWH514" s="29"/>
      <c r="GWI514" s="29"/>
      <c r="GWJ514" s="29"/>
      <c r="GWK514" s="29"/>
      <c r="GWL514" s="29"/>
      <c r="GWM514" s="29"/>
      <c r="GWN514" s="29"/>
      <c r="GWO514" s="29"/>
      <c r="GWP514" s="29"/>
      <c r="GWQ514" s="29"/>
      <c r="GWR514" s="29"/>
      <c r="GWS514" s="29"/>
      <c r="GWT514" s="29"/>
      <c r="GWU514" s="29"/>
      <c r="GWV514" s="29"/>
      <c r="GWW514" s="29"/>
      <c r="GWX514" s="29"/>
      <c r="GWY514" s="29"/>
      <c r="GWZ514" s="29"/>
      <c r="GXA514" s="29"/>
      <c r="GXB514" s="29"/>
      <c r="GXC514" s="29"/>
      <c r="GXD514" s="29"/>
      <c r="GXE514" s="29"/>
      <c r="GXF514" s="29"/>
      <c r="GXG514" s="29"/>
      <c r="GXH514" s="29"/>
      <c r="GXI514" s="29"/>
      <c r="GXJ514" s="29"/>
      <c r="GXK514" s="29"/>
      <c r="GXL514" s="29"/>
      <c r="GXM514" s="29"/>
      <c r="GXN514" s="29"/>
      <c r="GXO514" s="29"/>
      <c r="GXP514" s="29"/>
      <c r="GXQ514" s="29"/>
      <c r="GXR514" s="29"/>
      <c r="GXS514" s="29"/>
      <c r="GXT514" s="29"/>
      <c r="GXU514" s="29"/>
      <c r="GXV514" s="29"/>
      <c r="GXW514" s="29"/>
      <c r="GXX514" s="29"/>
      <c r="GXY514" s="29"/>
      <c r="GXZ514" s="29"/>
      <c r="GYA514" s="29"/>
      <c r="GYB514" s="29"/>
      <c r="GYC514" s="29"/>
      <c r="GYD514" s="29"/>
      <c r="GYE514" s="29"/>
      <c r="GYF514" s="29"/>
      <c r="GYG514" s="29"/>
      <c r="GYH514" s="29"/>
      <c r="GYI514" s="29"/>
      <c r="GYJ514" s="29"/>
      <c r="GYK514" s="29"/>
      <c r="GYL514" s="29"/>
      <c r="GYM514" s="29"/>
      <c r="GYN514" s="29"/>
      <c r="GYO514" s="29"/>
      <c r="GYP514" s="29"/>
      <c r="GYQ514" s="29"/>
      <c r="GYR514" s="29"/>
      <c r="GYS514" s="29"/>
      <c r="GYT514" s="29"/>
      <c r="GYU514" s="29"/>
      <c r="GYV514" s="29"/>
      <c r="GYW514" s="29"/>
      <c r="GYX514" s="29"/>
      <c r="GYY514" s="29"/>
      <c r="GYZ514" s="29"/>
      <c r="GZA514" s="29"/>
      <c r="GZB514" s="29"/>
      <c r="GZC514" s="29"/>
      <c r="GZD514" s="29"/>
      <c r="GZE514" s="29"/>
      <c r="GZF514" s="29"/>
      <c r="GZG514" s="29"/>
      <c r="GZH514" s="29"/>
      <c r="GZI514" s="29"/>
      <c r="GZJ514" s="29"/>
      <c r="GZK514" s="29"/>
      <c r="GZL514" s="29"/>
      <c r="GZM514" s="29"/>
      <c r="GZN514" s="29"/>
      <c r="GZO514" s="29"/>
      <c r="GZP514" s="29"/>
      <c r="GZQ514" s="29"/>
      <c r="GZR514" s="29"/>
      <c r="GZS514" s="29"/>
      <c r="GZT514" s="29"/>
      <c r="GZU514" s="29"/>
      <c r="GZV514" s="29"/>
      <c r="GZW514" s="29"/>
      <c r="GZX514" s="29"/>
      <c r="GZY514" s="29"/>
      <c r="GZZ514" s="29"/>
      <c r="HAA514" s="29"/>
      <c r="HAB514" s="29"/>
      <c r="HAC514" s="29"/>
      <c r="HAD514" s="29"/>
      <c r="HAE514" s="29"/>
      <c r="HAF514" s="29"/>
      <c r="HAG514" s="29"/>
      <c r="HAH514" s="29"/>
      <c r="HAI514" s="29"/>
      <c r="HAJ514" s="29"/>
      <c r="HAK514" s="29"/>
      <c r="HAL514" s="29"/>
      <c r="HAM514" s="29"/>
      <c r="HAN514" s="29"/>
      <c r="HAO514" s="29"/>
      <c r="HAP514" s="29"/>
      <c r="HAQ514" s="29"/>
      <c r="HAR514" s="29"/>
      <c r="HAS514" s="29"/>
      <c r="HAT514" s="29"/>
      <c r="HAU514" s="29"/>
      <c r="HAV514" s="29"/>
      <c r="HAW514" s="29"/>
      <c r="HAX514" s="29"/>
      <c r="HAY514" s="29"/>
      <c r="HAZ514" s="29"/>
      <c r="HBA514" s="29"/>
      <c r="HBB514" s="29"/>
      <c r="HBC514" s="29"/>
      <c r="HBD514" s="29"/>
      <c r="HBE514" s="29"/>
      <c r="HBF514" s="29"/>
      <c r="HBG514" s="29"/>
      <c r="HBH514" s="29"/>
      <c r="HBI514" s="29"/>
      <c r="HBJ514" s="29"/>
      <c r="HBK514" s="29"/>
      <c r="HBL514" s="29"/>
      <c r="HBM514" s="29"/>
      <c r="HBN514" s="29"/>
      <c r="HBO514" s="29"/>
      <c r="HBP514" s="29"/>
      <c r="HBQ514" s="29"/>
      <c r="HBR514" s="29"/>
      <c r="HBS514" s="29"/>
      <c r="HBT514" s="29"/>
      <c r="HBU514" s="29"/>
      <c r="HBV514" s="29"/>
      <c r="HBW514" s="29"/>
      <c r="HBX514" s="29"/>
      <c r="HBY514" s="29"/>
      <c r="HBZ514" s="29"/>
      <c r="HCA514" s="29"/>
      <c r="HCB514" s="29"/>
      <c r="HCC514" s="29"/>
      <c r="HCD514" s="29"/>
      <c r="HCE514" s="29"/>
      <c r="HCF514" s="29"/>
      <c r="HCG514" s="29"/>
      <c r="HCH514" s="29"/>
      <c r="HCI514" s="29"/>
      <c r="HCJ514" s="29"/>
      <c r="HCK514" s="29"/>
      <c r="HCL514" s="29"/>
      <c r="HCM514" s="29"/>
      <c r="HCN514" s="29"/>
      <c r="HCO514" s="29"/>
      <c r="HCP514" s="29"/>
      <c r="HCQ514" s="29"/>
      <c r="HCR514" s="29"/>
      <c r="HCS514" s="29"/>
      <c r="HCT514" s="29"/>
      <c r="HCU514" s="29"/>
      <c r="HCV514" s="29"/>
      <c r="HCW514" s="29"/>
      <c r="HCX514" s="29"/>
      <c r="HCY514" s="29"/>
      <c r="HCZ514" s="29"/>
      <c r="HDA514" s="29"/>
      <c r="HDB514" s="29"/>
      <c r="HDC514" s="29"/>
      <c r="HDD514" s="29"/>
      <c r="HDE514" s="29"/>
      <c r="HDF514" s="29"/>
      <c r="HDG514" s="29"/>
      <c r="HDH514" s="29"/>
      <c r="HDI514" s="29"/>
      <c r="HDJ514" s="29"/>
      <c r="HDK514" s="29"/>
      <c r="HDL514" s="29"/>
      <c r="HDM514" s="29"/>
      <c r="HDN514" s="29"/>
      <c r="HDO514" s="29"/>
      <c r="HDP514" s="29"/>
      <c r="HDQ514" s="29"/>
      <c r="HDR514" s="29"/>
      <c r="HDS514" s="29"/>
      <c r="HDT514" s="29"/>
      <c r="HDU514" s="29"/>
      <c r="HDV514" s="29"/>
      <c r="HDW514" s="29"/>
      <c r="HDX514" s="29"/>
      <c r="HDY514" s="29"/>
      <c r="HDZ514" s="29"/>
      <c r="HEA514" s="29"/>
      <c r="HEB514" s="29"/>
      <c r="HEC514" s="29"/>
      <c r="HED514" s="29"/>
      <c r="HEE514" s="29"/>
      <c r="HEF514" s="29"/>
      <c r="HEG514" s="29"/>
      <c r="HEH514" s="29"/>
      <c r="HEI514" s="29"/>
      <c r="HEJ514" s="29"/>
      <c r="HEK514" s="29"/>
      <c r="HEL514" s="29"/>
      <c r="HEM514" s="29"/>
      <c r="HEN514" s="29"/>
      <c r="HEO514" s="29"/>
      <c r="HEP514" s="29"/>
      <c r="HEQ514" s="29"/>
      <c r="HER514" s="29"/>
      <c r="HES514" s="29"/>
      <c r="HET514" s="29"/>
      <c r="HEU514" s="29"/>
      <c r="HEV514" s="29"/>
      <c r="HEW514" s="29"/>
      <c r="HEX514" s="29"/>
      <c r="HEY514" s="29"/>
      <c r="HEZ514" s="29"/>
      <c r="HFA514" s="29"/>
      <c r="HFB514" s="29"/>
      <c r="HFC514" s="29"/>
      <c r="HFD514" s="29"/>
      <c r="HFE514" s="29"/>
      <c r="HFF514" s="29"/>
      <c r="HFG514" s="29"/>
      <c r="HFH514" s="29"/>
      <c r="HFI514" s="29"/>
      <c r="HFJ514" s="29"/>
      <c r="HFK514" s="29"/>
      <c r="HFL514" s="29"/>
      <c r="HFM514" s="29"/>
      <c r="HFN514" s="29"/>
      <c r="HFO514" s="29"/>
      <c r="HFP514" s="29"/>
      <c r="HFQ514" s="29"/>
      <c r="HFR514" s="29"/>
      <c r="HFS514" s="29"/>
      <c r="HFT514" s="29"/>
      <c r="HFU514" s="29"/>
      <c r="HFV514" s="29"/>
      <c r="HFW514" s="29"/>
      <c r="HFX514" s="29"/>
      <c r="HFY514" s="29"/>
      <c r="HFZ514" s="29"/>
      <c r="HGA514" s="29"/>
      <c r="HGB514" s="29"/>
      <c r="HGC514" s="29"/>
      <c r="HGD514" s="29"/>
      <c r="HGE514" s="29"/>
      <c r="HGF514" s="29"/>
      <c r="HGG514" s="29"/>
      <c r="HGH514" s="29"/>
      <c r="HGI514" s="29"/>
      <c r="HGJ514" s="29"/>
      <c r="HGK514" s="29"/>
      <c r="HGL514" s="29"/>
      <c r="HGM514" s="29"/>
      <c r="HGN514" s="29"/>
      <c r="HGO514" s="29"/>
      <c r="HGP514" s="29"/>
      <c r="HGQ514" s="29"/>
      <c r="HGR514" s="29"/>
      <c r="HGS514" s="29"/>
      <c r="HGT514" s="29"/>
      <c r="HGU514" s="29"/>
      <c r="HGV514" s="29"/>
      <c r="HGW514" s="29"/>
      <c r="HGX514" s="29"/>
      <c r="HGY514" s="29"/>
      <c r="HGZ514" s="29"/>
      <c r="HHA514" s="29"/>
      <c r="HHB514" s="29"/>
      <c r="HHC514" s="29"/>
      <c r="HHD514" s="29"/>
      <c r="HHE514" s="29"/>
      <c r="HHF514" s="29"/>
      <c r="HHG514" s="29"/>
      <c r="HHH514" s="29"/>
      <c r="HHI514" s="29"/>
      <c r="HHJ514" s="29"/>
      <c r="HHK514" s="29"/>
      <c r="HHL514" s="29"/>
      <c r="HHM514" s="29"/>
      <c r="HHN514" s="29"/>
      <c r="HHO514" s="29"/>
      <c r="HHP514" s="29"/>
      <c r="HHQ514" s="29"/>
      <c r="HHR514" s="29"/>
      <c r="HHS514" s="29"/>
      <c r="HHT514" s="29"/>
      <c r="HHU514" s="29"/>
      <c r="HHV514" s="29"/>
      <c r="HHW514" s="29"/>
      <c r="HHX514" s="29"/>
      <c r="HHY514" s="29"/>
      <c r="HHZ514" s="29"/>
      <c r="HIA514" s="29"/>
      <c r="HIB514" s="29"/>
      <c r="HIC514" s="29"/>
      <c r="HID514" s="29"/>
      <c r="HIE514" s="29"/>
      <c r="HIF514" s="29"/>
      <c r="HIG514" s="29"/>
      <c r="HIH514" s="29"/>
      <c r="HII514" s="29"/>
      <c r="HIJ514" s="29"/>
      <c r="HIK514" s="29"/>
      <c r="HIL514" s="29"/>
      <c r="HIM514" s="29"/>
      <c r="HIN514" s="29"/>
      <c r="HIO514" s="29"/>
      <c r="HIP514" s="29"/>
      <c r="HIQ514" s="29"/>
      <c r="HIR514" s="29"/>
      <c r="HIS514" s="29"/>
      <c r="HIT514" s="29"/>
      <c r="HIU514" s="29"/>
      <c r="HIV514" s="29"/>
      <c r="HIW514" s="29"/>
      <c r="HIX514" s="29"/>
      <c r="HIY514" s="29"/>
      <c r="HIZ514" s="29"/>
      <c r="HJA514" s="29"/>
      <c r="HJB514" s="29"/>
      <c r="HJC514" s="29"/>
      <c r="HJD514" s="29"/>
      <c r="HJE514" s="29"/>
      <c r="HJF514" s="29"/>
      <c r="HJG514" s="29"/>
      <c r="HJH514" s="29"/>
      <c r="HJI514" s="29"/>
      <c r="HJJ514" s="29"/>
      <c r="HJK514" s="29"/>
      <c r="HJL514" s="29"/>
      <c r="HJM514" s="29"/>
      <c r="HJN514" s="29"/>
      <c r="HJO514" s="29"/>
      <c r="HJP514" s="29"/>
      <c r="HJQ514" s="29"/>
      <c r="HJR514" s="29"/>
      <c r="HJS514" s="29"/>
      <c r="HJT514" s="29"/>
      <c r="HJU514" s="29"/>
      <c r="HJV514" s="29"/>
      <c r="HJW514" s="29"/>
      <c r="HJX514" s="29"/>
      <c r="HJY514" s="29"/>
      <c r="HJZ514" s="29"/>
      <c r="HKA514" s="29"/>
      <c r="HKB514" s="29"/>
      <c r="HKC514" s="29"/>
      <c r="HKD514" s="29"/>
      <c r="HKE514" s="29"/>
      <c r="HKF514" s="29"/>
      <c r="HKG514" s="29"/>
      <c r="HKH514" s="29"/>
      <c r="HKI514" s="29"/>
      <c r="HKJ514" s="29"/>
      <c r="HKK514" s="29"/>
      <c r="HKL514" s="29"/>
      <c r="HKM514" s="29"/>
      <c r="HKN514" s="29"/>
      <c r="HKO514" s="29"/>
      <c r="HKP514" s="29"/>
      <c r="HKQ514" s="29"/>
      <c r="HKR514" s="29"/>
      <c r="HKS514" s="29"/>
      <c r="HKT514" s="29"/>
      <c r="HKU514" s="29"/>
      <c r="HKV514" s="29"/>
      <c r="HKW514" s="29"/>
      <c r="HKX514" s="29"/>
      <c r="HKY514" s="29"/>
      <c r="HKZ514" s="29"/>
      <c r="HLA514" s="29"/>
      <c r="HLB514" s="29"/>
      <c r="HLC514" s="29"/>
      <c r="HLD514" s="29"/>
      <c r="HLE514" s="29"/>
      <c r="HLF514" s="29"/>
      <c r="HLG514" s="29"/>
      <c r="HLH514" s="29"/>
      <c r="HLI514" s="29"/>
      <c r="HLJ514" s="29"/>
      <c r="HLK514" s="29"/>
      <c r="HLL514" s="29"/>
      <c r="HLM514" s="29"/>
      <c r="HLN514" s="29"/>
      <c r="HLO514" s="29"/>
      <c r="HLP514" s="29"/>
      <c r="HLQ514" s="29"/>
      <c r="HLR514" s="29"/>
      <c r="HLS514" s="29"/>
      <c r="HLT514" s="29"/>
      <c r="HLU514" s="29"/>
      <c r="HLV514" s="29"/>
      <c r="HLW514" s="29"/>
      <c r="HLX514" s="29"/>
      <c r="HLY514" s="29"/>
      <c r="HLZ514" s="29"/>
      <c r="HMA514" s="29"/>
      <c r="HMB514" s="29"/>
      <c r="HMC514" s="29"/>
      <c r="HMD514" s="29"/>
      <c r="HME514" s="29"/>
      <c r="HMF514" s="29"/>
      <c r="HMG514" s="29"/>
      <c r="HMH514" s="29"/>
      <c r="HMI514" s="29"/>
      <c r="HMJ514" s="29"/>
      <c r="HMK514" s="29"/>
      <c r="HML514" s="29"/>
      <c r="HMM514" s="29"/>
      <c r="HMN514" s="29"/>
      <c r="HMO514" s="29"/>
      <c r="HMP514" s="29"/>
      <c r="HMQ514" s="29"/>
      <c r="HMR514" s="29"/>
      <c r="HMS514" s="29"/>
      <c r="HMT514" s="29"/>
      <c r="HMU514" s="29"/>
      <c r="HMV514" s="29"/>
      <c r="HMW514" s="29"/>
      <c r="HMX514" s="29"/>
      <c r="HMY514" s="29"/>
      <c r="HMZ514" s="29"/>
      <c r="HNA514" s="29"/>
      <c r="HNB514" s="29"/>
      <c r="HNC514" s="29"/>
      <c r="HND514" s="29"/>
      <c r="HNE514" s="29"/>
      <c r="HNF514" s="29"/>
      <c r="HNG514" s="29"/>
      <c r="HNH514" s="29"/>
      <c r="HNI514" s="29"/>
      <c r="HNJ514" s="29"/>
      <c r="HNK514" s="29"/>
      <c r="HNL514" s="29"/>
      <c r="HNM514" s="29"/>
      <c r="HNN514" s="29"/>
      <c r="HNO514" s="29"/>
      <c r="HNP514" s="29"/>
      <c r="HNQ514" s="29"/>
      <c r="HNR514" s="29"/>
      <c r="HNS514" s="29"/>
      <c r="HNT514" s="29"/>
      <c r="HNU514" s="29"/>
      <c r="HNV514" s="29"/>
      <c r="HNW514" s="29"/>
      <c r="HNX514" s="29"/>
      <c r="HNY514" s="29"/>
      <c r="HNZ514" s="29"/>
      <c r="HOA514" s="29"/>
      <c r="HOB514" s="29"/>
      <c r="HOC514" s="29"/>
      <c r="HOD514" s="29"/>
      <c r="HOE514" s="29"/>
      <c r="HOF514" s="29"/>
      <c r="HOG514" s="29"/>
      <c r="HOH514" s="29"/>
      <c r="HOI514" s="29"/>
      <c r="HOJ514" s="29"/>
      <c r="HOK514" s="29"/>
      <c r="HOL514" s="29"/>
      <c r="HOM514" s="29"/>
      <c r="HON514" s="29"/>
      <c r="HOO514" s="29"/>
      <c r="HOP514" s="29"/>
      <c r="HOQ514" s="29"/>
      <c r="HOR514" s="29"/>
      <c r="HOS514" s="29"/>
      <c r="HOT514" s="29"/>
      <c r="HOU514" s="29"/>
      <c r="HOV514" s="29"/>
      <c r="HOW514" s="29"/>
      <c r="HOX514" s="29"/>
      <c r="HOY514" s="29"/>
      <c r="HOZ514" s="29"/>
      <c r="HPA514" s="29"/>
      <c r="HPB514" s="29"/>
      <c r="HPC514" s="29"/>
      <c r="HPD514" s="29"/>
      <c r="HPE514" s="29"/>
      <c r="HPF514" s="29"/>
      <c r="HPG514" s="29"/>
      <c r="HPH514" s="29"/>
      <c r="HPI514" s="29"/>
      <c r="HPJ514" s="29"/>
      <c r="HPK514" s="29"/>
      <c r="HPL514" s="29"/>
      <c r="HPM514" s="29"/>
      <c r="HPN514" s="29"/>
      <c r="HPO514" s="29"/>
      <c r="HPP514" s="29"/>
      <c r="HPQ514" s="29"/>
      <c r="HPR514" s="29"/>
      <c r="HPS514" s="29"/>
      <c r="HPT514" s="29"/>
      <c r="HPU514" s="29"/>
      <c r="HPV514" s="29"/>
      <c r="HPW514" s="29"/>
      <c r="HPX514" s="29"/>
      <c r="HPY514" s="29"/>
      <c r="HPZ514" s="29"/>
      <c r="HQA514" s="29"/>
      <c r="HQB514" s="29"/>
      <c r="HQC514" s="29"/>
      <c r="HQD514" s="29"/>
      <c r="HQE514" s="29"/>
      <c r="HQF514" s="29"/>
      <c r="HQG514" s="29"/>
      <c r="HQH514" s="29"/>
      <c r="HQI514" s="29"/>
      <c r="HQJ514" s="29"/>
      <c r="HQK514" s="29"/>
      <c r="HQL514" s="29"/>
      <c r="HQM514" s="29"/>
      <c r="HQN514" s="29"/>
      <c r="HQO514" s="29"/>
      <c r="HQP514" s="29"/>
      <c r="HQQ514" s="29"/>
      <c r="HQR514" s="29"/>
      <c r="HQS514" s="29"/>
      <c r="HQT514" s="29"/>
      <c r="HQU514" s="29"/>
      <c r="HQV514" s="29"/>
      <c r="HQW514" s="29"/>
      <c r="HQX514" s="29"/>
      <c r="HQY514" s="29"/>
      <c r="HQZ514" s="29"/>
      <c r="HRA514" s="29"/>
      <c r="HRB514" s="29"/>
      <c r="HRC514" s="29"/>
      <c r="HRD514" s="29"/>
      <c r="HRE514" s="29"/>
      <c r="HRF514" s="29"/>
      <c r="HRG514" s="29"/>
      <c r="HRH514" s="29"/>
      <c r="HRI514" s="29"/>
      <c r="HRJ514" s="29"/>
      <c r="HRK514" s="29"/>
      <c r="HRL514" s="29"/>
      <c r="HRM514" s="29"/>
      <c r="HRN514" s="29"/>
      <c r="HRO514" s="29"/>
      <c r="HRP514" s="29"/>
      <c r="HRQ514" s="29"/>
      <c r="HRR514" s="29"/>
      <c r="HRS514" s="29"/>
      <c r="HRT514" s="29"/>
      <c r="HRU514" s="29"/>
      <c r="HRV514" s="29"/>
      <c r="HRW514" s="29"/>
      <c r="HRX514" s="29"/>
      <c r="HRY514" s="29"/>
      <c r="HRZ514" s="29"/>
      <c r="HSA514" s="29"/>
      <c r="HSB514" s="29"/>
      <c r="HSC514" s="29"/>
      <c r="HSD514" s="29"/>
      <c r="HSE514" s="29"/>
      <c r="HSF514" s="29"/>
      <c r="HSG514" s="29"/>
      <c r="HSH514" s="29"/>
      <c r="HSI514" s="29"/>
      <c r="HSJ514" s="29"/>
      <c r="HSK514" s="29"/>
      <c r="HSL514" s="29"/>
      <c r="HSM514" s="29"/>
      <c r="HSN514" s="29"/>
      <c r="HSO514" s="29"/>
      <c r="HSP514" s="29"/>
      <c r="HSQ514" s="29"/>
      <c r="HSR514" s="29"/>
      <c r="HSS514" s="29"/>
      <c r="HST514" s="29"/>
      <c r="HSU514" s="29"/>
      <c r="HSV514" s="29"/>
      <c r="HSW514" s="29"/>
      <c r="HSX514" s="29"/>
      <c r="HSY514" s="29"/>
      <c r="HSZ514" s="29"/>
      <c r="HTA514" s="29"/>
      <c r="HTB514" s="29"/>
      <c r="HTC514" s="29"/>
      <c r="HTD514" s="29"/>
      <c r="HTE514" s="29"/>
      <c r="HTF514" s="29"/>
      <c r="HTG514" s="29"/>
      <c r="HTH514" s="29"/>
      <c r="HTI514" s="29"/>
      <c r="HTJ514" s="29"/>
      <c r="HTK514" s="29"/>
      <c r="HTL514" s="29"/>
      <c r="HTM514" s="29"/>
      <c r="HTN514" s="29"/>
      <c r="HTO514" s="29"/>
      <c r="HTP514" s="29"/>
      <c r="HTQ514" s="29"/>
      <c r="HTR514" s="29"/>
      <c r="HTS514" s="29"/>
      <c r="HTT514" s="29"/>
      <c r="HTU514" s="29"/>
      <c r="HTV514" s="29"/>
      <c r="HTW514" s="29"/>
      <c r="HTX514" s="29"/>
      <c r="HTY514" s="29"/>
      <c r="HTZ514" s="29"/>
      <c r="HUA514" s="29"/>
      <c r="HUB514" s="29"/>
      <c r="HUC514" s="29"/>
      <c r="HUD514" s="29"/>
      <c r="HUE514" s="29"/>
      <c r="HUF514" s="29"/>
      <c r="HUG514" s="29"/>
      <c r="HUH514" s="29"/>
      <c r="HUI514" s="29"/>
      <c r="HUJ514" s="29"/>
      <c r="HUK514" s="29"/>
      <c r="HUL514" s="29"/>
      <c r="HUM514" s="29"/>
      <c r="HUN514" s="29"/>
      <c r="HUO514" s="29"/>
      <c r="HUP514" s="29"/>
      <c r="HUQ514" s="29"/>
      <c r="HUR514" s="29"/>
      <c r="HUS514" s="29"/>
      <c r="HUT514" s="29"/>
      <c r="HUU514" s="29"/>
      <c r="HUV514" s="29"/>
      <c r="HUW514" s="29"/>
      <c r="HUX514" s="29"/>
      <c r="HUY514" s="29"/>
      <c r="HUZ514" s="29"/>
      <c r="HVA514" s="29"/>
      <c r="HVB514" s="29"/>
      <c r="HVC514" s="29"/>
      <c r="HVD514" s="29"/>
      <c r="HVE514" s="29"/>
      <c r="HVF514" s="29"/>
      <c r="HVG514" s="29"/>
      <c r="HVH514" s="29"/>
      <c r="HVI514" s="29"/>
      <c r="HVJ514" s="29"/>
      <c r="HVK514" s="29"/>
      <c r="HVL514" s="29"/>
      <c r="HVM514" s="29"/>
      <c r="HVN514" s="29"/>
      <c r="HVO514" s="29"/>
      <c r="HVP514" s="29"/>
      <c r="HVQ514" s="29"/>
      <c r="HVR514" s="29"/>
      <c r="HVS514" s="29"/>
      <c r="HVT514" s="29"/>
      <c r="HVU514" s="29"/>
      <c r="HVV514" s="29"/>
      <c r="HVW514" s="29"/>
      <c r="HVX514" s="29"/>
      <c r="HVY514" s="29"/>
      <c r="HVZ514" s="29"/>
      <c r="HWA514" s="29"/>
      <c r="HWB514" s="29"/>
      <c r="HWC514" s="29"/>
      <c r="HWD514" s="29"/>
      <c r="HWE514" s="29"/>
      <c r="HWF514" s="29"/>
      <c r="HWG514" s="29"/>
      <c r="HWH514" s="29"/>
      <c r="HWI514" s="29"/>
      <c r="HWJ514" s="29"/>
      <c r="HWK514" s="29"/>
      <c r="HWL514" s="29"/>
      <c r="HWM514" s="29"/>
      <c r="HWN514" s="29"/>
      <c r="HWO514" s="29"/>
      <c r="HWP514" s="29"/>
      <c r="HWQ514" s="29"/>
      <c r="HWR514" s="29"/>
      <c r="HWS514" s="29"/>
      <c r="HWT514" s="29"/>
      <c r="HWU514" s="29"/>
      <c r="HWV514" s="29"/>
      <c r="HWW514" s="29"/>
      <c r="HWX514" s="29"/>
      <c r="HWY514" s="29"/>
      <c r="HWZ514" s="29"/>
      <c r="HXA514" s="29"/>
      <c r="HXB514" s="29"/>
      <c r="HXC514" s="29"/>
      <c r="HXD514" s="29"/>
      <c r="HXE514" s="29"/>
      <c r="HXF514" s="29"/>
      <c r="HXG514" s="29"/>
      <c r="HXH514" s="29"/>
      <c r="HXI514" s="29"/>
      <c r="HXJ514" s="29"/>
      <c r="HXK514" s="29"/>
      <c r="HXL514" s="29"/>
      <c r="HXM514" s="29"/>
      <c r="HXN514" s="29"/>
      <c r="HXO514" s="29"/>
      <c r="HXP514" s="29"/>
      <c r="HXQ514" s="29"/>
      <c r="HXR514" s="29"/>
      <c r="HXS514" s="29"/>
      <c r="HXT514" s="29"/>
      <c r="HXU514" s="29"/>
      <c r="HXV514" s="29"/>
      <c r="HXW514" s="29"/>
      <c r="HXX514" s="29"/>
      <c r="HXY514" s="29"/>
      <c r="HXZ514" s="29"/>
      <c r="HYA514" s="29"/>
      <c r="HYB514" s="29"/>
      <c r="HYC514" s="29"/>
      <c r="HYD514" s="29"/>
      <c r="HYE514" s="29"/>
      <c r="HYF514" s="29"/>
      <c r="HYG514" s="29"/>
      <c r="HYH514" s="29"/>
      <c r="HYI514" s="29"/>
      <c r="HYJ514" s="29"/>
      <c r="HYK514" s="29"/>
      <c r="HYL514" s="29"/>
      <c r="HYM514" s="29"/>
      <c r="HYN514" s="29"/>
      <c r="HYO514" s="29"/>
      <c r="HYP514" s="29"/>
      <c r="HYQ514" s="29"/>
      <c r="HYR514" s="29"/>
      <c r="HYS514" s="29"/>
      <c r="HYT514" s="29"/>
      <c r="HYU514" s="29"/>
      <c r="HYV514" s="29"/>
      <c r="HYW514" s="29"/>
      <c r="HYX514" s="29"/>
      <c r="HYY514" s="29"/>
      <c r="HYZ514" s="29"/>
      <c r="HZA514" s="29"/>
      <c r="HZB514" s="29"/>
      <c r="HZC514" s="29"/>
      <c r="HZD514" s="29"/>
      <c r="HZE514" s="29"/>
      <c r="HZF514" s="29"/>
      <c r="HZG514" s="29"/>
      <c r="HZH514" s="29"/>
      <c r="HZI514" s="29"/>
      <c r="HZJ514" s="29"/>
      <c r="HZK514" s="29"/>
      <c r="HZL514" s="29"/>
      <c r="HZM514" s="29"/>
      <c r="HZN514" s="29"/>
      <c r="HZO514" s="29"/>
      <c r="HZP514" s="29"/>
      <c r="HZQ514" s="29"/>
      <c r="HZR514" s="29"/>
      <c r="HZS514" s="29"/>
      <c r="HZT514" s="29"/>
      <c r="HZU514" s="29"/>
      <c r="HZV514" s="29"/>
      <c r="HZW514" s="29"/>
      <c r="HZX514" s="29"/>
      <c r="HZY514" s="29"/>
      <c r="HZZ514" s="29"/>
      <c r="IAA514" s="29"/>
      <c r="IAB514" s="29"/>
      <c r="IAC514" s="29"/>
      <c r="IAD514" s="29"/>
      <c r="IAE514" s="29"/>
      <c r="IAF514" s="29"/>
      <c r="IAG514" s="29"/>
      <c r="IAH514" s="29"/>
      <c r="IAI514" s="29"/>
      <c r="IAJ514" s="29"/>
      <c r="IAK514" s="29"/>
      <c r="IAL514" s="29"/>
      <c r="IAM514" s="29"/>
      <c r="IAN514" s="29"/>
      <c r="IAO514" s="29"/>
      <c r="IAP514" s="29"/>
      <c r="IAQ514" s="29"/>
      <c r="IAR514" s="29"/>
      <c r="IAS514" s="29"/>
      <c r="IAT514" s="29"/>
      <c r="IAU514" s="29"/>
      <c r="IAV514" s="29"/>
      <c r="IAW514" s="29"/>
      <c r="IAX514" s="29"/>
      <c r="IAY514" s="29"/>
      <c r="IAZ514" s="29"/>
      <c r="IBA514" s="29"/>
      <c r="IBB514" s="29"/>
      <c r="IBC514" s="29"/>
      <c r="IBD514" s="29"/>
      <c r="IBE514" s="29"/>
      <c r="IBF514" s="29"/>
      <c r="IBG514" s="29"/>
      <c r="IBH514" s="29"/>
      <c r="IBI514" s="29"/>
      <c r="IBJ514" s="29"/>
      <c r="IBK514" s="29"/>
      <c r="IBL514" s="29"/>
      <c r="IBM514" s="29"/>
      <c r="IBN514" s="29"/>
      <c r="IBO514" s="29"/>
      <c r="IBP514" s="29"/>
      <c r="IBQ514" s="29"/>
      <c r="IBR514" s="29"/>
      <c r="IBS514" s="29"/>
      <c r="IBT514" s="29"/>
      <c r="IBU514" s="29"/>
      <c r="IBV514" s="29"/>
      <c r="IBW514" s="29"/>
      <c r="IBX514" s="29"/>
      <c r="IBY514" s="29"/>
      <c r="IBZ514" s="29"/>
      <c r="ICA514" s="29"/>
      <c r="ICB514" s="29"/>
      <c r="ICC514" s="29"/>
      <c r="ICD514" s="29"/>
      <c r="ICE514" s="29"/>
      <c r="ICF514" s="29"/>
      <c r="ICG514" s="29"/>
      <c r="ICH514" s="29"/>
      <c r="ICI514" s="29"/>
      <c r="ICJ514" s="29"/>
      <c r="ICK514" s="29"/>
      <c r="ICL514" s="29"/>
      <c r="ICM514" s="29"/>
      <c r="ICN514" s="29"/>
      <c r="ICO514" s="29"/>
      <c r="ICP514" s="29"/>
      <c r="ICQ514" s="29"/>
      <c r="ICR514" s="29"/>
      <c r="ICS514" s="29"/>
      <c r="ICT514" s="29"/>
      <c r="ICU514" s="29"/>
      <c r="ICV514" s="29"/>
      <c r="ICW514" s="29"/>
      <c r="ICX514" s="29"/>
      <c r="ICY514" s="29"/>
      <c r="ICZ514" s="29"/>
      <c r="IDA514" s="29"/>
      <c r="IDB514" s="29"/>
      <c r="IDC514" s="29"/>
      <c r="IDD514" s="29"/>
      <c r="IDE514" s="29"/>
      <c r="IDF514" s="29"/>
      <c r="IDG514" s="29"/>
      <c r="IDH514" s="29"/>
      <c r="IDI514" s="29"/>
      <c r="IDJ514" s="29"/>
      <c r="IDK514" s="29"/>
      <c r="IDL514" s="29"/>
      <c r="IDM514" s="29"/>
      <c r="IDN514" s="29"/>
      <c r="IDO514" s="29"/>
      <c r="IDP514" s="29"/>
      <c r="IDQ514" s="29"/>
      <c r="IDR514" s="29"/>
      <c r="IDS514" s="29"/>
      <c r="IDT514" s="29"/>
      <c r="IDU514" s="29"/>
      <c r="IDV514" s="29"/>
      <c r="IDW514" s="29"/>
      <c r="IDX514" s="29"/>
      <c r="IDY514" s="29"/>
      <c r="IDZ514" s="29"/>
      <c r="IEA514" s="29"/>
      <c r="IEB514" s="29"/>
      <c r="IEC514" s="29"/>
      <c r="IED514" s="29"/>
      <c r="IEE514" s="29"/>
      <c r="IEF514" s="29"/>
      <c r="IEG514" s="29"/>
      <c r="IEH514" s="29"/>
      <c r="IEI514" s="29"/>
      <c r="IEJ514" s="29"/>
      <c r="IEK514" s="29"/>
      <c r="IEL514" s="29"/>
      <c r="IEM514" s="29"/>
      <c r="IEN514" s="29"/>
      <c r="IEO514" s="29"/>
      <c r="IEP514" s="29"/>
      <c r="IEQ514" s="29"/>
      <c r="IER514" s="29"/>
      <c r="IES514" s="29"/>
      <c r="IET514" s="29"/>
      <c r="IEU514" s="29"/>
      <c r="IEV514" s="29"/>
      <c r="IEW514" s="29"/>
      <c r="IEX514" s="29"/>
      <c r="IEY514" s="29"/>
      <c r="IEZ514" s="29"/>
      <c r="IFA514" s="29"/>
      <c r="IFB514" s="29"/>
      <c r="IFC514" s="29"/>
      <c r="IFD514" s="29"/>
      <c r="IFE514" s="29"/>
      <c r="IFF514" s="29"/>
      <c r="IFG514" s="29"/>
      <c r="IFH514" s="29"/>
      <c r="IFI514" s="29"/>
      <c r="IFJ514" s="29"/>
      <c r="IFK514" s="29"/>
      <c r="IFL514" s="29"/>
      <c r="IFM514" s="29"/>
      <c r="IFN514" s="29"/>
      <c r="IFO514" s="29"/>
      <c r="IFP514" s="29"/>
      <c r="IFQ514" s="29"/>
      <c r="IFR514" s="29"/>
      <c r="IFS514" s="29"/>
      <c r="IFT514" s="29"/>
      <c r="IFU514" s="29"/>
      <c r="IFV514" s="29"/>
      <c r="IFW514" s="29"/>
      <c r="IFX514" s="29"/>
      <c r="IFY514" s="29"/>
      <c r="IFZ514" s="29"/>
      <c r="IGA514" s="29"/>
      <c r="IGB514" s="29"/>
      <c r="IGC514" s="29"/>
      <c r="IGD514" s="29"/>
      <c r="IGE514" s="29"/>
      <c r="IGF514" s="29"/>
      <c r="IGG514" s="29"/>
      <c r="IGH514" s="29"/>
      <c r="IGI514" s="29"/>
      <c r="IGJ514" s="29"/>
      <c r="IGK514" s="29"/>
      <c r="IGL514" s="29"/>
      <c r="IGM514" s="29"/>
      <c r="IGN514" s="29"/>
      <c r="IGO514" s="29"/>
      <c r="IGP514" s="29"/>
      <c r="IGQ514" s="29"/>
      <c r="IGR514" s="29"/>
      <c r="IGS514" s="29"/>
      <c r="IGT514" s="29"/>
      <c r="IGU514" s="29"/>
      <c r="IGV514" s="29"/>
      <c r="IGW514" s="29"/>
      <c r="IGX514" s="29"/>
      <c r="IGY514" s="29"/>
      <c r="IGZ514" s="29"/>
      <c r="IHA514" s="29"/>
      <c r="IHB514" s="29"/>
      <c r="IHC514" s="29"/>
      <c r="IHD514" s="29"/>
      <c r="IHE514" s="29"/>
      <c r="IHF514" s="29"/>
      <c r="IHG514" s="29"/>
      <c r="IHH514" s="29"/>
      <c r="IHI514" s="29"/>
      <c r="IHJ514" s="29"/>
      <c r="IHK514" s="29"/>
      <c r="IHL514" s="29"/>
      <c r="IHM514" s="29"/>
      <c r="IHN514" s="29"/>
      <c r="IHO514" s="29"/>
      <c r="IHP514" s="29"/>
      <c r="IHQ514" s="29"/>
      <c r="IHR514" s="29"/>
      <c r="IHS514" s="29"/>
      <c r="IHT514" s="29"/>
      <c r="IHU514" s="29"/>
      <c r="IHV514" s="29"/>
      <c r="IHW514" s="29"/>
      <c r="IHX514" s="29"/>
      <c r="IHY514" s="29"/>
      <c r="IHZ514" s="29"/>
      <c r="IIA514" s="29"/>
      <c r="IIB514" s="29"/>
      <c r="IIC514" s="29"/>
      <c r="IID514" s="29"/>
      <c r="IIE514" s="29"/>
      <c r="IIF514" s="29"/>
      <c r="IIG514" s="29"/>
      <c r="IIH514" s="29"/>
      <c r="III514" s="29"/>
      <c r="IIJ514" s="29"/>
      <c r="IIK514" s="29"/>
      <c r="IIL514" s="29"/>
      <c r="IIM514" s="29"/>
      <c r="IIN514" s="29"/>
      <c r="IIO514" s="29"/>
      <c r="IIP514" s="29"/>
      <c r="IIQ514" s="29"/>
      <c r="IIR514" s="29"/>
      <c r="IIS514" s="29"/>
      <c r="IIT514" s="29"/>
      <c r="IIU514" s="29"/>
      <c r="IIV514" s="29"/>
      <c r="IIW514" s="29"/>
      <c r="IIX514" s="29"/>
      <c r="IIY514" s="29"/>
      <c r="IIZ514" s="29"/>
      <c r="IJA514" s="29"/>
      <c r="IJB514" s="29"/>
      <c r="IJC514" s="29"/>
      <c r="IJD514" s="29"/>
      <c r="IJE514" s="29"/>
      <c r="IJF514" s="29"/>
      <c r="IJG514" s="29"/>
      <c r="IJH514" s="29"/>
      <c r="IJI514" s="29"/>
      <c r="IJJ514" s="29"/>
      <c r="IJK514" s="29"/>
      <c r="IJL514" s="29"/>
      <c r="IJM514" s="29"/>
      <c r="IJN514" s="29"/>
      <c r="IJO514" s="29"/>
      <c r="IJP514" s="29"/>
      <c r="IJQ514" s="29"/>
      <c r="IJR514" s="29"/>
      <c r="IJS514" s="29"/>
      <c r="IJT514" s="29"/>
      <c r="IJU514" s="29"/>
      <c r="IJV514" s="29"/>
      <c r="IJW514" s="29"/>
      <c r="IJX514" s="29"/>
      <c r="IJY514" s="29"/>
      <c r="IJZ514" s="29"/>
      <c r="IKA514" s="29"/>
      <c r="IKB514" s="29"/>
      <c r="IKC514" s="29"/>
      <c r="IKD514" s="29"/>
      <c r="IKE514" s="29"/>
      <c r="IKF514" s="29"/>
      <c r="IKG514" s="29"/>
      <c r="IKH514" s="29"/>
      <c r="IKI514" s="29"/>
      <c r="IKJ514" s="29"/>
      <c r="IKK514" s="29"/>
      <c r="IKL514" s="29"/>
      <c r="IKM514" s="29"/>
      <c r="IKN514" s="29"/>
      <c r="IKO514" s="29"/>
      <c r="IKP514" s="29"/>
      <c r="IKQ514" s="29"/>
      <c r="IKR514" s="29"/>
      <c r="IKS514" s="29"/>
      <c r="IKT514" s="29"/>
      <c r="IKU514" s="29"/>
      <c r="IKV514" s="29"/>
      <c r="IKW514" s="29"/>
      <c r="IKX514" s="29"/>
      <c r="IKY514" s="29"/>
      <c r="IKZ514" s="29"/>
      <c r="ILA514" s="29"/>
      <c r="ILB514" s="29"/>
      <c r="ILC514" s="29"/>
      <c r="ILD514" s="29"/>
      <c r="ILE514" s="29"/>
      <c r="ILF514" s="29"/>
      <c r="ILG514" s="29"/>
      <c r="ILH514" s="29"/>
      <c r="ILI514" s="29"/>
      <c r="ILJ514" s="29"/>
      <c r="ILK514" s="29"/>
      <c r="ILL514" s="29"/>
      <c r="ILM514" s="29"/>
      <c r="ILN514" s="29"/>
      <c r="ILO514" s="29"/>
      <c r="ILP514" s="29"/>
      <c r="ILQ514" s="29"/>
      <c r="ILR514" s="29"/>
      <c r="ILS514" s="29"/>
      <c r="ILT514" s="29"/>
      <c r="ILU514" s="29"/>
      <c r="ILV514" s="29"/>
      <c r="ILW514" s="29"/>
      <c r="ILX514" s="29"/>
      <c r="ILY514" s="29"/>
      <c r="ILZ514" s="29"/>
      <c r="IMA514" s="29"/>
      <c r="IMB514" s="29"/>
      <c r="IMC514" s="29"/>
      <c r="IMD514" s="29"/>
      <c r="IME514" s="29"/>
      <c r="IMF514" s="29"/>
      <c r="IMG514" s="29"/>
      <c r="IMH514" s="29"/>
      <c r="IMI514" s="29"/>
      <c r="IMJ514" s="29"/>
      <c r="IMK514" s="29"/>
      <c r="IML514" s="29"/>
      <c r="IMM514" s="29"/>
      <c r="IMN514" s="29"/>
      <c r="IMO514" s="29"/>
      <c r="IMP514" s="29"/>
      <c r="IMQ514" s="29"/>
      <c r="IMR514" s="29"/>
      <c r="IMS514" s="29"/>
      <c r="IMT514" s="29"/>
      <c r="IMU514" s="29"/>
      <c r="IMV514" s="29"/>
      <c r="IMW514" s="29"/>
      <c r="IMX514" s="29"/>
      <c r="IMY514" s="29"/>
      <c r="IMZ514" s="29"/>
      <c r="INA514" s="29"/>
      <c r="INB514" s="29"/>
      <c r="INC514" s="29"/>
      <c r="IND514" s="29"/>
      <c r="INE514" s="29"/>
      <c r="INF514" s="29"/>
      <c r="ING514" s="29"/>
      <c r="INH514" s="29"/>
      <c r="INI514" s="29"/>
      <c r="INJ514" s="29"/>
      <c r="INK514" s="29"/>
      <c r="INL514" s="29"/>
      <c r="INM514" s="29"/>
      <c r="INN514" s="29"/>
      <c r="INO514" s="29"/>
      <c r="INP514" s="29"/>
      <c r="INQ514" s="29"/>
      <c r="INR514" s="29"/>
      <c r="INS514" s="29"/>
      <c r="INT514" s="29"/>
      <c r="INU514" s="29"/>
      <c r="INV514" s="29"/>
      <c r="INW514" s="29"/>
      <c r="INX514" s="29"/>
      <c r="INY514" s="29"/>
      <c r="INZ514" s="29"/>
      <c r="IOA514" s="29"/>
      <c r="IOB514" s="29"/>
      <c r="IOC514" s="29"/>
      <c r="IOD514" s="29"/>
      <c r="IOE514" s="29"/>
      <c r="IOF514" s="29"/>
      <c r="IOG514" s="29"/>
      <c r="IOH514" s="29"/>
      <c r="IOI514" s="29"/>
      <c r="IOJ514" s="29"/>
      <c r="IOK514" s="29"/>
      <c r="IOL514" s="29"/>
      <c r="IOM514" s="29"/>
      <c r="ION514" s="29"/>
      <c r="IOO514" s="29"/>
      <c r="IOP514" s="29"/>
      <c r="IOQ514" s="29"/>
      <c r="IOR514" s="29"/>
      <c r="IOS514" s="29"/>
      <c r="IOT514" s="29"/>
      <c r="IOU514" s="29"/>
      <c r="IOV514" s="29"/>
      <c r="IOW514" s="29"/>
      <c r="IOX514" s="29"/>
      <c r="IOY514" s="29"/>
      <c r="IOZ514" s="29"/>
      <c r="IPA514" s="29"/>
      <c r="IPB514" s="29"/>
      <c r="IPC514" s="29"/>
      <c r="IPD514" s="29"/>
      <c r="IPE514" s="29"/>
      <c r="IPF514" s="29"/>
      <c r="IPG514" s="29"/>
      <c r="IPH514" s="29"/>
      <c r="IPI514" s="29"/>
      <c r="IPJ514" s="29"/>
      <c r="IPK514" s="29"/>
      <c r="IPL514" s="29"/>
      <c r="IPM514" s="29"/>
      <c r="IPN514" s="29"/>
      <c r="IPO514" s="29"/>
      <c r="IPP514" s="29"/>
      <c r="IPQ514" s="29"/>
      <c r="IPR514" s="29"/>
      <c r="IPS514" s="29"/>
      <c r="IPT514" s="29"/>
      <c r="IPU514" s="29"/>
      <c r="IPV514" s="29"/>
      <c r="IPW514" s="29"/>
      <c r="IPX514" s="29"/>
      <c r="IPY514" s="29"/>
      <c r="IPZ514" s="29"/>
      <c r="IQA514" s="29"/>
      <c r="IQB514" s="29"/>
      <c r="IQC514" s="29"/>
      <c r="IQD514" s="29"/>
      <c r="IQE514" s="29"/>
      <c r="IQF514" s="29"/>
      <c r="IQG514" s="29"/>
      <c r="IQH514" s="29"/>
      <c r="IQI514" s="29"/>
      <c r="IQJ514" s="29"/>
      <c r="IQK514" s="29"/>
      <c r="IQL514" s="29"/>
      <c r="IQM514" s="29"/>
      <c r="IQN514" s="29"/>
      <c r="IQO514" s="29"/>
      <c r="IQP514" s="29"/>
      <c r="IQQ514" s="29"/>
      <c r="IQR514" s="29"/>
      <c r="IQS514" s="29"/>
      <c r="IQT514" s="29"/>
      <c r="IQU514" s="29"/>
      <c r="IQV514" s="29"/>
      <c r="IQW514" s="29"/>
      <c r="IQX514" s="29"/>
      <c r="IQY514" s="29"/>
      <c r="IQZ514" s="29"/>
      <c r="IRA514" s="29"/>
      <c r="IRB514" s="29"/>
      <c r="IRC514" s="29"/>
      <c r="IRD514" s="29"/>
      <c r="IRE514" s="29"/>
      <c r="IRF514" s="29"/>
      <c r="IRG514" s="29"/>
      <c r="IRH514" s="29"/>
      <c r="IRI514" s="29"/>
      <c r="IRJ514" s="29"/>
      <c r="IRK514" s="29"/>
      <c r="IRL514" s="29"/>
      <c r="IRM514" s="29"/>
      <c r="IRN514" s="29"/>
      <c r="IRO514" s="29"/>
      <c r="IRP514" s="29"/>
      <c r="IRQ514" s="29"/>
      <c r="IRR514" s="29"/>
      <c r="IRS514" s="29"/>
      <c r="IRT514" s="29"/>
      <c r="IRU514" s="29"/>
      <c r="IRV514" s="29"/>
      <c r="IRW514" s="29"/>
      <c r="IRX514" s="29"/>
      <c r="IRY514" s="29"/>
      <c r="IRZ514" s="29"/>
      <c r="ISA514" s="29"/>
      <c r="ISB514" s="29"/>
      <c r="ISC514" s="29"/>
      <c r="ISD514" s="29"/>
      <c r="ISE514" s="29"/>
      <c r="ISF514" s="29"/>
      <c r="ISG514" s="29"/>
      <c r="ISH514" s="29"/>
      <c r="ISI514" s="29"/>
      <c r="ISJ514" s="29"/>
      <c r="ISK514" s="29"/>
      <c r="ISL514" s="29"/>
      <c r="ISM514" s="29"/>
      <c r="ISN514" s="29"/>
      <c r="ISO514" s="29"/>
      <c r="ISP514" s="29"/>
      <c r="ISQ514" s="29"/>
      <c r="ISR514" s="29"/>
      <c r="ISS514" s="29"/>
      <c r="IST514" s="29"/>
      <c r="ISU514" s="29"/>
      <c r="ISV514" s="29"/>
      <c r="ISW514" s="29"/>
      <c r="ISX514" s="29"/>
      <c r="ISY514" s="29"/>
      <c r="ISZ514" s="29"/>
      <c r="ITA514" s="29"/>
      <c r="ITB514" s="29"/>
      <c r="ITC514" s="29"/>
      <c r="ITD514" s="29"/>
      <c r="ITE514" s="29"/>
      <c r="ITF514" s="29"/>
      <c r="ITG514" s="29"/>
      <c r="ITH514" s="29"/>
      <c r="ITI514" s="29"/>
      <c r="ITJ514" s="29"/>
      <c r="ITK514" s="29"/>
      <c r="ITL514" s="29"/>
      <c r="ITM514" s="29"/>
      <c r="ITN514" s="29"/>
      <c r="ITO514" s="29"/>
      <c r="ITP514" s="29"/>
      <c r="ITQ514" s="29"/>
      <c r="ITR514" s="29"/>
      <c r="ITS514" s="29"/>
      <c r="ITT514" s="29"/>
      <c r="ITU514" s="29"/>
      <c r="ITV514" s="29"/>
      <c r="ITW514" s="29"/>
      <c r="ITX514" s="29"/>
      <c r="ITY514" s="29"/>
      <c r="ITZ514" s="29"/>
      <c r="IUA514" s="29"/>
      <c r="IUB514" s="29"/>
      <c r="IUC514" s="29"/>
      <c r="IUD514" s="29"/>
      <c r="IUE514" s="29"/>
      <c r="IUF514" s="29"/>
      <c r="IUG514" s="29"/>
      <c r="IUH514" s="29"/>
      <c r="IUI514" s="29"/>
      <c r="IUJ514" s="29"/>
      <c r="IUK514" s="29"/>
      <c r="IUL514" s="29"/>
      <c r="IUM514" s="29"/>
      <c r="IUN514" s="29"/>
      <c r="IUO514" s="29"/>
      <c r="IUP514" s="29"/>
      <c r="IUQ514" s="29"/>
      <c r="IUR514" s="29"/>
      <c r="IUS514" s="29"/>
      <c r="IUT514" s="29"/>
      <c r="IUU514" s="29"/>
      <c r="IUV514" s="29"/>
      <c r="IUW514" s="29"/>
      <c r="IUX514" s="29"/>
      <c r="IUY514" s="29"/>
      <c r="IUZ514" s="29"/>
      <c r="IVA514" s="29"/>
      <c r="IVB514" s="29"/>
      <c r="IVC514" s="29"/>
      <c r="IVD514" s="29"/>
      <c r="IVE514" s="29"/>
      <c r="IVF514" s="29"/>
      <c r="IVG514" s="29"/>
      <c r="IVH514" s="29"/>
      <c r="IVI514" s="29"/>
      <c r="IVJ514" s="29"/>
      <c r="IVK514" s="29"/>
      <c r="IVL514" s="29"/>
      <c r="IVM514" s="29"/>
      <c r="IVN514" s="29"/>
      <c r="IVO514" s="29"/>
      <c r="IVP514" s="29"/>
      <c r="IVQ514" s="29"/>
      <c r="IVR514" s="29"/>
      <c r="IVS514" s="29"/>
      <c r="IVT514" s="29"/>
      <c r="IVU514" s="29"/>
      <c r="IVV514" s="29"/>
      <c r="IVW514" s="29"/>
      <c r="IVX514" s="29"/>
      <c r="IVY514" s="29"/>
      <c r="IVZ514" s="29"/>
      <c r="IWA514" s="29"/>
      <c r="IWB514" s="29"/>
      <c r="IWC514" s="29"/>
      <c r="IWD514" s="29"/>
      <c r="IWE514" s="29"/>
      <c r="IWF514" s="29"/>
      <c r="IWG514" s="29"/>
      <c r="IWH514" s="29"/>
      <c r="IWI514" s="29"/>
      <c r="IWJ514" s="29"/>
      <c r="IWK514" s="29"/>
      <c r="IWL514" s="29"/>
      <c r="IWM514" s="29"/>
      <c r="IWN514" s="29"/>
      <c r="IWO514" s="29"/>
      <c r="IWP514" s="29"/>
      <c r="IWQ514" s="29"/>
      <c r="IWR514" s="29"/>
      <c r="IWS514" s="29"/>
      <c r="IWT514" s="29"/>
      <c r="IWU514" s="29"/>
      <c r="IWV514" s="29"/>
      <c r="IWW514" s="29"/>
      <c r="IWX514" s="29"/>
      <c r="IWY514" s="29"/>
      <c r="IWZ514" s="29"/>
      <c r="IXA514" s="29"/>
      <c r="IXB514" s="29"/>
      <c r="IXC514" s="29"/>
      <c r="IXD514" s="29"/>
      <c r="IXE514" s="29"/>
      <c r="IXF514" s="29"/>
      <c r="IXG514" s="29"/>
      <c r="IXH514" s="29"/>
      <c r="IXI514" s="29"/>
      <c r="IXJ514" s="29"/>
      <c r="IXK514" s="29"/>
      <c r="IXL514" s="29"/>
      <c r="IXM514" s="29"/>
      <c r="IXN514" s="29"/>
      <c r="IXO514" s="29"/>
      <c r="IXP514" s="29"/>
      <c r="IXQ514" s="29"/>
      <c r="IXR514" s="29"/>
      <c r="IXS514" s="29"/>
      <c r="IXT514" s="29"/>
      <c r="IXU514" s="29"/>
      <c r="IXV514" s="29"/>
      <c r="IXW514" s="29"/>
      <c r="IXX514" s="29"/>
      <c r="IXY514" s="29"/>
      <c r="IXZ514" s="29"/>
      <c r="IYA514" s="29"/>
      <c r="IYB514" s="29"/>
      <c r="IYC514" s="29"/>
      <c r="IYD514" s="29"/>
      <c r="IYE514" s="29"/>
      <c r="IYF514" s="29"/>
      <c r="IYG514" s="29"/>
      <c r="IYH514" s="29"/>
      <c r="IYI514" s="29"/>
      <c r="IYJ514" s="29"/>
      <c r="IYK514" s="29"/>
      <c r="IYL514" s="29"/>
      <c r="IYM514" s="29"/>
      <c r="IYN514" s="29"/>
      <c r="IYO514" s="29"/>
      <c r="IYP514" s="29"/>
      <c r="IYQ514" s="29"/>
      <c r="IYR514" s="29"/>
      <c r="IYS514" s="29"/>
      <c r="IYT514" s="29"/>
      <c r="IYU514" s="29"/>
      <c r="IYV514" s="29"/>
      <c r="IYW514" s="29"/>
      <c r="IYX514" s="29"/>
      <c r="IYY514" s="29"/>
      <c r="IYZ514" s="29"/>
      <c r="IZA514" s="29"/>
      <c r="IZB514" s="29"/>
      <c r="IZC514" s="29"/>
      <c r="IZD514" s="29"/>
      <c r="IZE514" s="29"/>
      <c r="IZF514" s="29"/>
      <c r="IZG514" s="29"/>
      <c r="IZH514" s="29"/>
      <c r="IZI514" s="29"/>
      <c r="IZJ514" s="29"/>
      <c r="IZK514" s="29"/>
      <c r="IZL514" s="29"/>
      <c r="IZM514" s="29"/>
      <c r="IZN514" s="29"/>
      <c r="IZO514" s="29"/>
      <c r="IZP514" s="29"/>
      <c r="IZQ514" s="29"/>
      <c r="IZR514" s="29"/>
      <c r="IZS514" s="29"/>
      <c r="IZT514" s="29"/>
      <c r="IZU514" s="29"/>
      <c r="IZV514" s="29"/>
      <c r="IZW514" s="29"/>
      <c r="IZX514" s="29"/>
      <c r="IZY514" s="29"/>
      <c r="IZZ514" s="29"/>
      <c r="JAA514" s="29"/>
      <c r="JAB514" s="29"/>
      <c r="JAC514" s="29"/>
      <c r="JAD514" s="29"/>
      <c r="JAE514" s="29"/>
      <c r="JAF514" s="29"/>
      <c r="JAG514" s="29"/>
      <c r="JAH514" s="29"/>
      <c r="JAI514" s="29"/>
      <c r="JAJ514" s="29"/>
      <c r="JAK514" s="29"/>
      <c r="JAL514" s="29"/>
      <c r="JAM514" s="29"/>
      <c r="JAN514" s="29"/>
      <c r="JAO514" s="29"/>
      <c r="JAP514" s="29"/>
      <c r="JAQ514" s="29"/>
      <c r="JAR514" s="29"/>
      <c r="JAS514" s="29"/>
      <c r="JAT514" s="29"/>
      <c r="JAU514" s="29"/>
      <c r="JAV514" s="29"/>
      <c r="JAW514" s="29"/>
      <c r="JAX514" s="29"/>
      <c r="JAY514" s="29"/>
      <c r="JAZ514" s="29"/>
      <c r="JBA514" s="29"/>
      <c r="JBB514" s="29"/>
      <c r="JBC514" s="29"/>
      <c r="JBD514" s="29"/>
      <c r="JBE514" s="29"/>
      <c r="JBF514" s="29"/>
      <c r="JBG514" s="29"/>
      <c r="JBH514" s="29"/>
      <c r="JBI514" s="29"/>
      <c r="JBJ514" s="29"/>
      <c r="JBK514" s="29"/>
      <c r="JBL514" s="29"/>
      <c r="JBM514" s="29"/>
      <c r="JBN514" s="29"/>
      <c r="JBO514" s="29"/>
      <c r="JBP514" s="29"/>
      <c r="JBQ514" s="29"/>
      <c r="JBR514" s="29"/>
      <c r="JBS514" s="29"/>
      <c r="JBT514" s="29"/>
      <c r="JBU514" s="29"/>
      <c r="JBV514" s="29"/>
      <c r="JBW514" s="29"/>
      <c r="JBX514" s="29"/>
      <c r="JBY514" s="29"/>
      <c r="JBZ514" s="29"/>
      <c r="JCA514" s="29"/>
      <c r="JCB514" s="29"/>
      <c r="JCC514" s="29"/>
      <c r="JCD514" s="29"/>
      <c r="JCE514" s="29"/>
      <c r="JCF514" s="29"/>
      <c r="JCG514" s="29"/>
      <c r="JCH514" s="29"/>
      <c r="JCI514" s="29"/>
      <c r="JCJ514" s="29"/>
      <c r="JCK514" s="29"/>
      <c r="JCL514" s="29"/>
      <c r="JCM514" s="29"/>
      <c r="JCN514" s="29"/>
      <c r="JCO514" s="29"/>
      <c r="JCP514" s="29"/>
      <c r="JCQ514" s="29"/>
      <c r="JCR514" s="29"/>
      <c r="JCS514" s="29"/>
      <c r="JCT514" s="29"/>
      <c r="JCU514" s="29"/>
      <c r="JCV514" s="29"/>
      <c r="JCW514" s="29"/>
      <c r="JCX514" s="29"/>
      <c r="JCY514" s="29"/>
      <c r="JCZ514" s="29"/>
      <c r="JDA514" s="29"/>
      <c r="JDB514" s="29"/>
      <c r="JDC514" s="29"/>
      <c r="JDD514" s="29"/>
      <c r="JDE514" s="29"/>
      <c r="JDF514" s="29"/>
      <c r="JDG514" s="29"/>
      <c r="JDH514" s="29"/>
      <c r="JDI514" s="29"/>
      <c r="JDJ514" s="29"/>
      <c r="JDK514" s="29"/>
      <c r="JDL514" s="29"/>
      <c r="JDM514" s="29"/>
      <c r="JDN514" s="29"/>
      <c r="JDO514" s="29"/>
      <c r="JDP514" s="29"/>
      <c r="JDQ514" s="29"/>
      <c r="JDR514" s="29"/>
      <c r="JDS514" s="29"/>
      <c r="JDT514" s="29"/>
      <c r="JDU514" s="29"/>
      <c r="JDV514" s="29"/>
      <c r="JDW514" s="29"/>
      <c r="JDX514" s="29"/>
      <c r="JDY514" s="29"/>
      <c r="JDZ514" s="29"/>
      <c r="JEA514" s="29"/>
      <c r="JEB514" s="29"/>
      <c r="JEC514" s="29"/>
      <c r="JED514" s="29"/>
      <c r="JEE514" s="29"/>
      <c r="JEF514" s="29"/>
      <c r="JEG514" s="29"/>
      <c r="JEH514" s="29"/>
      <c r="JEI514" s="29"/>
      <c r="JEJ514" s="29"/>
      <c r="JEK514" s="29"/>
      <c r="JEL514" s="29"/>
      <c r="JEM514" s="29"/>
      <c r="JEN514" s="29"/>
      <c r="JEO514" s="29"/>
      <c r="JEP514" s="29"/>
      <c r="JEQ514" s="29"/>
      <c r="JER514" s="29"/>
      <c r="JES514" s="29"/>
      <c r="JET514" s="29"/>
      <c r="JEU514" s="29"/>
      <c r="JEV514" s="29"/>
      <c r="JEW514" s="29"/>
      <c r="JEX514" s="29"/>
      <c r="JEY514" s="29"/>
      <c r="JEZ514" s="29"/>
      <c r="JFA514" s="29"/>
      <c r="JFB514" s="29"/>
      <c r="JFC514" s="29"/>
      <c r="JFD514" s="29"/>
      <c r="JFE514" s="29"/>
      <c r="JFF514" s="29"/>
      <c r="JFG514" s="29"/>
      <c r="JFH514" s="29"/>
      <c r="JFI514" s="29"/>
      <c r="JFJ514" s="29"/>
      <c r="JFK514" s="29"/>
      <c r="JFL514" s="29"/>
      <c r="JFM514" s="29"/>
      <c r="JFN514" s="29"/>
      <c r="JFO514" s="29"/>
      <c r="JFP514" s="29"/>
      <c r="JFQ514" s="29"/>
      <c r="JFR514" s="29"/>
      <c r="JFS514" s="29"/>
      <c r="JFT514" s="29"/>
      <c r="JFU514" s="29"/>
      <c r="JFV514" s="29"/>
      <c r="JFW514" s="29"/>
      <c r="JFX514" s="29"/>
      <c r="JFY514" s="29"/>
      <c r="JFZ514" s="29"/>
      <c r="JGA514" s="29"/>
      <c r="JGB514" s="29"/>
      <c r="JGC514" s="29"/>
      <c r="JGD514" s="29"/>
      <c r="JGE514" s="29"/>
      <c r="JGF514" s="29"/>
      <c r="JGG514" s="29"/>
      <c r="JGH514" s="29"/>
      <c r="JGI514" s="29"/>
      <c r="JGJ514" s="29"/>
      <c r="JGK514" s="29"/>
      <c r="JGL514" s="29"/>
      <c r="JGM514" s="29"/>
      <c r="JGN514" s="29"/>
      <c r="JGO514" s="29"/>
      <c r="JGP514" s="29"/>
      <c r="JGQ514" s="29"/>
      <c r="JGR514" s="29"/>
      <c r="JGS514" s="29"/>
      <c r="JGT514" s="29"/>
      <c r="JGU514" s="29"/>
      <c r="JGV514" s="29"/>
      <c r="JGW514" s="29"/>
      <c r="JGX514" s="29"/>
      <c r="JGY514" s="29"/>
      <c r="JGZ514" s="29"/>
      <c r="JHA514" s="29"/>
      <c r="JHB514" s="29"/>
      <c r="JHC514" s="29"/>
      <c r="JHD514" s="29"/>
      <c r="JHE514" s="29"/>
      <c r="JHF514" s="29"/>
      <c r="JHG514" s="29"/>
      <c r="JHH514" s="29"/>
      <c r="JHI514" s="29"/>
      <c r="JHJ514" s="29"/>
      <c r="JHK514" s="29"/>
      <c r="JHL514" s="29"/>
      <c r="JHM514" s="29"/>
      <c r="JHN514" s="29"/>
      <c r="JHO514" s="29"/>
      <c r="JHP514" s="29"/>
      <c r="JHQ514" s="29"/>
      <c r="JHR514" s="29"/>
      <c r="JHS514" s="29"/>
      <c r="JHT514" s="29"/>
      <c r="JHU514" s="29"/>
      <c r="JHV514" s="29"/>
      <c r="JHW514" s="29"/>
      <c r="JHX514" s="29"/>
      <c r="JHY514" s="29"/>
      <c r="JHZ514" s="29"/>
      <c r="JIA514" s="29"/>
      <c r="JIB514" s="29"/>
      <c r="JIC514" s="29"/>
      <c r="JID514" s="29"/>
      <c r="JIE514" s="29"/>
      <c r="JIF514" s="29"/>
      <c r="JIG514" s="29"/>
      <c r="JIH514" s="29"/>
      <c r="JII514" s="29"/>
      <c r="JIJ514" s="29"/>
      <c r="JIK514" s="29"/>
      <c r="JIL514" s="29"/>
      <c r="JIM514" s="29"/>
      <c r="JIN514" s="29"/>
      <c r="JIO514" s="29"/>
      <c r="JIP514" s="29"/>
      <c r="JIQ514" s="29"/>
      <c r="JIR514" s="29"/>
      <c r="JIS514" s="29"/>
      <c r="JIT514" s="29"/>
      <c r="JIU514" s="29"/>
      <c r="JIV514" s="29"/>
      <c r="JIW514" s="29"/>
      <c r="JIX514" s="29"/>
      <c r="JIY514" s="29"/>
      <c r="JIZ514" s="29"/>
      <c r="JJA514" s="29"/>
      <c r="JJB514" s="29"/>
      <c r="JJC514" s="29"/>
      <c r="JJD514" s="29"/>
      <c r="JJE514" s="29"/>
      <c r="JJF514" s="29"/>
      <c r="JJG514" s="29"/>
      <c r="JJH514" s="29"/>
      <c r="JJI514" s="29"/>
      <c r="JJJ514" s="29"/>
      <c r="JJK514" s="29"/>
      <c r="JJL514" s="29"/>
      <c r="JJM514" s="29"/>
      <c r="JJN514" s="29"/>
      <c r="JJO514" s="29"/>
      <c r="JJP514" s="29"/>
      <c r="JJQ514" s="29"/>
      <c r="JJR514" s="29"/>
      <c r="JJS514" s="29"/>
      <c r="JJT514" s="29"/>
      <c r="JJU514" s="29"/>
      <c r="JJV514" s="29"/>
      <c r="JJW514" s="29"/>
      <c r="JJX514" s="29"/>
      <c r="JJY514" s="29"/>
      <c r="JJZ514" s="29"/>
      <c r="JKA514" s="29"/>
      <c r="JKB514" s="29"/>
      <c r="JKC514" s="29"/>
      <c r="JKD514" s="29"/>
      <c r="JKE514" s="29"/>
      <c r="JKF514" s="29"/>
      <c r="JKG514" s="29"/>
      <c r="JKH514" s="29"/>
      <c r="JKI514" s="29"/>
      <c r="JKJ514" s="29"/>
      <c r="JKK514" s="29"/>
      <c r="JKL514" s="29"/>
      <c r="JKM514" s="29"/>
      <c r="JKN514" s="29"/>
      <c r="JKO514" s="29"/>
      <c r="JKP514" s="29"/>
      <c r="JKQ514" s="29"/>
      <c r="JKR514" s="29"/>
      <c r="JKS514" s="29"/>
      <c r="JKT514" s="29"/>
      <c r="JKU514" s="29"/>
      <c r="JKV514" s="29"/>
      <c r="JKW514" s="29"/>
      <c r="JKX514" s="29"/>
      <c r="JKY514" s="29"/>
      <c r="JKZ514" s="29"/>
      <c r="JLA514" s="29"/>
      <c r="JLB514" s="29"/>
      <c r="JLC514" s="29"/>
      <c r="JLD514" s="29"/>
      <c r="JLE514" s="29"/>
      <c r="JLF514" s="29"/>
      <c r="JLG514" s="29"/>
      <c r="JLH514" s="29"/>
      <c r="JLI514" s="29"/>
      <c r="JLJ514" s="29"/>
      <c r="JLK514" s="29"/>
      <c r="JLL514" s="29"/>
      <c r="JLM514" s="29"/>
      <c r="JLN514" s="29"/>
      <c r="JLO514" s="29"/>
      <c r="JLP514" s="29"/>
      <c r="JLQ514" s="29"/>
      <c r="JLR514" s="29"/>
      <c r="JLS514" s="29"/>
      <c r="JLT514" s="29"/>
      <c r="JLU514" s="29"/>
      <c r="JLV514" s="29"/>
      <c r="JLW514" s="29"/>
      <c r="JLX514" s="29"/>
      <c r="JLY514" s="29"/>
      <c r="JLZ514" s="29"/>
      <c r="JMA514" s="29"/>
      <c r="JMB514" s="29"/>
      <c r="JMC514" s="29"/>
      <c r="JMD514" s="29"/>
      <c r="JME514" s="29"/>
      <c r="JMF514" s="29"/>
      <c r="JMG514" s="29"/>
      <c r="JMH514" s="29"/>
      <c r="JMI514" s="29"/>
      <c r="JMJ514" s="29"/>
      <c r="JMK514" s="29"/>
      <c r="JML514" s="29"/>
      <c r="JMM514" s="29"/>
      <c r="JMN514" s="29"/>
      <c r="JMO514" s="29"/>
      <c r="JMP514" s="29"/>
      <c r="JMQ514" s="29"/>
      <c r="JMR514" s="29"/>
      <c r="JMS514" s="29"/>
      <c r="JMT514" s="29"/>
      <c r="JMU514" s="29"/>
      <c r="JMV514" s="29"/>
      <c r="JMW514" s="29"/>
      <c r="JMX514" s="29"/>
      <c r="JMY514" s="29"/>
      <c r="JMZ514" s="29"/>
      <c r="JNA514" s="29"/>
      <c r="JNB514" s="29"/>
      <c r="JNC514" s="29"/>
      <c r="JND514" s="29"/>
      <c r="JNE514" s="29"/>
      <c r="JNF514" s="29"/>
      <c r="JNG514" s="29"/>
      <c r="JNH514" s="29"/>
      <c r="JNI514" s="29"/>
      <c r="JNJ514" s="29"/>
      <c r="JNK514" s="29"/>
      <c r="JNL514" s="29"/>
      <c r="JNM514" s="29"/>
      <c r="JNN514" s="29"/>
      <c r="JNO514" s="29"/>
      <c r="JNP514" s="29"/>
      <c r="JNQ514" s="29"/>
      <c r="JNR514" s="29"/>
      <c r="JNS514" s="29"/>
      <c r="JNT514" s="29"/>
      <c r="JNU514" s="29"/>
      <c r="JNV514" s="29"/>
      <c r="JNW514" s="29"/>
      <c r="JNX514" s="29"/>
      <c r="JNY514" s="29"/>
      <c r="JNZ514" s="29"/>
      <c r="JOA514" s="29"/>
      <c r="JOB514" s="29"/>
      <c r="JOC514" s="29"/>
      <c r="JOD514" s="29"/>
      <c r="JOE514" s="29"/>
      <c r="JOF514" s="29"/>
      <c r="JOG514" s="29"/>
      <c r="JOH514" s="29"/>
      <c r="JOI514" s="29"/>
      <c r="JOJ514" s="29"/>
      <c r="JOK514" s="29"/>
      <c r="JOL514" s="29"/>
      <c r="JOM514" s="29"/>
      <c r="JON514" s="29"/>
      <c r="JOO514" s="29"/>
      <c r="JOP514" s="29"/>
      <c r="JOQ514" s="29"/>
      <c r="JOR514" s="29"/>
      <c r="JOS514" s="29"/>
      <c r="JOT514" s="29"/>
      <c r="JOU514" s="29"/>
      <c r="JOV514" s="29"/>
      <c r="JOW514" s="29"/>
      <c r="JOX514" s="29"/>
      <c r="JOY514" s="29"/>
      <c r="JOZ514" s="29"/>
      <c r="JPA514" s="29"/>
      <c r="JPB514" s="29"/>
      <c r="JPC514" s="29"/>
      <c r="JPD514" s="29"/>
      <c r="JPE514" s="29"/>
      <c r="JPF514" s="29"/>
      <c r="JPG514" s="29"/>
      <c r="JPH514" s="29"/>
      <c r="JPI514" s="29"/>
      <c r="JPJ514" s="29"/>
      <c r="JPK514" s="29"/>
      <c r="JPL514" s="29"/>
      <c r="JPM514" s="29"/>
      <c r="JPN514" s="29"/>
      <c r="JPO514" s="29"/>
      <c r="JPP514" s="29"/>
      <c r="JPQ514" s="29"/>
      <c r="JPR514" s="29"/>
      <c r="JPS514" s="29"/>
      <c r="JPT514" s="29"/>
      <c r="JPU514" s="29"/>
      <c r="JPV514" s="29"/>
      <c r="JPW514" s="29"/>
      <c r="JPX514" s="29"/>
      <c r="JPY514" s="29"/>
      <c r="JPZ514" s="29"/>
      <c r="JQA514" s="29"/>
      <c r="JQB514" s="29"/>
      <c r="JQC514" s="29"/>
      <c r="JQD514" s="29"/>
      <c r="JQE514" s="29"/>
      <c r="JQF514" s="29"/>
      <c r="JQG514" s="29"/>
      <c r="JQH514" s="29"/>
      <c r="JQI514" s="29"/>
      <c r="JQJ514" s="29"/>
      <c r="JQK514" s="29"/>
      <c r="JQL514" s="29"/>
      <c r="JQM514" s="29"/>
      <c r="JQN514" s="29"/>
      <c r="JQO514" s="29"/>
      <c r="JQP514" s="29"/>
      <c r="JQQ514" s="29"/>
      <c r="JQR514" s="29"/>
      <c r="JQS514" s="29"/>
      <c r="JQT514" s="29"/>
      <c r="JQU514" s="29"/>
      <c r="JQV514" s="29"/>
      <c r="JQW514" s="29"/>
      <c r="JQX514" s="29"/>
      <c r="JQY514" s="29"/>
      <c r="JQZ514" s="29"/>
      <c r="JRA514" s="29"/>
      <c r="JRB514" s="29"/>
      <c r="JRC514" s="29"/>
      <c r="JRD514" s="29"/>
      <c r="JRE514" s="29"/>
      <c r="JRF514" s="29"/>
      <c r="JRG514" s="29"/>
      <c r="JRH514" s="29"/>
      <c r="JRI514" s="29"/>
      <c r="JRJ514" s="29"/>
      <c r="JRK514" s="29"/>
      <c r="JRL514" s="29"/>
      <c r="JRM514" s="29"/>
      <c r="JRN514" s="29"/>
      <c r="JRO514" s="29"/>
      <c r="JRP514" s="29"/>
      <c r="JRQ514" s="29"/>
      <c r="JRR514" s="29"/>
      <c r="JRS514" s="29"/>
      <c r="JRT514" s="29"/>
      <c r="JRU514" s="29"/>
      <c r="JRV514" s="29"/>
      <c r="JRW514" s="29"/>
      <c r="JRX514" s="29"/>
      <c r="JRY514" s="29"/>
      <c r="JRZ514" s="29"/>
      <c r="JSA514" s="29"/>
      <c r="JSB514" s="29"/>
      <c r="JSC514" s="29"/>
      <c r="JSD514" s="29"/>
      <c r="JSE514" s="29"/>
      <c r="JSF514" s="29"/>
      <c r="JSG514" s="29"/>
      <c r="JSH514" s="29"/>
      <c r="JSI514" s="29"/>
      <c r="JSJ514" s="29"/>
      <c r="JSK514" s="29"/>
      <c r="JSL514" s="29"/>
      <c r="JSM514" s="29"/>
      <c r="JSN514" s="29"/>
      <c r="JSO514" s="29"/>
      <c r="JSP514" s="29"/>
      <c r="JSQ514" s="29"/>
      <c r="JSR514" s="29"/>
      <c r="JSS514" s="29"/>
      <c r="JST514" s="29"/>
      <c r="JSU514" s="29"/>
      <c r="JSV514" s="29"/>
      <c r="JSW514" s="29"/>
      <c r="JSX514" s="29"/>
      <c r="JSY514" s="29"/>
      <c r="JSZ514" s="29"/>
      <c r="JTA514" s="29"/>
      <c r="JTB514" s="29"/>
      <c r="JTC514" s="29"/>
      <c r="JTD514" s="29"/>
      <c r="JTE514" s="29"/>
      <c r="JTF514" s="29"/>
      <c r="JTG514" s="29"/>
      <c r="JTH514" s="29"/>
      <c r="JTI514" s="29"/>
      <c r="JTJ514" s="29"/>
      <c r="JTK514" s="29"/>
      <c r="JTL514" s="29"/>
      <c r="JTM514" s="29"/>
      <c r="JTN514" s="29"/>
      <c r="JTO514" s="29"/>
      <c r="JTP514" s="29"/>
      <c r="JTQ514" s="29"/>
      <c r="JTR514" s="29"/>
      <c r="JTS514" s="29"/>
      <c r="JTT514" s="29"/>
      <c r="JTU514" s="29"/>
      <c r="JTV514" s="29"/>
      <c r="JTW514" s="29"/>
      <c r="JTX514" s="29"/>
      <c r="JTY514" s="29"/>
      <c r="JTZ514" s="29"/>
      <c r="JUA514" s="29"/>
      <c r="JUB514" s="29"/>
      <c r="JUC514" s="29"/>
      <c r="JUD514" s="29"/>
      <c r="JUE514" s="29"/>
      <c r="JUF514" s="29"/>
      <c r="JUG514" s="29"/>
      <c r="JUH514" s="29"/>
      <c r="JUI514" s="29"/>
      <c r="JUJ514" s="29"/>
      <c r="JUK514" s="29"/>
      <c r="JUL514" s="29"/>
      <c r="JUM514" s="29"/>
      <c r="JUN514" s="29"/>
      <c r="JUO514" s="29"/>
      <c r="JUP514" s="29"/>
      <c r="JUQ514" s="29"/>
      <c r="JUR514" s="29"/>
      <c r="JUS514" s="29"/>
      <c r="JUT514" s="29"/>
      <c r="JUU514" s="29"/>
      <c r="JUV514" s="29"/>
      <c r="JUW514" s="29"/>
      <c r="JUX514" s="29"/>
      <c r="JUY514" s="29"/>
      <c r="JUZ514" s="29"/>
      <c r="JVA514" s="29"/>
      <c r="JVB514" s="29"/>
      <c r="JVC514" s="29"/>
      <c r="JVD514" s="29"/>
      <c r="JVE514" s="29"/>
      <c r="JVF514" s="29"/>
      <c r="JVG514" s="29"/>
      <c r="JVH514" s="29"/>
      <c r="JVI514" s="29"/>
      <c r="JVJ514" s="29"/>
      <c r="JVK514" s="29"/>
      <c r="JVL514" s="29"/>
      <c r="JVM514" s="29"/>
      <c r="JVN514" s="29"/>
      <c r="JVO514" s="29"/>
      <c r="JVP514" s="29"/>
      <c r="JVQ514" s="29"/>
      <c r="JVR514" s="29"/>
      <c r="JVS514" s="29"/>
      <c r="JVT514" s="29"/>
      <c r="JVU514" s="29"/>
      <c r="JVV514" s="29"/>
      <c r="JVW514" s="29"/>
      <c r="JVX514" s="29"/>
      <c r="JVY514" s="29"/>
      <c r="JVZ514" s="29"/>
      <c r="JWA514" s="29"/>
      <c r="JWB514" s="29"/>
      <c r="JWC514" s="29"/>
      <c r="JWD514" s="29"/>
      <c r="JWE514" s="29"/>
      <c r="JWF514" s="29"/>
      <c r="JWG514" s="29"/>
      <c r="JWH514" s="29"/>
      <c r="JWI514" s="29"/>
      <c r="JWJ514" s="29"/>
      <c r="JWK514" s="29"/>
      <c r="JWL514" s="29"/>
      <c r="JWM514" s="29"/>
      <c r="JWN514" s="29"/>
      <c r="JWO514" s="29"/>
      <c r="JWP514" s="29"/>
      <c r="JWQ514" s="29"/>
      <c r="JWR514" s="29"/>
      <c r="JWS514" s="29"/>
      <c r="JWT514" s="29"/>
      <c r="JWU514" s="29"/>
      <c r="JWV514" s="29"/>
      <c r="JWW514" s="29"/>
      <c r="JWX514" s="29"/>
      <c r="JWY514" s="29"/>
      <c r="JWZ514" s="29"/>
      <c r="JXA514" s="29"/>
      <c r="JXB514" s="29"/>
      <c r="JXC514" s="29"/>
      <c r="JXD514" s="29"/>
      <c r="JXE514" s="29"/>
      <c r="JXF514" s="29"/>
      <c r="JXG514" s="29"/>
      <c r="JXH514" s="29"/>
      <c r="JXI514" s="29"/>
      <c r="JXJ514" s="29"/>
      <c r="JXK514" s="29"/>
      <c r="JXL514" s="29"/>
      <c r="JXM514" s="29"/>
      <c r="JXN514" s="29"/>
      <c r="JXO514" s="29"/>
      <c r="JXP514" s="29"/>
      <c r="JXQ514" s="29"/>
      <c r="JXR514" s="29"/>
      <c r="JXS514" s="29"/>
      <c r="JXT514" s="29"/>
      <c r="JXU514" s="29"/>
      <c r="JXV514" s="29"/>
      <c r="JXW514" s="29"/>
      <c r="JXX514" s="29"/>
      <c r="JXY514" s="29"/>
      <c r="JXZ514" s="29"/>
      <c r="JYA514" s="29"/>
      <c r="JYB514" s="29"/>
      <c r="JYC514" s="29"/>
      <c r="JYD514" s="29"/>
      <c r="JYE514" s="29"/>
      <c r="JYF514" s="29"/>
      <c r="JYG514" s="29"/>
      <c r="JYH514" s="29"/>
      <c r="JYI514" s="29"/>
      <c r="JYJ514" s="29"/>
      <c r="JYK514" s="29"/>
      <c r="JYL514" s="29"/>
      <c r="JYM514" s="29"/>
      <c r="JYN514" s="29"/>
      <c r="JYO514" s="29"/>
      <c r="JYP514" s="29"/>
      <c r="JYQ514" s="29"/>
      <c r="JYR514" s="29"/>
      <c r="JYS514" s="29"/>
      <c r="JYT514" s="29"/>
      <c r="JYU514" s="29"/>
      <c r="JYV514" s="29"/>
      <c r="JYW514" s="29"/>
      <c r="JYX514" s="29"/>
      <c r="JYY514" s="29"/>
      <c r="JYZ514" s="29"/>
      <c r="JZA514" s="29"/>
      <c r="JZB514" s="29"/>
      <c r="JZC514" s="29"/>
      <c r="JZD514" s="29"/>
      <c r="JZE514" s="29"/>
      <c r="JZF514" s="29"/>
      <c r="JZG514" s="29"/>
      <c r="JZH514" s="29"/>
      <c r="JZI514" s="29"/>
      <c r="JZJ514" s="29"/>
      <c r="JZK514" s="29"/>
      <c r="JZL514" s="29"/>
      <c r="JZM514" s="29"/>
      <c r="JZN514" s="29"/>
      <c r="JZO514" s="29"/>
      <c r="JZP514" s="29"/>
      <c r="JZQ514" s="29"/>
      <c r="JZR514" s="29"/>
      <c r="JZS514" s="29"/>
      <c r="JZT514" s="29"/>
      <c r="JZU514" s="29"/>
      <c r="JZV514" s="29"/>
      <c r="JZW514" s="29"/>
      <c r="JZX514" s="29"/>
      <c r="JZY514" s="29"/>
      <c r="JZZ514" s="29"/>
      <c r="KAA514" s="29"/>
      <c r="KAB514" s="29"/>
      <c r="KAC514" s="29"/>
      <c r="KAD514" s="29"/>
      <c r="KAE514" s="29"/>
      <c r="KAF514" s="29"/>
      <c r="KAG514" s="29"/>
      <c r="KAH514" s="29"/>
      <c r="KAI514" s="29"/>
      <c r="KAJ514" s="29"/>
      <c r="KAK514" s="29"/>
      <c r="KAL514" s="29"/>
      <c r="KAM514" s="29"/>
      <c r="KAN514" s="29"/>
      <c r="KAO514" s="29"/>
      <c r="KAP514" s="29"/>
      <c r="KAQ514" s="29"/>
      <c r="KAR514" s="29"/>
      <c r="KAS514" s="29"/>
      <c r="KAT514" s="29"/>
      <c r="KAU514" s="29"/>
      <c r="KAV514" s="29"/>
      <c r="KAW514" s="29"/>
      <c r="KAX514" s="29"/>
      <c r="KAY514" s="29"/>
      <c r="KAZ514" s="29"/>
      <c r="KBA514" s="29"/>
      <c r="KBB514" s="29"/>
      <c r="KBC514" s="29"/>
      <c r="KBD514" s="29"/>
      <c r="KBE514" s="29"/>
      <c r="KBF514" s="29"/>
      <c r="KBG514" s="29"/>
      <c r="KBH514" s="29"/>
      <c r="KBI514" s="29"/>
      <c r="KBJ514" s="29"/>
      <c r="KBK514" s="29"/>
      <c r="KBL514" s="29"/>
      <c r="KBM514" s="29"/>
      <c r="KBN514" s="29"/>
      <c r="KBO514" s="29"/>
      <c r="KBP514" s="29"/>
      <c r="KBQ514" s="29"/>
      <c r="KBR514" s="29"/>
      <c r="KBS514" s="29"/>
      <c r="KBT514" s="29"/>
      <c r="KBU514" s="29"/>
      <c r="KBV514" s="29"/>
      <c r="KBW514" s="29"/>
      <c r="KBX514" s="29"/>
      <c r="KBY514" s="29"/>
      <c r="KBZ514" s="29"/>
      <c r="KCA514" s="29"/>
      <c r="KCB514" s="29"/>
      <c r="KCC514" s="29"/>
      <c r="KCD514" s="29"/>
      <c r="KCE514" s="29"/>
      <c r="KCF514" s="29"/>
      <c r="KCG514" s="29"/>
      <c r="KCH514" s="29"/>
      <c r="KCI514" s="29"/>
      <c r="KCJ514" s="29"/>
      <c r="KCK514" s="29"/>
      <c r="KCL514" s="29"/>
      <c r="KCM514" s="29"/>
      <c r="KCN514" s="29"/>
      <c r="KCO514" s="29"/>
      <c r="KCP514" s="29"/>
      <c r="KCQ514" s="29"/>
      <c r="KCR514" s="29"/>
      <c r="KCS514" s="29"/>
      <c r="KCT514" s="29"/>
      <c r="KCU514" s="29"/>
      <c r="KCV514" s="29"/>
      <c r="KCW514" s="29"/>
      <c r="KCX514" s="29"/>
      <c r="KCY514" s="29"/>
      <c r="KCZ514" s="29"/>
      <c r="KDA514" s="29"/>
      <c r="KDB514" s="29"/>
      <c r="KDC514" s="29"/>
      <c r="KDD514" s="29"/>
      <c r="KDE514" s="29"/>
      <c r="KDF514" s="29"/>
      <c r="KDG514" s="29"/>
      <c r="KDH514" s="29"/>
      <c r="KDI514" s="29"/>
      <c r="KDJ514" s="29"/>
      <c r="KDK514" s="29"/>
      <c r="KDL514" s="29"/>
      <c r="KDM514" s="29"/>
      <c r="KDN514" s="29"/>
      <c r="KDO514" s="29"/>
      <c r="KDP514" s="29"/>
      <c r="KDQ514" s="29"/>
      <c r="KDR514" s="29"/>
      <c r="KDS514" s="29"/>
      <c r="KDT514" s="29"/>
      <c r="KDU514" s="29"/>
      <c r="KDV514" s="29"/>
      <c r="KDW514" s="29"/>
      <c r="KDX514" s="29"/>
      <c r="KDY514" s="29"/>
      <c r="KDZ514" s="29"/>
      <c r="KEA514" s="29"/>
      <c r="KEB514" s="29"/>
      <c r="KEC514" s="29"/>
      <c r="KED514" s="29"/>
      <c r="KEE514" s="29"/>
      <c r="KEF514" s="29"/>
      <c r="KEG514" s="29"/>
      <c r="KEH514" s="29"/>
      <c r="KEI514" s="29"/>
      <c r="KEJ514" s="29"/>
      <c r="KEK514" s="29"/>
      <c r="KEL514" s="29"/>
      <c r="KEM514" s="29"/>
      <c r="KEN514" s="29"/>
      <c r="KEO514" s="29"/>
      <c r="KEP514" s="29"/>
      <c r="KEQ514" s="29"/>
      <c r="KER514" s="29"/>
      <c r="KES514" s="29"/>
      <c r="KET514" s="29"/>
      <c r="KEU514" s="29"/>
      <c r="KEV514" s="29"/>
      <c r="KEW514" s="29"/>
      <c r="KEX514" s="29"/>
      <c r="KEY514" s="29"/>
      <c r="KEZ514" s="29"/>
      <c r="KFA514" s="29"/>
      <c r="KFB514" s="29"/>
      <c r="KFC514" s="29"/>
      <c r="KFD514" s="29"/>
      <c r="KFE514" s="29"/>
      <c r="KFF514" s="29"/>
      <c r="KFG514" s="29"/>
      <c r="KFH514" s="29"/>
      <c r="KFI514" s="29"/>
      <c r="KFJ514" s="29"/>
      <c r="KFK514" s="29"/>
      <c r="KFL514" s="29"/>
      <c r="KFM514" s="29"/>
      <c r="KFN514" s="29"/>
      <c r="KFO514" s="29"/>
      <c r="KFP514" s="29"/>
      <c r="KFQ514" s="29"/>
      <c r="KFR514" s="29"/>
      <c r="KFS514" s="29"/>
      <c r="KFT514" s="29"/>
      <c r="KFU514" s="29"/>
      <c r="KFV514" s="29"/>
      <c r="KFW514" s="29"/>
      <c r="KFX514" s="29"/>
      <c r="KFY514" s="29"/>
      <c r="KFZ514" s="29"/>
      <c r="KGA514" s="29"/>
      <c r="KGB514" s="29"/>
      <c r="KGC514" s="29"/>
      <c r="KGD514" s="29"/>
      <c r="KGE514" s="29"/>
      <c r="KGF514" s="29"/>
      <c r="KGG514" s="29"/>
      <c r="KGH514" s="29"/>
      <c r="KGI514" s="29"/>
      <c r="KGJ514" s="29"/>
      <c r="KGK514" s="29"/>
      <c r="KGL514" s="29"/>
      <c r="KGM514" s="29"/>
      <c r="KGN514" s="29"/>
      <c r="KGO514" s="29"/>
      <c r="KGP514" s="29"/>
      <c r="KGQ514" s="29"/>
      <c r="KGR514" s="29"/>
      <c r="KGS514" s="29"/>
      <c r="KGT514" s="29"/>
      <c r="KGU514" s="29"/>
      <c r="KGV514" s="29"/>
      <c r="KGW514" s="29"/>
      <c r="KGX514" s="29"/>
      <c r="KGY514" s="29"/>
      <c r="KGZ514" s="29"/>
      <c r="KHA514" s="29"/>
      <c r="KHB514" s="29"/>
      <c r="KHC514" s="29"/>
      <c r="KHD514" s="29"/>
      <c r="KHE514" s="29"/>
      <c r="KHF514" s="29"/>
      <c r="KHG514" s="29"/>
      <c r="KHH514" s="29"/>
      <c r="KHI514" s="29"/>
      <c r="KHJ514" s="29"/>
      <c r="KHK514" s="29"/>
      <c r="KHL514" s="29"/>
      <c r="KHM514" s="29"/>
      <c r="KHN514" s="29"/>
      <c r="KHO514" s="29"/>
      <c r="KHP514" s="29"/>
      <c r="KHQ514" s="29"/>
      <c r="KHR514" s="29"/>
      <c r="KHS514" s="29"/>
      <c r="KHT514" s="29"/>
      <c r="KHU514" s="29"/>
      <c r="KHV514" s="29"/>
      <c r="KHW514" s="29"/>
      <c r="KHX514" s="29"/>
      <c r="KHY514" s="29"/>
      <c r="KHZ514" s="29"/>
      <c r="KIA514" s="29"/>
      <c r="KIB514" s="29"/>
      <c r="KIC514" s="29"/>
      <c r="KID514" s="29"/>
      <c r="KIE514" s="29"/>
      <c r="KIF514" s="29"/>
      <c r="KIG514" s="29"/>
      <c r="KIH514" s="29"/>
      <c r="KII514" s="29"/>
      <c r="KIJ514" s="29"/>
      <c r="KIK514" s="29"/>
      <c r="KIL514" s="29"/>
      <c r="KIM514" s="29"/>
      <c r="KIN514" s="29"/>
      <c r="KIO514" s="29"/>
      <c r="KIP514" s="29"/>
      <c r="KIQ514" s="29"/>
      <c r="KIR514" s="29"/>
      <c r="KIS514" s="29"/>
      <c r="KIT514" s="29"/>
      <c r="KIU514" s="29"/>
      <c r="KIV514" s="29"/>
      <c r="KIW514" s="29"/>
      <c r="KIX514" s="29"/>
      <c r="KIY514" s="29"/>
      <c r="KIZ514" s="29"/>
      <c r="KJA514" s="29"/>
      <c r="KJB514" s="29"/>
      <c r="KJC514" s="29"/>
      <c r="KJD514" s="29"/>
      <c r="KJE514" s="29"/>
      <c r="KJF514" s="29"/>
      <c r="KJG514" s="29"/>
      <c r="KJH514" s="29"/>
      <c r="KJI514" s="29"/>
      <c r="KJJ514" s="29"/>
      <c r="KJK514" s="29"/>
      <c r="KJL514" s="29"/>
      <c r="KJM514" s="29"/>
      <c r="KJN514" s="29"/>
      <c r="KJO514" s="29"/>
      <c r="KJP514" s="29"/>
      <c r="KJQ514" s="29"/>
      <c r="KJR514" s="29"/>
      <c r="KJS514" s="29"/>
      <c r="KJT514" s="29"/>
      <c r="KJU514" s="29"/>
      <c r="KJV514" s="29"/>
      <c r="KJW514" s="29"/>
      <c r="KJX514" s="29"/>
      <c r="KJY514" s="29"/>
      <c r="KJZ514" s="29"/>
      <c r="KKA514" s="29"/>
      <c r="KKB514" s="29"/>
      <c r="KKC514" s="29"/>
      <c r="KKD514" s="29"/>
      <c r="KKE514" s="29"/>
      <c r="KKF514" s="29"/>
      <c r="KKG514" s="29"/>
      <c r="KKH514" s="29"/>
      <c r="KKI514" s="29"/>
      <c r="KKJ514" s="29"/>
      <c r="KKK514" s="29"/>
      <c r="KKL514" s="29"/>
      <c r="KKM514" s="29"/>
      <c r="KKN514" s="29"/>
      <c r="KKO514" s="29"/>
      <c r="KKP514" s="29"/>
      <c r="KKQ514" s="29"/>
      <c r="KKR514" s="29"/>
      <c r="KKS514" s="29"/>
      <c r="KKT514" s="29"/>
      <c r="KKU514" s="29"/>
      <c r="KKV514" s="29"/>
      <c r="KKW514" s="29"/>
      <c r="KKX514" s="29"/>
      <c r="KKY514" s="29"/>
      <c r="KKZ514" s="29"/>
      <c r="KLA514" s="29"/>
      <c r="KLB514" s="29"/>
      <c r="KLC514" s="29"/>
      <c r="KLD514" s="29"/>
      <c r="KLE514" s="29"/>
      <c r="KLF514" s="29"/>
      <c r="KLG514" s="29"/>
      <c r="KLH514" s="29"/>
      <c r="KLI514" s="29"/>
      <c r="KLJ514" s="29"/>
      <c r="KLK514" s="29"/>
      <c r="KLL514" s="29"/>
      <c r="KLM514" s="29"/>
      <c r="KLN514" s="29"/>
      <c r="KLO514" s="29"/>
      <c r="KLP514" s="29"/>
      <c r="KLQ514" s="29"/>
      <c r="KLR514" s="29"/>
      <c r="KLS514" s="29"/>
      <c r="KLT514" s="29"/>
      <c r="KLU514" s="29"/>
      <c r="KLV514" s="29"/>
      <c r="KLW514" s="29"/>
      <c r="KLX514" s="29"/>
      <c r="KLY514" s="29"/>
      <c r="KLZ514" s="29"/>
      <c r="KMA514" s="29"/>
      <c r="KMB514" s="29"/>
      <c r="KMC514" s="29"/>
      <c r="KMD514" s="29"/>
      <c r="KME514" s="29"/>
      <c r="KMF514" s="29"/>
      <c r="KMG514" s="29"/>
      <c r="KMH514" s="29"/>
      <c r="KMI514" s="29"/>
      <c r="KMJ514" s="29"/>
      <c r="KMK514" s="29"/>
      <c r="KML514" s="29"/>
      <c r="KMM514" s="29"/>
      <c r="KMN514" s="29"/>
      <c r="KMO514" s="29"/>
      <c r="KMP514" s="29"/>
      <c r="KMQ514" s="29"/>
      <c r="KMR514" s="29"/>
      <c r="KMS514" s="29"/>
      <c r="KMT514" s="29"/>
      <c r="KMU514" s="29"/>
      <c r="KMV514" s="29"/>
      <c r="KMW514" s="29"/>
      <c r="KMX514" s="29"/>
      <c r="KMY514" s="29"/>
      <c r="KMZ514" s="29"/>
      <c r="KNA514" s="29"/>
      <c r="KNB514" s="29"/>
      <c r="KNC514" s="29"/>
      <c r="KND514" s="29"/>
      <c r="KNE514" s="29"/>
      <c r="KNF514" s="29"/>
      <c r="KNG514" s="29"/>
      <c r="KNH514" s="29"/>
      <c r="KNI514" s="29"/>
      <c r="KNJ514" s="29"/>
      <c r="KNK514" s="29"/>
      <c r="KNL514" s="29"/>
      <c r="KNM514" s="29"/>
      <c r="KNN514" s="29"/>
      <c r="KNO514" s="29"/>
      <c r="KNP514" s="29"/>
      <c r="KNQ514" s="29"/>
      <c r="KNR514" s="29"/>
      <c r="KNS514" s="29"/>
      <c r="KNT514" s="29"/>
      <c r="KNU514" s="29"/>
      <c r="KNV514" s="29"/>
      <c r="KNW514" s="29"/>
      <c r="KNX514" s="29"/>
      <c r="KNY514" s="29"/>
      <c r="KNZ514" s="29"/>
      <c r="KOA514" s="29"/>
      <c r="KOB514" s="29"/>
      <c r="KOC514" s="29"/>
      <c r="KOD514" s="29"/>
      <c r="KOE514" s="29"/>
      <c r="KOF514" s="29"/>
      <c r="KOG514" s="29"/>
      <c r="KOH514" s="29"/>
      <c r="KOI514" s="29"/>
      <c r="KOJ514" s="29"/>
      <c r="KOK514" s="29"/>
      <c r="KOL514" s="29"/>
      <c r="KOM514" s="29"/>
      <c r="KON514" s="29"/>
      <c r="KOO514" s="29"/>
      <c r="KOP514" s="29"/>
      <c r="KOQ514" s="29"/>
      <c r="KOR514" s="29"/>
      <c r="KOS514" s="29"/>
      <c r="KOT514" s="29"/>
      <c r="KOU514" s="29"/>
      <c r="KOV514" s="29"/>
      <c r="KOW514" s="29"/>
      <c r="KOX514" s="29"/>
      <c r="KOY514" s="29"/>
      <c r="KOZ514" s="29"/>
      <c r="KPA514" s="29"/>
      <c r="KPB514" s="29"/>
      <c r="KPC514" s="29"/>
      <c r="KPD514" s="29"/>
      <c r="KPE514" s="29"/>
      <c r="KPF514" s="29"/>
      <c r="KPG514" s="29"/>
      <c r="KPH514" s="29"/>
      <c r="KPI514" s="29"/>
      <c r="KPJ514" s="29"/>
      <c r="KPK514" s="29"/>
      <c r="KPL514" s="29"/>
      <c r="KPM514" s="29"/>
      <c r="KPN514" s="29"/>
      <c r="KPO514" s="29"/>
      <c r="KPP514" s="29"/>
      <c r="KPQ514" s="29"/>
      <c r="KPR514" s="29"/>
      <c r="KPS514" s="29"/>
      <c r="KPT514" s="29"/>
      <c r="KPU514" s="29"/>
      <c r="KPV514" s="29"/>
      <c r="KPW514" s="29"/>
      <c r="KPX514" s="29"/>
      <c r="KPY514" s="29"/>
      <c r="KPZ514" s="29"/>
      <c r="KQA514" s="29"/>
      <c r="KQB514" s="29"/>
      <c r="KQC514" s="29"/>
      <c r="KQD514" s="29"/>
      <c r="KQE514" s="29"/>
      <c r="KQF514" s="29"/>
      <c r="KQG514" s="29"/>
      <c r="KQH514" s="29"/>
      <c r="KQI514" s="29"/>
      <c r="KQJ514" s="29"/>
      <c r="KQK514" s="29"/>
      <c r="KQL514" s="29"/>
      <c r="KQM514" s="29"/>
      <c r="KQN514" s="29"/>
      <c r="KQO514" s="29"/>
      <c r="KQP514" s="29"/>
      <c r="KQQ514" s="29"/>
      <c r="KQR514" s="29"/>
      <c r="KQS514" s="29"/>
      <c r="KQT514" s="29"/>
      <c r="KQU514" s="29"/>
      <c r="KQV514" s="29"/>
      <c r="KQW514" s="29"/>
      <c r="KQX514" s="29"/>
      <c r="KQY514" s="29"/>
      <c r="KQZ514" s="29"/>
      <c r="KRA514" s="29"/>
      <c r="KRB514" s="29"/>
      <c r="KRC514" s="29"/>
      <c r="KRD514" s="29"/>
      <c r="KRE514" s="29"/>
      <c r="KRF514" s="29"/>
      <c r="KRG514" s="29"/>
      <c r="KRH514" s="29"/>
      <c r="KRI514" s="29"/>
      <c r="KRJ514" s="29"/>
      <c r="KRK514" s="29"/>
      <c r="KRL514" s="29"/>
      <c r="KRM514" s="29"/>
      <c r="KRN514" s="29"/>
      <c r="KRO514" s="29"/>
      <c r="KRP514" s="29"/>
      <c r="KRQ514" s="29"/>
      <c r="KRR514" s="29"/>
      <c r="KRS514" s="29"/>
      <c r="KRT514" s="29"/>
      <c r="KRU514" s="29"/>
      <c r="KRV514" s="29"/>
      <c r="KRW514" s="29"/>
      <c r="KRX514" s="29"/>
      <c r="KRY514" s="29"/>
      <c r="KRZ514" s="29"/>
      <c r="KSA514" s="29"/>
      <c r="KSB514" s="29"/>
      <c r="KSC514" s="29"/>
      <c r="KSD514" s="29"/>
      <c r="KSE514" s="29"/>
      <c r="KSF514" s="29"/>
      <c r="KSG514" s="29"/>
      <c r="KSH514" s="29"/>
      <c r="KSI514" s="29"/>
      <c r="KSJ514" s="29"/>
      <c r="KSK514" s="29"/>
      <c r="KSL514" s="29"/>
      <c r="KSM514" s="29"/>
      <c r="KSN514" s="29"/>
      <c r="KSO514" s="29"/>
      <c r="KSP514" s="29"/>
      <c r="KSQ514" s="29"/>
      <c r="KSR514" s="29"/>
      <c r="KSS514" s="29"/>
      <c r="KST514" s="29"/>
      <c r="KSU514" s="29"/>
      <c r="KSV514" s="29"/>
      <c r="KSW514" s="29"/>
      <c r="KSX514" s="29"/>
      <c r="KSY514" s="29"/>
      <c r="KSZ514" s="29"/>
      <c r="KTA514" s="29"/>
      <c r="KTB514" s="29"/>
      <c r="KTC514" s="29"/>
      <c r="KTD514" s="29"/>
      <c r="KTE514" s="29"/>
      <c r="KTF514" s="29"/>
      <c r="KTG514" s="29"/>
      <c r="KTH514" s="29"/>
      <c r="KTI514" s="29"/>
      <c r="KTJ514" s="29"/>
      <c r="KTK514" s="29"/>
      <c r="KTL514" s="29"/>
      <c r="KTM514" s="29"/>
      <c r="KTN514" s="29"/>
      <c r="KTO514" s="29"/>
      <c r="KTP514" s="29"/>
      <c r="KTQ514" s="29"/>
      <c r="KTR514" s="29"/>
      <c r="KTS514" s="29"/>
      <c r="KTT514" s="29"/>
      <c r="KTU514" s="29"/>
      <c r="KTV514" s="29"/>
      <c r="KTW514" s="29"/>
      <c r="KTX514" s="29"/>
      <c r="KTY514" s="29"/>
      <c r="KTZ514" s="29"/>
      <c r="KUA514" s="29"/>
      <c r="KUB514" s="29"/>
      <c r="KUC514" s="29"/>
      <c r="KUD514" s="29"/>
      <c r="KUE514" s="29"/>
      <c r="KUF514" s="29"/>
      <c r="KUG514" s="29"/>
      <c r="KUH514" s="29"/>
      <c r="KUI514" s="29"/>
      <c r="KUJ514" s="29"/>
      <c r="KUK514" s="29"/>
      <c r="KUL514" s="29"/>
      <c r="KUM514" s="29"/>
      <c r="KUN514" s="29"/>
      <c r="KUO514" s="29"/>
      <c r="KUP514" s="29"/>
      <c r="KUQ514" s="29"/>
      <c r="KUR514" s="29"/>
      <c r="KUS514" s="29"/>
      <c r="KUT514" s="29"/>
      <c r="KUU514" s="29"/>
      <c r="KUV514" s="29"/>
      <c r="KUW514" s="29"/>
      <c r="KUX514" s="29"/>
      <c r="KUY514" s="29"/>
      <c r="KUZ514" s="29"/>
      <c r="KVA514" s="29"/>
      <c r="KVB514" s="29"/>
      <c r="KVC514" s="29"/>
      <c r="KVD514" s="29"/>
      <c r="KVE514" s="29"/>
      <c r="KVF514" s="29"/>
      <c r="KVG514" s="29"/>
      <c r="KVH514" s="29"/>
      <c r="KVI514" s="29"/>
      <c r="KVJ514" s="29"/>
      <c r="KVK514" s="29"/>
      <c r="KVL514" s="29"/>
      <c r="KVM514" s="29"/>
      <c r="KVN514" s="29"/>
      <c r="KVO514" s="29"/>
      <c r="KVP514" s="29"/>
      <c r="KVQ514" s="29"/>
      <c r="KVR514" s="29"/>
      <c r="KVS514" s="29"/>
      <c r="KVT514" s="29"/>
      <c r="KVU514" s="29"/>
      <c r="KVV514" s="29"/>
      <c r="KVW514" s="29"/>
      <c r="KVX514" s="29"/>
      <c r="KVY514" s="29"/>
      <c r="KVZ514" s="29"/>
      <c r="KWA514" s="29"/>
      <c r="KWB514" s="29"/>
      <c r="KWC514" s="29"/>
      <c r="KWD514" s="29"/>
      <c r="KWE514" s="29"/>
      <c r="KWF514" s="29"/>
      <c r="KWG514" s="29"/>
      <c r="KWH514" s="29"/>
      <c r="KWI514" s="29"/>
      <c r="KWJ514" s="29"/>
      <c r="KWK514" s="29"/>
      <c r="KWL514" s="29"/>
      <c r="KWM514" s="29"/>
      <c r="KWN514" s="29"/>
      <c r="KWO514" s="29"/>
      <c r="KWP514" s="29"/>
      <c r="KWQ514" s="29"/>
      <c r="KWR514" s="29"/>
      <c r="KWS514" s="29"/>
      <c r="KWT514" s="29"/>
      <c r="KWU514" s="29"/>
      <c r="KWV514" s="29"/>
      <c r="KWW514" s="29"/>
      <c r="KWX514" s="29"/>
      <c r="KWY514" s="29"/>
      <c r="KWZ514" s="29"/>
      <c r="KXA514" s="29"/>
      <c r="KXB514" s="29"/>
      <c r="KXC514" s="29"/>
      <c r="KXD514" s="29"/>
      <c r="KXE514" s="29"/>
      <c r="KXF514" s="29"/>
      <c r="KXG514" s="29"/>
      <c r="KXH514" s="29"/>
      <c r="KXI514" s="29"/>
      <c r="KXJ514" s="29"/>
      <c r="KXK514" s="29"/>
      <c r="KXL514" s="29"/>
      <c r="KXM514" s="29"/>
      <c r="KXN514" s="29"/>
      <c r="KXO514" s="29"/>
      <c r="KXP514" s="29"/>
      <c r="KXQ514" s="29"/>
      <c r="KXR514" s="29"/>
      <c r="KXS514" s="29"/>
      <c r="KXT514" s="29"/>
      <c r="KXU514" s="29"/>
      <c r="KXV514" s="29"/>
      <c r="KXW514" s="29"/>
      <c r="KXX514" s="29"/>
      <c r="KXY514" s="29"/>
      <c r="KXZ514" s="29"/>
      <c r="KYA514" s="29"/>
      <c r="KYB514" s="29"/>
      <c r="KYC514" s="29"/>
      <c r="KYD514" s="29"/>
      <c r="KYE514" s="29"/>
      <c r="KYF514" s="29"/>
      <c r="KYG514" s="29"/>
      <c r="KYH514" s="29"/>
      <c r="KYI514" s="29"/>
      <c r="KYJ514" s="29"/>
      <c r="KYK514" s="29"/>
      <c r="KYL514" s="29"/>
      <c r="KYM514" s="29"/>
      <c r="KYN514" s="29"/>
      <c r="KYO514" s="29"/>
      <c r="KYP514" s="29"/>
      <c r="KYQ514" s="29"/>
      <c r="KYR514" s="29"/>
      <c r="KYS514" s="29"/>
      <c r="KYT514" s="29"/>
      <c r="KYU514" s="29"/>
      <c r="KYV514" s="29"/>
      <c r="KYW514" s="29"/>
      <c r="KYX514" s="29"/>
      <c r="KYY514" s="29"/>
      <c r="KYZ514" s="29"/>
      <c r="KZA514" s="29"/>
      <c r="KZB514" s="29"/>
      <c r="KZC514" s="29"/>
      <c r="KZD514" s="29"/>
      <c r="KZE514" s="29"/>
      <c r="KZF514" s="29"/>
      <c r="KZG514" s="29"/>
      <c r="KZH514" s="29"/>
      <c r="KZI514" s="29"/>
      <c r="KZJ514" s="29"/>
      <c r="KZK514" s="29"/>
      <c r="KZL514" s="29"/>
      <c r="KZM514" s="29"/>
      <c r="KZN514" s="29"/>
      <c r="KZO514" s="29"/>
      <c r="KZP514" s="29"/>
      <c r="KZQ514" s="29"/>
      <c r="KZR514" s="29"/>
      <c r="KZS514" s="29"/>
      <c r="KZT514" s="29"/>
      <c r="KZU514" s="29"/>
      <c r="KZV514" s="29"/>
      <c r="KZW514" s="29"/>
      <c r="KZX514" s="29"/>
      <c r="KZY514" s="29"/>
      <c r="KZZ514" s="29"/>
      <c r="LAA514" s="29"/>
      <c r="LAB514" s="29"/>
      <c r="LAC514" s="29"/>
      <c r="LAD514" s="29"/>
      <c r="LAE514" s="29"/>
      <c r="LAF514" s="29"/>
      <c r="LAG514" s="29"/>
      <c r="LAH514" s="29"/>
      <c r="LAI514" s="29"/>
      <c r="LAJ514" s="29"/>
      <c r="LAK514" s="29"/>
      <c r="LAL514" s="29"/>
      <c r="LAM514" s="29"/>
      <c r="LAN514" s="29"/>
      <c r="LAO514" s="29"/>
      <c r="LAP514" s="29"/>
      <c r="LAQ514" s="29"/>
      <c r="LAR514" s="29"/>
      <c r="LAS514" s="29"/>
      <c r="LAT514" s="29"/>
      <c r="LAU514" s="29"/>
      <c r="LAV514" s="29"/>
      <c r="LAW514" s="29"/>
      <c r="LAX514" s="29"/>
      <c r="LAY514" s="29"/>
      <c r="LAZ514" s="29"/>
      <c r="LBA514" s="29"/>
      <c r="LBB514" s="29"/>
      <c r="LBC514" s="29"/>
      <c r="LBD514" s="29"/>
      <c r="LBE514" s="29"/>
      <c r="LBF514" s="29"/>
      <c r="LBG514" s="29"/>
      <c r="LBH514" s="29"/>
      <c r="LBI514" s="29"/>
      <c r="LBJ514" s="29"/>
      <c r="LBK514" s="29"/>
      <c r="LBL514" s="29"/>
      <c r="LBM514" s="29"/>
      <c r="LBN514" s="29"/>
      <c r="LBO514" s="29"/>
      <c r="LBP514" s="29"/>
      <c r="LBQ514" s="29"/>
      <c r="LBR514" s="29"/>
      <c r="LBS514" s="29"/>
      <c r="LBT514" s="29"/>
      <c r="LBU514" s="29"/>
      <c r="LBV514" s="29"/>
      <c r="LBW514" s="29"/>
      <c r="LBX514" s="29"/>
      <c r="LBY514" s="29"/>
      <c r="LBZ514" s="29"/>
      <c r="LCA514" s="29"/>
      <c r="LCB514" s="29"/>
      <c r="LCC514" s="29"/>
      <c r="LCD514" s="29"/>
      <c r="LCE514" s="29"/>
      <c r="LCF514" s="29"/>
      <c r="LCG514" s="29"/>
      <c r="LCH514" s="29"/>
      <c r="LCI514" s="29"/>
      <c r="LCJ514" s="29"/>
      <c r="LCK514" s="29"/>
      <c r="LCL514" s="29"/>
      <c r="LCM514" s="29"/>
      <c r="LCN514" s="29"/>
      <c r="LCO514" s="29"/>
      <c r="LCP514" s="29"/>
      <c r="LCQ514" s="29"/>
      <c r="LCR514" s="29"/>
      <c r="LCS514" s="29"/>
      <c r="LCT514" s="29"/>
      <c r="LCU514" s="29"/>
      <c r="LCV514" s="29"/>
      <c r="LCW514" s="29"/>
      <c r="LCX514" s="29"/>
      <c r="LCY514" s="29"/>
      <c r="LCZ514" s="29"/>
      <c r="LDA514" s="29"/>
      <c r="LDB514" s="29"/>
      <c r="LDC514" s="29"/>
      <c r="LDD514" s="29"/>
      <c r="LDE514" s="29"/>
      <c r="LDF514" s="29"/>
      <c r="LDG514" s="29"/>
      <c r="LDH514" s="29"/>
      <c r="LDI514" s="29"/>
      <c r="LDJ514" s="29"/>
      <c r="LDK514" s="29"/>
      <c r="LDL514" s="29"/>
      <c r="LDM514" s="29"/>
      <c r="LDN514" s="29"/>
      <c r="LDO514" s="29"/>
      <c r="LDP514" s="29"/>
      <c r="LDQ514" s="29"/>
      <c r="LDR514" s="29"/>
      <c r="LDS514" s="29"/>
      <c r="LDT514" s="29"/>
      <c r="LDU514" s="29"/>
      <c r="LDV514" s="29"/>
      <c r="LDW514" s="29"/>
      <c r="LDX514" s="29"/>
      <c r="LDY514" s="29"/>
      <c r="LDZ514" s="29"/>
      <c r="LEA514" s="29"/>
      <c r="LEB514" s="29"/>
      <c r="LEC514" s="29"/>
      <c r="LED514" s="29"/>
      <c r="LEE514" s="29"/>
      <c r="LEF514" s="29"/>
      <c r="LEG514" s="29"/>
      <c r="LEH514" s="29"/>
      <c r="LEI514" s="29"/>
      <c r="LEJ514" s="29"/>
      <c r="LEK514" s="29"/>
      <c r="LEL514" s="29"/>
      <c r="LEM514" s="29"/>
      <c r="LEN514" s="29"/>
      <c r="LEO514" s="29"/>
      <c r="LEP514" s="29"/>
      <c r="LEQ514" s="29"/>
      <c r="LER514" s="29"/>
      <c r="LES514" s="29"/>
      <c r="LET514" s="29"/>
      <c r="LEU514" s="29"/>
      <c r="LEV514" s="29"/>
      <c r="LEW514" s="29"/>
      <c r="LEX514" s="29"/>
      <c r="LEY514" s="29"/>
      <c r="LEZ514" s="29"/>
      <c r="LFA514" s="29"/>
      <c r="LFB514" s="29"/>
      <c r="LFC514" s="29"/>
      <c r="LFD514" s="29"/>
      <c r="LFE514" s="29"/>
      <c r="LFF514" s="29"/>
      <c r="LFG514" s="29"/>
      <c r="LFH514" s="29"/>
      <c r="LFI514" s="29"/>
      <c r="LFJ514" s="29"/>
      <c r="LFK514" s="29"/>
      <c r="LFL514" s="29"/>
      <c r="LFM514" s="29"/>
      <c r="LFN514" s="29"/>
      <c r="LFO514" s="29"/>
      <c r="LFP514" s="29"/>
      <c r="LFQ514" s="29"/>
      <c r="LFR514" s="29"/>
      <c r="LFS514" s="29"/>
      <c r="LFT514" s="29"/>
      <c r="LFU514" s="29"/>
      <c r="LFV514" s="29"/>
      <c r="LFW514" s="29"/>
      <c r="LFX514" s="29"/>
      <c r="LFY514" s="29"/>
      <c r="LFZ514" s="29"/>
      <c r="LGA514" s="29"/>
      <c r="LGB514" s="29"/>
      <c r="LGC514" s="29"/>
      <c r="LGD514" s="29"/>
      <c r="LGE514" s="29"/>
      <c r="LGF514" s="29"/>
      <c r="LGG514" s="29"/>
      <c r="LGH514" s="29"/>
      <c r="LGI514" s="29"/>
      <c r="LGJ514" s="29"/>
      <c r="LGK514" s="29"/>
      <c r="LGL514" s="29"/>
      <c r="LGM514" s="29"/>
      <c r="LGN514" s="29"/>
      <c r="LGO514" s="29"/>
      <c r="LGP514" s="29"/>
      <c r="LGQ514" s="29"/>
      <c r="LGR514" s="29"/>
      <c r="LGS514" s="29"/>
      <c r="LGT514" s="29"/>
      <c r="LGU514" s="29"/>
      <c r="LGV514" s="29"/>
      <c r="LGW514" s="29"/>
      <c r="LGX514" s="29"/>
      <c r="LGY514" s="29"/>
      <c r="LGZ514" s="29"/>
      <c r="LHA514" s="29"/>
      <c r="LHB514" s="29"/>
      <c r="LHC514" s="29"/>
      <c r="LHD514" s="29"/>
      <c r="LHE514" s="29"/>
      <c r="LHF514" s="29"/>
      <c r="LHG514" s="29"/>
      <c r="LHH514" s="29"/>
      <c r="LHI514" s="29"/>
      <c r="LHJ514" s="29"/>
      <c r="LHK514" s="29"/>
      <c r="LHL514" s="29"/>
      <c r="LHM514" s="29"/>
      <c r="LHN514" s="29"/>
      <c r="LHO514" s="29"/>
      <c r="LHP514" s="29"/>
      <c r="LHQ514" s="29"/>
      <c r="LHR514" s="29"/>
      <c r="LHS514" s="29"/>
      <c r="LHT514" s="29"/>
      <c r="LHU514" s="29"/>
      <c r="LHV514" s="29"/>
      <c r="LHW514" s="29"/>
      <c r="LHX514" s="29"/>
      <c r="LHY514" s="29"/>
      <c r="LHZ514" s="29"/>
      <c r="LIA514" s="29"/>
      <c r="LIB514" s="29"/>
      <c r="LIC514" s="29"/>
      <c r="LID514" s="29"/>
      <c r="LIE514" s="29"/>
      <c r="LIF514" s="29"/>
      <c r="LIG514" s="29"/>
      <c r="LIH514" s="29"/>
      <c r="LII514" s="29"/>
      <c r="LIJ514" s="29"/>
      <c r="LIK514" s="29"/>
      <c r="LIL514" s="29"/>
      <c r="LIM514" s="29"/>
      <c r="LIN514" s="29"/>
      <c r="LIO514" s="29"/>
      <c r="LIP514" s="29"/>
      <c r="LIQ514" s="29"/>
      <c r="LIR514" s="29"/>
      <c r="LIS514" s="29"/>
      <c r="LIT514" s="29"/>
      <c r="LIU514" s="29"/>
      <c r="LIV514" s="29"/>
      <c r="LIW514" s="29"/>
      <c r="LIX514" s="29"/>
      <c r="LIY514" s="29"/>
      <c r="LIZ514" s="29"/>
      <c r="LJA514" s="29"/>
      <c r="LJB514" s="29"/>
      <c r="LJC514" s="29"/>
      <c r="LJD514" s="29"/>
      <c r="LJE514" s="29"/>
      <c r="LJF514" s="29"/>
      <c r="LJG514" s="29"/>
      <c r="LJH514" s="29"/>
      <c r="LJI514" s="29"/>
      <c r="LJJ514" s="29"/>
      <c r="LJK514" s="29"/>
      <c r="LJL514" s="29"/>
      <c r="LJM514" s="29"/>
      <c r="LJN514" s="29"/>
      <c r="LJO514" s="29"/>
      <c r="LJP514" s="29"/>
      <c r="LJQ514" s="29"/>
      <c r="LJR514" s="29"/>
      <c r="LJS514" s="29"/>
      <c r="LJT514" s="29"/>
      <c r="LJU514" s="29"/>
      <c r="LJV514" s="29"/>
      <c r="LJW514" s="29"/>
      <c r="LJX514" s="29"/>
      <c r="LJY514" s="29"/>
      <c r="LJZ514" s="29"/>
      <c r="LKA514" s="29"/>
      <c r="LKB514" s="29"/>
      <c r="LKC514" s="29"/>
      <c r="LKD514" s="29"/>
      <c r="LKE514" s="29"/>
      <c r="LKF514" s="29"/>
      <c r="LKG514" s="29"/>
      <c r="LKH514" s="29"/>
      <c r="LKI514" s="29"/>
      <c r="LKJ514" s="29"/>
      <c r="LKK514" s="29"/>
      <c r="LKL514" s="29"/>
      <c r="LKM514" s="29"/>
      <c r="LKN514" s="29"/>
      <c r="LKO514" s="29"/>
      <c r="LKP514" s="29"/>
      <c r="LKQ514" s="29"/>
      <c r="LKR514" s="29"/>
      <c r="LKS514" s="29"/>
      <c r="LKT514" s="29"/>
      <c r="LKU514" s="29"/>
      <c r="LKV514" s="29"/>
      <c r="LKW514" s="29"/>
      <c r="LKX514" s="29"/>
      <c r="LKY514" s="29"/>
      <c r="LKZ514" s="29"/>
      <c r="LLA514" s="29"/>
      <c r="LLB514" s="29"/>
      <c r="LLC514" s="29"/>
      <c r="LLD514" s="29"/>
      <c r="LLE514" s="29"/>
      <c r="LLF514" s="29"/>
      <c r="LLG514" s="29"/>
      <c r="LLH514" s="29"/>
      <c r="LLI514" s="29"/>
      <c r="LLJ514" s="29"/>
      <c r="LLK514" s="29"/>
      <c r="LLL514" s="29"/>
      <c r="LLM514" s="29"/>
      <c r="LLN514" s="29"/>
      <c r="LLO514" s="29"/>
      <c r="LLP514" s="29"/>
      <c r="LLQ514" s="29"/>
      <c r="LLR514" s="29"/>
      <c r="LLS514" s="29"/>
      <c r="LLT514" s="29"/>
      <c r="LLU514" s="29"/>
      <c r="LLV514" s="29"/>
      <c r="LLW514" s="29"/>
      <c r="LLX514" s="29"/>
      <c r="LLY514" s="29"/>
      <c r="LLZ514" s="29"/>
      <c r="LMA514" s="29"/>
      <c r="LMB514" s="29"/>
      <c r="LMC514" s="29"/>
      <c r="LMD514" s="29"/>
      <c r="LME514" s="29"/>
      <c r="LMF514" s="29"/>
      <c r="LMG514" s="29"/>
      <c r="LMH514" s="29"/>
      <c r="LMI514" s="29"/>
      <c r="LMJ514" s="29"/>
      <c r="LMK514" s="29"/>
      <c r="LML514" s="29"/>
      <c r="LMM514" s="29"/>
      <c r="LMN514" s="29"/>
      <c r="LMO514" s="29"/>
      <c r="LMP514" s="29"/>
      <c r="LMQ514" s="29"/>
      <c r="LMR514" s="29"/>
      <c r="LMS514" s="29"/>
      <c r="LMT514" s="29"/>
      <c r="LMU514" s="29"/>
      <c r="LMV514" s="29"/>
      <c r="LMW514" s="29"/>
      <c r="LMX514" s="29"/>
      <c r="LMY514" s="29"/>
      <c r="LMZ514" s="29"/>
      <c r="LNA514" s="29"/>
      <c r="LNB514" s="29"/>
      <c r="LNC514" s="29"/>
      <c r="LND514" s="29"/>
      <c r="LNE514" s="29"/>
      <c r="LNF514" s="29"/>
      <c r="LNG514" s="29"/>
      <c r="LNH514" s="29"/>
      <c r="LNI514" s="29"/>
      <c r="LNJ514" s="29"/>
      <c r="LNK514" s="29"/>
      <c r="LNL514" s="29"/>
      <c r="LNM514" s="29"/>
      <c r="LNN514" s="29"/>
      <c r="LNO514" s="29"/>
      <c r="LNP514" s="29"/>
      <c r="LNQ514" s="29"/>
      <c r="LNR514" s="29"/>
      <c r="LNS514" s="29"/>
      <c r="LNT514" s="29"/>
      <c r="LNU514" s="29"/>
      <c r="LNV514" s="29"/>
      <c r="LNW514" s="29"/>
      <c r="LNX514" s="29"/>
      <c r="LNY514" s="29"/>
      <c r="LNZ514" s="29"/>
      <c r="LOA514" s="29"/>
      <c r="LOB514" s="29"/>
      <c r="LOC514" s="29"/>
      <c r="LOD514" s="29"/>
      <c r="LOE514" s="29"/>
      <c r="LOF514" s="29"/>
      <c r="LOG514" s="29"/>
      <c r="LOH514" s="29"/>
      <c r="LOI514" s="29"/>
      <c r="LOJ514" s="29"/>
      <c r="LOK514" s="29"/>
      <c r="LOL514" s="29"/>
      <c r="LOM514" s="29"/>
      <c r="LON514" s="29"/>
      <c r="LOO514" s="29"/>
      <c r="LOP514" s="29"/>
      <c r="LOQ514" s="29"/>
      <c r="LOR514" s="29"/>
      <c r="LOS514" s="29"/>
      <c r="LOT514" s="29"/>
      <c r="LOU514" s="29"/>
      <c r="LOV514" s="29"/>
      <c r="LOW514" s="29"/>
      <c r="LOX514" s="29"/>
      <c r="LOY514" s="29"/>
      <c r="LOZ514" s="29"/>
      <c r="LPA514" s="29"/>
      <c r="LPB514" s="29"/>
      <c r="LPC514" s="29"/>
      <c r="LPD514" s="29"/>
      <c r="LPE514" s="29"/>
      <c r="LPF514" s="29"/>
      <c r="LPG514" s="29"/>
      <c r="LPH514" s="29"/>
      <c r="LPI514" s="29"/>
      <c r="LPJ514" s="29"/>
      <c r="LPK514" s="29"/>
      <c r="LPL514" s="29"/>
      <c r="LPM514" s="29"/>
      <c r="LPN514" s="29"/>
      <c r="LPO514" s="29"/>
      <c r="LPP514" s="29"/>
      <c r="LPQ514" s="29"/>
      <c r="LPR514" s="29"/>
      <c r="LPS514" s="29"/>
      <c r="LPT514" s="29"/>
      <c r="LPU514" s="29"/>
      <c r="LPV514" s="29"/>
      <c r="LPW514" s="29"/>
      <c r="LPX514" s="29"/>
      <c r="LPY514" s="29"/>
      <c r="LPZ514" s="29"/>
      <c r="LQA514" s="29"/>
      <c r="LQB514" s="29"/>
      <c r="LQC514" s="29"/>
      <c r="LQD514" s="29"/>
      <c r="LQE514" s="29"/>
      <c r="LQF514" s="29"/>
      <c r="LQG514" s="29"/>
      <c r="LQH514" s="29"/>
      <c r="LQI514" s="29"/>
      <c r="LQJ514" s="29"/>
      <c r="LQK514" s="29"/>
      <c r="LQL514" s="29"/>
      <c r="LQM514" s="29"/>
      <c r="LQN514" s="29"/>
      <c r="LQO514" s="29"/>
      <c r="LQP514" s="29"/>
      <c r="LQQ514" s="29"/>
      <c r="LQR514" s="29"/>
      <c r="LQS514" s="29"/>
      <c r="LQT514" s="29"/>
      <c r="LQU514" s="29"/>
      <c r="LQV514" s="29"/>
      <c r="LQW514" s="29"/>
      <c r="LQX514" s="29"/>
      <c r="LQY514" s="29"/>
      <c r="LQZ514" s="29"/>
      <c r="LRA514" s="29"/>
      <c r="LRB514" s="29"/>
      <c r="LRC514" s="29"/>
      <c r="LRD514" s="29"/>
      <c r="LRE514" s="29"/>
      <c r="LRF514" s="29"/>
      <c r="LRG514" s="29"/>
      <c r="LRH514" s="29"/>
      <c r="LRI514" s="29"/>
      <c r="LRJ514" s="29"/>
      <c r="LRK514" s="29"/>
      <c r="LRL514" s="29"/>
      <c r="LRM514" s="29"/>
      <c r="LRN514" s="29"/>
      <c r="LRO514" s="29"/>
      <c r="LRP514" s="29"/>
      <c r="LRQ514" s="29"/>
      <c r="LRR514" s="29"/>
      <c r="LRS514" s="29"/>
      <c r="LRT514" s="29"/>
      <c r="LRU514" s="29"/>
      <c r="LRV514" s="29"/>
      <c r="LRW514" s="29"/>
      <c r="LRX514" s="29"/>
      <c r="LRY514" s="29"/>
      <c r="LRZ514" s="29"/>
      <c r="LSA514" s="29"/>
      <c r="LSB514" s="29"/>
      <c r="LSC514" s="29"/>
      <c r="LSD514" s="29"/>
      <c r="LSE514" s="29"/>
      <c r="LSF514" s="29"/>
      <c r="LSG514" s="29"/>
      <c r="LSH514" s="29"/>
      <c r="LSI514" s="29"/>
      <c r="LSJ514" s="29"/>
      <c r="LSK514" s="29"/>
      <c r="LSL514" s="29"/>
      <c r="LSM514" s="29"/>
      <c r="LSN514" s="29"/>
      <c r="LSO514" s="29"/>
      <c r="LSP514" s="29"/>
      <c r="LSQ514" s="29"/>
      <c r="LSR514" s="29"/>
      <c r="LSS514" s="29"/>
      <c r="LST514" s="29"/>
      <c r="LSU514" s="29"/>
      <c r="LSV514" s="29"/>
      <c r="LSW514" s="29"/>
      <c r="LSX514" s="29"/>
      <c r="LSY514" s="29"/>
      <c r="LSZ514" s="29"/>
      <c r="LTA514" s="29"/>
      <c r="LTB514" s="29"/>
      <c r="LTC514" s="29"/>
      <c r="LTD514" s="29"/>
      <c r="LTE514" s="29"/>
      <c r="LTF514" s="29"/>
      <c r="LTG514" s="29"/>
      <c r="LTH514" s="29"/>
      <c r="LTI514" s="29"/>
      <c r="LTJ514" s="29"/>
      <c r="LTK514" s="29"/>
      <c r="LTL514" s="29"/>
      <c r="LTM514" s="29"/>
      <c r="LTN514" s="29"/>
      <c r="LTO514" s="29"/>
      <c r="LTP514" s="29"/>
      <c r="LTQ514" s="29"/>
      <c r="LTR514" s="29"/>
      <c r="LTS514" s="29"/>
      <c r="LTT514" s="29"/>
      <c r="LTU514" s="29"/>
      <c r="LTV514" s="29"/>
      <c r="LTW514" s="29"/>
      <c r="LTX514" s="29"/>
      <c r="LTY514" s="29"/>
      <c r="LTZ514" s="29"/>
      <c r="LUA514" s="29"/>
      <c r="LUB514" s="29"/>
      <c r="LUC514" s="29"/>
      <c r="LUD514" s="29"/>
      <c r="LUE514" s="29"/>
      <c r="LUF514" s="29"/>
      <c r="LUG514" s="29"/>
      <c r="LUH514" s="29"/>
      <c r="LUI514" s="29"/>
      <c r="LUJ514" s="29"/>
      <c r="LUK514" s="29"/>
      <c r="LUL514" s="29"/>
      <c r="LUM514" s="29"/>
      <c r="LUN514" s="29"/>
      <c r="LUO514" s="29"/>
      <c r="LUP514" s="29"/>
      <c r="LUQ514" s="29"/>
      <c r="LUR514" s="29"/>
      <c r="LUS514" s="29"/>
      <c r="LUT514" s="29"/>
      <c r="LUU514" s="29"/>
      <c r="LUV514" s="29"/>
      <c r="LUW514" s="29"/>
      <c r="LUX514" s="29"/>
      <c r="LUY514" s="29"/>
      <c r="LUZ514" s="29"/>
      <c r="LVA514" s="29"/>
      <c r="LVB514" s="29"/>
      <c r="LVC514" s="29"/>
      <c r="LVD514" s="29"/>
      <c r="LVE514" s="29"/>
      <c r="LVF514" s="29"/>
      <c r="LVG514" s="29"/>
      <c r="LVH514" s="29"/>
      <c r="LVI514" s="29"/>
      <c r="LVJ514" s="29"/>
      <c r="LVK514" s="29"/>
      <c r="LVL514" s="29"/>
      <c r="LVM514" s="29"/>
      <c r="LVN514" s="29"/>
      <c r="LVO514" s="29"/>
      <c r="LVP514" s="29"/>
      <c r="LVQ514" s="29"/>
      <c r="LVR514" s="29"/>
      <c r="LVS514" s="29"/>
      <c r="LVT514" s="29"/>
      <c r="LVU514" s="29"/>
      <c r="LVV514" s="29"/>
      <c r="LVW514" s="29"/>
      <c r="LVX514" s="29"/>
      <c r="LVY514" s="29"/>
      <c r="LVZ514" s="29"/>
      <c r="LWA514" s="29"/>
      <c r="LWB514" s="29"/>
      <c r="LWC514" s="29"/>
      <c r="LWD514" s="29"/>
      <c r="LWE514" s="29"/>
      <c r="LWF514" s="29"/>
      <c r="LWG514" s="29"/>
      <c r="LWH514" s="29"/>
      <c r="LWI514" s="29"/>
      <c r="LWJ514" s="29"/>
      <c r="LWK514" s="29"/>
      <c r="LWL514" s="29"/>
      <c r="LWM514" s="29"/>
      <c r="LWN514" s="29"/>
      <c r="LWO514" s="29"/>
      <c r="LWP514" s="29"/>
      <c r="LWQ514" s="29"/>
      <c r="LWR514" s="29"/>
      <c r="LWS514" s="29"/>
      <c r="LWT514" s="29"/>
      <c r="LWU514" s="29"/>
      <c r="LWV514" s="29"/>
      <c r="LWW514" s="29"/>
      <c r="LWX514" s="29"/>
      <c r="LWY514" s="29"/>
      <c r="LWZ514" s="29"/>
      <c r="LXA514" s="29"/>
      <c r="LXB514" s="29"/>
      <c r="LXC514" s="29"/>
      <c r="LXD514" s="29"/>
      <c r="LXE514" s="29"/>
      <c r="LXF514" s="29"/>
      <c r="LXG514" s="29"/>
      <c r="LXH514" s="29"/>
      <c r="LXI514" s="29"/>
      <c r="LXJ514" s="29"/>
      <c r="LXK514" s="29"/>
      <c r="LXL514" s="29"/>
      <c r="LXM514" s="29"/>
      <c r="LXN514" s="29"/>
      <c r="LXO514" s="29"/>
      <c r="LXP514" s="29"/>
      <c r="LXQ514" s="29"/>
      <c r="LXR514" s="29"/>
      <c r="LXS514" s="29"/>
      <c r="LXT514" s="29"/>
      <c r="LXU514" s="29"/>
      <c r="LXV514" s="29"/>
      <c r="LXW514" s="29"/>
      <c r="LXX514" s="29"/>
      <c r="LXY514" s="29"/>
      <c r="LXZ514" s="29"/>
      <c r="LYA514" s="29"/>
      <c r="LYB514" s="29"/>
      <c r="LYC514" s="29"/>
      <c r="LYD514" s="29"/>
      <c r="LYE514" s="29"/>
      <c r="LYF514" s="29"/>
      <c r="LYG514" s="29"/>
      <c r="LYH514" s="29"/>
      <c r="LYI514" s="29"/>
      <c r="LYJ514" s="29"/>
      <c r="LYK514" s="29"/>
      <c r="LYL514" s="29"/>
      <c r="LYM514" s="29"/>
      <c r="LYN514" s="29"/>
      <c r="LYO514" s="29"/>
      <c r="LYP514" s="29"/>
      <c r="LYQ514" s="29"/>
      <c r="LYR514" s="29"/>
      <c r="LYS514" s="29"/>
      <c r="LYT514" s="29"/>
      <c r="LYU514" s="29"/>
      <c r="LYV514" s="29"/>
      <c r="LYW514" s="29"/>
      <c r="LYX514" s="29"/>
      <c r="LYY514" s="29"/>
      <c r="LYZ514" s="29"/>
      <c r="LZA514" s="29"/>
      <c r="LZB514" s="29"/>
      <c r="LZC514" s="29"/>
      <c r="LZD514" s="29"/>
      <c r="LZE514" s="29"/>
      <c r="LZF514" s="29"/>
      <c r="LZG514" s="29"/>
      <c r="LZH514" s="29"/>
      <c r="LZI514" s="29"/>
      <c r="LZJ514" s="29"/>
      <c r="LZK514" s="29"/>
      <c r="LZL514" s="29"/>
      <c r="LZM514" s="29"/>
      <c r="LZN514" s="29"/>
      <c r="LZO514" s="29"/>
      <c r="LZP514" s="29"/>
      <c r="LZQ514" s="29"/>
      <c r="LZR514" s="29"/>
      <c r="LZS514" s="29"/>
      <c r="LZT514" s="29"/>
      <c r="LZU514" s="29"/>
      <c r="LZV514" s="29"/>
      <c r="LZW514" s="29"/>
      <c r="LZX514" s="29"/>
      <c r="LZY514" s="29"/>
      <c r="LZZ514" s="29"/>
      <c r="MAA514" s="29"/>
      <c r="MAB514" s="29"/>
      <c r="MAC514" s="29"/>
      <c r="MAD514" s="29"/>
      <c r="MAE514" s="29"/>
      <c r="MAF514" s="29"/>
      <c r="MAG514" s="29"/>
      <c r="MAH514" s="29"/>
      <c r="MAI514" s="29"/>
      <c r="MAJ514" s="29"/>
      <c r="MAK514" s="29"/>
      <c r="MAL514" s="29"/>
      <c r="MAM514" s="29"/>
      <c r="MAN514" s="29"/>
      <c r="MAO514" s="29"/>
      <c r="MAP514" s="29"/>
      <c r="MAQ514" s="29"/>
      <c r="MAR514" s="29"/>
      <c r="MAS514" s="29"/>
      <c r="MAT514" s="29"/>
      <c r="MAU514" s="29"/>
      <c r="MAV514" s="29"/>
      <c r="MAW514" s="29"/>
      <c r="MAX514" s="29"/>
      <c r="MAY514" s="29"/>
      <c r="MAZ514" s="29"/>
      <c r="MBA514" s="29"/>
      <c r="MBB514" s="29"/>
      <c r="MBC514" s="29"/>
      <c r="MBD514" s="29"/>
      <c r="MBE514" s="29"/>
      <c r="MBF514" s="29"/>
      <c r="MBG514" s="29"/>
      <c r="MBH514" s="29"/>
      <c r="MBI514" s="29"/>
      <c r="MBJ514" s="29"/>
      <c r="MBK514" s="29"/>
      <c r="MBL514" s="29"/>
      <c r="MBM514" s="29"/>
      <c r="MBN514" s="29"/>
      <c r="MBO514" s="29"/>
      <c r="MBP514" s="29"/>
      <c r="MBQ514" s="29"/>
      <c r="MBR514" s="29"/>
      <c r="MBS514" s="29"/>
      <c r="MBT514" s="29"/>
      <c r="MBU514" s="29"/>
      <c r="MBV514" s="29"/>
      <c r="MBW514" s="29"/>
      <c r="MBX514" s="29"/>
      <c r="MBY514" s="29"/>
      <c r="MBZ514" s="29"/>
      <c r="MCA514" s="29"/>
      <c r="MCB514" s="29"/>
      <c r="MCC514" s="29"/>
      <c r="MCD514" s="29"/>
      <c r="MCE514" s="29"/>
      <c r="MCF514" s="29"/>
      <c r="MCG514" s="29"/>
      <c r="MCH514" s="29"/>
      <c r="MCI514" s="29"/>
      <c r="MCJ514" s="29"/>
      <c r="MCK514" s="29"/>
      <c r="MCL514" s="29"/>
      <c r="MCM514" s="29"/>
      <c r="MCN514" s="29"/>
      <c r="MCO514" s="29"/>
      <c r="MCP514" s="29"/>
      <c r="MCQ514" s="29"/>
      <c r="MCR514" s="29"/>
      <c r="MCS514" s="29"/>
      <c r="MCT514" s="29"/>
      <c r="MCU514" s="29"/>
      <c r="MCV514" s="29"/>
      <c r="MCW514" s="29"/>
      <c r="MCX514" s="29"/>
      <c r="MCY514" s="29"/>
      <c r="MCZ514" s="29"/>
      <c r="MDA514" s="29"/>
      <c r="MDB514" s="29"/>
      <c r="MDC514" s="29"/>
      <c r="MDD514" s="29"/>
      <c r="MDE514" s="29"/>
      <c r="MDF514" s="29"/>
      <c r="MDG514" s="29"/>
      <c r="MDH514" s="29"/>
      <c r="MDI514" s="29"/>
      <c r="MDJ514" s="29"/>
      <c r="MDK514" s="29"/>
      <c r="MDL514" s="29"/>
      <c r="MDM514" s="29"/>
      <c r="MDN514" s="29"/>
      <c r="MDO514" s="29"/>
      <c r="MDP514" s="29"/>
      <c r="MDQ514" s="29"/>
      <c r="MDR514" s="29"/>
      <c r="MDS514" s="29"/>
      <c r="MDT514" s="29"/>
      <c r="MDU514" s="29"/>
      <c r="MDV514" s="29"/>
      <c r="MDW514" s="29"/>
      <c r="MDX514" s="29"/>
      <c r="MDY514" s="29"/>
      <c r="MDZ514" s="29"/>
      <c r="MEA514" s="29"/>
      <c r="MEB514" s="29"/>
      <c r="MEC514" s="29"/>
      <c r="MED514" s="29"/>
      <c r="MEE514" s="29"/>
      <c r="MEF514" s="29"/>
      <c r="MEG514" s="29"/>
      <c r="MEH514" s="29"/>
      <c r="MEI514" s="29"/>
      <c r="MEJ514" s="29"/>
      <c r="MEK514" s="29"/>
      <c r="MEL514" s="29"/>
      <c r="MEM514" s="29"/>
      <c r="MEN514" s="29"/>
      <c r="MEO514" s="29"/>
      <c r="MEP514" s="29"/>
      <c r="MEQ514" s="29"/>
      <c r="MER514" s="29"/>
      <c r="MES514" s="29"/>
      <c r="MET514" s="29"/>
      <c r="MEU514" s="29"/>
      <c r="MEV514" s="29"/>
      <c r="MEW514" s="29"/>
      <c r="MEX514" s="29"/>
      <c r="MEY514" s="29"/>
      <c r="MEZ514" s="29"/>
      <c r="MFA514" s="29"/>
      <c r="MFB514" s="29"/>
      <c r="MFC514" s="29"/>
      <c r="MFD514" s="29"/>
      <c r="MFE514" s="29"/>
      <c r="MFF514" s="29"/>
      <c r="MFG514" s="29"/>
      <c r="MFH514" s="29"/>
      <c r="MFI514" s="29"/>
      <c r="MFJ514" s="29"/>
      <c r="MFK514" s="29"/>
      <c r="MFL514" s="29"/>
      <c r="MFM514" s="29"/>
      <c r="MFN514" s="29"/>
      <c r="MFO514" s="29"/>
      <c r="MFP514" s="29"/>
      <c r="MFQ514" s="29"/>
      <c r="MFR514" s="29"/>
      <c r="MFS514" s="29"/>
      <c r="MFT514" s="29"/>
      <c r="MFU514" s="29"/>
      <c r="MFV514" s="29"/>
      <c r="MFW514" s="29"/>
      <c r="MFX514" s="29"/>
      <c r="MFY514" s="29"/>
      <c r="MFZ514" s="29"/>
      <c r="MGA514" s="29"/>
      <c r="MGB514" s="29"/>
      <c r="MGC514" s="29"/>
      <c r="MGD514" s="29"/>
      <c r="MGE514" s="29"/>
      <c r="MGF514" s="29"/>
      <c r="MGG514" s="29"/>
      <c r="MGH514" s="29"/>
      <c r="MGI514" s="29"/>
      <c r="MGJ514" s="29"/>
      <c r="MGK514" s="29"/>
      <c r="MGL514" s="29"/>
      <c r="MGM514" s="29"/>
      <c r="MGN514" s="29"/>
      <c r="MGO514" s="29"/>
      <c r="MGP514" s="29"/>
      <c r="MGQ514" s="29"/>
      <c r="MGR514" s="29"/>
      <c r="MGS514" s="29"/>
      <c r="MGT514" s="29"/>
      <c r="MGU514" s="29"/>
      <c r="MGV514" s="29"/>
      <c r="MGW514" s="29"/>
      <c r="MGX514" s="29"/>
      <c r="MGY514" s="29"/>
      <c r="MGZ514" s="29"/>
      <c r="MHA514" s="29"/>
      <c r="MHB514" s="29"/>
      <c r="MHC514" s="29"/>
      <c r="MHD514" s="29"/>
      <c r="MHE514" s="29"/>
      <c r="MHF514" s="29"/>
      <c r="MHG514" s="29"/>
      <c r="MHH514" s="29"/>
      <c r="MHI514" s="29"/>
      <c r="MHJ514" s="29"/>
      <c r="MHK514" s="29"/>
      <c r="MHL514" s="29"/>
      <c r="MHM514" s="29"/>
      <c r="MHN514" s="29"/>
      <c r="MHO514" s="29"/>
      <c r="MHP514" s="29"/>
      <c r="MHQ514" s="29"/>
      <c r="MHR514" s="29"/>
      <c r="MHS514" s="29"/>
      <c r="MHT514" s="29"/>
      <c r="MHU514" s="29"/>
      <c r="MHV514" s="29"/>
      <c r="MHW514" s="29"/>
      <c r="MHX514" s="29"/>
      <c r="MHY514" s="29"/>
      <c r="MHZ514" s="29"/>
      <c r="MIA514" s="29"/>
      <c r="MIB514" s="29"/>
      <c r="MIC514" s="29"/>
      <c r="MID514" s="29"/>
      <c r="MIE514" s="29"/>
      <c r="MIF514" s="29"/>
      <c r="MIG514" s="29"/>
      <c r="MIH514" s="29"/>
      <c r="MII514" s="29"/>
      <c r="MIJ514" s="29"/>
      <c r="MIK514" s="29"/>
      <c r="MIL514" s="29"/>
      <c r="MIM514" s="29"/>
      <c r="MIN514" s="29"/>
      <c r="MIO514" s="29"/>
      <c r="MIP514" s="29"/>
      <c r="MIQ514" s="29"/>
      <c r="MIR514" s="29"/>
      <c r="MIS514" s="29"/>
      <c r="MIT514" s="29"/>
      <c r="MIU514" s="29"/>
      <c r="MIV514" s="29"/>
      <c r="MIW514" s="29"/>
      <c r="MIX514" s="29"/>
      <c r="MIY514" s="29"/>
      <c r="MIZ514" s="29"/>
      <c r="MJA514" s="29"/>
      <c r="MJB514" s="29"/>
      <c r="MJC514" s="29"/>
      <c r="MJD514" s="29"/>
      <c r="MJE514" s="29"/>
      <c r="MJF514" s="29"/>
      <c r="MJG514" s="29"/>
      <c r="MJH514" s="29"/>
      <c r="MJI514" s="29"/>
      <c r="MJJ514" s="29"/>
      <c r="MJK514" s="29"/>
      <c r="MJL514" s="29"/>
      <c r="MJM514" s="29"/>
      <c r="MJN514" s="29"/>
      <c r="MJO514" s="29"/>
      <c r="MJP514" s="29"/>
      <c r="MJQ514" s="29"/>
      <c r="MJR514" s="29"/>
      <c r="MJS514" s="29"/>
      <c r="MJT514" s="29"/>
      <c r="MJU514" s="29"/>
      <c r="MJV514" s="29"/>
      <c r="MJW514" s="29"/>
      <c r="MJX514" s="29"/>
      <c r="MJY514" s="29"/>
      <c r="MJZ514" s="29"/>
      <c r="MKA514" s="29"/>
      <c r="MKB514" s="29"/>
      <c r="MKC514" s="29"/>
      <c r="MKD514" s="29"/>
      <c r="MKE514" s="29"/>
      <c r="MKF514" s="29"/>
      <c r="MKG514" s="29"/>
      <c r="MKH514" s="29"/>
      <c r="MKI514" s="29"/>
      <c r="MKJ514" s="29"/>
      <c r="MKK514" s="29"/>
      <c r="MKL514" s="29"/>
      <c r="MKM514" s="29"/>
      <c r="MKN514" s="29"/>
      <c r="MKO514" s="29"/>
      <c r="MKP514" s="29"/>
      <c r="MKQ514" s="29"/>
      <c r="MKR514" s="29"/>
      <c r="MKS514" s="29"/>
      <c r="MKT514" s="29"/>
      <c r="MKU514" s="29"/>
      <c r="MKV514" s="29"/>
      <c r="MKW514" s="29"/>
      <c r="MKX514" s="29"/>
      <c r="MKY514" s="29"/>
      <c r="MKZ514" s="29"/>
      <c r="MLA514" s="29"/>
      <c r="MLB514" s="29"/>
      <c r="MLC514" s="29"/>
      <c r="MLD514" s="29"/>
      <c r="MLE514" s="29"/>
      <c r="MLF514" s="29"/>
      <c r="MLG514" s="29"/>
      <c r="MLH514" s="29"/>
      <c r="MLI514" s="29"/>
      <c r="MLJ514" s="29"/>
      <c r="MLK514" s="29"/>
      <c r="MLL514" s="29"/>
      <c r="MLM514" s="29"/>
      <c r="MLN514" s="29"/>
      <c r="MLO514" s="29"/>
      <c r="MLP514" s="29"/>
      <c r="MLQ514" s="29"/>
      <c r="MLR514" s="29"/>
      <c r="MLS514" s="29"/>
      <c r="MLT514" s="29"/>
      <c r="MLU514" s="29"/>
      <c r="MLV514" s="29"/>
      <c r="MLW514" s="29"/>
      <c r="MLX514" s="29"/>
      <c r="MLY514" s="29"/>
      <c r="MLZ514" s="29"/>
      <c r="MMA514" s="29"/>
      <c r="MMB514" s="29"/>
      <c r="MMC514" s="29"/>
      <c r="MMD514" s="29"/>
      <c r="MME514" s="29"/>
      <c r="MMF514" s="29"/>
      <c r="MMG514" s="29"/>
      <c r="MMH514" s="29"/>
      <c r="MMI514" s="29"/>
      <c r="MMJ514" s="29"/>
      <c r="MMK514" s="29"/>
      <c r="MML514" s="29"/>
      <c r="MMM514" s="29"/>
      <c r="MMN514" s="29"/>
      <c r="MMO514" s="29"/>
      <c r="MMP514" s="29"/>
      <c r="MMQ514" s="29"/>
      <c r="MMR514" s="29"/>
      <c r="MMS514" s="29"/>
      <c r="MMT514" s="29"/>
      <c r="MMU514" s="29"/>
      <c r="MMV514" s="29"/>
      <c r="MMW514" s="29"/>
      <c r="MMX514" s="29"/>
      <c r="MMY514" s="29"/>
      <c r="MMZ514" s="29"/>
      <c r="MNA514" s="29"/>
      <c r="MNB514" s="29"/>
      <c r="MNC514" s="29"/>
      <c r="MND514" s="29"/>
      <c r="MNE514" s="29"/>
      <c r="MNF514" s="29"/>
      <c r="MNG514" s="29"/>
      <c r="MNH514" s="29"/>
      <c r="MNI514" s="29"/>
      <c r="MNJ514" s="29"/>
      <c r="MNK514" s="29"/>
      <c r="MNL514" s="29"/>
      <c r="MNM514" s="29"/>
      <c r="MNN514" s="29"/>
      <c r="MNO514" s="29"/>
      <c r="MNP514" s="29"/>
      <c r="MNQ514" s="29"/>
      <c r="MNR514" s="29"/>
      <c r="MNS514" s="29"/>
      <c r="MNT514" s="29"/>
      <c r="MNU514" s="29"/>
      <c r="MNV514" s="29"/>
      <c r="MNW514" s="29"/>
      <c r="MNX514" s="29"/>
      <c r="MNY514" s="29"/>
      <c r="MNZ514" s="29"/>
      <c r="MOA514" s="29"/>
      <c r="MOB514" s="29"/>
      <c r="MOC514" s="29"/>
      <c r="MOD514" s="29"/>
      <c r="MOE514" s="29"/>
      <c r="MOF514" s="29"/>
      <c r="MOG514" s="29"/>
      <c r="MOH514" s="29"/>
      <c r="MOI514" s="29"/>
      <c r="MOJ514" s="29"/>
      <c r="MOK514" s="29"/>
      <c r="MOL514" s="29"/>
      <c r="MOM514" s="29"/>
      <c r="MON514" s="29"/>
      <c r="MOO514" s="29"/>
      <c r="MOP514" s="29"/>
      <c r="MOQ514" s="29"/>
      <c r="MOR514" s="29"/>
      <c r="MOS514" s="29"/>
      <c r="MOT514" s="29"/>
      <c r="MOU514" s="29"/>
      <c r="MOV514" s="29"/>
      <c r="MOW514" s="29"/>
      <c r="MOX514" s="29"/>
      <c r="MOY514" s="29"/>
      <c r="MOZ514" s="29"/>
      <c r="MPA514" s="29"/>
      <c r="MPB514" s="29"/>
      <c r="MPC514" s="29"/>
      <c r="MPD514" s="29"/>
      <c r="MPE514" s="29"/>
      <c r="MPF514" s="29"/>
      <c r="MPG514" s="29"/>
      <c r="MPH514" s="29"/>
      <c r="MPI514" s="29"/>
      <c r="MPJ514" s="29"/>
      <c r="MPK514" s="29"/>
      <c r="MPL514" s="29"/>
      <c r="MPM514" s="29"/>
      <c r="MPN514" s="29"/>
      <c r="MPO514" s="29"/>
      <c r="MPP514" s="29"/>
      <c r="MPQ514" s="29"/>
      <c r="MPR514" s="29"/>
      <c r="MPS514" s="29"/>
      <c r="MPT514" s="29"/>
      <c r="MPU514" s="29"/>
      <c r="MPV514" s="29"/>
      <c r="MPW514" s="29"/>
      <c r="MPX514" s="29"/>
      <c r="MPY514" s="29"/>
      <c r="MPZ514" s="29"/>
      <c r="MQA514" s="29"/>
      <c r="MQB514" s="29"/>
      <c r="MQC514" s="29"/>
      <c r="MQD514" s="29"/>
      <c r="MQE514" s="29"/>
      <c r="MQF514" s="29"/>
      <c r="MQG514" s="29"/>
      <c r="MQH514" s="29"/>
      <c r="MQI514" s="29"/>
      <c r="MQJ514" s="29"/>
      <c r="MQK514" s="29"/>
      <c r="MQL514" s="29"/>
      <c r="MQM514" s="29"/>
      <c r="MQN514" s="29"/>
      <c r="MQO514" s="29"/>
      <c r="MQP514" s="29"/>
      <c r="MQQ514" s="29"/>
      <c r="MQR514" s="29"/>
      <c r="MQS514" s="29"/>
      <c r="MQT514" s="29"/>
      <c r="MQU514" s="29"/>
      <c r="MQV514" s="29"/>
      <c r="MQW514" s="29"/>
      <c r="MQX514" s="29"/>
      <c r="MQY514" s="29"/>
      <c r="MQZ514" s="29"/>
      <c r="MRA514" s="29"/>
      <c r="MRB514" s="29"/>
      <c r="MRC514" s="29"/>
      <c r="MRD514" s="29"/>
      <c r="MRE514" s="29"/>
      <c r="MRF514" s="29"/>
      <c r="MRG514" s="29"/>
      <c r="MRH514" s="29"/>
      <c r="MRI514" s="29"/>
      <c r="MRJ514" s="29"/>
      <c r="MRK514" s="29"/>
      <c r="MRL514" s="29"/>
      <c r="MRM514" s="29"/>
      <c r="MRN514" s="29"/>
      <c r="MRO514" s="29"/>
      <c r="MRP514" s="29"/>
      <c r="MRQ514" s="29"/>
      <c r="MRR514" s="29"/>
      <c r="MRS514" s="29"/>
      <c r="MRT514" s="29"/>
      <c r="MRU514" s="29"/>
      <c r="MRV514" s="29"/>
      <c r="MRW514" s="29"/>
      <c r="MRX514" s="29"/>
      <c r="MRY514" s="29"/>
      <c r="MRZ514" s="29"/>
      <c r="MSA514" s="29"/>
      <c r="MSB514" s="29"/>
      <c r="MSC514" s="29"/>
      <c r="MSD514" s="29"/>
      <c r="MSE514" s="29"/>
      <c r="MSF514" s="29"/>
      <c r="MSG514" s="29"/>
      <c r="MSH514" s="29"/>
      <c r="MSI514" s="29"/>
      <c r="MSJ514" s="29"/>
      <c r="MSK514" s="29"/>
      <c r="MSL514" s="29"/>
      <c r="MSM514" s="29"/>
      <c r="MSN514" s="29"/>
      <c r="MSO514" s="29"/>
      <c r="MSP514" s="29"/>
      <c r="MSQ514" s="29"/>
      <c r="MSR514" s="29"/>
      <c r="MSS514" s="29"/>
      <c r="MST514" s="29"/>
      <c r="MSU514" s="29"/>
      <c r="MSV514" s="29"/>
      <c r="MSW514" s="29"/>
      <c r="MSX514" s="29"/>
      <c r="MSY514" s="29"/>
      <c r="MSZ514" s="29"/>
      <c r="MTA514" s="29"/>
      <c r="MTB514" s="29"/>
      <c r="MTC514" s="29"/>
      <c r="MTD514" s="29"/>
      <c r="MTE514" s="29"/>
      <c r="MTF514" s="29"/>
      <c r="MTG514" s="29"/>
      <c r="MTH514" s="29"/>
      <c r="MTI514" s="29"/>
      <c r="MTJ514" s="29"/>
      <c r="MTK514" s="29"/>
      <c r="MTL514" s="29"/>
      <c r="MTM514" s="29"/>
      <c r="MTN514" s="29"/>
      <c r="MTO514" s="29"/>
      <c r="MTP514" s="29"/>
      <c r="MTQ514" s="29"/>
      <c r="MTR514" s="29"/>
      <c r="MTS514" s="29"/>
      <c r="MTT514" s="29"/>
      <c r="MTU514" s="29"/>
      <c r="MTV514" s="29"/>
      <c r="MTW514" s="29"/>
      <c r="MTX514" s="29"/>
      <c r="MTY514" s="29"/>
      <c r="MTZ514" s="29"/>
      <c r="MUA514" s="29"/>
      <c r="MUB514" s="29"/>
      <c r="MUC514" s="29"/>
      <c r="MUD514" s="29"/>
      <c r="MUE514" s="29"/>
      <c r="MUF514" s="29"/>
      <c r="MUG514" s="29"/>
      <c r="MUH514" s="29"/>
      <c r="MUI514" s="29"/>
      <c r="MUJ514" s="29"/>
      <c r="MUK514" s="29"/>
      <c r="MUL514" s="29"/>
      <c r="MUM514" s="29"/>
      <c r="MUN514" s="29"/>
      <c r="MUO514" s="29"/>
      <c r="MUP514" s="29"/>
      <c r="MUQ514" s="29"/>
      <c r="MUR514" s="29"/>
      <c r="MUS514" s="29"/>
      <c r="MUT514" s="29"/>
      <c r="MUU514" s="29"/>
      <c r="MUV514" s="29"/>
      <c r="MUW514" s="29"/>
      <c r="MUX514" s="29"/>
      <c r="MUY514" s="29"/>
      <c r="MUZ514" s="29"/>
      <c r="MVA514" s="29"/>
      <c r="MVB514" s="29"/>
      <c r="MVC514" s="29"/>
      <c r="MVD514" s="29"/>
      <c r="MVE514" s="29"/>
      <c r="MVF514" s="29"/>
      <c r="MVG514" s="29"/>
      <c r="MVH514" s="29"/>
      <c r="MVI514" s="29"/>
      <c r="MVJ514" s="29"/>
      <c r="MVK514" s="29"/>
      <c r="MVL514" s="29"/>
      <c r="MVM514" s="29"/>
      <c r="MVN514" s="29"/>
      <c r="MVO514" s="29"/>
      <c r="MVP514" s="29"/>
      <c r="MVQ514" s="29"/>
      <c r="MVR514" s="29"/>
      <c r="MVS514" s="29"/>
      <c r="MVT514" s="29"/>
      <c r="MVU514" s="29"/>
      <c r="MVV514" s="29"/>
      <c r="MVW514" s="29"/>
      <c r="MVX514" s="29"/>
      <c r="MVY514" s="29"/>
      <c r="MVZ514" s="29"/>
      <c r="MWA514" s="29"/>
      <c r="MWB514" s="29"/>
      <c r="MWC514" s="29"/>
      <c r="MWD514" s="29"/>
      <c r="MWE514" s="29"/>
      <c r="MWF514" s="29"/>
      <c r="MWG514" s="29"/>
      <c r="MWH514" s="29"/>
      <c r="MWI514" s="29"/>
      <c r="MWJ514" s="29"/>
      <c r="MWK514" s="29"/>
      <c r="MWL514" s="29"/>
      <c r="MWM514" s="29"/>
      <c r="MWN514" s="29"/>
      <c r="MWO514" s="29"/>
      <c r="MWP514" s="29"/>
      <c r="MWQ514" s="29"/>
      <c r="MWR514" s="29"/>
      <c r="MWS514" s="29"/>
      <c r="MWT514" s="29"/>
      <c r="MWU514" s="29"/>
      <c r="MWV514" s="29"/>
      <c r="MWW514" s="29"/>
      <c r="MWX514" s="29"/>
      <c r="MWY514" s="29"/>
      <c r="MWZ514" s="29"/>
      <c r="MXA514" s="29"/>
      <c r="MXB514" s="29"/>
      <c r="MXC514" s="29"/>
      <c r="MXD514" s="29"/>
      <c r="MXE514" s="29"/>
      <c r="MXF514" s="29"/>
      <c r="MXG514" s="29"/>
      <c r="MXH514" s="29"/>
      <c r="MXI514" s="29"/>
      <c r="MXJ514" s="29"/>
      <c r="MXK514" s="29"/>
      <c r="MXL514" s="29"/>
      <c r="MXM514" s="29"/>
      <c r="MXN514" s="29"/>
      <c r="MXO514" s="29"/>
      <c r="MXP514" s="29"/>
      <c r="MXQ514" s="29"/>
      <c r="MXR514" s="29"/>
      <c r="MXS514" s="29"/>
      <c r="MXT514" s="29"/>
      <c r="MXU514" s="29"/>
      <c r="MXV514" s="29"/>
      <c r="MXW514" s="29"/>
      <c r="MXX514" s="29"/>
      <c r="MXY514" s="29"/>
      <c r="MXZ514" s="29"/>
      <c r="MYA514" s="29"/>
      <c r="MYB514" s="29"/>
      <c r="MYC514" s="29"/>
      <c r="MYD514" s="29"/>
      <c r="MYE514" s="29"/>
      <c r="MYF514" s="29"/>
      <c r="MYG514" s="29"/>
      <c r="MYH514" s="29"/>
      <c r="MYI514" s="29"/>
      <c r="MYJ514" s="29"/>
      <c r="MYK514" s="29"/>
      <c r="MYL514" s="29"/>
      <c r="MYM514" s="29"/>
      <c r="MYN514" s="29"/>
      <c r="MYO514" s="29"/>
      <c r="MYP514" s="29"/>
      <c r="MYQ514" s="29"/>
      <c r="MYR514" s="29"/>
      <c r="MYS514" s="29"/>
      <c r="MYT514" s="29"/>
      <c r="MYU514" s="29"/>
      <c r="MYV514" s="29"/>
      <c r="MYW514" s="29"/>
      <c r="MYX514" s="29"/>
      <c r="MYY514" s="29"/>
      <c r="MYZ514" s="29"/>
      <c r="MZA514" s="29"/>
      <c r="MZB514" s="29"/>
      <c r="MZC514" s="29"/>
      <c r="MZD514" s="29"/>
      <c r="MZE514" s="29"/>
      <c r="MZF514" s="29"/>
      <c r="MZG514" s="29"/>
      <c r="MZH514" s="29"/>
      <c r="MZI514" s="29"/>
      <c r="MZJ514" s="29"/>
      <c r="MZK514" s="29"/>
      <c r="MZL514" s="29"/>
      <c r="MZM514" s="29"/>
      <c r="MZN514" s="29"/>
      <c r="MZO514" s="29"/>
      <c r="MZP514" s="29"/>
      <c r="MZQ514" s="29"/>
      <c r="MZR514" s="29"/>
      <c r="MZS514" s="29"/>
      <c r="MZT514" s="29"/>
      <c r="MZU514" s="29"/>
      <c r="MZV514" s="29"/>
      <c r="MZW514" s="29"/>
      <c r="MZX514" s="29"/>
      <c r="MZY514" s="29"/>
      <c r="MZZ514" s="29"/>
      <c r="NAA514" s="29"/>
      <c r="NAB514" s="29"/>
      <c r="NAC514" s="29"/>
      <c r="NAD514" s="29"/>
      <c r="NAE514" s="29"/>
      <c r="NAF514" s="29"/>
      <c r="NAG514" s="29"/>
      <c r="NAH514" s="29"/>
      <c r="NAI514" s="29"/>
      <c r="NAJ514" s="29"/>
      <c r="NAK514" s="29"/>
      <c r="NAL514" s="29"/>
      <c r="NAM514" s="29"/>
      <c r="NAN514" s="29"/>
      <c r="NAO514" s="29"/>
      <c r="NAP514" s="29"/>
      <c r="NAQ514" s="29"/>
      <c r="NAR514" s="29"/>
      <c r="NAS514" s="29"/>
      <c r="NAT514" s="29"/>
      <c r="NAU514" s="29"/>
      <c r="NAV514" s="29"/>
      <c r="NAW514" s="29"/>
      <c r="NAX514" s="29"/>
      <c r="NAY514" s="29"/>
      <c r="NAZ514" s="29"/>
      <c r="NBA514" s="29"/>
      <c r="NBB514" s="29"/>
      <c r="NBC514" s="29"/>
      <c r="NBD514" s="29"/>
      <c r="NBE514" s="29"/>
      <c r="NBF514" s="29"/>
      <c r="NBG514" s="29"/>
      <c r="NBH514" s="29"/>
      <c r="NBI514" s="29"/>
      <c r="NBJ514" s="29"/>
      <c r="NBK514" s="29"/>
      <c r="NBL514" s="29"/>
      <c r="NBM514" s="29"/>
      <c r="NBN514" s="29"/>
      <c r="NBO514" s="29"/>
      <c r="NBP514" s="29"/>
      <c r="NBQ514" s="29"/>
      <c r="NBR514" s="29"/>
      <c r="NBS514" s="29"/>
      <c r="NBT514" s="29"/>
      <c r="NBU514" s="29"/>
      <c r="NBV514" s="29"/>
      <c r="NBW514" s="29"/>
      <c r="NBX514" s="29"/>
      <c r="NBY514" s="29"/>
      <c r="NBZ514" s="29"/>
      <c r="NCA514" s="29"/>
      <c r="NCB514" s="29"/>
      <c r="NCC514" s="29"/>
      <c r="NCD514" s="29"/>
      <c r="NCE514" s="29"/>
      <c r="NCF514" s="29"/>
      <c r="NCG514" s="29"/>
      <c r="NCH514" s="29"/>
      <c r="NCI514" s="29"/>
      <c r="NCJ514" s="29"/>
      <c r="NCK514" s="29"/>
      <c r="NCL514" s="29"/>
      <c r="NCM514" s="29"/>
      <c r="NCN514" s="29"/>
      <c r="NCO514" s="29"/>
      <c r="NCP514" s="29"/>
      <c r="NCQ514" s="29"/>
      <c r="NCR514" s="29"/>
      <c r="NCS514" s="29"/>
      <c r="NCT514" s="29"/>
      <c r="NCU514" s="29"/>
      <c r="NCV514" s="29"/>
      <c r="NCW514" s="29"/>
      <c r="NCX514" s="29"/>
      <c r="NCY514" s="29"/>
      <c r="NCZ514" s="29"/>
      <c r="NDA514" s="29"/>
      <c r="NDB514" s="29"/>
      <c r="NDC514" s="29"/>
      <c r="NDD514" s="29"/>
      <c r="NDE514" s="29"/>
      <c r="NDF514" s="29"/>
      <c r="NDG514" s="29"/>
      <c r="NDH514" s="29"/>
      <c r="NDI514" s="29"/>
      <c r="NDJ514" s="29"/>
      <c r="NDK514" s="29"/>
      <c r="NDL514" s="29"/>
      <c r="NDM514" s="29"/>
      <c r="NDN514" s="29"/>
      <c r="NDO514" s="29"/>
      <c r="NDP514" s="29"/>
      <c r="NDQ514" s="29"/>
      <c r="NDR514" s="29"/>
      <c r="NDS514" s="29"/>
      <c r="NDT514" s="29"/>
      <c r="NDU514" s="29"/>
      <c r="NDV514" s="29"/>
      <c r="NDW514" s="29"/>
      <c r="NDX514" s="29"/>
      <c r="NDY514" s="29"/>
      <c r="NDZ514" s="29"/>
      <c r="NEA514" s="29"/>
      <c r="NEB514" s="29"/>
      <c r="NEC514" s="29"/>
      <c r="NED514" s="29"/>
      <c r="NEE514" s="29"/>
      <c r="NEF514" s="29"/>
      <c r="NEG514" s="29"/>
      <c r="NEH514" s="29"/>
      <c r="NEI514" s="29"/>
      <c r="NEJ514" s="29"/>
      <c r="NEK514" s="29"/>
      <c r="NEL514" s="29"/>
      <c r="NEM514" s="29"/>
      <c r="NEN514" s="29"/>
      <c r="NEO514" s="29"/>
      <c r="NEP514" s="29"/>
      <c r="NEQ514" s="29"/>
      <c r="NER514" s="29"/>
      <c r="NES514" s="29"/>
      <c r="NET514" s="29"/>
      <c r="NEU514" s="29"/>
      <c r="NEV514" s="29"/>
      <c r="NEW514" s="29"/>
      <c r="NEX514" s="29"/>
      <c r="NEY514" s="29"/>
      <c r="NEZ514" s="29"/>
      <c r="NFA514" s="29"/>
      <c r="NFB514" s="29"/>
      <c r="NFC514" s="29"/>
      <c r="NFD514" s="29"/>
      <c r="NFE514" s="29"/>
      <c r="NFF514" s="29"/>
      <c r="NFG514" s="29"/>
      <c r="NFH514" s="29"/>
      <c r="NFI514" s="29"/>
      <c r="NFJ514" s="29"/>
      <c r="NFK514" s="29"/>
      <c r="NFL514" s="29"/>
      <c r="NFM514" s="29"/>
      <c r="NFN514" s="29"/>
      <c r="NFO514" s="29"/>
      <c r="NFP514" s="29"/>
      <c r="NFQ514" s="29"/>
      <c r="NFR514" s="29"/>
      <c r="NFS514" s="29"/>
      <c r="NFT514" s="29"/>
      <c r="NFU514" s="29"/>
      <c r="NFV514" s="29"/>
      <c r="NFW514" s="29"/>
      <c r="NFX514" s="29"/>
      <c r="NFY514" s="29"/>
      <c r="NFZ514" s="29"/>
      <c r="NGA514" s="29"/>
      <c r="NGB514" s="29"/>
      <c r="NGC514" s="29"/>
      <c r="NGD514" s="29"/>
      <c r="NGE514" s="29"/>
      <c r="NGF514" s="29"/>
      <c r="NGG514" s="29"/>
      <c r="NGH514" s="29"/>
      <c r="NGI514" s="29"/>
      <c r="NGJ514" s="29"/>
      <c r="NGK514" s="29"/>
      <c r="NGL514" s="29"/>
      <c r="NGM514" s="29"/>
      <c r="NGN514" s="29"/>
      <c r="NGO514" s="29"/>
      <c r="NGP514" s="29"/>
      <c r="NGQ514" s="29"/>
      <c r="NGR514" s="29"/>
      <c r="NGS514" s="29"/>
      <c r="NGT514" s="29"/>
      <c r="NGU514" s="29"/>
      <c r="NGV514" s="29"/>
      <c r="NGW514" s="29"/>
      <c r="NGX514" s="29"/>
      <c r="NGY514" s="29"/>
      <c r="NGZ514" s="29"/>
      <c r="NHA514" s="29"/>
      <c r="NHB514" s="29"/>
      <c r="NHC514" s="29"/>
      <c r="NHD514" s="29"/>
      <c r="NHE514" s="29"/>
      <c r="NHF514" s="29"/>
      <c r="NHG514" s="29"/>
      <c r="NHH514" s="29"/>
      <c r="NHI514" s="29"/>
      <c r="NHJ514" s="29"/>
      <c r="NHK514" s="29"/>
      <c r="NHL514" s="29"/>
      <c r="NHM514" s="29"/>
      <c r="NHN514" s="29"/>
      <c r="NHO514" s="29"/>
      <c r="NHP514" s="29"/>
      <c r="NHQ514" s="29"/>
      <c r="NHR514" s="29"/>
      <c r="NHS514" s="29"/>
      <c r="NHT514" s="29"/>
      <c r="NHU514" s="29"/>
      <c r="NHV514" s="29"/>
      <c r="NHW514" s="29"/>
      <c r="NHX514" s="29"/>
      <c r="NHY514" s="29"/>
      <c r="NHZ514" s="29"/>
      <c r="NIA514" s="29"/>
      <c r="NIB514" s="29"/>
      <c r="NIC514" s="29"/>
      <c r="NID514" s="29"/>
      <c r="NIE514" s="29"/>
      <c r="NIF514" s="29"/>
      <c r="NIG514" s="29"/>
      <c r="NIH514" s="29"/>
      <c r="NII514" s="29"/>
      <c r="NIJ514" s="29"/>
      <c r="NIK514" s="29"/>
      <c r="NIL514" s="29"/>
      <c r="NIM514" s="29"/>
      <c r="NIN514" s="29"/>
      <c r="NIO514" s="29"/>
      <c r="NIP514" s="29"/>
      <c r="NIQ514" s="29"/>
      <c r="NIR514" s="29"/>
      <c r="NIS514" s="29"/>
      <c r="NIT514" s="29"/>
      <c r="NIU514" s="29"/>
      <c r="NIV514" s="29"/>
      <c r="NIW514" s="29"/>
      <c r="NIX514" s="29"/>
      <c r="NIY514" s="29"/>
      <c r="NIZ514" s="29"/>
      <c r="NJA514" s="29"/>
      <c r="NJB514" s="29"/>
      <c r="NJC514" s="29"/>
      <c r="NJD514" s="29"/>
      <c r="NJE514" s="29"/>
      <c r="NJF514" s="29"/>
      <c r="NJG514" s="29"/>
      <c r="NJH514" s="29"/>
      <c r="NJI514" s="29"/>
      <c r="NJJ514" s="29"/>
      <c r="NJK514" s="29"/>
      <c r="NJL514" s="29"/>
      <c r="NJM514" s="29"/>
      <c r="NJN514" s="29"/>
      <c r="NJO514" s="29"/>
      <c r="NJP514" s="29"/>
      <c r="NJQ514" s="29"/>
      <c r="NJR514" s="29"/>
      <c r="NJS514" s="29"/>
      <c r="NJT514" s="29"/>
      <c r="NJU514" s="29"/>
      <c r="NJV514" s="29"/>
      <c r="NJW514" s="29"/>
      <c r="NJX514" s="29"/>
      <c r="NJY514" s="29"/>
      <c r="NJZ514" s="29"/>
      <c r="NKA514" s="29"/>
      <c r="NKB514" s="29"/>
      <c r="NKC514" s="29"/>
      <c r="NKD514" s="29"/>
      <c r="NKE514" s="29"/>
      <c r="NKF514" s="29"/>
      <c r="NKG514" s="29"/>
      <c r="NKH514" s="29"/>
      <c r="NKI514" s="29"/>
      <c r="NKJ514" s="29"/>
      <c r="NKK514" s="29"/>
      <c r="NKL514" s="29"/>
      <c r="NKM514" s="29"/>
      <c r="NKN514" s="29"/>
      <c r="NKO514" s="29"/>
      <c r="NKP514" s="29"/>
      <c r="NKQ514" s="29"/>
      <c r="NKR514" s="29"/>
      <c r="NKS514" s="29"/>
      <c r="NKT514" s="29"/>
      <c r="NKU514" s="29"/>
      <c r="NKV514" s="29"/>
      <c r="NKW514" s="29"/>
      <c r="NKX514" s="29"/>
      <c r="NKY514" s="29"/>
      <c r="NKZ514" s="29"/>
      <c r="NLA514" s="29"/>
      <c r="NLB514" s="29"/>
      <c r="NLC514" s="29"/>
      <c r="NLD514" s="29"/>
      <c r="NLE514" s="29"/>
      <c r="NLF514" s="29"/>
      <c r="NLG514" s="29"/>
      <c r="NLH514" s="29"/>
      <c r="NLI514" s="29"/>
      <c r="NLJ514" s="29"/>
      <c r="NLK514" s="29"/>
      <c r="NLL514" s="29"/>
      <c r="NLM514" s="29"/>
      <c r="NLN514" s="29"/>
      <c r="NLO514" s="29"/>
      <c r="NLP514" s="29"/>
      <c r="NLQ514" s="29"/>
      <c r="NLR514" s="29"/>
      <c r="NLS514" s="29"/>
      <c r="NLT514" s="29"/>
      <c r="NLU514" s="29"/>
      <c r="NLV514" s="29"/>
      <c r="NLW514" s="29"/>
      <c r="NLX514" s="29"/>
      <c r="NLY514" s="29"/>
      <c r="NLZ514" s="29"/>
      <c r="NMA514" s="29"/>
      <c r="NMB514" s="29"/>
      <c r="NMC514" s="29"/>
      <c r="NMD514" s="29"/>
      <c r="NME514" s="29"/>
      <c r="NMF514" s="29"/>
      <c r="NMG514" s="29"/>
      <c r="NMH514" s="29"/>
      <c r="NMI514" s="29"/>
      <c r="NMJ514" s="29"/>
      <c r="NMK514" s="29"/>
      <c r="NML514" s="29"/>
      <c r="NMM514" s="29"/>
      <c r="NMN514" s="29"/>
      <c r="NMO514" s="29"/>
      <c r="NMP514" s="29"/>
      <c r="NMQ514" s="29"/>
      <c r="NMR514" s="29"/>
      <c r="NMS514" s="29"/>
      <c r="NMT514" s="29"/>
      <c r="NMU514" s="29"/>
      <c r="NMV514" s="29"/>
      <c r="NMW514" s="29"/>
      <c r="NMX514" s="29"/>
      <c r="NMY514" s="29"/>
      <c r="NMZ514" s="29"/>
      <c r="NNA514" s="29"/>
      <c r="NNB514" s="29"/>
      <c r="NNC514" s="29"/>
      <c r="NND514" s="29"/>
      <c r="NNE514" s="29"/>
      <c r="NNF514" s="29"/>
      <c r="NNG514" s="29"/>
      <c r="NNH514" s="29"/>
      <c r="NNI514" s="29"/>
      <c r="NNJ514" s="29"/>
      <c r="NNK514" s="29"/>
      <c r="NNL514" s="29"/>
      <c r="NNM514" s="29"/>
      <c r="NNN514" s="29"/>
      <c r="NNO514" s="29"/>
      <c r="NNP514" s="29"/>
      <c r="NNQ514" s="29"/>
      <c r="NNR514" s="29"/>
      <c r="NNS514" s="29"/>
      <c r="NNT514" s="29"/>
      <c r="NNU514" s="29"/>
      <c r="NNV514" s="29"/>
      <c r="NNW514" s="29"/>
      <c r="NNX514" s="29"/>
      <c r="NNY514" s="29"/>
      <c r="NNZ514" s="29"/>
      <c r="NOA514" s="29"/>
      <c r="NOB514" s="29"/>
      <c r="NOC514" s="29"/>
      <c r="NOD514" s="29"/>
      <c r="NOE514" s="29"/>
      <c r="NOF514" s="29"/>
      <c r="NOG514" s="29"/>
      <c r="NOH514" s="29"/>
      <c r="NOI514" s="29"/>
      <c r="NOJ514" s="29"/>
      <c r="NOK514" s="29"/>
      <c r="NOL514" s="29"/>
      <c r="NOM514" s="29"/>
      <c r="NON514" s="29"/>
      <c r="NOO514" s="29"/>
      <c r="NOP514" s="29"/>
      <c r="NOQ514" s="29"/>
      <c r="NOR514" s="29"/>
      <c r="NOS514" s="29"/>
      <c r="NOT514" s="29"/>
      <c r="NOU514" s="29"/>
      <c r="NOV514" s="29"/>
      <c r="NOW514" s="29"/>
      <c r="NOX514" s="29"/>
      <c r="NOY514" s="29"/>
      <c r="NOZ514" s="29"/>
      <c r="NPA514" s="29"/>
      <c r="NPB514" s="29"/>
      <c r="NPC514" s="29"/>
      <c r="NPD514" s="29"/>
      <c r="NPE514" s="29"/>
      <c r="NPF514" s="29"/>
      <c r="NPG514" s="29"/>
      <c r="NPH514" s="29"/>
      <c r="NPI514" s="29"/>
      <c r="NPJ514" s="29"/>
      <c r="NPK514" s="29"/>
      <c r="NPL514" s="29"/>
      <c r="NPM514" s="29"/>
      <c r="NPN514" s="29"/>
      <c r="NPO514" s="29"/>
      <c r="NPP514" s="29"/>
      <c r="NPQ514" s="29"/>
      <c r="NPR514" s="29"/>
      <c r="NPS514" s="29"/>
      <c r="NPT514" s="29"/>
      <c r="NPU514" s="29"/>
      <c r="NPV514" s="29"/>
      <c r="NPW514" s="29"/>
      <c r="NPX514" s="29"/>
      <c r="NPY514" s="29"/>
      <c r="NPZ514" s="29"/>
      <c r="NQA514" s="29"/>
      <c r="NQB514" s="29"/>
      <c r="NQC514" s="29"/>
      <c r="NQD514" s="29"/>
      <c r="NQE514" s="29"/>
      <c r="NQF514" s="29"/>
      <c r="NQG514" s="29"/>
      <c r="NQH514" s="29"/>
      <c r="NQI514" s="29"/>
      <c r="NQJ514" s="29"/>
      <c r="NQK514" s="29"/>
      <c r="NQL514" s="29"/>
      <c r="NQM514" s="29"/>
      <c r="NQN514" s="29"/>
      <c r="NQO514" s="29"/>
      <c r="NQP514" s="29"/>
      <c r="NQQ514" s="29"/>
      <c r="NQR514" s="29"/>
      <c r="NQS514" s="29"/>
      <c r="NQT514" s="29"/>
      <c r="NQU514" s="29"/>
      <c r="NQV514" s="29"/>
      <c r="NQW514" s="29"/>
      <c r="NQX514" s="29"/>
      <c r="NQY514" s="29"/>
      <c r="NQZ514" s="29"/>
      <c r="NRA514" s="29"/>
      <c r="NRB514" s="29"/>
      <c r="NRC514" s="29"/>
      <c r="NRD514" s="29"/>
      <c r="NRE514" s="29"/>
      <c r="NRF514" s="29"/>
      <c r="NRG514" s="29"/>
      <c r="NRH514" s="29"/>
      <c r="NRI514" s="29"/>
      <c r="NRJ514" s="29"/>
      <c r="NRK514" s="29"/>
      <c r="NRL514" s="29"/>
      <c r="NRM514" s="29"/>
      <c r="NRN514" s="29"/>
      <c r="NRO514" s="29"/>
      <c r="NRP514" s="29"/>
      <c r="NRQ514" s="29"/>
      <c r="NRR514" s="29"/>
      <c r="NRS514" s="29"/>
      <c r="NRT514" s="29"/>
      <c r="NRU514" s="29"/>
      <c r="NRV514" s="29"/>
      <c r="NRW514" s="29"/>
      <c r="NRX514" s="29"/>
      <c r="NRY514" s="29"/>
      <c r="NRZ514" s="29"/>
      <c r="NSA514" s="29"/>
      <c r="NSB514" s="29"/>
      <c r="NSC514" s="29"/>
      <c r="NSD514" s="29"/>
      <c r="NSE514" s="29"/>
      <c r="NSF514" s="29"/>
      <c r="NSG514" s="29"/>
      <c r="NSH514" s="29"/>
      <c r="NSI514" s="29"/>
      <c r="NSJ514" s="29"/>
      <c r="NSK514" s="29"/>
      <c r="NSL514" s="29"/>
      <c r="NSM514" s="29"/>
      <c r="NSN514" s="29"/>
      <c r="NSO514" s="29"/>
      <c r="NSP514" s="29"/>
      <c r="NSQ514" s="29"/>
      <c r="NSR514" s="29"/>
      <c r="NSS514" s="29"/>
      <c r="NST514" s="29"/>
      <c r="NSU514" s="29"/>
      <c r="NSV514" s="29"/>
      <c r="NSW514" s="29"/>
      <c r="NSX514" s="29"/>
      <c r="NSY514" s="29"/>
      <c r="NSZ514" s="29"/>
      <c r="NTA514" s="29"/>
      <c r="NTB514" s="29"/>
      <c r="NTC514" s="29"/>
      <c r="NTD514" s="29"/>
      <c r="NTE514" s="29"/>
      <c r="NTF514" s="29"/>
      <c r="NTG514" s="29"/>
      <c r="NTH514" s="29"/>
      <c r="NTI514" s="29"/>
      <c r="NTJ514" s="29"/>
      <c r="NTK514" s="29"/>
      <c r="NTL514" s="29"/>
      <c r="NTM514" s="29"/>
      <c r="NTN514" s="29"/>
      <c r="NTO514" s="29"/>
      <c r="NTP514" s="29"/>
      <c r="NTQ514" s="29"/>
      <c r="NTR514" s="29"/>
      <c r="NTS514" s="29"/>
      <c r="NTT514" s="29"/>
      <c r="NTU514" s="29"/>
      <c r="NTV514" s="29"/>
      <c r="NTW514" s="29"/>
      <c r="NTX514" s="29"/>
      <c r="NTY514" s="29"/>
      <c r="NTZ514" s="29"/>
      <c r="NUA514" s="29"/>
      <c r="NUB514" s="29"/>
      <c r="NUC514" s="29"/>
      <c r="NUD514" s="29"/>
      <c r="NUE514" s="29"/>
      <c r="NUF514" s="29"/>
      <c r="NUG514" s="29"/>
      <c r="NUH514" s="29"/>
      <c r="NUI514" s="29"/>
      <c r="NUJ514" s="29"/>
      <c r="NUK514" s="29"/>
      <c r="NUL514" s="29"/>
      <c r="NUM514" s="29"/>
      <c r="NUN514" s="29"/>
      <c r="NUO514" s="29"/>
      <c r="NUP514" s="29"/>
      <c r="NUQ514" s="29"/>
      <c r="NUR514" s="29"/>
      <c r="NUS514" s="29"/>
      <c r="NUT514" s="29"/>
      <c r="NUU514" s="29"/>
      <c r="NUV514" s="29"/>
      <c r="NUW514" s="29"/>
      <c r="NUX514" s="29"/>
      <c r="NUY514" s="29"/>
      <c r="NUZ514" s="29"/>
      <c r="NVA514" s="29"/>
      <c r="NVB514" s="29"/>
      <c r="NVC514" s="29"/>
      <c r="NVD514" s="29"/>
      <c r="NVE514" s="29"/>
      <c r="NVF514" s="29"/>
      <c r="NVG514" s="29"/>
      <c r="NVH514" s="29"/>
      <c r="NVI514" s="29"/>
      <c r="NVJ514" s="29"/>
      <c r="NVK514" s="29"/>
      <c r="NVL514" s="29"/>
      <c r="NVM514" s="29"/>
      <c r="NVN514" s="29"/>
      <c r="NVO514" s="29"/>
      <c r="NVP514" s="29"/>
      <c r="NVQ514" s="29"/>
      <c r="NVR514" s="29"/>
      <c r="NVS514" s="29"/>
      <c r="NVT514" s="29"/>
      <c r="NVU514" s="29"/>
      <c r="NVV514" s="29"/>
      <c r="NVW514" s="29"/>
      <c r="NVX514" s="29"/>
      <c r="NVY514" s="29"/>
      <c r="NVZ514" s="29"/>
      <c r="NWA514" s="29"/>
      <c r="NWB514" s="29"/>
      <c r="NWC514" s="29"/>
      <c r="NWD514" s="29"/>
      <c r="NWE514" s="29"/>
      <c r="NWF514" s="29"/>
      <c r="NWG514" s="29"/>
      <c r="NWH514" s="29"/>
      <c r="NWI514" s="29"/>
      <c r="NWJ514" s="29"/>
      <c r="NWK514" s="29"/>
      <c r="NWL514" s="29"/>
      <c r="NWM514" s="29"/>
      <c r="NWN514" s="29"/>
      <c r="NWO514" s="29"/>
      <c r="NWP514" s="29"/>
      <c r="NWQ514" s="29"/>
      <c r="NWR514" s="29"/>
      <c r="NWS514" s="29"/>
      <c r="NWT514" s="29"/>
      <c r="NWU514" s="29"/>
      <c r="NWV514" s="29"/>
      <c r="NWW514" s="29"/>
      <c r="NWX514" s="29"/>
      <c r="NWY514" s="29"/>
      <c r="NWZ514" s="29"/>
      <c r="NXA514" s="29"/>
      <c r="NXB514" s="29"/>
      <c r="NXC514" s="29"/>
      <c r="NXD514" s="29"/>
      <c r="NXE514" s="29"/>
      <c r="NXF514" s="29"/>
      <c r="NXG514" s="29"/>
      <c r="NXH514" s="29"/>
      <c r="NXI514" s="29"/>
      <c r="NXJ514" s="29"/>
      <c r="NXK514" s="29"/>
      <c r="NXL514" s="29"/>
      <c r="NXM514" s="29"/>
      <c r="NXN514" s="29"/>
      <c r="NXO514" s="29"/>
      <c r="NXP514" s="29"/>
      <c r="NXQ514" s="29"/>
      <c r="NXR514" s="29"/>
      <c r="NXS514" s="29"/>
      <c r="NXT514" s="29"/>
      <c r="NXU514" s="29"/>
      <c r="NXV514" s="29"/>
      <c r="NXW514" s="29"/>
      <c r="NXX514" s="29"/>
      <c r="NXY514" s="29"/>
      <c r="NXZ514" s="29"/>
      <c r="NYA514" s="29"/>
      <c r="NYB514" s="29"/>
      <c r="NYC514" s="29"/>
      <c r="NYD514" s="29"/>
      <c r="NYE514" s="29"/>
      <c r="NYF514" s="29"/>
      <c r="NYG514" s="29"/>
      <c r="NYH514" s="29"/>
      <c r="NYI514" s="29"/>
      <c r="NYJ514" s="29"/>
      <c r="NYK514" s="29"/>
      <c r="NYL514" s="29"/>
      <c r="NYM514" s="29"/>
      <c r="NYN514" s="29"/>
      <c r="NYO514" s="29"/>
      <c r="NYP514" s="29"/>
      <c r="NYQ514" s="29"/>
      <c r="NYR514" s="29"/>
      <c r="NYS514" s="29"/>
      <c r="NYT514" s="29"/>
      <c r="NYU514" s="29"/>
      <c r="NYV514" s="29"/>
      <c r="NYW514" s="29"/>
      <c r="NYX514" s="29"/>
      <c r="NYY514" s="29"/>
      <c r="NYZ514" s="29"/>
      <c r="NZA514" s="29"/>
      <c r="NZB514" s="29"/>
      <c r="NZC514" s="29"/>
      <c r="NZD514" s="29"/>
      <c r="NZE514" s="29"/>
      <c r="NZF514" s="29"/>
      <c r="NZG514" s="29"/>
      <c r="NZH514" s="29"/>
      <c r="NZI514" s="29"/>
      <c r="NZJ514" s="29"/>
      <c r="NZK514" s="29"/>
      <c r="NZL514" s="29"/>
      <c r="NZM514" s="29"/>
      <c r="NZN514" s="29"/>
      <c r="NZO514" s="29"/>
      <c r="NZP514" s="29"/>
      <c r="NZQ514" s="29"/>
      <c r="NZR514" s="29"/>
      <c r="NZS514" s="29"/>
      <c r="NZT514" s="29"/>
      <c r="NZU514" s="29"/>
      <c r="NZV514" s="29"/>
      <c r="NZW514" s="29"/>
      <c r="NZX514" s="29"/>
      <c r="NZY514" s="29"/>
      <c r="NZZ514" s="29"/>
      <c r="OAA514" s="29"/>
      <c r="OAB514" s="29"/>
      <c r="OAC514" s="29"/>
      <c r="OAD514" s="29"/>
      <c r="OAE514" s="29"/>
      <c r="OAF514" s="29"/>
      <c r="OAG514" s="29"/>
      <c r="OAH514" s="29"/>
      <c r="OAI514" s="29"/>
      <c r="OAJ514" s="29"/>
      <c r="OAK514" s="29"/>
      <c r="OAL514" s="29"/>
      <c r="OAM514" s="29"/>
      <c r="OAN514" s="29"/>
      <c r="OAO514" s="29"/>
      <c r="OAP514" s="29"/>
      <c r="OAQ514" s="29"/>
      <c r="OAR514" s="29"/>
      <c r="OAS514" s="29"/>
      <c r="OAT514" s="29"/>
      <c r="OAU514" s="29"/>
      <c r="OAV514" s="29"/>
      <c r="OAW514" s="29"/>
      <c r="OAX514" s="29"/>
      <c r="OAY514" s="29"/>
      <c r="OAZ514" s="29"/>
      <c r="OBA514" s="29"/>
      <c r="OBB514" s="29"/>
      <c r="OBC514" s="29"/>
      <c r="OBD514" s="29"/>
      <c r="OBE514" s="29"/>
      <c r="OBF514" s="29"/>
      <c r="OBG514" s="29"/>
      <c r="OBH514" s="29"/>
      <c r="OBI514" s="29"/>
      <c r="OBJ514" s="29"/>
      <c r="OBK514" s="29"/>
      <c r="OBL514" s="29"/>
      <c r="OBM514" s="29"/>
      <c r="OBN514" s="29"/>
      <c r="OBO514" s="29"/>
      <c r="OBP514" s="29"/>
      <c r="OBQ514" s="29"/>
      <c r="OBR514" s="29"/>
      <c r="OBS514" s="29"/>
      <c r="OBT514" s="29"/>
      <c r="OBU514" s="29"/>
      <c r="OBV514" s="29"/>
      <c r="OBW514" s="29"/>
      <c r="OBX514" s="29"/>
      <c r="OBY514" s="29"/>
      <c r="OBZ514" s="29"/>
      <c r="OCA514" s="29"/>
      <c r="OCB514" s="29"/>
      <c r="OCC514" s="29"/>
      <c r="OCD514" s="29"/>
      <c r="OCE514" s="29"/>
      <c r="OCF514" s="29"/>
      <c r="OCG514" s="29"/>
      <c r="OCH514" s="29"/>
      <c r="OCI514" s="29"/>
      <c r="OCJ514" s="29"/>
      <c r="OCK514" s="29"/>
      <c r="OCL514" s="29"/>
      <c r="OCM514" s="29"/>
      <c r="OCN514" s="29"/>
      <c r="OCO514" s="29"/>
      <c r="OCP514" s="29"/>
      <c r="OCQ514" s="29"/>
      <c r="OCR514" s="29"/>
      <c r="OCS514" s="29"/>
      <c r="OCT514" s="29"/>
      <c r="OCU514" s="29"/>
      <c r="OCV514" s="29"/>
      <c r="OCW514" s="29"/>
      <c r="OCX514" s="29"/>
      <c r="OCY514" s="29"/>
      <c r="OCZ514" s="29"/>
      <c r="ODA514" s="29"/>
      <c r="ODB514" s="29"/>
      <c r="ODC514" s="29"/>
      <c r="ODD514" s="29"/>
      <c r="ODE514" s="29"/>
      <c r="ODF514" s="29"/>
      <c r="ODG514" s="29"/>
      <c r="ODH514" s="29"/>
      <c r="ODI514" s="29"/>
      <c r="ODJ514" s="29"/>
      <c r="ODK514" s="29"/>
      <c r="ODL514" s="29"/>
      <c r="ODM514" s="29"/>
      <c r="ODN514" s="29"/>
      <c r="ODO514" s="29"/>
      <c r="ODP514" s="29"/>
      <c r="ODQ514" s="29"/>
      <c r="ODR514" s="29"/>
      <c r="ODS514" s="29"/>
      <c r="ODT514" s="29"/>
      <c r="ODU514" s="29"/>
      <c r="ODV514" s="29"/>
      <c r="ODW514" s="29"/>
      <c r="ODX514" s="29"/>
      <c r="ODY514" s="29"/>
      <c r="ODZ514" s="29"/>
      <c r="OEA514" s="29"/>
      <c r="OEB514" s="29"/>
      <c r="OEC514" s="29"/>
      <c r="OED514" s="29"/>
      <c r="OEE514" s="29"/>
      <c r="OEF514" s="29"/>
      <c r="OEG514" s="29"/>
      <c r="OEH514" s="29"/>
      <c r="OEI514" s="29"/>
      <c r="OEJ514" s="29"/>
      <c r="OEK514" s="29"/>
      <c r="OEL514" s="29"/>
      <c r="OEM514" s="29"/>
      <c r="OEN514" s="29"/>
      <c r="OEO514" s="29"/>
      <c r="OEP514" s="29"/>
      <c r="OEQ514" s="29"/>
      <c r="OER514" s="29"/>
      <c r="OES514" s="29"/>
      <c r="OET514" s="29"/>
      <c r="OEU514" s="29"/>
      <c r="OEV514" s="29"/>
      <c r="OEW514" s="29"/>
      <c r="OEX514" s="29"/>
      <c r="OEY514" s="29"/>
      <c r="OEZ514" s="29"/>
      <c r="OFA514" s="29"/>
      <c r="OFB514" s="29"/>
      <c r="OFC514" s="29"/>
      <c r="OFD514" s="29"/>
      <c r="OFE514" s="29"/>
      <c r="OFF514" s="29"/>
      <c r="OFG514" s="29"/>
      <c r="OFH514" s="29"/>
      <c r="OFI514" s="29"/>
      <c r="OFJ514" s="29"/>
      <c r="OFK514" s="29"/>
      <c r="OFL514" s="29"/>
      <c r="OFM514" s="29"/>
      <c r="OFN514" s="29"/>
      <c r="OFO514" s="29"/>
      <c r="OFP514" s="29"/>
      <c r="OFQ514" s="29"/>
      <c r="OFR514" s="29"/>
      <c r="OFS514" s="29"/>
      <c r="OFT514" s="29"/>
      <c r="OFU514" s="29"/>
      <c r="OFV514" s="29"/>
      <c r="OFW514" s="29"/>
      <c r="OFX514" s="29"/>
      <c r="OFY514" s="29"/>
      <c r="OFZ514" s="29"/>
      <c r="OGA514" s="29"/>
      <c r="OGB514" s="29"/>
      <c r="OGC514" s="29"/>
      <c r="OGD514" s="29"/>
      <c r="OGE514" s="29"/>
      <c r="OGF514" s="29"/>
      <c r="OGG514" s="29"/>
      <c r="OGH514" s="29"/>
      <c r="OGI514" s="29"/>
      <c r="OGJ514" s="29"/>
      <c r="OGK514" s="29"/>
      <c r="OGL514" s="29"/>
      <c r="OGM514" s="29"/>
      <c r="OGN514" s="29"/>
      <c r="OGO514" s="29"/>
      <c r="OGP514" s="29"/>
      <c r="OGQ514" s="29"/>
      <c r="OGR514" s="29"/>
      <c r="OGS514" s="29"/>
      <c r="OGT514" s="29"/>
      <c r="OGU514" s="29"/>
      <c r="OGV514" s="29"/>
      <c r="OGW514" s="29"/>
      <c r="OGX514" s="29"/>
      <c r="OGY514" s="29"/>
      <c r="OGZ514" s="29"/>
      <c r="OHA514" s="29"/>
      <c r="OHB514" s="29"/>
      <c r="OHC514" s="29"/>
      <c r="OHD514" s="29"/>
      <c r="OHE514" s="29"/>
      <c r="OHF514" s="29"/>
      <c r="OHG514" s="29"/>
      <c r="OHH514" s="29"/>
      <c r="OHI514" s="29"/>
      <c r="OHJ514" s="29"/>
      <c r="OHK514" s="29"/>
      <c r="OHL514" s="29"/>
      <c r="OHM514" s="29"/>
      <c r="OHN514" s="29"/>
      <c r="OHO514" s="29"/>
      <c r="OHP514" s="29"/>
      <c r="OHQ514" s="29"/>
      <c r="OHR514" s="29"/>
      <c r="OHS514" s="29"/>
      <c r="OHT514" s="29"/>
      <c r="OHU514" s="29"/>
      <c r="OHV514" s="29"/>
      <c r="OHW514" s="29"/>
      <c r="OHX514" s="29"/>
      <c r="OHY514" s="29"/>
      <c r="OHZ514" s="29"/>
      <c r="OIA514" s="29"/>
      <c r="OIB514" s="29"/>
      <c r="OIC514" s="29"/>
      <c r="OID514" s="29"/>
      <c r="OIE514" s="29"/>
      <c r="OIF514" s="29"/>
      <c r="OIG514" s="29"/>
      <c r="OIH514" s="29"/>
      <c r="OII514" s="29"/>
      <c r="OIJ514" s="29"/>
      <c r="OIK514" s="29"/>
      <c r="OIL514" s="29"/>
      <c r="OIM514" s="29"/>
      <c r="OIN514" s="29"/>
      <c r="OIO514" s="29"/>
      <c r="OIP514" s="29"/>
      <c r="OIQ514" s="29"/>
      <c r="OIR514" s="29"/>
      <c r="OIS514" s="29"/>
      <c r="OIT514" s="29"/>
      <c r="OIU514" s="29"/>
      <c r="OIV514" s="29"/>
      <c r="OIW514" s="29"/>
      <c r="OIX514" s="29"/>
      <c r="OIY514" s="29"/>
      <c r="OIZ514" s="29"/>
      <c r="OJA514" s="29"/>
      <c r="OJB514" s="29"/>
      <c r="OJC514" s="29"/>
      <c r="OJD514" s="29"/>
      <c r="OJE514" s="29"/>
      <c r="OJF514" s="29"/>
      <c r="OJG514" s="29"/>
      <c r="OJH514" s="29"/>
      <c r="OJI514" s="29"/>
      <c r="OJJ514" s="29"/>
      <c r="OJK514" s="29"/>
      <c r="OJL514" s="29"/>
      <c r="OJM514" s="29"/>
      <c r="OJN514" s="29"/>
      <c r="OJO514" s="29"/>
      <c r="OJP514" s="29"/>
      <c r="OJQ514" s="29"/>
      <c r="OJR514" s="29"/>
      <c r="OJS514" s="29"/>
      <c r="OJT514" s="29"/>
      <c r="OJU514" s="29"/>
      <c r="OJV514" s="29"/>
      <c r="OJW514" s="29"/>
      <c r="OJX514" s="29"/>
      <c r="OJY514" s="29"/>
      <c r="OJZ514" s="29"/>
      <c r="OKA514" s="29"/>
      <c r="OKB514" s="29"/>
      <c r="OKC514" s="29"/>
      <c r="OKD514" s="29"/>
      <c r="OKE514" s="29"/>
      <c r="OKF514" s="29"/>
      <c r="OKG514" s="29"/>
      <c r="OKH514" s="29"/>
      <c r="OKI514" s="29"/>
      <c r="OKJ514" s="29"/>
      <c r="OKK514" s="29"/>
      <c r="OKL514" s="29"/>
      <c r="OKM514" s="29"/>
      <c r="OKN514" s="29"/>
      <c r="OKO514" s="29"/>
      <c r="OKP514" s="29"/>
      <c r="OKQ514" s="29"/>
      <c r="OKR514" s="29"/>
      <c r="OKS514" s="29"/>
      <c r="OKT514" s="29"/>
      <c r="OKU514" s="29"/>
      <c r="OKV514" s="29"/>
      <c r="OKW514" s="29"/>
      <c r="OKX514" s="29"/>
      <c r="OKY514" s="29"/>
      <c r="OKZ514" s="29"/>
      <c r="OLA514" s="29"/>
      <c r="OLB514" s="29"/>
      <c r="OLC514" s="29"/>
      <c r="OLD514" s="29"/>
      <c r="OLE514" s="29"/>
      <c r="OLF514" s="29"/>
      <c r="OLG514" s="29"/>
      <c r="OLH514" s="29"/>
      <c r="OLI514" s="29"/>
      <c r="OLJ514" s="29"/>
      <c r="OLK514" s="29"/>
      <c r="OLL514" s="29"/>
      <c r="OLM514" s="29"/>
      <c r="OLN514" s="29"/>
      <c r="OLO514" s="29"/>
      <c r="OLP514" s="29"/>
      <c r="OLQ514" s="29"/>
      <c r="OLR514" s="29"/>
      <c r="OLS514" s="29"/>
      <c r="OLT514" s="29"/>
      <c r="OLU514" s="29"/>
      <c r="OLV514" s="29"/>
      <c r="OLW514" s="29"/>
      <c r="OLX514" s="29"/>
      <c r="OLY514" s="29"/>
      <c r="OLZ514" s="29"/>
      <c r="OMA514" s="29"/>
      <c r="OMB514" s="29"/>
      <c r="OMC514" s="29"/>
      <c r="OMD514" s="29"/>
      <c r="OME514" s="29"/>
      <c r="OMF514" s="29"/>
      <c r="OMG514" s="29"/>
      <c r="OMH514" s="29"/>
      <c r="OMI514" s="29"/>
      <c r="OMJ514" s="29"/>
      <c r="OMK514" s="29"/>
      <c r="OML514" s="29"/>
      <c r="OMM514" s="29"/>
      <c r="OMN514" s="29"/>
      <c r="OMO514" s="29"/>
      <c r="OMP514" s="29"/>
      <c r="OMQ514" s="29"/>
      <c r="OMR514" s="29"/>
      <c r="OMS514" s="29"/>
      <c r="OMT514" s="29"/>
      <c r="OMU514" s="29"/>
      <c r="OMV514" s="29"/>
      <c r="OMW514" s="29"/>
      <c r="OMX514" s="29"/>
      <c r="OMY514" s="29"/>
      <c r="OMZ514" s="29"/>
      <c r="ONA514" s="29"/>
      <c r="ONB514" s="29"/>
      <c r="ONC514" s="29"/>
      <c r="OND514" s="29"/>
      <c r="ONE514" s="29"/>
      <c r="ONF514" s="29"/>
      <c r="ONG514" s="29"/>
      <c r="ONH514" s="29"/>
      <c r="ONI514" s="29"/>
      <c r="ONJ514" s="29"/>
      <c r="ONK514" s="29"/>
      <c r="ONL514" s="29"/>
      <c r="ONM514" s="29"/>
      <c r="ONN514" s="29"/>
      <c r="ONO514" s="29"/>
      <c r="ONP514" s="29"/>
      <c r="ONQ514" s="29"/>
      <c r="ONR514" s="29"/>
      <c r="ONS514" s="29"/>
      <c r="ONT514" s="29"/>
      <c r="ONU514" s="29"/>
      <c r="ONV514" s="29"/>
      <c r="ONW514" s="29"/>
      <c r="ONX514" s="29"/>
      <c r="ONY514" s="29"/>
      <c r="ONZ514" s="29"/>
      <c r="OOA514" s="29"/>
      <c r="OOB514" s="29"/>
      <c r="OOC514" s="29"/>
      <c r="OOD514" s="29"/>
      <c r="OOE514" s="29"/>
      <c r="OOF514" s="29"/>
      <c r="OOG514" s="29"/>
      <c r="OOH514" s="29"/>
      <c r="OOI514" s="29"/>
      <c r="OOJ514" s="29"/>
      <c r="OOK514" s="29"/>
      <c r="OOL514" s="29"/>
      <c r="OOM514" s="29"/>
      <c r="OON514" s="29"/>
      <c r="OOO514" s="29"/>
      <c r="OOP514" s="29"/>
      <c r="OOQ514" s="29"/>
      <c r="OOR514" s="29"/>
      <c r="OOS514" s="29"/>
      <c r="OOT514" s="29"/>
      <c r="OOU514" s="29"/>
      <c r="OOV514" s="29"/>
      <c r="OOW514" s="29"/>
      <c r="OOX514" s="29"/>
      <c r="OOY514" s="29"/>
      <c r="OOZ514" s="29"/>
      <c r="OPA514" s="29"/>
      <c r="OPB514" s="29"/>
      <c r="OPC514" s="29"/>
      <c r="OPD514" s="29"/>
      <c r="OPE514" s="29"/>
      <c r="OPF514" s="29"/>
      <c r="OPG514" s="29"/>
      <c r="OPH514" s="29"/>
      <c r="OPI514" s="29"/>
      <c r="OPJ514" s="29"/>
      <c r="OPK514" s="29"/>
      <c r="OPL514" s="29"/>
      <c r="OPM514" s="29"/>
      <c r="OPN514" s="29"/>
      <c r="OPO514" s="29"/>
      <c r="OPP514" s="29"/>
      <c r="OPQ514" s="29"/>
      <c r="OPR514" s="29"/>
      <c r="OPS514" s="29"/>
      <c r="OPT514" s="29"/>
      <c r="OPU514" s="29"/>
      <c r="OPV514" s="29"/>
      <c r="OPW514" s="29"/>
      <c r="OPX514" s="29"/>
      <c r="OPY514" s="29"/>
      <c r="OPZ514" s="29"/>
      <c r="OQA514" s="29"/>
      <c r="OQB514" s="29"/>
      <c r="OQC514" s="29"/>
      <c r="OQD514" s="29"/>
      <c r="OQE514" s="29"/>
      <c r="OQF514" s="29"/>
      <c r="OQG514" s="29"/>
      <c r="OQH514" s="29"/>
      <c r="OQI514" s="29"/>
      <c r="OQJ514" s="29"/>
      <c r="OQK514" s="29"/>
      <c r="OQL514" s="29"/>
      <c r="OQM514" s="29"/>
      <c r="OQN514" s="29"/>
      <c r="OQO514" s="29"/>
      <c r="OQP514" s="29"/>
      <c r="OQQ514" s="29"/>
      <c r="OQR514" s="29"/>
      <c r="OQS514" s="29"/>
      <c r="OQT514" s="29"/>
      <c r="OQU514" s="29"/>
      <c r="OQV514" s="29"/>
      <c r="OQW514" s="29"/>
      <c r="OQX514" s="29"/>
      <c r="OQY514" s="29"/>
      <c r="OQZ514" s="29"/>
      <c r="ORA514" s="29"/>
      <c r="ORB514" s="29"/>
      <c r="ORC514" s="29"/>
      <c r="ORD514" s="29"/>
      <c r="ORE514" s="29"/>
      <c r="ORF514" s="29"/>
      <c r="ORG514" s="29"/>
      <c r="ORH514" s="29"/>
      <c r="ORI514" s="29"/>
      <c r="ORJ514" s="29"/>
      <c r="ORK514" s="29"/>
      <c r="ORL514" s="29"/>
      <c r="ORM514" s="29"/>
      <c r="ORN514" s="29"/>
      <c r="ORO514" s="29"/>
      <c r="ORP514" s="29"/>
      <c r="ORQ514" s="29"/>
      <c r="ORR514" s="29"/>
      <c r="ORS514" s="29"/>
      <c r="ORT514" s="29"/>
      <c r="ORU514" s="29"/>
      <c r="ORV514" s="29"/>
      <c r="ORW514" s="29"/>
      <c r="ORX514" s="29"/>
      <c r="ORY514" s="29"/>
      <c r="ORZ514" s="29"/>
      <c r="OSA514" s="29"/>
      <c r="OSB514" s="29"/>
      <c r="OSC514" s="29"/>
      <c r="OSD514" s="29"/>
      <c r="OSE514" s="29"/>
      <c r="OSF514" s="29"/>
      <c r="OSG514" s="29"/>
      <c r="OSH514" s="29"/>
      <c r="OSI514" s="29"/>
      <c r="OSJ514" s="29"/>
      <c r="OSK514" s="29"/>
      <c r="OSL514" s="29"/>
      <c r="OSM514" s="29"/>
      <c r="OSN514" s="29"/>
      <c r="OSO514" s="29"/>
      <c r="OSP514" s="29"/>
      <c r="OSQ514" s="29"/>
      <c r="OSR514" s="29"/>
      <c r="OSS514" s="29"/>
      <c r="OST514" s="29"/>
      <c r="OSU514" s="29"/>
      <c r="OSV514" s="29"/>
      <c r="OSW514" s="29"/>
      <c r="OSX514" s="29"/>
      <c r="OSY514" s="29"/>
      <c r="OSZ514" s="29"/>
      <c r="OTA514" s="29"/>
      <c r="OTB514" s="29"/>
      <c r="OTC514" s="29"/>
      <c r="OTD514" s="29"/>
      <c r="OTE514" s="29"/>
      <c r="OTF514" s="29"/>
      <c r="OTG514" s="29"/>
      <c r="OTH514" s="29"/>
      <c r="OTI514" s="29"/>
      <c r="OTJ514" s="29"/>
      <c r="OTK514" s="29"/>
      <c r="OTL514" s="29"/>
      <c r="OTM514" s="29"/>
      <c r="OTN514" s="29"/>
      <c r="OTO514" s="29"/>
      <c r="OTP514" s="29"/>
      <c r="OTQ514" s="29"/>
      <c r="OTR514" s="29"/>
      <c r="OTS514" s="29"/>
      <c r="OTT514" s="29"/>
      <c r="OTU514" s="29"/>
      <c r="OTV514" s="29"/>
      <c r="OTW514" s="29"/>
      <c r="OTX514" s="29"/>
      <c r="OTY514" s="29"/>
      <c r="OTZ514" s="29"/>
      <c r="OUA514" s="29"/>
      <c r="OUB514" s="29"/>
      <c r="OUC514" s="29"/>
      <c r="OUD514" s="29"/>
      <c r="OUE514" s="29"/>
      <c r="OUF514" s="29"/>
      <c r="OUG514" s="29"/>
      <c r="OUH514" s="29"/>
      <c r="OUI514" s="29"/>
      <c r="OUJ514" s="29"/>
      <c r="OUK514" s="29"/>
      <c r="OUL514" s="29"/>
      <c r="OUM514" s="29"/>
      <c r="OUN514" s="29"/>
      <c r="OUO514" s="29"/>
      <c r="OUP514" s="29"/>
      <c r="OUQ514" s="29"/>
      <c r="OUR514" s="29"/>
      <c r="OUS514" s="29"/>
      <c r="OUT514" s="29"/>
      <c r="OUU514" s="29"/>
      <c r="OUV514" s="29"/>
      <c r="OUW514" s="29"/>
      <c r="OUX514" s="29"/>
      <c r="OUY514" s="29"/>
      <c r="OUZ514" s="29"/>
      <c r="OVA514" s="29"/>
      <c r="OVB514" s="29"/>
      <c r="OVC514" s="29"/>
      <c r="OVD514" s="29"/>
      <c r="OVE514" s="29"/>
      <c r="OVF514" s="29"/>
      <c r="OVG514" s="29"/>
      <c r="OVH514" s="29"/>
      <c r="OVI514" s="29"/>
      <c r="OVJ514" s="29"/>
      <c r="OVK514" s="29"/>
      <c r="OVL514" s="29"/>
      <c r="OVM514" s="29"/>
      <c r="OVN514" s="29"/>
      <c r="OVO514" s="29"/>
      <c r="OVP514" s="29"/>
      <c r="OVQ514" s="29"/>
      <c r="OVR514" s="29"/>
      <c r="OVS514" s="29"/>
      <c r="OVT514" s="29"/>
      <c r="OVU514" s="29"/>
      <c r="OVV514" s="29"/>
      <c r="OVW514" s="29"/>
      <c r="OVX514" s="29"/>
      <c r="OVY514" s="29"/>
      <c r="OVZ514" s="29"/>
      <c r="OWA514" s="29"/>
      <c r="OWB514" s="29"/>
      <c r="OWC514" s="29"/>
      <c r="OWD514" s="29"/>
      <c r="OWE514" s="29"/>
      <c r="OWF514" s="29"/>
      <c r="OWG514" s="29"/>
      <c r="OWH514" s="29"/>
      <c r="OWI514" s="29"/>
      <c r="OWJ514" s="29"/>
      <c r="OWK514" s="29"/>
      <c r="OWL514" s="29"/>
      <c r="OWM514" s="29"/>
      <c r="OWN514" s="29"/>
      <c r="OWO514" s="29"/>
      <c r="OWP514" s="29"/>
      <c r="OWQ514" s="29"/>
      <c r="OWR514" s="29"/>
      <c r="OWS514" s="29"/>
      <c r="OWT514" s="29"/>
      <c r="OWU514" s="29"/>
      <c r="OWV514" s="29"/>
      <c r="OWW514" s="29"/>
      <c r="OWX514" s="29"/>
      <c r="OWY514" s="29"/>
      <c r="OWZ514" s="29"/>
      <c r="OXA514" s="29"/>
      <c r="OXB514" s="29"/>
      <c r="OXC514" s="29"/>
      <c r="OXD514" s="29"/>
      <c r="OXE514" s="29"/>
      <c r="OXF514" s="29"/>
      <c r="OXG514" s="29"/>
      <c r="OXH514" s="29"/>
      <c r="OXI514" s="29"/>
      <c r="OXJ514" s="29"/>
      <c r="OXK514" s="29"/>
      <c r="OXL514" s="29"/>
      <c r="OXM514" s="29"/>
      <c r="OXN514" s="29"/>
      <c r="OXO514" s="29"/>
      <c r="OXP514" s="29"/>
      <c r="OXQ514" s="29"/>
      <c r="OXR514" s="29"/>
      <c r="OXS514" s="29"/>
      <c r="OXT514" s="29"/>
      <c r="OXU514" s="29"/>
      <c r="OXV514" s="29"/>
      <c r="OXW514" s="29"/>
      <c r="OXX514" s="29"/>
      <c r="OXY514" s="29"/>
      <c r="OXZ514" s="29"/>
      <c r="OYA514" s="29"/>
      <c r="OYB514" s="29"/>
      <c r="OYC514" s="29"/>
      <c r="OYD514" s="29"/>
      <c r="OYE514" s="29"/>
      <c r="OYF514" s="29"/>
      <c r="OYG514" s="29"/>
      <c r="OYH514" s="29"/>
      <c r="OYI514" s="29"/>
      <c r="OYJ514" s="29"/>
      <c r="OYK514" s="29"/>
      <c r="OYL514" s="29"/>
      <c r="OYM514" s="29"/>
      <c r="OYN514" s="29"/>
      <c r="OYO514" s="29"/>
      <c r="OYP514" s="29"/>
      <c r="OYQ514" s="29"/>
      <c r="OYR514" s="29"/>
      <c r="OYS514" s="29"/>
      <c r="OYT514" s="29"/>
      <c r="OYU514" s="29"/>
      <c r="OYV514" s="29"/>
      <c r="OYW514" s="29"/>
      <c r="OYX514" s="29"/>
      <c r="OYY514" s="29"/>
      <c r="OYZ514" s="29"/>
      <c r="OZA514" s="29"/>
      <c r="OZB514" s="29"/>
      <c r="OZC514" s="29"/>
      <c r="OZD514" s="29"/>
      <c r="OZE514" s="29"/>
      <c r="OZF514" s="29"/>
      <c r="OZG514" s="29"/>
      <c r="OZH514" s="29"/>
      <c r="OZI514" s="29"/>
      <c r="OZJ514" s="29"/>
      <c r="OZK514" s="29"/>
      <c r="OZL514" s="29"/>
      <c r="OZM514" s="29"/>
      <c r="OZN514" s="29"/>
      <c r="OZO514" s="29"/>
      <c r="OZP514" s="29"/>
      <c r="OZQ514" s="29"/>
      <c r="OZR514" s="29"/>
      <c r="OZS514" s="29"/>
      <c r="OZT514" s="29"/>
      <c r="OZU514" s="29"/>
      <c r="OZV514" s="29"/>
      <c r="OZW514" s="29"/>
      <c r="OZX514" s="29"/>
      <c r="OZY514" s="29"/>
      <c r="OZZ514" s="29"/>
      <c r="PAA514" s="29"/>
      <c r="PAB514" s="29"/>
      <c r="PAC514" s="29"/>
      <c r="PAD514" s="29"/>
      <c r="PAE514" s="29"/>
      <c r="PAF514" s="29"/>
      <c r="PAG514" s="29"/>
      <c r="PAH514" s="29"/>
      <c r="PAI514" s="29"/>
      <c r="PAJ514" s="29"/>
      <c r="PAK514" s="29"/>
      <c r="PAL514" s="29"/>
      <c r="PAM514" s="29"/>
      <c r="PAN514" s="29"/>
      <c r="PAO514" s="29"/>
      <c r="PAP514" s="29"/>
      <c r="PAQ514" s="29"/>
      <c r="PAR514" s="29"/>
      <c r="PAS514" s="29"/>
      <c r="PAT514" s="29"/>
      <c r="PAU514" s="29"/>
      <c r="PAV514" s="29"/>
      <c r="PAW514" s="29"/>
      <c r="PAX514" s="29"/>
      <c r="PAY514" s="29"/>
      <c r="PAZ514" s="29"/>
      <c r="PBA514" s="29"/>
      <c r="PBB514" s="29"/>
      <c r="PBC514" s="29"/>
      <c r="PBD514" s="29"/>
      <c r="PBE514" s="29"/>
      <c r="PBF514" s="29"/>
      <c r="PBG514" s="29"/>
      <c r="PBH514" s="29"/>
      <c r="PBI514" s="29"/>
      <c r="PBJ514" s="29"/>
      <c r="PBK514" s="29"/>
      <c r="PBL514" s="29"/>
      <c r="PBM514" s="29"/>
      <c r="PBN514" s="29"/>
      <c r="PBO514" s="29"/>
      <c r="PBP514" s="29"/>
      <c r="PBQ514" s="29"/>
      <c r="PBR514" s="29"/>
      <c r="PBS514" s="29"/>
      <c r="PBT514" s="29"/>
      <c r="PBU514" s="29"/>
      <c r="PBV514" s="29"/>
      <c r="PBW514" s="29"/>
      <c r="PBX514" s="29"/>
      <c r="PBY514" s="29"/>
      <c r="PBZ514" s="29"/>
      <c r="PCA514" s="29"/>
      <c r="PCB514" s="29"/>
      <c r="PCC514" s="29"/>
      <c r="PCD514" s="29"/>
      <c r="PCE514" s="29"/>
      <c r="PCF514" s="29"/>
      <c r="PCG514" s="29"/>
      <c r="PCH514" s="29"/>
      <c r="PCI514" s="29"/>
      <c r="PCJ514" s="29"/>
      <c r="PCK514" s="29"/>
      <c r="PCL514" s="29"/>
      <c r="PCM514" s="29"/>
      <c r="PCN514" s="29"/>
      <c r="PCO514" s="29"/>
      <c r="PCP514" s="29"/>
      <c r="PCQ514" s="29"/>
      <c r="PCR514" s="29"/>
      <c r="PCS514" s="29"/>
      <c r="PCT514" s="29"/>
      <c r="PCU514" s="29"/>
      <c r="PCV514" s="29"/>
      <c r="PCW514" s="29"/>
      <c r="PCX514" s="29"/>
      <c r="PCY514" s="29"/>
      <c r="PCZ514" s="29"/>
      <c r="PDA514" s="29"/>
      <c r="PDB514" s="29"/>
      <c r="PDC514" s="29"/>
      <c r="PDD514" s="29"/>
      <c r="PDE514" s="29"/>
      <c r="PDF514" s="29"/>
      <c r="PDG514" s="29"/>
      <c r="PDH514" s="29"/>
      <c r="PDI514" s="29"/>
      <c r="PDJ514" s="29"/>
      <c r="PDK514" s="29"/>
      <c r="PDL514" s="29"/>
      <c r="PDM514" s="29"/>
      <c r="PDN514" s="29"/>
      <c r="PDO514" s="29"/>
      <c r="PDP514" s="29"/>
      <c r="PDQ514" s="29"/>
      <c r="PDR514" s="29"/>
      <c r="PDS514" s="29"/>
      <c r="PDT514" s="29"/>
      <c r="PDU514" s="29"/>
      <c r="PDV514" s="29"/>
      <c r="PDW514" s="29"/>
      <c r="PDX514" s="29"/>
      <c r="PDY514" s="29"/>
      <c r="PDZ514" s="29"/>
      <c r="PEA514" s="29"/>
      <c r="PEB514" s="29"/>
      <c r="PEC514" s="29"/>
      <c r="PED514" s="29"/>
      <c r="PEE514" s="29"/>
      <c r="PEF514" s="29"/>
      <c r="PEG514" s="29"/>
      <c r="PEH514" s="29"/>
      <c r="PEI514" s="29"/>
      <c r="PEJ514" s="29"/>
      <c r="PEK514" s="29"/>
      <c r="PEL514" s="29"/>
      <c r="PEM514" s="29"/>
      <c r="PEN514" s="29"/>
      <c r="PEO514" s="29"/>
      <c r="PEP514" s="29"/>
      <c r="PEQ514" s="29"/>
      <c r="PER514" s="29"/>
      <c r="PES514" s="29"/>
      <c r="PET514" s="29"/>
      <c r="PEU514" s="29"/>
      <c r="PEV514" s="29"/>
      <c r="PEW514" s="29"/>
      <c r="PEX514" s="29"/>
      <c r="PEY514" s="29"/>
      <c r="PEZ514" s="29"/>
      <c r="PFA514" s="29"/>
      <c r="PFB514" s="29"/>
      <c r="PFC514" s="29"/>
      <c r="PFD514" s="29"/>
      <c r="PFE514" s="29"/>
      <c r="PFF514" s="29"/>
      <c r="PFG514" s="29"/>
      <c r="PFH514" s="29"/>
      <c r="PFI514" s="29"/>
      <c r="PFJ514" s="29"/>
      <c r="PFK514" s="29"/>
      <c r="PFL514" s="29"/>
      <c r="PFM514" s="29"/>
      <c r="PFN514" s="29"/>
      <c r="PFO514" s="29"/>
      <c r="PFP514" s="29"/>
      <c r="PFQ514" s="29"/>
      <c r="PFR514" s="29"/>
      <c r="PFS514" s="29"/>
      <c r="PFT514" s="29"/>
      <c r="PFU514" s="29"/>
      <c r="PFV514" s="29"/>
      <c r="PFW514" s="29"/>
      <c r="PFX514" s="29"/>
      <c r="PFY514" s="29"/>
      <c r="PFZ514" s="29"/>
      <c r="PGA514" s="29"/>
      <c r="PGB514" s="29"/>
      <c r="PGC514" s="29"/>
      <c r="PGD514" s="29"/>
      <c r="PGE514" s="29"/>
      <c r="PGF514" s="29"/>
      <c r="PGG514" s="29"/>
      <c r="PGH514" s="29"/>
      <c r="PGI514" s="29"/>
      <c r="PGJ514" s="29"/>
      <c r="PGK514" s="29"/>
      <c r="PGL514" s="29"/>
      <c r="PGM514" s="29"/>
      <c r="PGN514" s="29"/>
      <c r="PGO514" s="29"/>
      <c r="PGP514" s="29"/>
      <c r="PGQ514" s="29"/>
      <c r="PGR514" s="29"/>
      <c r="PGS514" s="29"/>
      <c r="PGT514" s="29"/>
      <c r="PGU514" s="29"/>
      <c r="PGV514" s="29"/>
      <c r="PGW514" s="29"/>
      <c r="PGX514" s="29"/>
      <c r="PGY514" s="29"/>
      <c r="PGZ514" s="29"/>
      <c r="PHA514" s="29"/>
      <c r="PHB514" s="29"/>
      <c r="PHC514" s="29"/>
      <c r="PHD514" s="29"/>
      <c r="PHE514" s="29"/>
      <c r="PHF514" s="29"/>
      <c r="PHG514" s="29"/>
      <c r="PHH514" s="29"/>
      <c r="PHI514" s="29"/>
      <c r="PHJ514" s="29"/>
      <c r="PHK514" s="29"/>
      <c r="PHL514" s="29"/>
      <c r="PHM514" s="29"/>
      <c r="PHN514" s="29"/>
      <c r="PHO514" s="29"/>
      <c r="PHP514" s="29"/>
      <c r="PHQ514" s="29"/>
      <c r="PHR514" s="29"/>
      <c r="PHS514" s="29"/>
      <c r="PHT514" s="29"/>
      <c r="PHU514" s="29"/>
      <c r="PHV514" s="29"/>
      <c r="PHW514" s="29"/>
      <c r="PHX514" s="29"/>
      <c r="PHY514" s="29"/>
      <c r="PHZ514" s="29"/>
      <c r="PIA514" s="29"/>
      <c r="PIB514" s="29"/>
      <c r="PIC514" s="29"/>
      <c r="PID514" s="29"/>
      <c r="PIE514" s="29"/>
      <c r="PIF514" s="29"/>
      <c r="PIG514" s="29"/>
      <c r="PIH514" s="29"/>
      <c r="PII514" s="29"/>
      <c r="PIJ514" s="29"/>
      <c r="PIK514" s="29"/>
      <c r="PIL514" s="29"/>
      <c r="PIM514" s="29"/>
      <c r="PIN514" s="29"/>
      <c r="PIO514" s="29"/>
      <c r="PIP514" s="29"/>
      <c r="PIQ514" s="29"/>
      <c r="PIR514" s="29"/>
      <c r="PIS514" s="29"/>
      <c r="PIT514" s="29"/>
      <c r="PIU514" s="29"/>
      <c r="PIV514" s="29"/>
      <c r="PIW514" s="29"/>
      <c r="PIX514" s="29"/>
      <c r="PIY514" s="29"/>
      <c r="PIZ514" s="29"/>
      <c r="PJA514" s="29"/>
      <c r="PJB514" s="29"/>
      <c r="PJC514" s="29"/>
      <c r="PJD514" s="29"/>
      <c r="PJE514" s="29"/>
      <c r="PJF514" s="29"/>
      <c r="PJG514" s="29"/>
      <c r="PJH514" s="29"/>
      <c r="PJI514" s="29"/>
      <c r="PJJ514" s="29"/>
      <c r="PJK514" s="29"/>
      <c r="PJL514" s="29"/>
      <c r="PJM514" s="29"/>
      <c r="PJN514" s="29"/>
      <c r="PJO514" s="29"/>
      <c r="PJP514" s="29"/>
      <c r="PJQ514" s="29"/>
      <c r="PJR514" s="29"/>
      <c r="PJS514" s="29"/>
      <c r="PJT514" s="29"/>
      <c r="PJU514" s="29"/>
      <c r="PJV514" s="29"/>
      <c r="PJW514" s="29"/>
      <c r="PJX514" s="29"/>
      <c r="PJY514" s="29"/>
      <c r="PJZ514" s="29"/>
      <c r="PKA514" s="29"/>
      <c r="PKB514" s="29"/>
      <c r="PKC514" s="29"/>
      <c r="PKD514" s="29"/>
      <c r="PKE514" s="29"/>
      <c r="PKF514" s="29"/>
      <c r="PKG514" s="29"/>
      <c r="PKH514" s="29"/>
      <c r="PKI514" s="29"/>
      <c r="PKJ514" s="29"/>
      <c r="PKK514" s="29"/>
      <c r="PKL514" s="29"/>
      <c r="PKM514" s="29"/>
      <c r="PKN514" s="29"/>
      <c r="PKO514" s="29"/>
      <c r="PKP514" s="29"/>
      <c r="PKQ514" s="29"/>
      <c r="PKR514" s="29"/>
      <c r="PKS514" s="29"/>
      <c r="PKT514" s="29"/>
      <c r="PKU514" s="29"/>
      <c r="PKV514" s="29"/>
      <c r="PKW514" s="29"/>
      <c r="PKX514" s="29"/>
      <c r="PKY514" s="29"/>
      <c r="PKZ514" s="29"/>
      <c r="PLA514" s="29"/>
      <c r="PLB514" s="29"/>
      <c r="PLC514" s="29"/>
      <c r="PLD514" s="29"/>
      <c r="PLE514" s="29"/>
      <c r="PLF514" s="29"/>
      <c r="PLG514" s="29"/>
      <c r="PLH514" s="29"/>
      <c r="PLI514" s="29"/>
      <c r="PLJ514" s="29"/>
      <c r="PLK514" s="29"/>
      <c r="PLL514" s="29"/>
      <c r="PLM514" s="29"/>
      <c r="PLN514" s="29"/>
      <c r="PLO514" s="29"/>
      <c r="PLP514" s="29"/>
      <c r="PLQ514" s="29"/>
      <c r="PLR514" s="29"/>
      <c r="PLS514" s="29"/>
      <c r="PLT514" s="29"/>
      <c r="PLU514" s="29"/>
      <c r="PLV514" s="29"/>
      <c r="PLW514" s="29"/>
      <c r="PLX514" s="29"/>
      <c r="PLY514" s="29"/>
      <c r="PLZ514" s="29"/>
      <c r="PMA514" s="29"/>
      <c r="PMB514" s="29"/>
      <c r="PMC514" s="29"/>
      <c r="PMD514" s="29"/>
      <c r="PME514" s="29"/>
      <c r="PMF514" s="29"/>
      <c r="PMG514" s="29"/>
      <c r="PMH514" s="29"/>
      <c r="PMI514" s="29"/>
      <c r="PMJ514" s="29"/>
      <c r="PMK514" s="29"/>
      <c r="PML514" s="29"/>
      <c r="PMM514" s="29"/>
      <c r="PMN514" s="29"/>
      <c r="PMO514" s="29"/>
      <c r="PMP514" s="29"/>
      <c r="PMQ514" s="29"/>
      <c r="PMR514" s="29"/>
      <c r="PMS514" s="29"/>
      <c r="PMT514" s="29"/>
      <c r="PMU514" s="29"/>
      <c r="PMV514" s="29"/>
      <c r="PMW514" s="29"/>
      <c r="PMX514" s="29"/>
      <c r="PMY514" s="29"/>
      <c r="PMZ514" s="29"/>
      <c r="PNA514" s="29"/>
      <c r="PNB514" s="29"/>
      <c r="PNC514" s="29"/>
      <c r="PND514" s="29"/>
      <c r="PNE514" s="29"/>
      <c r="PNF514" s="29"/>
      <c r="PNG514" s="29"/>
      <c r="PNH514" s="29"/>
      <c r="PNI514" s="29"/>
      <c r="PNJ514" s="29"/>
      <c r="PNK514" s="29"/>
      <c r="PNL514" s="29"/>
      <c r="PNM514" s="29"/>
      <c r="PNN514" s="29"/>
      <c r="PNO514" s="29"/>
      <c r="PNP514" s="29"/>
      <c r="PNQ514" s="29"/>
      <c r="PNR514" s="29"/>
      <c r="PNS514" s="29"/>
      <c r="PNT514" s="29"/>
      <c r="PNU514" s="29"/>
      <c r="PNV514" s="29"/>
      <c r="PNW514" s="29"/>
      <c r="PNX514" s="29"/>
      <c r="PNY514" s="29"/>
      <c r="PNZ514" s="29"/>
      <c r="POA514" s="29"/>
      <c r="POB514" s="29"/>
      <c r="POC514" s="29"/>
      <c r="POD514" s="29"/>
      <c r="POE514" s="29"/>
      <c r="POF514" s="29"/>
      <c r="POG514" s="29"/>
      <c r="POH514" s="29"/>
      <c r="POI514" s="29"/>
      <c r="POJ514" s="29"/>
      <c r="POK514" s="29"/>
      <c r="POL514" s="29"/>
      <c r="POM514" s="29"/>
      <c r="PON514" s="29"/>
      <c r="POO514" s="29"/>
      <c r="POP514" s="29"/>
      <c r="POQ514" s="29"/>
      <c r="POR514" s="29"/>
      <c r="POS514" s="29"/>
      <c r="POT514" s="29"/>
      <c r="POU514" s="29"/>
      <c r="POV514" s="29"/>
      <c r="POW514" s="29"/>
      <c r="POX514" s="29"/>
      <c r="POY514" s="29"/>
      <c r="POZ514" s="29"/>
      <c r="PPA514" s="29"/>
      <c r="PPB514" s="29"/>
      <c r="PPC514" s="29"/>
      <c r="PPD514" s="29"/>
      <c r="PPE514" s="29"/>
      <c r="PPF514" s="29"/>
      <c r="PPG514" s="29"/>
      <c r="PPH514" s="29"/>
      <c r="PPI514" s="29"/>
      <c r="PPJ514" s="29"/>
      <c r="PPK514" s="29"/>
      <c r="PPL514" s="29"/>
      <c r="PPM514" s="29"/>
      <c r="PPN514" s="29"/>
      <c r="PPO514" s="29"/>
      <c r="PPP514" s="29"/>
      <c r="PPQ514" s="29"/>
      <c r="PPR514" s="29"/>
      <c r="PPS514" s="29"/>
      <c r="PPT514" s="29"/>
      <c r="PPU514" s="29"/>
      <c r="PPV514" s="29"/>
      <c r="PPW514" s="29"/>
      <c r="PPX514" s="29"/>
      <c r="PPY514" s="29"/>
      <c r="PPZ514" s="29"/>
      <c r="PQA514" s="29"/>
      <c r="PQB514" s="29"/>
      <c r="PQC514" s="29"/>
      <c r="PQD514" s="29"/>
      <c r="PQE514" s="29"/>
      <c r="PQF514" s="29"/>
      <c r="PQG514" s="29"/>
      <c r="PQH514" s="29"/>
      <c r="PQI514" s="29"/>
      <c r="PQJ514" s="29"/>
      <c r="PQK514" s="29"/>
      <c r="PQL514" s="29"/>
      <c r="PQM514" s="29"/>
      <c r="PQN514" s="29"/>
      <c r="PQO514" s="29"/>
      <c r="PQP514" s="29"/>
      <c r="PQQ514" s="29"/>
      <c r="PQR514" s="29"/>
      <c r="PQS514" s="29"/>
      <c r="PQT514" s="29"/>
      <c r="PQU514" s="29"/>
      <c r="PQV514" s="29"/>
      <c r="PQW514" s="29"/>
      <c r="PQX514" s="29"/>
      <c r="PQY514" s="29"/>
      <c r="PQZ514" s="29"/>
      <c r="PRA514" s="29"/>
      <c r="PRB514" s="29"/>
      <c r="PRC514" s="29"/>
      <c r="PRD514" s="29"/>
      <c r="PRE514" s="29"/>
      <c r="PRF514" s="29"/>
      <c r="PRG514" s="29"/>
      <c r="PRH514" s="29"/>
      <c r="PRI514" s="29"/>
      <c r="PRJ514" s="29"/>
      <c r="PRK514" s="29"/>
      <c r="PRL514" s="29"/>
      <c r="PRM514" s="29"/>
      <c r="PRN514" s="29"/>
      <c r="PRO514" s="29"/>
      <c r="PRP514" s="29"/>
      <c r="PRQ514" s="29"/>
      <c r="PRR514" s="29"/>
      <c r="PRS514" s="29"/>
      <c r="PRT514" s="29"/>
      <c r="PRU514" s="29"/>
      <c r="PRV514" s="29"/>
      <c r="PRW514" s="29"/>
      <c r="PRX514" s="29"/>
      <c r="PRY514" s="29"/>
      <c r="PRZ514" s="29"/>
      <c r="PSA514" s="29"/>
      <c r="PSB514" s="29"/>
      <c r="PSC514" s="29"/>
      <c r="PSD514" s="29"/>
      <c r="PSE514" s="29"/>
      <c r="PSF514" s="29"/>
      <c r="PSG514" s="29"/>
      <c r="PSH514" s="29"/>
      <c r="PSI514" s="29"/>
      <c r="PSJ514" s="29"/>
      <c r="PSK514" s="29"/>
      <c r="PSL514" s="29"/>
      <c r="PSM514" s="29"/>
      <c r="PSN514" s="29"/>
      <c r="PSO514" s="29"/>
      <c r="PSP514" s="29"/>
      <c r="PSQ514" s="29"/>
      <c r="PSR514" s="29"/>
      <c r="PSS514" s="29"/>
      <c r="PST514" s="29"/>
      <c r="PSU514" s="29"/>
      <c r="PSV514" s="29"/>
      <c r="PSW514" s="29"/>
      <c r="PSX514" s="29"/>
      <c r="PSY514" s="29"/>
      <c r="PSZ514" s="29"/>
      <c r="PTA514" s="29"/>
      <c r="PTB514" s="29"/>
      <c r="PTC514" s="29"/>
      <c r="PTD514" s="29"/>
      <c r="PTE514" s="29"/>
      <c r="PTF514" s="29"/>
      <c r="PTG514" s="29"/>
      <c r="PTH514" s="29"/>
      <c r="PTI514" s="29"/>
      <c r="PTJ514" s="29"/>
      <c r="PTK514" s="29"/>
      <c r="PTL514" s="29"/>
      <c r="PTM514" s="29"/>
      <c r="PTN514" s="29"/>
      <c r="PTO514" s="29"/>
      <c r="PTP514" s="29"/>
      <c r="PTQ514" s="29"/>
      <c r="PTR514" s="29"/>
      <c r="PTS514" s="29"/>
      <c r="PTT514" s="29"/>
      <c r="PTU514" s="29"/>
      <c r="PTV514" s="29"/>
      <c r="PTW514" s="29"/>
      <c r="PTX514" s="29"/>
      <c r="PTY514" s="29"/>
      <c r="PTZ514" s="29"/>
      <c r="PUA514" s="29"/>
      <c r="PUB514" s="29"/>
      <c r="PUC514" s="29"/>
      <c r="PUD514" s="29"/>
      <c r="PUE514" s="29"/>
      <c r="PUF514" s="29"/>
      <c r="PUG514" s="29"/>
      <c r="PUH514" s="29"/>
      <c r="PUI514" s="29"/>
      <c r="PUJ514" s="29"/>
      <c r="PUK514" s="29"/>
      <c r="PUL514" s="29"/>
      <c r="PUM514" s="29"/>
      <c r="PUN514" s="29"/>
      <c r="PUO514" s="29"/>
      <c r="PUP514" s="29"/>
      <c r="PUQ514" s="29"/>
      <c r="PUR514" s="29"/>
      <c r="PUS514" s="29"/>
      <c r="PUT514" s="29"/>
      <c r="PUU514" s="29"/>
      <c r="PUV514" s="29"/>
      <c r="PUW514" s="29"/>
      <c r="PUX514" s="29"/>
      <c r="PUY514" s="29"/>
      <c r="PUZ514" s="29"/>
      <c r="PVA514" s="29"/>
      <c r="PVB514" s="29"/>
      <c r="PVC514" s="29"/>
      <c r="PVD514" s="29"/>
      <c r="PVE514" s="29"/>
      <c r="PVF514" s="29"/>
      <c r="PVG514" s="29"/>
      <c r="PVH514" s="29"/>
      <c r="PVI514" s="29"/>
      <c r="PVJ514" s="29"/>
      <c r="PVK514" s="29"/>
      <c r="PVL514" s="29"/>
      <c r="PVM514" s="29"/>
      <c r="PVN514" s="29"/>
      <c r="PVO514" s="29"/>
      <c r="PVP514" s="29"/>
      <c r="PVQ514" s="29"/>
      <c r="PVR514" s="29"/>
      <c r="PVS514" s="29"/>
      <c r="PVT514" s="29"/>
      <c r="PVU514" s="29"/>
      <c r="PVV514" s="29"/>
      <c r="PVW514" s="29"/>
      <c r="PVX514" s="29"/>
      <c r="PVY514" s="29"/>
      <c r="PVZ514" s="29"/>
      <c r="PWA514" s="29"/>
      <c r="PWB514" s="29"/>
      <c r="PWC514" s="29"/>
      <c r="PWD514" s="29"/>
      <c r="PWE514" s="29"/>
      <c r="PWF514" s="29"/>
      <c r="PWG514" s="29"/>
      <c r="PWH514" s="29"/>
      <c r="PWI514" s="29"/>
      <c r="PWJ514" s="29"/>
      <c r="PWK514" s="29"/>
      <c r="PWL514" s="29"/>
      <c r="PWM514" s="29"/>
      <c r="PWN514" s="29"/>
      <c r="PWO514" s="29"/>
      <c r="PWP514" s="29"/>
      <c r="PWQ514" s="29"/>
      <c r="PWR514" s="29"/>
      <c r="PWS514" s="29"/>
      <c r="PWT514" s="29"/>
      <c r="PWU514" s="29"/>
      <c r="PWV514" s="29"/>
      <c r="PWW514" s="29"/>
      <c r="PWX514" s="29"/>
      <c r="PWY514" s="29"/>
      <c r="PWZ514" s="29"/>
      <c r="PXA514" s="29"/>
      <c r="PXB514" s="29"/>
      <c r="PXC514" s="29"/>
      <c r="PXD514" s="29"/>
      <c r="PXE514" s="29"/>
      <c r="PXF514" s="29"/>
      <c r="PXG514" s="29"/>
      <c r="PXH514" s="29"/>
      <c r="PXI514" s="29"/>
      <c r="PXJ514" s="29"/>
      <c r="PXK514" s="29"/>
      <c r="PXL514" s="29"/>
      <c r="PXM514" s="29"/>
      <c r="PXN514" s="29"/>
      <c r="PXO514" s="29"/>
      <c r="PXP514" s="29"/>
      <c r="PXQ514" s="29"/>
      <c r="PXR514" s="29"/>
      <c r="PXS514" s="29"/>
      <c r="PXT514" s="29"/>
      <c r="PXU514" s="29"/>
      <c r="PXV514" s="29"/>
      <c r="PXW514" s="29"/>
      <c r="PXX514" s="29"/>
      <c r="PXY514" s="29"/>
      <c r="PXZ514" s="29"/>
      <c r="PYA514" s="29"/>
      <c r="PYB514" s="29"/>
      <c r="PYC514" s="29"/>
      <c r="PYD514" s="29"/>
      <c r="PYE514" s="29"/>
      <c r="PYF514" s="29"/>
      <c r="PYG514" s="29"/>
      <c r="PYH514" s="29"/>
      <c r="PYI514" s="29"/>
      <c r="PYJ514" s="29"/>
      <c r="PYK514" s="29"/>
      <c r="PYL514" s="29"/>
      <c r="PYM514" s="29"/>
      <c r="PYN514" s="29"/>
      <c r="PYO514" s="29"/>
      <c r="PYP514" s="29"/>
      <c r="PYQ514" s="29"/>
      <c r="PYR514" s="29"/>
      <c r="PYS514" s="29"/>
      <c r="PYT514" s="29"/>
      <c r="PYU514" s="29"/>
      <c r="PYV514" s="29"/>
      <c r="PYW514" s="29"/>
      <c r="PYX514" s="29"/>
      <c r="PYY514" s="29"/>
      <c r="PYZ514" s="29"/>
      <c r="PZA514" s="29"/>
      <c r="PZB514" s="29"/>
      <c r="PZC514" s="29"/>
      <c r="PZD514" s="29"/>
      <c r="PZE514" s="29"/>
      <c r="PZF514" s="29"/>
      <c r="PZG514" s="29"/>
      <c r="PZH514" s="29"/>
      <c r="PZI514" s="29"/>
      <c r="PZJ514" s="29"/>
      <c r="PZK514" s="29"/>
      <c r="PZL514" s="29"/>
      <c r="PZM514" s="29"/>
      <c r="PZN514" s="29"/>
      <c r="PZO514" s="29"/>
      <c r="PZP514" s="29"/>
      <c r="PZQ514" s="29"/>
      <c r="PZR514" s="29"/>
      <c r="PZS514" s="29"/>
      <c r="PZT514" s="29"/>
      <c r="PZU514" s="29"/>
      <c r="PZV514" s="29"/>
      <c r="PZW514" s="29"/>
      <c r="PZX514" s="29"/>
      <c r="PZY514" s="29"/>
      <c r="PZZ514" s="29"/>
      <c r="QAA514" s="29"/>
      <c r="QAB514" s="29"/>
      <c r="QAC514" s="29"/>
      <c r="QAD514" s="29"/>
      <c r="QAE514" s="29"/>
      <c r="QAF514" s="29"/>
      <c r="QAG514" s="29"/>
      <c r="QAH514" s="29"/>
      <c r="QAI514" s="29"/>
      <c r="QAJ514" s="29"/>
      <c r="QAK514" s="29"/>
      <c r="QAL514" s="29"/>
      <c r="QAM514" s="29"/>
      <c r="QAN514" s="29"/>
      <c r="QAO514" s="29"/>
      <c r="QAP514" s="29"/>
      <c r="QAQ514" s="29"/>
      <c r="QAR514" s="29"/>
      <c r="QAS514" s="29"/>
      <c r="QAT514" s="29"/>
      <c r="QAU514" s="29"/>
      <c r="QAV514" s="29"/>
      <c r="QAW514" s="29"/>
      <c r="QAX514" s="29"/>
      <c r="QAY514" s="29"/>
      <c r="QAZ514" s="29"/>
      <c r="QBA514" s="29"/>
      <c r="QBB514" s="29"/>
      <c r="QBC514" s="29"/>
      <c r="QBD514" s="29"/>
      <c r="QBE514" s="29"/>
      <c r="QBF514" s="29"/>
      <c r="QBG514" s="29"/>
      <c r="QBH514" s="29"/>
      <c r="QBI514" s="29"/>
      <c r="QBJ514" s="29"/>
      <c r="QBK514" s="29"/>
      <c r="QBL514" s="29"/>
      <c r="QBM514" s="29"/>
      <c r="QBN514" s="29"/>
      <c r="QBO514" s="29"/>
      <c r="QBP514" s="29"/>
      <c r="QBQ514" s="29"/>
      <c r="QBR514" s="29"/>
      <c r="QBS514" s="29"/>
      <c r="QBT514" s="29"/>
      <c r="QBU514" s="29"/>
      <c r="QBV514" s="29"/>
      <c r="QBW514" s="29"/>
      <c r="QBX514" s="29"/>
      <c r="QBY514" s="29"/>
      <c r="QBZ514" s="29"/>
      <c r="QCA514" s="29"/>
      <c r="QCB514" s="29"/>
      <c r="QCC514" s="29"/>
      <c r="QCD514" s="29"/>
      <c r="QCE514" s="29"/>
      <c r="QCF514" s="29"/>
      <c r="QCG514" s="29"/>
      <c r="QCH514" s="29"/>
      <c r="QCI514" s="29"/>
      <c r="QCJ514" s="29"/>
      <c r="QCK514" s="29"/>
      <c r="QCL514" s="29"/>
      <c r="QCM514" s="29"/>
      <c r="QCN514" s="29"/>
      <c r="QCO514" s="29"/>
      <c r="QCP514" s="29"/>
      <c r="QCQ514" s="29"/>
      <c r="QCR514" s="29"/>
      <c r="QCS514" s="29"/>
      <c r="QCT514" s="29"/>
      <c r="QCU514" s="29"/>
      <c r="QCV514" s="29"/>
      <c r="QCW514" s="29"/>
      <c r="QCX514" s="29"/>
      <c r="QCY514" s="29"/>
      <c r="QCZ514" s="29"/>
      <c r="QDA514" s="29"/>
      <c r="QDB514" s="29"/>
      <c r="QDC514" s="29"/>
      <c r="QDD514" s="29"/>
      <c r="QDE514" s="29"/>
      <c r="QDF514" s="29"/>
      <c r="QDG514" s="29"/>
      <c r="QDH514" s="29"/>
      <c r="QDI514" s="29"/>
      <c r="QDJ514" s="29"/>
      <c r="QDK514" s="29"/>
      <c r="QDL514" s="29"/>
      <c r="QDM514" s="29"/>
      <c r="QDN514" s="29"/>
      <c r="QDO514" s="29"/>
      <c r="QDP514" s="29"/>
      <c r="QDQ514" s="29"/>
      <c r="QDR514" s="29"/>
      <c r="QDS514" s="29"/>
      <c r="QDT514" s="29"/>
      <c r="QDU514" s="29"/>
      <c r="QDV514" s="29"/>
      <c r="QDW514" s="29"/>
      <c r="QDX514" s="29"/>
      <c r="QDY514" s="29"/>
      <c r="QDZ514" s="29"/>
      <c r="QEA514" s="29"/>
      <c r="QEB514" s="29"/>
      <c r="QEC514" s="29"/>
      <c r="QED514" s="29"/>
      <c r="QEE514" s="29"/>
      <c r="QEF514" s="29"/>
      <c r="QEG514" s="29"/>
      <c r="QEH514" s="29"/>
      <c r="QEI514" s="29"/>
      <c r="QEJ514" s="29"/>
      <c r="QEK514" s="29"/>
      <c r="QEL514" s="29"/>
      <c r="QEM514" s="29"/>
      <c r="QEN514" s="29"/>
      <c r="QEO514" s="29"/>
      <c r="QEP514" s="29"/>
      <c r="QEQ514" s="29"/>
      <c r="QER514" s="29"/>
      <c r="QES514" s="29"/>
      <c r="QET514" s="29"/>
      <c r="QEU514" s="29"/>
      <c r="QEV514" s="29"/>
      <c r="QEW514" s="29"/>
      <c r="QEX514" s="29"/>
      <c r="QEY514" s="29"/>
      <c r="QEZ514" s="29"/>
      <c r="QFA514" s="29"/>
      <c r="QFB514" s="29"/>
      <c r="QFC514" s="29"/>
      <c r="QFD514" s="29"/>
      <c r="QFE514" s="29"/>
      <c r="QFF514" s="29"/>
      <c r="QFG514" s="29"/>
      <c r="QFH514" s="29"/>
      <c r="QFI514" s="29"/>
      <c r="QFJ514" s="29"/>
      <c r="QFK514" s="29"/>
      <c r="QFL514" s="29"/>
      <c r="QFM514" s="29"/>
      <c r="QFN514" s="29"/>
      <c r="QFO514" s="29"/>
      <c r="QFP514" s="29"/>
      <c r="QFQ514" s="29"/>
      <c r="QFR514" s="29"/>
      <c r="QFS514" s="29"/>
      <c r="QFT514" s="29"/>
      <c r="QFU514" s="29"/>
      <c r="QFV514" s="29"/>
      <c r="QFW514" s="29"/>
      <c r="QFX514" s="29"/>
      <c r="QFY514" s="29"/>
      <c r="QFZ514" s="29"/>
      <c r="QGA514" s="29"/>
      <c r="QGB514" s="29"/>
      <c r="QGC514" s="29"/>
      <c r="QGD514" s="29"/>
      <c r="QGE514" s="29"/>
      <c r="QGF514" s="29"/>
      <c r="QGG514" s="29"/>
      <c r="QGH514" s="29"/>
      <c r="QGI514" s="29"/>
      <c r="QGJ514" s="29"/>
      <c r="QGK514" s="29"/>
      <c r="QGL514" s="29"/>
      <c r="QGM514" s="29"/>
      <c r="QGN514" s="29"/>
      <c r="QGO514" s="29"/>
      <c r="QGP514" s="29"/>
      <c r="QGQ514" s="29"/>
      <c r="QGR514" s="29"/>
      <c r="QGS514" s="29"/>
      <c r="QGT514" s="29"/>
      <c r="QGU514" s="29"/>
      <c r="QGV514" s="29"/>
      <c r="QGW514" s="29"/>
      <c r="QGX514" s="29"/>
      <c r="QGY514" s="29"/>
      <c r="QGZ514" s="29"/>
      <c r="QHA514" s="29"/>
      <c r="QHB514" s="29"/>
      <c r="QHC514" s="29"/>
      <c r="QHD514" s="29"/>
      <c r="QHE514" s="29"/>
      <c r="QHF514" s="29"/>
      <c r="QHG514" s="29"/>
      <c r="QHH514" s="29"/>
      <c r="QHI514" s="29"/>
      <c r="QHJ514" s="29"/>
      <c r="QHK514" s="29"/>
      <c r="QHL514" s="29"/>
      <c r="QHM514" s="29"/>
      <c r="QHN514" s="29"/>
      <c r="QHO514" s="29"/>
      <c r="QHP514" s="29"/>
      <c r="QHQ514" s="29"/>
      <c r="QHR514" s="29"/>
      <c r="QHS514" s="29"/>
      <c r="QHT514" s="29"/>
      <c r="QHU514" s="29"/>
      <c r="QHV514" s="29"/>
      <c r="QHW514" s="29"/>
      <c r="QHX514" s="29"/>
      <c r="QHY514" s="29"/>
      <c r="QHZ514" s="29"/>
      <c r="QIA514" s="29"/>
      <c r="QIB514" s="29"/>
      <c r="QIC514" s="29"/>
      <c r="QID514" s="29"/>
      <c r="QIE514" s="29"/>
      <c r="QIF514" s="29"/>
      <c r="QIG514" s="29"/>
      <c r="QIH514" s="29"/>
      <c r="QII514" s="29"/>
      <c r="QIJ514" s="29"/>
      <c r="QIK514" s="29"/>
      <c r="QIL514" s="29"/>
      <c r="QIM514" s="29"/>
      <c r="QIN514" s="29"/>
      <c r="QIO514" s="29"/>
      <c r="QIP514" s="29"/>
      <c r="QIQ514" s="29"/>
      <c r="QIR514" s="29"/>
      <c r="QIS514" s="29"/>
      <c r="QIT514" s="29"/>
      <c r="QIU514" s="29"/>
      <c r="QIV514" s="29"/>
      <c r="QIW514" s="29"/>
      <c r="QIX514" s="29"/>
      <c r="QIY514" s="29"/>
      <c r="QIZ514" s="29"/>
      <c r="QJA514" s="29"/>
      <c r="QJB514" s="29"/>
      <c r="QJC514" s="29"/>
      <c r="QJD514" s="29"/>
      <c r="QJE514" s="29"/>
      <c r="QJF514" s="29"/>
      <c r="QJG514" s="29"/>
      <c r="QJH514" s="29"/>
      <c r="QJI514" s="29"/>
      <c r="QJJ514" s="29"/>
      <c r="QJK514" s="29"/>
      <c r="QJL514" s="29"/>
      <c r="QJM514" s="29"/>
      <c r="QJN514" s="29"/>
      <c r="QJO514" s="29"/>
      <c r="QJP514" s="29"/>
      <c r="QJQ514" s="29"/>
      <c r="QJR514" s="29"/>
      <c r="QJS514" s="29"/>
      <c r="QJT514" s="29"/>
      <c r="QJU514" s="29"/>
      <c r="QJV514" s="29"/>
      <c r="QJW514" s="29"/>
      <c r="QJX514" s="29"/>
      <c r="QJY514" s="29"/>
      <c r="QJZ514" s="29"/>
      <c r="QKA514" s="29"/>
      <c r="QKB514" s="29"/>
      <c r="QKC514" s="29"/>
      <c r="QKD514" s="29"/>
      <c r="QKE514" s="29"/>
      <c r="QKF514" s="29"/>
      <c r="QKG514" s="29"/>
      <c r="QKH514" s="29"/>
      <c r="QKI514" s="29"/>
      <c r="QKJ514" s="29"/>
      <c r="QKK514" s="29"/>
      <c r="QKL514" s="29"/>
      <c r="QKM514" s="29"/>
      <c r="QKN514" s="29"/>
      <c r="QKO514" s="29"/>
      <c r="QKP514" s="29"/>
      <c r="QKQ514" s="29"/>
      <c r="QKR514" s="29"/>
      <c r="QKS514" s="29"/>
      <c r="QKT514" s="29"/>
      <c r="QKU514" s="29"/>
      <c r="QKV514" s="29"/>
      <c r="QKW514" s="29"/>
      <c r="QKX514" s="29"/>
      <c r="QKY514" s="29"/>
      <c r="QKZ514" s="29"/>
      <c r="QLA514" s="29"/>
      <c r="QLB514" s="29"/>
      <c r="QLC514" s="29"/>
      <c r="QLD514" s="29"/>
      <c r="QLE514" s="29"/>
      <c r="QLF514" s="29"/>
      <c r="QLG514" s="29"/>
      <c r="QLH514" s="29"/>
      <c r="QLI514" s="29"/>
      <c r="QLJ514" s="29"/>
      <c r="QLK514" s="29"/>
      <c r="QLL514" s="29"/>
      <c r="QLM514" s="29"/>
      <c r="QLN514" s="29"/>
      <c r="QLO514" s="29"/>
      <c r="QLP514" s="29"/>
      <c r="QLQ514" s="29"/>
      <c r="QLR514" s="29"/>
      <c r="QLS514" s="29"/>
      <c r="QLT514" s="29"/>
      <c r="QLU514" s="29"/>
      <c r="QLV514" s="29"/>
      <c r="QLW514" s="29"/>
      <c r="QLX514" s="29"/>
      <c r="QLY514" s="29"/>
      <c r="QLZ514" s="29"/>
      <c r="QMA514" s="29"/>
      <c r="QMB514" s="29"/>
      <c r="QMC514" s="29"/>
      <c r="QMD514" s="29"/>
      <c r="QME514" s="29"/>
      <c r="QMF514" s="29"/>
      <c r="QMG514" s="29"/>
      <c r="QMH514" s="29"/>
      <c r="QMI514" s="29"/>
      <c r="QMJ514" s="29"/>
      <c r="QMK514" s="29"/>
      <c r="QML514" s="29"/>
      <c r="QMM514" s="29"/>
      <c r="QMN514" s="29"/>
      <c r="QMO514" s="29"/>
      <c r="QMP514" s="29"/>
      <c r="QMQ514" s="29"/>
      <c r="QMR514" s="29"/>
      <c r="QMS514" s="29"/>
      <c r="QMT514" s="29"/>
      <c r="QMU514" s="29"/>
      <c r="QMV514" s="29"/>
      <c r="QMW514" s="29"/>
      <c r="QMX514" s="29"/>
      <c r="QMY514" s="29"/>
      <c r="QMZ514" s="29"/>
      <c r="QNA514" s="29"/>
      <c r="QNB514" s="29"/>
      <c r="QNC514" s="29"/>
      <c r="QND514" s="29"/>
      <c r="QNE514" s="29"/>
      <c r="QNF514" s="29"/>
      <c r="QNG514" s="29"/>
      <c r="QNH514" s="29"/>
      <c r="QNI514" s="29"/>
      <c r="QNJ514" s="29"/>
    </row>
    <row r="515" spans="1:11866" x14ac:dyDescent="0.25">
      <c r="A515" s="29"/>
      <c r="B515" s="29"/>
      <c r="C515" s="29"/>
      <c r="D515" s="29"/>
      <c r="E515" s="29"/>
      <c r="F515" s="29"/>
      <c r="G515" s="29"/>
      <c r="H515" s="12"/>
      <c r="I515" s="12"/>
      <c r="J515" s="5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G515" s="29"/>
      <c r="BH515" s="29"/>
      <c r="BI515" s="29"/>
      <c r="BJ515" s="29"/>
      <c r="BK515" s="29"/>
      <c r="BL515" s="29"/>
      <c r="BM515" s="29"/>
      <c r="BN515" s="29"/>
      <c r="BO515" s="29"/>
      <c r="BP515" s="29"/>
      <c r="BQ515" s="29"/>
      <c r="BR515" s="29"/>
      <c r="BS515" s="29"/>
      <c r="BT515" s="29"/>
      <c r="BU515" s="29"/>
      <c r="BV515" s="29"/>
      <c r="BW515" s="29"/>
      <c r="BX515" s="29"/>
      <c r="BY515" s="29"/>
      <c r="BZ515" s="29"/>
      <c r="CA515" s="29"/>
      <c r="CB515" s="29"/>
      <c r="CC515" s="29"/>
      <c r="CD515" s="29"/>
      <c r="CE515" s="29"/>
      <c r="CF515" s="29"/>
      <c r="CG515" s="29"/>
      <c r="CH515" s="29"/>
      <c r="CI515" s="29"/>
      <c r="CJ515" s="29"/>
      <c r="CK515" s="29"/>
      <c r="CL515" s="29"/>
      <c r="CM515" s="29"/>
      <c r="CN515" s="29"/>
      <c r="CO515" s="29"/>
      <c r="CP515" s="29"/>
      <c r="CQ515" s="29"/>
      <c r="CR515" s="29"/>
      <c r="CS515" s="29"/>
      <c r="CT515" s="29"/>
      <c r="CU515" s="29"/>
      <c r="CV515" s="29"/>
      <c r="CW515" s="29"/>
      <c r="CX515" s="29"/>
      <c r="CY515" s="29"/>
      <c r="CZ515" s="29"/>
      <c r="DA515" s="29"/>
      <c r="DB515" s="29"/>
      <c r="DC515" s="29"/>
      <c r="DD515" s="29"/>
      <c r="DE515" s="29"/>
      <c r="DF515" s="29"/>
      <c r="DG515" s="29"/>
      <c r="DH515" s="29"/>
      <c r="DI515" s="29"/>
      <c r="DJ515" s="29"/>
      <c r="DK515" s="29"/>
      <c r="DL515" s="29"/>
      <c r="DM515" s="29"/>
      <c r="DN515" s="29"/>
      <c r="DO515" s="29"/>
      <c r="DP515" s="29"/>
      <c r="DQ515" s="29"/>
      <c r="DR515" s="29"/>
      <c r="DS515" s="29"/>
      <c r="DT515" s="29"/>
      <c r="DU515" s="29"/>
      <c r="DV515" s="29"/>
      <c r="DW515" s="29"/>
      <c r="DX515" s="29"/>
      <c r="DY515" s="29"/>
      <c r="DZ515" s="29"/>
      <c r="EA515" s="29"/>
      <c r="EB515" s="29"/>
      <c r="EC515" s="29"/>
      <c r="ED515" s="29"/>
      <c r="EE515" s="29"/>
      <c r="EF515" s="29"/>
      <c r="EG515" s="29"/>
      <c r="EH515" s="29"/>
      <c r="EI515" s="29"/>
      <c r="EJ515" s="29"/>
      <c r="EK515" s="29"/>
      <c r="EL515" s="29"/>
      <c r="EM515" s="29"/>
      <c r="EN515" s="29"/>
      <c r="EO515" s="29"/>
      <c r="EP515" s="29"/>
      <c r="EQ515" s="29"/>
      <c r="ER515" s="29"/>
      <c r="ES515" s="29"/>
      <c r="ET515" s="29"/>
      <c r="EU515" s="29"/>
      <c r="EV515" s="29"/>
      <c r="EW515" s="29"/>
      <c r="EX515" s="29"/>
      <c r="EY515" s="29"/>
      <c r="EZ515" s="29"/>
      <c r="FA515" s="29"/>
      <c r="FB515" s="29"/>
      <c r="FC515" s="29"/>
      <c r="FD515" s="29"/>
      <c r="FE515" s="29"/>
      <c r="FF515" s="29"/>
      <c r="FG515" s="29"/>
      <c r="FH515" s="29"/>
      <c r="FI515" s="29"/>
      <c r="FJ515" s="29"/>
      <c r="FK515" s="29"/>
      <c r="FL515" s="29"/>
      <c r="FM515" s="29"/>
      <c r="FN515" s="29"/>
      <c r="FO515" s="29"/>
      <c r="FP515" s="29"/>
      <c r="FQ515" s="29"/>
      <c r="FR515" s="29"/>
      <c r="FS515" s="29"/>
      <c r="FT515" s="29"/>
      <c r="FU515" s="29"/>
      <c r="FV515" s="29"/>
      <c r="FW515" s="29"/>
      <c r="FX515" s="29"/>
      <c r="FY515" s="29"/>
      <c r="FZ515" s="29"/>
      <c r="GA515" s="29"/>
      <c r="GB515" s="29"/>
      <c r="GC515" s="29"/>
      <c r="GD515" s="29"/>
      <c r="GE515" s="29"/>
      <c r="GF515" s="29"/>
      <c r="GG515" s="29"/>
      <c r="GH515" s="29"/>
      <c r="GI515" s="29"/>
      <c r="GJ515" s="29"/>
      <c r="GK515" s="29"/>
      <c r="GL515" s="29"/>
      <c r="GM515" s="29"/>
      <c r="GN515" s="29"/>
      <c r="GO515" s="29"/>
      <c r="GP515" s="29"/>
      <c r="GQ515" s="29"/>
      <c r="GR515" s="29"/>
      <c r="GS515" s="29"/>
      <c r="GT515" s="29"/>
      <c r="GU515" s="29"/>
      <c r="GV515" s="29"/>
      <c r="GW515" s="29"/>
      <c r="GX515" s="29"/>
      <c r="GY515" s="29"/>
      <c r="GZ515" s="29"/>
      <c r="HA515" s="29"/>
      <c r="HB515" s="29"/>
      <c r="HC515" s="29"/>
      <c r="HD515" s="29"/>
      <c r="HE515" s="29"/>
      <c r="HF515" s="29"/>
      <c r="HG515" s="29"/>
      <c r="HH515" s="29"/>
      <c r="HI515" s="29"/>
      <c r="HJ515" s="29"/>
      <c r="HK515" s="29"/>
      <c r="HL515" s="29"/>
      <c r="HM515" s="29"/>
      <c r="HN515" s="29"/>
      <c r="HO515" s="29"/>
      <c r="HP515" s="29"/>
      <c r="HQ515" s="29"/>
      <c r="HR515" s="29"/>
      <c r="HS515" s="29"/>
      <c r="HT515" s="29"/>
      <c r="HU515" s="29"/>
      <c r="HV515" s="29"/>
      <c r="HW515" s="29"/>
      <c r="HX515" s="29"/>
      <c r="HY515" s="29"/>
      <c r="HZ515" s="29"/>
      <c r="IA515" s="29"/>
      <c r="IB515" s="29"/>
      <c r="IC515" s="29"/>
      <c r="ID515" s="29"/>
      <c r="IE515" s="29"/>
      <c r="IF515" s="29"/>
      <c r="IG515" s="29"/>
      <c r="IH515" s="29"/>
      <c r="II515" s="29"/>
      <c r="IJ515" s="29"/>
      <c r="IK515" s="29"/>
      <c r="IL515" s="29"/>
      <c r="IM515" s="29"/>
      <c r="IN515" s="29"/>
      <c r="IO515" s="29"/>
      <c r="IP515" s="29"/>
      <c r="IQ515" s="29"/>
      <c r="IR515" s="29"/>
      <c r="IS515" s="29"/>
      <c r="IT515" s="29"/>
      <c r="IU515" s="29"/>
      <c r="IV515" s="29"/>
      <c r="IW515" s="29"/>
      <c r="IX515" s="29"/>
      <c r="IY515" s="29"/>
      <c r="IZ515" s="29"/>
      <c r="JA515" s="29"/>
      <c r="JB515" s="29"/>
      <c r="JC515" s="29"/>
      <c r="JD515" s="29"/>
      <c r="JE515" s="29"/>
      <c r="JF515" s="29"/>
      <c r="JG515" s="29"/>
      <c r="JH515" s="29"/>
      <c r="JI515" s="29"/>
      <c r="JJ515" s="29"/>
      <c r="JK515" s="29"/>
      <c r="JL515" s="29"/>
      <c r="JM515" s="29"/>
      <c r="JN515" s="29"/>
      <c r="JO515" s="29"/>
      <c r="JP515" s="29"/>
      <c r="JQ515" s="29"/>
      <c r="JR515" s="29"/>
      <c r="JS515" s="29"/>
      <c r="JT515" s="29"/>
      <c r="JU515" s="29"/>
      <c r="JV515" s="29"/>
      <c r="JW515" s="29"/>
      <c r="JX515" s="29"/>
      <c r="JY515" s="29"/>
      <c r="JZ515" s="29"/>
      <c r="KA515" s="29"/>
      <c r="KB515" s="29"/>
      <c r="KC515" s="29"/>
      <c r="KD515" s="29"/>
      <c r="KE515" s="29"/>
      <c r="KF515" s="29"/>
      <c r="KG515" s="29"/>
      <c r="KH515" s="29"/>
      <c r="KI515" s="29"/>
      <c r="KJ515" s="29"/>
      <c r="KK515" s="29"/>
      <c r="KL515" s="29"/>
      <c r="KM515" s="29"/>
      <c r="KN515" s="29"/>
      <c r="KO515" s="29"/>
      <c r="KP515" s="29"/>
      <c r="KQ515" s="29"/>
      <c r="KR515" s="29"/>
      <c r="KS515" s="29"/>
      <c r="KT515" s="29"/>
      <c r="KU515" s="29"/>
      <c r="KV515" s="29"/>
      <c r="KW515" s="29"/>
      <c r="KX515" s="29"/>
      <c r="KY515" s="29"/>
      <c r="KZ515" s="29"/>
      <c r="LA515" s="29"/>
      <c r="LB515" s="29"/>
      <c r="LC515" s="29"/>
      <c r="LD515" s="29"/>
      <c r="LE515" s="29"/>
      <c r="LF515" s="29"/>
      <c r="LG515" s="29"/>
      <c r="LH515" s="29"/>
      <c r="LI515" s="29"/>
      <c r="LJ515" s="29"/>
      <c r="LK515" s="29"/>
      <c r="LL515" s="29"/>
      <c r="LM515" s="29"/>
      <c r="LN515" s="29"/>
      <c r="LO515" s="29"/>
      <c r="LP515" s="29"/>
      <c r="LQ515" s="29"/>
      <c r="LR515" s="29"/>
      <c r="LS515" s="29"/>
      <c r="LT515" s="29"/>
      <c r="LU515" s="29"/>
      <c r="LV515" s="29"/>
      <c r="LW515" s="29"/>
      <c r="LX515" s="29"/>
      <c r="LY515" s="29"/>
      <c r="LZ515" s="29"/>
      <c r="MA515" s="29"/>
      <c r="MB515" s="29"/>
      <c r="MC515" s="29"/>
      <c r="MD515" s="29"/>
      <c r="ME515" s="29"/>
      <c r="MF515" s="29"/>
      <c r="MG515" s="29"/>
      <c r="MH515" s="29"/>
      <c r="MI515" s="29"/>
      <c r="MJ515" s="29"/>
      <c r="MK515" s="29"/>
      <c r="ML515" s="29"/>
      <c r="MM515" s="29"/>
      <c r="MN515" s="29"/>
      <c r="MO515" s="29"/>
      <c r="MP515" s="29"/>
      <c r="MQ515" s="29"/>
      <c r="MR515" s="29"/>
      <c r="MS515" s="29"/>
      <c r="MT515" s="29"/>
      <c r="MU515" s="29"/>
      <c r="MV515" s="29"/>
      <c r="MW515" s="29"/>
      <c r="MX515" s="29"/>
      <c r="MY515" s="29"/>
      <c r="MZ515" s="29"/>
      <c r="NA515" s="29"/>
      <c r="NB515" s="29"/>
      <c r="NC515" s="29"/>
      <c r="ND515" s="29"/>
      <c r="NE515" s="29"/>
      <c r="NF515" s="29"/>
      <c r="NG515" s="29"/>
      <c r="NH515" s="29"/>
      <c r="NI515" s="29"/>
      <c r="NJ515" s="29"/>
      <c r="NK515" s="29"/>
      <c r="NL515" s="29"/>
      <c r="NM515" s="29"/>
      <c r="NN515" s="29"/>
      <c r="NO515" s="29"/>
      <c r="NP515" s="29"/>
      <c r="NQ515" s="29"/>
      <c r="NR515" s="29"/>
      <c r="NS515" s="29"/>
      <c r="NT515" s="29"/>
      <c r="NU515" s="29"/>
      <c r="NV515" s="29"/>
      <c r="NW515" s="29"/>
      <c r="NX515" s="29"/>
      <c r="NY515" s="29"/>
      <c r="NZ515" s="29"/>
      <c r="OA515" s="29"/>
      <c r="OB515" s="29"/>
      <c r="OC515" s="29"/>
      <c r="OD515" s="29"/>
      <c r="OE515" s="29"/>
      <c r="OF515" s="29"/>
      <c r="OG515" s="29"/>
      <c r="OH515" s="29"/>
      <c r="OI515" s="29"/>
      <c r="OJ515" s="29"/>
      <c r="OK515" s="29"/>
      <c r="OL515" s="29"/>
      <c r="OM515" s="29"/>
      <c r="ON515" s="29"/>
      <c r="OO515" s="29"/>
      <c r="OP515" s="29"/>
      <c r="OQ515" s="29"/>
      <c r="OR515" s="29"/>
      <c r="OS515" s="29"/>
      <c r="OT515" s="29"/>
      <c r="OU515" s="29"/>
      <c r="OV515" s="29"/>
      <c r="OW515" s="29"/>
      <c r="OX515" s="29"/>
      <c r="OY515" s="29"/>
      <c r="OZ515" s="29"/>
      <c r="PA515" s="29"/>
      <c r="PB515" s="29"/>
      <c r="PC515" s="29"/>
      <c r="PD515" s="29"/>
      <c r="PE515" s="29"/>
      <c r="PF515" s="29"/>
      <c r="PG515" s="29"/>
      <c r="PH515" s="29"/>
      <c r="PI515" s="29"/>
      <c r="PJ515" s="29"/>
      <c r="PK515" s="29"/>
      <c r="PL515" s="29"/>
      <c r="PM515" s="29"/>
      <c r="PN515" s="29"/>
      <c r="PO515" s="29"/>
      <c r="PP515" s="29"/>
      <c r="PQ515" s="29"/>
      <c r="PR515" s="29"/>
      <c r="PS515" s="29"/>
      <c r="PT515" s="29"/>
      <c r="PU515" s="29"/>
      <c r="PV515" s="29"/>
      <c r="PW515" s="29"/>
      <c r="PX515" s="29"/>
      <c r="PY515" s="29"/>
      <c r="PZ515" s="29"/>
      <c r="QA515" s="29"/>
      <c r="QB515" s="29"/>
      <c r="QC515" s="29"/>
      <c r="QD515" s="29"/>
      <c r="QE515" s="29"/>
      <c r="QF515" s="29"/>
      <c r="QG515" s="29"/>
      <c r="QH515" s="29"/>
      <c r="QI515" s="29"/>
      <c r="QJ515" s="29"/>
      <c r="QK515" s="29"/>
      <c r="QL515" s="29"/>
      <c r="QM515" s="29"/>
      <c r="QN515" s="29"/>
      <c r="QO515" s="29"/>
      <c r="QP515" s="29"/>
      <c r="QQ515" s="29"/>
      <c r="QR515" s="29"/>
      <c r="QS515" s="29"/>
      <c r="QT515" s="29"/>
      <c r="QU515" s="29"/>
      <c r="QV515" s="29"/>
      <c r="QW515" s="29"/>
      <c r="QX515" s="29"/>
      <c r="QY515" s="29"/>
      <c r="QZ515" s="29"/>
      <c r="RA515" s="29"/>
      <c r="RB515" s="29"/>
      <c r="RC515" s="29"/>
      <c r="RD515" s="29"/>
      <c r="RE515" s="29"/>
      <c r="RF515" s="29"/>
      <c r="RG515" s="29"/>
      <c r="RH515" s="29"/>
      <c r="RI515" s="29"/>
      <c r="RJ515" s="29"/>
      <c r="RK515" s="29"/>
      <c r="RL515" s="29"/>
      <c r="RM515" s="29"/>
      <c r="RN515" s="29"/>
      <c r="RO515" s="29"/>
      <c r="RP515" s="29"/>
      <c r="RQ515" s="29"/>
      <c r="RR515" s="29"/>
      <c r="RS515" s="29"/>
      <c r="RT515" s="29"/>
      <c r="RU515" s="29"/>
      <c r="RV515" s="29"/>
      <c r="RW515" s="29"/>
      <c r="RX515" s="29"/>
      <c r="RY515" s="29"/>
      <c r="RZ515" s="29"/>
      <c r="SA515" s="29"/>
      <c r="SB515" s="29"/>
      <c r="SC515" s="29"/>
      <c r="SD515" s="29"/>
      <c r="SE515" s="29"/>
      <c r="SF515" s="29"/>
      <c r="SG515" s="29"/>
      <c r="SH515" s="29"/>
      <c r="SI515" s="29"/>
      <c r="SJ515" s="29"/>
      <c r="SK515" s="29"/>
      <c r="SL515" s="29"/>
      <c r="SM515" s="29"/>
      <c r="SN515" s="29"/>
      <c r="SO515" s="29"/>
      <c r="SP515" s="29"/>
      <c r="SQ515" s="29"/>
      <c r="SR515" s="29"/>
      <c r="SS515" s="29"/>
      <c r="ST515" s="29"/>
      <c r="SU515" s="29"/>
      <c r="SV515" s="29"/>
      <c r="SW515" s="29"/>
      <c r="SX515" s="29"/>
      <c r="SY515" s="29"/>
      <c r="SZ515" s="29"/>
      <c r="TA515" s="29"/>
      <c r="TB515" s="29"/>
      <c r="TC515" s="29"/>
      <c r="TD515" s="29"/>
      <c r="TE515" s="29"/>
      <c r="TF515" s="29"/>
      <c r="TG515" s="29"/>
      <c r="TH515" s="29"/>
      <c r="TI515" s="29"/>
      <c r="TJ515" s="29"/>
      <c r="TK515" s="29"/>
      <c r="TL515" s="29"/>
      <c r="TM515" s="29"/>
      <c r="TN515" s="29"/>
      <c r="TO515" s="29"/>
      <c r="TP515" s="29"/>
      <c r="TQ515" s="29"/>
      <c r="TR515" s="29"/>
      <c r="TS515" s="29"/>
      <c r="TT515" s="29"/>
      <c r="TU515" s="29"/>
      <c r="TV515" s="29"/>
      <c r="TW515" s="29"/>
      <c r="TX515" s="29"/>
      <c r="TY515" s="29"/>
      <c r="TZ515" s="29"/>
      <c r="UA515" s="29"/>
      <c r="UB515" s="29"/>
      <c r="UC515" s="29"/>
      <c r="UD515" s="29"/>
      <c r="UE515" s="29"/>
      <c r="UF515" s="29"/>
      <c r="UG515" s="29"/>
      <c r="UH515" s="29"/>
      <c r="UI515" s="29"/>
      <c r="UJ515" s="29"/>
      <c r="UK515" s="29"/>
      <c r="UL515" s="29"/>
      <c r="UM515" s="29"/>
      <c r="UN515" s="29"/>
      <c r="UO515" s="29"/>
      <c r="UP515" s="29"/>
      <c r="UQ515" s="29"/>
      <c r="UR515" s="29"/>
      <c r="US515" s="29"/>
      <c r="UT515" s="29"/>
      <c r="UU515" s="29"/>
      <c r="UV515" s="29"/>
      <c r="UW515" s="29"/>
      <c r="UX515" s="29"/>
      <c r="UY515" s="29"/>
      <c r="UZ515" s="29"/>
      <c r="VA515" s="29"/>
      <c r="VB515" s="29"/>
      <c r="VC515" s="29"/>
      <c r="VD515" s="29"/>
      <c r="VE515" s="29"/>
      <c r="VF515" s="29"/>
      <c r="VG515" s="29"/>
      <c r="VH515" s="29"/>
      <c r="VI515" s="29"/>
      <c r="VJ515" s="29"/>
      <c r="VK515" s="29"/>
      <c r="VL515" s="29"/>
      <c r="VM515" s="29"/>
      <c r="VN515" s="29"/>
      <c r="VO515" s="29"/>
      <c r="VP515" s="29"/>
      <c r="VQ515" s="29"/>
      <c r="VR515" s="29"/>
      <c r="VS515" s="29"/>
      <c r="VT515" s="29"/>
      <c r="VU515" s="29"/>
      <c r="VV515" s="29"/>
      <c r="VW515" s="29"/>
      <c r="VX515" s="29"/>
      <c r="VY515" s="29"/>
      <c r="VZ515" s="29"/>
      <c r="WA515" s="29"/>
      <c r="WB515" s="29"/>
      <c r="WC515" s="29"/>
      <c r="WD515" s="29"/>
      <c r="WE515" s="29"/>
      <c r="WF515" s="29"/>
      <c r="WG515" s="29"/>
      <c r="WH515" s="29"/>
      <c r="WI515" s="29"/>
      <c r="WJ515" s="29"/>
      <c r="WK515" s="29"/>
      <c r="WL515" s="29"/>
      <c r="WM515" s="29"/>
      <c r="WN515" s="29"/>
      <c r="WO515" s="29"/>
      <c r="WP515" s="29"/>
      <c r="WQ515" s="29"/>
      <c r="WR515" s="29"/>
      <c r="WS515" s="29"/>
      <c r="WT515" s="29"/>
      <c r="WU515" s="29"/>
      <c r="WV515" s="29"/>
      <c r="WW515" s="29"/>
      <c r="WX515" s="29"/>
      <c r="WY515" s="29"/>
      <c r="WZ515" s="29"/>
      <c r="XA515" s="29"/>
      <c r="XB515" s="29"/>
      <c r="XC515" s="29"/>
      <c r="XD515" s="29"/>
      <c r="XE515" s="29"/>
      <c r="XF515" s="29"/>
      <c r="XG515" s="29"/>
      <c r="XH515" s="29"/>
      <c r="XI515" s="29"/>
      <c r="XJ515" s="29"/>
      <c r="XK515" s="29"/>
      <c r="XL515" s="29"/>
      <c r="XM515" s="29"/>
      <c r="XN515" s="29"/>
      <c r="XO515" s="29"/>
      <c r="XP515" s="29"/>
      <c r="XQ515" s="29"/>
      <c r="XR515" s="29"/>
      <c r="XS515" s="29"/>
      <c r="XT515" s="29"/>
      <c r="XU515" s="29"/>
      <c r="XV515" s="29"/>
      <c r="XW515" s="29"/>
      <c r="XX515" s="29"/>
      <c r="XY515" s="29"/>
      <c r="XZ515" s="29"/>
      <c r="YA515" s="29"/>
      <c r="YB515" s="29"/>
      <c r="YC515" s="29"/>
      <c r="YD515" s="29"/>
      <c r="YE515" s="29"/>
      <c r="YF515" s="29"/>
      <c r="YG515" s="29"/>
      <c r="YH515" s="29"/>
      <c r="YI515" s="29"/>
      <c r="YJ515" s="29"/>
      <c r="YK515" s="29"/>
      <c r="YL515" s="29"/>
      <c r="YM515" s="29"/>
      <c r="YN515" s="29"/>
      <c r="YO515" s="29"/>
      <c r="YP515" s="29"/>
      <c r="YQ515" s="29"/>
      <c r="YR515" s="29"/>
      <c r="YS515" s="29"/>
      <c r="YT515" s="29"/>
      <c r="YU515" s="29"/>
      <c r="YV515" s="29"/>
      <c r="YW515" s="29"/>
      <c r="YX515" s="29"/>
      <c r="YY515" s="29"/>
      <c r="YZ515" s="29"/>
      <c r="ZA515" s="29"/>
      <c r="ZB515" s="29"/>
      <c r="ZC515" s="29"/>
      <c r="ZD515" s="29"/>
      <c r="ZE515" s="29"/>
      <c r="ZF515" s="29"/>
      <c r="ZG515" s="29"/>
      <c r="ZH515" s="29"/>
      <c r="ZI515" s="29"/>
      <c r="ZJ515" s="29"/>
      <c r="ZK515" s="29"/>
      <c r="ZL515" s="29"/>
      <c r="ZM515" s="29"/>
      <c r="ZN515" s="29"/>
      <c r="ZO515" s="29"/>
      <c r="ZP515" s="29"/>
      <c r="ZQ515" s="29"/>
      <c r="ZR515" s="29"/>
      <c r="ZS515" s="29"/>
      <c r="ZT515" s="29"/>
      <c r="ZU515" s="29"/>
      <c r="ZV515" s="29"/>
      <c r="ZW515" s="29"/>
      <c r="ZX515" s="29"/>
      <c r="ZY515" s="29"/>
      <c r="ZZ515" s="29"/>
      <c r="AAA515" s="29"/>
      <c r="AAB515" s="29"/>
      <c r="AAC515" s="29"/>
      <c r="AAD515" s="29"/>
      <c r="AAE515" s="29"/>
      <c r="AAF515" s="29"/>
      <c r="AAG515" s="29"/>
      <c r="AAH515" s="29"/>
      <c r="AAI515" s="29"/>
      <c r="AAJ515" s="29"/>
      <c r="AAK515" s="29"/>
      <c r="AAL515" s="29"/>
      <c r="AAM515" s="29"/>
      <c r="AAN515" s="29"/>
      <c r="AAO515" s="29"/>
      <c r="AAP515" s="29"/>
      <c r="AAQ515" s="29"/>
      <c r="AAR515" s="29"/>
      <c r="AAS515" s="29"/>
      <c r="AAT515" s="29"/>
      <c r="AAU515" s="29"/>
      <c r="AAV515" s="29"/>
      <c r="AAW515" s="29"/>
      <c r="AAX515" s="29"/>
      <c r="AAY515" s="29"/>
      <c r="AAZ515" s="29"/>
      <c r="ABA515" s="29"/>
      <c r="ABB515" s="29"/>
      <c r="ABC515" s="29"/>
      <c r="ABD515" s="29"/>
      <c r="ABE515" s="29"/>
      <c r="ABF515" s="29"/>
      <c r="ABG515" s="29"/>
      <c r="ABH515" s="29"/>
      <c r="ABI515" s="29"/>
      <c r="ABJ515" s="29"/>
      <c r="ABK515" s="29"/>
      <c r="ABL515" s="29"/>
      <c r="ABM515" s="29"/>
      <c r="ABN515" s="29"/>
      <c r="ABO515" s="29"/>
      <c r="ABP515" s="29"/>
      <c r="ABQ515" s="29"/>
      <c r="ABR515" s="29"/>
      <c r="ABS515" s="29"/>
      <c r="ABT515" s="29"/>
      <c r="ABU515" s="29"/>
      <c r="ABV515" s="29"/>
      <c r="ABW515" s="29"/>
      <c r="ABX515" s="29"/>
      <c r="ABY515" s="29"/>
      <c r="ABZ515" s="29"/>
      <c r="ACA515" s="29"/>
      <c r="ACB515" s="29"/>
      <c r="ACC515" s="29"/>
      <c r="ACD515" s="29"/>
      <c r="ACE515" s="29"/>
      <c r="ACF515" s="29"/>
      <c r="ACG515" s="29"/>
      <c r="ACH515" s="29"/>
      <c r="ACI515" s="29"/>
      <c r="ACJ515" s="29"/>
      <c r="ACK515" s="29"/>
      <c r="ACL515" s="29"/>
      <c r="ACM515" s="29"/>
      <c r="ACN515" s="29"/>
      <c r="ACO515" s="29"/>
      <c r="ACP515" s="29"/>
      <c r="ACQ515" s="29"/>
      <c r="ACR515" s="29"/>
      <c r="ACS515" s="29"/>
      <c r="ACT515" s="29"/>
      <c r="ACU515" s="29"/>
      <c r="ACV515" s="29"/>
      <c r="ACW515" s="29"/>
      <c r="ACX515" s="29"/>
      <c r="ACY515" s="29"/>
      <c r="ACZ515" s="29"/>
      <c r="ADA515" s="29"/>
      <c r="ADB515" s="29"/>
      <c r="ADC515" s="29"/>
      <c r="ADD515" s="29"/>
      <c r="ADE515" s="29"/>
      <c r="ADF515" s="29"/>
      <c r="ADG515" s="29"/>
      <c r="ADH515" s="29"/>
      <c r="ADI515" s="29"/>
      <c r="ADJ515" s="29"/>
      <c r="ADK515" s="29"/>
      <c r="ADL515" s="29"/>
      <c r="ADM515" s="29"/>
      <c r="ADN515" s="29"/>
      <c r="ADO515" s="29"/>
      <c r="ADP515" s="29"/>
      <c r="ADQ515" s="29"/>
      <c r="ADR515" s="29"/>
      <c r="ADS515" s="29"/>
      <c r="ADT515" s="29"/>
      <c r="ADU515" s="29"/>
      <c r="ADV515" s="29"/>
      <c r="ADW515" s="29"/>
      <c r="ADX515" s="29"/>
      <c r="ADY515" s="29"/>
      <c r="ADZ515" s="29"/>
      <c r="AEA515" s="29"/>
      <c r="AEB515" s="29"/>
      <c r="AEC515" s="29"/>
      <c r="AED515" s="29"/>
      <c r="AEE515" s="29"/>
      <c r="AEF515" s="29"/>
      <c r="AEG515" s="29"/>
      <c r="AEH515" s="29"/>
      <c r="AEI515" s="29"/>
      <c r="AEJ515" s="29"/>
      <c r="AEK515" s="29"/>
      <c r="AEL515" s="29"/>
      <c r="AEM515" s="29"/>
      <c r="AEN515" s="29"/>
      <c r="AEO515" s="29"/>
      <c r="AEP515" s="29"/>
      <c r="AEQ515" s="29"/>
      <c r="AER515" s="29"/>
      <c r="AES515" s="29"/>
      <c r="AET515" s="29"/>
      <c r="AEU515" s="29"/>
      <c r="AEV515" s="29"/>
      <c r="AEW515" s="29"/>
      <c r="AEX515" s="29"/>
      <c r="AEY515" s="29"/>
      <c r="AEZ515" s="29"/>
      <c r="AFA515" s="29"/>
      <c r="AFB515" s="29"/>
      <c r="AFC515" s="29"/>
      <c r="AFD515" s="29"/>
      <c r="AFE515" s="29"/>
      <c r="AFF515" s="29"/>
      <c r="AFG515" s="29"/>
      <c r="AFH515" s="29"/>
      <c r="AFI515" s="29"/>
      <c r="AFJ515" s="29"/>
      <c r="AFK515" s="29"/>
      <c r="AFL515" s="29"/>
      <c r="AFM515" s="29"/>
      <c r="AFN515" s="29"/>
      <c r="AFO515" s="29"/>
      <c r="AFP515" s="29"/>
      <c r="AFQ515" s="29"/>
      <c r="AFR515" s="29"/>
      <c r="AFS515" s="29"/>
      <c r="AFT515" s="29"/>
      <c r="AFU515" s="29"/>
      <c r="AFV515" s="29"/>
      <c r="AFW515" s="29"/>
      <c r="AFX515" s="29"/>
      <c r="AFY515" s="29"/>
      <c r="AFZ515" s="29"/>
      <c r="AGA515" s="29"/>
      <c r="AGB515" s="29"/>
      <c r="AGC515" s="29"/>
      <c r="AGD515" s="29"/>
      <c r="AGE515" s="29"/>
      <c r="AGF515" s="29"/>
      <c r="AGG515" s="29"/>
      <c r="AGH515" s="29"/>
      <c r="AGI515" s="29"/>
      <c r="AGJ515" s="29"/>
      <c r="AGK515" s="29"/>
      <c r="AGL515" s="29"/>
      <c r="AGM515" s="29"/>
      <c r="AGN515" s="29"/>
      <c r="AGO515" s="29"/>
      <c r="AGP515" s="29"/>
      <c r="AGQ515" s="29"/>
      <c r="AGR515" s="29"/>
      <c r="AGS515" s="29"/>
      <c r="AGT515" s="29"/>
      <c r="AGU515" s="29"/>
      <c r="AGV515" s="29"/>
      <c r="AGW515" s="29"/>
      <c r="AGX515" s="29"/>
      <c r="AGY515" s="29"/>
      <c r="AGZ515" s="29"/>
      <c r="AHA515" s="29"/>
      <c r="AHB515" s="29"/>
      <c r="AHC515" s="29"/>
      <c r="AHD515" s="29"/>
      <c r="AHE515" s="29"/>
      <c r="AHF515" s="29"/>
      <c r="AHG515" s="29"/>
      <c r="AHH515" s="29"/>
      <c r="AHI515" s="29"/>
      <c r="AHJ515" s="29"/>
      <c r="AHK515" s="29"/>
      <c r="AHL515" s="29"/>
      <c r="AHM515" s="29"/>
      <c r="AHN515" s="29"/>
      <c r="AHO515" s="29"/>
      <c r="AHP515" s="29"/>
      <c r="AHQ515" s="29"/>
      <c r="AHR515" s="29"/>
      <c r="AHS515" s="29"/>
      <c r="AHT515" s="29"/>
      <c r="AHU515" s="29"/>
      <c r="AHV515" s="29"/>
      <c r="AHW515" s="29"/>
      <c r="AHX515" s="29"/>
      <c r="AHY515" s="29"/>
      <c r="AHZ515" s="29"/>
      <c r="AIA515" s="29"/>
      <c r="AIB515" s="29"/>
      <c r="AIC515" s="29"/>
      <c r="AID515" s="29"/>
      <c r="AIE515" s="29"/>
      <c r="AIF515" s="29"/>
      <c r="AIG515" s="29"/>
      <c r="AIH515" s="29"/>
      <c r="AII515" s="29"/>
      <c r="AIJ515" s="29"/>
      <c r="AIK515" s="29"/>
      <c r="AIL515" s="29"/>
      <c r="AIM515" s="29"/>
      <c r="AIN515" s="29"/>
      <c r="AIO515" s="29"/>
      <c r="AIP515" s="29"/>
      <c r="AIQ515" s="29"/>
      <c r="AIR515" s="29"/>
      <c r="AIS515" s="29"/>
      <c r="AIT515" s="29"/>
      <c r="AIU515" s="29"/>
      <c r="AIV515" s="29"/>
      <c r="AIW515" s="29"/>
      <c r="AIX515" s="29"/>
      <c r="AIY515" s="29"/>
      <c r="AIZ515" s="29"/>
      <c r="AJA515" s="29"/>
      <c r="AJB515" s="29"/>
      <c r="AJC515" s="29"/>
      <c r="AJD515" s="29"/>
      <c r="AJE515" s="29"/>
      <c r="AJF515" s="29"/>
      <c r="AJG515" s="29"/>
      <c r="AJH515" s="29"/>
      <c r="AJI515" s="29"/>
      <c r="AJJ515" s="29"/>
      <c r="AJK515" s="29"/>
      <c r="AJL515" s="29"/>
      <c r="AJM515" s="29"/>
      <c r="AJN515" s="29"/>
      <c r="AJO515" s="29"/>
      <c r="AJP515" s="29"/>
      <c r="AJQ515" s="29"/>
      <c r="AJR515" s="29"/>
      <c r="AJS515" s="29"/>
      <c r="AJT515" s="29"/>
      <c r="AJU515" s="29"/>
      <c r="AJV515" s="29"/>
      <c r="AJW515" s="29"/>
      <c r="AJX515" s="29"/>
      <c r="AJY515" s="29"/>
      <c r="AJZ515" s="29"/>
      <c r="AKA515" s="29"/>
      <c r="AKB515" s="29"/>
      <c r="AKC515" s="29"/>
      <c r="AKD515" s="29"/>
      <c r="AKE515" s="29"/>
      <c r="AKF515" s="29"/>
      <c r="AKG515" s="29"/>
      <c r="AKH515" s="29"/>
      <c r="AKI515" s="29"/>
      <c r="AKJ515" s="29"/>
      <c r="AKK515" s="29"/>
      <c r="AKL515" s="29"/>
      <c r="AKM515" s="29"/>
      <c r="AKN515" s="29"/>
      <c r="AKO515" s="29"/>
      <c r="AKP515" s="29"/>
      <c r="AKQ515" s="29"/>
      <c r="AKR515" s="29"/>
      <c r="AKS515" s="29"/>
      <c r="AKT515" s="29"/>
      <c r="AKU515" s="29"/>
      <c r="AKV515" s="29"/>
      <c r="AKW515" s="29"/>
      <c r="AKX515" s="29"/>
      <c r="AKY515" s="29"/>
      <c r="AKZ515" s="29"/>
      <c r="ALA515" s="29"/>
      <c r="ALB515" s="29"/>
      <c r="ALC515" s="29"/>
      <c r="ALD515" s="29"/>
      <c r="ALE515" s="29"/>
      <c r="ALF515" s="29"/>
      <c r="ALG515" s="29"/>
      <c r="ALH515" s="29"/>
      <c r="ALI515" s="29"/>
      <c r="ALJ515" s="29"/>
      <c r="ALK515" s="29"/>
      <c r="ALL515" s="29"/>
      <c r="ALM515" s="29"/>
      <c r="ALN515" s="29"/>
      <c r="ALO515" s="29"/>
      <c r="ALP515" s="29"/>
      <c r="ALQ515" s="29"/>
      <c r="ALR515" s="29"/>
      <c r="ALS515" s="29"/>
      <c r="ALT515" s="29"/>
      <c r="ALU515" s="29"/>
      <c r="ALV515" s="29"/>
      <c r="ALW515" s="29"/>
      <c r="ALX515" s="29"/>
      <c r="ALY515" s="29"/>
      <c r="ALZ515" s="29"/>
      <c r="AMA515" s="29"/>
      <c r="AMB515" s="29"/>
      <c r="AMC515" s="29"/>
      <c r="AMD515" s="29"/>
      <c r="AME515" s="29"/>
      <c r="AMF515" s="29"/>
      <c r="AMG515" s="29"/>
      <c r="AMH515" s="29"/>
      <c r="AMI515" s="29"/>
      <c r="AMJ515" s="29"/>
      <c r="AMK515" s="29"/>
      <c r="AML515" s="29"/>
      <c r="AMM515" s="29"/>
      <c r="AMN515" s="29"/>
      <c r="AMO515" s="29"/>
      <c r="AMP515" s="29"/>
      <c r="AMQ515" s="29"/>
      <c r="AMR515" s="29"/>
      <c r="AMS515" s="29"/>
      <c r="AMT515" s="29"/>
      <c r="AMU515" s="29"/>
      <c r="AMV515" s="29"/>
      <c r="AMW515" s="29"/>
      <c r="AMX515" s="29"/>
      <c r="AMY515" s="29"/>
      <c r="AMZ515" s="29"/>
      <c r="ANA515" s="29"/>
      <c r="ANB515" s="29"/>
      <c r="ANC515" s="29"/>
      <c r="AND515" s="29"/>
      <c r="ANE515" s="29"/>
      <c r="ANF515" s="29"/>
      <c r="ANG515" s="29"/>
      <c r="ANH515" s="29"/>
      <c r="ANI515" s="29"/>
      <c r="ANJ515" s="29"/>
      <c r="ANK515" s="29"/>
      <c r="ANL515" s="29"/>
      <c r="ANM515" s="29"/>
      <c r="ANN515" s="29"/>
      <c r="ANO515" s="29"/>
      <c r="ANP515" s="29"/>
      <c r="ANQ515" s="29"/>
      <c r="ANR515" s="29"/>
      <c r="ANS515" s="29"/>
      <c r="ANT515" s="29"/>
      <c r="ANU515" s="29"/>
      <c r="ANV515" s="29"/>
      <c r="ANW515" s="29"/>
      <c r="ANX515" s="29"/>
      <c r="ANY515" s="29"/>
      <c r="ANZ515" s="29"/>
      <c r="AOA515" s="29"/>
      <c r="AOB515" s="29"/>
      <c r="AOC515" s="29"/>
      <c r="AOD515" s="29"/>
      <c r="AOE515" s="29"/>
      <c r="AOF515" s="29"/>
      <c r="AOG515" s="29"/>
      <c r="AOH515" s="29"/>
      <c r="AOI515" s="29"/>
      <c r="AOJ515" s="29"/>
      <c r="AOK515" s="29"/>
      <c r="AOL515" s="29"/>
      <c r="AOM515" s="29"/>
      <c r="AON515" s="29"/>
      <c r="AOO515" s="29"/>
      <c r="AOP515" s="29"/>
      <c r="AOQ515" s="29"/>
      <c r="AOR515" s="29"/>
      <c r="AOS515" s="29"/>
      <c r="AOT515" s="29"/>
      <c r="AOU515" s="29"/>
      <c r="AOV515" s="29"/>
      <c r="AOW515" s="29"/>
      <c r="AOX515" s="29"/>
      <c r="AOY515" s="29"/>
      <c r="AOZ515" s="29"/>
      <c r="APA515" s="29"/>
      <c r="APB515" s="29"/>
      <c r="APC515" s="29"/>
      <c r="APD515" s="29"/>
      <c r="APE515" s="29"/>
      <c r="APF515" s="29"/>
      <c r="APG515" s="29"/>
      <c r="APH515" s="29"/>
      <c r="API515" s="29"/>
      <c r="APJ515" s="29"/>
      <c r="APK515" s="29"/>
      <c r="APL515" s="29"/>
      <c r="APM515" s="29"/>
      <c r="APN515" s="29"/>
      <c r="APO515" s="29"/>
      <c r="APP515" s="29"/>
      <c r="APQ515" s="29"/>
      <c r="APR515" s="29"/>
      <c r="APS515" s="29"/>
      <c r="APT515" s="29"/>
      <c r="APU515" s="29"/>
      <c r="APV515" s="29"/>
      <c r="APW515" s="29"/>
      <c r="APX515" s="29"/>
      <c r="APY515" s="29"/>
      <c r="APZ515" s="29"/>
      <c r="AQA515" s="29"/>
      <c r="AQB515" s="29"/>
      <c r="AQC515" s="29"/>
      <c r="AQD515" s="29"/>
      <c r="AQE515" s="29"/>
      <c r="AQF515" s="29"/>
      <c r="AQG515" s="29"/>
      <c r="AQH515" s="29"/>
      <c r="AQI515" s="29"/>
      <c r="AQJ515" s="29"/>
      <c r="AQK515" s="29"/>
      <c r="AQL515" s="29"/>
      <c r="AQM515" s="29"/>
      <c r="AQN515" s="29"/>
      <c r="AQO515" s="29"/>
      <c r="AQP515" s="29"/>
      <c r="AQQ515" s="29"/>
      <c r="AQR515" s="29"/>
      <c r="AQS515" s="29"/>
      <c r="AQT515" s="29"/>
      <c r="AQU515" s="29"/>
      <c r="AQV515" s="29"/>
      <c r="AQW515" s="29"/>
      <c r="AQX515" s="29"/>
      <c r="AQY515" s="29"/>
      <c r="AQZ515" s="29"/>
      <c r="ARA515" s="29"/>
      <c r="ARB515" s="29"/>
      <c r="ARC515" s="29"/>
      <c r="ARD515" s="29"/>
      <c r="ARE515" s="29"/>
      <c r="ARF515" s="29"/>
      <c r="ARG515" s="29"/>
      <c r="ARH515" s="29"/>
      <c r="ARI515" s="29"/>
      <c r="ARJ515" s="29"/>
      <c r="ARK515" s="29"/>
      <c r="ARL515" s="29"/>
      <c r="ARM515" s="29"/>
      <c r="ARN515" s="29"/>
      <c r="ARO515" s="29"/>
      <c r="ARP515" s="29"/>
      <c r="ARQ515" s="29"/>
      <c r="ARR515" s="29"/>
      <c r="ARS515" s="29"/>
      <c r="ART515" s="29"/>
      <c r="ARU515" s="29"/>
      <c r="ARV515" s="29"/>
      <c r="ARW515" s="29"/>
      <c r="ARX515" s="29"/>
      <c r="ARY515" s="29"/>
      <c r="ARZ515" s="29"/>
      <c r="ASA515" s="29"/>
      <c r="ASB515" s="29"/>
      <c r="ASC515" s="29"/>
      <c r="ASD515" s="29"/>
      <c r="ASE515" s="29"/>
      <c r="ASF515" s="29"/>
      <c r="ASG515" s="29"/>
      <c r="ASH515" s="29"/>
      <c r="ASI515" s="29"/>
      <c r="ASJ515" s="29"/>
      <c r="ASK515" s="29"/>
      <c r="ASL515" s="29"/>
      <c r="ASM515" s="29"/>
      <c r="ASN515" s="29"/>
      <c r="ASO515" s="29"/>
      <c r="ASP515" s="29"/>
      <c r="ASQ515" s="29"/>
      <c r="ASR515" s="29"/>
      <c r="ASS515" s="29"/>
      <c r="AST515" s="29"/>
      <c r="ASU515" s="29"/>
      <c r="ASV515" s="29"/>
      <c r="ASW515" s="29"/>
      <c r="ASX515" s="29"/>
      <c r="ASY515" s="29"/>
      <c r="ASZ515" s="29"/>
      <c r="ATA515" s="29"/>
      <c r="ATB515" s="29"/>
      <c r="ATC515" s="29"/>
      <c r="ATD515" s="29"/>
      <c r="ATE515" s="29"/>
      <c r="ATF515" s="29"/>
      <c r="ATG515" s="29"/>
      <c r="ATH515" s="29"/>
      <c r="ATI515" s="29"/>
      <c r="ATJ515" s="29"/>
      <c r="ATK515" s="29"/>
      <c r="ATL515" s="29"/>
      <c r="ATM515" s="29"/>
      <c r="ATN515" s="29"/>
      <c r="ATO515" s="29"/>
      <c r="ATP515" s="29"/>
      <c r="ATQ515" s="29"/>
      <c r="ATR515" s="29"/>
      <c r="ATS515" s="29"/>
      <c r="ATT515" s="29"/>
      <c r="ATU515" s="29"/>
      <c r="ATV515" s="29"/>
      <c r="ATW515" s="29"/>
      <c r="ATX515" s="29"/>
      <c r="ATY515" s="29"/>
      <c r="ATZ515" s="29"/>
      <c r="AUA515" s="29"/>
      <c r="AUB515" s="29"/>
      <c r="AUC515" s="29"/>
      <c r="AUD515" s="29"/>
      <c r="AUE515" s="29"/>
      <c r="AUF515" s="29"/>
      <c r="AUG515" s="29"/>
      <c r="AUH515" s="29"/>
      <c r="AUI515" s="29"/>
      <c r="AUJ515" s="29"/>
      <c r="AUK515" s="29"/>
      <c r="AUL515" s="29"/>
      <c r="AUM515" s="29"/>
      <c r="AUN515" s="29"/>
      <c r="AUO515" s="29"/>
      <c r="AUP515" s="29"/>
      <c r="AUQ515" s="29"/>
      <c r="AUR515" s="29"/>
      <c r="AUS515" s="29"/>
      <c r="AUT515" s="29"/>
      <c r="AUU515" s="29"/>
      <c r="AUV515" s="29"/>
      <c r="AUW515" s="29"/>
      <c r="AUX515" s="29"/>
      <c r="AUY515" s="29"/>
      <c r="AUZ515" s="29"/>
      <c r="AVA515" s="29"/>
      <c r="AVB515" s="29"/>
      <c r="AVC515" s="29"/>
      <c r="AVD515" s="29"/>
      <c r="AVE515" s="29"/>
      <c r="AVF515" s="29"/>
      <c r="AVG515" s="29"/>
      <c r="AVH515" s="29"/>
      <c r="AVI515" s="29"/>
      <c r="AVJ515" s="29"/>
      <c r="AVK515" s="29"/>
      <c r="AVL515" s="29"/>
      <c r="AVM515" s="29"/>
      <c r="AVN515" s="29"/>
      <c r="AVO515" s="29"/>
      <c r="AVP515" s="29"/>
      <c r="AVQ515" s="29"/>
      <c r="AVR515" s="29"/>
      <c r="AVS515" s="29"/>
      <c r="AVT515" s="29"/>
      <c r="AVU515" s="29"/>
      <c r="AVV515" s="29"/>
      <c r="AVW515" s="29"/>
      <c r="AVX515" s="29"/>
      <c r="AVY515" s="29"/>
      <c r="AVZ515" s="29"/>
      <c r="AWA515" s="29"/>
      <c r="AWB515" s="29"/>
      <c r="AWC515" s="29"/>
      <c r="AWD515" s="29"/>
      <c r="AWE515" s="29"/>
      <c r="AWF515" s="29"/>
      <c r="AWG515" s="29"/>
      <c r="AWH515" s="29"/>
      <c r="AWI515" s="29"/>
      <c r="AWJ515" s="29"/>
      <c r="AWK515" s="29"/>
      <c r="AWL515" s="29"/>
      <c r="AWM515" s="29"/>
      <c r="AWN515" s="29"/>
      <c r="AWO515" s="29"/>
      <c r="AWP515" s="29"/>
      <c r="AWQ515" s="29"/>
      <c r="AWR515" s="29"/>
      <c r="AWS515" s="29"/>
      <c r="AWT515" s="29"/>
      <c r="AWU515" s="29"/>
      <c r="AWV515" s="29"/>
      <c r="AWW515" s="29"/>
      <c r="AWX515" s="29"/>
      <c r="AWY515" s="29"/>
      <c r="AWZ515" s="29"/>
      <c r="AXA515" s="29"/>
      <c r="AXB515" s="29"/>
      <c r="AXC515" s="29"/>
      <c r="AXD515" s="29"/>
      <c r="AXE515" s="29"/>
      <c r="AXF515" s="29"/>
      <c r="AXG515" s="29"/>
      <c r="AXH515" s="29"/>
      <c r="AXI515" s="29"/>
      <c r="AXJ515" s="29"/>
      <c r="AXK515" s="29"/>
      <c r="AXL515" s="29"/>
      <c r="AXM515" s="29"/>
      <c r="AXN515" s="29"/>
      <c r="AXO515" s="29"/>
      <c r="AXP515" s="29"/>
      <c r="AXQ515" s="29"/>
      <c r="AXR515" s="29"/>
      <c r="AXS515" s="29"/>
      <c r="AXT515" s="29"/>
      <c r="AXU515" s="29"/>
      <c r="AXV515" s="29"/>
      <c r="AXW515" s="29"/>
      <c r="AXX515" s="29"/>
      <c r="AXY515" s="29"/>
      <c r="AXZ515" s="29"/>
      <c r="AYA515" s="29"/>
      <c r="AYB515" s="29"/>
      <c r="AYC515" s="29"/>
      <c r="AYD515" s="29"/>
      <c r="AYE515" s="29"/>
      <c r="AYF515" s="29"/>
      <c r="AYG515" s="29"/>
      <c r="AYH515" s="29"/>
      <c r="AYI515" s="29"/>
      <c r="AYJ515" s="29"/>
      <c r="AYK515" s="29"/>
      <c r="AYL515" s="29"/>
      <c r="AYM515" s="29"/>
      <c r="AYN515" s="29"/>
      <c r="AYO515" s="29"/>
      <c r="AYP515" s="29"/>
      <c r="AYQ515" s="29"/>
      <c r="AYR515" s="29"/>
      <c r="AYS515" s="29"/>
      <c r="AYT515" s="29"/>
      <c r="AYU515" s="29"/>
      <c r="AYV515" s="29"/>
      <c r="AYW515" s="29"/>
      <c r="AYX515" s="29"/>
      <c r="AYY515" s="29"/>
      <c r="AYZ515" s="29"/>
      <c r="AZA515" s="29"/>
      <c r="AZB515" s="29"/>
      <c r="AZC515" s="29"/>
      <c r="AZD515" s="29"/>
      <c r="AZE515" s="29"/>
      <c r="AZF515" s="29"/>
      <c r="AZG515" s="29"/>
      <c r="AZH515" s="29"/>
      <c r="AZI515" s="29"/>
      <c r="AZJ515" s="29"/>
      <c r="AZK515" s="29"/>
      <c r="AZL515" s="29"/>
      <c r="AZM515" s="29"/>
      <c r="AZN515" s="29"/>
      <c r="AZO515" s="29"/>
      <c r="AZP515" s="29"/>
      <c r="AZQ515" s="29"/>
      <c r="AZR515" s="29"/>
      <c r="AZS515" s="29"/>
      <c r="AZT515" s="29"/>
      <c r="AZU515" s="29"/>
      <c r="AZV515" s="29"/>
      <c r="AZW515" s="29"/>
      <c r="AZX515" s="29"/>
      <c r="AZY515" s="29"/>
      <c r="AZZ515" s="29"/>
      <c r="BAA515" s="29"/>
      <c r="BAB515" s="29"/>
      <c r="BAC515" s="29"/>
      <c r="BAD515" s="29"/>
      <c r="BAE515" s="29"/>
      <c r="BAF515" s="29"/>
      <c r="BAG515" s="29"/>
      <c r="BAH515" s="29"/>
      <c r="BAI515" s="29"/>
      <c r="BAJ515" s="29"/>
      <c r="BAK515" s="29"/>
      <c r="BAL515" s="29"/>
      <c r="BAM515" s="29"/>
      <c r="BAN515" s="29"/>
      <c r="BAO515" s="29"/>
      <c r="BAP515" s="29"/>
      <c r="BAQ515" s="29"/>
      <c r="BAR515" s="29"/>
      <c r="BAS515" s="29"/>
      <c r="BAT515" s="29"/>
      <c r="BAU515" s="29"/>
      <c r="BAV515" s="29"/>
      <c r="BAW515" s="29"/>
      <c r="BAX515" s="29"/>
      <c r="BAY515" s="29"/>
      <c r="BAZ515" s="29"/>
      <c r="BBA515" s="29"/>
      <c r="BBB515" s="29"/>
      <c r="BBC515" s="29"/>
      <c r="BBD515" s="29"/>
      <c r="BBE515" s="29"/>
      <c r="BBF515" s="29"/>
      <c r="BBG515" s="29"/>
      <c r="BBH515" s="29"/>
      <c r="BBI515" s="29"/>
      <c r="BBJ515" s="29"/>
      <c r="BBK515" s="29"/>
      <c r="BBL515" s="29"/>
      <c r="BBM515" s="29"/>
      <c r="BBN515" s="29"/>
      <c r="BBO515" s="29"/>
      <c r="BBP515" s="29"/>
      <c r="BBQ515" s="29"/>
      <c r="BBR515" s="29"/>
      <c r="BBS515" s="29"/>
      <c r="BBT515" s="29"/>
      <c r="BBU515" s="29"/>
      <c r="BBV515" s="29"/>
      <c r="BBW515" s="29"/>
      <c r="BBX515" s="29"/>
      <c r="BBY515" s="29"/>
      <c r="BBZ515" s="29"/>
      <c r="BCA515" s="29"/>
      <c r="BCB515" s="29"/>
      <c r="BCC515" s="29"/>
      <c r="BCD515" s="29"/>
      <c r="BCE515" s="29"/>
      <c r="BCF515" s="29"/>
      <c r="BCG515" s="29"/>
      <c r="BCH515" s="29"/>
      <c r="BCI515" s="29"/>
      <c r="BCJ515" s="29"/>
      <c r="BCK515" s="29"/>
      <c r="BCL515" s="29"/>
      <c r="BCM515" s="29"/>
      <c r="BCN515" s="29"/>
      <c r="BCO515" s="29"/>
      <c r="BCP515" s="29"/>
      <c r="BCQ515" s="29"/>
      <c r="BCR515" s="29"/>
      <c r="BCS515" s="29"/>
      <c r="BCT515" s="29"/>
      <c r="BCU515" s="29"/>
      <c r="BCV515" s="29"/>
      <c r="BCW515" s="29"/>
      <c r="BCX515" s="29"/>
      <c r="BCY515" s="29"/>
      <c r="BCZ515" s="29"/>
      <c r="BDA515" s="29"/>
      <c r="BDB515" s="29"/>
      <c r="BDC515" s="29"/>
      <c r="BDD515" s="29"/>
      <c r="BDE515" s="29"/>
      <c r="BDF515" s="29"/>
      <c r="BDG515" s="29"/>
      <c r="BDH515" s="29"/>
      <c r="BDI515" s="29"/>
      <c r="BDJ515" s="29"/>
      <c r="BDK515" s="29"/>
      <c r="BDL515" s="29"/>
      <c r="BDM515" s="29"/>
      <c r="BDN515" s="29"/>
      <c r="BDO515" s="29"/>
      <c r="BDP515" s="29"/>
      <c r="BDQ515" s="29"/>
      <c r="BDR515" s="29"/>
      <c r="BDS515" s="29"/>
      <c r="BDT515" s="29"/>
      <c r="BDU515" s="29"/>
      <c r="BDV515" s="29"/>
      <c r="BDW515" s="29"/>
      <c r="BDX515" s="29"/>
      <c r="BDY515" s="29"/>
      <c r="BDZ515" s="29"/>
      <c r="BEA515" s="29"/>
      <c r="BEB515" s="29"/>
      <c r="BEC515" s="29"/>
      <c r="BED515" s="29"/>
      <c r="BEE515" s="29"/>
      <c r="BEF515" s="29"/>
      <c r="BEG515" s="29"/>
      <c r="BEH515" s="29"/>
      <c r="BEI515" s="29"/>
      <c r="BEJ515" s="29"/>
      <c r="BEK515" s="29"/>
      <c r="BEL515" s="29"/>
      <c r="BEM515" s="29"/>
      <c r="BEN515" s="29"/>
      <c r="BEO515" s="29"/>
      <c r="BEP515" s="29"/>
      <c r="BEQ515" s="29"/>
      <c r="BER515" s="29"/>
      <c r="BES515" s="29"/>
      <c r="BET515" s="29"/>
      <c r="BEU515" s="29"/>
      <c r="BEV515" s="29"/>
      <c r="BEW515" s="29"/>
      <c r="BEX515" s="29"/>
      <c r="BEY515" s="29"/>
      <c r="BEZ515" s="29"/>
      <c r="BFA515" s="29"/>
      <c r="BFB515" s="29"/>
      <c r="BFC515" s="29"/>
      <c r="BFD515" s="29"/>
      <c r="BFE515" s="29"/>
      <c r="BFF515" s="29"/>
      <c r="BFG515" s="29"/>
      <c r="BFH515" s="29"/>
      <c r="BFI515" s="29"/>
      <c r="BFJ515" s="29"/>
      <c r="BFK515" s="29"/>
      <c r="BFL515" s="29"/>
      <c r="BFM515" s="29"/>
      <c r="BFN515" s="29"/>
      <c r="BFO515" s="29"/>
      <c r="BFP515" s="29"/>
      <c r="BFQ515" s="29"/>
      <c r="BFR515" s="29"/>
      <c r="BFS515" s="29"/>
      <c r="BFT515" s="29"/>
      <c r="BFU515" s="29"/>
      <c r="BFV515" s="29"/>
      <c r="BFW515" s="29"/>
      <c r="BFX515" s="29"/>
      <c r="BFY515" s="29"/>
      <c r="BFZ515" s="29"/>
      <c r="BGA515" s="29"/>
      <c r="BGB515" s="29"/>
      <c r="BGC515" s="29"/>
      <c r="BGD515" s="29"/>
      <c r="BGE515" s="29"/>
      <c r="BGF515" s="29"/>
      <c r="BGG515" s="29"/>
      <c r="BGH515" s="29"/>
      <c r="BGI515" s="29"/>
      <c r="BGJ515" s="29"/>
      <c r="BGK515" s="29"/>
      <c r="BGL515" s="29"/>
      <c r="BGM515" s="29"/>
      <c r="BGN515" s="29"/>
      <c r="BGO515" s="29"/>
      <c r="BGP515" s="29"/>
      <c r="BGQ515" s="29"/>
      <c r="BGR515" s="29"/>
      <c r="BGS515" s="29"/>
      <c r="BGT515" s="29"/>
      <c r="BGU515" s="29"/>
      <c r="BGV515" s="29"/>
      <c r="BGW515" s="29"/>
      <c r="BGX515" s="29"/>
      <c r="BGY515" s="29"/>
      <c r="BGZ515" s="29"/>
      <c r="BHA515" s="29"/>
      <c r="BHB515" s="29"/>
      <c r="BHC515" s="29"/>
      <c r="BHD515" s="29"/>
      <c r="BHE515" s="29"/>
      <c r="BHF515" s="29"/>
      <c r="BHG515" s="29"/>
      <c r="BHH515" s="29"/>
      <c r="BHI515" s="29"/>
      <c r="BHJ515" s="29"/>
      <c r="BHK515" s="29"/>
      <c r="BHL515" s="29"/>
      <c r="BHM515" s="29"/>
      <c r="BHN515" s="29"/>
      <c r="BHO515" s="29"/>
      <c r="BHP515" s="29"/>
      <c r="BHQ515" s="29"/>
      <c r="BHR515" s="29"/>
      <c r="BHS515" s="29"/>
      <c r="BHT515" s="29"/>
      <c r="BHU515" s="29"/>
      <c r="BHV515" s="29"/>
      <c r="BHW515" s="29"/>
      <c r="BHX515" s="29"/>
      <c r="BHY515" s="29"/>
      <c r="BHZ515" s="29"/>
      <c r="BIA515" s="29"/>
      <c r="BIB515" s="29"/>
      <c r="BIC515" s="29"/>
      <c r="BID515" s="29"/>
      <c r="BIE515" s="29"/>
      <c r="BIF515" s="29"/>
      <c r="BIG515" s="29"/>
      <c r="BIH515" s="29"/>
      <c r="BII515" s="29"/>
      <c r="BIJ515" s="29"/>
      <c r="BIK515" s="29"/>
      <c r="BIL515" s="29"/>
      <c r="BIM515" s="29"/>
      <c r="BIN515" s="29"/>
      <c r="BIO515" s="29"/>
      <c r="BIP515" s="29"/>
      <c r="BIQ515" s="29"/>
      <c r="BIR515" s="29"/>
      <c r="BIS515" s="29"/>
      <c r="BIT515" s="29"/>
      <c r="BIU515" s="29"/>
      <c r="BIV515" s="29"/>
      <c r="BIW515" s="29"/>
      <c r="BIX515" s="29"/>
      <c r="BIY515" s="29"/>
      <c r="BIZ515" s="29"/>
      <c r="BJA515" s="29"/>
      <c r="BJB515" s="29"/>
      <c r="BJC515" s="29"/>
      <c r="BJD515" s="29"/>
      <c r="BJE515" s="29"/>
      <c r="BJF515" s="29"/>
      <c r="BJG515" s="29"/>
      <c r="BJH515" s="29"/>
      <c r="BJI515" s="29"/>
      <c r="BJJ515" s="29"/>
      <c r="BJK515" s="29"/>
      <c r="BJL515" s="29"/>
      <c r="BJM515" s="29"/>
      <c r="BJN515" s="29"/>
      <c r="BJO515" s="29"/>
      <c r="BJP515" s="29"/>
      <c r="BJQ515" s="29"/>
      <c r="BJR515" s="29"/>
      <c r="BJS515" s="29"/>
      <c r="BJT515" s="29"/>
      <c r="BJU515" s="29"/>
      <c r="BJV515" s="29"/>
      <c r="BJW515" s="29"/>
      <c r="BJX515" s="29"/>
      <c r="BJY515" s="29"/>
      <c r="BJZ515" s="29"/>
      <c r="BKA515" s="29"/>
      <c r="BKB515" s="29"/>
      <c r="BKC515" s="29"/>
      <c r="BKD515" s="29"/>
      <c r="BKE515" s="29"/>
      <c r="BKF515" s="29"/>
      <c r="BKG515" s="29"/>
      <c r="BKH515" s="29"/>
      <c r="BKI515" s="29"/>
      <c r="BKJ515" s="29"/>
      <c r="BKK515" s="29"/>
      <c r="BKL515" s="29"/>
      <c r="BKM515" s="29"/>
      <c r="BKN515" s="29"/>
      <c r="BKO515" s="29"/>
      <c r="BKP515" s="29"/>
      <c r="BKQ515" s="29"/>
      <c r="BKR515" s="29"/>
      <c r="BKS515" s="29"/>
      <c r="BKT515" s="29"/>
      <c r="BKU515" s="29"/>
      <c r="BKV515" s="29"/>
      <c r="BKW515" s="29"/>
      <c r="BKX515" s="29"/>
      <c r="BKY515" s="29"/>
      <c r="BKZ515" s="29"/>
      <c r="BLA515" s="29"/>
      <c r="BLB515" s="29"/>
      <c r="BLC515" s="29"/>
      <c r="BLD515" s="29"/>
      <c r="BLE515" s="29"/>
      <c r="BLF515" s="29"/>
      <c r="BLG515" s="29"/>
      <c r="BLH515" s="29"/>
      <c r="BLI515" s="29"/>
      <c r="BLJ515" s="29"/>
      <c r="BLK515" s="29"/>
      <c r="BLL515" s="29"/>
      <c r="BLM515" s="29"/>
      <c r="BLN515" s="29"/>
      <c r="BLO515" s="29"/>
      <c r="BLP515" s="29"/>
      <c r="BLQ515" s="29"/>
      <c r="BLR515" s="29"/>
      <c r="BLS515" s="29"/>
      <c r="BLT515" s="29"/>
      <c r="BLU515" s="29"/>
      <c r="BLV515" s="29"/>
      <c r="BLW515" s="29"/>
      <c r="BLX515" s="29"/>
      <c r="BLY515" s="29"/>
      <c r="BLZ515" s="29"/>
      <c r="BMA515" s="29"/>
      <c r="BMB515" s="29"/>
      <c r="BMC515" s="29"/>
      <c r="BMD515" s="29"/>
      <c r="BME515" s="29"/>
      <c r="BMF515" s="29"/>
      <c r="BMG515" s="29"/>
      <c r="BMH515" s="29"/>
      <c r="BMI515" s="29"/>
      <c r="BMJ515" s="29"/>
      <c r="BMK515" s="29"/>
      <c r="BML515" s="29"/>
      <c r="BMM515" s="29"/>
      <c r="BMN515" s="29"/>
      <c r="BMO515" s="29"/>
      <c r="BMP515" s="29"/>
      <c r="BMQ515" s="29"/>
      <c r="BMR515" s="29"/>
      <c r="BMS515" s="29"/>
      <c r="BMT515" s="29"/>
      <c r="BMU515" s="29"/>
      <c r="BMV515" s="29"/>
      <c r="BMW515" s="29"/>
      <c r="BMX515" s="29"/>
      <c r="BMY515" s="29"/>
      <c r="BMZ515" s="29"/>
      <c r="BNA515" s="29"/>
      <c r="BNB515" s="29"/>
      <c r="BNC515" s="29"/>
      <c r="BND515" s="29"/>
      <c r="BNE515" s="29"/>
      <c r="BNF515" s="29"/>
      <c r="BNG515" s="29"/>
      <c r="BNH515" s="29"/>
      <c r="BNI515" s="29"/>
      <c r="BNJ515" s="29"/>
      <c r="BNK515" s="29"/>
      <c r="BNL515" s="29"/>
      <c r="BNM515" s="29"/>
      <c r="BNN515" s="29"/>
      <c r="BNO515" s="29"/>
      <c r="BNP515" s="29"/>
      <c r="BNQ515" s="29"/>
      <c r="BNR515" s="29"/>
      <c r="BNS515" s="29"/>
      <c r="BNT515" s="29"/>
      <c r="BNU515" s="29"/>
      <c r="BNV515" s="29"/>
      <c r="BNW515" s="29"/>
      <c r="BNX515" s="29"/>
      <c r="BNY515" s="29"/>
      <c r="BNZ515" s="29"/>
      <c r="BOA515" s="29"/>
      <c r="BOB515" s="29"/>
      <c r="BOC515" s="29"/>
      <c r="BOD515" s="29"/>
      <c r="BOE515" s="29"/>
      <c r="BOF515" s="29"/>
      <c r="BOG515" s="29"/>
      <c r="BOH515" s="29"/>
      <c r="BOI515" s="29"/>
      <c r="BOJ515" s="29"/>
      <c r="BOK515" s="29"/>
      <c r="BOL515" s="29"/>
      <c r="BOM515" s="29"/>
      <c r="BON515" s="29"/>
      <c r="BOO515" s="29"/>
      <c r="BOP515" s="29"/>
      <c r="BOQ515" s="29"/>
      <c r="BOR515" s="29"/>
      <c r="BOS515" s="29"/>
      <c r="BOT515" s="29"/>
      <c r="BOU515" s="29"/>
      <c r="BOV515" s="29"/>
      <c r="BOW515" s="29"/>
      <c r="BOX515" s="29"/>
      <c r="BOY515" s="29"/>
      <c r="BOZ515" s="29"/>
      <c r="BPA515" s="29"/>
      <c r="BPB515" s="29"/>
      <c r="BPC515" s="29"/>
      <c r="BPD515" s="29"/>
      <c r="BPE515" s="29"/>
      <c r="BPF515" s="29"/>
      <c r="BPG515" s="29"/>
      <c r="BPH515" s="29"/>
      <c r="BPI515" s="29"/>
      <c r="BPJ515" s="29"/>
      <c r="BPK515" s="29"/>
      <c r="BPL515" s="29"/>
      <c r="BPM515" s="29"/>
      <c r="BPN515" s="29"/>
      <c r="BPO515" s="29"/>
      <c r="BPP515" s="29"/>
      <c r="BPQ515" s="29"/>
      <c r="BPR515" s="29"/>
      <c r="BPS515" s="29"/>
      <c r="BPT515" s="29"/>
      <c r="BPU515" s="29"/>
      <c r="BPV515" s="29"/>
      <c r="BPW515" s="29"/>
      <c r="BPX515" s="29"/>
      <c r="BPY515" s="29"/>
      <c r="BPZ515" s="29"/>
      <c r="BQA515" s="29"/>
      <c r="BQB515" s="29"/>
      <c r="BQC515" s="29"/>
      <c r="BQD515" s="29"/>
      <c r="BQE515" s="29"/>
      <c r="BQF515" s="29"/>
      <c r="BQG515" s="29"/>
      <c r="BQH515" s="29"/>
      <c r="BQI515" s="29"/>
      <c r="BQJ515" s="29"/>
      <c r="BQK515" s="29"/>
      <c r="BQL515" s="29"/>
      <c r="BQM515" s="29"/>
      <c r="BQN515" s="29"/>
      <c r="BQO515" s="29"/>
      <c r="BQP515" s="29"/>
      <c r="BQQ515" s="29"/>
      <c r="BQR515" s="29"/>
      <c r="BQS515" s="29"/>
      <c r="BQT515" s="29"/>
      <c r="BQU515" s="29"/>
      <c r="BQV515" s="29"/>
      <c r="BQW515" s="29"/>
      <c r="BQX515" s="29"/>
      <c r="BQY515" s="29"/>
      <c r="BQZ515" s="29"/>
      <c r="BRA515" s="29"/>
      <c r="BRB515" s="29"/>
      <c r="BRC515" s="29"/>
      <c r="BRD515" s="29"/>
      <c r="BRE515" s="29"/>
      <c r="BRF515" s="29"/>
      <c r="BRG515" s="29"/>
      <c r="BRH515" s="29"/>
      <c r="BRI515" s="29"/>
      <c r="BRJ515" s="29"/>
      <c r="BRK515" s="29"/>
      <c r="BRL515" s="29"/>
      <c r="BRM515" s="29"/>
      <c r="BRN515" s="29"/>
      <c r="BRO515" s="29"/>
      <c r="BRP515" s="29"/>
      <c r="BRQ515" s="29"/>
      <c r="BRR515" s="29"/>
      <c r="BRS515" s="29"/>
      <c r="BRT515" s="29"/>
      <c r="BRU515" s="29"/>
      <c r="BRV515" s="29"/>
      <c r="BRW515" s="29"/>
      <c r="BRX515" s="29"/>
      <c r="BRY515" s="29"/>
      <c r="BRZ515" s="29"/>
      <c r="BSA515" s="29"/>
      <c r="BSB515" s="29"/>
      <c r="BSC515" s="29"/>
      <c r="BSD515" s="29"/>
      <c r="BSE515" s="29"/>
      <c r="BSF515" s="29"/>
      <c r="BSG515" s="29"/>
      <c r="BSH515" s="29"/>
      <c r="BSI515" s="29"/>
      <c r="BSJ515" s="29"/>
      <c r="BSK515" s="29"/>
      <c r="BSL515" s="29"/>
      <c r="BSM515" s="29"/>
      <c r="BSN515" s="29"/>
      <c r="BSO515" s="29"/>
      <c r="BSP515" s="29"/>
      <c r="BSQ515" s="29"/>
      <c r="BSR515" s="29"/>
      <c r="BSS515" s="29"/>
      <c r="BST515" s="29"/>
      <c r="BSU515" s="29"/>
      <c r="BSV515" s="29"/>
      <c r="BSW515" s="29"/>
      <c r="BSX515" s="29"/>
      <c r="BSY515" s="29"/>
      <c r="BSZ515" s="29"/>
      <c r="BTA515" s="29"/>
      <c r="BTB515" s="29"/>
      <c r="BTC515" s="29"/>
      <c r="BTD515" s="29"/>
      <c r="BTE515" s="29"/>
      <c r="BTF515" s="29"/>
      <c r="BTG515" s="29"/>
      <c r="BTH515" s="29"/>
      <c r="BTI515" s="29"/>
      <c r="BTJ515" s="29"/>
      <c r="BTK515" s="29"/>
      <c r="BTL515" s="29"/>
      <c r="BTM515" s="29"/>
      <c r="BTN515" s="29"/>
      <c r="BTO515" s="29"/>
      <c r="BTP515" s="29"/>
      <c r="BTQ515" s="29"/>
      <c r="BTR515" s="29"/>
      <c r="BTS515" s="29"/>
      <c r="BTT515" s="29"/>
      <c r="BTU515" s="29"/>
      <c r="BTV515" s="29"/>
      <c r="BTW515" s="29"/>
      <c r="BTX515" s="29"/>
      <c r="BTY515" s="29"/>
      <c r="BTZ515" s="29"/>
      <c r="BUA515" s="29"/>
      <c r="BUB515" s="29"/>
      <c r="BUC515" s="29"/>
      <c r="BUD515" s="29"/>
      <c r="BUE515" s="29"/>
      <c r="BUF515" s="29"/>
      <c r="BUG515" s="29"/>
      <c r="BUH515" s="29"/>
      <c r="BUI515" s="29"/>
      <c r="BUJ515" s="29"/>
      <c r="BUK515" s="29"/>
      <c r="BUL515" s="29"/>
      <c r="BUM515" s="29"/>
      <c r="BUN515" s="29"/>
      <c r="BUO515" s="29"/>
      <c r="BUP515" s="29"/>
      <c r="BUQ515" s="29"/>
      <c r="BUR515" s="29"/>
      <c r="BUS515" s="29"/>
      <c r="BUT515" s="29"/>
      <c r="BUU515" s="29"/>
      <c r="BUV515" s="29"/>
      <c r="BUW515" s="29"/>
      <c r="BUX515" s="29"/>
      <c r="BUY515" s="29"/>
      <c r="BUZ515" s="29"/>
      <c r="BVA515" s="29"/>
      <c r="BVB515" s="29"/>
      <c r="BVC515" s="29"/>
      <c r="BVD515" s="29"/>
      <c r="BVE515" s="29"/>
      <c r="BVF515" s="29"/>
      <c r="BVG515" s="29"/>
      <c r="BVH515" s="29"/>
      <c r="BVI515" s="29"/>
      <c r="BVJ515" s="29"/>
      <c r="BVK515" s="29"/>
      <c r="BVL515" s="29"/>
      <c r="BVM515" s="29"/>
      <c r="BVN515" s="29"/>
      <c r="BVO515" s="29"/>
      <c r="BVP515" s="29"/>
      <c r="BVQ515" s="29"/>
      <c r="BVR515" s="29"/>
      <c r="BVS515" s="29"/>
      <c r="BVT515" s="29"/>
      <c r="BVU515" s="29"/>
      <c r="BVV515" s="29"/>
      <c r="BVW515" s="29"/>
      <c r="BVX515" s="29"/>
      <c r="BVY515" s="29"/>
      <c r="BVZ515" s="29"/>
      <c r="BWA515" s="29"/>
      <c r="BWB515" s="29"/>
      <c r="BWC515" s="29"/>
      <c r="BWD515" s="29"/>
      <c r="BWE515" s="29"/>
      <c r="BWF515" s="29"/>
      <c r="BWG515" s="29"/>
      <c r="BWH515" s="29"/>
      <c r="BWI515" s="29"/>
      <c r="BWJ515" s="29"/>
      <c r="BWK515" s="29"/>
      <c r="BWL515" s="29"/>
      <c r="BWM515" s="29"/>
      <c r="BWN515" s="29"/>
      <c r="BWO515" s="29"/>
      <c r="BWP515" s="29"/>
      <c r="BWQ515" s="29"/>
      <c r="BWR515" s="29"/>
      <c r="BWS515" s="29"/>
      <c r="BWT515" s="29"/>
      <c r="BWU515" s="29"/>
      <c r="BWV515" s="29"/>
      <c r="BWW515" s="29"/>
      <c r="BWX515" s="29"/>
      <c r="BWY515" s="29"/>
      <c r="BWZ515" s="29"/>
      <c r="BXA515" s="29"/>
      <c r="BXB515" s="29"/>
      <c r="BXC515" s="29"/>
      <c r="BXD515" s="29"/>
      <c r="BXE515" s="29"/>
      <c r="BXF515" s="29"/>
      <c r="BXG515" s="29"/>
      <c r="BXH515" s="29"/>
      <c r="BXI515" s="29"/>
      <c r="BXJ515" s="29"/>
      <c r="BXK515" s="29"/>
      <c r="BXL515" s="29"/>
      <c r="BXM515" s="29"/>
      <c r="BXN515" s="29"/>
      <c r="BXO515" s="29"/>
      <c r="BXP515" s="29"/>
      <c r="BXQ515" s="29"/>
      <c r="BXR515" s="29"/>
      <c r="BXS515" s="29"/>
      <c r="BXT515" s="29"/>
      <c r="BXU515" s="29"/>
      <c r="BXV515" s="29"/>
      <c r="BXW515" s="29"/>
      <c r="BXX515" s="29"/>
      <c r="BXY515" s="29"/>
      <c r="BXZ515" s="29"/>
      <c r="BYA515" s="29"/>
      <c r="BYB515" s="29"/>
      <c r="BYC515" s="29"/>
      <c r="BYD515" s="29"/>
      <c r="BYE515" s="29"/>
      <c r="BYF515" s="29"/>
      <c r="BYG515" s="29"/>
      <c r="BYH515" s="29"/>
      <c r="BYI515" s="29"/>
      <c r="BYJ515" s="29"/>
      <c r="BYK515" s="29"/>
      <c r="BYL515" s="29"/>
      <c r="BYM515" s="29"/>
      <c r="BYN515" s="29"/>
      <c r="BYO515" s="29"/>
      <c r="BYP515" s="29"/>
      <c r="BYQ515" s="29"/>
      <c r="BYR515" s="29"/>
      <c r="BYS515" s="29"/>
      <c r="BYT515" s="29"/>
      <c r="BYU515" s="29"/>
      <c r="BYV515" s="29"/>
      <c r="BYW515" s="29"/>
      <c r="BYX515" s="29"/>
      <c r="BYY515" s="29"/>
      <c r="BYZ515" s="29"/>
      <c r="BZA515" s="29"/>
      <c r="BZB515" s="29"/>
      <c r="BZC515" s="29"/>
      <c r="BZD515" s="29"/>
      <c r="BZE515" s="29"/>
      <c r="BZF515" s="29"/>
      <c r="BZG515" s="29"/>
      <c r="BZH515" s="29"/>
      <c r="BZI515" s="29"/>
      <c r="BZJ515" s="29"/>
      <c r="BZK515" s="29"/>
      <c r="BZL515" s="29"/>
      <c r="BZM515" s="29"/>
      <c r="BZN515" s="29"/>
      <c r="BZO515" s="29"/>
      <c r="BZP515" s="29"/>
      <c r="BZQ515" s="29"/>
      <c r="BZR515" s="29"/>
      <c r="BZS515" s="29"/>
      <c r="BZT515" s="29"/>
      <c r="BZU515" s="29"/>
      <c r="BZV515" s="29"/>
      <c r="BZW515" s="29"/>
      <c r="BZX515" s="29"/>
      <c r="BZY515" s="29"/>
      <c r="BZZ515" s="29"/>
      <c r="CAA515" s="29"/>
      <c r="CAB515" s="29"/>
      <c r="CAC515" s="29"/>
      <c r="CAD515" s="29"/>
      <c r="CAE515" s="29"/>
      <c r="CAF515" s="29"/>
      <c r="CAG515" s="29"/>
      <c r="CAH515" s="29"/>
      <c r="CAI515" s="29"/>
      <c r="CAJ515" s="29"/>
      <c r="CAK515" s="29"/>
      <c r="CAL515" s="29"/>
      <c r="CAM515" s="29"/>
      <c r="CAN515" s="29"/>
      <c r="CAO515" s="29"/>
      <c r="CAP515" s="29"/>
      <c r="CAQ515" s="29"/>
      <c r="CAR515" s="29"/>
      <c r="CAS515" s="29"/>
      <c r="CAT515" s="29"/>
      <c r="CAU515" s="29"/>
      <c r="CAV515" s="29"/>
      <c r="CAW515" s="29"/>
      <c r="CAX515" s="29"/>
      <c r="CAY515" s="29"/>
      <c r="CAZ515" s="29"/>
      <c r="CBA515" s="29"/>
      <c r="CBB515" s="29"/>
      <c r="CBC515" s="29"/>
      <c r="CBD515" s="29"/>
      <c r="CBE515" s="29"/>
      <c r="CBF515" s="29"/>
      <c r="CBG515" s="29"/>
      <c r="CBH515" s="29"/>
      <c r="CBI515" s="29"/>
      <c r="CBJ515" s="29"/>
      <c r="CBK515" s="29"/>
      <c r="CBL515" s="29"/>
      <c r="CBM515" s="29"/>
      <c r="CBN515" s="29"/>
      <c r="CBO515" s="29"/>
      <c r="CBP515" s="29"/>
      <c r="CBQ515" s="29"/>
      <c r="CBR515" s="29"/>
      <c r="CBS515" s="29"/>
      <c r="CBT515" s="29"/>
      <c r="CBU515" s="29"/>
      <c r="CBV515" s="29"/>
      <c r="CBW515" s="29"/>
      <c r="CBX515" s="29"/>
      <c r="CBY515" s="29"/>
      <c r="CBZ515" s="29"/>
      <c r="CCA515" s="29"/>
      <c r="CCB515" s="29"/>
      <c r="CCC515" s="29"/>
      <c r="CCD515" s="29"/>
      <c r="CCE515" s="29"/>
      <c r="CCF515" s="29"/>
      <c r="CCG515" s="29"/>
      <c r="CCH515" s="29"/>
      <c r="CCI515" s="29"/>
      <c r="CCJ515" s="29"/>
      <c r="CCK515" s="29"/>
      <c r="CCL515" s="29"/>
      <c r="CCM515" s="29"/>
      <c r="CCN515" s="29"/>
      <c r="CCO515" s="29"/>
      <c r="CCP515" s="29"/>
      <c r="CCQ515" s="29"/>
      <c r="CCR515" s="29"/>
      <c r="CCS515" s="29"/>
      <c r="CCT515" s="29"/>
      <c r="CCU515" s="29"/>
      <c r="CCV515" s="29"/>
      <c r="CCW515" s="29"/>
      <c r="CCX515" s="29"/>
      <c r="CCY515" s="29"/>
      <c r="CCZ515" s="29"/>
      <c r="CDA515" s="29"/>
      <c r="CDB515" s="29"/>
      <c r="CDC515" s="29"/>
      <c r="CDD515" s="29"/>
      <c r="CDE515" s="29"/>
      <c r="CDF515" s="29"/>
      <c r="CDG515" s="29"/>
      <c r="CDH515" s="29"/>
      <c r="CDI515" s="29"/>
      <c r="CDJ515" s="29"/>
      <c r="CDK515" s="29"/>
      <c r="CDL515" s="29"/>
      <c r="CDM515" s="29"/>
      <c r="CDN515" s="29"/>
      <c r="CDO515" s="29"/>
      <c r="CDP515" s="29"/>
      <c r="CDQ515" s="29"/>
      <c r="CDR515" s="29"/>
      <c r="CDS515" s="29"/>
      <c r="CDT515" s="29"/>
      <c r="CDU515" s="29"/>
      <c r="CDV515" s="29"/>
      <c r="CDW515" s="29"/>
      <c r="CDX515" s="29"/>
      <c r="CDY515" s="29"/>
      <c r="CDZ515" s="29"/>
      <c r="CEA515" s="29"/>
      <c r="CEB515" s="29"/>
      <c r="CEC515" s="29"/>
      <c r="CED515" s="29"/>
      <c r="CEE515" s="29"/>
      <c r="CEF515" s="29"/>
      <c r="CEG515" s="29"/>
      <c r="CEH515" s="29"/>
      <c r="CEI515" s="29"/>
      <c r="CEJ515" s="29"/>
      <c r="CEK515" s="29"/>
      <c r="CEL515" s="29"/>
      <c r="CEM515" s="29"/>
      <c r="CEN515" s="29"/>
      <c r="CEO515" s="29"/>
      <c r="CEP515" s="29"/>
      <c r="CEQ515" s="29"/>
      <c r="CER515" s="29"/>
      <c r="CES515" s="29"/>
      <c r="CET515" s="29"/>
      <c r="CEU515" s="29"/>
      <c r="CEV515" s="29"/>
      <c r="CEW515" s="29"/>
      <c r="CEX515" s="29"/>
      <c r="CEY515" s="29"/>
      <c r="CEZ515" s="29"/>
      <c r="CFA515" s="29"/>
      <c r="CFB515" s="29"/>
      <c r="CFC515" s="29"/>
      <c r="CFD515" s="29"/>
      <c r="CFE515" s="29"/>
      <c r="CFF515" s="29"/>
      <c r="CFG515" s="29"/>
      <c r="CFH515" s="29"/>
      <c r="CFI515" s="29"/>
      <c r="CFJ515" s="29"/>
      <c r="CFK515" s="29"/>
      <c r="CFL515" s="29"/>
      <c r="CFM515" s="29"/>
      <c r="CFN515" s="29"/>
      <c r="CFO515" s="29"/>
      <c r="CFP515" s="29"/>
      <c r="CFQ515" s="29"/>
      <c r="CFR515" s="29"/>
      <c r="CFS515" s="29"/>
      <c r="CFT515" s="29"/>
      <c r="CFU515" s="29"/>
      <c r="CFV515" s="29"/>
      <c r="CFW515" s="29"/>
      <c r="CFX515" s="29"/>
      <c r="CFY515" s="29"/>
      <c r="CFZ515" s="29"/>
      <c r="CGA515" s="29"/>
      <c r="CGB515" s="29"/>
      <c r="CGC515" s="29"/>
      <c r="CGD515" s="29"/>
      <c r="CGE515" s="29"/>
      <c r="CGF515" s="29"/>
      <c r="CGG515" s="29"/>
      <c r="CGH515" s="29"/>
      <c r="CGI515" s="29"/>
      <c r="CGJ515" s="29"/>
      <c r="CGK515" s="29"/>
      <c r="CGL515" s="29"/>
      <c r="CGM515" s="29"/>
      <c r="CGN515" s="29"/>
      <c r="CGO515" s="29"/>
      <c r="CGP515" s="29"/>
      <c r="CGQ515" s="29"/>
      <c r="CGR515" s="29"/>
      <c r="CGS515" s="29"/>
      <c r="CGT515" s="29"/>
      <c r="CGU515" s="29"/>
      <c r="CGV515" s="29"/>
      <c r="CGW515" s="29"/>
      <c r="CGX515" s="29"/>
      <c r="CGY515" s="29"/>
      <c r="CGZ515" s="29"/>
      <c r="CHA515" s="29"/>
      <c r="CHB515" s="29"/>
      <c r="CHC515" s="29"/>
      <c r="CHD515" s="29"/>
      <c r="CHE515" s="29"/>
      <c r="CHF515" s="29"/>
      <c r="CHG515" s="29"/>
      <c r="CHH515" s="29"/>
      <c r="CHI515" s="29"/>
      <c r="CHJ515" s="29"/>
      <c r="CHK515" s="29"/>
      <c r="CHL515" s="29"/>
      <c r="CHM515" s="29"/>
      <c r="CHN515" s="29"/>
      <c r="CHO515" s="29"/>
      <c r="CHP515" s="29"/>
      <c r="CHQ515" s="29"/>
      <c r="CHR515" s="29"/>
      <c r="CHS515" s="29"/>
      <c r="CHT515" s="29"/>
      <c r="CHU515" s="29"/>
      <c r="CHV515" s="29"/>
      <c r="CHW515" s="29"/>
      <c r="CHX515" s="29"/>
      <c r="CHY515" s="29"/>
      <c r="CHZ515" s="29"/>
      <c r="CIA515" s="29"/>
      <c r="CIB515" s="29"/>
      <c r="CIC515" s="29"/>
      <c r="CID515" s="29"/>
      <c r="CIE515" s="29"/>
      <c r="CIF515" s="29"/>
      <c r="CIG515" s="29"/>
      <c r="CIH515" s="29"/>
      <c r="CII515" s="29"/>
      <c r="CIJ515" s="29"/>
      <c r="CIK515" s="29"/>
      <c r="CIL515" s="29"/>
      <c r="CIM515" s="29"/>
      <c r="CIN515" s="29"/>
      <c r="CIO515" s="29"/>
      <c r="CIP515" s="29"/>
      <c r="CIQ515" s="29"/>
      <c r="CIR515" s="29"/>
      <c r="CIS515" s="29"/>
      <c r="CIT515" s="29"/>
      <c r="CIU515" s="29"/>
      <c r="CIV515" s="29"/>
      <c r="CIW515" s="29"/>
      <c r="CIX515" s="29"/>
      <c r="CIY515" s="29"/>
      <c r="CIZ515" s="29"/>
      <c r="CJA515" s="29"/>
      <c r="CJB515" s="29"/>
      <c r="CJC515" s="29"/>
      <c r="CJD515" s="29"/>
      <c r="CJE515" s="29"/>
      <c r="CJF515" s="29"/>
      <c r="CJG515" s="29"/>
      <c r="CJH515" s="29"/>
      <c r="CJI515" s="29"/>
      <c r="CJJ515" s="29"/>
      <c r="CJK515" s="29"/>
      <c r="CJL515" s="29"/>
      <c r="CJM515" s="29"/>
      <c r="CJN515" s="29"/>
      <c r="CJO515" s="29"/>
      <c r="CJP515" s="29"/>
      <c r="CJQ515" s="29"/>
      <c r="CJR515" s="29"/>
      <c r="CJS515" s="29"/>
      <c r="CJT515" s="29"/>
      <c r="CJU515" s="29"/>
      <c r="CJV515" s="29"/>
      <c r="CJW515" s="29"/>
      <c r="CJX515" s="29"/>
      <c r="CJY515" s="29"/>
      <c r="CJZ515" s="29"/>
      <c r="CKA515" s="29"/>
      <c r="CKB515" s="29"/>
      <c r="CKC515" s="29"/>
      <c r="CKD515" s="29"/>
      <c r="CKE515" s="29"/>
      <c r="CKF515" s="29"/>
      <c r="CKG515" s="29"/>
      <c r="CKH515" s="29"/>
      <c r="CKI515" s="29"/>
      <c r="CKJ515" s="29"/>
      <c r="CKK515" s="29"/>
      <c r="CKL515" s="29"/>
      <c r="CKM515" s="29"/>
      <c r="CKN515" s="29"/>
      <c r="CKO515" s="29"/>
      <c r="CKP515" s="29"/>
      <c r="CKQ515" s="29"/>
      <c r="CKR515" s="29"/>
      <c r="CKS515" s="29"/>
      <c r="CKT515" s="29"/>
      <c r="CKU515" s="29"/>
      <c r="CKV515" s="29"/>
      <c r="CKW515" s="29"/>
      <c r="CKX515" s="29"/>
      <c r="CKY515" s="29"/>
      <c r="CKZ515" s="29"/>
      <c r="CLA515" s="29"/>
      <c r="CLB515" s="29"/>
      <c r="CLC515" s="29"/>
      <c r="CLD515" s="29"/>
      <c r="CLE515" s="29"/>
      <c r="CLF515" s="29"/>
      <c r="CLG515" s="29"/>
      <c r="CLH515" s="29"/>
      <c r="CLI515" s="29"/>
      <c r="CLJ515" s="29"/>
      <c r="CLK515" s="29"/>
      <c r="CLL515" s="29"/>
      <c r="CLM515" s="29"/>
      <c r="CLN515" s="29"/>
      <c r="CLO515" s="29"/>
      <c r="CLP515" s="29"/>
      <c r="CLQ515" s="29"/>
      <c r="CLR515" s="29"/>
      <c r="CLS515" s="29"/>
      <c r="CLT515" s="29"/>
      <c r="CLU515" s="29"/>
      <c r="CLV515" s="29"/>
      <c r="CLW515" s="29"/>
      <c r="CLX515" s="29"/>
      <c r="CLY515" s="29"/>
      <c r="CLZ515" s="29"/>
      <c r="CMA515" s="29"/>
      <c r="CMB515" s="29"/>
      <c r="CMC515" s="29"/>
      <c r="CMD515" s="29"/>
      <c r="CME515" s="29"/>
      <c r="CMF515" s="29"/>
      <c r="CMG515" s="29"/>
      <c r="CMH515" s="29"/>
      <c r="CMI515" s="29"/>
      <c r="CMJ515" s="29"/>
      <c r="CMK515" s="29"/>
      <c r="CML515" s="29"/>
      <c r="CMM515" s="29"/>
      <c r="CMN515" s="29"/>
      <c r="CMO515" s="29"/>
      <c r="CMP515" s="29"/>
      <c r="CMQ515" s="29"/>
      <c r="CMR515" s="29"/>
      <c r="CMS515" s="29"/>
      <c r="CMT515" s="29"/>
      <c r="CMU515" s="29"/>
      <c r="CMV515" s="29"/>
      <c r="CMW515" s="29"/>
      <c r="CMX515" s="29"/>
      <c r="CMY515" s="29"/>
      <c r="CMZ515" s="29"/>
      <c r="CNA515" s="29"/>
      <c r="CNB515" s="29"/>
      <c r="CNC515" s="29"/>
      <c r="CND515" s="29"/>
      <c r="CNE515" s="29"/>
      <c r="CNF515" s="29"/>
      <c r="CNG515" s="29"/>
      <c r="CNH515" s="29"/>
      <c r="CNI515" s="29"/>
      <c r="CNJ515" s="29"/>
      <c r="CNK515" s="29"/>
      <c r="CNL515" s="29"/>
      <c r="CNM515" s="29"/>
      <c r="CNN515" s="29"/>
      <c r="CNO515" s="29"/>
      <c r="CNP515" s="29"/>
      <c r="CNQ515" s="29"/>
      <c r="CNR515" s="29"/>
      <c r="CNS515" s="29"/>
      <c r="CNT515" s="29"/>
      <c r="CNU515" s="29"/>
      <c r="CNV515" s="29"/>
      <c r="CNW515" s="29"/>
      <c r="CNX515" s="29"/>
      <c r="CNY515" s="29"/>
      <c r="CNZ515" s="29"/>
      <c r="COA515" s="29"/>
      <c r="COB515" s="29"/>
      <c r="COC515" s="29"/>
      <c r="COD515" s="29"/>
      <c r="COE515" s="29"/>
      <c r="COF515" s="29"/>
      <c r="COG515" s="29"/>
      <c r="COH515" s="29"/>
      <c r="COI515" s="29"/>
      <c r="COJ515" s="29"/>
      <c r="COK515" s="29"/>
      <c r="COL515" s="29"/>
      <c r="COM515" s="29"/>
      <c r="CON515" s="29"/>
      <c r="COO515" s="29"/>
      <c r="COP515" s="29"/>
      <c r="COQ515" s="29"/>
      <c r="COR515" s="29"/>
      <c r="COS515" s="29"/>
      <c r="COT515" s="29"/>
      <c r="COU515" s="29"/>
      <c r="COV515" s="29"/>
      <c r="COW515" s="29"/>
      <c r="COX515" s="29"/>
      <c r="COY515" s="29"/>
      <c r="COZ515" s="29"/>
      <c r="CPA515" s="29"/>
      <c r="CPB515" s="29"/>
      <c r="CPC515" s="29"/>
      <c r="CPD515" s="29"/>
      <c r="CPE515" s="29"/>
      <c r="CPF515" s="29"/>
      <c r="CPG515" s="29"/>
      <c r="CPH515" s="29"/>
      <c r="CPI515" s="29"/>
      <c r="CPJ515" s="29"/>
      <c r="CPK515" s="29"/>
      <c r="CPL515" s="29"/>
      <c r="CPM515" s="29"/>
      <c r="CPN515" s="29"/>
      <c r="CPO515" s="29"/>
      <c r="CPP515" s="29"/>
      <c r="CPQ515" s="29"/>
      <c r="CPR515" s="29"/>
      <c r="CPS515" s="29"/>
      <c r="CPT515" s="29"/>
      <c r="CPU515" s="29"/>
      <c r="CPV515" s="29"/>
      <c r="CPW515" s="29"/>
      <c r="CPX515" s="29"/>
      <c r="CPY515" s="29"/>
      <c r="CPZ515" s="29"/>
      <c r="CQA515" s="29"/>
      <c r="CQB515" s="29"/>
      <c r="CQC515" s="29"/>
      <c r="CQD515" s="29"/>
      <c r="CQE515" s="29"/>
      <c r="CQF515" s="29"/>
      <c r="CQG515" s="29"/>
      <c r="CQH515" s="29"/>
      <c r="CQI515" s="29"/>
      <c r="CQJ515" s="29"/>
      <c r="CQK515" s="29"/>
      <c r="CQL515" s="29"/>
      <c r="CQM515" s="29"/>
      <c r="CQN515" s="29"/>
      <c r="CQO515" s="29"/>
      <c r="CQP515" s="29"/>
      <c r="CQQ515" s="29"/>
      <c r="CQR515" s="29"/>
      <c r="CQS515" s="29"/>
      <c r="CQT515" s="29"/>
      <c r="CQU515" s="29"/>
      <c r="CQV515" s="29"/>
      <c r="CQW515" s="29"/>
      <c r="CQX515" s="29"/>
      <c r="CQY515" s="29"/>
      <c r="CQZ515" s="29"/>
      <c r="CRA515" s="29"/>
      <c r="CRB515" s="29"/>
      <c r="CRC515" s="29"/>
      <c r="CRD515" s="29"/>
      <c r="CRE515" s="29"/>
      <c r="CRF515" s="29"/>
      <c r="CRG515" s="29"/>
      <c r="CRH515" s="29"/>
      <c r="CRI515" s="29"/>
      <c r="CRJ515" s="29"/>
      <c r="CRK515" s="29"/>
      <c r="CRL515" s="29"/>
      <c r="CRM515" s="29"/>
      <c r="CRN515" s="29"/>
      <c r="CRO515" s="29"/>
      <c r="CRP515" s="29"/>
      <c r="CRQ515" s="29"/>
      <c r="CRR515" s="29"/>
      <c r="CRS515" s="29"/>
      <c r="CRT515" s="29"/>
      <c r="CRU515" s="29"/>
      <c r="CRV515" s="29"/>
      <c r="CRW515" s="29"/>
      <c r="CRX515" s="29"/>
      <c r="CRY515" s="29"/>
      <c r="CRZ515" s="29"/>
      <c r="CSA515" s="29"/>
      <c r="CSB515" s="29"/>
      <c r="CSC515" s="29"/>
      <c r="CSD515" s="29"/>
      <c r="CSE515" s="29"/>
      <c r="CSF515" s="29"/>
      <c r="CSG515" s="29"/>
      <c r="CSH515" s="29"/>
      <c r="CSI515" s="29"/>
      <c r="CSJ515" s="29"/>
      <c r="CSK515" s="29"/>
      <c r="CSL515" s="29"/>
      <c r="CSM515" s="29"/>
      <c r="CSN515" s="29"/>
      <c r="CSO515" s="29"/>
      <c r="CSP515" s="29"/>
      <c r="CSQ515" s="29"/>
      <c r="CSR515" s="29"/>
      <c r="CSS515" s="29"/>
      <c r="CST515" s="29"/>
      <c r="CSU515" s="29"/>
      <c r="CSV515" s="29"/>
      <c r="CSW515" s="29"/>
      <c r="CSX515" s="29"/>
      <c r="CSY515" s="29"/>
      <c r="CSZ515" s="29"/>
      <c r="CTA515" s="29"/>
      <c r="CTB515" s="29"/>
      <c r="CTC515" s="29"/>
      <c r="CTD515" s="29"/>
      <c r="CTE515" s="29"/>
      <c r="CTF515" s="29"/>
      <c r="CTG515" s="29"/>
      <c r="CTH515" s="29"/>
      <c r="CTI515" s="29"/>
      <c r="CTJ515" s="29"/>
      <c r="CTK515" s="29"/>
      <c r="CTL515" s="29"/>
      <c r="CTM515" s="29"/>
      <c r="CTN515" s="29"/>
      <c r="CTO515" s="29"/>
      <c r="CTP515" s="29"/>
      <c r="CTQ515" s="29"/>
      <c r="CTR515" s="29"/>
      <c r="CTS515" s="29"/>
      <c r="CTT515" s="29"/>
      <c r="CTU515" s="29"/>
      <c r="CTV515" s="29"/>
      <c r="CTW515" s="29"/>
      <c r="CTX515" s="29"/>
      <c r="CTY515" s="29"/>
      <c r="CTZ515" s="29"/>
      <c r="CUA515" s="29"/>
      <c r="CUB515" s="29"/>
      <c r="CUC515" s="29"/>
      <c r="CUD515" s="29"/>
      <c r="CUE515" s="29"/>
      <c r="CUF515" s="29"/>
      <c r="CUG515" s="29"/>
      <c r="CUH515" s="29"/>
      <c r="CUI515" s="29"/>
      <c r="CUJ515" s="29"/>
      <c r="CUK515" s="29"/>
      <c r="CUL515" s="29"/>
      <c r="CUM515" s="29"/>
      <c r="CUN515" s="29"/>
      <c r="CUO515" s="29"/>
      <c r="CUP515" s="29"/>
      <c r="CUQ515" s="29"/>
      <c r="CUR515" s="29"/>
      <c r="CUS515" s="29"/>
      <c r="CUT515" s="29"/>
      <c r="CUU515" s="29"/>
      <c r="CUV515" s="29"/>
      <c r="CUW515" s="29"/>
      <c r="CUX515" s="29"/>
      <c r="CUY515" s="29"/>
      <c r="CUZ515" s="29"/>
      <c r="CVA515" s="29"/>
      <c r="CVB515" s="29"/>
      <c r="CVC515" s="29"/>
      <c r="CVD515" s="29"/>
      <c r="CVE515" s="29"/>
      <c r="CVF515" s="29"/>
      <c r="CVG515" s="29"/>
      <c r="CVH515" s="29"/>
      <c r="CVI515" s="29"/>
      <c r="CVJ515" s="29"/>
      <c r="CVK515" s="29"/>
      <c r="CVL515" s="29"/>
      <c r="CVM515" s="29"/>
      <c r="CVN515" s="29"/>
      <c r="CVO515" s="29"/>
      <c r="CVP515" s="29"/>
      <c r="CVQ515" s="29"/>
      <c r="CVR515" s="29"/>
      <c r="CVS515" s="29"/>
      <c r="CVT515" s="29"/>
      <c r="CVU515" s="29"/>
      <c r="CVV515" s="29"/>
      <c r="CVW515" s="29"/>
      <c r="CVX515" s="29"/>
      <c r="CVY515" s="29"/>
      <c r="CVZ515" s="29"/>
      <c r="CWA515" s="29"/>
      <c r="CWB515" s="29"/>
      <c r="CWC515" s="29"/>
      <c r="CWD515" s="29"/>
      <c r="CWE515" s="29"/>
      <c r="CWF515" s="29"/>
      <c r="CWG515" s="29"/>
      <c r="CWH515" s="29"/>
      <c r="CWI515" s="29"/>
      <c r="CWJ515" s="29"/>
      <c r="CWK515" s="29"/>
      <c r="CWL515" s="29"/>
      <c r="CWM515" s="29"/>
      <c r="CWN515" s="29"/>
      <c r="CWO515" s="29"/>
      <c r="CWP515" s="29"/>
      <c r="CWQ515" s="29"/>
      <c r="CWR515" s="29"/>
      <c r="CWS515" s="29"/>
      <c r="CWT515" s="29"/>
      <c r="CWU515" s="29"/>
      <c r="CWV515" s="29"/>
      <c r="CWW515" s="29"/>
      <c r="CWX515" s="29"/>
      <c r="CWY515" s="29"/>
      <c r="CWZ515" s="29"/>
      <c r="CXA515" s="29"/>
      <c r="CXB515" s="29"/>
      <c r="CXC515" s="29"/>
      <c r="CXD515" s="29"/>
      <c r="CXE515" s="29"/>
      <c r="CXF515" s="29"/>
      <c r="CXG515" s="29"/>
      <c r="CXH515" s="29"/>
      <c r="CXI515" s="29"/>
      <c r="CXJ515" s="29"/>
      <c r="CXK515" s="29"/>
      <c r="CXL515" s="29"/>
      <c r="CXM515" s="29"/>
      <c r="CXN515" s="29"/>
      <c r="CXO515" s="29"/>
      <c r="CXP515" s="29"/>
      <c r="CXQ515" s="29"/>
      <c r="CXR515" s="29"/>
      <c r="CXS515" s="29"/>
      <c r="CXT515" s="29"/>
      <c r="CXU515" s="29"/>
      <c r="CXV515" s="29"/>
      <c r="CXW515" s="29"/>
      <c r="CXX515" s="29"/>
      <c r="CXY515" s="29"/>
      <c r="CXZ515" s="29"/>
      <c r="CYA515" s="29"/>
      <c r="CYB515" s="29"/>
      <c r="CYC515" s="29"/>
      <c r="CYD515" s="29"/>
      <c r="CYE515" s="29"/>
      <c r="CYF515" s="29"/>
      <c r="CYG515" s="29"/>
      <c r="CYH515" s="29"/>
      <c r="CYI515" s="29"/>
      <c r="CYJ515" s="29"/>
      <c r="CYK515" s="29"/>
      <c r="CYL515" s="29"/>
      <c r="CYM515" s="29"/>
      <c r="CYN515" s="29"/>
      <c r="CYO515" s="29"/>
      <c r="CYP515" s="29"/>
      <c r="CYQ515" s="29"/>
      <c r="CYR515" s="29"/>
      <c r="CYS515" s="29"/>
      <c r="CYT515" s="29"/>
      <c r="CYU515" s="29"/>
      <c r="CYV515" s="29"/>
      <c r="CYW515" s="29"/>
      <c r="CYX515" s="29"/>
      <c r="CYY515" s="29"/>
      <c r="CYZ515" s="29"/>
      <c r="CZA515" s="29"/>
      <c r="CZB515" s="29"/>
      <c r="CZC515" s="29"/>
      <c r="CZD515" s="29"/>
      <c r="CZE515" s="29"/>
      <c r="CZF515" s="29"/>
      <c r="CZG515" s="29"/>
      <c r="CZH515" s="29"/>
      <c r="CZI515" s="29"/>
      <c r="CZJ515" s="29"/>
      <c r="CZK515" s="29"/>
      <c r="CZL515" s="29"/>
      <c r="CZM515" s="29"/>
      <c r="CZN515" s="29"/>
      <c r="CZO515" s="29"/>
      <c r="CZP515" s="29"/>
      <c r="CZQ515" s="29"/>
      <c r="CZR515" s="29"/>
      <c r="CZS515" s="29"/>
      <c r="CZT515" s="29"/>
      <c r="CZU515" s="29"/>
      <c r="CZV515" s="29"/>
      <c r="CZW515" s="29"/>
      <c r="CZX515" s="29"/>
      <c r="CZY515" s="29"/>
      <c r="CZZ515" s="29"/>
      <c r="DAA515" s="29"/>
      <c r="DAB515" s="29"/>
      <c r="DAC515" s="29"/>
      <c r="DAD515" s="29"/>
      <c r="DAE515" s="29"/>
      <c r="DAF515" s="29"/>
      <c r="DAG515" s="29"/>
      <c r="DAH515" s="29"/>
      <c r="DAI515" s="29"/>
      <c r="DAJ515" s="29"/>
      <c r="DAK515" s="29"/>
      <c r="DAL515" s="29"/>
      <c r="DAM515" s="29"/>
      <c r="DAN515" s="29"/>
      <c r="DAO515" s="29"/>
      <c r="DAP515" s="29"/>
      <c r="DAQ515" s="29"/>
      <c r="DAR515" s="29"/>
      <c r="DAS515" s="29"/>
      <c r="DAT515" s="29"/>
      <c r="DAU515" s="29"/>
      <c r="DAV515" s="29"/>
      <c r="DAW515" s="29"/>
      <c r="DAX515" s="29"/>
      <c r="DAY515" s="29"/>
      <c r="DAZ515" s="29"/>
      <c r="DBA515" s="29"/>
      <c r="DBB515" s="29"/>
      <c r="DBC515" s="29"/>
      <c r="DBD515" s="29"/>
      <c r="DBE515" s="29"/>
      <c r="DBF515" s="29"/>
      <c r="DBG515" s="29"/>
      <c r="DBH515" s="29"/>
      <c r="DBI515" s="29"/>
      <c r="DBJ515" s="29"/>
      <c r="DBK515" s="29"/>
      <c r="DBL515" s="29"/>
      <c r="DBM515" s="29"/>
      <c r="DBN515" s="29"/>
      <c r="DBO515" s="29"/>
      <c r="DBP515" s="29"/>
      <c r="DBQ515" s="29"/>
      <c r="DBR515" s="29"/>
      <c r="DBS515" s="29"/>
      <c r="DBT515" s="29"/>
      <c r="DBU515" s="29"/>
      <c r="DBV515" s="29"/>
      <c r="DBW515" s="29"/>
      <c r="DBX515" s="29"/>
      <c r="DBY515" s="29"/>
      <c r="DBZ515" s="29"/>
      <c r="DCA515" s="29"/>
      <c r="DCB515" s="29"/>
      <c r="DCC515" s="29"/>
      <c r="DCD515" s="29"/>
      <c r="DCE515" s="29"/>
      <c r="DCF515" s="29"/>
      <c r="DCG515" s="29"/>
      <c r="DCH515" s="29"/>
      <c r="DCI515" s="29"/>
      <c r="DCJ515" s="29"/>
      <c r="DCK515" s="29"/>
      <c r="DCL515" s="29"/>
      <c r="DCM515" s="29"/>
      <c r="DCN515" s="29"/>
      <c r="DCO515" s="29"/>
      <c r="DCP515" s="29"/>
      <c r="DCQ515" s="29"/>
      <c r="DCR515" s="29"/>
      <c r="DCS515" s="29"/>
      <c r="DCT515" s="29"/>
      <c r="DCU515" s="29"/>
      <c r="DCV515" s="29"/>
      <c r="DCW515" s="29"/>
      <c r="DCX515" s="29"/>
      <c r="DCY515" s="29"/>
      <c r="DCZ515" s="29"/>
      <c r="DDA515" s="29"/>
      <c r="DDB515" s="29"/>
      <c r="DDC515" s="29"/>
      <c r="DDD515" s="29"/>
      <c r="DDE515" s="29"/>
      <c r="DDF515" s="29"/>
      <c r="DDG515" s="29"/>
      <c r="DDH515" s="29"/>
      <c r="DDI515" s="29"/>
      <c r="DDJ515" s="29"/>
      <c r="DDK515" s="29"/>
      <c r="DDL515" s="29"/>
      <c r="DDM515" s="29"/>
      <c r="DDN515" s="29"/>
      <c r="DDO515" s="29"/>
      <c r="DDP515" s="29"/>
      <c r="DDQ515" s="29"/>
      <c r="DDR515" s="29"/>
      <c r="DDS515" s="29"/>
      <c r="DDT515" s="29"/>
      <c r="DDU515" s="29"/>
      <c r="DDV515" s="29"/>
      <c r="DDW515" s="29"/>
      <c r="DDX515" s="29"/>
      <c r="DDY515" s="29"/>
      <c r="DDZ515" s="29"/>
      <c r="DEA515" s="29"/>
      <c r="DEB515" s="29"/>
      <c r="DEC515" s="29"/>
      <c r="DED515" s="29"/>
      <c r="DEE515" s="29"/>
      <c r="DEF515" s="29"/>
      <c r="DEG515" s="29"/>
      <c r="DEH515" s="29"/>
      <c r="DEI515" s="29"/>
      <c r="DEJ515" s="29"/>
      <c r="DEK515" s="29"/>
      <c r="DEL515" s="29"/>
      <c r="DEM515" s="29"/>
      <c r="DEN515" s="29"/>
      <c r="DEO515" s="29"/>
      <c r="DEP515" s="29"/>
      <c r="DEQ515" s="29"/>
      <c r="DER515" s="29"/>
      <c r="DES515" s="29"/>
      <c r="DET515" s="29"/>
      <c r="DEU515" s="29"/>
      <c r="DEV515" s="29"/>
      <c r="DEW515" s="29"/>
      <c r="DEX515" s="29"/>
      <c r="DEY515" s="29"/>
      <c r="DEZ515" s="29"/>
      <c r="DFA515" s="29"/>
      <c r="DFB515" s="29"/>
      <c r="DFC515" s="29"/>
      <c r="DFD515" s="29"/>
      <c r="DFE515" s="29"/>
      <c r="DFF515" s="29"/>
      <c r="DFG515" s="29"/>
      <c r="DFH515" s="29"/>
      <c r="DFI515" s="29"/>
      <c r="DFJ515" s="29"/>
      <c r="DFK515" s="29"/>
      <c r="DFL515" s="29"/>
      <c r="DFM515" s="29"/>
      <c r="DFN515" s="29"/>
      <c r="DFO515" s="29"/>
      <c r="DFP515" s="29"/>
      <c r="DFQ515" s="29"/>
      <c r="DFR515" s="29"/>
      <c r="DFS515" s="29"/>
      <c r="DFT515" s="29"/>
      <c r="DFU515" s="29"/>
      <c r="DFV515" s="29"/>
      <c r="DFW515" s="29"/>
      <c r="DFX515" s="29"/>
      <c r="DFY515" s="29"/>
      <c r="DFZ515" s="29"/>
      <c r="DGA515" s="29"/>
      <c r="DGB515" s="29"/>
      <c r="DGC515" s="29"/>
      <c r="DGD515" s="29"/>
      <c r="DGE515" s="29"/>
      <c r="DGF515" s="29"/>
      <c r="DGG515" s="29"/>
      <c r="DGH515" s="29"/>
      <c r="DGI515" s="29"/>
      <c r="DGJ515" s="29"/>
      <c r="DGK515" s="29"/>
      <c r="DGL515" s="29"/>
      <c r="DGM515" s="29"/>
      <c r="DGN515" s="29"/>
      <c r="DGO515" s="29"/>
      <c r="DGP515" s="29"/>
      <c r="DGQ515" s="29"/>
      <c r="DGR515" s="29"/>
      <c r="DGS515" s="29"/>
      <c r="DGT515" s="29"/>
      <c r="DGU515" s="29"/>
      <c r="DGV515" s="29"/>
      <c r="DGW515" s="29"/>
      <c r="DGX515" s="29"/>
      <c r="DGY515" s="29"/>
      <c r="DGZ515" s="29"/>
      <c r="DHA515" s="29"/>
      <c r="DHB515" s="29"/>
      <c r="DHC515" s="29"/>
      <c r="DHD515" s="29"/>
      <c r="DHE515" s="29"/>
      <c r="DHF515" s="29"/>
      <c r="DHG515" s="29"/>
      <c r="DHH515" s="29"/>
      <c r="DHI515" s="29"/>
      <c r="DHJ515" s="29"/>
      <c r="DHK515" s="29"/>
      <c r="DHL515" s="29"/>
      <c r="DHM515" s="29"/>
      <c r="DHN515" s="29"/>
      <c r="DHO515" s="29"/>
      <c r="DHP515" s="29"/>
      <c r="DHQ515" s="29"/>
      <c r="DHR515" s="29"/>
      <c r="DHS515" s="29"/>
      <c r="DHT515" s="29"/>
      <c r="DHU515" s="29"/>
      <c r="DHV515" s="29"/>
      <c r="DHW515" s="29"/>
      <c r="DHX515" s="29"/>
      <c r="DHY515" s="29"/>
      <c r="DHZ515" s="29"/>
      <c r="DIA515" s="29"/>
      <c r="DIB515" s="29"/>
      <c r="DIC515" s="29"/>
      <c r="DID515" s="29"/>
      <c r="DIE515" s="29"/>
      <c r="DIF515" s="29"/>
      <c r="DIG515" s="29"/>
      <c r="DIH515" s="29"/>
      <c r="DII515" s="29"/>
      <c r="DIJ515" s="29"/>
      <c r="DIK515" s="29"/>
      <c r="DIL515" s="29"/>
      <c r="DIM515" s="29"/>
      <c r="DIN515" s="29"/>
      <c r="DIO515" s="29"/>
      <c r="DIP515" s="29"/>
      <c r="DIQ515" s="29"/>
      <c r="DIR515" s="29"/>
      <c r="DIS515" s="29"/>
      <c r="DIT515" s="29"/>
      <c r="DIU515" s="29"/>
      <c r="DIV515" s="29"/>
      <c r="DIW515" s="29"/>
      <c r="DIX515" s="29"/>
      <c r="DIY515" s="29"/>
      <c r="DIZ515" s="29"/>
      <c r="DJA515" s="29"/>
      <c r="DJB515" s="29"/>
      <c r="DJC515" s="29"/>
      <c r="DJD515" s="29"/>
      <c r="DJE515" s="29"/>
      <c r="DJF515" s="29"/>
      <c r="DJG515" s="29"/>
      <c r="DJH515" s="29"/>
      <c r="DJI515" s="29"/>
      <c r="DJJ515" s="29"/>
      <c r="DJK515" s="29"/>
      <c r="DJL515" s="29"/>
      <c r="DJM515" s="29"/>
      <c r="DJN515" s="29"/>
      <c r="DJO515" s="29"/>
      <c r="DJP515" s="29"/>
      <c r="DJQ515" s="29"/>
      <c r="DJR515" s="29"/>
      <c r="DJS515" s="29"/>
      <c r="DJT515" s="29"/>
      <c r="DJU515" s="29"/>
      <c r="DJV515" s="29"/>
      <c r="DJW515" s="29"/>
      <c r="DJX515" s="29"/>
      <c r="DJY515" s="29"/>
      <c r="DJZ515" s="29"/>
      <c r="DKA515" s="29"/>
      <c r="DKB515" s="29"/>
      <c r="DKC515" s="29"/>
      <c r="DKD515" s="29"/>
      <c r="DKE515" s="29"/>
      <c r="DKF515" s="29"/>
      <c r="DKG515" s="29"/>
      <c r="DKH515" s="29"/>
      <c r="DKI515" s="29"/>
      <c r="DKJ515" s="29"/>
      <c r="DKK515" s="29"/>
      <c r="DKL515" s="29"/>
      <c r="DKM515" s="29"/>
      <c r="DKN515" s="29"/>
      <c r="DKO515" s="29"/>
      <c r="DKP515" s="29"/>
      <c r="DKQ515" s="29"/>
      <c r="DKR515" s="29"/>
      <c r="DKS515" s="29"/>
      <c r="DKT515" s="29"/>
      <c r="DKU515" s="29"/>
      <c r="DKV515" s="29"/>
      <c r="DKW515" s="29"/>
      <c r="DKX515" s="29"/>
      <c r="DKY515" s="29"/>
      <c r="DKZ515" s="29"/>
      <c r="DLA515" s="29"/>
      <c r="DLB515" s="29"/>
      <c r="DLC515" s="29"/>
      <c r="DLD515" s="29"/>
      <c r="DLE515" s="29"/>
      <c r="DLF515" s="29"/>
      <c r="DLG515" s="29"/>
      <c r="DLH515" s="29"/>
      <c r="DLI515" s="29"/>
      <c r="DLJ515" s="29"/>
      <c r="DLK515" s="29"/>
      <c r="DLL515" s="29"/>
      <c r="DLM515" s="29"/>
      <c r="DLN515" s="29"/>
      <c r="DLO515" s="29"/>
      <c r="DLP515" s="29"/>
      <c r="DLQ515" s="29"/>
      <c r="DLR515" s="29"/>
      <c r="DLS515" s="29"/>
      <c r="DLT515" s="29"/>
      <c r="DLU515" s="29"/>
      <c r="DLV515" s="29"/>
      <c r="DLW515" s="29"/>
      <c r="DLX515" s="29"/>
      <c r="DLY515" s="29"/>
      <c r="DLZ515" s="29"/>
      <c r="DMA515" s="29"/>
      <c r="DMB515" s="29"/>
      <c r="DMC515" s="29"/>
      <c r="DMD515" s="29"/>
      <c r="DME515" s="29"/>
      <c r="DMF515" s="29"/>
      <c r="DMG515" s="29"/>
      <c r="DMH515" s="29"/>
      <c r="DMI515" s="29"/>
      <c r="DMJ515" s="29"/>
      <c r="DMK515" s="29"/>
      <c r="DML515" s="29"/>
      <c r="DMM515" s="29"/>
      <c r="DMN515" s="29"/>
      <c r="DMO515" s="29"/>
      <c r="DMP515" s="29"/>
      <c r="DMQ515" s="29"/>
      <c r="DMR515" s="29"/>
      <c r="DMS515" s="29"/>
      <c r="DMT515" s="29"/>
      <c r="DMU515" s="29"/>
      <c r="DMV515" s="29"/>
      <c r="DMW515" s="29"/>
      <c r="DMX515" s="29"/>
      <c r="DMY515" s="29"/>
      <c r="DMZ515" s="29"/>
      <c r="DNA515" s="29"/>
      <c r="DNB515" s="29"/>
      <c r="DNC515" s="29"/>
      <c r="DND515" s="29"/>
      <c r="DNE515" s="29"/>
      <c r="DNF515" s="29"/>
      <c r="DNG515" s="29"/>
      <c r="DNH515" s="29"/>
      <c r="DNI515" s="29"/>
      <c r="DNJ515" s="29"/>
      <c r="DNK515" s="29"/>
      <c r="DNL515" s="29"/>
      <c r="DNM515" s="29"/>
      <c r="DNN515" s="29"/>
      <c r="DNO515" s="29"/>
      <c r="DNP515" s="29"/>
      <c r="DNQ515" s="29"/>
      <c r="DNR515" s="29"/>
      <c r="DNS515" s="29"/>
      <c r="DNT515" s="29"/>
      <c r="DNU515" s="29"/>
      <c r="DNV515" s="29"/>
      <c r="DNW515" s="29"/>
      <c r="DNX515" s="29"/>
      <c r="DNY515" s="29"/>
      <c r="DNZ515" s="29"/>
      <c r="DOA515" s="29"/>
      <c r="DOB515" s="29"/>
      <c r="DOC515" s="29"/>
      <c r="DOD515" s="29"/>
      <c r="DOE515" s="29"/>
      <c r="DOF515" s="29"/>
      <c r="DOG515" s="29"/>
      <c r="DOH515" s="29"/>
      <c r="DOI515" s="29"/>
      <c r="DOJ515" s="29"/>
      <c r="DOK515" s="29"/>
      <c r="DOL515" s="29"/>
      <c r="DOM515" s="29"/>
      <c r="DON515" s="29"/>
      <c r="DOO515" s="29"/>
      <c r="DOP515" s="29"/>
      <c r="DOQ515" s="29"/>
      <c r="DOR515" s="29"/>
      <c r="DOS515" s="29"/>
      <c r="DOT515" s="29"/>
      <c r="DOU515" s="29"/>
      <c r="DOV515" s="29"/>
      <c r="DOW515" s="29"/>
      <c r="DOX515" s="29"/>
      <c r="DOY515" s="29"/>
      <c r="DOZ515" s="29"/>
      <c r="DPA515" s="29"/>
      <c r="DPB515" s="29"/>
      <c r="DPC515" s="29"/>
      <c r="DPD515" s="29"/>
      <c r="DPE515" s="29"/>
      <c r="DPF515" s="29"/>
      <c r="DPG515" s="29"/>
      <c r="DPH515" s="29"/>
      <c r="DPI515" s="29"/>
      <c r="DPJ515" s="29"/>
      <c r="DPK515" s="29"/>
      <c r="DPL515" s="29"/>
      <c r="DPM515" s="29"/>
      <c r="DPN515" s="29"/>
      <c r="DPO515" s="29"/>
      <c r="DPP515" s="29"/>
      <c r="DPQ515" s="29"/>
      <c r="DPR515" s="29"/>
      <c r="DPS515" s="29"/>
      <c r="DPT515" s="29"/>
      <c r="DPU515" s="29"/>
      <c r="DPV515" s="29"/>
      <c r="DPW515" s="29"/>
      <c r="DPX515" s="29"/>
      <c r="DPY515" s="29"/>
      <c r="DPZ515" s="29"/>
      <c r="DQA515" s="29"/>
      <c r="DQB515" s="29"/>
      <c r="DQC515" s="29"/>
      <c r="DQD515" s="29"/>
      <c r="DQE515" s="29"/>
      <c r="DQF515" s="29"/>
      <c r="DQG515" s="29"/>
      <c r="DQH515" s="29"/>
      <c r="DQI515" s="29"/>
      <c r="DQJ515" s="29"/>
      <c r="DQK515" s="29"/>
      <c r="DQL515" s="29"/>
      <c r="DQM515" s="29"/>
      <c r="DQN515" s="29"/>
      <c r="DQO515" s="29"/>
      <c r="DQP515" s="29"/>
      <c r="DQQ515" s="29"/>
      <c r="DQR515" s="29"/>
      <c r="DQS515" s="29"/>
      <c r="DQT515" s="29"/>
      <c r="DQU515" s="29"/>
      <c r="DQV515" s="29"/>
      <c r="DQW515" s="29"/>
      <c r="DQX515" s="29"/>
      <c r="DQY515" s="29"/>
      <c r="DQZ515" s="29"/>
      <c r="DRA515" s="29"/>
      <c r="DRB515" s="29"/>
      <c r="DRC515" s="29"/>
      <c r="DRD515" s="29"/>
      <c r="DRE515" s="29"/>
      <c r="DRF515" s="29"/>
      <c r="DRG515" s="29"/>
      <c r="DRH515" s="29"/>
      <c r="DRI515" s="29"/>
      <c r="DRJ515" s="29"/>
      <c r="DRK515" s="29"/>
      <c r="DRL515" s="29"/>
      <c r="DRM515" s="29"/>
      <c r="DRN515" s="29"/>
      <c r="DRO515" s="29"/>
      <c r="DRP515" s="29"/>
      <c r="DRQ515" s="29"/>
      <c r="DRR515" s="29"/>
      <c r="DRS515" s="29"/>
      <c r="DRT515" s="29"/>
      <c r="DRU515" s="29"/>
      <c r="DRV515" s="29"/>
      <c r="DRW515" s="29"/>
      <c r="DRX515" s="29"/>
      <c r="DRY515" s="29"/>
      <c r="DRZ515" s="29"/>
      <c r="DSA515" s="29"/>
      <c r="DSB515" s="29"/>
      <c r="DSC515" s="29"/>
      <c r="DSD515" s="29"/>
      <c r="DSE515" s="29"/>
      <c r="DSF515" s="29"/>
      <c r="DSG515" s="29"/>
      <c r="DSH515" s="29"/>
      <c r="DSI515" s="29"/>
      <c r="DSJ515" s="29"/>
      <c r="DSK515" s="29"/>
      <c r="DSL515" s="29"/>
      <c r="DSM515" s="29"/>
      <c r="DSN515" s="29"/>
      <c r="DSO515" s="29"/>
      <c r="DSP515" s="29"/>
      <c r="DSQ515" s="29"/>
      <c r="DSR515" s="29"/>
      <c r="DSS515" s="29"/>
      <c r="DST515" s="29"/>
      <c r="DSU515" s="29"/>
      <c r="DSV515" s="29"/>
      <c r="DSW515" s="29"/>
      <c r="DSX515" s="29"/>
      <c r="DSY515" s="29"/>
      <c r="DSZ515" s="29"/>
      <c r="DTA515" s="29"/>
      <c r="DTB515" s="29"/>
      <c r="DTC515" s="29"/>
      <c r="DTD515" s="29"/>
      <c r="DTE515" s="29"/>
      <c r="DTF515" s="29"/>
      <c r="DTG515" s="29"/>
      <c r="DTH515" s="29"/>
      <c r="DTI515" s="29"/>
      <c r="DTJ515" s="29"/>
      <c r="DTK515" s="29"/>
      <c r="DTL515" s="29"/>
      <c r="DTM515" s="29"/>
      <c r="DTN515" s="29"/>
      <c r="DTO515" s="29"/>
      <c r="DTP515" s="29"/>
      <c r="DTQ515" s="29"/>
      <c r="DTR515" s="29"/>
      <c r="DTS515" s="29"/>
      <c r="DTT515" s="29"/>
      <c r="DTU515" s="29"/>
      <c r="DTV515" s="29"/>
      <c r="DTW515" s="29"/>
      <c r="DTX515" s="29"/>
      <c r="DTY515" s="29"/>
      <c r="DTZ515" s="29"/>
      <c r="DUA515" s="29"/>
      <c r="DUB515" s="29"/>
      <c r="DUC515" s="29"/>
      <c r="DUD515" s="29"/>
      <c r="DUE515" s="29"/>
      <c r="DUF515" s="29"/>
      <c r="DUG515" s="29"/>
      <c r="DUH515" s="29"/>
      <c r="DUI515" s="29"/>
      <c r="DUJ515" s="29"/>
      <c r="DUK515" s="29"/>
      <c r="DUL515" s="29"/>
      <c r="DUM515" s="29"/>
      <c r="DUN515" s="29"/>
      <c r="DUO515" s="29"/>
      <c r="DUP515" s="29"/>
      <c r="DUQ515" s="29"/>
      <c r="DUR515" s="29"/>
      <c r="DUS515" s="29"/>
      <c r="DUT515" s="29"/>
      <c r="DUU515" s="29"/>
      <c r="DUV515" s="29"/>
      <c r="DUW515" s="29"/>
      <c r="DUX515" s="29"/>
      <c r="DUY515" s="29"/>
      <c r="DUZ515" s="29"/>
      <c r="DVA515" s="29"/>
      <c r="DVB515" s="29"/>
      <c r="DVC515" s="29"/>
      <c r="DVD515" s="29"/>
      <c r="DVE515" s="29"/>
      <c r="DVF515" s="29"/>
      <c r="DVG515" s="29"/>
      <c r="DVH515" s="29"/>
      <c r="DVI515" s="29"/>
      <c r="DVJ515" s="29"/>
      <c r="DVK515" s="29"/>
      <c r="DVL515" s="29"/>
      <c r="DVM515" s="29"/>
      <c r="DVN515" s="29"/>
      <c r="DVO515" s="29"/>
      <c r="DVP515" s="29"/>
      <c r="DVQ515" s="29"/>
      <c r="DVR515" s="29"/>
      <c r="DVS515" s="29"/>
      <c r="DVT515" s="29"/>
      <c r="DVU515" s="29"/>
      <c r="DVV515" s="29"/>
      <c r="DVW515" s="29"/>
      <c r="DVX515" s="29"/>
      <c r="DVY515" s="29"/>
      <c r="DVZ515" s="29"/>
      <c r="DWA515" s="29"/>
      <c r="DWB515" s="29"/>
      <c r="DWC515" s="29"/>
      <c r="DWD515" s="29"/>
      <c r="DWE515" s="29"/>
      <c r="DWF515" s="29"/>
      <c r="DWG515" s="29"/>
      <c r="DWH515" s="29"/>
      <c r="DWI515" s="29"/>
      <c r="DWJ515" s="29"/>
      <c r="DWK515" s="29"/>
      <c r="DWL515" s="29"/>
      <c r="DWM515" s="29"/>
      <c r="DWN515" s="29"/>
      <c r="DWO515" s="29"/>
      <c r="DWP515" s="29"/>
      <c r="DWQ515" s="29"/>
      <c r="DWR515" s="29"/>
      <c r="DWS515" s="29"/>
      <c r="DWT515" s="29"/>
      <c r="DWU515" s="29"/>
      <c r="DWV515" s="29"/>
      <c r="DWW515" s="29"/>
      <c r="DWX515" s="29"/>
      <c r="DWY515" s="29"/>
      <c r="DWZ515" s="29"/>
      <c r="DXA515" s="29"/>
      <c r="DXB515" s="29"/>
      <c r="DXC515" s="29"/>
      <c r="DXD515" s="29"/>
      <c r="DXE515" s="29"/>
      <c r="DXF515" s="29"/>
      <c r="DXG515" s="29"/>
      <c r="DXH515" s="29"/>
      <c r="DXI515" s="29"/>
      <c r="DXJ515" s="29"/>
      <c r="DXK515" s="29"/>
      <c r="DXL515" s="29"/>
      <c r="DXM515" s="29"/>
      <c r="DXN515" s="29"/>
      <c r="DXO515" s="29"/>
      <c r="DXP515" s="29"/>
      <c r="DXQ515" s="29"/>
      <c r="DXR515" s="29"/>
      <c r="DXS515" s="29"/>
      <c r="DXT515" s="29"/>
      <c r="DXU515" s="29"/>
      <c r="DXV515" s="29"/>
      <c r="DXW515" s="29"/>
      <c r="DXX515" s="29"/>
      <c r="DXY515" s="29"/>
      <c r="DXZ515" s="29"/>
      <c r="DYA515" s="29"/>
      <c r="DYB515" s="29"/>
      <c r="DYC515" s="29"/>
      <c r="DYD515" s="29"/>
      <c r="DYE515" s="29"/>
      <c r="DYF515" s="29"/>
      <c r="DYG515" s="29"/>
      <c r="DYH515" s="29"/>
      <c r="DYI515" s="29"/>
      <c r="DYJ515" s="29"/>
      <c r="DYK515" s="29"/>
      <c r="DYL515" s="29"/>
      <c r="DYM515" s="29"/>
      <c r="DYN515" s="29"/>
      <c r="DYO515" s="29"/>
      <c r="DYP515" s="29"/>
      <c r="DYQ515" s="29"/>
      <c r="DYR515" s="29"/>
      <c r="DYS515" s="29"/>
      <c r="DYT515" s="29"/>
      <c r="DYU515" s="29"/>
      <c r="DYV515" s="29"/>
      <c r="DYW515" s="29"/>
      <c r="DYX515" s="29"/>
      <c r="DYY515" s="29"/>
      <c r="DYZ515" s="29"/>
      <c r="DZA515" s="29"/>
      <c r="DZB515" s="29"/>
      <c r="DZC515" s="29"/>
      <c r="DZD515" s="29"/>
      <c r="DZE515" s="29"/>
      <c r="DZF515" s="29"/>
      <c r="DZG515" s="29"/>
      <c r="DZH515" s="29"/>
      <c r="DZI515" s="29"/>
      <c r="DZJ515" s="29"/>
      <c r="DZK515" s="29"/>
      <c r="DZL515" s="29"/>
      <c r="DZM515" s="29"/>
      <c r="DZN515" s="29"/>
      <c r="DZO515" s="29"/>
      <c r="DZP515" s="29"/>
      <c r="DZQ515" s="29"/>
      <c r="DZR515" s="29"/>
      <c r="DZS515" s="29"/>
      <c r="DZT515" s="29"/>
      <c r="DZU515" s="29"/>
      <c r="DZV515" s="29"/>
      <c r="DZW515" s="29"/>
      <c r="DZX515" s="29"/>
      <c r="DZY515" s="29"/>
      <c r="DZZ515" s="29"/>
      <c r="EAA515" s="29"/>
      <c r="EAB515" s="29"/>
      <c r="EAC515" s="29"/>
      <c r="EAD515" s="29"/>
      <c r="EAE515" s="29"/>
      <c r="EAF515" s="29"/>
      <c r="EAG515" s="29"/>
      <c r="EAH515" s="29"/>
      <c r="EAI515" s="29"/>
      <c r="EAJ515" s="29"/>
      <c r="EAK515" s="29"/>
      <c r="EAL515" s="29"/>
      <c r="EAM515" s="29"/>
      <c r="EAN515" s="29"/>
      <c r="EAO515" s="29"/>
      <c r="EAP515" s="29"/>
      <c r="EAQ515" s="29"/>
      <c r="EAR515" s="29"/>
      <c r="EAS515" s="29"/>
      <c r="EAT515" s="29"/>
      <c r="EAU515" s="29"/>
      <c r="EAV515" s="29"/>
      <c r="EAW515" s="29"/>
      <c r="EAX515" s="29"/>
      <c r="EAY515" s="29"/>
      <c r="EAZ515" s="29"/>
      <c r="EBA515" s="29"/>
      <c r="EBB515" s="29"/>
      <c r="EBC515" s="29"/>
      <c r="EBD515" s="29"/>
      <c r="EBE515" s="29"/>
      <c r="EBF515" s="29"/>
      <c r="EBG515" s="29"/>
      <c r="EBH515" s="29"/>
      <c r="EBI515" s="29"/>
      <c r="EBJ515" s="29"/>
      <c r="EBK515" s="29"/>
      <c r="EBL515" s="29"/>
      <c r="EBM515" s="29"/>
      <c r="EBN515" s="29"/>
      <c r="EBO515" s="29"/>
      <c r="EBP515" s="29"/>
      <c r="EBQ515" s="29"/>
      <c r="EBR515" s="29"/>
      <c r="EBS515" s="29"/>
      <c r="EBT515" s="29"/>
      <c r="EBU515" s="29"/>
      <c r="EBV515" s="29"/>
      <c r="EBW515" s="29"/>
      <c r="EBX515" s="29"/>
      <c r="EBY515" s="29"/>
      <c r="EBZ515" s="29"/>
      <c r="ECA515" s="29"/>
      <c r="ECB515" s="29"/>
      <c r="ECC515" s="29"/>
      <c r="ECD515" s="29"/>
      <c r="ECE515" s="29"/>
      <c r="ECF515" s="29"/>
      <c r="ECG515" s="29"/>
      <c r="ECH515" s="29"/>
      <c r="ECI515" s="29"/>
      <c r="ECJ515" s="29"/>
      <c r="ECK515" s="29"/>
      <c r="ECL515" s="29"/>
      <c r="ECM515" s="29"/>
      <c r="ECN515" s="29"/>
      <c r="ECO515" s="29"/>
      <c r="ECP515" s="29"/>
      <c r="ECQ515" s="29"/>
      <c r="ECR515" s="29"/>
      <c r="ECS515" s="29"/>
      <c r="ECT515" s="29"/>
      <c r="ECU515" s="29"/>
      <c r="ECV515" s="29"/>
      <c r="ECW515" s="29"/>
      <c r="ECX515" s="29"/>
      <c r="ECY515" s="29"/>
      <c r="ECZ515" s="29"/>
      <c r="EDA515" s="29"/>
      <c r="EDB515" s="29"/>
      <c r="EDC515" s="29"/>
      <c r="EDD515" s="29"/>
      <c r="EDE515" s="29"/>
      <c r="EDF515" s="29"/>
      <c r="EDG515" s="29"/>
      <c r="EDH515" s="29"/>
      <c r="EDI515" s="29"/>
      <c r="EDJ515" s="29"/>
      <c r="EDK515" s="29"/>
      <c r="EDL515" s="29"/>
      <c r="EDM515" s="29"/>
      <c r="EDN515" s="29"/>
      <c r="EDO515" s="29"/>
      <c r="EDP515" s="29"/>
      <c r="EDQ515" s="29"/>
      <c r="EDR515" s="29"/>
      <c r="EDS515" s="29"/>
      <c r="EDT515" s="29"/>
      <c r="EDU515" s="29"/>
      <c r="EDV515" s="29"/>
      <c r="EDW515" s="29"/>
      <c r="EDX515" s="29"/>
      <c r="EDY515" s="29"/>
      <c r="EDZ515" s="29"/>
      <c r="EEA515" s="29"/>
      <c r="EEB515" s="29"/>
      <c r="EEC515" s="29"/>
      <c r="EED515" s="29"/>
      <c r="EEE515" s="29"/>
      <c r="EEF515" s="29"/>
      <c r="EEG515" s="29"/>
      <c r="EEH515" s="29"/>
      <c r="EEI515" s="29"/>
      <c r="EEJ515" s="29"/>
      <c r="EEK515" s="29"/>
      <c r="EEL515" s="29"/>
      <c r="EEM515" s="29"/>
      <c r="EEN515" s="29"/>
      <c r="EEO515" s="29"/>
      <c r="EEP515" s="29"/>
      <c r="EEQ515" s="29"/>
      <c r="EER515" s="29"/>
      <c r="EES515" s="29"/>
      <c r="EET515" s="29"/>
      <c r="EEU515" s="29"/>
      <c r="EEV515" s="29"/>
      <c r="EEW515" s="29"/>
      <c r="EEX515" s="29"/>
      <c r="EEY515" s="29"/>
      <c r="EEZ515" s="29"/>
      <c r="EFA515" s="29"/>
      <c r="EFB515" s="29"/>
      <c r="EFC515" s="29"/>
      <c r="EFD515" s="29"/>
      <c r="EFE515" s="29"/>
      <c r="EFF515" s="29"/>
      <c r="EFG515" s="29"/>
      <c r="EFH515" s="29"/>
      <c r="EFI515" s="29"/>
      <c r="EFJ515" s="29"/>
      <c r="EFK515" s="29"/>
      <c r="EFL515" s="29"/>
      <c r="EFM515" s="29"/>
      <c r="EFN515" s="29"/>
      <c r="EFO515" s="29"/>
      <c r="EFP515" s="29"/>
      <c r="EFQ515" s="29"/>
      <c r="EFR515" s="29"/>
      <c r="EFS515" s="29"/>
      <c r="EFT515" s="29"/>
      <c r="EFU515" s="29"/>
      <c r="EFV515" s="29"/>
      <c r="EFW515" s="29"/>
      <c r="EFX515" s="29"/>
      <c r="EFY515" s="29"/>
      <c r="EFZ515" s="29"/>
      <c r="EGA515" s="29"/>
      <c r="EGB515" s="29"/>
      <c r="EGC515" s="29"/>
      <c r="EGD515" s="29"/>
      <c r="EGE515" s="29"/>
      <c r="EGF515" s="29"/>
      <c r="EGG515" s="29"/>
      <c r="EGH515" s="29"/>
      <c r="EGI515" s="29"/>
      <c r="EGJ515" s="29"/>
      <c r="EGK515" s="29"/>
      <c r="EGL515" s="29"/>
      <c r="EGM515" s="29"/>
      <c r="EGN515" s="29"/>
      <c r="EGO515" s="29"/>
      <c r="EGP515" s="29"/>
      <c r="EGQ515" s="29"/>
      <c r="EGR515" s="29"/>
      <c r="EGS515" s="29"/>
      <c r="EGT515" s="29"/>
      <c r="EGU515" s="29"/>
      <c r="EGV515" s="29"/>
      <c r="EGW515" s="29"/>
      <c r="EGX515" s="29"/>
      <c r="EGY515" s="29"/>
      <c r="EGZ515" s="29"/>
      <c r="EHA515" s="29"/>
      <c r="EHB515" s="29"/>
      <c r="EHC515" s="29"/>
      <c r="EHD515" s="29"/>
      <c r="EHE515" s="29"/>
      <c r="EHF515" s="29"/>
      <c r="EHG515" s="29"/>
      <c r="EHH515" s="29"/>
      <c r="EHI515" s="29"/>
      <c r="EHJ515" s="29"/>
      <c r="EHK515" s="29"/>
      <c r="EHL515" s="29"/>
      <c r="EHM515" s="29"/>
      <c r="EHN515" s="29"/>
      <c r="EHO515" s="29"/>
      <c r="EHP515" s="29"/>
      <c r="EHQ515" s="29"/>
      <c r="EHR515" s="29"/>
      <c r="EHS515" s="29"/>
      <c r="EHT515" s="29"/>
      <c r="EHU515" s="29"/>
      <c r="EHV515" s="29"/>
      <c r="EHW515" s="29"/>
      <c r="EHX515" s="29"/>
      <c r="EHY515" s="29"/>
      <c r="EHZ515" s="29"/>
      <c r="EIA515" s="29"/>
      <c r="EIB515" s="29"/>
      <c r="EIC515" s="29"/>
      <c r="EID515" s="29"/>
      <c r="EIE515" s="29"/>
      <c r="EIF515" s="29"/>
      <c r="EIG515" s="29"/>
      <c r="EIH515" s="29"/>
      <c r="EII515" s="29"/>
      <c r="EIJ515" s="29"/>
      <c r="EIK515" s="29"/>
      <c r="EIL515" s="29"/>
      <c r="EIM515" s="29"/>
      <c r="EIN515" s="29"/>
      <c r="EIO515" s="29"/>
      <c r="EIP515" s="29"/>
      <c r="EIQ515" s="29"/>
      <c r="EIR515" s="29"/>
      <c r="EIS515" s="29"/>
      <c r="EIT515" s="29"/>
      <c r="EIU515" s="29"/>
      <c r="EIV515" s="29"/>
      <c r="EIW515" s="29"/>
      <c r="EIX515" s="29"/>
      <c r="EIY515" s="29"/>
      <c r="EIZ515" s="29"/>
      <c r="EJA515" s="29"/>
      <c r="EJB515" s="29"/>
      <c r="EJC515" s="29"/>
      <c r="EJD515" s="29"/>
      <c r="EJE515" s="29"/>
      <c r="EJF515" s="29"/>
      <c r="EJG515" s="29"/>
      <c r="EJH515" s="29"/>
      <c r="EJI515" s="29"/>
      <c r="EJJ515" s="29"/>
      <c r="EJK515" s="29"/>
      <c r="EJL515" s="29"/>
      <c r="EJM515" s="29"/>
      <c r="EJN515" s="29"/>
      <c r="EJO515" s="29"/>
      <c r="EJP515" s="29"/>
      <c r="EJQ515" s="29"/>
      <c r="EJR515" s="29"/>
      <c r="EJS515" s="29"/>
      <c r="EJT515" s="29"/>
      <c r="EJU515" s="29"/>
      <c r="EJV515" s="29"/>
      <c r="EJW515" s="29"/>
      <c r="EJX515" s="29"/>
      <c r="EJY515" s="29"/>
      <c r="EJZ515" s="29"/>
      <c r="EKA515" s="29"/>
      <c r="EKB515" s="29"/>
      <c r="EKC515" s="29"/>
      <c r="EKD515" s="29"/>
      <c r="EKE515" s="29"/>
      <c r="EKF515" s="29"/>
      <c r="EKG515" s="29"/>
      <c r="EKH515" s="29"/>
      <c r="EKI515" s="29"/>
      <c r="EKJ515" s="29"/>
      <c r="EKK515" s="29"/>
      <c r="EKL515" s="29"/>
      <c r="EKM515" s="29"/>
      <c r="EKN515" s="29"/>
      <c r="EKO515" s="29"/>
      <c r="EKP515" s="29"/>
      <c r="EKQ515" s="29"/>
      <c r="EKR515" s="29"/>
      <c r="EKS515" s="29"/>
      <c r="EKT515" s="29"/>
      <c r="EKU515" s="29"/>
      <c r="EKV515" s="29"/>
      <c r="EKW515" s="29"/>
      <c r="EKX515" s="29"/>
      <c r="EKY515" s="29"/>
      <c r="EKZ515" s="29"/>
      <c r="ELA515" s="29"/>
      <c r="ELB515" s="29"/>
      <c r="ELC515" s="29"/>
      <c r="ELD515" s="29"/>
      <c r="ELE515" s="29"/>
      <c r="ELF515" s="29"/>
      <c r="ELG515" s="29"/>
      <c r="ELH515" s="29"/>
      <c r="ELI515" s="29"/>
      <c r="ELJ515" s="29"/>
      <c r="ELK515" s="29"/>
      <c r="ELL515" s="29"/>
      <c r="ELM515" s="29"/>
      <c r="ELN515" s="29"/>
      <c r="ELO515" s="29"/>
      <c r="ELP515" s="29"/>
      <c r="ELQ515" s="29"/>
      <c r="ELR515" s="29"/>
      <c r="ELS515" s="29"/>
      <c r="ELT515" s="29"/>
      <c r="ELU515" s="29"/>
      <c r="ELV515" s="29"/>
      <c r="ELW515" s="29"/>
      <c r="ELX515" s="29"/>
      <c r="ELY515" s="29"/>
      <c r="ELZ515" s="29"/>
      <c r="EMA515" s="29"/>
      <c r="EMB515" s="29"/>
      <c r="EMC515" s="29"/>
      <c r="EMD515" s="29"/>
      <c r="EME515" s="29"/>
      <c r="EMF515" s="29"/>
      <c r="EMG515" s="29"/>
      <c r="EMH515" s="29"/>
      <c r="EMI515" s="29"/>
      <c r="EMJ515" s="29"/>
      <c r="EMK515" s="29"/>
      <c r="EML515" s="29"/>
      <c r="EMM515" s="29"/>
      <c r="EMN515" s="29"/>
      <c r="EMO515" s="29"/>
      <c r="EMP515" s="29"/>
      <c r="EMQ515" s="29"/>
      <c r="EMR515" s="29"/>
      <c r="EMS515" s="29"/>
      <c r="EMT515" s="29"/>
      <c r="EMU515" s="29"/>
      <c r="EMV515" s="29"/>
      <c r="EMW515" s="29"/>
      <c r="EMX515" s="29"/>
      <c r="EMY515" s="29"/>
      <c r="EMZ515" s="29"/>
      <c r="ENA515" s="29"/>
      <c r="ENB515" s="29"/>
      <c r="ENC515" s="29"/>
      <c r="END515" s="29"/>
      <c r="ENE515" s="29"/>
      <c r="ENF515" s="29"/>
      <c r="ENG515" s="29"/>
      <c r="ENH515" s="29"/>
      <c r="ENI515" s="29"/>
      <c r="ENJ515" s="29"/>
      <c r="ENK515" s="29"/>
      <c r="ENL515" s="29"/>
      <c r="ENM515" s="29"/>
      <c r="ENN515" s="29"/>
      <c r="ENO515" s="29"/>
      <c r="ENP515" s="29"/>
      <c r="ENQ515" s="29"/>
      <c r="ENR515" s="29"/>
      <c r="ENS515" s="29"/>
      <c r="ENT515" s="29"/>
      <c r="ENU515" s="29"/>
      <c r="ENV515" s="29"/>
      <c r="ENW515" s="29"/>
      <c r="ENX515" s="29"/>
      <c r="ENY515" s="29"/>
      <c r="ENZ515" s="29"/>
      <c r="EOA515" s="29"/>
      <c r="EOB515" s="29"/>
      <c r="EOC515" s="29"/>
      <c r="EOD515" s="29"/>
      <c r="EOE515" s="29"/>
      <c r="EOF515" s="29"/>
      <c r="EOG515" s="29"/>
      <c r="EOH515" s="29"/>
      <c r="EOI515" s="29"/>
      <c r="EOJ515" s="29"/>
      <c r="EOK515" s="29"/>
      <c r="EOL515" s="29"/>
      <c r="EOM515" s="29"/>
      <c r="EON515" s="29"/>
      <c r="EOO515" s="29"/>
      <c r="EOP515" s="29"/>
      <c r="EOQ515" s="29"/>
      <c r="EOR515" s="29"/>
      <c r="EOS515" s="29"/>
      <c r="EOT515" s="29"/>
      <c r="EOU515" s="29"/>
      <c r="EOV515" s="29"/>
      <c r="EOW515" s="29"/>
      <c r="EOX515" s="29"/>
      <c r="EOY515" s="29"/>
      <c r="EOZ515" s="29"/>
      <c r="EPA515" s="29"/>
      <c r="EPB515" s="29"/>
      <c r="EPC515" s="29"/>
      <c r="EPD515" s="29"/>
      <c r="EPE515" s="29"/>
      <c r="EPF515" s="29"/>
      <c r="EPG515" s="29"/>
      <c r="EPH515" s="29"/>
      <c r="EPI515" s="29"/>
      <c r="EPJ515" s="29"/>
      <c r="EPK515" s="29"/>
      <c r="EPL515" s="29"/>
      <c r="EPM515" s="29"/>
      <c r="EPN515" s="29"/>
      <c r="EPO515" s="29"/>
      <c r="EPP515" s="29"/>
      <c r="EPQ515" s="29"/>
      <c r="EPR515" s="29"/>
      <c r="EPS515" s="29"/>
      <c r="EPT515" s="29"/>
      <c r="EPU515" s="29"/>
      <c r="EPV515" s="29"/>
      <c r="EPW515" s="29"/>
      <c r="EPX515" s="29"/>
      <c r="EPY515" s="29"/>
      <c r="EPZ515" s="29"/>
      <c r="EQA515" s="29"/>
      <c r="EQB515" s="29"/>
      <c r="EQC515" s="29"/>
      <c r="EQD515" s="29"/>
      <c r="EQE515" s="29"/>
      <c r="EQF515" s="29"/>
      <c r="EQG515" s="29"/>
      <c r="EQH515" s="29"/>
      <c r="EQI515" s="29"/>
      <c r="EQJ515" s="29"/>
      <c r="EQK515" s="29"/>
      <c r="EQL515" s="29"/>
      <c r="EQM515" s="29"/>
      <c r="EQN515" s="29"/>
      <c r="EQO515" s="29"/>
      <c r="EQP515" s="29"/>
      <c r="EQQ515" s="29"/>
      <c r="EQR515" s="29"/>
      <c r="EQS515" s="29"/>
      <c r="EQT515" s="29"/>
      <c r="EQU515" s="29"/>
      <c r="EQV515" s="29"/>
      <c r="EQW515" s="29"/>
      <c r="EQX515" s="29"/>
      <c r="EQY515" s="29"/>
      <c r="EQZ515" s="29"/>
      <c r="ERA515" s="29"/>
      <c r="ERB515" s="29"/>
      <c r="ERC515" s="29"/>
      <c r="ERD515" s="29"/>
      <c r="ERE515" s="29"/>
      <c r="ERF515" s="29"/>
      <c r="ERG515" s="29"/>
      <c r="ERH515" s="29"/>
      <c r="ERI515" s="29"/>
      <c r="ERJ515" s="29"/>
      <c r="ERK515" s="29"/>
      <c r="ERL515" s="29"/>
      <c r="ERM515" s="29"/>
      <c r="ERN515" s="29"/>
      <c r="ERO515" s="29"/>
      <c r="ERP515" s="29"/>
      <c r="ERQ515" s="29"/>
      <c r="ERR515" s="29"/>
      <c r="ERS515" s="29"/>
      <c r="ERT515" s="29"/>
      <c r="ERU515" s="29"/>
      <c r="ERV515" s="29"/>
      <c r="ERW515" s="29"/>
      <c r="ERX515" s="29"/>
      <c r="ERY515" s="29"/>
      <c r="ERZ515" s="29"/>
      <c r="ESA515" s="29"/>
      <c r="ESB515" s="29"/>
      <c r="ESC515" s="29"/>
      <c r="ESD515" s="29"/>
      <c r="ESE515" s="29"/>
      <c r="ESF515" s="29"/>
      <c r="ESG515" s="29"/>
      <c r="ESH515" s="29"/>
      <c r="ESI515" s="29"/>
      <c r="ESJ515" s="29"/>
      <c r="ESK515" s="29"/>
      <c r="ESL515" s="29"/>
      <c r="ESM515" s="29"/>
      <c r="ESN515" s="29"/>
      <c r="ESO515" s="29"/>
      <c r="ESP515" s="29"/>
      <c r="ESQ515" s="29"/>
      <c r="ESR515" s="29"/>
      <c r="ESS515" s="29"/>
      <c r="EST515" s="29"/>
      <c r="ESU515" s="29"/>
      <c r="ESV515" s="29"/>
      <c r="ESW515" s="29"/>
      <c r="ESX515" s="29"/>
      <c r="ESY515" s="29"/>
      <c r="ESZ515" s="29"/>
      <c r="ETA515" s="29"/>
      <c r="ETB515" s="29"/>
      <c r="ETC515" s="29"/>
      <c r="ETD515" s="29"/>
      <c r="ETE515" s="29"/>
      <c r="ETF515" s="29"/>
      <c r="ETG515" s="29"/>
      <c r="ETH515" s="29"/>
      <c r="ETI515" s="29"/>
      <c r="ETJ515" s="29"/>
      <c r="ETK515" s="29"/>
      <c r="ETL515" s="29"/>
      <c r="ETM515" s="29"/>
      <c r="ETN515" s="29"/>
      <c r="ETO515" s="29"/>
      <c r="ETP515" s="29"/>
      <c r="ETQ515" s="29"/>
      <c r="ETR515" s="29"/>
      <c r="ETS515" s="29"/>
      <c r="ETT515" s="29"/>
      <c r="ETU515" s="29"/>
      <c r="ETV515" s="29"/>
      <c r="ETW515" s="29"/>
      <c r="ETX515" s="29"/>
      <c r="ETY515" s="29"/>
      <c r="ETZ515" s="29"/>
      <c r="EUA515" s="29"/>
      <c r="EUB515" s="29"/>
      <c r="EUC515" s="29"/>
      <c r="EUD515" s="29"/>
      <c r="EUE515" s="29"/>
      <c r="EUF515" s="29"/>
      <c r="EUG515" s="29"/>
      <c r="EUH515" s="29"/>
      <c r="EUI515" s="29"/>
      <c r="EUJ515" s="29"/>
      <c r="EUK515" s="29"/>
      <c r="EUL515" s="29"/>
      <c r="EUM515" s="29"/>
      <c r="EUN515" s="29"/>
      <c r="EUO515" s="29"/>
      <c r="EUP515" s="29"/>
      <c r="EUQ515" s="29"/>
      <c r="EUR515" s="29"/>
      <c r="EUS515" s="29"/>
      <c r="EUT515" s="29"/>
      <c r="EUU515" s="29"/>
      <c r="EUV515" s="29"/>
      <c r="EUW515" s="29"/>
      <c r="EUX515" s="29"/>
      <c r="EUY515" s="29"/>
      <c r="EUZ515" s="29"/>
      <c r="EVA515" s="29"/>
      <c r="EVB515" s="29"/>
      <c r="EVC515" s="29"/>
      <c r="EVD515" s="29"/>
      <c r="EVE515" s="29"/>
      <c r="EVF515" s="29"/>
      <c r="EVG515" s="29"/>
      <c r="EVH515" s="29"/>
      <c r="EVI515" s="29"/>
      <c r="EVJ515" s="29"/>
      <c r="EVK515" s="29"/>
      <c r="EVL515" s="29"/>
      <c r="EVM515" s="29"/>
      <c r="EVN515" s="29"/>
      <c r="EVO515" s="29"/>
      <c r="EVP515" s="29"/>
      <c r="EVQ515" s="29"/>
      <c r="EVR515" s="29"/>
      <c r="EVS515" s="29"/>
      <c r="EVT515" s="29"/>
      <c r="EVU515" s="29"/>
      <c r="EVV515" s="29"/>
      <c r="EVW515" s="29"/>
      <c r="EVX515" s="29"/>
      <c r="EVY515" s="29"/>
      <c r="EVZ515" s="29"/>
      <c r="EWA515" s="29"/>
      <c r="EWB515" s="29"/>
      <c r="EWC515" s="29"/>
      <c r="EWD515" s="29"/>
      <c r="EWE515" s="29"/>
      <c r="EWF515" s="29"/>
      <c r="EWG515" s="29"/>
      <c r="EWH515" s="29"/>
      <c r="EWI515" s="29"/>
      <c r="EWJ515" s="29"/>
      <c r="EWK515" s="29"/>
      <c r="EWL515" s="29"/>
      <c r="EWM515" s="29"/>
      <c r="EWN515" s="29"/>
      <c r="EWO515" s="29"/>
      <c r="EWP515" s="29"/>
      <c r="EWQ515" s="29"/>
      <c r="EWR515" s="29"/>
      <c r="EWS515" s="29"/>
      <c r="EWT515" s="29"/>
      <c r="EWU515" s="29"/>
      <c r="EWV515" s="29"/>
      <c r="EWW515" s="29"/>
      <c r="EWX515" s="29"/>
      <c r="EWY515" s="29"/>
      <c r="EWZ515" s="29"/>
      <c r="EXA515" s="29"/>
      <c r="EXB515" s="29"/>
      <c r="EXC515" s="29"/>
      <c r="EXD515" s="29"/>
      <c r="EXE515" s="29"/>
      <c r="EXF515" s="29"/>
      <c r="EXG515" s="29"/>
      <c r="EXH515" s="29"/>
      <c r="EXI515" s="29"/>
      <c r="EXJ515" s="29"/>
      <c r="EXK515" s="29"/>
      <c r="EXL515" s="29"/>
      <c r="EXM515" s="29"/>
      <c r="EXN515" s="29"/>
      <c r="EXO515" s="29"/>
      <c r="EXP515" s="29"/>
      <c r="EXQ515" s="29"/>
      <c r="EXR515" s="29"/>
      <c r="EXS515" s="29"/>
      <c r="EXT515" s="29"/>
      <c r="EXU515" s="29"/>
      <c r="EXV515" s="29"/>
      <c r="EXW515" s="29"/>
      <c r="EXX515" s="29"/>
      <c r="EXY515" s="29"/>
      <c r="EXZ515" s="29"/>
      <c r="EYA515" s="29"/>
      <c r="EYB515" s="29"/>
      <c r="EYC515" s="29"/>
      <c r="EYD515" s="29"/>
      <c r="EYE515" s="29"/>
      <c r="EYF515" s="29"/>
      <c r="EYG515" s="29"/>
      <c r="EYH515" s="29"/>
      <c r="EYI515" s="29"/>
      <c r="EYJ515" s="29"/>
      <c r="EYK515" s="29"/>
      <c r="EYL515" s="29"/>
      <c r="EYM515" s="29"/>
      <c r="EYN515" s="29"/>
      <c r="EYO515" s="29"/>
      <c r="EYP515" s="29"/>
      <c r="EYQ515" s="29"/>
      <c r="EYR515" s="29"/>
      <c r="EYS515" s="29"/>
      <c r="EYT515" s="29"/>
      <c r="EYU515" s="29"/>
      <c r="EYV515" s="29"/>
      <c r="EYW515" s="29"/>
      <c r="EYX515" s="29"/>
      <c r="EYY515" s="29"/>
      <c r="EYZ515" s="29"/>
      <c r="EZA515" s="29"/>
      <c r="EZB515" s="29"/>
      <c r="EZC515" s="29"/>
      <c r="EZD515" s="29"/>
      <c r="EZE515" s="29"/>
      <c r="EZF515" s="29"/>
      <c r="EZG515" s="29"/>
      <c r="EZH515" s="29"/>
      <c r="EZI515" s="29"/>
      <c r="EZJ515" s="29"/>
      <c r="EZK515" s="29"/>
      <c r="EZL515" s="29"/>
      <c r="EZM515" s="29"/>
      <c r="EZN515" s="29"/>
      <c r="EZO515" s="29"/>
      <c r="EZP515" s="29"/>
      <c r="EZQ515" s="29"/>
      <c r="EZR515" s="29"/>
      <c r="EZS515" s="29"/>
      <c r="EZT515" s="29"/>
      <c r="EZU515" s="29"/>
      <c r="EZV515" s="29"/>
      <c r="EZW515" s="29"/>
      <c r="EZX515" s="29"/>
      <c r="EZY515" s="29"/>
      <c r="EZZ515" s="29"/>
      <c r="FAA515" s="29"/>
      <c r="FAB515" s="29"/>
      <c r="FAC515" s="29"/>
      <c r="FAD515" s="29"/>
      <c r="FAE515" s="29"/>
      <c r="FAF515" s="29"/>
      <c r="FAG515" s="29"/>
      <c r="FAH515" s="29"/>
      <c r="FAI515" s="29"/>
      <c r="FAJ515" s="29"/>
      <c r="FAK515" s="29"/>
      <c r="FAL515" s="29"/>
      <c r="FAM515" s="29"/>
      <c r="FAN515" s="29"/>
      <c r="FAO515" s="29"/>
      <c r="FAP515" s="29"/>
      <c r="FAQ515" s="29"/>
      <c r="FAR515" s="29"/>
      <c r="FAS515" s="29"/>
      <c r="FAT515" s="29"/>
      <c r="FAU515" s="29"/>
      <c r="FAV515" s="29"/>
      <c r="FAW515" s="29"/>
      <c r="FAX515" s="29"/>
      <c r="FAY515" s="29"/>
      <c r="FAZ515" s="29"/>
      <c r="FBA515" s="29"/>
      <c r="FBB515" s="29"/>
      <c r="FBC515" s="29"/>
      <c r="FBD515" s="29"/>
      <c r="FBE515" s="29"/>
      <c r="FBF515" s="29"/>
      <c r="FBG515" s="29"/>
      <c r="FBH515" s="29"/>
      <c r="FBI515" s="29"/>
      <c r="FBJ515" s="29"/>
      <c r="FBK515" s="29"/>
      <c r="FBL515" s="29"/>
      <c r="FBM515" s="29"/>
      <c r="FBN515" s="29"/>
      <c r="FBO515" s="29"/>
      <c r="FBP515" s="29"/>
      <c r="FBQ515" s="29"/>
      <c r="FBR515" s="29"/>
      <c r="FBS515" s="29"/>
      <c r="FBT515" s="29"/>
      <c r="FBU515" s="29"/>
      <c r="FBV515" s="29"/>
      <c r="FBW515" s="29"/>
      <c r="FBX515" s="29"/>
      <c r="FBY515" s="29"/>
      <c r="FBZ515" s="29"/>
      <c r="FCA515" s="29"/>
      <c r="FCB515" s="29"/>
      <c r="FCC515" s="29"/>
      <c r="FCD515" s="29"/>
      <c r="FCE515" s="29"/>
      <c r="FCF515" s="29"/>
      <c r="FCG515" s="29"/>
      <c r="FCH515" s="29"/>
      <c r="FCI515" s="29"/>
      <c r="FCJ515" s="29"/>
      <c r="FCK515" s="29"/>
      <c r="FCL515" s="29"/>
      <c r="FCM515" s="29"/>
      <c r="FCN515" s="29"/>
      <c r="FCO515" s="29"/>
      <c r="FCP515" s="29"/>
      <c r="FCQ515" s="29"/>
      <c r="FCR515" s="29"/>
      <c r="FCS515" s="29"/>
      <c r="FCT515" s="29"/>
      <c r="FCU515" s="29"/>
      <c r="FCV515" s="29"/>
      <c r="FCW515" s="29"/>
      <c r="FCX515" s="29"/>
      <c r="FCY515" s="29"/>
      <c r="FCZ515" s="29"/>
      <c r="FDA515" s="29"/>
      <c r="FDB515" s="29"/>
      <c r="FDC515" s="29"/>
      <c r="FDD515" s="29"/>
      <c r="FDE515" s="29"/>
      <c r="FDF515" s="29"/>
      <c r="FDG515" s="29"/>
      <c r="FDH515" s="29"/>
      <c r="FDI515" s="29"/>
      <c r="FDJ515" s="29"/>
      <c r="FDK515" s="29"/>
      <c r="FDL515" s="29"/>
      <c r="FDM515" s="29"/>
      <c r="FDN515" s="29"/>
      <c r="FDO515" s="29"/>
      <c r="FDP515" s="29"/>
      <c r="FDQ515" s="29"/>
      <c r="FDR515" s="29"/>
      <c r="FDS515" s="29"/>
      <c r="FDT515" s="29"/>
      <c r="FDU515" s="29"/>
      <c r="FDV515" s="29"/>
      <c r="FDW515" s="29"/>
      <c r="FDX515" s="29"/>
      <c r="FDY515" s="29"/>
      <c r="FDZ515" s="29"/>
      <c r="FEA515" s="29"/>
      <c r="FEB515" s="29"/>
      <c r="FEC515" s="29"/>
      <c r="FED515" s="29"/>
      <c r="FEE515" s="29"/>
      <c r="FEF515" s="29"/>
      <c r="FEG515" s="29"/>
      <c r="FEH515" s="29"/>
      <c r="FEI515" s="29"/>
      <c r="FEJ515" s="29"/>
      <c r="FEK515" s="29"/>
      <c r="FEL515" s="29"/>
      <c r="FEM515" s="29"/>
      <c r="FEN515" s="29"/>
      <c r="FEO515" s="29"/>
      <c r="FEP515" s="29"/>
      <c r="FEQ515" s="29"/>
      <c r="FER515" s="29"/>
      <c r="FES515" s="29"/>
      <c r="FET515" s="29"/>
      <c r="FEU515" s="29"/>
      <c r="FEV515" s="29"/>
      <c r="FEW515" s="29"/>
      <c r="FEX515" s="29"/>
      <c r="FEY515" s="29"/>
      <c r="FEZ515" s="29"/>
      <c r="FFA515" s="29"/>
      <c r="FFB515" s="29"/>
      <c r="FFC515" s="29"/>
      <c r="FFD515" s="29"/>
      <c r="FFE515" s="29"/>
      <c r="FFF515" s="29"/>
      <c r="FFG515" s="29"/>
      <c r="FFH515" s="29"/>
      <c r="FFI515" s="29"/>
      <c r="FFJ515" s="29"/>
      <c r="FFK515" s="29"/>
      <c r="FFL515" s="29"/>
      <c r="FFM515" s="29"/>
      <c r="FFN515" s="29"/>
      <c r="FFO515" s="29"/>
      <c r="FFP515" s="29"/>
      <c r="FFQ515" s="29"/>
      <c r="FFR515" s="29"/>
      <c r="FFS515" s="29"/>
      <c r="FFT515" s="29"/>
      <c r="FFU515" s="29"/>
      <c r="FFV515" s="29"/>
      <c r="FFW515" s="29"/>
      <c r="FFX515" s="29"/>
      <c r="FFY515" s="29"/>
      <c r="FFZ515" s="29"/>
      <c r="FGA515" s="29"/>
      <c r="FGB515" s="29"/>
      <c r="FGC515" s="29"/>
      <c r="FGD515" s="29"/>
      <c r="FGE515" s="29"/>
      <c r="FGF515" s="29"/>
      <c r="FGG515" s="29"/>
      <c r="FGH515" s="29"/>
      <c r="FGI515" s="29"/>
      <c r="FGJ515" s="29"/>
      <c r="FGK515" s="29"/>
      <c r="FGL515" s="29"/>
      <c r="FGM515" s="29"/>
      <c r="FGN515" s="29"/>
      <c r="FGO515" s="29"/>
      <c r="FGP515" s="29"/>
      <c r="FGQ515" s="29"/>
      <c r="FGR515" s="29"/>
      <c r="FGS515" s="29"/>
      <c r="FGT515" s="29"/>
      <c r="FGU515" s="29"/>
      <c r="FGV515" s="29"/>
      <c r="FGW515" s="29"/>
      <c r="FGX515" s="29"/>
      <c r="FGY515" s="29"/>
      <c r="FGZ515" s="29"/>
      <c r="FHA515" s="29"/>
      <c r="FHB515" s="29"/>
      <c r="FHC515" s="29"/>
      <c r="FHD515" s="29"/>
      <c r="FHE515" s="29"/>
      <c r="FHF515" s="29"/>
      <c r="FHG515" s="29"/>
      <c r="FHH515" s="29"/>
      <c r="FHI515" s="29"/>
      <c r="FHJ515" s="29"/>
      <c r="FHK515" s="29"/>
      <c r="FHL515" s="29"/>
      <c r="FHM515" s="29"/>
      <c r="FHN515" s="29"/>
      <c r="FHO515" s="29"/>
      <c r="FHP515" s="29"/>
      <c r="FHQ515" s="29"/>
      <c r="FHR515" s="29"/>
      <c r="FHS515" s="29"/>
      <c r="FHT515" s="29"/>
      <c r="FHU515" s="29"/>
      <c r="FHV515" s="29"/>
      <c r="FHW515" s="29"/>
      <c r="FHX515" s="29"/>
      <c r="FHY515" s="29"/>
      <c r="FHZ515" s="29"/>
      <c r="FIA515" s="29"/>
      <c r="FIB515" s="29"/>
      <c r="FIC515" s="29"/>
      <c r="FID515" s="29"/>
      <c r="FIE515" s="29"/>
      <c r="FIF515" s="29"/>
      <c r="FIG515" s="29"/>
      <c r="FIH515" s="29"/>
      <c r="FII515" s="29"/>
      <c r="FIJ515" s="29"/>
      <c r="FIK515" s="29"/>
      <c r="FIL515" s="29"/>
      <c r="FIM515" s="29"/>
      <c r="FIN515" s="29"/>
      <c r="FIO515" s="29"/>
      <c r="FIP515" s="29"/>
      <c r="FIQ515" s="29"/>
      <c r="FIR515" s="29"/>
      <c r="FIS515" s="29"/>
      <c r="FIT515" s="29"/>
      <c r="FIU515" s="29"/>
      <c r="FIV515" s="29"/>
      <c r="FIW515" s="29"/>
      <c r="FIX515" s="29"/>
      <c r="FIY515" s="29"/>
      <c r="FIZ515" s="29"/>
      <c r="FJA515" s="29"/>
      <c r="FJB515" s="29"/>
      <c r="FJC515" s="29"/>
      <c r="FJD515" s="29"/>
      <c r="FJE515" s="29"/>
      <c r="FJF515" s="29"/>
      <c r="FJG515" s="29"/>
      <c r="FJH515" s="29"/>
      <c r="FJI515" s="29"/>
      <c r="FJJ515" s="29"/>
      <c r="FJK515" s="29"/>
      <c r="FJL515" s="29"/>
      <c r="FJM515" s="29"/>
      <c r="FJN515" s="29"/>
      <c r="FJO515" s="29"/>
      <c r="FJP515" s="29"/>
      <c r="FJQ515" s="29"/>
      <c r="FJR515" s="29"/>
      <c r="FJS515" s="29"/>
      <c r="FJT515" s="29"/>
      <c r="FJU515" s="29"/>
      <c r="FJV515" s="29"/>
      <c r="FJW515" s="29"/>
      <c r="FJX515" s="29"/>
      <c r="FJY515" s="29"/>
      <c r="FJZ515" s="29"/>
      <c r="FKA515" s="29"/>
      <c r="FKB515" s="29"/>
      <c r="FKC515" s="29"/>
      <c r="FKD515" s="29"/>
      <c r="FKE515" s="29"/>
      <c r="FKF515" s="29"/>
      <c r="FKG515" s="29"/>
      <c r="FKH515" s="29"/>
      <c r="FKI515" s="29"/>
      <c r="FKJ515" s="29"/>
      <c r="FKK515" s="29"/>
      <c r="FKL515" s="29"/>
      <c r="FKM515" s="29"/>
      <c r="FKN515" s="29"/>
      <c r="FKO515" s="29"/>
      <c r="FKP515" s="29"/>
      <c r="FKQ515" s="29"/>
      <c r="FKR515" s="29"/>
      <c r="FKS515" s="29"/>
      <c r="FKT515" s="29"/>
      <c r="FKU515" s="29"/>
      <c r="FKV515" s="29"/>
      <c r="FKW515" s="29"/>
      <c r="FKX515" s="29"/>
      <c r="FKY515" s="29"/>
      <c r="FKZ515" s="29"/>
      <c r="FLA515" s="29"/>
      <c r="FLB515" s="29"/>
      <c r="FLC515" s="29"/>
      <c r="FLD515" s="29"/>
      <c r="FLE515" s="29"/>
      <c r="FLF515" s="29"/>
      <c r="FLG515" s="29"/>
      <c r="FLH515" s="29"/>
      <c r="FLI515" s="29"/>
      <c r="FLJ515" s="29"/>
      <c r="FLK515" s="29"/>
      <c r="FLL515" s="29"/>
      <c r="FLM515" s="29"/>
      <c r="FLN515" s="29"/>
      <c r="FLO515" s="29"/>
      <c r="FLP515" s="29"/>
      <c r="FLQ515" s="29"/>
      <c r="FLR515" s="29"/>
      <c r="FLS515" s="29"/>
      <c r="FLT515" s="29"/>
      <c r="FLU515" s="29"/>
      <c r="FLV515" s="29"/>
      <c r="FLW515" s="29"/>
      <c r="FLX515" s="29"/>
      <c r="FLY515" s="29"/>
      <c r="FLZ515" s="29"/>
      <c r="FMA515" s="29"/>
      <c r="FMB515" s="29"/>
      <c r="FMC515" s="29"/>
      <c r="FMD515" s="29"/>
      <c r="FME515" s="29"/>
      <c r="FMF515" s="29"/>
      <c r="FMG515" s="29"/>
      <c r="FMH515" s="29"/>
      <c r="FMI515" s="29"/>
      <c r="FMJ515" s="29"/>
      <c r="FMK515" s="29"/>
      <c r="FML515" s="29"/>
      <c r="FMM515" s="29"/>
      <c r="FMN515" s="29"/>
      <c r="FMO515" s="29"/>
      <c r="FMP515" s="29"/>
      <c r="FMQ515" s="29"/>
      <c r="FMR515" s="29"/>
      <c r="FMS515" s="29"/>
      <c r="FMT515" s="29"/>
      <c r="FMU515" s="29"/>
      <c r="FMV515" s="29"/>
      <c r="FMW515" s="29"/>
      <c r="FMX515" s="29"/>
      <c r="FMY515" s="29"/>
      <c r="FMZ515" s="29"/>
      <c r="FNA515" s="29"/>
      <c r="FNB515" s="29"/>
      <c r="FNC515" s="29"/>
      <c r="FND515" s="29"/>
      <c r="FNE515" s="29"/>
      <c r="FNF515" s="29"/>
      <c r="FNG515" s="29"/>
      <c r="FNH515" s="29"/>
      <c r="FNI515" s="29"/>
      <c r="FNJ515" s="29"/>
      <c r="FNK515" s="29"/>
      <c r="FNL515" s="29"/>
      <c r="FNM515" s="29"/>
      <c r="FNN515" s="29"/>
      <c r="FNO515" s="29"/>
      <c r="FNP515" s="29"/>
      <c r="FNQ515" s="29"/>
      <c r="FNR515" s="29"/>
      <c r="FNS515" s="29"/>
      <c r="FNT515" s="29"/>
      <c r="FNU515" s="29"/>
      <c r="FNV515" s="29"/>
      <c r="FNW515" s="29"/>
      <c r="FNX515" s="29"/>
      <c r="FNY515" s="29"/>
      <c r="FNZ515" s="29"/>
      <c r="FOA515" s="29"/>
      <c r="FOB515" s="29"/>
      <c r="FOC515" s="29"/>
      <c r="FOD515" s="29"/>
      <c r="FOE515" s="29"/>
      <c r="FOF515" s="29"/>
      <c r="FOG515" s="29"/>
      <c r="FOH515" s="29"/>
      <c r="FOI515" s="29"/>
      <c r="FOJ515" s="29"/>
      <c r="FOK515" s="29"/>
      <c r="FOL515" s="29"/>
      <c r="FOM515" s="29"/>
      <c r="FON515" s="29"/>
      <c r="FOO515" s="29"/>
      <c r="FOP515" s="29"/>
      <c r="FOQ515" s="29"/>
      <c r="FOR515" s="29"/>
      <c r="FOS515" s="29"/>
      <c r="FOT515" s="29"/>
      <c r="FOU515" s="29"/>
      <c r="FOV515" s="29"/>
      <c r="FOW515" s="29"/>
      <c r="FOX515" s="29"/>
      <c r="FOY515" s="29"/>
      <c r="FOZ515" s="29"/>
      <c r="FPA515" s="29"/>
      <c r="FPB515" s="29"/>
      <c r="FPC515" s="29"/>
      <c r="FPD515" s="29"/>
      <c r="FPE515" s="29"/>
      <c r="FPF515" s="29"/>
      <c r="FPG515" s="29"/>
      <c r="FPH515" s="29"/>
      <c r="FPI515" s="29"/>
      <c r="FPJ515" s="29"/>
      <c r="FPK515" s="29"/>
      <c r="FPL515" s="29"/>
      <c r="FPM515" s="29"/>
      <c r="FPN515" s="29"/>
      <c r="FPO515" s="29"/>
      <c r="FPP515" s="29"/>
      <c r="FPQ515" s="29"/>
      <c r="FPR515" s="29"/>
      <c r="FPS515" s="29"/>
      <c r="FPT515" s="29"/>
      <c r="FPU515" s="29"/>
      <c r="FPV515" s="29"/>
      <c r="FPW515" s="29"/>
      <c r="FPX515" s="29"/>
      <c r="FPY515" s="29"/>
      <c r="FPZ515" s="29"/>
      <c r="FQA515" s="29"/>
      <c r="FQB515" s="29"/>
      <c r="FQC515" s="29"/>
      <c r="FQD515" s="29"/>
      <c r="FQE515" s="29"/>
      <c r="FQF515" s="29"/>
      <c r="FQG515" s="29"/>
      <c r="FQH515" s="29"/>
      <c r="FQI515" s="29"/>
      <c r="FQJ515" s="29"/>
      <c r="FQK515" s="29"/>
      <c r="FQL515" s="29"/>
      <c r="FQM515" s="29"/>
      <c r="FQN515" s="29"/>
      <c r="FQO515" s="29"/>
      <c r="FQP515" s="29"/>
      <c r="FQQ515" s="29"/>
      <c r="FQR515" s="29"/>
      <c r="FQS515" s="29"/>
      <c r="FQT515" s="29"/>
      <c r="FQU515" s="29"/>
      <c r="FQV515" s="29"/>
      <c r="FQW515" s="29"/>
      <c r="FQX515" s="29"/>
      <c r="FQY515" s="29"/>
      <c r="FQZ515" s="29"/>
      <c r="FRA515" s="29"/>
      <c r="FRB515" s="29"/>
      <c r="FRC515" s="29"/>
      <c r="FRD515" s="29"/>
      <c r="FRE515" s="29"/>
      <c r="FRF515" s="29"/>
      <c r="FRG515" s="29"/>
      <c r="FRH515" s="29"/>
      <c r="FRI515" s="29"/>
      <c r="FRJ515" s="29"/>
      <c r="FRK515" s="29"/>
      <c r="FRL515" s="29"/>
      <c r="FRM515" s="29"/>
      <c r="FRN515" s="29"/>
      <c r="FRO515" s="29"/>
      <c r="FRP515" s="29"/>
      <c r="FRQ515" s="29"/>
      <c r="FRR515" s="29"/>
      <c r="FRS515" s="29"/>
      <c r="FRT515" s="29"/>
      <c r="FRU515" s="29"/>
      <c r="FRV515" s="29"/>
      <c r="FRW515" s="29"/>
      <c r="FRX515" s="29"/>
      <c r="FRY515" s="29"/>
      <c r="FRZ515" s="29"/>
      <c r="FSA515" s="29"/>
      <c r="FSB515" s="29"/>
      <c r="FSC515" s="29"/>
      <c r="FSD515" s="29"/>
      <c r="FSE515" s="29"/>
      <c r="FSF515" s="29"/>
      <c r="FSG515" s="29"/>
      <c r="FSH515" s="29"/>
      <c r="FSI515" s="29"/>
      <c r="FSJ515" s="29"/>
      <c r="FSK515" s="29"/>
      <c r="FSL515" s="29"/>
      <c r="FSM515" s="29"/>
      <c r="FSN515" s="29"/>
      <c r="FSO515" s="29"/>
      <c r="FSP515" s="29"/>
      <c r="FSQ515" s="29"/>
      <c r="FSR515" s="29"/>
      <c r="FSS515" s="29"/>
      <c r="FST515" s="29"/>
      <c r="FSU515" s="29"/>
      <c r="FSV515" s="29"/>
      <c r="FSW515" s="29"/>
      <c r="FSX515" s="29"/>
      <c r="FSY515" s="29"/>
      <c r="FSZ515" s="29"/>
      <c r="FTA515" s="29"/>
      <c r="FTB515" s="29"/>
      <c r="FTC515" s="29"/>
      <c r="FTD515" s="29"/>
      <c r="FTE515" s="29"/>
      <c r="FTF515" s="29"/>
      <c r="FTG515" s="29"/>
      <c r="FTH515" s="29"/>
      <c r="FTI515" s="29"/>
      <c r="FTJ515" s="29"/>
      <c r="FTK515" s="29"/>
      <c r="FTL515" s="29"/>
      <c r="FTM515" s="29"/>
      <c r="FTN515" s="29"/>
      <c r="FTO515" s="29"/>
      <c r="FTP515" s="29"/>
      <c r="FTQ515" s="29"/>
      <c r="FTR515" s="29"/>
      <c r="FTS515" s="29"/>
      <c r="FTT515" s="29"/>
      <c r="FTU515" s="29"/>
      <c r="FTV515" s="29"/>
      <c r="FTW515" s="29"/>
      <c r="FTX515" s="29"/>
      <c r="FTY515" s="29"/>
      <c r="FTZ515" s="29"/>
      <c r="FUA515" s="29"/>
      <c r="FUB515" s="29"/>
      <c r="FUC515" s="29"/>
      <c r="FUD515" s="29"/>
      <c r="FUE515" s="29"/>
      <c r="FUF515" s="29"/>
      <c r="FUG515" s="29"/>
      <c r="FUH515" s="29"/>
      <c r="FUI515" s="29"/>
      <c r="FUJ515" s="29"/>
      <c r="FUK515" s="29"/>
      <c r="FUL515" s="29"/>
      <c r="FUM515" s="29"/>
      <c r="FUN515" s="29"/>
      <c r="FUO515" s="29"/>
      <c r="FUP515" s="29"/>
      <c r="FUQ515" s="29"/>
      <c r="FUR515" s="29"/>
      <c r="FUS515" s="29"/>
      <c r="FUT515" s="29"/>
      <c r="FUU515" s="29"/>
      <c r="FUV515" s="29"/>
      <c r="FUW515" s="29"/>
      <c r="FUX515" s="29"/>
      <c r="FUY515" s="29"/>
      <c r="FUZ515" s="29"/>
      <c r="FVA515" s="29"/>
      <c r="FVB515" s="29"/>
      <c r="FVC515" s="29"/>
      <c r="FVD515" s="29"/>
      <c r="FVE515" s="29"/>
      <c r="FVF515" s="29"/>
      <c r="FVG515" s="29"/>
      <c r="FVH515" s="29"/>
      <c r="FVI515" s="29"/>
      <c r="FVJ515" s="29"/>
      <c r="FVK515" s="29"/>
      <c r="FVL515" s="29"/>
      <c r="FVM515" s="29"/>
      <c r="FVN515" s="29"/>
      <c r="FVO515" s="29"/>
      <c r="FVP515" s="29"/>
      <c r="FVQ515" s="29"/>
      <c r="FVR515" s="29"/>
      <c r="FVS515" s="29"/>
      <c r="FVT515" s="29"/>
      <c r="FVU515" s="29"/>
      <c r="FVV515" s="29"/>
      <c r="FVW515" s="29"/>
      <c r="FVX515" s="29"/>
      <c r="FVY515" s="29"/>
      <c r="FVZ515" s="29"/>
      <c r="FWA515" s="29"/>
      <c r="FWB515" s="29"/>
      <c r="FWC515" s="29"/>
      <c r="FWD515" s="29"/>
      <c r="FWE515" s="29"/>
      <c r="FWF515" s="29"/>
      <c r="FWG515" s="29"/>
      <c r="FWH515" s="29"/>
      <c r="FWI515" s="29"/>
      <c r="FWJ515" s="29"/>
      <c r="FWK515" s="29"/>
      <c r="FWL515" s="29"/>
      <c r="FWM515" s="29"/>
      <c r="FWN515" s="29"/>
      <c r="FWO515" s="29"/>
      <c r="FWP515" s="29"/>
      <c r="FWQ515" s="29"/>
      <c r="FWR515" s="29"/>
      <c r="FWS515" s="29"/>
      <c r="FWT515" s="29"/>
      <c r="FWU515" s="29"/>
      <c r="FWV515" s="29"/>
      <c r="FWW515" s="29"/>
      <c r="FWX515" s="29"/>
      <c r="FWY515" s="29"/>
      <c r="FWZ515" s="29"/>
      <c r="FXA515" s="29"/>
      <c r="FXB515" s="29"/>
      <c r="FXC515" s="29"/>
      <c r="FXD515" s="29"/>
      <c r="FXE515" s="29"/>
      <c r="FXF515" s="29"/>
      <c r="FXG515" s="29"/>
      <c r="FXH515" s="29"/>
      <c r="FXI515" s="29"/>
      <c r="FXJ515" s="29"/>
      <c r="FXK515" s="29"/>
      <c r="FXL515" s="29"/>
      <c r="FXM515" s="29"/>
      <c r="FXN515" s="29"/>
      <c r="FXO515" s="29"/>
      <c r="FXP515" s="29"/>
      <c r="FXQ515" s="29"/>
      <c r="FXR515" s="29"/>
      <c r="FXS515" s="29"/>
      <c r="FXT515" s="29"/>
      <c r="FXU515" s="29"/>
      <c r="FXV515" s="29"/>
      <c r="FXW515" s="29"/>
      <c r="FXX515" s="29"/>
      <c r="FXY515" s="29"/>
      <c r="FXZ515" s="29"/>
      <c r="FYA515" s="29"/>
      <c r="FYB515" s="29"/>
      <c r="FYC515" s="29"/>
      <c r="FYD515" s="29"/>
      <c r="FYE515" s="29"/>
      <c r="FYF515" s="29"/>
      <c r="FYG515" s="29"/>
      <c r="FYH515" s="29"/>
      <c r="FYI515" s="29"/>
      <c r="FYJ515" s="29"/>
      <c r="FYK515" s="29"/>
      <c r="FYL515" s="29"/>
      <c r="FYM515" s="29"/>
      <c r="FYN515" s="29"/>
      <c r="FYO515" s="29"/>
      <c r="FYP515" s="29"/>
      <c r="FYQ515" s="29"/>
      <c r="FYR515" s="29"/>
      <c r="FYS515" s="29"/>
      <c r="FYT515" s="29"/>
      <c r="FYU515" s="29"/>
      <c r="FYV515" s="29"/>
      <c r="FYW515" s="29"/>
      <c r="FYX515" s="29"/>
      <c r="FYY515" s="29"/>
      <c r="FYZ515" s="29"/>
      <c r="FZA515" s="29"/>
      <c r="FZB515" s="29"/>
      <c r="FZC515" s="29"/>
      <c r="FZD515" s="29"/>
      <c r="FZE515" s="29"/>
      <c r="FZF515" s="29"/>
      <c r="FZG515" s="29"/>
      <c r="FZH515" s="29"/>
      <c r="FZI515" s="29"/>
      <c r="FZJ515" s="29"/>
      <c r="FZK515" s="29"/>
      <c r="FZL515" s="29"/>
      <c r="FZM515" s="29"/>
      <c r="FZN515" s="29"/>
      <c r="FZO515" s="29"/>
      <c r="FZP515" s="29"/>
      <c r="FZQ515" s="29"/>
      <c r="FZR515" s="29"/>
      <c r="FZS515" s="29"/>
      <c r="FZT515" s="29"/>
      <c r="FZU515" s="29"/>
      <c r="FZV515" s="29"/>
      <c r="FZW515" s="29"/>
      <c r="FZX515" s="29"/>
      <c r="FZY515" s="29"/>
      <c r="FZZ515" s="29"/>
      <c r="GAA515" s="29"/>
      <c r="GAB515" s="29"/>
      <c r="GAC515" s="29"/>
      <c r="GAD515" s="29"/>
      <c r="GAE515" s="29"/>
      <c r="GAF515" s="29"/>
      <c r="GAG515" s="29"/>
      <c r="GAH515" s="29"/>
      <c r="GAI515" s="29"/>
      <c r="GAJ515" s="29"/>
      <c r="GAK515" s="29"/>
      <c r="GAL515" s="29"/>
      <c r="GAM515" s="29"/>
      <c r="GAN515" s="29"/>
      <c r="GAO515" s="29"/>
      <c r="GAP515" s="29"/>
      <c r="GAQ515" s="29"/>
      <c r="GAR515" s="29"/>
      <c r="GAS515" s="29"/>
      <c r="GAT515" s="29"/>
      <c r="GAU515" s="29"/>
      <c r="GAV515" s="29"/>
      <c r="GAW515" s="29"/>
      <c r="GAX515" s="29"/>
      <c r="GAY515" s="29"/>
      <c r="GAZ515" s="29"/>
      <c r="GBA515" s="29"/>
      <c r="GBB515" s="29"/>
      <c r="GBC515" s="29"/>
      <c r="GBD515" s="29"/>
      <c r="GBE515" s="29"/>
      <c r="GBF515" s="29"/>
      <c r="GBG515" s="29"/>
      <c r="GBH515" s="29"/>
      <c r="GBI515" s="29"/>
      <c r="GBJ515" s="29"/>
      <c r="GBK515" s="29"/>
      <c r="GBL515" s="29"/>
      <c r="GBM515" s="29"/>
      <c r="GBN515" s="29"/>
      <c r="GBO515" s="29"/>
      <c r="GBP515" s="29"/>
      <c r="GBQ515" s="29"/>
      <c r="GBR515" s="29"/>
      <c r="GBS515" s="29"/>
      <c r="GBT515" s="29"/>
      <c r="GBU515" s="29"/>
      <c r="GBV515" s="29"/>
      <c r="GBW515" s="29"/>
      <c r="GBX515" s="29"/>
      <c r="GBY515" s="29"/>
      <c r="GBZ515" s="29"/>
      <c r="GCA515" s="29"/>
      <c r="GCB515" s="29"/>
      <c r="GCC515" s="29"/>
      <c r="GCD515" s="29"/>
      <c r="GCE515" s="29"/>
      <c r="GCF515" s="29"/>
      <c r="GCG515" s="29"/>
      <c r="GCH515" s="29"/>
      <c r="GCI515" s="29"/>
      <c r="GCJ515" s="29"/>
      <c r="GCK515" s="29"/>
      <c r="GCL515" s="29"/>
      <c r="GCM515" s="29"/>
      <c r="GCN515" s="29"/>
      <c r="GCO515" s="29"/>
      <c r="GCP515" s="29"/>
      <c r="GCQ515" s="29"/>
      <c r="GCR515" s="29"/>
      <c r="GCS515" s="29"/>
      <c r="GCT515" s="29"/>
      <c r="GCU515" s="29"/>
      <c r="GCV515" s="29"/>
      <c r="GCW515" s="29"/>
      <c r="GCX515" s="29"/>
      <c r="GCY515" s="29"/>
      <c r="GCZ515" s="29"/>
      <c r="GDA515" s="29"/>
      <c r="GDB515" s="29"/>
      <c r="GDC515" s="29"/>
      <c r="GDD515" s="29"/>
      <c r="GDE515" s="29"/>
      <c r="GDF515" s="29"/>
      <c r="GDG515" s="29"/>
      <c r="GDH515" s="29"/>
      <c r="GDI515" s="29"/>
      <c r="GDJ515" s="29"/>
      <c r="GDK515" s="29"/>
      <c r="GDL515" s="29"/>
      <c r="GDM515" s="29"/>
      <c r="GDN515" s="29"/>
      <c r="GDO515" s="29"/>
      <c r="GDP515" s="29"/>
      <c r="GDQ515" s="29"/>
      <c r="GDR515" s="29"/>
      <c r="GDS515" s="29"/>
      <c r="GDT515" s="29"/>
      <c r="GDU515" s="29"/>
      <c r="GDV515" s="29"/>
      <c r="GDW515" s="29"/>
      <c r="GDX515" s="29"/>
      <c r="GDY515" s="29"/>
      <c r="GDZ515" s="29"/>
      <c r="GEA515" s="29"/>
      <c r="GEB515" s="29"/>
      <c r="GEC515" s="29"/>
      <c r="GED515" s="29"/>
      <c r="GEE515" s="29"/>
      <c r="GEF515" s="29"/>
      <c r="GEG515" s="29"/>
      <c r="GEH515" s="29"/>
      <c r="GEI515" s="29"/>
      <c r="GEJ515" s="29"/>
      <c r="GEK515" s="29"/>
      <c r="GEL515" s="29"/>
      <c r="GEM515" s="29"/>
      <c r="GEN515" s="29"/>
      <c r="GEO515" s="29"/>
      <c r="GEP515" s="29"/>
      <c r="GEQ515" s="29"/>
      <c r="GER515" s="29"/>
      <c r="GES515" s="29"/>
      <c r="GET515" s="29"/>
      <c r="GEU515" s="29"/>
      <c r="GEV515" s="29"/>
      <c r="GEW515" s="29"/>
      <c r="GEX515" s="29"/>
      <c r="GEY515" s="29"/>
      <c r="GEZ515" s="29"/>
      <c r="GFA515" s="29"/>
      <c r="GFB515" s="29"/>
      <c r="GFC515" s="29"/>
      <c r="GFD515" s="29"/>
      <c r="GFE515" s="29"/>
      <c r="GFF515" s="29"/>
      <c r="GFG515" s="29"/>
      <c r="GFH515" s="29"/>
      <c r="GFI515" s="29"/>
      <c r="GFJ515" s="29"/>
      <c r="GFK515" s="29"/>
      <c r="GFL515" s="29"/>
      <c r="GFM515" s="29"/>
      <c r="GFN515" s="29"/>
      <c r="GFO515" s="29"/>
      <c r="GFP515" s="29"/>
      <c r="GFQ515" s="29"/>
      <c r="GFR515" s="29"/>
      <c r="GFS515" s="29"/>
      <c r="GFT515" s="29"/>
      <c r="GFU515" s="29"/>
      <c r="GFV515" s="29"/>
      <c r="GFW515" s="29"/>
      <c r="GFX515" s="29"/>
      <c r="GFY515" s="29"/>
      <c r="GFZ515" s="29"/>
      <c r="GGA515" s="29"/>
      <c r="GGB515" s="29"/>
      <c r="GGC515" s="29"/>
      <c r="GGD515" s="29"/>
      <c r="GGE515" s="29"/>
      <c r="GGF515" s="29"/>
      <c r="GGG515" s="29"/>
      <c r="GGH515" s="29"/>
      <c r="GGI515" s="29"/>
      <c r="GGJ515" s="29"/>
      <c r="GGK515" s="29"/>
      <c r="GGL515" s="29"/>
      <c r="GGM515" s="29"/>
      <c r="GGN515" s="29"/>
      <c r="GGO515" s="29"/>
      <c r="GGP515" s="29"/>
      <c r="GGQ515" s="29"/>
      <c r="GGR515" s="29"/>
      <c r="GGS515" s="29"/>
      <c r="GGT515" s="29"/>
      <c r="GGU515" s="29"/>
      <c r="GGV515" s="29"/>
      <c r="GGW515" s="29"/>
      <c r="GGX515" s="29"/>
      <c r="GGY515" s="29"/>
      <c r="GGZ515" s="29"/>
      <c r="GHA515" s="29"/>
      <c r="GHB515" s="29"/>
      <c r="GHC515" s="29"/>
      <c r="GHD515" s="29"/>
      <c r="GHE515" s="29"/>
      <c r="GHF515" s="29"/>
      <c r="GHG515" s="29"/>
      <c r="GHH515" s="29"/>
      <c r="GHI515" s="29"/>
      <c r="GHJ515" s="29"/>
      <c r="GHK515" s="29"/>
      <c r="GHL515" s="29"/>
      <c r="GHM515" s="29"/>
      <c r="GHN515" s="29"/>
      <c r="GHO515" s="29"/>
      <c r="GHP515" s="29"/>
      <c r="GHQ515" s="29"/>
      <c r="GHR515" s="29"/>
      <c r="GHS515" s="29"/>
      <c r="GHT515" s="29"/>
      <c r="GHU515" s="29"/>
      <c r="GHV515" s="29"/>
      <c r="GHW515" s="29"/>
      <c r="GHX515" s="29"/>
      <c r="GHY515" s="29"/>
      <c r="GHZ515" s="29"/>
      <c r="GIA515" s="29"/>
      <c r="GIB515" s="29"/>
      <c r="GIC515" s="29"/>
      <c r="GID515" s="29"/>
      <c r="GIE515" s="29"/>
      <c r="GIF515" s="29"/>
      <c r="GIG515" s="29"/>
      <c r="GIH515" s="29"/>
      <c r="GII515" s="29"/>
      <c r="GIJ515" s="29"/>
      <c r="GIK515" s="29"/>
      <c r="GIL515" s="29"/>
      <c r="GIM515" s="29"/>
      <c r="GIN515" s="29"/>
      <c r="GIO515" s="29"/>
      <c r="GIP515" s="29"/>
      <c r="GIQ515" s="29"/>
      <c r="GIR515" s="29"/>
      <c r="GIS515" s="29"/>
      <c r="GIT515" s="29"/>
      <c r="GIU515" s="29"/>
      <c r="GIV515" s="29"/>
      <c r="GIW515" s="29"/>
      <c r="GIX515" s="29"/>
      <c r="GIY515" s="29"/>
      <c r="GIZ515" s="29"/>
      <c r="GJA515" s="29"/>
      <c r="GJB515" s="29"/>
      <c r="GJC515" s="29"/>
      <c r="GJD515" s="29"/>
      <c r="GJE515" s="29"/>
      <c r="GJF515" s="29"/>
      <c r="GJG515" s="29"/>
      <c r="GJH515" s="29"/>
      <c r="GJI515" s="29"/>
      <c r="GJJ515" s="29"/>
      <c r="GJK515" s="29"/>
      <c r="GJL515" s="29"/>
      <c r="GJM515" s="29"/>
      <c r="GJN515" s="29"/>
      <c r="GJO515" s="29"/>
      <c r="GJP515" s="29"/>
      <c r="GJQ515" s="29"/>
      <c r="GJR515" s="29"/>
      <c r="GJS515" s="29"/>
      <c r="GJT515" s="29"/>
      <c r="GJU515" s="29"/>
      <c r="GJV515" s="29"/>
      <c r="GJW515" s="29"/>
      <c r="GJX515" s="29"/>
      <c r="GJY515" s="29"/>
      <c r="GJZ515" s="29"/>
      <c r="GKA515" s="29"/>
      <c r="GKB515" s="29"/>
      <c r="GKC515" s="29"/>
      <c r="GKD515" s="29"/>
      <c r="GKE515" s="29"/>
      <c r="GKF515" s="29"/>
      <c r="GKG515" s="29"/>
      <c r="GKH515" s="29"/>
      <c r="GKI515" s="29"/>
      <c r="GKJ515" s="29"/>
      <c r="GKK515" s="29"/>
      <c r="GKL515" s="29"/>
      <c r="GKM515" s="29"/>
      <c r="GKN515" s="29"/>
      <c r="GKO515" s="29"/>
      <c r="GKP515" s="29"/>
      <c r="GKQ515" s="29"/>
      <c r="GKR515" s="29"/>
      <c r="GKS515" s="29"/>
      <c r="GKT515" s="29"/>
      <c r="GKU515" s="29"/>
      <c r="GKV515" s="29"/>
      <c r="GKW515" s="29"/>
      <c r="GKX515" s="29"/>
      <c r="GKY515" s="29"/>
      <c r="GKZ515" s="29"/>
      <c r="GLA515" s="29"/>
      <c r="GLB515" s="29"/>
      <c r="GLC515" s="29"/>
      <c r="GLD515" s="29"/>
      <c r="GLE515" s="29"/>
      <c r="GLF515" s="29"/>
      <c r="GLG515" s="29"/>
      <c r="GLH515" s="29"/>
      <c r="GLI515" s="29"/>
      <c r="GLJ515" s="29"/>
      <c r="GLK515" s="29"/>
      <c r="GLL515" s="29"/>
      <c r="GLM515" s="29"/>
      <c r="GLN515" s="29"/>
      <c r="GLO515" s="29"/>
      <c r="GLP515" s="29"/>
      <c r="GLQ515" s="29"/>
      <c r="GLR515" s="29"/>
      <c r="GLS515" s="29"/>
      <c r="GLT515" s="29"/>
      <c r="GLU515" s="29"/>
      <c r="GLV515" s="29"/>
      <c r="GLW515" s="29"/>
      <c r="GLX515" s="29"/>
      <c r="GLY515" s="29"/>
      <c r="GLZ515" s="29"/>
      <c r="GMA515" s="29"/>
      <c r="GMB515" s="29"/>
      <c r="GMC515" s="29"/>
      <c r="GMD515" s="29"/>
      <c r="GME515" s="29"/>
      <c r="GMF515" s="29"/>
      <c r="GMG515" s="29"/>
      <c r="GMH515" s="29"/>
      <c r="GMI515" s="29"/>
      <c r="GMJ515" s="29"/>
      <c r="GMK515" s="29"/>
      <c r="GML515" s="29"/>
      <c r="GMM515" s="29"/>
      <c r="GMN515" s="29"/>
      <c r="GMO515" s="29"/>
      <c r="GMP515" s="29"/>
      <c r="GMQ515" s="29"/>
      <c r="GMR515" s="29"/>
      <c r="GMS515" s="29"/>
      <c r="GMT515" s="29"/>
      <c r="GMU515" s="29"/>
      <c r="GMV515" s="29"/>
      <c r="GMW515" s="29"/>
      <c r="GMX515" s="29"/>
      <c r="GMY515" s="29"/>
      <c r="GMZ515" s="29"/>
      <c r="GNA515" s="29"/>
      <c r="GNB515" s="29"/>
      <c r="GNC515" s="29"/>
      <c r="GND515" s="29"/>
      <c r="GNE515" s="29"/>
      <c r="GNF515" s="29"/>
      <c r="GNG515" s="29"/>
      <c r="GNH515" s="29"/>
      <c r="GNI515" s="29"/>
      <c r="GNJ515" s="29"/>
      <c r="GNK515" s="29"/>
      <c r="GNL515" s="29"/>
      <c r="GNM515" s="29"/>
      <c r="GNN515" s="29"/>
      <c r="GNO515" s="29"/>
      <c r="GNP515" s="29"/>
      <c r="GNQ515" s="29"/>
      <c r="GNR515" s="29"/>
      <c r="GNS515" s="29"/>
      <c r="GNT515" s="29"/>
      <c r="GNU515" s="29"/>
      <c r="GNV515" s="29"/>
      <c r="GNW515" s="29"/>
      <c r="GNX515" s="29"/>
      <c r="GNY515" s="29"/>
      <c r="GNZ515" s="29"/>
      <c r="GOA515" s="29"/>
      <c r="GOB515" s="29"/>
      <c r="GOC515" s="29"/>
      <c r="GOD515" s="29"/>
      <c r="GOE515" s="29"/>
      <c r="GOF515" s="29"/>
      <c r="GOG515" s="29"/>
      <c r="GOH515" s="29"/>
      <c r="GOI515" s="29"/>
      <c r="GOJ515" s="29"/>
      <c r="GOK515" s="29"/>
      <c r="GOL515" s="29"/>
      <c r="GOM515" s="29"/>
      <c r="GON515" s="29"/>
      <c r="GOO515" s="29"/>
      <c r="GOP515" s="29"/>
      <c r="GOQ515" s="29"/>
      <c r="GOR515" s="29"/>
      <c r="GOS515" s="29"/>
      <c r="GOT515" s="29"/>
      <c r="GOU515" s="29"/>
      <c r="GOV515" s="29"/>
      <c r="GOW515" s="29"/>
      <c r="GOX515" s="29"/>
      <c r="GOY515" s="29"/>
      <c r="GOZ515" s="29"/>
      <c r="GPA515" s="29"/>
      <c r="GPB515" s="29"/>
      <c r="GPC515" s="29"/>
      <c r="GPD515" s="29"/>
      <c r="GPE515" s="29"/>
      <c r="GPF515" s="29"/>
      <c r="GPG515" s="29"/>
      <c r="GPH515" s="29"/>
      <c r="GPI515" s="29"/>
      <c r="GPJ515" s="29"/>
      <c r="GPK515" s="29"/>
      <c r="GPL515" s="29"/>
      <c r="GPM515" s="29"/>
      <c r="GPN515" s="29"/>
      <c r="GPO515" s="29"/>
      <c r="GPP515" s="29"/>
      <c r="GPQ515" s="29"/>
      <c r="GPR515" s="29"/>
      <c r="GPS515" s="29"/>
      <c r="GPT515" s="29"/>
      <c r="GPU515" s="29"/>
      <c r="GPV515" s="29"/>
      <c r="GPW515" s="29"/>
      <c r="GPX515" s="29"/>
      <c r="GPY515" s="29"/>
      <c r="GPZ515" s="29"/>
      <c r="GQA515" s="29"/>
      <c r="GQB515" s="29"/>
      <c r="GQC515" s="29"/>
      <c r="GQD515" s="29"/>
      <c r="GQE515" s="29"/>
      <c r="GQF515" s="29"/>
      <c r="GQG515" s="29"/>
      <c r="GQH515" s="29"/>
      <c r="GQI515" s="29"/>
      <c r="GQJ515" s="29"/>
      <c r="GQK515" s="29"/>
      <c r="GQL515" s="29"/>
      <c r="GQM515" s="29"/>
      <c r="GQN515" s="29"/>
      <c r="GQO515" s="29"/>
      <c r="GQP515" s="29"/>
      <c r="GQQ515" s="29"/>
      <c r="GQR515" s="29"/>
      <c r="GQS515" s="29"/>
      <c r="GQT515" s="29"/>
      <c r="GQU515" s="29"/>
      <c r="GQV515" s="29"/>
      <c r="GQW515" s="29"/>
      <c r="GQX515" s="29"/>
      <c r="GQY515" s="29"/>
      <c r="GQZ515" s="29"/>
      <c r="GRA515" s="29"/>
      <c r="GRB515" s="29"/>
      <c r="GRC515" s="29"/>
      <c r="GRD515" s="29"/>
      <c r="GRE515" s="29"/>
      <c r="GRF515" s="29"/>
      <c r="GRG515" s="29"/>
      <c r="GRH515" s="29"/>
      <c r="GRI515" s="29"/>
      <c r="GRJ515" s="29"/>
      <c r="GRK515" s="29"/>
      <c r="GRL515" s="29"/>
      <c r="GRM515" s="29"/>
      <c r="GRN515" s="29"/>
      <c r="GRO515" s="29"/>
      <c r="GRP515" s="29"/>
      <c r="GRQ515" s="29"/>
      <c r="GRR515" s="29"/>
      <c r="GRS515" s="29"/>
      <c r="GRT515" s="29"/>
      <c r="GRU515" s="29"/>
      <c r="GRV515" s="29"/>
      <c r="GRW515" s="29"/>
      <c r="GRX515" s="29"/>
      <c r="GRY515" s="29"/>
      <c r="GRZ515" s="29"/>
      <c r="GSA515" s="29"/>
      <c r="GSB515" s="29"/>
      <c r="GSC515" s="29"/>
      <c r="GSD515" s="29"/>
      <c r="GSE515" s="29"/>
      <c r="GSF515" s="29"/>
      <c r="GSG515" s="29"/>
      <c r="GSH515" s="29"/>
      <c r="GSI515" s="29"/>
      <c r="GSJ515" s="29"/>
      <c r="GSK515" s="29"/>
      <c r="GSL515" s="29"/>
      <c r="GSM515" s="29"/>
      <c r="GSN515" s="29"/>
      <c r="GSO515" s="29"/>
      <c r="GSP515" s="29"/>
      <c r="GSQ515" s="29"/>
      <c r="GSR515" s="29"/>
      <c r="GSS515" s="29"/>
      <c r="GST515" s="29"/>
      <c r="GSU515" s="29"/>
      <c r="GSV515" s="29"/>
      <c r="GSW515" s="29"/>
      <c r="GSX515" s="29"/>
      <c r="GSY515" s="29"/>
      <c r="GSZ515" s="29"/>
      <c r="GTA515" s="29"/>
      <c r="GTB515" s="29"/>
      <c r="GTC515" s="29"/>
      <c r="GTD515" s="29"/>
      <c r="GTE515" s="29"/>
      <c r="GTF515" s="29"/>
      <c r="GTG515" s="29"/>
      <c r="GTH515" s="29"/>
      <c r="GTI515" s="29"/>
      <c r="GTJ515" s="29"/>
      <c r="GTK515" s="29"/>
      <c r="GTL515" s="29"/>
      <c r="GTM515" s="29"/>
      <c r="GTN515" s="29"/>
      <c r="GTO515" s="29"/>
      <c r="GTP515" s="29"/>
      <c r="GTQ515" s="29"/>
      <c r="GTR515" s="29"/>
      <c r="GTS515" s="29"/>
      <c r="GTT515" s="29"/>
      <c r="GTU515" s="29"/>
      <c r="GTV515" s="29"/>
      <c r="GTW515" s="29"/>
      <c r="GTX515" s="29"/>
      <c r="GTY515" s="29"/>
      <c r="GTZ515" s="29"/>
      <c r="GUA515" s="29"/>
      <c r="GUB515" s="29"/>
      <c r="GUC515" s="29"/>
      <c r="GUD515" s="29"/>
      <c r="GUE515" s="29"/>
      <c r="GUF515" s="29"/>
      <c r="GUG515" s="29"/>
      <c r="GUH515" s="29"/>
      <c r="GUI515" s="29"/>
      <c r="GUJ515" s="29"/>
      <c r="GUK515" s="29"/>
      <c r="GUL515" s="29"/>
      <c r="GUM515" s="29"/>
      <c r="GUN515" s="29"/>
      <c r="GUO515" s="29"/>
      <c r="GUP515" s="29"/>
      <c r="GUQ515" s="29"/>
      <c r="GUR515" s="29"/>
      <c r="GUS515" s="29"/>
      <c r="GUT515" s="29"/>
      <c r="GUU515" s="29"/>
      <c r="GUV515" s="29"/>
      <c r="GUW515" s="29"/>
      <c r="GUX515" s="29"/>
      <c r="GUY515" s="29"/>
      <c r="GUZ515" s="29"/>
      <c r="GVA515" s="29"/>
      <c r="GVB515" s="29"/>
      <c r="GVC515" s="29"/>
      <c r="GVD515" s="29"/>
      <c r="GVE515" s="29"/>
      <c r="GVF515" s="29"/>
      <c r="GVG515" s="29"/>
      <c r="GVH515" s="29"/>
      <c r="GVI515" s="29"/>
      <c r="GVJ515" s="29"/>
      <c r="GVK515" s="29"/>
      <c r="GVL515" s="29"/>
      <c r="GVM515" s="29"/>
      <c r="GVN515" s="29"/>
      <c r="GVO515" s="29"/>
      <c r="GVP515" s="29"/>
      <c r="GVQ515" s="29"/>
      <c r="GVR515" s="29"/>
      <c r="GVS515" s="29"/>
      <c r="GVT515" s="29"/>
      <c r="GVU515" s="29"/>
      <c r="GVV515" s="29"/>
      <c r="GVW515" s="29"/>
      <c r="GVX515" s="29"/>
      <c r="GVY515" s="29"/>
      <c r="GVZ515" s="29"/>
      <c r="GWA515" s="29"/>
      <c r="GWB515" s="29"/>
      <c r="GWC515" s="29"/>
      <c r="GWD515" s="29"/>
      <c r="GWE515" s="29"/>
      <c r="GWF515" s="29"/>
      <c r="GWG515" s="29"/>
      <c r="GWH515" s="29"/>
      <c r="GWI515" s="29"/>
      <c r="GWJ515" s="29"/>
      <c r="GWK515" s="29"/>
      <c r="GWL515" s="29"/>
      <c r="GWM515" s="29"/>
      <c r="GWN515" s="29"/>
      <c r="GWO515" s="29"/>
      <c r="GWP515" s="29"/>
      <c r="GWQ515" s="29"/>
      <c r="GWR515" s="29"/>
      <c r="GWS515" s="29"/>
      <c r="GWT515" s="29"/>
      <c r="GWU515" s="29"/>
      <c r="GWV515" s="29"/>
      <c r="GWW515" s="29"/>
      <c r="GWX515" s="29"/>
      <c r="GWY515" s="29"/>
      <c r="GWZ515" s="29"/>
      <c r="GXA515" s="29"/>
      <c r="GXB515" s="29"/>
      <c r="GXC515" s="29"/>
      <c r="GXD515" s="29"/>
      <c r="GXE515" s="29"/>
      <c r="GXF515" s="29"/>
      <c r="GXG515" s="29"/>
      <c r="GXH515" s="29"/>
      <c r="GXI515" s="29"/>
      <c r="GXJ515" s="29"/>
      <c r="GXK515" s="29"/>
      <c r="GXL515" s="29"/>
      <c r="GXM515" s="29"/>
      <c r="GXN515" s="29"/>
      <c r="GXO515" s="29"/>
      <c r="GXP515" s="29"/>
      <c r="GXQ515" s="29"/>
      <c r="GXR515" s="29"/>
      <c r="GXS515" s="29"/>
      <c r="GXT515" s="29"/>
      <c r="GXU515" s="29"/>
      <c r="GXV515" s="29"/>
      <c r="GXW515" s="29"/>
      <c r="GXX515" s="29"/>
      <c r="GXY515" s="29"/>
      <c r="GXZ515" s="29"/>
      <c r="GYA515" s="29"/>
      <c r="GYB515" s="29"/>
      <c r="GYC515" s="29"/>
      <c r="GYD515" s="29"/>
      <c r="GYE515" s="29"/>
      <c r="GYF515" s="29"/>
      <c r="GYG515" s="29"/>
      <c r="GYH515" s="29"/>
      <c r="GYI515" s="29"/>
      <c r="GYJ515" s="29"/>
      <c r="GYK515" s="29"/>
      <c r="GYL515" s="29"/>
      <c r="GYM515" s="29"/>
      <c r="GYN515" s="29"/>
      <c r="GYO515" s="29"/>
      <c r="GYP515" s="29"/>
      <c r="GYQ515" s="29"/>
      <c r="GYR515" s="29"/>
      <c r="GYS515" s="29"/>
      <c r="GYT515" s="29"/>
      <c r="GYU515" s="29"/>
      <c r="GYV515" s="29"/>
      <c r="GYW515" s="29"/>
      <c r="GYX515" s="29"/>
      <c r="GYY515" s="29"/>
      <c r="GYZ515" s="29"/>
      <c r="GZA515" s="29"/>
      <c r="GZB515" s="29"/>
      <c r="GZC515" s="29"/>
      <c r="GZD515" s="29"/>
      <c r="GZE515" s="29"/>
      <c r="GZF515" s="29"/>
      <c r="GZG515" s="29"/>
      <c r="GZH515" s="29"/>
      <c r="GZI515" s="29"/>
      <c r="GZJ515" s="29"/>
      <c r="GZK515" s="29"/>
      <c r="GZL515" s="29"/>
      <c r="GZM515" s="29"/>
      <c r="GZN515" s="29"/>
      <c r="GZO515" s="29"/>
      <c r="GZP515" s="29"/>
      <c r="GZQ515" s="29"/>
      <c r="GZR515" s="29"/>
      <c r="GZS515" s="29"/>
      <c r="GZT515" s="29"/>
      <c r="GZU515" s="29"/>
      <c r="GZV515" s="29"/>
      <c r="GZW515" s="29"/>
      <c r="GZX515" s="29"/>
      <c r="GZY515" s="29"/>
      <c r="GZZ515" s="29"/>
      <c r="HAA515" s="29"/>
      <c r="HAB515" s="29"/>
      <c r="HAC515" s="29"/>
      <c r="HAD515" s="29"/>
      <c r="HAE515" s="29"/>
      <c r="HAF515" s="29"/>
      <c r="HAG515" s="29"/>
      <c r="HAH515" s="29"/>
      <c r="HAI515" s="29"/>
      <c r="HAJ515" s="29"/>
      <c r="HAK515" s="29"/>
      <c r="HAL515" s="29"/>
      <c r="HAM515" s="29"/>
      <c r="HAN515" s="29"/>
      <c r="HAO515" s="29"/>
      <c r="HAP515" s="29"/>
      <c r="HAQ515" s="29"/>
      <c r="HAR515" s="29"/>
      <c r="HAS515" s="29"/>
      <c r="HAT515" s="29"/>
      <c r="HAU515" s="29"/>
      <c r="HAV515" s="29"/>
      <c r="HAW515" s="29"/>
      <c r="HAX515" s="29"/>
      <c r="HAY515" s="29"/>
      <c r="HAZ515" s="29"/>
      <c r="HBA515" s="29"/>
      <c r="HBB515" s="29"/>
      <c r="HBC515" s="29"/>
      <c r="HBD515" s="29"/>
      <c r="HBE515" s="29"/>
      <c r="HBF515" s="29"/>
      <c r="HBG515" s="29"/>
      <c r="HBH515" s="29"/>
      <c r="HBI515" s="29"/>
      <c r="HBJ515" s="29"/>
      <c r="HBK515" s="29"/>
      <c r="HBL515" s="29"/>
      <c r="HBM515" s="29"/>
      <c r="HBN515" s="29"/>
      <c r="HBO515" s="29"/>
      <c r="HBP515" s="29"/>
      <c r="HBQ515" s="29"/>
      <c r="HBR515" s="29"/>
      <c r="HBS515" s="29"/>
      <c r="HBT515" s="29"/>
      <c r="HBU515" s="29"/>
      <c r="HBV515" s="29"/>
      <c r="HBW515" s="29"/>
      <c r="HBX515" s="29"/>
      <c r="HBY515" s="29"/>
      <c r="HBZ515" s="29"/>
      <c r="HCA515" s="29"/>
      <c r="HCB515" s="29"/>
      <c r="HCC515" s="29"/>
      <c r="HCD515" s="29"/>
      <c r="HCE515" s="29"/>
      <c r="HCF515" s="29"/>
      <c r="HCG515" s="29"/>
      <c r="HCH515" s="29"/>
      <c r="HCI515" s="29"/>
      <c r="HCJ515" s="29"/>
      <c r="HCK515" s="29"/>
      <c r="HCL515" s="29"/>
      <c r="HCM515" s="29"/>
      <c r="HCN515" s="29"/>
      <c r="HCO515" s="29"/>
      <c r="HCP515" s="29"/>
      <c r="HCQ515" s="29"/>
      <c r="HCR515" s="29"/>
      <c r="HCS515" s="29"/>
      <c r="HCT515" s="29"/>
      <c r="HCU515" s="29"/>
      <c r="HCV515" s="29"/>
      <c r="HCW515" s="29"/>
      <c r="HCX515" s="29"/>
      <c r="HCY515" s="29"/>
      <c r="HCZ515" s="29"/>
      <c r="HDA515" s="29"/>
      <c r="HDB515" s="29"/>
      <c r="HDC515" s="29"/>
      <c r="HDD515" s="29"/>
      <c r="HDE515" s="29"/>
      <c r="HDF515" s="29"/>
      <c r="HDG515" s="29"/>
      <c r="HDH515" s="29"/>
      <c r="HDI515" s="29"/>
      <c r="HDJ515" s="29"/>
      <c r="HDK515" s="29"/>
      <c r="HDL515" s="29"/>
      <c r="HDM515" s="29"/>
      <c r="HDN515" s="29"/>
      <c r="HDO515" s="29"/>
      <c r="HDP515" s="29"/>
      <c r="HDQ515" s="29"/>
      <c r="HDR515" s="29"/>
      <c r="HDS515" s="29"/>
      <c r="HDT515" s="29"/>
      <c r="HDU515" s="29"/>
      <c r="HDV515" s="29"/>
      <c r="HDW515" s="29"/>
      <c r="HDX515" s="29"/>
      <c r="HDY515" s="29"/>
      <c r="HDZ515" s="29"/>
      <c r="HEA515" s="29"/>
      <c r="HEB515" s="29"/>
      <c r="HEC515" s="29"/>
      <c r="HED515" s="29"/>
      <c r="HEE515" s="29"/>
      <c r="HEF515" s="29"/>
      <c r="HEG515" s="29"/>
      <c r="HEH515" s="29"/>
      <c r="HEI515" s="29"/>
      <c r="HEJ515" s="29"/>
      <c r="HEK515" s="29"/>
      <c r="HEL515" s="29"/>
      <c r="HEM515" s="29"/>
      <c r="HEN515" s="29"/>
      <c r="HEO515" s="29"/>
      <c r="HEP515" s="29"/>
      <c r="HEQ515" s="29"/>
      <c r="HER515" s="29"/>
      <c r="HES515" s="29"/>
      <c r="HET515" s="29"/>
      <c r="HEU515" s="29"/>
      <c r="HEV515" s="29"/>
      <c r="HEW515" s="29"/>
      <c r="HEX515" s="29"/>
      <c r="HEY515" s="29"/>
      <c r="HEZ515" s="29"/>
      <c r="HFA515" s="29"/>
      <c r="HFB515" s="29"/>
      <c r="HFC515" s="29"/>
      <c r="HFD515" s="29"/>
      <c r="HFE515" s="29"/>
      <c r="HFF515" s="29"/>
      <c r="HFG515" s="29"/>
      <c r="HFH515" s="29"/>
      <c r="HFI515" s="29"/>
      <c r="HFJ515" s="29"/>
      <c r="HFK515" s="29"/>
      <c r="HFL515" s="29"/>
      <c r="HFM515" s="29"/>
      <c r="HFN515" s="29"/>
      <c r="HFO515" s="29"/>
      <c r="HFP515" s="29"/>
      <c r="HFQ515" s="29"/>
      <c r="HFR515" s="29"/>
      <c r="HFS515" s="29"/>
      <c r="HFT515" s="29"/>
      <c r="HFU515" s="29"/>
      <c r="HFV515" s="29"/>
      <c r="HFW515" s="29"/>
      <c r="HFX515" s="29"/>
      <c r="HFY515" s="29"/>
      <c r="HFZ515" s="29"/>
      <c r="HGA515" s="29"/>
      <c r="HGB515" s="29"/>
      <c r="HGC515" s="29"/>
      <c r="HGD515" s="29"/>
      <c r="HGE515" s="29"/>
      <c r="HGF515" s="29"/>
      <c r="HGG515" s="29"/>
      <c r="HGH515" s="29"/>
      <c r="HGI515" s="29"/>
      <c r="HGJ515" s="29"/>
      <c r="HGK515" s="29"/>
      <c r="HGL515" s="29"/>
      <c r="HGM515" s="29"/>
      <c r="HGN515" s="29"/>
      <c r="HGO515" s="29"/>
      <c r="HGP515" s="29"/>
      <c r="HGQ515" s="29"/>
      <c r="HGR515" s="29"/>
      <c r="HGS515" s="29"/>
      <c r="HGT515" s="29"/>
      <c r="HGU515" s="29"/>
      <c r="HGV515" s="29"/>
      <c r="HGW515" s="29"/>
      <c r="HGX515" s="29"/>
      <c r="HGY515" s="29"/>
      <c r="HGZ515" s="29"/>
      <c r="HHA515" s="29"/>
      <c r="HHB515" s="29"/>
      <c r="HHC515" s="29"/>
      <c r="HHD515" s="29"/>
      <c r="HHE515" s="29"/>
      <c r="HHF515" s="29"/>
      <c r="HHG515" s="29"/>
      <c r="HHH515" s="29"/>
      <c r="HHI515" s="29"/>
      <c r="HHJ515" s="29"/>
      <c r="HHK515" s="29"/>
      <c r="HHL515" s="29"/>
      <c r="HHM515" s="29"/>
      <c r="HHN515" s="29"/>
      <c r="HHO515" s="29"/>
      <c r="HHP515" s="29"/>
      <c r="HHQ515" s="29"/>
      <c r="HHR515" s="29"/>
      <c r="HHS515" s="29"/>
      <c r="HHT515" s="29"/>
      <c r="HHU515" s="29"/>
      <c r="HHV515" s="29"/>
      <c r="HHW515" s="29"/>
      <c r="HHX515" s="29"/>
      <c r="HHY515" s="29"/>
      <c r="HHZ515" s="29"/>
      <c r="HIA515" s="29"/>
      <c r="HIB515" s="29"/>
      <c r="HIC515" s="29"/>
      <c r="HID515" s="29"/>
      <c r="HIE515" s="29"/>
      <c r="HIF515" s="29"/>
      <c r="HIG515" s="29"/>
      <c r="HIH515" s="29"/>
      <c r="HII515" s="29"/>
      <c r="HIJ515" s="29"/>
      <c r="HIK515" s="29"/>
      <c r="HIL515" s="29"/>
      <c r="HIM515" s="29"/>
      <c r="HIN515" s="29"/>
      <c r="HIO515" s="29"/>
      <c r="HIP515" s="29"/>
      <c r="HIQ515" s="29"/>
      <c r="HIR515" s="29"/>
      <c r="HIS515" s="29"/>
      <c r="HIT515" s="29"/>
      <c r="HIU515" s="29"/>
      <c r="HIV515" s="29"/>
      <c r="HIW515" s="29"/>
      <c r="HIX515" s="29"/>
      <c r="HIY515" s="29"/>
      <c r="HIZ515" s="29"/>
      <c r="HJA515" s="29"/>
      <c r="HJB515" s="29"/>
      <c r="HJC515" s="29"/>
      <c r="HJD515" s="29"/>
      <c r="HJE515" s="29"/>
      <c r="HJF515" s="29"/>
      <c r="HJG515" s="29"/>
      <c r="HJH515" s="29"/>
      <c r="HJI515" s="29"/>
      <c r="HJJ515" s="29"/>
      <c r="HJK515" s="29"/>
      <c r="HJL515" s="29"/>
      <c r="HJM515" s="29"/>
      <c r="HJN515" s="29"/>
      <c r="HJO515" s="29"/>
      <c r="HJP515" s="29"/>
      <c r="HJQ515" s="29"/>
      <c r="HJR515" s="29"/>
      <c r="HJS515" s="29"/>
      <c r="HJT515" s="29"/>
      <c r="HJU515" s="29"/>
      <c r="HJV515" s="29"/>
      <c r="HJW515" s="29"/>
      <c r="HJX515" s="29"/>
      <c r="HJY515" s="29"/>
      <c r="HJZ515" s="29"/>
      <c r="HKA515" s="29"/>
      <c r="HKB515" s="29"/>
      <c r="HKC515" s="29"/>
      <c r="HKD515" s="29"/>
      <c r="HKE515" s="29"/>
      <c r="HKF515" s="29"/>
      <c r="HKG515" s="29"/>
      <c r="HKH515" s="29"/>
      <c r="HKI515" s="29"/>
      <c r="HKJ515" s="29"/>
      <c r="HKK515" s="29"/>
      <c r="HKL515" s="29"/>
      <c r="HKM515" s="29"/>
      <c r="HKN515" s="29"/>
      <c r="HKO515" s="29"/>
      <c r="HKP515" s="29"/>
      <c r="HKQ515" s="29"/>
      <c r="HKR515" s="29"/>
      <c r="HKS515" s="29"/>
      <c r="HKT515" s="29"/>
      <c r="HKU515" s="29"/>
      <c r="HKV515" s="29"/>
      <c r="HKW515" s="29"/>
      <c r="HKX515" s="29"/>
      <c r="HKY515" s="29"/>
      <c r="HKZ515" s="29"/>
      <c r="HLA515" s="29"/>
      <c r="HLB515" s="29"/>
      <c r="HLC515" s="29"/>
      <c r="HLD515" s="29"/>
      <c r="HLE515" s="29"/>
      <c r="HLF515" s="29"/>
      <c r="HLG515" s="29"/>
      <c r="HLH515" s="29"/>
      <c r="HLI515" s="29"/>
      <c r="HLJ515" s="29"/>
      <c r="HLK515" s="29"/>
      <c r="HLL515" s="29"/>
      <c r="HLM515" s="29"/>
      <c r="HLN515" s="29"/>
      <c r="HLO515" s="29"/>
      <c r="HLP515" s="29"/>
      <c r="HLQ515" s="29"/>
      <c r="HLR515" s="29"/>
      <c r="HLS515" s="29"/>
      <c r="HLT515" s="29"/>
      <c r="HLU515" s="29"/>
      <c r="HLV515" s="29"/>
      <c r="HLW515" s="29"/>
      <c r="HLX515" s="29"/>
      <c r="HLY515" s="29"/>
      <c r="HLZ515" s="29"/>
      <c r="HMA515" s="29"/>
      <c r="HMB515" s="29"/>
      <c r="HMC515" s="29"/>
      <c r="HMD515" s="29"/>
      <c r="HME515" s="29"/>
      <c r="HMF515" s="29"/>
      <c r="HMG515" s="29"/>
      <c r="HMH515" s="29"/>
      <c r="HMI515" s="29"/>
      <c r="HMJ515" s="29"/>
      <c r="HMK515" s="29"/>
      <c r="HML515" s="29"/>
      <c r="HMM515" s="29"/>
      <c r="HMN515" s="29"/>
      <c r="HMO515" s="29"/>
      <c r="HMP515" s="29"/>
      <c r="HMQ515" s="29"/>
      <c r="HMR515" s="29"/>
      <c r="HMS515" s="29"/>
      <c r="HMT515" s="29"/>
      <c r="HMU515" s="29"/>
      <c r="HMV515" s="29"/>
      <c r="HMW515" s="29"/>
      <c r="HMX515" s="29"/>
      <c r="HMY515" s="29"/>
      <c r="HMZ515" s="29"/>
      <c r="HNA515" s="29"/>
      <c r="HNB515" s="29"/>
      <c r="HNC515" s="29"/>
      <c r="HND515" s="29"/>
      <c r="HNE515" s="29"/>
      <c r="HNF515" s="29"/>
      <c r="HNG515" s="29"/>
      <c r="HNH515" s="29"/>
      <c r="HNI515" s="29"/>
      <c r="HNJ515" s="29"/>
      <c r="HNK515" s="29"/>
      <c r="HNL515" s="29"/>
      <c r="HNM515" s="29"/>
      <c r="HNN515" s="29"/>
      <c r="HNO515" s="29"/>
      <c r="HNP515" s="29"/>
      <c r="HNQ515" s="29"/>
      <c r="HNR515" s="29"/>
      <c r="HNS515" s="29"/>
      <c r="HNT515" s="29"/>
      <c r="HNU515" s="29"/>
      <c r="HNV515" s="29"/>
      <c r="HNW515" s="29"/>
      <c r="HNX515" s="29"/>
      <c r="HNY515" s="29"/>
      <c r="HNZ515" s="29"/>
      <c r="HOA515" s="29"/>
      <c r="HOB515" s="29"/>
      <c r="HOC515" s="29"/>
      <c r="HOD515" s="29"/>
      <c r="HOE515" s="29"/>
      <c r="HOF515" s="29"/>
      <c r="HOG515" s="29"/>
      <c r="HOH515" s="29"/>
      <c r="HOI515" s="29"/>
      <c r="HOJ515" s="29"/>
      <c r="HOK515" s="29"/>
      <c r="HOL515" s="29"/>
      <c r="HOM515" s="29"/>
      <c r="HON515" s="29"/>
      <c r="HOO515" s="29"/>
      <c r="HOP515" s="29"/>
      <c r="HOQ515" s="29"/>
      <c r="HOR515" s="29"/>
      <c r="HOS515" s="29"/>
      <c r="HOT515" s="29"/>
      <c r="HOU515" s="29"/>
      <c r="HOV515" s="29"/>
      <c r="HOW515" s="29"/>
      <c r="HOX515" s="29"/>
      <c r="HOY515" s="29"/>
      <c r="HOZ515" s="29"/>
      <c r="HPA515" s="29"/>
      <c r="HPB515" s="29"/>
      <c r="HPC515" s="29"/>
      <c r="HPD515" s="29"/>
      <c r="HPE515" s="29"/>
      <c r="HPF515" s="29"/>
      <c r="HPG515" s="29"/>
      <c r="HPH515" s="29"/>
      <c r="HPI515" s="29"/>
      <c r="HPJ515" s="29"/>
      <c r="HPK515" s="29"/>
      <c r="HPL515" s="29"/>
      <c r="HPM515" s="29"/>
      <c r="HPN515" s="29"/>
      <c r="HPO515" s="29"/>
      <c r="HPP515" s="29"/>
      <c r="HPQ515" s="29"/>
      <c r="HPR515" s="29"/>
      <c r="HPS515" s="29"/>
      <c r="HPT515" s="29"/>
      <c r="HPU515" s="29"/>
      <c r="HPV515" s="29"/>
      <c r="HPW515" s="29"/>
      <c r="HPX515" s="29"/>
      <c r="HPY515" s="29"/>
      <c r="HPZ515" s="29"/>
      <c r="HQA515" s="29"/>
      <c r="HQB515" s="29"/>
      <c r="HQC515" s="29"/>
      <c r="HQD515" s="29"/>
      <c r="HQE515" s="29"/>
      <c r="HQF515" s="29"/>
      <c r="HQG515" s="29"/>
      <c r="HQH515" s="29"/>
      <c r="HQI515" s="29"/>
      <c r="HQJ515" s="29"/>
      <c r="HQK515" s="29"/>
      <c r="HQL515" s="29"/>
      <c r="HQM515" s="29"/>
      <c r="HQN515" s="29"/>
      <c r="HQO515" s="29"/>
      <c r="HQP515" s="29"/>
      <c r="HQQ515" s="29"/>
      <c r="HQR515" s="29"/>
      <c r="HQS515" s="29"/>
      <c r="HQT515" s="29"/>
      <c r="HQU515" s="29"/>
      <c r="HQV515" s="29"/>
      <c r="HQW515" s="29"/>
      <c r="HQX515" s="29"/>
      <c r="HQY515" s="29"/>
      <c r="HQZ515" s="29"/>
      <c r="HRA515" s="29"/>
      <c r="HRB515" s="29"/>
      <c r="HRC515" s="29"/>
      <c r="HRD515" s="29"/>
      <c r="HRE515" s="29"/>
      <c r="HRF515" s="29"/>
      <c r="HRG515" s="29"/>
      <c r="HRH515" s="29"/>
      <c r="HRI515" s="29"/>
      <c r="HRJ515" s="29"/>
      <c r="HRK515" s="29"/>
      <c r="HRL515" s="29"/>
      <c r="HRM515" s="29"/>
      <c r="HRN515" s="29"/>
      <c r="HRO515" s="29"/>
      <c r="HRP515" s="29"/>
      <c r="HRQ515" s="29"/>
      <c r="HRR515" s="29"/>
      <c r="HRS515" s="29"/>
      <c r="HRT515" s="29"/>
      <c r="HRU515" s="29"/>
      <c r="HRV515" s="29"/>
      <c r="HRW515" s="29"/>
      <c r="HRX515" s="29"/>
      <c r="HRY515" s="29"/>
      <c r="HRZ515" s="29"/>
      <c r="HSA515" s="29"/>
      <c r="HSB515" s="29"/>
      <c r="HSC515" s="29"/>
      <c r="HSD515" s="29"/>
      <c r="HSE515" s="29"/>
      <c r="HSF515" s="29"/>
      <c r="HSG515" s="29"/>
      <c r="HSH515" s="29"/>
      <c r="HSI515" s="29"/>
      <c r="HSJ515" s="29"/>
      <c r="HSK515" s="29"/>
      <c r="HSL515" s="29"/>
      <c r="HSM515" s="29"/>
      <c r="HSN515" s="29"/>
      <c r="HSO515" s="29"/>
      <c r="HSP515" s="29"/>
      <c r="HSQ515" s="29"/>
      <c r="HSR515" s="29"/>
      <c r="HSS515" s="29"/>
      <c r="HST515" s="29"/>
      <c r="HSU515" s="29"/>
      <c r="HSV515" s="29"/>
      <c r="HSW515" s="29"/>
      <c r="HSX515" s="29"/>
      <c r="HSY515" s="29"/>
      <c r="HSZ515" s="29"/>
      <c r="HTA515" s="29"/>
      <c r="HTB515" s="29"/>
      <c r="HTC515" s="29"/>
      <c r="HTD515" s="29"/>
      <c r="HTE515" s="29"/>
      <c r="HTF515" s="29"/>
      <c r="HTG515" s="29"/>
      <c r="HTH515" s="29"/>
      <c r="HTI515" s="29"/>
      <c r="HTJ515" s="29"/>
      <c r="HTK515" s="29"/>
      <c r="HTL515" s="29"/>
      <c r="HTM515" s="29"/>
      <c r="HTN515" s="29"/>
      <c r="HTO515" s="29"/>
      <c r="HTP515" s="29"/>
      <c r="HTQ515" s="29"/>
      <c r="HTR515" s="29"/>
      <c r="HTS515" s="29"/>
      <c r="HTT515" s="29"/>
      <c r="HTU515" s="29"/>
      <c r="HTV515" s="29"/>
      <c r="HTW515" s="29"/>
      <c r="HTX515" s="29"/>
      <c r="HTY515" s="29"/>
      <c r="HTZ515" s="29"/>
      <c r="HUA515" s="29"/>
      <c r="HUB515" s="29"/>
      <c r="HUC515" s="29"/>
      <c r="HUD515" s="29"/>
      <c r="HUE515" s="29"/>
      <c r="HUF515" s="29"/>
      <c r="HUG515" s="29"/>
      <c r="HUH515" s="29"/>
      <c r="HUI515" s="29"/>
      <c r="HUJ515" s="29"/>
      <c r="HUK515" s="29"/>
      <c r="HUL515" s="29"/>
      <c r="HUM515" s="29"/>
      <c r="HUN515" s="29"/>
      <c r="HUO515" s="29"/>
      <c r="HUP515" s="29"/>
      <c r="HUQ515" s="29"/>
      <c r="HUR515" s="29"/>
      <c r="HUS515" s="29"/>
      <c r="HUT515" s="29"/>
      <c r="HUU515" s="29"/>
      <c r="HUV515" s="29"/>
      <c r="HUW515" s="29"/>
      <c r="HUX515" s="29"/>
      <c r="HUY515" s="29"/>
      <c r="HUZ515" s="29"/>
      <c r="HVA515" s="29"/>
      <c r="HVB515" s="29"/>
      <c r="HVC515" s="29"/>
      <c r="HVD515" s="29"/>
      <c r="HVE515" s="29"/>
      <c r="HVF515" s="29"/>
      <c r="HVG515" s="29"/>
      <c r="HVH515" s="29"/>
      <c r="HVI515" s="29"/>
      <c r="HVJ515" s="29"/>
      <c r="HVK515" s="29"/>
      <c r="HVL515" s="29"/>
      <c r="HVM515" s="29"/>
      <c r="HVN515" s="29"/>
      <c r="HVO515" s="29"/>
      <c r="HVP515" s="29"/>
      <c r="HVQ515" s="29"/>
      <c r="HVR515" s="29"/>
      <c r="HVS515" s="29"/>
      <c r="HVT515" s="29"/>
      <c r="HVU515" s="29"/>
      <c r="HVV515" s="29"/>
      <c r="HVW515" s="29"/>
      <c r="HVX515" s="29"/>
      <c r="HVY515" s="29"/>
      <c r="HVZ515" s="29"/>
      <c r="HWA515" s="29"/>
      <c r="HWB515" s="29"/>
      <c r="HWC515" s="29"/>
      <c r="HWD515" s="29"/>
      <c r="HWE515" s="29"/>
      <c r="HWF515" s="29"/>
      <c r="HWG515" s="29"/>
      <c r="HWH515" s="29"/>
      <c r="HWI515" s="29"/>
      <c r="HWJ515" s="29"/>
      <c r="HWK515" s="29"/>
      <c r="HWL515" s="29"/>
      <c r="HWM515" s="29"/>
      <c r="HWN515" s="29"/>
      <c r="HWO515" s="29"/>
      <c r="HWP515" s="29"/>
      <c r="HWQ515" s="29"/>
      <c r="HWR515" s="29"/>
      <c r="HWS515" s="29"/>
      <c r="HWT515" s="29"/>
      <c r="HWU515" s="29"/>
      <c r="HWV515" s="29"/>
      <c r="HWW515" s="29"/>
      <c r="HWX515" s="29"/>
      <c r="HWY515" s="29"/>
      <c r="HWZ515" s="29"/>
      <c r="HXA515" s="29"/>
      <c r="HXB515" s="29"/>
      <c r="HXC515" s="29"/>
      <c r="HXD515" s="29"/>
      <c r="HXE515" s="29"/>
      <c r="HXF515" s="29"/>
      <c r="HXG515" s="29"/>
      <c r="HXH515" s="29"/>
      <c r="HXI515" s="29"/>
      <c r="HXJ515" s="29"/>
      <c r="HXK515" s="29"/>
      <c r="HXL515" s="29"/>
      <c r="HXM515" s="29"/>
      <c r="HXN515" s="29"/>
      <c r="HXO515" s="29"/>
      <c r="HXP515" s="29"/>
      <c r="HXQ515" s="29"/>
      <c r="HXR515" s="29"/>
      <c r="HXS515" s="29"/>
      <c r="HXT515" s="29"/>
      <c r="HXU515" s="29"/>
      <c r="HXV515" s="29"/>
      <c r="HXW515" s="29"/>
      <c r="HXX515" s="29"/>
      <c r="HXY515" s="29"/>
      <c r="HXZ515" s="29"/>
      <c r="HYA515" s="29"/>
      <c r="HYB515" s="29"/>
      <c r="HYC515" s="29"/>
      <c r="HYD515" s="29"/>
      <c r="HYE515" s="29"/>
      <c r="HYF515" s="29"/>
      <c r="HYG515" s="29"/>
      <c r="HYH515" s="29"/>
      <c r="HYI515" s="29"/>
      <c r="HYJ515" s="29"/>
      <c r="HYK515" s="29"/>
      <c r="HYL515" s="29"/>
      <c r="HYM515" s="29"/>
      <c r="HYN515" s="29"/>
      <c r="HYO515" s="29"/>
      <c r="HYP515" s="29"/>
      <c r="HYQ515" s="29"/>
      <c r="HYR515" s="29"/>
      <c r="HYS515" s="29"/>
      <c r="HYT515" s="29"/>
      <c r="HYU515" s="29"/>
      <c r="HYV515" s="29"/>
      <c r="HYW515" s="29"/>
      <c r="HYX515" s="29"/>
      <c r="HYY515" s="29"/>
      <c r="HYZ515" s="29"/>
      <c r="HZA515" s="29"/>
      <c r="HZB515" s="29"/>
      <c r="HZC515" s="29"/>
      <c r="HZD515" s="29"/>
      <c r="HZE515" s="29"/>
      <c r="HZF515" s="29"/>
      <c r="HZG515" s="29"/>
      <c r="HZH515" s="29"/>
      <c r="HZI515" s="29"/>
      <c r="HZJ515" s="29"/>
      <c r="HZK515" s="29"/>
      <c r="HZL515" s="29"/>
      <c r="HZM515" s="29"/>
      <c r="HZN515" s="29"/>
      <c r="HZO515" s="29"/>
      <c r="HZP515" s="29"/>
      <c r="HZQ515" s="29"/>
      <c r="HZR515" s="29"/>
      <c r="HZS515" s="29"/>
      <c r="HZT515" s="29"/>
      <c r="HZU515" s="29"/>
      <c r="HZV515" s="29"/>
      <c r="HZW515" s="29"/>
      <c r="HZX515" s="29"/>
      <c r="HZY515" s="29"/>
      <c r="HZZ515" s="29"/>
      <c r="IAA515" s="29"/>
      <c r="IAB515" s="29"/>
      <c r="IAC515" s="29"/>
      <c r="IAD515" s="29"/>
      <c r="IAE515" s="29"/>
      <c r="IAF515" s="29"/>
      <c r="IAG515" s="29"/>
      <c r="IAH515" s="29"/>
      <c r="IAI515" s="29"/>
      <c r="IAJ515" s="29"/>
      <c r="IAK515" s="29"/>
      <c r="IAL515" s="29"/>
      <c r="IAM515" s="29"/>
      <c r="IAN515" s="29"/>
      <c r="IAO515" s="29"/>
      <c r="IAP515" s="29"/>
      <c r="IAQ515" s="29"/>
      <c r="IAR515" s="29"/>
      <c r="IAS515" s="29"/>
      <c r="IAT515" s="29"/>
      <c r="IAU515" s="29"/>
      <c r="IAV515" s="29"/>
      <c r="IAW515" s="29"/>
      <c r="IAX515" s="29"/>
      <c r="IAY515" s="29"/>
      <c r="IAZ515" s="29"/>
      <c r="IBA515" s="29"/>
      <c r="IBB515" s="29"/>
      <c r="IBC515" s="29"/>
      <c r="IBD515" s="29"/>
      <c r="IBE515" s="29"/>
      <c r="IBF515" s="29"/>
      <c r="IBG515" s="29"/>
      <c r="IBH515" s="29"/>
      <c r="IBI515" s="29"/>
      <c r="IBJ515" s="29"/>
      <c r="IBK515" s="29"/>
      <c r="IBL515" s="29"/>
      <c r="IBM515" s="29"/>
      <c r="IBN515" s="29"/>
      <c r="IBO515" s="29"/>
      <c r="IBP515" s="29"/>
      <c r="IBQ515" s="29"/>
      <c r="IBR515" s="29"/>
      <c r="IBS515" s="29"/>
      <c r="IBT515" s="29"/>
      <c r="IBU515" s="29"/>
      <c r="IBV515" s="29"/>
      <c r="IBW515" s="29"/>
      <c r="IBX515" s="29"/>
      <c r="IBY515" s="29"/>
      <c r="IBZ515" s="29"/>
      <c r="ICA515" s="29"/>
      <c r="ICB515" s="29"/>
      <c r="ICC515" s="29"/>
      <c r="ICD515" s="29"/>
      <c r="ICE515" s="29"/>
      <c r="ICF515" s="29"/>
      <c r="ICG515" s="29"/>
      <c r="ICH515" s="29"/>
      <c r="ICI515" s="29"/>
      <c r="ICJ515" s="29"/>
      <c r="ICK515" s="29"/>
      <c r="ICL515" s="29"/>
      <c r="ICM515" s="29"/>
      <c r="ICN515" s="29"/>
      <c r="ICO515" s="29"/>
      <c r="ICP515" s="29"/>
      <c r="ICQ515" s="29"/>
      <c r="ICR515" s="29"/>
      <c r="ICS515" s="29"/>
      <c r="ICT515" s="29"/>
      <c r="ICU515" s="29"/>
      <c r="ICV515" s="29"/>
      <c r="ICW515" s="29"/>
      <c r="ICX515" s="29"/>
      <c r="ICY515" s="29"/>
      <c r="ICZ515" s="29"/>
      <c r="IDA515" s="29"/>
      <c r="IDB515" s="29"/>
      <c r="IDC515" s="29"/>
      <c r="IDD515" s="29"/>
      <c r="IDE515" s="29"/>
      <c r="IDF515" s="29"/>
      <c r="IDG515" s="29"/>
      <c r="IDH515" s="29"/>
      <c r="IDI515" s="29"/>
      <c r="IDJ515" s="29"/>
      <c r="IDK515" s="29"/>
      <c r="IDL515" s="29"/>
      <c r="IDM515" s="29"/>
      <c r="IDN515" s="29"/>
      <c r="IDO515" s="29"/>
      <c r="IDP515" s="29"/>
      <c r="IDQ515" s="29"/>
      <c r="IDR515" s="29"/>
      <c r="IDS515" s="29"/>
      <c r="IDT515" s="29"/>
      <c r="IDU515" s="29"/>
      <c r="IDV515" s="29"/>
      <c r="IDW515" s="29"/>
      <c r="IDX515" s="29"/>
      <c r="IDY515" s="29"/>
      <c r="IDZ515" s="29"/>
      <c r="IEA515" s="29"/>
      <c r="IEB515" s="29"/>
      <c r="IEC515" s="29"/>
      <c r="IED515" s="29"/>
      <c r="IEE515" s="29"/>
      <c r="IEF515" s="29"/>
      <c r="IEG515" s="29"/>
      <c r="IEH515" s="29"/>
      <c r="IEI515" s="29"/>
      <c r="IEJ515" s="29"/>
      <c r="IEK515" s="29"/>
      <c r="IEL515" s="29"/>
      <c r="IEM515" s="29"/>
      <c r="IEN515" s="29"/>
      <c r="IEO515" s="29"/>
      <c r="IEP515" s="29"/>
      <c r="IEQ515" s="29"/>
      <c r="IER515" s="29"/>
      <c r="IES515" s="29"/>
      <c r="IET515" s="29"/>
      <c r="IEU515" s="29"/>
      <c r="IEV515" s="29"/>
      <c r="IEW515" s="29"/>
      <c r="IEX515" s="29"/>
      <c r="IEY515" s="29"/>
      <c r="IEZ515" s="29"/>
      <c r="IFA515" s="29"/>
      <c r="IFB515" s="29"/>
      <c r="IFC515" s="29"/>
      <c r="IFD515" s="29"/>
      <c r="IFE515" s="29"/>
      <c r="IFF515" s="29"/>
      <c r="IFG515" s="29"/>
      <c r="IFH515" s="29"/>
      <c r="IFI515" s="29"/>
      <c r="IFJ515" s="29"/>
      <c r="IFK515" s="29"/>
      <c r="IFL515" s="29"/>
      <c r="IFM515" s="29"/>
      <c r="IFN515" s="29"/>
      <c r="IFO515" s="29"/>
      <c r="IFP515" s="29"/>
      <c r="IFQ515" s="29"/>
      <c r="IFR515" s="29"/>
      <c r="IFS515" s="29"/>
      <c r="IFT515" s="29"/>
      <c r="IFU515" s="29"/>
      <c r="IFV515" s="29"/>
      <c r="IFW515" s="29"/>
      <c r="IFX515" s="29"/>
      <c r="IFY515" s="29"/>
      <c r="IFZ515" s="29"/>
      <c r="IGA515" s="29"/>
      <c r="IGB515" s="29"/>
      <c r="IGC515" s="29"/>
      <c r="IGD515" s="29"/>
      <c r="IGE515" s="29"/>
      <c r="IGF515" s="29"/>
      <c r="IGG515" s="29"/>
      <c r="IGH515" s="29"/>
      <c r="IGI515" s="29"/>
      <c r="IGJ515" s="29"/>
      <c r="IGK515" s="29"/>
      <c r="IGL515" s="29"/>
      <c r="IGM515" s="29"/>
      <c r="IGN515" s="29"/>
      <c r="IGO515" s="29"/>
      <c r="IGP515" s="29"/>
      <c r="IGQ515" s="29"/>
      <c r="IGR515" s="29"/>
      <c r="IGS515" s="29"/>
      <c r="IGT515" s="29"/>
      <c r="IGU515" s="29"/>
      <c r="IGV515" s="29"/>
      <c r="IGW515" s="29"/>
      <c r="IGX515" s="29"/>
      <c r="IGY515" s="29"/>
      <c r="IGZ515" s="29"/>
      <c r="IHA515" s="29"/>
      <c r="IHB515" s="29"/>
      <c r="IHC515" s="29"/>
      <c r="IHD515" s="29"/>
      <c r="IHE515" s="29"/>
      <c r="IHF515" s="29"/>
      <c r="IHG515" s="29"/>
      <c r="IHH515" s="29"/>
      <c r="IHI515" s="29"/>
      <c r="IHJ515" s="29"/>
      <c r="IHK515" s="29"/>
      <c r="IHL515" s="29"/>
      <c r="IHM515" s="29"/>
      <c r="IHN515" s="29"/>
      <c r="IHO515" s="29"/>
      <c r="IHP515" s="29"/>
      <c r="IHQ515" s="29"/>
      <c r="IHR515" s="29"/>
      <c r="IHS515" s="29"/>
      <c r="IHT515" s="29"/>
      <c r="IHU515" s="29"/>
      <c r="IHV515" s="29"/>
      <c r="IHW515" s="29"/>
      <c r="IHX515" s="29"/>
      <c r="IHY515" s="29"/>
      <c r="IHZ515" s="29"/>
      <c r="IIA515" s="29"/>
      <c r="IIB515" s="29"/>
      <c r="IIC515" s="29"/>
      <c r="IID515" s="29"/>
      <c r="IIE515" s="29"/>
      <c r="IIF515" s="29"/>
      <c r="IIG515" s="29"/>
      <c r="IIH515" s="29"/>
      <c r="III515" s="29"/>
      <c r="IIJ515" s="29"/>
      <c r="IIK515" s="29"/>
      <c r="IIL515" s="29"/>
      <c r="IIM515" s="29"/>
      <c r="IIN515" s="29"/>
      <c r="IIO515" s="29"/>
      <c r="IIP515" s="29"/>
      <c r="IIQ515" s="29"/>
      <c r="IIR515" s="29"/>
      <c r="IIS515" s="29"/>
      <c r="IIT515" s="29"/>
      <c r="IIU515" s="29"/>
      <c r="IIV515" s="29"/>
      <c r="IIW515" s="29"/>
      <c r="IIX515" s="29"/>
      <c r="IIY515" s="29"/>
      <c r="IIZ515" s="29"/>
      <c r="IJA515" s="29"/>
      <c r="IJB515" s="29"/>
      <c r="IJC515" s="29"/>
      <c r="IJD515" s="29"/>
      <c r="IJE515" s="29"/>
      <c r="IJF515" s="29"/>
      <c r="IJG515" s="29"/>
      <c r="IJH515" s="29"/>
      <c r="IJI515" s="29"/>
      <c r="IJJ515" s="29"/>
      <c r="IJK515" s="29"/>
      <c r="IJL515" s="29"/>
      <c r="IJM515" s="29"/>
      <c r="IJN515" s="29"/>
      <c r="IJO515" s="29"/>
      <c r="IJP515" s="29"/>
      <c r="IJQ515" s="29"/>
      <c r="IJR515" s="29"/>
      <c r="IJS515" s="29"/>
      <c r="IJT515" s="29"/>
      <c r="IJU515" s="29"/>
      <c r="IJV515" s="29"/>
      <c r="IJW515" s="29"/>
      <c r="IJX515" s="29"/>
      <c r="IJY515" s="29"/>
      <c r="IJZ515" s="29"/>
      <c r="IKA515" s="29"/>
      <c r="IKB515" s="29"/>
      <c r="IKC515" s="29"/>
      <c r="IKD515" s="29"/>
      <c r="IKE515" s="29"/>
      <c r="IKF515" s="29"/>
      <c r="IKG515" s="29"/>
      <c r="IKH515" s="29"/>
      <c r="IKI515" s="29"/>
      <c r="IKJ515" s="29"/>
      <c r="IKK515" s="29"/>
      <c r="IKL515" s="29"/>
      <c r="IKM515" s="29"/>
      <c r="IKN515" s="29"/>
      <c r="IKO515" s="29"/>
      <c r="IKP515" s="29"/>
      <c r="IKQ515" s="29"/>
      <c r="IKR515" s="29"/>
      <c r="IKS515" s="29"/>
      <c r="IKT515" s="29"/>
      <c r="IKU515" s="29"/>
      <c r="IKV515" s="29"/>
      <c r="IKW515" s="29"/>
      <c r="IKX515" s="29"/>
      <c r="IKY515" s="29"/>
      <c r="IKZ515" s="29"/>
      <c r="ILA515" s="29"/>
      <c r="ILB515" s="29"/>
      <c r="ILC515" s="29"/>
      <c r="ILD515" s="29"/>
      <c r="ILE515" s="29"/>
      <c r="ILF515" s="29"/>
      <c r="ILG515" s="29"/>
      <c r="ILH515" s="29"/>
      <c r="ILI515" s="29"/>
      <c r="ILJ515" s="29"/>
      <c r="ILK515" s="29"/>
      <c r="ILL515" s="29"/>
      <c r="ILM515" s="29"/>
      <c r="ILN515" s="29"/>
      <c r="ILO515" s="29"/>
      <c r="ILP515" s="29"/>
      <c r="ILQ515" s="29"/>
      <c r="ILR515" s="29"/>
      <c r="ILS515" s="29"/>
      <c r="ILT515" s="29"/>
      <c r="ILU515" s="29"/>
      <c r="ILV515" s="29"/>
      <c r="ILW515" s="29"/>
      <c r="ILX515" s="29"/>
      <c r="ILY515" s="29"/>
      <c r="ILZ515" s="29"/>
      <c r="IMA515" s="29"/>
      <c r="IMB515" s="29"/>
      <c r="IMC515" s="29"/>
      <c r="IMD515" s="29"/>
      <c r="IME515" s="29"/>
      <c r="IMF515" s="29"/>
      <c r="IMG515" s="29"/>
      <c r="IMH515" s="29"/>
      <c r="IMI515" s="29"/>
      <c r="IMJ515" s="29"/>
      <c r="IMK515" s="29"/>
      <c r="IML515" s="29"/>
      <c r="IMM515" s="29"/>
      <c r="IMN515" s="29"/>
      <c r="IMO515" s="29"/>
      <c r="IMP515" s="29"/>
      <c r="IMQ515" s="29"/>
      <c r="IMR515" s="29"/>
      <c r="IMS515" s="29"/>
      <c r="IMT515" s="29"/>
      <c r="IMU515" s="29"/>
      <c r="IMV515" s="29"/>
      <c r="IMW515" s="29"/>
      <c r="IMX515" s="29"/>
      <c r="IMY515" s="29"/>
      <c r="IMZ515" s="29"/>
      <c r="INA515" s="29"/>
      <c r="INB515" s="29"/>
      <c r="INC515" s="29"/>
      <c r="IND515" s="29"/>
      <c r="INE515" s="29"/>
      <c r="INF515" s="29"/>
      <c r="ING515" s="29"/>
      <c r="INH515" s="29"/>
      <c r="INI515" s="29"/>
      <c r="INJ515" s="29"/>
      <c r="INK515" s="29"/>
      <c r="INL515" s="29"/>
      <c r="INM515" s="29"/>
      <c r="INN515" s="29"/>
      <c r="INO515" s="29"/>
      <c r="INP515" s="29"/>
      <c r="INQ515" s="29"/>
      <c r="INR515" s="29"/>
      <c r="INS515" s="29"/>
      <c r="INT515" s="29"/>
      <c r="INU515" s="29"/>
      <c r="INV515" s="29"/>
      <c r="INW515" s="29"/>
      <c r="INX515" s="29"/>
      <c r="INY515" s="29"/>
      <c r="INZ515" s="29"/>
      <c r="IOA515" s="29"/>
      <c r="IOB515" s="29"/>
      <c r="IOC515" s="29"/>
      <c r="IOD515" s="29"/>
      <c r="IOE515" s="29"/>
      <c r="IOF515" s="29"/>
      <c r="IOG515" s="29"/>
      <c r="IOH515" s="29"/>
      <c r="IOI515" s="29"/>
      <c r="IOJ515" s="29"/>
      <c r="IOK515" s="29"/>
      <c r="IOL515" s="29"/>
      <c r="IOM515" s="29"/>
      <c r="ION515" s="29"/>
      <c r="IOO515" s="29"/>
      <c r="IOP515" s="29"/>
      <c r="IOQ515" s="29"/>
      <c r="IOR515" s="29"/>
      <c r="IOS515" s="29"/>
      <c r="IOT515" s="29"/>
      <c r="IOU515" s="29"/>
      <c r="IOV515" s="29"/>
      <c r="IOW515" s="29"/>
      <c r="IOX515" s="29"/>
      <c r="IOY515" s="29"/>
      <c r="IOZ515" s="29"/>
      <c r="IPA515" s="29"/>
      <c r="IPB515" s="29"/>
      <c r="IPC515" s="29"/>
      <c r="IPD515" s="29"/>
      <c r="IPE515" s="29"/>
      <c r="IPF515" s="29"/>
      <c r="IPG515" s="29"/>
      <c r="IPH515" s="29"/>
      <c r="IPI515" s="29"/>
      <c r="IPJ515" s="29"/>
      <c r="IPK515" s="29"/>
      <c r="IPL515" s="29"/>
      <c r="IPM515" s="29"/>
      <c r="IPN515" s="29"/>
      <c r="IPO515" s="29"/>
      <c r="IPP515" s="29"/>
      <c r="IPQ515" s="29"/>
      <c r="IPR515" s="29"/>
      <c r="IPS515" s="29"/>
      <c r="IPT515" s="29"/>
      <c r="IPU515" s="29"/>
      <c r="IPV515" s="29"/>
      <c r="IPW515" s="29"/>
      <c r="IPX515" s="29"/>
      <c r="IPY515" s="29"/>
      <c r="IPZ515" s="29"/>
      <c r="IQA515" s="29"/>
      <c r="IQB515" s="29"/>
      <c r="IQC515" s="29"/>
      <c r="IQD515" s="29"/>
      <c r="IQE515" s="29"/>
      <c r="IQF515" s="29"/>
      <c r="IQG515" s="29"/>
      <c r="IQH515" s="29"/>
      <c r="IQI515" s="29"/>
      <c r="IQJ515" s="29"/>
      <c r="IQK515" s="29"/>
      <c r="IQL515" s="29"/>
      <c r="IQM515" s="29"/>
      <c r="IQN515" s="29"/>
      <c r="IQO515" s="29"/>
      <c r="IQP515" s="29"/>
      <c r="IQQ515" s="29"/>
      <c r="IQR515" s="29"/>
      <c r="IQS515" s="29"/>
      <c r="IQT515" s="29"/>
      <c r="IQU515" s="29"/>
      <c r="IQV515" s="29"/>
      <c r="IQW515" s="29"/>
      <c r="IQX515" s="29"/>
      <c r="IQY515" s="29"/>
      <c r="IQZ515" s="29"/>
      <c r="IRA515" s="29"/>
      <c r="IRB515" s="29"/>
      <c r="IRC515" s="29"/>
      <c r="IRD515" s="29"/>
      <c r="IRE515" s="29"/>
      <c r="IRF515" s="29"/>
      <c r="IRG515" s="29"/>
      <c r="IRH515" s="29"/>
      <c r="IRI515" s="29"/>
      <c r="IRJ515" s="29"/>
      <c r="IRK515" s="29"/>
      <c r="IRL515" s="29"/>
      <c r="IRM515" s="29"/>
      <c r="IRN515" s="29"/>
      <c r="IRO515" s="29"/>
      <c r="IRP515" s="29"/>
      <c r="IRQ515" s="29"/>
      <c r="IRR515" s="29"/>
      <c r="IRS515" s="29"/>
      <c r="IRT515" s="29"/>
      <c r="IRU515" s="29"/>
      <c r="IRV515" s="29"/>
      <c r="IRW515" s="29"/>
      <c r="IRX515" s="29"/>
      <c r="IRY515" s="29"/>
      <c r="IRZ515" s="29"/>
      <c r="ISA515" s="29"/>
      <c r="ISB515" s="29"/>
      <c r="ISC515" s="29"/>
      <c r="ISD515" s="29"/>
      <c r="ISE515" s="29"/>
      <c r="ISF515" s="29"/>
      <c r="ISG515" s="29"/>
      <c r="ISH515" s="29"/>
      <c r="ISI515" s="29"/>
      <c r="ISJ515" s="29"/>
      <c r="ISK515" s="29"/>
      <c r="ISL515" s="29"/>
      <c r="ISM515" s="29"/>
      <c r="ISN515" s="29"/>
      <c r="ISO515" s="29"/>
      <c r="ISP515" s="29"/>
      <c r="ISQ515" s="29"/>
      <c r="ISR515" s="29"/>
      <c r="ISS515" s="29"/>
      <c r="IST515" s="29"/>
      <c r="ISU515" s="29"/>
      <c r="ISV515" s="29"/>
      <c r="ISW515" s="29"/>
      <c r="ISX515" s="29"/>
      <c r="ISY515" s="29"/>
      <c r="ISZ515" s="29"/>
      <c r="ITA515" s="29"/>
      <c r="ITB515" s="29"/>
      <c r="ITC515" s="29"/>
      <c r="ITD515" s="29"/>
      <c r="ITE515" s="29"/>
      <c r="ITF515" s="29"/>
      <c r="ITG515" s="29"/>
      <c r="ITH515" s="29"/>
      <c r="ITI515" s="29"/>
      <c r="ITJ515" s="29"/>
      <c r="ITK515" s="29"/>
      <c r="ITL515" s="29"/>
      <c r="ITM515" s="29"/>
      <c r="ITN515" s="29"/>
      <c r="ITO515" s="29"/>
      <c r="ITP515" s="29"/>
      <c r="ITQ515" s="29"/>
      <c r="ITR515" s="29"/>
      <c r="ITS515" s="29"/>
      <c r="ITT515" s="29"/>
      <c r="ITU515" s="29"/>
      <c r="ITV515" s="29"/>
      <c r="ITW515" s="29"/>
      <c r="ITX515" s="29"/>
      <c r="ITY515" s="29"/>
      <c r="ITZ515" s="29"/>
      <c r="IUA515" s="29"/>
      <c r="IUB515" s="29"/>
      <c r="IUC515" s="29"/>
      <c r="IUD515" s="29"/>
      <c r="IUE515" s="29"/>
      <c r="IUF515" s="29"/>
      <c r="IUG515" s="29"/>
      <c r="IUH515" s="29"/>
      <c r="IUI515" s="29"/>
      <c r="IUJ515" s="29"/>
      <c r="IUK515" s="29"/>
      <c r="IUL515" s="29"/>
      <c r="IUM515" s="29"/>
      <c r="IUN515" s="29"/>
      <c r="IUO515" s="29"/>
      <c r="IUP515" s="29"/>
      <c r="IUQ515" s="29"/>
      <c r="IUR515" s="29"/>
      <c r="IUS515" s="29"/>
      <c r="IUT515" s="29"/>
      <c r="IUU515" s="29"/>
      <c r="IUV515" s="29"/>
      <c r="IUW515" s="29"/>
      <c r="IUX515" s="29"/>
      <c r="IUY515" s="29"/>
      <c r="IUZ515" s="29"/>
      <c r="IVA515" s="29"/>
      <c r="IVB515" s="29"/>
      <c r="IVC515" s="29"/>
      <c r="IVD515" s="29"/>
      <c r="IVE515" s="29"/>
      <c r="IVF515" s="29"/>
      <c r="IVG515" s="29"/>
      <c r="IVH515" s="29"/>
      <c r="IVI515" s="29"/>
      <c r="IVJ515" s="29"/>
      <c r="IVK515" s="29"/>
      <c r="IVL515" s="29"/>
      <c r="IVM515" s="29"/>
      <c r="IVN515" s="29"/>
      <c r="IVO515" s="29"/>
      <c r="IVP515" s="29"/>
      <c r="IVQ515" s="29"/>
      <c r="IVR515" s="29"/>
      <c r="IVS515" s="29"/>
      <c r="IVT515" s="29"/>
      <c r="IVU515" s="29"/>
      <c r="IVV515" s="29"/>
      <c r="IVW515" s="29"/>
      <c r="IVX515" s="29"/>
      <c r="IVY515" s="29"/>
      <c r="IVZ515" s="29"/>
      <c r="IWA515" s="29"/>
      <c r="IWB515" s="29"/>
      <c r="IWC515" s="29"/>
      <c r="IWD515" s="29"/>
      <c r="IWE515" s="29"/>
      <c r="IWF515" s="29"/>
      <c r="IWG515" s="29"/>
      <c r="IWH515" s="29"/>
      <c r="IWI515" s="29"/>
      <c r="IWJ515" s="29"/>
      <c r="IWK515" s="29"/>
      <c r="IWL515" s="29"/>
      <c r="IWM515" s="29"/>
      <c r="IWN515" s="29"/>
      <c r="IWO515" s="29"/>
      <c r="IWP515" s="29"/>
      <c r="IWQ515" s="29"/>
      <c r="IWR515" s="29"/>
      <c r="IWS515" s="29"/>
      <c r="IWT515" s="29"/>
      <c r="IWU515" s="29"/>
      <c r="IWV515" s="29"/>
      <c r="IWW515" s="29"/>
      <c r="IWX515" s="29"/>
      <c r="IWY515" s="29"/>
      <c r="IWZ515" s="29"/>
      <c r="IXA515" s="29"/>
      <c r="IXB515" s="29"/>
      <c r="IXC515" s="29"/>
      <c r="IXD515" s="29"/>
      <c r="IXE515" s="29"/>
      <c r="IXF515" s="29"/>
      <c r="IXG515" s="29"/>
      <c r="IXH515" s="29"/>
      <c r="IXI515" s="29"/>
      <c r="IXJ515" s="29"/>
      <c r="IXK515" s="29"/>
      <c r="IXL515" s="29"/>
      <c r="IXM515" s="29"/>
      <c r="IXN515" s="29"/>
      <c r="IXO515" s="29"/>
      <c r="IXP515" s="29"/>
      <c r="IXQ515" s="29"/>
      <c r="IXR515" s="29"/>
      <c r="IXS515" s="29"/>
      <c r="IXT515" s="29"/>
      <c r="IXU515" s="29"/>
      <c r="IXV515" s="29"/>
      <c r="IXW515" s="29"/>
      <c r="IXX515" s="29"/>
      <c r="IXY515" s="29"/>
      <c r="IXZ515" s="29"/>
      <c r="IYA515" s="29"/>
      <c r="IYB515" s="29"/>
      <c r="IYC515" s="29"/>
      <c r="IYD515" s="29"/>
      <c r="IYE515" s="29"/>
      <c r="IYF515" s="29"/>
      <c r="IYG515" s="29"/>
      <c r="IYH515" s="29"/>
      <c r="IYI515" s="29"/>
      <c r="IYJ515" s="29"/>
      <c r="IYK515" s="29"/>
      <c r="IYL515" s="29"/>
      <c r="IYM515" s="29"/>
      <c r="IYN515" s="29"/>
      <c r="IYO515" s="29"/>
      <c r="IYP515" s="29"/>
      <c r="IYQ515" s="29"/>
      <c r="IYR515" s="29"/>
      <c r="IYS515" s="29"/>
      <c r="IYT515" s="29"/>
      <c r="IYU515" s="29"/>
      <c r="IYV515" s="29"/>
      <c r="IYW515" s="29"/>
      <c r="IYX515" s="29"/>
      <c r="IYY515" s="29"/>
      <c r="IYZ515" s="29"/>
      <c r="IZA515" s="29"/>
      <c r="IZB515" s="29"/>
      <c r="IZC515" s="29"/>
      <c r="IZD515" s="29"/>
      <c r="IZE515" s="29"/>
      <c r="IZF515" s="29"/>
      <c r="IZG515" s="29"/>
      <c r="IZH515" s="29"/>
      <c r="IZI515" s="29"/>
      <c r="IZJ515" s="29"/>
      <c r="IZK515" s="29"/>
      <c r="IZL515" s="29"/>
      <c r="IZM515" s="29"/>
      <c r="IZN515" s="29"/>
      <c r="IZO515" s="29"/>
      <c r="IZP515" s="29"/>
      <c r="IZQ515" s="29"/>
      <c r="IZR515" s="29"/>
      <c r="IZS515" s="29"/>
      <c r="IZT515" s="29"/>
      <c r="IZU515" s="29"/>
      <c r="IZV515" s="29"/>
      <c r="IZW515" s="29"/>
      <c r="IZX515" s="29"/>
      <c r="IZY515" s="29"/>
      <c r="IZZ515" s="29"/>
      <c r="JAA515" s="29"/>
      <c r="JAB515" s="29"/>
      <c r="JAC515" s="29"/>
      <c r="JAD515" s="29"/>
      <c r="JAE515" s="29"/>
      <c r="JAF515" s="29"/>
      <c r="JAG515" s="29"/>
      <c r="JAH515" s="29"/>
      <c r="JAI515" s="29"/>
      <c r="JAJ515" s="29"/>
      <c r="JAK515" s="29"/>
      <c r="JAL515" s="29"/>
      <c r="JAM515" s="29"/>
      <c r="JAN515" s="29"/>
      <c r="JAO515" s="29"/>
      <c r="JAP515" s="29"/>
      <c r="JAQ515" s="29"/>
      <c r="JAR515" s="29"/>
      <c r="JAS515" s="29"/>
      <c r="JAT515" s="29"/>
      <c r="JAU515" s="29"/>
      <c r="JAV515" s="29"/>
      <c r="JAW515" s="29"/>
      <c r="JAX515" s="29"/>
      <c r="JAY515" s="29"/>
      <c r="JAZ515" s="29"/>
      <c r="JBA515" s="29"/>
      <c r="JBB515" s="29"/>
      <c r="JBC515" s="29"/>
      <c r="JBD515" s="29"/>
      <c r="JBE515" s="29"/>
      <c r="JBF515" s="29"/>
      <c r="JBG515" s="29"/>
      <c r="JBH515" s="29"/>
      <c r="JBI515" s="29"/>
      <c r="JBJ515" s="29"/>
      <c r="JBK515" s="29"/>
      <c r="JBL515" s="29"/>
      <c r="JBM515" s="29"/>
      <c r="JBN515" s="29"/>
      <c r="JBO515" s="29"/>
      <c r="JBP515" s="29"/>
      <c r="JBQ515" s="29"/>
      <c r="JBR515" s="29"/>
      <c r="JBS515" s="29"/>
      <c r="JBT515" s="29"/>
      <c r="JBU515" s="29"/>
      <c r="JBV515" s="29"/>
      <c r="JBW515" s="29"/>
      <c r="JBX515" s="29"/>
      <c r="JBY515" s="29"/>
      <c r="JBZ515" s="29"/>
      <c r="JCA515" s="29"/>
      <c r="JCB515" s="29"/>
      <c r="JCC515" s="29"/>
      <c r="JCD515" s="29"/>
      <c r="JCE515" s="29"/>
      <c r="JCF515" s="29"/>
      <c r="JCG515" s="29"/>
      <c r="JCH515" s="29"/>
      <c r="JCI515" s="29"/>
      <c r="JCJ515" s="29"/>
      <c r="JCK515" s="29"/>
      <c r="JCL515" s="29"/>
      <c r="JCM515" s="29"/>
      <c r="JCN515" s="29"/>
      <c r="JCO515" s="29"/>
      <c r="JCP515" s="29"/>
      <c r="JCQ515" s="29"/>
      <c r="JCR515" s="29"/>
      <c r="JCS515" s="29"/>
      <c r="JCT515" s="29"/>
      <c r="JCU515" s="29"/>
      <c r="JCV515" s="29"/>
      <c r="JCW515" s="29"/>
      <c r="JCX515" s="29"/>
      <c r="JCY515" s="29"/>
      <c r="JCZ515" s="29"/>
      <c r="JDA515" s="29"/>
      <c r="JDB515" s="29"/>
      <c r="JDC515" s="29"/>
      <c r="JDD515" s="29"/>
      <c r="JDE515" s="29"/>
      <c r="JDF515" s="29"/>
      <c r="JDG515" s="29"/>
      <c r="JDH515" s="29"/>
      <c r="JDI515" s="29"/>
      <c r="JDJ515" s="29"/>
      <c r="JDK515" s="29"/>
      <c r="JDL515" s="29"/>
      <c r="JDM515" s="29"/>
      <c r="JDN515" s="29"/>
      <c r="JDO515" s="29"/>
      <c r="JDP515" s="29"/>
      <c r="JDQ515" s="29"/>
      <c r="JDR515" s="29"/>
      <c r="JDS515" s="29"/>
      <c r="JDT515" s="29"/>
      <c r="JDU515" s="29"/>
      <c r="JDV515" s="29"/>
      <c r="JDW515" s="29"/>
      <c r="JDX515" s="29"/>
      <c r="JDY515" s="29"/>
      <c r="JDZ515" s="29"/>
      <c r="JEA515" s="29"/>
      <c r="JEB515" s="29"/>
      <c r="JEC515" s="29"/>
      <c r="JED515" s="29"/>
      <c r="JEE515" s="29"/>
      <c r="JEF515" s="29"/>
      <c r="JEG515" s="29"/>
      <c r="JEH515" s="29"/>
      <c r="JEI515" s="29"/>
      <c r="JEJ515" s="29"/>
      <c r="JEK515" s="29"/>
      <c r="JEL515" s="29"/>
      <c r="JEM515" s="29"/>
      <c r="JEN515" s="29"/>
      <c r="JEO515" s="29"/>
      <c r="JEP515" s="29"/>
      <c r="JEQ515" s="29"/>
      <c r="JER515" s="29"/>
      <c r="JES515" s="29"/>
      <c r="JET515" s="29"/>
      <c r="JEU515" s="29"/>
      <c r="JEV515" s="29"/>
      <c r="JEW515" s="29"/>
      <c r="JEX515" s="29"/>
      <c r="JEY515" s="29"/>
      <c r="JEZ515" s="29"/>
      <c r="JFA515" s="29"/>
      <c r="JFB515" s="29"/>
      <c r="JFC515" s="29"/>
      <c r="JFD515" s="29"/>
      <c r="JFE515" s="29"/>
      <c r="JFF515" s="29"/>
      <c r="JFG515" s="29"/>
      <c r="JFH515" s="29"/>
      <c r="JFI515" s="29"/>
      <c r="JFJ515" s="29"/>
      <c r="JFK515" s="29"/>
      <c r="JFL515" s="29"/>
      <c r="JFM515" s="29"/>
      <c r="JFN515" s="29"/>
      <c r="JFO515" s="29"/>
      <c r="JFP515" s="29"/>
      <c r="JFQ515" s="29"/>
      <c r="JFR515" s="29"/>
      <c r="JFS515" s="29"/>
      <c r="JFT515" s="29"/>
      <c r="JFU515" s="29"/>
      <c r="JFV515" s="29"/>
      <c r="JFW515" s="29"/>
      <c r="JFX515" s="29"/>
      <c r="JFY515" s="29"/>
      <c r="JFZ515" s="29"/>
      <c r="JGA515" s="29"/>
      <c r="JGB515" s="29"/>
      <c r="JGC515" s="29"/>
      <c r="JGD515" s="29"/>
      <c r="JGE515" s="29"/>
      <c r="JGF515" s="29"/>
      <c r="JGG515" s="29"/>
      <c r="JGH515" s="29"/>
      <c r="JGI515" s="29"/>
      <c r="JGJ515" s="29"/>
      <c r="JGK515" s="29"/>
      <c r="JGL515" s="29"/>
      <c r="JGM515" s="29"/>
      <c r="JGN515" s="29"/>
      <c r="JGO515" s="29"/>
      <c r="JGP515" s="29"/>
      <c r="JGQ515" s="29"/>
      <c r="JGR515" s="29"/>
      <c r="JGS515" s="29"/>
      <c r="JGT515" s="29"/>
      <c r="JGU515" s="29"/>
      <c r="JGV515" s="29"/>
      <c r="JGW515" s="29"/>
      <c r="JGX515" s="29"/>
      <c r="JGY515" s="29"/>
      <c r="JGZ515" s="29"/>
      <c r="JHA515" s="29"/>
      <c r="JHB515" s="29"/>
      <c r="JHC515" s="29"/>
      <c r="JHD515" s="29"/>
      <c r="JHE515" s="29"/>
      <c r="JHF515" s="29"/>
      <c r="JHG515" s="29"/>
      <c r="JHH515" s="29"/>
      <c r="JHI515" s="29"/>
      <c r="JHJ515" s="29"/>
      <c r="JHK515" s="29"/>
      <c r="JHL515" s="29"/>
      <c r="JHM515" s="29"/>
      <c r="JHN515" s="29"/>
      <c r="JHO515" s="29"/>
      <c r="JHP515" s="29"/>
      <c r="JHQ515" s="29"/>
      <c r="JHR515" s="29"/>
      <c r="JHS515" s="29"/>
      <c r="JHT515" s="29"/>
      <c r="JHU515" s="29"/>
      <c r="JHV515" s="29"/>
      <c r="JHW515" s="29"/>
      <c r="JHX515" s="29"/>
      <c r="JHY515" s="29"/>
      <c r="JHZ515" s="29"/>
      <c r="JIA515" s="29"/>
      <c r="JIB515" s="29"/>
      <c r="JIC515" s="29"/>
      <c r="JID515" s="29"/>
      <c r="JIE515" s="29"/>
      <c r="JIF515" s="29"/>
      <c r="JIG515" s="29"/>
      <c r="JIH515" s="29"/>
      <c r="JII515" s="29"/>
      <c r="JIJ515" s="29"/>
      <c r="JIK515" s="29"/>
      <c r="JIL515" s="29"/>
      <c r="JIM515" s="29"/>
      <c r="JIN515" s="29"/>
      <c r="JIO515" s="29"/>
      <c r="JIP515" s="29"/>
      <c r="JIQ515" s="29"/>
      <c r="JIR515" s="29"/>
      <c r="JIS515" s="29"/>
      <c r="JIT515" s="29"/>
      <c r="JIU515" s="29"/>
      <c r="JIV515" s="29"/>
      <c r="JIW515" s="29"/>
      <c r="JIX515" s="29"/>
      <c r="JIY515" s="29"/>
      <c r="JIZ515" s="29"/>
      <c r="JJA515" s="29"/>
      <c r="JJB515" s="29"/>
      <c r="JJC515" s="29"/>
      <c r="JJD515" s="29"/>
      <c r="JJE515" s="29"/>
      <c r="JJF515" s="29"/>
      <c r="JJG515" s="29"/>
      <c r="JJH515" s="29"/>
      <c r="JJI515" s="29"/>
      <c r="JJJ515" s="29"/>
      <c r="JJK515" s="29"/>
      <c r="JJL515" s="29"/>
      <c r="JJM515" s="29"/>
      <c r="JJN515" s="29"/>
      <c r="JJO515" s="29"/>
      <c r="JJP515" s="29"/>
      <c r="JJQ515" s="29"/>
      <c r="JJR515" s="29"/>
      <c r="JJS515" s="29"/>
      <c r="JJT515" s="29"/>
      <c r="JJU515" s="29"/>
      <c r="JJV515" s="29"/>
      <c r="JJW515" s="29"/>
      <c r="JJX515" s="29"/>
      <c r="JJY515" s="29"/>
      <c r="JJZ515" s="29"/>
      <c r="JKA515" s="29"/>
      <c r="JKB515" s="29"/>
      <c r="JKC515" s="29"/>
      <c r="JKD515" s="29"/>
      <c r="JKE515" s="29"/>
      <c r="JKF515" s="29"/>
      <c r="JKG515" s="29"/>
      <c r="JKH515" s="29"/>
      <c r="JKI515" s="29"/>
      <c r="JKJ515" s="29"/>
      <c r="JKK515" s="29"/>
      <c r="JKL515" s="29"/>
      <c r="JKM515" s="29"/>
      <c r="JKN515" s="29"/>
      <c r="JKO515" s="29"/>
      <c r="JKP515" s="29"/>
      <c r="JKQ515" s="29"/>
      <c r="JKR515" s="29"/>
      <c r="JKS515" s="29"/>
      <c r="JKT515" s="29"/>
      <c r="JKU515" s="29"/>
      <c r="JKV515" s="29"/>
      <c r="JKW515" s="29"/>
      <c r="JKX515" s="29"/>
      <c r="JKY515" s="29"/>
      <c r="JKZ515" s="29"/>
      <c r="JLA515" s="29"/>
      <c r="JLB515" s="29"/>
      <c r="JLC515" s="29"/>
      <c r="JLD515" s="29"/>
      <c r="JLE515" s="29"/>
      <c r="JLF515" s="29"/>
      <c r="JLG515" s="29"/>
      <c r="JLH515" s="29"/>
      <c r="JLI515" s="29"/>
      <c r="JLJ515" s="29"/>
      <c r="JLK515" s="29"/>
      <c r="JLL515" s="29"/>
      <c r="JLM515" s="29"/>
      <c r="JLN515" s="29"/>
      <c r="JLO515" s="29"/>
      <c r="JLP515" s="29"/>
      <c r="JLQ515" s="29"/>
      <c r="JLR515" s="29"/>
      <c r="JLS515" s="29"/>
      <c r="JLT515" s="29"/>
      <c r="JLU515" s="29"/>
      <c r="JLV515" s="29"/>
      <c r="JLW515" s="29"/>
      <c r="JLX515" s="29"/>
      <c r="JLY515" s="29"/>
      <c r="JLZ515" s="29"/>
      <c r="JMA515" s="29"/>
      <c r="JMB515" s="29"/>
      <c r="JMC515" s="29"/>
      <c r="JMD515" s="29"/>
      <c r="JME515" s="29"/>
      <c r="JMF515" s="29"/>
      <c r="JMG515" s="29"/>
      <c r="JMH515" s="29"/>
      <c r="JMI515" s="29"/>
      <c r="JMJ515" s="29"/>
      <c r="JMK515" s="29"/>
      <c r="JML515" s="29"/>
      <c r="JMM515" s="29"/>
      <c r="JMN515" s="29"/>
      <c r="JMO515" s="29"/>
      <c r="JMP515" s="29"/>
      <c r="JMQ515" s="29"/>
      <c r="JMR515" s="29"/>
      <c r="JMS515" s="29"/>
      <c r="JMT515" s="29"/>
      <c r="JMU515" s="29"/>
      <c r="JMV515" s="29"/>
      <c r="JMW515" s="29"/>
      <c r="JMX515" s="29"/>
      <c r="JMY515" s="29"/>
      <c r="JMZ515" s="29"/>
      <c r="JNA515" s="29"/>
      <c r="JNB515" s="29"/>
      <c r="JNC515" s="29"/>
      <c r="JND515" s="29"/>
      <c r="JNE515" s="29"/>
      <c r="JNF515" s="29"/>
      <c r="JNG515" s="29"/>
      <c r="JNH515" s="29"/>
      <c r="JNI515" s="29"/>
      <c r="JNJ515" s="29"/>
      <c r="JNK515" s="29"/>
      <c r="JNL515" s="29"/>
      <c r="JNM515" s="29"/>
      <c r="JNN515" s="29"/>
      <c r="JNO515" s="29"/>
      <c r="JNP515" s="29"/>
      <c r="JNQ515" s="29"/>
      <c r="JNR515" s="29"/>
      <c r="JNS515" s="29"/>
      <c r="JNT515" s="29"/>
      <c r="JNU515" s="29"/>
      <c r="JNV515" s="29"/>
      <c r="JNW515" s="29"/>
      <c r="JNX515" s="29"/>
      <c r="JNY515" s="29"/>
      <c r="JNZ515" s="29"/>
      <c r="JOA515" s="29"/>
      <c r="JOB515" s="29"/>
      <c r="JOC515" s="29"/>
      <c r="JOD515" s="29"/>
      <c r="JOE515" s="29"/>
      <c r="JOF515" s="29"/>
      <c r="JOG515" s="29"/>
      <c r="JOH515" s="29"/>
      <c r="JOI515" s="29"/>
      <c r="JOJ515" s="29"/>
      <c r="JOK515" s="29"/>
      <c r="JOL515" s="29"/>
      <c r="JOM515" s="29"/>
      <c r="JON515" s="29"/>
      <c r="JOO515" s="29"/>
      <c r="JOP515" s="29"/>
      <c r="JOQ515" s="29"/>
      <c r="JOR515" s="29"/>
      <c r="JOS515" s="29"/>
      <c r="JOT515" s="29"/>
      <c r="JOU515" s="29"/>
      <c r="JOV515" s="29"/>
      <c r="JOW515" s="29"/>
      <c r="JOX515" s="29"/>
      <c r="JOY515" s="29"/>
      <c r="JOZ515" s="29"/>
      <c r="JPA515" s="29"/>
      <c r="JPB515" s="29"/>
      <c r="JPC515" s="29"/>
      <c r="JPD515" s="29"/>
      <c r="JPE515" s="29"/>
      <c r="JPF515" s="29"/>
      <c r="JPG515" s="29"/>
      <c r="JPH515" s="29"/>
      <c r="JPI515" s="29"/>
      <c r="JPJ515" s="29"/>
      <c r="JPK515" s="29"/>
      <c r="JPL515" s="29"/>
      <c r="JPM515" s="29"/>
      <c r="JPN515" s="29"/>
      <c r="JPO515" s="29"/>
      <c r="JPP515" s="29"/>
      <c r="JPQ515" s="29"/>
      <c r="JPR515" s="29"/>
      <c r="JPS515" s="29"/>
      <c r="JPT515" s="29"/>
      <c r="JPU515" s="29"/>
      <c r="JPV515" s="29"/>
      <c r="JPW515" s="29"/>
      <c r="JPX515" s="29"/>
      <c r="JPY515" s="29"/>
      <c r="JPZ515" s="29"/>
      <c r="JQA515" s="29"/>
      <c r="JQB515" s="29"/>
      <c r="JQC515" s="29"/>
      <c r="JQD515" s="29"/>
      <c r="JQE515" s="29"/>
      <c r="JQF515" s="29"/>
      <c r="JQG515" s="29"/>
      <c r="JQH515" s="29"/>
      <c r="JQI515" s="29"/>
      <c r="JQJ515" s="29"/>
      <c r="JQK515" s="29"/>
      <c r="JQL515" s="29"/>
      <c r="JQM515" s="29"/>
      <c r="JQN515" s="29"/>
      <c r="JQO515" s="29"/>
      <c r="JQP515" s="29"/>
      <c r="JQQ515" s="29"/>
      <c r="JQR515" s="29"/>
      <c r="JQS515" s="29"/>
      <c r="JQT515" s="29"/>
      <c r="JQU515" s="29"/>
      <c r="JQV515" s="29"/>
      <c r="JQW515" s="29"/>
      <c r="JQX515" s="29"/>
      <c r="JQY515" s="29"/>
      <c r="JQZ515" s="29"/>
      <c r="JRA515" s="29"/>
      <c r="JRB515" s="29"/>
      <c r="JRC515" s="29"/>
      <c r="JRD515" s="29"/>
      <c r="JRE515" s="29"/>
      <c r="JRF515" s="29"/>
      <c r="JRG515" s="29"/>
      <c r="JRH515" s="29"/>
      <c r="JRI515" s="29"/>
      <c r="JRJ515" s="29"/>
      <c r="JRK515" s="29"/>
      <c r="JRL515" s="29"/>
      <c r="JRM515" s="29"/>
      <c r="JRN515" s="29"/>
      <c r="JRO515" s="29"/>
      <c r="JRP515" s="29"/>
      <c r="JRQ515" s="29"/>
      <c r="JRR515" s="29"/>
      <c r="JRS515" s="29"/>
      <c r="JRT515" s="29"/>
      <c r="JRU515" s="29"/>
      <c r="JRV515" s="29"/>
      <c r="JRW515" s="29"/>
      <c r="JRX515" s="29"/>
      <c r="JRY515" s="29"/>
      <c r="JRZ515" s="29"/>
      <c r="JSA515" s="29"/>
      <c r="JSB515" s="29"/>
      <c r="JSC515" s="29"/>
      <c r="JSD515" s="29"/>
      <c r="JSE515" s="29"/>
      <c r="JSF515" s="29"/>
      <c r="JSG515" s="29"/>
      <c r="JSH515" s="29"/>
      <c r="JSI515" s="29"/>
      <c r="JSJ515" s="29"/>
      <c r="JSK515" s="29"/>
      <c r="JSL515" s="29"/>
      <c r="JSM515" s="29"/>
      <c r="JSN515" s="29"/>
      <c r="JSO515" s="29"/>
      <c r="JSP515" s="29"/>
      <c r="JSQ515" s="29"/>
      <c r="JSR515" s="29"/>
      <c r="JSS515" s="29"/>
      <c r="JST515" s="29"/>
      <c r="JSU515" s="29"/>
      <c r="JSV515" s="29"/>
      <c r="JSW515" s="29"/>
      <c r="JSX515" s="29"/>
      <c r="JSY515" s="29"/>
      <c r="JSZ515" s="29"/>
      <c r="JTA515" s="29"/>
      <c r="JTB515" s="29"/>
      <c r="JTC515" s="29"/>
      <c r="JTD515" s="29"/>
      <c r="JTE515" s="29"/>
      <c r="JTF515" s="29"/>
      <c r="JTG515" s="29"/>
      <c r="JTH515" s="29"/>
      <c r="JTI515" s="29"/>
      <c r="JTJ515" s="29"/>
      <c r="JTK515" s="29"/>
      <c r="JTL515" s="29"/>
      <c r="JTM515" s="29"/>
      <c r="JTN515" s="29"/>
      <c r="JTO515" s="29"/>
      <c r="JTP515" s="29"/>
      <c r="JTQ515" s="29"/>
      <c r="JTR515" s="29"/>
      <c r="JTS515" s="29"/>
      <c r="JTT515" s="29"/>
      <c r="JTU515" s="29"/>
      <c r="JTV515" s="29"/>
      <c r="JTW515" s="29"/>
      <c r="JTX515" s="29"/>
      <c r="JTY515" s="29"/>
      <c r="JTZ515" s="29"/>
      <c r="JUA515" s="29"/>
      <c r="JUB515" s="29"/>
      <c r="JUC515" s="29"/>
      <c r="JUD515" s="29"/>
      <c r="JUE515" s="29"/>
      <c r="JUF515" s="29"/>
      <c r="JUG515" s="29"/>
      <c r="JUH515" s="29"/>
      <c r="JUI515" s="29"/>
      <c r="JUJ515" s="29"/>
      <c r="JUK515" s="29"/>
      <c r="JUL515" s="29"/>
      <c r="JUM515" s="29"/>
      <c r="JUN515" s="29"/>
      <c r="JUO515" s="29"/>
      <c r="JUP515" s="29"/>
      <c r="JUQ515" s="29"/>
      <c r="JUR515" s="29"/>
      <c r="JUS515" s="29"/>
      <c r="JUT515" s="29"/>
      <c r="JUU515" s="29"/>
      <c r="JUV515" s="29"/>
      <c r="JUW515" s="29"/>
      <c r="JUX515" s="29"/>
      <c r="JUY515" s="29"/>
      <c r="JUZ515" s="29"/>
      <c r="JVA515" s="29"/>
      <c r="JVB515" s="29"/>
      <c r="JVC515" s="29"/>
      <c r="JVD515" s="29"/>
      <c r="JVE515" s="29"/>
      <c r="JVF515" s="29"/>
      <c r="JVG515" s="29"/>
      <c r="JVH515" s="29"/>
      <c r="JVI515" s="29"/>
      <c r="JVJ515" s="29"/>
      <c r="JVK515" s="29"/>
      <c r="JVL515" s="29"/>
      <c r="JVM515" s="29"/>
      <c r="JVN515" s="29"/>
      <c r="JVO515" s="29"/>
      <c r="JVP515" s="29"/>
      <c r="JVQ515" s="29"/>
      <c r="JVR515" s="29"/>
      <c r="JVS515" s="29"/>
      <c r="JVT515" s="29"/>
      <c r="JVU515" s="29"/>
      <c r="JVV515" s="29"/>
      <c r="JVW515" s="29"/>
      <c r="JVX515" s="29"/>
      <c r="JVY515" s="29"/>
      <c r="JVZ515" s="29"/>
      <c r="JWA515" s="29"/>
      <c r="JWB515" s="29"/>
      <c r="JWC515" s="29"/>
      <c r="JWD515" s="29"/>
      <c r="JWE515" s="29"/>
      <c r="JWF515" s="29"/>
      <c r="JWG515" s="29"/>
      <c r="JWH515" s="29"/>
      <c r="JWI515" s="29"/>
      <c r="JWJ515" s="29"/>
      <c r="JWK515" s="29"/>
      <c r="JWL515" s="29"/>
      <c r="JWM515" s="29"/>
      <c r="JWN515" s="29"/>
      <c r="JWO515" s="29"/>
      <c r="JWP515" s="29"/>
      <c r="JWQ515" s="29"/>
      <c r="JWR515" s="29"/>
      <c r="JWS515" s="29"/>
      <c r="JWT515" s="29"/>
      <c r="JWU515" s="29"/>
      <c r="JWV515" s="29"/>
      <c r="JWW515" s="29"/>
      <c r="JWX515" s="29"/>
      <c r="JWY515" s="29"/>
      <c r="JWZ515" s="29"/>
      <c r="JXA515" s="29"/>
      <c r="JXB515" s="29"/>
      <c r="JXC515" s="29"/>
      <c r="JXD515" s="29"/>
      <c r="JXE515" s="29"/>
      <c r="JXF515" s="29"/>
      <c r="JXG515" s="29"/>
      <c r="JXH515" s="29"/>
      <c r="JXI515" s="29"/>
      <c r="JXJ515" s="29"/>
      <c r="JXK515" s="29"/>
      <c r="JXL515" s="29"/>
      <c r="JXM515" s="29"/>
      <c r="JXN515" s="29"/>
      <c r="JXO515" s="29"/>
      <c r="JXP515" s="29"/>
      <c r="JXQ515" s="29"/>
      <c r="JXR515" s="29"/>
      <c r="JXS515" s="29"/>
      <c r="JXT515" s="29"/>
      <c r="JXU515" s="29"/>
      <c r="JXV515" s="29"/>
      <c r="JXW515" s="29"/>
      <c r="JXX515" s="29"/>
      <c r="JXY515" s="29"/>
      <c r="JXZ515" s="29"/>
      <c r="JYA515" s="29"/>
      <c r="JYB515" s="29"/>
      <c r="JYC515" s="29"/>
      <c r="JYD515" s="29"/>
      <c r="JYE515" s="29"/>
      <c r="JYF515" s="29"/>
      <c r="JYG515" s="29"/>
      <c r="JYH515" s="29"/>
      <c r="JYI515" s="29"/>
      <c r="JYJ515" s="29"/>
      <c r="JYK515" s="29"/>
      <c r="JYL515" s="29"/>
      <c r="JYM515" s="29"/>
      <c r="JYN515" s="29"/>
      <c r="JYO515" s="29"/>
      <c r="JYP515" s="29"/>
      <c r="JYQ515" s="29"/>
      <c r="JYR515" s="29"/>
      <c r="JYS515" s="29"/>
      <c r="JYT515" s="29"/>
      <c r="JYU515" s="29"/>
      <c r="JYV515" s="29"/>
      <c r="JYW515" s="29"/>
      <c r="JYX515" s="29"/>
      <c r="JYY515" s="29"/>
      <c r="JYZ515" s="29"/>
      <c r="JZA515" s="29"/>
      <c r="JZB515" s="29"/>
      <c r="JZC515" s="29"/>
      <c r="JZD515" s="29"/>
      <c r="JZE515" s="29"/>
      <c r="JZF515" s="29"/>
      <c r="JZG515" s="29"/>
      <c r="JZH515" s="29"/>
      <c r="JZI515" s="29"/>
      <c r="JZJ515" s="29"/>
      <c r="JZK515" s="29"/>
      <c r="JZL515" s="29"/>
      <c r="JZM515" s="29"/>
      <c r="JZN515" s="29"/>
      <c r="JZO515" s="29"/>
      <c r="JZP515" s="29"/>
      <c r="JZQ515" s="29"/>
      <c r="JZR515" s="29"/>
      <c r="JZS515" s="29"/>
      <c r="JZT515" s="29"/>
      <c r="JZU515" s="29"/>
      <c r="JZV515" s="29"/>
      <c r="JZW515" s="29"/>
      <c r="JZX515" s="29"/>
      <c r="JZY515" s="29"/>
      <c r="JZZ515" s="29"/>
      <c r="KAA515" s="29"/>
      <c r="KAB515" s="29"/>
      <c r="KAC515" s="29"/>
      <c r="KAD515" s="29"/>
      <c r="KAE515" s="29"/>
      <c r="KAF515" s="29"/>
      <c r="KAG515" s="29"/>
      <c r="KAH515" s="29"/>
      <c r="KAI515" s="29"/>
      <c r="KAJ515" s="29"/>
      <c r="KAK515" s="29"/>
      <c r="KAL515" s="29"/>
      <c r="KAM515" s="29"/>
      <c r="KAN515" s="29"/>
      <c r="KAO515" s="29"/>
      <c r="KAP515" s="29"/>
      <c r="KAQ515" s="29"/>
      <c r="KAR515" s="29"/>
      <c r="KAS515" s="29"/>
      <c r="KAT515" s="29"/>
      <c r="KAU515" s="29"/>
      <c r="KAV515" s="29"/>
      <c r="KAW515" s="29"/>
      <c r="KAX515" s="29"/>
      <c r="KAY515" s="29"/>
      <c r="KAZ515" s="29"/>
      <c r="KBA515" s="29"/>
      <c r="KBB515" s="29"/>
      <c r="KBC515" s="29"/>
      <c r="KBD515" s="29"/>
      <c r="KBE515" s="29"/>
      <c r="KBF515" s="29"/>
      <c r="KBG515" s="29"/>
      <c r="KBH515" s="29"/>
      <c r="KBI515" s="29"/>
      <c r="KBJ515" s="29"/>
      <c r="KBK515" s="29"/>
      <c r="KBL515" s="29"/>
      <c r="KBM515" s="29"/>
      <c r="KBN515" s="29"/>
      <c r="KBO515" s="29"/>
      <c r="KBP515" s="29"/>
      <c r="KBQ515" s="29"/>
      <c r="KBR515" s="29"/>
      <c r="KBS515" s="29"/>
      <c r="KBT515" s="29"/>
      <c r="KBU515" s="29"/>
      <c r="KBV515" s="29"/>
      <c r="KBW515" s="29"/>
      <c r="KBX515" s="29"/>
      <c r="KBY515" s="29"/>
      <c r="KBZ515" s="29"/>
      <c r="KCA515" s="29"/>
      <c r="KCB515" s="29"/>
      <c r="KCC515" s="29"/>
      <c r="KCD515" s="29"/>
      <c r="KCE515" s="29"/>
      <c r="KCF515" s="29"/>
      <c r="KCG515" s="29"/>
      <c r="KCH515" s="29"/>
      <c r="KCI515" s="29"/>
      <c r="KCJ515" s="29"/>
      <c r="KCK515" s="29"/>
      <c r="KCL515" s="29"/>
      <c r="KCM515" s="29"/>
      <c r="KCN515" s="29"/>
      <c r="KCO515" s="29"/>
      <c r="KCP515" s="29"/>
      <c r="KCQ515" s="29"/>
      <c r="KCR515" s="29"/>
      <c r="KCS515" s="29"/>
      <c r="KCT515" s="29"/>
      <c r="KCU515" s="29"/>
      <c r="KCV515" s="29"/>
      <c r="KCW515" s="29"/>
      <c r="KCX515" s="29"/>
      <c r="KCY515" s="29"/>
      <c r="KCZ515" s="29"/>
      <c r="KDA515" s="29"/>
      <c r="KDB515" s="29"/>
      <c r="KDC515" s="29"/>
      <c r="KDD515" s="29"/>
      <c r="KDE515" s="29"/>
      <c r="KDF515" s="29"/>
      <c r="KDG515" s="29"/>
      <c r="KDH515" s="29"/>
      <c r="KDI515" s="29"/>
      <c r="KDJ515" s="29"/>
      <c r="KDK515" s="29"/>
      <c r="KDL515" s="29"/>
      <c r="KDM515" s="29"/>
      <c r="KDN515" s="29"/>
      <c r="KDO515" s="29"/>
      <c r="KDP515" s="29"/>
      <c r="KDQ515" s="29"/>
      <c r="KDR515" s="29"/>
      <c r="KDS515" s="29"/>
      <c r="KDT515" s="29"/>
      <c r="KDU515" s="29"/>
      <c r="KDV515" s="29"/>
      <c r="KDW515" s="29"/>
      <c r="KDX515" s="29"/>
      <c r="KDY515" s="29"/>
      <c r="KDZ515" s="29"/>
      <c r="KEA515" s="29"/>
      <c r="KEB515" s="29"/>
      <c r="KEC515" s="29"/>
      <c r="KED515" s="29"/>
      <c r="KEE515" s="29"/>
      <c r="KEF515" s="29"/>
      <c r="KEG515" s="29"/>
      <c r="KEH515" s="29"/>
      <c r="KEI515" s="29"/>
      <c r="KEJ515" s="29"/>
      <c r="KEK515" s="29"/>
      <c r="KEL515" s="29"/>
      <c r="KEM515" s="29"/>
      <c r="KEN515" s="29"/>
      <c r="KEO515" s="29"/>
      <c r="KEP515" s="29"/>
      <c r="KEQ515" s="29"/>
      <c r="KER515" s="29"/>
      <c r="KES515" s="29"/>
      <c r="KET515" s="29"/>
      <c r="KEU515" s="29"/>
      <c r="KEV515" s="29"/>
      <c r="KEW515" s="29"/>
      <c r="KEX515" s="29"/>
      <c r="KEY515" s="29"/>
      <c r="KEZ515" s="29"/>
      <c r="KFA515" s="29"/>
      <c r="KFB515" s="29"/>
      <c r="KFC515" s="29"/>
      <c r="KFD515" s="29"/>
      <c r="KFE515" s="29"/>
      <c r="KFF515" s="29"/>
      <c r="KFG515" s="29"/>
      <c r="KFH515" s="29"/>
      <c r="KFI515" s="29"/>
      <c r="KFJ515" s="29"/>
      <c r="KFK515" s="29"/>
      <c r="KFL515" s="29"/>
      <c r="KFM515" s="29"/>
      <c r="KFN515" s="29"/>
      <c r="KFO515" s="29"/>
      <c r="KFP515" s="29"/>
      <c r="KFQ515" s="29"/>
      <c r="KFR515" s="29"/>
      <c r="KFS515" s="29"/>
      <c r="KFT515" s="29"/>
      <c r="KFU515" s="29"/>
      <c r="KFV515" s="29"/>
      <c r="KFW515" s="29"/>
      <c r="KFX515" s="29"/>
      <c r="KFY515" s="29"/>
      <c r="KFZ515" s="29"/>
      <c r="KGA515" s="29"/>
      <c r="KGB515" s="29"/>
      <c r="KGC515" s="29"/>
      <c r="KGD515" s="29"/>
      <c r="KGE515" s="29"/>
      <c r="KGF515" s="29"/>
      <c r="KGG515" s="29"/>
      <c r="KGH515" s="29"/>
      <c r="KGI515" s="29"/>
      <c r="KGJ515" s="29"/>
      <c r="KGK515" s="29"/>
      <c r="KGL515" s="29"/>
      <c r="KGM515" s="29"/>
      <c r="KGN515" s="29"/>
      <c r="KGO515" s="29"/>
      <c r="KGP515" s="29"/>
      <c r="KGQ515" s="29"/>
      <c r="KGR515" s="29"/>
      <c r="KGS515" s="29"/>
      <c r="KGT515" s="29"/>
      <c r="KGU515" s="29"/>
      <c r="KGV515" s="29"/>
      <c r="KGW515" s="29"/>
      <c r="KGX515" s="29"/>
      <c r="KGY515" s="29"/>
      <c r="KGZ515" s="29"/>
      <c r="KHA515" s="29"/>
      <c r="KHB515" s="29"/>
      <c r="KHC515" s="29"/>
      <c r="KHD515" s="29"/>
      <c r="KHE515" s="29"/>
      <c r="KHF515" s="29"/>
      <c r="KHG515" s="29"/>
      <c r="KHH515" s="29"/>
      <c r="KHI515" s="29"/>
      <c r="KHJ515" s="29"/>
      <c r="KHK515" s="29"/>
      <c r="KHL515" s="29"/>
      <c r="KHM515" s="29"/>
      <c r="KHN515" s="29"/>
      <c r="KHO515" s="29"/>
      <c r="KHP515" s="29"/>
      <c r="KHQ515" s="29"/>
      <c r="KHR515" s="29"/>
      <c r="KHS515" s="29"/>
      <c r="KHT515" s="29"/>
      <c r="KHU515" s="29"/>
      <c r="KHV515" s="29"/>
      <c r="KHW515" s="29"/>
      <c r="KHX515" s="29"/>
      <c r="KHY515" s="29"/>
      <c r="KHZ515" s="29"/>
      <c r="KIA515" s="29"/>
      <c r="KIB515" s="29"/>
      <c r="KIC515" s="29"/>
      <c r="KID515" s="29"/>
      <c r="KIE515" s="29"/>
      <c r="KIF515" s="29"/>
      <c r="KIG515" s="29"/>
      <c r="KIH515" s="29"/>
      <c r="KII515" s="29"/>
      <c r="KIJ515" s="29"/>
      <c r="KIK515" s="29"/>
      <c r="KIL515" s="29"/>
      <c r="KIM515" s="29"/>
      <c r="KIN515" s="29"/>
      <c r="KIO515" s="29"/>
      <c r="KIP515" s="29"/>
      <c r="KIQ515" s="29"/>
      <c r="KIR515" s="29"/>
      <c r="KIS515" s="29"/>
      <c r="KIT515" s="29"/>
      <c r="KIU515" s="29"/>
      <c r="KIV515" s="29"/>
      <c r="KIW515" s="29"/>
      <c r="KIX515" s="29"/>
      <c r="KIY515" s="29"/>
      <c r="KIZ515" s="29"/>
      <c r="KJA515" s="29"/>
      <c r="KJB515" s="29"/>
      <c r="KJC515" s="29"/>
      <c r="KJD515" s="29"/>
      <c r="KJE515" s="29"/>
      <c r="KJF515" s="29"/>
      <c r="KJG515" s="29"/>
      <c r="KJH515" s="29"/>
      <c r="KJI515" s="29"/>
      <c r="KJJ515" s="29"/>
      <c r="KJK515" s="29"/>
      <c r="KJL515" s="29"/>
      <c r="KJM515" s="29"/>
      <c r="KJN515" s="29"/>
      <c r="KJO515" s="29"/>
      <c r="KJP515" s="29"/>
      <c r="KJQ515" s="29"/>
      <c r="KJR515" s="29"/>
      <c r="KJS515" s="29"/>
      <c r="KJT515" s="29"/>
      <c r="KJU515" s="29"/>
      <c r="KJV515" s="29"/>
      <c r="KJW515" s="29"/>
      <c r="KJX515" s="29"/>
      <c r="KJY515" s="29"/>
      <c r="KJZ515" s="29"/>
      <c r="KKA515" s="29"/>
      <c r="KKB515" s="29"/>
      <c r="KKC515" s="29"/>
      <c r="KKD515" s="29"/>
      <c r="KKE515" s="29"/>
      <c r="KKF515" s="29"/>
      <c r="KKG515" s="29"/>
      <c r="KKH515" s="29"/>
      <c r="KKI515" s="29"/>
      <c r="KKJ515" s="29"/>
      <c r="KKK515" s="29"/>
      <c r="KKL515" s="29"/>
      <c r="KKM515" s="29"/>
      <c r="KKN515" s="29"/>
      <c r="KKO515" s="29"/>
      <c r="KKP515" s="29"/>
      <c r="KKQ515" s="29"/>
      <c r="KKR515" s="29"/>
      <c r="KKS515" s="29"/>
      <c r="KKT515" s="29"/>
      <c r="KKU515" s="29"/>
      <c r="KKV515" s="29"/>
      <c r="KKW515" s="29"/>
      <c r="KKX515" s="29"/>
      <c r="KKY515" s="29"/>
      <c r="KKZ515" s="29"/>
      <c r="KLA515" s="29"/>
      <c r="KLB515" s="29"/>
      <c r="KLC515" s="29"/>
      <c r="KLD515" s="29"/>
      <c r="KLE515" s="29"/>
      <c r="KLF515" s="29"/>
      <c r="KLG515" s="29"/>
      <c r="KLH515" s="29"/>
      <c r="KLI515" s="29"/>
      <c r="KLJ515" s="29"/>
      <c r="KLK515" s="29"/>
      <c r="KLL515" s="29"/>
      <c r="KLM515" s="29"/>
      <c r="KLN515" s="29"/>
      <c r="KLO515" s="29"/>
      <c r="KLP515" s="29"/>
      <c r="KLQ515" s="29"/>
      <c r="KLR515" s="29"/>
      <c r="KLS515" s="29"/>
      <c r="KLT515" s="29"/>
      <c r="KLU515" s="29"/>
      <c r="KLV515" s="29"/>
      <c r="KLW515" s="29"/>
      <c r="KLX515" s="29"/>
      <c r="KLY515" s="29"/>
      <c r="KLZ515" s="29"/>
      <c r="KMA515" s="29"/>
      <c r="KMB515" s="29"/>
      <c r="KMC515" s="29"/>
      <c r="KMD515" s="29"/>
      <c r="KME515" s="29"/>
      <c r="KMF515" s="29"/>
      <c r="KMG515" s="29"/>
      <c r="KMH515" s="29"/>
      <c r="KMI515" s="29"/>
      <c r="KMJ515" s="29"/>
      <c r="KMK515" s="29"/>
      <c r="KML515" s="29"/>
      <c r="KMM515" s="29"/>
      <c r="KMN515" s="29"/>
      <c r="KMO515" s="29"/>
      <c r="KMP515" s="29"/>
      <c r="KMQ515" s="29"/>
      <c r="KMR515" s="29"/>
      <c r="KMS515" s="29"/>
      <c r="KMT515" s="29"/>
      <c r="KMU515" s="29"/>
      <c r="KMV515" s="29"/>
      <c r="KMW515" s="29"/>
      <c r="KMX515" s="29"/>
      <c r="KMY515" s="29"/>
      <c r="KMZ515" s="29"/>
      <c r="KNA515" s="29"/>
      <c r="KNB515" s="29"/>
      <c r="KNC515" s="29"/>
      <c r="KND515" s="29"/>
      <c r="KNE515" s="29"/>
      <c r="KNF515" s="29"/>
      <c r="KNG515" s="29"/>
      <c r="KNH515" s="29"/>
      <c r="KNI515" s="29"/>
      <c r="KNJ515" s="29"/>
      <c r="KNK515" s="29"/>
      <c r="KNL515" s="29"/>
      <c r="KNM515" s="29"/>
      <c r="KNN515" s="29"/>
      <c r="KNO515" s="29"/>
      <c r="KNP515" s="29"/>
      <c r="KNQ515" s="29"/>
      <c r="KNR515" s="29"/>
      <c r="KNS515" s="29"/>
      <c r="KNT515" s="29"/>
      <c r="KNU515" s="29"/>
      <c r="KNV515" s="29"/>
      <c r="KNW515" s="29"/>
      <c r="KNX515" s="29"/>
      <c r="KNY515" s="29"/>
      <c r="KNZ515" s="29"/>
      <c r="KOA515" s="29"/>
      <c r="KOB515" s="29"/>
      <c r="KOC515" s="29"/>
      <c r="KOD515" s="29"/>
      <c r="KOE515" s="29"/>
      <c r="KOF515" s="29"/>
      <c r="KOG515" s="29"/>
      <c r="KOH515" s="29"/>
      <c r="KOI515" s="29"/>
      <c r="KOJ515" s="29"/>
      <c r="KOK515" s="29"/>
      <c r="KOL515" s="29"/>
      <c r="KOM515" s="29"/>
      <c r="KON515" s="29"/>
      <c r="KOO515" s="29"/>
      <c r="KOP515" s="29"/>
      <c r="KOQ515" s="29"/>
      <c r="KOR515" s="29"/>
      <c r="KOS515" s="29"/>
      <c r="KOT515" s="29"/>
      <c r="KOU515" s="29"/>
      <c r="KOV515" s="29"/>
      <c r="KOW515" s="29"/>
      <c r="KOX515" s="29"/>
      <c r="KOY515" s="29"/>
      <c r="KOZ515" s="29"/>
      <c r="KPA515" s="29"/>
      <c r="KPB515" s="29"/>
      <c r="KPC515" s="29"/>
      <c r="KPD515" s="29"/>
      <c r="KPE515" s="29"/>
      <c r="KPF515" s="29"/>
      <c r="KPG515" s="29"/>
      <c r="KPH515" s="29"/>
      <c r="KPI515" s="29"/>
      <c r="KPJ515" s="29"/>
      <c r="KPK515" s="29"/>
      <c r="KPL515" s="29"/>
      <c r="KPM515" s="29"/>
      <c r="KPN515" s="29"/>
      <c r="KPO515" s="29"/>
      <c r="KPP515" s="29"/>
      <c r="KPQ515" s="29"/>
      <c r="KPR515" s="29"/>
      <c r="KPS515" s="29"/>
      <c r="KPT515" s="29"/>
      <c r="KPU515" s="29"/>
      <c r="KPV515" s="29"/>
      <c r="KPW515" s="29"/>
      <c r="KPX515" s="29"/>
      <c r="KPY515" s="29"/>
      <c r="KPZ515" s="29"/>
      <c r="KQA515" s="29"/>
      <c r="KQB515" s="29"/>
      <c r="KQC515" s="29"/>
      <c r="KQD515" s="29"/>
      <c r="KQE515" s="29"/>
      <c r="KQF515" s="29"/>
      <c r="KQG515" s="29"/>
      <c r="KQH515" s="29"/>
      <c r="KQI515" s="29"/>
      <c r="KQJ515" s="29"/>
      <c r="KQK515" s="29"/>
      <c r="KQL515" s="29"/>
      <c r="KQM515" s="29"/>
      <c r="KQN515" s="29"/>
      <c r="KQO515" s="29"/>
      <c r="KQP515" s="29"/>
      <c r="KQQ515" s="29"/>
      <c r="KQR515" s="29"/>
      <c r="KQS515" s="29"/>
      <c r="KQT515" s="29"/>
      <c r="KQU515" s="29"/>
      <c r="KQV515" s="29"/>
      <c r="KQW515" s="29"/>
      <c r="KQX515" s="29"/>
      <c r="KQY515" s="29"/>
      <c r="KQZ515" s="29"/>
      <c r="KRA515" s="29"/>
      <c r="KRB515" s="29"/>
      <c r="KRC515" s="29"/>
      <c r="KRD515" s="29"/>
      <c r="KRE515" s="29"/>
      <c r="KRF515" s="29"/>
      <c r="KRG515" s="29"/>
      <c r="KRH515" s="29"/>
      <c r="KRI515" s="29"/>
      <c r="KRJ515" s="29"/>
      <c r="KRK515" s="29"/>
      <c r="KRL515" s="29"/>
      <c r="KRM515" s="29"/>
      <c r="KRN515" s="29"/>
      <c r="KRO515" s="29"/>
      <c r="KRP515" s="29"/>
      <c r="KRQ515" s="29"/>
      <c r="KRR515" s="29"/>
      <c r="KRS515" s="29"/>
      <c r="KRT515" s="29"/>
      <c r="KRU515" s="29"/>
      <c r="KRV515" s="29"/>
      <c r="KRW515" s="29"/>
      <c r="KRX515" s="29"/>
      <c r="KRY515" s="29"/>
      <c r="KRZ515" s="29"/>
      <c r="KSA515" s="29"/>
      <c r="KSB515" s="29"/>
      <c r="KSC515" s="29"/>
      <c r="KSD515" s="29"/>
      <c r="KSE515" s="29"/>
      <c r="KSF515" s="29"/>
      <c r="KSG515" s="29"/>
      <c r="KSH515" s="29"/>
      <c r="KSI515" s="29"/>
      <c r="KSJ515" s="29"/>
      <c r="KSK515" s="29"/>
      <c r="KSL515" s="29"/>
      <c r="KSM515" s="29"/>
      <c r="KSN515" s="29"/>
      <c r="KSO515" s="29"/>
      <c r="KSP515" s="29"/>
      <c r="KSQ515" s="29"/>
      <c r="KSR515" s="29"/>
      <c r="KSS515" s="29"/>
      <c r="KST515" s="29"/>
      <c r="KSU515" s="29"/>
      <c r="KSV515" s="29"/>
      <c r="KSW515" s="29"/>
      <c r="KSX515" s="29"/>
      <c r="KSY515" s="29"/>
      <c r="KSZ515" s="29"/>
      <c r="KTA515" s="29"/>
      <c r="KTB515" s="29"/>
      <c r="KTC515" s="29"/>
      <c r="KTD515" s="29"/>
      <c r="KTE515" s="29"/>
      <c r="KTF515" s="29"/>
      <c r="KTG515" s="29"/>
      <c r="KTH515" s="29"/>
      <c r="KTI515" s="29"/>
      <c r="KTJ515" s="29"/>
      <c r="KTK515" s="29"/>
      <c r="KTL515" s="29"/>
      <c r="KTM515" s="29"/>
      <c r="KTN515" s="29"/>
      <c r="KTO515" s="29"/>
      <c r="KTP515" s="29"/>
      <c r="KTQ515" s="29"/>
      <c r="KTR515" s="29"/>
      <c r="KTS515" s="29"/>
      <c r="KTT515" s="29"/>
      <c r="KTU515" s="29"/>
      <c r="KTV515" s="29"/>
      <c r="KTW515" s="29"/>
      <c r="KTX515" s="29"/>
      <c r="KTY515" s="29"/>
      <c r="KTZ515" s="29"/>
      <c r="KUA515" s="29"/>
      <c r="KUB515" s="29"/>
      <c r="KUC515" s="29"/>
      <c r="KUD515" s="29"/>
      <c r="KUE515" s="29"/>
      <c r="KUF515" s="29"/>
      <c r="KUG515" s="29"/>
      <c r="KUH515" s="29"/>
      <c r="KUI515" s="29"/>
      <c r="KUJ515" s="29"/>
      <c r="KUK515" s="29"/>
      <c r="KUL515" s="29"/>
      <c r="KUM515" s="29"/>
      <c r="KUN515" s="29"/>
      <c r="KUO515" s="29"/>
      <c r="KUP515" s="29"/>
      <c r="KUQ515" s="29"/>
      <c r="KUR515" s="29"/>
      <c r="KUS515" s="29"/>
      <c r="KUT515" s="29"/>
      <c r="KUU515" s="29"/>
      <c r="KUV515" s="29"/>
      <c r="KUW515" s="29"/>
      <c r="KUX515" s="29"/>
      <c r="KUY515" s="29"/>
      <c r="KUZ515" s="29"/>
      <c r="KVA515" s="29"/>
      <c r="KVB515" s="29"/>
      <c r="KVC515" s="29"/>
      <c r="KVD515" s="29"/>
      <c r="KVE515" s="29"/>
      <c r="KVF515" s="29"/>
      <c r="KVG515" s="29"/>
      <c r="KVH515" s="29"/>
      <c r="KVI515" s="29"/>
      <c r="KVJ515" s="29"/>
      <c r="KVK515" s="29"/>
      <c r="KVL515" s="29"/>
      <c r="KVM515" s="29"/>
      <c r="KVN515" s="29"/>
      <c r="KVO515" s="29"/>
      <c r="KVP515" s="29"/>
      <c r="KVQ515" s="29"/>
      <c r="KVR515" s="29"/>
      <c r="KVS515" s="29"/>
      <c r="KVT515" s="29"/>
      <c r="KVU515" s="29"/>
      <c r="KVV515" s="29"/>
      <c r="KVW515" s="29"/>
      <c r="KVX515" s="29"/>
      <c r="KVY515" s="29"/>
      <c r="KVZ515" s="29"/>
      <c r="KWA515" s="29"/>
      <c r="KWB515" s="29"/>
      <c r="KWC515" s="29"/>
      <c r="KWD515" s="29"/>
      <c r="KWE515" s="29"/>
      <c r="KWF515" s="29"/>
      <c r="KWG515" s="29"/>
      <c r="KWH515" s="29"/>
      <c r="KWI515" s="29"/>
      <c r="KWJ515" s="29"/>
      <c r="KWK515" s="29"/>
      <c r="KWL515" s="29"/>
      <c r="KWM515" s="29"/>
      <c r="KWN515" s="29"/>
      <c r="KWO515" s="29"/>
      <c r="KWP515" s="29"/>
      <c r="KWQ515" s="29"/>
      <c r="KWR515" s="29"/>
      <c r="KWS515" s="29"/>
      <c r="KWT515" s="29"/>
      <c r="KWU515" s="29"/>
      <c r="KWV515" s="29"/>
      <c r="KWW515" s="29"/>
      <c r="KWX515" s="29"/>
      <c r="KWY515" s="29"/>
      <c r="KWZ515" s="29"/>
      <c r="KXA515" s="29"/>
      <c r="KXB515" s="29"/>
      <c r="KXC515" s="29"/>
      <c r="KXD515" s="29"/>
      <c r="KXE515" s="29"/>
      <c r="KXF515" s="29"/>
      <c r="KXG515" s="29"/>
      <c r="KXH515" s="29"/>
      <c r="KXI515" s="29"/>
      <c r="KXJ515" s="29"/>
      <c r="KXK515" s="29"/>
      <c r="KXL515" s="29"/>
      <c r="KXM515" s="29"/>
      <c r="KXN515" s="29"/>
      <c r="KXO515" s="29"/>
      <c r="KXP515" s="29"/>
      <c r="KXQ515" s="29"/>
      <c r="KXR515" s="29"/>
      <c r="KXS515" s="29"/>
      <c r="KXT515" s="29"/>
      <c r="KXU515" s="29"/>
      <c r="KXV515" s="29"/>
      <c r="KXW515" s="29"/>
      <c r="KXX515" s="29"/>
      <c r="KXY515" s="29"/>
      <c r="KXZ515" s="29"/>
      <c r="KYA515" s="29"/>
      <c r="KYB515" s="29"/>
      <c r="KYC515" s="29"/>
      <c r="KYD515" s="29"/>
      <c r="KYE515" s="29"/>
      <c r="KYF515" s="29"/>
      <c r="KYG515" s="29"/>
      <c r="KYH515" s="29"/>
      <c r="KYI515" s="29"/>
      <c r="KYJ515" s="29"/>
      <c r="KYK515" s="29"/>
      <c r="KYL515" s="29"/>
      <c r="KYM515" s="29"/>
      <c r="KYN515" s="29"/>
      <c r="KYO515" s="29"/>
      <c r="KYP515" s="29"/>
      <c r="KYQ515" s="29"/>
      <c r="KYR515" s="29"/>
      <c r="KYS515" s="29"/>
      <c r="KYT515" s="29"/>
      <c r="KYU515" s="29"/>
      <c r="KYV515" s="29"/>
      <c r="KYW515" s="29"/>
      <c r="KYX515" s="29"/>
      <c r="KYY515" s="29"/>
      <c r="KYZ515" s="29"/>
      <c r="KZA515" s="29"/>
      <c r="KZB515" s="29"/>
      <c r="KZC515" s="29"/>
      <c r="KZD515" s="29"/>
      <c r="KZE515" s="29"/>
      <c r="KZF515" s="29"/>
      <c r="KZG515" s="29"/>
      <c r="KZH515" s="29"/>
      <c r="KZI515" s="29"/>
      <c r="KZJ515" s="29"/>
      <c r="KZK515" s="29"/>
      <c r="KZL515" s="29"/>
      <c r="KZM515" s="29"/>
      <c r="KZN515" s="29"/>
      <c r="KZO515" s="29"/>
      <c r="KZP515" s="29"/>
      <c r="KZQ515" s="29"/>
      <c r="KZR515" s="29"/>
      <c r="KZS515" s="29"/>
      <c r="KZT515" s="29"/>
      <c r="KZU515" s="29"/>
      <c r="KZV515" s="29"/>
      <c r="KZW515" s="29"/>
      <c r="KZX515" s="29"/>
      <c r="KZY515" s="29"/>
      <c r="KZZ515" s="29"/>
      <c r="LAA515" s="29"/>
      <c r="LAB515" s="29"/>
      <c r="LAC515" s="29"/>
      <c r="LAD515" s="29"/>
      <c r="LAE515" s="29"/>
      <c r="LAF515" s="29"/>
      <c r="LAG515" s="29"/>
      <c r="LAH515" s="29"/>
      <c r="LAI515" s="29"/>
      <c r="LAJ515" s="29"/>
      <c r="LAK515" s="29"/>
      <c r="LAL515" s="29"/>
      <c r="LAM515" s="29"/>
      <c r="LAN515" s="29"/>
      <c r="LAO515" s="29"/>
      <c r="LAP515" s="29"/>
      <c r="LAQ515" s="29"/>
      <c r="LAR515" s="29"/>
      <c r="LAS515" s="29"/>
      <c r="LAT515" s="29"/>
      <c r="LAU515" s="29"/>
      <c r="LAV515" s="29"/>
      <c r="LAW515" s="29"/>
      <c r="LAX515" s="29"/>
      <c r="LAY515" s="29"/>
      <c r="LAZ515" s="29"/>
      <c r="LBA515" s="29"/>
      <c r="LBB515" s="29"/>
      <c r="LBC515" s="29"/>
      <c r="LBD515" s="29"/>
      <c r="LBE515" s="29"/>
      <c r="LBF515" s="29"/>
      <c r="LBG515" s="29"/>
      <c r="LBH515" s="29"/>
      <c r="LBI515" s="29"/>
      <c r="LBJ515" s="29"/>
      <c r="LBK515" s="29"/>
      <c r="LBL515" s="29"/>
      <c r="LBM515" s="29"/>
      <c r="LBN515" s="29"/>
      <c r="LBO515" s="29"/>
      <c r="LBP515" s="29"/>
      <c r="LBQ515" s="29"/>
      <c r="LBR515" s="29"/>
      <c r="LBS515" s="29"/>
      <c r="LBT515" s="29"/>
      <c r="LBU515" s="29"/>
      <c r="LBV515" s="29"/>
      <c r="LBW515" s="29"/>
      <c r="LBX515" s="29"/>
      <c r="LBY515" s="29"/>
      <c r="LBZ515" s="29"/>
      <c r="LCA515" s="29"/>
      <c r="LCB515" s="29"/>
      <c r="LCC515" s="29"/>
      <c r="LCD515" s="29"/>
      <c r="LCE515" s="29"/>
      <c r="LCF515" s="29"/>
      <c r="LCG515" s="29"/>
      <c r="LCH515" s="29"/>
      <c r="LCI515" s="29"/>
      <c r="LCJ515" s="29"/>
      <c r="LCK515" s="29"/>
      <c r="LCL515" s="29"/>
      <c r="LCM515" s="29"/>
      <c r="LCN515" s="29"/>
      <c r="LCO515" s="29"/>
      <c r="LCP515" s="29"/>
      <c r="LCQ515" s="29"/>
      <c r="LCR515" s="29"/>
      <c r="LCS515" s="29"/>
      <c r="LCT515" s="29"/>
      <c r="LCU515" s="29"/>
      <c r="LCV515" s="29"/>
      <c r="LCW515" s="29"/>
      <c r="LCX515" s="29"/>
      <c r="LCY515" s="29"/>
      <c r="LCZ515" s="29"/>
      <c r="LDA515" s="29"/>
      <c r="LDB515" s="29"/>
      <c r="LDC515" s="29"/>
      <c r="LDD515" s="29"/>
      <c r="LDE515" s="29"/>
      <c r="LDF515" s="29"/>
      <c r="LDG515" s="29"/>
      <c r="LDH515" s="29"/>
      <c r="LDI515" s="29"/>
      <c r="LDJ515" s="29"/>
      <c r="LDK515" s="29"/>
      <c r="LDL515" s="29"/>
      <c r="LDM515" s="29"/>
      <c r="LDN515" s="29"/>
      <c r="LDO515" s="29"/>
      <c r="LDP515" s="29"/>
      <c r="LDQ515" s="29"/>
      <c r="LDR515" s="29"/>
      <c r="LDS515" s="29"/>
      <c r="LDT515" s="29"/>
      <c r="LDU515" s="29"/>
      <c r="LDV515" s="29"/>
      <c r="LDW515" s="29"/>
      <c r="LDX515" s="29"/>
      <c r="LDY515" s="29"/>
      <c r="LDZ515" s="29"/>
      <c r="LEA515" s="29"/>
      <c r="LEB515" s="29"/>
      <c r="LEC515" s="29"/>
      <c r="LED515" s="29"/>
      <c r="LEE515" s="29"/>
      <c r="LEF515" s="29"/>
      <c r="LEG515" s="29"/>
      <c r="LEH515" s="29"/>
      <c r="LEI515" s="29"/>
      <c r="LEJ515" s="29"/>
      <c r="LEK515" s="29"/>
      <c r="LEL515" s="29"/>
      <c r="LEM515" s="29"/>
      <c r="LEN515" s="29"/>
      <c r="LEO515" s="29"/>
      <c r="LEP515" s="29"/>
      <c r="LEQ515" s="29"/>
      <c r="LER515" s="29"/>
      <c r="LES515" s="29"/>
      <c r="LET515" s="29"/>
      <c r="LEU515" s="29"/>
      <c r="LEV515" s="29"/>
      <c r="LEW515" s="29"/>
      <c r="LEX515" s="29"/>
      <c r="LEY515" s="29"/>
      <c r="LEZ515" s="29"/>
      <c r="LFA515" s="29"/>
      <c r="LFB515" s="29"/>
      <c r="LFC515" s="29"/>
      <c r="LFD515" s="29"/>
      <c r="LFE515" s="29"/>
      <c r="LFF515" s="29"/>
      <c r="LFG515" s="29"/>
      <c r="LFH515" s="29"/>
      <c r="LFI515" s="29"/>
      <c r="LFJ515" s="29"/>
      <c r="LFK515" s="29"/>
      <c r="LFL515" s="29"/>
      <c r="LFM515" s="29"/>
      <c r="LFN515" s="29"/>
      <c r="LFO515" s="29"/>
      <c r="LFP515" s="29"/>
      <c r="LFQ515" s="29"/>
      <c r="LFR515" s="29"/>
      <c r="LFS515" s="29"/>
      <c r="LFT515" s="29"/>
      <c r="LFU515" s="29"/>
      <c r="LFV515" s="29"/>
      <c r="LFW515" s="29"/>
      <c r="LFX515" s="29"/>
      <c r="LFY515" s="29"/>
      <c r="LFZ515" s="29"/>
      <c r="LGA515" s="29"/>
      <c r="LGB515" s="29"/>
      <c r="LGC515" s="29"/>
      <c r="LGD515" s="29"/>
      <c r="LGE515" s="29"/>
      <c r="LGF515" s="29"/>
      <c r="LGG515" s="29"/>
      <c r="LGH515" s="29"/>
      <c r="LGI515" s="29"/>
      <c r="LGJ515" s="29"/>
      <c r="LGK515" s="29"/>
      <c r="LGL515" s="29"/>
      <c r="LGM515" s="29"/>
      <c r="LGN515" s="29"/>
      <c r="LGO515" s="29"/>
      <c r="LGP515" s="29"/>
      <c r="LGQ515" s="29"/>
      <c r="LGR515" s="29"/>
      <c r="LGS515" s="29"/>
      <c r="LGT515" s="29"/>
      <c r="LGU515" s="29"/>
      <c r="LGV515" s="29"/>
      <c r="LGW515" s="29"/>
      <c r="LGX515" s="29"/>
      <c r="LGY515" s="29"/>
      <c r="LGZ515" s="29"/>
      <c r="LHA515" s="29"/>
      <c r="LHB515" s="29"/>
      <c r="LHC515" s="29"/>
      <c r="LHD515" s="29"/>
      <c r="LHE515" s="29"/>
      <c r="LHF515" s="29"/>
      <c r="LHG515" s="29"/>
      <c r="LHH515" s="29"/>
      <c r="LHI515" s="29"/>
      <c r="LHJ515" s="29"/>
      <c r="LHK515" s="29"/>
      <c r="LHL515" s="29"/>
      <c r="LHM515" s="29"/>
      <c r="LHN515" s="29"/>
      <c r="LHO515" s="29"/>
      <c r="LHP515" s="29"/>
      <c r="LHQ515" s="29"/>
      <c r="LHR515" s="29"/>
      <c r="LHS515" s="29"/>
      <c r="LHT515" s="29"/>
      <c r="LHU515" s="29"/>
      <c r="LHV515" s="29"/>
      <c r="LHW515" s="29"/>
      <c r="LHX515" s="29"/>
      <c r="LHY515" s="29"/>
      <c r="LHZ515" s="29"/>
      <c r="LIA515" s="29"/>
      <c r="LIB515" s="29"/>
      <c r="LIC515" s="29"/>
      <c r="LID515" s="29"/>
      <c r="LIE515" s="29"/>
      <c r="LIF515" s="29"/>
      <c r="LIG515" s="29"/>
      <c r="LIH515" s="29"/>
      <c r="LII515" s="29"/>
      <c r="LIJ515" s="29"/>
      <c r="LIK515" s="29"/>
      <c r="LIL515" s="29"/>
      <c r="LIM515" s="29"/>
      <c r="LIN515" s="29"/>
      <c r="LIO515" s="29"/>
      <c r="LIP515" s="29"/>
      <c r="LIQ515" s="29"/>
      <c r="LIR515" s="29"/>
      <c r="LIS515" s="29"/>
      <c r="LIT515" s="29"/>
      <c r="LIU515" s="29"/>
      <c r="LIV515" s="29"/>
      <c r="LIW515" s="29"/>
      <c r="LIX515" s="29"/>
      <c r="LIY515" s="29"/>
      <c r="LIZ515" s="29"/>
      <c r="LJA515" s="29"/>
      <c r="LJB515" s="29"/>
      <c r="LJC515" s="29"/>
      <c r="LJD515" s="29"/>
      <c r="LJE515" s="29"/>
      <c r="LJF515" s="29"/>
      <c r="LJG515" s="29"/>
      <c r="LJH515" s="29"/>
      <c r="LJI515" s="29"/>
      <c r="LJJ515" s="29"/>
      <c r="LJK515" s="29"/>
      <c r="LJL515" s="29"/>
      <c r="LJM515" s="29"/>
      <c r="LJN515" s="29"/>
      <c r="LJO515" s="29"/>
      <c r="LJP515" s="29"/>
      <c r="LJQ515" s="29"/>
      <c r="LJR515" s="29"/>
      <c r="LJS515" s="29"/>
      <c r="LJT515" s="29"/>
      <c r="LJU515" s="29"/>
      <c r="LJV515" s="29"/>
      <c r="LJW515" s="29"/>
      <c r="LJX515" s="29"/>
      <c r="LJY515" s="29"/>
      <c r="LJZ515" s="29"/>
      <c r="LKA515" s="29"/>
      <c r="LKB515" s="29"/>
      <c r="LKC515" s="29"/>
      <c r="LKD515" s="29"/>
      <c r="LKE515" s="29"/>
      <c r="LKF515" s="29"/>
      <c r="LKG515" s="29"/>
      <c r="LKH515" s="29"/>
      <c r="LKI515" s="29"/>
      <c r="LKJ515" s="29"/>
      <c r="LKK515" s="29"/>
      <c r="LKL515" s="29"/>
      <c r="LKM515" s="29"/>
      <c r="LKN515" s="29"/>
      <c r="LKO515" s="29"/>
      <c r="LKP515" s="29"/>
      <c r="LKQ515" s="29"/>
      <c r="LKR515" s="29"/>
      <c r="LKS515" s="29"/>
      <c r="LKT515" s="29"/>
      <c r="LKU515" s="29"/>
      <c r="LKV515" s="29"/>
      <c r="LKW515" s="29"/>
      <c r="LKX515" s="29"/>
      <c r="LKY515" s="29"/>
      <c r="LKZ515" s="29"/>
      <c r="LLA515" s="29"/>
      <c r="LLB515" s="29"/>
      <c r="LLC515" s="29"/>
      <c r="LLD515" s="29"/>
      <c r="LLE515" s="29"/>
      <c r="LLF515" s="29"/>
      <c r="LLG515" s="29"/>
      <c r="LLH515" s="29"/>
      <c r="LLI515" s="29"/>
      <c r="LLJ515" s="29"/>
      <c r="LLK515" s="29"/>
      <c r="LLL515" s="29"/>
      <c r="LLM515" s="29"/>
      <c r="LLN515" s="29"/>
      <c r="LLO515" s="29"/>
      <c r="LLP515" s="29"/>
      <c r="LLQ515" s="29"/>
      <c r="LLR515" s="29"/>
      <c r="LLS515" s="29"/>
      <c r="LLT515" s="29"/>
      <c r="LLU515" s="29"/>
      <c r="LLV515" s="29"/>
      <c r="LLW515" s="29"/>
      <c r="LLX515" s="29"/>
      <c r="LLY515" s="29"/>
      <c r="LLZ515" s="29"/>
      <c r="LMA515" s="29"/>
      <c r="LMB515" s="29"/>
      <c r="LMC515" s="29"/>
      <c r="LMD515" s="29"/>
      <c r="LME515" s="29"/>
      <c r="LMF515" s="29"/>
      <c r="LMG515" s="29"/>
      <c r="LMH515" s="29"/>
      <c r="LMI515" s="29"/>
      <c r="LMJ515" s="29"/>
      <c r="LMK515" s="29"/>
      <c r="LML515" s="29"/>
      <c r="LMM515" s="29"/>
      <c r="LMN515" s="29"/>
      <c r="LMO515" s="29"/>
      <c r="LMP515" s="29"/>
      <c r="LMQ515" s="29"/>
      <c r="LMR515" s="29"/>
      <c r="LMS515" s="29"/>
      <c r="LMT515" s="29"/>
      <c r="LMU515" s="29"/>
      <c r="LMV515" s="29"/>
      <c r="LMW515" s="29"/>
      <c r="LMX515" s="29"/>
      <c r="LMY515" s="29"/>
      <c r="LMZ515" s="29"/>
      <c r="LNA515" s="29"/>
      <c r="LNB515" s="29"/>
      <c r="LNC515" s="29"/>
      <c r="LND515" s="29"/>
      <c r="LNE515" s="29"/>
      <c r="LNF515" s="29"/>
      <c r="LNG515" s="29"/>
      <c r="LNH515" s="29"/>
      <c r="LNI515" s="29"/>
      <c r="LNJ515" s="29"/>
      <c r="LNK515" s="29"/>
      <c r="LNL515" s="29"/>
      <c r="LNM515" s="29"/>
      <c r="LNN515" s="29"/>
      <c r="LNO515" s="29"/>
      <c r="LNP515" s="29"/>
      <c r="LNQ515" s="29"/>
      <c r="LNR515" s="29"/>
      <c r="LNS515" s="29"/>
      <c r="LNT515" s="29"/>
      <c r="LNU515" s="29"/>
      <c r="LNV515" s="29"/>
      <c r="LNW515" s="29"/>
      <c r="LNX515" s="29"/>
      <c r="LNY515" s="29"/>
      <c r="LNZ515" s="29"/>
      <c r="LOA515" s="29"/>
      <c r="LOB515" s="29"/>
      <c r="LOC515" s="29"/>
      <c r="LOD515" s="29"/>
      <c r="LOE515" s="29"/>
      <c r="LOF515" s="29"/>
      <c r="LOG515" s="29"/>
      <c r="LOH515" s="29"/>
      <c r="LOI515" s="29"/>
      <c r="LOJ515" s="29"/>
      <c r="LOK515" s="29"/>
      <c r="LOL515" s="29"/>
      <c r="LOM515" s="29"/>
      <c r="LON515" s="29"/>
      <c r="LOO515" s="29"/>
      <c r="LOP515" s="29"/>
      <c r="LOQ515" s="29"/>
      <c r="LOR515" s="29"/>
      <c r="LOS515" s="29"/>
      <c r="LOT515" s="29"/>
      <c r="LOU515" s="29"/>
      <c r="LOV515" s="29"/>
      <c r="LOW515" s="29"/>
      <c r="LOX515" s="29"/>
      <c r="LOY515" s="29"/>
      <c r="LOZ515" s="29"/>
      <c r="LPA515" s="29"/>
      <c r="LPB515" s="29"/>
      <c r="LPC515" s="29"/>
      <c r="LPD515" s="29"/>
      <c r="LPE515" s="29"/>
      <c r="LPF515" s="29"/>
      <c r="LPG515" s="29"/>
      <c r="LPH515" s="29"/>
      <c r="LPI515" s="29"/>
      <c r="LPJ515" s="29"/>
      <c r="LPK515" s="29"/>
      <c r="LPL515" s="29"/>
      <c r="LPM515" s="29"/>
      <c r="LPN515" s="29"/>
      <c r="LPO515" s="29"/>
      <c r="LPP515" s="29"/>
      <c r="LPQ515" s="29"/>
      <c r="LPR515" s="29"/>
      <c r="LPS515" s="29"/>
      <c r="LPT515" s="29"/>
      <c r="LPU515" s="29"/>
      <c r="LPV515" s="29"/>
      <c r="LPW515" s="29"/>
      <c r="LPX515" s="29"/>
      <c r="LPY515" s="29"/>
      <c r="LPZ515" s="29"/>
      <c r="LQA515" s="29"/>
      <c r="LQB515" s="29"/>
      <c r="LQC515" s="29"/>
      <c r="LQD515" s="29"/>
      <c r="LQE515" s="29"/>
      <c r="LQF515" s="29"/>
      <c r="LQG515" s="29"/>
      <c r="LQH515" s="29"/>
      <c r="LQI515" s="29"/>
      <c r="LQJ515" s="29"/>
      <c r="LQK515" s="29"/>
      <c r="LQL515" s="29"/>
      <c r="LQM515" s="29"/>
      <c r="LQN515" s="29"/>
      <c r="LQO515" s="29"/>
      <c r="LQP515" s="29"/>
      <c r="LQQ515" s="29"/>
      <c r="LQR515" s="29"/>
      <c r="LQS515" s="29"/>
      <c r="LQT515" s="29"/>
      <c r="LQU515" s="29"/>
      <c r="LQV515" s="29"/>
      <c r="LQW515" s="29"/>
      <c r="LQX515" s="29"/>
      <c r="LQY515" s="29"/>
      <c r="LQZ515" s="29"/>
      <c r="LRA515" s="29"/>
      <c r="LRB515" s="29"/>
      <c r="LRC515" s="29"/>
      <c r="LRD515" s="29"/>
      <c r="LRE515" s="29"/>
      <c r="LRF515" s="29"/>
      <c r="LRG515" s="29"/>
      <c r="LRH515" s="29"/>
      <c r="LRI515" s="29"/>
      <c r="LRJ515" s="29"/>
      <c r="LRK515" s="29"/>
      <c r="LRL515" s="29"/>
      <c r="LRM515" s="29"/>
      <c r="LRN515" s="29"/>
      <c r="LRO515" s="29"/>
      <c r="LRP515" s="29"/>
      <c r="LRQ515" s="29"/>
      <c r="LRR515" s="29"/>
      <c r="LRS515" s="29"/>
      <c r="LRT515" s="29"/>
      <c r="LRU515" s="29"/>
      <c r="LRV515" s="29"/>
      <c r="LRW515" s="29"/>
      <c r="LRX515" s="29"/>
      <c r="LRY515" s="29"/>
      <c r="LRZ515" s="29"/>
      <c r="LSA515" s="29"/>
      <c r="LSB515" s="29"/>
      <c r="LSC515" s="29"/>
      <c r="LSD515" s="29"/>
      <c r="LSE515" s="29"/>
      <c r="LSF515" s="29"/>
      <c r="LSG515" s="29"/>
      <c r="LSH515" s="29"/>
      <c r="LSI515" s="29"/>
      <c r="LSJ515" s="29"/>
      <c r="LSK515" s="29"/>
      <c r="LSL515" s="29"/>
      <c r="LSM515" s="29"/>
      <c r="LSN515" s="29"/>
      <c r="LSO515" s="29"/>
      <c r="LSP515" s="29"/>
      <c r="LSQ515" s="29"/>
      <c r="LSR515" s="29"/>
      <c r="LSS515" s="29"/>
      <c r="LST515" s="29"/>
      <c r="LSU515" s="29"/>
      <c r="LSV515" s="29"/>
      <c r="LSW515" s="29"/>
      <c r="LSX515" s="29"/>
      <c r="LSY515" s="29"/>
      <c r="LSZ515" s="29"/>
      <c r="LTA515" s="29"/>
      <c r="LTB515" s="29"/>
      <c r="LTC515" s="29"/>
      <c r="LTD515" s="29"/>
      <c r="LTE515" s="29"/>
      <c r="LTF515" s="29"/>
      <c r="LTG515" s="29"/>
      <c r="LTH515" s="29"/>
      <c r="LTI515" s="29"/>
      <c r="LTJ515" s="29"/>
      <c r="LTK515" s="29"/>
      <c r="LTL515" s="29"/>
      <c r="LTM515" s="29"/>
      <c r="LTN515" s="29"/>
      <c r="LTO515" s="29"/>
      <c r="LTP515" s="29"/>
      <c r="LTQ515" s="29"/>
      <c r="LTR515" s="29"/>
      <c r="LTS515" s="29"/>
      <c r="LTT515" s="29"/>
      <c r="LTU515" s="29"/>
      <c r="LTV515" s="29"/>
      <c r="LTW515" s="29"/>
      <c r="LTX515" s="29"/>
      <c r="LTY515" s="29"/>
      <c r="LTZ515" s="29"/>
      <c r="LUA515" s="29"/>
      <c r="LUB515" s="29"/>
      <c r="LUC515" s="29"/>
      <c r="LUD515" s="29"/>
      <c r="LUE515" s="29"/>
      <c r="LUF515" s="29"/>
      <c r="LUG515" s="29"/>
      <c r="LUH515" s="29"/>
      <c r="LUI515" s="29"/>
      <c r="LUJ515" s="29"/>
      <c r="LUK515" s="29"/>
      <c r="LUL515" s="29"/>
      <c r="LUM515" s="29"/>
      <c r="LUN515" s="29"/>
      <c r="LUO515" s="29"/>
      <c r="LUP515" s="29"/>
      <c r="LUQ515" s="29"/>
      <c r="LUR515" s="29"/>
      <c r="LUS515" s="29"/>
      <c r="LUT515" s="29"/>
      <c r="LUU515" s="29"/>
      <c r="LUV515" s="29"/>
      <c r="LUW515" s="29"/>
      <c r="LUX515" s="29"/>
      <c r="LUY515" s="29"/>
      <c r="LUZ515" s="29"/>
      <c r="LVA515" s="29"/>
      <c r="LVB515" s="29"/>
      <c r="LVC515" s="29"/>
      <c r="LVD515" s="29"/>
      <c r="LVE515" s="29"/>
      <c r="LVF515" s="29"/>
      <c r="LVG515" s="29"/>
      <c r="LVH515" s="29"/>
      <c r="LVI515" s="29"/>
      <c r="LVJ515" s="29"/>
      <c r="LVK515" s="29"/>
      <c r="LVL515" s="29"/>
      <c r="LVM515" s="29"/>
      <c r="LVN515" s="29"/>
      <c r="LVO515" s="29"/>
      <c r="LVP515" s="29"/>
      <c r="LVQ515" s="29"/>
      <c r="LVR515" s="29"/>
      <c r="LVS515" s="29"/>
      <c r="LVT515" s="29"/>
      <c r="LVU515" s="29"/>
      <c r="LVV515" s="29"/>
      <c r="LVW515" s="29"/>
      <c r="LVX515" s="29"/>
      <c r="LVY515" s="29"/>
      <c r="LVZ515" s="29"/>
      <c r="LWA515" s="29"/>
      <c r="LWB515" s="29"/>
      <c r="LWC515" s="29"/>
      <c r="LWD515" s="29"/>
      <c r="LWE515" s="29"/>
      <c r="LWF515" s="29"/>
      <c r="LWG515" s="29"/>
      <c r="LWH515" s="29"/>
      <c r="LWI515" s="29"/>
      <c r="LWJ515" s="29"/>
      <c r="LWK515" s="29"/>
      <c r="LWL515" s="29"/>
      <c r="LWM515" s="29"/>
      <c r="LWN515" s="29"/>
      <c r="LWO515" s="29"/>
      <c r="LWP515" s="29"/>
      <c r="LWQ515" s="29"/>
      <c r="LWR515" s="29"/>
      <c r="LWS515" s="29"/>
      <c r="LWT515" s="29"/>
      <c r="LWU515" s="29"/>
      <c r="LWV515" s="29"/>
      <c r="LWW515" s="29"/>
      <c r="LWX515" s="29"/>
      <c r="LWY515" s="29"/>
      <c r="LWZ515" s="29"/>
      <c r="LXA515" s="29"/>
      <c r="LXB515" s="29"/>
      <c r="LXC515" s="29"/>
      <c r="LXD515" s="29"/>
      <c r="LXE515" s="29"/>
      <c r="LXF515" s="29"/>
      <c r="LXG515" s="29"/>
      <c r="LXH515" s="29"/>
      <c r="LXI515" s="29"/>
      <c r="LXJ515" s="29"/>
      <c r="LXK515" s="29"/>
      <c r="LXL515" s="29"/>
      <c r="LXM515" s="29"/>
      <c r="LXN515" s="29"/>
      <c r="LXO515" s="29"/>
      <c r="LXP515" s="29"/>
      <c r="LXQ515" s="29"/>
      <c r="LXR515" s="29"/>
      <c r="LXS515" s="29"/>
      <c r="LXT515" s="29"/>
      <c r="LXU515" s="29"/>
      <c r="LXV515" s="29"/>
      <c r="LXW515" s="29"/>
      <c r="LXX515" s="29"/>
      <c r="LXY515" s="29"/>
      <c r="LXZ515" s="29"/>
      <c r="LYA515" s="29"/>
      <c r="LYB515" s="29"/>
      <c r="LYC515" s="29"/>
      <c r="LYD515" s="29"/>
      <c r="LYE515" s="29"/>
      <c r="LYF515" s="29"/>
      <c r="LYG515" s="29"/>
      <c r="LYH515" s="29"/>
      <c r="LYI515" s="29"/>
      <c r="LYJ515" s="29"/>
      <c r="LYK515" s="29"/>
      <c r="LYL515" s="29"/>
      <c r="LYM515" s="29"/>
      <c r="LYN515" s="29"/>
      <c r="LYO515" s="29"/>
      <c r="LYP515" s="29"/>
      <c r="LYQ515" s="29"/>
      <c r="LYR515" s="29"/>
      <c r="LYS515" s="29"/>
      <c r="LYT515" s="29"/>
      <c r="LYU515" s="29"/>
      <c r="LYV515" s="29"/>
      <c r="LYW515" s="29"/>
      <c r="LYX515" s="29"/>
      <c r="LYY515" s="29"/>
      <c r="LYZ515" s="29"/>
      <c r="LZA515" s="29"/>
      <c r="LZB515" s="29"/>
      <c r="LZC515" s="29"/>
      <c r="LZD515" s="29"/>
      <c r="LZE515" s="29"/>
      <c r="LZF515" s="29"/>
      <c r="LZG515" s="29"/>
      <c r="LZH515" s="29"/>
      <c r="LZI515" s="29"/>
      <c r="LZJ515" s="29"/>
      <c r="LZK515" s="29"/>
      <c r="LZL515" s="29"/>
      <c r="LZM515" s="29"/>
      <c r="LZN515" s="29"/>
      <c r="LZO515" s="29"/>
      <c r="LZP515" s="29"/>
      <c r="LZQ515" s="29"/>
      <c r="LZR515" s="29"/>
      <c r="LZS515" s="29"/>
      <c r="LZT515" s="29"/>
      <c r="LZU515" s="29"/>
      <c r="LZV515" s="29"/>
      <c r="LZW515" s="29"/>
      <c r="LZX515" s="29"/>
      <c r="LZY515" s="29"/>
      <c r="LZZ515" s="29"/>
      <c r="MAA515" s="29"/>
      <c r="MAB515" s="29"/>
      <c r="MAC515" s="29"/>
      <c r="MAD515" s="29"/>
      <c r="MAE515" s="29"/>
      <c r="MAF515" s="29"/>
      <c r="MAG515" s="29"/>
      <c r="MAH515" s="29"/>
      <c r="MAI515" s="29"/>
      <c r="MAJ515" s="29"/>
      <c r="MAK515" s="29"/>
      <c r="MAL515" s="29"/>
      <c r="MAM515" s="29"/>
      <c r="MAN515" s="29"/>
      <c r="MAO515" s="29"/>
      <c r="MAP515" s="29"/>
      <c r="MAQ515" s="29"/>
      <c r="MAR515" s="29"/>
      <c r="MAS515" s="29"/>
      <c r="MAT515" s="29"/>
      <c r="MAU515" s="29"/>
      <c r="MAV515" s="29"/>
      <c r="MAW515" s="29"/>
      <c r="MAX515" s="29"/>
      <c r="MAY515" s="29"/>
      <c r="MAZ515" s="29"/>
      <c r="MBA515" s="29"/>
      <c r="MBB515" s="29"/>
      <c r="MBC515" s="29"/>
      <c r="MBD515" s="29"/>
      <c r="MBE515" s="29"/>
      <c r="MBF515" s="29"/>
      <c r="MBG515" s="29"/>
      <c r="MBH515" s="29"/>
      <c r="MBI515" s="29"/>
      <c r="MBJ515" s="29"/>
      <c r="MBK515" s="29"/>
      <c r="MBL515" s="29"/>
      <c r="MBM515" s="29"/>
      <c r="MBN515" s="29"/>
      <c r="MBO515" s="29"/>
      <c r="MBP515" s="29"/>
      <c r="MBQ515" s="29"/>
      <c r="MBR515" s="29"/>
      <c r="MBS515" s="29"/>
      <c r="MBT515" s="29"/>
      <c r="MBU515" s="29"/>
      <c r="MBV515" s="29"/>
      <c r="MBW515" s="29"/>
      <c r="MBX515" s="29"/>
      <c r="MBY515" s="29"/>
      <c r="MBZ515" s="29"/>
      <c r="MCA515" s="29"/>
      <c r="MCB515" s="29"/>
      <c r="MCC515" s="29"/>
      <c r="MCD515" s="29"/>
      <c r="MCE515" s="29"/>
      <c r="MCF515" s="29"/>
      <c r="MCG515" s="29"/>
      <c r="MCH515" s="29"/>
      <c r="MCI515" s="29"/>
      <c r="MCJ515" s="29"/>
      <c r="MCK515" s="29"/>
      <c r="MCL515" s="29"/>
      <c r="MCM515" s="29"/>
      <c r="MCN515" s="29"/>
      <c r="MCO515" s="29"/>
      <c r="MCP515" s="29"/>
      <c r="MCQ515" s="29"/>
      <c r="MCR515" s="29"/>
      <c r="MCS515" s="29"/>
      <c r="MCT515" s="29"/>
      <c r="MCU515" s="29"/>
      <c r="MCV515" s="29"/>
      <c r="MCW515" s="29"/>
      <c r="MCX515" s="29"/>
      <c r="MCY515" s="29"/>
      <c r="MCZ515" s="29"/>
      <c r="MDA515" s="29"/>
      <c r="MDB515" s="29"/>
      <c r="MDC515" s="29"/>
      <c r="MDD515" s="29"/>
      <c r="MDE515" s="29"/>
      <c r="MDF515" s="29"/>
      <c r="MDG515" s="29"/>
      <c r="MDH515" s="29"/>
      <c r="MDI515" s="29"/>
      <c r="MDJ515" s="29"/>
      <c r="MDK515" s="29"/>
      <c r="MDL515" s="29"/>
      <c r="MDM515" s="29"/>
      <c r="MDN515" s="29"/>
      <c r="MDO515" s="29"/>
      <c r="MDP515" s="29"/>
      <c r="MDQ515" s="29"/>
      <c r="MDR515" s="29"/>
      <c r="MDS515" s="29"/>
      <c r="MDT515" s="29"/>
      <c r="MDU515" s="29"/>
      <c r="MDV515" s="29"/>
      <c r="MDW515" s="29"/>
      <c r="MDX515" s="29"/>
      <c r="MDY515" s="29"/>
      <c r="MDZ515" s="29"/>
      <c r="MEA515" s="29"/>
      <c r="MEB515" s="29"/>
      <c r="MEC515" s="29"/>
      <c r="MED515" s="29"/>
      <c r="MEE515" s="29"/>
      <c r="MEF515" s="29"/>
      <c r="MEG515" s="29"/>
      <c r="MEH515" s="29"/>
      <c r="MEI515" s="29"/>
      <c r="MEJ515" s="29"/>
      <c r="MEK515" s="29"/>
      <c r="MEL515" s="29"/>
      <c r="MEM515" s="29"/>
      <c r="MEN515" s="29"/>
      <c r="MEO515" s="29"/>
      <c r="MEP515" s="29"/>
      <c r="MEQ515" s="29"/>
      <c r="MER515" s="29"/>
      <c r="MES515" s="29"/>
      <c r="MET515" s="29"/>
      <c r="MEU515" s="29"/>
      <c r="MEV515" s="29"/>
      <c r="MEW515" s="29"/>
      <c r="MEX515" s="29"/>
      <c r="MEY515" s="29"/>
      <c r="MEZ515" s="29"/>
      <c r="MFA515" s="29"/>
      <c r="MFB515" s="29"/>
      <c r="MFC515" s="29"/>
      <c r="MFD515" s="29"/>
      <c r="MFE515" s="29"/>
      <c r="MFF515" s="29"/>
      <c r="MFG515" s="29"/>
      <c r="MFH515" s="29"/>
      <c r="MFI515" s="29"/>
      <c r="MFJ515" s="29"/>
      <c r="MFK515" s="29"/>
      <c r="MFL515" s="29"/>
      <c r="MFM515" s="29"/>
      <c r="MFN515" s="29"/>
      <c r="MFO515" s="29"/>
      <c r="MFP515" s="29"/>
      <c r="MFQ515" s="29"/>
      <c r="MFR515" s="29"/>
      <c r="MFS515" s="29"/>
      <c r="MFT515" s="29"/>
      <c r="MFU515" s="29"/>
      <c r="MFV515" s="29"/>
      <c r="MFW515" s="29"/>
      <c r="MFX515" s="29"/>
      <c r="MFY515" s="29"/>
      <c r="MFZ515" s="29"/>
      <c r="MGA515" s="29"/>
      <c r="MGB515" s="29"/>
      <c r="MGC515" s="29"/>
      <c r="MGD515" s="29"/>
      <c r="MGE515" s="29"/>
      <c r="MGF515" s="29"/>
      <c r="MGG515" s="29"/>
      <c r="MGH515" s="29"/>
      <c r="MGI515" s="29"/>
      <c r="MGJ515" s="29"/>
      <c r="MGK515" s="29"/>
      <c r="MGL515" s="29"/>
      <c r="MGM515" s="29"/>
      <c r="MGN515" s="29"/>
      <c r="MGO515" s="29"/>
      <c r="MGP515" s="29"/>
      <c r="MGQ515" s="29"/>
      <c r="MGR515" s="29"/>
      <c r="MGS515" s="29"/>
      <c r="MGT515" s="29"/>
      <c r="MGU515" s="29"/>
      <c r="MGV515" s="29"/>
      <c r="MGW515" s="29"/>
      <c r="MGX515" s="29"/>
      <c r="MGY515" s="29"/>
      <c r="MGZ515" s="29"/>
      <c r="MHA515" s="29"/>
      <c r="MHB515" s="29"/>
      <c r="MHC515" s="29"/>
      <c r="MHD515" s="29"/>
      <c r="MHE515" s="29"/>
      <c r="MHF515" s="29"/>
      <c r="MHG515" s="29"/>
      <c r="MHH515" s="29"/>
      <c r="MHI515" s="29"/>
      <c r="MHJ515" s="29"/>
      <c r="MHK515" s="29"/>
      <c r="MHL515" s="29"/>
      <c r="MHM515" s="29"/>
      <c r="MHN515" s="29"/>
      <c r="MHO515" s="29"/>
      <c r="MHP515" s="29"/>
      <c r="MHQ515" s="29"/>
      <c r="MHR515" s="29"/>
      <c r="MHS515" s="29"/>
      <c r="MHT515" s="29"/>
      <c r="MHU515" s="29"/>
      <c r="MHV515" s="29"/>
      <c r="MHW515" s="29"/>
      <c r="MHX515" s="29"/>
      <c r="MHY515" s="29"/>
      <c r="MHZ515" s="29"/>
      <c r="MIA515" s="29"/>
      <c r="MIB515" s="29"/>
      <c r="MIC515" s="29"/>
      <c r="MID515" s="29"/>
      <c r="MIE515" s="29"/>
      <c r="MIF515" s="29"/>
      <c r="MIG515" s="29"/>
      <c r="MIH515" s="29"/>
      <c r="MII515" s="29"/>
      <c r="MIJ515" s="29"/>
      <c r="MIK515" s="29"/>
      <c r="MIL515" s="29"/>
      <c r="MIM515" s="29"/>
      <c r="MIN515" s="29"/>
      <c r="MIO515" s="29"/>
      <c r="MIP515" s="29"/>
      <c r="MIQ515" s="29"/>
      <c r="MIR515" s="29"/>
      <c r="MIS515" s="29"/>
      <c r="MIT515" s="29"/>
      <c r="MIU515" s="29"/>
      <c r="MIV515" s="29"/>
      <c r="MIW515" s="29"/>
      <c r="MIX515" s="29"/>
      <c r="MIY515" s="29"/>
      <c r="MIZ515" s="29"/>
      <c r="MJA515" s="29"/>
      <c r="MJB515" s="29"/>
      <c r="MJC515" s="29"/>
      <c r="MJD515" s="29"/>
      <c r="MJE515" s="29"/>
      <c r="MJF515" s="29"/>
      <c r="MJG515" s="29"/>
      <c r="MJH515" s="29"/>
      <c r="MJI515" s="29"/>
      <c r="MJJ515" s="29"/>
      <c r="MJK515" s="29"/>
      <c r="MJL515" s="29"/>
      <c r="MJM515" s="29"/>
      <c r="MJN515" s="29"/>
      <c r="MJO515" s="29"/>
      <c r="MJP515" s="29"/>
      <c r="MJQ515" s="29"/>
      <c r="MJR515" s="29"/>
      <c r="MJS515" s="29"/>
      <c r="MJT515" s="29"/>
      <c r="MJU515" s="29"/>
      <c r="MJV515" s="29"/>
      <c r="MJW515" s="29"/>
      <c r="MJX515" s="29"/>
      <c r="MJY515" s="29"/>
      <c r="MJZ515" s="29"/>
      <c r="MKA515" s="29"/>
      <c r="MKB515" s="29"/>
      <c r="MKC515" s="29"/>
      <c r="MKD515" s="29"/>
      <c r="MKE515" s="29"/>
      <c r="MKF515" s="29"/>
      <c r="MKG515" s="29"/>
      <c r="MKH515" s="29"/>
      <c r="MKI515" s="29"/>
      <c r="MKJ515" s="29"/>
      <c r="MKK515" s="29"/>
      <c r="MKL515" s="29"/>
      <c r="MKM515" s="29"/>
      <c r="MKN515" s="29"/>
      <c r="MKO515" s="29"/>
      <c r="MKP515" s="29"/>
      <c r="MKQ515" s="29"/>
      <c r="MKR515" s="29"/>
      <c r="MKS515" s="29"/>
      <c r="MKT515" s="29"/>
      <c r="MKU515" s="29"/>
      <c r="MKV515" s="29"/>
      <c r="MKW515" s="29"/>
      <c r="MKX515" s="29"/>
      <c r="MKY515" s="29"/>
      <c r="MKZ515" s="29"/>
      <c r="MLA515" s="29"/>
      <c r="MLB515" s="29"/>
      <c r="MLC515" s="29"/>
      <c r="MLD515" s="29"/>
      <c r="MLE515" s="29"/>
      <c r="MLF515" s="29"/>
      <c r="MLG515" s="29"/>
      <c r="MLH515" s="29"/>
      <c r="MLI515" s="29"/>
      <c r="MLJ515" s="29"/>
      <c r="MLK515" s="29"/>
      <c r="MLL515" s="29"/>
      <c r="MLM515" s="29"/>
      <c r="MLN515" s="29"/>
      <c r="MLO515" s="29"/>
      <c r="MLP515" s="29"/>
      <c r="MLQ515" s="29"/>
      <c r="MLR515" s="29"/>
      <c r="MLS515" s="29"/>
      <c r="MLT515" s="29"/>
      <c r="MLU515" s="29"/>
      <c r="MLV515" s="29"/>
      <c r="MLW515" s="29"/>
      <c r="MLX515" s="29"/>
      <c r="MLY515" s="29"/>
      <c r="MLZ515" s="29"/>
      <c r="MMA515" s="29"/>
      <c r="MMB515" s="29"/>
      <c r="MMC515" s="29"/>
      <c r="MMD515" s="29"/>
      <c r="MME515" s="29"/>
      <c r="MMF515" s="29"/>
      <c r="MMG515" s="29"/>
      <c r="MMH515" s="29"/>
      <c r="MMI515" s="29"/>
      <c r="MMJ515" s="29"/>
      <c r="MMK515" s="29"/>
      <c r="MML515" s="29"/>
      <c r="MMM515" s="29"/>
      <c r="MMN515" s="29"/>
      <c r="MMO515" s="29"/>
      <c r="MMP515" s="29"/>
      <c r="MMQ515" s="29"/>
      <c r="MMR515" s="29"/>
      <c r="MMS515" s="29"/>
      <c r="MMT515" s="29"/>
      <c r="MMU515" s="29"/>
      <c r="MMV515" s="29"/>
      <c r="MMW515" s="29"/>
      <c r="MMX515" s="29"/>
      <c r="MMY515" s="29"/>
      <c r="MMZ515" s="29"/>
      <c r="MNA515" s="29"/>
      <c r="MNB515" s="29"/>
      <c r="MNC515" s="29"/>
      <c r="MND515" s="29"/>
      <c r="MNE515" s="29"/>
      <c r="MNF515" s="29"/>
      <c r="MNG515" s="29"/>
      <c r="MNH515" s="29"/>
      <c r="MNI515" s="29"/>
      <c r="MNJ515" s="29"/>
      <c r="MNK515" s="29"/>
      <c r="MNL515" s="29"/>
      <c r="MNM515" s="29"/>
      <c r="MNN515" s="29"/>
      <c r="MNO515" s="29"/>
      <c r="MNP515" s="29"/>
      <c r="MNQ515" s="29"/>
      <c r="MNR515" s="29"/>
      <c r="MNS515" s="29"/>
      <c r="MNT515" s="29"/>
      <c r="MNU515" s="29"/>
      <c r="MNV515" s="29"/>
      <c r="MNW515" s="29"/>
      <c r="MNX515" s="29"/>
      <c r="MNY515" s="29"/>
      <c r="MNZ515" s="29"/>
      <c r="MOA515" s="29"/>
      <c r="MOB515" s="29"/>
      <c r="MOC515" s="29"/>
      <c r="MOD515" s="29"/>
      <c r="MOE515" s="29"/>
      <c r="MOF515" s="29"/>
      <c r="MOG515" s="29"/>
      <c r="MOH515" s="29"/>
      <c r="MOI515" s="29"/>
      <c r="MOJ515" s="29"/>
      <c r="MOK515" s="29"/>
      <c r="MOL515" s="29"/>
      <c r="MOM515" s="29"/>
      <c r="MON515" s="29"/>
      <c r="MOO515" s="29"/>
      <c r="MOP515" s="29"/>
      <c r="MOQ515" s="29"/>
      <c r="MOR515" s="29"/>
      <c r="MOS515" s="29"/>
      <c r="MOT515" s="29"/>
      <c r="MOU515" s="29"/>
      <c r="MOV515" s="29"/>
      <c r="MOW515" s="29"/>
      <c r="MOX515" s="29"/>
      <c r="MOY515" s="29"/>
      <c r="MOZ515" s="29"/>
      <c r="MPA515" s="29"/>
      <c r="MPB515" s="29"/>
      <c r="MPC515" s="29"/>
      <c r="MPD515" s="29"/>
      <c r="MPE515" s="29"/>
      <c r="MPF515" s="29"/>
      <c r="MPG515" s="29"/>
      <c r="MPH515" s="29"/>
      <c r="MPI515" s="29"/>
      <c r="MPJ515" s="29"/>
      <c r="MPK515" s="29"/>
      <c r="MPL515" s="29"/>
      <c r="MPM515" s="29"/>
      <c r="MPN515" s="29"/>
      <c r="MPO515" s="29"/>
      <c r="MPP515" s="29"/>
      <c r="MPQ515" s="29"/>
      <c r="MPR515" s="29"/>
      <c r="MPS515" s="29"/>
      <c r="MPT515" s="29"/>
      <c r="MPU515" s="29"/>
      <c r="MPV515" s="29"/>
      <c r="MPW515" s="29"/>
      <c r="MPX515" s="29"/>
      <c r="MPY515" s="29"/>
      <c r="MPZ515" s="29"/>
      <c r="MQA515" s="29"/>
      <c r="MQB515" s="29"/>
      <c r="MQC515" s="29"/>
      <c r="MQD515" s="29"/>
      <c r="MQE515" s="29"/>
      <c r="MQF515" s="29"/>
      <c r="MQG515" s="29"/>
      <c r="MQH515" s="29"/>
      <c r="MQI515" s="29"/>
      <c r="MQJ515" s="29"/>
      <c r="MQK515" s="29"/>
      <c r="MQL515" s="29"/>
      <c r="MQM515" s="29"/>
      <c r="MQN515" s="29"/>
      <c r="MQO515" s="29"/>
      <c r="MQP515" s="29"/>
      <c r="MQQ515" s="29"/>
      <c r="MQR515" s="29"/>
      <c r="MQS515" s="29"/>
      <c r="MQT515" s="29"/>
      <c r="MQU515" s="29"/>
      <c r="MQV515" s="29"/>
      <c r="MQW515" s="29"/>
      <c r="MQX515" s="29"/>
      <c r="MQY515" s="29"/>
      <c r="MQZ515" s="29"/>
      <c r="MRA515" s="29"/>
      <c r="MRB515" s="29"/>
      <c r="MRC515" s="29"/>
      <c r="MRD515" s="29"/>
      <c r="MRE515" s="29"/>
      <c r="MRF515" s="29"/>
      <c r="MRG515" s="29"/>
      <c r="MRH515" s="29"/>
      <c r="MRI515" s="29"/>
      <c r="MRJ515" s="29"/>
      <c r="MRK515" s="29"/>
      <c r="MRL515" s="29"/>
      <c r="MRM515" s="29"/>
      <c r="MRN515" s="29"/>
      <c r="MRO515" s="29"/>
      <c r="MRP515" s="29"/>
      <c r="MRQ515" s="29"/>
      <c r="MRR515" s="29"/>
      <c r="MRS515" s="29"/>
      <c r="MRT515" s="29"/>
      <c r="MRU515" s="29"/>
      <c r="MRV515" s="29"/>
      <c r="MRW515" s="29"/>
      <c r="MRX515" s="29"/>
      <c r="MRY515" s="29"/>
      <c r="MRZ515" s="29"/>
      <c r="MSA515" s="29"/>
      <c r="MSB515" s="29"/>
      <c r="MSC515" s="29"/>
      <c r="MSD515" s="29"/>
      <c r="MSE515" s="29"/>
      <c r="MSF515" s="29"/>
      <c r="MSG515" s="29"/>
      <c r="MSH515" s="29"/>
      <c r="MSI515" s="29"/>
      <c r="MSJ515" s="29"/>
      <c r="MSK515" s="29"/>
      <c r="MSL515" s="29"/>
      <c r="MSM515" s="29"/>
      <c r="MSN515" s="29"/>
      <c r="MSO515" s="29"/>
      <c r="MSP515" s="29"/>
      <c r="MSQ515" s="29"/>
      <c r="MSR515" s="29"/>
      <c r="MSS515" s="29"/>
      <c r="MST515" s="29"/>
      <c r="MSU515" s="29"/>
      <c r="MSV515" s="29"/>
      <c r="MSW515" s="29"/>
      <c r="MSX515" s="29"/>
      <c r="MSY515" s="29"/>
      <c r="MSZ515" s="29"/>
      <c r="MTA515" s="29"/>
      <c r="MTB515" s="29"/>
      <c r="MTC515" s="29"/>
      <c r="MTD515" s="29"/>
      <c r="MTE515" s="29"/>
      <c r="MTF515" s="29"/>
      <c r="MTG515" s="29"/>
      <c r="MTH515" s="29"/>
      <c r="MTI515" s="29"/>
      <c r="MTJ515" s="29"/>
      <c r="MTK515" s="29"/>
      <c r="MTL515" s="29"/>
      <c r="MTM515" s="29"/>
      <c r="MTN515" s="29"/>
      <c r="MTO515" s="29"/>
      <c r="MTP515" s="29"/>
      <c r="MTQ515" s="29"/>
      <c r="MTR515" s="29"/>
      <c r="MTS515" s="29"/>
      <c r="MTT515" s="29"/>
      <c r="MTU515" s="29"/>
      <c r="MTV515" s="29"/>
      <c r="MTW515" s="29"/>
      <c r="MTX515" s="29"/>
      <c r="MTY515" s="29"/>
      <c r="MTZ515" s="29"/>
      <c r="MUA515" s="29"/>
      <c r="MUB515" s="29"/>
      <c r="MUC515" s="29"/>
      <c r="MUD515" s="29"/>
      <c r="MUE515" s="29"/>
      <c r="MUF515" s="29"/>
      <c r="MUG515" s="29"/>
      <c r="MUH515" s="29"/>
      <c r="MUI515" s="29"/>
      <c r="MUJ515" s="29"/>
      <c r="MUK515" s="29"/>
      <c r="MUL515" s="29"/>
      <c r="MUM515" s="29"/>
      <c r="MUN515" s="29"/>
      <c r="MUO515" s="29"/>
      <c r="MUP515" s="29"/>
      <c r="MUQ515" s="29"/>
      <c r="MUR515" s="29"/>
      <c r="MUS515" s="29"/>
      <c r="MUT515" s="29"/>
      <c r="MUU515" s="29"/>
      <c r="MUV515" s="29"/>
      <c r="MUW515" s="29"/>
      <c r="MUX515" s="29"/>
      <c r="MUY515" s="29"/>
      <c r="MUZ515" s="29"/>
      <c r="MVA515" s="29"/>
      <c r="MVB515" s="29"/>
      <c r="MVC515" s="29"/>
      <c r="MVD515" s="29"/>
      <c r="MVE515" s="29"/>
      <c r="MVF515" s="29"/>
      <c r="MVG515" s="29"/>
      <c r="MVH515" s="29"/>
      <c r="MVI515" s="29"/>
      <c r="MVJ515" s="29"/>
      <c r="MVK515" s="29"/>
      <c r="MVL515" s="29"/>
      <c r="MVM515" s="29"/>
      <c r="MVN515" s="29"/>
      <c r="MVO515" s="29"/>
      <c r="MVP515" s="29"/>
      <c r="MVQ515" s="29"/>
      <c r="MVR515" s="29"/>
      <c r="MVS515" s="29"/>
      <c r="MVT515" s="29"/>
      <c r="MVU515" s="29"/>
      <c r="MVV515" s="29"/>
      <c r="MVW515" s="29"/>
      <c r="MVX515" s="29"/>
      <c r="MVY515" s="29"/>
      <c r="MVZ515" s="29"/>
      <c r="MWA515" s="29"/>
      <c r="MWB515" s="29"/>
      <c r="MWC515" s="29"/>
      <c r="MWD515" s="29"/>
      <c r="MWE515" s="29"/>
      <c r="MWF515" s="29"/>
      <c r="MWG515" s="29"/>
      <c r="MWH515" s="29"/>
      <c r="MWI515" s="29"/>
      <c r="MWJ515" s="29"/>
      <c r="MWK515" s="29"/>
      <c r="MWL515" s="29"/>
      <c r="MWM515" s="29"/>
      <c r="MWN515" s="29"/>
      <c r="MWO515" s="29"/>
      <c r="MWP515" s="29"/>
      <c r="MWQ515" s="29"/>
      <c r="MWR515" s="29"/>
      <c r="MWS515" s="29"/>
      <c r="MWT515" s="29"/>
      <c r="MWU515" s="29"/>
      <c r="MWV515" s="29"/>
      <c r="MWW515" s="29"/>
      <c r="MWX515" s="29"/>
      <c r="MWY515" s="29"/>
      <c r="MWZ515" s="29"/>
      <c r="MXA515" s="29"/>
      <c r="MXB515" s="29"/>
      <c r="MXC515" s="29"/>
      <c r="MXD515" s="29"/>
      <c r="MXE515" s="29"/>
      <c r="MXF515" s="29"/>
      <c r="MXG515" s="29"/>
      <c r="MXH515" s="29"/>
      <c r="MXI515" s="29"/>
      <c r="MXJ515" s="29"/>
      <c r="MXK515" s="29"/>
      <c r="MXL515" s="29"/>
      <c r="MXM515" s="29"/>
      <c r="MXN515" s="29"/>
      <c r="MXO515" s="29"/>
      <c r="MXP515" s="29"/>
      <c r="MXQ515" s="29"/>
      <c r="MXR515" s="29"/>
      <c r="MXS515" s="29"/>
      <c r="MXT515" s="29"/>
      <c r="MXU515" s="29"/>
      <c r="MXV515" s="29"/>
      <c r="MXW515" s="29"/>
      <c r="MXX515" s="29"/>
      <c r="MXY515" s="29"/>
      <c r="MXZ515" s="29"/>
      <c r="MYA515" s="29"/>
      <c r="MYB515" s="29"/>
      <c r="MYC515" s="29"/>
      <c r="MYD515" s="29"/>
      <c r="MYE515" s="29"/>
      <c r="MYF515" s="29"/>
      <c r="MYG515" s="29"/>
      <c r="MYH515" s="29"/>
      <c r="MYI515" s="29"/>
      <c r="MYJ515" s="29"/>
      <c r="MYK515" s="29"/>
      <c r="MYL515" s="29"/>
      <c r="MYM515" s="29"/>
      <c r="MYN515" s="29"/>
      <c r="MYO515" s="29"/>
      <c r="MYP515" s="29"/>
      <c r="MYQ515" s="29"/>
      <c r="MYR515" s="29"/>
      <c r="MYS515" s="29"/>
      <c r="MYT515" s="29"/>
      <c r="MYU515" s="29"/>
      <c r="MYV515" s="29"/>
      <c r="MYW515" s="29"/>
      <c r="MYX515" s="29"/>
      <c r="MYY515" s="29"/>
      <c r="MYZ515" s="29"/>
      <c r="MZA515" s="29"/>
      <c r="MZB515" s="29"/>
      <c r="MZC515" s="29"/>
      <c r="MZD515" s="29"/>
      <c r="MZE515" s="29"/>
      <c r="MZF515" s="29"/>
      <c r="MZG515" s="29"/>
      <c r="MZH515" s="29"/>
      <c r="MZI515" s="29"/>
      <c r="MZJ515" s="29"/>
      <c r="MZK515" s="29"/>
      <c r="MZL515" s="29"/>
      <c r="MZM515" s="29"/>
      <c r="MZN515" s="29"/>
      <c r="MZO515" s="29"/>
      <c r="MZP515" s="29"/>
      <c r="MZQ515" s="29"/>
      <c r="MZR515" s="29"/>
      <c r="MZS515" s="29"/>
      <c r="MZT515" s="29"/>
      <c r="MZU515" s="29"/>
      <c r="MZV515" s="29"/>
      <c r="MZW515" s="29"/>
      <c r="MZX515" s="29"/>
      <c r="MZY515" s="29"/>
      <c r="MZZ515" s="29"/>
      <c r="NAA515" s="29"/>
      <c r="NAB515" s="29"/>
      <c r="NAC515" s="29"/>
      <c r="NAD515" s="29"/>
      <c r="NAE515" s="29"/>
      <c r="NAF515" s="29"/>
      <c r="NAG515" s="29"/>
      <c r="NAH515" s="29"/>
      <c r="NAI515" s="29"/>
      <c r="NAJ515" s="29"/>
      <c r="NAK515" s="29"/>
      <c r="NAL515" s="29"/>
      <c r="NAM515" s="29"/>
      <c r="NAN515" s="29"/>
      <c r="NAO515" s="29"/>
      <c r="NAP515" s="29"/>
      <c r="NAQ515" s="29"/>
      <c r="NAR515" s="29"/>
      <c r="NAS515" s="29"/>
      <c r="NAT515" s="29"/>
      <c r="NAU515" s="29"/>
      <c r="NAV515" s="29"/>
      <c r="NAW515" s="29"/>
      <c r="NAX515" s="29"/>
      <c r="NAY515" s="29"/>
      <c r="NAZ515" s="29"/>
      <c r="NBA515" s="29"/>
      <c r="NBB515" s="29"/>
      <c r="NBC515" s="29"/>
      <c r="NBD515" s="29"/>
      <c r="NBE515" s="29"/>
      <c r="NBF515" s="29"/>
      <c r="NBG515" s="29"/>
      <c r="NBH515" s="29"/>
      <c r="NBI515" s="29"/>
      <c r="NBJ515" s="29"/>
      <c r="NBK515" s="29"/>
      <c r="NBL515" s="29"/>
      <c r="NBM515" s="29"/>
      <c r="NBN515" s="29"/>
      <c r="NBO515" s="29"/>
      <c r="NBP515" s="29"/>
      <c r="NBQ515" s="29"/>
      <c r="NBR515" s="29"/>
      <c r="NBS515" s="29"/>
      <c r="NBT515" s="29"/>
      <c r="NBU515" s="29"/>
      <c r="NBV515" s="29"/>
      <c r="NBW515" s="29"/>
      <c r="NBX515" s="29"/>
      <c r="NBY515" s="29"/>
      <c r="NBZ515" s="29"/>
      <c r="NCA515" s="29"/>
      <c r="NCB515" s="29"/>
      <c r="NCC515" s="29"/>
      <c r="NCD515" s="29"/>
      <c r="NCE515" s="29"/>
      <c r="NCF515" s="29"/>
      <c r="NCG515" s="29"/>
      <c r="NCH515" s="29"/>
      <c r="NCI515" s="29"/>
      <c r="NCJ515" s="29"/>
      <c r="NCK515" s="29"/>
      <c r="NCL515" s="29"/>
      <c r="NCM515" s="29"/>
      <c r="NCN515" s="29"/>
      <c r="NCO515" s="29"/>
      <c r="NCP515" s="29"/>
      <c r="NCQ515" s="29"/>
      <c r="NCR515" s="29"/>
      <c r="NCS515" s="29"/>
      <c r="NCT515" s="29"/>
      <c r="NCU515" s="29"/>
      <c r="NCV515" s="29"/>
      <c r="NCW515" s="29"/>
      <c r="NCX515" s="29"/>
      <c r="NCY515" s="29"/>
      <c r="NCZ515" s="29"/>
      <c r="NDA515" s="29"/>
      <c r="NDB515" s="29"/>
      <c r="NDC515" s="29"/>
      <c r="NDD515" s="29"/>
      <c r="NDE515" s="29"/>
      <c r="NDF515" s="29"/>
      <c r="NDG515" s="29"/>
      <c r="NDH515" s="29"/>
      <c r="NDI515" s="29"/>
      <c r="NDJ515" s="29"/>
      <c r="NDK515" s="29"/>
      <c r="NDL515" s="29"/>
      <c r="NDM515" s="29"/>
      <c r="NDN515" s="29"/>
      <c r="NDO515" s="29"/>
      <c r="NDP515" s="29"/>
      <c r="NDQ515" s="29"/>
      <c r="NDR515" s="29"/>
      <c r="NDS515" s="29"/>
      <c r="NDT515" s="29"/>
      <c r="NDU515" s="29"/>
      <c r="NDV515" s="29"/>
      <c r="NDW515" s="29"/>
      <c r="NDX515" s="29"/>
      <c r="NDY515" s="29"/>
      <c r="NDZ515" s="29"/>
      <c r="NEA515" s="29"/>
      <c r="NEB515" s="29"/>
      <c r="NEC515" s="29"/>
      <c r="NED515" s="29"/>
      <c r="NEE515" s="29"/>
      <c r="NEF515" s="29"/>
      <c r="NEG515" s="29"/>
      <c r="NEH515" s="29"/>
      <c r="NEI515" s="29"/>
      <c r="NEJ515" s="29"/>
      <c r="NEK515" s="29"/>
      <c r="NEL515" s="29"/>
      <c r="NEM515" s="29"/>
      <c r="NEN515" s="29"/>
      <c r="NEO515" s="29"/>
      <c r="NEP515" s="29"/>
      <c r="NEQ515" s="29"/>
      <c r="NER515" s="29"/>
      <c r="NES515" s="29"/>
      <c r="NET515" s="29"/>
      <c r="NEU515" s="29"/>
      <c r="NEV515" s="29"/>
      <c r="NEW515" s="29"/>
      <c r="NEX515" s="29"/>
      <c r="NEY515" s="29"/>
      <c r="NEZ515" s="29"/>
      <c r="NFA515" s="29"/>
      <c r="NFB515" s="29"/>
      <c r="NFC515" s="29"/>
      <c r="NFD515" s="29"/>
      <c r="NFE515" s="29"/>
      <c r="NFF515" s="29"/>
      <c r="NFG515" s="29"/>
      <c r="NFH515" s="29"/>
      <c r="NFI515" s="29"/>
      <c r="NFJ515" s="29"/>
      <c r="NFK515" s="29"/>
      <c r="NFL515" s="29"/>
      <c r="NFM515" s="29"/>
      <c r="NFN515" s="29"/>
      <c r="NFO515" s="29"/>
      <c r="NFP515" s="29"/>
      <c r="NFQ515" s="29"/>
      <c r="NFR515" s="29"/>
      <c r="NFS515" s="29"/>
      <c r="NFT515" s="29"/>
      <c r="NFU515" s="29"/>
      <c r="NFV515" s="29"/>
      <c r="NFW515" s="29"/>
      <c r="NFX515" s="29"/>
      <c r="NFY515" s="29"/>
      <c r="NFZ515" s="29"/>
      <c r="NGA515" s="29"/>
      <c r="NGB515" s="29"/>
      <c r="NGC515" s="29"/>
      <c r="NGD515" s="29"/>
      <c r="NGE515" s="29"/>
      <c r="NGF515" s="29"/>
      <c r="NGG515" s="29"/>
      <c r="NGH515" s="29"/>
      <c r="NGI515" s="29"/>
      <c r="NGJ515" s="29"/>
      <c r="NGK515" s="29"/>
      <c r="NGL515" s="29"/>
      <c r="NGM515" s="29"/>
      <c r="NGN515" s="29"/>
      <c r="NGO515" s="29"/>
      <c r="NGP515" s="29"/>
      <c r="NGQ515" s="29"/>
      <c r="NGR515" s="29"/>
      <c r="NGS515" s="29"/>
      <c r="NGT515" s="29"/>
      <c r="NGU515" s="29"/>
      <c r="NGV515" s="29"/>
      <c r="NGW515" s="29"/>
      <c r="NGX515" s="29"/>
      <c r="NGY515" s="29"/>
      <c r="NGZ515" s="29"/>
      <c r="NHA515" s="29"/>
      <c r="NHB515" s="29"/>
      <c r="NHC515" s="29"/>
      <c r="NHD515" s="29"/>
      <c r="NHE515" s="29"/>
      <c r="NHF515" s="29"/>
      <c r="NHG515" s="29"/>
      <c r="NHH515" s="29"/>
      <c r="NHI515" s="29"/>
      <c r="NHJ515" s="29"/>
      <c r="NHK515" s="29"/>
      <c r="NHL515" s="29"/>
      <c r="NHM515" s="29"/>
      <c r="NHN515" s="29"/>
      <c r="NHO515" s="29"/>
      <c r="NHP515" s="29"/>
      <c r="NHQ515" s="29"/>
      <c r="NHR515" s="29"/>
      <c r="NHS515" s="29"/>
      <c r="NHT515" s="29"/>
      <c r="NHU515" s="29"/>
      <c r="NHV515" s="29"/>
      <c r="NHW515" s="29"/>
      <c r="NHX515" s="29"/>
      <c r="NHY515" s="29"/>
      <c r="NHZ515" s="29"/>
      <c r="NIA515" s="29"/>
      <c r="NIB515" s="29"/>
      <c r="NIC515" s="29"/>
      <c r="NID515" s="29"/>
      <c r="NIE515" s="29"/>
      <c r="NIF515" s="29"/>
      <c r="NIG515" s="29"/>
      <c r="NIH515" s="29"/>
      <c r="NII515" s="29"/>
      <c r="NIJ515" s="29"/>
      <c r="NIK515" s="29"/>
      <c r="NIL515" s="29"/>
      <c r="NIM515" s="29"/>
      <c r="NIN515" s="29"/>
      <c r="NIO515" s="29"/>
      <c r="NIP515" s="29"/>
      <c r="NIQ515" s="29"/>
      <c r="NIR515" s="29"/>
      <c r="NIS515" s="29"/>
      <c r="NIT515" s="29"/>
      <c r="NIU515" s="29"/>
      <c r="NIV515" s="29"/>
      <c r="NIW515" s="29"/>
      <c r="NIX515" s="29"/>
      <c r="NIY515" s="29"/>
      <c r="NIZ515" s="29"/>
      <c r="NJA515" s="29"/>
      <c r="NJB515" s="29"/>
      <c r="NJC515" s="29"/>
      <c r="NJD515" s="29"/>
      <c r="NJE515" s="29"/>
      <c r="NJF515" s="29"/>
      <c r="NJG515" s="29"/>
      <c r="NJH515" s="29"/>
      <c r="NJI515" s="29"/>
      <c r="NJJ515" s="29"/>
      <c r="NJK515" s="29"/>
      <c r="NJL515" s="29"/>
      <c r="NJM515" s="29"/>
      <c r="NJN515" s="29"/>
      <c r="NJO515" s="29"/>
      <c r="NJP515" s="29"/>
      <c r="NJQ515" s="29"/>
      <c r="NJR515" s="29"/>
      <c r="NJS515" s="29"/>
      <c r="NJT515" s="29"/>
      <c r="NJU515" s="29"/>
      <c r="NJV515" s="29"/>
      <c r="NJW515" s="29"/>
      <c r="NJX515" s="29"/>
      <c r="NJY515" s="29"/>
      <c r="NJZ515" s="29"/>
      <c r="NKA515" s="29"/>
      <c r="NKB515" s="29"/>
      <c r="NKC515" s="29"/>
      <c r="NKD515" s="29"/>
      <c r="NKE515" s="29"/>
      <c r="NKF515" s="29"/>
      <c r="NKG515" s="29"/>
      <c r="NKH515" s="29"/>
      <c r="NKI515" s="29"/>
      <c r="NKJ515" s="29"/>
      <c r="NKK515" s="29"/>
      <c r="NKL515" s="29"/>
      <c r="NKM515" s="29"/>
      <c r="NKN515" s="29"/>
      <c r="NKO515" s="29"/>
      <c r="NKP515" s="29"/>
      <c r="NKQ515" s="29"/>
      <c r="NKR515" s="29"/>
      <c r="NKS515" s="29"/>
      <c r="NKT515" s="29"/>
      <c r="NKU515" s="29"/>
      <c r="NKV515" s="29"/>
      <c r="NKW515" s="29"/>
      <c r="NKX515" s="29"/>
      <c r="NKY515" s="29"/>
      <c r="NKZ515" s="29"/>
      <c r="NLA515" s="29"/>
      <c r="NLB515" s="29"/>
      <c r="NLC515" s="29"/>
      <c r="NLD515" s="29"/>
      <c r="NLE515" s="29"/>
      <c r="NLF515" s="29"/>
      <c r="NLG515" s="29"/>
      <c r="NLH515" s="29"/>
      <c r="NLI515" s="29"/>
      <c r="NLJ515" s="29"/>
      <c r="NLK515" s="29"/>
      <c r="NLL515" s="29"/>
      <c r="NLM515" s="29"/>
      <c r="NLN515" s="29"/>
      <c r="NLO515" s="29"/>
      <c r="NLP515" s="29"/>
      <c r="NLQ515" s="29"/>
      <c r="NLR515" s="29"/>
      <c r="NLS515" s="29"/>
      <c r="NLT515" s="29"/>
      <c r="NLU515" s="29"/>
      <c r="NLV515" s="29"/>
      <c r="NLW515" s="29"/>
      <c r="NLX515" s="29"/>
      <c r="NLY515" s="29"/>
      <c r="NLZ515" s="29"/>
      <c r="NMA515" s="29"/>
      <c r="NMB515" s="29"/>
      <c r="NMC515" s="29"/>
      <c r="NMD515" s="29"/>
      <c r="NME515" s="29"/>
      <c r="NMF515" s="29"/>
      <c r="NMG515" s="29"/>
      <c r="NMH515" s="29"/>
      <c r="NMI515" s="29"/>
      <c r="NMJ515" s="29"/>
      <c r="NMK515" s="29"/>
      <c r="NML515" s="29"/>
      <c r="NMM515" s="29"/>
      <c r="NMN515" s="29"/>
      <c r="NMO515" s="29"/>
      <c r="NMP515" s="29"/>
      <c r="NMQ515" s="29"/>
      <c r="NMR515" s="29"/>
      <c r="NMS515" s="29"/>
      <c r="NMT515" s="29"/>
      <c r="NMU515" s="29"/>
      <c r="NMV515" s="29"/>
      <c r="NMW515" s="29"/>
      <c r="NMX515" s="29"/>
      <c r="NMY515" s="29"/>
      <c r="NMZ515" s="29"/>
      <c r="NNA515" s="29"/>
      <c r="NNB515" s="29"/>
      <c r="NNC515" s="29"/>
      <c r="NND515" s="29"/>
      <c r="NNE515" s="29"/>
      <c r="NNF515" s="29"/>
      <c r="NNG515" s="29"/>
      <c r="NNH515" s="29"/>
      <c r="NNI515" s="29"/>
      <c r="NNJ515" s="29"/>
      <c r="NNK515" s="29"/>
      <c r="NNL515" s="29"/>
      <c r="NNM515" s="29"/>
      <c r="NNN515" s="29"/>
      <c r="NNO515" s="29"/>
      <c r="NNP515" s="29"/>
      <c r="NNQ515" s="29"/>
      <c r="NNR515" s="29"/>
      <c r="NNS515" s="29"/>
      <c r="NNT515" s="29"/>
      <c r="NNU515" s="29"/>
      <c r="NNV515" s="29"/>
      <c r="NNW515" s="29"/>
      <c r="NNX515" s="29"/>
      <c r="NNY515" s="29"/>
      <c r="NNZ515" s="29"/>
      <c r="NOA515" s="29"/>
      <c r="NOB515" s="29"/>
      <c r="NOC515" s="29"/>
      <c r="NOD515" s="29"/>
      <c r="NOE515" s="29"/>
      <c r="NOF515" s="29"/>
      <c r="NOG515" s="29"/>
      <c r="NOH515" s="29"/>
      <c r="NOI515" s="29"/>
      <c r="NOJ515" s="29"/>
      <c r="NOK515" s="29"/>
      <c r="NOL515" s="29"/>
      <c r="NOM515" s="29"/>
      <c r="NON515" s="29"/>
      <c r="NOO515" s="29"/>
      <c r="NOP515" s="29"/>
      <c r="NOQ515" s="29"/>
      <c r="NOR515" s="29"/>
      <c r="NOS515" s="29"/>
      <c r="NOT515" s="29"/>
      <c r="NOU515" s="29"/>
      <c r="NOV515" s="29"/>
      <c r="NOW515" s="29"/>
      <c r="NOX515" s="29"/>
      <c r="NOY515" s="29"/>
      <c r="NOZ515" s="29"/>
      <c r="NPA515" s="29"/>
      <c r="NPB515" s="29"/>
      <c r="NPC515" s="29"/>
      <c r="NPD515" s="29"/>
      <c r="NPE515" s="29"/>
      <c r="NPF515" s="29"/>
      <c r="NPG515" s="29"/>
      <c r="NPH515" s="29"/>
      <c r="NPI515" s="29"/>
      <c r="NPJ515" s="29"/>
      <c r="NPK515" s="29"/>
      <c r="NPL515" s="29"/>
      <c r="NPM515" s="29"/>
      <c r="NPN515" s="29"/>
      <c r="NPO515" s="29"/>
      <c r="NPP515" s="29"/>
      <c r="NPQ515" s="29"/>
      <c r="NPR515" s="29"/>
      <c r="NPS515" s="29"/>
      <c r="NPT515" s="29"/>
      <c r="NPU515" s="29"/>
      <c r="NPV515" s="29"/>
      <c r="NPW515" s="29"/>
      <c r="NPX515" s="29"/>
      <c r="NPY515" s="29"/>
      <c r="NPZ515" s="29"/>
      <c r="NQA515" s="29"/>
      <c r="NQB515" s="29"/>
      <c r="NQC515" s="29"/>
      <c r="NQD515" s="29"/>
      <c r="NQE515" s="29"/>
      <c r="NQF515" s="29"/>
      <c r="NQG515" s="29"/>
      <c r="NQH515" s="29"/>
      <c r="NQI515" s="29"/>
      <c r="NQJ515" s="29"/>
      <c r="NQK515" s="29"/>
      <c r="NQL515" s="29"/>
      <c r="NQM515" s="29"/>
      <c r="NQN515" s="29"/>
      <c r="NQO515" s="29"/>
      <c r="NQP515" s="29"/>
      <c r="NQQ515" s="29"/>
      <c r="NQR515" s="29"/>
      <c r="NQS515" s="29"/>
      <c r="NQT515" s="29"/>
      <c r="NQU515" s="29"/>
      <c r="NQV515" s="29"/>
      <c r="NQW515" s="29"/>
      <c r="NQX515" s="29"/>
      <c r="NQY515" s="29"/>
      <c r="NQZ515" s="29"/>
      <c r="NRA515" s="29"/>
      <c r="NRB515" s="29"/>
      <c r="NRC515" s="29"/>
      <c r="NRD515" s="29"/>
      <c r="NRE515" s="29"/>
      <c r="NRF515" s="29"/>
      <c r="NRG515" s="29"/>
      <c r="NRH515" s="29"/>
      <c r="NRI515" s="29"/>
      <c r="NRJ515" s="29"/>
      <c r="NRK515" s="29"/>
      <c r="NRL515" s="29"/>
      <c r="NRM515" s="29"/>
      <c r="NRN515" s="29"/>
      <c r="NRO515" s="29"/>
      <c r="NRP515" s="29"/>
      <c r="NRQ515" s="29"/>
      <c r="NRR515" s="29"/>
      <c r="NRS515" s="29"/>
      <c r="NRT515" s="29"/>
      <c r="NRU515" s="29"/>
      <c r="NRV515" s="29"/>
      <c r="NRW515" s="29"/>
      <c r="NRX515" s="29"/>
      <c r="NRY515" s="29"/>
      <c r="NRZ515" s="29"/>
      <c r="NSA515" s="29"/>
      <c r="NSB515" s="29"/>
      <c r="NSC515" s="29"/>
      <c r="NSD515" s="29"/>
      <c r="NSE515" s="29"/>
      <c r="NSF515" s="29"/>
      <c r="NSG515" s="29"/>
      <c r="NSH515" s="29"/>
      <c r="NSI515" s="29"/>
      <c r="NSJ515" s="29"/>
      <c r="NSK515" s="29"/>
      <c r="NSL515" s="29"/>
      <c r="NSM515" s="29"/>
      <c r="NSN515" s="29"/>
      <c r="NSO515" s="29"/>
      <c r="NSP515" s="29"/>
      <c r="NSQ515" s="29"/>
      <c r="NSR515" s="29"/>
      <c r="NSS515" s="29"/>
      <c r="NST515" s="29"/>
      <c r="NSU515" s="29"/>
      <c r="NSV515" s="29"/>
      <c r="NSW515" s="29"/>
      <c r="NSX515" s="29"/>
      <c r="NSY515" s="29"/>
      <c r="NSZ515" s="29"/>
      <c r="NTA515" s="29"/>
      <c r="NTB515" s="29"/>
      <c r="NTC515" s="29"/>
      <c r="NTD515" s="29"/>
      <c r="NTE515" s="29"/>
      <c r="NTF515" s="29"/>
      <c r="NTG515" s="29"/>
      <c r="NTH515" s="29"/>
      <c r="NTI515" s="29"/>
      <c r="NTJ515" s="29"/>
      <c r="NTK515" s="29"/>
      <c r="NTL515" s="29"/>
      <c r="NTM515" s="29"/>
      <c r="NTN515" s="29"/>
      <c r="NTO515" s="29"/>
      <c r="NTP515" s="29"/>
      <c r="NTQ515" s="29"/>
      <c r="NTR515" s="29"/>
      <c r="NTS515" s="29"/>
      <c r="NTT515" s="29"/>
      <c r="NTU515" s="29"/>
      <c r="NTV515" s="29"/>
      <c r="NTW515" s="29"/>
      <c r="NTX515" s="29"/>
      <c r="NTY515" s="29"/>
      <c r="NTZ515" s="29"/>
      <c r="NUA515" s="29"/>
      <c r="NUB515" s="29"/>
      <c r="NUC515" s="29"/>
      <c r="NUD515" s="29"/>
      <c r="NUE515" s="29"/>
      <c r="NUF515" s="29"/>
      <c r="NUG515" s="29"/>
      <c r="NUH515" s="29"/>
      <c r="NUI515" s="29"/>
      <c r="NUJ515" s="29"/>
      <c r="NUK515" s="29"/>
      <c r="NUL515" s="29"/>
      <c r="NUM515" s="29"/>
      <c r="NUN515" s="29"/>
      <c r="NUO515" s="29"/>
      <c r="NUP515" s="29"/>
      <c r="NUQ515" s="29"/>
      <c r="NUR515" s="29"/>
      <c r="NUS515" s="29"/>
      <c r="NUT515" s="29"/>
      <c r="NUU515" s="29"/>
      <c r="NUV515" s="29"/>
      <c r="NUW515" s="29"/>
      <c r="NUX515" s="29"/>
      <c r="NUY515" s="29"/>
      <c r="NUZ515" s="29"/>
      <c r="NVA515" s="29"/>
      <c r="NVB515" s="29"/>
      <c r="NVC515" s="29"/>
      <c r="NVD515" s="29"/>
      <c r="NVE515" s="29"/>
      <c r="NVF515" s="29"/>
      <c r="NVG515" s="29"/>
      <c r="NVH515" s="29"/>
      <c r="NVI515" s="29"/>
      <c r="NVJ515" s="29"/>
      <c r="NVK515" s="29"/>
      <c r="NVL515" s="29"/>
      <c r="NVM515" s="29"/>
      <c r="NVN515" s="29"/>
      <c r="NVO515" s="29"/>
      <c r="NVP515" s="29"/>
      <c r="NVQ515" s="29"/>
      <c r="NVR515" s="29"/>
      <c r="NVS515" s="29"/>
      <c r="NVT515" s="29"/>
      <c r="NVU515" s="29"/>
      <c r="NVV515" s="29"/>
      <c r="NVW515" s="29"/>
      <c r="NVX515" s="29"/>
      <c r="NVY515" s="29"/>
      <c r="NVZ515" s="29"/>
      <c r="NWA515" s="29"/>
      <c r="NWB515" s="29"/>
      <c r="NWC515" s="29"/>
      <c r="NWD515" s="29"/>
      <c r="NWE515" s="29"/>
      <c r="NWF515" s="29"/>
      <c r="NWG515" s="29"/>
      <c r="NWH515" s="29"/>
      <c r="NWI515" s="29"/>
      <c r="NWJ515" s="29"/>
      <c r="NWK515" s="29"/>
      <c r="NWL515" s="29"/>
      <c r="NWM515" s="29"/>
      <c r="NWN515" s="29"/>
      <c r="NWO515" s="29"/>
      <c r="NWP515" s="29"/>
      <c r="NWQ515" s="29"/>
      <c r="NWR515" s="29"/>
      <c r="NWS515" s="29"/>
      <c r="NWT515" s="29"/>
      <c r="NWU515" s="29"/>
      <c r="NWV515" s="29"/>
      <c r="NWW515" s="29"/>
      <c r="NWX515" s="29"/>
      <c r="NWY515" s="29"/>
      <c r="NWZ515" s="29"/>
      <c r="NXA515" s="29"/>
      <c r="NXB515" s="29"/>
      <c r="NXC515" s="29"/>
      <c r="NXD515" s="29"/>
      <c r="NXE515" s="29"/>
      <c r="NXF515" s="29"/>
      <c r="NXG515" s="29"/>
      <c r="NXH515" s="29"/>
      <c r="NXI515" s="29"/>
      <c r="NXJ515" s="29"/>
      <c r="NXK515" s="29"/>
      <c r="NXL515" s="29"/>
      <c r="NXM515" s="29"/>
      <c r="NXN515" s="29"/>
      <c r="NXO515" s="29"/>
      <c r="NXP515" s="29"/>
      <c r="NXQ515" s="29"/>
      <c r="NXR515" s="29"/>
      <c r="NXS515" s="29"/>
      <c r="NXT515" s="29"/>
      <c r="NXU515" s="29"/>
      <c r="NXV515" s="29"/>
      <c r="NXW515" s="29"/>
      <c r="NXX515" s="29"/>
      <c r="NXY515" s="29"/>
      <c r="NXZ515" s="29"/>
      <c r="NYA515" s="29"/>
      <c r="NYB515" s="29"/>
      <c r="NYC515" s="29"/>
      <c r="NYD515" s="29"/>
      <c r="NYE515" s="29"/>
      <c r="NYF515" s="29"/>
      <c r="NYG515" s="29"/>
      <c r="NYH515" s="29"/>
      <c r="NYI515" s="29"/>
      <c r="NYJ515" s="29"/>
      <c r="NYK515" s="29"/>
      <c r="NYL515" s="29"/>
      <c r="NYM515" s="29"/>
      <c r="NYN515" s="29"/>
      <c r="NYO515" s="29"/>
      <c r="NYP515" s="29"/>
      <c r="NYQ515" s="29"/>
      <c r="NYR515" s="29"/>
      <c r="NYS515" s="29"/>
      <c r="NYT515" s="29"/>
      <c r="NYU515" s="29"/>
      <c r="NYV515" s="29"/>
      <c r="NYW515" s="29"/>
      <c r="NYX515" s="29"/>
      <c r="NYY515" s="29"/>
      <c r="NYZ515" s="29"/>
      <c r="NZA515" s="29"/>
      <c r="NZB515" s="29"/>
      <c r="NZC515" s="29"/>
      <c r="NZD515" s="29"/>
      <c r="NZE515" s="29"/>
      <c r="NZF515" s="29"/>
      <c r="NZG515" s="29"/>
      <c r="NZH515" s="29"/>
      <c r="NZI515" s="29"/>
      <c r="NZJ515" s="29"/>
      <c r="NZK515" s="29"/>
      <c r="NZL515" s="29"/>
      <c r="NZM515" s="29"/>
      <c r="NZN515" s="29"/>
      <c r="NZO515" s="29"/>
      <c r="NZP515" s="29"/>
      <c r="NZQ515" s="29"/>
      <c r="NZR515" s="29"/>
      <c r="NZS515" s="29"/>
      <c r="NZT515" s="29"/>
      <c r="NZU515" s="29"/>
      <c r="NZV515" s="29"/>
      <c r="NZW515" s="29"/>
      <c r="NZX515" s="29"/>
      <c r="NZY515" s="29"/>
      <c r="NZZ515" s="29"/>
      <c r="OAA515" s="29"/>
      <c r="OAB515" s="29"/>
      <c r="OAC515" s="29"/>
      <c r="OAD515" s="29"/>
      <c r="OAE515" s="29"/>
      <c r="OAF515" s="29"/>
      <c r="OAG515" s="29"/>
      <c r="OAH515" s="29"/>
      <c r="OAI515" s="29"/>
      <c r="OAJ515" s="29"/>
      <c r="OAK515" s="29"/>
      <c r="OAL515" s="29"/>
      <c r="OAM515" s="29"/>
      <c r="OAN515" s="29"/>
      <c r="OAO515" s="29"/>
      <c r="OAP515" s="29"/>
      <c r="OAQ515" s="29"/>
      <c r="OAR515" s="29"/>
      <c r="OAS515" s="29"/>
      <c r="OAT515" s="29"/>
      <c r="OAU515" s="29"/>
      <c r="OAV515" s="29"/>
      <c r="OAW515" s="29"/>
      <c r="OAX515" s="29"/>
      <c r="OAY515" s="29"/>
      <c r="OAZ515" s="29"/>
      <c r="OBA515" s="29"/>
      <c r="OBB515" s="29"/>
      <c r="OBC515" s="29"/>
      <c r="OBD515" s="29"/>
      <c r="OBE515" s="29"/>
      <c r="OBF515" s="29"/>
      <c r="OBG515" s="29"/>
      <c r="OBH515" s="29"/>
      <c r="OBI515" s="29"/>
      <c r="OBJ515" s="29"/>
      <c r="OBK515" s="29"/>
      <c r="OBL515" s="29"/>
      <c r="OBM515" s="29"/>
      <c r="OBN515" s="29"/>
      <c r="OBO515" s="29"/>
      <c r="OBP515" s="29"/>
      <c r="OBQ515" s="29"/>
      <c r="OBR515" s="29"/>
      <c r="OBS515" s="29"/>
      <c r="OBT515" s="29"/>
      <c r="OBU515" s="29"/>
      <c r="OBV515" s="29"/>
      <c r="OBW515" s="29"/>
      <c r="OBX515" s="29"/>
      <c r="OBY515" s="29"/>
      <c r="OBZ515" s="29"/>
      <c r="OCA515" s="29"/>
      <c r="OCB515" s="29"/>
      <c r="OCC515" s="29"/>
      <c r="OCD515" s="29"/>
      <c r="OCE515" s="29"/>
      <c r="OCF515" s="29"/>
      <c r="OCG515" s="29"/>
      <c r="OCH515" s="29"/>
      <c r="OCI515" s="29"/>
      <c r="OCJ515" s="29"/>
      <c r="OCK515" s="29"/>
      <c r="OCL515" s="29"/>
      <c r="OCM515" s="29"/>
      <c r="OCN515" s="29"/>
      <c r="OCO515" s="29"/>
      <c r="OCP515" s="29"/>
      <c r="OCQ515" s="29"/>
      <c r="OCR515" s="29"/>
      <c r="OCS515" s="29"/>
      <c r="OCT515" s="29"/>
      <c r="OCU515" s="29"/>
      <c r="OCV515" s="29"/>
      <c r="OCW515" s="29"/>
      <c r="OCX515" s="29"/>
      <c r="OCY515" s="29"/>
      <c r="OCZ515" s="29"/>
      <c r="ODA515" s="29"/>
      <c r="ODB515" s="29"/>
      <c r="ODC515" s="29"/>
      <c r="ODD515" s="29"/>
      <c r="ODE515" s="29"/>
      <c r="ODF515" s="29"/>
      <c r="ODG515" s="29"/>
      <c r="ODH515" s="29"/>
      <c r="ODI515" s="29"/>
      <c r="ODJ515" s="29"/>
      <c r="ODK515" s="29"/>
      <c r="ODL515" s="29"/>
      <c r="ODM515" s="29"/>
      <c r="ODN515" s="29"/>
      <c r="ODO515" s="29"/>
      <c r="ODP515" s="29"/>
      <c r="ODQ515" s="29"/>
      <c r="ODR515" s="29"/>
      <c r="ODS515" s="29"/>
      <c r="ODT515" s="29"/>
      <c r="ODU515" s="29"/>
      <c r="ODV515" s="29"/>
      <c r="ODW515" s="29"/>
      <c r="ODX515" s="29"/>
      <c r="ODY515" s="29"/>
      <c r="ODZ515" s="29"/>
      <c r="OEA515" s="29"/>
      <c r="OEB515" s="29"/>
      <c r="OEC515" s="29"/>
      <c r="OED515" s="29"/>
      <c r="OEE515" s="29"/>
      <c r="OEF515" s="29"/>
      <c r="OEG515" s="29"/>
      <c r="OEH515" s="29"/>
      <c r="OEI515" s="29"/>
      <c r="OEJ515" s="29"/>
      <c r="OEK515" s="29"/>
      <c r="OEL515" s="29"/>
      <c r="OEM515" s="29"/>
      <c r="OEN515" s="29"/>
      <c r="OEO515" s="29"/>
      <c r="OEP515" s="29"/>
      <c r="OEQ515" s="29"/>
      <c r="OER515" s="29"/>
      <c r="OES515" s="29"/>
      <c r="OET515" s="29"/>
      <c r="OEU515" s="29"/>
      <c r="OEV515" s="29"/>
      <c r="OEW515" s="29"/>
      <c r="OEX515" s="29"/>
      <c r="OEY515" s="29"/>
      <c r="OEZ515" s="29"/>
      <c r="OFA515" s="29"/>
      <c r="OFB515" s="29"/>
      <c r="OFC515" s="29"/>
      <c r="OFD515" s="29"/>
      <c r="OFE515" s="29"/>
      <c r="OFF515" s="29"/>
      <c r="OFG515" s="29"/>
      <c r="OFH515" s="29"/>
      <c r="OFI515" s="29"/>
      <c r="OFJ515" s="29"/>
      <c r="OFK515" s="29"/>
      <c r="OFL515" s="29"/>
      <c r="OFM515" s="29"/>
      <c r="OFN515" s="29"/>
      <c r="OFO515" s="29"/>
      <c r="OFP515" s="29"/>
      <c r="OFQ515" s="29"/>
      <c r="OFR515" s="29"/>
      <c r="OFS515" s="29"/>
      <c r="OFT515" s="29"/>
      <c r="OFU515" s="29"/>
      <c r="OFV515" s="29"/>
      <c r="OFW515" s="29"/>
      <c r="OFX515" s="29"/>
      <c r="OFY515" s="29"/>
      <c r="OFZ515" s="29"/>
      <c r="OGA515" s="29"/>
      <c r="OGB515" s="29"/>
      <c r="OGC515" s="29"/>
      <c r="OGD515" s="29"/>
      <c r="OGE515" s="29"/>
      <c r="OGF515" s="29"/>
      <c r="OGG515" s="29"/>
      <c r="OGH515" s="29"/>
      <c r="OGI515" s="29"/>
      <c r="OGJ515" s="29"/>
      <c r="OGK515" s="29"/>
      <c r="OGL515" s="29"/>
      <c r="OGM515" s="29"/>
      <c r="OGN515" s="29"/>
      <c r="OGO515" s="29"/>
      <c r="OGP515" s="29"/>
      <c r="OGQ515" s="29"/>
      <c r="OGR515" s="29"/>
      <c r="OGS515" s="29"/>
      <c r="OGT515" s="29"/>
      <c r="OGU515" s="29"/>
      <c r="OGV515" s="29"/>
      <c r="OGW515" s="29"/>
      <c r="OGX515" s="29"/>
      <c r="OGY515" s="29"/>
      <c r="OGZ515" s="29"/>
      <c r="OHA515" s="29"/>
      <c r="OHB515" s="29"/>
      <c r="OHC515" s="29"/>
      <c r="OHD515" s="29"/>
      <c r="OHE515" s="29"/>
      <c r="OHF515" s="29"/>
      <c r="OHG515" s="29"/>
      <c r="OHH515" s="29"/>
      <c r="OHI515" s="29"/>
      <c r="OHJ515" s="29"/>
      <c r="OHK515" s="29"/>
      <c r="OHL515" s="29"/>
      <c r="OHM515" s="29"/>
      <c r="OHN515" s="29"/>
      <c r="OHO515" s="29"/>
      <c r="OHP515" s="29"/>
      <c r="OHQ515" s="29"/>
      <c r="OHR515" s="29"/>
      <c r="OHS515" s="29"/>
      <c r="OHT515" s="29"/>
      <c r="OHU515" s="29"/>
      <c r="OHV515" s="29"/>
      <c r="OHW515" s="29"/>
      <c r="OHX515" s="29"/>
      <c r="OHY515" s="29"/>
      <c r="OHZ515" s="29"/>
      <c r="OIA515" s="29"/>
      <c r="OIB515" s="29"/>
      <c r="OIC515" s="29"/>
      <c r="OID515" s="29"/>
      <c r="OIE515" s="29"/>
      <c r="OIF515" s="29"/>
      <c r="OIG515" s="29"/>
      <c r="OIH515" s="29"/>
      <c r="OII515" s="29"/>
      <c r="OIJ515" s="29"/>
      <c r="OIK515" s="29"/>
      <c r="OIL515" s="29"/>
      <c r="OIM515" s="29"/>
      <c r="OIN515" s="29"/>
      <c r="OIO515" s="29"/>
      <c r="OIP515" s="29"/>
      <c r="OIQ515" s="29"/>
      <c r="OIR515" s="29"/>
      <c r="OIS515" s="29"/>
      <c r="OIT515" s="29"/>
      <c r="OIU515" s="29"/>
      <c r="OIV515" s="29"/>
      <c r="OIW515" s="29"/>
      <c r="OIX515" s="29"/>
      <c r="OIY515" s="29"/>
      <c r="OIZ515" s="29"/>
      <c r="OJA515" s="29"/>
      <c r="OJB515" s="29"/>
      <c r="OJC515" s="29"/>
      <c r="OJD515" s="29"/>
      <c r="OJE515" s="29"/>
      <c r="OJF515" s="29"/>
      <c r="OJG515" s="29"/>
      <c r="OJH515" s="29"/>
      <c r="OJI515" s="29"/>
      <c r="OJJ515" s="29"/>
      <c r="OJK515" s="29"/>
      <c r="OJL515" s="29"/>
      <c r="OJM515" s="29"/>
      <c r="OJN515" s="29"/>
      <c r="OJO515" s="29"/>
      <c r="OJP515" s="29"/>
      <c r="OJQ515" s="29"/>
      <c r="OJR515" s="29"/>
      <c r="OJS515" s="29"/>
      <c r="OJT515" s="29"/>
      <c r="OJU515" s="29"/>
      <c r="OJV515" s="29"/>
      <c r="OJW515" s="29"/>
      <c r="OJX515" s="29"/>
      <c r="OJY515" s="29"/>
      <c r="OJZ515" s="29"/>
      <c r="OKA515" s="29"/>
      <c r="OKB515" s="29"/>
      <c r="OKC515" s="29"/>
      <c r="OKD515" s="29"/>
      <c r="OKE515" s="29"/>
      <c r="OKF515" s="29"/>
      <c r="OKG515" s="29"/>
      <c r="OKH515" s="29"/>
      <c r="OKI515" s="29"/>
      <c r="OKJ515" s="29"/>
      <c r="OKK515" s="29"/>
      <c r="OKL515" s="29"/>
      <c r="OKM515" s="29"/>
      <c r="OKN515" s="29"/>
      <c r="OKO515" s="29"/>
      <c r="OKP515" s="29"/>
      <c r="OKQ515" s="29"/>
      <c r="OKR515" s="29"/>
      <c r="OKS515" s="29"/>
      <c r="OKT515" s="29"/>
      <c r="OKU515" s="29"/>
      <c r="OKV515" s="29"/>
      <c r="OKW515" s="29"/>
      <c r="OKX515" s="29"/>
      <c r="OKY515" s="29"/>
      <c r="OKZ515" s="29"/>
      <c r="OLA515" s="29"/>
      <c r="OLB515" s="29"/>
      <c r="OLC515" s="29"/>
      <c r="OLD515" s="29"/>
      <c r="OLE515" s="29"/>
      <c r="OLF515" s="29"/>
      <c r="OLG515" s="29"/>
      <c r="OLH515" s="29"/>
      <c r="OLI515" s="29"/>
      <c r="OLJ515" s="29"/>
      <c r="OLK515" s="29"/>
      <c r="OLL515" s="29"/>
      <c r="OLM515" s="29"/>
      <c r="OLN515" s="29"/>
      <c r="OLO515" s="29"/>
      <c r="OLP515" s="29"/>
      <c r="OLQ515" s="29"/>
      <c r="OLR515" s="29"/>
      <c r="OLS515" s="29"/>
      <c r="OLT515" s="29"/>
      <c r="OLU515" s="29"/>
      <c r="OLV515" s="29"/>
      <c r="OLW515" s="29"/>
      <c r="OLX515" s="29"/>
      <c r="OLY515" s="29"/>
      <c r="OLZ515" s="29"/>
      <c r="OMA515" s="29"/>
      <c r="OMB515" s="29"/>
      <c r="OMC515" s="29"/>
      <c r="OMD515" s="29"/>
      <c r="OME515" s="29"/>
      <c r="OMF515" s="29"/>
      <c r="OMG515" s="29"/>
      <c r="OMH515" s="29"/>
      <c r="OMI515" s="29"/>
      <c r="OMJ515" s="29"/>
      <c r="OMK515" s="29"/>
      <c r="OML515" s="29"/>
      <c r="OMM515" s="29"/>
      <c r="OMN515" s="29"/>
      <c r="OMO515" s="29"/>
      <c r="OMP515" s="29"/>
      <c r="OMQ515" s="29"/>
      <c r="OMR515" s="29"/>
      <c r="OMS515" s="29"/>
      <c r="OMT515" s="29"/>
      <c r="OMU515" s="29"/>
      <c r="OMV515" s="29"/>
      <c r="OMW515" s="29"/>
      <c r="OMX515" s="29"/>
      <c r="OMY515" s="29"/>
      <c r="OMZ515" s="29"/>
      <c r="ONA515" s="29"/>
      <c r="ONB515" s="29"/>
      <c r="ONC515" s="29"/>
      <c r="OND515" s="29"/>
      <c r="ONE515" s="29"/>
      <c r="ONF515" s="29"/>
      <c r="ONG515" s="29"/>
      <c r="ONH515" s="29"/>
      <c r="ONI515" s="29"/>
      <c r="ONJ515" s="29"/>
      <c r="ONK515" s="29"/>
      <c r="ONL515" s="29"/>
      <c r="ONM515" s="29"/>
      <c r="ONN515" s="29"/>
      <c r="ONO515" s="29"/>
      <c r="ONP515" s="29"/>
      <c r="ONQ515" s="29"/>
      <c r="ONR515" s="29"/>
      <c r="ONS515" s="29"/>
      <c r="ONT515" s="29"/>
      <c r="ONU515" s="29"/>
      <c r="ONV515" s="29"/>
      <c r="ONW515" s="29"/>
      <c r="ONX515" s="29"/>
      <c r="ONY515" s="29"/>
      <c r="ONZ515" s="29"/>
      <c r="OOA515" s="29"/>
      <c r="OOB515" s="29"/>
      <c r="OOC515" s="29"/>
      <c r="OOD515" s="29"/>
      <c r="OOE515" s="29"/>
      <c r="OOF515" s="29"/>
      <c r="OOG515" s="29"/>
      <c r="OOH515" s="29"/>
      <c r="OOI515" s="29"/>
      <c r="OOJ515" s="29"/>
      <c r="OOK515" s="29"/>
      <c r="OOL515" s="29"/>
      <c r="OOM515" s="29"/>
      <c r="OON515" s="29"/>
      <c r="OOO515" s="29"/>
      <c r="OOP515" s="29"/>
      <c r="OOQ515" s="29"/>
      <c r="OOR515" s="29"/>
      <c r="OOS515" s="29"/>
      <c r="OOT515" s="29"/>
      <c r="OOU515" s="29"/>
      <c r="OOV515" s="29"/>
      <c r="OOW515" s="29"/>
      <c r="OOX515" s="29"/>
      <c r="OOY515" s="29"/>
      <c r="OOZ515" s="29"/>
      <c r="OPA515" s="29"/>
      <c r="OPB515" s="29"/>
      <c r="OPC515" s="29"/>
      <c r="OPD515" s="29"/>
      <c r="OPE515" s="29"/>
      <c r="OPF515" s="29"/>
      <c r="OPG515" s="29"/>
      <c r="OPH515" s="29"/>
      <c r="OPI515" s="29"/>
      <c r="OPJ515" s="29"/>
      <c r="OPK515" s="29"/>
      <c r="OPL515" s="29"/>
      <c r="OPM515" s="29"/>
      <c r="OPN515" s="29"/>
      <c r="OPO515" s="29"/>
      <c r="OPP515" s="29"/>
      <c r="OPQ515" s="29"/>
      <c r="OPR515" s="29"/>
      <c r="OPS515" s="29"/>
      <c r="OPT515" s="29"/>
      <c r="OPU515" s="29"/>
      <c r="OPV515" s="29"/>
      <c r="OPW515" s="29"/>
      <c r="OPX515" s="29"/>
      <c r="OPY515" s="29"/>
      <c r="OPZ515" s="29"/>
      <c r="OQA515" s="29"/>
      <c r="OQB515" s="29"/>
      <c r="OQC515" s="29"/>
      <c r="OQD515" s="29"/>
      <c r="OQE515" s="29"/>
      <c r="OQF515" s="29"/>
      <c r="OQG515" s="29"/>
      <c r="OQH515" s="29"/>
      <c r="OQI515" s="29"/>
      <c r="OQJ515" s="29"/>
      <c r="OQK515" s="29"/>
      <c r="OQL515" s="29"/>
      <c r="OQM515" s="29"/>
      <c r="OQN515" s="29"/>
      <c r="OQO515" s="29"/>
      <c r="OQP515" s="29"/>
      <c r="OQQ515" s="29"/>
      <c r="OQR515" s="29"/>
      <c r="OQS515" s="29"/>
      <c r="OQT515" s="29"/>
      <c r="OQU515" s="29"/>
      <c r="OQV515" s="29"/>
      <c r="OQW515" s="29"/>
      <c r="OQX515" s="29"/>
      <c r="OQY515" s="29"/>
      <c r="OQZ515" s="29"/>
      <c r="ORA515" s="29"/>
      <c r="ORB515" s="29"/>
      <c r="ORC515" s="29"/>
      <c r="ORD515" s="29"/>
      <c r="ORE515" s="29"/>
      <c r="ORF515" s="29"/>
      <c r="ORG515" s="29"/>
      <c r="ORH515" s="29"/>
      <c r="ORI515" s="29"/>
      <c r="ORJ515" s="29"/>
      <c r="ORK515" s="29"/>
      <c r="ORL515" s="29"/>
      <c r="ORM515" s="29"/>
      <c r="ORN515" s="29"/>
      <c r="ORO515" s="29"/>
      <c r="ORP515" s="29"/>
      <c r="ORQ515" s="29"/>
      <c r="ORR515" s="29"/>
      <c r="ORS515" s="29"/>
      <c r="ORT515" s="29"/>
      <c r="ORU515" s="29"/>
      <c r="ORV515" s="29"/>
      <c r="ORW515" s="29"/>
      <c r="ORX515" s="29"/>
      <c r="ORY515" s="29"/>
      <c r="ORZ515" s="29"/>
      <c r="OSA515" s="29"/>
      <c r="OSB515" s="29"/>
      <c r="OSC515" s="29"/>
      <c r="OSD515" s="29"/>
      <c r="OSE515" s="29"/>
      <c r="OSF515" s="29"/>
      <c r="OSG515" s="29"/>
      <c r="OSH515" s="29"/>
      <c r="OSI515" s="29"/>
      <c r="OSJ515" s="29"/>
      <c r="OSK515" s="29"/>
      <c r="OSL515" s="29"/>
      <c r="OSM515" s="29"/>
      <c r="OSN515" s="29"/>
      <c r="OSO515" s="29"/>
      <c r="OSP515" s="29"/>
      <c r="OSQ515" s="29"/>
      <c r="OSR515" s="29"/>
      <c r="OSS515" s="29"/>
      <c r="OST515" s="29"/>
      <c r="OSU515" s="29"/>
      <c r="OSV515" s="29"/>
      <c r="OSW515" s="29"/>
      <c r="OSX515" s="29"/>
      <c r="OSY515" s="29"/>
      <c r="OSZ515" s="29"/>
      <c r="OTA515" s="29"/>
      <c r="OTB515" s="29"/>
      <c r="OTC515" s="29"/>
      <c r="OTD515" s="29"/>
      <c r="OTE515" s="29"/>
      <c r="OTF515" s="29"/>
      <c r="OTG515" s="29"/>
      <c r="OTH515" s="29"/>
      <c r="OTI515" s="29"/>
      <c r="OTJ515" s="29"/>
      <c r="OTK515" s="29"/>
      <c r="OTL515" s="29"/>
      <c r="OTM515" s="29"/>
      <c r="OTN515" s="29"/>
      <c r="OTO515" s="29"/>
      <c r="OTP515" s="29"/>
      <c r="OTQ515" s="29"/>
      <c r="OTR515" s="29"/>
      <c r="OTS515" s="29"/>
      <c r="OTT515" s="29"/>
      <c r="OTU515" s="29"/>
      <c r="OTV515" s="29"/>
      <c r="OTW515" s="29"/>
      <c r="OTX515" s="29"/>
      <c r="OTY515" s="29"/>
      <c r="OTZ515" s="29"/>
      <c r="OUA515" s="29"/>
      <c r="OUB515" s="29"/>
      <c r="OUC515" s="29"/>
      <c r="OUD515" s="29"/>
      <c r="OUE515" s="29"/>
      <c r="OUF515" s="29"/>
      <c r="OUG515" s="29"/>
      <c r="OUH515" s="29"/>
      <c r="OUI515" s="29"/>
      <c r="OUJ515" s="29"/>
      <c r="OUK515" s="29"/>
      <c r="OUL515" s="29"/>
      <c r="OUM515" s="29"/>
      <c r="OUN515" s="29"/>
      <c r="OUO515" s="29"/>
      <c r="OUP515" s="29"/>
      <c r="OUQ515" s="29"/>
      <c r="OUR515" s="29"/>
      <c r="OUS515" s="29"/>
      <c r="OUT515" s="29"/>
      <c r="OUU515" s="29"/>
      <c r="OUV515" s="29"/>
      <c r="OUW515" s="29"/>
      <c r="OUX515" s="29"/>
      <c r="OUY515" s="29"/>
      <c r="OUZ515" s="29"/>
      <c r="OVA515" s="29"/>
      <c r="OVB515" s="29"/>
      <c r="OVC515" s="29"/>
      <c r="OVD515" s="29"/>
      <c r="OVE515" s="29"/>
      <c r="OVF515" s="29"/>
      <c r="OVG515" s="29"/>
      <c r="OVH515" s="29"/>
      <c r="OVI515" s="29"/>
      <c r="OVJ515" s="29"/>
      <c r="OVK515" s="29"/>
      <c r="OVL515" s="29"/>
      <c r="OVM515" s="29"/>
      <c r="OVN515" s="29"/>
      <c r="OVO515" s="29"/>
      <c r="OVP515" s="29"/>
      <c r="OVQ515" s="29"/>
      <c r="OVR515" s="29"/>
      <c r="OVS515" s="29"/>
      <c r="OVT515" s="29"/>
      <c r="OVU515" s="29"/>
      <c r="OVV515" s="29"/>
      <c r="OVW515" s="29"/>
      <c r="OVX515" s="29"/>
      <c r="OVY515" s="29"/>
      <c r="OVZ515" s="29"/>
      <c r="OWA515" s="29"/>
      <c r="OWB515" s="29"/>
      <c r="OWC515" s="29"/>
      <c r="OWD515" s="29"/>
      <c r="OWE515" s="29"/>
      <c r="OWF515" s="29"/>
      <c r="OWG515" s="29"/>
      <c r="OWH515" s="29"/>
      <c r="OWI515" s="29"/>
      <c r="OWJ515" s="29"/>
      <c r="OWK515" s="29"/>
      <c r="OWL515" s="29"/>
      <c r="OWM515" s="29"/>
      <c r="OWN515" s="29"/>
      <c r="OWO515" s="29"/>
      <c r="OWP515" s="29"/>
      <c r="OWQ515" s="29"/>
      <c r="OWR515" s="29"/>
      <c r="OWS515" s="29"/>
      <c r="OWT515" s="29"/>
      <c r="OWU515" s="29"/>
      <c r="OWV515" s="29"/>
      <c r="OWW515" s="29"/>
      <c r="OWX515" s="29"/>
      <c r="OWY515" s="29"/>
      <c r="OWZ515" s="29"/>
      <c r="OXA515" s="29"/>
      <c r="OXB515" s="29"/>
      <c r="OXC515" s="29"/>
      <c r="OXD515" s="29"/>
      <c r="OXE515" s="29"/>
      <c r="OXF515" s="29"/>
      <c r="OXG515" s="29"/>
      <c r="OXH515" s="29"/>
      <c r="OXI515" s="29"/>
      <c r="OXJ515" s="29"/>
      <c r="OXK515" s="29"/>
      <c r="OXL515" s="29"/>
      <c r="OXM515" s="29"/>
      <c r="OXN515" s="29"/>
      <c r="OXO515" s="29"/>
      <c r="OXP515" s="29"/>
      <c r="OXQ515" s="29"/>
      <c r="OXR515" s="29"/>
      <c r="OXS515" s="29"/>
      <c r="OXT515" s="29"/>
      <c r="OXU515" s="29"/>
      <c r="OXV515" s="29"/>
      <c r="OXW515" s="29"/>
      <c r="OXX515" s="29"/>
      <c r="OXY515" s="29"/>
      <c r="OXZ515" s="29"/>
      <c r="OYA515" s="29"/>
      <c r="OYB515" s="29"/>
      <c r="OYC515" s="29"/>
      <c r="OYD515" s="29"/>
      <c r="OYE515" s="29"/>
      <c r="OYF515" s="29"/>
      <c r="OYG515" s="29"/>
      <c r="OYH515" s="29"/>
      <c r="OYI515" s="29"/>
      <c r="OYJ515" s="29"/>
      <c r="OYK515" s="29"/>
      <c r="OYL515" s="29"/>
      <c r="OYM515" s="29"/>
      <c r="OYN515" s="29"/>
      <c r="OYO515" s="29"/>
      <c r="OYP515" s="29"/>
      <c r="OYQ515" s="29"/>
      <c r="OYR515" s="29"/>
      <c r="OYS515" s="29"/>
      <c r="OYT515" s="29"/>
      <c r="OYU515" s="29"/>
      <c r="OYV515" s="29"/>
      <c r="OYW515" s="29"/>
      <c r="OYX515" s="29"/>
      <c r="OYY515" s="29"/>
      <c r="OYZ515" s="29"/>
      <c r="OZA515" s="29"/>
      <c r="OZB515" s="29"/>
      <c r="OZC515" s="29"/>
      <c r="OZD515" s="29"/>
      <c r="OZE515" s="29"/>
      <c r="OZF515" s="29"/>
      <c r="OZG515" s="29"/>
      <c r="OZH515" s="29"/>
      <c r="OZI515" s="29"/>
      <c r="OZJ515" s="29"/>
      <c r="OZK515" s="29"/>
      <c r="OZL515" s="29"/>
      <c r="OZM515" s="29"/>
      <c r="OZN515" s="29"/>
      <c r="OZO515" s="29"/>
      <c r="OZP515" s="29"/>
      <c r="OZQ515" s="29"/>
      <c r="OZR515" s="29"/>
      <c r="OZS515" s="29"/>
      <c r="OZT515" s="29"/>
      <c r="OZU515" s="29"/>
      <c r="OZV515" s="29"/>
      <c r="OZW515" s="29"/>
      <c r="OZX515" s="29"/>
      <c r="OZY515" s="29"/>
      <c r="OZZ515" s="29"/>
      <c r="PAA515" s="29"/>
      <c r="PAB515" s="29"/>
      <c r="PAC515" s="29"/>
      <c r="PAD515" s="29"/>
      <c r="PAE515" s="29"/>
      <c r="PAF515" s="29"/>
      <c r="PAG515" s="29"/>
      <c r="PAH515" s="29"/>
      <c r="PAI515" s="29"/>
      <c r="PAJ515" s="29"/>
      <c r="PAK515" s="29"/>
      <c r="PAL515" s="29"/>
      <c r="PAM515" s="29"/>
      <c r="PAN515" s="29"/>
      <c r="PAO515" s="29"/>
      <c r="PAP515" s="29"/>
      <c r="PAQ515" s="29"/>
      <c r="PAR515" s="29"/>
      <c r="PAS515" s="29"/>
      <c r="PAT515" s="29"/>
      <c r="PAU515" s="29"/>
      <c r="PAV515" s="29"/>
      <c r="PAW515" s="29"/>
      <c r="PAX515" s="29"/>
      <c r="PAY515" s="29"/>
      <c r="PAZ515" s="29"/>
      <c r="PBA515" s="29"/>
      <c r="PBB515" s="29"/>
      <c r="PBC515" s="29"/>
      <c r="PBD515" s="29"/>
      <c r="PBE515" s="29"/>
      <c r="PBF515" s="29"/>
      <c r="PBG515" s="29"/>
      <c r="PBH515" s="29"/>
      <c r="PBI515" s="29"/>
      <c r="PBJ515" s="29"/>
      <c r="PBK515" s="29"/>
      <c r="PBL515" s="29"/>
      <c r="PBM515" s="29"/>
      <c r="PBN515" s="29"/>
      <c r="PBO515" s="29"/>
      <c r="PBP515" s="29"/>
      <c r="PBQ515" s="29"/>
      <c r="PBR515" s="29"/>
      <c r="PBS515" s="29"/>
      <c r="PBT515" s="29"/>
      <c r="PBU515" s="29"/>
      <c r="PBV515" s="29"/>
      <c r="PBW515" s="29"/>
      <c r="PBX515" s="29"/>
      <c r="PBY515" s="29"/>
      <c r="PBZ515" s="29"/>
      <c r="PCA515" s="29"/>
      <c r="PCB515" s="29"/>
      <c r="PCC515" s="29"/>
      <c r="PCD515" s="29"/>
      <c r="PCE515" s="29"/>
      <c r="PCF515" s="29"/>
      <c r="PCG515" s="29"/>
      <c r="PCH515" s="29"/>
      <c r="PCI515" s="29"/>
      <c r="PCJ515" s="29"/>
      <c r="PCK515" s="29"/>
      <c r="PCL515" s="29"/>
      <c r="PCM515" s="29"/>
      <c r="PCN515" s="29"/>
      <c r="PCO515" s="29"/>
      <c r="PCP515" s="29"/>
      <c r="PCQ515" s="29"/>
      <c r="PCR515" s="29"/>
      <c r="PCS515" s="29"/>
      <c r="PCT515" s="29"/>
      <c r="PCU515" s="29"/>
      <c r="PCV515" s="29"/>
      <c r="PCW515" s="29"/>
      <c r="PCX515" s="29"/>
      <c r="PCY515" s="29"/>
      <c r="PCZ515" s="29"/>
      <c r="PDA515" s="29"/>
      <c r="PDB515" s="29"/>
      <c r="PDC515" s="29"/>
      <c r="PDD515" s="29"/>
      <c r="PDE515" s="29"/>
      <c r="PDF515" s="29"/>
      <c r="PDG515" s="29"/>
      <c r="PDH515" s="29"/>
      <c r="PDI515" s="29"/>
      <c r="PDJ515" s="29"/>
      <c r="PDK515" s="29"/>
      <c r="PDL515" s="29"/>
      <c r="PDM515" s="29"/>
      <c r="PDN515" s="29"/>
      <c r="PDO515" s="29"/>
      <c r="PDP515" s="29"/>
      <c r="PDQ515" s="29"/>
      <c r="PDR515" s="29"/>
      <c r="PDS515" s="29"/>
      <c r="PDT515" s="29"/>
      <c r="PDU515" s="29"/>
      <c r="PDV515" s="29"/>
      <c r="PDW515" s="29"/>
      <c r="PDX515" s="29"/>
      <c r="PDY515" s="29"/>
      <c r="PDZ515" s="29"/>
      <c r="PEA515" s="29"/>
      <c r="PEB515" s="29"/>
      <c r="PEC515" s="29"/>
      <c r="PED515" s="29"/>
      <c r="PEE515" s="29"/>
      <c r="PEF515" s="29"/>
      <c r="PEG515" s="29"/>
      <c r="PEH515" s="29"/>
      <c r="PEI515" s="29"/>
      <c r="PEJ515" s="29"/>
      <c r="PEK515" s="29"/>
      <c r="PEL515" s="29"/>
      <c r="PEM515" s="29"/>
      <c r="PEN515" s="29"/>
      <c r="PEO515" s="29"/>
      <c r="PEP515" s="29"/>
      <c r="PEQ515" s="29"/>
      <c r="PER515" s="29"/>
      <c r="PES515" s="29"/>
      <c r="PET515" s="29"/>
      <c r="PEU515" s="29"/>
      <c r="PEV515" s="29"/>
      <c r="PEW515" s="29"/>
      <c r="PEX515" s="29"/>
      <c r="PEY515" s="29"/>
      <c r="PEZ515" s="29"/>
      <c r="PFA515" s="29"/>
      <c r="PFB515" s="29"/>
      <c r="PFC515" s="29"/>
      <c r="PFD515" s="29"/>
      <c r="PFE515" s="29"/>
      <c r="PFF515" s="29"/>
      <c r="PFG515" s="29"/>
      <c r="PFH515" s="29"/>
      <c r="PFI515" s="29"/>
      <c r="PFJ515" s="29"/>
      <c r="PFK515" s="29"/>
      <c r="PFL515" s="29"/>
      <c r="PFM515" s="29"/>
      <c r="PFN515" s="29"/>
      <c r="PFO515" s="29"/>
      <c r="PFP515" s="29"/>
      <c r="PFQ515" s="29"/>
      <c r="PFR515" s="29"/>
      <c r="PFS515" s="29"/>
      <c r="PFT515" s="29"/>
      <c r="PFU515" s="29"/>
      <c r="PFV515" s="29"/>
      <c r="PFW515" s="29"/>
      <c r="PFX515" s="29"/>
      <c r="PFY515" s="29"/>
      <c r="PFZ515" s="29"/>
      <c r="PGA515" s="29"/>
      <c r="PGB515" s="29"/>
      <c r="PGC515" s="29"/>
      <c r="PGD515" s="29"/>
      <c r="PGE515" s="29"/>
      <c r="PGF515" s="29"/>
      <c r="PGG515" s="29"/>
      <c r="PGH515" s="29"/>
      <c r="PGI515" s="29"/>
      <c r="PGJ515" s="29"/>
      <c r="PGK515" s="29"/>
      <c r="PGL515" s="29"/>
      <c r="PGM515" s="29"/>
      <c r="PGN515" s="29"/>
      <c r="PGO515" s="29"/>
      <c r="PGP515" s="29"/>
      <c r="PGQ515" s="29"/>
      <c r="PGR515" s="29"/>
      <c r="PGS515" s="29"/>
      <c r="PGT515" s="29"/>
      <c r="PGU515" s="29"/>
      <c r="PGV515" s="29"/>
      <c r="PGW515" s="29"/>
      <c r="PGX515" s="29"/>
      <c r="PGY515" s="29"/>
      <c r="PGZ515" s="29"/>
      <c r="PHA515" s="29"/>
      <c r="PHB515" s="29"/>
      <c r="PHC515" s="29"/>
      <c r="PHD515" s="29"/>
      <c r="PHE515" s="29"/>
      <c r="PHF515" s="29"/>
      <c r="PHG515" s="29"/>
      <c r="PHH515" s="29"/>
      <c r="PHI515" s="29"/>
      <c r="PHJ515" s="29"/>
      <c r="PHK515" s="29"/>
      <c r="PHL515" s="29"/>
      <c r="PHM515" s="29"/>
      <c r="PHN515" s="29"/>
      <c r="PHO515" s="29"/>
      <c r="PHP515" s="29"/>
      <c r="PHQ515" s="29"/>
      <c r="PHR515" s="29"/>
      <c r="PHS515" s="29"/>
      <c r="PHT515" s="29"/>
      <c r="PHU515" s="29"/>
      <c r="PHV515" s="29"/>
      <c r="PHW515" s="29"/>
      <c r="PHX515" s="29"/>
      <c r="PHY515" s="29"/>
      <c r="PHZ515" s="29"/>
      <c r="PIA515" s="29"/>
      <c r="PIB515" s="29"/>
      <c r="PIC515" s="29"/>
      <c r="PID515" s="29"/>
      <c r="PIE515" s="29"/>
      <c r="PIF515" s="29"/>
      <c r="PIG515" s="29"/>
      <c r="PIH515" s="29"/>
      <c r="PII515" s="29"/>
      <c r="PIJ515" s="29"/>
      <c r="PIK515" s="29"/>
      <c r="PIL515" s="29"/>
      <c r="PIM515" s="29"/>
      <c r="PIN515" s="29"/>
      <c r="PIO515" s="29"/>
      <c r="PIP515" s="29"/>
      <c r="PIQ515" s="29"/>
      <c r="PIR515" s="29"/>
      <c r="PIS515" s="29"/>
      <c r="PIT515" s="29"/>
      <c r="PIU515" s="29"/>
      <c r="PIV515" s="29"/>
      <c r="PIW515" s="29"/>
      <c r="PIX515" s="29"/>
      <c r="PIY515" s="29"/>
      <c r="PIZ515" s="29"/>
      <c r="PJA515" s="29"/>
      <c r="PJB515" s="29"/>
      <c r="PJC515" s="29"/>
      <c r="PJD515" s="29"/>
      <c r="PJE515" s="29"/>
      <c r="PJF515" s="29"/>
      <c r="PJG515" s="29"/>
      <c r="PJH515" s="29"/>
      <c r="PJI515" s="29"/>
      <c r="PJJ515" s="29"/>
      <c r="PJK515" s="29"/>
      <c r="PJL515" s="29"/>
      <c r="PJM515" s="29"/>
      <c r="PJN515" s="29"/>
      <c r="PJO515" s="29"/>
      <c r="PJP515" s="29"/>
      <c r="PJQ515" s="29"/>
      <c r="PJR515" s="29"/>
      <c r="PJS515" s="29"/>
      <c r="PJT515" s="29"/>
      <c r="PJU515" s="29"/>
      <c r="PJV515" s="29"/>
      <c r="PJW515" s="29"/>
      <c r="PJX515" s="29"/>
      <c r="PJY515" s="29"/>
      <c r="PJZ515" s="29"/>
      <c r="PKA515" s="29"/>
      <c r="PKB515" s="29"/>
      <c r="PKC515" s="29"/>
      <c r="PKD515" s="29"/>
      <c r="PKE515" s="29"/>
      <c r="PKF515" s="29"/>
      <c r="PKG515" s="29"/>
      <c r="PKH515" s="29"/>
      <c r="PKI515" s="29"/>
      <c r="PKJ515" s="29"/>
      <c r="PKK515" s="29"/>
      <c r="PKL515" s="29"/>
      <c r="PKM515" s="29"/>
      <c r="PKN515" s="29"/>
      <c r="PKO515" s="29"/>
      <c r="PKP515" s="29"/>
      <c r="PKQ515" s="29"/>
      <c r="PKR515" s="29"/>
      <c r="PKS515" s="29"/>
      <c r="PKT515" s="29"/>
      <c r="PKU515" s="29"/>
      <c r="PKV515" s="29"/>
      <c r="PKW515" s="29"/>
      <c r="PKX515" s="29"/>
      <c r="PKY515" s="29"/>
      <c r="PKZ515" s="29"/>
      <c r="PLA515" s="29"/>
      <c r="PLB515" s="29"/>
      <c r="PLC515" s="29"/>
      <c r="PLD515" s="29"/>
      <c r="PLE515" s="29"/>
      <c r="PLF515" s="29"/>
      <c r="PLG515" s="29"/>
      <c r="PLH515" s="29"/>
      <c r="PLI515" s="29"/>
      <c r="PLJ515" s="29"/>
      <c r="PLK515" s="29"/>
      <c r="PLL515" s="29"/>
      <c r="PLM515" s="29"/>
      <c r="PLN515" s="29"/>
      <c r="PLO515" s="29"/>
      <c r="PLP515" s="29"/>
      <c r="PLQ515" s="29"/>
      <c r="PLR515" s="29"/>
      <c r="PLS515" s="29"/>
      <c r="PLT515" s="29"/>
      <c r="PLU515" s="29"/>
      <c r="PLV515" s="29"/>
      <c r="PLW515" s="29"/>
      <c r="PLX515" s="29"/>
      <c r="PLY515" s="29"/>
      <c r="PLZ515" s="29"/>
      <c r="PMA515" s="29"/>
      <c r="PMB515" s="29"/>
      <c r="PMC515" s="29"/>
      <c r="PMD515" s="29"/>
      <c r="PME515" s="29"/>
      <c r="PMF515" s="29"/>
      <c r="PMG515" s="29"/>
      <c r="PMH515" s="29"/>
      <c r="PMI515" s="29"/>
      <c r="PMJ515" s="29"/>
      <c r="PMK515" s="29"/>
      <c r="PML515" s="29"/>
      <c r="PMM515" s="29"/>
      <c r="PMN515" s="29"/>
      <c r="PMO515" s="29"/>
      <c r="PMP515" s="29"/>
      <c r="PMQ515" s="29"/>
      <c r="PMR515" s="29"/>
      <c r="PMS515" s="29"/>
      <c r="PMT515" s="29"/>
      <c r="PMU515" s="29"/>
      <c r="PMV515" s="29"/>
      <c r="PMW515" s="29"/>
      <c r="PMX515" s="29"/>
      <c r="PMY515" s="29"/>
      <c r="PMZ515" s="29"/>
      <c r="PNA515" s="29"/>
      <c r="PNB515" s="29"/>
      <c r="PNC515" s="29"/>
      <c r="PND515" s="29"/>
      <c r="PNE515" s="29"/>
      <c r="PNF515" s="29"/>
      <c r="PNG515" s="29"/>
      <c r="PNH515" s="29"/>
      <c r="PNI515" s="29"/>
      <c r="PNJ515" s="29"/>
      <c r="PNK515" s="29"/>
      <c r="PNL515" s="29"/>
      <c r="PNM515" s="29"/>
      <c r="PNN515" s="29"/>
      <c r="PNO515" s="29"/>
      <c r="PNP515" s="29"/>
      <c r="PNQ515" s="29"/>
      <c r="PNR515" s="29"/>
      <c r="PNS515" s="29"/>
      <c r="PNT515" s="29"/>
      <c r="PNU515" s="29"/>
      <c r="PNV515" s="29"/>
      <c r="PNW515" s="29"/>
      <c r="PNX515" s="29"/>
      <c r="PNY515" s="29"/>
      <c r="PNZ515" s="29"/>
      <c r="POA515" s="29"/>
      <c r="POB515" s="29"/>
      <c r="POC515" s="29"/>
      <c r="POD515" s="29"/>
      <c r="POE515" s="29"/>
      <c r="POF515" s="29"/>
      <c r="POG515" s="29"/>
      <c r="POH515" s="29"/>
      <c r="POI515" s="29"/>
      <c r="POJ515" s="29"/>
      <c r="POK515" s="29"/>
      <c r="POL515" s="29"/>
      <c r="POM515" s="29"/>
      <c r="PON515" s="29"/>
      <c r="POO515" s="29"/>
      <c r="POP515" s="29"/>
      <c r="POQ515" s="29"/>
      <c r="POR515" s="29"/>
      <c r="POS515" s="29"/>
      <c r="POT515" s="29"/>
      <c r="POU515" s="29"/>
      <c r="POV515" s="29"/>
      <c r="POW515" s="29"/>
      <c r="POX515" s="29"/>
      <c r="POY515" s="29"/>
      <c r="POZ515" s="29"/>
      <c r="PPA515" s="29"/>
      <c r="PPB515" s="29"/>
      <c r="PPC515" s="29"/>
      <c r="PPD515" s="29"/>
      <c r="PPE515" s="29"/>
      <c r="PPF515" s="29"/>
      <c r="PPG515" s="29"/>
      <c r="PPH515" s="29"/>
      <c r="PPI515" s="29"/>
      <c r="PPJ515" s="29"/>
      <c r="PPK515" s="29"/>
      <c r="PPL515" s="29"/>
      <c r="PPM515" s="29"/>
      <c r="PPN515" s="29"/>
      <c r="PPO515" s="29"/>
      <c r="PPP515" s="29"/>
      <c r="PPQ515" s="29"/>
      <c r="PPR515" s="29"/>
      <c r="PPS515" s="29"/>
      <c r="PPT515" s="29"/>
      <c r="PPU515" s="29"/>
      <c r="PPV515" s="29"/>
      <c r="PPW515" s="29"/>
      <c r="PPX515" s="29"/>
      <c r="PPY515" s="29"/>
      <c r="PPZ515" s="29"/>
      <c r="PQA515" s="29"/>
      <c r="PQB515" s="29"/>
      <c r="PQC515" s="29"/>
      <c r="PQD515" s="29"/>
      <c r="PQE515" s="29"/>
      <c r="PQF515" s="29"/>
      <c r="PQG515" s="29"/>
      <c r="PQH515" s="29"/>
      <c r="PQI515" s="29"/>
      <c r="PQJ515" s="29"/>
      <c r="PQK515" s="29"/>
      <c r="PQL515" s="29"/>
      <c r="PQM515" s="29"/>
      <c r="PQN515" s="29"/>
      <c r="PQO515" s="29"/>
      <c r="PQP515" s="29"/>
      <c r="PQQ515" s="29"/>
      <c r="PQR515" s="29"/>
      <c r="PQS515" s="29"/>
      <c r="PQT515" s="29"/>
      <c r="PQU515" s="29"/>
      <c r="PQV515" s="29"/>
      <c r="PQW515" s="29"/>
      <c r="PQX515" s="29"/>
      <c r="PQY515" s="29"/>
      <c r="PQZ515" s="29"/>
      <c r="PRA515" s="29"/>
      <c r="PRB515" s="29"/>
      <c r="PRC515" s="29"/>
      <c r="PRD515" s="29"/>
      <c r="PRE515" s="29"/>
      <c r="PRF515" s="29"/>
      <c r="PRG515" s="29"/>
      <c r="PRH515" s="29"/>
      <c r="PRI515" s="29"/>
      <c r="PRJ515" s="29"/>
      <c r="PRK515" s="29"/>
      <c r="PRL515" s="29"/>
      <c r="PRM515" s="29"/>
      <c r="PRN515" s="29"/>
      <c r="PRO515" s="29"/>
      <c r="PRP515" s="29"/>
      <c r="PRQ515" s="29"/>
      <c r="PRR515" s="29"/>
      <c r="PRS515" s="29"/>
      <c r="PRT515" s="29"/>
      <c r="PRU515" s="29"/>
      <c r="PRV515" s="29"/>
      <c r="PRW515" s="29"/>
      <c r="PRX515" s="29"/>
      <c r="PRY515" s="29"/>
      <c r="PRZ515" s="29"/>
      <c r="PSA515" s="29"/>
      <c r="PSB515" s="29"/>
      <c r="PSC515" s="29"/>
      <c r="PSD515" s="29"/>
      <c r="PSE515" s="29"/>
      <c r="PSF515" s="29"/>
      <c r="PSG515" s="29"/>
      <c r="PSH515" s="29"/>
      <c r="PSI515" s="29"/>
      <c r="PSJ515" s="29"/>
      <c r="PSK515" s="29"/>
      <c r="PSL515" s="29"/>
      <c r="PSM515" s="29"/>
      <c r="PSN515" s="29"/>
      <c r="PSO515" s="29"/>
      <c r="PSP515" s="29"/>
      <c r="PSQ515" s="29"/>
      <c r="PSR515" s="29"/>
      <c r="PSS515" s="29"/>
      <c r="PST515" s="29"/>
      <c r="PSU515" s="29"/>
      <c r="PSV515" s="29"/>
      <c r="PSW515" s="29"/>
      <c r="PSX515" s="29"/>
      <c r="PSY515" s="29"/>
      <c r="PSZ515" s="29"/>
      <c r="PTA515" s="29"/>
      <c r="PTB515" s="29"/>
      <c r="PTC515" s="29"/>
      <c r="PTD515" s="29"/>
      <c r="PTE515" s="29"/>
      <c r="PTF515" s="29"/>
      <c r="PTG515" s="29"/>
      <c r="PTH515" s="29"/>
      <c r="PTI515" s="29"/>
      <c r="PTJ515" s="29"/>
      <c r="PTK515" s="29"/>
      <c r="PTL515" s="29"/>
      <c r="PTM515" s="29"/>
      <c r="PTN515" s="29"/>
      <c r="PTO515" s="29"/>
      <c r="PTP515" s="29"/>
      <c r="PTQ515" s="29"/>
      <c r="PTR515" s="29"/>
      <c r="PTS515" s="29"/>
      <c r="PTT515" s="29"/>
      <c r="PTU515" s="29"/>
      <c r="PTV515" s="29"/>
      <c r="PTW515" s="29"/>
      <c r="PTX515" s="29"/>
      <c r="PTY515" s="29"/>
      <c r="PTZ515" s="29"/>
      <c r="PUA515" s="29"/>
      <c r="PUB515" s="29"/>
      <c r="PUC515" s="29"/>
      <c r="PUD515" s="29"/>
      <c r="PUE515" s="29"/>
      <c r="PUF515" s="29"/>
      <c r="PUG515" s="29"/>
      <c r="PUH515" s="29"/>
      <c r="PUI515" s="29"/>
      <c r="PUJ515" s="29"/>
      <c r="PUK515" s="29"/>
      <c r="PUL515" s="29"/>
      <c r="PUM515" s="29"/>
      <c r="PUN515" s="29"/>
      <c r="PUO515" s="29"/>
      <c r="PUP515" s="29"/>
      <c r="PUQ515" s="29"/>
      <c r="PUR515" s="29"/>
      <c r="PUS515" s="29"/>
      <c r="PUT515" s="29"/>
      <c r="PUU515" s="29"/>
      <c r="PUV515" s="29"/>
      <c r="PUW515" s="29"/>
      <c r="PUX515" s="29"/>
      <c r="PUY515" s="29"/>
      <c r="PUZ515" s="29"/>
      <c r="PVA515" s="29"/>
      <c r="PVB515" s="29"/>
      <c r="PVC515" s="29"/>
      <c r="PVD515" s="29"/>
      <c r="PVE515" s="29"/>
      <c r="PVF515" s="29"/>
      <c r="PVG515" s="29"/>
      <c r="PVH515" s="29"/>
      <c r="PVI515" s="29"/>
      <c r="PVJ515" s="29"/>
      <c r="PVK515" s="29"/>
      <c r="PVL515" s="29"/>
      <c r="PVM515" s="29"/>
      <c r="PVN515" s="29"/>
      <c r="PVO515" s="29"/>
      <c r="PVP515" s="29"/>
      <c r="PVQ515" s="29"/>
      <c r="PVR515" s="29"/>
      <c r="PVS515" s="29"/>
      <c r="PVT515" s="29"/>
      <c r="PVU515" s="29"/>
      <c r="PVV515" s="29"/>
      <c r="PVW515" s="29"/>
      <c r="PVX515" s="29"/>
      <c r="PVY515" s="29"/>
      <c r="PVZ515" s="29"/>
      <c r="PWA515" s="29"/>
      <c r="PWB515" s="29"/>
      <c r="PWC515" s="29"/>
      <c r="PWD515" s="29"/>
      <c r="PWE515" s="29"/>
      <c r="PWF515" s="29"/>
      <c r="PWG515" s="29"/>
      <c r="PWH515" s="29"/>
      <c r="PWI515" s="29"/>
      <c r="PWJ515" s="29"/>
      <c r="PWK515" s="29"/>
      <c r="PWL515" s="29"/>
      <c r="PWM515" s="29"/>
      <c r="PWN515" s="29"/>
      <c r="PWO515" s="29"/>
      <c r="PWP515" s="29"/>
      <c r="PWQ515" s="29"/>
      <c r="PWR515" s="29"/>
      <c r="PWS515" s="29"/>
      <c r="PWT515" s="29"/>
      <c r="PWU515" s="29"/>
      <c r="PWV515" s="29"/>
      <c r="PWW515" s="29"/>
      <c r="PWX515" s="29"/>
      <c r="PWY515" s="29"/>
      <c r="PWZ515" s="29"/>
      <c r="PXA515" s="29"/>
      <c r="PXB515" s="29"/>
      <c r="PXC515" s="29"/>
      <c r="PXD515" s="29"/>
      <c r="PXE515" s="29"/>
      <c r="PXF515" s="29"/>
      <c r="PXG515" s="29"/>
      <c r="PXH515" s="29"/>
      <c r="PXI515" s="29"/>
      <c r="PXJ515" s="29"/>
      <c r="PXK515" s="29"/>
      <c r="PXL515" s="29"/>
      <c r="PXM515" s="29"/>
      <c r="PXN515" s="29"/>
      <c r="PXO515" s="29"/>
      <c r="PXP515" s="29"/>
      <c r="PXQ515" s="29"/>
      <c r="PXR515" s="29"/>
      <c r="PXS515" s="29"/>
      <c r="PXT515" s="29"/>
      <c r="PXU515" s="29"/>
      <c r="PXV515" s="29"/>
      <c r="PXW515" s="29"/>
      <c r="PXX515" s="29"/>
      <c r="PXY515" s="29"/>
      <c r="PXZ515" s="29"/>
      <c r="PYA515" s="29"/>
      <c r="PYB515" s="29"/>
      <c r="PYC515" s="29"/>
      <c r="PYD515" s="29"/>
      <c r="PYE515" s="29"/>
      <c r="PYF515" s="29"/>
      <c r="PYG515" s="29"/>
      <c r="PYH515" s="29"/>
      <c r="PYI515" s="29"/>
      <c r="PYJ515" s="29"/>
      <c r="PYK515" s="29"/>
      <c r="PYL515" s="29"/>
      <c r="PYM515" s="29"/>
      <c r="PYN515" s="29"/>
      <c r="PYO515" s="29"/>
      <c r="PYP515" s="29"/>
      <c r="PYQ515" s="29"/>
      <c r="PYR515" s="29"/>
      <c r="PYS515" s="29"/>
      <c r="PYT515" s="29"/>
      <c r="PYU515" s="29"/>
      <c r="PYV515" s="29"/>
      <c r="PYW515" s="29"/>
      <c r="PYX515" s="29"/>
      <c r="PYY515" s="29"/>
      <c r="PYZ515" s="29"/>
      <c r="PZA515" s="29"/>
      <c r="PZB515" s="29"/>
      <c r="PZC515" s="29"/>
      <c r="PZD515" s="29"/>
      <c r="PZE515" s="29"/>
      <c r="PZF515" s="29"/>
      <c r="PZG515" s="29"/>
      <c r="PZH515" s="29"/>
      <c r="PZI515" s="29"/>
      <c r="PZJ515" s="29"/>
      <c r="PZK515" s="29"/>
      <c r="PZL515" s="29"/>
      <c r="PZM515" s="29"/>
      <c r="PZN515" s="29"/>
      <c r="PZO515" s="29"/>
      <c r="PZP515" s="29"/>
      <c r="PZQ515" s="29"/>
      <c r="PZR515" s="29"/>
      <c r="PZS515" s="29"/>
      <c r="PZT515" s="29"/>
      <c r="PZU515" s="29"/>
      <c r="PZV515" s="29"/>
      <c r="PZW515" s="29"/>
      <c r="PZX515" s="29"/>
      <c r="PZY515" s="29"/>
      <c r="PZZ515" s="29"/>
      <c r="QAA515" s="29"/>
      <c r="QAB515" s="29"/>
      <c r="QAC515" s="29"/>
      <c r="QAD515" s="29"/>
      <c r="QAE515" s="29"/>
      <c r="QAF515" s="29"/>
      <c r="QAG515" s="29"/>
      <c r="QAH515" s="29"/>
      <c r="QAI515" s="29"/>
      <c r="QAJ515" s="29"/>
      <c r="QAK515" s="29"/>
      <c r="QAL515" s="29"/>
      <c r="QAM515" s="29"/>
      <c r="QAN515" s="29"/>
      <c r="QAO515" s="29"/>
      <c r="QAP515" s="29"/>
      <c r="QAQ515" s="29"/>
      <c r="QAR515" s="29"/>
      <c r="QAS515" s="29"/>
      <c r="QAT515" s="29"/>
      <c r="QAU515" s="29"/>
      <c r="QAV515" s="29"/>
      <c r="QAW515" s="29"/>
      <c r="QAX515" s="29"/>
      <c r="QAY515" s="29"/>
      <c r="QAZ515" s="29"/>
      <c r="QBA515" s="29"/>
      <c r="QBB515" s="29"/>
      <c r="QBC515" s="29"/>
      <c r="QBD515" s="29"/>
      <c r="QBE515" s="29"/>
      <c r="QBF515" s="29"/>
      <c r="QBG515" s="29"/>
      <c r="QBH515" s="29"/>
      <c r="QBI515" s="29"/>
      <c r="QBJ515" s="29"/>
      <c r="QBK515" s="29"/>
      <c r="QBL515" s="29"/>
      <c r="QBM515" s="29"/>
      <c r="QBN515" s="29"/>
      <c r="QBO515" s="29"/>
      <c r="QBP515" s="29"/>
      <c r="QBQ515" s="29"/>
      <c r="QBR515" s="29"/>
      <c r="QBS515" s="29"/>
      <c r="QBT515" s="29"/>
      <c r="QBU515" s="29"/>
      <c r="QBV515" s="29"/>
      <c r="QBW515" s="29"/>
      <c r="QBX515" s="29"/>
      <c r="QBY515" s="29"/>
      <c r="QBZ515" s="29"/>
      <c r="QCA515" s="29"/>
      <c r="QCB515" s="29"/>
      <c r="QCC515" s="29"/>
      <c r="QCD515" s="29"/>
      <c r="QCE515" s="29"/>
      <c r="QCF515" s="29"/>
      <c r="QCG515" s="29"/>
      <c r="QCH515" s="29"/>
      <c r="QCI515" s="29"/>
      <c r="QCJ515" s="29"/>
      <c r="QCK515" s="29"/>
      <c r="QCL515" s="29"/>
      <c r="QCM515" s="29"/>
      <c r="QCN515" s="29"/>
      <c r="QCO515" s="29"/>
      <c r="QCP515" s="29"/>
      <c r="QCQ515" s="29"/>
      <c r="QCR515" s="29"/>
      <c r="QCS515" s="29"/>
      <c r="QCT515" s="29"/>
      <c r="QCU515" s="29"/>
      <c r="QCV515" s="29"/>
      <c r="QCW515" s="29"/>
      <c r="QCX515" s="29"/>
      <c r="QCY515" s="29"/>
      <c r="QCZ515" s="29"/>
      <c r="QDA515" s="29"/>
      <c r="QDB515" s="29"/>
      <c r="QDC515" s="29"/>
      <c r="QDD515" s="29"/>
      <c r="QDE515" s="29"/>
      <c r="QDF515" s="29"/>
      <c r="QDG515" s="29"/>
      <c r="QDH515" s="29"/>
      <c r="QDI515" s="29"/>
      <c r="QDJ515" s="29"/>
      <c r="QDK515" s="29"/>
      <c r="QDL515" s="29"/>
      <c r="QDM515" s="29"/>
      <c r="QDN515" s="29"/>
      <c r="QDO515" s="29"/>
      <c r="QDP515" s="29"/>
      <c r="QDQ515" s="29"/>
      <c r="QDR515" s="29"/>
      <c r="QDS515" s="29"/>
      <c r="QDT515" s="29"/>
      <c r="QDU515" s="29"/>
      <c r="QDV515" s="29"/>
      <c r="QDW515" s="29"/>
      <c r="QDX515" s="29"/>
      <c r="QDY515" s="29"/>
      <c r="QDZ515" s="29"/>
      <c r="QEA515" s="29"/>
      <c r="QEB515" s="29"/>
      <c r="QEC515" s="29"/>
      <c r="QED515" s="29"/>
      <c r="QEE515" s="29"/>
      <c r="QEF515" s="29"/>
      <c r="QEG515" s="29"/>
      <c r="QEH515" s="29"/>
      <c r="QEI515" s="29"/>
      <c r="QEJ515" s="29"/>
      <c r="QEK515" s="29"/>
      <c r="QEL515" s="29"/>
      <c r="QEM515" s="29"/>
      <c r="QEN515" s="29"/>
      <c r="QEO515" s="29"/>
      <c r="QEP515" s="29"/>
      <c r="QEQ515" s="29"/>
      <c r="QER515" s="29"/>
      <c r="QES515" s="29"/>
      <c r="QET515" s="29"/>
      <c r="QEU515" s="29"/>
      <c r="QEV515" s="29"/>
      <c r="QEW515" s="29"/>
      <c r="QEX515" s="29"/>
      <c r="QEY515" s="29"/>
      <c r="QEZ515" s="29"/>
      <c r="QFA515" s="29"/>
      <c r="QFB515" s="29"/>
      <c r="QFC515" s="29"/>
      <c r="QFD515" s="29"/>
      <c r="QFE515" s="29"/>
      <c r="QFF515" s="29"/>
      <c r="QFG515" s="29"/>
      <c r="QFH515" s="29"/>
      <c r="QFI515" s="29"/>
      <c r="QFJ515" s="29"/>
      <c r="QFK515" s="29"/>
      <c r="QFL515" s="29"/>
      <c r="QFM515" s="29"/>
      <c r="QFN515" s="29"/>
      <c r="QFO515" s="29"/>
      <c r="QFP515" s="29"/>
      <c r="QFQ515" s="29"/>
      <c r="QFR515" s="29"/>
      <c r="QFS515" s="29"/>
      <c r="QFT515" s="29"/>
      <c r="QFU515" s="29"/>
      <c r="QFV515" s="29"/>
      <c r="QFW515" s="29"/>
      <c r="QFX515" s="29"/>
      <c r="QFY515" s="29"/>
      <c r="QFZ515" s="29"/>
      <c r="QGA515" s="29"/>
      <c r="QGB515" s="29"/>
      <c r="QGC515" s="29"/>
      <c r="QGD515" s="29"/>
      <c r="QGE515" s="29"/>
      <c r="QGF515" s="29"/>
      <c r="QGG515" s="29"/>
      <c r="QGH515" s="29"/>
      <c r="QGI515" s="29"/>
      <c r="QGJ515" s="29"/>
      <c r="QGK515" s="29"/>
      <c r="QGL515" s="29"/>
      <c r="QGM515" s="29"/>
      <c r="QGN515" s="29"/>
      <c r="QGO515" s="29"/>
      <c r="QGP515" s="29"/>
      <c r="QGQ515" s="29"/>
      <c r="QGR515" s="29"/>
      <c r="QGS515" s="29"/>
      <c r="QGT515" s="29"/>
      <c r="QGU515" s="29"/>
      <c r="QGV515" s="29"/>
      <c r="QGW515" s="29"/>
      <c r="QGX515" s="29"/>
      <c r="QGY515" s="29"/>
      <c r="QGZ515" s="29"/>
      <c r="QHA515" s="29"/>
      <c r="QHB515" s="29"/>
      <c r="QHC515" s="29"/>
      <c r="QHD515" s="29"/>
      <c r="QHE515" s="29"/>
      <c r="QHF515" s="29"/>
      <c r="QHG515" s="29"/>
      <c r="QHH515" s="29"/>
      <c r="QHI515" s="29"/>
      <c r="QHJ515" s="29"/>
      <c r="QHK515" s="29"/>
      <c r="QHL515" s="29"/>
      <c r="QHM515" s="29"/>
      <c r="QHN515" s="29"/>
      <c r="QHO515" s="29"/>
      <c r="QHP515" s="29"/>
      <c r="QHQ515" s="29"/>
      <c r="QHR515" s="29"/>
      <c r="QHS515" s="29"/>
      <c r="QHT515" s="29"/>
      <c r="QHU515" s="29"/>
      <c r="QHV515" s="29"/>
      <c r="QHW515" s="29"/>
      <c r="QHX515" s="29"/>
      <c r="QHY515" s="29"/>
      <c r="QHZ515" s="29"/>
      <c r="QIA515" s="29"/>
      <c r="QIB515" s="29"/>
      <c r="QIC515" s="29"/>
      <c r="QID515" s="29"/>
      <c r="QIE515" s="29"/>
      <c r="QIF515" s="29"/>
      <c r="QIG515" s="29"/>
      <c r="QIH515" s="29"/>
      <c r="QII515" s="29"/>
      <c r="QIJ515" s="29"/>
      <c r="QIK515" s="29"/>
      <c r="QIL515" s="29"/>
      <c r="QIM515" s="29"/>
      <c r="QIN515" s="29"/>
      <c r="QIO515" s="29"/>
      <c r="QIP515" s="29"/>
      <c r="QIQ515" s="29"/>
      <c r="QIR515" s="29"/>
      <c r="QIS515" s="29"/>
      <c r="QIT515" s="29"/>
      <c r="QIU515" s="29"/>
      <c r="QIV515" s="29"/>
      <c r="QIW515" s="29"/>
      <c r="QIX515" s="29"/>
      <c r="QIY515" s="29"/>
      <c r="QIZ515" s="29"/>
      <c r="QJA515" s="29"/>
      <c r="QJB515" s="29"/>
      <c r="QJC515" s="29"/>
      <c r="QJD515" s="29"/>
      <c r="QJE515" s="29"/>
      <c r="QJF515" s="29"/>
      <c r="QJG515" s="29"/>
      <c r="QJH515" s="29"/>
      <c r="QJI515" s="29"/>
      <c r="QJJ515" s="29"/>
      <c r="QJK515" s="29"/>
      <c r="QJL515" s="29"/>
      <c r="QJM515" s="29"/>
      <c r="QJN515" s="29"/>
      <c r="QJO515" s="29"/>
      <c r="QJP515" s="29"/>
      <c r="QJQ515" s="29"/>
      <c r="QJR515" s="29"/>
      <c r="QJS515" s="29"/>
      <c r="QJT515" s="29"/>
      <c r="QJU515" s="29"/>
      <c r="QJV515" s="29"/>
      <c r="QJW515" s="29"/>
      <c r="QJX515" s="29"/>
      <c r="QJY515" s="29"/>
      <c r="QJZ515" s="29"/>
      <c r="QKA515" s="29"/>
      <c r="QKB515" s="29"/>
      <c r="QKC515" s="29"/>
      <c r="QKD515" s="29"/>
      <c r="QKE515" s="29"/>
      <c r="QKF515" s="29"/>
      <c r="QKG515" s="29"/>
      <c r="QKH515" s="29"/>
      <c r="QKI515" s="29"/>
      <c r="QKJ515" s="29"/>
      <c r="QKK515" s="29"/>
      <c r="QKL515" s="29"/>
      <c r="QKM515" s="29"/>
      <c r="QKN515" s="29"/>
      <c r="QKO515" s="29"/>
      <c r="QKP515" s="29"/>
      <c r="QKQ515" s="29"/>
      <c r="QKR515" s="29"/>
      <c r="QKS515" s="29"/>
      <c r="QKT515" s="29"/>
      <c r="QKU515" s="29"/>
      <c r="QKV515" s="29"/>
      <c r="QKW515" s="29"/>
      <c r="QKX515" s="29"/>
      <c r="QKY515" s="29"/>
      <c r="QKZ515" s="29"/>
      <c r="QLA515" s="29"/>
      <c r="QLB515" s="29"/>
      <c r="QLC515" s="29"/>
      <c r="QLD515" s="29"/>
      <c r="QLE515" s="29"/>
      <c r="QLF515" s="29"/>
      <c r="QLG515" s="29"/>
      <c r="QLH515" s="29"/>
      <c r="QLI515" s="29"/>
      <c r="QLJ515" s="29"/>
      <c r="QLK515" s="29"/>
      <c r="QLL515" s="29"/>
      <c r="QLM515" s="29"/>
      <c r="QLN515" s="29"/>
      <c r="QLO515" s="29"/>
      <c r="QLP515" s="29"/>
      <c r="QLQ515" s="29"/>
      <c r="QLR515" s="29"/>
      <c r="QLS515" s="29"/>
      <c r="QLT515" s="29"/>
      <c r="QLU515" s="29"/>
      <c r="QLV515" s="29"/>
      <c r="QLW515" s="29"/>
      <c r="QLX515" s="29"/>
      <c r="QLY515" s="29"/>
      <c r="QLZ515" s="29"/>
      <c r="QMA515" s="29"/>
      <c r="QMB515" s="29"/>
      <c r="QMC515" s="29"/>
      <c r="QMD515" s="29"/>
      <c r="QME515" s="29"/>
      <c r="QMF515" s="29"/>
      <c r="QMG515" s="29"/>
      <c r="QMH515" s="29"/>
      <c r="QMI515" s="29"/>
      <c r="QMJ515" s="29"/>
      <c r="QMK515" s="29"/>
      <c r="QML515" s="29"/>
      <c r="QMM515" s="29"/>
      <c r="QMN515" s="29"/>
      <c r="QMO515" s="29"/>
      <c r="QMP515" s="29"/>
      <c r="QMQ515" s="29"/>
      <c r="QMR515" s="29"/>
      <c r="QMS515" s="29"/>
      <c r="QMT515" s="29"/>
      <c r="QMU515" s="29"/>
      <c r="QMV515" s="29"/>
      <c r="QMW515" s="29"/>
      <c r="QMX515" s="29"/>
      <c r="QMY515" s="29"/>
      <c r="QMZ515" s="29"/>
      <c r="QNA515" s="29"/>
      <c r="QNB515" s="29"/>
      <c r="QNC515" s="29"/>
      <c r="QND515" s="29"/>
      <c r="QNE515" s="29"/>
      <c r="QNF515" s="29"/>
      <c r="QNG515" s="29"/>
      <c r="QNH515" s="29"/>
      <c r="QNI515" s="29"/>
      <c r="QNJ515" s="29"/>
    </row>
    <row r="516" spans="1:11866" x14ac:dyDescent="0.25">
      <c r="A516" s="29"/>
      <c r="B516" s="29"/>
      <c r="C516" s="29"/>
      <c r="D516" s="29"/>
      <c r="E516" s="29"/>
      <c r="F516" s="29"/>
      <c r="G516" s="29"/>
      <c r="H516" s="12"/>
      <c r="I516" s="12"/>
      <c r="J516" s="5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G516" s="29"/>
      <c r="BH516" s="29"/>
      <c r="BI516" s="29"/>
      <c r="BJ516" s="29"/>
      <c r="BK516" s="29"/>
      <c r="BL516" s="29"/>
      <c r="BM516" s="29"/>
      <c r="BN516" s="29"/>
      <c r="BO516" s="29"/>
      <c r="BP516" s="29"/>
      <c r="BQ516" s="29"/>
      <c r="BR516" s="29"/>
      <c r="BS516" s="29"/>
      <c r="BT516" s="29"/>
      <c r="BU516" s="29"/>
      <c r="BV516" s="29"/>
      <c r="BW516" s="29"/>
      <c r="BX516" s="29"/>
      <c r="BY516" s="29"/>
      <c r="BZ516" s="29"/>
      <c r="CA516" s="29"/>
      <c r="CB516" s="29"/>
      <c r="CC516" s="29"/>
      <c r="CD516" s="29"/>
      <c r="CE516" s="29"/>
      <c r="CF516" s="29"/>
      <c r="CG516" s="29"/>
      <c r="CH516" s="29"/>
      <c r="CI516" s="29"/>
      <c r="CJ516" s="29"/>
      <c r="CK516" s="29"/>
      <c r="CL516" s="29"/>
      <c r="CM516" s="29"/>
      <c r="CN516" s="29"/>
      <c r="CO516" s="29"/>
      <c r="CP516" s="29"/>
      <c r="CQ516" s="29"/>
      <c r="CR516" s="29"/>
      <c r="CS516" s="29"/>
      <c r="CT516" s="29"/>
      <c r="CU516" s="29"/>
      <c r="CV516" s="29"/>
      <c r="CW516" s="29"/>
      <c r="CX516" s="29"/>
      <c r="CY516" s="29"/>
      <c r="CZ516" s="29"/>
      <c r="DA516" s="29"/>
      <c r="DB516" s="29"/>
      <c r="DC516" s="29"/>
      <c r="DD516" s="29"/>
      <c r="DE516" s="29"/>
      <c r="DF516" s="29"/>
      <c r="DG516" s="29"/>
      <c r="DH516" s="29"/>
      <c r="DI516" s="29"/>
      <c r="DJ516" s="29"/>
      <c r="DK516" s="29"/>
      <c r="DL516" s="29"/>
      <c r="DM516" s="29"/>
      <c r="DN516" s="29"/>
      <c r="DO516" s="29"/>
      <c r="DP516" s="29"/>
      <c r="DQ516" s="29"/>
      <c r="DR516" s="29"/>
      <c r="DS516" s="29"/>
      <c r="DT516" s="29"/>
      <c r="DU516" s="29"/>
      <c r="DV516" s="29"/>
      <c r="DW516" s="29"/>
      <c r="DX516" s="29"/>
      <c r="DY516" s="29"/>
      <c r="DZ516" s="29"/>
      <c r="EA516" s="29"/>
      <c r="EB516" s="29"/>
      <c r="EC516" s="29"/>
      <c r="ED516" s="29"/>
      <c r="EE516" s="29"/>
      <c r="EF516" s="29"/>
      <c r="EG516" s="29"/>
      <c r="EH516" s="29"/>
      <c r="EI516" s="29"/>
      <c r="EJ516" s="29"/>
      <c r="EK516" s="29"/>
      <c r="EL516" s="29"/>
      <c r="EM516" s="29"/>
      <c r="EN516" s="29"/>
      <c r="EO516" s="29"/>
      <c r="EP516" s="29"/>
      <c r="EQ516" s="29"/>
      <c r="ER516" s="29"/>
      <c r="ES516" s="29"/>
      <c r="ET516" s="29"/>
      <c r="EU516" s="29"/>
      <c r="EV516" s="29"/>
      <c r="EW516" s="29"/>
      <c r="EX516" s="29"/>
      <c r="EY516" s="29"/>
      <c r="EZ516" s="29"/>
      <c r="FA516" s="29"/>
      <c r="FB516" s="29"/>
      <c r="FC516" s="29"/>
      <c r="FD516" s="29"/>
      <c r="FE516" s="29"/>
      <c r="FF516" s="29"/>
      <c r="FG516" s="29"/>
      <c r="FH516" s="29"/>
      <c r="FI516" s="29"/>
      <c r="FJ516" s="29"/>
      <c r="FK516" s="29"/>
      <c r="FL516" s="29"/>
      <c r="FM516" s="29"/>
      <c r="FN516" s="29"/>
      <c r="FO516" s="29"/>
      <c r="FP516" s="29"/>
      <c r="FQ516" s="29"/>
      <c r="FR516" s="29"/>
      <c r="FS516" s="29"/>
      <c r="FT516" s="29"/>
      <c r="FU516" s="29"/>
      <c r="FV516" s="29"/>
      <c r="FW516" s="29"/>
      <c r="FX516" s="29"/>
      <c r="FY516" s="29"/>
      <c r="FZ516" s="29"/>
      <c r="GA516" s="29"/>
      <c r="GB516" s="29"/>
      <c r="GC516" s="29"/>
      <c r="GD516" s="29"/>
      <c r="GE516" s="29"/>
      <c r="GF516" s="29"/>
      <c r="GG516" s="29"/>
      <c r="GH516" s="29"/>
      <c r="GI516" s="29"/>
      <c r="GJ516" s="29"/>
      <c r="GK516" s="29"/>
      <c r="GL516" s="29"/>
      <c r="GM516" s="29"/>
      <c r="GN516" s="29"/>
      <c r="GO516" s="29"/>
      <c r="GP516" s="29"/>
      <c r="GQ516" s="29"/>
      <c r="GR516" s="29"/>
      <c r="GS516" s="29"/>
      <c r="GT516" s="29"/>
      <c r="GU516" s="29"/>
      <c r="GV516" s="29"/>
      <c r="GW516" s="29"/>
      <c r="GX516" s="29"/>
      <c r="GY516" s="29"/>
      <c r="GZ516" s="29"/>
      <c r="HA516" s="29"/>
      <c r="HB516" s="29"/>
      <c r="HC516" s="29"/>
      <c r="HD516" s="29"/>
      <c r="HE516" s="29"/>
      <c r="HF516" s="29"/>
      <c r="HG516" s="29"/>
      <c r="HH516" s="29"/>
      <c r="HI516" s="29"/>
      <c r="HJ516" s="29"/>
      <c r="HK516" s="29"/>
      <c r="HL516" s="29"/>
      <c r="HM516" s="29"/>
      <c r="HN516" s="29"/>
      <c r="HO516" s="29"/>
      <c r="HP516" s="29"/>
      <c r="HQ516" s="29"/>
      <c r="HR516" s="29"/>
      <c r="HS516" s="29"/>
      <c r="HT516" s="29"/>
      <c r="HU516" s="29"/>
      <c r="HV516" s="29"/>
      <c r="HW516" s="29"/>
      <c r="HX516" s="29"/>
      <c r="HY516" s="29"/>
      <c r="HZ516" s="29"/>
      <c r="IA516" s="29"/>
      <c r="IB516" s="29"/>
      <c r="IC516" s="29"/>
      <c r="ID516" s="29"/>
      <c r="IE516" s="29"/>
      <c r="IF516" s="29"/>
      <c r="IG516" s="29"/>
      <c r="IH516" s="29"/>
      <c r="II516" s="29"/>
      <c r="IJ516" s="29"/>
      <c r="IK516" s="29"/>
      <c r="IL516" s="29"/>
      <c r="IM516" s="29"/>
      <c r="IN516" s="29"/>
      <c r="IO516" s="29"/>
      <c r="IP516" s="29"/>
      <c r="IQ516" s="29"/>
      <c r="IR516" s="29"/>
      <c r="IS516" s="29"/>
      <c r="IT516" s="29"/>
      <c r="IU516" s="29"/>
      <c r="IV516" s="29"/>
      <c r="IW516" s="29"/>
      <c r="IX516" s="29"/>
      <c r="IY516" s="29"/>
      <c r="IZ516" s="29"/>
      <c r="JA516" s="29"/>
      <c r="JB516" s="29"/>
      <c r="JC516" s="29"/>
      <c r="JD516" s="29"/>
      <c r="JE516" s="29"/>
      <c r="JF516" s="29"/>
      <c r="JG516" s="29"/>
      <c r="JH516" s="29"/>
      <c r="JI516" s="29"/>
      <c r="JJ516" s="29"/>
      <c r="JK516" s="29"/>
      <c r="JL516" s="29"/>
      <c r="JM516" s="29"/>
      <c r="JN516" s="29"/>
      <c r="JO516" s="29"/>
      <c r="JP516" s="29"/>
      <c r="JQ516" s="29"/>
      <c r="JR516" s="29"/>
      <c r="JS516" s="29"/>
      <c r="JT516" s="29"/>
      <c r="JU516" s="29"/>
      <c r="JV516" s="29"/>
      <c r="JW516" s="29"/>
      <c r="JX516" s="29"/>
      <c r="JY516" s="29"/>
      <c r="JZ516" s="29"/>
      <c r="KA516" s="29"/>
      <c r="KB516" s="29"/>
      <c r="KC516" s="29"/>
      <c r="KD516" s="29"/>
      <c r="KE516" s="29"/>
      <c r="KF516" s="29"/>
      <c r="KG516" s="29"/>
      <c r="KH516" s="29"/>
      <c r="KI516" s="29"/>
      <c r="KJ516" s="29"/>
      <c r="KK516" s="29"/>
      <c r="KL516" s="29"/>
      <c r="KM516" s="29"/>
      <c r="KN516" s="29"/>
      <c r="KO516" s="29"/>
      <c r="KP516" s="29"/>
      <c r="KQ516" s="29"/>
      <c r="KR516" s="29"/>
      <c r="KS516" s="29"/>
      <c r="KT516" s="29"/>
      <c r="KU516" s="29"/>
      <c r="KV516" s="29"/>
      <c r="KW516" s="29"/>
      <c r="KX516" s="29"/>
      <c r="KY516" s="29"/>
      <c r="KZ516" s="29"/>
      <c r="LA516" s="29"/>
      <c r="LB516" s="29"/>
      <c r="LC516" s="29"/>
      <c r="LD516" s="29"/>
      <c r="LE516" s="29"/>
      <c r="LF516" s="29"/>
      <c r="LG516" s="29"/>
      <c r="LH516" s="29"/>
      <c r="LI516" s="29"/>
      <c r="LJ516" s="29"/>
      <c r="LK516" s="29"/>
      <c r="LL516" s="29"/>
      <c r="LM516" s="29"/>
      <c r="LN516" s="29"/>
      <c r="LO516" s="29"/>
      <c r="LP516" s="29"/>
      <c r="LQ516" s="29"/>
      <c r="LR516" s="29"/>
      <c r="LS516" s="29"/>
      <c r="LT516" s="29"/>
      <c r="LU516" s="29"/>
      <c r="LV516" s="29"/>
      <c r="LW516" s="29"/>
      <c r="LX516" s="29"/>
      <c r="LY516" s="29"/>
      <c r="LZ516" s="29"/>
      <c r="MA516" s="29"/>
      <c r="MB516" s="29"/>
      <c r="MC516" s="29"/>
      <c r="MD516" s="29"/>
      <c r="ME516" s="29"/>
      <c r="MF516" s="29"/>
      <c r="MG516" s="29"/>
      <c r="MH516" s="29"/>
      <c r="MI516" s="29"/>
      <c r="MJ516" s="29"/>
      <c r="MK516" s="29"/>
      <c r="ML516" s="29"/>
      <c r="MM516" s="29"/>
      <c r="MN516" s="29"/>
      <c r="MO516" s="29"/>
      <c r="MP516" s="29"/>
      <c r="MQ516" s="29"/>
      <c r="MR516" s="29"/>
      <c r="MS516" s="29"/>
      <c r="MT516" s="29"/>
      <c r="MU516" s="29"/>
      <c r="MV516" s="29"/>
      <c r="MW516" s="29"/>
      <c r="MX516" s="29"/>
      <c r="MY516" s="29"/>
      <c r="MZ516" s="29"/>
      <c r="NA516" s="29"/>
      <c r="NB516" s="29"/>
      <c r="NC516" s="29"/>
      <c r="ND516" s="29"/>
      <c r="NE516" s="29"/>
      <c r="NF516" s="29"/>
      <c r="NG516" s="29"/>
      <c r="NH516" s="29"/>
      <c r="NI516" s="29"/>
      <c r="NJ516" s="29"/>
      <c r="NK516" s="29"/>
      <c r="NL516" s="29"/>
      <c r="NM516" s="29"/>
      <c r="NN516" s="29"/>
      <c r="NO516" s="29"/>
      <c r="NP516" s="29"/>
      <c r="NQ516" s="29"/>
      <c r="NR516" s="29"/>
      <c r="NS516" s="29"/>
      <c r="NT516" s="29"/>
      <c r="NU516" s="29"/>
      <c r="NV516" s="29"/>
      <c r="NW516" s="29"/>
      <c r="NX516" s="29"/>
      <c r="NY516" s="29"/>
      <c r="NZ516" s="29"/>
      <c r="OA516" s="29"/>
      <c r="OB516" s="29"/>
      <c r="OC516" s="29"/>
      <c r="OD516" s="29"/>
      <c r="OE516" s="29"/>
      <c r="OF516" s="29"/>
      <c r="OG516" s="29"/>
      <c r="OH516" s="29"/>
      <c r="OI516" s="29"/>
      <c r="OJ516" s="29"/>
      <c r="OK516" s="29"/>
      <c r="OL516" s="29"/>
      <c r="OM516" s="29"/>
      <c r="ON516" s="29"/>
      <c r="OO516" s="29"/>
      <c r="OP516" s="29"/>
      <c r="OQ516" s="29"/>
      <c r="OR516" s="29"/>
      <c r="OS516" s="29"/>
      <c r="OT516" s="29"/>
      <c r="OU516" s="29"/>
      <c r="OV516" s="29"/>
      <c r="OW516" s="29"/>
      <c r="OX516" s="29"/>
      <c r="OY516" s="29"/>
      <c r="OZ516" s="29"/>
      <c r="PA516" s="29"/>
      <c r="PB516" s="29"/>
      <c r="PC516" s="29"/>
      <c r="PD516" s="29"/>
      <c r="PE516" s="29"/>
      <c r="PF516" s="29"/>
      <c r="PG516" s="29"/>
      <c r="PH516" s="29"/>
      <c r="PI516" s="29"/>
      <c r="PJ516" s="29"/>
      <c r="PK516" s="29"/>
      <c r="PL516" s="29"/>
      <c r="PM516" s="29"/>
      <c r="PN516" s="29"/>
      <c r="PO516" s="29"/>
      <c r="PP516" s="29"/>
      <c r="PQ516" s="29"/>
      <c r="PR516" s="29"/>
      <c r="PS516" s="29"/>
      <c r="PT516" s="29"/>
      <c r="PU516" s="29"/>
      <c r="PV516" s="29"/>
      <c r="PW516" s="29"/>
      <c r="PX516" s="29"/>
      <c r="PY516" s="29"/>
      <c r="PZ516" s="29"/>
      <c r="QA516" s="29"/>
      <c r="QB516" s="29"/>
      <c r="QC516" s="29"/>
      <c r="QD516" s="29"/>
      <c r="QE516" s="29"/>
      <c r="QF516" s="29"/>
      <c r="QG516" s="29"/>
      <c r="QH516" s="29"/>
      <c r="QI516" s="29"/>
      <c r="QJ516" s="29"/>
      <c r="QK516" s="29"/>
      <c r="QL516" s="29"/>
      <c r="QM516" s="29"/>
      <c r="QN516" s="29"/>
      <c r="QO516" s="29"/>
      <c r="QP516" s="29"/>
      <c r="QQ516" s="29"/>
      <c r="QR516" s="29"/>
      <c r="QS516" s="29"/>
      <c r="QT516" s="29"/>
      <c r="QU516" s="29"/>
      <c r="QV516" s="29"/>
      <c r="QW516" s="29"/>
      <c r="QX516" s="29"/>
      <c r="QY516" s="29"/>
      <c r="QZ516" s="29"/>
      <c r="RA516" s="29"/>
      <c r="RB516" s="29"/>
      <c r="RC516" s="29"/>
      <c r="RD516" s="29"/>
      <c r="RE516" s="29"/>
      <c r="RF516" s="29"/>
      <c r="RG516" s="29"/>
      <c r="RH516" s="29"/>
      <c r="RI516" s="29"/>
      <c r="RJ516" s="29"/>
      <c r="RK516" s="29"/>
      <c r="RL516" s="29"/>
      <c r="RM516" s="29"/>
      <c r="RN516" s="29"/>
      <c r="RO516" s="29"/>
      <c r="RP516" s="29"/>
      <c r="RQ516" s="29"/>
      <c r="RR516" s="29"/>
      <c r="RS516" s="29"/>
      <c r="RT516" s="29"/>
      <c r="RU516" s="29"/>
      <c r="RV516" s="29"/>
      <c r="RW516" s="29"/>
      <c r="RX516" s="29"/>
      <c r="RY516" s="29"/>
      <c r="RZ516" s="29"/>
      <c r="SA516" s="29"/>
      <c r="SB516" s="29"/>
      <c r="SC516" s="29"/>
      <c r="SD516" s="29"/>
      <c r="SE516" s="29"/>
      <c r="SF516" s="29"/>
      <c r="SG516" s="29"/>
      <c r="SH516" s="29"/>
      <c r="SI516" s="29"/>
      <c r="SJ516" s="29"/>
      <c r="SK516" s="29"/>
      <c r="SL516" s="29"/>
      <c r="SM516" s="29"/>
      <c r="SN516" s="29"/>
      <c r="SO516" s="29"/>
      <c r="SP516" s="29"/>
      <c r="SQ516" s="29"/>
      <c r="SR516" s="29"/>
      <c r="SS516" s="29"/>
      <c r="ST516" s="29"/>
      <c r="SU516" s="29"/>
      <c r="SV516" s="29"/>
      <c r="SW516" s="29"/>
      <c r="SX516" s="29"/>
      <c r="SY516" s="29"/>
      <c r="SZ516" s="29"/>
      <c r="TA516" s="29"/>
      <c r="TB516" s="29"/>
      <c r="TC516" s="29"/>
      <c r="TD516" s="29"/>
      <c r="TE516" s="29"/>
      <c r="TF516" s="29"/>
      <c r="TG516" s="29"/>
      <c r="TH516" s="29"/>
      <c r="TI516" s="29"/>
      <c r="TJ516" s="29"/>
      <c r="TK516" s="29"/>
      <c r="TL516" s="29"/>
      <c r="TM516" s="29"/>
      <c r="TN516" s="29"/>
      <c r="TO516" s="29"/>
      <c r="TP516" s="29"/>
      <c r="TQ516" s="29"/>
      <c r="TR516" s="29"/>
      <c r="TS516" s="29"/>
      <c r="TT516" s="29"/>
      <c r="TU516" s="29"/>
      <c r="TV516" s="29"/>
      <c r="TW516" s="29"/>
      <c r="TX516" s="29"/>
      <c r="TY516" s="29"/>
      <c r="TZ516" s="29"/>
      <c r="UA516" s="29"/>
      <c r="UB516" s="29"/>
      <c r="UC516" s="29"/>
      <c r="UD516" s="29"/>
      <c r="UE516" s="29"/>
      <c r="UF516" s="29"/>
      <c r="UG516" s="29"/>
      <c r="UH516" s="29"/>
      <c r="UI516" s="29"/>
      <c r="UJ516" s="29"/>
      <c r="UK516" s="29"/>
      <c r="UL516" s="29"/>
      <c r="UM516" s="29"/>
      <c r="UN516" s="29"/>
      <c r="UO516" s="29"/>
      <c r="UP516" s="29"/>
      <c r="UQ516" s="29"/>
      <c r="UR516" s="29"/>
      <c r="US516" s="29"/>
      <c r="UT516" s="29"/>
      <c r="UU516" s="29"/>
      <c r="UV516" s="29"/>
      <c r="UW516" s="29"/>
      <c r="UX516" s="29"/>
      <c r="UY516" s="29"/>
      <c r="UZ516" s="29"/>
      <c r="VA516" s="29"/>
      <c r="VB516" s="29"/>
      <c r="VC516" s="29"/>
      <c r="VD516" s="29"/>
      <c r="VE516" s="29"/>
      <c r="VF516" s="29"/>
      <c r="VG516" s="29"/>
      <c r="VH516" s="29"/>
      <c r="VI516" s="29"/>
      <c r="VJ516" s="29"/>
      <c r="VK516" s="29"/>
      <c r="VL516" s="29"/>
      <c r="VM516" s="29"/>
      <c r="VN516" s="29"/>
      <c r="VO516" s="29"/>
      <c r="VP516" s="29"/>
      <c r="VQ516" s="29"/>
      <c r="VR516" s="29"/>
      <c r="VS516" s="29"/>
      <c r="VT516" s="29"/>
      <c r="VU516" s="29"/>
      <c r="VV516" s="29"/>
      <c r="VW516" s="29"/>
      <c r="VX516" s="29"/>
      <c r="VY516" s="29"/>
      <c r="VZ516" s="29"/>
      <c r="WA516" s="29"/>
      <c r="WB516" s="29"/>
      <c r="WC516" s="29"/>
      <c r="WD516" s="29"/>
      <c r="WE516" s="29"/>
      <c r="WF516" s="29"/>
      <c r="WG516" s="29"/>
      <c r="WH516" s="29"/>
      <c r="WI516" s="29"/>
      <c r="WJ516" s="29"/>
      <c r="WK516" s="29"/>
      <c r="WL516" s="29"/>
      <c r="WM516" s="29"/>
      <c r="WN516" s="29"/>
      <c r="WO516" s="29"/>
      <c r="WP516" s="29"/>
      <c r="WQ516" s="29"/>
      <c r="WR516" s="29"/>
      <c r="WS516" s="29"/>
      <c r="WT516" s="29"/>
      <c r="WU516" s="29"/>
      <c r="WV516" s="29"/>
      <c r="WW516" s="29"/>
      <c r="WX516" s="29"/>
      <c r="WY516" s="29"/>
      <c r="WZ516" s="29"/>
      <c r="XA516" s="29"/>
      <c r="XB516" s="29"/>
      <c r="XC516" s="29"/>
      <c r="XD516" s="29"/>
      <c r="XE516" s="29"/>
      <c r="XF516" s="29"/>
      <c r="XG516" s="29"/>
      <c r="XH516" s="29"/>
      <c r="XI516" s="29"/>
      <c r="XJ516" s="29"/>
      <c r="XK516" s="29"/>
      <c r="XL516" s="29"/>
      <c r="XM516" s="29"/>
      <c r="XN516" s="29"/>
      <c r="XO516" s="29"/>
      <c r="XP516" s="29"/>
      <c r="XQ516" s="29"/>
      <c r="XR516" s="29"/>
      <c r="XS516" s="29"/>
      <c r="XT516" s="29"/>
      <c r="XU516" s="29"/>
      <c r="XV516" s="29"/>
      <c r="XW516" s="29"/>
      <c r="XX516" s="29"/>
      <c r="XY516" s="29"/>
      <c r="XZ516" s="29"/>
      <c r="YA516" s="29"/>
      <c r="YB516" s="29"/>
      <c r="YC516" s="29"/>
      <c r="YD516" s="29"/>
      <c r="YE516" s="29"/>
      <c r="YF516" s="29"/>
      <c r="YG516" s="29"/>
      <c r="YH516" s="29"/>
      <c r="YI516" s="29"/>
      <c r="YJ516" s="29"/>
      <c r="YK516" s="29"/>
      <c r="YL516" s="29"/>
      <c r="YM516" s="29"/>
      <c r="YN516" s="29"/>
      <c r="YO516" s="29"/>
      <c r="YP516" s="29"/>
      <c r="YQ516" s="29"/>
      <c r="YR516" s="29"/>
      <c r="YS516" s="29"/>
      <c r="YT516" s="29"/>
      <c r="YU516" s="29"/>
      <c r="YV516" s="29"/>
      <c r="YW516" s="29"/>
      <c r="YX516" s="29"/>
      <c r="YY516" s="29"/>
      <c r="YZ516" s="29"/>
      <c r="ZA516" s="29"/>
      <c r="ZB516" s="29"/>
      <c r="ZC516" s="29"/>
      <c r="ZD516" s="29"/>
      <c r="ZE516" s="29"/>
      <c r="ZF516" s="29"/>
      <c r="ZG516" s="29"/>
      <c r="ZH516" s="29"/>
      <c r="ZI516" s="29"/>
      <c r="ZJ516" s="29"/>
      <c r="ZK516" s="29"/>
      <c r="ZL516" s="29"/>
      <c r="ZM516" s="29"/>
      <c r="ZN516" s="29"/>
      <c r="ZO516" s="29"/>
      <c r="ZP516" s="29"/>
      <c r="ZQ516" s="29"/>
      <c r="ZR516" s="29"/>
      <c r="ZS516" s="29"/>
      <c r="ZT516" s="29"/>
      <c r="ZU516" s="29"/>
      <c r="ZV516" s="29"/>
      <c r="ZW516" s="29"/>
      <c r="ZX516" s="29"/>
      <c r="ZY516" s="29"/>
      <c r="ZZ516" s="29"/>
      <c r="AAA516" s="29"/>
      <c r="AAB516" s="29"/>
      <c r="AAC516" s="29"/>
      <c r="AAD516" s="29"/>
      <c r="AAE516" s="29"/>
      <c r="AAF516" s="29"/>
      <c r="AAG516" s="29"/>
      <c r="AAH516" s="29"/>
      <c r="AAI516" s="29"/>
      <c r="AAJ516" s="29"/>
      <c r="AAK516" s="29"/>
      <c r="AAL516" s="29"/>
      <c r="AAM516" s="29"/>
      <c r="AAN516" s="29"/>
      <c r="AAO516" s="29"/>
      <c r="AAP516" s="29"/>
      <c r="AAQ516" s="29"/>
      <c r="AAR516" s="29"/>
      <c r="AAS516" s="29"/>
      <c r="AAT516" s="29"/>
      <c r="AAU516" s="29"/>
      <c r="AAV516" s="29"/>
      <c r="AAW516" s="29"/>
      <c r="AAX516" s="29"/>
      <c r="AAY516" s="29"/>
      <c r="AAZ516" s="29"/>
      <c r="ABA516" s="29"/>
      <c r="ABB516" s="29"/>
      <c r="ABC516" s="29"/>
      <c r="ABD516" s="29"/>
      <c r="ABE516" s="29"/>
      <c r="ABF516" s="29"/>
      <c r="ABG516" s="29"/>
      <c r="ABH516" s="29"/>
      <c r="ABI516" s="29"/>
      <c r="ABJ516" s="29"/>
      <c r="ABK516" s="29"/>
      <c r="ABL516" s="29"/>
      <c r="ABM516" s="29"/>
      <c r="ABN516" s="29"/>
      <c r="ABO516" s="29"/>
      <c r="ABP516" s="29"/>
      <c r="ABQ516" s="29"/>
      <c r="ABR516" s="29"/>
      <c r="ABS516" s="29"/>
      <c r="ABT516" s="29"/>
      <c r="ABU516" s="29"/>
      <c r="ABV516" s="29"/>
      <c r="ABW516" s="29"/>
      <c r="ABX516" s="29"/>
      <c r="ABY516" s="29"/>
      <c r="ABZ516" s="29"/>
      <c r="ACA516" s="29"/>
      <c r="ACB516" s="29"/>
      <c r="ACC516" s="29"/>
      <c r="ACD516" s="29"/>
      <c r="ACE516" s="29"/>
      <c r="ACF516" s="29"/>
      <c r="ACG516" s="29"/>
      <c r="ACH516" s="29"/>
      <c r="ACI516" s="29"/>
      <c r="ACJ516" s="29"/>
      <c r="ACK516" s="29"/>
      <c r="ACL516" s="29"/>
      <c r="ACM516" s="29"/>
      <c r="ACN516" s="29"/>
      <c r="ACO516" s="29"/>
      <c r="ACP516" s="29"/>
      <c r="ACQ516" s="29"/>
      <c r="ACR516" s="29"/>
      <c r="ACS516" s="29"/>
      <c r="ACT516" s="29"/>
      <c r="ACU516" s="29"/>
      <c r="ACV516" s="29"/>
      <c r="ACW516" s="29"/>
      <c r="ACX516" s="29"/>
      <c r="ACY516" s="29"/>
      <c r="ACZ516" s="29"/>
      <c r="ADA516" s="29"/>
      <c r="ADB516" s="29"/>
      <c r="ADC516" s="29"/>
      <c r="ADD516" s="29"/>
      <c r="ADE516" s="29"/>
      <c r="ADF516" s="29"/>
      <c r="ADG516" s="29"/>
      <c r="ADH516" s="29"/>
      <c r="ADI516" s="29"/>
      <c r="ADJ516" s="29"/>
      <c r="ADK516" s="29"/>
      <c r="ADL516" s="29"/>
      <c r="ADM516" s="29"/>
      <c r="ADN516" s="29"/>
      <c r="ADO516" s="29"/>
      <c r="ADP516" s="29"/>
      <c r="ADQ516" s="29"/>
      <c r="ADR516" s="29"/>
      <c r="ADS516" s="29"/>
      <c r="ADT516" s="29"/>
      <c r="ADU516" s="29"/>
      <c r="ADV516" s="29"/>
      <c r="ADW516" s="29"/>
      <c r="ADX516" s="29"/>
      <c r="ADY516" s="29"/>
      <c r="ADZ516" s="29"/>
      <c r="AEA516" s="29"/>
      <c r="AEB516" s="29"/>
      <c r="AEC516" s="29"/>
      <c r="AED516" s="29"/>
      <c r="AEE516" s="29"/>
      <c r="AEF516" s="29"/>
      <c r="AEG516" s="29"/>
      <c r="AEH516" s="29"/>
      <c r="AEI516" s="29"/>
      <c r="AEJ516" s="29"/>
      <c r="AEK516" s="29"/>
      <c r="AEL516" s="29"/>
      <c r="AEM516" s="29"/>
      <c r="AEN516" s="29"/>
      <c r="AEO516" s="29"/>
      <c r="AEP516" s="29"/>
      <c r="AEQ516" s="29"/>
      <c r="AER516" s="29"/>
      <c r="AES516" s="29"/>
      <c r="AET516" s="29"/>
      <c r="AEU516" s="29"/>
      <c r="AEV516" s="29"/>
      <c r="AEW516" s="29"/>
      <c r="AEX516" s="29"/>
      <c r="AEY516" s="29"/>
      <c r="AEZ516" s="29"/>
      <c r="AFA516" s="29"/>
      <c r="AFB516" s="29"/>
      <c r="AFC516" s="29"/>
      <c r="AFD516" s="29"/>
      <c r="AFE516" s="29"/>
      <c r="AFF516" s="29"/>
      <c r="AFG516" s="29"/>
      <c r="AFH516" s="29"/>
      <c r="AFI516" s="29"/>
      <c r="AFJ516" s="29"/>
      <c r="AFK516" s="29"/>
      <c r="AFL516" s="29"/>
      <c r="AFM516" s="29"/>
      <c r="AFN516" s="29"/>
      <c r="AFO516" s="29"/>
      <c r="AFP516" s="29"/>
      <c r="AFQ516" s="29"/>
      <c r="AFR516" s="29"/>
      <c r="AFS516" s="29"/>
      <c r="AFT516" s="29"/>
      <c r="AFU516" s="29"/>
      <c r="AFV516" s="29"/>
      <c r="AFW516" s="29"/>
      <c r="AFX516" s="29"/>
      <c r="AFY516" s="29"/>
      <c r="AFZ516" s="29"/>
      <c r="AGA516" s="29"/>
      <c r="AGB516" s="29"/>
      <c r="AGC516" s="29"/>
      <c r="AGD516" s="29"/>
      <c r="AGE516" s="29"/>
      <c r="AGF516" s="29"/>
      <c r="AGG516" s="29"/>
      <c r="AGH516" s="29"/>
      <c r="AGI516" s="29"/>
      <c r="AGJ516" s="29"/>
      <c r="AGK516" s="29"/>
      <c r="AGL516" s="29"/>
      <c r="AGM516" s="29"/>
      <c r="AGN516" s="29"/>
      <c r="AGO516" s="29"/>
      <c r="AGP516" s="29"/>
      <c r="AGQ516" s="29"/>
      <c r="AGR516" s="29"/>
      <c r="AGS516" s="29"/>
      <c r="AGT516" s="29"/>
      <c r="AGU516" s="29"/>
      <c r="AGV516" s="29"/>
      <c r="AGW516" s="29"/>
      <c r="AGX516" s="29"/>
      <c r="AGY516" s="29"/>
      <c r="AGZ516" s="29"/>
      <c r="AHA516" s="29"/>
      <c r="AHB516" s="29"/>
      <c r="AHC516" s="29"/>
      <c r="AHD516" s="29"/>
      <c r="AHE516" s="29"/>
      <c r="AHF516" s="29"/>
      <c r="AHG516" s="29"/>
      <c r="AHH516" s="29"/>
      <c r="AHI516" s="29"/>
      <c r="AHJ516" s="29"/>
      <c r="AHK516" s="29"/>
      <c r="AHL516" s="29"/>
      <c r="AHM516" s="29"/>
      <c r="AHN516" s="29"/>
      <c r="AHO516" s="29"/>
      <c r="AHP516" s="29"/>
      <c r="AHQ516" s="29"/>
      <c r="AHR516" s="29"/>
      <c r="AHS516" s="29"/>
      <c r="AHT516" s="29"/>
      <c r="AHU516" s="29"/>
      <c r="AHV516" s="29"/>
      <c r="AHW516" s="29"/>
      <c r="AHX516" s="29"/>
      <c r="AHY516" s="29"/>
      <c r="AHZ516" s="29"/>
      <c r="AIA516" s="29"/>
      <c r="AIB516" s="29"/>
      <c r="AIC516" s="29"/>
      <c r="AID516" s="29"/>
      <c r="AIE516" s="29"/>
      <c r="AIF516" s="29"/>
      <c r="AIG516" s="29"/>
      <c r="AIH516" s="29"/>
      <c r="AII516" s="29"/>
      <c r="AIJ516" s="29"/>
      <c r="AIK516" s="29"/>
      <c r="AIL516" s="29"/>
      <c r="AIM516" s="29"/>
      <c r="AIN516" s="29"/>
      <c r="AIO516" s="29"/>
      <c r="AIP516" s="29"/>
      <c r="AIQ516" s="29"/>
      <c r="AIR516" s="29"/>
      <c r="AIS516" s="29"/>
      <c r="AIT516" s="29"/>
      <c r="AIU516" s="29"/>
      <c r="AIV516" s="29"/>
      <c r="AIW516" s="29"/>
      <c r="AIX516" s="29"/>
      <c r="AIY516" s="29"/>
      <c r="AIZ516" s="29"/>
      <c r="AJA516" s="29"/>
      <c r="AJB516" s="29"/>
      <c r="AJC516" s="29"/>
      <c r="AJD516" s="29"/>
      <c r="AJE516" s="29"/>
      <c r="AJF516" s="29"/>
      <c r="AJG516" s="29"/>
      <c r="AJH516" s="29"/>
      <c r="AJI516" s="29"/>
      <c r="AJJ516" s="29"/>
      <c r="AJK516" s="29"/>
      <c r="AJL516" s="29"/>
      <c r="AJM516" s="29"/>
      <c r="AJN516" s="29"/>
      <c r="AJO516" s="29"/>
      <c r="AJP516" s="29"/>
      <c r="AJQ516" s="29"/>
      <c r="AJR516" s="29"/>
      <c r="AJS516" s="29"/>
      <c r="AJT516" s="29"/>
      <c r="AJU516" s="29"/>
      <c r="AJV516" s="29"/>
      <c r="AJW516" s="29"/>
      <c r="AJX516" s="29"/>
      <c r="AJY516" s="29"/>
      <c r="AJZ516" s="29"/>
      <c r="AKA516" s="29"/>
      <c r="AKB516" s="29"/>
      <c r="AKC516" s="29"/>
      <c r="AKD516" s="29"/>
      <c r="AKE516" s="29"/>
      <c r="AKF516" s="29"/>
      <c r="AKG516" s="29"/>
      <c r="AKH516" s="29"/>
      <c r="AKI516" s="29"/>
      <c r="AKJ516" s="29"/>
      <c r="AKK516" s="29"/>
      <c r="AKL516" s="29"/>
      <c r="AKM516" s="29"/>
      <c r="AKN516" s="29"/>
      <c r="AKO516" s="29"/>
      <c r="AKP516" s="29"/>
      <c r="AKQ516" s="29"/>
      <c r="AKR516" s="29"/>
      <c r="AKS516" s="29"/>
      <c r="AKT516" s="29"/>
      <c r="AKU516" s="29"/>
      <c r="AKV516" s="29"/>
      <c r="AKW516" s="29"/>
      <c r="AKX516" s="29"/>
      <c r="AKY516" s="29"/>
      <c r="AKZ516" s="29"/>
      <c r="ALA516" s="29"/>
      <c r="ALB516" s="29"/>
      <c r="ALC516" s="29"/>
      <c r="ALD516" s="29"/>
      <c r="ALE516" s="29"/>
      <c r="ALF516" s="29"/>
      <c r="ALG516" s="29"/>
      <c r="ALH516" s="29"/>
      <c r="ALI516" s="29"/>
      <c r="ALJ516" s="29"/>
      <c r="ALK516" s="29"/>
      <c r="ALL516" s="29"/>
      <c r="ALM516" s="29"/>
      <c r="ALN516" s="29"/>
      <c r="ALO516" s="29"/>
      <c r="ALP516" s="29"/>
      <c r="ALQ516" s="29"/>
      <c r="ALR516" s="29"/>
      <c r="ALS516" s="29"/>
      <c r="ALT516" s="29"/>
      <c r="ALU516" s="29"/>
      <c r="ALV516" s="29"/>
      <c r="ALW516" s="29"/>
      <c r="ALX516" s="29"/>
      <c r="ALY516" s="29"/>
      <c r="ALZ516" s="29"/>
      <c r="AMA516" s="29"/>
      <c r="AMB516" s="29"/>
      <c r="AMC516" s="29"/>
      <c r="AMD516" s="29"/>
      <c r="AME516" s="29"/>
      <c r="AMF516" s="29"/>
      <c r="AMG516" s="29"/>
      <c r="AMH516" s="29"/>
      <c r="AMI516" s="29"/>
      <c r="AMJ516" s="29"/>
      <c r="AMK516" s="29"/>
      <c r="AML516" s="29"/>
      <c r="AMM516" s="29"/>
      <c r="AMN516" s="29"/>
      <c r="AMO516" s="29"/>
      <c r="AMP516" s="29"/>
      <c r="AMQ516" s="29"/>
      <c r="AMR516" s="29"/>
      <c r="AMS516" s="29"/>
      <c r="AMT516" s="29"/>
      <c r="AMU516" s="29"/>
      <c r="AMV516" s="29"/>
      <c r="AMW516" s="29"/>
      <c r="AMX516" s="29"/>
      <c r="AMY516" s="29"/>
      <c r="AMZ516" s="29"/>
      <c r="ANA516" s="29"/>
      <c r="ANB516" s="29"/>
      <c r="ANC516" s="29"/>
      <c r="AND516" s="29"/>
      <c r="ANE516" s="29"/>
      <c r="ANF516" s="29"/>
      <c r="ANG516" s="29"/>
      <c r="ANH516" s="29"/>
      <c r="ANI516" s="29"/>
      <c r="ANJ516" s="29"/>
      <c r="ANK516" s="29"/>
      <c r="ANL516" s="29"/>
      <c r="ANM516" s="29"/>
      <c r="ANN516" s="29"/>
      <c r="ANO516" s="29"/>
      <c r="ANP516" s="29"/>
      <c r="ANQ516" s="29"/>
      <c r="ANR516" s="29"/>
      <c r="ANS516" s="29"/>
      <c r="ANT516" s="29"/>
      <c r="ANU516" s="29"/>
      <c r="ANV516" s="29"/>
      <c r="ANW516" s="29"/>
      <c r="ANX516" s="29"/>
      <c r="ANY516" s="29"/>
      <c r="ANZ516" s="29"/>
      <c r="AOA516" s="29"/>
      <c r="AOB516" s="29"/>
      <c r="AOC516" s="29"/>
      <c r="AOD516" s="29"/>
      <c r="AOE516" s="29"/>
      <c r="AOF516" s="29"/>
      <c r="AOG516" s="29"/>
      <c r="AOH516" s="29"/>
      <c r="AOI516" s="29"/>
      <c r="AOJ516" s="29"/>
      <c r="AOK516" s="29"/>
      <c r="AOL516" s="29"/>
      <c r="AOM516" s="29"/>
      <c r="AON516" s="29"/>
      <c r="AOO516" s="29"/>
      <c r="AOP516" s="29"/>
      <c r="AOQ516" s="29"/>
      <c r="AOR516" s="29"/>
      <c r="AOS516" s="29"/>
      <c r="AOT516" s="29"/>
      <c r="AOU516" s="29"/>
      <c r="AOV516" s="29"/>
      <c r="AOW516" s="29"/>
      <c r="AOX516" s="29"/>
      <c r="AOY516" s="29"/>
      <c r="AOZ516" s="29"/>
      <c r="APA516" s="29"/>
      <c r="APB516" s="29"/>
      <c r="APC516" s="29"/>
      <c r="APD516" s="29"/>
      <c r="APE516" s="29"/>
      <c r="APF516" s="29"/>
      <c r="APG516" s="29"/>
      <c r="APH516" s="29"/>
      <c r="API516" s="29"/>
      <c r="APJ516" s="29"/>
      <c r="APK516" s="29"/>
      <c r="APL516" s="29"/>
      <c r="APM516" s="29"/>
      <c r="APN516" s="29"/>
      <c r="APO516" s="29"/>
      <c r="APP516" s="29"/>
      <c r="APQ516" s="29"/>
      <c r="APR516" s="29"/>
      <c r="APS516" s="29"/>
      <c r="APT516" s="29"/>
      <c r="APU516" s="29"/>
      <c r="APV516" s="29"/>
      <c r="APW516" s="29"/>
      <c r="APX516" s="29"/>
      <c r="APY516" s="29"/>
      <c r="APZ516" s="29"/>
      <c r="AQA516" s="29"/>
      <c r="AQB516" s="29"/>
      <c r="AQC516" s="29"/>
      <c r="AQD516" s="29"/>
      <c r="AQE516" s="29"/>
      <c r="AQF516" s="29"/>
      <c r="AQG516" s="29"/>
      <c r="AQH516" s="29"/>
      <c r="AQI516" s="29"/>
      <c r="AQJ516" s="29"/>
      <c r="AQK516" s="29"/>
      <c r="AQL516" s="29"/>
      <c r="AQM516" s="29"/>
      <c r="AQN516" s="29"/>
      <c r="AQO516" s="29"/>
      <c r="AQP516" s="29"/>
      <c r="AQQ516" s="29"/>
      <c r="AQR516" s="29"/>
      <c r="AQS516" s="29"/>
      <c r="AQT516" s="29"/>
      <c r="AQU516" s="29"/>
      <c r="AQV516" s="29"/>
      <c r="AQW516" s="29"/>
      <c r="AQX516" s="29"/>
      <c r="AQY516" s="29"/>
      <c r="AQZ516" s="29"/>
      <c r="ARA516" s="29"/>
      <c r="ARB516" s="29"/>
      <c r="ARC516" s="29"/>
      <c r="ARD516" s="29"/>
      <c r="ARE516" s="29"/>
      <c r="ARF516" s="29"/>
      <c r="ARG516" s="29"/>
      <c r="ARH516" s="29"/>
      <c r="ARI516" s="29"/>
      <c r="ARJ516" s="29"/>
      <c r="ARK516" s="29"/>
      <c r="ARL516" s="29"/>
      <c r="ARM516" s="29"/>
      <c r="ARN516" s="29"/>
      <c r="ARO516" s="29"/>
      <c r="ARP516" s="29"/>
      <c r="ARQ516" s="29"/>
      <c r="ARR516" s="29"/>
      <c r="ARS516" s="29"/>
      <c r="ART516" s="29"/>
      <c r="ARU516" s="29"/>
      <c r="ARV516" s="29"/>
      <c r="ARW516" s="29"/>
      <c r="ARX516" s="29"/>
      <c r="ARY516" s="29"/>
      <c r="ARZ516" s="29"/>
      <c r="ASA516" s="29"/>
      <c r="ASB516" s="29"/>
      <c r="ASC516" s="29"/>
      <c r="ASD516" s="29"/>
      <c r="ASE516" s="29"/>
      <c r="ASF516" s="29"/>
      <c r="ASG516" s="29"/>
      <c r="ASH516" s="29"/>
      <c r="ASI516" s="29"/>
      <c r="ASJ516" s="29"/>
      <c r="ASK516" s="29"/>
      <c r="ASL516" s="29"/>
      <c r="ASM516" s="29"/>
      <c r="ASN516" s="29"/>
      <c r="ASO516" s="29"/>
      <c r="ASP516" s="29"/>
      <c r="ASQ516" s="29"/>
      <c r="ASR516" s="29"/>
      <c r="ASS516" s="29"/>
      <c r="AST516" s="29"/>
      <c r="ASU516" s="29"/>
      <c r="ASV516" s="29"/>
      <c r="ASW516" s="29"/>
      <c r="ASX516" s="29"/>
      <c r="ASY516" s="29"/>
      <c r="ASZ516" s="29"/>
      <c r="ATA516" s="29"/>
      <c r="ATB516" s="29"/>
      <c r="ATC516" s="29"/>
      <c r="ATD516" s="29"/>
      <c r="ATE516" s="29"/>
      <c r="ATF516" s="29"/>
      <c r="ATG516" s="29"/>
      <c r="ATH516" s="29"/>
      <c r="ATI516" s="29"/>
      <c r="ATJ516" s="29"/>
      <c r="ATK516" s="29"/>
      <c r="ATL516" s="29"/>
      <c r="ATM516" s="29"/>
      <c r="ATN516" s="29"/>
      <c r="ATO516" s="29"/>
      <c r="ATP516" s="29"/>
      <c r="ATQ516" s="29"/>
      <c r="ATR516" s="29"/>
      <c r="ATS516" s="29"/>
      <c r="ATT516" s="29"/>
      <c r="ATU516" s="29"/>
      <c r="ATV516" s="29"/>
      <c r="ATW516" s="29"/>
      <c r="ATX516" s="29"/>
      <c r="ATY516" s="29"/>
      <c r="ATZ516" s="29"/>
      <c r="AUA516" s="29"/>
      <c r="AUB516" s="29"/>
      <c r="AUC516" s="29"/>
      <c r="AUD516" s="29"/>
      <c r="AUE516" s="29"/>
      <c r="AUF516" s="29"/>
      <c r="AUG516" s="29"/>
      <c r="AUH516" s="29"/>
      <c r="AUI516" s="29"/>
      <c r="AUJ516" s="29"/>
      <c r="AUK516" s="29"/>
      <c r="AUL516" s="29"/>
      <c r="AUM516" s="29"/>
      <c r="AUN516" s="29"/>
      <c r="AUO516" s="29"/>
      <c r="AUP516" s="29"/>
      <c r="AUQ516" s="29"/>
      <c r="AUR516" s="29"/>
      <c r="AUS516" s="29"/>
      <c r="AUT516" s="29"/>
      <c r="AUU516" s="29"/>
      <c r="AUV516" s="29"/>
      <c r="AUW516" s="29"/>
      <c r="AUX516" s="29"/>
      <c r="AUY516" s="29"/>
      <c r="AUZ516" s="29"/>
      <c r="AVA516" s="29"/>
      <c r="AVB516" s="29"/>
      <c r="AVC516" s="29"/>
      <c r="AVD516" s="29"/>
      <c r="AVE516" s="29"/>
      <c r="AVF516" s="29"/>
      <c r="AVG516" s="29"/>
      <c r="AVH516" s="29"/>
      <c r="AVI516" s="29"/>
      <c r="AVJ516" s="29"/>
      <c r="AVK516" s="29"/>
      <c r="AVL516" s="29"/>
      <c r="AVM516" s="29"/>
      <c r="AVN516" s="29"/>
      <c r="AVO516" s="29"/>
      <c r="AVP516" s="29"/>
      <c r="AVQ516" s="29"/>
      <c r="AVR516" s="29"/>
      <c r="AVS516" s="29"/>
      <c r="AVT516" s="29"/>
      <c r="AVU516" s="29"/>
      <c r="AVV516" s="29"/>
      <c r="AVW516" s="29"/>
      <c r="AVX516" s="29"/>
      <c r="AVY516" s="29"/>
      <c r="AVZ516" s="29"/>
      <c r="AWA516" s="29"/>
      <c r="AWB516" s="29"/>
      <c r="AWC516" s="29"/>
      <c r="AWD516" s="29"/>
      <c r="AWE516" s="29"/>
      <c r="AWF516" s="29"/>
      <c r="AWG516" s="29"/>
      <c r="AWH516" s="29"/>
      <c r="AWI516" s="29"/>
      <c r="AWJ516" s="29"/>
      <c r="AWK516" s="29"/>
      <c r="AWL516" s="29"/>
      <c r="AWM516" s="29"/>
      <c r="AWN516" s="29"/>
      <c r="AWO516" s="29"/>
      <c r="AWP516" s="29"/>
      <c r="AWQ516" s="29"/>
      <c r="AWR516" s="29"/>
      <c r="AWS516" s="29"/>
      <c r="AWT516" s="29"/>
      <c r="AWU516" s="29"/>
      <c r="AWV516" s="29"/>
      <c r="AWW516" s="29"/>
      <c r="AWX516" s="29"/>
      <c r="AWY516" s="29"/>
      <c r="AWZ516" s="29"/>
      <c r="AXA516" s="29"/>
      <c r="AXB516" s="29"/>
      <c r="AXC516" s="29"/>
      <c r="AXD516" s="29"/>
      <c r="AXE516" s="29"/>
      <c r="AXF516" s="29"/>
      <c r="AXG516" s="29"/>
      <c r="AXH516" s="29"/>
      <c r="AXI516" s="29"/>
      <c r="AXJ516" s="29"/>
      <c r="AXK516" s="29"/>
      <c r="AXL516" s="29"/>
      <c r="AXM516" s="29"/>
      <c r="AXN516" s="29"/>
      <c r="AXO516" s="29"/>
      <c r="AXP516" s="29"/>
      <c r="AXQ516" s="29"/>
      <c r="AXR516" s="29"/>
      <c r="AXS516" s="29"/>
      <c r="AXT516" s="29"/>
      <c r="AXU516" s="29"/>
      <c r="AXV516" s="29"/>
      <c r="AXW516" s="29"/>
      <c r="AXX516" s="29"/>
      <c r="AXY516" s="29"/>
      <c r="AXZ516" s="29"/>
      <c r="AYA516" s="29"/>
      <c r="AYB516" s="29"/>
      <c r="AYC516" s="29"/>
      <c r="AYD516" s="29"/>
      <c r="AYE516" s="29"/>
      <c r="AYF516" s="29"/>
      <c r="AYG516" s="29"/>
      <c r="AYH516" s="29"/>
      <c r="AYI516" s="29"/>
      <c r="AYJ516" s="29"/>
      <c r="AYK516" s="29"/>
      <c r="AYL516" s="29"/>
      <c r="AYM516" s="29"/>
      <c r="AYN516" s="29"/>
      <c r="AYO516" s="29"/>
      <c r="AYP516" s="29"/>
      <c r="AYQ516" s="29"/>
      <c r="AYR516" s="29"/>
      <c r="AYS516" s="29"/>
      <c r="AYT516" s="29"/>
      <c r="AYU516" s="29"/>
      <c r="AYV516" s="29"/>
      <c r="AYW516" s="29"/>
      <c r="AYX516" s="29"/>
      <c r="AYY516" s="29"/>
      <c r="AYZ516" s="29"/>
      <c r="AZA516" s="29"/>
      <c r="AZB516" s="29"/>
      <c r="AZC516" s="29"/>
      <c r="AZD516" s="29"/>
      <c r="AZE516" s="29"/>
      <c r="AZF516" s="29"/>
      <c r="AZG516" s="29"/>
      <c r="AZH516" s="29"/>
      <c r="AZI516" s="29"/>
      <c r="AZJ516" s="29"/>
      <c r="AZK516" s="29"/>
      <c r="AZL516" s="29"/>
      <c r="AZM516" s="29"/>
      <c r="AZN516" s="29"/>
      <c r="AZO516" s="29"/>
      <c r="AZP516" s="29"/>
      <c r="AZQ516" s="29"/>
      <c r="AZR516" s="29"/>
      <c r="AZS516" s="29"/>
      <c r="AZT516" s="29"/>
      <c r="AZU516" s="29"/>
      <c r="AZV516" s="29"/>
      <c r="AZW516" s="29"/>
      <c r="AZX516" s="29"/>
      <c r="AZY516" s="29"/>
      <c r="AZZ516" s="29"/>
      <c r="BAA516" s="29"/>
      <c r="BAB516" s="29"/>
      <c r="BAC516" s="29"/>
      <c r="BAD516" s="29"/>
      <c r="BAE516" s="29"/>
      <c r="BAF516" s="29"/>
      <c r="BAG516" s="29"/>
      <c r="BAH516" s="29"/>
      <c r="BAI516" s="29"/>
      <c r="BAJ516" s="29"/>
      <c r="BAK516" s="29"/>
      <c r="BAL516" s="29"/>
      <c r="BAM516" s="29"/>
      <c r="BAN516" s="29"/>
      <c r="BAO516" s="29"/>
      <c r="BAP516" s="29"/>
      <c r="BAQ516" s="29"/>
      <c r="BAR516" s="29"/>
      <c r="BAS516" s="29"/>
      <c r="BAT516" s="29"/>
      <c r="BAU516" s="29"/>
      <c r="BAV516" s="29"/>
      <c r="BAW516" s="29"/>
      <c r="BAX516" s="29"/>
      <c r="BAY516" s="29"/>
      <c r="BAZ516" s="29"/>
      <c r="BBA516" s="29"/>
      <c r="BBB516" s="29"/>
      <c r="BBC516" s="29"/>
      <c r="BBD516" s="29"/>
      <c r="BBE516" s="29"/>
      <c r="BBF516" s="29"/>
      <c r="BBG516" s="29"/>
      <c r="BBH516" s="29"/>
      <c r="BBI516" s="29"/>
      <c r="BBJ516" s="29"/>
      <c r="BBK516" s="29"/>
      <c r="BBL516" s="29"/>
      <c r="BBM516" s="29"/>
      <c r="BBN516" s="29"/>
      <c r="BBO516" s="29"/>
      <c r="BBP516" s="29"/>
      <c r="BBQ516" s="29"/>
      <c r="BBR516" s="29"/>
      <c r="BBS516" s="29"/>
      <c r="BBT516" s="29"/>
      <c r="BBU516" s="29"/>
      <c r="BBV516" s="29"/>
      <c r="BBW516" s="29"/>
      <c r="BBX516" s="29"/>
      <c r="BBY516" s="29"/>
      <c r="BBZ516" s="29"/>
      <c r="BCA516" s="29"/>
      <c r="BCB516" s="29"/>
      <c r="BCC516" s="29"/>
      <c r="BCD516" s="29"/>
      <c r="BCE516" s="29"/>
      <c r="BCF516" s="29"/>
      <c r="BCG516" s="29"/>
      <c r="BCH516" s="29"/>
      <c r="BCI516" s="29"/>
      <c r="BCJ516" s="29"/>
      <c r="BCK516" s="29"/>
      <c r="BCL516" s="29"/>
      <c r="BCM516" s="29"/>
      <c r="BCN516" s="29"/>
      <c r="BCO516" s="29"/>
      <c r="BCP516" s="29"/>
      <c r="BCQ516" s="29"/>
      <c r="BCR516" s="29"/>
      <c r="BCS516" s="29"/>
      <c r="BCT516" s="29"/>
      <c r="BCU516" s="29"/>
      <c r="BCV516" s="29"/>
      <c r="BCW516" s="29"/>
      <c r="BCX516" s="29"/>
      <c r="BCY516" s="29"/>
      <c r="BCZ516" s="29"/>
      <c r="BDA516" s="29"/>
      <c r="BDB516" s="29"/>
      <c r="BDC516" s="29"/>
      <c r="BDD516" s="29"/>
      <c r="BDE516" s="29"/>
      <c r="BDF516" s="29"/>
      <c r="BDG516" s="29"/>
      <c r="BDH516" s="29"/>
      <c r="BDI516" s="29"/>
      <c r="BDJ516" s="29"/>
      <c r="BDK516" s="29"/>
      <c r="BDL516" s="29"/>
      <c r="BDM516" s="29"/>
      <c r="BDN516" s="29"/>
      <c r="BDO516" s="29"/>
      <c r="BDP516" s="29"/>
      <c r="BDQ516" s="29"/>
      <c r="BDR516" s="29"/>
      <c r="BDS516" s="29"/>
      <c r="BDT516" s="29"/>
      <c r="BDU516" s="29"/>
      <c r="BDV516" s="29"/>
      <c r="BDW516" s="29"/>
      <c r="BDX516" s="29"/>
      <c r="BDY516" s="29"/>
      <c r="BDZ516" s="29"/>
      <c r="BEA516" s="29"/>
      <c r="BEB516" s="29"/>
      <c r="BEC516" s="29"/>
      <c r="BED516" s="29"/>
      <c r="BEE516" s="29"/>
      <c r="BEF516" s="29"/>
      <c r="BEG516" s="29"/>
      <c r="BEH516" s="29"/>
      <c r="BEI516" s="29"/>
      <c r="BEJ516" s="29"/>
      <c r="BEK516" s="29"/>
      <c r="BEL516" s="29"/>
      <c r="BEM516" s="29"/>
      <c r="BEN516" s="29"/>
      <c r="BEO516" s="29"/>
      <c r="BEP516" s="29"/>
      <c r="BEQ516" s="29"/>
      <c r="BER516" s="29"/>
      <c r="BES516" s="29"/>
      <c r="BET516" s="29"/>
      <c r="BEU516" s="29"/>
      <c r="BEV516" s="29"/>
      <c r="BEW516" s="29"/>
      <c r="BEX516" s="29"/>
      <c r="BEY516" s="29"/>
      <c r="BEZ516" s="29"/>
      <c r="BFA516" s="29"/>
      <c r="BFB516" s="29"/>
      <c r="BFC516" s="29"/>
      <c r="BFD516" s="29"/>
      <c r="BFE516" s="29"/>
      <c r="BFF516" s="29"/>
      <c r="BFG516" s="29"/>
      <c r="BFH516" s="29"/>
      <c r="BFI516" s="29"/>
      <c r="BFJ516" s="29"/>
      <c r="BFK516" s="29"/>
      <c r="BFL516" s="29"/>
      <c r="BFM516" s="29"/>
      <c r="BFN516" s="29"/>
      <c r="BFO516" s="29"/>
      <c r="BFP516" s="29"/>
      <c r="BFQ516" s="29"/>
      <c r="BFR516" s="29"/>
      <c r="BFS516" s="29"/>
      <c r="BFT516" s="29"/>
      <c r="BFU516" s="29"/>
      <c r="BFV516" s="29"/>
      <c r="BFW516" s="29"/>
      <c r="BFX516" s="29"/>
      <c r="BFY516" s="29"/>
      <c r="BFZ516" s="29"/>
      <c r="BGA516" s="29"/>
      <c r="BGB516" s="29"/>
      <c r="BGC516" s="29"/>
      <c r="BGD516" s="29"/>
      <c r="BGE516" s="29"/>
      <c r="BGF516" s="29"/>
      <c r="BGG516" s="29"/>
      <c r="BGH516" s="29"/>
      <c r="BGI516" s="29"/>
      <c r="BGJ516" s="29"/>
      <c r="BGK516" s="29"/>
      <c r="BGL516" s="29"/>
      <c r="BGM516" s="29"/>
      <c r="BGN516" s="29"/>
      <c r="BGO516" s="29"/>
      <c r="BGP516" s="29"/>
      <c r="BGQ516" s="29"/>
      <c r="BGR516" s="29"/>
      <c r="BGS516" s="29"/>
      <c r="BGT516" s="29"/>
      <c r="BGU516" s="29"/>
      <c r="BGV516" s="29"/>
      <c r="BGW516" s="29"/>
      <c r="BGX516" s="29"/>
      <c r="BGY516" s="29"/>
      <c r="BGZ516" s="29"/>
      <c r="BHA516" s="29"/>
      <c r="BHB516" s="29"/>
      <c r="BHC516" s="29"/>
      <c r="BHD516" s="29"/>
      <c r="BHE516" s="29"/>
      <c r="BHF516" s="29"/>
      <c r="BHG516" s="29"/>
      <c r="BHH516" s="29"/>
      <c r="BHI516" s="29"/>
      <c r="BHJ516" s="29"/>
      <c r="BHK516" s="29"/>
      <c r="BHL516" s="29"/>
      <c r="BHM516" s="29"/>
      <c r="BHN516" s="29"/>
      <c r="BHO516" s="29"/>
      <c r="BHP516" s="29"/>
      <c r="BHQ516" s="29"/>
      <c r="BHR516" s="29"/>
      <c r="BHS516" s="29"/>
      <c r="BHT516" s="29"/>
      <c r="BHU516" s="29"/>
      <c r="BHV516" s="29"/>
      <c r="BHW516" s="29"/>
      <c r="BHX516" s="29"/>
      <c r="BHY516" s="29"/>
      <c r="BHZ516" s="29"/>
      <c r="BIA516" s="29"/>
      <c r="BIB516" s="29"/>
      <c r="BIC516" s="29"/>
      <c r="BID516" s="29"/>
      <c r="BIE516" s="29"/>
      <c r="BIF516" s="29"/>
      <c r="BIG516" s="29"/>
      <c r="BIH516" s="29"/>
      <c r="BII516" s="29"/>
      <c r="BIJ516" s="29"/>
      <c r="BIK516" s="29"/>
      <c r="BIL516" s="29"/>
      <c r="BIM516" s="29"/>
      <c r="BIN516" s="29"/>
      <c r="BIO516" s="29"/>
      <c r="BIP516" s="29"/>
      <c r="BIQ516" s="29"/>
      <c r="BIR516" s="29"/>
      <c r="BIS516" s="29"/>
      <c r="BIT516" s="29"/>
      <c r="BIU516" s="29"/>
      <c r="BIV516" s="29"/>
      <c r="BIW516" s="29"/>
      <c r="BIX516" s="29"/>
      <c r="BIY516" s="29"/>
      <c r="BIZ516" s="29"/>
      <c r="BJA516" s="29"/>
      <c r="BJB516" s="29"/>
      <c r="BJC516" s="29"/>
      <c r="BJD516" s="29"/>
      <c r="BJE516" s="29"/>
      <c r="BJF516" s="29"/>
      <c r="BJG516" s="29"/>
      <c r="BJH516" s="29"/>
      <c r="BJI516" s="29"/>
      <c r="BJJ516" s="29"/>
      <c r="BJK516" s="29"/>
      <c r="BJL516" s="29"/>
      <c r="BJM516" s="29"/>
      <c r="BJN516" s="29"/>
      <c r="BJO516" s="29"/>
      <c r="BJP516" s="29"/>
      <c r="BJQ516" s="29"/>
      <c r="BJR516" s="29"/>
      <c r="BJS516" s="29"/>
      <c r="BJT516" s="29"/>
      <c r="BJU516" s="29"/>
      <c r="BJV516" s="29"/>
      <c r="BJW516" s="29"/>
      <c r="BJX516" s="29"/>
      <c r="BJY516" s="29"/>
      <c r="BJZ516" s="29"/>
      <c r="BKA516" s="29"/>
      <c r="BKB516" s="29"/>
      <c r="BKC516" s="29"/>
      <c r="BKD516" s="29"/>
      <c r="BKE516" s="29"/>
      <c r="BKF516" s="29"/>
      <c r="BKG516" s="29"/>
      <c r="BKH516" s="29"/>
      <c r="BKI516" s="29"/>
      <c r="BKJ516" s="29"/>
      <c r="BKK516" s="29"/>
      <c r="BKL516" s="29"/>
      <c r="BKM516" s="29"/>
      <c r="BKN516" s="29"/>
      <c r="BKO516" s="29"/>
      <c r="BKP516" s="29"/>
      <c r="BKQ516" s="29"/>
      <c r="BKR516" s="29"/>
      <c r="BKS516" s="29"/>
      <c r="BKT516" s="29"/>
      <c r="BKU516" s="29"/>
      <c r="BKV516" s="29"/>
      <c r="BKW516" s="29"/>
      <c r="BKX516" s="29"/>
      <c r="BKY516" s="29"/>
      <c r="BKZ516" s="29"/>
      <c r="BLA516" s="29"/>
      <c r="BLB516" s="29"/>
      <c r="BLC516" s="29"/>
      <c r="BLD516" s="29"/>
      <c r="BLE516" s="29"/>
      <c r="BLF516" s="29"/>
      <c r="BLG516" s="29"/>
      <c r="BLH516" s="29"/>
      <c r="BLI516" s="29"/>
      <c r="BLJ516" s="29"/>
      <c r="BLK516" s="29"/>
      <c r="BLL516" s="29"/>
      <c r="BLM516" s="29"/>
      <c r="BLN516" s="29"/>
      <c r="BLO516" s="29"/>
      <c r="BLP516" s="29"/>
      <c r="BLQ516" s="29"/>
      <c r="BLR516" s="29"/>
      <c r="BLS516" s="29"/>
      <c r="BLT516" s="29"/>
      <c r="BLU516" s="29"/>
      <c r="BLV516" s="29"/>
      <c r="BLW516" s="29"/>
      <c r="BLX516" s="29"/>
      <c r="BLY516" s="29"/>
      <c r="BLZ516" s="29"/>
      <c r="BMA516" s="29"/>
      <c r="BMB516" s="29"/>
      <c r="BMC516" s="29"/>
      <c r="BMD516" s="29"/>
      <c r="BME516" s="29"/>
      <c r="BMF516" s="29"/>
      <c r="BMG516" s="29"/>
      <c r="BMH516" s="29"/>
      <c r="BMI516" s="29"/>
      <c r="BMJ516" s="29"/>
      <c r="BMK516" s="29"/>
      <c r="BML516" s="29"/>
      <c r="BMM516" s="29"/>
      <c r="BMN516" s="29"/>
      <c r="BMO516" s="29"/>
      <c r="BMP516" s="29"/>
      <c r="BMQ516" s="29"/>
      <c r="BMR516" s="29"/>
      <c r="BMS516" s="29"/>
      <c r="BMT516" s="29"/>
      <c r="BMU516" s="29"/>
      <c r="BMV516" s="29"/>
      <c r="BMW516" s="29"/>
      <c r="BMX516" s="29"/>
      <c r="BMY516" s="29"/>
      <c r="BMZ516" s="29"/>
      <c r="BNA516" s="29"/>
      <c r="BNB516" s="29"/>
      <c r="BNC516" s="29"/>
      <c r="BND516" s="29"/>
      <c r="BNE516" s="29"/>
      <c r="BNF516" s="29"/>
      <c r="BNG516" s="29"/>
      <c r="BNH516" s="29"/>
      <c r="BNI516" s="29"/>
      <c r="BNJ516" s="29"/>
      <c r="BNK516" s="29"/>
      <c r="BNL516" s="29"/>
      <c r="BNM516" s="29"/>
      <c r="BNN516" s="29"/>
      <c r="BNO516" s="29"/>
      <c r="BNP516" s="29"/>
      <c r="BNQ516" s="29"/>
      <c r="BNR516" s="29"/>
      <c r="BNS516" s="29"/>
      <c r="BNT516" s="29"/>
      <c r="BNU516" s="29"/>
      <c r="BNV516" s="29"/>
      <c r="BNW516" s="29"/>
      <c r="BNX516" s="29"/>
      <c r="BNY516" s="29"/>
      <c r="BNZ516" s="29"/>
      <c r="BOA516" s="29"/>
      <c r="BOB516" s="29"/>
      <c r="BOC516" s="29"/>
      <c r="BOD516" s="29"/>
      <c r="BOE516" s="29"/>
      <c r="BOF516" s="29"/>
      <c r="BOG516" s="29"/>
      <c r="BOH516" s="29"/>
      <c r="BOI516" s="29"/>
      <c r="BOJ516" s="29"/>
      <c r="BOK516" s="29"/>
      <c r="BOL516" s="29"/>
      <c r="BOM516" s="29"/>
      <c r="BON516" s="29"/>
      <c r="BOO516" s="29"/>
      <c r="BOP516" s="29"/>
      <c r="BOQ516" s="29"/>
      <c r="BOR516" s="29"/>
      <c r="BOS516" s="29"/>
      <c r="BOT516" s="29"/>
      <c r="BOU516" s="29"/>
      <c r="BOV516" s="29"/>
      <c r="BOW516" s="29"/>
      <c r="BOX516" s="29"/>
      <c r="BOY516" s="29"/>
      <c r="BOZ516" s="29"/>
      <c r="BPA516" s="29"/>
      <c r="BPB516" s="29"/>
      <c r="BPC516" s="29"/>
      <c r="BPD516" s="29"/>
      <c r="BPE516" s="29"/>
      <c r="BPF516" s="29"/>
      <c r="BPG516" s="29"/>
      <c r="BPH516" s="29"/>
      <c r="BPI516" s="29"/>
      <c r="BPJ516" s="29"/>
      <c r="BPK516" s="29"/>
      <c r="BPL516" s="29"/>
      <c r="BPM516" s="29"/>
      <c r="BPN516" s="29"/>
      <c r="BPO516" s="29"/>
      <c r="BPP516" s="29"/>
      <c r="BPQ516" s="29"/>
      <c r="BPR516" s="29"/>
      <c r="BPS516" s="29"/>
      <c r="BPT516" s="29"/>
      <c r="BPU516" s="29"/>
      <c r="BPV516" s="29"/>
      <c r="BPW516" s="29"/>
      <c r="BPX516" s="29"/>
      <c r="BPY516" s="29"/>
      <c r="BPZ516" s="29"/>
      <c r="BQA516" s="29"/>
      <c r="BQB516" s="29"/>
      <c r="BQC516" s="29"/>
      <c r="BQD516" s="29"/>
      <c r="BQE516" s="29"/>
      <c r="BQF516" s="29"/>
      <c r="BQG516" s="29"/>
      <c r="BQH516" s="29"/>
      <c r="BQI516" s="29"/>
      <c r="BQJ516" s="29"/>
      <c r="BQK516" s="29"/>
      <c r="BQL516" s="29"/>
      <c r="BQM516" s="29"/>
      <c r="BQN516" s="29"/>
      <c r="BQO516" s="29"/>
      <c r="BQP516" s="29"/>
      <c r="BQQ516" s="29"/>
      <c r="BQR516" s="29"/>
      <c r="BQS516" s="29"/>
      <c r="BQT516" s="29"/>
      <c r="BQU516" s="29"/>
      <c r="BQV516" s="29"/>
      <c r="BQW516" s="29"/>
      <c r="BQX516" s="29"/>
      <c r="BQY516" s="29"/>
      <c r="BQZ516" s="29"/>
      <c r="BRA516" s="29"/>
      <c r="BRB516" s="29"/>
      <c r="BRC516" s="29"/>
      <c r="BRD516" s="29"/>
      <c r="BRE516" s="29"/>
      <c r="BRF516" s="29"/>
      <c r="BRG516" s="29"/>
      <c r="BRH516" s="29"/>
      <c r="BRI516" s="29"/>
      <c r="BRJ516" s="29"/>
      <c r="BRK516" s="29"/>
      <c r="BRL516" s="29"/>
      <c r="BRM516" s="29"/>
      <c r="BRN516" s="29"/>
      <c r="BRO516" s="29"/>
      <c r="BRP516" s="29"/>
      <c r="BRQ516" s="29"/>
      <c r="BRR516" s="29"/>
      <c r="BRS516" s="29"/>
      <c r="BRT516" s="29"/>
      <c r="BRU516" s="29"/>
      <c r="BRV516" s="29"/>
      <c r="BRW516" s="29"/>
      <c r="BRX516" s="29"/>
      <c r="BRY516" s="29"/>
      <c r="BRZ516" s="29"/>
      <c r="BSA516" s="29"/>
      <c r="BSB516" s="29"/>
      <c r="BSC516" s="29"/>
      <c r="BSD516" s="29"/>
      <c r="BSE516" s="29"/>
      <c r="BSF516" s="29"/>
      <c r="BSG516" s="29"/>
      <c r="BSH516" s="29"/>
      <c r="BSI516" s="29"/>
      <c r="BSJ516" s="29"/>
      <c r="BSK516" s="29"/>
      <c r="BSL516" s="29"/>
      <c r="BSM516" s="29"/>
      <c r="BSN516" s="29"/>
      <c r="BSO516" s="29"/>
      <c r="BSP516" s="29"/>
      <c r="BSQ516" s="29"/>
      <c r="BSR516" s="29"/>
      <c r="BSS516" s="29"/>
      <c r="BST516" s="29"/>
      <c r="BSU516" s="29"/>
      <c r="BSV516" s="29"/>
      <c r="BSW516" s="29"/>
      <c r="BSX516" s="29"/>
      <c r="BSY516" s="29"/>
      <c r="BSZ516" s="29"/>
      <c r="BTA516" s="29"/>
      <c r="BTB516" s="29"/>
      <c r="BTC516" s="29"/>
      <c r="BTD516" s="29"/>
      <c r="BTE516" s="29"/>
      <c r="BTF516" s="29"/>
      <c r="BTG516" s="29"/>
      <c r="BTH516" s="29"/>
      <c r="BTI516" s="29"/>
      <c r="BTJ516" s="29"/>
      <c r="BTK516" s="29"/>
      <c r="BTL516" s="29"/>
      <c r="BTM516" s="29"/>
      <c r="BTN516" s="29"/>
      <c r="BTO516" s="29"/>
      <c r="BTP516" s="29"/>
      <c r="BTQ516" s="29"/>
      <c r="BTR516" s="29"/>
      <c r="BTS516" s="29"/>
      <c r="BTT516" s="29"/>
      <c r="BTU516" s="29"/>
      <c r="BTV516" s="29"/>
      <c r="BTW516" s="29"/>
      <c r="BTX516" s="29"/>
      <c r="BTY516" s="29"/>
      <c r="BTZ516" s="29"/>
      <c r="BUA516" s="29"/>
      <c r="BUB516" s="29"/>
      <c r="BUC516" s="29"/>
      <c r="BUD516" s="29"/>
      <c r="BUE516" s="29"/>
      <c r="BUF516" s="29"/>
      <c r="BUG516" s="29"/>
      <c r="BUH516" s="29"/>
      <c r="BUI516" s="29"/>
      <c r="BUJ516" s="29"/>
      <c r="BUK516" s="29"/>
      <c r="BUL516" s="29"/>
      <c r="BUM516" s="29"/>
      <c r="BUN516" s="29"/>
      <c r="BUO516" s="29"/>
      <c r="BUP516" s="29"/>
      <c r="BUQ516" s="29"/>
      <c r="BUR516" s="29"/>
      <c r="BUS516" s="29"/>
      <c r="BUT516" s="29"/>
      <c r="BUU516" s="29"/>
      <c r="BUV516" s="29"/>
      <c r="BUW516" s="29"/>
      <c r="BUX516" s="29"/>
      <c r="BUY516" s="29"/>
      <c r="BUZ516" s="29"/>
      <c r="BVA516" s="29"/>
      <c r="BVB516" s="29"/>
      <c r="BVC516" s="29"/>
      <c r="BVD516" s="29"/>
      <c r="BVE516" s="29"/>
      <c r="BVF516" s="29"/>
      <c r="BVG516" s="29"/>
      <c r="BVH516" s="29"/>
      <c r="BVI516" s="29"/>
      <c r="BVJ516" s="29"/>
      <c r="BVK516" s="29"/>
      <c r="BVL516" s="29"/>
      <c r="BVM516" s="29"/>
      <c r="BVN516" s="29"/>
      <c r="BVO516" s="29"/>
      <c r="BVP516" s="29"/>
      <c r="BVQ516" s="29"/>
      <c r="BVR516" s="29"/>
      <c r="BVS516" s="29"/>
      <c r="BVT516" s="29"/>
      <c r="BVU516" s="29"/>
      <c r="BVV516" s="29"/>
      <c r="BVW516" s="29"/>
      <c r="BVX516" s="29"/>
      <c r="BVY516" s="29"/>
      <c r="BVZ516" s="29"/>
      <c r="BWA516" s="29"/>
      <c r="BWB516" s="29"/>
      <c r="BWC516" s="29"/>
      <c r="BWD516" s="29"/>
      <c r="BWE516" s="29"/>
      <c r="BWF516" s="29"/>
      <c r="BWG516" s="29"/>
      <c r="BWH516" s="29"/>
      <c r="BWI516" s="29"/>
      <c r="BWJ516" s="29"/>
      <c r="BWK516" s="29"/>
      <c r="BWL516" s="29"/>
      <c r="BWM516" s="29"/>
      <c r="BWN516" s="29"/>
      <c r="BWO516" s="29"/>
      <c r="BWP516" s="29"/>
      <c r="BWQ516" s="29"/>
      <c r="BWR516" s="29"/>
      <c r="BWS516" s="29"/>
      <c r="BWT516" s="29"/>
      <c r="BWU516" s="29"/>
      <c r="BWV516" s="29"/>
      <c r="BWW516" s="29"/>
      <c r="BWX516" s="29"/>
      <c r="BWY516" s="29"/>
      <c r="BWZ516" s="29"/>
      <c r="BXA516" s="29"/>
      <c r="BXB516" s="29"/>
      <c r="BXC516" s="29"/>
      <c r="BXD516" s="29"/>
      <c r="BXE516" s="29"/>
      <c r="BXF516" s="29"/>
      <c r="BXG516" s="29"/>
      <c r="BXH516" s="29"/>
      <c r="BXI516" s="29"/>
      <c r="BXJ516" s="29"/>
      <c r="BXK516" s="29"/>
      <c r="BXL516" s="29"/>
      <c r="BXM516" s="29"/>
      <c r="BXN516" s="29"/>
      <c r="BXO516" s="29"/>
      <c r="BXP516" s="29"/>
      <c r="BXQ516" s="29"/>
      <c r="BXR516" s="29"/>
      <c r="BXS516" s="29"/>
      <c r="BXT516" s="29"/>
      <c r="BXU516" s="29"/>
      <c r="BXV516" s="29"/>
      <c r="BXW516" s="29"/>
      <c r="BXX516" s="29"/>
      <c r="BXY516" s="29"/>
      <c r="BXZ516" s="29"/>
      <c r="BYA516" s="29"/>
      <c r="BYB516" s="29"/>
      <c r="BYC516" s="29"/>
      <c r="BYD516" s="29"/>
      <c r="BYE516" s="29"/>
      <c r="BYF516" s="29"/>
      <c r="BYG516" s="29"/>
      <c r="BYH516" s="29"/>
      <c r="BYI516" s="29"/>
      <c r="BYJ516" s="29"/>
      <c r="BYK516" s="29"/>
      <c r="BYL516" s="29"/>
      <c r="BYM516" s="29"/>
      <c r="BYN516" s="29"/>
      <c r="BYO516" s="29"/>
      <c r="BYP516" s="29"/>
      <c r="BYQ516" s="29"/>
      <c r="BYR516" s="29"/>
      <c r="BYS516" s="29"/>
      <c r="BYT516" s="29"/>
      <c r="BYU516" s="29"/>
      <c r="BYV516" s="29"/>
      <c r="BYW516" s="29"/>
      <c r="BYX516" s="29"/>
      <c r="BYY516" s="29"/>
      <c r="BYZ516" s="29"/>
      <c r="BZA516" s="29"/>
      <c r="BZB516" s="29"/>
      <c r="BZC516" s="29"/>
      <c r="BZD516" s="29"/>
      <c r="BZE516" s="29"/>
      <c r="BZF516" s="29"/>
      <c r="BZG516" s="29"/>
      <c r="BZH516" s="29"/>
      <c r="BZI516" s="29"/>
      <c r="BZJ516" s="29"/>
      <c r="BZK516" s="29"/>
      <c r="BZL516" s="29"/>
      <c r="BZM516" s="29"/>
      <c r="BZN516" s="29"/>
      <c r="BZO516" s="29"/>
      <c r="BZP516" s="29"/>
      <c r="BZQ516" s="29"/>
      <c r="BZR516" s="29"/>
      <c r="BZS516" s="29"/>
      <c r="BZT516" s="29"/>
      <c r="BZU516" s="29"/>
      <c r="BZV516" s="29"/>
      <c r="BZW516" s="29"/>
      <c r="BZX516" s="29"/>
      <c r="BZY516" s="29"/>
      <c r="BZZ516" s="29"/>
      <c r="CAA516" s="29"/>
      <c r="CAB516" s="29"/>
      <c r="CAC516" s="29"/>
      <c r="CAD516" s="29"/>
      <c r="CAE516" s="29"/>
      <c r="CAF516" s="29"/>
      <c r="CAG516" s="29"/>
      <c r="CAH516" s="29"/>
      <c r="CAI516" s="29"/>
      <c r="CAJ516" s="29"/>
      <c r="CAK516" s="29"/>
      <c r="CAL516" s="29"/>
      <c r="CAM516" s="29"/>
      <c r="CAN516" s="29"/>
      <c r="CAO516" s="29"/>
      <c r="CAP516" s="29"/>
      <c r="CAQ516" s="29"/>
      <c r="CAR516" s="29"/>
      <c r="CAS516" s="29"/>
      <c r="CAT516" s="29"/>
      <c r="CAU516" s="29"/>
      <c r="CAV516" s="29"/>
      <c r="CAW516" s="29"/>
      <c r="CAX516" s="29"/>
      <c r="CAY516" s="29"/>
      <c r="CAZ516" s="29"/>
      <c r="CBA516" s="29"/>
      <c r="CBB516" s="29"/>
      <c r="CBC516" s="29"/>
      <c r="CBD516" s="29"/>
      <c r="CBE516" s="29"/>
      <c r="CBF516" s="29"/>
      <c r="CBG516" s="29"/>
      <c r="CBH516" s="29"/>
      <c r="CBI516" s="29"/>
      <c r="CBJ516" s="29"/>
      <c r="CBK516" s="29"/>
      <c r="CBL516" s="29"/>
      <c r="CBM516" s="29"/>
      <c r="CBN516" s="29"/>
      <c r="CBO516" s="29"/>
      <c r="CBP516" s="29"/>
      <c r="CBQ516" s="29"/>
      <c r="CBR516" s="29"/>
      <c r="CBS516" s="29"/>
      <c r="CBT516" s="29"/>
      <c r="CBU516" s="29"/>
      <c r="CBV516" s="29"/>
      <c r="CBW516" s="29"/>
      <c r="CBX516" s="29"/>
      <c r="CBY516" s="29"/>
      <c r="CBZ516" s="29"/>
      <c r="CCA516" s="29"/>
      <c r="CCB516" s="29"/>
      <c r="CCC516" s="29"/>
      <c r="CCD516" s="29"/>
      <c r="CCE516" s="29"/>
      <c r="CCF516" s="29"/>
      <c r="CCG516" s="29"/>
      <c r="CCH516" s="29"/>
      <c r="CCI516" s="29"/>
      <c r="CCJ516" s="29"/>
      <c r="CCK516" s="29"/>
      <c r="CCL516" s="29"/>
      <c r="CCM516" s="29"/>
      <c r="CCN516" s="29"/>
      <c r="CCO516" s="29"/>
      <c r="CCP516" s="29"/>
      <c r="CCQ516" s="29"/>
      <c r="CCR516" s="29"/>
      <c r="CCS516" s="29"/>
      <c r="CCT516" s="29"/>
      <c r="CCU516" s="29"/>
      <c r="CCV516" s="29"/>
      <c r="CCW516" s="29"/>
      <c r="CCX516" s="29"/>
      <c r="CCY516" s="29"/>
      <c r="CCZ516" s="29"/>
      <c r="CDA516" s="29"/>
      <c r="CDB516" s="29"/>
      <c r="CDC516" s="29"/>
      <c r="CDD516" s="29"/>
      <c r="CDE516" s="29"/>
      <c r="CDF516" s="29"/>
      <c r="CDG516" s="29"/>
      <c r="CDH516" s="29"/>
      <c r="CDI516" s="29"/>
      <c r="CDJ516" s="29"/>
      <c r="CDK516" s="29"/>
      <c r="CDL516" s="29"/>
      <c r="CDM516" s="29"/>
      <c r="CDN516" s="29"/>
      <c r="CDO516" s="29"/>
      <c r="CDP516" s="29"/>
      <c r="CDQ516" s="29"/>
      <c r="CDR516" s="29"/>
      <c r="CDS516" s="29"/>
      <c r="CDT516" s="29"/>
      <c r="CDU516" s="29"/>
      <c r="CDV516" s="29"/>
      <c r="CDW516" s="29"/>
      <c r="CDX516" s="29"/>
      <c r="CDY516" s="29"/>
      <c r="CDZ516" s="29"/>
      <c r="CEA516" s="29"/>
      <c r="CEB516" s="29"/>
      <c r="CEC516" s="29"/>
      <c r="CED516" s="29"/>
      <c r="CEE516" s="29"/>
      <c r="CEF516" s="29"/>
      <c r="CEG516" s="29"/>
      <c r="CEH516" s="29"/>
      <c r="CEI516" s="29"/>
      <c r="CEJ516" s="29"/>
      <c r="CEK516" s="29"/>
      <c r="CEL516" s="29"/>
      <c r="CEM516" s="29"/>
      <c r="CEN516" s="29"/>
      <c r="CEO516" s="29"/>
      <c r="CEP516" s="29"/>
      <c r="CEQ516" s="29"/>
      <c r="CER516" s="29"/>
      <c r="CES516" s="29"/>
      <c r="CET516" s="29"/>
      <c r="CEU516" s="29"/>
      <c r="CEV516" s="29"/>
      <c r="CEW516" s="29"/>
      <c r="CEX516" s="29"/>
      <c r="CEY516" s="29"/>
      <c r="CEZ516" s="29"/>
      <c r="CFA516" s="29"/>
      <c r="CFB516" s="29"/>
      <c r="CFC516" s="29"/>
      <c r="CFD516" s="29"/>
      <c r="CFE516" s="29"/>
      <c r="CFF516" s="29"/>
      <c r="CFG516" s="29"/>
      <c r="CFH516" s="29"/>
      <c r="CFI516" s="29"/>
      <c r="CFJ516" s="29"/>
      <c r="CFK516" s="29"/>
      <c r="CFL516" s="29"/>
      <c r="CFM516" s="29"/>
      <c r="CFN516" s="29"/>
      <c r="CFO516" s="29"/>
      <c r="CFP516" s="29"/>
      <c r="CFQ516" s="29"/>
      <c r="CFR516" s="29"/>
      <c r="CFS516" s="29"/>
      <c r="CFT516" s="29"/>
      <c r="CFU516" s="29"/>
      <c r="CFV516" s="29"/>
      <c r="CFW516" s="29"/>
      <c r="CFX516" s="29"/>
      <c r="CFY516" s="29"/>
      <c r="CFZ516" s="29"/>
      <c r="CGA516" s="29"/>
      <c r="CGB516" s="29"/>
      <c r="CGC516" s="29"/>
      <c r="CGD516" s="29"/>
      <c r="CGE516" s="29"/>
      <c r="CGF516" s="29"/>
      <c r="CGG516" s="29"/>
      <c r="CGH516" s="29"/>
      <c r="CGI516" s="29"/>
      <c r="CGJ516" s="29"/>
      <c r="CGK516" s="29"/>
      <c r="CGL516" s="29"/>
      <c r="CGM516" s="29"/>
      <c r="CGN516" s="29"/>
      <c r="CGO516" s="29"/>
      <c r="CGP516" s="29"/>
      <c r="CGQ516" s="29"/>
      <c r="CGR516" s="29"/>
      <c r="CGS516" s="29"/>
      <c r="CGT516" s="29"/>
      <c r="CGU516" s="29"/>
      <c r="CGV516" s="29"/>
      <c r="CGW516" s="29"/>
      <c r="CGX516" s="29"/>
      <c r="CGY516" s="29"/>
      <c r="CGZ516" s="29"/>
      <c r="CHA516" s="29"/>
      <c r="CHB516" s="29"/>
      <c r="CHC516" s="29"/>
      <c r="CHD516" s="29"/>
      <c r="CHE516" s="29"/>
      <c r="CHF516" s="29"/>
      <c r="CHG516" s="29"/>
      <c r="CHH516" s="29"/>
      <c r="CHI516" s="29"/>
      <c r="CHJ516" s="29"/>
      <c r="CHK516" s="29"/>
      <c r="CHL516" s="29"/>
      <c r="CHM516" s="29"/>
      <c r="CHN516" s="29"/>
      <c r="CHO516" s="29"/>
      <c r="CHP516" s="29"/>
      <c r="CHQ516" s="29"/>
      <c r="CHR516" s="29"/>
      <c r="CHS516" s="29"/>
      <c r="CHT516" s="29"/>
      <c r="CHU516" s="29"/>
      <c r="CHV516" s="29"/>
      <c r="CHW516" s="29"/>
      <c r="CHX516" s="29"/>
      <c r="CHY516" s="29"/>
      <c r="CHZ516" s="29"/>
      <c r="CIA516" s="29"/>
      <c r="CIB516" s="29"/>
      <c r="CIC516" s="29"/>
      <c r="CID516" s="29"/>
      <c r="CIE516" s="29"/>
      <c r="CIF516" s="29"/>
      <c r="CIG516" s="29"/>
      <c r="CIH516" s="29"/>
      <c r="CII516" s="29"/>
      <c r="CIJ516" s="29"/>
      <c r="CIK516" s="29"/>
      <c r="CIL516" s="29"/>
      <c r="CIM516" s="29"/>
      <c r="CIN516" s="29"/>
      <c r="CIO516" s="29"/>
      <c r="CIP516" s="29"/>
      <c r="CIQ516" s="29"/>
      <c r="CIR516" s="29"/>
      <c r="CIS516" s="29"/>
      <c r="CIT516" s="29"/>
      <c r="CIU516" s="29"/>
      <c r="CIV516" s="29"/>
      <c r="CIW516" s="29"/>
      <c r="CIX516" s="29"/>
      <c r="CIY516" s="29"/>
      <c r="CIZ516" s="29"/>
      <c r="CJA516" s="29"/>
      <c r="CJB516" s="29"/>
      <c r="CJC516" s="29"/>
      <c r="CJD516" s="29"/>
      <c r="CJE516" s="29"/>
      <c r="CJF516" s="29"/>
      <c r="CJG516" s="29"/>
      <c r="CJH516" s="29"/>
      <c r="CJI516" s="29"/>
      <c r="CJJ516" s="29"/>
      <c r="CJK516" s="29"/>
      <c r="CJL516" s="29"/>
      <c r="CJM516" s="29"/>
      <c r="CJN516" s="29"/>
      <c r="CJO516" s="29"/>
      <c r="CJP516" s="29"/>
      <c r="CJQ516" s="29"/>
      <c r="CJR516" s="29"/>
      <c r="CJS516" s="29"/>
      <c r="CJT516" s="29"/>
      <c r="CJU516" s="29"/>
      <c r="CJV516" s="29"/>
      <c r="CJW516" s="29"/>
      <c r="CJX516" s="29"/>
      <c r="CJY516" s="29"/>
      <c r="CJZ516" s="29"/>
      <c r="CKA516" s="29"/>
      <c r="CKB516" s="29"/>
      <c r="CKC516" s="29"/>
      <c r="CKD516" s="29"/>
      <c r="CKE516" s="29"/>
      <c r="CKF516" s="29"/>
      <c r="CKG516" s="29"/>
      <c r="CKH516" s="29"/>
      <c r="CKI516" s="29"/>
      <c r="CKJ516" s="29"/>
      <c r="CKK516" s="29"/>
      <c r="CKL516" s="29"/>
      <c r="CKM516" s="29"/>
      <c r="CKN516" s="29"/>
      <c r="CKO516" s="29"/>
      <c r="CKP516" s="29"/>
      <c r="CKQ516" s="29"/>
      <c r="CKR516" s="29"/>
      <c r="CKS516" s="29"/>
      <c r="CKT516" s="29"/>
      <c r="CKU516" s="29"/>
      <c r="CKV516" s="29"/>
      <c r="CKW516" s="29"/>
      <c r="CKX516" s="29"/>
      <c r="CKY516" s="29"/>
      <c r="CKZ516" s="29"/>
      <c r="CLA516" s="29"/>
      <c r="CLB516" s="29"/>
      <c r="CLC516" s="29"/>
      <c r="CLD516" s="29"/>
      <c r="CLE516" s="29"/>
      <c r="CLF516" s="29"/>
      <c r="CLG516" s="29"/>
      <c r="CLH516" s="29"/>
      <c r="CLI516" s="29"/>
      <c r="CLJ516" s="29"/>
      <c r="CLK516" s="29"/>
      <c r="CLL516" s="29"/>
      <c r="CLM516" s="29"/>
      <c r="CLN516" s="29"/>
      <c r="CLO516" s="29"/>
      <c r="CLP516" s="29"/>
      <c r="CLQ516" s="29"/>
      <c r="CLR516" s="29"/>
      <c r="CLS516" s="29"/>
      <c r="CLT516" s="29"/>
      <c r="CLU516" s="29"/>
      <c r="CLV516" s="29"/>
      <c r="CLW516" s="29"/>
      <c r="CLX516" s="29"/>
      <c r="CLY516" s="29"/>
      <c r="CLZ516" s="29"/>
      <c r="CMA516" s="29"/>
      <c r="CMB516" s="29"/>
      <c r="CMC516" s="29"/>
      <c r="CMD516" s="29"/>
      <c r="CME516" s="29"/>
      <c r="CMF516" s="29"/>
      <c r="CMG516" s="29"/>
      <c r="CMH516" s="29"/>
      <c r="CMI516" s="29"/>
      <c r="CMJ516" s="29"/>
      <c r="CMK516" s="29"/>
      <c r="CML516" s="29"/>
      <c r="CMM516" s="29"/>
      <c r="CMN516" s="29"/>
      <c r="CMO516" s="29"/>
      <c r="CMP516" s="29"/>
      <c r="CMQ516" s="29"/>
      <c r="CMR516" s="29"/>
      <c r="CMS516" s="29"/>
      <c r="CMT516" s="29"/>
      <c r="CMU516" s="29"/>
      <c r="CMV516" s="29"/>
      <c r="CMW516" s="29"/>
      <c r="CMX516" s="29"/>
      <c r="CMY516" s="29"/>
      <c r="CMZ516" s="29"/>
      <c r="CNA516" s="29"/>
      <c r="CNB516" s="29"/>
      <c r="CNC516" s="29"/>
      <c r="CND516" s="29"/>
      <c r="CNE516" s="29"/>
      <c r="CNF516" s="29"/>
      <c r="CNG516" s="29"/>
      <c r="CNH516" s="29"/>
      <c r="CNI516" s="29"/>
      <c r="CNJ516" s="29"/>
      <c r="CNK516" s="29"/>
      <c r="CNL516" s="29"/>
      <c r="CNM516" s="29"/>
      <c r="CNN516" s="29"/>
      <c r="CNO516" s="29"/>
      <c r="CNP516" s="29"/>
      <c r="CNQ516" s="29"/>
      <c r="CNR516" s="29"/>
      <c r="CNS516" s="29"/>
      <c r="CNT516" s="29"/>
      <c r="CNU516" s="29"/>
      <c r="CNV516" s="29"/>
      <c r="CNW516" s="29"/>
      <c r="CNX516" s="29"/>
      <c r="CNY516" s="29"/>
      <c r="CNZ516" s="29"/>
      <c r="COA516" s="29"/>
      <c r="COB516" s="29"/>
      <c r="COC516" s="29"/>
      <c r="COD516" s="29"/>
      <c r="COE516" s="29"/>
      <c r="COF516" s="29"/>
      <c r="COG516" s="29"/>
      <c r="COH516" s="29"/>
      <c r="COI516" s="29"/>
      <c r="COJ516" s="29"/>
      <c r="COK516" s="29"/>
      <c r="COL516" s="29"/>
      <c r="COM516" s="29"/>
      <c r="CON516" s="29"/>
      <c r="COO516" s="29"/>
      <c r="COP516" s="29"/>
      <c r="COQ516" s="29"/>
      <c r="COR516" s="29"/>
      <c r="COS516" s="29"/>
      <c r="COT516" s="29"/>
      <c r="COU516" s="29"/>
      <c r="COV516" s="29"/>
      <c r="COW516" s="29"/>
      <c r="COX516" s="29"/>
      <c r="COY516" s="29"/>
      <c r="COZ516" s="29"/>
      <c r="CPA516" s="29"/>
      <c r="CPB516" s="29"/>
      <c r="CPC516" s="29"/>
      <c r="CPD516" s="29"/>
      <c r="CPE516" s="29"/>
      <c r="CPF516" s="29"/>
      <c r="CPG516" s="29"/>
      <c r="CPH516" s="29"/>
      <c r="CPI516" s="29"/>
      <c r="CPJ516" s="29"/>
      <c r="CPK516" s="29"/>
      <c r="CPL516" s="29"/>
      <c r="CPM516" s="29"/>
      <c r="CPN516" s="29"/>
      <c r="CPO516" s="29"/>
      <c r="CPP516" s="29"/>
      <c r="CPQ516" s="29"/>
      <c r="CPR516" s="29"/>
      <c r="CPS516" s="29"/>
      <c r="CPT516" s="29"/>
      <c r="CPU516" s="29"/>
      <c r="CPV516" s="29"/>
      <c r="CPW516" s="29"/>
      <c r="CPX516" s="29"/>
      <c r="CPY516" s="29"/>
      <c r="CPZ516" s="29"/>
      <c r="CQA516" s="29"/>
      <c r="CQB516" s="29"/>
      <c r="CQC516" s="29"/>
      <c r="CQD516" s="29"/>
      <c r="CQE516" s="29"/>
      <c r="CQF516" s="29"/>
      <c r="CQG516" s="29"/>
      <c r="CQH516" s="29"/>
      <c r="CQI516" s="29"/>
      <c r="CQJ516" s="29"/>
      <c r="CQK516" s="29"/>
      <c r="CQL516" s="29"/>
      <c r="CQM516" s="29"/>
      <c r="CQN516" s="29"/>
      <c r="CQO516" s="29"/>
      <c r="CQP516" s="29"/>
      <c r="CQQ516" s="29"/>
      <c r="CQR516" s="29"/>
      <c r="CQS516" s="29"/>
      <c r="CQT516" s="29"/>
      <c r="CQU516" s="29"/>
      <c r="CQV516" s="29"/>
      <c r="CQW516" s="29"/>
      <c r="CQX516" s="29"/>
      <c r="CQY516" s="29"/>
      <c r="CQZ516" s="29"/>
      <c r="CRA516" s="29"/>
      <c r="CRB516" s="29"/>
      <c r="CRC516" s="29"/>
      <c r="CRD516" s="29"/>
      <c r="CRE516" s="29"/>
      <c r="CRF516" s="29"/>
      <c r="CRG516" s="29"/>
      <c r="CRH516" s="29"/>
      <c r="CRI516" s="29"/>
      <c r="CRJ516" s="29"/>
      <c r="CRK516" s="29"/>
      <c r="CRL516" s="29"/>
      <c r="CRM516" s="29"/>
      <c r="CRN516" s="29"/>
      <c r="CRO516" s="29"/>
      <c r="CRP516" s="29"/>
      <c r="CRQ516" s="29"/>
      <c r="CRR516" s="29"/>
      <c r="CRS516" s="29"/>
      <c r="CRT516" s="29"/>
      <c r="CRU516" s="29"/>
      <c r="CRV516" s="29"/>
      <c r="CRW516" s="29"/>
      <c r="CRX516" s="29"/>
      <c r="CRY516" s="29"/>
      <c r="CRZ516" s="29"/>
      <c r="CSA516" s="29"/>
      <c r="CSB516" s="29"/>
      <c r="CSC516" s="29"/>
      <c r="CSD516" s="29"/>
      <c r="CSE516" s="29"/>
      <c r="CSF516" s="29"/>
      <c r="CSG516" s="29"/>
      <c r="CSH516" s="29"/>
      <c r="CSI516" s="29"/>
      <c r="CSJ516" s="29"/>
      <c r="CSK516" s="29"/>
      <c r="CSL516" s="29"/>
      <c r="CSM516" s="29"/>
      <c r="CSN516" s="29"/>
      <c r="CSO516" s="29"/>
      <c r="CSP516" s="29"/>
      <c r="CSQ516" s="29"/>
      <c r="CSR516" s="29"/>
      <c r="CSS516" s="29"/>
      <c r="CST516" s="29"/>
      <c r="CSU516" s="29"/>
      <c r="CSV516" s="29"/>
      <c r="CSW516" s="29"/>
      <c r="CSX516" s="29"/>
      <c r="CSY516" s="29"/>
      <c r="CSZ516" s="29"/>
      <c r="CTA516" s="29"/>
      <c r="CTB516" s="29"/>
      <c r="CTC516" s="29"/>
      <c r="CTD516" s="29"/>
      <c r="CTE516" s="29"/>
      <c r="CTF516" s="29"/>
      <c r="CTG516" s="29"/>
      <c r="CTH516" s="29"/>
      <c r="CTI516" s="29"/>
      <c r="CTJ516" s="29"/>
      <c r="CTK516" s="29"/>
      <c r="CTL516" s="29"/>
      <c r="CTM516" s="29"/>
      <c r="CTN516" s="29"/>
      <c r="CTO516" s="29"/>
      <c r="CTP516" s="29"/>
      <c r="CTQ516" s="29"/>
      <c r="CTR516" s="29"/>
      <c r="CTS516" s="29"/>
      <c r="CTT516" s="29"/>
      <c r="CTU516" s="29"/>
      <c r="CTV516" s="29"/>
      <c r="CTW516" s="29"/>
      <c r="CTX516" s="29"/>
      <c r="CTY516" s="29"/>
      <c r="CTZ516" s="29"/>
      <c r="CUA516" s="29"/>
      <c r="CUB516" s="29"/>
      <c r="CUC516" s="29"/>
      <c r="CUD516" s="29"/>
      <c r="CUE516" s="29"/>
      <c r="CUF516" s="29"/>
      <c r="CUG516" s="29"/>
      <c r="CUH516" s="29"/>
      <c r="CUI516" s="29"/>
      <c r="CUJ516" s="29"/>
      <c r="CUK516" s="29"/>
      <c r="CUL516" s="29"/>
      <c r="CUM516" s="29"/>
      <c r="CUN516" s="29"/>
      <c r="CUO516" s="29"/>
      <c r="CUP516" s="29"/>
      <c r="CUQ516" s="29"/>
      <c r="CUR516" s="29"/>
      <c r="CUS516" s="29"/>
      <c r="CUT516" s="29"/>
      <c r="CUU516" s="29"/>
      <c r="CUV516" s="29"/>
      <c r="CUW516" s="29"/>
      <c r="CUX516" s="29"/>
      <c r="CUY516" s="29"/>
      <c r="CUZ516" s="29"/>
      <c r="CVA516" s="29"/>
      <c r="CVB516" s="29"/>
      <c r="CVC516" s="29"/>
      <c r="CVD516" s="29"/>
      <c r="CVE516" s="29"/>
      <c r="CVF516" s="29"/>
      <c r="CVG516" s="29"/>
      <c r="CVH516" s="29"/>
      <c r="CVI516" s="29"/>
      <c r="CVJ516" s="29"/>
      <c r="CVK516" s="29"/>
      <c r="CVL516" s="29"/>
      <c r="CVM516" s="29"/>
      <c r="CVN516" s="29"/>
      <c r="CVO516" s="29"/>
      <c r="CVP516" s="29"/>
      <c r="CVQ516" s="29"/>
      <c r="CVR516" s="29"/>
      <c r="CVS516" s="29"/>
      <c r="CVT516" s="29"/>
      <c r="CVU516" s="29"/>
      <c r="CVV516" s="29"/>
      <c r="CVW516" s="29"/>
      <c r="CVX516" s="29"/>
      <c r="CVY516" s="29"/>
      <c r="CVZ516" s="29"/>
      <c r="CWA516" s="29"/>
      <c r="CWB516" s="29"/>
      <c r="CWC516" s="29"/>
      <c r="CWD516" s="29"/>
      <c r="CWE516" s="29"/>
      <c r="CWF516" s="29"/>
      <c r="CWG516" s="29"/>
      <c r="CWH516" s="29"/>
      <c r="CWI516" s="29"/>
      <c r="CWJ516" s="29"/>
      <c r="CWK516" s="29"/>
      <c r="CWL516" s="29"/>
      <c r="CWM516" s="29"/>
      <c r="CWN516" s="29"/>
      <c r="CWO516" s="29"/>
      <c r="CWP516" s="29"/>
      <c r="CWQ516" s="29"/>
      <c r="CWR516" s="29"/>
      <c r="CWS516" s="29"/>
      <c r="CWT516" s="29"/>
      <c r="CWU516" s="29"/>
      <c r="CWV516" s="29"/>
      <c r="CWW516" s="29"/>
      <c r="CWX516" s="29"/>
      <c r="CWY516" s="29"/>
      <c r="CWZ516" s="29"/>
      <c r="CXA516" s="29"/>
      <c r="CXB516" s="29"/>
      <c r="CXC516" s="29"/>
      <c r="CXD516" s="29"/>
      <c r="CXE516" s="29"/>
      <c r="CXF516" s="29"/>
      <c r="CXG516" s="29"/>
      <c r="CXH516" s="29"/>
      <c r="CXI516" s="29"/>
      <c r="CXJ516" s="29"/>
      <c r="CXK516" s="29"/>
      <c r="CXL516" s="29"/>
      <c r="CXM516" s="29"/>
      <c r="CXN516" s="29"/>
      <c r="CXO516" s="29"/>
      <c r="CXP516" s="29"/>
      <c r="CXQ516" s="29"/>
      <c r="CXR516" s="29"/>
      <c r="CXS516" s="29"/>
      <c r="CXT516" s="29"/>
      <c r="CXU516" s="29"/>
      <c r="CXV516" s="29"/>
      <c r="CXW516" s="29"/>
      <c r="CXX516" s="29"/>
      <c r="CXY516" s="29"/>
      <c r="CXZ516" s="29"/>
      <c r="CYA516" s="29"/>
      <c r="CYB516" s="29"/>
      <c r="CYC516" s="29"/>
      <c r="CYD516" s="29"/>
      <c r="CYE516" s="29"/>
      <c r="CYF516" s="29"/>
      <c r="CYG516" s="29"/>
      <c r="CYH516" s="29"/>
      <c r="CYI516" s="29"/>
      <c r="CYJ516" s="29"/>
      <c r="CYK516" s="29"/>
      <c r="CYL516" s="29"/>
      <c r="CYM516" s="29"/>
      <c r="CYN516" s="29"/>
      <c r="CYO516" s="29"/>
      <c r="CYP516" s="29"/>
      <c r="CYQ516" s="29"/>
      <c r="CYR516" s="29"/>
      <c r="CYS516" s="29"/>
      <c r="CYT516" s="29"/>
      <c r="CYU516" s="29"/>
      <c r="CYV516" s="29"/>
      <c r="CYW516" s="29"/>
      <c r="CYX516" s="29"/>
      <c r="CYY516" s="29"/>
      <c r="CYZ516" s="29"/>
      <c r="CZA516" s="29"/>
      <c r="CZB516" s="29"/>
      <c r="CZC516" s="29"/>
      <c r="CZD516" s="29"/>
      <c r="CZE516" s="29"/>
      <c r="CZF516" s="29"/>
      <c r="CZG516" s="29"/>
      <c r="CZH516" s="29"/>
      <c r="CZI516" s="29"/>
      <c r="CZJ516" s="29"/>
      <c r="CZK516" s="29"/>
      <c r="CZL516" s="29"/>
      <c r="CZM516" s="29"/>
      <c r="CZN516" s="29"/>
      <c r="CZO516" s="29"/>
      <c r="CZP516" s="29"/>
      <c r="CZQ516" s="29"/>
      <c r="CZR516" s="29"/>
      <c r="CZS516" s="29"/>
      <c r="CZT516" s="29"/>
      <c r="CZU516" s="29"/>
      <c r="CZV516" s="29"/>
      <c r="CZW516" s="29"/>
      <c r="CZX516" s="29"/>
      <c r="CZY516" s="29"/>
      <c r="CZZ516" s="29"/>
      <c r="DAA516" s="29"/>
      <c r="DAB516" s="29"/>
      <c r="DAC516" s="29"/>
      <c r="DAD516" s="29"/>
      <c r="DAE516" s="29"/>
      <c r="DAF516" s="29"/>
      <c r="DAG516" s="29"/>
      <c r="DAH516" s="29"/>
      <c r="DAI516" s="29"/>
      <c r="DAJ516" s="29"/>
      <c r="DAK516" s="29"/>
      <c r="DAL516" s="29"/>
      <c r="DAM516" s="29"/>
      <c r="DAN516" s="29"/>
      <c r="DAO516" s="29"/>
      <c r="DAP516" s="29"/>
      <c r="DAQ516" s="29"/>
      <c r="DAR516" s="29"/>
      <c r="DAS516" s="29"/>
      <c r="DAT516" s="29"/>
      <c r="DAU516" s="29"/>
      <c r="DAV516" s="29"/>
      <c r="DAW516" s="29"/>
      <c r="DAX516" s="29"/>
      <c r="DAY516" s="29"/>
      <c r="DAZ516" s="29"/>
      <c r="DBA516" s="29"/>
      <c r="DBB516" s="29"/>
      <c r="DBC516" s="29"/>
      <c r="DBD516" s="29"/>
      <c r="DBE516" s="29"/>
      <c r="DBF516" s="29"/>
      <c r="DBG516" s="29"/>
      <c r="DBH516" s="29"/>
      <c r="DBI516" s="29"/>
      <c r="DBJ516" s="29"/>
      <c r="DBK516" s="29"/>
      <c r="DBL516" s="29"/>
      <c r="DBM516" s="29"/>
      <c r="DBN516" s="29"/>
      <c r="DBO516" s="29"/>
      <c r="DBP516" s="29"/>
      <c r="DBQ516" s="29"/>
      <c r="DBR516" s="29"/>
      <c r="DBS516" s="29"/>
      <c r="DBT516" s="29"/>
      <c r="DBU516" s="29"/>
      <c r="DBV516" s="29"/>
      <c r="DBW516" s="29"/>
      <c r="DBX516" s="29"/>
      <c r="DBY516" s="29"/>
      <c r="DBZ516" s="29"/>
      <c r="DCA516" s="29"/>
      <c r="DCB516" s="29"/>
      <c r="DCC516" s="29"/>
      <c r="DCD516" s="29"/>
      <c r="DCE516" s="29"/>
      <c r="DCF516" s="29"/>
      <c r="DCG516" s="29"/>
      <c r="DCH516" s="29"/>
      <c r="DCI516" s="29"/>
      <c r="DCJ516" s="29"/>
      <c r="DCK516" s="29"/>
      <c r="DCL516" s="29"/>
      <c r="DCM516" s="29"/>
      <c r="DCN516" s="29"/>
      <c r="DCO516" s="29"/>
      <c r="DCP516" s="29"/>
      <c r="DCQ516" s="29"/>
      <c r="DCR516" s="29"/>
      <c r="DCS516" s="29"/>
      <c r="DCT516" s="29"/>
      <c r="DCU516" s="29"/>
      <c r="DCV516" s="29"/>
      <c r="DCW516" s="29"/>
      <c r="DCX516" s="29"/>
      <c r="DCY516" s="29"/>
      <c r="DCZ516" s="29"/>
      <c r="DDA516" s="29"/>
      <c r="DDB516" s="29"/>
      <c r="DDC516" s="29"/>
      <c r="DDD516" s="29"/>
      <c r="DDE516" s="29"/>
      <c r="DDF516" s="29"/>
      <c r="DDG516" s="29"/>
      <c r="DDH516" s="29"/>
      <c r="DDI516" s="29"/>
      <c r="DDJ516" s="29"/>
      <c r="DDK516" s="29"/>
      <c r="DDL516" s="29"/>
      <c r="DDM516" s="29"/>
      <c r="DDN516" s="29"/>
      <c r="DDO516" s="29"/>
      <c r="DDP516" s="29"/>
      <c r="DDQ516" s="29"/>
      <c r="DDR516" s="29"/>
      <c r="DDS516" s="29"/>
      <c r="DDT516" s="29"/>
      <c r="DDU516" s="29"/>
      <c r="DDV516" s="29"/>
      <c r="DDW516" s="29"/>
      <c r="DDX516" s="29"/>
      <c r="DDY516" s="29"/>
      <c r="DDZ516" s="29"/>
      <c r="DEA516" s="29"/>
      <c r="DEB516" s="29"/>
      <c r="DEC516" s="29"/>
      <c r="DED516" s="29"/>
      <c r="DEE516" s="29"/>
      <c r="DEF516" s="29"/>
      <c r="DEG516" s="29"/>
      <c r="DEH516" s="29"/>
      <c r="DEI516" s="29"/>
      <c r="DEJ516" s="29"/>
      <c r="DEK516" s="29"/>
      <c r="DEL516" s="29"/>
      <c r="DEM516" s="29"/>
      <c r="DEN516" s="29"/>
      <c r="DEO516" s="29"/>
      <c r="DEP516" s="29"/>
      <c r="DEQ516" s="29"/>
      <c r="DER516" s="29"/>
      <c r="DES516" s="29"/>
      <c r="DET516" s="29"/>
      <c r="DEU516" s="29"/>
      <c r="DEV516" s="29"/>
      <c r="DEW516" s="29"/>
      <c r="DEX516" s="29"/>
      <c r="DEY516" s="29"/>
      <c r="DEZ516" s="29"/>
      <c r="DFA516" s="29"/>
      <c r="DFB516" s="29"/>
      <c r="DFC516" s="29"/>
      <c r="DFD516" s="29"/>
      <c r="DFE516" s="29"/>
      <c r="DFF516" s="29"/>
      <c r="DFG516" s="29"/>
      <c r="DFH516" s="29"/>
      <c r="DFI516" s="29"/>
      <c r="DFJ516" s="29"/>
      <c r="DFK516" s="29"/>
      <c r="DFL516" s="29"/>
      <c r="DFM516" s="29"/>
      <c r="DFN516" s="29"/>
      <c r="DFO516" s="29"/>
      <c r="DFP516" s="29"/>
      <c r="DFQ516" s="29"/>
      <c r="DFR516" s="29"/>
      <c r="DFS516" s="29"/>
      <c r="DFT516" s="29"/>
      <c r="DFU516" s="29"/>
      <c r="DFV516" s="29"/>
      <c r="DFW516" s="29"/>
      <c r="DFX516" s="29"/>
      <c r="DFY516" s="29"/>
      <c r="DFZ516" s="29"/>
      <c r="DGA516" s="29"/>
      <c r="DGB516" s="29"/>
      <c r="DGC516" s="29"/>
      <c r="DGD516" s="29"/>
      <c r="DGE516" s="29"/>
      <c r="DGF516" s="29"/>
      <c r="DGG516" s="29"/>
      <c r="DGH516" s="29"/>
      <c r="DGI516" s="29"/>
      <c r="DGJ516" s="29"/>
      <c r="DGK516" s="29"/>
      <c r="DGL516" s="29"/>
      <c r="DGM516" s="29"/>
      <c r="DGN516" s="29"/>
      <c r="DGO516" s="29"/>
      <c r="DGP516" s="29"/>
      <c r="DGQ516" s="29"/>
      <c r="DGR516" s="29"/>
      <c r="DGS516" s="29"/>
      <c r="DGT516" s="29"/>
      <c r="DGU516" s="29"/>
      <c r="DGV516" s="29"/>
      <c r="DGW516" s="29"/>
      <c r="DGX516" s="29"/>
      <c r="DGY516" s="29"/>
      <c r="DGZ516" s="29"/>
      <c r="DHA516" s="29"/>
      <c r="DHB516" s="29"/>
      <c r="DHC516" s="29"/>
      <c r="DHD516" s="29"/>
      <c r="DHE516" s="29"/>
      <c r="DHF516" s="29"/>
      <c r="DHG516" s="29"/>
      <c r="DHH516" s="29"/>
      <c r="DHI516" s="29"/>
      <c r="DHJ516" s="29"/>
      <c r="DHK516" s="29"/>
      <c r="DHL516" s="29"/>
      <c r="DHM516" s="29"/>
      <c r="DHN516" s="29"/>
      <c r="DHO516" s="29"/>
      <c r="DHP516" s="29"/>
      <c r="DHQ516" s="29"/>
      <c r="DHR516" s="29"/>
      <c r="DHS516" s="29"/>
      <c r="DHT516" s="29"/>
      <c r="DHU516" s="29"/>
      <c r="DHV516" s="29"/>
      <c r="DHW516" s="29"/>
      <c r="DHX516" s="29"/>
      <c r="DHY516" s="29"/>
      <c r="DHZ516" s="29"/>
      <c r="DIA516" s="29"/>
      <c r="DIB516" s="29"/>
      <c r="DIC516" s="29"/>
      <c r="DID516" s="29"/>
      <c r="DIE516" s="29"/>
      <c r="DIF516" s="29"/>
      <c r="DIG516" s="29"/>
      <c r="DIH516" s="29"/>
      <c r="DII516" s="29"/>
      <c r="DIJ516" s="29"/>
      <c r="DIK516" s="29"/>
      <c r="DIL516" s="29"/>
      <c r="DIM516" s="29"/>
      <c r="DIN516" s="29"/>
      <c r="DIO516" s="29"/>
      <c r="DIP516" s="29"/>
      <c r="DIQ516" s="29"/>
      <c r="DIR516" s="29"/>
      <c r="DIS516" s="29"/>
      <c r="DIT516" s="29"/>
      <c r="DIU516" s="29"/>
      <c r="DIV516" s="29"/>
      <c r="DIW516" s="29"/>
      <c r="DIX516" s="29"/>
      <c r="DIY516" s="29"/>
      <c r="DIZ516" s="29"/>
      <c r="DJA516" s="29"/>
      <c r="DJB516" s="29"/>
      <c r="DJC516" s="29"/>
      <c r="DJD516" s="29"/>
      <c r="DJE516" s="29"/>
      <c r="DJF516" s="29"/>
      <c r="DJG516" s="29"/>
      <c r="DJH516" s="29"/>
      <c r="DJI516" s="29"/>
      <c r="DJJ516" s="29"/>
      <c r="DJK516" s="29"/>
      <c r="DJL516" s="29"/>
      <c r="DJM516" s="29"/>
      <c r="DJN516" s="29"/>
      <c r="DJO516" s="29"/>
      <c r="DJP516" s="29"/>
      <c r="DJQ516" s="29"/>
      <c r="DJR516" s="29"/>
      <c r="DJS516" s="29"/>
      <c r="DJT516" s="29"/>
      <c r="DJU516" s="29"/>
      <c r="DJV516" s="29"/>
      <c r="DJW516" s="29"/>
      <c r="DJX516" s="29"/>
      <c r="DJY516" s="29"/>
      <c r="DJZ516" s="29"/>
      <c r="DKA516" s="29"/>
      <c r="DKB516" s="29"/>
      <c r="DKC516" s="29"/>
      <c r="DKD516" s="29"/>
      <c r="DKE516" s="29"/>
      <c r="DKF516" s="29"/>
      <c r="DKG516" s="29"/>
      <c r="DKH516" s="29"/>
      <c r="DKI516" s="29"/>
      <c r="DKJ516" s="29"/>
      <c r="DKK516" s="29"/>
      <c r="DKL516" s="29"/>
      <c r="DKM516" s="29"/>
      <c r="DKN516" s="29"/>
      <c r="DKO516" s="29"/>
      <c r="DKP516" s="29"/>
      <c r="DKQ516" s="29"/>
      <c r="DKR516" s="29"/>
      <c r="DKS516" s="29"/>
      <c r="DKT516" s="29"/>
      <c r="DKU516" s="29"/>
      <c r="DKV516" s="29"/>
      <c r="DKW516" s="29"/>
      <c r="DKX516" s="29"/>
      <c r="DKY516" s="29"/>
      <c r="DKZ516" s="29"/>
      <c r="DLA516" s="29"/>
      <c r="DLB516" s="29"/>
      <c r="DLC516" s="29"/>
      <c r="DLD516" s="29"/>
      <c r="DLE516" s="29"/>
      <c r="DLF516" s="29"/>
      <c r="DLG516" s="29"/>
      <c r="DLH516" s="29"/>
      <c r="DLI516" s="29"/>
      <c r="DLJ516" s="29"/>
      <c r="DLK516" s="29"/>
      <c r="DLL516" s="29"/>
      <c r="DLM516" s="29"/>
      <c r="DLN516" s="29"/>
      <c r="DLO516" s="29"/>
      <c r="DLP516" s="29"/>
      <c r="DLQ516" s="29"/>
      <c r="DLR516" s="29"/>
      <c r="DLS516" s="29"/>
      <c r="DLT516" s="29"/>
      <c r="DLU516" s="29"/>
      <c r="DLV516" s="29"/>
      <c r="DLW516" s="29"/>
      <c r="DLX516" s="29"/>
      <c r="DLY516" s="29"/>
      <c r="DLZ516" s="29"/>
      <c r="DMA516" s="29"/>
      <c r="DMB516" s="29"/>
      <c r="DMC516" s="29"/>
      <c r="DMD516" s="29"/>
      <c r="DME516" s="29"/>
      <c r="DMF516" s="29"/>
      <c r="DMG516" s="29"/>
      <c r="DMH516" s="29"/>
      <c r="DMI516" s="29"/>
      <c r="DMJ516" s="29"/>
      <c r="DMK516" s="29"/>
      <c r="DML516" s="29"/>
      <c r="DMM516" s="29"/>
      <c r="DMN516" s="29"/>
      <c r="DMO516" s="29"/>
      <c r="DMP516" s="29"/>
      <c r="DMQ516" s="29"/>
      <c r="DMR516" s="29"/>
      <c r="DMS516" s="29"/>
      <c r="DMT516" s="29"/>
      <c r="DMU516" s="29"/>
      <c r="DMV516" s="29"/>
      <c r="DMW516" s="29"/>
      <c r="DMX516" s="29"/>
      <c r="DMY516" s="29"/>
      <c r="DMZ516" s="29"/>
      <c r="DNA516" s="29"/>
      <c r="DNB516" s="29"/>
      <c r="DNC516" s="29"/>
      <c r="DND516" s="29"/>
      <c r="DNE516" s="29"/>
      <c r="DNF516" s="29"/>
      <c r="DNG516" s="29"/>
      <c r="DNH516" s="29"/>
      <c r="DNI516" s="29"/>
      <c r="DNJ516" s="29"/>
      <c r="DNK516" s="29"/>
      <c r="DNL516" s="29"/>
      <c r="DNM516" s="29"/>
      <c r="DNN516" s="29"/>
      <c r="DNO516" s="29"/>
      <c r="DNP516" s="29"/>
      <c r="DNQ516" s="29"/>
      <c r="DNR516" s="29"/>
      <c r="DNS516" s="29"/>
      <c r="DNT516" s="29"/>
      <c r="DNU516" s="29"/>
      <c r="DNV516" s="29"/>
      <c r="DNW516" s="29"/>
      <c r="DNX516" s="29"/>
      <c r="DNY516" s="29"/>
      <c r="DNZ516" s="29"/>
      <c r="DOA516" s="29"/>
      <c r="DOB516" s="29"/>
      <c r="DOC516" s="29"/>
      <c r="DOD516" s="29"/>
      <c r="DOE516" s="29"/>
      <c r="DOF516" s="29"/>
      <c r="DOG516" s="29"/>
      <c r="DOH516" s="29"/>
      <c r="DOI516" s="29"/>
      <c r="DOJ516" s="29"/>
      <c r="DOK516" s="29"/>
      <c r="DOL516" s="29"/>
      <c r="DOM516" s="29"/>
      <c r="DON516" s="29"/>
      <c r="DOO516" s="29"/>
      <c r="DOP516" s="29"/>
      <c r="DOQ516" s="29"/>
      <c r="DOR516" s="29"/>
      <c r="DOS516" s="29"/>
      <c r="DOT516" s="29"/>
      <c r="DOU516" s="29"/>
      <c r="DOV516" s="29"/>
      <c r="DOW516" s="29"/>
      <c r="DOX516" s="29"/>
      <c r="DOY516" s="29"/>
      <c r="DOZ516" s="29"/>
      <c r="DPA516" s="29"/>
      <c r="DPB516" s="29"/>
      <c r="DPC516" s="29"/>
      <c r="DPD516" s="29"/>
      <c r="DPE516" s="29"/>
      <c r="DPF516" s="29"/>
      <c r="DPG516" s="29"/>
      <c r="DPH516" s="29"/>
      <c r="DPI516" s="29"/>
      <c r="DPJ516" s="29"/>
      <c r="DPK516" s="29"/>
      <c r="DPL516" s="29"/>
      <c r="DPM516" s="29"/>
      <c r="DPN516" s="29"/>
      <c r="DPO516" s="29"/>
      <c r="DPP516" s="29"/>
      <c r="DPQ516" s="29"/>
      <c r="DPR516" s="29"/>
      <c r="DPS516" s="29"/>
      <c r="DPT516" s="29"/>
      <c r="DPU516" s="29"/>
      <c r="DPV516" s="29"/>
      <c r="DPW516" s="29"/>
      <c r="DPX516" s="29"/>
      <c r="DPY516" s="29"/>
      <c r="DPZ516" s="29"/>
      <c r="DQA516" s="29"/>
      <c r="DQB516" s="29"/>
      <c r="DQC516" s="29"/>
      <c r="DQD516" s="29"/>
      <c r="DQE516" s="29"/>
      <c r="DQF516" s="29"/>
      <c r="DQG516" s="29"/>
      <c r="DQH516" s="29"/>
      <c r="DQI516" s="29"/>
      <c r="DQJ516" s="29"/>
      <c r="DQK516" s="29"/>
      <c r="DQL516" s="29"/>
      <c r="DQM516" s="29"/>
      <c r="DQN516" s="29"/>
      <c r="DQO516" s="29"/>
      <c r="DQP516" s="29"/>
      <c r="DQQ516" s="29"/>
      <c r="DQR516" s="29"/>
      <c r="DQS516" s="29"/>
      <c r="DQT516" s="29"/>
      <c r="DQU516" s="29"/>
      <c r="DQV516" s="29"/>
      <c r="DQW516" s="29"/>
      <c r="DQX516" s="29"/>
      <c r="DQY516" s="29"/>
      <c r="DQZ516" s="29"/>
      <c r="DRA516" s="29"/>
      <c r="DRB516" s="29"/>
      <c r="DRC516" s="29"/>
      <c r="DRD516" s="29"/>
      <c r="DRE516" s="29"/>
      <c r="DRF516" s="29"/>
      <c r="DRG516" s="29"/>
      <c r="DRH516" s="29"/>
      <c r="DRI516" s="29"/>
      <c r="DRJ516" s="29"/>
      <c r="DRK516" s="29"/>
      <c r="DRL516" s="29"/>
      <c r="DRM516" s="29"/>
      <c r="DRN516" s="29"/>
      <c r="DRO516" s="29"/>
      <c r="DRP516" s="29"/>
      <c r="DRQ516" s="29"/>
      <c r="DRR516" s="29"/>
      <c r="DRS516" s="29"/>
      <c r="DRT516" s="29"/>
      <c r="DRU516" s="29"/>
      <c r="DRV516" s="29"/>
      <c r="DRW516" s="29"/>
      <c r="DRX516" s="29"/>
      <c r="DRY516" s="29"/>
      <c r="DRZ516" s="29"/>
      <c r="DSA516" s="29"/>
      <c r="DSB516" s="29"/>
      <c r="DSC516" s="29"/>
      <c r="DSD516" s="29"/>
      <c r="DSE516" s="29"/>
      <c r="DSF516" s="29"/>
      <c r="DSG516" s="29"/>
      <c r="DSH516" s="29"/>
      <c r="DSI516" s="29"/>
      <c r="DSJ516" s="29"/>
      <c r="DSK516" s="29"/>
      <c r="DSL516" s="29"/>
      <c r="DSM516" s="29"/>
      <c r="DSN516" s="29"/>
      <c r="DSO516" s="29"/>
      <c r="DSP516" s="29"/>
      <c r="DSQ516" s="29"/>
      <c r="DSR516" s="29"/>
      <c r="DSS516" s="29"/>
      <c r="DST516" s="29"/>
      <c r="DSU516" s="29"/>
      <c r="DSV516" s="29"/>
      <c r="DSW516" s="29"/>
      <c r="DSX516" s="29"/>
      <c r="DSY516" s="29"/>
      <c r="DSZ516" s="29"/>
      <c r="DTA516" s="29"/>
      <c r="DTB516" s="29"/>
      <c r="DTC516" s="29"/>
      <c r="DTD516" s="29"/>
      <c r="DTE516" s="29"/>
      <c r="DTF516" s="29"/>
      <c r="DTG516" s="29"/>
      <c r="DTH516" s="29"/>
      <c r="DTI516" s="29"/>
      <c r="DTJ516" s="29"/>
      <c r="DTK516" s="29"/>
      <c r="DTL516" s="29"/>
      <c r="DTM516" s="29"/>
      <c r="DTN516" s="29"/>
      <c r="DTO516" s="29"/>
      <c r="DTP516" s="29"/>
      <c r="DTQ516" s="29"/>
      <c r="DTR516" s="29"/>
      <c r="DTS516" s="29"/>
      <c r="DTT516" s="29"/>
      <c r="DTU516" s="29"/>
      <c r="DTV516" s="29"/>
      <c r="DTW516" s="29"/>
      <c r="DTX516" s="29"/>
      <c r="DTY516" s="29"/>
      <c r="DTZ516" s="29"/>
      <c r="DUA516" s="29"/>
      <c r="DUB516" s="29"/>
      <c r="DUC516" s="29"/>
      <c r="DUD516" s="29"/>
      <c r="DUE516" s="29"/>
      <c r="DUF516" s="29"/>
      <c r="DUG516" s="29"/>
      <c r="DUH516" s="29"/>
      <c r="DUI516" s="29"/>
      <c r="DUJ516" s="29"/>
      <c r="DUK516" s="29"/>
      <c r="DUL516" s="29"/>
      <c r="DUM516" s="29"/>
      <c r="DUN516" s="29"/>
      <c r="DUO516" s="29"/>
      <c r="DUP516" s="29"/>
      <c r="DUQ516" s="29"/>
      <c r="DUR516" s="29"/>
      <c r="DUS516" s="29"/>
      <c r="DUT516" s="29"/>
      <c r="DUU516" s="29"/>
      <c r="DUV516" s="29"/>
      <c r="DUW516" s="29"/>
      <c r="DUX516" s="29"/>
      <c r="DUY516" s="29"/>
      <c r="DUZ516" s="29"/>
      <c r="DVA516" s="29"/>
      <c r="DVB516" s="29"/>
      <c r="DVC516" s="29"/>
      <c r="DVD516" s="29"/>
      <c r="DVE516" s="29"/>
      <c r="DVF516" s="29"/>
      <c r="DVG516" s="29"/>
      <c r="DVH516" s="29"/>
      <c r="DVI516" s="29"/>
      <c r="DVJ516" s="29"/>
      <c r="DVK516" s="29"/>
      <c r="DVL516" s="29"/>
      <c r="DVM516" s="29"/>
      <c r="DVN516" s="29"/>
      <c r="DVO516" s="29"/>
      <c r="DVP516" s="29"/>
      <c r="DVQ516" s="29"/>
      <c r="DVR516" s="29"/>
      <c r="DVS516" s="29"/>
      <c r="DVT516" s="29"/>
      <c r="DVU516" s="29"/>
      <c r="DVV516" s="29"/>
      <c r="DVW516" s="29"/>
      <c r="DVX516" s="29"/>
      <c r="DVY516" s="29"/>
      <c r="DVZ516" s="29"/>
      <c r="DWA516" s="29"/>
      <c r="DWB516" s="29"/>
      <c r="DWC516" s="29"/>
      <c r="DWD516" s="29"/>
      <c r="DWE516" s="29"/>
      <c r="DWF516" s="29"/>
      <c r="DWG516" s="29"/>
      <c r="DWH516" s="29"/>
      <c r="DWI516" s="29"/>
      <c r="DWJ516" s="29"/>
      <c r="DWK516" s="29"/>
      <c r="DWL516" s="29"/>
      <c r="DWM516" s="29"/>
      <c r="DWN516" s="29"/>
      <c r="DWO516" s="29"/>
      <c r="DWP516" s="29"/>
      <c r="DWQ516" s="29"/>
      <c r="DWR516" s="29"/>
      <c r="DWS516" s="29"/>
      <c r="DWT516" s="29"/>
      <c r="DWU516" s="29"/>
      <c r="DWV516" s="29"/>
      <c r="DWW516" s="29"/>
      <c r="DWX516" s="29"/>
      <c r="DWY516" s="29"/>
      <c r="DWZ516" s="29"/>
      <c r="DXA516" s="29"/>
      <c r="DXB516" s="29"/>
      <c r="DXC516" s="29"/>
      <c r="DXD516" s="29"/>
      <c r="DXE516" s="29"/>
      <c r="DXF516" s="29"/>
      <c r="DXG516" s="29"/>
      <c r="DXH516" s="29"/>
      <c r="DXI516" s="29"/>
      <c r="DXJ516" s="29"/>
      <c r="DXK516" s="29"/>
      <c r="DXL516" s="29"/>
      <c r="DXM516" s="29"/>
      <c r="DXN516" s="29"/>
      <c r="DXO516" s="29"/>
      <c r="DXP516" s="29"/>
      <c r="DXQ516" s="29"/>
      <c r="DXR516" s="29"/>
      <c r="DXS516" s="29"/>
      <c r="DXT516" s="29"/>
      <c r="DXU516" s="29"/>
      <c r="DXV516" s="29"/>
      <c r="DXW516" s="29"/>
      <c r="DXX516" s="29"/>
      <c r="DXY516" s="29"/>
      <c r="DXZ516" s="29"/>
      <c r="DYA516" s="29"/>
      <c r="DYB516" s="29"/>
      <c r="DYC516" s="29"/>
      <c r="DYD516" s="29"/>
      <c r="DYE516" s="29"/>
      <c r="DYF516" s="29"/>
      <c r="DYG516" s="29"/>
      <c r="DYH516" s="29"/>
      <c r="DYI516" s="29"/>
      <c r="DYJ516" s="29"/>
      <c r="DYK516" s="29"/>
      <c r="DYL516" s="29"/>
      <c r="DYM516" s="29"/>
      <c r="DYN516" s="29"/>
      <c r="DYO516" s="29"/>
      <c r="DYP516" s="29"/>
      <c r="DYQ516" s="29"/>
      <c r="DYR516" s="29"/>
      <c r="DYS516" s="29"/>
      <c r="DYT516" s="29"/>
      <c r="DYU516" s="29"/>
      <c r="DYV516" s="29"/>
      <c r="DYW516" s="29"/>
      <c r="DYX516" s="29"/>
      <c r="DYY516" s="29"/>
      <c r="DYZ516" s="29"/>
      <c r="DZA516" s="29"/>
      <c r="DZB516" s="29"/>
      <c r="DZC516" s="29"/>
      <c r="DZD516" s="29"/>
      <c r="DZE516" s="29"/>
      <c r="DZF516" s="29"/>
      <c r="DZG516" s="29"/>
      <c r="DZH516" s="29"/>
      <c r="DZI516" s="29"/>
      <c r="DZJ516" s="29"/>
      <c r="DZK516" s="29"/>
      <c r="DZL516" s="29"/>
      <c r="DZM516" s="29"/>
      <c r="DZN516" s="29"/>
      <c r="DZO516" s="29"/>
      <c r="DZP516" s="29"/>
      <c r="DZQ516" s="29"/>
      <c r="DZR516" s="29"/>
      <c r="DZS516" s="29"/>
      <c r="DZT516" s="29"/>
      <c r="DZU516" s="29"/>
      <c r="DZV516" s="29"/>
      <c r="DZW516" s="29"/>
      <c r="DZX516" s="29"/>
      <c r="DZY516" s="29"/>
      <c r="DZZ516" s="29"/>
      <c r="EAA516" s="29"/>
      <c r="EAB516" s="29"/>
      <c r="EAC516" s="29"/>
      <c r="EAD516" s="29"/>
      <c r="EAE516" s="29"/>
      <c r="EAF516" s="29"/>
      <c r="EAG516" s="29"/>
      <c r="EAH516" s="29"/>
      <c r="EAI516" s="29"/>
      <c r="EAJ516" s="29"/>
      <c r="EAK516" s="29"/>
      <c r="EAL516" s="29"/>
      <c r="EAM516" s="29"/>
      <c r="EAN516" s="29"/>
      <c r="EAO516" s="29"/>
      <c r="EAP516" s="29"/>
      <c r="EAQ516" s="29"/>
      <c r="EAR516" s="29"/>
      <c r="EAS516" s="29"/>
      <c r="EAT516" s="29"/>
      <c r="EAU516" s="29"/>
      <c r="EAV516" s="29"/>
      <c r="EAW516" s="29"/>
      <c r="EAX516" s="29"/>
      <c r="EAY516" s="29"/>
      <c r="EAZ516" s="29"/>
      <c r="EBA516" s="29"/>
      <c r="EBB516" s="29"/>
      <c r="EBC516" s="29"/>
      <c r="EBD516" s="29"/>
      <c r="EBE516" s="29"/>
      <c r="EBF516" s="29"/>
      <c r="EBG516" s="29"/>
      <c r="EBH516" s="29"/>
      <c r="EBI516" s="29"/>
      <c r="EBJ516" s="29"/>
      <c r="EBK516" s="29"/>
      <c r="EBL516" s="29"/>
      <c r="EBM516" s="29"/>
      <c r="EBN516" s="29"/>
      <c r="EBO516" s="29"/>
      <c r="EBP516" s="29"/>
      <c r="EBQ516" s="29"/>
      <c r="EBR516" s="29"/>
      <c r="EBS516" s="29"/>
      <c r="EBT516" s="29"/>
      <c r="EBU516" s="29"/>
      <c r="EBV516" s="29"/>
      <c r="EBW516" s="29"/>
      <c r="EBX516" s="29"/>
      <c r="EBY516" s="29"/>
      <c r="EBZ516" s="29"/>
      <c r="ECA516" s="29"/>
      <c r="ECB516" s="29"/>
      <c r="ECC516" s="29"/>
      <c r="ECD516" s="29"/>
      <c r="ECE516" s="29"/>
      <c r="ECF516" s="29"/>
      <c r="ECG516" s="29"/>
      <c r="ECH516" s="29"/>
      <c r="ECI516" s="29"/>
      <c r="ECJ516" s="29"/>
      <c r="ECK516" s="29"/>
      <c r="ECL516" s="29"/>
      <c r="ECM516" s="29"/>
      <c r="ECN516" s="29"/>
      <c r="ECO516" s="29"/>
      <c r="ECP516" s="29"/>
      <c r="ECQ516" s="29"/>
      <c r="ECR516" s="29"/>
      <c r="ECS516" s="29"/>
      <c r="ECT516" s="29"/>
      <c r="ECU516" s="29"/>
      <c r="ECV516" s="29"/>
      <c r="ECW516" s="29"/>
      <c r="ECX516" s="29"/>
      <c r="ECY516" s="29"/>
      <c r="ECZ516" s="29"/>
      <c r="EDA516" s="29"/>
      <c r="EDB516" s="29"/>
      <c r="EDC516" s="29"/>
      <c r="EDD516" s="29"/>
      <c r="EDE516" s="29"/>
      <c r="EDF516" s="29"/>
      <c r="EDG516" s="29"/>
      <c r="EDH516" s="29"/>
      <c r="EDI516" s="29"/>
      <c r="EDJ516" s="29"/>
      <c r="EDK516" s="29"/>
      <c r="EDL516" s="29"/>
      <c r="EDM516" s="29"/>
      <c r="EDN516" s="29"/>
      <c r="EDO516" s="29"/>
      <c r="EDP516" s="29"/>
      <c r="EDQ516" s="29"/>
      <c r="EDR516" s="29"/>
      <c r="EDS516" s="29"/>
      <c r="EDT516" s="29"/>
      <c r="EDU516" s="29"/>
      <c r="EDV516" s="29"/>
      <c r="EDW516" s="29"/>
      <c r="EDX516" s="29"/>
      <c r="EDY516" s="29"/>
      <c r="EDZ516" s="29"/>
      <c r="EEA516" s="29"/>
      <c r="EEB516" s="29"/>
      <c r="EEC516" s="29"/>
      <c r="EED516" s="29"/>
      <c r="EEE516" s="29"/>
      <c r="EEF516" s="29"/>
      <c r="EEG516" s="29"/>
      <c r="EEH516" s="29"/>
      <c r="EEI516" s="29"/>
      <c r="EEJ516" s="29"/>
      <c r="EEK516" s="29"/>
      <c r="EEL516" s="29"/>
      <c r="EEM516" s="29"/>
      <c r="EEN516" s="29"/>
      <c r="EEO516" s="29"/>
      <c r="EEP516" s="29"/>
      <c r="EEQ516" s="29"/>
      <c r="EER516" s="29"/>
      <c r="EES516" s="29"/>
      <c r="EET516" s="29"/>
      <c r="EEU516" s="29"/>
      <c r="EEV516" s="29"/>
      <c r="EEW516" s="29"/>
      <c r="EEX516" s="29"/>
      <c r="EEY516" s="29"/>
      <c r="EEZ516" s="29"/>
      <c r="EFA516" s="29"/>
      <c r="EFB516" s="29"/>
      <c r="EFC516" s="29"/>
      <c r="EFD516" s="29"/>
      <c r="EFE516" s="29"/>
      <c r="EFF516" s="29"/>
      <c r="EFG516" s="29"/>
      <c r="EFH516" s="29"/>
      <c r="EFI516" s="29"/>
      <c r="EFJ516" s="29"/>
      <c r="EFK516" s="29"/>
      <c r="EFL516" s="29"/>
      <c r="EFM516" s="29"/>
      <c r="EFN516" s="29"/>
      <c r="EFO516" s="29"/>
      <c r="EFP516" s="29"/>
      <c r="EFQ516" s="29"/>
      <c r="EFR516" s="29"/>
      <c r="EFS516" s="29"/>
      <c r="EFT516" s="29"/>
      <c r="EFU516" s="29"/>
      <c r="EFV516" s="29"/>
      <c r="EFW516" s="29"/>
      <c r="EFX516" s="29"/>
      <c r="EFY516" s="29"/>
      <c r="EFZ516" s="29"/>
      <c r="EGA516" s="29"/>
      <c r="EGB516" s="29"/>
      <c r="EGC516" s="29"/>
      <c r="EGD516" s="29"/>
      <c r="EGE516" s="29"/>
      <c r="EGF516" s="29"/>
      <c r="EGG516" s="29"/>
      <c r="EGH516" s="29"/>
      <c r="EGI516" s="29"/>
      <c r="EGJ516" s="29"/>
      <c r="EGK516" s="29"/>
      <c r="EGL516" s="29"/>
      <c r="EGM516" s="29"/>
      <c r="EGN516" s="29"/>
      <c r="EGO516" s="29"/>
      <c r="EGP516" s="29"/>
      <c r="EGQ516" s="29"/>
      <c r="EGR516" s="29"/>
      <c r="EGS516" s="29"/>
      <c r="EGT516" s="29"/>
      <c r="EGU516" s="29"/>
      <c r="EGV516" s="29"/>
      <c r="EGW516" s="29"/>
      <c r="EGX516" s="29"/>
      <c r="EGY516" s="29"/>
      <c r="EGZ516" s="29"/>
      <c r="EHA516" s="29"/>
      <c r="EHB516" s="29"/>
      <c r="EHC516" s="29"/>
      <c r="EHD516" s="29"/>
      <c r="EHE516" s="29"/>
      <c r="EHF516" s="29"/>
      <c r="EHG516" s="29"/>
      <c r="EHH516" s="29"/>
      <c r="EHI516" s="29"/>
      <c r="EHJ516" s="29"/>
      <c r="EHK516" s="29"/>
      <c r="EHL516" s="29"/>
      <c r="EHM516" s="29"/>
      <c r="EHN516" s="29"/>
      <c r="EHO516" s="29"/>
      <c r="EHP516" s="29"/>
      <c r="EHQ516" s="29"/>
      <c r="EHR516" s="29"/>
      <c r="EHS516" s="29"/>
      <c r="EHT516" s="29"/>
      <c r="EHU516" s="29"/>
      <c r="EHV516" s="29"/>
      <c r="EHW516" s="29"/>
      <c r="EHX516" s="29"/>
      <c r="EHY516" s="29"/>
      <c r="EHZ516" s="29"/>
      <c r="EIA516" s="29"/>
      <c r="EIB516" s="29"/>
      <c r="EIC516" s="29"/>
      <c r="EID516" s="29"/>
      <c r="EIE516" s="29"/>
      <c r="EIF516" s="29"/>
      <c r="EIG516" s="29"/>
      <c r="EIH516" s="29"/>
      <c r="EII516" s="29"/>
      <c r="EIJ516" s="29"/>
      <c r="EIK516" s="29"/>
      <c r="EIL516" s="29"/>
      <c r="EIM516" s="29"/>
      <c r="EIN516" s="29"/>
      <c r="EIO516" s="29"/>
      <c r="EIP516" s="29"/>
      <c r="EIQ516" s="29"/>
      <c r="EIR516" s="29"/>
      <c r="EIS516" s="29"/>
      <c r="EIT516" s="29"/>
      <c r="EIU516" s="29"/>
      <c r="EIV516" s="29"/>
      <c r="EIW516" s="29"/>
      <c r="EIX516" s="29"/>
      <c r="EIY516" s="29"/>
      <c r="EIZ516" s="29"/>
      <c r="EJA516" s="29"/>
      <c r="EJB516" s="29"/>
      <c r="EJC516" s="29"/>
      <c r="EJD516" s="29"/>
      <c r="EJE516" s="29"/>
      <c r="EJF516" s="29"/>
      <c r="EJG516" s="29"/>
      <c r="EJH516" s="29"/>
      <c r="EJI516" s="29"/>
      <c r="EJJ516" s="29"/>
      <c r="EJK516" s="29"/>
      <c r="EJL516" s="29"/>
      <c r="EJM516" s="29"/>
      <c r="EJN516" s="29"/>
      <c r="EJO516" s="29"/>
      <c r="EJP516" s="29"/>
      <c r="EJQ516" s="29"/>
      <c r="EJR516" s="29"/>
      <c r="EJS516" s="29"/>
      <c r="EJT516" s="29"/>
      <c r="EJU516" s="29"/>
      <c r="EJV516" s="29"/>
      <c r="EJW516" s="29"/>
      <c r="EJX516" s="29"/>
      <c r="EJY516" s="29"/>
      <c r="EJZ516" s="29"/>
      <c r="EKA516" s="29"/>
      <c r="EKB516" s="29"/>
      <c r="EKC516" s="29"/>
      <c r="EKD516" s="29"/>
      <c r="EKE516" s="29"/>
      <c r="EKF516" s="29"/>
      <c r="EKG516" s="29"/>
      <c r="EKH516" s="29"/>
      <c r="EKI516" s="29"/>
      <c r="EKJ516" s="29"/>
      <c r="EKK516" s="29"/>
      <c r="EKL516" s="29"/>
      <c r="EKM516" s="29"/>
      <c r="EKN516" s="29"/>
      <c r="EKO516" s="29"/>
      <c r="EKP516" s="29"/>
      <c r="EKQ516" s="29"/>
      <c r="EKR516" s="29"/>
      <c r="EKS516" s="29"/>
      <c r="EKT516" s="29"/>
      <c r="EKU516" s="29"/>
      <c r="EKV516" s="29"/>
      <c r="EKW516" s="29"/>
      <c r="EKX516" s="29"/>
      <c r="EKY516" s="29"/>
      <c r="EKZ516" s="29"/>
      <c r="ELA516" s="29"/>
      <c r="ELB516" s="29"/>
      <c r="ELC516" s="29"/>
      <c r="ELD516" s="29"/>
      <c r="ELE516" s="29"/>
      <c r="ELF516" s="29"/>
      <c r="ELG516" s="29"/>
      <c r="ELH516" s="29"/>
      <c r="ELI516" s="29"/>
      <c r="ELJ516" s="29"/>
      <c r="ELK516" s="29"/>
      <c r="ELL516" s="29"/>
      <c r="ELM516" s="29"/>
      <c r="ELN516" s="29"/>
      <c r="ELO516" s="29"/>
      <c r="ELP516" s="29"/>
      <c r="ELQ516" s="29"/>
      <c r="ELR516" s="29"/>
      <c r="ELS516" s="29"/>
      <c r="ELT516" s="29"/>
      <c r="ELU516" s="29"/>
      <c r="ELV516" s="29"/>
      <c r="ELW516" s="29"/>
      <c r="ELX516" s="29"/>
      <c r="ELY516" s="29"/>
      <c r="ELZ516" s="29"/>
      <c r="EMA516" s="29"/>
      <c r="EMB516" s="29"/>
      <c r="EMC516" s="29"/>
      <c r="EMD516" s="29"/>
      <c r="EME516" s="29"/>
      <c r="EMF516" s="29"/>
      <c r="EMG516" s="29"/>
      <c r="EMH516" s="29"/>
      <c r="EMI516" s="29"/>
      <c r="EMJ516" s="29"/>
      <c r="EMK516" s="29"/>
      <c r="EML516" s="29"/>
      <c r="EMM516" s="29"/>
      <c r="EMN516" s="29"/>
      <c r="EMO516" s="29"/>
      <c r="EMP516" s="29"/>
      <c r="EMQ516" s="29"/>
      <c r="EMR516" s="29"/>
      <c r="EMS516" s="29"/>
      <c r="EMT516" s="29"/>
      <c r="EMU516" s="29"/>
      <c r="EMV516" s="29"/>
      <c r="EMW516" s="29"/>
      <c r="EMX516" s="29"/>
      <c r="EMY516" s="29"/>
      <c r="EMZ516" s="29"/>
      <c r="ENA516" s="29"/>
      <c r="ENB516" s="29"/>
      <c r="ENC516" s="29"/>
      <c r="END516" s="29"/>
      <c r="ENE516" s="29"/>
      <c r="ENF516" s="29"/>
      <c r="ENG516" s="29"/>
      <c r="ENH516" s="29"/>
      <c r="ENI516" s="29"/>
      <c r="ENJ516" s="29"/>
      <c r="ENK516" s="29"/>
      <c r="ENL516" s="29"/>
      <c r="ENM516" s="29"/>
      <c r="ENN516" s="29"/>
      <c r="ENO516" s="29"/>
      <c r="ENP516" s="29"/>
      <c r="ENQ516" s="29"/>
      <c r="ENR516" s="29"/>
      <c r="ENS516" s="29"/>
      <c r="ENT516" s="29"/>
      <c r="ENU516" s="29"/>
      <c r="ENV516" s="29"/>
      <c r="ENW516" s="29"/>
      <c r="ENX516" s="29"/>
      <c r="ENY516" s="29"/>
      <c r="ENZ516" s="29"/>
      <c r="EOA516" s="29"/>
      <c r="EOB516" s="29"/>
      <c r="EOC516" s="29"/>
      <c r="EOD516" s="29"/>
      <c r="EOE516" s="29"/>
      <c r="EOF516" s="29"/>
      <c r="EOG516" s="29"/>
      <c r="EOH516" s="29"/>
      <c r="EOI516" s="29"/>
      <c r="EOJ516" s="29"/>
      <c r="EOK516" s="29"/>
      <c r="EOL516" s="29"/>
      <c r="EOM516" s="29"/>
      <c r="EON516" s="29"/>
      <c r="EOO516" s="29"/>
      <c r="EOP516" s="29"/>
      <c r="EOQ516" s="29"/>
      <c r="EOR516" s="29"/>
      <c r="EOS516" s="29"/>
      <c r="EOT516" s="29"/>
      <c r="EOU516" s="29"/>
      <c r="EOV516" s="29"/>
      <c r="EOW516" s="29"/>
      <c r="EOX516" s="29"/>
      <c r="EOY516" s="29"/>
      <c r="EOZ516" s="29"/>
      <c r="EPA516" s="29"/>
      <c r="EPB516" s="29"/>
      <c r="EPC516" s="29"/>
      <c r="EPD516" s="29"/>
      <c r="EPE516" s="29"/>
      <c r="EPF516" s="29"/>
      <c r="EPG516" s="29"/>
      <c r="EPH516" s="29"/>
      <c r="EPI516" s="29"/>
      <c r="EPJ516" s="29"/>
      <c r="EPK516" s="29"/>
      <c r="EPL516" s="29"/>
      <c r="EPM516" s="29"/>
      <c r="EPN516" s="29"/>
      <c r="EPO516" s="29"/>
      <c r="EPP516" s="29"/>
      <c r="EPQ516" s="29"/>
      <c r="EPR516" s="29"/>
      <c r="EPS516" s="29"/>
      <c r="EPT516" s="29"/>
      <c r="EPU516" s="29"/>
      <c r="EPV516" s="29"/>
      <c r="EPW516" s="29"/>
      <c r="EPX516" s="29"/>
      <c r="EPY516" s="29"/>
      <c r="EPZ516" s="29"/>
      <c r="EQA516" s="29"/>
      <c r="EQB516" s="29"/>
      <c r="EQC516" s="29"/>
      <c r="EQD516" s="29"/>
      <c r="EQE516" s="29"/>
      <c r="EQF516" s="29"/>
      <c r="EQG516" s="29"/>
      <c r="EQH516" s="29"/>
      <c r="EQI516" s="29"/>
      <c r="EQJ516" s="29"/>
      <c r="EQK516" s="29"/>
      <c r="EQL516" s="29"/>
      <c r="EQM516" s="29"/>
      <c r="EQN516" s="29"/>
      <c r="EQO516" s="29"/>
      <c r="EQP516" s="29"/>
      <c r="EQQ516" s="29"/>
      <c r="EQR516" s="29"/>
      <c r="EQS516" s="29"/>
      <c r="EQT516" s="29"/>
      <c r="EQU516" s="29"/>
      <c r="EQV516" s="29"/>
      <c r="EQW516" s="29"/>
      <c r="EQX516" s="29"/>
      <c r="EQY516" s="29"/>
      <c r="EQZ516" s="29"/>
      <c r="ERA516" s="29"/>
      <c r="ERB516" s="29"/>
      <c r="ERC516" s="29"/>
      <c r="ERD516" s="29"/>
      <c r="ERE516" s="29"/>
      <c r="ERF516" s="29"/>
      <c r="ERG516" s="29"/>
      <c r="ERH516" s="29"/>
      <c r="ERI516" s="29"/>
      <c r="ERJ516" s="29"/>
      <c r="ERK516" s="29"/>
      <c r="ERL516" s="29"/>
      <c r="ERM516" s="29"/>
      <c r="ERN516" s="29"/>
      <c r="ERO516" s="29"/>
      <c r="ERP516" s="29"/>
      <c r="ERQ516" s="29"/>
      <c r="ERR516" s="29"/>
      <c r="ERS516" s="29"/>
      <c r="ERT516" s="29"/>
      <c r="ERU516" s="29"/>
      <c r="ERV516" s="29"/>
      <c r="ERW516" s="29"/>
      <c r="ERX516" s="29"/>
      <c r="ERY516" s="29"/>
      <c r="ERZ516" s="29"/>
      <c r="ESA516" s="29"/>
      <c r="ESB516" s="29"/>
      <c r="ESC516" s="29"/>
      <c r="ESD516" s="29"/>
      <c r="ESE516" s="29"/>
      <c r="ESF516" s="29"/>
      <c r="ESG516" s="29"/>
      <c r="ESH516" s="29"/>
      <c r="ESI516" s="29"/>
      <c r="ESJ516" s="29"/>
      <c r="ESK516" s="29"/>
      <c r="ESL516" s="29"/>
      <c r="ESM516" s="29"/>
      <c r="ESN516" s="29"/>
      <c r="ESO516" s="29"/>
      <c r="ESP516" s="29"/>
      <c r="ESQ516" s="29"/>
      <c r="ESR516" s="29"/>
      <c r="ESS516" s="29"/>
      <c r="EST516" s="29"/>
      <c r="ESU516" s="29"/>
      <c r="ESV516" s="29"/>
      <c r="ESW516" s="29"/>
      <c r="ESX516" s="29"/>
      <c r="ESY516" s="29"/>
      <c r="ESZ516" s="29"/>
      <c r="ETA516" s="29"/>
      <c r="ETB516" s="29"/>
      <c r="ETC516" s="29"/>
      <c r="ETD516" s="29"/>
      <c r="ETE516" s="29"/>
      <c r="ETF516" s="29"/>
      <c r="ETG516" s="29"/>
      <c r="ETH516" s="29"/>
      <c r="ETI516" s="29"/>
      <c r="ETJ516" s="29"/>
      <c r="ETK516" s="29"/>
      <c r="ETL516" s="29"/>
      <c r="ETM516" s="29"/>
      <c r="ETN516" s="29"/>
      <c r="ETO516" s="29"/>
      <c r="ETP516" s="29"/>
      <c r="ETQ516" s="29"/>
      <c r="ETR516" s="29"/>
      <c r="ETS516" s="29"/>
      <c r="ETT516" s="29"/>
      <c r="ETU516" s="29"/>
      <c r="ETV516" s="29"/>
      <c r="ETW516" s="29"/>
      <c r="ETX516" s="29"/>
      <c r="ETY516" s="29"/>
      <c r="ETZ516" s="29"/>
      <c r="EUA516" s="29"/>
      <c r="EUB516" s="29"/>
      <c r="EUC516" s="29"/>
      <c r="EUD516" s="29"/>
      <c r="EUE516" s="29"/>
      <c r="EUF516" s="29"/>
      <c r="EUG516" s="29"/>
      <c r="EUH516" s="29"/>
      <c r="EUI516" s="29"/>
      <c r="EUJ516" s="29"/>
      <c r="EUK516" s="29"/>
      <c r="EUL516" s="29"/>
      <c r="EUM516" s="29"/>
      <c r="EUN516" s="29"/>
      <c r="EUO516" s="29"/>
      <c r="EUP516" s="29"/>
      <c r="EUQ516" s="29"/>
      <c r="EUR516" s="29"/>
      <c r="EUS516" s="29"/>
      <c r="EUT516" s="29"/>
      <c r="EUU516" s="29"/>
      <c r="EUV516" s="29"/>
      <c r="EUW516" s="29"/>
      <c r="EUX516" s="29"/>
      <c r="EUY516" s="29"/>
      <c r="EUZ516" s="29"/>
      <c r="EVA516" s="29"/>
      <c r="EVB516" s="29"/>
      <c r="EVC516" s="29"/>
      <c r="EVD516" s="29"/>
      <c r="EVE516" s="29"/>
      <c r="EVF516" s="29"/>
      <c r="EVG516" s="29"/>
      <c r="EVH516" s="29"/>
      <c r="EVI516" s="29"/>
      <c r="EVJ516" s="29"/>
      <c r="EVK516" s="29"/>
      <c r="EVL516" s="29"/>
      <c r="EVM516" s="29"/>
      <c r="EVN516" s="29"/>
      <c r="EVO516" s="29"/>
      <c r="EVP516" s="29"/>
      <c r="EVQ516" s="29"/>
      <c r="EVR516" s="29"/>
      <c r="EVS516" s="29"/>
      <c r="EVT516" s="29"/>
      <c r="EVU516" s="29"/>
      <c r="EVV516" s="29"/>
      <c r="EVW516" s="29"/>
      <c r="EVX516" s="29"/>
      <c r="EVY516" s="29"/>
      <c r="EVZ516" s="29"/>
      <c r="EWA516" s="29"/>
      <c r="EWB516" s="29"/>
      <c r="EWC516" s="29"/>
      <c r="EWD516" s="29"/>
      <c r="EWE516" s="29"/>
      <c r="EWF516" s="29"/>
      <c r="EWG516" s="29"/>
      <c r="EWH516" s="29"/>
      <c r="EWI516" s="29"/>
      <c r="EWJ516" s="29"/>
      <c r="EWK516" s="29"/>
      <c r="EWL516" s="29"/>
      <c r="EWM516" s="29"/>
      <c r="EWN516" s="29"/>
      <c r="EWO516" s="29"/>
      <c r="EWP516" s="29"/>
      <c r="EWQ516" s="29"/>
      <c r="EWR516" s="29"/>
      <c r="EWS516" s="29"/>
      <c r="EWT516" s="29"/>
      <c r="EWU516" s="29"/>
      <c r="EWV516" s="29"/>
      <c r="EWW516" s="29"/>
      <c r="EWX516" s="29"/>
      <c r="EWY516" s="29"/>
      <c r="EWZ516" s="29"/>
      <c r="EXA516" s="29"/>
      <c r="EXB516" s="29"/>
      <c r="EXC516" s="29"/>
      <c r="EXD516" s="29"/>
      <c r="EXE516" s="29"/>
      <c r="EXF516" s="29"/>
      <c r="EXG516" s="29"/>
      <c r="EXH516" s="29"/>
      <c r="EXI516" s="29"/>
      <c r="EXJ516" s="29"/>
      <c r="EXK516" s="29"/>
      <c r="EXL516" s="29"/>
      <c r="EXM516" s="29"/>
      <c r="EXN516" s="29"/>
      <c r="EXO516" s="29"/>
      <c r="EXP516" s="29"/>
      <c r="EXQ516" s="29"/>
      <c r="EXR516" s="29"/>
      <c r="EXS516" s="29"/>
      <c r="EXT516" s="29"/>
      <c r="EXU516" s="29"/>
      <c r="EXV516" s="29"/>
      <c r="EXW516" s="29"/>
      <c r="EXX516" s="29"/>
      <c r="EXY516" s="29"/>
      <c r="EXZ516" s="29"/>
      <c r="EYA516" s="29"/>
      <c r="EYB516" s="29"/>
      <c r="EYC516" s="29"/>
      <c r="EYD516" s="29"/>
      <c r="EYE516" s="29"/>
      <c r="EYF516" s="29"/>
      <c r="EYG516" s="29"/>
      <c r="EYH516" s="29"/>
      <c r="EYI516" s="29"/>
      <c r="EYJ516" s="29"/>
      <c r="EYK516" s="29"/>
      <c r="EYL516" s="29"/>
      <c r="EYM516" s="29"/>
      <c r="EYN516" s="29"/>
      <c r="EYO516" s="29"/>
      <c r="EYP516" s="29"/>
      <c r="EYQ516" s="29"/>
      <c r="EYR516" s="29"/>
      <c r="EYS516" s="29"/>
      <c r="EYT516" s="29"/>
      <c r="EYU516" s="29"/>
      <c r="EYV516" s="29"/>
      <c r="EYW516" s="29"/>
      <c r="EYX516" s="29"/>
      <c r="EYY516" s="29"/>
      <c r="EYZ516" s="29"/>
      <c r="EZA516" s="29"/>
      <c r="EZB516" s="29"/>
      <c r="EZC516" s="29"/>
      <c r="EZD516" s="29"/>
      <c r="EZE516" s="29"/>
      <c r="EZF516" s="29"/>
      <c r="EZG516" s="29"/>
      <c r="EZH516" s="29"/>
      <c r="EZI516" s="29"/>
      <c r="EZJ516" s="29"/>
      <c r="EZK516" s="29"/>
      <c r="EZL516" s="29"/>
      <c r="EZM516" s="29"/>
      <c r="EZN516" s="29"/>
      <c r="EZO516" s="29"/>
      <c r="EZP516" s="29"/>
      <c r="EZQ516" s="29"/>
      <c r="EZR516" s="29"/>
      <c r="EZS516" s="29"/>
      <c r="EZT516" s="29"/>
      <c r="EZU516" s="29"/>
      <c r="EZV516" s="29"/>
      <c r="EZW516" s="29"/>
      <c r="EZX516" s="29"/>
      <c r="EZY516" s="29"/>
      <c r="EZZ516" s="29"/>
      <c r="FAA516" s="29"/>
      <c r="FAB516" s="29"/>
      <c r="FAC516" s="29"/>
      <c r="FAD516" s="29"/>
      <c r="FAE516" s="29"/>
      <c r="FAF516" s="29"/>
      <c r="FAG516" s="29"/>
      <c r="FAH516" s="29"/>
      <c r="FAI516" s="29"/>
      <c r="FAJ516" s="29"/>
      <c r="FAK516" s="29"/>
      <c r="FAL516" s="29"/>
      <c r="FAM516" s="29"/>
      <c r="FAN516" s="29"/>
      <c r="FAO516" s="29"/>
      <c r="FAP516" s="29"/>
      <c r="FAQ516" s="29"/>
      <c r="FAR516" s="29"/>
      <c r="FAS516" s="29"/>
      <c r="FAT516" s="29"/>
      <c r="FAU516" s="29"/>
      <c r="FAV516" s="29"/>
      <c r="FAW516" s="29"/>
      <c r="FAX516" s="29"/>
      <c r="FAY516" s="29"/>
      <c r="FAZ516" s="29"/>
      <c r="FBA516" s="29"/>
      <c r="FBB516" s="29"/>
      <c r="FBC516" s="29"/>
      <c r="FBD516" s="29"/>
      <c r="FBE516" s="29"/>
      <c r="FBF516" s="29"/>
      <c r="FBG516" s="29"/>
      <c r="FBH516" s="29"/>
      <c r="FBI516" s="29"/>
      <c r="FBJ516" s="29"/>
      <c r="FBK516" s="29"/>
      <c r="FBL516" s="29"/>
      <c r="FBM516" s="29"/>
      <c r="FBN516" s="29"/>
      <c r="FBO516" s="29"/>
      <c r="FBP516" s="29"/>
      <c r="FBQ516" s="29"/>
      <c r="FBR516" s="29"/>
      <c r="FBS516" s="29"/>
      <c r="FBT516" s="29"/>
      <c r="FBU516" s="29"/>
      <c r="FBV516" s="29"/>
      <c r="FBW516" s="29"/>
      <c r="FBX516" s="29"/>
      <c r="FBY516" s="29"/>
      <c r="FBZ516" s="29"/>
      <c r="FCA516" s="29"/>
      <c r="FCB516" s="29"/>
      <c r="FCC516" s="29"/>
      <c r="FCD516" s="29"/>
      <c r="FCE516" s="29"/>
      <c r="FCF516" s="29"/>
      <c r="FCG516" s="29"/>
      <c r="FCH516" s="29"/>
      <c r="FCI516" s="29"/>
      <c r="FCJ516" s="29"/>
      <c r="FCK516" s="29"/>
      <c r="FCL516" s="29"/>
      <c r="FCM516" s="29"/>
      <c r="FCN516" s="29"/>
      <c r="FCO516" s="29"/>
      <c r="FCP516" s="29"/>
      <c r="FCQ516" s="29"/>
      <c r="FCR516" s="29"/>
      <c r="FCS516" s="29"/>
      <c r="FCT516" s="29"/>
      <c r="FCU516" s="29"/>
      <c r="FCV516" s="29"/>
      <c r="FCW516" s="29"/>
      <c r="FCX516" s="29"/>
      <c r="FCY516" s="29"/>
      <c r="FCZ516" s="29"/>
      <c r="FDA516" s="29"/>
      <c r="FDB516" s="29"/>
      <c r="FDC516" s="29"/>
      <c r="FDD516" s="29"/>
      <c r="FDE516" s="29"/>
      <c r="FDF516" s="29"/>
      <c r="FDG516" s="29"/>
      <c r="FDH516" s="29"/>
      <c r="FDI516" s="29"/>
      <c r="FDJ516" s="29"/>
      <c r="FDK516" s="29"/>
      <c r="FDL516" s="29"/>
      <c r="FDM516" s="29"/>
      <c r="FDN516" s="29"/>
      <c r="FDO516" s="29"/>
      <c r="FDP516" s="29"/>
      <c r="FDQ516" s="29"/>
      <c r="FDR516" s="29"/>
      <c r="FDS516" s="29"/>
      <c r="FDT516" s="29"/>
      <c r="FDU516" s="29"/>
      <c r="FDV516" s="29"/>
      <c r="FDW516" s="29"/>
      <c r="FDX516" s="29"/>
      <c r="FDY516" s="29"/>
      <c r="FDZ516" s="29"/>
      <c r="FEA516" s="29"/>
      <c r="FEB516" s="29"/>
      <c r="FEC516" s="29"/>
      <c r="FED516" s="29"/>
      <c r="FEE516" s="29"/>
      <c r="FEF516" s="29"/>
      <c r="FEG516" s="29"/>
      <c r="FEH516" s="29"/>
      <c r="FEI516" s="29"/>
      <c r="FEJ516" s="29"/>
      <c r="FEK516" s="29"/>
      <c r="FEL516" s="29"/>
      <c r="FEM516" s="29"/>
      <c r="FEN516" s="29"/>
      <c r="FEO516" s="29"/>
      <c r="FEP516" s="29"/>
      <c r="FEQ516" s="29"/>
      <c r="FER516" s="29"/>
      <c r="FES516" s="29"/>
      <c r="FET516" s="29"/>
      <c r="FEU516" s="29"/>
      <c r="FEV516" s="29"/>
      <c r="FEW516" s="29"/>
      <c r="FEX516" s="29"/>
      <c r="FEY516" s="29"/>
      <c r="FEZ516" s="29"/>
      <c r="FFA516" s="29"/>
      <c r="FFB516" s="29"/>
      <c r="FFC516" s="29"/>
      <c r="FFD516" s="29"/>
      <c r="FFE516" s="29"/>
      <c r="FFF516" s="29"/>
      <c r="FFG516" s="29"/>
      <c r="FFH516" s="29"/>
      <c r="FFI516" s="29"/>
      <c r="FFJ516" s="29"/>
      <c r="FFK516" s="29"/>
      <c r="FFL516" s="29"/>
      <c r="FFM516" s="29"/>
      <c r="FFN516" s="29"/>
      <c r="FFO516" s="29"/>
      <c r="FFP516" s="29"/>
      <c r="FFQ516" s="29"/>
      <c r="FFR516" s="29"/>
      <c r="FFS516" s="29"/>
      <c r="FFT516" s="29"/>
      <c r="FFU516" s="29"/>
      <c r="FFV516" s="29"/>
      <c r="FFW516" s="29"/>
      <c r="FFX516" s="29"/>
      <c r="FFY516" s="29"/>
      <c r="FFZ516" s="29"/>
      <c r="FGA516" s="29"/>
      <c r="FGB516" s="29"/>
      <c r="FGC516" s="29"/>
      <c r="FGD516" s="29"/>
      <c r="FGE516" s="29"/>
      <c r="FGF516" s="29"/>
      <c r="FGG516" s="29"/>
      <c r="FGH516" s="29"/>
      <c r="FGI516" s="29"/>
      <c r="FGJ516" s="29"/>
      <c r="FGK516" s="29"/>
      <c r="FGL516" s="29"/>
      <c r="FGM516" s="29"/>
      <c r="FGN516" s="29"/>
      <c r="FGO516" s="29"/>
      <c r="FGP516" s="29"/>
      <c r="FGQ516" s="29"/>
      <c r="FGR516" s="29"/>
      <c r="FGS516" s="29"/>
      <c r="FGT516" s="29"/>
      <c r="FGU516" s="29"/>
      <c r="FGV516" s="29"/>
      <c r="FGW516" s="29"/>
      <c r="FGX516" s="29"/>
      <c r="FGY516" s="29"/>
      <c r="FGZ516" s="29"/>
      <c r="FHA516" s="29"/>
      <c r="FHB516" s="29"/>
      <c r="FHC516" s="29"/>
      <c r="FHD516" s="29"/>
      <c r="FHE516" s="29"/>
      <c r="FHF516" s="29"/>
      <c r="FHG516" s="29"/>
      <c r="FHH516" s="29"/>
      <c r="FHI516" s="29"/>
      <c r="FHJ516" s="29"/>
      <c r="FHK516" s="29"/>
      <c r="FHL516" s="29"/>
      <c r="FHM516" s="29"/>
      <c r="FHN516" s="29"/>
      <c r="FHO516" s="29"/>
      <c r="FHP516" s="29"/>
      <c r="FHQ516" s="29"/>
      <c r="FHR516" s="29"/>
      <c r="FHS516" s="29"/>
      <c r="FHT516" s="29"/>
      <c r="FHU516" s="29"/>
      <c r="FHV516" s="29"/>
      <c r="FHW516" s="29"/>
      <c r="FHX516" s="29"/>
      <c r="FHY516" s="29"/>
      <c r="FHZ516" s="29"/>
      <c r="FIA516" s="29"/>
      <c r="FIB516" s="29"/>
      <c r="FIC516" s="29"/>
      <c r="FID516" s="29"/>
      <c r="FIE516" s="29"/>
      <c r="FIF516" s="29"/>
      <c r="FIG516" s="29"/>
      <c r="FIH516" s="29"/>
      <c r="FII516" s="29"/>
      <c r="FIJ516" s="29"/>
      <c r="FIK516" s="29"/>
      <c r="FIL516" s="29"/>
      <c r="FIM516" s="29"/>
      <c r="FIN516" s="29"/>
      <c r="FIO516" s="29"/>
      <c r="FIP516" s="29"/>
      <c r="FIQ516" s="29"/>
      <c r="FIR516" s="29"/>
      <c r="FIS516" s="29"/>
      <c r="FIT516" s="29"/>
      <c r="FIU516" s="29"/>
      <c r="FIV516" s="29"/>
      <c r="FIW516" s="29"/>
      <c r="FIX516" s="29"/>
      <c r="FIY516" s="29"/>
      <c r="FIZ516" s="29"/>
      <c r="FJA516" s="29"/>
      <c r="FJB516" s="29"/>
      <c r="FJC516" s="29"/>
      <c r="FJD516" s="29"/>
      <c r="FJE516" s="29"/>
      <c r="FJF516" s="29"/>
      <c r="FJG516" s="29"/>
      <c r="FJH516" s="29"/>
      <c r="FJI516" s="29"/>
      <c r="FJJ516" s="29"/>
      <c r="FJK516" s="29"/>
      <c r="FJL516" s="29"/>
      <c r="FJM516" s="29"/>
      <c r="FJN516" s="29"/>
      <c r="FJO516" s="29"/>
      <c r="FJP516" s="29"/>
      <c r="FJQ516" s="29"/>
      <c r="FJR516" s="29"/>
      <c r="FJS516" s="29"/>
      <c r="FJT516" s="29"/>
      <c r="FJU516" s="29"/>
      <c r="FJV516" s="29"/>
      <c r="FJW516" s="29"/>
      <c r="FJX516" s="29"/>
      <c r="FJY516" s="29"/>
      <c r="FJZ516" s="29"/>
      <c r="FKA516" s="29"/>
      <c r="FKB516" s="29"/>
      <c r="FKC516" s="29"/>
      <c r="FKD516" s="29"/>
      <c r="FKE516" s="29"/>
      <c r="FKF516" s="29"/>
      <c r="FKG516" s="29"/>
      <c r="FKH516" s="29"/>
      <c r="FKI516" s="29"/>
      <c r="FKJ516" s="29"/>
      <c r="FKK516" s="29"/>
      <c r="FKL516" s="29"/>
      <c r="FKM516" s="29"/>
      <c r="FKN516" s="29"/>
      <c r="FKO516" s="29"/>
      <c r="FKP516" s="29"/>
      <c r="FKQ516" s="29"/>
      <c r="FKR516" s="29"/>
      <c r="FKS516" s="29"/>
      <c r="FKT516" s="29"/>
      <c r="FKU516" s="29"/>
      <c r="FKV516" s="29"/>
      <c r="FKW516" s="29"/>
      <c r="FKX516" s="29"/>
      <c r="FKY516" s="29"/>
      <c r="FKZ516" s="29"/>
      <c r="FLA516" s="29"/>
      <c r="FLB516" s="29"/>
      <c r="FLC516" s="29"/>
      <c r="FLD516" s="29"/>
      <c r="FLE516" s="29"/>
      <c r="FLF516" s="29"/>
      <c r="FLG516" s="29"/>
      <c r="FLH516" s="29"/>
      <c r="FLI516" s="29"/>
      <c r="FLJ516" s="29"/>
      <c r="FLK516" s="29"/>
      <c r="FLL516" s="29"/>
      <c r="FLM516" s="29"/>
      <c r="FLN516" s="29"/>
      <c r="FLO516" s="29"/>
      <c r="FLP516" s="29"/>
      <c r="FLQ516" s="29"/>
      <c r="FLR516" s="29"/>
      <c r="FLS516" s="29"/>
      <c r="FLT516" s="29"/>
      <c r="FLU516" s="29"/>
      <c r="FLV516" s="29"/>
      <c r="FLW516" s="29"/>
      <c r="FLX516" s="29"/>
      <c r="FLY516" s="29"/>
      <c r="FLZ516" s="29"/>
      <c r="FMA516" s="29"/>
      <c r="FMB516" s="29"/>
      <c r="FMC516" s="29"/>
      <c r="FMD516" s="29"/>
      <c r="FME516" s="29"/>
      <c r="FMF516" s="29"/>
      <c r="FMG516" s="29"/>
      <c r="FMH516" s="29"/>
      <c r="FMI516" s="29"/>
      <c r="FMJ516" s="29"/>
      <c r="FMK516" s="29"/>
      <c r="FML516" s="29"/>
      <c r="FMM516" s="29"/>
      <c r="FMN516" s="29"/>
      <c r="FMO516" s="29"/>
      <c r="FMP516" s="29"/>
      <c r="FMQ516" s="29"/>
      <c r="FMR516" s="29"/>
      <c r="FMS516" s="29"/>
      <c r="FMT516" s="29"/>
      <c r="FMU516" s="29"/>
      <c r="FMV516" s="29"/>
      <c r="FMW516" s="29"/>
      <c r="FMX516" s="29"/>
      <c r="FMY516" s="29"/>
      <c r="FMZ516" s="29"/>
      <c r="FNA516" s="29"/>
      <c r="FNB516" s="29"/>
      <c r="FNC516" s="29"/>
      <c r="FND516" s="29"/>
      <c r="FNE516" s="29"/>
      <c r="FNF516" s="29"/>
      <c r="FNG516" s="29"/>
      <c r="FNH516" s="29"/>
      <c r="FNI516" s="29"/>
      <c r="FNJ516" s="29"/>
      <c r="FNK516" s="29"/>
      <c r="FNL516" s="29"/>
      <c r="FNM516" s="29"/>
      <c r="FNN516" s="29"/>
      <c r="FNO516" s="29"/>
      <c r="FNP516" s="29"/>
      <c r="FNQ516" s="29"/>
      <c r="FNR516" s="29"/>
      <c r="FNS516" s="29"/>
      <c r="FNT516" s="29"/>
      <c r="FNU516" s="29"/>
      <c r="FNV516" s="29"/>
      <c r="FNW516" s="29"/>
      <c r="FNX516" s="29"/>
      <c r="FNY516" s="29"/>
      <c r="FNZ516" s="29"/>
      <c r="FOA516" s="29"/>
      <c r="FOB516" s="29"/>
      <c r="FOC516" s="29"/>
      <c r="FOD516" s="29"/>
      <c r="FOE516" s="29"/>
      <c r="FOF516" s="29"/>
      <c r="FOG516" s="29"/>
      <c r="FOH516" s="29"/>
      <c r="FOI516" s="29"/>
      <c r="FOJ516" s="29"/>
      <c r="FOK516" s="29"/>
      <c r="FOL516" s="29"/>
      <c r="FOM516" s="29"/>
      <c r="FON516" s="29"/>
      <c r="FOO516" s="29"/>
      <c r="FOP516" s="29"/>
      <c r="FOQ516" s="29"/>
      <c r="FOR516" s="29"/>
      <c r="FOS516" s="29"/>
      <c r="FOT516" s="29"/>
      <c r="FOU516" s="29"/>
      <c r="FOV516" s="29"/>
      <c r="FOW516" s="29"/>
      <c r="FOX516" s="29"/>
      <c r="FOY516" s="29"/>
      <c r="FOZ516" s="29"/>
      <c r="FPA516" s="29"/>
      <c r="FPB516" s="29"/>
      <c r="FPC516" s="29"/>
      <c r="FPD516" s="29"/>
      <c r="FPE516" s="29"/>
      <c r="FPF516" s="29"/>
      <c r="FPG516" s="29"/>
      <c r="FPH516" s="29"/>
      <c r="FPI516" s="29"/>
      <c r="FPJ516" s="29"/>
      <c r="FPK516" s="29"/>
      <c r="FPL516" s="29"/>
      <c r="FPM516" s="29"/>
      <c r="FPN516" s="29"/>
      <c r="FPO516" s="29"/>
      <c r="FPP516" s="29"/>
      <c r="FPQ516" s="29"/>
      <c r="FPR516" s="29"/>
      <c r="FPS516" s="29"/>
      <c r="FPT516" s="29"/>
      <c r="FPU516" s="29"/>
      <c r="FPV516" s="29"/>
      <c r="FPW516" s="29"/>
      <c r="FPX516" s="29"/>
      <c r="FPY516" s="29"/>
      <c r="FPZ516" s="29"/>
      <c r="FQA516" s="29"/>
      <c r="FQB516" s="29"/>
      <c r="FQC516" s="29"/>
      <c r="FQD516" s="29"/>
      <c r="FQE516" s="29"/>
      <c r="FQF516" s="29"/>
      <c r="FQG516" s="29"/>
      <c r="FQH516" s="29"/>
      <c r="FQI516" s="29"/>
      <c r="FQJ516" s="29"/>
      <c r="FQK516" s="29"/>
      <c r="FQL516" s="29"/>
      <c r="FQM516" s="29"/>
      <c r="FQN516" s="29"/>
      <c r="FQO516" s="29"/>
      <c r="FQP516" s="29"/>
      <c r="FQQ516" s="29"/>
      <c r="FQR516" s="29"/>
      <c r="FQS516" s="29"/>
      <c r="FQT516" s="29"/>
      <c r="FQU516" s="29"/>
      <c r="FQV516" s="29"/>
      <c r="FQW516" s="29"/>
      <c r="FQX516" s="29"/>
      <c r="FQY516" s="29"/>
      <c r="FQZ516" s="29"/>
      <c r="FRA516" s="29"/>
      <c r="FRB516" s="29"/>
      <c r="FRC516" s="29"/>
      <c r="FRD516" s="29"/>
      <c r="FRE516" s="29"/>
      <c r="FRF516" s="29"/>
      <c r="FRG516" s="29"/>
      <c r="FRH516" s="29"/>
      <c r="FRI516" s="29"/>
      <c r="FRJ516" s="29"/>
      <c r="FRK516" s="29"/>
      <c r="FRL516" s="29"/>
      <c r="FRM516" s="29"/>
      <c r="FRN516" s="29"/>
      <c r="FRO516" s="29"/>
      <c r="FRP516" s="29"/>
      <c r="FRQ516" s="29"/>
      <c r="FRR516" s="29"/>
      <c r="FRS516" s="29"/>
      <c r="FRT516" s="29"/>
      <c r="FRU516" s="29"/>
      <c r="FRV516" s="29"/>
      <c r="FRW516" s="29"/>
      <c r="FRX516" s="29"/>
      <c r="FRY516" s="29"/>
      <c r="FRZ516" s="29"/>
      <c r="FSA516" s="29"/>
      <c r="FSB516" s="29"/>
      <c r="FSC516" s="29"/>
      <c r="FSD516" s="29"/>
      <c r="FSE516" s="29"/>
      <c r="FSF516" s="29"/>
      <c r="FSG516" s="29"/>
      <c r="FSH516" s="29"/>
      <c r="FSI516" s="29"/>
      <c r="FSJ516" s="29"/>
      <c r="FSK516" s="29"/>
      <c r="FSL516" s="29"/>
      <c r="FSM516" s="29"/>
      <c r="FSN516" s="29"/>
      <c r="FSO516" s="29"/>
      <c r="FSP516" s="29"/>
      <c r="FSQ516" s="29"/>
      <c r="FSR516" s="29"/>
      <c r="FSS516" s="29"/>
      <c r="FST516" s="29"/>
      <c r="FSU516" s="29"/>
      <c r="FSV516" s="29"/>
      <c r="FSW516" s="29"/>
      <c r="FSX516" s="29"/>
      <c r="FSY516" s="29"/>
      <c r="FSZ516" s="29"/>
      <c r="FTA516" s="29"/>
      <c r="FTB516" s="29"/>
      <c r="FTC516" s="29"/>
      <c r="FTD516" s="29"/>
      <c r="FTE516" s="29"/>
      <c r="FTF516" s="29"/>
      <c r="FTG516" s="29"/>
      <c r="FTH516" s="29"/>
      <c r="FTI516" s="29"/>
      <c r="FTJ516" s="29"/>
      <c r="FTK516" s="29"/>
      <c r="FTL516" s="29"/>
      <c r="FTM516" s="29"/>
      <c r="FTN516" s="29"/>
      <c r="FTO516" s="29"/>
      <c r="FTP516" s="29"/>
      <c r="FTQ516" s="29"/>
      <c r="FTR516" s="29"/>
      <c r="FTS516" s="29"/>
      <c r="FTT516" s="29"/>
      <c r="FTU516" s="29"/>
      <c r="FTV516" s="29"/>
      <c r="FTW516" s="29"/>
      <c r="FTX516" s="29"/>
      <c r="FTY516" s="29"/>
      <c r="FTZ516" s="29"/>
      <c r="FUA516" s="29"/>
      <c r="FUB516" s="29"/>
      <c r="FUC516" s="29"/>
      <c r="FUD516" s="29"/>
      <c r="FUE516" s="29"/>
      <c r="FUF516" s="29"/>
      <c r="FUG516" s="29"/>
      <c r="FUH516" s="29"/>
      <c r="FUI516" s="29"/>
      <c r="FUJ516" s="29"/>
      <c r="FUK516" s="29"/>
      <c r="FUL516" s="29"/>
      <c r="FUM516" s="29"/>
      <c r="FUN516" s="29"/>
      <c r="FUO516" s="29"/>
      <c r="FUP516" s="29"/>
      <c r="FUQ516" s="29"/>
      <c r="FUR516" s="29"/>
      <c r="FUS516" s="29"/>
      <c r="FUT516" s="29"/>
      <c r="FUU516" s="29"/>
      <c r="FUV516" s="29"/>
      <c r="FUW516" s="29"/>
      <c r="FUX516" s="29"/>
      <c r="FUY516" s="29"/>
      <c r="FUZ516" s="29"/>
      <c r="FVA516" s="29"/>
      <c r="FVB516" s="29"/>
      <c r="FVC516" s="29"/>
      <c r="FVD516" s="29"/>
      <c r="FVE516" s="29"/>
      <c r="FVF516" s="29"/>
      <c r="FVG516" s="29"/>
      <c r="FVH516" s="29"/>
      <c r="FVI516" s="29"/>
      <c r="FVJ516" s="29"/>
      <c r="FVK516" s="29"/>
      <c r="FVL516" s="29"/>
      <c r="FVM516" s="29"/>
      <c r="FVN516" s="29"/>
      <c r="FVO516" s="29"/>
      <c r="FVP516" s="29"/>
      <c r="FVQ516" s="29"/>
      <c r="FVR516" s="29"/>
      <c r="FVS516" s="29"/>
      <c r="FVT516" s="29"/>
      <c r="FVU516" s="29"/>
      <c r="FVV516" s="29"/>
      <c r="FVW516" s="29"/>
      <c r="FVX516" s="29"/>
      <c r="FVY516" s="29"/>
      <c r="FVZ516" s="29"/>
      <c r="FWA516" s="29"/>
      <c r="FWB516" s="29"/>
      <c r="FWC516" s="29"/>
      <c r="FWD516" s="29"/>
      <c r="FWE516" s="29"/>
      <c r="FWF516" s="29"/>
      <c r="FWG516" s="29"/>
      <c r="FWH516" s="29"/>
      <c r="FWI516" s="29"/>
      <c r="FWJ516" s="29"/>
      <c r="FWK516" s="29"/>
      <c r="FWL516" s="29"/>
      <c r="FWM516" s="29"/>
      <c r="FWN516" s="29"/>
      <c r="FWO516" s="29"/>
      <c r="FWP516" s="29"/>
      <c r="FWQ516" s="29"/>
      <c r="FWR516" s="29"/>
      <c r="FWS516" s="29"/>
      <c r="FWT516" s="29"/>
      <c r="FWU516" s="29"/>
      <c r="FWV516" s="29"/>
      <c r="FWW516" s="29"/>
      <c r="FWX516" s="29"/>
      <c r="FWY516" s="29"/>
      <c r="FWZ516" s="29"/>
      <c r="FXA516" s="29"/>
      <c r="FXB516" s="29"/>
      <c r="FXC516" s="29"/>
      <c r="FXD516" s="29"/>
      <c r="FXE516" s="29"/>
      <c r="FXF516" s="29"/>
      <c r="FXG516" s="29"/>
      <c r="FXH516" s="29"/>
      <c r="FXI516" s="29"/>
      <c r="FXJ516" s="29"/>
      <c r="FXK516" s="29"/>
      <c r="FXL516" s="29"/>
      <c r="FXM516" s="29"/>
      <c r="FXN516" s="29"/>
      <c r="FXO516" s="29"/>
      <c r="FXP516" s="29"/>
      <c r="FXQ516" s="29"/>
      <c r="FXR516" s="29"/>
      <c r="FXS516" s="29"/>
      <c r="FXT516" s="29"/>
      <c r="FXU516" s="29"/>
      <c r="FXV516" s="29"/>
      <c r="FXW516" s="29"/>
      <c r="FXX516" s="29"/>
      <c r="FXY516" s="29"/>
      <c r="FXZ516" s="29"/>
      <c r="FYA516" s="29"/>
      <c r="FYB516" s="29"/>
      <c r="FYC516" s="29"/>
      <c r="FYD516" s="29"/>
      <c r="FYE516" s="29"/>
      <c r="FYF516" s="29"/>
      <c r="FYG516" s="29"/>
      <c r="FYH516" s="29"/>
      <c r="FYI516" s="29"/>
      <c r="FYJ516" s="29"/>
      <c r="FYK516" s="29"/>
      <c r="FYL516" s="29"/>
      <c r="FYM516" s="29"/>
      <c r="FYN516" s="29"/>
      <c r="FYO516" s="29"/>
      <c r="FYP516" s="29"/>
      <c r="FYQ516" s="29"/>
      <c r="FYR516" s="29"/>
      <c r="FYS516" s="29"/>
      <c r="FYT516" s="29"/>
      <c r="FYU516" s="29"/>
      <c r="FYV516" s="29"/>
      <c r="FYW516" s="29"/>
      <c r="FYX516" s="29"/>
      <c r="FYY516" s="29"/>
      <c r="FYZ516" s="29"/>
      <c r="FZA516" s="29"/>
      <c r="FZB516" s="29"/>
      <c r="FZC516" s="29"/>
      <c r="FZD516" s="29"/>
      <c r="FZE516" s="29"/>
      <c r="FZF516" s="29"/>
      <c r="FZG516" s="29"/>
      <c r="FZH516" s="29"/>
      <c r="FZI516" s="29"/>
      <c r="FZJ516" s="29"/>
      <c r="FZK516" s="29"/>
      <c r="FZL516" s="29"/>
      <c r="FZM516" s="29"/>
      <c r="FZN516" s="29"/>
      <c r="FZO516" s="29"/>
      <c r="FZP516" s="29"/>
      <c r="FZQ516" s="29"/>
      <c r="FZR516" s="29"/>
      <c r="FZS516" s="29"/>
      <c r="FZT516" s="29"/>
      <c r="FZU516" s="29"/>
      <c r="FZV516" s="29"/>
      <c r="FZW516" s="29"/>
      <c r="FZX516" s="29"/>
      <c r="FZY516" s="29"/>
      <c r="FZZ516" s="29"/>
      <c r="GAA516" s="29"/>
      <c r="GAB516" s="29"/>
      <c r="GAC516" s="29"/>
      <c r="GAD516" s="29"/>
      <c r="GAE516" s="29"/>
      <c r="GAF516" s="29"/>
      <c r="GAG516" s="29"/>
      <c r="GAH516" s="29"/>
      <c r="GAI516" s="29"/>
      <c r="GAJ516" s="29"/>
      <c r="GAK516" s="29"/>
      <c r="GAL516" s="29"/>
      <c r="GAM516" s="29"/>
      <c r="GAN516" s="29"/>
      <c r="GAO516" s="29"/>
      <c r="GAP516" s="29"/>
      <c r="GAQ516" s="29"/>
      <c r="GAR516" s="29"/>
      <c r="GAS516" s="29"/>
      <c r="GAT516" s="29"/>
      <c r="GAU516" s="29"/>
      <c r="GAV516" s="29"/>
      <c r="GAW516" s="29"/>
      <c r="GAX516" s="29"/>
      <c r="GAY516" s="29"/>
      <c r="GAZ516" s="29"/>
      <c r="GBA516" s="29"/>
      <c r="GBB516" s="29"/>
      <c r="GBC516" s="29"/>
      <c r="GBD516" s="29"/>
      <c r="GBE516" s="29"/>
      <c r="GBF516" s="29"/>
      <c r="GBG516" s="29"/>
      <c r="GBH516" s="29"/>
      <c r="GBI516" s="29"/>
      <c r="GBJ516" s="29"/>
      <c r="GBK516" s="29"/>
      <c r="GBL516" s="29"/>
      <c r="GBM516" s="29"/>
      <c r="GBN516" s="29"/>
      <c r="GBO516" s="29"/>
      <c r="GBP516" s="29"/>
      <c r="GBQ516" s="29"/>
      <c r="GBR516" s="29"/>
      <c r="GBS516" s="29"/>
      <c r="GBT516" s="29"/>
      <c r="GBU516" s="29"/>
      <c r="GBV516" s="29"/>
      <c r="GBW516" s="29"/>
      <c r="GBX516" s="29"/>
      <c r="GBY516" s="29"/>
      <c r="GBZ516" s="29"/>
      <c r="GCA516" s="29"/>
      <c r="GCB516" s="29"/>
      <c r="GCC516" s="29"/>
      <c r="GCD516" s="29"/>
      <c r="GCE516" s="29"/>
      <c r="GCF516" s="29"/>
      <c r="GCG516" s="29"/>
      <c r="GCH516" s="29"/>
      <c r="GCI516" s="29"/>
      <c r="GCJ516" s="29"/>
      <c r="GCK516" s="29"/>
      <c r="GCL516" s="29"/>
      <c r="GCM516" s="29"/>
      <c r="GCN516" s="29"/>
      <c r="GCO516" s="29"/>
      <c r="GCP516" s="29"/>
      <c r="GCQ516" s="29"/>
      <c r="GCR516" s="29"/>
      <c r="GCS516" s="29"/>
      <c r="GCT516" s="29"/>
      <c r="GCU516" s="29"/>
      <c r="GCV516" s="29"/>
      <c r="GCW516" s="29"/>
      <c r="GCX516" s="29"/>
      <c r="GCY516" s="29"/>
      <c r="GCZ516" s="29"/>
      <c r="GDA516" s="29"/>
      <c r="GDB516" s="29"/>
      <c r="GDC516" s="29"/>
      <c r="GDD516" s="29"/>
      <c r="GDE516" s="29"/>
      <c r="GDF516" s="29"/>
      <c r="GDG516" s="29"/>
      <c r="GDH516" s="29"/>
      <c r="GDI516" s="29"/>
      <c r="GDJ516" s="29"/>
      <c r="GDK516" s="29"/>
      <c r="GDL516" s="29"/>
      <c r="GDM516" s="29"/>
      <c r="GDN516" s="29"/>
      <c r="GDO516" s="29"/>
      <c r="GDP516" s="29"/>
      <c r="GDQ516" s="29"/>
      <c r="GDR516" s="29"/>
      <c r="GDS516" s="29"/>
      <c r="GDT516" s="29"/>
      <c r="GDU516" s="29"/>
      <c r="GDV516" s="29"/>
      <c r="GDW516" s="29"/>
      <c r="GDX516" s="29"/>
      <c r="GDY516" s="29"/>
      <c r="GDZ516" s="29"/>
      <c r="GEA516" s="29"/>
      <c r="GEB516" s="29"/>
      <c r="GEC516" s="29"/>
      <c r="GED516" s="29"/>
      <c r="GEE516" s="29"/>
      <c r="GEF516" s="29"/>
      <c r="GEG516" s="29"/>
      <c r="GEH516" s="29"/>
      <c r="GEI516" s="29"/>
      <c r="GEJ516" s="29"/>
      <c r="GEK516" s="29"/>
      <c r="GEL516" s="29"/>
      <c r="GEM516" s="29"/>
      <c r="GEN516" s="29"/>
      <c r="GEO516" s="29"/>
      <c r="GEP516" s="29"/>
      <c r="GEQ516" s="29"/>
      <c r="GER516" s="29"/>
      <c r="GES516" s="29"/>
      <c r="GET516" s="29"/>
      <c r="GEU516" s="29"/>
      <c r="GEV516" s="29"/>
      <c r="GEW516" s="29"/>
      <c r="GEX516" s="29"/>
      <c r="GEY516" s="29"/>
      <c r="GEZ516" s="29"/>
      <c r="GFA516" s="29"/>
      <c r="GFB516" s="29"/>
      <c r="GFC516" s="29"/>
      <c r="GFD516" s="29"/>
      <c r="GFE516" s="29"/>
      <c r="GFF516" s="29"/>
      <c r="GFG516" s="29"/>
      <c r="GFH516" s="29"/>
      <c r="GFI516" s="29"/>
      <c r="GFJ516" s="29"/>
      <c r="GFK516" s="29"/>
      <c r="GFL516" s="29"/>
      <c r="GFM516" s="29"/>
      <c r="GFN516" s="29"/>
      <c r="GFO516" s="29"/>
      <c r="GFP516" s="29"/>
      <c r="GFQ516" s="29"/>
      <c r="GFR516" s="29"/>
      <c r="GFS516" s="29"/>
      <c r="GFT516" s="29"/>
      <c r="GFU516" s="29"/>
      <c r="GFV516" s="29"/>
      <c r="GFW516" s="29"/>
      <c r="GFX516" s="29"/>
      <c r="GFY516" s="29"/>
      <c r="GFZ516" s="29"/>
      <c r="GGA516" s="29"/>
      <c r="GGB516" s="29"/>
      <c r="GGC516" s="29"/>
      <c r="GGD516" s="29"/>
      <c r="GGE516" s="29"/>
      <c r="GGF516" s="29"/>
      <c r="GGG516" s="29"/>
      <c r="GGH516" s="29"/>
      <c r="GGI516" s="29"/>
      <c r="GGJ516" s="29"/>
      <c r="GGK516" s="29"/>
      <c r="GGL516" s="29"/>
      <c r="GGM516" s="29"/>
      <c r="GGN516" s="29"/>
      <c r="GGO516" s="29"/>
      <c r="GGP516" s="29"/>
      <c r="GGQ516" s="29"/>
      <c r="GGR516" s="29"/>
      <c r="GGS516" s="29"/>
      <c r="GGT516" s="29"/>
      <c r="GGU516" s="29"/>
      <c r="GGV516" s="29"/>
      <c r="GGW516" s="29"/>
      <c r="GGX516" s="29"/>
      <c r="GGY516" s="29"/>
      <c r="GGZ516" s="29"/>
      <c r="GHA516" s="29"/>
      <c r="GHB516" s="29"/>
      <c r="GHC516" s="29"/>
      <c r="GHD516" s="29"/>
      <c r="GHE516" s="29"/>
      <c r="GHF516" s="29"/>
      <c r="GHG516" s="29"/>
      <c r="GHH516" s="29"/>
      <c r="GHI516" s="29"/>
      <c r="GHJ516" s="29"/>
      <c r="GHK516" s="29"/>
      <c r="GHL516" s="29"/>
      <c r="GHM516" s="29"/>
      <c r="GHN516" s="29"/>
      <c r="GHO516" s="29"/>
      <c r="GHP516" s="29"/>
      <c r="GHQ516" s="29"/>
      <c r="GHR516" s="29"/>
      <c r="GHS516" s="29"/>
      <c r="GHT516" s="29"/>
      <c r="GHU516" s="29"/>
      <c r="GHV516" s="29"/>
      <c r="GHW516" s="29"/>
      <c r="GHX516" s="29"/>
      <c r="GHY516" s="29"/>
      <c r="GHZ516" s="29"/>
      <c r="GIA516" s="29"/>
      <c r="GIB516" s="29"/>
      <c r="GIC516" s="29"/>
      <c r="GID516" s="29"/>
      <c r="GIE516" s="29"/>
      <c r="GIF516" s="29"/>
      <c r="GIG516" s="29"/>
      <c r="GIH516" s="29"/>
      <c r="GII516" s="29"/>
      <c r="GIJ516" s="29"/>
      <c r="GIK516" s="29"/>
      <c r="GIL516" s="29"/>
      <c r="GIM516" s="29"/>
      <c r="GIN516" s="29"/>
      <c r="GIO516" s="29"/>
      <c r="GIP516" s="29"/>
      <c r="GIQ516" s="29"/>
      <c r="GIR516" s="29"/>
      <c r="GIS516" s="29"/>
      <c r="GIT516" s="29"/>
      <c r="GIU516" s="29"/>
      <c r="GIV516" s="29"/>
      <c r="GIW516" s="29"/>
      <c r="GIX516" s="29"/>
      <c r="GIY516" s="29"/>
      <c r="GIZ516" s="29"/>
      <c r="GJA516" s="29"/>
      <c r="GJB516" s="29"/>
      <c r="GJC516" s="29"/>
      <c r="GJD516" s="29"/>
      <c r="GJE516" s="29"/>
      <c r="GJF516" s="29"/>
      <c r="GJG516" s="29"/>
      <c r="GJH516" s="29"/>
      <c r="GJI516" s="29"/>
      <c r="GJJ516" s="29"/>
      <c r="GJK516" s="29"/>
      <c r="GJL516" s="29"/>
      <c r="GJM516" s="29"/>
      <c r="GJN516" s="29"/>
      <c r="GJO516" s="29"/>
      <c r="GJP516" s="29"/>
      <c r="GJQ516" s="29"/>
      <c r="GJR516" s="29"/>
      <c r="GJS516" s="29"/>
      <c r="GJT516" s="29"/>
      <c r="GJU516" s="29"/>
      <c r="GJV516" s="29"/>
      <c r="GJW516" s="29"/>
      <c r="GJX516" s="29"/>
      <c r="GJY516" s="29"/>
      <c r="GJZ516" s="29"/>
      <c r="GKA516" s="29"/>
      <c r="GKB516" s="29"/>
      <c r="GKC516" s="29"/>
      <c r="GKD516" s="29"/>
      <c r="GKE516" s="29"/>
      <c r="GKF516" s="29"/>
      <c r="GKG516" s="29"/>
      <c r="GKH516" s="29"/>
      <c r="GKI516" s="29"/>
      <c r="GKJ516" s="29"/>
      <c r="GKK516" s="29"/>
      <c r="GKL516" s="29"/>
      <c r="GKM516" s="29"/>
      <c r="GKN516" s="29"/>
      <c r="GKO516" s="29"/>
      <c r="GKP516" s="29"/>
      <c r="GKQ516" s="29"/>
      <c r="GKR516" s="29"/>
      <c r="GKS516" s="29"/>
      <c r="GKT516" s="29"/>
      <c r="GKU516" s="29"/>
      <c r="GKV516" s="29"/>
      <c r="GKW516" s="29"/>
      <c r="GKX516" s="29"/>
      <c r="GKY516" s="29"/>
      <c r="GKZ516" s="29"/>
      <c r="GLA516" s="29"/>
      <c r="GLB516" s="29"/>
      <c r="GLC516" s="29"/>
      <c r="GLD516" s="29"/>
      <c r="GLE516" s="29"/>
      <c r="GLF516" s="29"/>
      <c r="GLG516" s="29"/>
      <c r="GLH516" s="29"/>
      <c r="GLI516" s="29"/>
      <c r="GLJ516" s="29"/>
      <c r="GLK516" s="29"/>
      <c r="GLL516" s="29"/>
      <c r="GLM516" s="29"/>
      <c r="GLN516" s="29"/>
      <c r="GLO516" s="29"/>
      <c r="GLP516" s="29"/>
      <c r="GLQ516" s="29"/>
      <c r="GLR516" s="29"/>
      <c r="GLS516" s="29"/>
      <c r="GLT516" s="29"/>
      <c r="GLU516" s="29"/>
      <c r="GLV516" s="29"/>
      <c r="GLW516" s="29"/>
      <c r="GLX516" s="29"/>
      <c r="GLY516" s="29"/>
      <c r="GLZ516" s="29"/>
      <c r="GMA516" s="29"/>
      <c r="GMB516" s="29"/>
      <c r="GMC516" s="29"/>
      <c r="GMD516" s="29"/>
      <c r="GME516" s="29"/>
      <c r="GMF516" s="29"/>
      <c r="GMG516" s="29"/>
      <c r="GMH516" s="29"/>
      <c r="GMI516" s="29"/>
      <c r="GMJ516" s="29"/>
      <c r="GMK516" s="29"/>
      <c r="GML516" s="29"/>
      <c r="GMM516" s="29"/>
      <c r="GMN516" s="29"/>
      <c r="GMO516" s="29"/>
      <c r="GMP516" s="29"/>
      <c r="GMQ516" s="29"/>
      <c r="GMR516" s="29"/>
      <c r="GMS516" s="29"/>
      <c r="GMT516" s="29"/>
      <c r="GMU516" s="29"/>
      <c r="GMV516" s="29"/>
      <c r="GMW516" s="29"/>
      <c r="GMX516" s="29"/>
      <c r="GMY516" s="29"/>
      <c r="GMZ516" s="29"/>
      <c r="GNA516" s="29"/>
      <c r="GNB516" s="29"/>
      <c r="GNC516" s="29"/>
      <c r="GND516" s="29"/>
      <c r="GNE516" s="29"/>
      <c r="GNF516" s="29"/>
      <c r="GNG516" s="29"/>
      <c r="GNH516" s="29"/>
      <c r="GNI516" s="29"/>
      <c r="GNJ516" s="29"/>
      <c r="GNK516" s="29"/>
      <c r="GNL516" s="29"/>
      <c r="GNM516" s="29"/>
      <c r="GNN516" s="29"/>
      <c r="GNO516" s="29"/>
      <c r="GNP516" s="29"/>
      <c r="GNQ516" s="29"/>
      <c r="GNR516" s="29"/>
      <c r="GNS516" s="29"/>
      <c r="GNT516" s="29"/>
      <c r="GNU516" s="29"/>
      <c r="GNV516" s="29"/>
      <c r="GNW516" s="29"/>
      <c r="GNX516" s="29"/>
      <c r="GNY516" s="29"/>
      <c r="GNZ516" s="29"/>
      <c r="GOA516" s="29"/>
      <c r="GOB516" s="29"/>
      <c r="GOC516" s="29"/>
      <c r="GOD516" s="29"/>
      <c r="GOE516" s="29"/>
      <c r="GOF516" s="29"/>
      <c r="GOG516" s="29"/>
      <c r="GOH516" s="29"/>
      <c r="GOI516" s="29"/>
      <c r="GOJ516" s="29"/>
      <c r="GOK516" s="29"/>
      <c r="GOL516" s="29"/>
      <c r="GOM516" s="29"/>
      <c r="GON516" s="29"/>
      <c r="GOO516" s="29"/>
      <c r="GOP516" s="29"/>
      <c r="GOQ516" s="29"/>
      <c r="GOR516" s="29"/>
      <c r="GOS516" s="29"/>
      <c r="GOT516" s="29"/>
      <c r="GOU516" s="29"/>
      <c r="GOV516" s="29"/>
      <c r="GOW516" s="29"/>
      <c r="GOX516" s="29"/>
      <c r="GOY516" s="29"/>
      <c r="GOZ516" s="29"/>
      <c r="GPA516" s="29"/>
      <c r="GPB516" s="29"/>
      <c r="GPC516" s="29"/>
      <c r="GPD516" s="29"/>
      <c r="GPE516" s="29"/>
      <c r="GPF516" s="29"/>
      <c r="GPG516" s="29"/>
      <c r="GPH516" s="29"/>
      <c r="GPI516" s="29"/>
      <c r="GPJ516" s="29"/>
      <c r="GPK516" s="29"/>
      <c r="GPL516" s="29"/>
      <c r="GPM516" s="29"/>
      <c r="GPN516" s="29"/>
      <c r="GPO516" s="29"/>
      <c r="GPP516" s="29"/>
      <c r="GPQ516" s="29"/>
      <c r="GPR516" s="29"/>
      <c r="GPS516" s="29"/>
      <c r="GPT516" s="29"/>
      <c r="GPU516" s="29"/>
      <c r="GPV516" s="29"/>
      <c r="GPW516" s="29"/>
      <c r="GPX516" s="29"/>
      <c r="GPY516" s="29"/>
      <c r="GPZ516" s="29"/>
      <c r="GQA516" s="29"/>
      <c r="GQB516" s="29"/>
      <c r="GQC516" s="29"/>
      <c r="GQD516" s="29"/>
      <c r="GQE516" s="29"/>
      <c r="GQF516" s="29"/>
      <c r="GQG516" s="29"/>
      <c r="GQH516" s="29"/>
      <c r="GQI516" s="29"/>
      <c r="GQJ516" s="29"/>
      <c r="GQK516" s="29"/>
      <c r="GQL516" s="29"/>
      <c r="GQM516" s="29"/>
      <c r="GQN516" s="29"/>
      <c r="GQO516" s="29"/>
      <c r="GQP516" s="29"/>
      <c r="GQQ516" s="29"/>
      <c r="GQR516" s="29"/>
      <c r="GQS516" s="29"/>
      <c r="GQT516" s="29"/>
      <c r="GQU516" s="29"/>
      <c r="GQV516" s="29"/>
      <c r="GQW516" s="29"/>
      <c r="GQX516" s="29"/>
      <c r="GQY516" s="29"/>
      <c r="GQZ516" s="29"/>
      <c r="GRA516" s="29"/>
      <c r="GRB516" s="29"/>
      <c r="GRC516" s="29"/>
      <c r="GRD516" s="29"/>
      <c r="GRE516" s="29"/>
      <c r="GRF516" s="29"/>
      <c r="GRG516" s="29"/>
      <c r="GRH516" s="29"/>
      <c r="GRI516" s="29"/>
      <c r="GRJ516" s="29"/>
      <c r="GRK516" s="29"/>
      <c r="GRL516" s="29"/>
      <c r="GRM516" s="29"/>
      <c r="GRN516" s="29"/>
      <c r="GRO516" s="29"/>
      <c r="GRP516" s="29"/>
      <c r="GRQ516" s="29"/>
      <c r="GRR516" s="29"/>
      <c r="GRS516" s="29"/>
      <c r="GRT516" s="29"/>
      <c r="GRU516" s="29"/>
      <c r="GRV516" s="29"/>
      <c r="GRW516" s="29"/>
      <c r="GRX516" s="29"/>
      <c r="GRY516" s="29"/>
      <c r="GRZ516" s="29"/>
      <c r="GSA516" s="29"/>
      <c r="GSB516" s="29"/>
      <c r="GSC516" s="29"/>
      <c r="GSD516" s="29"/>
      <c r="GSE516" s="29"/>
      <c r="GSF516" s="29"/>
      <c r="GSG516" s="29"/>
      <c r="GSH516" s="29"/>
      <c r="GSI516" s="29"/>
      <c r="GSJ516" s="29"/>
      <c r="GSK516" s="29"/>
      <c r="GSL516" s="29"/>
      <c r="GSM516" s="29"/>
      <c r="GSN516" s="29"/>
      <c r="GSO516" s="29"/>
      <c r="GSP516" s="29"/>
      <c r="GSQ516" s="29"/>
      <c r="GSR516" s="29"/>
      <c r="GSS516" s="29"/>
      <c r="GST516" s="29"/>
      <c r="GSU516" s="29"/>
      <c r="GSV516" s="29"/>
      <c r="GSW516" s="29"/>
      <c r="GSX516" s="29"/>
      <c r="GSY516" s="29"/>
      <c r="GSZ516" s="29"/>
      <c r="GTA516" s="29"/>
      <c r="GTB516" s="29"/>
      <c r="GTC516" s="29"/>
      <c r="GTD516" s="29"/>
      <c r="GTE516" s="29"/>
      <c r="GTF516" s="29"/>
      <c r="GTG516" s="29"/>
      <c r="GTH516" s="29"/>
      <c r="GTI516" s="29"/>
      <c r="GTJ516" s="29"/>
      <c r="GTK516" s="29"/>
      <c r="GTL516" s="29"/>
      <c r="GTM516" s="29"/>
      <c r="GTN516" s="29"/>
      <c r="GTO516" s="29"/>
      <c r="GTP516" s="29"/>
      <c r="GTQ516" s="29"/>
      <c r="GTR516" s="29"/>
      <c r="GTS516" s="29"/>
      <c r="GTT516" s="29"/>
      <c r="GTU516" s="29"/>
      <c r="GTV516" s="29"/>
      <c r="GTW516" s="29"/>
      <c r="GTX516" s="29"/>
      <c r="GTY516" s="29"/>
      <c r="GTZ516" s="29"/>
      <c r="GUA516" s="29"/>
      <c r="GUB516" s="29"/>
      <c r="GUC516" s="29"/>
      <c r="GUD516" s="29"/>
      <c r="GUE516" s="29"/>
      <c r="GUF516" s="29"/>
      <c r="GUG516" s="29"/>
      <c r="GUH516" s="29"/>
      <c r="GUI516" s="29"/>
      <c r="GUJ516" s="29"/>
      <c r="GUK516" s="29"/>
      <c r="GUL516" s="29"/>
      <c r="GUM516" s="29"/>
      <c r="GUN516" s="29"/>
      <c r="GUO516" s="29"/>
      <c r="GUP516" s="29"/>
      <c r="GUQ516" s="29"/>
      <c r="GUR516" s="29"/>
      <c r="GUS516" s="29"/>
      <c r="GUT516" s="29"/>
      <c r="GUU516" s="29"/>
      <c r="GUV516" s="29"/>
      <c r="GUW516" s="29"/>
      <c r="GUX516" s="29"/>
      <c r="GUY516" s="29"/>
      <c r="GUZ516" s="29"/>
      <c r="GVA516" s="29"/>
      <c r="GVB516" s="29"/>
      <c r="GVC516" s="29"/>
      <c r="GVD516" s="29"/>
      <c r="GVE516" s="29"/>
      <c r="GVF516" s="29"/>
      <c r="GVG516" s="29"/>
      <c r="GVH516" s="29"/>
      <c r="GVI516" s="29"/>
      <c r="GVJ516" s="29"/>
      <c r="GVK516" s="29"/>
      <c r="GVL516" s="29"/>
      <c r="GVM516" s="29"/>
      <c r="GVN516" s="29"/>
      <c r="GVO516" s="29"/>
      <c r="GVP516" s="29"/>
      <c r="GVQ516" s="29"/>
      <c r="GVR516" s="29"/>
      <c r="GVS516" s="29"/>
      <c r="GVT516" s="29"/>
      <c r="GVU516" s="29"/>
      <c r="GVV516" s="29"/>
      <c r="GVW516" s="29"/>
      <c r="GVX516" s="29"/>
      <c r="GVY516" s="29"/>
      <c r="GVZ516" s="29"/>
      <c r="GWA516" s="29"/>
      <c r="GWB516" s="29"/>
      <c r="GWC516" s="29"/>
      <c r="GWD516" s="29"/>
      <c r="GWE516" s="29"/>
      <c r="GWF516" s="29"/>
      <c r="GWG516" s="29"/>
      <c r="GWH516" s="29"/>
      <c r="GWI516" s="29"/>
      <c r="GWJ516" s="29"/>
      <c r="GWK516" s="29"/>
      <c r="GWL516" s="29"/>
      <c r="GWM516" s="29"/>
      <c r="GWN516" s="29"/>
      <c r="GWO516" s="29"/>
      <c r="GWP516" s="29"/>
      <c r="GWQ516" s="29"/>
      <c r="GWR516" s="29"/>
      <c r="GWS516" s="29"/>
      <c r="GWT516" s="29"/>
      <c r="GWU516" s="29"/>
      <c r="GWV516" s="29"/>
      <c r="GWW516" s="29"/>
      <c r="GWX516" s="29"/>
      <c r="GWY516" s="29"/>
      <c r="GWZ516" s="29"/>
      <c r="GXA516" s="29"/>
      <c r="GXB516" s="29"/>
      <c r="GXC516" s="29"/>
      <c r="GXD516" s="29"/>
      <c r="GXE516" s="29"/>
      <c r="GXF516" s="29"/>
      <c r="GXG516" s="29"/>
      <c r="GXH516" s="29"/>
      <c r="GXI516" s="29"/>
      <c r="GXJ516" s="29"/>
      <c r="GXK516" s="29"/>
      <c r="GXL516" s="29"/>
      <c r="GXM516" s="29"/>
      <c r="GXN516" s="29"/>
      <c r="GXO516" s="29"/>
      <c r="GXP516" s="29"/>
      <c r="GXQ516" s="29"/>
      <c r="GXR516" s="29"/>
      <c r="GXS516" s="29"/>
      <c r="GXT516" s="29"/>
      <c r="GXU516" s="29"/>
      <c r="GXV516" s="29"/>
      <c r="GXW516" s="29"/>
      <c r="GXX516" s="29"/>
      <c r="GXY516" s="29"/>
      <c r="GXZ516" s="29"/>
      <c r="GYA516" s="29"/>
      <c r="GYB516" s="29"/>
      <c r="GYC516" s="29"/>
      <c r="GYD516" s="29"/>
      <c r="GYE516" s="29"/>
      <c r="GYF516" s="29"/>
      <c r="GYG516" s="29"/>
      <c r="GYH516" s="29"/>
      <c r="GYI516" s="29"/>
      <c r="GYJ516" s="29"/>
      <c r="GYK516" s="29"/>
      <c r="GYL516" s="29"/>
      <c r="GYM516" s="29"/>
      <c r="GYN516" s="29"/>
      <c r="GYO516" s="29"/>
      <c r="GYP516" s="29"/>
      <c r="GYQ516" s="29"/>
      <c r="GYR516" s="29"/>
      <c r="GYS516" s="29"/>
      <c r="GYT516" s="29"/>
      <c r="GYU516" s="29"/>
      <c r="GYV516" s="29"/>
      <c r="GYW516" s="29"/>
      <c r="GYX516" s="29"/>
      <c r="GYY516" s="29"/>
      <c r="GYZ516" s="29"/>
      <c r="GZA516" s="29"/>
      <c r="GZB516" s="29"/>
      <c r="GZC516" s="29"/>
      <c r="GZD516" s="29"/>
      <c r="GZE516" s="29"/>
      <c r="GZF516" s="29"/>
      <c r="GZG516" s="29"/>
      <c r="GZH516" s="29"/>
      <c r="GZI516" s="29"/>
      <c r="GZJ516" s="29"/>
      <c r="GZK516" s="29"/>
      <c r="GZL516" s="29"/>
      <c r="GZM516" s="29"/>
      <c r="GZN516" s="29"/>
      <c r="GZO516" s="29"/>
      <c r="GZP516" s="29"/>
      <c r="GZQ516" s="29"/>
      <c r="GZR516" s="29"/>
      <c r="GZS516" s="29"/>
      <c r="GZT516" s="29"/>
      <c r="GZU516" s="29"/>
      <c r="GZV516" s="29"/>
      <c r="GZW516" s="29"/>
      <c r="GZX516" s="29"/>
      <c r="GZY516" s="29"/>
      <c r="GZZ516" s="29"/>
      <c r="HAA516" s="29"/>
      <c r="HAB516" s="29"/>
      <c r="HAC516" s="29"/>
      <c r="HAD516" s="29"/>
      <c r="HAE516" s="29"/>
      <c r="HAF516" s="29"/>
      <c r="HAG516" s="29"/>
      <c r="HAH516" s="29"/>
      <c r="HAI516" s="29"/>
      <c r="HAJ516" s="29"/>
      <c r="HAK516" s="29"/>
      <c r="HAL516" s="29"/>
      <c r="HAM516" s="29"/>
      <c r="HAN516" s="29"/>
      <c r="HAO516" s="29"/>
      <c r="HAP516" s="29"/>
      <c r="HAQ516" s="29"/>
      <c r="HAR516" s="29"/>
      <c r="HAS516" s="29"/>
      <c r="HAT516" s="29"/>
      <c r="HAU516" s="29"/>
      <c r="HAV516" s="29"/>
      <c r="HAW516" s="29"/>
      <c r="HAX516" s="29"/>
      <c r="HAY516" s="29"/>
      <c r="HAZ516" s="29"/>
      <c r="HBA516" s="29"/>
      <c r="HBB516" s="29"/>
      <c r="HBC516" s="29"/>
      <c r="HBD516" s="29"/>
      <c r="HBE516" s="29"/>
      <c r="HBF516" s="29"/>
      <c r="HBG516" s="29"/>
      <c r="HBH516" s="29"/>
      <c r="HBI516" s="29"/>
      <c r="HBJ516" s="29"/>
      <c r="HBK516" s="29"/>
      <c r="HBL516" s="29"/>
      <c r="HBM516" s="29"/>
      <c r="HBN516" s="29"/>
      <c r="HBO516" s="29"/>
      <c r="HBP516" s="29"/>
      <c r="HBQ516" s="29"/>
      <c r="HBR516" s="29"/>
      <c r="HBS516" s="29"/>
      <c r="HBT516" s="29"/>
      <c r="HBU516" s="29"/>
      <c r="HBV516" s="29"/>
      <c r="HBW516" s="29"/>
      <c r="HBX516" s="29"/>
      <c r="HBY516" s="29"/>
      <c r="HBZ516" s="29"/>
      <c r="HCA516" s="29"/>
      <c r="HCB516" s="29"/>
      <c r="HCC516" s="29"/>
      <c r="HCD516" s="29"/>
      <c r="HCE516" s="29"/>
      <c r="HCF516" s="29"/>
      <c r="HCG516" s="29"/>
      <c r="HCH516" s="29"/>
      <c r="HCI516" s="29"/>
      <c r="HCJ516" s="29"/>
      <c r="HCK516" s="29"/>
      <c r="HCL516" s="29"/>
      <c r="HCM516" s="29"/>
      <c r="HCN516" s="29"/>
      <c r="HCO516" s="29"/>
      <c r="HCP516" s="29"/>
      <c r="HCQ516" s="29"/>
      <c r="HCR516" s="29"/>
      <c r="HCS516" s="29"/>
      <c r="HCT516" s="29"/>
      <c r="HCU516" s="29"/>
      <c r="HCV516" s="29"/>
      <c r="HCW516" s="29"/>
      <c r="HCX516" s="29"/>
      <c r="HCY516" s="29"/>
      <c r="HCZ516" s="29"/>
      <c r="HDA516" s="29"/>
      <c r="HDB516" s="29"/>
      <c r="HDC516" s="29"/>
      <c r="HDD516" s="29"/>
      <c r="HDE516" s="29"/>
      <c r="HDF516" s="29"/>
      <c r="HDG516" s="29"/>
      <c r="HDH516" s="29"/>
      <c r="HDI516" s="29"/>
      <c r="HDJ516" s="29"/>
      <c r="HDK516" s="29"/>
      <c r="HDL516" s="29"/>
      <c r="HDM516" s="29"/>
      <c r="HDN516" s="29"/>
      <c r="HDO516" s="29"/>
      <c r="HDP516" s="29"/>
      <c r="HDQ516" s="29"/>
      <c r="HDR516" s="29"/>
      <c r="HDS516" s="29"/>
      <c r="HDT516" s="29"/>
      <c r="HDU516" s="29"/>
      <c r="HDV516" s="29"/>
      <c r="HDW516" s="29"/>
      <c r="HDX516" s="29"/>
      <c r="HDY516" s="29"/>
      <c r="HDZ516" s="29"/>
      <c r="HEA516" s="29"/>
      <c r="HEB516" s="29"/>
      <c r="HEC516" s="29"/>
      <c r="HED516" s="29"/>
      <c r="HEE516" s="29"/>
      <c r="HEF516" s="29"/>
      <c r="HEG516" s="29"/>
      <c r="HEH516" s="29"/>
      <c r="HEI516" s="29"/>
      <c r="HEJ516" s="29"/>
      <c r="HEK516" s="29"/>
      <c r="HEL516" s="29"/>
      <c r="HEM516" s="29"/>
      <c r="HEN516" s="29"/>
      <c r="HEO516" s="29"/>
      <c r="HEP516" s="29"/>
      <c r="HEQ516" s="29"/>
      <c r="HER516" s="29"/>
      <c r="HES516" s="29"/>
      <c r="HET516" s="29"/>
      <c r="HEU516" s="29"/>
      <c r="HEV516" s="29"/>
      <c r="HEW516" s="29"/>
      <c r="HEX516" s="29"/>
      <c r="HEY516" s="29"/>
      <c r="HEZ516" s="29"/>
      <c r="HFA516" s="29"/>
      <c r="HFB516" s="29"/>
      <c r="HFC516" s="29"/>
      <c r="HFD516" s="29"/>
      <c r="HFE516" s="29"/>
      <c r="HFF516" s="29"/>
      <c r="HFG516" s="29"/>
      <c r="HFH516" s="29"/>
      <c r="HFI516" s="29"/>
      <c r="HFJ516" s="29"/>
      <c r="HFK516" s="29"/>
      <c r="HFL516" s="29"/>
      <c r="HFM516" s="29"/>
      <c r="HFN516" s="29"/>
      <c r="HFO516" s="29"/>
      <c r="HFP516" s="29"/>
      <c r="HFQ516" s="29"/>
      <c r="HFR516" s="29"/>
      <c r="HFS516" s="29"/>
      <c r="HFT516" s="29"/>
      <c r="HFU516" s="29"/>
      <c r="HFV516" s="29"/>
      <c r="HFW516" s="29"/>
      <c r="HFX516" s="29"/>
      <c r="HFY516" s="29"/>
      <c r="HFZ516" s="29"/>
      <c r="HGA516" s="29"/>
      <c r="HGB516" s="29"/>
      <c r="HGC516" s="29"/>
      <c r="HGD516" s="29"/>
      <c r="HGE516" s="29"/>
      <c r="HGF516" s="29"/>
      <c r="HGG516" s="29"/>
      <c r="HGH516" s="29"/>
      <c r="HGI516" s="29"/>
      <c r="HGJ516" s="29"/>
      <c r="HGK516" s="29"/>
      <c r="HGL516" s="29"/>
      <c r="HGM516" s="29"/>
      <c r="HGN516" s="29"/>
      <c r="HGO516" s="29"/>
      <c r="HGP516" s="29"/>
      <c r="HGQ516" s="29"/>
      <c r="HGR516" s="29"/>
      <c r="HGS516" s="29"/>
      <c r="HGT516" s="29"/>
      <c r="HGU516" s="29"/>
      <c r="HGV516" s="29"/>
      <c r="HGW516" s="29"/>
      <c r="HGX516" s="29"/>
      <c r="HGY516" s="29"/>
      <c r="HGZ516" s="29"/>
      <c r="HHA516" s="29"/>
      <c r="HHB516" s="29"/>
      <c r="HHC516" s="29"/>
      <c r="HHD516" s="29"/>
      <c r="HHE516" s="29"/>
      <c r="HHF516" s="29"/>
      <c r="HHG516" s="29"/>
      <c r="HHH516" s="29"/>
      <c r="HHI516" s="29"/>
      <c r="HHJ516" s="29"/>
      <c r="HHK516" s="29"/>
      <c r="HHL516" s="29"/>
      <c r="HHM516" s="29"/>
      <c r="HHN516" s="29"/>
      <c r="HHO516" s="29"/>
      <c r="HHP516" s="29"/>
      <c r="HHQ516" s="29"/>
      <c r="HHR516" s="29"/>
      <c r="HHS516" s="29"/>
      <c r="HHT516" s="29"/>
      <c r="HHU516" s="29"/>
      <c r="HHV516" s="29"/>
      <c r="HHW516" s="29"/>
      <c r="HHX516" s="29"/>
      <c r="HHY516" s="29"/>
      <c r="HHZ516" s="29"/>
      <c r="HIA516" s="29"/>
      <c r="HIB516" s="29"/>
      <c r="HIC516" s="29"/>
      <c r="HID516" s="29"/>
      <c r="HIE516" s="29"/>
      <c r="HIF516" s="29"/>
      <c r="HIG516" s="29"/>
      <c r="HIH516" s="29"/>
      <c r="HII516" s="29"/>
      <c r="HIJ516" s="29"/>
      <c r="HIK516" s="29"/>
      <c r="HIL516" s="29"/>
      <c r="HIM516" s="29"/>
      <c r="HIN516" s="29"/>
      <c r="HIO516" s="29"/>
      <c r="HIP516" s="29"/>
      <c r="HIQ516" s="29"/>
      <c r="HIR516" s="29"/>
      <c r="HIS516" s="29"/>
      <c r="HIT516" s="29"/>
      <c r="HIU516" s="29"/>
      <c r="HIV516" s="29"/>
      <c r="HIW516" s="29"/>
      <c r="HIX516" s="29"/>
      <c r="HIY516" s="29"/>
      <c r="HIZ516" s="29"/>
      <c r="HJA516" s="29"/>
      <c r="HJB516" s="29"/>
      <c r="HJC516" s="29"/>
      <c r="HJD516" s="29"/>
      <c r="HJE516" s="29"/>
      <c r="HJF516" s="29"/>
      <c r="HJG516" s="29"/>
      <c r="HJH516" s="29"/>
      <c r="HJI516" s="29"/>
      <c r="HJJ516" s="29"/>
      <c r="HJK516" s="29"/>
      <c r="HJL516" s="29"/>
      <c r="HJM516" s="29"/>
      <c r="HJN516" s="29"/>
      <c r="HJO516" s="29"/>
      <c r="HJP516" s="29"/>
      <c r="HJQ516" s="29"/>
      <c r="HJR516" s="29"/>
      <c r="HJS516" s="29"/>
      <c r="HJT516" s="29"/>
      <c r="HJU516" s="29"/>
      <c r="HJV516" s="29"/>
      <c r="HJW516" s="29"/>
      <c r="HJX516" s="29"/>
      <c r="HJY516" s="29"/>
      <c r="HJZ516" s="29"/>
      <c r="HKA516" s="29"/>
      <c r="HKB516" s="29"/>
      <c r="HKC516" s="29"/>
      <c r="HKD516" s="29"/>
      <c r="HKE516" s="29"/>
      <c r="HKF516" s="29"/>
      <c r="HKG516" s="29"/>
      <c r="HKH516" s="29"/>
      <c r="HKI516" s="29"/>
      <c r="HKJ516" s="29"/>
      <c r="HKK516" s="29"/>
      <c r="HKL516" s="29"/>
      <c r="HKM516" s="29"/>
      <c r="HKN516" s="29"/>
      <c r="HKO516" s="29"/>
      <c r="HKP516" s="29"/>
      <c r="HKQ516" s="29"/>
      <c r="HKR516" s="29"/>
      <c r="HKS516" s="29"/>
      <c r="HKT516" s="29"/>
      <c r="HKU516" s="29"/>
      <c r="HKV516" s="29"/>
      <c r="HKW516" s="29"/>
      <c r="HKX516" s="29"/>
      <c r="HKY516" s="29"/>
      <c r="HKZ516" s="29"/>
      <c r="HLA516" s="29"/>
      <c r="HLB516" s="29"/>
      <c r="HLC516" s="29"/>
      <c r="HLD516" s="29"/>
      <c r="HLE516" s="29"/>
      <c r="HLF516" s="29"/>
      <c r="HLG516" s="29"/>
      <c r="HLH516" s="29"/>
      <c r="HLI516" s="29"/>
      <c r="HLJ516" s="29"/>
      <c r="HLK516" s="29"/>
      <c r="HLL516" s="29"/>
      <c r="HLM516" s="29"/>
      <c r="HLN516" s="29"/>
      <c r="HLO516" s="29"/>
      <c r="HLP516" s="29"/>
      <c r="HLQ516" s="29"/>
      <c r="HLR516" s="29"/>
      <c r="HLS516" s="29"/>
      <c r="HLT516" s="29"/>
      <c r="HLU516" s="29"/>
      <c r="HLV516" s="29"/>
      <c r="HLW516" s="29"/>
      <c r="HLX516" s="29"/>
      <c r="HLY516" s="29"/>
      <c r="HLZ516" s="29"/>
      <c r="HMA516" s="29"/>
      <c r="HMB516" s="29"/>
      <c r="HMC516" s="29"/>
      <c r="HMD516" s="29"/>
      <c r="HME516" s="29"/>
      <c r="HMF516" s="29"/>
      <c r="HMG516" s="29"/>
      <c r="HMH516" s="29"/>
      <c r="HMI516" s="29"/>
      <c r="HMJ516" s="29"/>
      <c r="HMK516" s="29"/>
      <c r="HML516" s="29"/>
      <c r="HMM516" s="29"/>
      <c r="HMN516" s="29"/>
      <c r="HMO516" s="29"/>
      <c r="HMP516" s="29"/>
      <c r="HMQ516" s="29"/>
      <c r="HMR516" s="29"/>
      <c r="HMS516" s="29"/>
      <c r="HMT516" s="29"/>
      <c r="HMU516" s="29"/>
      <c r="HMV516" s="29"/>
      <c r="HMW516" s="29"/>
      <c r="HMX516" s="29"/>
      <c r="HMY516" s="29"/>
      <c r="HMZ516" s="29"/>
      <c r="HNA516" s="29"/>
      <c r="HNB516" s="29"/>
      <c r="HNC516" s="29"/>
      <c r="HND516" s="29"/>
      <c r="HNE516" s="29"/>
      <c r="HNF516" s="29"/>
      <c r="HNG516" s="29"/>
      <c r="HNH516" s="29"/>
      <c r="HNI516" s="29"/>
      <c r="HNJ516" s="29"/>
      <c r="HNK516" s="29"/>
      <c r="HNL516" s="29"/>
      <c r="HNM516" s="29"/>
      <c r="HNN516" s="29"/>
      <c r="HNO516" s="29"/>
      <c r="HNP516" s="29"/>
      <c r="HNQ516" s="29"/>
      <c r="HNR516" s="29"/>
      <c r="HNS516" s="29"/>
      <c r="HNT516" s="29"/>
      <c r="HNU516" s="29"/>
      <c r="HNV516" s="29"/>
      <c r="HNW516" s="29"/>
      <c r="HNX516" s="29"/>
      <c r="HNY516" s="29"/>
      <c r="HNZ516" s="29"/>
      <c r="HOA516" s="29"/>
      <c r="HOB516" s="29"/>
      <c r="HOC516" s="29"/>
      <c r="HOD516" s="29"/>
      <c r="HOE516" s="29"/>
      <c r="HOF516" s="29"/>
      <c r="HOG516" s="29"/>
      <c r="HOH516" s="29"/>
      <c r="HOI516" s="29"/>
      <c r="HOJ516" s="29"/>
      <c r="HOK516" s="29"/>
      <c r="HOL516" s="29"/>
      <c r="HOM516" s="29"/>
      <c r="HON516" s="29"/>
      <c r="HOO516" s="29"/>
      <c r="HOP516" s="29"/>
      <c r="HOQ516" s="29"/>
      <c r="HOR516" s="29"/>
      <c r="HOS516" s="29"/>
      <c r="HOT516" s="29"/>
      <c r="HOU516" s="29"/>
      <c r="HOV516" s="29"/>
      <c r="HOW516" s="29"/>
      <c r="HOX516" s="29"/>
      <c r="HOY516" s="29"/>
      <c r="HOZ516" s="29"/>
      <c r="HPA516" s="29"/>
      <c r="HPB516" s="29"/>
      <c r="HPC516" s="29"/>
      <c r="HPD516" s="29"/>
      <c r="HPE516" s="29"/>
      <c r="HPF516" s="29"/>
      <c r="HPG516" s="29"/>
      <c r="HPH516" s="29"/>
      <c r="HPI516" s="29"/>
      <c r="HPJ516" s="29"/>
      <c r="HPK516" s="29"/>
      <c r="HPL516" s="29"/>
      <c r="HPM516" s="29"/>
      <c r="HPN516" s="29"/>
      <c r="HPO516" s="29"/>
      <c r="HPP516" s="29"/>
      <c r="HPQ516" s="29"/>
      <c r="HPR516" s="29"/>
      <c r="HPS516" s="29"/>
      <c r="HPT516" s="29"/>
      <c r="HPU516" s="29"/>
      <c r="HPV516" s="29"/>
      <c r="HPW516" s="29"/>
      <c r="HPX516" s="29"/>
      <c r="HPY516" s="29"/>
      <c r="HPZ516" s="29"/>
      <c r="HQA516" s="29"/>
      <c r="HQB516" s="29"/>
      <c r="HQC516" s="29"/>
      <c r="HQD516" s="29"/>
      <c r="HQE516" s="29"/>
      <c r="HQF516" s="29"/>
      <c r="HQG516" s="29"/>
      <c r="HQH516" s="29"/>
      <c r="HQI516" s="29"/>
      <c r="HQJ516" s="29"/>
      <c r="HQK516" s="29"/>
      <c r="HQL516" s="29"/>
      <c r="HQM516" s="29"/>
      <c r="HQN516" s="29"/>
      <c r="HQO516" s="29"/>
      <c r="HQP516" s="29"/>
      <c r="HQQ516" s="29"/>
      <c r="HQR516" s="29"/>
      <c r="HQS516" s="29"/>
      <c r="HQT516" s="29"/>
      <c r="HQU516" s="29"/>
      <c r="HQV516" s="29"/>
      <c r="HQW516" s="29"/>
      <c r="HQX516" s="29"/>
      <c r="HQY516" s="29"/>
      <c r="HQZ516" s="29"/>
      <c r="HRA516" s="29"/>
      <c r="HRB516" s="29"/>
      <c r="HRC516" s="29"/>
      <c r="HRD516" s="29"/>
      <c r="HRE516" s="29"/>
      <c r="HRF516" s="29"/>
      <c r="HRG516" s="29"/>
      <c r="HRH516" s="29"/>
      <c r="HRI516" s="29"/>
      <c r="HRJ516" s="29"/>
      <c r="HRK516" s="29"/>
      <c r="HRL516" s="29"/>
      <c r="HRM516" s="29"/>
      <c r="HRN516" s="29"/>
      <c r="HRO516" s="29"/>
      <c r="HRP516" s="29"/>
      <c r="HRQ516" s="29"/>
      <c r="HRR516" s="29"/>
      <c r="HRS516" s="29"/>
      <c r="HRT516" s="29"/>
      <c r="HRU516" s="29"/>
      <c r="HRV516" s="29"/>
      <c r="HRW516" s="29"/>
      <c r="HRX516" s="29"/>
      <c r="HRY516" s="29"/>
      <c r="HRZ516" s="29"/>
      <c r="HSA516" s="29"/>
      <c r="HSB516" s="29"/>
      <c r="HSC516" s="29"/>
      <c r="HSD516" s="29"/>
      <c r="HSE516" s="29"/>
      <c r="HSF516" s="29"/>
      <c r="HSG516" s="29"/>
      <c r="HSH516" s="29"/>
      <c r="HSI516" s="29"/>
      <c r="HSJ516" s="29"/>
      <c r="HSK516" s="29"/>
      <c r="HSL516" s="29"/>
      <c r="HSM516" s="29"/>
      <c r="HSN516" s="29"/>
      <c r="HSO516" s="29"/>
      <c r="HSP516" s="29"/>
      <c r="HSQ516" s="29"/>
      <c r="HSR516" s="29"/>
      <c r="HSS516" s="29"/>
      <c r="HST516" s="29"/>
      <c r="HSU516" s="29"/>
      <c r="HSV516" s="29"/>
      <c r="HSW516" s="29"/>
      <c r="HSX516" s="29"/>
      <c r="HSY516" s="29"/>
      <c r="HSZ516" s="29"/>
      <c r="HTA516" s="29"/>
      <c r="HTB516" s="29"/>
      <c r="HTC516" s="29"/>
      <c r="HTD516" s="29"/>
      <c r="HTE516" s="29"/>
      <c r="HTF516" s="29"/>
      <c r="HTG516" s="29"/>
      <c r="HTH516" s="29"/>
      <c r="HTI516" s="29"/>
      <c r="HTJ516" s="29"/>
      <c r="HTK516" s="29"/>
      <c r="HTL516" s="29"/>
      <c r="HTM516" s="29"/>
      <c r="HTN516" s="29"/>
      <c r="HTO516" s="29"/>
      <c r="HTP516" s="29"/>
      <c r="HTQ516" s="29"/>
      <c r="HTR516" s="29"/>
      <c r="HTS516" s="29"/>
      <c r="HTT516" s="29"/>
      <c r="HTU516" s="29"/>
      <c r="HTV516" s="29"/>
      <c r="HTW516" s="29"/>
      <c r="HTX516" s="29"/>
      <c r="HTY516" s="29"/>
      <c r="HTZ516" s="29"/>
      <c r="HUA516" s="29"/>
      <c r="HUB516" s="29"/>
      <c r="HUC516" s="29"/>
      <c r="HUD516" s="29"/>
      <c r="HUE516" s="29"/>
      <c r="HUF516" s="29"/>
      <c r="HUG516" s="29"/>
      <c r="HUH516" s="29"/>
      <c r="HUI516" s="29"/>
      <c r="HUJ516" s="29"/>
      <c r="HUK516" s="29"/>
      <c r="HUL516" s="29"/>
      <c r="HUM516" s="29"/>
      <c r="HUN516" s="29"/>
      <c r="HUO516" s="29"/>
      <c r="HUP516" s="29"/>
      <c r="HUQ516" s="29"/>
      <c r="HUR516" s="29"/>
      <c r="HUS516" s="29"/>
      <c r="HUT516" s="29"/>
      <c r="HUU516" s="29"/>
      <c r="HUV516" s="29"/>
      <c r="HUW516" s="29"/>
      <c r="HUX516" s="29"/>
      <c r="HUY516" s="29"/>
      <c r="HUZ516" s="29"/>
      <c r="HVA516" s="29"/>
      <c r="HVB516" s="29"/>
      <c r="HVC516" s="29"/>
      <c r="HVD516" s="29"/>
      <c r="HVE516" s="29"/>
      <c r="HVF516" s="29"/>
      <c r="HVG516" s="29"/>
      <c r="HVH516" s="29"/>
      <c r="HVI516" s="29"/>
      <c r="HVJ516" s="29"/>
      <c r="HVK516" s="29"/>
      <c r="HVL516" s="29"/>
      <c r="HVM516" s="29"/>
      <c r="HVN516" s="29"/>
      <c r="HVO516" s="29"/>
      <c r="HVP516" s="29"/>
      <c r="HVQ516" s="29"/>
      <c r="HVR516" s="29"/>
      <c r="HVS516" s="29"/>
      <c r="HVT516" s="29"/>
      <c r="HVU516" s="29"/>
      <c r="HVV516" s="29"/>
      <c r="HVW516" s="29"/>
      <c r="HVX516" s="29"/>
      <c r="HVY516" s="29"/>
      <c r="HVZ516" s="29"/>
      <c r="HWA516" s="29"/>
      <c r="HWB516" s="29"/>
      <c r="HWC516" s="29"/>
      <c r="HWD516" s="29"/>
      <c r="HWE516" s="29"/>
      <c r="HWF516" s="29"/>
      <c r="HWG516" s="29"/>
      <c r="HWH516" s="29"/>
      <c r="HWI516" s="29"/>
      <c r="HWJ516" s="29"/>
      <c r="HWK516" s="29"/>
      <c r="HWL516" s="29"/>
      <c r="HWM516" s="29"/>
      <c r="HWN516" s="29"/>
      <c r="HWO516" s="29"/>
      <c r="HWP516" s="29"/>
      <c r="HWQ516" s="29"/>
      <c r="HWR516" s="29"/>
      <c r="HWS516" s="29"/>
      <c r="HWT516" s="29"/>
      <c r="HWU516" s="29"/>
      <c r="HWV516" s="29"/>
      <c r="HWW516" s="29"/>
      <c r="HWX516" s="29"/>
      <c r="HWY516" s="29"/>
      <c r="HWZ516" s="29"/>
      <c r="HXA516" s="29"/>
      <c r="HXB516" s="29"/>
      <c r="HXC516" s="29"/>
      <c r="HXD516" s="29"/>
      <c r="HXE516" s="29"/>
      <c r="HXF516" s="29"/>
      <c r="HXG516" s="29"/>
      <c r="HXH516" s="29"/>
      <c r="HXI516" s="29"/>
      <c r="HXJ516" s="29"/>
      <c r="HXK516" s="29"/>
      <c r="HXL516" s="29"/>
      <c r="HXM516" s="29"/>
      <c r="HXN516" s="29"/>
      <c r="HXO516" s="29"/>
      <c r="HXP516" s="29"/>
      <c r="HXQ516" s="29"/>
      <c r="HXR516" s="29"/>
      <c r="HXS516" s="29"/>
      <c r="HXT516" s="29"/>
      <c r="HXU516" s="29"/>
      <c r="HXV516" s="29"/>
      <c r="HXW516" s="29"/>
      <c r="HXX516" s="29"/>
      <c r="HXY516" s="29"/>
      <c r="HXZ516" s="29"/>
      <c r="HYA516" s="29"/>
      <c r="HYB516" s="29"/>
      <c r="HYC516" s="29"/>
      <c r="HYD516" s="29"/>
      <c r="HYE516" s="29"/>
      <c r="HYF516" s="29"/>
      <c r="HYG516" s="29"/>
      <c r="HYH516" s="29"/>
      <c r="HYI516" s="29"/>
      <c r="HYJ516" s="29"/>
      <c r="HYK516" s="29"/>
      <c r="HYL516" s="29"/>
      <c r="HYM516" s="29"/>
      <c r="HYN516" s="29"/>
      <c r="HYO516" s="29"/>
      <c r="HYP516" s="29"/>
      <c r="HYQ516" s="29"/>
      <c r="HYR516" s="29"/>
      <c r="HYS516" s="29"/>
      <c r="HYT516" s="29"/>
      <c r="HYU516" s="29"/>
      <c r="HYV516" s="29"/>
      <c r="HYW516" s="29"/>
      <c r="HYX516" s="29"/>
      <c r="HYY516" s="29"/>
      <c r="HYZ516" s="29"/>
      <c r="HZA516" s="29"/>
      <c r="HZB516" s="29"/>
      <c r="HZC516" s="29"/>
      <c r="HZD516" s="29"/>
      <c r="HZE516" s="29"/>
      <c r="HZF516" s="29"/>
      <c r="HZG516" s="29"/>
      <c r="HZH516" s="29"/>
      <c r="HZI516" s="29"/>
      <c r="HZJ516" s="29"/>
      <c r="HZK516" s="29"/>
      <c r="HZL516" s="29"/>
      <c r="HZM516" s="29"/>
      <c r="HZN516" s="29"/>
      <c r="HZO516" s="29"/>
      <c r="HZP516" s="29"/>
      <c r="HZQ516" s="29"/>
      <c r="HZR516" s="29"/>
      <c r="HZS516" s="29"/>
      <c r="HZT516" s="29"/>
      <c r="HZU516" s="29"/>
      <c r="HZV516" s="29"/>
      <c r="HZW516" s="29"/>
      <c r="HZX516" s="29"/>
      <c r="HZY516" s="29"/>
      <c r="HZZ516" s="29"/>
      <c r="IAA516" s="29"/>
      <c r="IAB516" s="29"/>
      <c r="IAC516" s="29"/>
      <c r="IAD516" s="29"/>
      <c r="IAE516" s="29"/>
      <c r="IAF516" s="29"/>
      <c r="IAG516" s="29"/>
      <c r="IAH516" s="29"/>
      <c r="IAI516" s="29"/>
      <c r="IAJ516" s="29"/>
      <c r="IAK516" s="29"/>
      <c r="IAL516" s="29"/>
      <c r="IAM516" s="29"/>
      <c r="IAN516" s="29"/>
      <c r="IAO516" s="29"/>
      <c r="IAP516" s="29"/>
      <c r="IAQ516" s="29"/>
      <c r="IAR516" s="29"/>
      <c r="IAS516" s="29"/>
      <c r="IAT516" s="29"/>
      <c r="IAU516" s="29"/>
      <c r="IAV516" s="29"/>
      <c r="IAW516" s="29"/>
      <c r="IAX516" s="29"/>
      <c r="IAY516" s="29"/>
      <c r="IAZ516" s="29"/>
      <c r="IBA516" s="29"/>
      <c r="IBB516" s="29"/>
      <c r="IBC516" s="29"/>
      <c r="IBD516" s="29"/>
      <c r="IBE516" s="29"/>
      <c r="IBF516" s="29"/>
      <c r="IBG516" s="29"/>
      <c r="IBH516" s="29"/>
      <c r="IBI516" s="29"/>
      <c r="IBJ516" s="29"/>
      <c r="IBK516" s="29"/>
      <c r="IBL516" s="29"/>
      <c r="IBM516" s="29"/>
      <c r="IBN516" s="29"/>
      <c r="IBO516" s="29"/>
      <c r="IBP516" s="29"/>
      <c r="IBQ516" s="29"/>
      <c r="IBR516" s="29"/>
      <c r="IBS516" s="29"/>
      <c r="IBT516" s="29"/>
      <c r="IBU516" s="29"/>
      <c r="IBV516" s="29"/>
      <c r="IBW516" s="29"/>
      <c r="IBX516" s="29"/>
      <c r="IBY516" s="29"/>
      <c r="IBZ516" s="29"/>
      <c r="ICA516" s="29"/>
      <c r="ICB516" s="29"/>
      <c r="ICC516" s="29"/>
      <c r="ICD516" s="29"/>
      <c r="ICE516" s="29"/>
      <c r="ICF516" s="29"/>
      <c r="ICG516" s="29"/>
      <c r="ICH516" s="29"/>
      <c r="ICI516" s="29"/>
      <c r="ICJ516" s="29"/>
      <c r="ICK516" s="29"/>
      <c r="ICL516" s="29"/>
      <c r="ICM516" s="29"/>
      <c r="ICN516" s="29"/>
      <c r="ICO516" s="29"/>
      <c r="ICP516" s="29"/>
      <c r="ICQ516" s="29"/>
      <c r="ICR516" s="29"/>
      <c r="ICS516" s="29"/>
      <c r="ICT516" s="29"/>
      <c r="ICU516" s="29"/>
      <c r="ICV516" s="29"/>
      <c r="ICW516" s="29"/>
      <c r="ICX516" s="29"/>
      <c r="ICY516" s="29"/>
      <c r="ICZ516" s="29"/>
      <c r="IDA516" s="29"/>
      <c r="IDB516" s="29"/>
      <c r="IDC516" s="29"/>
      <c r="IDD516" s="29"/>
      <c r="IDE516" s="29"/>
      <c r="IDF516" s="29"/>
      <c r="IDG516" s="29"/>
      <c r="IDH516" s="29"/>
      <c r="IDI516" s="29"/>
      <c r="IDJ516" s="29"/>
      <c r="IDK516" s="29"/>
      <c r="IDL516" s="29"/>
      <c r="IDM516" s="29"/>
      <c r="IDN516" s="29"/>
      <c r="IDO516" s="29"/>
      <c r="IDP516" s="29"/>
      <c r="IDQ516" s="29"/>
      <c r="IDR516" s="29"/>
      <c r="IDS516" s="29"/>
      <c r="IDT516" s="29"/>
      <c r="IDU516" s="29"/>
      <c r="IDV516" s="29"/>
      <c r="IDW516" s="29"/>
      <c r="IDX516" s="29"/>
      <c r="IDY516" s="29"/>
      <c r="IDZ516" s="29"/>
      <c r="IEA516" s="29"/>
      <c r="IEB516" s="29"/>
      <c r="IEC516" s="29"/>
      <c r="IED516" s="29"/>
      <c r="IEE516" s="29"/>
      <c r="IEF516" s="29"/>
      <c r="IEG516" s="29"/>
      <c r="IEH516" s="29"/>
      <c r="IEI516" s="29"/>
      <c r="IEJ516" s="29"/>
      <c r="IEK516" s="29"/>
      <c r="IEL516" s="29"/>
      <c r="IEM516" s="29"/>
      <c r="IEN516" s="29"/>
      <c r="IEO516" s="29"/>
      <c r="IEP516" s="29"/>
      <c r="IEQ516" s="29"/>
      <c r="IER516" s="29"/>
      <c r="IES516" s="29"/>
      <c r="IET516" s="29"/>
      <c r="IEU516" s="29"/>
      <c r="IEV516" s="29"/>
      <c r="IEW516" s="29"/>
      <c r="IEX516" s="29"/>
      <c r="IEY516" s="29"/>
      <c r="IEZ516" s="29"/>
      <c r="IFA516" s="29"/>
      <c r="IFB516" s="29"/>
      <c r="IFC516" s="29"/>
      <c r="IFD516" s="29"/>
      <c r="IFE516" s="29"/>
      <c r="IFF516" s="29"/>
      <c r="IFG516" s="29"/>
      <c r="IFH516" s="29"/>
      <c r="IFI516" s="29"/>
      <c r="IFJ516" s="29"/>
      <c r="IFK516" s="29"/>
      <c r="IFL516" s="29"/>
      <c r="IFM516" s="29"/>
      <c r="IFN516" s="29"/>
      <c r="IFO516" s="29"/>
      <c r="IFP516" s="29"/>
      <c r="IFQ516" s="29"/>
      <c r="IFR516" s="29"/>
      <c r="IFS516" s="29"/>
      <c r="IFT516" s="29"/>
      <c r="IFU516" s="29"/>
      <c r="IFV516" s="29"/>
      <c r="IFW516" s="29"/>
      <c r="IFX516" s="29"/>
      <c r="IFY516" s="29"/>
      <c r="IFZ516" s="29"/>
      <c r="IGA516" s="29"/>
      <c r="IGB516" s="29"/>
      <c r="IGC516" s="29"/>
      <c r="IGD516" s="29"/>
      <c r="IGE516" s="29"/>
      <c r="IGF516" s="29"/>
      <c r="IGG516" s="29"/>
      <c r="IGH516" s="29"/>
      <c r="IGI516" s="29"/>
      <c r="IGJ516" s="29"/>
      <c r="IGK516" s="29"/>
      <c r="IGL516" s="29"/>
      <c r="IGM516" s="29"/>
      <c r="IGN516" s="29"/>
      <c r="IGO516" s="29"/>
      <c r="IGP516" s="29"/>
      <c r="IGQ516" s="29"/>
      <c r="IGR516" s="29"/>
      <c r="IGS516" s="29"/>
      <c r="IGT516" s="29"/>
      <c r="IGU516" s="29"/>
      <c r="IGV516" s="29"/>
      <c r="IGW516" s="29"/>
      <c r="IGX516" s="29"/>
      <c r="IGY516" s="29"/>
      <c r="IGZ516" s="29"/>
      <c r="IHA516" s="29"/>
      <c r="IHB516" s="29"/>
      <c r="IHC516" s="29"/>
      <c r="IHD516" s="29"/>
      <c r="IHE516" s="29"/>
      <c r="IHF516" s="29"/>
      <c r="IHG516" s="29"/>
      <c r="IHH516" s="29"/>
      <c r="IHI516" s="29"/>
      <c r="IHJ516" s="29"/>
      <c r="IHK516" s="29"/>
      <c r="IHL516" s="29"/>
      <c r="IHM516" s="29"/>
      <c r="IHN516" s="29"/>
      <c r="IHO516" s="29"/>
      <c r="IHP516" s="29"/>
      <c r="IHQ516" s="29"/>
      <c r="IHR516" s="29"/>
      <c r="IHS516" s="29"/>
      <c r="IHT516" s="29"/>
      <c r="IHU516" s="29"/>
      <c r="IHV516" s="29"/>
      <c r="IHW516" s="29"/>
      <c r="IHX516" s="29"/>
      <c r="IHY516" s="29"/>
      <c r="IHZ516" s="29"/>
      <c r="IIA516" s="29"/>
      <c r="IIB516" s="29"/>
      <c r="IIC516" s="29"/>
      <c r="IID516" s="29"/>
      <c r="IIE516" s="29"/>
      <c r="IIF516" s="29"/>
      <c r="IIG516" s="29"/>
      <c r="IIH516" s="29"/>
      <c r="III516" s="29"/>
      <c r="IIJ516" s="29"/>
      <c r="IIK516" s="29"/>
      <c r="IIL516" s="29"/>
      <c r="IIM516" s="29"/>
      <c r="IIN516" s="29"/>
      <c r="IIO516" s="29"/>
      <c r="IIP516" s="29"/>
      <c r="IIQ516" s="29"/>
      <c r="IIR516" s="29"/>
      <c r="IIS516" s="29"/>
      <c r="IIT516" s="29"/>
      <c r="IIU516" s="29"/>
      <c r="IIV516" s="29"/>
      <c r="IIW516" s="29"/>
      <c r="IIX516" s="29"/>
      <c r="IIY516" s="29"/>
      <c r="IIZ516" s="29"/>
      <c r="IJA516" s="29"/>
      <c r="IJB516" s="29"/>
      <c r="IJC516" s="29"/>
      <c r="IJD516" s="29"/>
      <c r="IJE516" s="29"/>
      <c r="IJF516" s="29"/>
      <c r="IJG516" s="29"/>
      <c r="IJH516" s="29"/>
      <c r="IJI516" s="29"/>
      <c r="IJJ516" s="29"/>
      <c r="IJK516" s="29"/>
      <c r="IJL516" s="29"/>
      <c r="IJM516" s="29"/>
      <c r="IJN516" s="29"/>
      <c r="IJO516" s="29"/>
      <c r="IJP516" s="29"/>
      <c r="IJQ516" s="29"/>
      <c r="IJR516" s="29"/>
      <c r="IJS516" s="29"/>
      <c r="IJT516" s="29"/>
      <c r="IJU516" s="29"/>
      <c r="IJV516" s="29"/>
      <c r="IJW516" s="29"/>
      <c r="IJX516" s="29"/>
      <c r="IJY516" s="29"/>
      <c r="IJZ516" s="29"/>
      <c r="IKA516" s="29"/>
      <c r="IKB516" s="29"/>
      <c r="IKC516" s="29"/>
      <c r="IKD516" s="29"/>
      <c r="IKE516" s="29"/>
      <c r="IKF516" s="29"/>
      <c r="IKG516" s="29"/>
      <c r="IKH516" s="29"/>
      <c r="IKI516" s="29"/>
      <c r="IKJ516" s="29"/>
      <c r="IKK516" s="29"/>
      <c r="IKL516" s="29"/>
      <c r="IKM516" s="29"/>
      <c r="IKN516" s="29"/>
      <c r="IKO516" s="29"/>
      <c r="IKP516" s="29"/>
      <c r="IKQ516" s="29"/>
      <c r="IKR516" s="29"/>
      <c r="IKS516" s="29"/>
      <c r="IKT516" s="29"/>
      <c r="IKU516" s="29"/>
      <c r="IKV516" s="29"/>
      <c r="IKW516" s="29"/>
      <c r="IKX516" s="29"/>
      <c r="IKY516" s="29"/>
      <c r="IKZ516" s="29"/>
      <c r="ILA516" s="29"/>
      <c r="ILB516" s="29"/>
      <c r="ILC516" s="29"/>
      <c r="ILD516" s="29"/>
      <c r="ILE516" s="29"/>
      <c r="ILF516" s="29"/>
      <c r="ILG516" s="29"/>
      <c r="ILH516" s="29"/>
      <c r="ILI516" s="29"/>
      <c r="ILJ516" s="29"/>
      <c r="ILK516" s="29"/>
      <c r="ILL516" s="29"/>
      <c r="ILM516" s="29"/>
      <c r="ILN516" s="29"/>
      <c r="ILO516" s="29"/>
      <c r="ILP516" s="29"/>
      <c r="ILQ516" s="29"/>
      <c r="ILR516" s="29"/>
      <c r="ILS516" s="29"/>
      <c r="ILT516" s="29"/>
      <c r="ILU516" s="29"/>
      <c r="ILV516" s="29"/>
      <c r="ILW516" s="29"/>
      <c r="ILX516" s="29"/>
      <c r="ILY516" s="29"/>
      <c r="ILZ516" s="29"/>
      <c r="IMA516" s="29"/>
      <c r="IMB516" s="29"/>
      <c r="IMC516" s="29"/>
      <c r="IMD516" s="29"/>
      <c r="IME516" s="29"/>
      <c r="IMF516" s="29"/>
      <c r="IMG516" s="29"/>
      <c r="IMH516" s="29"/>
      <c r="IMI516" s="29"/>
      <c r="IMJ516" s="29"/>
      <c r="IMK516" s="29"/>
      <c r="IML516" s="29"/>
      <c r="IMM516" s="29"/>
      <c r="IMN516" s="29"/>
      <c r="IMO516" s="29"/>
      <c r="IMP516" s="29"/>
      <c r="IMQ516" s="29"/>
      <c r="IMR516" s="29"/>
      <c r="IMS516" s="29"/>
      <c r="IMT516" s="29"/>
      <c r="IMU516" s="29"/>
      <c r="IMV516" s="29"/>
      <c r="IMW516" s="29"/>
      <c r="IMX516" s="29"/>
      <c r="IMY516" s="29"/>
      <c r="IMZ516" s="29"/>
      <c r="INA516" s="29"/>
      <c r="INB516" s="29"/>
      <c r="INC516" s="29"/>
      <c r="IND516" s="29"/>
      <c r="INE516" s="29"/>
      <c r="INF516" s="29"/>
      <c r="ING516" s="29"/>
      <c r="INH516" s="29"/>
      <c r="INI516" s="29"/>
      <c r="INJ516" s="29"/>
      <c r="INK516" s="29"/>
      <c r="INL516" s="29"/>
      <c r="INM516" s="29"/>
      <c r="INN516" s="29"/>
      <c r="INO516" s="29"/>
      <c r="INP516" s="29"/>
      <c r="INQ516" s="29"/>
      <c r="INR516" s="29"/>
      <c r="INS516" s="29"/>
      <c r="INT516" s="29"/>
      <c r="INU516" s="29"/>
      <c r="INV516" s="29"/>
      <c r="INW516" s="29"/>
      <c r="INX516" s="29"/>
      <c r="INY516" s="29"/>
      <c r="INZ516" s="29"/>
      <c r="IOA516" s="29"/>
      <c r="IOB516" s="29"/>
      <c r="IOC516" s="29"/>
      <c r="IOD516" s="29"/>
      <c r="IOE516" s="29"/>
      <c r="IOF516" s="29"/>
      <c r="IOG516" s="29"/>
      <c r="IOH516" s="29"/>
      <c r="IOI516" s="29"/>
      <c r="IOJ516" s="29"/>
      <c r="IOK516" s="29"/>
      <c r="IOL516" s="29"/>
      <c r="IOM516" s="29"/>
      <c r="ION516" s="29"/>
      <c r="IOO516" s="29"/>
      <c r="IOP516" s="29"/>
      <c r="IOQ516" s="29"/>
      <c r="IOR516" s="29"/>
      <c r="IOS516" s="29"/>
      <c r="IOT516" s="29"/>
      <c r="IOU516" s="29"/>
      <c r="IOV516" s="29"/>
      <c r="IOW516" s="29"/>
      <c r="IOX516" s="29"/>
      <c r="IOY516" s="29"/>
      <c r="IOZ516" s="29"/>
      <c r="IPA516" s="29"/>
      <c r="IPB516" s="29"/>
      <c r="IPC516" s="29"/>
      <c r="IPD516" s="29"/>
      <c r="IPE516" s="29"/>
      <c r="IPF516" s="29"/>
      <c r="IPG516" s="29"/>
      <c r="IPH516" s="29"/>
      <c r="IPI516" s="29"/>
      <c r="IPJ516" s="29"/>
      <c r="IPK516" s="29"/>
      <c r="IPL516" s="29"/>
      <c r="IPM516" s="29"/>
      <c r="IPN516" s="29"/>
      <c r="IPO516" s="29"/>
      <c r="IPP516" s="29"/>
      <c r="IPQ516" s="29"/>
      <c r="IPR516" s="29"/>
      <c r="IPS516" s="29"/>
      <c r="IPT516" s="29"/>
      <c r="IPU516" s="29"/>
      <c r="IPV516" s="29"/>
      <c r="IPW516" s="29"/>
      <c r="IPX516" s="29"/>
      <c r="IPY516" s="29"/>
      <c r="IPZ516" s="29"/>
      <c r="IQA516" s="29"/>
      <c r="IQB516" s="29"/>
      <c r="IQC516" s="29"/>
      <c r="IQD516" s="29"/>
      <c r="IQE516" s="29"/>
      <c r="IQF516" s="29"/>
      <c r="IQG516" s="29"/>
      <c r="IQH516" s="29"/>
      <c r="IQI516" s="29"/>
      <c r="IQJ516" s="29"/>
      <c r="IQK516" s="29"/>
      <c r="IQL516" s="29"/>
      <c r="IQM516" s="29"/>
      <c r="IQN516" s="29"/>
      <c r="IQO516" s="29"/>
      <c r="IQP516" s="29"/>
      <c r="IQQ516" s="29"/>
      <c r="IQR516" s="29"/>
      <c r="IQS516" s="29"/>
      <c r="IQT516" s="29"/>
      <c r="IQU516" s="29"/>
      <c r="IQV516" s="29"/>
      <c r="IQW516" s="29"/>
      <c r="IQX516" s="29"/>
      <c r="IQY516" s="29"/>
      <c r="IQZ516" s="29"/>
      <c r="IRA516" s="29"/>
      <c r="IRB516" s="29"/>
      <c r="IRC516" s="29"/>
      <c r="IRD516" s="29"/>
      <c r="IRE516" s="29"/>
      <c r="IRF516" s="29"/>
      <c r="IRG516" s="29"/>
      <c r="IRH516" s="29"/>
      <c r="IRI516" s="29"/>
      <c r="IRJ516" s="29"/>
      <c r="IRK516" s="29"/>
      <c r="IRL516" s="29"/>
      <c r="IRM516" s="29"/>
      <c r="IRN516" s="29"/>
      <c r="IRO516" s="29"/>
      <c r="IRP516" s="29"/>
      <c r="IRQ516" s="29"/>
      <c r="IRR516" s="29"/>
      <c r="IRS516" s="29"/>
      <c r="IRT516" s="29"/>
      <c r="IRU516" s="29"/>
      <c r="IRV516" s="29"/>
      <c r="IRW516" s="29"/>
      <c r="IRX516" s="29"/>
      <c r="IRY516" s="29"/>
      <c r="IRZ516" s="29"/>
      <c r="ISA516" s="29"/>
      <c r="ISB516" s="29"/>
      <c r="ISC516" s="29"/>
      <c r="ISD516" s="29"/>
      <c r="ISE516" s="29"/>
      <c r="ISF516" s="29"/>
      <c r="ISG516" s="29"/>
      <c r="ISH516" s="29"/>
      <c r="ISI516" s="29"/>
      <c r="ISJ516" s="29"/>
      <c r="ISK516" s="29"/>
      <c r="ISL516" s="29"/>
      <c r="ISM516" s="29"/>
      <c r="ISN516" s="29"/>
      <c r="ISO516" s="29"/>
      <c r="ISP516" s="29"/>
      <c r="ISQ516" s="29"/>
      <c r="ISR516" s="29"/>
      <c r="ISS516" s="29"/>
      <c r="IST516" s="29"/>
      <c r="ISU516" s="29"/>
      <c r="ISV516" s="29"/>
      <c r="ISW516" s="29"/>
      <c r="ISX516" s="29"/>
      <c r="ISY516" s="29"/>
      <c r="ISZ516" s="29"/>
      <c r="ITA516" s="29"/>
      <c r="ITB516" s="29"/>
      <c r="ITC516" s="29"/>
      <c r="ITD516" s="29"/>
      <c r="ITE516" s="29"/>
      <c r="ITF516" s="29"/>
      <c r="ITG516" s="29"/>
      <c r="ITH516" s="29"/>
      <c r="ITI516" s="29"/>
      <c r="ITJ516" s="29"/>
      <c r="ITK516" s="29"/>
      <c r="ITL516" s="29"/>
      <c r="ITM516" s="29"/>
      <c r="ITN516" s="29"/>
      <c r="ITO516" s="29"/>
      <c r="ITP516" s="29"/>
      <c r="ITQ516" s="29"/>
      <c r="ITR516" s="29"/>
      <c r="ITS516" s="29"/>
      <c r="ITT516" s="29"/>
      <c r="ITU516" s="29"/>
      <c r="ITV516" s="29"/>
      <c r="ITW516" s="29"/>
      <c r="ITX516" s="29"/>
      <c r="ITY516" s="29"/>
      <c r="ITZ516" s="29"/>
      <c r="IUA516" s="29"/>
      <c r="IUB516" s="29"/>
      <c r="IUC516" s="29"/>
      <c r="IUD516" s="29"/>
      <c r="IUE516" s="29"/>
      <c r="IUF516" s="29"/>
      <c r="IUG516" s="29"/>
      <c r="IUH516" s="29"/>
      <c r="IUI516" s="29"/>
      <c r="IUJ516" s="29"/>
      <c r="IUK516" s="29"/>
      <c r="IUL516" s="29"/>
      <c r="IUM516" s="29"/>
      <c r="IUN516" s="29"/>
      <c r="IUO516" s="29"/>
      <c r="IUP516" s="29"/>
      <c r="IUQ516" s="29"/>
      <c r="IUR516" s="29"/>
      <c r="IUS516" s="29"/>
      <c r="IUT516" s="29"/>
      <c r="IUU516" s="29"/>
      <c r="IUV516" s="29"/>
      <c r="IUW516" s="29"/>
      <c r="IUX516" s="29"/>
      <c r="IUY516" s="29"/>
      <c r="IUZ516" s="29"/>
      <c r="IVA516" s="29"/>
      <c r="IVB516" s="29"/>
      <c r="IVC516" s="29"/>
      <c r="IVD516" s="29"/>
      <c r="IVE516" s="29"/>
      <c r="IVF516" s="29"/>
      <c r="IVG516" s="29"/>
      <c r="IVH516" s="29"/>
      <c r="IVI516" s="29"/>
      <c r="IVJ516" s="29"/>
      <c r="IVK516" s="29"/>
      <c r="IVL516" s="29"/>
      <c r="IVM516" s="29"/>
      <c r="IVN516" s="29"/>
      <c r="IVO516" s="29"/>
      <c r="IVP516" s="29"/>
      <c r="IVQ516" s="29"/>
      <c r="IVR516" s="29"/>
      <c r="IVS516" s="29"/>
      <c r="IVT516" s="29"/>
      <c r="IVU516" s="29"/>
      <c r="IVV516" s="29"/>
      <c r="IVW516" s="29"/>
      <c r="IVX516" s="29"/>
      <c r="IVY516" s="29"/>
      <c r="IVZ516" s="29"/>
      <c r="IWA516" s="29"/>
      <c r="IWB516" s="29"/>
      <c r="IWC516" s="29"/>
      <c r="IWD516" s="29"/>
      <c r="IWE516" s="29"/>
      <c r="IWF516" s="29"/>
      <c r="IWG516" s="29"/>
      <c r="IWH516" s="29"/>
      <c r="IWI516" s="29"/>
      <c r="IWJ516" s="29"/>
      <c r="IWK516" s="29"/>
      <c r="IWL516" s="29"/>
      <c r="IWM516" s="29"/>
      <c r="IWN516" s="29"/>
      <c r="IWO516" s="29"/>
      <c r="IWP516" s="29"/>
      <c r="IWQ516" s="29"/>
      <c r="IWR516" s="29"/>
      <c r="IWS516" s="29"/>
      <c r="IWT516" s="29"/>
      <c r="IWU516" s="29"/>
      <c r="IWV516" s="29"/>
      <c r="IWW516" s="29"/>
      <c r="IWX516" s="29"/>
      <c r="IWY516" s="29"/>
      <c r="IWZ516" s="29"/>
      <c r="IXA516" s="29"/>
      <c r="IXB516" s="29"/>
      <c r="IXC516" s="29"/>
      <c r="IXD516" s="29"/>
      <c r="IXE516" s="29"/>
      <c r="IXF516" s="29"/>
      <c r="IXG516" s="29"/>
      <c r="IXH516" s="29"/>
      <c r="IXI516" s="29"/>
      <c r="IXJ516" s="29"/>
      <c r="IXK516" s="29"/>
      <c r="IXL516" s="29"/>
      <c r="IXM516" s="29"/>
      <c r="IXN516" s="29"/>
      <c r="IXO516" s="29"/>
      <c r="IXP516" s="29"/>
      <c r="IXQ516" s="29"/>
      <c r="IXR516" s="29"/>
      <c r="IXS516" s="29"/>
      <c r="IXT516" s="29"/>
      <c r="IXU516" s="29"/>
      <c r="IXV516" s="29"/>
      <c r="IXW516" s="29"/>
      <c r="IXX516" s="29"/>
      <c r="IXY516" s="29"/>
      <c r="IXZ516" s="29"/>
      <c r="IYA516" s="29"/>
      <c r="IYB516" s="29"/>
      <c r="IYC516" s="29"/>
      <c r="IYD516" s="29"/>
      <c r="IYE516" s="29"/>
      <c r="IYF516" s="29"/>
      <c r="IYG516" s="29"/>
      <c r="IYH516" s="29"/>
      <c r="IYI516" s="29"/>
      <c r="IYJ516" s="29"/>
      <c r="IYK516" s="29"/>
      <c r="IYL516" s="29"/>
      <c r="IYM516" s="29"/>
      <c r="IYN516" s="29"/>
      <c r="IYO516" s="29"/>
      <c r="IYP516" s="29"/>
      <c r="IYQ516" s="29"/>
      <c r="IYR516" s="29"/>
      <c r="IYS516" s="29"/>
      <c r="IYT516" s="29"/>
      <c r="IYU516" s="29"/>
      <c r="IYV516" s="29"/>
      <c r="IYW516" s="29"/>
      <c r="IYX516" s="29"/>
      <c r="IYY516" s="29"/>
      <c r="IYZ516" s="29"/>
      <c r="IZA516" s="29"/>
      <c r="IZB516" s="29"/>
      <c r="IZC516" s="29"/>
      <c r="IZD516" s="29"/>
      <c r="IZE516" s="29"/>
      <c r="IZF516" s="29"/>
      <c r="IZG516" s="29"/>
      <c r="IZH516" s="29"/>
      <c r="IZI516" s="29"/>
      <c r="IZJ516" s="29"/>
      <c r="IZK516" s="29"/>
      <c r="IZL516" s="29"/>
      <c r="IZM516" s="29"/>
      <c r="IZN516" s="29"/>
      <c r="IZO516" s="29"/>
      <c r="IZP516" s="29"/>
      <c r="IZQ516" s="29"/>
      <c r="IZR516" s="29"/>
      <c r="IZS516" s="29"/>
      <c r="IZT516" s="29"/>
      <c r="IZU516" s="29"/>
      <c r="IZV516" s="29"/>
      <c r="IZW516" s="29"/>
      <c r="IZX516" s="29"/>
      <c r="IZY516" s="29"/>
      <c r="IZZ516" s="29"/>
      <c r="JAA516" s="29"/>
      <c r="JAB516" s="29"/>
      <c r="JAC516" s="29"/>
      <c r="JAD516" s="29"/>
      <c r="JAE516" s="29"/>
      <c r="JAF516" s="29"/>
      <c r="JAG516" s="29"/>
      <c r="JAH516" s="29"/>
      <c r="JAI516" s="29"/>
      <c r="JAJ516" s="29"/>
      <c r="JAK516" s="29"/>
      <c r="JAL516" s="29"/>
      <c r="JAM516" s="29"/>
      <c r="JAN516" s="29"/>
      <c r="JAO516" s="29"/>
      <c r="JAP516" s="29"/>
      <c r="JAQ516" s="29"/>
      <c r="JAR516" s="29"/>
      <c r="JAS516" s="29"/>
      <c r="JAT516" s="29"/>
      <c r="JAU516" s="29"/>
      <c r="JAV516" s="29"/>
      <c r="JAW516" s="29"/>
      <c r="JAX516" s="29"/>
      <c r="JAY516" s="29"/>
      <c r="JAZ516" s="29"/>
      <c r="JBA516" s="29"/>
      <c r="JBB516" s="29"/>
      <c r="JBC516" s="29"/>
      <c r="JBD516" s="29"/>
      <c r="JBE516" s="29"/>
      <c r="JBF516" s="29"/>
      <c r="JBG516" s="29"/>
      <c r="JBH516" s="29"/>
      <c r="JBI516" s="29"/>
      <c r="JBJ516" s="29"/>
      <c r="JBK516" s="29"/>
      <c r="JBL516" s="29"/>
      <c r="JBM516" s="29"/>
      <c r="JBN516" s="29"/>
      <c r="JBO516" s="29"/>
      <c r="JBP516" s="29"/>
      <c r="JBQ516" s="29"/>
      <c r="JBR516" s="29"/>
      <c r="JBS516" s="29"/>
      <c r="JBT516" s="29"/>
      <c r="JBU516" s="29"/>
      <c r="JBV516" s="29"/>
      <c r="JBW516" s="29"/>
      <c r="JBX516" s="29"/>
      <c r="JBY516" s="29"/>
      <c r="JBZ516" s="29"/>
      <c r="JCA516" s="29"/>
      <c r="JCB516" s="29"/>
      <c r="JCC516" s="29"/>
      <c r="JCD516" s="29"/>
      <c r="JCE516" s="29"/>
      <c r="JCF516" s="29"/>
      <c r="JCG516" s="29"/>
      <c r="JCH516" s="29"/>
      <c r="JCI516" s="29"/>
      <c r="JCJ516" s="29"/>
      <c r="JCK516" s="29"/>
      <c r="JCL516" s="29"/>
      <c r="JCM516" s="29"/>
      <c r="JCN516" s="29"/>
      <c r="JCO516" s="29"/>
      <c r="JCP516" s="29"/>
      <c r="JCQ516" s="29"/>
      <c r="JCR516" s="29"/>
      <c r="JCS516" s="29"/>
      <c r="JCT516" s="29"/>
      <c r="JCU516" s="29"/>
      <c r="JCV516" s="29"/>
      <c r="JCW516" s="29"/>
      <c r="JCX516" s="29"/>
      <c r="JCY516" s="29"/>
      <c r="JCZ516" s="29"/>
      <c r="JDA516" s="29"/>
      <c r="JDB516" s="29"/>
      <c r="JDC516" s="29"/>
      <c r="JDD516" s="29"/>
      <c r="JDE516" s="29"/>
      <c r="JDF516" s="29"/>
      <c r="JDG516" s="29"/>
      <c r="JDH516" s="29"/>
      <c r="JDI516" s="29"/>
      <c r="JDJ516" s="29"/>
      <c r="JDK516" s="29"/>
      <c r="JDL516" s="29"/>
      <c r="JDM516" s="29"/>
      <c r="JDN516" s="29"/>
      <c r="JDO516" s="29"/>
      <c r="JDP516" s="29"/>
      <c r="JDQ516" s="29"/>
      <c r="JDR516" s="29"/>
      <c r="JDS516" s="29"/>
      <c r="JDT516" s="29"/>
      <c r="JDU516" s="29"/>
      <c r="JDV516" s="29"/>
      <c r="JDW516" s="29"/>
      <c r="JDX516" s="29"/>
      <c r="JDY516" s="29"/>
      <c r="JDZ516" s="29"/>
      <c r="JEA516" s="29"/>
      <c r="JEB516" s="29"/>
      <c r="JEC516" s="29"/>
      <c r="JED516" s="29"/>
      <c r="JEE516" s="29"/>
      <c r="JEF516" s="29"/>
      <c r="JEG516" s="29"/>
      <c r="JEH516" s="29"/>
      <c r="JEI516" s="29"/>
      <c r="JEJ516" s="29"/>
      <c r="JEK516" s="29"/>
      <c r="JEL516" s="29"/>
      <c r="JEM516" s="29"/>
      <c r="JEN516" s="29"/>
      <c r="JEO516" s="29"/>
      <c r="JEP516" s="29"/>
      <c r="JEQ516" s="29"/>
      <c r="JER516" s="29"/>
      <c r="JES516" s="29"/>
      <c r="JET516" s="29"/>
      <c r="JEU516" s="29"/>
      <c r="JEV516" s="29"/>
      <c r="JEW516" s="29"/>
      <c r="JEX516" s="29"/>
      <c r="JEY516" s="29"/>
      <c r="JEZ516" s="29"/>
      <c r="JFA516" s="29"/>
      <c r="JFB516" s="29"/>
      <c r="JFC516" s="29"/>
      <c r="JFD516" s="29"/>
      <c r="JFE516" s="29"/>
      <c r="JFF516" s="29"/>
      <c r="JFG516" s="29"/>
      <c r="JFH516" s="29"/>
      <c r="JFI516" s="29"/>
      <c r="JFJ516" s="29"/>
      <c r="JFK516" s="29"/>
      <c r="JFL516" s="29"/>
      <c r="JFM516" s="29"/>
      <c r="JFN516" s="29"/>
      <c r="JFO516" s="29"/>
      <c r="JFP516" s="29"/>
      <c r="JFQ516" s="29"/>
      <c r="JFR516" s="29"/>
      <c r="JFS516" s="29"/>
      <c r="JFT516" s="29"/>
      <c r="JFU516" s="29"/>
      <c r="JFV516" s="29"/>
      <c r="JFW516" s="29"/>
      <c r="JFX516" s="29"/>
      <c r="JFY516" s="29"/>
      <c r="JFZ516" s="29"/>
      <c r="JGA516" s="29"/>
      <c r="JGB516" s="29"/>
      <c r="JGC516" s="29"/>
      <c r="JGD516" s="29"/>
      <c r="JGE516" s="29"/>
      <c r="JGF516" s="29"/>
      <c r="JGG516" s="29"/>
      <c r="JGH516" s="29"/>
      <c r="JGI516" s="29"/>
      <c r="JGJ516" s="29"/>
      <c r="JGK516" s="29"/>
      <c r="JGL516" s="29"/>
      <c r="JGM516" s="29"/>
      <c r="JGN516" s="29"/>
      <c r="JGO516" s="29"/>
      <c r="JGP516" s="29"/>
      <c r="JGQ516" s="29"/>
      <c r="JGR516" s="29"/>
      <c r="JGS516" s="29"/>
      <c r="JGT516" s="29"/>
      <c r="JGU516" s="29"/>
      <c r="JGV516" s="29"/>
      <c r="JGW516" s="29"/>
      <c r="JGX516" s="29"/>
      <c r="JGY516" s="29"/>
      <c r="JGZ516" s="29"/>
      <c r="JHA516" s="29"/>
      <c r="JHB516" s="29"/>
      <c r="JHC516" s="29"/>
      <c r="JHD516" s="29"/>
      <c r="JHE516" s="29"/>
      <c r="JHF516" s="29"/>
      <c r="JHG516" s="29"/>
      <c r="JHH516" s="29"/>
      <c r="JHI516" s="29"/>
      <c r="JHJ516" s="29"/>
      <c r="JHK516" s="29"/>
      <c r="JHL516" s="29"/>
      <c r="JHM516" s="29"/>
      <c r="JHN516" s="29"/>
      <c r="JHO516" s="29"/>
      <c r="JHP516" s="29"/>
      <c r="JHQ516" s="29"/>
      <c r="JHR516" s="29"/>
      <c r="JHS516" s="29"/>
      <c r="JHT516" s="29"/>
      <c r="JHU516" s="29"/>
      <c r="JHV516" s="29"/>
      <c r="JHW516" s="29"/>
      <c r="JHX516" s="29"/>
      <c r="JHY516" s="29"/>
      <c r="JHZ516" s="29"/>
      <c r="JIA516" s="29"/>
      <c r="JIB516" s="29"/>
      <c r="JIC516" s="29"/>
      <c r="JID516" s="29"/>
      <c r="JIE516" s="29"/>
      <c r="JIF516" s="29"/>
      <c r="JIG516" s="29"/>
      <c r="JIH516" s="29"/>
      <c r="JII516" s="29"/>
      <c r="JIJ516" s="29"/>
      <c r="JIK516" s="29"/>
      <c r="JIL516" s="29"/>
      <c r="JIM516" s="29"/>
      <c r="JIN516" s="29"/>
      <c r="JIO516" s="29"/>
      <c r="JIP516" s="29"/>
      <c r="JIQ516" s="29"/>
      <c r="JIR516" s="29"/>
      <c r="JIS516" s="29"/>
      <c r="JIT516" s="29"/>
      <c r="JIU516" s="29"/>
      <c r="JIV516" s="29"/>
      <c r="JIW516" s="29"/>
      <c r="JIX516" s="29"/>
      <c r="JIY516" s="29"/>
      <c r="JIZ516" s="29"/>
      <c r="JJA516" s="29"/>
      <c r="JJB516" s="29"/>
      <c r="JJC516" s="29"/>
      <c r="JJD516" s="29"/>
      <c r="JJE516" s="29"/>
      <c r="JJF516" s="29"/>
      <c r="JJG516" s="29"/>
      <c r="JJH516" s="29"/>
      <c r="JJI516" s="29"/>
      <c r="JJJ516" s="29"/>
      <c r="JJK516" s="29"/>
      <c r="JJL516" s="29"/>
      <c r="JJM516" s="29"/>
      <c r="JJN516" s="29"/>
      <c r="JJO516" s="29"/>
      <c r="JJP516" s="29"/>
      <c r="JJQ516" s="29"/>
      <c r="JJR516" s="29"/>
      <c r="JJS516" s="29"/>
      <c r="JJT516" s="29"/>
      <c r="JJU516" s="29"/>
      <c r="JJV516" s="29"/>
      <c r="JJW516" s="29"/>
      <c r="JJX516" s="29"/>
      <c r="JJY516" s="29"/>
      <c r="JJZ516" s="29"/>
      <c r="JKA516" s="29"/>
      <c r="JKB516" s="29"/>
      <c r="JKC516" s="29"/>
      <c r="JKD516" s="29"/>
      <c r="JKE516" s="29"/>
      <c r="JKF516" s="29"/>
      <c r="JKG516" s="29"/>
      <c r="JKH516" s="29"/>
      <c r="JKI516" s="29"/>
      <c r="JKJ516" s="29"/>
      <c r="JKK516" s="29"/>
      <c r="JKL516" s="29"/>
      <c r="JKM516" s="29"/>
      <c r="JKN516" s="29"/>
      <c r="JKO516" s="29"/>
      <c r="JKP516" s="29"/>
      <c r="JKQ516" s="29"/>
      <c r="JKR516" s="29"/>
      <c r="JKS516" s="29"/>
      <c r="JKT516" s="29"/>
      <c r="JKU516" s="29"/>
      <c r="JKV516" s="29"/>
      <c r="JKW516" s="29"/>
      <c r="JKX516" s="29"/>
      <c r="JKY516" s="29"/>
      <c r="JKZ516" s="29"/>
      <c r="JLA516" s="29"/>
      <c r="JLB516" s="29"/>
      <c r="JLC516" s="29"/>
      <c r="JLD516" s="29"/>
      <c r="JLE516" s="29"/>
      <c r="JLF516" s="29"/>
      <c r="JLG516" s="29"/>
      <c r="JLH516" s="29"/>
      <c r="JLI516" s="29"/>
      <c r="JLJ516" s="29"/>
      <c r="JLK516" s="29"/>
      <c r="JLL516" s="29"/>
      <c r="JLM516" s="29"/>
      <c r="JLN516" s="29"/>
      <c r="JLO516" s="29"/>
      <c r="JLP516" s="29"/>
      <c r="JLQ516" s="29"/>
      <c r="JLR516" s="29"/>
      <c r="JLS516" s="29"/>
      <c r="JLT516" s="29"/>
      <c r="JLU516" s="29"/>
      <c r="JLV516" s="29"/>
      <c r="JLW516" s="29"/>
      <c r="JLX516" s="29"/>
      <c r="JLY516" s="29"/>
      <c r="JLZ516" s="29"/>
      <c r="JMA516" s="29"/>
      <c r="JMB516" s="29"/>
      <c r="JMC516" s="29"/>
      <c r="JMD516" s="29"/>
      <c r="JME516" s="29"/>
      <c r="JMF516" s="29"/>
      <c r="JMG516" s="29"/>
      <c r="JMH516" s="29"/>
      <c r="JMI516" s="29"/>
      <c r="JMJ516" s="29"/>
      <c r="JMK516" s="29"/>
      <c r="JML516" s="29"/>
      <c r="JMM516" s="29"/>
      <c r="JMN516" s="29"/>
      <c r="JMO516" s="29"/>
      <c r="JMP516" s="29"/>
      <c r="JMQ516" s="29"/>
      <c r="JMR516" s="29"/>
      <c r="JMS516" s="29"/>
      <c r="JMT516" s="29"/>
      <c r="JMU516" s="29"/>
      <c r="JMV516" s="29"/>
      <c r="JMW516" s="29"/>
      <c r="JMX516" s="29"/>
      <c r="JMY516" s="29"/>
      <c r="JMZ516" s="29"/>
      <c r="JNA516" s="29"/>
      <c r="JNB516" s="29"/>
      <c r="JNC516" s="29"/>
      <c r="JND516" s="29"/>
      <c r="JNE516" s="29"/>
      <c r="JNF516" s="29"/>
      <c r="JNG516" s="29"/>
      <c r="JNH516" s="29"/>
      <c r="JNI516" s="29"/>
      <c r="JNJ516" s="29"/>
      <c r="JNK516" s="29"/>
      <c r="JNL516" s="29"/>
      <c r="JNM516" s="29"/>
      <c r="JNN516" s="29"/>
      <c r="JNO516" s="29"/>
      <c r="JNP516" s="29"/>
      <c r="JNQ516" s="29"/>
      <c r="JNR516" s="29"/>
      <c r="JNS516" s="29"/>
      <c r="JNT516" s="29"/>
      <c r="JNU516" s="29"/>
      <c r="JNV516" s="29"/>
      <c r="JNW516" s="29"/>
      <c r="JNX516" s="29"/>
      <c r="JNY516" s="29"/>
      <c r="JNZ516" s="29"/>
      <c r="JOA516" s="29"/>
      <c r="JOB516" s="29"/>
      <c r="JOC516" s="29"/>
      <c r="JOD516" s="29"/>
      <c r="JOE516" s="29"/>
      <c r="JOF516" s="29"/>
      <c r="JOG516" s="29"/>
      <c r="JOH516" s="29"/>
      <c r="JOI516" s="29"/>
      <c r="JOJ516" s="29"/>
      <c r="JOK516" s="29"/>
      <c r="JOL516" s="29"/>
      <c r="JOM516" s="29"/>
      <c r="JON516" s="29"/>
      <c r="JOO516" s="29"/>
      <c r="JOP516" s="29"/>
      <c r="JOQ516" s="29"/>
      <c r="JOR516" s="29"/>
      <c r="JOS516" s="29"/>
      <c r="JOT516" s="29"/>
      <c r="JOU516" s="29"/>
      <c r="JOV516" s="29"/>
      <c r="JOW516" s="29"/>
      <c r="JOX516" s="29"/>
      <c r="JOY516" s="29"/>
      <c r="JOZ516" s="29"/>
      <c r="JPA516" s="29"/>
      <c r="JPB516" s="29"/>
      <c r="JPC516" s="29"/>
      <c r="JPD516" s="29"/>
      <c r="JPE516" s="29"/>
      <c r="JPF516" s="29"/>
      <c r="JPG516" s="29"/>
      <c r="JPH516" s="29"/>
      <c r="JPI516" s="29"/>
      <c r="JPJ516" s="29"/>
      <c r="JPK516" s="29"/>
      <c r="JPL516" s="29"/>
      <c r="JPM516" s="29"/>
      <c r="JPN516" s="29"/>
      <c r="JPO516" s="29"/>
      <c r="JPP516" s="29"/>
      <c r="JPQ516" s="29"/>
      <c r="JPR516" s="29"/>
      <c r="JPS516" s="29"/>
      <c r="JPT516" s="29"/>
      <c r="JPU516" s="29"/>
      <c r="JPV516" s="29"/>
      <c r="JPW516" s="29"/>
      <c r="JPX516" s="29"/>
      <c r="JPY516" s="29"/>
      <c r="JPZ516" s="29"/>
      <c r="JQA516" s="29"/>
      <c r="JQB516" s="29"/>
      <c r="JQC516" s="29"/>
      <c r="JQD516" s="29"/>
      <c r="JQE516" s="29"/>
      <c r="JQF516" s="29"/>
      <c r="JQG516" s="29"/>
      <c r="JQH516" s="29"/>
      <c r="JQI516" s="29"/>
      <c r="JQJ516" s="29"/>
      <c r="JQK516" s="29"/>
      <c r="JQL516" s="29"/>
      <c r="JQM516" s="29"/>
      <c r="JQN516" s="29"/>
      <c r="JQO516" s="29"/>
      <c r="JQP516" s="29"/>
      <c r="JQQ516" s="29"/>
      <c r="JQR516" s="29"/>
      <c r="JQS516" s="29"/>
      <c r="JQT516" s="29"/>
      <c r="JQU516" s="29"/>
      <c r="JQV516" s="29"/>
      <c r="JQW516" s="29"/>
      <c r="JQX516" s="29"/>
      <c r="JQY516" s="29"/>
      <c r="JQZ516" s="29"/>
      <c r="JRA516" s="29"/>
      <c r="JRB516" s="29"/>
      <c r="JRC516" s="29"/>
      <c r="JRD516" s="29"/>
      <c r="JRE516" s="29"/>
      <c r="JRF516" s="29"/>
      <c r="JRG516" s="29"/>
      <c r="JRH516" s="29"/>
      <c r="JRI516" s="29"/>
      <c r="JRJ516" s="29"/>
      <c r="JRK516" s="29"/>
      <c r="JRL516" s="29"/>
      <c r="JRM516" s="29"/>
      <c r="JRN516" s="29"/>
      <c r="JRO516" s="29"/>
      <c r="JRP516" s="29"/>
      <c r="JRQ516" s="29"/>
      <c r="JRR516" s="29"/>
      <c r="JRS516" s="29"/>
      <c r="JRT516" s="29"/>
      <c r="JRU516" s="29"/>
      <c r="JRV516" s="29"/>
      <c r="JRW516" s="29"/>
      <c r="JRX516" s="29"/>
      <c r="JRY516" s="29"/>
      <c r="JRZ516" s="29"/>
      <c r="JSA516" s="29"/>
      <c r="JSB516" s="29"/>
      <c r="JSC516" s="29"/>
      <c r="JSD516" s="29"/>
      <c r="JSE516" s="29"/>
      <c r="JSF516" s="29"/>
      <c r="JSG516" s="29"/>
      <c r="JSH516" s="29"/>
      <c r="JSI516" s="29"/>
      <c r="JSJ516" s="29"/>
      <c r="JSK516" s="29"/>
      <c r="JSL516" s="29"/>
      <c r="JSM516" s="29"/>
      <c r="JSN516" s="29"/>
      <c r="JSO516" s="29"/>
      <c r="JSP516" s="29"/>
      <c r="JSQ516" s="29"/>
      <c r="JSR516" s="29"/>
      <c r="JSS516" s="29"/>
      <c r="JST516" s="29"/>
      <c r="JSU516" s="29"/>
      <c r="JSV516" s="29"/>
      <c r="JSW516" s="29"/>
      <c r="JSX516" s="29"/>
      <c r="JSY516" s="29"/>
      <c r="JSZ516" s="29"/>
      <c r="JTA516" s="29"/>
      <c r="JTB516" s="29"/>
      <c r="JTC516" s="29"/>
      <c r="JTD516" s="29"/>
      <c r="JTE516" s="29"/>
      <c r="JTF516" s="29"/>
      <c r="JTG516" s="29"/>
      <c r="JTH516" s="29"/>
      <c r="JTI516" s="29"/>
      <c r="JTJ516" s="29"/>
      <c r="JTK516" s="29"/>
      <c r="JTL516" s="29"/>
      <c r="JTM516" s="29"/>
      <c r="JTN516" s="29"/>
      <c r="JTO516" s="29"/>
      <c r="JTP516" s="29"/>
      <c r="JTQ516" s="29"/>
      <c r="JTR516" s="29"/>
      <c r="JTS516" s="29"/>
      <c r="JTT516" s="29"/>
      <c r="JTU516" s="29"/>
      <c r="JTV516" s="29"/>
      <c r="JTW516" s="29"/>
      <c r="JTX516" s="29"/>
      <c r="JTY516" s="29"/>
      <c r="JTZ516" s="29"/>
      <c r="JUA516" s="29"/>
      <c r="JUB516" s="29"/>
      <c r="JUC516" s="29"/>
      <c r="JUD516" s="29"/>
      <c r="JUE516" s="29"/>
      <c r="JUF516" s="29"/>
      <c r="JUG516" s="29"/>
      <c r="JUH516" s="29"/>
      <c r="JUI516" s="29"/>
      <c r="JUJ516" s="29"/>
      <c r="JUK516" s="29"/>
      <c r="JUL516" s="29"/>
      <c r="JUM516" s="29"/>
      <c r="JUN516" s="29"/>
      <c r="JUO516" s="29"/>
      <c r="JUP516" s="29"/>
      <c r="JUQ516" s="29"/>
      <c r="JUR516" s="29"/>
      <c r="JUS516" s="29"/>
      <c r="JUT516" s="29"/>
      <c r="JUU516" s="29"/>
      <c r="JUV516" s="29"/>
      <c r="JUW516" s="29"/>
      <c r="JUX516" s="29"/>
      <c r="JUY516" s="29"/>
      <c r="JUZ516" s="29"/>
      <c r="JVA516" s="29"/>
      <c r="JVB516" s="29"/>
      <c r="JVC516" s="29"/>
      <c r="JVD516" s="29"/>
      <c r="JVE516" s="29"/>
      <c r="JVF516" s="29"/>
      <c r="JVG516" s="29"/>
      <c r="JVH516" s="29"/>
      <c r="JVI516" s="29"/>
      <c r="JVJ516" s="29"/>
      <c r="JVK516" s="29"/>
      <c r="JVL516" s="29"/>
      <c r="JVM516" s="29"/>
      <c r="JVN516" s="29"/>
      <c r="JVO516" s="29"/>
      <c r="JVP516" s="29"/>
      <c r="JVQ516" s="29"/>
      <c r="JVR516" s="29"/>
      <c r="JVS516" s="29"/>
      <c r="JVT516" s="29"/>
      <c r="JVU516" s="29"/>
      <c r="JVV516" s="29"/>
      <c r="JVW516" s="29"/>
      <c r="JVX516" s="29"/>
      <c r="JVY516" s="29"/>
      <c r="JVZ516" s="29"/>
      <c r="JWA516" s="29"/>
      <c r="JWB516" s="29"/>
      <c r="JWC516" s="29"/>
      <c r="JWD516" s="29"/>
      <c r="JWE516" s="29"/>
      <c r="JWF516" s="29"/>
      <c r="JWG516" s="29"/>
      <c r="JWH516" s="29"/>
      <c r="JWI516" s="29"/>
      <c r="JWJ516" s="29"/>
      <c r="JWK516" s="29"/>
      <c r="JWL516" s="29"/>
      <c r="JWM516" s="29"/>
      <c r="JWN516" s="29"/>
      <c r="JWO516" s="29"/>
      <c r="JWP516" s="29"/>
      <c r="JWQ516" s="29"/>
      <c r="JWR516" s="29"/>
      <c r="JWS516" s="29"/>
      <c r="JWT516" s="29"/>
      <c r="JWU516" s="29"/>
      <c r="JWV516" s="29"/>
      <c r="JWW516" s="29"/>
      <c r="JWX516" s="29"/>
      <c r="JWY516" s="29"/>
      <c r="JWZ516" s="29"/>
      <c r="JXA516" s="29"/>
      <c r="JXB516" s="29"/>
      <c r="JXC516" s="29"/>
      <c r="JXD516" s="29"/>
      <c r="JXE516" s="29"/>
      <c r="JXF516" s="29"/>
      <c r="JXG516" s="29"/>
      <c r="JXH516" s="29"/>
      <c r="JXI516" s="29"/>
      <c r="JXJ516" s="29"/>
      <c r="JXK516" s="29"/>
      <c r="JXL516" s="29"/>
      <c r="JXM516" s="29"/>
      <c r="JXN516" s="29"/>
      <c r="JXO516" s="29"/>
      <c r="JXP516" s="29"/>
      <c r="JXQ516" s="29"/>
      <c r="JXR516" s="29"/>
      <c r="JXS516" s="29"/>
      <c r="JXT516" s="29"/>
      <c r="JXU516" s="29"/>
      <c r="JXV516" s="29"/>
      <c r="JXW516" s="29"/>
      <c r="JXX516" s="29"/>
      <c r="JXY516" s="29"/>
      <c r="JXZ516" s="29"/>
      <c r="JYA516" s="29"/>
      <c r="JYB516" s="29"/>
      <c r="JYC516" s="29"/>
      <c r="JYD516" s="29"/>
      <c r="JYE516" s="29"/>
      <c r="JYF516" s="29"/>
      <c r="JYG516" s="29"/>
      <c r="JYH516" s="29"/>
      <c r="JYI516" s="29"/>
      <c r="JYJ516" s="29"/>
      <c r="JYK516" s="29"/>
      <c r="JYL516" s="29"/>
      <c r="JYM516" s="29"/>
      <c r="JYN516" s="29"/>
      <c r="JYO516" s="29"/>
      <c r="JYP516" s="29"/>
      <c r="JYQ516" s="29"/>
      <c r="JYR516" s="29"/>
      <c r="JYS516" s="29"/>
      <c r="JYT516" s="29"/>
      <c r="JYU516" s="29"/>
      <c r="JYV516" s="29"/>
      <c r="JYW516" s="29"/>
      <c r="JYX516" s="29"/>
      <c r="JYY516" s="29"/>
      <c r="JYZ516" s="29"/>
      <c r="JZA516" s="29"/>
      <c r="JZB516" s="29"/>
      <c r="JZC516" s="29"/>
      <c r="JZD516" s="29"/>
      <c r="JZE516" s="29"/>
      <c r="JZF516" s="29"/>
      <c r="JZG516" s="29"/>
      <c r="JZH516" s="29"/>
      <c r="JZI516" s="29"/>
      <c r="JZJ516" s="29"/>
      <c r="JZK516" s="29"/>
      <c r="JZL516" s="29"/>
      <c r="JZM516" s="29"/>
      <c r="JZN516" s="29"/>
      <c r="JZO516" s="29"/>
      <c r="JZP516" s="29"/>
      <c r="JZQ516" s="29"/>
      <c r="JZR516" s="29"/>
      <c r="JZS516" s="29"/>
      <c r="JZT516" s="29"/>
      <c r="JZU516" s="29"/>
      <c r="JZV516" s="29"/>
      <c r="JZW516" s="29"/>
      <c r="JZX516" s="29"/>
      <c r="JZY516" s="29"/>
      <c r="JZZ516" s="29"/>
      <c r="KAA516" s="29"/>
      <c r="KAB516" s="29"/>
      <c r="KAC516" s="29"/>
      <c r="KAD516" s="29"/>
      <c r="KAE516" s="29"/>
      <c r="KAF516" s="29"/>
      <c r="KAG516" s="29"/>
      <c r="KAH516" s="29"/>
      <c r="KAI516" s="29"/>
      <c r="KAJ516" s="29"/>
      <c r="KAK516" s="29"/>
      <c r="KAL516" s="29"/>
      <c r="KAM516" s="29"/>
      <c r="KAN516" s="29"/>
      <c r="KAO516" s="29"/>
      <c r="KAP516" s="29"/>
      <c r="KAQ516" s="29"/>
      <c r="KAR516" s="29"/>
      <c r="KAS516" s="29"/>
      <c r="KAT516" s="29"/>
      <c r="KAU516" s="29"/>
      <c r="KAV516" s="29"/>
      <c r="KAW516" s="29"/>
      <c r="KAX516" s="29"/>
      <c r="KAY516" s="29"/>
      <c r="KAZ516" s="29"/>
      <c r="KBA516" s="29"/>
      <c r="KBB516" s="29"/>
      <c r="KBC516" s="29"/>
      <c r="KBD516" s="29"/>
      <c r="KBE516" s="29"/>
      <c r="KBF516" s="29"/>
      <c r="KBG516" s="29"/>
      <c r="KBH516" s="29"/>
      <c r="KBI516" s="29"/>
      <c r="KBJ516" s="29"/>
      <c r="KBK516" s="29"/>
      <c r="KBL516" s="29"/>
      <c r="KBM516" s="29"/>
      <c r="KBN516" s="29"/>
      <c r="KBO516" s="29"/>
      <c r="KBP516" s="29"/>
      <c r="KBQ516" s="29"/>
      <c r="KBR516" s="29"/>
      <c r="KBS516" s="29"/>
      <c r="KBT516" s="29"/>
      <c r="KBU516" s="29"/>
      <c r="KBV516" s="29"/>
      <c r="KBW516" s="29"/>
      <c r="KBX516" s="29"/>
      <c r="KBY516" s="29"/>
      <c r="KBZ516" s="29"/>
      <c r="KCA516" s="29"/>
      <c r="KCB516" s="29"/>
      <c r="KCC516" s="29"/>
      <c r="KCD516" s="29"/>
      <c r="KCE516" s="29"/>
      <c r="KCF516" s="29"/>
      <c r="KCG516" s="29"/>
      <c r="KCH516" s="29"/>
      <c r="KCI516" s="29"/>
      <c r="KCJ516" s="29"/>
      <c r="KCK516" s="29"/>
      <c r="KCL516" s="29"/>
      <c r="KCM516" s="29"/>
      <c r="KCN516" s="29"/>
      <c r="KCO516" s="29"/>
      <c r="KCP516" s="29"/>
      <c r="KCQ516" s="29"/>
      <c r="KCR516" s="29"/>
      <c r="KCS516" s="29"/>
      <c r="KCT516" s="29"/>
      <c r="KCU516" s="29"/>
      <c r="KCV516" s="29"/>
      <c r="KCW516" s="29"/>
      <c r="KCX516" s="29"/>
      <c r="KCY516" s="29"/>
      <c r="KCZ516" s="29"/>
      <c r="KDA516" s="29"/>
      <c r="KDB516" s="29"/>
      <c r="KDC516" s="29"/>
      <c r="KDD516" s="29"/>
      <c r="KDE516" s="29"/>
      <c r="KDF516" s="29"/>
      <c r="KDG516" s="29"/>
      <c r="KDH516" s="29"/>
      <c r="KDI516" s="29"/>
      <c r="KDJ516" s="29"/>
      <c r="KDK516" s="29"/>
      <c r="KDL516" s="29"/>
      <c r="KDM516" s="29"/>
      <c r="KDN516" s="29"/>
      <c r="KDO516" s="29"/>
      <c r="KDP516" s="29"/>
      <c r="KDQ516" s="29"/>
      <c r="KDR516" s="29"/>
      <c r="KDS516" s="29"/>
      <c r="KDT516" s="29"/>
      <c r="KDU516" s="29"/>
      <c r="KDV516" s="29"/>
      <c r="KDW516" s="29"/>
      <c r="KDX516" s="29"/>
      <c r="KDY516" s="29"/>
      <c r="KDZ516" s="29"/>
      <c r="KEA516" s="29"/>
      <c r="KEB516" s="29"/>
      <c r="KEC516" s="29"/>
      <c r="KED516" s="29"/>
      <c r="KEE516" s="29"/>
      <c r="KEF516" s="29"/>
      <c r="KEG516" s="29"/>
      <c r="KEH516" s="29"/>
      <c r="KEI516" s="29"/>
      <c r="KEJ516" s="29"/>
      <c r="KEK516" s="29"/>
      <c r="KEL516" s="29"/>
      <c r="KEM516" s="29"/>
      <c r="KEN516" s="29"/>
      <c r="KEO516" s="29"/>
      <c r="KEP516" s="29"/>
      <c r="KEQ516" s="29"/>
      <c r="KER516" s="29"/>
      <c r="KES516" s="29"/>
      <c r="KET516" s="29"/>
      <c r="KEU516" s="29"/>
      <c r="KEV516" s="29"/>
      <c r="KEW516" s="29"/>
      <c r="KEX516" s="29"/>
      <c r="KEY516" s="29"/>
      <c r="KEZ516" s="29"/>
      <c r="KFA516" s="29"/>
      <c r="KFB516" s="29"/>
      <c r="KFC516" s="29"/>
      <c r="KFD516" s="29"/>
      <c r="KFE516" s="29"/>
      <c r="KFF516" s="29"/>
      <c r="KFG516" s="29"/>
      <c r="KFH516" s="29"/>
      <c r="KFI516" s="29"/>
      <c r="KFJ516" s="29"/>
      <c r="KFK516" s="29"/>
      <c r="KFL516" s="29"/>
      <c r="KFM516" s="29"/>
      <c r="KFN516" s="29"/>
      <c r="KFO516" s="29"/>
      <c r="KFP516" s="29"/>
      <c r="KFQ516" s="29"/>
      <c r="KFR516" s="29"/>
      <c r="KFS516" s="29"/>
      <c r="KFT516" s="29"/>
      <c r="KFU516" s="29"/>
      <c r="KFV516" s="29"/>
      <c r="KFW516" s="29"/>
      <c r="KFX516" s="29"/>
      <c r="KFY516" s="29"/>
      <c r="KFZ516" s="29"/>
      <c r="KGA516" s="29"/>
      <c r="KGB516" s="29"/>
      <c r="KGC516" s="29"/>
      <c r="KGD516" s="29"/>
      <c r="KGE516" s="29"/>
      <c r="KGF516" s="29"/>
      <c r="KGG516" s="29"/>
      <c r="KGH516" s="29"/>
      <c r="KGI516" s="29"/>
      <c r="KGJ516" s="29"/>
      <c r="KGK516" s="29"/>
      <c r="KGL516" s="29"/>
      <c r="KGM516" s="29"/>
      <c r="KGN516" s="29"/>
      <c r="KGO516" s="29"/>
      <c r="KGP516" s="29"/>
      <c r="KGQ516" s="29"/>
      <c r="KGR516" s="29"/>
      <c r="KGS516" s="29"/>
      <c r="KGT516" s="29"/>
      <c r="KGU516" s="29"/>
      <c r="KGV516" s="29"/>
      <c r="KGW516" s="29"/>
      <c r="KGX516" s="29"/>
      <c r="KGY516" s="29"/>
      <c r="KGZ516" s="29"/>
      <c r="KHA516" s="29"/>
      <c r="KHB516" s="29"/>
      <c r="KHC516" s="29"/>
      <c r="KHD516" s="29"/>
      <c r="KHE516" s="29"/>
      <c r="KHF516" s="29"/>
      <c r="KHG516" s="29"/>
      <c r="KHH516" s="29"/>
      <c r="KHI516" s="29"/>
      <c r="KHJ516" s="29"/>
      <c r="KHK516" s="29"/>
      <c r="KHL516" s="29"/>
      <c r="KHM516" s="29"/>
      <c r="KHN516" s="29"/>
      <c r="KHO516" s="29"/>
      <c r="KHP516" s="29"/>
      <c r="KHQ516" s="29"/>
      <c r="KHR516" s="29"/>
      <c r="KHS516" s="29"/>
      <c r="KHT516" s="29"/>
      <c r="KHU516" s="29"/>
      <c r="KHV516" s="29"/>
      <c r="KHW516" s="29"/>
      <c r="KHX516" s="29"/>
      <c r="KHY516" s="29"/>
      <c r="KHZ516" s="29"/>
      <c r="KIA516" s="29"/>
      <c r="KIB516" s="29"/>
      <c r="KIC516" s="29"/>
      <c r="KID516" s="29"/>
      <c r="KIE516" s="29"/>
      <c r="KIF516" s="29"/>
      <c r="KIG516" s="29"/>
      <c r="KIH516" s="29"/>
      <c r="KII516" s="29"/>
      <c r="KIJ516" s="29"/>
      <c r="KIK516" s="29"/>
      <c r="KIL516" s="29"/>
      <c r="KIM516" s="29"/>
      <c r="KIN516" s="29"/>
      <c r="KIO516" s="29"/>
      <c r="KIP516" s="29"/>
      <c r="KIQ516" s="29"/>
      <c r="KIR516" s="29"/>
      <c r="KIS516" s="29"/>
      <c r="KIT516" s="29"/>
      <c r="KIU516" s="29"/>
      <c r="KIV516" s="29"/>
      <c r="KIW516" s="29"/>
      <c r="KIX516" s="29"/>
      <c r="KIY516" s="29"/>
      <c r="KIZ516" s="29"/>
      <c r="KJA516" s="29"/>
      <c r="KJB516" s="29"/>
      <c r="KJC516" s="29"/>
      <c r="KJD516" s="29"/>
      <c r="KJE516" s="29"/>
      <c r="KJF516" s="29"/>
      <c r="KJG516" s="29"/>
      <c r="KJH516" s="29"/>
      <c r="KJI516" s="29"/>
      <c r="KJJ516" s="29"/>
      <c r="KJK516" s="29"/>
      <c r="KJL516" s="29"/>
      <c r="KJM516" s="29"/>
      <c r="KJN516" s="29"/>
      <c r="KJO516" s="29"/>
      <c r="KJP516" s="29"/>
      <c r="KJQ516" s="29"/>
      <c r="KJR516" s="29"/>
      <c r="KJS516" s="29"/>
      <c r="KJT516" s="29"/>
      <c r="KJU516" s="29"/>
      <c r="KJV516" s="29"/>
      <c r="KJW516" s="29"/>
      <c r="KJX516" s="29"/>
      <c r="KJY516" s="29"/>
      <c r="KJZ516" s="29"/>
      <c r="KKA516" s="29"/>
      <c r="KKB516" s="29"/>
      <c r="KKC516" s="29"/>
      <c r="KKD516" s="29"/>
      <c r="KKE516" s="29"/>
      <c r="KKF516" s="29"/>
      <c r="KKG516" s="29"/>
      <c r="KKH516" s="29"/>
      <c r="KKI516" s="29"/>
      <c r="KKJ516" s="29"/>
      <c r="KKK516" s="29"/>
      <c r="KKL516" s="29"/>
      <c r="KKM516" s="29"/>
      <c r="KKN516" s="29"/>
      <c r="KKO516" s="29"/>
      <c r="KKP516" s="29"/>
      <c r="KKQ516" s="29"/>
      <c r="KKR516" s="29"/>
      <c r="KKS516" s="29"/>
      <c r="KKT516" s="29"/>
      <c r="KKU516" s="29"/>
      <c r="KKV516" s="29"/>
      <c r="KKW516" s="29"/>
      <c r="KKX516" s="29"/>
      <c r="KKY516" s="29"/>
      <c r="KKZ516" s="29"/>
      <c r="KLA516" s="29"/>
      <c r="KLB516" s="29"/>
      <c r="KLC516" s="29"/>
      <c r="KLD516" s="29"/>
      <c r="KLE516" s="29"/>
      <c r="KLF516" s="29"/>
      <c r="KLG516" s="29"/>
      <c r="KLH516" s="29"/>
      <c r="KLI516" s="29"/>
      <c r="KLJ516" s="29"/>
      <c r="KLK516" s="29"/>
      <c r="KLL516" s="29"/>
      <c r="KLM516" s="29"/>
      <c r="KLN516" s="29"/>
      <c r="KLO516" s="29"/>
      <c r="KLP516" s="29"/>
      <c r="KLQ516" s="29"/>
      <c r="KLR516" s="29"/>
      <c r="KLS516" s="29"/>
      <c r="KLT516" s="29"/>
      <c r="KLU516" s="29"/>
      <c r="KLV516" s="29"/>
      <c r="KLW516" s="29"/>
      <c r="KLX516" s="29"/>
      <c r="KLY516" s="29"/>
      <c r="KLZ516" s="29"/>
      <c r="KMA516" s="29"/>
      <c r="KMB516" s="29"/>
      <c r="KMC516" s="29"/>
      <c r="KMD516" s="29"/>
      <c r="KME516" s="29"/>
      <c r="KMF516" s="29"/>
      <c r="KMG516" s="29"/>
      <c r="KMH516" s="29"/>
      <c r="KMI516" s="29"/>
      <c r="KMJ516" s="29"/>
      <c r="KMK516" s="29"/>
      <c r="KML516" s="29"/>
      <c r="KMM516" s="29"/>
      <c r="KMN516" s="29"/>
      <c r="KMO516" s="29"/>
      <c r="KMP516" s="29"/>
      <c r="KMQ516" s="29"/>
      <c r="KMR516" s="29"/>
      <c r="KMS516" s="29"/>
      <c r="KMT516" s="29"/>
      <c r="KMU516" s="29"/>
      <c r="KMV516" s="29"/>
      <c r="KMW516" s="29"/>
      <c r="KMX516" s="29"/>
      <c r="KMY516" s="29"/>
      <c r="KMZ516" s="29"/>
      <c r="KNA516" s="29"/>
      <c r="KNB516" s="29"/>
      <c r="KNC516" s="29"/>
      <c r="KND516" s="29"/>
      <c r="KNE516" s="29"/>
      <c r="KNF516" s="29"/>
      <c r="KNG516" s="29"/>
      <c r="KNH516" s="29"/>
      <c r="KNI516" s="29"/>
      <c r="KNJ516" s="29"/>
      <c r="KNK516" s="29"/>
      <c r="KNL516" s="29"/>
      <c r="KNM516" s="29"/>
      <c r="KNN516" s="29"/>
      <c r="KNO516" s="29"/>
      <c r="KNP516" s="29"/>
      <c r="KNQ516" s="29"/>
      <c r="KNR516" s="29"/>
      <c r="KNS516" s="29"/>
      <c r="KNT516" s="29"/>
      <c r="KNU516" s="29"/>
      <c r="KNV516" s="29"/>
      <c r="KNW516" s="29"/>
      <c r="KNX516" s="29"/>
      <c r="KNY516" s="29"/>
      <c r="KNZ516" s="29"/>
      <c r="KOA516" s="29"/>
      <c r="KOB516" s="29"/>
      <c r="KOC516" s="29"/>
      <c r="KOD516" s="29"/>
      <c r="KOE516" s="29"/>
      <c r="KOF516" s="29"/>
      <c r="KOG516" s="29"/>
      <c r="KOH516" s="29"/>
      <c r="KOI516" s="29"/>
      <c r="KOJ516" s="29"/>
      <c r="KOK516" s="29"/>
      <c r="KOL516" s="29"/>
      <c r="KOM516" s="29"/>
      <c r="KON516" s="29"/>
      <c r="KOO516" s="29"/>
      <c r="KOP516" s="29"/>
      <c r="KOQ516" s="29"/>
      <c r="KOR516" s="29"/>
      <c r="KOS516" s="29"/>
      <c r="KOT516" s="29"/>
      <c r="KOU516" s="29"/>
      <c r="KOV516" s="29"/>
      <c r="KOW516" s="29"/>
      <c r="KOX516" s="29"/>
      <c r="KOY516" s="29"/>
      <c r="KOZ516" s="29"/>
      <c r="KPA516" s="29"/>
      <c r="KPB516" s="29"/>
      <c r="KPC516" s="29"/>
      <c r="KPD516" s="29"/>
      <c r="KPE516" s="29"/>
      <c r="KPF516" s="29"/>
      <c r="KPG516" s="29"/>
      <c r="KPH516" s="29"/>
      <c r="KPI516" s="29"/>
      <c r="KPJ516" s="29"/>
      <c r="KPK516" s="29"/>
      <c r="KPL516" s="29"/>
      <c r="KPM516" s="29"/>
      <c r="KPN516" s="29"/>
      <c r="KPO516" s="29"/>
      <c r="KPP516" s="29"/>
      <c r="KPQ516" s="29"/>
      <c r="KPR516" s="29"/>
      <c r="KPS516" s="29"/>
      <c r="KPT516" s="29"/>
      <c r="KPU516" s="29"/>
      <c r="KPV516" s="29"/>
      <c r="KPW516" s="29"/>
      <c r="KPX516" s="29"/>
      <c r="KPY516" s="29"/>
      <c r="KPZ516" s="29"/>
      <c r="KQA516" s="29"/>
      <c r="KQB516" s="29"/>
      <c r="KQC516" s="29"/>
      <c r="KQD516" s="29"/>
      <c r="KQE516" s="29"/>
      <c r="KQF516" s="29"/>
      <c r="KQG516" s="29"/>
      <c r="KQH516" s="29"/>
      <c r="KQI516" s="29"/>
      <c r="KQJ516" s="29"/>
      <c r="KQK516" s="29"/>
      <c r="KQL516" s="29"/>
      <c r="KQM516" s="29"/>
      <c r="KQN516" s="29"/>
      <c r="KQO516" s="29"/>
      <c r="KQP516" s="29"/>
      <c r="KQQ516" s="29"/>
      <c r="KQR516" s="29"/>
      <c r="KQS516" s="29"/>
      <c r="KQT516" s="29"/>
      <c r="KQU516" s="29"/>
      <c r="KQV516" s="29"/>
      <c r="KQW516" s="29"/>
      <c r="KQX516" s="29"/>
      <c r="KQY516" s="29"/>
      <c r="KQZ516" s="29"/>
      <c r="KRA516" s="29"/>
      <c r="KRB516" s="29"/>
      <c r="KRC516" s="29"/>
      <c r="KRD516" s="29"/>
      <c r="KRE516" s="29"/>
      <c r="KRF516" s="29"/>
      <c r="KRG516" s="29"/>
      <c r="KRH516" s="29"/>
      <c r="KRI516" s="29"/>
      <c r="KRJ516" s="29"/>
      <c r="KRK516" s="29"/>
      <c r="KRL516" s="29"/>
      <c r="KRM516" s="29"/>
      <c r="KRN516" s="29"/>
      <c r="KRO516" s="29"/>
      <c r="KRP516" s="29"/>
      <c r="KRQ516" s="29"/>
      <c r="KRR516" s="29"/>
      <c r="KRS516" s="29"/>
      <c r="KRT516" s="29"/>
      <c r="KRU516" s="29"/>
      <c r="KRV516" s="29"/>
      <c r="KRW516" s="29"/>
      <c r="KRX516" s="29"/>
      <c r="KRY516" s="29"/>
      <c r="KRZ516" s="29"/>
      <c r="KSA516" s="29"/>
      <c r="KSB516" s="29"/>
      <c r="KSC516" s="29"/>
      <c r="KSD516" s="29"/>
      <c r="KSE516" s="29"/>
      <c r="KSF516" s="29"/>
      <c r="KSG516" s="29"/>
      <c r="KSH516" s="29"/>
      <c r="KSI516" s="29"/>
      <c r="KSJ516" s="29"/>
      <c r="KSK516" s="29"/>
      <c r="KSL516" s="29"/>
      <c r="KSM516" s="29"/>
      <c r="KSN516" s="29"/>
      <c r="KSO516" s="29"/>
      <c r="KSP516" s="29"/>
      <c r="KSQ516" s="29"/>
      <c r="KSR516" s="29"/>
      <c r="KSS516" s="29"/>
      <c r="KST516" s="29"/>
      <c r="KSU516" s="29"/>
      <c r="KSV516" s="29"/>
      <c r="KSW516" s="29"/>
      <c r="KSX516" s="29"/>
      <c r="KSY516" s="29"/>
      <c r="KSZ516" s="29"/>
      <c r="KTA516" s="29"/>
      <c r="KTB516" s="29"/>
      <c r="KTC516" s="29"/>
      <c r="KTD516" s="29"/>
      <c r="KTE516" s="29"/>
      <c r="KTF516" s="29"/>
      <c r="KTG516" s="29"/>
      <c r="KTH516" s="29"/>
      <c r="KTI516" s="29"/>
      <c r="KTJ516" s="29"/>
      <c r="KTK516" s="29"/>
      <c r="KTL516" s="29"/>
      <c r="KTM516" s="29"/>
      <c r="KTN516" s="29"/>
      <c r="KTO516" s="29"/>
      <c r="KTP516" s="29"/>
      <c r="KTQ516" s="29"/>
      <c r="KTR516" s="29"/>
      <c r="KTS516" s="29"/>
      <c r="KTT516" s="29"/>
      <c r="KTU516" s="29"/>
      <c r="KTV516" s="29"/>
      <c r="KTW516" s="29"/>
      <c r="KTX516" s="29"/>
      <c r="KTY516" s="29"/>
      <c r="KTZ516" s="29"/>
      <c r="KUA516" s="29"/>
      <c r="KUB516" s="29"/>
      <c r="KUC516" s="29"/>
      <c r="KUD516" s="29"/>
      <c r="KUE516" s="29"/>
      <c r="KUF516" s="29"/>
      <c r="KUG516" s="29"/>
      <c r="KUH516" s="29"/>
      <c r="KUI516" s="29"/>
      <c r="KUJ516" s="29"/>
      <c r="KUK516" s="29"/>
      <c r="KUL516" s="29"/>
      <c r="KUM516" s="29"/>
      <c r="KUN516" s="29"/>
      <c r="KUO516" s="29"/>
      <c r="KUP516" s="29"/>
      <c r="KUQ516" s="29"/>
      <c r="KUR516" s="29"/>
      <c r="KUS516" s="29"/>
      <c r="KUT516" s="29"/>
      <c r="KUU516" s="29"/>
      <c r="KUV516" s="29"/>
      <c r="KUW516" s="29"/>
      <c r="KUX516" s="29"/>
      <c r="KUY516" s="29"/>
      <c r="KUZ516" s="29"/>
      <c r="KVA516" s="29"/>
      <c r="KVB516" s="29"/>
      <c r="KVC516" s="29"/>
      <c r="KVD516" s="29"/>
      <c r="KVE516" s="29"/>
      <c r="KVF516" s="29"/>
      <c r="KVG516" s="29"/>
      <c r="KVH516" s="29"/>
      <c r="KVI516" s="29"/>
      <c r="KVJ516" s="29"/>
      <c r="KVK516" s="29"/>
      <c r="KVL516" s="29"/>
      <c r="KVM516" s="29"/>
      <c r="KVN516" s="29"/>
      <c r="KVO516" s="29"/>
      <c r="KVP516" s="29"/>
      <c r="KVQ516" s="29"/>
      <c r="KVR516" s="29"/>
      <c r="KVS516" s="29"/>
      <c r="KVT516" s="29"/>
      <c r="KVU516" s="29"/>
      <c r="KVV516" s="29"/>
      <c r="KVW516" s="29"/>
      <c r="KVX516" s="29"/>
      <c r="KVY516" s="29"/>
      <c r="KVZ516" s="29"/>
      <c r="KWA516" s="29"/>
      <c r="KWB516" s="29"/>
      <c r="KWC516" s="29"/>
      <c r="KWD516" s="29"/>
      <c r="KWE516" s="29"/>
      <c r="KWF516" s="29"/>
      <c r="KWG516" s="29"/>
      <c r="KWH516" s="29"/>
      <c r="KWI516" s="29"/>
      <c r="KWJ516" s="29"/>
      <c r="KWK516" s="29"/>
      <c r="KWL516" s="29"/>
      <c r="KWM516" s="29"/>
      <c r="KWN516" s="29"/>
      <c r="KWO516" s="29"/>
      <c r="KWP516" s="29"/>
      <c r="KWQ516" s="29"/>
      <c r="KWR516" s="29"/>
      <c r="KWS516" s="29"/>
      <c r="KWT516" s="29"/>
      <c r="KWU516" s="29"/>
      <c r="KWV516" s="29"/>
      <c r="KWW516" s="29"/>
      <c r="KWX516" s="29"/>
      <c r="KWY516" s="29"/>
      <c r="KWZ516" s="29"/>
      <c r="KXA516" s="29"/>
      <c r="KXB516" s="29"/>
      <c r="KXC516" s="29"/>
      <c r="KXD516" s="29"/>
      <c r="KXE516" s="29"/>
      <c r="KXF516" s="29"/>
      <c r="KXG516" s="29"/>
      <c r="KXH516" s="29"/>
      <c r="KXI516" s="29"/>
      <c r="KXJ516" s="29"/>
      <c r="KXK516" s="29"/>
      <c r="KXL516" s="29"/>
      <c r="KXM516" s="29"/>
      <c r="KXN516" s="29"/>
      <c r="KXO516" s="29"/>
      <c r="KXP516" s="29"/>
      <c r="KXQ516" s="29"/>
      <c r="KXR516" s="29"/>
      <c r="KXS516" s="29"/>
      <c r="KXT516" s="29"/>
      <c r="KXU516" s="29"/>
      <c r="KXV516" s="29"/>
      <c r="KXW516" s="29"/>
      <c r="KXX516" s="29"/>
      <c r="KXY516" s="29"/>
      <c r="KXZ516" s="29"/>
      <c r="KYA516" s="29"/>
      <c r="KYB516" s="29"/>
      <c r="KYC516" s="29"/>
      <c r="KYD516" s="29"/>
      <c r="KYE516" s="29"/>
      <c r="KYF516" s="29"/>
      <c r="KYG516" s="29"/>
      <c r="KYH516" s="29"/>
      <c r="KYI516" s="29"/>
      <c r="KYJ516" s="29"/>
      <c r="KYK516" s="29"/>
      <c r="KYL516" s="29"/>
      <c r="KYM516" s="29"/>
      <c r="KYN516" s="29"/>
      <c r="KYO516" s="29"/>
      <c r="KYP516" s="29"/>
      <c r="KYQ516" s="29"/>
      <c r="KYR516" s="29"/>
      <c r="KYS516" s="29"/>
      <c r="KYT516" s="29"/>
      <c r="KYU516" s="29"/>
      <c r="KYV516" s="29"/>
      <c r="KYW516" s="29"/>
      <c r="KYX516" s="29"/>
      <c r="KYY516" s="29"/>
      <c r="KYZ516" s="29"/>
      <c r="KZA516" s="29"/>
      <c r="KZB516" s="29"/>
      <c r="KZC516" s="29"/>
      <c r="KZD516" s="29"/>
      <c r="KZE516" s="29"/>
      <c r="KZF516" s="29"/>
      <c r="KZG516" s="29"/>
      <c r="KZH516" s="29"/>
      <c r="KZI516" s="29"/>
      <c r="KZJ516" s="29"/>
      <c r="KZK516" s="29"/>
      <c r="KZL516" s="29"/>
      <c r="KZM516" s="29"/>
      <c r="KZN516" s="29"/>
      <c r="KZO516" s="29"/>
      <c r="KZP516" s="29"/>
      <c r="KZQ516" s="29"/>
      <c r="KZR516" s="29"/>
      <c r="KZS516" s="29"/>
      <c r="KZT516" s="29"/>
      <c r="KZU516" s="29"/>
      <c r="KZV516" s="29"/>
      <c r="KZW516" s="29"/>
      <c r="KZX516" s="29"/>
      <c r="KZY516" s="29"/>
      <c r="KZZ516" s="29"/>
      <c r="LAA516" s="29"/>
      <c r="LAB516" s="29"/>
      <c r="LAC516" s="29"/>
      <c r="LAD516" s="29"/>
      <c r="LAE516" s="29"/>
      <c r="LAF516" s="29"/>
      <c r="LAG516" s="29"/>
      <c r="LAH516" s="29"/>
      <c r="LAI516" s="29"/>
      <c r="LAJ516" s="29"/>
      <c r="LAK516" s="29"/>
      <c r="LAL516" s="29"/>
      <c r="LAM516" s="29"/>
      <c r="LAN516" s="29"/>
      <c r="LAO516" s="29"/>
      <c r="LAP516" s="29"/>
      <c r="LAQ516" s="29"/>
      <c r="LAR516" s="29"/>
      <c r="LAS516" s="29"/>
      <c r="LAT516" s="29"/>
      <c r="LAU516" s="29"/>
      <c r="LAV516" s="29"/>
      <c r="LAW516" s="29"/>
      <c r="LAX516" s="29"/>
      <c r="LAY516" s="29"/>
      <c r="LAZ516" s="29"/>
      <c r="LBA516" s="29"/>
      <c r="LBB516" s="29"/>
      <c r="LBC516" s="29"/>
      <c r="LBD516" s="29"/>
      <c r="LBE516" s="29"/>
      <c r="LBF516" s="29"/>
      <c r="LBG516" s="29"/>
      <c r="LBH516" s="29"/>
      <c r="LBI516" s="29"/>
      <c r="LBJ516" s="29"/>
      <c r="LBK516" s="29"/>
      <c r="LBL516" s="29"/>
      <c r="LBM516" s="29"/>
      <c r="LBN516" s="29"/>
      <c r="LBO516" s="29"/>
      <c r="LBP516" s="29"/>
      <c r="LBQ516" s="29"/>
      <c r="LBR516" s="29"/>
      <c r="LBS516" s="29"/>
      <c r="LBT516" s="29"/>
      <c r="LBU516" s="29"/>
      <c r="LBV516" s="29"/>
      <c r="LBW516" s="29"/>
      <c r="LBX516" s="29"/>
      <c r="LBY516" s="29"/>
      <c r="LBZ516" s="29"/>
      <c r="LCA516" s="29"/>
      <c r="LCB516" s="29"/>
      <c r="LCC516" s="29"/>
      <c r="LCD516" s="29"/>
      <c r="LCE516" s="29"/>
      <c r="LCF516" s="29"/>
      <c r="LCG516" s="29"/>
      <c r="LCH516" s="29"/>
      <c r="LCI516" s="29"/>
      <c r="LCJ516" s="29"/>
      <c r="LCK516" s="29"/>
      <c r="LCL516" s="29"/>
      <c r="LCM516" s="29"/>
      <c r="LCN516" s="29"/>
      <c r="LCO516" s="29"/>
      <c r="LCP516" s="29"/>
      <c r="LCQ516" s="29"/>
      <c r="LCR516" s="29"/>
      <c r="LCS516" s="29"/>
      <c r="LCT516" s="29"/>
      <c r="LCU516" s="29"/>
      <c r="LCV516" s="29"/>
      <c r="LCW516" s="29"/>
      <c r="LCX516" s="29"/>
      <c r="LCY516" s="29"/>
      <c r="LCZ516" s="29"/>
      <c r="LDA516" s="29"/>
      <c r="LDB516" s="29"/>
      <c r="LDC516" s="29"/>
      <c r="LDD516" s="29"/>
      <c r="LDE516" s="29"/>
      <c r="LDF516" s="29"/>
      <c r="LDG516" s="29"/>
      <c r="LDH516" s="29"/>
      <c r="LDI516" s="29"/>
      <c r="LDJ516" s="29"/>
      <c r="LDK516" s="29"/>
      <c r="LDL516" s="29"/>
      <c r="LDM516" s="29"/>
      <c r="LDN516" s="29"/>
      <c r="LDO516" s="29"/>
      <c r="LDP516" s="29"/>
      <c r="LDQ516" s="29"/>
      <c r="LDR516" s="29"/>
      <c r="LDS516" s="29"/>
      <c r="LDT516" s="29"/>
      <c r="LDU516" s="29"/>
      <c r="LDV516" s="29"/>
      <c r="LDW516" s="29"/>
      <c r="LDX516" s="29"/>
      <c r="LDY516" s="29"/>
      <c r="LDZ516" s="29"/>
      <c r="LEA516" s="29"/>
      <c r="LEB516" s="29"/>
      <c r="LEC516" s="29"/>
      <c r="LED516" s="29"/>
      <c r="LEE516" s="29"/>
      <c r="LEF516" s="29"/>
      <c r="LEG516" s="29"/>
      <c r="LEH516" s="29"/>
      <c r="LEI516" s="29"/>
      <c r="LEJ516" s="29"/>
      <c r="LEK516" s="29"/>
      <c r="LEL516" s="29"/>
      <c r="LEM516" s="29"/>
      <c r="LEN516" s="29"/>
      <c r="LEO516" s="29"/>
      <c r="LEP516" s="29"/>
      <c r="LEQ516" s="29"/>
      <c r="LER516" s="29"/>
      <c r="LES516" s="29"/>
      <c r="LET516" s="29"/>
      <c r="LEU516" s="29"/>
      <c r="LEV516" s="29"/>
      <c r="LEW516" s="29"/>
      <c r="LEX516" s="29"/>
      <c r="LEY516" s="29"/>
      <c r="LEZ516" s="29"/>
      <c r="LFA516" s="29"/>
      <c r="LFB516" s="29"/>
      <c r="LFC516" s="29"/>
      <c r="LFD516" s="29"/>
      <c r="LFE516" s="29"/>
      <c r="LFF516" s="29"/>
      <c r="LFG516" s="29"/>
      <c r="LFH516" s="29"/>
      <c r="LFI516" s="29"/>
      <c r="LFJ516" s="29"/>
      <c r="LFK516" s="29"/>
      <c r="LFL516" s="29"/>
      <c r="LFM516" s="29"/>
      <c r="LFN516" s="29"/>
      <c r="LFO516" s="29"/>
      <c r="LFP516" s="29"/>
      <c r="LFQ516" s="29"/>
      <c r="LFR516" s="29"/>
      <c r="LFS516" s="29"/>
      <c r="LFT516" s="29"/>
      <c r="LFU516" s="29"/>
      <c r="LFV516" s="29"/>
      <c r="LFW516" s="29"/>
      <c r="LFX516" s="29"/>
      <c r="LFY516" s="29"/>
      <c r="LFZ516" s="29"/>
      <c r="LGA516" s="29"/>
      <c r="LGB516" s="29"/>
      <c r="LGC516" s="29"/>
      <c r="LGD516" s="29"/>
      <c r="LGE516" s="29"/>
      <c r="LGF516" s="29"/>
      <c r="LGG516" s="29"/>
      <c r="LGH516" s="29"/>
      <c r="LGI516" s="29"/>
      <c r="LGJ516" s="29"/>
      <c r="LGK516" s="29"/>
      <c r="LGL516" s="29"/>
      <c r="LGM516" s="29"/>
      <c r="LGN516" s="29"/>
      <c r="LGO516" s="29"/>
      <c r="LGP516" s="29"/>
      <c r="LGQ516" s="29"/>
      <c r="LGR516" s="29"/>
      <c r="LGS516" s="29"/>
      <c r="LGT516" s="29"/>
      <c r="LGU516" s="29"/>
      <c r="LGV516" s="29"/>
      <c r="LGW516" s="29"/>
      <c r="LGX516" s="29"/>
      <c r="LGY516" s="29"/>
      <c r="LGZ516" s="29"/>
      <c r="LHA516" s="29"/>
      <c r="LHB516" s="29"/>
      <c r="LHC516" s="29"/>
      <c r="LHD516" s="29"/>
      <c r="LHE516" s="29"/>
      <c r="LHF516" s="29"/>
      <c r="LHG516" s="29"/>
      <c r="LHH516" s="29"/>
      <c r="LHI516" s="29"/>
      <c r="LHJ516" s="29"/>
      <c r="LHK516" s="29"/>
      <c r="LHL516" s="29"/>
      <c r="LHM516" s="29"/>
      <c r="LHN516" s="29"/>
      <c r="LHO516" s="29"/>
      <c r="LHP516" s="29"/>
      <c r="LHQ516" s="29"/>
      <c r="LHR516" s="29"/>
      <c r="LHS516" s="29"/>
      <c r="LHT516" s="29"/>
      <c r="LHU516" s="29"/>
      <c r="LHV516" s="29"/>
      <c r="LHW516" s="29"/>
      <c r="LHX516" s="29"/>
      <c r="LHY516" s="29"/>
      <c r="LHZ516" s="29"/>
      <c r="LIA516" s="29"/>
      <c r="LIB516" s="29"/>
      <c r="LIC516" s="29"/>
      <c r="LID516" s="29"/>
      <c r="LIE516" s="29"/>
      <c r="LIF516" s="29"/>
      <c r="LIG516" s="29"/>
      <c r="LIH516" s="29"/>
      <c r="LII516" s="29"/>
      <c r="LIJ516" s="29"/>
      <c r="LIK516" s="29"/>
      <c r="LIL516" s="29"/>
      <c r="LIM516" s="29"/>
      <c r="LIN516" s="29"/>
      <c r="LIO516" s="29"/>
      <c r="LIP516" s="29"/>
      <c r="LIQ516" s="29"/>
      <c r="LIR516" s="29"/>
      <c r="LIS516" s="29"/>
      <c r="LIT516" s="29"/>
      <c r="LIU516" s="29"/>
      <c r="LIV516" s="29"/>
      <c r="LIW516" s="29"/>
      <c r="LIX516" s="29"/>
      <c r="LIY516" s="29"/>
      <c r="LIZ516" s="29"/>
      <c r="LJA516" s="29"/>
      <c r="LJB516" s="29"/>
      <c r="LJC516" s="29"/>
      <c r="LJD516" s="29"/>
      <c r="LJE516" s="29"/>
      <c r="LJF516" s="29"/>
      <c r="LJG516" s="29"/>
      <c r="LJH516" s="29"/>
      <c r="LJI516" s="29"/>
      <c r="LJJ516" s="29"/>
      <c r="LJK516" s="29"/>
      <c r="LJL516" s="29"/>
      <c r="LJM516" s="29"/>
      <c r="LJN516" s="29"/>
      <c r="LJO516" s="29"/>
      <c r="LJP516" s="29"/>
      <c r="LJQ516" s="29"/>
      <c r="LJR516" s="29"/>
      <c r="LJS516" s="29"/>
      <c r="LJT516" s="29"/>
      <c r="LJU516" s="29"/>
      <c r="LJV516" s="29"/>
      <c r="LJW516" s="29"/>
      <c r="LJX516" s="29"/>
      <c r="LJY516" s="29"/>
      <c r="LJZ516" s="29"/>
      <c r="LKA516" s="29"/>
      <c r="LKB516" s="29"/>
      <c r="LKC516" s="29"/>
      <c r="LKD516" s="29"/>
      <c r="LKE516" s="29"/>
      <c r="LKF516" s="29"/>
      <c r="LKG516" s="29"/>
      <c r="LKH516" s="29"/>
      <c r="LKI516" s="29"/>
      <c r="LKJ516" s="29"/>
      <c r="LKK516" s="29"/>
      <c r="LKL516" s="29"/>
      <c r="LKM516" s="29"/>
      <c r="LKN516" s="29"/>
      <c r="LKO516" s="29"/>
      <c r="LKP516" s="29"/>
      <c r="LKQ516" s="29"/>
      <c r="LKR516" s="29"/>
      <c r="LKS516" s="29"/>
      <c r="LKT516" s="29"/>
      <c r="LKU516" s="29"/>
      <c r="LKV516" s="29"/>
      <c r="LKW516" s="29"/>
      <c r="LKX516" s="29"/>
      <c r="LKY516" s="29"/>
      <c r="LKZ516" s="29"/>
      <c r="LLA516" s="29"/>
      <c r="LLB516" s="29"/>
      <c r="LLC516" s="29"/>
      <c r="LLD516" s="29"/>
      <c r="LLE516" s="29"/>
      <c r="LLF516" s="29"/>
      <c r="LLG516" s="29"/>
      <c r="LLH516" s="29"/>
      <c r="LLI516" s="29"/>
      <c r="LLJ516" s="29"/>
      <c r="LLK516" s="29"/>
      <c r="LLL516" s="29"/>
      <c r="LLM516" s="29"/>
      <c r="LLN516" s="29"/>
      <c r="LLO516" s="29"/>
      <c r="LLP516" s="29"/>
      <c r="LLQ516" s="29"/>
      <c r="LLR516" s="29"/>
      <c r="LLS516" s="29"/>
      <c r="LLT516" s="29"/>
      <c r="LLU516" s="29"/>
      <c r="LLV516" s="29"/>
      <c r="LLW516" s="29"/>
      <c r="LLX516" s="29"/>
      <c r="LLY516" s="29"/>
      <c r="LLZ516" s="29"/>
      <c r="LMA516" s="29"/>
      <c r="LMB516" s="29"/>
      <c r="LMC516" s="29"/>
      <c r="LMD516" s="29"/>
      <c r="LME516" s="29"/>
      <c r="LMF516" s="29"/>
      <c r="LMG516" s="29"/>
      <c r="LMH516" s="29"/>
      <c r="LMI516" s="29"/>
      <c r="LMJ516" s="29"/>
      <c r="LMK516" s="29"/>
      <c r="LML516" s="29"/>
      <c r="LMM516" s="29"/>
      <c r="LMN516" s="29"/>
      <c r="LMO516" s="29"/>
      <c r="LMP516" s="29"/>
      <c r="LMQ516" s="29"/>
      <c r="LMR516" s="29"/>
      <c r="LMS516" s="29"/>
      <c r="LMT516" s="29"/>
      <c r="LMU516" s="29"/>
      <c r="LMV516" s="29"/>
      <c r="LMW516" s="29"/>
      <c r="LMX516" s="29"/>
      <c r="LMY516" s="29"/>
      <c r="LMZ516" s="29"/>
      <c r="LNA516" s="29"/>
      <c r="LNB516" s="29"/>
      <c r="LNC516" s="29"/>
      <c r="LND516" s="29"/>
      <c r="LNE516" s="29"/>
      <c r="LNF516" s="29"/>
      <c r="LNG516" s="29"/>
      <c r="LNH516" s="29"/>
      <c r="LNI516" s="29"/>
      <c r="LNJ516" s="29"/>
      <c r="LNK516" s="29"/>
      <c r="LNL516" s="29"/>
      <c r="LNM516" s="29"/>
      <c r="LNN516" s="29"/>
      <c r="LNO516" s="29"/>
      <c r="LNP516" s="29"/>
      <c r="LNQ516" s="29"/>
      <c r="LNR516" s="29"/>
      <c r="LNS516" s="29"/>
      <c r="LNT516" s="29"/>
      <c r="LNU516" s="29"/>
      <c r="LNV516" s="29"/>
      <c r="LNW516" s="29"/>
      <c r="LNX516" s="29"/>
      <c r="LNY516" s="29"/>
      <c r="LNZ516" s="29"/>
      <c r="LOA516" s="29"/>
      <c r="LOB516" s="29"/>
      <c r="LOC516" s="29"/>
      <c r="LOD516" s="29"/>
      <c r="LOE516" s="29"/>
      <c r="LOF516" s="29"/>
      <c r="LOG516" s="29"/>
      <c r="LOH516" s="29"/>
      <c r="LOI516" s="29"/>
      <c r="LOJ516" s="29"/>
      <c r="LOK516" s="29"/>
      <c r="LOL516" s="29"/>
      <c r="LOM516" s="29"/>
      <c r="LON516" s="29"/>
      <c r="LOO516" s="29"/>
      <c r="LOP516" s="29"/>
      <c r="LOQ516" s="29"/>
      <c r="LOR516" s="29"/>
      <c r="LOS516" s="29"/>
      <c r="LOT516" s="29"/>
      <c r="LOU516" s="29"/>
      <c r="LOV516" s="29"/>
      <c r="LOW516" s="29"/>
      <c r="LOX516" s="29"/>
      <c r="LOY516" s="29"/>
      <c r="LOZ516" s="29"/>
      <c r="LPA516" s="29"/>
      <c r="LPB516" s="29"/>
      <c r="LPC516" s="29"/>
      <c r="LPD516" s="29"/>
      <c r="LPE516" s="29"/>
      <c r="LPF516" s="29"/>
      <c r="LPG516" s="29"/>
      <c r="LPH516" s="29"/>
      <c r="LPI516" s="29"/>
      <c r="LPJ516" s="29"/>
      <c r="LPK516" s="29"/>
      <c r="LPL516" s="29"/>
      <c r="LPM516" s="29"/>
      <c r="LPN516" s="29"/>
      <c r="LPO516" s="29"/>
      <c r="LPP516" s="29"/>
      <c r="LPQ516" s="29"/>
      <c r="LPR516" s="29"/>
      <c r="LPS516" s="29"/>
      <c r="LPT516" s="29"/>
      <c r="LPU516" s="29"/>
      <c r="LPV516" s="29"/>
      <c r="LPW516" s="29"/>
      <c r="LPX516" s="29"/>
      <c r="LPY516" s="29"/>
      <c r="LPZ516" s="29"/>
      <c r="LQA516" s="29"/>
      <c r="LQB516" s="29"/>
      <c r="LQC516" s="29"/>
      <c r="LQD516" s="29"/>
      <c r="LQE516" s="29"/>
      <c r="LQF516" s="29"/>
      <c r="LQG516" s="29"/>
      <c r="LQH516" s="29"/>
      <c r="LQI516" s="29"/>
      <c r="LQJ516" s="29"/>
      <c r="LQK516" s="29"/>
      <c r="LQL516" s="29"/>
      <c r="LQM516" s="29"/>
      <c r="LQN516" s="29"/>
      <c r="LQO516" s="29"/>
      <c r="LQP516" s="29"/>
      <c r="LQQ516" s="29"/>
      <c r="LQR516" s="29"/>
      <c r="LQS516" s="29"/>
      <c r="LQT516" s="29"/>
      <c r="LQU516" s="29"/>
      <c r="LQV516" s="29"/>
      <c r="LQW516" s="29"/>
      <c r="LQX516" s="29"/>
      <c r="LQY516" s="29"/>
      <c r="LQZ516" s="29"/>
      <c r="LRA516" s="29"/>
      <c r="LRB516" s="29"/>
      <c r="LRC516" s="29"/>
      <c r="LRD516" s="29"/>
      <c r="LRE516" s="29"/>
      <c r="LRF516" s="29"/>
      <c r="LRG516" s="29"/>
      <c r="LRH516" s="29"/>
      <c r="LRI516" s="29"/>
      <c r="LRJ516" s="29"/>
      <c r="LRK516" s="29"/>
      <c r="LRL516" s="29"/>
      <c r="LRM516" s="29"/>
      <c r="LRN516" s="29"/>
      <c r="LRO516" s="29"/>
      <c r="LRP516" s="29"/>
      <c r="LRQ516" s="29"/>
      <c r="LRR516" s="29"/>
      <c r="LRS516" s="29"/>
      <c r="LRT516" s="29"/>
      <c r="LRU516" s="29"/>
      <c r="LRV516" s="29"/>
      <c r="LRW516" s="29"/>
      <c r="LRX516" s="29"/>
      <c r="LRY516" s="29"/>
      <c r="LRZ516" s="29"/>
      <c r="LSA516" s="29"/>
      <c r="LSB516" s="29"/>
      <c r="LSC516" s="29"/>
      <c r="LSD516" s="29"/>
      <c r="LSE516" s="29"/>
      <c r="LSF516" s="29"/>
      <c r="LSG516" s="29"/>
      <c r="LSH516" s="29"/>
      <c r="LSI516" s="29"/>
      <c r="LSJ516" s="29"/>
      <c r="LSK516" s="29"/>
      <c r="LSL516" s="29"/>
      <c r="LSM516" s="29"/>
      <c r="LSN516" s="29"/>
      <c r="LSO516" s="29"/>
      <c r="LSP516" s="29"/>
      <c r="LSQ516" s="29"/>
      <c r="LSR516" s="29"/>
      <c r="LSS516" s="29"/>
      <c r="LST516" s="29"/>
      <c r="LSU516" s="29"/>
      <c r="LSV516" s="29"/>
      <c r="LSW516" s="29"/>
      <c r="LSX516" s="29"/>
      <c r="LSY516" s="29"/>
      <c r="LSZ516" s="29"/>
      <c r="LTA516" s="29"/>
      <c r="LTB516" s="29"/>
      <c r="LTC516" s="29"/>
      <c r="LTD516" s="29"/>
      <c r="LTE516" s="29"/>
      <c r="LTF516" s="29"/>
      <c r="LTG516" s="29"/>
      <c r="LTH516" s="29"/>
      <c r="LTI516" s="29"/>
      <c r="LTJ516" s="29"/>
      <c r="LTK516" s="29"/>
      <c r="LTL516" s="29"/>
      <c r="LTM516" s="29"/>
      <c r="LTN516" s="29"/>
      <c r="LTO516" s="29"/>
      <c r="LTP516" s="29"/>
      <c r="LTQ516" s="29"/>
      <c r="LTR516" s="29"/>
      <c r="LTS516" s="29"/>
      <c r="LTT516" s="29"/>
      <c r="LTU516" s="29"/>
      <c r="LTV516" s="29"/>
      <c r="LTW516" s="29"/>
      <c r="LTX516" s="29"/>
      <c r="LTY516" s="29"/>
      <c r="LTZ516" s="29"/>
      <c r="LUA516" s="29"/>
      <c r="LUB516" s="29"/>
      <c r="LUC516" s="29"/>
      <c r="LUD516" s="29"/>
      <c r="LUE516" s="29"/>
      <c r="LUF516" s="29"/>
      <c r="LUG516" s="29"/>
      <c r="LUH516" s="29"/>
      <c r="LUI516" s="29"/>
      <c r="LUJ516" s="29"/>
      <c r="LUK516" s="29"/>
      <c r="LUL516" s="29"/>
      <c r="LUM516" s="29"/>
      <c r="LUN516" s="29"/>
      <c r="LUO516" s="29"/>
      <c r="LUP516" s="29"/>
      <c r="LUQ516" s="29"/>
      <c r="LUR516" s="29"/>
      <c r="LUS516" s="29"/>
      <c r="LUT516" s="29"/>
      <c r="LUU516" s="29"/>
      <c r="LUV516" s="29"/>
      <c r="LUW516" s="29"/>
      <c r="LUX516" s="29"/>
      <c r="LUY516" s="29"/>
      <c r="LUZ516" s="29"/>
      <c r="LVA516" s="29"/>
      <c r="LVB516" s="29"/>
      <c r="LVC516" s="29"/>
      <c r="LVD516" s="29"/>
      <c r="LVE516" s="29"/>
      <c r="LVF516" s="29"/>
      <c r="LVG516" s="29"/>
      <c r="LVH516" s="29"/>
      <c r="LVI516" s="29"/>
      <c r="LVJ516" s="29"/>
      <c r="LVK516" s="29"/>
      <c r="LVL516" s="29"/>
      <c r="LVM516" s="29"/>
      <c r="LVN516" s="29"/>
      <c r="LVO516" s="29"/>
      <c r="LVP516" s="29"/>
      <c r="LVQ516" s="29"/>
      <c r="LVR516" s="29"/>
      <c r="LVS516" s="29"/>
      <c r="LVT516" s="29"/>
      <c r="LVU516" s="29"/>
      <c r="LVV516" s="29"/>
      <c r="LVW516" s="29"/>
      <c r="LVX516" s="29"/>
      <c r="LVY516" s="29"/>
      <c r="LVZ516" s="29"/>
      <c r="LWA516" s="29"/>
      <c r="LWB516" s="29"/>
      <c r="LWC516" s="29"/>
      <c r="LWD516" s="29"/>
      <c r="LWE516" s="29"/>
      <c r="LWF516" s="29"/>
      <c r="LWG516" s="29"/>
      <c r="LWH516" s="29"/>
      <c r="LWI516" s="29"/>
      <c r="LWJ516" s="29"/>
      <c r="LWK516" s="29"/>
      <c r="LWL516" s="29"/>
      <c r="LWM516" s="29"/>
      <c r="LWN516" s="29"/>
      <c r="LWO516" s="29"/>
      <c r="LWP516" s="29"/>
      <c r="LWQ516" s="29"/>
      <c r="LWR516" s="29"/>
      <c r="LWS516" s="29"/>
      <c r="LWT516" s="29"/>
      <c r="LWU516" s="29"/>
      <c r="LWV516" s="29"/>
      <c r="LWW516" s="29"/>
      <c r="LWX516" s="29"/>
      <c r="LWY516" s="29"/>
      <c r="LWZ516" s="29"/>
      <c r="LXA516" s="29"/>
      <c r="LXB516" s="29"/>
      <c r="LXC516" s="29"/>
      <c r="LXD516" s="29"/>
      <c r="LXE516" s="29"/>
      <c r="LXF516" s="29"/>
      <c r="LXG516" s="29"/>
      <c r="LXH516" s="29"/>
      <c r="LXI516" s="29"/>
      <c r="LXJ516" s="29"/>
      <c r="LXK516" s="29"/>
      <c r="LXL516" s="29"/>
      <c r="LXM516" s="29"/>
      <c r="LXN516" s="29"/>
      <c r="LXO516" s="29"/>
      <c r="LXP516" s="29"/>
      <c r="LXQ516" s="29"/>
      <c r="LXR516" s="29"/>
      <c r="LXS516" s="29"/>
      <c r="LXT516" s="29"/>
      <c r="LXU516" s="29"/>
      <c r="LXV516" s="29"/>
      <c r="LXW516" s="29"/>
      <c r="LXX516" s="29"/>
      <c r="LXY516" s="29"/>
      <c r="LXZ516" s="29"/>
      <c r="LYA516" s="29"/>
      <c r="LYB516" s="29"/>
      <c r="LYC516" s="29"/>
      <c r="LYD516" s="29"/>
      <c r="LYE516" s="29"/>
      <c r="LYF516" s="29"/>
      <c r="LYG516" s="29"/>
      <c r="LYH516" s="29"/>
      <c r="LYI516" s="29"/>
      <c r="LYJ516" s="29"/>
      <c r="LYK516" s="29"/>
      <c r="LYL516" s="29"/>
      <c r="LYM516" s="29"/>
      <c r="LYN516" s="29"/>
      <c r="LYO516" s="29"/>
      <c r="LYP516" s="29"/>
      <c r="LYQ516" s="29"/>
      <c r="LYR516" s="29"/>
      <c r="LYS516" s="29"/>
      <c r="LYT516" s="29"/>
      <c r="LYU516" s="29"/>
      <c r="LYV516" s="29"/>
      <c r="LYW516" s="29"/>
      <c r="LYX516" s="29"/>
      <c r="LYY516" s="29"/>
      <c r="LYZ516" s="29"/>
      <c r="LZA516" s="29"/>
      <c r="LZB516" s="29"/>
      <c r="LZC516" s="29"/>
      <c r="LZD516" s="29"/>
      <c r="LZE516" s="29"/>
      <c r="LZF516" s="29"/>
      <c r="LZG516" s="29"/>
      <c r="LZH516" s="29"/>
      <c r="LZI516" s="29"/>
      <c r="LZJ516" s="29"/>
      <c r="LZK516" s="29"/>
      <c r="LZL516" s="29"/>
      <c r="LZM516" s="29"/>
      <c r="LZN516" s="29"/>
      <c r="LZO516" s="29"/>
      <c r="LZP516" s="29"/>
      <c r="LZQ516" s="29"/>
      <c r="LZR516" s="29"/>
      <c r="LZS516" s="29"/>
      <c r="LZT516" s="29"/>
      <c r="LZU516" s="29"/>
      <c r="LZV516" s="29"/>
      <c r="LZW516" s="29"/>
      <c r="LZX516" s="29"/>
      <c r="LZY516" s="29"/>
      <c r="LZZ516" s="29"/>
      <c r="MAA516" s="29"/>
      <c r="MAB516" s="29"/>
      <c r="MAC516" s="29"/>
      <c r="MAD516" s="29"/>
      <c r="MAE516" s="29"/>
      <c r="MAF516" s="29"/>
      <c r="MAG516" s="29"/>
      <c r="MAH516" s="29"/>
      <c r="MAI516" s="29"/>
      <c r="MAJ516" s="29"/>
      <c r="MAK516" s="29"/>
      <c r="MAL516" s="29"/>
      <c r="MAM516" s="29"/>
      <c r="MAN516" s="29"/>
      <c r="MAO516" s="29"/>
      <c r="MAP516" s="29"/>
      <c r="MAQ516" s="29"/>
      <c r="MAR516" s="29"/>
      <c r="MAS516" s="29"/>
      <c r="MAT516" s="29"/>
      <c r="MAU516" s="29"/>
      <c r="MAV516" s="29"/>
      <c r="MAW516" s="29"/>
      <c r="MAX516" s="29"/>
      <c r="MAY516" s="29"/>
      <c r="MAZ516" s="29"/>
      <c r="MBA516" s="29"/>
      <c r="MBB516" s="29"/>
      <c r="MBC516" s="29"/>
      <c r="MBD516" s="29"/>
      <c r="MBE516" s="29"/>
      <c r="MBF516" s="29"/>
      <c r="MBG516" s="29"/>
      <c r="MBH516" s="29"/>
      <c r="MBI516" s="29"/>
      <c r="MBJ516" s="29"/>
      <c r="MBK516" s="29"/>
      <c r="MBL516" s="29"/>
      <c r="MBM516" s="29"/>
      <c r="MBN516" s="29"/>
      <c r="MBO516" s="29"/>
      <c r="MBP516" s="29"/>
      <c r="MBQ516" s="29"/>
      <c r="MBR516" s="29"/>
      <c r="MBS516" s="29"/>
      <c r="MBT516" s="29"/>
      <c r="MBU516" s="29"/>
      <c r="MBV516" s="29"/>
      <c r="MBW516" s="29"/>
      <c r="MBX516" s="29"/>
      <c r="MBY516" s="29"/>
      <c r="MBZ516" s="29"/>
      <c r="MCA516" s="29"/>
      <c r="MCB516" s="29"/>
      <c r="MCC516" s="29"/>
      <c r="MCD516" s="29"/>
      <c r="MCE516" s="29"/>
      <c r="MCF516" s="29"/>
      <c r="MCG516" s="29"/>
      <c r="MCH516" s="29"/>
      <c r="MCI516" s="29"/>
      <c r="MCJ516" s="29"/>
      <c r="MCK516" s="29"/>
      <c r="MCL516" s="29"/>
      <c r="MCM516" s="29"/>
      <c r="MCN516" s="29"/>
      <c r="MCO516" s="29"/>
      <c r="MCP516" s="29"/>
      <c r="MCQ516" s="29"/>
      <c r="MCR516" s="29"/>
      <c r="MCS516" s="29"/>
      <c r="MCT516" s="29"/>
      <c r="MCU516" s="29"/>
      <c r="MCV516" s="29"/>
      <c r="MCW516" s="29"/>
      <c r="MCX516" s="29"/>
      <c r="MCY516" s="29"/>
      <c r="MCZ516" s="29"/>
      <c r="MDA516" s="29"/>
      <c r="MDB516" s="29"/>
      <c r="MDC516" s="29"/>
      <c r="MDD516" s="29"/>
      <c r="MDE516" s="29"/>
      <c r="MDF516" s="29"/>
      <c r="MDG516" s="29"/>
      <c r="MDH516" s="29"/>
      <c r="MDI516" s="29"/>
      <c r="MDJ516" s="29"/>
      <c r="MDK516" s="29"/>
      <c r="MDL516" s="29"/>
      <c r="MDM516" s="29"/>
      <c r="MDN516" s="29"/>
      <c r="MDO516" s="29"/>
      <c r="MDP516" s="29"/>
      <c r="MDQ516" s="29"/>
      <c r="MDR516" s="29"/>
      <c r="MDS516" s="29"/>
      <c r="MDT516" s="29"/>
      <c r="MDU516" s="29"/>
      <c r="MDV516" s="29"/>
      <c r="MDW516" s="29"/>
      <c r="MDX516" s="29"/>
      <c r="MDY516" s="29"/>
      <c r="MDZ516" s="29"/>
      <c r="MEA516" s="29"/>
      <c r="MEB516" s="29"/>
      <c r="MEC516" s="29"/>
      <c r="MED516" s="29"/>
      <c r="MEE516" s="29"/>
      <c r="MEF516" s="29"/>
      <c r="MEG516" s="29"/>
      <c r="MEH516" s="29"/>
      <c r="MEI516" s="29"/>
      <c r="MEJ516" s="29"/>
      <c r="MEK516" s="29"/>
      <c r="MEL516" s="29"/>
      <c r="MEM516" s="29"/>
      <c r="MEN516" s="29"/>
      <c r="MEO516" s="29"/>
      <c r="MEP516" s="29"/>
      <c r="MEQ516" s="29"/>
      <c r="MER516" s="29"/>
      <c r="MES516" s="29"/>
      <c r="MET516" s="29"/>
      <c r="MEU516" s="29"/>
      <c r="MEV516" s="29"/>
      <c r="MEW516" s="29"/>
      <c r="MEX516" s="29"/>
      <c r="MEY516" s="29"/>
      <c r="MEZ516" s="29"/>
      <c r="MFA516" s="29"/>
      <c r="MFB516" s="29"/>
      <c r="MFC516" s="29"/>
      <c r="MFD516" s="29"/>
      <c r="MFE516" s="29"/>
      <c r="MFF516" s="29"/>
      <c r="MFG516" s="29"/>
      <c r="MFH516" s="29"/>
      <c r="MFI516" s="29"/>
      <c r="MFJ516" s="29"/>
      <c r="MFK516" s="29"/>
      <c r="MFL516" s="29"/>
      <c r="MFM516" s="29"/>
      <c r="MFN516" s="29"/>
      <c r="MFO516" s="29"/>
      <c r="MFP516" s="29"/>
      <c r="MFQ516" s="29"/>
      <c r="MFR516" s="29"/>
      <c r="MFS516" s="29"/>
      <c r="MFT516" s="29"/>
      <c r="MFU516" s="29"/>
      <c r="MFV516" s="29"/>
      <c r="MFW516" s="29"/>
      <c r="MFX516" s="29"/>
      <c r="MFY516" s="29"/>
      <c r="MFZ516" s="29"/>
      <c r="MGA516" s="29"/>
      <c r="MGB516" s="29"/>
      <c r="MGC516" s="29"/>
      <c r="MGD516" s="29"/>
      <c r="MGE516" s="29"/>
      <c r="MGF516" s="29"/>
      <c r="MGG516" s="29"/>
      <c r="MGH516" s="29"/>
      <c r="MGI516" s="29"/>
      <c r="MGJ516" s="29"/>
      <c r="MGK516" s="29"/>
      <c r="MGL516" s="29"/>
      <c r="MGM516" s="29"/>
      <c r="MGN516" s="29"/>
      <c r="MGO516" s="29"/>
      <c r="MGP516" s="29"/>
      <c r="MGQ516" s="29"/>
      <c r="MGR516" s="29"/>
      <c r="MGS516" s="29"/>
      <c r="MGT516" s="29"/>
      <c r="MGU516" s="29"/>
      <c r="MGV516" s="29"/>
      <c r="MGW516" s="29"/>
      <c r="MGX516" s="29"/>
      <c r="MGY516" s="29"/>
      <c r="MGZ516" s="29"/>
      <c r="MHA516" s="29"/>
      <c r="MHB516" s="29"/>
      <c r="MHC516" s="29"/>
      <c r="MHD516" s="29"/>
      <c r="MHE516" s="29"/>
      <c r="MHF516" s="29"/>
      <c r="MHG516" s="29"/>
      <c r="MHH516" s="29"/>
      <c r="MHI516" s="29"/>
      <c r="MHJ516" s="29"/>
      <c r="MHK516" s="29"/>
      <c r="MHL516" s="29"/>
      <c r="MHM516" s="29"/>
      <c r="MHN516" s="29"/>
      <c r="MHO516" s="29"/>
      <c r="MHP516" s="29"/>
      <c r="MHQ516" s="29"/>
      <c r="MHR516" s="29"/>
      <c r="MHS516" s="29"/>
      <c r="MHT516" s="29"/>
      <c r="MHU516" s="29"/>
      <c r="MHV516" s="29"/>
      <c r="MHW516" s="29"/>
      <c r="MHX516" s="29"/>
      <c r="MHY516" s="29"/>
      <c r="MHZ516" s="29"/>
      <c r="MIA516" s="29"/>
      <c r="MIB516" s="29"/>
      <c r="MIC516" s="29"/>
      <c r="MID516" s="29"/>
      <c r="MIE516" s="29"/>
      <c r="MIF516" s="29"/>
      <c r="MIG516" s="29"/>
      <c r="MIH516" s="29"/>
      <c r="MII516" s="29"/>
      <c r="MIJ516" s="29"/>
      <c r="MIK516" s="29"/>
      <c r="MIL516" s="29"/>
      <c r="MIM516" s="29"/>
      <c r="MIN516" s="29"/>
      <c r="MIO516" s="29"/>
      <c r="MIP516" s="29"/>
      <c r="MIQ516" s="29"/>
      <c r="MIR516" s="29"/>
      <c r="MIS516" s="29"/>
      <c r="MIT516" s="29"/>
      <c r="MIU516" s="29"/>
      <c r="MIV516" s="29"/>
      <c r="MIW516" s="29"/>
      <c r="MIX516" s="29"/>
      <c r="MIY516" s="29"/>
      <c r="MIZ516" s="29"/>
      <c r="MJA516" s="29"/>
      <c r="MJB516" s="29"/>
      <c r="MJC516" s="29"/>
      <c r="MJD516" s="29"/>
      <c r="MJE516" s="29"/>
      <c r="MJF516" s="29"/>
      <c r="MJG516" s="29"/>
      <c r="MJH516" s="29"/>
      <c r="MJI516" s="29"/>
      <c r="MJJ516" s="29"/>
      <c r="MJK516" s="29"/>
      <c r="MJL516" s="29"/>
      <c r="MJM516" s="29"/>
      <c r="MJN516" s="29"/>
      <c r="MJO516" s="29"/>
      <c r="MJP516" s="29"/>
      <c r="MJQ516" s="29"/>
      <c r="MJR516" s="29"/>
      <c r="MJS516" s="29"/>
      <c r="MJT516" s="29"/>
      <c r="MJU516" s="29"/>
      <c r="MJV516" s="29"/>
      <c r="MJW516" s="29"/>
      <c r="MJX516" s="29"/>
      <c r="MJY516" s="29"/>
      <c r="MJZ516" s="29"/>
      <c r="MKA516" s="29"/>
      <c r="MKB516" s="29"/>
      <c r="MKC516" s="29"/>
      <c r="MKD516" s="29"/>
      <c r="MKE516" s="29"/>
      <c r="MKF516" s="29"/>
      <c r="MKG516" s="29"/>
      <c r="MKH516" s="29"/>
      <c r="MKI516" s="29"/>
      <c r="MKJ516" s="29"/>
      <c r="MKK516" s="29"/>
      <c r="MKL516" s="29"/>
      <c r="MKM516" s="29"/>
      <c r="MKN516" s="29"/>
      <c r="MKO516" s="29"/>
      <c r="MKP516" s="29"/>
      <c r="MKQ516" s="29"/>
      <c r="MKR516" s="29"/>
      <c r="MKS516" s="29"/>
      <c r="MKT516" s="29"/>
      <c r="MKU516" s="29"/>
      <c r="MKV516" s="29"/>
      <c r="MKW516" s="29"/>
      <c r="MKX516" s="29"/>
      <c r="MKY516" s="29"/>
      <c r="MKZ516" s="29"/>
      <c r="MLA516" s="29"/>
      <c r="MLB516" s="29"/>
      <c r="MLC516" s="29"/>
      <c r="MLD516" s="29"/>
      <c r="MLE516" s="29"/>
      <c r="MLF516" s="29"/>
      <c r="MLG516" s="29"/>
      <c r="MLH516" s="29"/>
      <c r="MLI516" s="29"/>
      <c r="MLJ516" s="29"/>
      <c r="MLK516" s="29"/>
      <c r="MLL516" s="29"/>
      <c r="MLM516" s="29"/>
      <c r="MLN516" s="29"/>
      <c r="MLO516" s="29"/>
      <c r="MLP516" s="29"/>
      <c r="MLQ516" s="29"/>
      <c r="MLR516" s="29"/>
      <c r="MLS516" s="29"/>
      <c r="MLT516" s="29"/>
      <c r="MLU516" s="29"/>
      <c r="MLV516" s="29"/>
      <c r="MLW516" s="29"/>
      <c r="MLX516" s="29"/>
      <c r="MLY516" s="29"/>
      <c r="MLZ516" s="29"/>
      <c r="MMA516" s="29"/>
      <c r="MMB516" s="29"/>
      <c r="MMC516" s="29"/>
      <c r="MMD516" s="29"/>
      <c r="MME516" s="29"/>
      <c r="MMF516" s="29"/>
      <c r="MMG516" s="29"/>
      <c r="MMH516" s="29"/>
      <c r="MMI516" s="29"/>
      <c r="MMJ516" s="29"/>
      <c r="MMK516" s="29"/>
      <c r="MML516" s="29"/>
      <c r="MMM516" s="29"/>
      <c r="MMN516" s="29"/>
      <c r="MMO516" s="29"/>
      <c r="MMP516" s="29"/>
      <c r="MMQ516" s="29"/>
      <c r="MMR516" s="29"/>
      <c r="MMS516" s="29"/>
      <c r="MMT516" s="29"/>
      <c r="MMU516" s="29"/>
      <c r="MMV516" s="29"/>
      <c r="MMW516" s="29"/>
      <c r="MMX516" s="29"/>
      <c r="MMY516" s="29"/>
      <c r="MMZ516" s="29"/>
      <c r="MNA516" s="29"/>
      <c r="MNB516" s="29"/>
      <c r="MNC516" s="29"/>
      <c r="MND516" s="29"/>
      <c r="MNE516" s="29"/>
      <c r="MNF516" s="29"/>
      <c r="MNG516" s="29"/>
      <c r="MNH516" s="29"/>
      <c r="MNI516" s="29"/>
      <c r="MNJ516" s="29"/>
      <c r="MNK516" s="29"/>
      <c r="MNL516" s="29"/>
      <c r="MNM516" s="29"/>
      <c r="MNN516" s="29"/>
      <c r="MNO516" s="29"/>
      <c r="MNP516" s="29"/>
      <c r="MNQ516" s="29"/>
      <c r="MNR516" s="29"/>
      <c r="MNS516" s="29"/>
      <c r="MNT516" s="29"/>
      <c r="MNU516" s="29"/>
      <c r="MNV516" s="29"/>
      <c r="MNW516" s="29"/>
      <c r="MNX516" s="29"/>
      <c r="MNY516" s="29"/>
      <c r="MNZ516" s="29"/>
      <c r="MOA516" s="29"/>
      <c r="MOB516" s="29"/>
      <c r="MOC516" s="29"/>
      <c r="MOD516" s="29"/>
      <c r="MOE516" s="29"/>
      <c r="MOF516" s="29"/>
      <c r="MOG516" s="29"/>
      <c r="MOH516" s="29"/>
      <c r="MOI516" s="29"/>
      <c r="MOJ516" s="29"/>
      <c r="MOK516" s="29"/>
      <c r="MOL516" s="29"/>
      <c r="MOM516" s="29"/>
      <c r="MON516" s="29"/>
      <c r="MOO516" s="29"/>
      <c r="MOP516" s="29"/>
      <c r="MOQ516" s="29"/>
      <c r="MOR516" s="29"/>
      <c r="MOS516" s="29"/>
      <c r="MOT516" s="29"/>
      <c r="MOU516" s="29"/>
      <c r="MOV516" s="29"/>
      <c r="MOW516" s="29"/>
      <c r="MOX516" s="29"/>
      <c r="MOY516" s="29"/>
      <c r="MOZ516" s="29"/>
      <c r="MPA516" s="29"/>
      <c r="MPB516" s="29"/>
      <c r="MPC516" s="29"/>
      <c r="MPD516" s="29"/>
      <c r="MPE516" s="29"/>
      <c r="MPF516" s="29"/>
      <c r="MPG516" s="29"/>
      <c r="MPH516" s="29"/>
      <c r="MPI516" s="29"/>
      <c r="MPJ516" s="29"/>
      <c r="MPK516" s="29"/>
      <c r="MPL516" s="29"/>
      <c r="MPM516" s="29"/>
      <c r="MPN516" s="29"/>
      <c r="MPO516" s="29"/>
      <c r="MPP516" s="29"/>
      <c r="MPQ516" s="29"/>
      <c r="MPR516" s="29"/>
      <c r="MPS516" s="29"/>
      <c r="MPT516" s="29"/>
      <c r="MPU516" s="29"/>
      <c r="MPV516" s="29"/>
      <c r="MPW516" s="29"/>
      <c r="MPX516" s="29"/>
      <c r="MPY516" s="29"/>
      <c r="MPZ516" s="29"/>
      <c r="MQA516" s="29"/>
      <c r="MQB516" s="29"/>
      <c r="MQC516" s="29"/>
      <c r="MQD516" s="29"/>
      <c r="MQE516" s="29"/>
      <c r="MQF516" s="29"/>
      <c r="MQG516" s="29"/>
      <c r="MQH516" s="29"/>
      <c r="MQI516" s="29"/>
      <c r="MQJ516" s="29"/>
      <c r="MQK516" s="29"/>
      <c r="MQL516" s="29"/>
      <c r="MQM516" s="29"/>
      <c r="MQN516" s="29"/>
      <c r="MQO516" s="29"/>
      <c r="MQP516" s="29"/>
      <c r="MQQ516" s="29"/>
      <c r="MQR516" s="29"/>
      <c r="MQS516" s="29"/>
      <c r="MQT516" s="29"/>
      <c r="MQU516" s="29"/>
      <c r="MQV516" s="29"/>
      <c r="MQW516" s="29"/>
      <c r="MQX516" s="29"/>
      <c r="MQY516" s="29"/>
      <c r="MQZ516" s="29"/>
      <c r="MRA516" s="29"/>
      <c r="MRB516" s="29"/>
      <c r="MRC516" s="29"/>
      <c r="MRD516" s="29"/>
      <c r="MRE516" s="29"/>
      <c r="MRF516" s="29"/>
      <c r="MRG516" s="29"/>
      <c r="MRH516" s="29"/>
      <c r="MRI516" s="29"/>
      <c r="MRJ516" s="29"/>
      <c r="MRK516" s="29"/>
      <c r="MRL516" s="29"/>
      <c r="MRM516" s="29"/>
      <c r="MRN516" s="29"/>
      <c r="MRO516" s="29"/>
      <c r="MRP516" s="29"/>
      <c r="MRQ516" s="29"/>
      <c r="MRR516" s="29"/>
      <c r="MRS516" s="29"/>
      <c r="MRT516" s="29"/>
      <c r="MRU516" s="29"/>
      <c r="MRV516" s="29"/>
      <c r="MRW516" s="29"/>
      <c r="MRX516" s="29"/>
      <c r="MRY516" s="29"/>
      <c r="MRZ516" s="29"/>
      <c r="MSA516" s="29"/>
      <c r="MSB516" s="29"/>
      <c r="MSC516" s="29"/>
      <c r="MSD516" s="29"/>
      <c r="MSE516" s="29"/>
      <c r="MSF516" s="29"/>
      <c r="MSG516" s="29"/>
      <c r="MSH516" s="29"/>
      <c r="MSI516" s="29"/>
      <c r="MSJ516" s="29"/>
      <c r="MSK516" s="29"/>
      <c r="MSL516" s="29"/>
      <c r="MSM516" s="29"/>
      <c r="MSN516" s="29"/>
      <c r="MSO516" s="29"/>
      <c r="MSP516" s="29"/>
      <c r="MSQ516" s="29"/>
      <c r="MSR516" s="29"/>
      <c r="MSS516" s="29"/>
      <c r="MST516" s="29"/>
      <c r="MSU516" s="29"/>
      <c r="MSV516" s="29"/>
      <c r="MSW516" s="29"/>
      <c r="MSX516" s="29"/>
      <c r="MSY516" s="29"/>
      <c r="MSZ516" s="29"/>
      <c r="MTA516" s="29"/>
      <c r="MTB516" s="29"/>
      <c r="MTC516" s="29"/>
      <c r="MTD516" s="29"/>
      <c r="MTE516" s="29"/>
      <c r="MTF516" s="29"/>
      <c r="MTG516" s="29"/>
      <c r="MTH516" s="29"/>
      <c r="MTI516" s="29"/>
      <c r="MTJ516" s="29"/>
      <c r="MTK516" s="29"/>
      <c r="MTL516" s="29"/>
      <c r="MTM516" s="29"/>
      <c r="MTN516" s="29"/>
      <c r="MTO516" s="29"/>
      <c r="MTP516" s="29"/>
      <c r="MTQ516" s="29"/>
      <c r="MTR516" s="29"/>
      <c r="MTS516" s="29"/>
      <c r="MTT516" s="29"/>
      <c r="MTU516" s="29"/>
      <c r="MTV516" s="29"/>
      <c r="MTW516" s="29"/>
      <c r="MTX516" s="29"/>
      <c r="MTY516" s="29"/>
      <c r="MTZ516" s="29"/>
      <c r="MUA516" s="29"/>
      <c r="MUB516" s="29"/>
      <c r="MUC516" s="29"/>
      <c r="MUD516" s="29"/>
      <c r="MUE516" s="29"/>
      <c r="MUF516" s="29"/>
      <c r="MUG516" s="29"/>
      <c r="MUH516" s="29"/>
      <c r="MUI516" s="29"/>
      <c r="MUJ516" s="29"/>
      <c r="MUK516" s="29"/>
      <c r="MUL516" s="29"/>
      <c r="MUM516" s="29"/>
      <c r="MUN516" s="29"/>
      <c r="MUO516" s="29"/>
      <c r="MUP516" s="29"/>
      <c r="MUQ516" s="29"/>
      <c r="MUR516" s="29"/>
      <c r="MUS516" s="29"/>
      <c r="MUT516" s="29"/>
      <c r="MUU516" s="29"/>
      <c r="MUV516" s="29"/>
      <c r="MUW516" s="29"/>
      <c r="MUX516" s="29"/>
      <c r="MUY516" s="29"/>
      <c r="MUZ516" s="29"/>
      <c r="MVA516" s="29"/>
      <c r="MVB516" s="29"/>
      <c r="MVC516" s="29"/>
      <c r="MVD516" s="29"/>
      <c r="MVE516" s="29"/>
      <c r="MVF516" s="29"/>
      <c r="MVG516" s="29"/>
      <c r="MVH516" s="29"/>
      <c r="MVI516" s="29"/>
      <c r="MVJ516" s="29"/>
      <c r="MVK516" s="29"/>
      <c r="MVL516" s="29"/>
      <c r="MVM516" s="29"/>
      <c r="MVN516" s="29"/>
      <c r="MVO516" s="29"/>
      <c r="MVP516" s="29"/>
      <c r="MVQ516" s="29"/>
      <c r="MVR516" s="29"/>
      <c r="MVS516" s="29"/>
      <c r="MVT516" s="29"/>
      <c r="MVU516" s="29"/>
      <c r="MVV516" s="29"/>
      <c r="MVW516" s="29"/>
      <c r="MVX516" s="29"/>
      <c r="MVY516" s="29"/>
      <c r="MVZ516" s="29"/>
      <c r="MWA516" s="29"/>
      <c r="MWB516" s="29"/>
      <c r="MWC516" s="29"/>
      <c r="MWD516" s="29"/>
      <c r="MWE516" s="29"/>
      <c r="MWF516" s="29"/>
      <c r="MWG516" s="29"/>
      <c r="MWH516" s="29"/>
      <c r="MWI516" s="29"/>
      <c r="MWJ516" s="29"/>
      <c r="MWK516" s="29"/>
      <c r="MWL516" s="29"/>
      <c r="MWM516" s="29"/>
      <c r="MWN516" s="29"/>
      <c r="MWO516" s="29"/>
      <c r="MWP516" s="29"/>
      <c r="MWQ516" s="29"/>
      <c r="MWR516" s="29"/>
      <c r="MWS516" s="29"/>
      <c r="MWT516" s="29"/>
      <c r="MWU516" s="29"/>
      <c r="MWV516" s="29"/>
      <c r="MWW516" s="29"/>
      <c r="MWX516" s="29"/>
      <c r="MWY516" s="29"/>
      <c r="MWZ516" s="29"/>
      <c r="MXA516" s="29"/>
      <c r="MXB516" s="29"/>
      <c r="MXC516" s="29"/>
      <c r="MXD516" s="29"/>
      <c r="MXE516" s="29"/>
      <c r="MXF516" s="29"/>
      <c r="MXG516" s="29"/>
      <c r="MXH516" s="29"/>
      <c r="MXI516" s="29"/>
      <c r="MXJ516" s="29"/>
      <c r="MXK516" s="29"/>
      <c r="MXL516" s="29"/>
      <c r="MXM516" s="29"/>
      <c r="MXN516" s="29"/>
      <c r="MXO516" s="29"/>
      <c r="MXP516" s="29"/>
      <c r="MXQ516" s="29"/>
      <c r="MXR516" s="29"/>
      <c r="MXS516" s="29"/>
      <c r="MXT516" s="29"/>
      <c r="MXU516" s="29"/>
      <c r="MXV516" s="29"/>
      <c r="MXW516" s="29"/>
      <c r="MXX516" s="29"/>
      <c r="MXY516" s="29"/>
      <c r="MXZ516" s="29"/>
      <c r="MYA516" s="29"/>
      <c r="MYB516" s="29"/>
      <c r="MYC516" s="29"/>
      <c r="MYD516" s="29"/>
      <c r="MYE516" s="29"/>
      <c r="MYF516" s="29"/>
      <c r="MYG516" s="29"/>
      <c r="MYH516" s="29"/>
      <c r="MYI516" s="29"/>
      <c r="MYJ516" s="29"/>
      <c r="MYK516" s="29"/>
      <c r="MYL516" s="29"/>
      <c r="MYM516" s="29"/>
      <c r="MYN516" s="29"/>
      <c r="MYO516" s="29"/>
      <c r="MYP516" s="29"/>
      <c r="MYQ516" s="29"/>
      <c r="MYR516" s="29"/>
      <c r="MYS516" s="29"/>
      <c r="MYT516" s="29"/>
      <c r="MYU516" s="29"/>
      <c r="MYV516" s="29"/>
      <c r="MYW516" s="29"/>
      <c r="MYX516" s="29"/>
      <c r="MYY516" s="29"/>
      <c r="MYZ516" s="29"/>
      <c r="MZA516" s="29"/>
      <c r="MZB516" s="29"/>
      <c r="MZC516" s="29"/>
      <c r="MZD516" s="29"/>
      <c r="MZE516" s="29"/>
      <c r="MZF516" s="29"/>
      <c r="MZG516" s="29"/>
      <c r="MZH516" s="29"/>
      <c r="MZI516" s="29"/>
      <c r="MZJ516" s="29"/>
      <c r="MZK516" s="29"/>
      <c r="MZL516" s="29"/>
      <c r="MZM516" s="29"/>
      <c r="MZN516" s="29"/>
      <c r="MZO516" s="29"/>
      <c r="MZP516" s="29"/>
      <c r="MZQ516" s="29"/>
      <c r="MZR516" s="29"/>
      <c r="MZS516" s="29"/>
      <c r="MZT516" s="29"/>
      <c r="MZU516" s="29"/>
      <c r="MZV516" s="29"/>
      <c r="MZW516" s="29"/>
      <c r="MZX516" s="29"/>
      <c r="MZY516" s="29"/>
      <c r="MZZ516" s="29"/>
      <c r="NAA516" s="29"/>
      <c r="NAB516" s="29"/>
      <c r="NAC516" s="29"/>
      <c r="NAD516" s="29"/>
      <c r="NAE516" s="29"/>
      <c r="NAF516" s="29"/>
      <c r="NAG516" s="29"/>
      <c r="NAH516" s="29"/>
      <c r="NAI516" s="29"/>
      <c r="NAJ516" s="29"/>
      <c r="NAK516" s="29"/>
      <c r="NAL516" s="29"/>
      <c r="NAM516" s="29"/>
      <c r="NAN516" s="29"/>
      <c r="NAO516" s="29"/>
      <c r="NAP516" s="29"/>
      <c r="NAQ516" s="29"/>
      <c r="NAR516" s="29"/>
      <c r="NAS516" s="29"/>
      <c r="NAT516" s="29"/>
      <c r="NAU516" s="29"/>
      <c r="NAV516" s="29"/>
      <c r="NAW516" s="29"/>
      <c r="NAX516" s="29"/>
      <c r="NAY516" s="29"/>
      <c r="NAZ516" s="29"/>
      <c r="NBA516" s="29"/>
      <c r="NBB516" s="29"/>
      <c r="NBC516" s="29"/>
      <c r="NBD516" s="29"/>
      <c r="NBE516" s="29"/>
      <c r="NBF516" s="29"/>
      <c r="NBG516" s="29"/>
      <c r="NBH516" s="29"/>
      <c r="NBI516" s="29"/>
      <c r="NBJ516" s="29"/>
      <c r="NBK516" s="29"/>
      <c r="NBL516" s="29"/>
      <c r="NBM516" s="29"/>
      <c r="NBN516" s="29"/>
      <c r="NBO516" s="29"/>
      <c r="NBP516" s="29"/>
      <c r="NBQ516" s="29"/>
      <c r="NBR516" s="29"/>
      <c r="NBS516" s="29"/>
      <c r="NBT516" s="29"/>
      <c r="NBU516" s="29"/>
      <c r="NBV516" s="29"/>
      <c r="NBW516" s="29"/>
      <c r="NBX516" s="29"/>
      <c r="NBY516" s="29"/>
      <c r="NBZ516" s="29"/>
      <c r="NCA516" s="29"/>
      <c r="NCB516" s="29"/>
      <c r="NCC516" s="29"/>
      <c r="NCD516" s="29"/>
      <c r="NCE516" s="29"/>
      <c r="NCF516" s="29"/>
      <c r="NCG516" s="29"/>
      <c r="NCH516" s="29"/>
      <c r="NCI516" s="29"/>
      <c r="NCJ516" s="29"/>
      <c r="NCK516" s="29"/>
      <c r="NCL516" s="29"/>
      <c r="NCM516" s="29"/>
      <c r="NCN516" s="29"/>
      <c r="NCO516" s="29"/>
      <c r="NCP516" s="29"/>
      <c r="NCQ516" s="29"/>
      <c r="NCR516" s="29"/>
      <c r="NCS516" s="29"/>
      <c r="NCT516" s="29"/>
      <c r="NCU516" s="29"/>
      <c r="NCV516" s="29"/>
      <c r="NCW516" s="29"/>
      <c r="NCX516" s="29"/>
      <c r="NCY516" s="29"/>
      <c r="NCZ516" s="29"/>
      <c r="NDA516" s="29"/>
      <c r="NDB516" s="29"/>
      <c r="NDC516" s="29"/>
      <c r="NDD516" s="29"/>
      <c r="NDE516" s="29"/>
      <c r="NDF516" s="29"/>
      <c r="NDG516" s="29"/>
      <c r="NDH516" s="29"/>
      <c r="NDI516" s="29"/>
      <c r="NDJ516" s="29"/>
      <c r="NDK516" s="29"/>
      <c r="NDL516" s="29"/>
      <c r="NDM516" s="29"/>
      <c r="NDN516" s="29"/>
      <c r="NDO516" s="29"/>
      <c r="NDP516" s="29"/>
      <c r="NDQ516" s="29"/>
      <c r="NDR516" s="29"/>
      <c r="NDS516" s="29"/>
      <c r="NDT516" s="29"/>
      <c r="NDU516" s="29"/>
      <c r="NDV516" s="29"/>
      <c r="NDW516" s="29"/>
      <c r="NDX516" s="29"/>
      <c r="NDY516" s="29"/>
      <c r="NDZ516" s="29"/>
      <c r="NEA516" s="29"/>
      <c r="NEB516" s="29"/>
      <c r="NEC516" s="29"/>
      <c r="NED516" s="29"/>
      <c r="NEE516" s="29"/>
      <c r="NEF516" s="29"/>
      <c r="NEG516" s="29"/>
      <c r="NEH516" s="29"/>
      <c r="NEI516" s="29"/>
      <c r="NEJ516" s="29"/>
      <c r="NEK516" s="29"/>
      <c r="NEL516" s="29"/>
      <c r="NEM516" s="29"/>
      <c r="NEN516" s="29"/>
      <c r="NEO516" s="29"/>
      <c r="NEP516" s="29"/>
      <c r="NEQ516" s="29"/>
      <c r="NER516" s="29"/>
      <c r="NES516" s="29"/>
      <c r="NET516" s="29"/>
      <c r="NEU516" s="29"/>
      <c r="NEV516" s="29"/>
      <c r="NEW516" s="29"/>
      <c r="NEX516" s="29"/>
      <c r="NEY516" s="29"/>
      <c r="NEZ516" s="29"/>
      <c r="NFA516" s="29"/>
      <c r="NFB516" s="29"/>
      <c r="NFC516" s="29"/>
      <c r="NFD516" s="29"/>
      <c r="NFE516" s="29"/>
      <c r="NFF516" s="29"/>
      <c r="NFG516" s="29"/>
      <c r="NFH516" s="29"/>
      <c r="NFI516" s="29"/>
      <c r="NFJ516" s="29"/>
      <c r="NFK516" s="29"/>
      <c r="NFL516" s="29"/>
      <c r="NFM516" s="29"/>
      <c r="NFN516" s="29"/>
      <c r="NFO516" s="29"/>
      <c r="NFP516" s="29"/>
      <c r="NFQ516" s="29"/>
      <c r="NFR516" s="29"/>
      <c r="NFS516" s="29"/>
      <c r="NFT516" s="29"/>
      <c r="NFU516" s="29"/>
      <c r="NFV516" s="29"/>
      <c r="NFW516" s="29"/>
      <c r="NFX516" s="29"/>
      <c r="NFY516" s="29"/>
      <c r="NFZ516" s="29"/>
      <c r="NGA516" s="29"/>
      <c r="NGB516" s="29"/>
      <c r="NGC516" s="29"/>
      <c r="NGD516" s="29"/>
      <c r="NGE516" s="29"/>
      <c r="NGF516" s="29"/>
      <c r="NGG516" s="29"/>
      <c r="NGH516" s="29"/>
      <c r="NGI516" s="29"/>
      <c r="NGJ516" s="29"/>
      <c r="NGK516" s="29"/>
      <c r="NGL516" s="29"/>
      <c r="NGM516" s="29"/>
      <c r="NGN516" s="29"/>
      <c r="NGO516" s="29"/>
      <c r="NGP516" s="29"/>
      <c r="NGQ516" s="29"/>
      <c r="NGR516" s="29"/>
      <c r="NGS516" s="29"/>
      <c r="NGT516" s="29"/>
      <c r="NGU516" s="29"/>
      <c r="NGV516" s="29"/>
      <c r="NGW516" s="29"/>
      <c r="NGX516" s="29"/>
      <c r="NGY516" s="29"/>
      <c r="NGZ516" s="29"/>
      <c r="NHA516" s="29"/>
      <c r="NHB516" s="29"/>
      <c r="NHC516" s="29"/>
      <c r="NHD516" s="29"/>
      <c r="NHE516" s="29"/>
      <c r="NHF516" s="29"/>
      <c r="NHG516" s="29"/>
      <c r="NHH516" s="29"/>
      <c r="NHI516" s="29"/>
      <c r="NHJ516" s="29"/>
      <c r="NHK516" s="29"/>
      <c r="NHL516" s="29"/>
      <c r="NHM516" s="29"/>
      <c r="NHN516" s="29"/>
      <c r="NHO516" s="29"/>
      <c r="NHP516" s="29"/>
      <c r="NHQ516" s="29"/>
      <c r="NHR516" s="29"/>
      <c r="NHS516" s="29"/>
      <c r="NHT516" s="29"/>
      <c r="NHU516" s="29"/>
      <c r="NHV516" s="29"/>
      <c r="NHW516" s="29"/>
      <c r="NHX516" s="29"/>
      <c r="NHY516" s="29"/>
      <c r="NHZ516" s="29"/>
      <c r="NIA516" s="29"/>
      <c r="NIB516" s="29"/>
      <c r="NIC516" s="29"/>
      <c r="NID516" s="29"/>
      <c r="NIE516" s="29"/>
      <c r="NIF516" s="29"/>
      <c r="NIG516" s="29"/>
      <c r="NIH516" s="29"/>
      <c r="NII516" s="29"/>
      <c r="NIJ516" s="29"/>
      <c r="NIK516" s="29"/>
      <c r="NIL516" s="29"/>
      <c r="NIM516" s="29"/>
      <c r="NIN516" s="29"/>
      <c r="NIO516" s="29"/>
      <c r="NIP516" s="29"/>
      <c r="NIQ516" s="29"/>
      <c r="NIR516" s="29"/>
      <c r="NIS516" s="29"/>
      <c r="NIT516" s="29"/>
      <c r="NIU516" s="29"/>
      <c r="NIV516" s="29"/>
      <c r="NIW516" s="29"/>
      <c r="NIX516" s="29"/>
      <c r="NIY516" s="29"/>
      <c r="NIZ516" s="29"/>
      <c r="NJA516" s="29"/>
      <c r="NJB516" s="29"/>
      <c r="NJC516" s="29"/>
      <c r="NJD516" s="29"/>
      <c r="NJE516" s="29"/>
      <c r="NJF516" s="29"/>
      <c r="NJG516" s="29"/>
      <c r="NJH516" s="29"/>
      <c r="NJI516" s="29"/>
      <c r="NJJ516" s="29"/>
      <c r="NJK516" s="29"/>
      <c r="NJL516" s="29"/>
      <c r="NJM516" s="29"/>
      <c r="NJN516" s="29"/>
      <c r="NJO516" s="29"/>
      <c r="NJP516" s="29"/>
      <c r="NJQ516" s="29"/>
      <c r="NJR516" s="29"/>
      <c r="NJS516" s="29"/>
      <c r="NJT516" s="29"/>
      <c r="NJU516" s="29"/>
      <c r="NJV516" s="29"/>
      <c r="NJW516" s="29"/>
      <c r="NJX516" s="29"/>
      <c r="NJY516" s="29"/>
      <c r="NJZ516" s="29"/>
      <c r="NKA516" s="29"/>
      <c r="NKB516" s="29"/>
      <c r="NKC516" s="29"/>
      <c r="NKD516" s="29"/>
      <c r="NKE516" s="29"/>
      <c r="NKF516" s="29"/>
      <c r="NKG516" s="29"/>
      <c r="NKH516" s="29"/>
      <c r="NKI516" s="29"/>
      <c r="NKJ516" s="29"/>
      <c r="NKK516" s="29"/>
      <c r="NKL516" s="29"/>
      <c r="NKM516" s="29"/>
      <c r="NKN516" s="29"/>
      <c r="NKO516" s="29"/>
      <c r="NKP516" s="29"/>
      <c r="NKQ516" s="29"/>
      <c r="NKR516" s="29"/>
      <c r="NKS516" s="29"/>
      <c r="NKT516" s="29"/>
      <c r="NKU516" s="29"/>
      <c r="NKV516" s="29"/>
      <c r="NKW516" s="29"/>
      <c r="NKX516" s="29"/>
      <c r="NKY516" s="29"/>
      <c r="NKZ516" s="29"/>
      <c r="NLA516" s="29"/>
      <c r="NLB516" s="29"/>
      <c r="NLC516" s="29"/>
      <c r="NLD516" s="29"/>
      <c r="NLE516" s="29"/>
      <c r="NLF516" s="29"/>
      <c r="NLG516" s="29"/>
      <c r="NLH516" s="29"/>
      <c r="NLI516" s="29"/>
      <c r="NLJ516" s="29"/>
      <c r="NLK516" s="29"/>
      <c r="NLL516" s="29"/>
      <c r="NLM516" s="29"/>
      <c r="NLN516" s="29"/>
      <c r="NLO516" s="29"/>
      <c r="NLP516" s="29"/>
      <c r="NLQ516" s="29"/>
      <c r="NLR516" s="29"/>
      <c r="NLS516" s="29"/>
      <c r="NLT516" s="29"/>
      <c r="NLU516" s="29"/>
      <c r="NLV516" s="29"/>
      <c r="NLW516" s="29"/>
      <c r="NLX516" s="29"/>
      <c r="NLY516" s="29"/>
      <c r="NLZ516" s="29"/>
      <c r="NMA516" s="29"/>
      <c r="NMB516" s="29"/>
      <c r="NMC516" s="29"/>
      <c r="NMD516" s="29"/>
      <c r="NME516" s="29"/>
      <c r="NMF516" s="29"/>
      <c r="NMG516" s="29"/>
      <c r="NMH516" s="29"/>
      <c r="NMI516" s="29"/>
      <c r="NMJ516" s="29"/>
      <c r="NMK516" s="29"/>
      <c r="NML516" s="29"/>
      <c r="NMM516" s="29"/>
      <c r="NMN516" s="29"/>
      <c r="NMO516" s="29"/>
      <c r="NMP516" s="29"/>
      <c r="NMQ516" s="29"/>
      <c r="NMR516" s="29"/>
      <c r="NMS516" s="29"/>
      <c r="NMT516" s="29"/>
      <c r="NMU516" s="29"/>
      <c r="NMV516" s="29"/>
      <c r="NMW516" s="29"/>
      <c r="NMX516" s="29"/>
      <c r="NMY516" s="29"/>
      <c r="NMZ516" s="29"/>
      <c r="NNA516" s="29"/>
      <c r="NNB516" s="29"/>
      <c r="NNC516" s="29"/>
      <c r="NND516" s="29"/>
      <c r="NNE516" s="29"/>
      <c r="NNF516" s="29"/>
      <c r="NNG516" s="29"/>
      <c r="NNH516" s="29"/>
      <c r="NNI516" s="29"/>
      <c r="NNJ516" s="29"/>
      <c r="NNK516" s="29"/>
      <c r="NNL516" s="29"/>
      <c r="NNM516" s="29"/>
      <c r="NNN516" s="29"/>
      <c r="NNO516" s="29"/>
      <c r="NNP516" s="29"/>
      <c r="NNQ516" s="29"/>
      <c r="NNR516" s="29"/>
      <c r="NNS516" s="29"/>
      <c r="NNT516" s="29"/>
      <c r="NNU516" s="29"/>
      <c r="NNV516" s="29"/>
      <c r="NNW516" s="29"/>
      <c r="NNX516" s="29"/>
      <c r="NNY516" s="29"/>
      <c r="NNZ516" s="29"/>
      <c r="NOA516" s="29"/>
      <c r="NOB516" s="29"/>
      <c r="NOC516" s="29"/>
      <c r="NOD516" s="29"/>
      <c r="NOE516" s="29"/>
      <c r="NOF516" s="29"/>
      <c r="NOG516" s="29"/>
      <c r="NOH516" s="29"/>
      <c r="NOI516" s="29"/>
      <c r="NOJ516" s="29"/>
      <c r="NOK516" s="29"/>
      <c r="NOL516" s="29"/>
      <c r="NOM516" s="29"/>
      <c r="NON516" s="29"/>
      <c r="NOO516" s="29"/>
      <c r="NOP516" s="29"/>
      <c r="NOQ516" s="29"/>
      <c r="NOR516" s="29"/>
      <c r="NOS516" s="29"/>
      <c r="NOT516" s="29"/>
      <c r="NOU516" s="29"/>
      <c r="NOV516" s="29"/>
      <c r="NOW516" s="29"/>
      <c r="NOX516" s="29"/>
      <c r="NOY516" s="29"/>
      <c r="NOZ516" s="29"/>
      <c r="NPA516" s="29"/>
      <c r="NPB516" s="29"/>
      <c r="NPC516" s="29"/>
      <c r="NPD516" s="29"/>
      <c r="NPE516" s="29"/>
      <c r="NPF516" s="29"/>
      <c r="NPG516" s="29"/>
      <c r="NPH516" s="29"/>
      <c r="NPI516" s="29"/>
      <c r="NPJ516" s="29"/>
      <c r="NPK516" s="29"/>
      <c r="NPL516" s="29"/>
      <c r="NPM516" s="29"/>
      <c r="NPN516" s="29"/>
      <c r="NPO516" s="29"/>
      <c r="NPP516" s="29"/>
      <c r="NPQ516" s="29"/>
      <c r="NPR516" s="29"/>
      <c r="NPS516" s="29"/>
      <c r="NPT516" s="29"/>
      <c r="NPU516" s="29"/>
      <c r="NPV516" s="29"/>
      <c r="NPW516" s="29"/>
      <c r="NPX516" s="29"/>
      <c r="NPY516" s="29"/>
      <c r="NPZ516" s="29"/>
      <c r="NQA516" s="29"/>
      <c r="NQB516" s="29"/>
      <c r="NQC516" s="29"/>
      <c r="NQD516" s="29"/>
      <c r="NQE516" s="29"/>
      <c r="NQF516" s="29"/>
      <c r="NQG516" s="29"/>
      <c r="NQH516" s="29"/>
      <c r="NQI516" s="29"/>
      <c r="NQJ516" s="29"/>
      <c r="NQK516" s="29"/>
      <c r="NQL516" s="29"/>
      <c r="NQM516" s="29"/>
      <c r="NQN516" s="29"/>
      <c r="NQO516" s="29"/>
      <c r="NQP516" s="29"/>
      <c r="NQQ516" s="29"/>
      <c r="NQR516" s="29"/>
      <c r="NQS516" s="29"/>
      <c r="NQT516" s="29"/>
      <c r="NQU516" s="29"/>
      <c r="NQV516" s="29"/>
      <c r="NQW516" s="29"/>
      <c r="NQX516" s="29"/>
      <c r="NQY516" s="29"/>
      <c r="NQZ516" s="29"/>
      <c r="NRA516" s="29"/>
      <c r="NRB516" s="29"/>
      <c r="NRC516" s="29"/>
      <c r="NRD516" s="29"/>
      <c r="NRE516" s="29"/>
      <c r="NRF516" s="29"/>
      <c r="NRG516" s="29"/>
      <c r="NRH516" s="29"/>
      <c r="NRI516" s="29"/>
      <c r="NRJ516" s="29"/>
      <c r="NRK516" s="29"/>
      <c r="NRL516" s="29"/>
      <c r="NRM516" s="29"/>
      <c r="NRN516" s="29"/>
      <c r="NRO516" s="29"/>
      <c r="NRP516" s="29"/>
      <c r="NRQ516" s="29"/>
      <c r="NRR516" s="29"/>
      <c r="NRS516" s="29"/>
      <c r="NRT516" s="29"/>
      <c r="NRU516" s="29"/>
      <c r="NRV516" s="29"/>
      <c r="NRW516" s="29"/>
      <c r="NRX516" s="29"/>
      <c r="NRY516" s="29"/>
      <c r="NRZ516" s="29"/>
      <c r="NSA516" s="29"/>
      <c r="NSB516" s="29"/>
      <c r="NSC516" s="29"/>
      <c r="NSD516" s="29"/>
      <c r="NSE516" s="29"/>
      <c r="NSF516" s="29"/>
      <c r="NSG516" s="29"/>
      <c r="NSH516" s="29"/>
      <c r="NSI516" s="29"/>
      <c r="NSJ516" s="29"/>
      <c r="NSK516" s="29"/>
      <c r="NSL516" s="29"/>
      <c r="NSM516" s="29"/>
      <c r="NSN516" s="29"/>
      <c r="NSO516" s="29"/>
      <c r="NSP516" s="29"/>
      <c r="NSQ516" s="29"/>
      <c r="NSR516" s="29"/>
      <c r="NSS516" s="29"/>
      <c r="NST516" s="29"/>
      <c r="NSU516" s="29"/>
      <c r="NSV516" s="29"/>
      <c r="NSW516" s="29"/>
      <c r="NSX516" s="29"/>
      <c r="NSY516" s="29"/>
      <c r="NSZ516" s="29"/>
      <c r="NTA516" s="29"/>
      <c r="NTB516" s="29"/>
      <c r="NTC516" s="29"/>
      <c r="NTD516" s="29"/>
      <c r="NTE516" s="29"/>
      <c r="NTF516" s="29"/>
      <c r="NTG516" s="29"/>
      <c r="NTH516" s="29"/>
      <c r="NTI516" s="29"/>
      <c r="NTJ516" s="29"/>
      <c r="NTK516" s="29"/>
      <c r="NTL516" s="29"/>
      <c r="NTM516" s="29"/>
      <c r="NTN516" s="29"/>
      <c r="NTO516" s="29"/>
      <c r="NTP516" s="29"/>
      <c r="NTQ516" s="29"/>
      <c r="NTR516" s="29"/>
      <c r="NTS516" s="29"/>
      <c r="NTT516" s="29"/>
      <c r="NTU516" s="29"/>
      <c r="NTV516" s="29"/>
      <c r="NTW516" s="29"/>
      <c r="NTX516" s="29"/>
      <c r="NTY516" s="29"/>
      <c r="NTZ516" s="29"/>
      <c r="NUA516" s="29"/>
      <c r="NUB516" s="29"/>
      <c r="NUC516" s="29"/>
      <c r="NUD516" s="29"/>
      <c r="NUE516" s="29"/>
      <c r="NUF516" s="29"/>
      <c r="NUG516" s="29"/>
      <c r="NUH516" s="29"/>
      <c r="NUI516" s="29"/>
      <c r="NUJ516" s="29"/>
      <c r="NUK516" s="29"/>
      <c r="NUL516" s="29"/>
      <c r="NUM516" s="29"/>
      <c r="NUN516" s="29"/>
      <c r="NUO516" s="29"/>
      <c r="NUP516" s="29"/>
      <c r="NUQ516" s="29"/>
      <c r="NUR516" s="29"/>
      <c r="NUS516" s="29"/>
      <c r="NUT516" s="29"/>
      <c r="NUU516" s="29"/>
      <c r="NUV516" s="29"/>
      <c r="NUW516" s="29"/>
      <c r="NUX516" s="29"/>
      <c r="NUY516" s="29"/>
      <c r="NUZ516" s="29"/>
      <c r="NVA516" s="29"/>
      <c r="NVB516" s="29"/>
      <c r="NVC516" s="29"/>
      <c r="NVD516" s="29"/>
      <c r="NVE516" s="29"/>
      <c r="NVF516" s="29"/>
      <c r="NVG516" s="29"/>
      <c r="NVH516" s="29"/>
      <c r="NVI516" s="29"/>
      <c r="NVJ516" s="29"/>
      <c r="NVK516" s="29"/>
      <c r="NVL516" s="29"/>
      <c r="NVM516" s="29"/>
      <c r="NVN516" s="29"/>
      <c r="NVO516" s="29"/>
      <c r="NVP516" s="29"/>
      <c r="NVQ516" s="29"/>
      <c r="NVR516" s="29"/>
      <c r="NVS516" s="29"/>
      <c r="NVT516" s="29"/>
      <c r="NVU516" s="29"/>
      <c r="NVV516" s="29"/>
      <c r="NVW516" s="29"/>
      <c r="NVX516" s="29"/>
      <c r="NVY516" s="29"/>
      <c r="NVZ516" s="29"/>
      <c r="NWA516" s="29"/>
      <c r="NWB516" s="29"/>
      <c r="NWC516" s="29"/>
      <c r="NWD516" s="29"/>
      <c r="NWE516" s="29"/>
      <c r="NWF516" s="29"/>
      <c r="NWG516" s="29"/>
      <c r="NWH516" s="29"/>
      <c r="NWI516" s="29"/>
      <c r="NWJ516" s="29"/>
      <c r="NWK516" s="29"/>
      <c r="NWL516" s="29"/>
      <c r="NWM516" s="29"/>
      <c r="NWN516" s="29"/>
      <c r="NWO516" s="29"/>
      <c r="NWP516" s="29"/>
      <c r="NWQ516" s="29"/>
      <c r="NWR516" s="29"/>
      <c r="NWS516" s="29"/>
      <c r="NWT516" s="29"/>
      <c r="NWU516" s="29"/>
      <c r="NWV516" s="29"/>
      <c r="NWW516" s="29"/>
      <c r="NWX516" s="29"/>
      <c r="NWY516" s="29"/>
      <c r="NWZ516" s="29"/>
      <c r="NXA516" s="29"/>
      <c r="NXB516" s="29"/>
      <c r="NXC516" s="29"/>
      <c r="NXD516" s="29"/>
      <c r="NXE516" s="29"/>
      <c r="NXF516" s="29"/>
      <c r="NXG516" s="29"/>
      <c r="NXH516" s="29"/>
      <c r="NXI516" s="29"/>
      <c r="NXJ516" s="29"/>
      <c r="NXK516" s="29"/>
      <c r="NXL516" s="29"/>
      <c r="NXM516" s="29"/>
      <c r="NXN516" s="29"/>
      <c r="NXO516" s="29"/>
      <c r="NXP516" s="29"/>
      <c r="NXQ516" s="29"/>
      <c r="NXR516" s="29"/>
      <c r="NXS516" s="29"/>
      <c r="NXT516" s="29"/>
      <c r="NXU516" s="29"/>
      <c r="NXV516" s="29"/>
      <c r="NXW516" s="29"/>
      <c r="NXX516" s="29"/>
      <c r="NXY516" s="29"/>
      <c r="NXZ516" s="29"/>
      <c r="NYA516" s="29"/>
      <c r="NYB516" s="29"/>
      <c r="NYC516" s="29"/>
      <c r="NYD516" s="29"/>
      <c r="NYE516" s="29"/>
      <c r="NYF516" s="29"/>
      <c r="NYG516" s="29"/>
      <c r="NYH516" s="29"/>
      <c r="NYI516" s="29"/>
      <c r="NYJ516" s="29"/>
      <c r="NYK516" s="29"/>
      <c r="NYL516" s="29"/>
      <c r="NYM516" s="29"/>
      <c r="NYN516" s="29"/>
      <c r="NYO516" s="29"/>
      <c r="NYP516" s="29"/>
      <c r="NYQ516" s="29"/>
      <c r="NYR516" s="29"/>
      <c r="NYS516" s="29"/>
      <c r="NYT516" s="29"/>
      <c r="NYU516" s="29"/>
      <c r="NYV516" s="29"/>
      <c r="NYW516" s="29"/>
      <c r="NYX516" s="29"/>
      <c r="NYY516" s="29"/>
      <c r="NYZ516" s="29"/>
      <c r="NZA516" s="29"/>
      <c r="NZB516" s="29"/>
      <c r="NZC516" s="29"/>
      <c r="NZD516" s="29"/>
      <c r="NZE516" s="29"/>
      <c r="NZF516" s="29"/>
      <c r="NZG516" s="29"/>
      <c r="NZH516" s="29"/>
      <c r="NZI516" s="29"/>
      <c r="NZJ516" s="29"/>
      <c r="NZK516" s="29"/>
      <c r="NZL516" s="29"/>
      <c r="NZM516" s="29"/>
      <c r="NZN516" s="29"/>
      <c r="NZO516" s="29"/>
      <c r="NZP516" s="29"/>
      <c r="NZQ516" s="29"/>
      <c r="NZR516" s="29"/>
      <c r="NZS516" s="29"/>
      <c r="NZT516" s="29"/>
      <c r="NZU516" s="29"/>
      <c r="NZV516" s="29"/>
      <c r="NZW516" s="29"/>
      <c r="NZX516" s="29"/>
      <c r="NZY516" s="29"/>
      <c r="NZZ516" s="29"/>
      <c r="OAA516" s="29"/>
      <c r="OAB516" s="29"/>
      <c r="OAC516" s="29"/>
      <c r="OAD516" s="29"/>
      <c r="OAE516" s="29"/>
      <c r="OAF516" s="29"/>
      <c r="OAG516" s="29"/>
      <c r="OAH516" s="29"/>
      <c r="OAI516" s="29"/>
      <c r="OAJ516" s="29"/>
      <c r="OAK516" s="29"/>
      <c r="OAL516" s="29"/>
      <c r="OAM516" s="29"/>
      <c r="OAN516" s="29"/>
      <c r="OAO516" s="29"/>
      <c r="OAP516" s="29"/>
      <c r="OAQ516" s="29"/>
      <c r="OAR516" s="29"/>
      <c r="OAS516" s="29"/>
      <c r="OAT516" s="29"/>
      <c r="OAU516" s="29"/>
      <c r="OAV516" s="29"/>
      <c r="OAW516" s="29"/>
      <c r="OAX516" s="29"/>
      <c r="OAY516" s="29"/>
      <c r="OAZ516" s="29"/>
      <c r="OBA516" s="29"/>
      <c r="OBB516" s="29"/>
      <c r="OBC516" s="29"/>
      <c r="OBD516" s="29"/>
      <c r="OBE516" s="29"/>
      <c r="OBF516" s="29"/>
      <c r="OBG516" s="29"/>
      <c r="OBH516" s="29"/>
      <c r="OBI516" s="29"/>
      <c r="OBJ516" s="29"/>
      <c r="OBK516" s="29"/>
      <c r="OBL516" s="29"/>
      <c r="OBM516" s="29"/>
      <c r="OBN516" s="29"/>
      <c r="OBO516" s="29"/>
      <c r="OBP516" s="29"/>
      <c r="OBQ516" s="29"/>
      <c r="OBR516" s="29"/>
      <c r="OBS516" s="29"/>
      <c r="OBT516" s="29"/>
      <c r="OBU516" s="29"/>
      <c r="OBV516" s="29"/>
      <c r="OBW516" s="29"/>
      <c r="OBX516" s="29"/>
      <c r="OBY516" s="29"/>
      <c r="OBZ516" s="29"/>
      <c r="OCA516" s="29"/>
      <c r="OCB516" s="29"/>
      <c r="OCC516" s="29"/>
      <c r="OCD516" s="29"/>
      <c r="OCE516" s="29"/>
      <c r="OCF516" s="29"/>
      <c r="OCG516" s="29"/>
      <c r="OCH516" s="29"/>
      <c r="OCI516" s="29"/>
      <c r="OCJ516" s="29"/>
      <c r="OCK516" s="29"/>
      <c r="OCL516" s="29"/>
      <c r="OCM516" s="29"/>
      <c r="OCN516" s="29"/>
      <c r="OCO516" s="29"/>
      <c r="OCP516" s="29"/>
      <c r="OCQ516" s="29"/>
      <c r="OCR516" s="29"/>
      <c r="OCS516" s="29"/>
      <c r="OCT516" s="29"/>
      <c r="OCU516" s="29"/>
      <c r="OCV516" s="29"/>
      <c r="OCW516" s="29"/>
      <c r="OCX516" s="29"/>
      <c r="OCY516" s="29"/>
      <c r="OCZ516" s="29"/>
      <c r="ODA516" s="29"/>
      <c r="ODB516" s="29"/>
      <c r="ODC516" s="29"/>
      <c r="ODD516" s="29"/>
      <c r="ODE516" s="29"/>
      <c r="ODF516" s="29"/>
      <c r="ODG516" s="29"/>
      <c r="ODH516" s="29"/>
      <c r="ODI516" s="29"/>
      <c r="ODJ516" s="29"/>
      <c r="ODK516" s="29"/>
      <c r="ODL516" s="29"/>
      <c r="ODM516" s="29"/>
      <c r="ODN516" s="29"/>
      <c r="ODO516" s="29"/>
      <c r="ODP516" s="29"/>
      <c r="ODQ516" s="29"/>
      <c r="ODR516" s="29"/>
      <c r="ODS516" s="29"/>
      <c r="ODT516" s="29"/>
      <c r="ODU516" s="29"/>
      <c r="ODV516" s="29"/>
      <c r="ODW516" s="29"/>
      <c r="ODX516" s="29"/>
      <c r="ODY516" s="29"/>
      <c r="ODZ516" s="29"/>
      <c r="OEA516" s="29"/>
      <c r="OEB516" s="29"/>
      <c r="OEC516" s="29"/>
      <c r="OED516" s="29"/>
      <c r="OEE516" s="29"/>
      <c r="OEF516" s="29"/>
      <c r="OEG516" s="29"/>
      <c r="OEH516" s="29"/>
      <c r="OEI516" s="29"/>
      <c r="OEJ516" s="29"/>
      <c r="OEK516" s="29"/>
      <c r="OEL516" s="29"/>
      <c r="OEM516" s="29"/>
      <c r="OEN516" s="29"/>
      <c r="OEO516" s="29"/>
      <c r="OEP516" s="29"/>
      <c r="OEQ516" s="29"/>
      <c r="OER516" s="29"/>
      <c r="OES516" s="29"/>
      <c r="OET516" s="29"/>
      <c r="OEU516" s="29"/>
      <c r="OEV516" s="29"/>
      <c r="OEW516" s="29"/>
      <c r="OEX516" s="29"/>
      <c r="OEY516" s="29"/>
      <c r="OEZ516" s="29"/>
      <c r="OFA516" s="29"/>
      <c r="OFB516" s="29"/>
      <c r="OFC516" s="29"/>
      <c r="OFD516" s="29"/>
      <c r="OFE516" s="29"/>
      <c r="OFF516" s="29"/>
      <c r="OFG516" s="29"/>
      <c r="OFH516" s="29"/>
      <c r="OFI516" s="29"/>
      <c r="OFJ516" s="29"/>
      <c r="OFK516" s="29"/>
      <c r="OFL516" s="29"/>
      <c r="OFM516" s="29"/>
      <c r="OFN516" s="29"/>
      <c r="OFO516" s="29"/>
      <c r="OFP516" s="29"/>
      <c r="OFQ516" s="29"/>
      <c r="OFR516" s="29"/>
      <c r="OFS516" s="29"/>
      <c r="OFT516" s="29"/>
      <c r="OFU516" s="29"/>
      <c r="OFV516" s="29"/>
      <c r="OFW516" s="29"/>
      <c r="OFX516" s="29"/>
      <c r="OFY516" s="29"/>
      <c r="OFZ516" s="29"/>
      <c r="OGA516" s="29"/>
      <c r="OGB516" s="29"/>
      <c r="OGC516" s="29"/>
      <c r="OGD516" s="29"/>
      <c r="OGE516" s="29"/>
      <c r="OGF516" s="29"/>
      <c r="OGG516" s="29"/>
      <c r="OGH516" s="29"/>
      <c r="OGI516" s="29"/>
      <c r="OGJ516" s="29"/>
      <c r="OGK516" s="29"/>
      <c r="OGL516" s="29"/>
      <c r="OGM516" s="29"/>
      <c r="OGN516" s="29"/>
      <c r="OGO516" s="29"/>
      <c r="OGP516" s="29"/>
      <c r="OGQ516" s="29"/>
      <c r="OGR516" s="29"/>
      <c r="OGS516" s="29"/>
      <c r="OGT516" s="29"/>
      <c r="OGU516" s="29"/>
      <c r="OGV516" s="29"/>
      <c r="OGW516" s="29"/>
      <c r="OGX516" s="29"/>
      <c r="OGY516" s="29"/>
      <c r="OGZ516" s="29"/>
      <c r="OHA516" s="29"/>
      <c r="OHB516" s="29"/>
      <c r="OHC516" s="29"/>
      <c r="OHD516" s="29"/>
      <c r="OHE516" s="29"/>
      <c r="OHF516" s="29"/>
      <c r="OHG516" s="29"/>
      <c r="OHH516" s="29"/>
      <c r="OHI516" s="29"/>
      <c r="OHJ516" s="29"/>
      <c r="OHK516" s="29"/>
      <c r="OHL516" s="29"/>
      <c r="OHM516" s="29"/>
      <c r="OHN516" s="29"/>
      <c r="OHO516" s="29"/>
      <c r="OHP516" s="29"/>
      <c r="OHQ516" s="29"/>
      <c r="OHR516" s="29"/>
      <c r="OHS516" s="29"/>
      <c r="OHT516" s="29"/>
      <c r="OHU516" s="29"/>
      <c r="OHV516" s="29"/>
      <c r="OHW516" s="29"/>
      <c r="OHX516" s="29"/>
      <c r="OHY516" s="29"/>
      <c r="OHZ516" s="29"/>
      <c r="OIA516" s="29"/>
      <c r="OIB516" s="29"/>
      <c r="OIC516" s="29"/>
      <c r="OID516" s="29"/>
      <c r="OIE516" s="29"/>
      <c r="OIF516" s="29"/>
      <c r="OIG516" s="29"/>
      <c r="OIH516" s="29"/>
      <c r="OII516" s="29"/>
      <c r="OIJ516" s="29"/>
      <c r="OIK516" s="29"/>
      <c r="OIL516" s="29"/>
      <c r="OIM516" s="29"/>
      <c r="OIN516" s="29"/>
      <c r="OIO516" s="29"/>
      <c r="OIP516" s="29"/>
      <c r="OIQ516" s="29"/>
      <c r="OIR516" s="29"/>
      <c r="OIS516" s="29"/>
      <c r="OIT516" s="29"/>
      <c r="OIU516" s="29"/>
      <c r="OIV516" s="29"/>
      <c r="OIW516" s="29"/>
      <c r="OIX516" s="29"/>
      <c r="OIY516" s="29"/>
      <c r="OIZ516" s="29"/>
      <c r="OJA516" s="29"/>
      <c r="OJB516" s="29"/>
      <c r="OJC516" s="29"/>
      <c r="OJD516" s="29"/>
      <c r="OJE516" s="29"/>
      <c r="OJF516" s="29"/>
      <c r="OJG516" s="29"/>
      <c r="OJH516" s="29"/>
      <c r="OJI516" s="29"/>
      <c r="OJJ516" s="29"/>
      <c r="OJK516" s="29"/>
      <c r="OJL516" s="29"/>
      <c r="OJM516" s="29"/>
      <c r="OJN516" s="29"/>
      <c r="OJO516" s="29"/>
      <c r="OJP516" s="29"/>
      <c r="OJQ516" s="29"/>
      <c r="OJR516" s="29"/>
      <c r="OJS516" s="29"/>
      <c r="OJT516" s="29"/>
      <c r="OJU516" s="29"/>
      <c r="OJV516" s="29"/>
      <c r="OJW516" s="29"/>
      <c r="OJX516" s="29"/>
      <c r="OJY516" s="29"/>
      <c r="OJZ516" s="29"/>
      <c r="OKA516" s="29"/>
      <c r="OKB516" s="29"/>
      <c r="OKC516" s="29"/>
      <c r="OKD516" s="29"/>
      <c r="OKE516" s="29"/>
      <c r="OKF516" s="29"/>
      <c r="OKG516" s="29"/>
      <c r="OKH516" s="29"/>
      <c r="OKI516" s="29"/>
      <c r="OKJ516" s="29"/>
      <c r="OKK516" s="29"/>
      <c r="OKL516" s="29"/>
      <c r="OKM516" s="29"/>
      <c r="OKN516" s="29"/>
      <c r="OKO516" s="29"/>
      <c r="OKP516" s="29"/>
      <c r="OKQ516" s="29"/>
      <c r="OKR516" s="29"/>
      <c r="OKS516" s="29"/>
      <c r="OKT516" s="29"/>
      <c r="OKU516" s="29"/>
      <c r="OKV516" s="29"/>
      <c r="OKW516" s="29"/>
      <c r="OKX516" s="29"/>
      <c r="OKY516" s="29"/>
      <c r="OKZ516" s="29"/>
      <c r="OLA516" s="29"/>
      <c r="OLB516" s="29"/>
      <c r="OLC516" s="29"/>
      <c r="OLD516" s="29"/>
      <c r="OLE516" s="29"/>
      <c r="OLF516" s="29"/>
      <c r="OLG516" s="29"/>
      <c r="OLH516" s="29"/>
      <c r="OLI516" s="29"/>
      <c r="OLJ516" s="29"/>
      <c r="OLK516" s="29"/>
      <c r="OLL516" s="29"/>
      <c r="OLM516" s="29"/>
      <c r="OLN516" s="29"/>
      <c r="OLO516" s="29"/>
      <c r="OLP516" s="29"/>
      <c r="OLQ516" s="29"/>
      <c r="OLR516" s="29"/>
      <c r="OLS516" s="29"/>
      <c r="OLT516" s="29"/>
      <c r="OLU516" s="29"/>
      <c r="OLV516" s="29"/>
      <c r="OLW516" s="29"/>
      <c r="OLX516" s="29"/>
      <c r="OLY516" s="29"/>
      <c r="OLZ516" s="29"/>
      <c r="OMA516" s="29"/>
      <c r="OMB516" s="29"/>
      <c r="OMC516" s="29"/>
      <c r="OMD516" s="29"/>
      <c r="OME516" s="29"/>
      <c r="OMF516" s="29"/>
      <c r="OMG516" s="29"/>
      <c r="OMH516" s="29"/>
      <c r="OMI516" s="29"/>
      <c r="OMJ516" s="29"/>
      <c r="OMK516" s="29"/>
      <c r="OML516" s="29"/>
      <c r="OMM516" s="29"/>
      <c r="OMN516" s="29"/>
      <c r="OMO516" s="29"/>
      <c r="OMP516" s="29"/>
      <c r="OMQ516" s="29"/>
      <c r="OMR516" s="29"/>
      <c r="OMS516" s="29"/>
      <c r="OMT516" s="29"/>
      <c r="OMU516" s="29"/>
      <c r="OMV516" s="29"/>
      <c r="OMW516" s="29"/>
      <c r="OMX516" s="29"/>
      <c r="OMY516" s="29"/>
      <c r="OMZ516" s="29"/>
      <c r="ONA516" s="29"/>
      <c r="ONB516" s="29"/>
      <c r="ONC516" s="29"/>
      <c r="OND516" s="29"/>
      <c r="ONE516" s="29"/>
      <c r="ONF516" s="29"/>
      <c r="ONG516" s="29"/>
      <c r="ONH516" s="29"/>
      <c r="ONI516" s="29"/>
      <c r="ONJ516" s="29"/>
      <c r="ONK516" s="29"/>
      <c r="ONL516" s="29"/>
      <c r="ONM516" s="29"/>
      <c r="ONN516" s="29"/>
      <c r="ONO516" s="29"/>
      <c r="ONP516" s="29"/>
      <c r="ONQ516" s="29"/>
      <c r="ONR516" s="29"/>
      <c r="ONS516" s="29"/>
      <c r="ONT516" s="29"/>
      <c r="ONU516" s="29"/>
      <c r="ONV516" s="29"/>
      <c r="ONW516" s="29"/>
      <c r="ONX516" s="29"/>
      <c r="ONY516" s="29"/>
      <c r="ONZ516" s="29"/>
      <c r="OOA516" s="29"/>
      <c r="OOB516" s="29"/>
      <c r="OOC516" s="29"/>
      <c r="OOD516" s="29"/>
      <c r="OOE516" s="29"/>
      <c r="OOF516" s="29"/>
      <c r="OOG516" s="29"/>
      <c r="OOH516" s="29"/>
      <c r="OOI516" s="29"/>
      <c r="OOJ516" s="29"/>
      <c r="OOK516" s="29"/>
      <c r="OOL516" s="29"/>
      <c r="OOM516" s="29"/>
      <c r="OON516" s="29"/>
      <c r="OOO516" s="29"/>
      <c r="OOP516" s="29"/>
      <c r="OOQ516" s="29"/>
      <c r="OOR516" s="29"/>
      <c r="OOS516" s="29"/>
      <c r="OOT516" s="29"/>
      <c r="OOU516" s="29"/>
      <c r="OOV516" s="29"/>
      <c r="OOW516" s="29"/>
      <c r="OOX516" s="29"/>
      <c r="OOY516" s="29"/>
      <c r="OOZ516" s="29"/>
      <c r="OPA516" s="29"/>
      <c r="OPB516" s="29"/>
      <c r="OPC516" s="29"/>
      <c r="OPD516" s="29"/>
      <c r="OPE516" s="29"/>
      <c r="OPF516" s="29"/>
      <c r="OPG516" s="29"/>
      <c r="OPH516" s="29"/>
      <c r="OPI516" s="29"/>
      <c r="OPJ516" s="29"/>
      <c r="OPK516" s="29"/>
      <c r="OPL516" s="29"/>
      <c r="OPM516" s="29"/>
      <c r="OPN516" s="29"/>
      <c r="OPO516" s="29"/>
      <c r="OPP516" s="29"/>
      <c r="OPQ516" s="29"/>
      <c r="OPR516" s="29"/>
      <c r="OPS516" s="29"/>
      <c r="OPT516" s="29"/>
      <c r="OPU516" s="29"/>
      <c r="OPV516" s="29"/>
      <c r="OPW516" s="29"/>
      <c r="OPX516" s="29"/>
      <c r="OPY516" s="29"/>
      <c r="OPZ516" s="29"/>
      <c r="OQA516" s="29"/>
      <c r="OQB516" s="29"/>
      <c r="OQC516" s="29"/>
      <c r="OQD516" s="29"/>
      <c r="OQE516" s="29"/>
      <c r="OQF516" s="29"/>
      <c r="OQG516" s="29"/>
      <c r="OQH516" s="29"/>
      <c r="OQI516" s="29"/>
      <c r="OQJ516" s="29"/>
      <c r="OQK516" s="29"/>
      <c r="OQL516" s="29"/>
      <c r="OQM516" s="29"/>
      <c r="OQN516" s="29"/>
      <c r="OQO516" s="29"/>
      <c r="OQP516" s="29"/>
      <c r="OQQ516" s="29"/>
      <c r="OQR516" s="29"/>
      <c r="OQS516" s="29"/>
      <c r="OQT516" s="29"/>
      <c r="OQU516" s="29"/>
      <c r="OQV516" s="29"/>
      <c r="OQW516" s="29"/>
      <c r="OQX516" s="29"/>
      <c r="OQY516" s="29"/>
      <c r="OQZ516" s="29"/>
      <c r="ORA516" s="29"/>
      <c r="ORB516" s="29"/>
      <c r="ORC516" s="29"/>
      <c r="ORD516" s="29"/>
      <c r="ORE516" s="29"/>
      <c r="ORF516" s="29"/>
      <c r="ORG516" s="29"/>
      <c r="ORH516" s="29"/>
      <c r="ORI516" s="29"/>
      <c r="ORJ516" s="29"/>
      <c r="ORK516" s="29"/>
      <c r="ORL516" s="29"/>
      <c r="ORM516" s="29"/>
      <c r="ORN516" s="29"/>
      <c r="ORO516" s="29"/>
      <c r="ORP516" s="29"/>
      <c r="ORQ516" s="29"/>
      <c r="ORR516" s="29"/>
      <c r="ORS516" s="29"/>
      <c r="ORT516" s="29"/>
      <c r="ORU516" s="29"/>
      <c r="ORV516" s="29"/>
      <c r="ORW516" s="29"/>
      <c r="ORX516" s="29"/>
      <c r="ORY516" s="29"/>
      <c r="ORZ516" s="29"/>
      <c r="OSA516" s="29"/>
      <c r="OSB516" s="29"/>
      <c r="OSC516" s="29"/>
      <c r="OSD516" s="29"/>
      <c r="OSE516" s="29"/>
      <c r="OSF516" s="29"/>
      <c r="OSG516" s="29"/>
      <c r="OSH516" s="29"/>
      <c r="OSI516" s="29"/>
      <c r="OSJ516" s="29"/>
      <c r="OSK516" s="29"/>
      <c r="OSL516" s="29"/>
      <c r="OSM516" s="29"/>
      <c r="OSN516" s="29"/>
      <c r="OSO516" s="29"/>
      <c r="OSP516" s="29"/>
      <c r="OSQ516" s="29"/>
      <c r="OSR516" s="29"/>
      <c r="OSS516" s="29"/>
      <c r="OST516" s="29"/>
      <c r="OSU516" s="29"/>
      <c r="OSV516" s="29"/>
      <c r="OSW516" s="29"/>
      <c r="OSX516" s="29"/>
      <c r="OSY516" s="29"/>
      <c r="OSZ516" s="29"/>
      <c r="OTA516" s="29"/>
      <c r="OTB516" s="29"/>
      <c r="OTC516" s="29"/>
      <c r="OTD516" s="29"/>
      <c r="OTE516" s="29"/>
      <c r="OTF516" s="29"/>
      <c r="OTG516" s="29"/>
      <c r="OTH516" s="29"/>
      <c r="OTI516" s="29"/>
      <c r="OTJ516" s="29"/>
      <c r="OTK516" s="29"/>
      <c r="OTL516" s="29"/>
      <c r="OTM516" s="29"/>
      <c r="OTN516" s="29"/>
      <c r="OTO516" s="29"/>
      <c r="OTP516" s="29"/>
      <c r="OTQ516" s="29"/>
      <c r="OTR516" s="29"/>
      <c r="OTS516" s="29"/>
      <c r="OTT516" s="29"/>
      <c r="OTU516" s="29"/>
      <c r="OTV516" s="29"/>
      <c r="OTW516" s="29"/>
      <c r="OTX516" s="29"/>
      <c r="OTY516" s="29"/>
      <c r="OTZ516" s="29"/>
      <c r="OUA516" s="29"/>
      <c r="OUB516" s="29"/>
      <c r="OUC516" s="29"/>
      <c r="OUD516" s="29"/>
      <c r="OUE516" s="29"/>
      <c r="OUF516" s="29"/>
      <c r="OUG516" s="29"/>
      <c r="OUH516" s="29"/>
      <c r="OUI516" s="29"/>
      <c r="OUJ516" s="29"/>
      <c r="OUK516" s="29"/>
      <c r="OUL516" s="29"/>
      <c r="OUM516" s="29"/>
      <c r="OUN516" s="29"/>
      <c r="OUO516" s="29"/>
      <c r="OUP516" s="29"/>
      <c r="OUQ516" s="29"/>
      <c r="OUR516" s="29"/>
      <c r="OUS516" s="29"/>
      <c r="OUT516" s="29"/>
      <c r="OUU516" s="29"/>
      <c r="OUV516" s="29"/>
      <c r="OUW516" s="29"/>
      <c r="OUX516" s="29"/>
      <c r="OUY516" s="29"/>
      <c r="OUZ516" s="29"/>
      <c r="OVA516" s="29"/>
      <c r="OVB516" s="29"/>
      <c r="OVC516" s="29"/>
      <c r="OVD516" s="29"/>
      <c r="OVE516" s="29"/>
      <c r="OVF516" s="29"/>
      <c r="OVG516" s="29"/>
      <c r="OVH516" s="29"/>
      <c r="OVI516" s="29"/>
      <c r="OVJ516" s="29"/>
      <c r="OVK516" s="29"/>
      <c r="OVL516" s="29"/>
      <c r="OVM516" s="29"/>
      <c r="OVN516" s="29"/>
      <c r="OVO516" s="29"/>
      <c r="OVP516" s="29"/>
      <c r="OVQ516" s="29"/>
      <c r="OVR516" s="29"/>
      <c r="OVS516" s="29"/>
      <c r="OVT516" s="29"/>
      <c r="OVU516" s="29"/>
      <c r="OVV516" s="29"/>
      <c r="OVW516" s="29"/>
      <c r="OVX516" s="29"/>
      <c r="OVY516" s="29"/>
      <c r="OVZ516" s="29"/>
      <c r="OWA516" s="29"/>
      <c r="OWB516" s="29"/>
      <c r="OWC516" s="29"/>
      <c r="OWD516" s="29"/>
      <c r="OWE516" s="29"/>
      <c r="OWF516" s="29"/>
      <c r="OWG516" s="29"/>
      <c r="OWH516" s="29"/>
      <c r="OWI516" s="29"/>
      <c r="OWJ516" s="29"/>
      <c r="OWK516" s="29"/>
      <c r="OWL516" s="29"/>
      <c r="OWM516" s="29"/>
      <c r="OWN516" s="29"/>
      <c r="OWO516" s="29"/>
      <c r="OWP516" s="29"/>
      <c r="OWQ516" s="29"/>
      <c r="OWR516" s="29"/>
      <c r="OWS516" s="29"/>
      <c r="OWT516" s="29"/>
      <c r="OWU516" s="29"/>
      <c r="OWV516" s="29"/>
      <c r="OWW516" s="29"/>
      <c r="OWX516" s="29"/>
      <c r="OWY516" s="29"/>
      <c r="OWZ516" s="29"/>
      <c r="OXA516" s="29"/>
      <c r="OXB516" s="29"/>
      <c r="OXC516" s="29"/>
      <c r="OXD516" s="29"/>
      <c r="OXE516" s="29"/>
      <c r="OXF516" s="29"/>
      <c r="OXG516" s="29"/>
      <c r="OXH516" s="29"/>
      <c r="OXI516" s="29"/>
      <c r="OXJ516" s="29"/>
      <c r="OXK516" s="29"/>
      <c r="OXL516" s="29"/>
      <c r="OXM516" s="29"/>
      <c r="OXN516" s="29"/>
      <c r="OXO516" s="29"/>
      <c r="OXP516" s="29"/>
      <c r="OXQ516" s="29"/>
      <c r="OXR516" s="29"/>
      <c r="OXS516" s="29"/>
      <c r="OXT516" s="29"/>
      <c r="OXU516" s="29"/>
      <c r="OXV516" s="29"/>
      <c r="OXW516" s="29"/>
      <c r="OXX516" s="29"/>
      <c r="OXY516" s="29"/>
      <c r="OXZ516" s="29"/>
      <c r="OYA516" s="29"/>
      <c r="OYB516" s="29"/>
      <c r="OYC516" s="29"/>
      <c r="OYD516" s="29"/>
      <c r="OYE516" s="29"/>
      <c r="OYF516" s="29"/>
      <c r="OYG516" s="29"/>
      <c r="OYH516" s="29"/>
      <c r="OYI516" s="29"/>
      <c r="OYJ516" s="29"/>
      <c r="OYK516" s="29"/>
      <c r="OYL516" s="29"/>
      <c r="OYM516" s="29"/>
      <c r="OYN516" s="29"/>
      <c r="OYO516" s="29"/>
      <c r="OYP516" s="29"/>
      <c r="OYQ516" s="29"/>
      <c r="OYR516" s="29"/>
      <c r="OYS516" s="29"/>
      <c r="OYT516" s="29"/>
      <c r="OYU516" s="29"/>
      <c r="OYV516" s="29"/>
      <c r="OYW516" s="29"/>
      <c r="OYX516" s="29"/>
      <c r="OYY516" s="29"/>
      <c r="OYZ516" s="29"/>
      <c r="OZA516" s="29"/>
      <c r="OZB516" s="29"/>
      <c r="OZC516" s="29"/>
      <c r="OZD516" s="29"/>
      <c r="OZE516" s="29"/>
      <c r="OZF516" s="29"/>
      <c r="OZG516" s="29"/>
      <c r="OZH516" s="29"/>
      <c r="OZI516" s="29"/>
      <c r="OZJ516" s="29"/>
      <c r="OZK516" s="29"/>
      <c r="OZL516" s="29"/>
      <c r="OZM516" s="29"/>
      <c r="OZN516" s="29"/>
      <c r="OZO516" s="29"/>
      <c r="OZP516" s="29"/>
      <c r="OZQ516" s="29"/>
      <c r="OZR516" s="29"/>
      <c r="OZS516" s="29"/>
      <c r="OZT516" s="29"/>
      <c r="OZU516" s="29"/>
      <c r="OZV516" s="29"/>
      <c r="OZW516" s="29"/>
      <c r="OZX516" s="29"/>
      <c r="OZY516" s="29"/>
      <c r="OZZ516" s="29"/>
      <c r="PAA516" s="29"/>
      <c r="PAB516" s="29"/>
      <c r="PAC516" s="29"/>
      <c r="PAD516" s="29"/>
      <c r="PAE516" s="29"/>
      <c r="PAF516" s="29"/>
      <c r="PAG516" s="29"/>
      <c r="PAH516" s="29"/>
      <c r="PAI516" s="29"/>
      <c r="PAJ516" s="29"/>
      <c r="PAK516" s="29"/>
      <c r="PAL516" s="29"/>
      <c r="PAM516" s="29"/>
      <c r="PAN516" s="29"/>
      <c r="PAO516" s="29"/>
      <c r="PAP516" s="29"/>
      <c r="PAQ516" s="29"/>
      <c r="PAR516" s="29"/>
      <c r="PAS516" s="29"/>
      <c r="PAT516" s="29"/>
      <c r="PAU516" s="29"/>
      <c r="PAV516" s="29"/>
      <c r="PAW516" s="29"/>
      <c r="PAX516" s="29"/>
      <c r="PAY516" s="29"/>
      <c r="PAZ516" s="29"/>
      <c r="PBA516" s="29"/>
      <c r="PBB516" s="29"/>
      <c r="PBC516" s="29"/>
      <c r="PBD516" s="29"/>
      <c r="PBE516" s="29"/>
      <c r="PBF516" s="29"/>
      <c r="PBG516" s="29"/>
      <c r="PBH516" s="29"/>
      <c r="PBI516" s="29"/>
      <c r="PBJ516" s="29"/>
      <c r="PBK516" s="29"/>
      <c r="PBL516" s="29"/>
      <c r="PBM516" s="29"/>
      <c r="PBN516" s="29"/>
      <c r="PBO516" s="29"/>
      <c r="PBP516" s="29"/>
      <c r="PBQ516" s="29"/>
      <c r="PBR516" s="29"/>
      <c r="PBS516" s="29"/>
      <c r="PBT516" s="29"/>
      <c r="PBU516" s="29"/>
      <c r="PBV516" s="29"/>
      <c r="PBW516" s="29"/>
      <c r="PBX516" s="29"/>
      <c r="PBY516" s="29"/>
      <c r="PBZ516" s="29"/>
      <c r="PCA516" s="29"/>
      <c r="PCB516" s="29"/>
      <c r="PCC516" s="29"/>
      <c r="PCD516" s="29"/>
      <c r="PCE516" s="29"/>
      <c r="PCF516" s="29"/>
      <c r="PCG516" s="29"/>
      <c r="PCH516" s="29"/>
      <c r="PCI516" s="29"/>
      <c r="PCJ516" s="29"/>
      <c r="PCK516" s="29"/>
      <c r="PCL516" s="29"/>
      <c r="PCM516" s="29"/>
      <c r="PCN516" s="29"/>
      <c r="PCO516" s="29"/>
      <c r="PCP516" s="29"/>
      <c r="PCQ516" s="29"/>
      <c r="PCR516" s="29"/>
      <c r="PCS516" s="29"/>
      <c r="PCT516" s="29"/>
      <c r="PCU516" s="29"/>
      <c r="PCV516" s="29"/>
      <c r="PCW516" s="29"/>
      <c r="PCX516" s="29"/>
      <c r="PCY516" s="29"/>
      <c r="PCZ516" s="29"/>
      <c r="PDA516" s="29"/>
      <c r="PDB516" s="29"/>
      <c r="PDC516" s="29"/>
      <c r="PDD516" s="29"/>
      <c r="PDE516" s="29"/>
      <c r="PDF516" s="29"/>
      <c r="PDG516" s="29"/>
      <c r="PDH516" s="29"/>
      <c r="PDI516" s="29"/>
      <c r="PDJ516" s="29"/>
      <c r="PDK516" s="29"/>
      <c r="PDL516" s="29"/>
      <c r="PDM516" s="29"/>
      <c r="PDN516" s="29"/>
      <c r="PDO516" s="29"/>
      <c r="PDP516" s="29"/>
      <c r="PDQ516" s="29"/>
      <c r="PDR516" s="29"/>
      <c r="PDS516" s="29"/>
      <c r="PDT516" s="29"/>
      <c r="PDU516" s="29"/>
      <c r="PDV516" s="29"/>
      <c r="PDW516" s="29"/>
      <c r="PDX516" s="29"/>
      <c r="PDY516" s="29"/>
      <c r="PDZ516" s="29"/>
      <c r="PEA516" s="29"/>
      <c r="PEB516" s="29"/>
      <c r="PEC516" s="29"/>
      <c r="PED516" s="29"/>
      <c r="PEE516" s="29"/>
      <c r="PEF516" s="29"/>
      <c r="PEG516" s="29"/>
      <c r="PEH516" s="29"/>
      <c r="PEI516" s="29"/>
      <c r="PEJ516" s="29"/>
      <c r="PEK516" s="29"/>
      <c r="PEL516" s="29"/>
      <c r="PEM516" s="29"/>
      <c r="PEN516" s="29"/>
      <c r="PEO516" s="29"/>
      <c r="PEP516" s="29"/>
      <c r="PEQ516" s="29"/>
      <c r="PER516" s="29"/>
      <c r="PES516" s="29"/>
      <c r="PET516" s="29"/>
      <c r="PEU516" s="29"/>
      <c r="PEV516" s="29"/>
      <c r="PEW516" s="29"/>
      <c r="PEX516" s="29"/>
      <c r="PEY516" s="29"/>
      <c r="PEZ516" s="29"/>
      <c r="PFA516" s="29"/>
      <c r="PFB516" s="29"/>
      <c r="PFC516" s="29"/>
      <c r="PFD516" s="29"/>
      <c r="PFE516" s="29"/>
      <c r="PFF516" s="29"/>
      <c r="PFG516" s="29"/>
      <c r="PFH516" s="29"/>
      <c r="PFI516" s="29"/>
      <c r="PFJ516" s="29"/>
      <c r="PFK516" s="29"/>
      <c r="PFL516" s="29"/>
      <c r="PFM516" s="29"/>
      <c r="PFN516" s="29"/>
      <c r="PFO516" s="29"/>
      <c r="PFP516" s="29"/>
      <c r="PFQ516" s="29"/>
      <c r="PFR516" s="29"/>
      <c r="PFS516" s="29"/>
      <c r="PFT516" s="29"/>
      <c r="PFU516" s="29"/>
      <c r="PFV516" s="29"/>
      <c r="PFW516" s="29"/>
      <c r="PFX516" s="29"/>
      <c r="PFY516" s="29"/>
      <c r="PFZ516" s="29"/>
      <c r="PGA516" s="29"/>
      <c r="PGB516" s="29"/>
      <c r="PGC516" s="29"/>
      <c r="PGD516" s="29"/>
      <c r="PGE516" s="29"/>
      <c r="PGF516" s="29"/>
      <c r="PGG516" s="29"/>
      <c r="PGH516" s="29"/>
      <c r="PGI516" s="29"/>
      <c r="PGJ516" s="29"/>
      <c r="PGK516" s="29"/>
      <c r="PGL516" s="29"/>
      <c r="PGM516" s="29"/>
      <c r="PGN516" s="29"/>
      <c r="PGO516" s="29"/>
      <c r="PGP516" s="29"/>
      <c r="PGQ516" s="29"/>
      <c r="PGR516" s="29"/>
      <c r="PGS516" s="29"/>
      <c r="PGT516" s="29"/>
      <c r="PGU516" s="29"/>
      <c r="PGV516" s="29"/>
      <c r="PGW516" s="29"/>
      <c r="PGX516" s="29"/>
      <c r="PGY516" s="29"/>
      <c r="PGZ516" s="29"/>
      <c r="PHA516" s="29"/>
      <c r="PHB516" s="29"/>
      <c r="PHC516" s="29"/>
      <c r="PHD516" s="29"/>
      <c r="PHE516" s="29"/>
      <c r="PHF516" s="29"/>
      <c r="PHG516" s="29"/>
      <c r="PHH516" s="29"/>
      <c r="PHI516" s="29"/>
      <c r="PHJ516" s="29"/>
      <c r="PHK516" s="29"/>
      <c r="PHL516" s="29"/>
      <c r="PHM516" s="29"/>
      <c r="PHN516" s="29"/>
      <c r="PHO516" s="29"/>
      <c r="PHP516" s="29"/>
      <c r="PHQ516" s="29"/>
      <c r="PHR516" s="29"/>
      <c r="PHS516" s="29"/>
      <c r="PHT516" s="29"/>
      <c r="PHU516" s="29"/>
      <c r="PHV516" s="29"/>
      <c r="PHW516" s="29"/>
      <c r="PHX516" s="29"/>
      <c r="PHY516" s="29"/>
      <c r="PHZ516" s="29"/>
      <c r="PIA516" s="29"/>
      <c r="PIB516" s="29"/>
      <c r="PIC516" s="29"/>
      <c r="PID516" s="29"/>
      <c r="PIE516" s="29"/>
      <c r="PIF516" s="29"/>
      <c r="PIG516" s="29"/>
      <c r="PIH516" s="29"/>
      <c r="PII516" s="29"/>
      <c r="PIJ516" s="29"/>
      <c r="PIK516" s="29"/>
      <c r="PIL516" s="29"/>
      <c r="PIM516" s="29"/>
      <c r="PIN516" s="29"/>
      <c r="PIO516" s="29"/>
      <c r="PIP516" s="29"/>
      <c r="PIQ516" s="29"/>
      <c r="PIR516" s="29"/>
      <c r="PIS516" s="29"/>
      <c r="PIT516" s="29"/>
      <c r="PIU516" s="29"/>
      <c r="PIV516" s="29"/>
      <c r="PIW516" s="29"/>
      <c r="PIX516" s="29"/>
      <c r="PIY516" s="29"/>
      <c r="PIZ516" s="29"/>
      <c r="PJA516" s="29"/>
      <c r="PJB516" s="29"/>
      <c r="PJC516" s="29"/>
      <c r="PJD516" s="29"/>
      <c r="PJE516" s="29"/>
      <c r="PJF516" s="29"/>
      <c r="PJG516" s="29"/>
      <c r="PJH516" s="29"/>
      <c r="PJI516" s="29"/>
      <c r="PJJ516" s="29"/>
      <c r="PJK516" s="29"/>
      <c r="PJL516" s="29"/>
      <c r="PJM516" s="29"/>
      <c r="PJN516" s="29"/>
      <c r="PJO516" s="29"/>
      <c r="PJP516" s="29"/>
      <c r="PJQ516" s="29"/>
      <c r="PJR516" s="29"/>
      <c r="PJS516" s="29"/>
      <c r="PJT516" s="29"/>
      <c r="PJU516" s="29"/>
      <c r="PJV516" s="29"/>
      <c r="PJW516" s="29"/>
      <c r="PJX516" s="29"/>
      <c r="PJY516" s="29"/>
      <c r="PJZ516" s="29"/>
      <c r="PKA516" s="29"/>
      <c r="PKB516" s="29"/>
      <c r="PKC516" s="29"/>
      <c r="PKD516" s="29"/>
      <c r="PKE516" s="29"/>
      <c r="PKF516" s="29"/>
      <c r="PKG516" s="29"/>
      <c r="PKH516" s="29"/>
      <c r="PKI516" s="29"/>
      <c r="PKJ516" s="29"/>
      <c r="PKK516" s="29"/>
      <c r="PKL516" s="29"/>
      <c r="PKM516" s="29"/>
      <c r="PKN516" s="29"/>
      <c r="PKO516" s="29"/>
      <c r="PKP516" s="29"/>
      <c r="PKQ516" s="29"/>
      <c r="PKR516" s="29"/>
      <c r="PKS516" s="29"/>
      <c r="PKT516" s="29"/>
      <c r="PKU516" s="29"/>
      <c r="PKV516" s="29"/>
      <c r="PKW516" s="29"/>
      <c r="PKX516" s="29"/>
      <c r="PKY516" s="29"/>
      <c r="PKZ516" s="29"/>
      <c r="PLA516" s="29"/>
      <c r="PLB516" s="29"/>
      <c r="PLC516" s="29"/>
      <c r="PLD516" s="29"/>
      <c r="PLE516" s="29"/>
      <c r="PLF516" s="29"/>
      <c r="PLG516" s="29"/>
      <c r="PLH516" s="29"/>
      <c r="PLI516" s="29"/>
      <c r="PLJ516" s="29"/>
      <c r="PLK516" s="29"/>
      <c r="PLL516" s="29"/>
      <c r="PLM516" s="29"/>
      <c r="PLN516" s="29"/>
      <c r="PLO516" s="29"/>
      <c r="PLP516" s="29"/>
      <c r="PLQ516" s="29"/>
      <c r="PLR516" s="29"/>
      <c r="PLS516" s="29"/>
      <c r="PLT516" s="29"/>
      <c r="PLU516" s="29"/>
      <c r="PLV516" s="29"/>
      <c r="PLW516" s="29"/>
      <c r="PLX516" s="29"/>
      <c r="PLY516" s="29"/>
      <c r="PLZ516" s="29"/>
      <c r="PMA516" s="29"/>
      <c r="PMB516" s="29"/>
      <c r="PMC516" s="29"/>
      <c r="PMD516" s="29"/>
      <c r="PME516" s="29"/>
      <c r="PMF516" s="29"/>
      <c r="PMG516" s="29"/>
      <c r="PMH516" s="29"/>
      <c r="PMI516" s="29"/>
      <c r="PMJ516" s="29"/>
      <c r="PMK516" s="29"/>
      <c r="PML516" s="29"/>
      <c r="PMM516" s="29"/>
      <c r="PMN516" s="29"/>
      <c r="PMO516" s="29"/>
      <c r="PMP516" s="29"/>
      <c r="PMQ516" s="29"/>
      <c r="PMR516" s="29"/>
      <c r="PMS516" s="29"/>
      <c r="PMT516" s="29"/>
      <c r="PMU516" s="29"/>
      <c r="PMV516" s="29"/>
      <c r="PMW516" s="29"/>
      <c r="PMX516" s="29"/>
      <c r="PMY516" s="29"/>
      <c r="PMZ516" s="29"/>
      <c r="PNA516" s="29"/>
      <c r="PNB516" s="29"/>
      <c r="PNC516" s="29"/>
      <c r="PND516" s="29"/>
      <c r="PNE516" s="29"/>
      <c r="PNF516" s="29"/>
      <c r="PNG516" s="29"/>
      <c r="PNH516" s="29"/>
      <c r="PNI516" s="29"/>
      <c r="PNJ516" s="29"/>
      <c r="PNK516" s="29"/>
      <c r="PNL516" s="29"/>
      <c r="PNM516" s="29"/>
      <c r="PNN516" s="29"/>
      <c r="PNO516" s="29"/>
      <c r="PNP516" s="29"/>
      <c r="PNQ516" s="29"/>
      <c r="PNR516" s="29"/>
      <c r="PNS516" s="29"/>
      <c r="PNT516" s="29"/>
      <c r="PNU516" s="29"/>
      <c r="PNV516" s="29"/>
      <c r="PNW516" s="29"/>
      <c r="PNX516" s="29"/>
      <c r="PNY516" s="29"/>
      <c r="PNZ516" s="29"/>
      <c r="POA516" s="29"/>
      <c r="POB516" s="29"/>
      <c r="POC516" s="29"/>
      <c r="POD516" s="29"/>
      <c r="POE516" s="29"/>
      <c r="POF516" s="29"/>
      <c r="POG516" s="29"/>
      <c r="POH516" s="29"/>
      <c r="POI516" s="29"/>
      <c r="POJ516" s="29"/>
      <c r="POK516" s="29"/>
      <c r="POL516" s="29"/>
      <c r="POM516" s="29"/>
      <c r="PON516" s="29"/>
      <c r="POO516" s="29"/>
      <c r="POP516" s="29"/>
      <c r="POQ516" s="29"/>
      <c r="POR516" s="29"/>
      <c r="POS516" s="29"/>
      <c r="POT516" s="29"/>
      <c r="POU516" s="29"/>
      <c r="POV516" s="29"/>
      <c r="POW516" s="29"/>
      <c r="POX516" s="29"/>
      <c r="POY516" s="29"/>
      <c r="POZ516" s="29"/>
      <c r="PPA516" s="29"/>
      <c r="PPB516" s="29"/>
      <c r="PPC516" s="29"/>
      <c r="PPD516" s="29"/>
      <c r="PPE516" s="29"/>
      <c r="PPF516" s="29"/>
      <c r="PPG516" s="29"/>
      <c r="PPH516" s="29"/>
      <c r="PPI516" s="29"/>
      <c r="PPJ516" s="29"/>
      <c r="PPK516" s="29"/>
      <c r="PPL516" s="29"/>
      <c r="PPM516" s="29"/>
      <c r="PPN516" s="29"/>
      <c r="PPO516" s="29"/>
      <c r="PPP516" s="29"/>
      <c r="PPQ516" s="29"/>
      <c r="PPR516" s="29"/>
      <c r="PPS516" s="29"/>
      <c r="PPT516" s="29"/>
      <c r="PPU516" s="29"/>
      <c r="PPV516" s="29"/>
      <c r="PPW516" s="29"/>
      <c r="PPX516" s="29"/>
      <c r="PPY516" s="29"/>
      <c r="PPZ516" s="29"/>
      <c r="PQA516" s="29"/>
      <c r="PQB516" s="29"/>
      <c r="PQC516" s="29"/>
      <c r="PQD516" s="29"/>
      <c r="PQE516" s="29"/>
      <c r="PQF516" s="29"/>
      <c r="PQG516" s="29"/>
      <c r="PQH516" s="29"/>
      <c r="PQI516" s="29"/>
      <c r="PQJ516" s="29"/>
      <c r="PQK516" s="29"/>
      <c r="PQL516" s="29"/>
      <c r="PQM516" s="29"/>
      <c r="PQN516" s="29"/>
      <c r="PQO516" s="29"/>
      <c r="PQP516" s="29"/>
      <c r="PQQ516" s="29"/>
      <c r="PQR516" s="29"/>
      <c r="PQS516" s="29"/>
      <c r="PQT516" s="29"/>
      <c r="PQU516" s="29"/>
      <c r="PQV516" s="29"/>
      <c r="PQW516" s="29"/>
      <c r="PQX516" s="29"/>
      <c r="PQY516" s="29"/>
      <c r="PQZ516" s="29"/>
      <c r="PRA516" s="29"/>
      <c r="PRB516" s="29"/>
      <c r="PRC516" s="29"/>
      <c r="PRD516" s="29"/>
      <c r="PRE516" s="29"/>
      <c r="PRF516" s="29"/>
      <c r="PRG516" s="29"/>
      <c r="PRH516" s="29"/>
      <c r="PRI516" s="29"/>
      <c r="PRJ516" s="29"/>
      <c r="PRK516" s="29"/>
      <c r="PRL516" s="29"/>
      <c r="PRM516" s="29"/>
      <c r="PRN516" s="29"/>
      <c r="PRO516" s="29"/>
      <c r="PRP516" s="29"/>
      <c r="PRQ516" s="29"/>
      <c r="PRR516" s="29"/>
      <c r="PRS516" s="29"/>
      <c r="PRT516" s="29"/>
      <c r="PRU516" s="29"/>
      <c r="PRV516" s="29"/>
      <c r="PRW516" s="29"/>
      <c r="PRX516" s="29"/>
      <c r="PRY516" s="29"/>
      <c r="PRZ516" s="29"/>
      <c r="PSA516" s="29"/>
      <c r="PSB516" s="29"/>
      <c r="PSC516" s="29"/>
      <c r="PSD516" s="29"/>
      <c r="PSE516" s="29"/>
      <c r="PSF516" s="29"/>
      <c r="PSG516" s="29"/>
      <c r="PSH516" s="29"/>
      <c r="PSI516" s="29"/>
      <c r="PSJ516" s="29"/>
      <c r="PSK516" s="29"/>
      <c r="PSL516" s="29"/>
      <c r="PSM516" s="29"/>
      <c r="PSN516" s="29"/>
      <c r="PSO516" s="29"/>
      <c r="PSP516" s="29"/>
      <c r="PSQ516" s="29"/>
      <c r="PSR516" s="29"/>
      <c r="PSS516" s="29"/>
      <c r="PST516" s="29"/>
      <c r="PSU516" s="29"/>
      <c r="PSV516" s="29"/>
      <c r="PSW516" s="29"/>
      <c r="PSX516" s="29"/>
      <c r="PSY516" s="29"/>
      <c r="PSZ516" s="29"/>
      <c r="PTA516" s="29"/>
      <c r="PTB516" s="29"/>
      <c r="PTC516" s="29"/>
      <c r="PTD516" s="29"/>
      <c r="PTE516" s="29"/>
      <c r="PTF516" s="29"/>
      <c r="PTG516" s="29"/>
      <c r="PTH516" s="29"/>
      <c r="PTI516" s="29"/>
      <c r="PTJ516" s="29"/>
      <c r="PTK516" s="29"/>
      <c r="PTL516" s="29"/>
      <c r="PTM516" s="29"/>
      <c r="PTN516" s="29"/>
      <c r="PTO516" s="29"/>
      <c r="PTP516" s="29"/>
      <c r="PTQ516" s="29"/>
      <c r="PTR516" s="29"/>
      <c r="PTS516" s="29"/>
      <c r="PTT516" s="29"/>
      <c r="PTU516" s="29"/>
      <c r="PTV516" s="29"/>
      <c r="PTW516" s="29"/>
      <c r="PTX516" s="29"/>
      <c r="PTY516" s="29"/>
      <c r="PTZ516" s="29"/>
      <c r="PUA516" s="29"/>
      <c r="PUB516" s="29"/>
      <c r="PUC516" s="29"/>
      <c r="PUD516" s="29"/>
      <c r="PUE516" s="29"/>
      <c r="PUF516" s="29"/>
      <c r="PUG516" s="29"/>
      <c r="PUH516" s="29"/>
      <c r="PUI516" s="29"/>
      <c r="PUJ516" s="29"/>
      <c r="PUK516" s="29"/>
      <c r="PUL516" s="29"/>
      <c r="PUM516" s="29"/>
      <c r="PUN516" s="29"/>
      <c r="PUO516" s="29"/>
      <c r="PUP516" s="29"/>
      <c r="PUQ516" s="29"/>
      <c r="PUR516" s="29"/>
      <c r="PUS516" s="29"/>
      <c r="PUT516" s="29"/>
      <c r="PUU516" s="29"/>
      <c r="PUV516" s="29"/>
      <c r="PUW516" s="29"/>
      <c r="PUX516" s="29"/>
      <c r="PUY516" s="29"/>
      <c r="PUZ516" s="29"/>
      <c r="PVA516" s="29"/>
      <c r="PVB516" s="29"/>
      <c r="PVC516" s="29"/>
      <c r="PVD516" s="29"/>
      <c r="PVE516" s="29"/>
      <c r="PVF516" s="29"/>
      <c r="PVG516" s="29"/>
      <c r="PVH516" s="29"/>
      <c r="PVI516" s="29"/>
      <c r="PVJ516" s="29"/>
      <c r="PVK516" s="29"/>
      <c r="PVL516" s="29"/>
      <c r="PVM516" s="29"/>
      <c r="PVN516" s="29"/>
      <c r="PVO516" s="29"/>
      <c r="PVP516" s="29"/>
      <c r="PVQ516" s="29"/>
      <c r="PVR516" s="29"/>
      <c r="PVS516" s="29"/>
      <c r="PVT516" s="29"/>
      <c r="PVU516" s="29"/>
      <c r="PVV516" s="29"/>
      <c r="PVW516" s="29"/>
      <c r="PVX516" s="29"/>
      <c r="PVY516" s="29"/>
      <c r="PVZ516" s="29"/>
      <c r="PWA516" s="29"/>
      <c r="PWB516" s="29"/>
      <c r="PWC516" s="29"/>
      <c r="PWD516" s="29"/>
      <c r="PWE516" s="29"/>
      <c r="PWF516" s="29"/>
      <c r="PWG516" s="29"/>
      <c r="PWH516" s="29"/>
      <c r="PWI516" s="29"/>
      <c r="PWJ516" s="29"/>
      <c r="PWK516" s="29"/>
      <c r="PWL516" s="29"/>
      <c r="PWM516" s="29"/>
      <c r="PWN516" s="29"/>
      <c r="PWO516" s="29"/>
      <c r="PWP516" s="29"/>
      <c r="PWQ516" s="29"/>
      <c r="PWR516" s="29"/>
      <c r="PWS516" s="29"/>
      <c r="PWT516" s="29"/>
      <c r="PWU516" s="29"/>
      <c r="PWV516" s="29"/>
      <c r="PWW516" s="29"/>
      <c r="PWX516" s="29"/>
      <c r="PWY516" s="29"/>
      <c r="PWZ516" s="29"/>
      <c r="PXA516" s="29"/>
      <c r="PXB516" s="29"/>
      <c r="PXC516" s="29"/>
      <c r="PXD516" s="29"/>
      <c r="PXE516" s="29"/>
      <c r="PXF516" s="29"/>
      <c r="PXG516" s="29"/>
      <c r="PXH516" s="29"/>
      <c r="PXI516" s="29"/>
      <c r="PXJ516" s="29"/>
      <c r="PXK516" s="29"/>
      <c r="PXL516" s="29"/>
      <c r="PXM516" s="29"/>
      <c r="PXN516" s="29"/>
      <c r="PXO516" s="29"/>
      <c r="PXP516" s="29"/>
      <c r="PXQ516" s="29"/>
      <c r="PXR516" s="29"/>
      <c r="PXS516" s="29"/>
      <c r="PXT516" s="29"/>
      <c r="PXU516" s="29"/>
      <c r="PXV516" s="29"/>
      <c r="PXW516" s="29"/>
      <c r="PXX516" s="29"/>
      <c r="PXY516" s="29"/>
      <c r="PXZ516" s="29"/>
      <c r="PYA516" s="29"/>
      <c r="PYB516" s="29"/>
      <c r="PYC516" s="29"/>
      <c r="PYD516" s="29"/>
      <c r="PYE516" s="29"/>
      <c r="PYF516" s="29"/>
      <c r="PYG516" s="29"/>
      <c r="PYH516" s="29"/>
      <c r="PYI516" s="29"/>
      <c r="PYJ516" s="29"/>
      <c r="PYK516" s="29"/>
      <c r="PYL516" s="29"/>
      <c r="PYM516" s="29"/>
      <c r="PYN516" s="29"/>
      <c r="PYO516" s="29"/>
      <c r="PYP516" s="29"/>
      <c r="PYQ516" s="29"/>
      <c r="PYR516" s="29"/>
      <c r="PYS516" s="29"/>
      <c r="PYT516" s="29"/>
      <c r="PYU516" s="29"/>
      <c r="PYV516" s="29"/>
      <c r="PYW516" s="29"/>
      <c r="PYX516" s="29"/>
      <c r="PYY516" s="29"/>
      <c r="PYZ516" s="29"/>
      <c r="PZA516" s="29"/>
      <c r="PZB516" s="29"/>
      <c r="PZC516" s="29"/>
      <c r="PZD516" s="29"/>
      <c r="PZE516" s="29"/>
      <c r="PZF516" s="29"/>
      <c r="PZG516" s="29"/>
      <c r="PZH516" s="29"/>
      <c r="PZI516" s="29"/>
      <c r="PZJ516" s="29"/>
      <c r="PZK516" s="29"/>
      <c r="PZL516" s="29"/>
      <c r="PZM516" s="29"/>
      <c r="PZN516" s="29"/>
      <c r="PZO516" s="29"/>
      <c r="PZP516" s="29"/>
      <c r="PZQ516" s="29"/>
      <c r="PZR516" s="29"/>
      <c r="PZS516" s="29"/>
      <c r="PZT516" s="29"/>
      <c r="PZU516" s="29"/>
      <c r="PZV516" s="29"/>
      <c r="PZW516" s="29"/>
      <c r="PZX516" s="29"/>
      <c r="PZY516" s="29"/>
      <c r="PZZ516" s="29"/>
      <c r="QAA516" s="29"/>
      <c r="QAB516" s="29"/>
      <c r="QAC516" s="29"/>
      <c r="QAD516" s="29"/>
      <c r="QAE516" s="29"/>
      <c r="QAF516" s="29"/>
      <c r="QAG516" s="29"/>
      <c r="QAH516" s="29"/>
      <c r="QAI516" s="29"/>
      <c r="QAJ516" s="29"/>
      <c r="QAK516" s="29"/>
      <c r="QAL516" s="29"/>
      <c r="QAM516" s="29"/>
      <c r="QAN516" s="29"/>
      <c r="QAO516" s="29"/>
      <c r="QAP516" s="29"/>
      <c r="QAQ516" s="29"/>
      <c r="QAR516" s="29"/>
      <c r="QAS516" s="29"/>
      <c r="QAT516" s="29"/>
      <c r="QAU516" s="29"/>
      <c r="QAV516" s="29"/>
      <c r="QAW516" s="29"/>
      <c r="QAX516" s="29"/>
      <c r="QAY516" s="29"/>
      <c r="QAZ516" s="29"/>
      <c r="QBA516" s="29"/>
      <c r="QBB516" s="29"/>
      <c r="QBC516" s="29"/>
      <c r="QBD516" s="29"/>
      <c r="QBE516" s="29"/>
      <c r="QBF516" s="29"/>
      <c r="QBG516" s="29"/>
      <c r="QBH516" s="29"/>
      <c r="QBI516" s="29"/>
      <c r="QBJ516" s="29"/>
      <c r="QBK516" s="29"/>
      <c r="QBL516" s="29"/>
      <c r="QBM516" s="29"/>
      <c r="QBN516" s="29"/>
      <c r="QBO516" s="29"/>
      <c r="QBP516" s="29"/>
      <c r="QBQ516" s="29"/>
      <c r="QBR516" s="29"/>
      <c r="QBS516" s="29"/>
      <c r="QBT516" s="29"/>
      <c r="QBU516" s="29"/>
      <c r="QBV516" s="29"/>
      <c r="QBW516" s="29"/>
      <c r="QBX516" s="29"/>
      <c r="QBY516" s="29"/>
      <c r="QBZ516" s="29"/>
      <c r="QCA516" s="29"/>
      <c r="QCB516" s="29"/>
      <c r="QCC516" s="29"/>
      <c r="QCD516" s="29"/>
      <c r="QCE516" s="29"/>
      <c r="QCF516" s="29"/>
      <c r="QCG516" s="29"/>
      <c r="QCH516" s="29"/>
      <c r="QCI516" s="29"/>
      <c r="QCJ516" s="29"/>
      <c r="QCK516" s="29"/>
      <c r="QCL516" s="29"/>
      <c r="QCM516" s="29"/>
      <c r="QCN516" s="29"/>
      <c r="QCO516" s="29"/>
      <c r="QCP516" s="29"/>
      <c r="QCQ516" s="29"/>
      <c r="QCR516" s="29"/>
      <c r="QCS516" s="29"/>
      <c r="QCT516" s="29"/>
      <c r="QCU516" s="29"/>
      <c r="QCV516" s="29"/>
      <c r="QCW516" s="29"/>
      <c r="QCX516" s="29"/>
      <c r="QCY516" s="29"/>
      <c r="QCZ516" s="29"/>
      <c r="QDA516" s="29"/>
      <c r="QDB516" s="29"/>
      <c r="QDC516" s="29"/>
      <c r="QDD516" s="29"/>
      <c r="QDE516" s="29"/>
      <c r="QDF516" s="29"/>
      <c r="QDG516" s="29"/>
      <c r="QDH516" s="29"/>
      <c r="QDI516" s="29"/>
      <c r="QDJ516" s="29"/>
      <c r="QDK516" s="29"/>
      <c r="QDL516" s="29"/>
      <c r="QDM516" s="29"/>
      <c r="QDN516" s="29"/>
      <c r="QDO516" s="29"/>
      <c r="QDP516" s="29"/>
      <c r="QDQ516" s="29"/>
      <c r="QDR516" s="29"/>
      <c r="QDS516" s="29"/>
      <c r="QDT516" s="29"/>
      <c r="QDU516" s="29"/>
      <c r="QDV516" s="29"/>
      <c r="QDW516" s="29"/>
      <c r="QDX516" s="29"/>
      <c r="QDY516" s="29"/>
      <c r="QDZ516" s="29"/>
      <c r="QEA516" s="29"/>
      <c r="QEB516" s="29"/>
      <c r="QEC516" s="29"/>
      <c r="QED516" s="29"/>
      <c r="QEE516" s="29"/>
      <c r="QEF516" s="29"/>
      <c r="QEG516" s="29"/>
      <c r="QEH516" s="29"/>
      <c r="QEI516" s="29"/>
      <c r="QEJ516" s="29"/>
      <c r="QEK516" s="29"/>
      <c r="QEL516" s="29"/>
      <c r="QEM516" s="29"/>
      <c r="QEN516" s="29"/>
      <c r="QEO516" s="29"/>
      <c r="QEP516" s="29"/>
      <c r="QEQ516" s="29"/>
      <c r="QER516" s="29"/>
      <c r="QES516" s="29"/>
      <c r="QET516" s="29"/>
      <c r="QEU516" s="29"/>
      <c r="QEV516" s="29"/>
      <c r="QEW516" s="29"/>
      <c r="QEX516" s="29"/>
      <c r="QEY516" s="29"/>
      <c r="QEZ516" s="29"/>
      <c r="QFA516" s="29"/>
      <c r="QFB516" s="29"/>
      <c r="QFC516" s="29"/>
      <c r="QFD516" s="29"/>
      <c r="QFE516" s="29"/>
      <c r="QFF516" s="29"/>
      <c r="QFG516" s="29"/>
      <c r="QFH516" s="29"/>
      <c r="QFI516" s="29"/>
      <c r="QFJ516" s="29"/>
      <c r="QFK516" s="29"/>
      <c r="QFL516" s="29"/>
      <c r="QFM516" s="29"/>
      <c r="QFN516" s="29"/>
      <c r="QFO516" s="29"/>
      <c r="QFP516" s="29"/>
      <c r="QFQ516" s="29"/>
      <c r="QFR516" s="29"/>
      <c r="QFS516" s="29"/>
      <c r="QFT516" s="29"/>
      <c r="QFU516" s="29"/>
      <c r="QFV516" s="29"/>
      <c r="QFW516" s="29"/>
      <c r="QFX516" s="29"/>
      <c r="QFY516" s="29"/>
      <c r="QFZ516" s="29"/>
      <c r="QGA516" s="29"/>
      <c r="QGB516" s="29"/>
      <c r="QGC516" s="29"/>
      <c r="QGD516" s="29"/>
      <c r="QGE516" s="29"/>
      <c r="QGF516" s="29"/>
      <c r="QGG516" s="29"/>
      <c r="QGH516" s="29"/>
      <c r="QGI516" s="29"/>
      <c r="QGJ516" s="29"/>
      <c r="QGK516" s="29"/>
      <c r="QGL516" s="29"/>
      <c r="QGM516" s="29"/>
      <c r="QGN516" s="29"/>
      <c r="QGO516" s="29"/>
      <c r="QGP516" s="29"/>
      <c r="QGQ516" s="29"/>
      <c r="QGR516" s="29"/>
      <c r="QGS516" s="29"/>
      <c r="QGT516" s="29"/>
      <c r="QGU516" s="29"/>
      <c r="QGV516" s="29"/>
      <c r="QGW516" s="29"/>
      <c r="QGX516" s="29"/>
      <c r="QGY516" s="29"/>
      <c r="QGZ516" s="29"/>
      <c r="QHA516" s="29"/>
      <c r="QHB516" s="29"/>
      <c r="QHC516" s="29"/>
      <c r="QHD516" s="29"/>
      <c r="QHE516" s="29"/>
      <c r="QHF516" s="29"/>
      <c r="QHG516" s="29"/>
      <c r="QHH516" s="29"/>
      <c r="QHI516" s="29"/>
      <c r="QHJ516" s="29"/>
      <c r="QHK516" s="29"/>
      <c r="QHL516" s="29"/>
      <c r="QHM516" s="29"/>
      <c r="QHN516" s="29"/>
      <c r="QHO516" s="29"/>
      <c r="QHP516" s="29"/>
      <c r="QHQ516" s="29"/>
      <c r="QHR516" s="29"/>
      <c r="QHS516" s="29"/>
      <c r="QHT516" s="29"/>
      <c r="QHU516" s="29"/>
      <c r="QHV516" s="29"/>
      <c r="QHW516" s="29"/>
      <c r="QHX516" s="29"/>
      <c r="QHY516" s="29"/>
      <c r="QHZ516" s="29"/>
      <c r="QIA516" s="29"/>
      <c r="QIB516" s="29"/>
      <c r="QIC516" s="29"/>
      <c r="QID516" s="29"/>
      <c r="QIE516" s="29"/>
      <c r="QIF516" s="29"/>
      <c r="QIG516" s="29"/>
      <c r="QIH516" s="29"/>
      <c r="QII516" s="29"/>
      <c r="QIJ516" s="29"/>
      <c r="QIK516" s="29"/>
      <c r="QIL516" s="29"/>
      <c r="QIM516" s="29"/>
      <c r="QIN516" s="29"/>
      <c r="QIO516" s="29"/>
      <c r="QIP516" s="29"/>
      <c r="QIQ516" s="29"/>
      <c r="QIR516" s="29"/>
      <c r="QIS516" s="29"/>
      <c r="QIT516" s="29"/>
      <c r="QIU516" s="29"/>
      <c r="QIV516" s="29"/>
      <c r="QIW516" s="29"/>
      <c r="QIX516" s="29"/>
      <c r="QIY516" s="29"/>
      <c r="QIZ516" s="29"/>
      <c r="QJA516" s="29"/>
      <c r="QJB516" s="29"/>
      <c r="QJC516" s="29"/>
      <c r="QJD516" s="29"/>
      <c r="QJE516" s="29"/>
      <c r="QJF516" s="29"/>
      <c r="QJG516" s="29"/>
      <c r="QJH516" s="29"/>
      <c r="QJI516" s="29"/>
      <c r="QJJ516" s="29"/>
      <c r="QJK516" s="29"/>
      <c r="QJL516" s="29"/>
      <c r="QJM516" s="29"/>
      <c r="QJN516" s="29"/>
      <c r="QJO516" s="29"/>
      <c r="QJP516" s="29"/>
      <c r="QJQ516" s="29"/>
      <c r="QJR516" s="29"/>
      <c r="QJS516" s="29"/>
      <c r="QJT516" s="29"/>
      <c r="QJU516" s="29"/>
      <c r="QJV516" s="29"/>
      <c r="QJW516" s="29"/>
      <c r="QJX516" s="29"/>
      <c r="QJY516" s="29"/>
      <c r="QJZ516" s="29"/>
      <c r="QKA516" s="29"/>
      <c r="QKB516" s="29"/>
      <c r="QKC516" s="29"/>
      <c r="QKD516" s="29"/>
      <c r="QKE516" s="29"/>
      <c r="QKF516" s="29"/>
      <c r="QKG516" s="29"/>
      <c r="QKH516" s="29"/>
      <c r="QKI516" s="29"/>
      <c r="QKJ516" s="29"/>
      <c r="QKK516" s="29"/>
      <c r="QKL516" s="29"/>
      <c r="QKM516" s="29"/>
      <c r="QKN516" s="29"/>
      <c r="QKO516" s="29"/>
      <c r="QKP516" s="29"/>
      <c r="QKQ516" s="29"/>
      <c r="QKR516" s="29"/>
      <c r="QKS516" s="29"/>
      <c r="QKT516" s="29"/>
      <c r="QKU516" s="29"/>
      <c r="QKV516" s="29"/>
      <c r="QKW516" s="29"/>
      <c r="QKX516" s="29"/>
      <c r="QKY516" s="29"/>
      <c r="QKZ516" s="29"/>
      <c r="QLA516" s="29"/>
      <c r="QLB516" s="29"/>
      <c r="QLC516" s="29"/>
      <c r="QLD516" s="29"/>
      <c r="QLE516" s="29"/>
      <c r="QLF516" s="29"/>
      <c r="QLG516" s="29"/>
      <c r="QLH516" s="29"/>
      <c r="QLI516" s="29"/>
      <c r="QLJ516" s="29"/>
      <c r="QLK516" s="29"/>
      <c r="QLL516" s="29"/>
      <c r="QLM516" s="29"/>
      <c r="QLN516" s="29"/>
      <c r="QLO516" s="29"/>
      <c r="QLP516" s="29"/>
      <c r="QLQ516" s="29"/>
      <c r="QLR516" s="29"/>
      <c r="QLS516" s="29"/>
      <c r="QLT516" s="29"/>
      <c r="QLU516" s="29"/>
      <c r="QLV516" s="29"/>
      <c r="QLW516" s="29"/>
      <c r="QLX516" s="29"/>
      <c r="QLY516" s="29"/>
      <c r="QLZ516" s="29"/>
      <c r="QMA516" s="29"/>
      <c r="QMB516" s="29"/>
      <c r="QMC516" s="29"/>
      <c r="QMD516" s="29"/>
      <c r="QME516" s="29"/>
      <c r="QMF516" s="29"/>
      <c r="QMG516" s="29"/>
      <c r="QMH516" s="29"/>
      <c r="QMI516" s="29"/>
      <c r="QMJ516" s="29"/>
      <c r="QMK516" s="29"/>
      <c r="QML516" s="29"/>
      <c r="QMM516" s="29"/>
      <c r="QMN516" s="29"/>
      <c r="QMO516" s="29"/>
      <c r="QMP516" s="29"/>
      <c r="QMQ516" s="29"/>
      <c r="QMR516" s="29"/>
      <c r="QMS516" s="29"/>
      <c r="QMT516" s="29"/>
      <c r="QMU516" s="29"/>
      <c r="QMV516" s="29"/>
      <c r="QMW516" s="29"/>
      <c r="QMX516" s="29"/>
      <c r="QMY516" s="29"/>
      <c r="QMZ516" s="29"/>
      <c r="QNA516" s="29"/>
      <c r="QNB516" s="29"/>
      <c r="QNC516" s="29"/>
      <c r="QND516" s="29"/>
      <c r="QNE516" s="29"/>
      <c r="QNF516" s="29"/>
      <c r="QNG516" s="29"/>
      <c r="QNH516" s="29"/>
      <c r="QNI516" s="29"/>
      <c r="QNJ516" s="29"/>
    </row>
  </sheetData>
  <conditionalFormatting sqref="C300:C431 D102:D144 C443:D516 C3:C144 C145:D277">
    <cfRule type="containsText" dxfId="343" priority="17" operator="containsText" text="a">
      <formula>NOT(ISERROR(SEARCH("a",C3)))</formula>
    </cfRule>
  </conditionalFormatting>
  <conditionalFormatting sqref="C443:C493">
    <cfRule type="containsText" dxfId="342" priority="11" operator="containsText" text="a">
      <formula>NOT(ISERROR(SEARCH("a",C443)))</formula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R343"/>
  <sheetViews>
    <sheetView workbookViewId="0">
      <pane xSplit="3" ySplit="2" topLeftCell="D237" activePane="bottomRight" state="frozen"/>
      <selection pane="topRight" activeCell="C1" sqref="C1"/>
      <selection pane="bottomLeft" activeCell="A3" sqref="A3"/>
      <selection pane="bottomRight" activeCell="H250" sqref="H250:I250"/>
    </sheetView>
  </sheetViews>
  <sheetFormatPr defaultColWidth="8.85546875" defaultRowHeight="15" x14ac:dyDescent="0.25"/>
  <cols>
    <col min="1" max="1" width="14" bestFit="1" customWidth="1"/>
    <col min="2" max="2" width="11.85546875" customWidth="1"/>
    <col min="6" max="6" width="19.28515625" bestFit="1" customWidth="1"/>
    <col min="11" max="11" width="8.85546875" style="17"/>
    <col min="12" max="12" width="12.28515625" style="17" customWidth="1"/>
    <col min="13" max="13" width="8.85546875" style="22"/>
    <col min="14" max="14" width="8.85546875" style="17"/>
    <col min="15" max="15" width="12.7109375" style="17" customWidth="1"/>
    <col min="16" max="16" width="8.85546875" style="17"/>
    <col min="17" max="17" width="8.85546875" style="29"/>
    <col min="18" max="18" width="8.85546875" style="17"/>
    <col min="19" max="21" width="8.85546875" style="29"/>
    <col min="22" max="27" width="12.85546875" style="29" customWidth="1"/>
    <col min="28" max="28" width="5.42578125" style="31" customWidth="1"/>
    <col min="58" max="58" width="5.42578125" style="31" customWidth="1"/>
  </cols>
  <sheetData>
    <row r="1" spans="1:70" s="10" customFormat="1" x14ac:dyDescent="0.25">
      <c r="K1" s="10" t="s">
        <v>1115</v>
      </c>
      <c r="M1" s="10" t="s">
        <v>2084</v>
      </c>
      <c r="P1" s="10" t="s">
        <v>2084</v>
      </c>
      <c r="R1" s="10" t="s">
        <v>2084</v>
      </c>
      <c r="T1" s="10" t="s">
        <v>2084</v>
      </c>
      <c r="U1" s="10" t="s">
        <v>2084</v>
      </c>
      <c r="V1" s="10" t="s">
        <v>2084</v>
      </c>
      <c r="W1" s="10" t="s">
        <v>2084</v>
      </c>
      <c r="X1" s="10" t="s">
        <v>2084</v>
      </c>
      <c r="Y1" s="10" t="s">
        <v>2084</v>
      </c>
      <c r="Z1" s="10" t="s">
        <v>2084</v>
      </c>
      <c r="AB1" s="35"/>
      <c r="AC1" s="10" t="s">
        <v>1425</v>
      </c>
      <c r="AN1" s="37" t="s">
        <v>554</v>
      </c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5"/>
    </row>
    <row r="2" spans="1:70" ht="75" x14ac:dyDescent="0.25">
      <c r="A2" s="1" t="s">
        <v>1510</v>
      </c>
      <c r="B2" s="1" t="s">
        <v>1511</v>
      </c>
      <c r="C2" s="1" t="s">
        <v>1512</v>
      </c>
      <c r="D2" s="1" t="s">
        <v>1513</v>
      </c>
      <c r="E2" s="1" t="s">
        <v>1514</v>
      </c>
      <c r="F2" s="1" t="s">
        <v>1515</v>
      </c>
      <c r="G2" s="1" t="s">
        <v>1516</v>
      </c>
      <c r="H2" s="1" t="s">
        <v>1517</v>
      </c>
      <c r="I2" s="1" t="s">
        <v>1518</v>
      </c>
      <c r="J2" s="1" t="s">
        <v>1519</v>
      </c>
      <c r="K2" s="30" t="s">
        <v>1520</v>
      </c>
      <c r="L2" s="30" t="s">
        <v>1521</v>
      </c>
      <c r="M2" s="30" t="s">
        <v>1522</v>
      </c>
      <c r="N2" s="30" t="s">
        <v>1523</v>
      </c>
      <c r="O2" s="30" t="s">
        <v>1524</v>
      </c>
      <c r="P2" s="30" t="s">
        <v>1525</v>
      </c>
      <c r="Q2" s="30" t="s">
        <v>1728</v>
      </c>
      <c r="R2" s="30" t="s">
        <v>1526</v>
      </c>
      <c r="S2" s="30"/>
      <c r="T2" s="30" t="s">
        <v>2083</v>
      </c>
      <c r="U2" s="30" t="s">
        <v>2146</v>
      </c>
      <c r="V2" s="30" t="s">
        <v>2165</v>
      </c>
      <c r="W2" s="30" t="s">
        <v>2166</v>
      </c>
      <c r="X2" s="30" t="s">
        <v>2167</v>
      </c>
      <c r="Y2" s="30" t="s">
        <v>2168</v>
      </c>
      <c r="Z2" s="30" t="s">
        <v>2211</v>
      </c>
      <c r="AA2" s="30" t="s">
        <v>2222</v>
      </c>
      <c r="AB2" s="32"/>
      <c r="AC2" s="33" t="s">
        <v>1527</v>
      </c>
      <c r="AD2" s="33" t="s">
        <v>1528</v>
      </c>
      <c r="AE2" s="33" t="s">
        <v>1529</v>
      </c>
      <c r="AF2" s="33" t="s">
        <v>1530</v>
      </c>
      <c r="AG2" s="33" t="s">
        <v>1531</v>
      </c>
      <c r="AH2" s="33" t="s">
        <v>1532</v>
      </c>
      <c r="AI2" s="33" t="s">
        <v>1533</v>
      </c>
      <c r="AJ2" s="33" t="s">
        <v>1534</v>
      </c>
      <c r="AK2" s="33" t="s">
        <v>1535</v>
      </c>
      <c r="AL2" s="33" t="s">
        <v>1536</v>
      </c>
      <c r="AM2" s="33" t="s">
        <v>1537</v>
      </c>
      <c r="AN2" s="3" t="s">
        <v>1538</v>
      </c>
      <c r="AO2" s="3" t="s">
        <v>1539</v>
      </c>
      <c r="AP2" s="3" t="s">
        <v>1540</v>
      </c>
      <c r="AQ2" s="3" t="s">
        <v>1541</v>
      </c>
      <c r="AR2" s="3" t="s">
        <v>1542</v>
      </c>
      <c r="AS2" s="3" t="s">
        <v>1543</v>
      </c>
      <c r="AT2" s="3" t="s">
        <v>1544</v>
      </c>
      <c r="AU2" s="3" t="s">
        <v>1545</v>
      </c>
      <c r="AV2" s="3" t="s">
        <v>1546</v>
      </c>
      <c r="AW2" s="3" t="s">
        <v>1547</v>
      </c>
      <c r="AX2" s="3" t="s">
        <v>1548</v>
      </c>
      <c r="AY2" s="3" t="s">
        <v>1549</v>
      </c>
      <c r="AZ2" s="3" t="s">
        <v>1550</v>
      </c>
      <c r="BA2" s="3" t="s">
        <v>1551</v>
      </c>
      <c r="BB2" s="3" t="s">
        <v>1552</v>
      </c>
      <c r="BC2" s="3" t="s">
        <v>1553</v>
      </c>
      <c r="BD2" s="3" t="s">
        <v>1554</v>
      </c>
      <c r="BE2" s="3" t="s">
        <v>1555</v>
      </c>
      <c r="BF2" s="32"/>
    </row>
    <row r="3" spans="1:70" x14ac:dyDescent="0.25">
      <c r="A3" t="s">
        <v>222</v>
      </c>
      <c r="B3">
        <v>1</v>
      </c>
      <c r="C3" t="s">
        <v>2</v>
      </c>
      <c r="D3">
        <v>3</v>
      </c>
      <c r="E3" t="s">
        <v>1</v>
      </c>
      <c r="F3" t="s">
        <v>243</v>
      </c>
      <c r="G3" t="s">
        <v>244</v>
      </c>
      <c r="H3">
        <v>63.505189624796486</v>
      </c>
      <c r="I3">
        <v>63.540409055812134</v>
      </c>
      <c r="J3" t="s">
        <v>51</v>
      </c>
      <c r="K3" s="29">
        <v>17823</v>
      </c>
      <c r="L3" s="29">
        <v>465</v>
      </c>
      <c r="M3" s="22">
        <f>L3/K3*100</f>
        <v>2.6089883857936376</v>
      </c>
      <c r="N3" s="29">
        <v>4.9275624999996201E-2</v>
      </c>
      <c r="O3" s="29">
        <v>0.1284040380075116</v>
      </c>
      <c r="P3" s="29">
        <v>57.213629235196976</v>
      </c>
      <c r="Q3" s="29">
        <f t="shared" ref="Q3:Q66" si="0">ABS(P3-$P$323)</f>
        <v>29.772588218975187</v>
      </c>
      <c r="R3" s="29">
        <v>0.75958295144798305</v>
      </c>
      <c r="S3" s="29">
        <f t="shared" ref="S3:S66" si="1">ABS(R3-$R$323)</f>
        <v>0.11113707406453877</v>
      </c>
      <c r="T3" s="29">
        <v>1.0255155076234814</v>
      </c>
      <c r="U3" s="29">
        <v>6.9487899999999998</v>
      </c>
      <c r="V3" s="29">
        <v>17</v>
      </c>
      <c r="W3" s="29">
        <f>AVERAGE(73,85,90)</f>
        <v>82.666666666666671</v>
      </c>
      <c r="X3" s="29">
        <f>AVERAGE(12,31,15)</f>
        <v>19.333333333333332</v>
      </c>
      <c r="Y3" s="29">
        <f>AVERAGE(85,116,105)</f>
        <v>102</v>
      </c>
      <c r="Z3" s="29">
        <v>323</v>
      </c>
      <c r="AA3" s="29" t="s">
        <v>2235</v>
      </c>
      <c r="AC3">
        <v>20274</v>
      </c>
      <c r="AD3">
        <v>342.07414999999997</v>
      </c>
      <c r="AE3">
        <v>59.267851999999998</v>
      </c>
      <c r="AF3">
        <v>202.72</v>
      </c>
      <c r="AG3">
        <v>860.852532</v>
      </c>
      <c r="AH3">
        <v>86.085252999999994</v>
      </c>
      <c r="AI3">
        <v>1.6864000000000001E-2</v>
      </c>
      <c r="AJ3">
        <v>1.6847000000000001E-2</v>
      </c>
      <c r="AK3">
        <v>0.99900999999999995</v>
      </c>
      <c r="AL3">
        <v>1.4149999999999999E-2</v>
      </c>
      <c r="AM3">
        <v>1.2500000000000001E-2</v>
      </c>
      <c r="AN3">
        <v>19</v>
      </c>
      <c r="AO3">
        <v>5.5544000000000003E-2</v>
      </c>
      <c r="AP3">
        <v>3.332611</v>
      </c>
      <c r="AQ3">
        <v>5.928776</v>
      </c>
      <c r="AR3">
        <v>0.48535099999999998</v>
      </c>
      <c r="AS3">
        <v>0.27352300000000002</v>
      </c>
      <c r="AT3">
        <v>63.263157999999997</v>
      </c>
      <c r="AU3">
        <v>28.144157</v>
      </c>
      <c r="AV3">
        <v>7.7949999999999998E-3</v>
      </c>
      <c r="AW3">
        <v>3.189E-3</v>
      </c>
      <c r="AX3">
        <v>150.39965000000001</v>
      </c>
      <c r="AY3">
        <v>58.621125999999997</v>
      </c>
      <c r="AZ3">
        <v>382.70268600000003</v>
      </c>
      <c r="BA3">
        <v>118.20636</v>
      </c>
      <c r="BB3">
        <v>13.490375999999999</v>
      </c>
      <c r="BC3">
        <v>28.249775</v>
      </c>
      <c r="BD3">
        <v>8.7673649999999999</v>
      </c>
      <c r="BE3">
        <v>3.531603</v>
      </c>
    </row>
    <row r="4" spans="1:70" x14ac:dyDescent="0.25">
      <c r="A4" t="s">
        <v>222</v>
      </c>
      <c r="B4">
        <v>1</v>
      </c>
      <c r="C4" t="s">
        <v>0</v>
      </c>
      <c r="D4">
        <v>10</v>
      </c>
      <c r="E4" t="s">
        <v>1</v>
      </c>
      <c r="F4" t="s">
        <v>243</v>
      </c>
      <c r="G4" t="s">
        <v>244</v>
      </c>
      <c r="H4">
        <v>63.505189624796486</v>
      </c>
      <c r="I4">
        <v>63.540409055812134</v>
      </c>
      <c r="J4" t="s">
        <v>51</v>
      </c>
      <c r="K4" s="29">
        <v>18120</v>
      </c>
      <c r="L4" s="29">
        <v>118</v>
      </c>
      <c r="M4" s="29">
        <f t="shared" ref="M4:M67" si="2">L4/K4*100</f>
        <v>0.65121412803532008</v>
      </c>
      <c r="N4" s="29">
        <v>2.2706250000001659E-2</v>
      </c>
      <c r="O4" s="29">
        <v>6.42020190037558E-2</v>
      </c>
      <c r="P4" s="29">
        <v>58.167029217402749</v>
      </c>
      <c r="Q4" s="29">
        <f t="shared" si="0"/>
        <v>30.725988201180961</v>
      </c>
      <c r="R4" s="29">
        <v>0.65815040058679608</v>
      </c>
      <c r="S4" s="29">
        <f t="shared" si="1"/>
        <v>9.7045232033518003E-3</v>
      </c>
      <c r="T4" s="29">
        <v>1.0061260076560723</v>
      </c>
      <c r="U4" s="29">
        <v>6.9487899999999998</v>
      </c>
      <c r="V4" s="29">
        <v>17</v>
      </c>
      <c r="W4" s="29">
        <f>AVERAGE(73,85,90)</f>
        <v>82.666666666666671</v>
      </c>
      <c r="X4" s="29">
        <f>AVERAGE(12,31,15)</f>
        <v>19.333333333333332</v>
      </c>
      <c r="Y4" s="29">
        <f>AVERAGE(85,116,105)</f>
        <v>102</v>
      </c>
      <c r="Z4" s="29">
        <v>323</v>
      </c>
      <c r="AA4" s="29" t="s">
        <v>2235</v>
      </c>
      <c r="AC4">
        <v>19828</v>
      </c>
      <c r="AD4">
        <v>342.07414999999997</v>
      </c>
      <c r="AE4">
        <v>57.964041000000002</v>
      </c>
      <c r="AF4">
        <v>198.26</v>
      </c>
      <c r="AG4">
        <v>845.07566099999997</v>
      </c>
      <c r="AH4">
        <v>84.507565999999997</v>
      </c>
      <c r="AI4">
        <v>1.7242E-2</v>
      </c>
      <c r="AJ4">
        <v>1.5956000000000001E-2</v>
      </c>
      <c r="AK4">
        <v>0.92538600000000004</v>
      </c>
      <c r="AL4">
        <v>1.5225000000000001E-2</v>
      </c>
      <c r="AM4">
        <v>1.2500000000000001E-2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70" x14ac:dyDescent="0.25">
      <c r="A5" t="s">
        <v>222</v>
      </c>
      <c r="B5">
        <v>1</v>
      </c>
      <c r="C5" t="s">
        <v>13</v>
      </c>
      <c r="D5">
        <v>11</v>
      </c>
      <c r="E5" t="s">
        <v>1</v>
      </c>
      <c r="F5" t="s">
        <v>243</v>
      </c>
      <c r="G5" t="s">
        <v>244</v>
      </c>
      <c r="H5">
        <v>63.505189624796486</v>
      </c>
      <c r="I5">
        <v>63.540409055812134</v>
      </c>
      <c r="J5" t="s">
        <v>50</v>
      </c>
      <c r="K5" s="29">
        <v>2058</v>
      </c>
      <c r="L5" s="29">
        <v>405</v>
      </c>
      <c r="M5" s="29">
        <f t="shared" si="2"/>
        <v>19.679300291545189</v>
      </c>
      <c r="N5" s="29">
        <v>0.17438076923077059</v>
      </c>
      <c r="O5" s="29">
        <v>0.20865656176220634</v>
      </c>
      <c r="P5" s="29">
        <v>6.6063877554864714</v>
      </c>
      <c r="Q5" s="29">
        <f t="shared" si="0"/>
        <v>20.834653260735315</v>
      </c>
      <c r="R5" s="29">
        <v>1.4827762726284488</v>
      </c>
      <c r="S5" s="29">
        <f t="shared" si="1"/>
        <v>0.83433039524500452</v>
      </c>
      <c r="T5" s="29">
        <v>1.0048701283221593</v>
      </c>
      <c r="U5" s="29">
        <v>6.9487899999999998</v>
      </c>
      <c r="V5" s="29">
        <v>17</v>
      </c>
      <c r="W5" s="29">
        <f t="shared" ref="W5:W31" si="3">AVERAGE(73,85,90)</f>
        <v>82.666666666666671</v>
      </c>
      <c r="X5" s="29">
        <f t="shared" ref="X5:X31" si="4">AVERAGE(12,31,15)</f>
        <v>19.333333333333332</v>
      </c>
      <c r="Y5" s="29">
        <f t="shared" ref="Y5:Y31" si="5">AVERAGE(85,116,105)</f>
        <v>102</v>
      </c>
      <c r="Z5" s="29">
        <v>323</v>
      </c>
      <c r="AA5" s="29" t="s">
        <v>2235</v>
      </c>
      <c r="AC5">
        <v>2372</v>
      </c>
      <c r="AD5">
        <v>342.07414999999997</v>
      </c>
      <c r="AE5">
        <v>6.9341689999999998</v>
      </c>
      <c r="AF5">
        <v>22.85</v>
      </c>
      <c r="AG5">
        <v>27.833926999999999</v>
      </c>
      <c r="AH5">
        <v>2.7833929999999998</v>
      </c>
      <c r="AI5">
        <v>0.144182</v>
      </c>
      <c r="AJ5">
        <v>0.21542800000000001</v>
      </c>
      <c r="AK5">
        <v>1.4941359999999999</v>
      </c>
      <c r="AL5">
        <v>8.4074999999999997E-2</v>
      </c>
      <c r="AM5">
        <v>3.7499999999999999E-2</v>
      </c>
      <c r="AN5">
        <v>10</v>
      </c>
      <c r="AO5">
        <v>2.9232999999999999E-2</v>
      </c>
      <c r="AP5">
        <v>1.754006</v>
      </c>
      <c r="AQ5">
        <v>9.4013489999999997</v>
      </c>
      <c r="AR5">
        <v>0.91732000000000002</v>
      </c>
      <c r="AS5">
        <v>0.59262199999999998</v>
      </c>
      <c r="AT5">
        <v>22.3</v>
      </c>
      <c r="AU5">
        <v>10.965096000000001</v>
      </c>
      <c r="AV5">
        <v>4.3067000000000001E-2</v>
      </c>
      <c r="AW5">
        <v>2.2995999999999999E-2</v>
      </c>
      <c r="AX5">
        <v>30.729485</v>
      </c>
      <c r="AY5">
        <v>19.806367999999999</v>
      </c>
      <c r="AZ5">
        <v>92.871988000000002</v>
      </c>
      <c r="BA5">
        <v>46.215511999999997</v>
      </c>
      <c r="BB5">
        <v>20.756339000000001</v>
      </c>
      <c r="BC5">
        <v>29.980710999999999</v>
      </c>
      <c r="BD5">
        <v>6.4825780000000002</v>
      </c>
      <c r="BE5">
        <v>1.885618</v>
      </c>
      <c r="BO5" s="23">
        <v>0.01</v>
      </c>
      <c r="BP5" s="22" t="e">
        <f>COUNTIF(#REF!, "&gt;1")</f>
        <v>#REF!</v>
      </c>
      <c r="BQ5" s="22"/>
      <c r="BR5" s="22" t="e">
        <f>BP5/BP9*100</f>
        <v>#REF!</v>
      </c>
    </row>
    <row r="6" spans="1:70" x14ac:dyDescent="0.25">
      <c r="A6" t="s">
        <v>223</v>
      </c>
      <c r="B6">
        <v>1</v>
      </c>
      <c r="C6" t="s">
        <v>8</v>
      </c>
      <c r="D6">
        <v>1</v>
      </c>
      <c r="E6" t="s">
        <v>1</v>
      </c>
      <c r="F6" t="s">
        <v>243</v>
      </c>
      <c r="G6" t="s">
        <v>244</v>
      </c>
      <c r="H6">
        <v>63.505189624796486</v>
      </c>
      <c r="I6">
        <v>63.540409055812134</v>
      </c>
      <c r="J6" t="s">
        <v>52</v>
      </c>
      <c r="K6" s="29">
        <v>3794</v>
      </c>
      <c r="L6" s="29">
        <v>146</v>
      </c>
      <c r="M6" s="29">
        <f t="shared" si="2"/>
        <v>3.8481813389562469</v>
      </c>
      <c r="N6" s="29">
        <v>9.5004629629628981E-2</v>
      </c>
      <c r="O6" s="29">
        <v>9.1402452072539525E-2</v>
      </c>
      <c r="P6" s="29">
        <v>12.843737154193146</v>
      </c>
      <c r="Q6" s="29">
        <f t="shared" si="0"/>
        <v>14.597303862028642</v>
      </c>
      <c r="R6" s="29">
        <v>1.3504309127030583</v>
      </c>
      <c r="S6" s="29">
        <f t="shared" si="1"/>
        <v>0.70198503531961398</v>
      </c>
      <c r="T6" s="29">
        <v>1.0174759886842413</v>
      </c>
      <c r="U6" s="29">
        <v>6.9487899999999998</v>
      </c>
      <c r="V6" s="29">
        <v>17</v>
      </c>
      <c r="W6" s="29">
        <f t="shared" si="3"/>
        <v>82.666666666666671</v>
      </c>
      <c r="X6" s="29">
        <f t="shared" si="4"/>
        <v>19.333333333333332</v>
      </c>
      <c r="Y6" s="29">
        <f t="shared" si="5"/>
        <v>102</v>
      </c>
      <c r="Z6" s="29">
        <v>323</v>
      </c>
      <c r="AA6" s="29" t="s">
        <v>2235</v>
      </c>
      <c r="AC6">
        <v>4607</v>
      </c>
      <c r="AD6">
        <v>364.32324999999997</v>
      </c>
      <c r="AE6">
        <v>12.645364000000001</v>
      </c>
      <c r="AF6">
        <v>45.7</v>
      </c>
      <c r="AG6">
        <v>85.226462999999995</v>
      </c>
      <c r="AH6">
        <v>8.5226459999999999</v>
      </c>
      <c r="AI6">
        <v>7.9029000000000002E-2</v>
      </c>
      <c r="AJ6">
        <v>0.118169</v>
      </c>
      <c r="AK6">
        <v>1.4952529999999999</v>
      </c>
      <c r="AL6">
        <v>5.2038000000000001E-2</v>
      </c>
      <c r="AM6">
        <v>2.75E-2</v>
      </c>
      <c r="AN6">
        <v>3</v>
      </c>
      <c r="AO6">
        <v>8.234E-3</v>
      </c>
      <c r="AP6">
        <v>0.49406699999999998</v>
      </c>
      <c r="AQ6">
        <v>2.821793</v>
      </c>
      <c r="AR6">
        <v>1.5021500000000001</v>
      </c>
      <c r="AS6">
        <v>0.39743200000000001</v>
      </c>
      <c r="AT6">
        <v>43.333333000000003</v>
      </c>
      <c r="AU6">
        <v>7.5718779999999999</v>
      </c>
      <c r="AV6">
        <v>3.5484000000000002E-2</v>
      </c>
      <c r="AW6">
        <v>1.4370000000000001E-2</v>
      </c>
      <c r="AX6">
        <v>28.651744000000001</v>
      </c>
      <c r="AY6">
        <v>3.0881789999999998</v>
      </c>
      <c r="AZ6">
        <v>79.158533000000006</v>
      </c>
      <c r="BA6">
        <v>27.514786000000001</v>
      </c>
      <c r="BB6">
        <v>42.674863000000002</v>
      </c>
      <c r="BC6">
        <v>47.454625999999998</v>
      </c>
      <c r="BD6">
        <v>6.0007260000000002</v>
      </c>
      <c r="BE6">
        <v>0.72843100000000005</v>
      </c>
      <c r="BO6" s="23">
        <v>0.05</v>
      </c>
      <c r="BP6" s="22" t="e">
        <f>COUNTIF(#REF!, "&gt;5")</f>
        <v>#REF!</v>
      </c>
      <c r="BQ6" s="22"/>
      <c r="BR6" s="22" t="e">
        <f>BP6/BP9*100</f>
        <v>#REF!</v>
      </c>
    </row>
    <row r="7" spans="1:70" x14ac:dyDescent="0.25">
      <c r="A7" t="s">
        <v>223</v>
      </c>
      <c r="B7">
        <v>1</v>
      </c>
      <c r="C7" t="s">
        <v>3</v>
      </c>
      <c r="D7">
        <v>4</v>
      </c>
      <c r="E7" t="s">
        <v>1</v>
      </c>
      <c r="F7" t="s">
        <v>243</v>
      </c>
      <c r="G7" t="s">
        <v>244</v>
      </c>
      <c r="H7">
        <v>63.505189624796486</v>
      </c>
      <c r="I7">
        <v>63.540409055812134</v>
      </c>
      <c r="J7" t="s">
        <v>52</v>
      </c>
      <c r="K7" s="29">
        <v>17341</v>
      </c>
      <c r="L7" s="29">
        <v>272</v>
      </c>
      <c r="M7" s="29">
        <f t="shared" si="2"/>
        <v>1.5685369932529842</v>
      </c>
      <c r="N7" s="29">
        <v>4.474396551724022E-2</v>
      </c>
      <c r="O7" s="29">
        <v>9.8173004077912823E-2</v>
      </c>
      <c r="P7" s="29">
        <v>58.70407116258918</v>
      </c>
      <c r="Q7" s="29">
        <f t="shared" si="0"/>
        <v>31.263030146367392</v>
      </c>
      <c r="R7" s="29">
        <v>0.64886742997135571</v>
      </c>
      <c r="S7" s="29">
        <f t="shared" si="1"/>
        <v>4.2155258791143346E-4</v>
      </c>
      <c r="T7" s="29">
        <v>1.0174759886842413</v>
      </c>
      <c r="U7" s="29">
        <v>6.9487899999999998</v>
      </c>
      <c r="V7" s="29">
        <v>17</v>
      </c>
      <c r="W7" s="29">
        <f t="shared" si="3"/>
        <v>82.666666666666671</v>
      </c>
      <c r="X7" s="29">
        <f t="shared" si="4"/>
        <v>19.333333333333332</v>
      </c>
      <c r="Y7" s="29">
        <f t="shared" si="5"/>
        <v>102</v>
      </c>
      <c r="Z7" s="29">
        <v>323</v>
      </c>
      <c r="AA7" s="29" t="s">
        <v>2235</v>
      </c>
      <c r="AC7">
        <v>22156</v>
      </c>
      <c r="AD7">
        <v>364.32324999999997</v>
      </c>
      <c r="AE7">
        <v>60.814126000000002</v>
      </c>
      <c r="AF7">
        <v>221.55</v>
      </c>
      <c r="AG7">
        <v>955.52461400000004</v>
      </c>
      <c r="AH7">
        <v>95.552460999999994</v>
      </c>
      <c r="AI7">
        <v>1.643E-2</v>
      </c>
      <c r="AJ7">
        <v>1.081E-2</v>
      </c>
      <c r="AK7">
        <v>0.65793100000000004</v>
      </c>
      <c r="AL7">
        <v>1.43E-2</v>
      </c>
      <c r="AM7">
        <v>1.2500000000000001E-2</v>
      </c>
      <c r="AN7">
        <v>19</v>
      </c>
      <c r="AO7">
        <v>5.2151000000000003E-2</v>
      </c>
      <c r="AP7">
        <v>3.129089</v>
      </c>
      <c r="AQ7">
        <v>5.2942770000000001</v>
      </c>
      <c r="AR7">
        <v>0.47003</v>
      </c>
      <c r="AS7">
        <v>0.22614699999999999</v>
      </c>
      <c r="AT7">
        <v>61.736842000000003</v>
      </c>
      <c r="AU7">
        <v>26.102027</v>
      </c>
      <c r="AV7">
        <v>7.7390000000000002E-3</v>
      </c>
      <c r="AW7">
        <v>2.8679999999999999E-3</v>
      </c>
      <c r="AX7">
        <v>135.54880499999999</v>
      </c>
      <c r="AY7">
        <v>26.725007999999999</v>
      </c>
      <c r="AZ7">
        <v>356.55573600000002</v>
      </c>
      <c r="BA7">
        <v>61.657037000000003</v>
      </c>
      <c r="BB7">
        <v>4.3817399999999997</v>
      </c>
      <c r="BC7">
        <v>10.495678</v>
      </c>
      <c r="BD7">
        <v>7.4777079999999998</v>
      </c>
      <c r="BE7">
        <v>4.299976</v>
      </c>
      <c r="BO7" s="23">
        <v>0.1</v>
      </c>
      <c r="BP7" s="22" t="e">
        <f>COUNTIF(#REF!, "&gt;10")</f>
        <v>#REF!</v>
      </c>
      <c r="BQ7" s="22"/>
      <c r="BR7" s="22" t="e">
        <f>BP7/BP9*100</f>
        <v>#REF!</v>
      </c>
    </row>
    <row r="8" spans="1:70" x14ac:dyDescent="0.25">
      <c r="A8" t="s">
        <v>224</v>
      </c>
      <c r="B8">
        <v>1</v>
      </c>
      <c r="C8" t="s">
        <v>10</v>
      </c>
      <c r="D8">
        <v>13</v>
      </c>
      <c r="E8" t="s">
        <v>1</v>
      </c>
      <c r="F8" t="s">
        <v>243</v>
      </c>
      <c r="G8" t="s">
        <v>244</v>
      </c>
      <c r="H8">
        <v>63.505189624796486</v>
      </c>
      <c r="I8">
        <v>63.540409055812134</v>
      </c>
      <c r="J8" t="s">
        <v>51</v>
      </c>
      <c r="K8" s="29">
        <v>18425</v>
      </c>
      <c r="L8" s="29">
        <v>385</v>
      </c>
      <c r="M8" s="29">
        <f t="shared" si="2"/>
        <v>2.0895522388059704</v>
      </c>
      <c r="N8" s="29">
        <v>3.8713970588234746E-2</v>
      </c>
      <c r="O8" s="29">
        <v>0.13116839429539059</v>
      </c>
      <c r="P8" s="29">
        <v>71.081696026252118</v>
      </c>
      <c r="Q8" s="29">
        <f t="shared" si="0"/>
        <v>43.640655010030329</v>
      </c>
      <c r="R8" s="29">
        <v>0.65705648485561319</v>
      </c>
      <c r="S8" s="29">
        <f t="shared" si="1"/>
        <v>8.6106074721689074E-3</v>
      </c>
      <c r="T8" s="29">
        <v>1.0018862585014534</v>
      </c>
      <c r="U8" s="29">
        <v>6.9487899999999998</v>
      </c>
      <c r="V8" s="29">
        <v>17</v>
      </c>
      <c r="W8" s="29">
        <f t="shared" si="3"/>
        <v>82.666666666666671</v>
      </c>
      <c r="X8" s="29">
        <f t="shared" si="4"/>
        <v>19.333333333333332</v>
      </c>
      <c r="Y8" s="29">
        <f t="shared" si="5"/>
        <v>102</v>
      </c>
      <c r="Z8" s="29">
        <v>323</v>
      </c>
      <c r="AA8" s="29" t="s">
        <v>2235</v>
      </c>
      <c r="AC8">
        <v>25314</v>
      </c>
      <c r="AD8">
        <v>350.411925</v>
      </c>
      <c r="AE8">
        <v>72.240691999999996</v>
      </c>
      <c r="AF8">
        <v>253.13</v>
      </c>
      <c r="AG8">
        <v>1191.5182809999999</v>
      </c>
      <c r="AH8">
        <v>119.15182799999999</v>
      </c>
      <c r="AI8">
        <v>1.3842E-2</v>
      </c>
      <c r="AJ8">
        <v>9.1170000000000001E-3</v>
      </c>
      <c r="AK8">
        <v>0.65867200000000004</v>
      </c>
      <c r="AL8">
        <v>1.1849999999999999E-2</v>
      </c>
      <c r="AM8">
        <v>7.4999999999999997E-3</v>
      </c>
      <c r="AN8">
        <v>9</v>
      </c>
      <c r="AO8">
        <v>2.5683999999999998E-2</v>
      </c>
      <c r="AP8">
        <v>1.5410429999999999</v>
      </c>
      <c r="AQ8">
        <v>1.939638</v>
      </c>
      <c r="AR8">
        <v>0.29177500000000001</v>
      </c>
      <c r="AS8">
        <v>0.122617</v>
      </c>
      <c r="AT8">
        <v>54.555556000000003</v>
      </c>
      <c r="AU8">
        <v>25.642303999999999</v>
      </c>
      <c r="AV8">
        <v>5.4479999999999997E-3</v>
      </c>
      <c r="AW8">
        <v>2.7720000000000002E-3</v>
      </c>
      <c r="AX8">
        <v>193.36239800000001</v>
      </c>
      <c r="AY8">
        <v>59.213864999999998</v>
      </c>
      <c r="AZ8">
        <v>529.72554100000002</v>
      </c>
      <c r="BA8">
        <v>226.72907499999999</v>
      </c>
      <c r="BB8">
        <v>30.002344000000001</v>
      </c>
      <c r="BC8">
        <v>36.593573999999997</v>
      </c>
      <c r="BD8">
        <v>9.8895049999999998</v>
      </c>
      <c r="BE8">
        <v>0.76376299999999997</v>
      </c>
      <c r="BO8" s="22"/>
      <c r="BP8" s="22"/>
      <c r="BQ8" s="22"/>
      <c r="BR8" s="22"/>
    </row>
    <row r="9" spans="1:70" x14ac:dyDescent="0.25">
      <c r="A9" t="s">
        <v>224</v>
      </c>
      <c r="B9">
        <v>1</v>
      </c>
      <c r="C9" t="s">
        <v>5</v>
      </c>
      <c r="D9">
        <v>14</v>
      </c>
      <c r="E9" t="s">
        <v>1</v>
      </c>
      <c r="F9" t="s">
        <v>243</v>
      </c>
      <c r="G9" t="s">
        <v>244</v>
      </c>
      <c r="H9">
        <v>63.505189624796486</v>
      </c>
      <c r="I9">
        <v>63.540409055812134</v>
      </c>
      <c r="J9" t="s">
        <v>51</v>
      </c>
      <c r="K9" s="29">
        <v>17319</v>
      </c>
      <c r="L9" s="29">
        <v>124</v>
      </c>
      <c r="M9" s="29">
        <f t="shared" si="2"/>
        <v>0.71597667301807266</v>
      </c>
      <c r="N9" s="29">
        <v>1.8087500000005766E-2</v>
      </c>
      <c r="O9" s="29">
        <v>8.4873666897017447E-2</v>
      </c>
      <c r="P9" s="29">
        <v>66.814865317702058</v>
      </c>
      <c r="Q9" s="29">
        <f t="shared" si="0"/>
        <v>39.373824301480269</v>
      </c>
      <c r="R9" s="29">
        <v>0.57614500302752936</v>
      </c>
      <c r="S9" s="29">
        <f t="shared" si="1"/>
        <v>7.2300874355914924E-2</v>
      </c>
      <c r="T9" s="29">
        <v>1.0018862585014534</v>
      </c>
      <c r="U9" s="29">
        <v>6.9487899999999998</v>
      </c>
      <c r="V9" s="29">
        <v>17</v>
      </c>
      <c r="W9" s="29">
        <f t="shared" si="3"/>
        <v>82.666666666666671</v>
      </c>
      <c r="X9" s="29">
        <f t="shared" si="4"/>
        <v>19.333333333333332</v>
      </c>
      <c r="Y9" s="29">
        <f t="shared" si="5"/>
        <v>102</v>
      </c>
      <c r="Z9" s="29">
        <v>323</v>
      </c>
      <c r="AA9" s="29" t="s">
        <v>2235</v>
      </c>
      <c r="AC9">
        <v>23500</v>
      </c>
      <c r="AD9">
        <v>350.411925</v>
      </c>
      <c r="AE9">
        <v>67.063928000000004</v>
      </c>
      <c r="AF9">
        <v>234.99</v>
      </c>
      <c r="AG9">
        <v>1015.985645</v>
      </c>
      <c r="AH9">
        <v>101.598564</v>
      </c>
      <c r="AI9">
        <v>1.491E-2</v>
      </c>
      <c r="AJ9">
        <v>8.5500000000000003E-3</v>
      </c>
      <c r="AK9">
        <v>0.57344899999999999</v>
      </c>
      <c r="AL9">
        <v>1.37E-2</v>
      </c>
      <c r="AM9">
        <v>1.2500000000000001E-2</v>
      </c>
      <c r="AN9">
        <v>1</v>
      </c>
      <c r="AO9">
        <v>2.8540000000000002E-3</v>
      </c>
      <c r="AP9">
        <v>0.17122699999999999</v>
      </c>
      <c r="AQ9">
        <v>5.5319E-2</v>
      </c>
      <c r="AR9">
        <v>3.8649999999999997E-2</v>
      </c>
      <c r="AS9">
        <v>0</v>
      </c>
      <c r="AT9">
        <v>13</v>
      </c>
      <c r="AU9">
        <v>0</v>
      </c>
      <c r="AV9">
        <v>3.2209999999999999E-3</v>
      </c>
      <c r="AW9">
        <v>1.3960000000000001E-3</v>
      </c>
      <c r="AX9">
        <v>310.478655</v>
      </c>
      <c r="AY9">
        <v>0</v>
      </c>
      <c r="AZ9">
        <v>833.33333300000004</v>
      </c>
      <c r="BA9">
        <v>0</v>
      </c>
      <c r="BB9">
        <v>0</v>
      </c>
      <c r="BC9">
        <v>0</v>
      </c>
      <c r="BD9">
        <v>5.4551679999999996</v>
      </c>
      <c r="BE9">
        <v>0.37267800000000001</v>
      </c>
      <c r="BO9" s="22"/>
      <c r="BP9" s="22">
        <f>COUNTA(#REF!)</f>
        <v>1</v>
      </c>
      <c r="BQ9" s="22"/>
      <c r="BR9" s="22"/>
    </row>
    <row r="10" spans="1:70" x14ac:dyDescent="0.25">
      <c r="A10" t="s">
        <v>225</v>
      </c>
      <c r="B10">
        <v>1</v>
      </c>
      <c r="C10" t="s">
        <v>2</v>
      </c>
      <c r="D10">
        <v>3</v>
      </c>
      <c r="E10" t="s">
        <v>1</v>
      </c>
      <c r="F10" t="s">
        <v>243</v>
      </c>
      <c r="G10" t="s">
        <v>244</v>
      </c>
      <c r="H10">
        <v>63.505189624796486</v>
      </c>
      <c r="I10">
        <v>63.540409055812134</v>
      </c>
      <c r="J10" t="s">
        <v>51</v>
      </c>
      <c r="K10" s="29">
        <v>14787</v>
      </c>
      <c r="L10" s="29">
        <v>47</v>
      </c>
      <c r="M10" s="29">
        <f t="shared" si="2"/>
        <v>0.317846757286806</v>
      </c>
      <c r="N10" s="29">
        <v>1.1595833333330141E-2</v>
      </c>
      <c r="O10" s="29">
        <v>4.3012093175638449E-2</v>
      </c>
      <c r="P10" s="29">
        <v>53.001651815680482</v>
      </c>
      <c r="Q10" s="29">
        <f t="shared" si="0"/>
        <v>25.560610799458694</v>
      </c>
      <c r="R10" s="29">
        <v>0.57981455811203964</v>
      </c>
      <c r="S10" s="29">
        <f t="shared" si="1"/>
        <v>6.8631319271404645E-2</v>
      </c>
      <c r="T10" s="29">
        <v>1.0127654472294896</v>
      </c>
      <c r="U10" s="29">
        <v>6.9487899999999998</v>
      </c>
      <c r="V10" s="29">
        <v>17</v>
      </c>
      <c r="W10" s="29">
        <f t="shared" si="3"/>
        <v>82.666666666666671</v>
      </c>
      <c r="X10" s="29">
        <f t="shared" si="4"/>
        <v>19.333333333333332</v>
      </c>
      <c r="Y10" s="29">
        <f t="shared" si="5"/>
        <v>102</v>
      </c>
      <c r="Z10" s="29">
        <v>323</v>
      </c>
      <c r="AA10" s="29" t="s">
        <v>2235</v>
      </c>
      <c r="AC10">
        <v>17418</v>
      </c>
      <c r="AD10">
        <v>336.82544999999999</v>
      </c>
      <c r="AE10">
        <v>51.712243999999998</v>
      </c>
      <c r="AF10">
        <v>174.17</v>
      </c>
      <c r="AG10">
        <v>695.56322599999999</v>
      </c>
      <c r="AH10">
        <v>69.556323000000006</v>
      </c>
      <c r="AI10">
        <v>1.9307999999999999E-2</v>
      </c>
      <c r="AJ10">
        <v>1.1816999999999999E-2</v>
      </c>
      <c r="AK10">
        <v>0.61203600000000002</v>
      </c>
      <c r="AL10">
        <v>1.6725E-2</v>
      </c>
      <c r="AM10">
        <v>1.7500000000000002E-2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70" x14ac:dyDescent="0.25">
      <c r="A11" t="s">
        <v>225</v>
      </c>
      <c r="B11">
        <v>1</v>
      </c>
      <c r="C11" t="s">
        <v>12</v>
      </c>
      <c r="D11">
        <v>5</v>
      </c>
      <c r="E11" t="s">
        <v>1</v>
      </c>
      <c r="F11" t="s">
        <v>243</v>
      </c>
      <c r="G11" t="s">
        <v>244</v>
      </c>
      <c r="H11">
        <v>63.505189624796486</v>
      </c>
      <c r="I11">
        <v>63.540409055812134</v>
      </c>
      <c r="J11" t="s">
        <v>52</v>
      </c>
      <c r="K11" s="29">
        <v>23156</v>
      </c>
      <c r="L11" s="29">
        <v>118</v>
      </c>
      <c r="M11" s="29">
        <f t="shared" si="2"/>
        <v>0.5095871480393851</v>
      </c>
      <c r="N11" s="29">
        <v>3.0238461538461846E-2</v>
      </c>
      <c r="O11" s="29">
        <v>4.6596434273608323E-2</v>
      </c>
      <c r="P11" s="29">
        <v>82.999002464590333</v>
      </c>
      <c r="Q11" s="29">
        <f t="shared" si="0"/>
        <v>55.557961448368545</v>
      </c>
      <c r="R11" s="29">
        <v>0.61549953534734569</v>
      </c>
      <c r="S11" s="29">
        <f t="shared" si="1"/>
        <v>3.2946342036098586E-2</v>
      </c>
      <c r="T11" s="29">
        <v>1.0175450579264442</v>
      </c>
      <c r="U11" s="29">
        <v>6.9487899999999998</v>
      </c>
      <c r="V11" s="29">
        <v>17</v>
      </c>
      <c r="W11" s="29">
        <f t="shared" si="3"/>
        <v>82.666666666666671</v>
      </c>
      <c r="X11" s="29">
        <f t="shared" si="4"/>
        <v>19.333333333333332</v>
      </c>
      <c r="Y11" s="29">
        <f t="shared" si="5"/>
        <v>102</v>
      </c>
      <c r="Z11" s="29">
        <v>323</v>
      </c>
      <c r="AA11" s="29" t="s">
        <v>2235</v>
      </c>
      <c r="AC11">
        <v>29590</v>
      </c>
      <c r="AD11">
        <v>336.82544999999999</v>
      </c>
      <c r="AE11">
        <v>87.849655999999996</v>
      </c>
      <c r="AF11">
        <v>295.89</v>
      </c>
      <c r="AG11">
        <v>1583.119635</v>
      </c>
      <c r="AH11">
        <v>158.31196299999999</v>
      </c>
      <c r="AI11">
        <v>1.1365999999999999E-2</v>
      </c>
      <c r="AJ11">
        <v>7.0689999999999998E-3</v>
      </c>
      <c r="AK11">
        <v>0.62196399999999996</v>
      </c>
      <c r="AL11">
        <v>9.9249999999999998E-3</v>
      </c>
      <c r="AM11">
        <v>7.4999999999999997E-3</v>
      </c>
      <c r="AN11">
        <v>5</v>
      </c>
      <c r="AO11">
        <v>1.4844E-2</v>
      </c>
      <c r="AP11">
        <v>0.89066900000000004</v>
      </c>
      <c r="AQ11">
        <v>1.132139</v>
      </c>
      <c r="AR11">
        <v>0.40386</v>
      </c>
      <c r="AS11">
        <v>0.110846</v>
      </c>
      <c r="AT11">
        <v>67</v>
      </c>
      <c r="AU11">
        <v>16.552945000000001</v>
      </c>
      <c r="AV11">
        <v>6.1190000000000003E-3</v>
      </c>
      <c r="AW11">
        <v>1.9759999999999999E-3</v>
      </c>
      <c r="AX11">
        <v>164.440166</v>
      </c>
      <c r="AY11">
        <v>6.6203799999999999</v>
      </c>
      <c r="AZ11">
        <v>354.67455699999999</v>
      </c>
      <c r="BA11">
        <v>30.363955000000001</v>
      </c>
      <c r="BB11">
        <v>3.5674060000000001</v>
      </c>
      <c r="BC11">
        <v>1.8889309999999999</v>
      </c>
      <c r="BD11">
        <v>5.82423</v>
      </c>
      <c r="BE11">
        <v>1.8633900000000001</v>
      </c>
    </row>
    <row r="12" spans="1:70" x14ac:dyDescent="0.25">
      <c r="A12" t="s">
        <v>225</v>
      </c>
      <c r="B12">
        <v>1</v>
      </c>
      <c r="C12" t="s">
        <v>17</v>
      </c>
      <c r="D12">
        <v>8</v>
      </c>
      <c r="E12" t="s">
        <v>1</v>
      </c>
      <c r="F12" t="s">
        <v>243</v>
      </c>
      <c r="G12" t="s">
        <v>244</v>
      </c>
      <c r="H12">
        <v>63.505189624796486</v>
      </c>
      <c r="I12">
        <v>63.540409055812134</v>
      </c>
      <c r="J12" t="s">
        <v>51</v>
      </c>
      <c r="K12" s="29">
        <v>1934</v>
      </c>
      <c r="L12" s="29">
        <v>245</v>
      </c>
      <c r="M12" s="29">
        <f t="shared" si="2"/>
        <v>12.668045501551189</v>
      </c>
      <c r="N12" s="29">
        <v>0.18872999999999931</v>
      </c>
      <c r="O12" s="29">
        <v>0.14337364391879484</v>
      </c>
      <c r="P12" s="29">
        <v>6.9321156834737305</v>
      </c>
      <c r="Q12" s="29">
        <f t="shared" si="0"/>
        <v>20.508925332748056</v>
      </c>
      <c r="R12" s="29">
        <v>1.2723348465934599</v>
      </c>
      <c r="S12" s="29">
        <f t="shared" si="1"/>
        <v>0.62388896921001558</v>
      </c>
      <c r="T12" s="29">
        <v>1.0247053217425204</v>
      </c>
      <c r="U12" s="29">
        <v>6.9487899999999998</v>
      </c>
      <c r="V12" s="29">
        <v>17</v>
      </c>
      <c r="W12" s="29">
        <f t="shared" si="3"/>
        <v>82.666666666666671</v>
      </c>
      <c r="X12" s="29">
        <f t="shared" si="4"/>
        <v>19.333333333333332</v>
      </c>
      <c r="Y12" s="29">
        <f t="shared" si="5"/>
        <v>102</v>
      </c>
      <c r="Z12" s="29">
        <v>323</v>
      </c>
      <c r="AA12" s="29" t="s">
        <v>2235</v>
      </c>
      <c r="AC12">
        <v>2421</v>
      </c>
      <c r="AD12">
        <v>336.82544999999999</v>
      </c>
      <c r="AE12">
        <v>7.1876990000000003</v>
      </c>
      <c r="AF12">
        <v>23.3</v>
      </c>
      <c r="AG12">
        <v>29.331042</v>
      </c>
      <c r="AH12">
        <v>2.9331040000000002</v>
      </c>
      <c r="AI12">
        <v>0.13896900000000001</v>
      </c>
      <c r="AJ12">
        <v>0.179262</v>
      </c>
      <c r="AK12">
        <v>1.2899419999999999</v>
      </c>
      <c r="AL12">
        <v>8.5000000000000006E-2</v>
      </c>
      <c r="AM12">
        <v>3.7499999999999999E-2</v>
      </c>
      <c r="AN12">
        <v>5</v>
      </c>
      <c r="AO12">
        <v>1.4844E-2</v>
      </c>
      <c r="AP12">
        <v>0.89066900000000004</v>
      </c>
      <c r="AQ12">
        <v>7.0218920000000002</v>
      </c>
      <c r="AR12">
        <v>1.63147</v>
      </c>
      <c r="AS12">
        <v>0.89883400000000002</v>
      </c>
      <c r="AT12">
        <v>34</v>
      </c>
      <c r="AU12">
        <v>15.231546</v>
      </c>
      <c r="AV12">
        <v>4.9438000000000003E-2</v>
      </c>
      <c r="AW12">
        <v>2.477E-2</v>
      </c>
      <c r="AX12">
        <v>20.822348000000002</v>
      </c>
      <c r="AY12">
        <v>1.8488899999999999</v>
      </c>
      <c r="AZ12">
        <v>257.44312000000002</v>
      </c>
      <c r="BA12">
        <v>332.31872600000003</v>
      </c>
      <c r="BB12">
        <v>74.934361999999993</v>
      </c>
      <c r="BC12">
        <v>110.519434</v>
      </c>
      <c r="BD12">
        <v>7.0928319999999996</v>
      </c>
      <c r="BE12">
        <v>1.0671870000000001</v>
      </c>
    </row>
    <row r="13" spans="1:70" x14ac:dyDescent="0.25">
      <c r="A13" t="s">
        <v>225</v>
      </c>
      <c r="B13">
        <v>1</v>
      </c>
      <c r="C13" t="s">
        <v>4</v>
      </c>
      <c r="D13">
        <v>12</v>
      </c>
      <c r="E13" t="s">
        <v>1</v>
      </c>
      <c r="F13" t="s">
        <v>243</v>
      </c>
      <c r="G13" t="s">
        <v>244</v>
      </c>
      <c r="H13">
        <v>63.505189624796486</v>
      </c>
      <c r="I13">
        <v>63.540409055812134</v>
      </c>
      <c r="J13" t="s">
        <v>51</v>
      </c>
      <c r="K13" s="29">
        <v>16899</v>
      </c>
      <c r="L13" s="29">
        <v>85</v>
      </c>
      <c r="M13" s="29">
        <f t="shared" si="2"/>
        <v>0.50298834250547364</v>
      </c>
      <c r="N13" s="29">
        <v>1.0279761904756345E-2</v>
      </c>
      <c r="O13" s="29">
        <v>7.5271163057367294E-2</v>
      </c>
      <c r="P13" s="29">
        <v>60.571780214592849</v>
      </c>
      <c r="Q13" s="29">
        <f t="shared" si="0"/>
        <v>33.13073919837106</v>
      </c>
      <c r="R13" s="29">
        <v>0.57824179088449712</v>
      </c>
      <c r="S13" s="29">
        <f t="shared" si="1"/>
        <v>7.020408649894716E-2</v>
      </c>
      <c r="T13" s="29">
        <v>1.0191227141529007</v>
      </c>
      <c r="U13" s="29">
        <v>6.9487899999999998</v>
      </c>
      <c r="V13" s="29">
        <v>17</v>
      </c>
      <c r="W13" s="29">
        <f t="shared" si="3"/>
        <v>82.666666666666671</v>
      </c>
      <c r="X13" s="29">
        <f t="shared" si="4"/>
        <v>19.333333333333332</v>
      </c>
      <c r="Y13" s="29">
        <f t="shared" si="5"/>
        <v>102</v>
      </c>
      <c r="Z13" s="29">
        <v>323</v>
      </c>
      <c r="AA13" s="29" t="s">
        <v>2235</v>
      </c>
      <c r="AC13">
        <v>20320</v>
      </c>
      <c r="AD13">
        <v>336.82544999999999</v>
      </c>
      <c r="AE13">
        <v>60.327983000000003</v>
      </c>
      <c r="AF13">
        <v>203.19</v>
      </c>
      <c r="AG13">
        <v>808.05170199999998</v>
      </c>
      <c r="AH13">
        <v>80.805170000000004</v>
      </c>
      <c r="AI13">
        <v>1.6551E-2</v>
      </c>
      <c r="AJ13">
        <v>9.7199999999999995E-3</v>
      </c>
      <c r="AK13">
        <v>0.58730099999999996</v>
      </c>
      <c r="AL13">
        <v>1.5025E-2</v>
      </c>
      <c r="AM13">
        <v>1.2500000000000001E-2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70" x14ac:dyDescent="0.25">
      <c r="A14" t="s">
        <v>225</v>
      </c>
      <c r="B14">
        <v>1</v>
      </c>
      <c r="C14" t="s">
        <v>10</v>
      </c>
      <c r="D14">
        <v>13</v>
      </c>
      <c r="E14" t="s">
        <v>1</v>
      </c>
      <c r="F14" t="s">
        <v>243</v>
      </c>
      <c r="G14" t="s">
        <v>244</v>
      </c>
      <c r="H14">
        <v>63.505189624796486</v>
      </c>
      <c r="I14">
        <v>63.540409055812134</v>
      </c>
      <c r="J14" t="s">
        <v>50</v>
      </c>
      <c r="K14" s="29">
        <v>20833</v>
      </c>
      <c r="L14" s="29">
        <v>54</v>
      </c>
      <c r="M14" s="29">
        <f t="shared" si="2"/>
        <v>0.25920414726635627</v>
      </c>
      <c r="N14" s="29">
        <v>2.690357142857585E-2</v>
      </c>
      <c r="O14" s="29">
        <v>2.5090387685789098E-2</v>
      </c>
      <c r="P14" s="29">
        <v>74.672578094006326</v>
      </c>
      <c r="Q14" s="29">
        <f t="shared" si="0"/>
        <v>47.231537077784537</v>
      </c>
      <c r="R14" s="29">
        <v>0.43634047721660429</v>
      </c>
      <c r="S14" s="29">
        <f t="shared" si="1"/>
        <v>0.21210540016683999</v>
      </c>
      <c r="T14" s="29">
        <v>1.0189941981950013</v>
      </c>
      <c r="U14" s="29">
        <v>6.9487899999999998</v>
      </c>
      <c r="V14" s="29">
        <v>17</v>
      </c>
      <c r="W14" s="29">
        <f t="shared" si="3"/>
        <v>82.666666666666671</v>
      </c>
      <c r="X14" s="29">
        <f t="shared" si="4"/>
        <v>19.333333333333332</v>
      </c>
      <c r="Y14" s="29">
        <f t="shared" si="5"/>
        <v>102</v>
      </c>
      <c r="Z14" s="29">
        <v>323</v>
      </c>
      <c r="AA14" s="29" t="s">
        <v>2235</v>
      </c>
      <c r="AC14">
        <v>25976</v>
      </c>
      <c r="AD14">
        <v>336.82544999999999</v>
      </c>
      <c r="AE14">
        <v>77.120063000000002</v>
      </c>
      <c r="AF14">
        <v>259.75</v>
      </c>
      <c r="AG14">
        <v>1310.4896670000001</v>
      </c>
      <c r="AH14">
        <v>131.048967</v>
      </c>
      <c r="AI14">
        <v>1.2947E-2</v>
      </c>
      <c r="AJ14">
        <v>5.744E-3</v>
      </c>
      <c r="AK14">
        <v>0.44363900000000001</v>
      </c>
      <c r="AL14">
        <v>1.2175E-2</v>
      </c>
      <c r="AM14">
        <v>1.2500000000000001E-2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70" x14ac:dyDescent="0.25">
      <c r="A15" t="s">
        <v>226</v>
      </c>
      <c r="B15">
        <v>1</v>
      </c>
      <c r="C15" t="s">
        <v>0</v>
      </c>
      <c r="D15">
        <v>10</v>
      </c>
      <c r="E15" t="s">
        <v>1</v>
      </c>
      <c r="F15" t="s">
        <v>243</v>
      </c>
      <c r="G15" t="s">
        <v>244</v>
      </c>
      <c r="H15">
        <v>63.505189624796486</v>
      </c>
      <c r="I15">
        <v>63.540409055812134</v>
      </c>
      <c r="J15" t="s">
        <v>51</v>
      </c>
      <c r="K15" s="29">
        <v>20242</v>
      </c>
      <c r="L15" s="29">
        <v>1432</v>
      </c>
      <c r="M15" s="29">
        <f t="shared" si="2"/>
        <v>7.0743997628692821</v>
      </c>
      <c r="N15" s="29">
        <v>5.0192515923567445E-2</v>
      </c>
      <c r="O15" s="29">
        <v>0.37231317890164661</v>
      </c>
      <c r="P15" s="29">
        <v>48.002314441574086</v>
      </c>
      <c r="Q15" s="29">
        <f t="shared" si="0"/>
        <v>20.561273425352297</v>
      </c>
      <c r="R15" s="29">
        <v>0.62422163864992763</v>
      </c>
      <c r="S15" s="29">
        <f t="shared" si="1"/>
        <v>2.4224238733516645E-2</v>
      </c>
      <c r="T15" s="29">
        <v>0.97976483578101858</v>
      </c>
      <c r="U15" s="29">
        <v>6.9487899999999998</v>
      </c>
      <c r="V15" s="29">
        <v>17</v>
      </c>
      <c r="W15" s="29">
        <f t="shared" si="3"/>
        <v>82.666666666666671</v>
      </c>
      <c r="X15" s="29">
        <f t="shared" si="4"/>
        <v>19.333333333333332</v>
      </c>
      <c r="Y15" s="29">
        <f t="shared" si="5"/>
        <v>102</v>
      </c>
      <c r="Z15" s="29">
        <v>323</v>
      </c>
      <c r="AA15" s="29" t="s">
        <v>2235</v>
      </c>
      <c r="AC15">
        <v>26744</v>
      </c>
      <c r="AD15">
        <v>523.80907500000001</v>
      </c>
      <c r="AE15">
        <v>51.056770999999998</v>
      </c>
      <c r="AF15">
        <v>267.43</v>
      </c>
      <c r="AG15">
        <v>932.332583</v>
      </c>
      <c r="AH15">
        <v>93.233258000000006</v>
      </c>
      <c r="AI15">
        <v>1.9585999999999999E-2</v>
      </c>
      <c r="AJ15">
        <v>1.2808E-2</v>
      </c>
      <c r="AK15">
        <v>0.65395099999999995</v>
      </c>
      <c r="AL15">
        <v>1.6924999999999999E-2</v>
      </c>
      <c r="AM15">
        <v>1.2500000000000001E-2</v>
      </c>
      <c r="AN15">
        <v>53</v>
      </c>
      <c r="AO15">
        <v>0.10118199999999999</v>
      </c>
      <c r="AP15">
        <v>6.0709140000000001</v>
      </c>
      <c r="AQ15">
        <v>13.715225999999999</v>
      </c>
      <c r="AR15">
        <v>0.50675800000000004</v>
      </c>
      <c r="AS15">
        <v>0.434674</v>
      </c>
      <c r="AT15">
        <v>69.207547000000005</v>
      </c>
      <c r="AU15">
        <v>59.484115000000003</v>
      </c>
      <c r="AV15">
        <v>7.43E-3</v>
      </c>
      <c r="AW15">
        <v>3.421E-3</v>
      </c>
      <c r="AX15">
        <v>138.92932300000001</v>
      </c>
      <c r="AY15">
        <v>23.408626000000002</v>
      </c>
      <c r="AZ15">
        <v>633.98166200000003</v>
      </c>
      <c r="BA15">
        <v>373.43700899999999</v>
      </c>
      <c r="BB15">
        <v>9.0185479999999991</v>
      </c>
      <c r="BC15">
        <v>31.159769000000001</v>
      </c>
      <c r="BD15">
        <v>12.091049</v>
      </c>
      <c r="BE15">
        <v>7.109375</v>
      </c>
      <c r="BH15">
        <f>COUNT(#REF!)</f>
        <v>0</v>
      </c>
      <c r="BI15" t="e">
        <f>BH15/BH17*100</f>
        <v>#DIV/0!</v>
      </c>
    </row>
    <row r="16" spans="1:70" x14ac:dyDescent="0.25">
      <c r="A16" t="s">
        <v>226</v>
      </c>
      <c r="B16">
        <v>1</v>
      </c>
      <c r="C16" t="s">
        <v>4</v>
      </c>
      <c r="D16">
        <v>12</v>
      </c>
      <c r="E16" t="s">
        <v>1</v>
      </c>
      <c r="F16" t="s">
        <v>243</v>
      </c>
      <c r="G16" t="s">
        <v>244</v>
      </c>
      <c r="H16">
        <v>63.505189624796486</v>
      </c>
      <c r="I16">
        <v>63.540409055812134</v>
      </c>
      <c r="J16" t="s">
        <v>51</v>
      </c>
      <c r="K16" s="29">
        <v>23171</v>
      </c>
      <c r="L16" s="29">
        <v>347</v>
      </c>
      <c r="M16" s="29">
        <f t="shared" si="2"/>
        <v>1.4975616071813906</v>
      </c>
      <c r="N16" s="29">
        <v>2.0298484848484885E-2</v>
      </c>
      <c r="O16" s="29">
        <v>0.15651382042999157</v>
      </c>
      <c r="P16" s="29">
        <v>54.948208078535373</v>
      </c>
      <c r="Q16" s="29">
        <f t="shared" si="0"/>
        <v>27.507167062313584</v>
      </c>
      <c r="R16" s="29">
        <v>0.7448134920705044</v>
      </c>
      <c r="S16" s="29">
        <f t="shared" si="1"/>
        <v>9.6367614687060121E-2</v>
      </c>
      <c r="T16" s="29">
        <v>0.98879057248763869</v>
      </c>
      <c r="U16" s="29">
        <v>6.9487899999999998</v>
      </c>
      <c r="V16" s="29">
        <v>17</v>
      </c>
      <c r="W16" s="29">
        <f t="shared" si="3"/>
        <v>82.666666666666671</v>
      </c>
      <c r="X16" s="29">
        <f t="shared" si="4"/>
        <v>19.333333333333332</v>
      </c>
      <c r="Y16" s="29">
        <f t="shared" si="5"/>
        <v>102</v>
      </c>
      <c r="Z16" s="29">
        <v>323</v>
      </c>
      <c r="AA16" s="29" t="s">
        <v>2235</v>
      </c>
      <c r="AC16">
        <v>28804</v>
      </c>
      <c r="AD16">
        <v>523.80907500000001</v>
      </c>
      <c r="AE16">
        <v>54.989502000000002</v>
      </c>
      <c r="AF16">
        <v>288.02999999999997</v>
      </c>
      <c r="AG16">
        <v>1115.990129</v>
      </c>
      <c r="AH16">
        <v>111.599013</v>
      </c>
      <c r="AI16">
        <v>1.8186000000000001E-2</v>
      </c>
      <c r="AJ16">
        <v>1.3606999999999999E-2</v>
      </c>
      <c r="AK16">
        <v>0.74822999999999995</v>
      </c>
      <c r="AL16">
        <v>1.5049999999999999E-2</v>
      </c>
      <c r="AM16">
        <v>1.2500000000000001E-2</v>
      </c>
      <c r="AN16">
        <v>2</v>
      </c>
      <c r="AO16">
        <v>3.8180000000000002E-3</v>
      </c>
      <c r="AP16">
        <v>0.22909099999999999</v>
      </c>
      <c r="AQ16">
        <v>0.190946</v>
      </c>
      <c r="AR16">
        <v>0.1837</v>
      </c>
      <c r="AS16">
        <v>8.5666000000000006E-2</v>
      </c>
      <c r="AT16">
        <v>27.5</v>
      </c>
      <c r="AU16">
        <v>9.1923879999999993</v>
      </c>
      <c r="AV16">
        <v>6.9319999999999998E-3</v>
      </c>
      <c r="AW16">
        <v>3.532E-3</v>
      </c>
      <c r="AX16">
        <v>148.765096</v>
      </c>
      <c r="AY16">
        <v>19.334353</v>
      </c>
      <c r="AZ16">
        <v>450.86119600000001</v>
      </c>
      <c r="BA16">
        <v>35.821012000000003</v>
      </c>
      <c r="BB16">
        <v>27.270250000000001</v>
      </c>
      <c r="BC16">
        <v>0</v>
      </c>
      <c r="BD16">
        <v>5.3948960000000001</v>
      </c>
      <c r="BE16">
        <v>0.41574</v>
      </c>
      <c r="BH16">
        <f>COUNT(#REF!)</f>
        <v>0</v>
      </c>
      <c r="BI16" t="e">
        <f>BH16/BH17*100</f>
        <v>#DIV/0!</v>
      </c>
    </row>
    <row r="17" spans="1:60" x14ac:dyDescent="0.25">
      <c r="A17" t="s">
        <v>226</v>
      </c>
      <c r="B17">
        <v>1</v>
      </c>
      <c r="C17" t="s">
        <v>28</v>
      </c>
      <c r="D17">
        <v>15</v>
      </c>
      <c r="E17" t="s">
        <v>1</v>
      </c>
      <c r="F17" t="s">
        <v>243</v>
      </c>
      <c r="G17" t="s">
        <v>244</v>
      </c>
      <c r="H17">
        <v>63.505189624796486</v>
      </c>
      <c r="I17">
        <v>63.540409055812134</v>
      </c>
      <c r="J17" t="s">
        <v>51</v>
      </c>
      <c r="K17" s="29">
        <v>31950</v>
      </c>
      <c r="L17" s="29">
        <v>366</v>
      </c>
      <c r="M17" s="29">
        <f t="shared" si="2"/>
        <v>1.1455399061032865</v>
      </c>
      <c r="N17" s="29">
        <v>3.2322093023251744E-2</v>
      </c>
      <c r="O17" s="29">
        <v>0.10197112543166117</v>
      </c>
      <c r="P17" s="29">
        <v>75.766917617245923</v>
      </c>
      <c r="Q17" s="29">
        <f t="shared" si="0"/>
        <v>48.325876601024135</v>
      </c>
      <c r="R17" s="29">
        <v>0.68586658310128279</v>
      </c>
      <c r="S17" s="29">
        <f t="shared" si="1"/>
        <v>3.7420705717838509E-2</v>
      </c>
      <c r="T17" s="29">
        <v>0.98799393576955297</v>
      </c>
      <c r="U17" s="29">
        <v>6.9487899999999998</v>
      </c>
      <c r="V17" s="29">
        <v>17</v>
      </c>
      <c r="W17" s="29">
        <f t="shared" si="3"/>
        <v>82.666666666666671</v>
      </c>
      <c r="X17" s="29">
        <f t="shared" si="4"/>
        <v>19.333333333333332</v>
      </c>
      <c r="Y17" s="29">
        <f t="shared" si="5"/>
        <v>102</v>
      </c>
      <c r="Z17" s="29">
        <v>323</v>
      </c>
      <c r="AA17" s="29" t="s">
        <v>2235</v>
      </c>
      <c r="AC17">
        <v>41409</v>
      </c>
      <c r="AD17">
        <v>523.80907500000001</v>
      </c>
      <c r="AE17">
        <v>79.053612999999999</v>
      </c>
      <c r="AF17">
        <v>414.08</v>
      </c>
      <c r="AG17">
        <v>2041.787343</v>
      </c>
      <c r="AH17">
        <v>204.17873399999999</v>
      </c>
      <c r="AI17">
        <v>1.2649000000000001E-2</v>
      </c>
      <c r="AJ17">
        <v>8.6409999999999994E-3</v>
      </c>
      <c r="AK17">
        <v>0.683118</v>
      </c>
      <c r="AL17">
        <v>1.065E-2</v>
      </c>
      <c r="AM17">
        <v>7.4999999999999997E-3</v>
      </c>
      <c r="AN17">
        <v>8</v>
      </c>
      <c r="AO17">
        <v>1.5273E-2</v>
      </c>
      <c r="AP17">
        <v>0.91636399999999996</v>
      </c>
      <c r="AQ17">
        <v>0.99736800000000003</v>
      </c>
      <c r="AR17">
        <v>0.308444</v>
      </c>
      <c r="AS17">
        <v>0.15942000000000001</v>
      </c>
      <c r="AT17">
        <v>51.625</v>
      </c>
      <c r="AU17">
        <v>20.893864000000001</v>
      </c>
      <c r="AV17">
        <v>6.0930000000000003E-3</v>
      </c>
      <c r="AW17">
        <v>2.0899999999999998E-3</v>
      </c>
      <c r="AX17">
        <v>178.48272600000001</v>
      </c>
      <c r="AY17">
        <v>34.972361999999997</v>
      </c>
      <c r="AZ17">
        <v>357.077383</v>
      </c>
      <c r="BA17">
        <v>59.963456000000001</v>
      </c>
      <c r="BB17">
        <v>36.455182000000001</v>
      </c>
      <c r="BC17">
        <v>67.291051999999993</v>
      </c>
      <c r="BD17">
        <v>6.2076229999999999</v>
      </c>
      <c r="BE17">
        <v>1.3698699999999999</v>
      </c>
      <c r="BH17">
        <f>SUM(BH15:BH16)</f>
        <v>0</v>
      </c>
    </row>
    <row r="18" spans="1:60" x14ac:dyDescent="0.25">
      <c r="A18" t="s">
        <v>227</v>
      </c>
      <c r="B18">
        <v>1</v>
      </c>
      <c r="C18" t="s">
        <v>2</v>
      </c>
      <c r="D18">
        <v>3</v>
      </c>
      <c r="E18" t="s">
        <v>1</v>
      </c>
      <c r="F18" t="s">
        <v>243</v>
      </c>
      <c r="G18" t="s">
        <v>245</v>
      </c>
      <c r="H18">
        <v>63.505189624796486</v>
      </c>
      <c r="I18">
        <v>63.540409055812134</v>
      </c>
      <c r="J18" t="s">
        <v>52</v>
      </c>
      <c r="K18" s="29">
        <v>10515</v>
      </c>
      <c r="L18" s="29">
        <v>2578</v>
      </c>
      <c r="M18" s="29">
        <f t="shared" si="2"/>
        <v>24.51735615786971</v>
      </c>
      <c r="N18" s="29">
        <v>4.891857366771131E-2</v>
      </c>
      <c r="O18" s="29">
        <v>1.0051573462489281</v>
      </c>
      <c r="P18" s="29">
        <v>33.132380864600243</v>
      </c>
      <c r="Q18" s="29">
        <f t="shared" si="0"/>
        <v>5.6913398483784547</v>
      </c>
      <c r="R18" s="29">
        <v>1.4257677677655705</v>
      </c>
      <c r="S18" s="29">
        <f t="shared" si="1"/>
        <v>0.77732189038212618</v>
      </c>
      <c r="U18" s="29">
        <v>6.9487899999999998</v>
      </c>
      <c r="V18" s="29">
        <v>17</v>
      </c>
      <c r="W18" s="29">
        <f t="shared" si="3"/>
        <v>82.666666666666671</v>
      </c>
      <c r="X18" s="29">
        <f t="shared" si="4"/>
        <v>19.333333333333332</v>
      </c>
      <c r="Y18" s="29">
        <f t="shared" si="5"/>
        <v>102</v>
      </c>
      <c r="Z18" s="29">
        <v>323</v>
      </c>
      <c r="AA18" s="29" t="s">
        <v>2235</v>
      </c>
      <c r="AC18">
        <v>13672</v>
      </c>
      <c r="AD18">
        <v>390.51870000000002</v>
      </c>
      <c r="AE18">
        <v>35.009847000000001</v>
      </c>
      <c r="AF18">
        <v>136.6</v>
      </c>
      <c r="AG18">
        <v>424.43414100000001</v>
      </c>
      <c r="AH18">
        <v>42.443413999999997</v>
      </c>
      <c r="AI18">
        <v>2.8523E-2</v>
      </c>
      <c r="AJ18">
        <v>4.2571999999999999E-2</v>
      </c>
      <c r="AK18">
        <v>1.4925550000000001</v>
      </c>
      <c r="AL18">
        <v>1.6525000000000001E-2</v>
      </c>
      <c r="AM18">
        <v>7.4999999999999997E-3</v>
      </c>
      <c r="AN18">
        <v>95</v>
      </c>
      <c r="AO18">
        <v>0.24326600000000001</v>
      </c>
      <c r="AP18">
        <v>14.595972</v>
      </c>
      <c r="AQ18">
        <v>28.474253999999998</v>
      </c>
      <c r="AR18">
        <v>0.383544</v>
      </c>
      <c r="AS18">
        <v>0.55732199999999998</v>
      </c>
      <c r="AT18">
        <v>40.978946999999998</v>
      </c>
      <c r="AU18">
        <v>58.156241999999999</v>
      </c>
      <c r="AV18">
        <v>9.5940000000000001E-3</v>
      </c>
      <c r="AW18">
        <v>5.2329999999999998E-3</v>
      </c>
      <c r="AX18">
        <v>120.876223</v>
      </c>
      <c r="AY18">
        <v>48.423600999999998</v>
      </c>
      <c r="AZ18">
        <v>500.468839</v>
      </c>
      <c r="BA18">
        <v>142.50956400000001</v>
      </c>
      <c r="BB18">
        <v>3.6969729999999998</v>
      </c>
      <c r="BC18">
        <v>7.2855910000000002</v>
      </c>
      <c r="BD18">
        <v>9.2267510000000001</v>
      </c>
      <c r="BE18">
        <v>4.8655390000000001</v>
      </c>
    </row>
    <row r="19" spans="1:60" x14ac:dyDescent="0.25">
      <c r="A19" t="s">
        <v>228</v>
      </c>
      <c r="B19">
        <v>1</v>
      </c>
      <c r="C19" t="s">
        <v>3</v>
      </c>
      <c r="D19">
        <v>4</v>
      </c>
      <c r="E19" t="s">
        <v>1</v>
      </c>
      <c r="F19" t="s">
        <v>243</v>
      </c>
      <c r="G19" t="s">
        <v>245</v>
      </c>
      <c r="H19">
        <v>63.505189624796486</v>
      </c>
      <c r="I19">
        <v>63.540409055812134</v>
      </c>
      <c r="J19" t="s">
        <v>50</v>
      </c>
      <c r="K19" s="29">
        <v>12806</v>
      </c>
      <c r="L19" s="29">
        <v>2149</v>
      </c>
      <c r="M19" s="29">
        <f t="shared" si="2"/>
        <v>16.781196314227707</v>
      </c>
      <c r="N19" s="29">
        <v>3.1100970873786184E-2</v>
      </c>
      <c r="O19" s="29">
        <v>1.0598712954183809</v>
      </c>
      <c r="P19" s="29">
        <v>43.924633686497685</v>
      </c>
      <c r="Q19" s="29">
        <f t="shared" si="0"/>
        <v>16.483592670275897</v>
      </c>
      <c r="R19" s="29">
        <v>1.0645233549656812</v>
      </c>
      <c r="S19" s="29">
        <f t="shared" si="1"/>
        <v>0.4160774775822369</v>
      </c>
      <c r="T19" s="29">
        <v>0.41041181052730569</v>
      </c>
      <c r="U19" s="29">
        <v>6.9487899999999998</v>
      </c>
      <c r="V19" s="29">
        <v>17</v>
      </c>
      <c r="W19" s="29">
        <f t="shared" si="3"/>
        <v>82.666666666666671</v>
      </c>
      <c r="X19" s="29">
        <f t="shared" si="4"/>
        <v>19.333333333333332</v>
      </c>
      <c r="Y19" s="29">
        <f t="shared" si="5"/>
        <v>102</v>
      </c>
      <c r="Z19" s="29">
        <v>323</v>
      </c>
      <c r="AA19" s="29" t="s">
        <v>2235</v>
      </c>
      <c r="AC19">
        <v>17919</v>
      </c>
      <c r="AD19">
        <v>383.30802499999999</v>
      </c>
      <c r="AE19">
        <v>46.748303999999997</v>
      </c>
      <c r="AF19">
        <v>179.18</v>
      </c>
      <c r="AG19">
        <v>599.082989</v>
      </c>
      <c r="AH19">
        <v>59.908299</v>
      </c>
      <c r="AI19">
        <v>2.1388000000000001E-2</v>
      </c>
      <c r="AJ19">
        <v>2.2827E-2</v>
      </c>
      <c r="AK19">
        <v>1.067313</v>
      </c>
      <c r="AL19">
        <v>1.495E-2</v>
      </c>
      <c r="AM19">
        <v>7.4999999999999997E-3</v>
      </c>
      <c r="AN19">
        <v>81</v>
      </c>
      <c r="AO19">
        <v>0.21131800000000001</v>
      </c>
      <c r="AP19">
        <v>12.679098</v>
      </c>
      <c r="AQ19">
        <v>15.754227</v>
      </c>
      <c r="AR19">
        <v>0.256046</v>
      </c>
      <c r="AS19">
        <v>0.21184700000000001</v>
      </c>
      <c r="AT19">
        <v>34.851852000000001</v>
      </c>
      <c r="AU19">
        <v>24.378326000000001</v>
      </c>
      <c r="AV19">
        <v>7.5640000000000004E-3</v>
      </c>
      <c r="AW19">
        <v>4.1599999999999996E-3</v>
      </c>
      <c r="AX19">
        <v>154.03711000000001</v>
      </c>
      <c r="AY19">
        <v>59.829926</v>
      </c>
      <c r="AZ19">
        <v>740.88425800000005</v>
      </c>
      <c r="BA19">
        <v>306.69455099999999</v>
      </c>
      <c r="BB19">
        <v>4.3604000000000003</v>
      </c>
      <c r="BC19">
        <v>5.817958</v>
      </c>
      <c r="BD19">
        <v>7.4744890000000002</v>
      </c>
      <c r="BE19">
        <v>6.4333320000000001</v>
      </c>
    </row>
    <row r="20" spans="1:60" x14ac:dyDescent="0.25">
      <c r="A20" t="s">
        <v>228</v>
      </c>
      <c r="B20">
        <v>1</v>
      </c>
      <c r="C20" t="s">
        <v>12</v>
      </c>
      <c r="D20">
        <v>5</v>
      </c>
      <c r="E20" t="s">
        <v>1</v>
      </c>
      <c r="F20" t="s">
        <v>243</v>
      </c>
      <c r="G20" t="s">
        <v>245</v>
      </c>
      <c r="H20">
        <v>63.505189624796486</v>
      </c>
      <c r="I20">
        <v>63.540409055812134</v>
      </c>
      <c r="J20" t="s">
        <v>50</v>
      </c>
      <c r="K20" s="29">
        <v>1317</v>
      </c>
      <c r="L20" s="29">
        <v>634</v>
      </c>
      <c r="M20" s="29">
        <f t="shared" si="2"/>
        <v>48.139711465451782</v>
      </c>
      <c r="N20" s="29">
        <v>0.26434025974025888</v>
      </c>
      <c r="O20" s="29">
        <v>0.26411032280652208</v>
      </c>
      <c r="P20" s="29">
        <v>4.5173155212492153</v>
      </c>
      <c r="Q20" s="29">
        <f t="shared" si="0"/>
        <v>22.923725494972572</v>
      </c>
      <c r="R20" s="29">
        <v>1.7157795255477468</v>
      </c>
      <c r="S20" s="29">
        <f t="shared" si="1"/>
        <v>1.0673336481643025</v>
      </c>
      <c r="U20" s="29">
        <v>6.9487899999999998</v>
      </c>
      <c r="V20" s="29">
        <v>17</v>
      </c>
      <c r="W20" s="29">
        <f t="shared" si="3"/>
        <v>82.666666666666671</v>
      </c>
      <c r="X20" s="29">
        <f t="shared" si="4"/>
        <v>19.333333333333332</v>
      </c>
      <c r="Y20" s="29">
        <f t="shared" si="5"/>
        <v>102</v>
      </c>
      <c r="Z20" s="29">
        <v>323</v>
      </c>
      <c r="AA20" s="29" t="s">
        <v>2235</v>
      </c>
      <c r="AC20">
        <v>1786</v>
      </c>
      <c r="AD20">
        <v>383.30802499999999</v>
      </c>
      <c r="AE20">
        <v>4.6594379999999997</v>
      </c>
      <c r="AF20">
        <v>15.7</v>
      </c>
      <c r="AG20">
        <v>22.761590000000002</v>
      </c>
      <c r="AH20">
        <v>2.2761589999999998</v>
      </c>
      <c r="AI20">
        <v>0.211867</v>
      </c>
      <c r="AJ20">
        <v>0.35558699999999999</v>
      </c>
      <c r="AK20">
        <v>1.6783459999999999</v>
      </c>
      <c r="AL20">
        <v>7.2999999999999995E-2</v>
      </c>
      <c r="AM20">
        <v>1.7500000000000002E-2</v>
      </c>
      <c r="AN20">
        <v>32</v>
      </c>
      <c r="AO20">
        <v>8.3484000000000003E-2</v>
      </c>
      <c r="AP20">
        <v>5.0090260000000004</v>
      </c>
      <c r="AQ20">
        <v>27.267637000000001</v>
      </c>
      <c r="AR20">
        <v>0.52895400000000004</v>
      </c>
      <c r="AS20">
        <v>0.29058200000000001</v>
      </c>
      <c r="AT20">
        <v>15.21875</v>
      </c>
      <c r="AU20">
        <v>6.2771189999999999</v>
      </c>
      <c r="AV20">
        <v>3.7200999999999998E-2</v>
      </c>
      <c r="AW20">
        <v>2.6658999999999999E-2</v>
      </c>
      <c r="AX20">
        <v>30.033581000000002</v>
      </c>
      <c r="AY20">
        <v>8.1243400000000001</v>
      </c>
      <c r="AZ20">
        <v>109.871816</v>
      </c>
      <c r="BA20">
        <v>41.669378000000002</v>
      </c>
      <c r="BB20">
        <v>11.418058</v>
      </c>
      <c r="BC20">
        <v>16.562823000000002</v>
      </c>
      <c r="BD20">
        <v>7.6063720000000004</v>
      </c>
      <c r="BE20">
        <v>4.9815990000000001</v>
      </c>
    </row>
    <row r="21" spans="1:60" x14ac:dyDescent="0.25">
      <c r="A21" t="s">
        <v>228</v>
      </c>
      <c r="B21">
        <v>1</v>
      </c>
      <c r="C21" t="s">
        <v>6</v>
      </c>
      <c r="D21">
        <v>14</v>
      </c>
      <c r="E21" t="s">
        <v>7</v>
      </c>
      <c r="F21" t="s">
        <v>243</v>
      </c>
      <c r="G21" t="s">
        <v>245</v>
      </c>
      <c r="H21">
        <v>63.505189624796486</v>
      </c>
      <c r="I21">
        <v>63.540409055812134</v>
      </c>
      <c r="J21" t="s">
        <v>51</v>
      </c>
      <c r="K21" s="29">
        <v>3618</v>
      </c>
      <c r="L21" s="29">
        <v>84</v>
      </c>
      <c r="M21" s="29">
        <f t="shared" si="2"/>
        <v>2.3217247097844109</v>
      </c>
      <c r="N21" s="29">
        <v>6.2190789473679557E-2</v>
      </c>
      <c r="O21" s="29">
        <v>6.5170079653557395E-2</v>
      </c>
      <c r="P21" s="29">
        <v>12.409755167714245</v>
      </c>
      <c r="Q21" s="29">
        <f t="shared" si="0"/>
        <v>15.031285848507544</v>
      </c>
      <c r="R21" s="29">
        <v>0.88444479930109432</v>
      </c>
      <c r="S21" s="29">
        <f t="shared" si="1"/>
        <v>0.23599892191765004</v>
      </c>
      <c r="T21" s="29">
        <v>0.41041181052730569</v>
      </c>
      <c r="U21" s="29">
        <v>6.9487899999999998</v>
      </c>
      <c r="V21" s="29">
        <v>17</v>
      </c>
      <c r="W21" s="29">
        <f t="shared" si="3"/>
        <v>82.666666666666671</v>
      </c>
      <c r="X21" s="29">
        <f t="shared" si="4"/>
        <v>19.333333333333332</v>
      </c>
      <c r="Y21" s="29">
        <f t="shared" si="5"/>
        <v>102</v>
      </c>
      <c r="Z21" s="29">
        <v>323</v>
      </c>
      <c r="AA21" s="29" t="s">
        <v>2235</v>
      </c>
      <c r="AC21">
        <v>4807</v>
      </c>
      <c r="AD21">
        <v>383.30802499999999</v>
      </c>
      <c r="AE21">
        <v>12.540827999999999</v>
      </c>
      <c r="AF21">
        <v>48.01</v>
      </c>
      <c r="AG21">
        <v>82.551741000000007</v>
      </c>
      <c r="AH21">
        <v>8.2551740000000002</v>
      </c>
      <c r="AI21">
        <v>7.9673999999999995E-2</v>
      </c>
      <c r="AJ21">
        <v>7.1296999999999999E-2</v>
      </c>
      <c r="AK21">
        <v>0.89485899999999996</v>
      </c>
      <c r="AL21">
        <v>5.4788000000000003E-2</v>
      </c>
      <c r="AM21">
        <v>2.75E-2</v>
      </c>
      <c r="AN21">
        <v>1</v>
      </c>
      <c r="AO21">
        <v>2.6090000000000002E-3</v>
      </c>
      <c r="AP21">
        <v>0.156532</v>
      </c>
      <c r="AQ21">
        <v>0.145621</v>
      </c>
      <c r="AR21">
        <v>5.4100000000000002E-2</v>
      </c>
      <c r="AS21">
        <v>0</v>
      </c>
      <c r="AT21">
        <v>7</v>
      </c>
      <c r="AU21">
        <v>0</v>
      </c>
      <c r="AV21">
        <v>9.0170000000000007E-3</v>
      </c>
      <c r="AW21">
        <v>5.6059999999999999E-3</v>
      </c>
      <c r="AX21">
        <v>110.90573000000001</v>
      </c>
      <c r="AY21">
        <v>0</v>
      </c>
      <c r="AZ21">
        <v>634.92063499999995</v>
      </c>
      <c r="BA21">
        <v>0</v>
      </c>
      <c r="BB21">
        <v>0</v>
      </c>
      <c r="BC21">
        <v>0</v>
      </c>
      <c r="BD21">
        <v>5.1383289999999997</v>
      </c>
      <c r="BE21">
        <v>0.34992699999999999</v>
      </c>
    </row>
    <row r="22" spans="1:60" x14ac:dyDescent="0.25">
      <c r="A22" t="s">
        <v>229</v>
      </c>
      <c r="B22">
        <v>1</v>
      </c>
      <c r="C22" t="s">
        <v>0</v>
      </c>
      <c r="D22">
        <v>10</v>
      </c>
      <c r="E22" t="s">
        <v>1</v>
      </c>
      <c r="F22" t="s">
        <v>243</v>
      </c>
      <c r="G22" t="s">
        <v>245</v>
      </c>
      <c r="H22">
        <v>63.505189624796486</v>
      </c>
      <c r="I22">
        <v>63.540409055812134</v>
      </c>
      <c r="J22" t="s">
        <v>51</v>
      </c>
      <c r="K22" s="29">
        <v>9027</v>
      </c>
      <c r="L22" s="29">
        <v>134</v>
      </c>
      <c r="M22" s="29">
        <f t="shared" si="2"/>
        <v>1.4844355821424615</v>
      </c>
      <c r="N22" s="29">
        <v>5.7777272727270068E-2</v>
      </c>
      <c r="O22" s="29">
        <v>5.9677143614905129E-2</v>
      </c>
      <c r="P22" s="29">
        <v>24.486617064170392</v>
      </c>
      <c r="Q22" s="29">
        <f t="shared" si="0"/>
        <v>2.9544239520513962</v>
      </c>
      <c r="R22" s="29">
        <v>0.68693303611560097</v>
      </c>
      <c r="S22" s="29">
        <f t="shared" si="1"/>
        <v>3.848715873215669E-2</v>
      </c>
      <c r="T22" s="29">
        <v>0.69250179357934005</v>
      </c>
      <c r="U22" s="29">
        <v>6.9487899999999998</v>
      </c>
      <c r="V22" s="29">
        <v>17</v>
      </c>
      <c r="W22" s="29">
        <f t="shared" si="3"/>
        <v>82.666666666666671</v>
      </c>
      <c r="X22" s="29">
        <f t="shared" si="4"/>
        <v>19.333333333333332</v>
      </c>
      <c r="Y22" s="29">
        <f t="shared" si="5"/>
        <v>102</v>
      </c>
      <c r="Z22" s="29">
        <v>323</v>
      </c>
      <c r="AA22" s="29" t="s">
        <v>2235</v>
      </c>
      <c r="AC22">
        <v>9657</v>
      </c>
      <c r="AD22">
        <v>396.82454999999999</v>
      </c>
      <c r="AE22">
        <v>24.335692000000002</v>
      </c>
      <c r="AF22">
        <v>96.56</v>
      </c>
      <c r="AG22">
        <v>243.75841800000001</v>
      </c>
      <c r="AH22">
        <v>24.375841999999999</v>
      </c>
      <c r="AI22">
        <v>4.1048000000000001E-2</v>
      </c>
      <c r="AJ22">
        <v>2.853E-2</v>
      </c>
      <c r="AK22">
        <v>0.69503700000000002</v>
      </c>
      <c r="AL22">
        <v>3.3950000000000001E-2</v>
      </c>
      <c r="AM22">
        <v>2.75E-2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60" x14ac:dyDescent="0.25">
      <c r="A23" t="s">
        <v>229</v>
      </c>
      <c r="B23">
        <v>1</v>
      </c>
      <c r="C23" t="s">
        <v>30</v>
      </c>
      <c r="D23">
        <v>10</v>
      </c>
      <c r="E23" t="s">
        <v>7</v>
      </c>
      <c r="F23" t="s">
        <v>243</v>
      </c>
      <c r="G23" t="s">
        <v>245</v>
      </c>
      <c r="H23">
        <v>63.505189624796486</v>
      </c>
      <c r="I23">
        <v>63.540409055812134</v>
      </c>
      <c r="J23" t="s">
        <v>51</v>
      </c>
      <c r="K23" s="29">
        <v>10902</v>
      </c>
      <c r="L23" s="29">
        <v>78</v>
      </c>
      <c r="M23" s="29">
        <f t="shared" si="2"/>
        <v>0.7154650522839846</v>
      </c>
      <c r="N23" s="29">
        <v>3.7278333333330117E-2</v>
      </c>
      <c r="O23" s="29">
        <v>4.0688961555617131E-2</v>
      </c>
      <c r="P23" s="29">
        <v>29.572737258622531</v>
      </c>
      <c r="Q23" s="29">
        <f t="shared" si="0"/>
        <v>2.1316962424007428</v>
      </c>
      <c r="R23" s="29">
        <v>0.53438723053305193</v>
      </c>
      <c r="S23" s="29">
        <f t="shared" si="1"/>
        <v>0.11405864685039235</v>
      </c>
      <c r="T23" s="29">
        <v>0.6601794867429035</v>
      </c>
      <c r="U23" s="29">
        <v>6.9487899999999998</v>
      </c>
      <c r="V23" s="29">
        <v>17</v>
      </c>
      <c r="W23" s="29">
        <f t="shared" si="3"/>
        <v>82.666666666666671</v>
      </c>
      <c r="X23" s="29">
        <f t="shared" si="4"/>
        <v>19.333333333333332</v>
      </c>
      <c r="Y23" s="29">
        <f t="shared" si="5"/>
        <v>102</v>
      </c>
      <c r="Z23" s="29">
        <v>323</v>
      </c>
      <c r="AA23" s="29" t="s">
        <v>2235</v>
      </c>
      <c r="AC23">
        <v>11746</v>
      </c>
      <c r="AD23">
        <v>396.82454999999999</v>
      </c>
      <c r="AE23">
        <v>29.599983000000002</v>
      </c>
      <c r="AF23">
        <v>117.45</v>
      </c>
      <c r="AG23">
        <v>335.95015599999999</v>
      </c>
      <c r="AH23">
        <v>33.595016000000001</v>
      </c>
      <c r="AI23">
        <v>3.3744000000000003E-2</v>
      </c>
      <c r="AJ23">
        <v>1.806E-2</v>
      </c>
      <c r="AK23">
        <v>0.53521799999999997</v>
      </c>
      <c r="AL23">
        <v>3.0200000000000001E-2</v>
      </c>
      <c r="AM23">
        <v>2.2499999999999999E-2</v>
      </c>
      <c r="AN23">
        <v>1</v>
      </c>
      <c r="AO23">
        <v>2.5200000000000001E-3</v>
      </c>
      <c r="AP23">
        <v>0.1512</v>
      </c>
      <c r="AQ23">
        <v>0.44270399999999999</v>
      </c>
      <c r="AR23">
        <v>0.873525</v>
      </c>
      <c r="AS23">
        <v>0</v>
      </c>
      <c r="AT23">
        <v>52</v>
      </c>
      <c r="AU23">
        <v>0</v>
      </c>
      <c r="AV23">
        <v>1.7128000000000001E-2</v>
      </c>
      <c r="AW23">
        <v>7.4029999999999999E-3</v>
      </c>
      <c r="AX23">
        <v>58.384132999999999</v>
      </c>
      <c r="AY23">
        <v>0</v>
      </c>
      <c r="AZ23">
        <v>289.85507200000001</v>
      </c>
      <c r="BA23">
        <v>0</v>
      </c>
      <c r="BB23">
        <v>0</v>
      </c>
      <c r="BC23">
        <v>0</v>
      </c>
      <c r="BD23">
        <v>5.3984430000000003</v>
      </c>
      <c r="BE23">
        <v>0.34992699999999999</v>
      </c>
    </row>
    <row r="24" spans="1:60" x14ac:dyDescent="0.25">
      <c r="A24" t="s">
        <v>229</v>
      </c>
      <c r="B24">
        <v>1</v>
      </c>
      <c r="C24" t="s">
        <v>10</v>
      </c>
      <c r="D24">
        <v>13</v>
      </c>
      <c r="E24" t="s">
        <v>1</v>
      </c>
      <c r="F24" t="s">
        <v>243</v>
      </c>
      <c r="G24" t="s">
        <v>245</v>
      </c>
      <c r="H24">
        <v>63.505189624796486</v>
      </c>
      <c r="I24">
        <v>63.540409055812134</v>
      </c>
      <c r="J24" t="s">
        <v>51</v>
      </c>
      <c r="K24" s="29">
        <v>4336</v>
      </c>
      <c r="L24" s="29">
        <v>104</v>
      </c>
      <c r="M24" s="29">
        <f t="shared" si="2"/>
        <v>2.3985239852398523</v>
      </c>
      <c r="N24" s="29">
        <v>8.1850000000000755E-2</v>
      </c>
      <c r="O24" s="29">
        <v>5.6964546177863985E-2</v>
      </c>
      <c r="P24" s="29">
        <v>11.761822487010393</v>
      </c>
      <c r="Q24" s="29">
        <f t="shared" si="0"/>
        <v>15.679218529211395</v>
      </c>
      <c r="R24" s="29">
        <v>0.90561283387315195</v>
      </c>
      <c r="S24" s="29">
        <f t="shared" si="1"/>
        <v>0.25716695648970767</v>
      </c>
      <c r="T24" s="29">
        <v>0.68274272595107144</v>
      </c>
      <c r="U24" s="29">
        <v>6.9487899999999998</v>
      </c>
      <c r="V24" s="29">
        <v>17</v>
      </c>
      <c r="W24" s="29">
        <f t="shared" si="3"/>
        <v>82.666666666666671</v>
      </c>
      <c r="X24" s="29">
        <f t="shared" si="4"/>
        <v>19.333333333333332</v>
      </c>
      <c r="Y24" s="29">
        <f t="shared" si="5"/>
        <v>102</v>
      </c>
      <c r="Z24" s="29">
        <v>323</v>
      </c>
      <c r="AA24" s="29" t="s">
        <v>2235</v>
      </c>
      <c r="AC24">
        <v>4685</v>
      </c>
      <c r="AD24">
        <v>396.82454999999999</v>
      </c>
      <c r="AE24">
        <v>11.806225</v>
      </c>
      <c r="AF24">
        <v>46.79</v>
      </c>
      <c r="AG24">
        <v>80.066383999999999</v>
      </c>
      <c r="AH24">
        <v>8.0066380000000006</v>
      </c>
      <c r="AI24">
        <v>8.4607000000000002E-2</v>
      </c>
      <c r="AJ24">
        <v>7.6670000000000002E-2</v>
      </c>
      <c r="AK24">
        <v>0.90619099999999997</v>
      </c>
      <c r="AL24">
        <v>5.5750000000000001E-2</v>
      </c>
      <c r="AM24">
        <v>3.2500000000000001E-2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60" s="2" customFormat="1" x14ac:dyDescent="0.25">
      <c r="A25" s="2" t="s">
        <v>229</v>
      </c>
      <c r="B25" s="2">
        <v>1</v>
      </c>
      <c r="C25" s="2" t="s">
        <v>42</v>
      </c>
      <c r="D25" s="2">
        <v>13</v>
      </c>
      <c r="E25" s="2" t="s">
        <v>7</v>
      </c>
      <c r="F25" s="2" t="s">
        <v>243</v>
      </c>
      <c r="G25" s="2" t="s">
        <v>245</v>
      </c>
      <c r="H25" s="2">
        <v>63.505189624796486</v>
      </c>
      <c r="I25" s="2">
        <v>63.540409055812134</v>
      </c>
      <c r="J25" s="2" t="s">
        <v>51</v>
      </c>
      <c r="K25" s="29">
        <v>15008</v>
      </c>
      <c r="L25" s="29">
        <v>3310</v>
      </c>
      <c r="M25" s="29">
        <f t="shared" si="2"/>
        <v>22.054904051172709</v>
      </c>
      <c r="N25" s="29">
        <v>3.7311117381490101E-2</v>
      </c>
      <c r="O25" s="29">
        <v>1.201680664609226</v>
      </c>
      <c r="P25" s="29">
        <v>40.710662335113462</v>
      </c>
      <c r="Q25" s="29">
        <f t="shared" si="0"/>
        <v>13.269621318891673</v>
      </c>
      <c r="R25" s="29">
        <v>1.3159218822012242</v>
      </c>
      <c r="S25" s="29">
        <f t="shared" si="1"/>
        <v>0.66747600481777991</v>
      </c>
      <c r="T25" s="29">
        <v>0.66993855437117222</v>
      </c>
      <c r="U25" s="29">
        <v>6.9487899999999998</v>
      </c>
      <c r="V25" s="29">
        <v>17</v>
      </c>
      <c r="W25" s="29">
        <f t="shared" si="3"/>
        <v>82.666666666666671</v>
      </c>
      <c r="X25" s="29">
        <f t="shared" si="4"/>
        <v>19.333333333333332</v>
      </c>
      <c r="Y25" s="29">
        <f t="shared" si="5"/>
        <v>102</v>
      </c>
      <c r="Z25" s="29">
        <v>323</v>
      </c>
      <c r="AA25" s="29" t="s">
        <v>2235</v>
      </c>
      <c r="AB25" s="31"/>
      <c r="AC25" s="2">
        <v>17012</v>
      </c>
      <c r="AD25" s="2">
        <v>396.82454999999999</v>
      </c>
      <c r="AE25" s="2">
        <v>42.870331</v>
      </c>
      <c r="AF25" s="2">
        <v>170.1</v>
      </c>
      <c r="AG25" s="2">
        <v>573.83372999999995</v>
      </c>
      <c r="AH25" s="2">
        <v>57.383372999999999</v>
      </c>
      <c r="AI25" s="2">
        <v>2.3300000000000001E-2</v>
      </c>
      <c r="AJ25" s="2">
        <v>3.0980000000000001E-2</v>
      </c>
      <c r="AK25" s="2">
        <v>1.329639</v>
      </c>
      <c r="AL25" s="2">
        <v>1.435E-2</v>
      </c>
      <c r="AM25" s="2">
        <v>7.4999999999999997E-3</v>
      </c>
      <c r="AN25" s="2">
        <v>105</v>
      </c>
      <c r="AO25" s="2">
        <v>0.26460099999999998</v>
      </c>
      <c r="AP25" s="2">
        <v>15.876034000000001</v>
      </c>
      <c r="AQ25" s="2">
        <v>25.499647</v>
      </c>
      <c r="AR25" s="2">
        <v>0.32790000000000002</v>
      </c>
      <c r="AS25" s="2">
        <v>0.307529</v>
      </c>
      <c r="AT25" s="2">
        <v>41.314286000000003</v>
      </c>
      <c r="AU25" s="2">
        <v>33.486023000000003</v>
      </c>
      <c r="AV25" s="2">
        <v>8.1340000000000006E-3</v>
      </c>
      <c r="AW25" s="2">
        <v>4.3369999999999997E-3</v>
      </c>
      <c r="AX25" s="2">
        <v>145.192532</v>
      </c>
      <c r="AY25" s="2">
        <v>62.694125999999997</v>
      </c>
      <c r="AZ25" s="2">
        <v>579.97949000000006</v>
      </c>
      <c r="BA25" s="2">
        <v>141.00279</v>
      </c>
      <c r="BB25" s="2">
        <v>3.4611100000000001</v>
      </c>
      <c r="BC25" s="2">
        <v>5.5775649999999999</v>
      </c>
      <c r="BD25" s="2">
        <v>8.8087909999999994</v>
      </c>
      <c r="BE25" s="2">
        <v>6.2335500000000001</v>
      </c>
      <c r="BF25" s="31"/>
    </row>
    <row r="26" spans="1:60" x14ac:dyDescent="0.25">
      <c r="A26" t="s">
        <v>230</v>
      </c>
      <c r="B26">
        <v>1</v>
      </c>
      <c r="C26" t="s">
        <v>12</v>
      </c>
      <c r="D26">
        <v>5</v>
      </c>
      <c r="E26" t="s">
        <v>1</v>
      </c>
      <c r="F26" t="s">
        <v>243</v>
      </c>
      <c r="G26" t="s">
        <v>245</v>
      </c>
      <c r="H26">
        <v>63.505189624796486</v>
      </c>
      <c r="I26">
        <v>63.540409055812134</v>
      </c>
      <c r="J26" t="s">
        <v>51</v>
      </c>
      <c r="K26" s="29">
        <v>11628</v>
      </c>
      <c r="L26" s="29">
        <v>1278</v>
      </c>
      <c r="M26" s="29">
        <f t="shared" si="2"/>
        <v>10.990712074303406</v>
      </c>
      <c r="N26" s="29">
        <v>1.9342888888888691E-2</v>
      </c>
      <c r="O26" s="29">
        <v>1.0380113915240157</v>
      </c>
      <c r="P26" s="29">
        <v>53.644428713961126</v>
      </c>
      <c r="Q26" s="29">
        <f t="shared" si="0"/>
        <v>26.203387697739338</v>
      </c>
      <c r="R26" s="29">
        <v>0.9452348673665476</v>
      </c>
      <c r="S26" s="29">
        <f t="shared" si="1"/>
        <v>0.29678898998310332</v>
      </c>
      <c r="T26" s="29">
        <v>1.037037395993671</v>
      </c>
      <c r="U26" s="29">
        <v>6.9487899999999998</v>
      </c>
      <c r="V26" s="29">
        <v>17</v>
      </c>
      <c r="W26" s="29">
        <f t="shared" si="3"/>
        <v>82.666666666666671</v>
      </c>
      <c r="X26" s="29">
        <f t="shared" si="4"/>
        <v>19.333333333333332</v>
      </c>
      <c r="Y26" s="29">
        <f t="shared" si="5"/>
        <v>102</v>
      </c>
      <c r="Z26" s="29">
        <v>323</v>
      </c>
      <c r="AA26" s="29" t="s">
        <v>2235</v>
      </c>
      <c r="AC26">
        <v>15932</v>
      </c>
      <c r="AD26">
        <v>271.14499999999998</v>
      </c>
      <c r="AE26">
        <v>58.758229</v>
      </c>
      <c r="AF26">
        <v>159.31</v>
      </c>
      <c r="AG26">
        <v>597.63289199999997</v>
      </c>
      <c r="AH26">
        <v>59.763289</v>
      </c>
      <c r="AI26">
        <v>1.7016E-2</v>
      </c>
      <c r="AJ26">
        <v>1.6145E-2</v>
      </c>
      <c r="AK26">
        <v>0.94879800000000003</v>
      </c>
      <c r="AL26">
        <v>1.2574999999999999E-2</v>
      </c>
      <c r="AM26">
        <v>7.4999999999999997E-3</v>
      </c>
      <c r="AN26">
        <v>35</v>
      </c>
      <c r="AO26">
        <v>0.129082</v>
      </c>
      <c r="AP26">
        <v>7.7449339999999998</v>
      </c>
      <c r="AQ26">
        <v>7.3060510000000001</v>
      </c>
      <c r="AR26">
        <v>0.21227099999999999</v>
      </c>
      <c r="AS26">
        <v>0.14352100000000001</v>
      </c>
      <c r="AT26">
        <v>33.257142999999999</v>
      </c>
      <c r="AU26">
        <v>15.274628999999999</v>
      </c>
      <c r="AV26">
        <v>6.581E-3</v>
      </c>
      <c r="AW26">
        <v>3.6319999999999998E-3</v>
      </c>
      <c r="AX26">
        <v>163.26922200000001</v>
      </c>
      <c r="AY26">
        <v>25.215851000000001</v>
      </c>
      <c r="AZ26">
        <v>812.15458599999999</v>
      </c>
      <c r="BA26">
        <v>286.67863399999999</v>
      </c>
      <c r="BB26">
        <v>7.2176</v>
      </c>
      <c r="BC26">
        <v>10.56438</v>
      </c>
      <c r="BD26">
        <v>6.3006679999999999</v>
      </c>
      <c r="BE26">
        <v>4.6043459999999996</v>
      </c>
    </row>
    <row r="27" spans="1:60" x14ac:dyDescent="0.25">
      <c r="A27" t="s">
        <v>230</v>
      </c>
      <c r="B27">
        <v>1</v>
      </c>
      <c r="C27" t="s">
        <v>21</v>
      </c>
      <c r="D27">
        <v>7</v>
      </c>
      <c r="E27" t="s">
        <v>1</v>
      </c>
      <c r="F27" t="s">
        <v>243</v>
      </c>
      <c r="G27" t="s">
        <v>245</v>
      </c>
      <c r="H27">
        <v>63.505189624796486</v>
      </c>
      <c r="I27">
        <v>63.540409055812134</v>
      </c>
      <c r="J27" t="s">
        <v>52</v>
      </c>
      <c r="K27" s="29">
        <v>6728</v>
      </c>
      <c r="L27" s="29">
        <v>54</v>
      </c>
      <c r="M27" s="29">
        <f t="shared" si="2"/>
        <v>0.80261593341260407</v>
      </c>
      <c r="N27" s="29">
        <v>2.9640909090911063E-2</v>
      </c>
      <c r="O27" s="29">
        <v>5.0747223585618541E-2</v>
      </c>
      <c r="P27" s="29">
        <v>31.038847298549232</v>
      </c>
      <c r="Q27" s="29">
        <f t="shared" si="0"/>
        <v>3.5978062823274435</v>
      </c>
      <c r="R27" s="29">
        <v>0.53874416708940642</v>
      </c>
      <c r="S27" s="29">
        <f t="shared" si="1"/>
        <v>0.10970171029403786</v>
      </c>
      <c r="T27" s="29">
        <v>1.037037395993671</v>
      </c>
      <c r="U27" s="29">
        <v>6.9487899999999998</v>
      </c>
      <c r="V27" s="29">
        <v>17</v>
      </c>
      <c r="W27" s="29">
        <f t="shared" si="3"/>
        <v>82.666666666666671</v>
      </c>
      <c r="X27" s="29">
        <f t="shared" si="4"/>
        <v>19.333333333333332</v>
      </c>
      <c r="Y27" s="29">
        <f t="shared" si="5"/>
        <v>102</v>
      </c>
      <c r="Z27" s="29">
        <v>323</v>
      </c>
      <c r="AA27" s="29" t="s">
        <v>2235</v>
      </c>
      <c r="AC27">
        <v>8474</v>
      </c>
      <c r="AD27">
        <v>271.14499999999998</v>
      </c>
      <c r="AE27">
        <v>31.252651</v>
      </c>
      <c r="AF27">
        <v>84.73</v>
      </c>
      <c r="AG27">
        <v>248.977744</v>
      </c>
      <c r="AH27">
        <v>24.897773999999998</v>
      </c>
      <c r="AI27">
        <v>3.1992E-2</v>
      </c>
      <c r="AJ27">
        <v>1.7787000000000001E-2</v>
      </c>
      <c r="AK27">
        <v>0.555979</v>
      </c>
      <c r="AL27">
        <v>2.8674999999999999E-2</v>
      </c>
      <c r="AM27">
        <v>2.2499999999999999E-2</v>
      </c>
      <c r="AN27">
        <v>1</v>
      </c>
      <c r="AO27">
        <v>3.6879999999999999E-3</v>
      </c>
      <c r="AP27">
        <v>0.22128400000000001</v>
      </c>
      <c r="AQ27">
        <v>0.62544299999999997</v>
      </c>
      <c r="AR27">
        <v>0.80854999999999999</v>
      </c>
      <c r="AS27">
        <v>0</v>
      </c>
      <c r="AT27">
        <v>53</v>
      </c>
      <c r="AU27">
        <v>0</v>
      </c>
      <c r="AV27">
        <v>1.5549E-2</v>
      </c>
      <c r="AW27">
        <v>5.9839999999999997E-3</v>
      </c>
      <c r="AX27">
        <v>64.312657999999999</v>
      </c>
      <c r="AY27">
        <v>0</v>
      </c>
      <c r="AZ27">
        <v>246.91358</v>
      </c>
      <c r="BA27">
        <v>0</v>
      </c>
      <c r="BB27">
        <v>0</v>
      </c>
      <c r="BC27">
        <v>0</v>
      </c>
      <c r="BD27">
        <v>5.9993350000000003</v>
      </c>
      <c r="BE27">
        <v>0.4</v>
      </c>
    </row>
    <row r="28" spans="1:60" x14ac:dyDescent="0.25">
      <c r="A28" t="s">
        <v>231</v>
      </c>
      <c r="B28">
        <v>1</v>
      </c>
      <c r="C28" t="s">
        <v>9</v>
      </c>
      <c r="D28">
        <v>2</v>
      </c>
      <c r="E28" t="s">
        <v>1</v>
      </c>
      <c r="F28" t="s">
        <v>243</v>
      </c>
      <c r="G28" t="s">
        <v>245</v>
      </c>
      <c r="H28">
        <v>63.505189624796486</v>
      </c>
      <c r="I28">
        <v>63.540409055812134</v>
      </c>
      <c r="J28" t="s">
        <v>50</v>
      </c>
      <c r="K28" s="29">
        <v>8190</v>
      </c>
      <c r="L28" s="29">
        <v>584</v>
      </c>
      <c r="M28" s="29">
        <f t="shared" si="2"/>
        <v>7.1306471306471302</v>
      </c>
      <c r="N28" s="29">
        <v>1.9186650485436805E-2</v>
      </c>
      <c r="O28" s="29">
        <v>0.75017514490740056</v>
      </c>
      <c r="P28" s="29">
        <v>59.649848900889424</v>
      </c>
      <c r="Q28" s="29">
        <f t="shared" si="0"/>
        <v>32.208807884667635</v>
      </c>
      <c r="R28" s="29">
        <v>0.84597045453649211</v>
      </c>
      <c r="S28" s="29">
        <f t="shared" si="1"/>
        <v>0.19752457715304783</v>
      </c>
      <c r="T28" s="29">
        <v>1.0343200333537981</v>
      </c>
      <c r="U28" s="29">
        <v>6.9487899999999998</v>
      </c>
      <c r="V28" s="29">
        <v>17</v>
      </c>
      <c r="W28" s="29">
        <f t="shared" si="3"/>
        <v>82.666666666666671</v>
      </c>
      <c r="X28" s="29">
        <f t="shared" si="4"/>
        <v>19.333333333333332</v>
      </c>
      <c r="Y28" s="29">
        <f t="shared" si="5"/>
        <v>102</v>
      </c>
      <c r="Z28" s="29">
        <v>323</v>
      </c>
      <c r="AA28" s="29" t="s">
        <v>2235</v>
      </c>
      <c r="AC28">
        <v>10278</v>
      </c>
      <c r="AD28">
        <v>166.16229999999999</v>
      </c>
      <c r="AE28">
        <v>61.855186000000003</v>
      </c>
      <c r="AF28">
        <v>102.77</v>
      </c>
      <c r="AG28">
        <v>396.580783</v>
      </c>
      <c r="AH28">
        <v>39.658078000000003</v>
      </c>
      <c r="AI28">
        <v>1.6163E-2</v>
      </c>
      <c r="AJ28">
        <v>1.3772E-2</v>
      </c>
      <c r="AK28">
        <v>0.85203600000000002</v>
      </c>
      <c r="AL28">
        <v>1.2725E-2</v>
      </c>
      <c r="AM28">
        <v>7.4999999999999997E-3</v>
      </c>
      <c r="AN28">
        <v>10</v>
      </c>
      <c r="AO28">
        <v>6.0181999999999999E-2</v>
      </c>
      <c r="AP28">
        <v>3.6109270000000002</v>
      </c>
      <c r="AQ28">
        <v>2.850749</v>
      </c>
      <c r="AR28">
        <v>0.175452</v>
      </c>
      <c r="AS28">
        <v>6.1934999999999997E-2</v>
      </c>
      <c r="AT28">
        <v>29.3</v>
      </c>
      <c r="AU28">
        <v>6.1653149999999997</v>
      </c>
      <c r="AV28">
        <v>6.1999999999999998E-3</v>
      </c>
      <c r="AW28">
        <v>3.2620000000000001E-3</v>
      </c>
      <c r="AX28">
        <v>166.435519</v>
      </c>
      <c r="AY28">
        <v>18.665762000000001</v>
      </c>
      <c r="AZ28">
        <v>694.36762099999999</v>
      </c>
      <c r="BA28">
        <v>143.32726600000001</v>
      </c>
      <c r="BB28">
        <v>17.550017</v>
      </c>
      <c r="BC28">
        <v>22.827603</v>
      </c>
      <c r="BD28">
        <v>5.6705719999999999</v>
      </c>
      <c r="BE28">
        <v>1.699673</v>
      </c>
    </row>
    <row r="29" spans="1:60" x14ac:dyDescent="0.25">
      <c r="A29" t="s">
        <v>231</v>
      </c>
      <c r="B29">
        <v>1</v>
      </c>
      <c r="C29" t="s">
        <v>2</v>
      </c>
      <c r="D29">
        <v>3</v>
      </c>
      <c r="E29" t="s">
        <v>1</v>
      </c>
      <c r="F29" t="s">
        <v>243</v>
      </c>
      <c r="G29" t="s">
        <v>245</v>
      </c>
      <c r="H29">
        <v>63.505189624796486</v>
      </c>
      <c r="I29">
        <v>63.540409055812134</v>
      </c>
      <c r="J29" t="s">
        <v>51</v>
      </c>
      <c r="K29" s="29">
        <v>4467</v>
      </c>
      <c r="L29" s="29">
        <v>150</v>
      </c>
      <c r="M29" s="29">
        <f t="shared" si="2"/>
        <v>3.3579583613163195</v>
      </c>
      <c r="N29" s="29">
        <v>4.1701041666667403E-2</v>
      </c>
      <c r="O29" s="29">
        <v>0.17479809201725838</v>
      </c>
      <c r="P29" s="29">
        <v>32.534294876712217</v>
      </c>
      <c r="Q29" s="29">
        <f t="shared" si="0"/>
        <v>5.0932538604904281</v>
      </c>
      <c r="R29" s="29">
        <v>0.68260089275979241</v>
      </c>
      <c r="S29" s="29">
        <f t="shared" si="1"/>
        <v>3.415501537634813E-2</v>
      </c>
      <c r="T29" s="29">
        <v>1.0343200333537981</v>
      </c>
      <c r="U29" s="29">
        <v>6.9487899999999998</v>
      </c>
      <c r="V29" s="29">
        <v>17</v>
      </c>
      <c r="W29" s="29">
        <f t="shared" si="3"/>
        <v>82.666666666666671</v>
      </c>
      <c r="X29" s="29">
        <f t="shared" si="4"/>
        <v>19.333333333333332</v>
      </c>
      <c r="Y29" s="29">
        <f t="shared" si="5"/>
        <v>102</v>
      </c>
      <c r="Z29" s="29">
        <v>323</v>
      </c>
      <c r="AA29" s="29" t="s">
        <v>2235</v>
      </c>
      <c r="AC29">
        <v>5427</v>
      </c>
      <c r="AD29">
        <v>166.16229999999999</v>
      </c>
      <c r="AE29">
        <v>32.660837999999998</v>
      </c>
      <c r="AF29">
        <v>54.26</v>
      </c>
      <c r="AG29">
        <v>160.07695799999999</v>
      </c>
      <c r="AH29">
        <v>16.007695999999999</v>
      </c>
      <c r="AI29">
        <v>3.0599000000000001E-2</v>
      </c>
      <c r="AJ29">
        <v>2.0664999999999999E-2</v>
      </c>
      <c r="AK29">
        <v>0.67536099999999999</v>
      </c>
      <c r="AL29">
        <v>2.63E-2</v>
      </c>
      <c r="AM29">
        <v>2.2499999999999999E-2</v>
      </c>
      <c r="AN29">
        <v>1</v>
      </c>
      <c r="AO29">
        <v>6.0179999999999999E-3</v>
      </c>
      <c r="AP29">
        <v>0.361093</v>
      </c>
      <c r="AQ29">
        <v>0.40538099999999999</v>
      </c>
      <c r="AR29">
        <v>0.21035000000000001</v>
      </c>
      <c r="AS29">
        <v>0</v>
      </c>
      <c r="AT29">
        <v>22</v>
      </c>
      <c r="AU29">
        <v>0</v>
      </c>
      <c r="AV29">
        <v>1.0017E-2</v>
      </c>
      <c r="AW29">
        <v>5.9670000000000001E-3</v>
      </c>
      <c r="AX29">
        <v>99.833611000000005</v>
      </c>
      <c r="AY29">
        <v>0</v>
      </c>
      <c r="AZ29">
        <v>519.48051899999996</v>
      </c>
      <c r="BA29">
        <v>0</v>
      </c>
      <c r="BB29">
        <v>0</v>
      </c>
      <c r="BC29">
        <v>0</v>
      </c>
      <c r="BD29">
        <v>5.4700579999999999</v>
      </c>
      <c r="BE29">
        <v>0.47140500000000002</v>
      </c>
    </row>
    <row r="30" spans="1:60" x14ac:dyDescent="0.25">
      <c r="A30" t="s">
        <v>232</v>
      </c>
      <c r="B30">
        <v>1</v>
      </c>
      <c r="C30" t="s">
        <v>3</v>
      </c>
      <c r="D30">
        <v>4</v>
      </c>
      <c r="E30" t="s">
        <v>1</v>
      </c>
      <c r="F30" t="s">
        <v>243</v>
      </c>
      <c r="G30" t="s">
        <v>245</v>
      </c>
      <c r="H30">
        <v>63.505189624796486</v>
      </c>
      <c r="I30">
        <v>63.540409055812134</v>
      </c>
      <c r="J30" t="s">
        <v>52</v>
      </c>
      <c r="K30" s="29">
        <v>6656</v>
      </c>
      <c r="L30" s="29">
        <v>78</v>
      </c>
      <c r="M30" s="29">
        <f t="shared" si="2"/>
        <v>1.171875</v>
      </c>
      <c r="N30" s="29">
        <v>4.0182692307693828E-2</v>
      </c>
      <c r="O30" s="29">
        <v>6.3342798708320477E-2</v>
      </c>
      <c r="P30" s="29">
        <v>32.431512938660084</v>
      </c>
      <c r="Q30" s="29">
        <f t="shared" si="0"/>
        <v>4.9904719224382958</v>
      </c>
      <c r="R30" s="29">
        <v>0.579977519505123</v>
      </c>
      <c r="S30" s="29">
        <f t="shared" si="1"/>
        <v>6.8468357878321284E-2</v>
      </c>
      <c r="T30" s="29">
        <v>1.0416214773521593</v>
      </c>
      <c r="U30" s="29">
        <v>6.9487899999999998</v>
      </c>
      <c r="V30" s="29">
        <v>17</v>
      </c>
      <c r="W30" s="29">
        <f t="shared" si="3"/>
        <v>82.666666666666671</v>
      </c>
      <c r="X30" s="29">
        <f t="shared" si="4"/>
        <v>19.333333333333332</v>
      </c>
      <c r="Y30" s="29">
        <f t="shared" si="5"/>
        <v>102</v>
      </c>
      <c r="Z30" s="29">
        <v>323</v>
      </c>
      <c r="AA30" s="29" t="s">
        <v>2235</v>
      </c>
      <c r="AC30">
        <v>8211</v>
      </c>
      <c r="AD30">
        <v>252.410775</v>
      </c>
      <c r="AE30">
        <v>32.530307000000001</v>
      </c>
      <c r="AF30">
        <v>82.1</v>
      </c>
      <c r="AG30">
        <v>243.54398</v>
      </c>
      <c r="AH30">
        <v>24.354398</v>
      </c>
      <c r="AI30">
        <v>3.0714999999999999E-2</v>
      </c>
      <c r="AJ30">
        <v>1.7975000000000001E-2</v>
      </c>
      <c r="AK30">
        <v>0.58521199999999995</v>
      </c>
      <c r="AL30">
        <v>2.6775E-2</v>
      </c>
      <c r="AM30">
        <v>2.2499999999999999E-2</v>
      </c>
      <c r="AN30">
        <v>2</v>
      </c>
      <c r="AO30">
        <v>7.9240000000000005E-3</v>
      </c>
      <c r="AP30">
        <v>0.47541600000000001</v>
      </c>
      <c r="AQ30">
        <v>0.76726300000000003</v>
      </c>
      <c r="AR30">
        <v>0.37595000000000001</v>
      </c>
      <c r="AS30">
        <v>0.22592100000000001</v>
      </c>
      <c r="AT30">
        <v>31.5</v>
      </c>
      <c r="AU30">
        <v>13.435029</v>
      </c>
      <c r="AV30">
        <v>1.2326E-2</v>
      </c>
      <c r="AW30">
        <v>6.5399999999999998E-3</v>
      </c>
      <c r="AX30">
        <v>85.900470999999996</v>
      </c>
      <c r="AY30">
        <v>15.884183</v>
      </c>
      <c r="AZ30">
        <v>372.14886000000001</v>
      </c>
      <c r="BA30">
        <v>50.932060999999997</v>
      </c>
      <c r="BB30">
        <v>9.4875000000000001E-2</v>
      </c>
      <c r="BC30">
        <v>0</v>
      </c>
      <c r="BD30">
        <v>5.6438439999999996</v>
      </c>
      <c r="BE30">
        <v>0.8</v>
      </c>
    </row>
    <row r="31" spans="1:60" x14ac:dyDescent="0.25">
      <c r="A31" t="s">
        <v>232</v>
      </c>
      <c r="B31">
        <v>1</v>
      </c>
      <c r="C31" t="s">
        <v>13</v>
      </c>
      <c r="D31">
        <v>11</v>
      </c>
      <c r="E31" t="s">
        <v>1</v>
      </c>
      <c r="F31" t="s">
        <v>243</v>
      </c>
      <c r="G31" t="s">
        <v>245</v>
      </c>
      <c r="H31">
        <v>63.505189624796486</v>
      </c>
      <c r="I31">
        <v>63.540409055812134</v>
      </c>
      <c r="J31" t="s">
        <v>51</v>
      </c>
      <c r="K31" s="29">
        <v>9895</v>
      </c>
      <c r="L31" s="29">
        <v>1347</v>
      </c>
      <c r="M31" s="29">
        <f t="shared" si="2"/>
        <v>13.612935826174835</v>
      </c>
      <c r="N31" s="29">
        <v>2.4360698198198763E-2</v>
      </c>
      <c r="O31" s="29">
        <v>1.0817001010190113</v>
      </c>
      <c r="P31" s="29">
        <v>48.213614862987015</v>
      </c>
      <c r="Q31" s="29">
        <f t="shared" si="0"/>
        <v>20.772573846765226</v>
      </c>
      <c r="R31" s="29">
        <v>1.0548253267353198</v>
      </c>
      <c r="S31" s="29">
        <f t="shared" si="1"/>
        <v>0.40637944935187553</v>
      </c>
      <c r="T31" s="29">
        <v>1.0416214773521593</v>
      </c>
      <c r="U31" s="29">
        <v>6.9487899999999998</v>
      </c>
      <c r="V31" s="29">
        <v>17</v>
      </c>
      <c r="W31" s="29">
        <f t="shared" si="3"/>
        <v>82.666666666666671</v>
      </c>
      <c r="X31" s="29">
        <f t="shared" si="4"/>
        <v>19.333333333333332</v>
      </c>
      <c r="Y31" s="29">
        <f t="shared" si="5"/>
        <v>102</v>
      </c>
      <c r="Z31" s="29">
        <v>323</v>
      </c>
      <c r="AA31" s="29" t="s">
        <v>2235</v>
      </c>
      <c r="AC31">
        <v>12992</v>
      </c>
      <c r="AD31">
        <v>252.410775</v>
      </c>
      <c r="AE31">
        <v>51.471654000000001</v>
      </c>
      <c r="AF31">
        <v>129.91</v>
      </c>
      <c r="AG31">
        <v>460.393595</v>
      </c>
      <c r="AH31">
        <v>46.039358999999997</v>
      </c>
      <c r="AI31">
        <v>1.941E-2</v>
      </c>
      <c r="AJ31">
        <v>2.0420000000000001E-2</v>
      </c>
      <c r="AK31">
        <v>1.0520210000000001</v>
      </c>
      <c r="AL31">
        <v>1.375E-2</v>
      </c>
      <c r="AM31">
        <v>7.4999999999999997E-3</v>
      </c>
      <c r="AN31">
        <v>36</v>
      </c>
      <c r="AO31">
        <v>0.142625</v>
      </c>
      <c r="AP31">
        <v>8.5574790000000007</v>
      </c>
      <c r="AQ31">
        <v>8.9362680000000001</v>
      </c>
      <c r="AR31">
        <v>0.23013600000000001</v>
      </c>
      <c r="AS31">
        <v>0.101601</v>
      </c>
      <c r="AT31">
        <v>32.25</v>
      </c>
      <c r="AU31">
        <v>10.018198</v>
      </c>
      <c r="AV31">
        <v>7.3639999999999999E-3</v>
      </c>
      <c r="AW31">
        <v>3.9329999999999999E-3</v>
      </c>
      <c r="AX31">
        <v>146.10922199999999</v>
      </c>
      <c r="AY31">
        <v>28.639824000000001</v>
      </c>
      <c r="AZ31">
        <v>609.63612699999999</v>
      </c>
      <c r="BA31">
        <v>163.201548</v>
      </c>
      <c r="BB31">
        <v>6.6046389999999997</v>
      </c>
      <c r="BC31">
        <v>14.823427000000001</v>
      </c>
      <c r="BD31">
        <v>6.3324590000000001</v>
      </c>
      <c r="BE31">
        <v>3.8678159999999999</v>
      </c>
    </row>
    <row r="32" spans="1:60" x14ac:dyDescent="0.25">
      <c r="A32" t="s">
        <v>233</v>
      </c>
      <c r="B32">
        <v>2</v>
      </c>
      <c r="C32" t="s">
        <v>0</v>
      </c>
      <c r="D32">
        <v>10</v>
      </c>
      <c r="E32" t="s">
        <v>1</v>
      </c>
      <c r="F32" t="s">
        <v>246</v>
      </c>
      <c r="G32" t="s">
        <v>244</v>
      </c>
      <c r="H32" s="4">
        <v>50.736129314110961</v>
      </c>
      <c r="I32" s="4">
        <v>74.687636522498892</v>
      </c>
      <c r="J32" t="s">
        <v>51</v>
      </c>
      <c r="K32" s="29">
        <v>2429</v>
      </c>
      <c r="L32" s="29">
        <v>200</v>
      </c>
      <c r="M32" s="29">
        <f t="shared" si="2"/>
        <v>8.2338410868670238</v>
      </c>
      <c r="N32" s="29">
        <v>0.23515673076923321</v>
      </c>
      <c r="O32" s="29">
        <v>8.2931268150999549E-2</v>
      </c>
      <c r="P32" s="29">
        <v>7.7476942437991498</v>
      </c>
      <c r="Q32" s="29">
        <f t="shared" si="0"/>
        <v>19.69334677242264</v>
      </c>
      <c r="R32" s="29">
        <v>0.88601994713722643</v>
      </c>
      <c r="S32" s="29">
        <f t="shared" si="1"/>
        <v>0.23757406975378215</v>
      </c>
      <c r="U32" s="29">
        <v>9.7237799999999996</v>
      </c>
      <c r="V32" s="29">
        <v>32</v>
      </c>
      <c r="W32" s="29">
        <v>2</v>
      </c>
      <c r="X32" s="29">
        <v>5.666666666666667</v>
      </c>
      <c r="Y32" s="29">
        <v>7.666666666666667</v>
      </c>
      <c r="Z32" s="29">
        <v>900</v>
      </c>
      <c r="AA32" s="29" t="s">
        <v>2236</v>
      </c>
      <c r="AC32">
        <v>3520</v>
      </c>
      <c r="AD32">
        <v>433.17984999999999</v>
      </c>
      <c r="AE32">
        <v>8.1259549999999994</v>
      </c>
      <c r="AF32">
        <v>34.81</v>
      </c>
      <c r="AG32">
        <v>42.965729000000003</v>
      </c>
      <c r="AH32">
        <v>4.2965730000000004</v>
      </c>
      <c r="AI32">
        <v>0.122932</v>
      </c>
      <c r="AJ32">
        <v>0.110058</v>
      </c>
      <c r="AK32">
        <v>0.89527500000000004</v>
      </c>
      <c r="AL32">
        <v>8.3000000000000004E-2</v>
      </c>
      <c r="AM32">
        <v>4.7500000000000001E-2</v>
      </c>
      <c r="AN32">
        <v>3</v>
      </c>
      <c r="AO32">
        <v>6.9259999999999999E-3</v>
      </c>
      <c r="AP32">
        <v>0.41553200000000001</v>
      </c>
      <c r="AQ32">
        <v>3.0397729999999998</v>
      </c>
      <c r="AR32">
        <v>1.3225579999999999</v>
      </c>
      <c r="AS32">
        <v>0.55702099999999999</v>
      </c>
      <c r="AT32">
        <v>35.666666999999997</v>
      </c>
      <c r="AU32">
        <v>13.316656</v>
      </c>
      <c r="AV32">
        <v>3.8150999999999997E-2</v>
      </c>
      <c r="AW32">
        <v>2.1010000000000001E-2</v>
      </c>
      <c r="AX32">
        <v>26.605025999999999</v>
      </c>
      <c r="AY32">
        <v>1.4271119999999999</v>
      </c>
      <c r="AZ32">
        <v>198.50102100000001</v>
      </c>
      <c r="BA32">
        <v>77.329400000000007</v>
      </c>
      <c r="BB32">
        <v>76.681138000000004</v>
      </c>
      <c r="BC32">
        <v>66.603500999999994</v>
      </c>
      <c r="BD32">
        <v>8.7945200000000003</v>
      </c>
      <c r="BE32">
        <v>0.69597100000000001</v>
      </c>
    </row>
    <row r="33" spans="1:58" x14ac:dyDescent="0.25">
      <c r="A33" t="s">
        <v>233</v>
      </c>
      <c r="B33">
        <v>2</v>
      </c>
      <c r="C33" t="s">
        <v>30</v>
      </c>
      <c r="D33">
        <v>10</v>
      </c>
      <c r="E33" t="s">
        <v>7</v>
      </c>
      <c r="F33" t="s">
        <v>246</v>
      </c>
      <c r="G33" t="s">
        <v>244</v>
      </c>
      <c r="H33" s="4">
        <v>50.736129314110961</v>
      </c>
      <c r="I33" s="4">
        <v>74.687636522498892</v>
      </c>
      <c r="J33" t="s">
        <v>51</v>
      </c>
      <c r="K33" s="29">
        <v>8446</v>
      </c>
      <c r="L33" s="29">
        <v>73</v>
      </c>
      <c r="M33" s="29">
        <f t="shared" si="2"/>
        <v>0.86431446838740233</v>
      </c>
      <c r="N33" s="29">
        <v>3.5827083333330734E-2</v>
      </c>
      <c r="O33" s="29">
        <v>3.8275969915845941E-2</v>
      </c>
      <c r="P33" s="29">
        <v>26.939903492436237</v>
      </c>
      <c r="Q33" s="29">
        <f t="shared" si="0"/>
        <v>0.50113752378555176</v>
      </c>
      <c r="R33" s="29">
        <v>0.33190046835428472</v>
      </c>
      <c r="S33" s="29">
        <f t="shared" si="1"/>
        <v>0.31654540902915956</v>
      </c>
      <c r="U33" s="29">
        <v>9.7237799999999996</v>
      </c>
      <c r="V33" s="29">
        <v>32</v>
      </c>
      <c r="W33" s="29">
        <v>2</v>
      </c>
      <c r="X33" s="29">
        <v>5.666666666666667</v>
      </c>
      <c r="Y33" s="29">
        <v>7.666666666666667</v>
      </c>
      <c r="Z33" s="29">
        <v>900</v>
      </c>
      <c r="AA33" s="29" t="s">
        <v>2236</v>
      </c>
      <c r="AC33">
        <v>12161</v>
      </c>
      <c r="AD33">
        <v>433.17984999999999</v>
      </c>
      <c r="AE33">
        <v>28.073789999999999</v>
      </c>
      <c r="AF33">
        <v>121.6</v>
      </c>
      <c r="AG33">
        <v>398.33799699999997</v>
      </c>
      <c r="AH33">
        <v>39.833799999999997</v>
      </c>
      <c r="AI33">
        <v>3.5584999999999999E-2</v>
      </c>
      <c r="AJ33">
        <v>1.2713E-2</v>
      </c>
      <c r="AK33">
        <v>0.357261</v>
      </c>
      <c r="AL33">
        <v>3.4799999999999998E-2</v>
      </c>
      <c r="AM33">
        <v>3.2500000000000001E-2</v>
      </c>
      <c r="AN33">
        <v>2</v>
      </c>
      <c r="AO33">
        <v>4.6169999999999996E-3</v>
      </c>
      <c r="AP33">
        <v>0.27702100000000002</v>
      </c>
      <c r="AQ33">
        <v>0.36181200000000002</v>
      </c>
      <c r="AR33">
        <v>0.25642500000000001</v>
      </c>
      <c r="AS33">
        <v>0.290798</v>
      </c>
      <c r="AT33">
        <v>22</v>
      </c>
      <c r="AU33">
        <v>16.970562999999999</v>
      </c>
      <c r="AV33">
        <v>1.2211E-2</v>
      </c>
      <c r="AW33">
        <v>6.992E-3</v>
      </c>
      <c r="AX33">
        <v>124.293098</v>
      </c>
      <c r="AY33">
        <v>74.772661999999997</v>
      </c>
      <c r="AZ33">
        <v>397.67129399999999</v>
      </c>
      <c r="BA33">
        <v>172.26425800000001</v>
      </c>
      <c r="BB33">
        <v>255.86179999999999</v>
      </c>
      <c r="BC33">
        <v>0</v>
      </c>
      <c r="BD33">
        <v>5.821339</v>
      </c>
      <c r="BE33">
        <v>0.43301299999999998</v>
      </c>
    </row>
    <row r="34" spans="1:58" s="29" customFormat="1" x14ac:dyDescent="0.25">
      <c r="A34" s="29" t="s">
        <v>1616</v>
      </c>
      <c r="B34" s="29">
        <v>2</v>
      </c>
      <c r="C34" s="29" t="s">
        <v>21</v>
      </c>
      <c r="D34" s="29">
        <v>7</v>
      </c>
      <c r="E34" s="29" t="s">
        <v>1</v>
      </c>
      <c r="F34" s="29" t="s">
        <v>246</v>
      </c>
      <c r="G34" s="29" t="s">
        <v>244</v>
      </c>
      <c r="H34" s="4">
        <v>50.736129314110961</v>
      </c>
      <c r="I34" s="4">
        <v>74.687636522498892</v>
      </c>
      <c r="J34" s="4" t="s">
        <v>51</v>
      </c>
      <c r="K34" s="29">
        <v>8074</v>
      </c>
      <c r="L34" s="29">
        <v>39</v>
      </c>
      <c r="M34" s="29">
        <f t="shared" si="2"/>
        <v>0.48303195442160018</v>
      </c>
      <c r="N34" s="29">
        <v>2.8553571428570228E-2</v>
      </c>
      <c r="O34" s="29">
        <v>3.1693194798501315E-2</v>
      </c>
      <c r="P34" s="29">
        <v>36.5558364004428</v>
      </c>
      <c r="Q34" s="29">
        <f t="shared" si="0"/>
        <v>9.1147953842210114</v>
      </c>
      <c r="R34" s="29">
        <v>0.54857804105468277</v>
      </c>
      <c r="S34" s="29">
        <f t="shared" si="1"/>
        <v>9.9867836328761506E-2</v>
      </c>
      <c r="T34" s="29">
        <v>0.94373309215296786</v>
      </c>
      <c r="U34" s="29">
        <v>9.7237799999999996</v>
      </c>
      <c r="V34" s="29">
        <v>32</v>
      </c>
      <c r="W34" s="29">
        <v>2</v>
      </c>
      <c r="X34" s="29">
        <v>5.6666666666666696</v>
      </c>
      <c r="Y34" s="29">
        <v>7.6666666666666696</v>
      </c>
      <c r="Z34" s="29">
        <v>900</v>
      </c>
      <c r="AA34" s="29" t="s">
        <v>2236</v>
      </c>
      <c r="AB34" s="31"/>
      <c r="BF34" s="31"/>
    </row>
    <row r="35" spans="1:58" s="29" customFormat="1" x14ac:dyDescent="0.25">
      <c r="A35" s="29" t="s">
        <v>1616</v>
      </c>
      <c r="B35" s="29">
        <v>2</v>
      </c>
      <c r="C35" s="29" t="s">
        <v>11</v>
      </c>
      <c r="D35" s="29">
        <v>16</v>
      </c>
      <c r="E35" s="29" t="s">
        <v>1</v>
      </c>
      <c r="F35" s="29" t="s">
        <v>246</v>
      </c>
      <c r="G35" s="29" t="s">
        <v>244</v>
      </c>
      <c r="H35" s="4">
        <v>50.736129314110961</v>
      </c>
      <c r="I35" s="4">
        <v>74.687636522498892</v>
      </c>
      <c r="J35" s="4" t="s">
        <v>51</v>
      </c>
      <c r="K35" s="29">
        <v>1853</v>
      </c>
      <c r="L35" s="29">
        <v>549</v>
      </c>
      <c r="M35" s="29">
        <f t="shared" si="2"/>
        <v>29.627630868861303</v>
      </c>
      <c r="N35" s="29">
        <v>0.24118125000000631</v>
      </c>
      <c r="O35" s="29">
        <v>0.23543516136029546</v>
      </c>
      <c r="P35" s="29">
        <v>8.3896414230889906</v>
      </c>
      <c r="Q35" s="29">
        <f t="shared" si="0"/>
        <v>19.0513995931328</v>
      </c>
      <c r="R35" s="29">
        <v>2.7195706415553937</v>
      </c>
      <c r="S35" s="29">
        <f t="shared" si="1"/>
        <v>2.0711247641719495</v>
      </c>
      <c r="T35" s="29">
        <v>0.94373309215296786</v>
      </c>
      <c r="U35" s="29">
        <v>9.7237799999999996</v>
      </c>
      <c r="V35" s="29">
        <v>32</v>
      </c>
      <c r="W35" s="29">
        <v>2</v>
      </c>
      <c r="X35" s="29">
        <v>5.6666666666666696</v>
      </c>
      <c r="Y35" s="29">
        <v>7.6666666666666696</v>
      </c>
      <c r="Z35" s="29">
        <v>900</v>
      </c>
      <c r="AA35" s="29" t="s">
        <v>2236</v>
      </c>
      <c r="AB35" s="31"/>
      <c r="BF35" s="31"/>
    </row>
    <row r="36" spans="1:58" x14ac:dyDescent="0.25">
      <c r="A36" t="s">
        <v>234</v>
      </c>
      <c r="B36">
        <v>2</v>
      </c>
      <c r="C36" t="s">
        <v>12</v>
      </c>
      <c r="D36">
        <v>5</v>
      </c>
      <c r="E36" t="s">
        <v>1</v>
      </c>
      <c r="F36" t="s">
        <v>246</v>
      </c>
      <c r="G36" t="s">
        <v>244</v>
      </c>
      <c r="H36" s="4">
        <v>50.736129314110961</v>
      </c>
      <c r="I36" s="4">
        <v>74.687636522498892</v>
      </c>
      <c r="J36" t="s">
        <v>51</v>
      </c>
      <c r="K36" s="29">
        <v>3780</v>
      </c>
      <c r="L36" s="29">
        <v>679</v>
      </c>
      <c r="M36" s="29">
        <f t="shared" si="2"/>
        <v>17.962962962962965</v>
      </c>
      <c r="N36" s="29">
        <v>0.2433455357142833</v>
      </c>
      <c r="O36" s="29">
        <v>0.16338629747178282</v>
      </c>
      <c r="P36" s="29">
        <v>7.2658847581569299</v>
      </c>
      <c r="Q36" s="29">
        <f t="shared" si="0"/>
        <v>20.17515625806486</v>
      </c>
      <c r="R36" s="29">
        <v>1.1566224493848403</v>
      </c>
      <c r="S36" s="29">
        <f t="shared" si="1"/>
        <v>0.50817657200139599</v>
      </c>
      <c r="U36" s="29">
        <v>9.7237799999999996</v>
      </c>
      <c r="V36" s="29">
        <v>32</v>
      </c>
      <c r="W36" s="29">
        <v>2</v>
      </c>
      <c r="X36" s="29">
        <v>5.6666666666666696</v>
      </c>
      <c r="Y36" s="29">
        <v>7.6666666666666696</v>
      </c>
      <c r="Z36" s="29">
        <v>900</v>
      </c>
      <c r="AA36" s="29" t="s">
        <v>2236</v>
      </c>
      <c r="AC36">
        <v>5825</v>
      </c>
      <c r="AD36">
        <v>758.06552499999998</v>
      </c>
      <c r="AE36">
        <v>7.6840320000000002</v>
      </c>
      <c r="AF36">
        <v>56.44</v>
      </c>
      <c r="AG36">
        <v>76.725916999999995</v>
      </c>
      <c r="AH36">
        <v>7.6725919999999999</v>
      </c>
      <c r="AI36">
        <v>0.13000100000000001</v>
      </c>
      <c r="AJ36">
        <v>0.152472</v>
      </c>
      <c r="AK36">
        <v>1.172855</v>
      </c>
      <c r="AL36">
        <v>7.2762999999999994E-2</v>
      </c>
      <c r="AM36">
        <v>4.2500000000000003E-2</v>
      </c>
      <c r="AN36">
        <v>22</v>
      </c>
      <c r="AO36">
        <v>2.9021000000000002E-2</v>
      </c>
      <c r="AP36">
        <v>1.741274</v>
      </c>
      <c r="AQ36">
        <v>11.519313</v>
      </c>
      <c r="AR36">
        <v>1.1660440000000001</v>
      </c>
      <c r="AS36">
        <v>0.38040499999999999</v>
      </c>
      <c r="AT36">
        <v>30.5</v>
      </c>
      <c r="AU36">
        <v>10.131281</v>
      </c>
      <c r="AV36">
        <v>3.9527E-2</v>
      </c>
      <c r="AW36">
        <v>2.1690999999999998E-2</v>
      </c>
      <c r="AX36">
        <v>25.557385</v>
      </c>
      <c r="AY36">
        <v>3.7249490000000001</v>
      </c>
      <c r="AZ36">
        <v>98.731545999999994</v>
      </c>
      <c r="BA36">
        <v>39.108415000000001</v>
      </c>
      <c r="BB36">
        <v>21.589931</v>
      </c>
      <c r="BC36">
        <v>23.058458000000002</v>
      </c>
      <c r="BD36">
        <v>7.9773990000000001</v>
      </c>
      <c r="BE36">
        <v>1.770902</v>
      </c>
    </row>
    <row r="37" spans="1:58" x14ac:dyDescent="0.25">
      <c r="A37" t="s">
        <v>234</v>
      </c>
      <c r="B37">
        <v>2</v>
      </c>
      <c r="C37" t="s">
        <v>47</v>
      </c>
      <c r="D37">
        <v>5</v>
      </c>
      <c r="E37" t="s">
        <v>7</v>
      </c>
      <c r="F37" t="s">
        <v>246</v>
      </c>
      <c r="G37" t="s">
        <v>244</v>
      </c>
      <c r="H37" s="4">
        <v>50.736129314110961</v>
      </c>
      <c r="I37" s="4">
        <v>74.687636522498892</v>
      </c>
      <c r="J37" t="s">
        <v>51</v>
      </c>
      <c r="K37" s="29">
        <v>15062</v>
      </c>
      <c r="L37" s="29">
        <v>116</v>
      </c>
      <c r="M37" s="29">
        <f t="shared" si="2"/>
        <v>0.77015004647457175</v>
      </c>
      <c r="N37" s="29">
        <v>4.8073529411777324E-2</v>
      </c>
      <c r="O37" s="29">
        <v>3.2677259494356563E-2</v>
      </c>
      <c r="P37" s="29">
        <v>28.952051911999916</v>
      </c>
      <c r="Q37" s="29">
        <f t="shared" si="0"/>
        <v>1.5110108957781279</v>
      </c>
      <c r="R37" s="29">
        <v>0.37781823805449222</v>
      </c>
      <c r="S37" s="29">
        <f t="shared" si="1"/>
        <v>0.27062763932895206</v>
      </c>
      <c r="U37" s="29">
        <v>9.7237799999999996</v>
      </c>
      <c r="V37" s="29">
        <v>32</v>
      </c>
      <c r="W37" s="29">
        <v>2</v>
      </c>
      <c r="X37" s="29">
        <v>5.6666666666666696</v>
      </c>
      <c r="Y37" s="29">
        <v>7.6666666666666696</v>
      </c>
      <c r="Z37" s="29">
        <v>900</v>
      </c>
      <c r="AA37" s="29" t="s">
        <v>2236</v>
      </c>
      <c r="AC37">
        <v>22116</v>
      </c>
      <c r="AD37">
        <v>758.06552499999998</v>
      </c>
      <c r="AE37">
        <v>29.174258999999999</v>
      </c>
      <c r="AF37">
        <v>221.15</v>
      </c>
      <c r="AG37">
        <v>723.63766299999997</v>
      </c>
      <c r="AH37">
        <v>72.363765999999998</v>
      </c>
      <c r="AI37">
        <v>3.4261E-2</v>
      </c>
      <c r="AJ37">
        <v>1.3258000000000001E-2</v>
      </c>
      <c r="AK37">
        <v>0.38697599999999999</v>
      </c>
      <c r="AL37">
        <v>3.2649999999999998E-2</v>
      </c>
      <c r="AM37">
        <v>3.2500000000000001E-2</v>
      </c>
      <c r="AN37">
        <v>1</v>
      </c>
      <c r="AO37">
        <v>1.3190000000000001E-3</v>
      </c>
      <c r="AP37">
        <v>7.9148999999999997E-2</v>
      </c>
      <c r="AQ37">
        <v>0.10399700000000001</v>
      </c>
      <c r="AR37">
        <v>0.25972499999999998</v>
      </c>
      <c r="AS37">
        <v>0</v>
      </c>
      <c r="AT37">
        <v>23</v>
      </c>
      <c r="AU37">
        <v>0</v>
      </c>
      <c r="AV37">
        <v>1.1806000000000001E-2</v>
      </c>
      <c r="AW37">
        <v>4.764E-3</v>
      </c>
      <c r="AX37">
        <v>84.704976000000002</v>
      </c>
      <c r="AY37">
        <v>0</v>
      </c>
      <c r="AZ37">
        <v>338.98305099999999</v>
      </c>
      <c r="BA37">
        <v>0</v>
      </c>
      <c r="BB37">
        <v>0</v>
      </c>
      <c r="BC37">
        <v>0</v>
      </c>
      <c r="BD37">
        <v>5.3130920000000001</v>
      </c>
      <c r="BE37">
        <v>0.26646900000000001</v>
      </c>
    </row>
    <row r="38" spans="1:58" x14ac:dyDescent="0.25">
      <c r="A38" t="s">
        <v>768</v>
      </c>
      <c r="B38">
        <v>2</v>
      </c>
      <c r="C38" t="s">
        <v>9</v>
      </c>
      <c r="D38">
        <v>2</v>
      </c>
      <c r="E38" t="s">
        <v>1</v>
      </c>
      <c r="F38" t="s">
        <v>246</v>
      </c>
      <c r="G38" t="s">
        <v>244</v>
      </c>
      <c r="H38" s="4">
        <v>50.736129314110961</v>
      </c>
      <c r="I38" s="4">
        <v>74.687636522498892</v>
      </c>
      <c r="J38" s="5" t="s">
        <v>51</v>
      </c>
      <c r="K38" s="29">
        <v>10564</v>
      </c>
      <c r="L38" s="29">
        <v>119</v>
      </c>
      <c r="M38" s="29">
        <f t="shared" si="2"/>
        <v>1.1264672472548276</v>
      </c>
      <c r="N38" s="29">
        <v>3.6584722222226813E-2</v>
      </c>
      <c r="O38" s="29">
        <v>4.4109686990165556E-2</v>
      </c>
      <c r="P38" s="29">
        <v>25.887485186894938</v>
      </c>
      <c r="Q38" s="29">
        <f t="shared" si="0"/>
        <v>1.5535558293268501</v>
      </c>
      <c r="R38" s="29">
        <v>0.37852527194778224</v>
      </c>
      <c r="S38" s="29">
        <f t="shared" si="1"/>
        <v>0.26992060543566204</v>
      </c>
      <c r="U38" s="29">
        <v>9.7237799999999996</v>
      </c>
      <c r="V38" s="29">
        <v>32</v>
      </c>
      <c r="W38" s="29">
        <v>2</v>
      </c>
      <c r="X38" s="29">
        <v>5.6666666666666696</v>
      </c>
      <c r="Y38" s="29">
        <v>7.6666666666666696</v>
      </c>
      <c r="Z38" s="29">
        <v>900</v>
      </c>
      <c r="AA38" s="29" t="s">
        <v>2236</v>
      </c>
      <c r="AB38" s="34"/>
      <c r="AC38">
        <v>13675</v>
      </c>
      <c r="AD38">
        <v>583.837625</v>
      </c>
      <c r="AE38">
        <v>23.422608</v>
      </c>
      <c r="AF38">
        <v>136.72999999999999</v>
      </c>
      <c r="AG38">
        <v>456.075627</v>
      </c>
      <c r="AH38">
        <v>45.607562999999999</v>
      </c>
      <c r="AI38">
        <v>3.3914E-2</v>
      </c>
      <c r="AJ38">
        <v>1.3996E-2</v>
      </c>
      <c r="AK38">
        <v>0.412684</v>
      </c>
      <c r="AL38">
        <v>3.245E-2</v>
      </c>
      <c r="AM38">
        <v>3.2500000000000001E-2</v>
      </c>
      <c r="AN38">
        <v>9</v>
      </c>
      <c r="AO38">
        <v>1.5415E-2</v>
      </c>
      <c r="AP38">
        <v>0.92491500000000004</v>
      </c>
      <c r="AQ38">
        <v>2.9981719999999998</v>
      </c>
      <c r="AR38">
        <v>0.87935799999999997</v>
      </c>
      <c r="AS38">
        <v>0.95183399999999996</v>
      </c>
      <c r="AT38">
        <v>45.555556000000003</v>
      </c>
      <c r="AU38">
        <v>36.9801</v>
      </c>
      <c r="AV38">
        <v>1.9736E-2</v>
      </c>
      <c r="AW38">
        <v>9.2339999999999992E-3</v>
      </c>
      <c r="AX38">
        <v>92.395695000000003</v>
      </c>
      <c r="AY38">
        <v>50.651328999999997</v>
      </c>
      <c r="AZ38">
        <v>388.22659700000003</v>
      </c>
      <c r="BA38">
        <v>193.57681400000001</v>
      </c>
      <c r="BB38">
        <v>46.571862000000003</v>
      </c>
      <c r="BC38">
        <v>66.889491000000007</v>
      </c>
      <c r="BD38">
        <v>7.3418599999999996</v>
      </c>
      <c r="BE38">
        <v>0.94339799999999996</v>
      </c>
    </row>
    <row r="39" spans="1:58" x14ac:dyDescent="0.25">
      <c r="A39" t="s">
        <v>768</v>
      </c>
      <c r="B39">
        <v>2</v>
      </c>
      <c r="C39" t="s">
        <v>256</v>
      </c>
      <c r="D39">
        <v>2</v>
      </c>
      <c r="E39" t="s">
        <v>7</v>
      </c>
      <c r="F39" t="s">
        <v>246</v>
      </c>
      <c r="G39" t="s">
        <v>244</v>
      </c>
      <c r="H39" s="4">
        <v>50.736129314110961</v>
      </c>
      <c r="I39" s="4">
        <v>74.687636522498892</v>
      </c>
      <c r="J39" s="5" t="s">
        <v>51</v>
      </c>
      <c r="K39" s="29">
        <v>3370</v>
      </c>
      <c r="L39" s="29">
        <v>321</v>
      </c>
      <c r="M39" s="29">
        <f t="shared" si="2"/>
        <v>9.525222551928783</v>
      </c>
      <c r="N39" s="29">
        <v>0.23912928571428682</v>
      </c>
      <c r="O39" s="29">
        <v>8.5768835814210798E-2</v>
      </c>
      <c r="P39" s="29">
        <v>8.2583136198254401</v>
      </c>
      <c r="Q39" s="29">
        <f t="shared" si="0"/>
        <v>19.182727396396348</v>
      </c>
      <c r="R39" s="29">
        <v>0.93780421685692172</v>
      </c>
      <c r="S39" s="29">
        <f t="shared" si="1"/>
        <v>0.28935833947347744</v>
      </c>
      <c r="U39" s="29">
        <v>9.7237799999999996</v>
      </c>
      <c r="V39" s="29">
        <v>32</v>
      </c>
      <c r="W39" s="29">
        <v>2</v>
      </c>
      <c r="X39" s="29">
        <v>5.6666666666666696</v>
      </c>
      <c r="Y39" s="29">
        <v>7.6666666666666696</v>
      </c>
      <c r="Z39" s="29">
        <v>900</v>
      </c>
      <c r="AA39" s="29" t="s">
        <v>2236</v>
      </c>
      <c r="AB39" s="34"/>
      <c r="AC39">
        <v>4453</v>
      </c>
      <c r="AD39">
        <v>583.837625</v>
      </c>
      <c r="AE39">
        <v>7.6271209999999998</v>
      </c>
      <c r="AF39">
        <v>44.25</v>
      </c>
      <c r="AG39">
        <v>63.498091000000002</v>
      </c>
      <c r="AH39">
        <v>6.3498089999999996</v>
      </c>
      <c r="AI39">
        <v>0.104173</v>
      </c>
      <c r="AJ39">
        <v>9.9537E-2</v>
      </c>
      <c r="AK39">
        <v>0.95549600000000001</v>
      </c>
      <c r="AL39">
        <v>6.8400000000000002E-2</v>
      </c>
      <c r="AM39">
        <v>3.7499999999999999E-2</v>
      </c>
      <c r="AN39">
        <v>18</v>
      </c>
      <c r="AO39">
        <v>3.083E-2</v>
      </c>
      <c r="AP39">
        <v>1.8498289999999999</v>
      </c>
      <c r="AQ39">
        <v>11.902087999999999</v>
      </c>
      <c r="AR39">
        <v>1.067475</v>
      </c>
      <c r="AS39">
        <v>0.36918299999999998</v>
      </c>
      <c r="AT39">
        <v>29.444444000000001</v>
      </c>
      <c r="AU39">
        <v>8.73278</v>
      </c>
      <c r="AV39">
        <v>3.7527999999999999E-2</v>
      </c>
      <c r="AW39">
        <v>1.9349000000000002E-2</v>
      </c>
      <c r="AX39">
        <v>27.447792</v>
      </c>
      <c r="AY39">
        <v>4.4744219999999997</v>
      </c>
      <c r="AZ39">
        <v>97.391733000000002</v>
      </c>
      <c r="BA39">
        <v>43.449874000000001</v>
      </c>
      <c r="BB39">
        <v>17.519290999999999</v>
      </c>
      <c r="BC39">
        <v>18.135891000000001</v>
      </c>
      <c r="BD39">
        <v>8.3407090000000004</v>
      </c>
      <c r="BE39">
        <v>1.7204649999999999</v>
      </c>
    </row>
    <row r="40" spans="1:58" x14ac:dyDescent="0.25">
      <c r="A40" t="s">
        <v>769</v>
      </c>
      <c r="B40">
        <v>2</v>
      </c>
      <c r="C40" t="s">
        <v>13</v>
      </c>
      <c r="D40">
        <v>11</v>
      </c>
      <c r="E40" t="s">
        <v>1</v>
      </c>
      <c r="F40" t="s">
        <v>246</v>
      </c>
      <c r="G40" t="s">
        <v>244</v>
      </c>
      <c r="H40" s="4">
        <v>50.736129314110961</v>
      </c>
      <c r="I40" s="4">
        <v>74.687636522498892</v>
      </c>
      <c r="J40" s="5" t="s">
        <v>51</v>
      </c>
      <c r="K40" s="29">
        <v>3337</v>
      </c>
      <c r="L40" s="29">
        <v>327</v>
      </c>
      <c r="M40" s="29">
        <f t="shared" si="2"/>
        <v>9.7992208570572359</v>
      </c>
      <c r="N40" s="29">
        <v>0.22644342105263024</v>
      </c>
      <c r="O40" s="29">
        <v>0.10331176150897917</v>
      </c>
      <c r="P40" s="29">
        <v>9.0724038988279858</v>
      </c>
      <c r="Q40" s="29">
        <f t="shared" si="0"/>
        <v>18.368637117393803</v>
      </c>
      <c r="R40" s="29">
        <v>0.93874651881189952</v>
      </c>
      <c r="S40" s="29">
        <f t="shared" si="1"/>
        <v>0.29030064142845524</v>
      </c>
      <c r="U40" s="29">
        <v>9.7237799999999996</v>
      </c>
      <c r="V40" s="29">
        <v>32</v>
      </c>
      <c r="W40" s="29">
        <v>2</v>
      </c>
      <c r="X40" s="29">
        <v>5.6666666666666696</v>
      </c>
      <c r="Y40" s="29">
        <v>7.6666666666666696</v>
      </c>
      <c r="Z40" s="29">
        <v>900</v>
      </c>
      <c r="AA40" s="29" t="s">
        <v>2236</v>
      </c>
      <c r="AB40" s="34"/>
      <c r="AC40">
        <v>4584</v>
      </c>
      <c r="AD40">
        <v>477.37377500000002</v>
      </c>
      <c r="AE40">
        <v>9.6025379999999991</v>
      </c>
      <c r="AF40">
        <v>45.44</v>
      </c>
      <c r="AG40">
        <v>67.433867000000006</v>
      </c>
      <c r="AH40">
        <v>6.7433870000000002</v>
      </c>
      <c r="AI40">
        <v>0.104134</v>
      </c>
      <c r="AJ40">
        <v>0.100825</v>
      </c>
      <c r="AK40">
        <v>0.968221</v>
      </c>
      <c r="AL40">
        <v>6.6725000000000007E-2</v>
      </c>
      <c r="AM40">
        <v>4.7500000000000001E-2</v>
      </c>
      <c r="AN40">
        <v>11</v>
      </c>
      <c r="AO40">
        <v>2.3037999999999999E-2</v>
      </c>
      <c r="AP40">
        <v>1.382253</v>
      </c>
      <c r="AQ40">
        <v>7.4389180000000001</v>
      </c>
      <c r="AR40">
        <v>0.96705200000000002</v>
      </c>
      <c r="AS40">
        <v>0.60898600000000003</v>
      </c>
      <c r="AT40">
        <v>31</v>
      </c>
      <c r="AU40">
        <v>14.93988</v>
      </c>
      <c r="AV40">
        <v>3.2235E-2</v>
      </c>
      <c r="AW40">
        <v>1.567E-2</v>
      </c>
      <c r="AX40">
        <v>32.817197</v>
      </c>
      <c r="AY40">
        <v>4.587161</v>
      </c>
      <c r="AZ40">
        <v>92.782555000000002</v>
      </c>
      <c r="BA40">
        <v>30.281911000000001</v>
      </c>
      <c r="BB40">
        <v>39.472622999999999</v>
      </c>
      <c r="BC40">
        <v>90.753116000000006</v>
      </c>
      <c r="BD40">
        <v>7.9430680000000002</v>
      </c>
      <c r="BE40">
        <v>1.932453</v>
      </c>
    </row>
    <row r="41" spans="1:58" x14ac:dyDescent="0.25">
      <c r="A41" t="s">
        <v>769</v>
      </c>
      <c r="B41">
        <v>2</v>
      </c>
      <c r="C41" t="s">
        <v>16</v>
      </c>
      <c r="D41">
        <v>11</v>
      </c>
      <c r="E41" t="s">
        <v>7</v>
      </c>
      <c r="F41" t="s">
        <v>246</v>
      </c>
      <c r="G41" t="s">
        <v>244</v>
      </c>
      <c r="H41" s="4">
        <v>50.736129314110961</v>
      </c>
      <c r="I41" s="4">
        <v>74.687636522498892</v>
      </c>
      <c r="J41" s="5" t="s">
        <v>51</v>
      </c>
      <c r="K41" s="29">
        <v>11270</v>
      </c>
      <c r="L41" s="29">
        <v>113</v>
      </c>
      <c r="M41" s="29">
        <f t="shared" si="2"/>
        <v>1.0026619343389529</v>
      </c>
      <c r="N41" s="29">
        <v>4.2728125000006223E-2</v>
      </c>
      <c r="O41" s="29">
        <v>4.3499689056412279E-2</v>
      </c>
      <c r="P41" s="29">
        <v>30.640093479110401</v>
      </c>
      <c r="Q41" s="29">
        <f t="shared" si="0"/>
        <v>3.1990524628886128</v>
      </c>
      <c r="R41" s="29">
        <v>0.39148501639362848</v>
      </c>
      <c r="S41" s="29">
        <f t="shared" si="1"/>
        <v>0.2569608609898158</v>
      </c>
      <c r="U41" s="29">
        <v>9.7237799999999996</v>
      </c>
      <c r="V41" s="29">
        <v>32</v>
      </c>
      <c r="W41" s="29">
        <v>2</v>
      </c>
      <c r="X41" s="29">
        <v>5.6666666666666696</v>
      </c>
      <c r="Y41" s="29">
        <v>7.6666666666666696</v>
      </c>
      <c r="Z41" s="29">
        <v>900</v>
      </c>
      <c r="AA41" s="29" t="s">
        <v>2236</v>
      </c>
      <c r="AB41" s="34"/>
      <c r="AC41">
        <v>14937</v>
      </c>
      <c r="AD41">
        <v>477.37377500000002</v>
      </c>
      <c r="AE41">
        <v>31.289947000000002</v>
      </c>
      <c r="AF41">
        <v>149.36000000000001</v>
      </c>
      <c r="AG41">
        <v>494.25391300000001</v>
      </c>
      <c r="AH41">
        <v>49.425390999999998</v>
      </c>
      <c r="AI41">
        <v>3.1955999999999998E-2</v>
      </c>
      <c r="AJ41">
        <v>1.2760000000000001E-2</v>
      </c>
      <c r="AK41">
        <v>0.39930100000000002</v>
      </c>
      <c r="AL41">
        <v>3.065E-2</v>
      </c>
      <c r="AM41">
        <v>2.75E-2</v>
      </c>
      <c r="AN41">
        <v>6</v>
      </c>
      <c r="AO41">
        <v>1.2566000000000001E-2</v>
      </c>
      <c r="AP41">
        <v>0.75395599999999996</v>
      </c>
      <c r="AQ41">
        <v>1.024302</v>
      </c>
      <c r="AR41">
        <v>0.25629600000000002</v>
      </c>
      <c r="AS41">
        <v>0.177872</v>
      </c>
      <c r="AT41">
        <v>25.5</v>
      </c>
      <c r="AU41">
        <v>12.111978000000001</v>
      </c>
      <c r="AV41">
        <v>1.0461E-2</v>
      </c>
      <c r="AW41">
        <v>6.1310000000000002E-3</v>
      </c>
      <c r="AX41">
        <v>116.389111</v>
      </c>
      <c r="AY41">
        <v>42.629019</v>
      </c>
      <c r="AZ41">
        <v>385.81710399999997</v>
      </c>
      <c r="BA41">
        <v>97.815748999999997</v>
      </c>
      <c r="BB41">
        <v>68.932105000000007</v>
      </c>
      <c r="BC41">
        <v>139.53133</v>
      </c>
      <c r="BD41">
        <v>6.6017580000000002</v>
      </c>
      <c r="BE41">
        <v>1.6393599999999999</v>
      </c>
    </row>
    <row r="42" spans="1:58" x14ac:dyDescent="0.25">
      <c r="A42" t="s">
        <v>235</v>
      </c>
      <c r="B42">
        <v>2</v>
      </c>
      <c r="C42" t="s">
        <v>4</v>
      </c>
      <c r="D42">
        <v>12</v>
      </c>
      <c r="E42" t="s">
        <v>1</v>
      </c>
      <c r="F42" t="s">
        <v>246</v>
      </c>
      <c r="G42" t="s">
        <v>244</v>
      </c>
      <c r="H42" s="4">
        <v>50.736129314110961</v>
      </c>
      <c r="I42" s="4">
        <v>74.687636522498892</v>
      </c>
      <c r="J42" t="s">
        <v>51</v>
      </c>
      <c r="K42" s="29">
        <v>3806</v>
      </c>
      <c r="L42" s="29">
        <v>384</v>
      </c>
      <c r="M42" s="29">
        <f t="shared" si="2"/>
        <v>10.089332632685235</v>
      </c>
      <c r="N42" s="29">
        <v>0.16276853448275977</v>
      </c>
      <c r="O42" s="29">
        <v>0.12977673222622274</v>
      </c>
      <c r="P42" s="29">
        <v>8.5160386698793751</v>
      </c>
      <c r="Q42" s="29">
        <f t="shared" si="0"/>
        <v>18.925002346342414</v>
      </c>
      <c r="R42" s="29">
        <v>0.96736977685765102</v>
      </c>
      <c r="S42" s="29">
        <f t="shared" si="1"/>
        <v>0.31892389947420674</v>
      </c>
      <c r="U42" s="29">
        <v>9.7237799999999996</v>
      </c>
      <c r="V42" s="29">
        <v>32</v>
      </c>
      <c r="W42" s="29">
        <v>2</v>
      </c>
      <c r="X42" s="29">
        <v>5.6666666666666696</v>
      </c>
      <c r="Y42" s="29">
        <v>7.6666666666666696</v>
      </c>
      <c r="Z42" s="29">
        <v>900</v>
      </c>
      <c r="AA42" s="29" t="s">
        <v>2236</v>
      </c>
      <c r="AC42">
        <v>5245</v>
      </c>
      <c r="AD42">
        <v>609.87847499999998</v>
      </c>
      <c r="AE42">
        <v>8.6000739999999993</v>
      </c>
      <c r="AF42">
        <v>51.73</v>
      </c>
      <c r="AG42">
        <v>66.085679999999996</v>
      </c>
      <c r="AH42">
        <v>6.608568</v>
      </c>
      <c r="AI42">
        <v>0.116233</v>
      </c>
      <c r="AJ42">
        <v>0.117053</v>
      </c>
      <c r="AK42">
        <v>1.0070539999999999</v>
      </c>
      <c r="AL42">
        <v>7.5037999999999994E-2</v>
      </c>
      <c r="AM42">
        <v>4.7500000000000001E-2</v>
      </c>
      <c r="AN42">
        <v>7</v>
      </c>
      <c r="AO42">
        <v>1.1478E-2</v>
      </c>
      <c r="AP42">
        <v>0.688662</v>
      </c>
      <c r="AQ42">
        <v>2.8789319999999998</v>
      </c>
      <c r="AR42">
        <v>0.68668899999999999</v>
      </c>
      <c r="AS42">
        <v>0.56434200000000001</v>
      </c>
      <c r="AT42">
        <v>21.571428999999998</v>
      </c>
      <c r="AU42">
        <v>11.928357999999999</v>
      </c>
      <c r="AV42">
        <v>3.3381000000000001E-2</v>
      </c>
      <c r="AW42">
        <v>1.934E-2</v>
      </c>
      <c r="AX42">
        <v>34.666111999999998</v>
      </c>
      <c r="AY42">
        <v>8.4047820000000009</v>
      </c>
      <c r="AZ42">
        <v>453.67505</v>
      </c>
      <c r="BA42">
        <v>539.829341</v>
      </c>
      <c r="BB42">
        <v>65.199828999999994</v>
      </c>
      <c r="BC42">
        <v>93.836634000000004</v>
      </c>
      <c r="BD42">
        <v>6.5603040000000004</v>
      </c>
      <c r="BE42">
        <v>1.226431</v>
      </c>
    </row>
    <row r="43" spans="1:58" x14ac:dyDescent="0.25">
      <c r="A43" t="s">
        <v>235</v>
      </c>
      <c r="B43">
        <v>2</v>
      </c>
      <c r="C43" t="s">
        <v>236</v>
      </c>
      <c r="D43">
        <v>12</v>
      </c>
      <c r="E43" t="s">
        <v>7</v>
      </c>
      <c r="F43" t="s">
        <v>246</v>
      </c>
      <c r="G43" t="s">
        <v>244</v>
      </c>
      <c r="H43" s="4">
        <v>50.736129314110961</v>
      </c>
      <c r="I43" s="4">
        <v>74.687636522498892</v>
      </c>
      <c r="J43" t="s">
        <v>51</v>
      </c>
      <c r="K43" s="29">
        <v>13016</v>
      </c>
      <c r="L43" s="29">
        <v>133</v>
      </c>
      <c r="M43" s="29">
        <f t="shared" si="2"/>
        <v>1.021819299323909</v>
      </c>
      <c r="N43" s="29">
        <v>5.5825000000000832E-2</v>
      </c>
      <c r="O43" s="29">
        <v>4.2513067453417798E-2</v>
      </c>
      <c r="P43" s="29">
        <v>29.123688735457161</v>
      </c>
      <c r="Q43" s="29">
        <f t="shared" si="0"/>
        <v>1.6826477192353728</v>
      </c>
      <c r="R43" s="29">
        <v>0.39218120748039892</v>
      </c>
      <c r="S43" s="29">
        <f t="shared" si="1"/>
        <v>0.25626466990304536</v>
      </c>
      <c r="U43" s="29">
        <v>9.7237799999999996</v>
      </c>
      <c r="V43" s="29">
        <v>32</v>
      </c>
      <c r="W43" s="29">
        <v>2</v>
      </c>
      <c r="X43" s="29">
        <v>5.6666666666666696</v>
      </c>
      <c r="Y43" s="29">
        <v>7.6666666666666696</v>
      </c>
      <c r="Z43" s="29">
        <v>900</v>
      </c>
      <c r="AA43" s="29" t="s">
        <v>2236</v>
      </c>
      <c r="AC43">
        <v>17698</v>
      </c>
      <c r="AD43">
        <v>609.87847499999998</v>
      </c>
      <c r="AE43">
        <v>29.018896000000002</v>
      </c>
      <c r="AF43">
        <v>176.97</v>
      </c>
      <c r="AG43">
        <v>575.77626699999996</v>
      </c>
      <c r="AH43">
        <v>57.577627</v>
      </c>
      <c r="AI43">
        <v>3.4458000000000003E-2</v>
      </c>
      <c r="AJ43">
        <v>1.4034E-2</v>
      </c>
      <c r="AK43">
        <v>0.40726499999999999</v>
      </c>
      <c r="AL43">
        <v>3.3125000000000002E-2</v>
      </c>
      <c r="AM43">
        <v>3.2500000000000001E-2</v>
      </c>
      <c r="AN43">
        <v>3</v>
      </c>
      <c r="AO43">
        <v>4.9189999999999998E-3</v>
      </c>
      <c r="AP43">
        <v>0.29514099999999999</v>
      </c>
      <c r="AQ43">
        <v>0.54808500000000004</v>
      </c>
      <c r="AR43">
        <v>0.41652499999999998</v>
      </c>
      <c r="AS43">
        <v>0.20679600000000001</v>
      </c>
      <c r="AT43">
        <v>32.333333000000003</v>
      </c>
      <c r="AU43">
        <v>8.0829039999999992</v>
      </c>
      <c r="AV43">
        <v>1.3292999999999999E-2</v>
      </c>
      <c r="AW43">
        <v>6.502E-3</v>
      </c>
      <c r="AX43">
        <v>81.516484000000005</v>
      </c>
      <c r="AY43">
        <v>19.441970999999999</v>
      </c>
      <c r="AZ43">
        <v>398.88847199999998</v>
      </c>
      <c r="BA43">
        <v>183.334823</v>
      </c>
      <c r="BB43">
        <v>162.698825</v>
      </c>
      <c r="BC43">
        <v>114.90382700000001</v>
      </c>
      <c r="BD43">
        <v>6.2780069999999997</v>
      </c>
      <c r="BE43">
        <v>0.44536199999999998</v>
      </c>
    </row>
    <row r="44" spans="1:58" x14ac:dyDescent="0.25">
      <c r="A44" t="s">
        <v>237</v>
      </c>
      <c r="B44">
        <v>2</v>
      </c>
      <c r="C44" t="s">
        <v>3</v>
      </c>
      <c r="D44">
        <v>4</v>
      </c>
      <c r="E44" t="s">
        <v>1</v>
      </c>
      <c r="F44" t="s">
        <v>246</v>
      </c>
      <c r="G44" t="s">
        <v>244</v>
      </c>
      <c r="H44" s="4">
        <v>50.736129314110961</v>
      </c>
      <c r="I44" s="4">
        <v>74.687636522498892</v>
      </c>
      <c r="J44" t="s">
        <v>51</v>
      </c>
      <c r="K44" s="29">
        <v>3234</v>
      </c>
      <c r="L44" s="29">
        <v>413</v>
      </c>
      <c r="M44" s="29">
        <f t="shared" si="2"/>
        <v>12.770562770562771</v>
      </c>
      <c r="N44" s="29">
        <v>0.17518657407407473</v>
      </c>
      <c r="O44" s="29">
        <v>0.16703296601944256</v>
      </c>
      <c r="P44" s="29">
        <v>10.003418742719948</v>
      </c>
      <c r="Q44" s="29">
        <f t="shared" si="0"/>
        <v>17.437622273501841</v>
      </c>
      <c r="R44" s="29">
        <v>1.0486525934331206</v>
      </c>
      <c r="S44" s="29">
        <f t="shared" si="1"/>
        <v>0.40020671604967628</v>
      </c>
      <c r="T44" s="29">
        <v>1.0355508386360053</v>
      </c>
      <c r="U44" s="29">
        <v>9.7237799999999996</v>
      </c>
      <c r="V44" s="29">
        <v>32</v>
      </c>
      <c r="W44" s="29">
        <v>2</v>
      </c>
      <c r="X44" s="29">
        <v>5.6666666666666696</v>
      </c>
      <c r="Y44" s="29">
        <v>7.6666666666666696</v>
      </c>
      <c r="Z44" s="29">
        <v>900</v>
      </c>
      <c r="AA44" s="29" t="s">
        <v>2236</v>
      </c>
      <c r="AC44">
        <v>4959</v>
      </c>
      <c r="AD44">
        <v>458.310225</v>
      </c>
      <c r="AE44">
        <v>10.820182000000001</v>
      </c>
      <c r="AF44">
        <v>49.19</v>
      </c>
      <c r="AG44">
        <v>77.496025000000003</v>
      </c>
      <c r="AH44">
        <v>7.7496029999999996</v>
      </c>
      <c r="AI44">
        <v>9.2410999999999993E-2</v>
      </c>
      <c r="AJ44">
        <v>0.10063999999999999</v>
      </c>
      <c r="AK44">
        <v>1.0890519999999999</v>
      </c>
      <c r="AL44">
        <v>5.7188000000000003E-2</v>
      </c>
      <c r="AM44">
        <v>3.2500000000000001E-2</v>
      </c>
      <c r="AN44">
        <v>16</v>
      </c>
      <c r="AO44">
        <v>3.4910999999999998E-2</v>
      </c>
      <c r="AP44">
        <v>2.0946509999999998</v>
      </c>
      <c r="AQ44">
        <v>15.265174</v>
      </c>
      <c r="AR44">
        <v>1.3931690000000001</v>
      </c>
      <c r="AS44">
        <v>1.0440039999999999</v>
      </c>
      <c r="AT44">
        <v>47.3125</v>
      </c>
      <c r="AU44">
        <v>35.347265</v>
      </c>
      <c r="AV44">
        <v>3.0082000000000001E-2</v>
      </c>
      <c r="AW44">
        <v>1.5599999999999999E-2</v>
      </c>
      <c r="AX44">
        <v>33.696527000000003</v>
      </c>
      <c r="AY44">
        <v>3.992445</v>
      </c>
      <c r="AZ44">
        <v>213.72691599999999</v>
      </c>
      <c r="BA44">
        <v>97.598009000000005</v>
      </c>
      <c r="BB44">
        <v>9.0880080000000003</v>
      </c>
      <c r="BC44">
        <v>7.7610440000000001</v>
      </c>
      <c r="BD44">
        <v>10.622603</v>
      </c>
      <c r="BE44">
        <v>2.7838820000000002</v>
      </c>
    </row>
    <row r="45" spans="1:58" x14ac:dyDescent="0.25">
      <c r="A45" t="s">
        <v>237</v>
      </c>
      <c r="B45">
        <v>2</v>
      </c>
      <c r="C45" t="s">
        <v>0</v>
      </c>
      <c r="D45">
        <v>10</v>
      </c>
      <c r="E45" t="s">
        <v>1</v>
      </c>
      <c r="F45" t="s">
        <v>246</v>
      </c>
      <c r="G45" t="s">
        <v>244</v>
      </c>
      <c r="H45" s="4">
        <v>50.736129314110961</v>
      </c>
      <c r="I45" s="4">
        <v>74.687636522498892</v>
      </c>
      <c r="J45" t="s">
        <v>51</v>
      </c>
      <c r="K45" s="29">
        <v>10364</v>
      </c>
      <c r="L45" s="29">
        <v>29</v>
      </c>
      <c r="M45" s="29">
        <f t="shared" si="2"/>
        <v>0.27981474334233886</v>
      </c>
      <c r="N45" s="29">
        <v>3.8220000000001163E-2</v>
      </c>
      <c r="O45" s="29">
        <v>1.5466015372170606E-2</v>
      </c>
      <c r="P45" s="29">
        <v>32.057956663435235</v>
      </c>
      <c r="Q45" s="29">
        <f t="shared" si="0"/>
        <v>4.6169156472134461</v>
      </c>
      <c r="R45" s="29">
        <v>0.69955034559471485</v>
      </c>
      <c r="S45" s="29">
        <f t="shared" si="1"/>
        <v>5.1104468211270571E-2</v>
      </c>
      <c r="T45" s="29">
        <v>1.0343260448277516</v>
      </c>
      <c r="U45" s="29">
        <v>9.7237799999999996</v>
      </c>
      <c r="V45" s="29">
        <v>32</v>
      </c>
      <c r="W45" s="29">
        <v>2</v>
      </c>
      <c r="X45" s="29">
        <v>5.6666666666666696</v>
      </c>
      <c r="Y45" s="29">
        <v>7.6666666666666696</v>
      </c>
      <c r="Z45" s="29">
        <v>900</v>
      </c>
      <c r="AA45" s="29" t="s">
        <v>2236</v>
      </c>
      <c r="AC45">
        <v>15722</v>
      </c>
      <c r="AD45">
        <v>458.310225</v>
      </c>
      <c r="AE45">
        <v>34.304274999999997</v>
      </c>
      <c r="AF45">
        <v>157.19999999999999</v>
      </c>
      <c r="AG45">
        <v>558.62296800000001</v>
      </c>
      <c r="AH45">
        <v>55.862296999999998</v>
      </c>
      <c r="AI45">
        <v>2.9148E-2</v>
      </c>
      <c r="AJ45">
        <v>2.1240999999999999E-2</v>
      </c>
      <c r="AK45">
        <v>0.72870100000000004</v>
      </c>
      <c r="AL45">
        <v>2.4475E-2</v>
      </c>
      <c r="AM45">
        <v>2.2499999999999999E-2</v>
      </c>
      <c r="AN45">
        <v>8</v>
      </c>
      <c r="AO45">
        <v>1.7454999999999998E-2</v>
      </c>
      <c r="AP45">
        <v>1.047326</v>
      </c>
      <c r="AQ45">
        <v>2.486961</v>
      </c>
      <c r="AR45">
        <v>0.62849999999999995</v>
      </c>
      <c r="AS45">
        <v>0.21181</v>
      </c>
      <c r="AT45">
        <v>48.875</v>
      </c>
      <c r="AU45">
        <v>12.322308</v>
      </c>
      <c r="AV45">
        <v>1.3128000000000001E-2</v>
      </c>
      <c r="AW45">
        <v>5.0629999999999998E-3</v>
      </c>
      <c r="AX45">
        <v>78.191305</v>
      </c>
      <c r="AY45">
        <v>9.2751429999999999</v>
      </c>
      <c r="AZ45">
        <v>359.31337200000002</v>
      </c>
      <c r="BA45">
        <v>186.11121900000001</v>
      </c>
      <c r="BB45">
        <v>53.140900000000002</v>
      </c>
      <c r="BC45">
        <v>118.669822</v>
      </c>
      <c r="BD45">
        <v>6.6352320000000002</v>
      </c>
      <c r="BE45">
        <v>2.2912880000000002</v>
      </c>
    </row>
    <row r="46" spans="1:58" x14ac:dyDescent="0.25">
      <c r="A46" t="s">
        <v>237</v>
      </c>
      <c r="B46">
        <v>2</v>
      </c>
      <c r="C46" t="s">
        <v>10</v>
      </c>
      <c r="D46">
        <v>13</v>
      </c>
      <c r="E46" t="s">
        <v>1</v>
      </c>
      <c r="F46" t="s">
        <v>246</v>
      </c>
      <c r="G46" t="s">
        <v>244</v>
      </c>
      <c r="H46" s="4">
        <v>50.736129314110961</v>
      </c>
      <c r="I46" s="4">
        <v>74.687636522498892</v>
      </c>
      <c r="J46" t="s">
        <v>52</v>
      </c>
      <c r="K46" s="29">
        <v>9498</v>
      </c>
      <c r="L46" s="29">
        <v>126</v>
      </c>
      <c r="M46" s="29">
        <f t="shared" si="2"/>
        <v>1.3265950726468732</v>
      </c>
      <c r="N46" s="29">
        <v>4.012125000000033E-2</v>
      </c>
      <c r="O46" s="29">
        <v>6.1864061488682426E-2</v>
      </c>
      <c r="P46" s="29">
        <v>29.379242800975284</v>
      </c>
      <c r="Q46" s="29">
        <f t="shared" si="0"/>
        <v>1.9382017847534954</v>
      </c>
      <c r="R46" s="29">
        <v>0.35879385837843164</v>
      </c>
      <c r="S46" s="29">
        <f t="shared" si="1"/>
        <v>0.28965201900501264</v>
      </c>
      <c r="T46" s="29">
        <v>0.96959312104854967</v>
      </c>
      <c r="U46" s="29">
        <v>9.7237799999999996</v>
      </c>
      <c r="V46" s="29">
        <v>32</v>
      </c>
      <c r="W46" s="29">
        <v>2</v>
      </c>
      <c r="X46" s="29">
        <v>5.6666666666666696</v>
      </c>
      <c r="Y46" s="29">
        <v>7.6666666666666696</v>
      </c>
      <c r="Z46" s="29">
        <v>900</v>
      </c>
      <c r="AA46" s="29" t="s">
        <v>2236</v>
      </c>
      <c r="AC46">
        <v>13787</v>
      </c>
      <c r="AD46">
        <v>458.310225</v>
      </c>
      <c r="AE46">
        <v>30.082243999999999</v>
      </c>
      <c r="AF46">
        <v>137.86000000000001</v>
      </c>
      <c r="AG46">
        <v>464.32101</v>
      </c>
      <c r="AH46">
        <v>46.432101000000003</v>
      </c>
      <c r="AI46">
        <v>3.3241E-2</v>
      </c>
      <c r="AJ46">
        <v>1.2345E-2</v>
      </c>
      <c r="AK46">
        <v>0.37138300000000002</v>
      </c>
      <c r="AL46">
        <v>3.2224999999999997E-2</v>
      </c>
      <c r="AM46">
        <v>3.2500000000000001E-2</v>
      </c>
      <c r="AN46">
        <v>4</v>
      </c>
      <c r="AO46">
        <v>8.7279999999999996E-3</v>
      </c>
      <c r="AP46">
        <v>0.52366299999999999</v>
      </c>
      <c r="AQ46">
        <v>0.69630800000000004</v>
      </c>
      <c r="AR46">
        <v>0.244062</v>
      </c>
      <c r="AS46">
        <v>0.16237299999999999</v>
      </c>
      <c r="AT46">
        <v>24</v>
      </c>
      <c r="AU46">
        <v>10.708252</v>
      </c>
      <c r="AV46">
        <v>1.0611000000000001E-2</v>
      </c>
      <c r="AW46">
        <v>5.509E-3</v>
      </c>
      <c r="AX46">
        <v>110.588044</v>
      </c>
      <c r="AY46">
        <v>38.171339000000003</v>
      </c>
      <c r="AZ46">
        <v>410.62521800000002</v>
      </c>
      <c r="BA46">
        <v>160.356078</v>
      </c>
      <c r="BB46">
        <v>56.059824999999996</v>
      </c>
      <c r="BC46">
        <v>82.789050000000003</v>
      </c>
      <c r="BD46">
        <v>6.3209439999999999</v>
      </c>
      <c r="BE46">
        <v>1</v>
      </c>
    </row>
    <row r="47" spans="1:58" x14ac:dyDescent="0.25">
      <c r="A47" t="s">
        <v>238</v>
      </c>
      <c r="B47">
        <v>2</v>
      </c>
      <c r="C47" t="s">
        <v>9</v>
      </c>
      <c r="D47">
        <v>2</v>
      </c>
      <c r="E47" t="s">
        <v>1</v>
      </c>
      <c r="F47" t="s">
        <v>246</v>
      </c>
      <c r="G47" t="s">
        <v>245</v>
      </c>
      <c r="H47" s="4">
        <v>50.736129314110961</v>
      </c>
      <c r="I47" s="4">
        <v>74.687636522498892</v>
      </c>
      <c r="J47" t="s">
        <v>51</v>
      </c>
      <c r="K47" s="29">
        <v>3712</v>
      </c>
      <c r="L47" s="29">
        <v>449</v>
      </c>
      <c r="M47" s="29">
        <f t="shared" si="2"/>
        <v>12.095905172413794</v>
      </c>
      <c r="N47" s="29">
        <v>0.15423482142857173</v>
      </c>
      <c r="O47" s="29">
        <v>0.18932667776254317</v>
      </c>
      <c r="P47" s="29">
        <v>12.549654068831433</v>
      </c>
      <c r="Q47" s="29">
        <f t="shared" si="0"/>
        <v>14.891386947390355</v>
      </c>
      <c r="R47" s="29">
        <v>1.2326324971892193</v>
      </c>
      <c r="S47" s="29">
        <f t="shared" si="1"/>
        <v>0.58418661980577502</v>
      </c>
      <c r="T47" s="29">
        <v>0.65664452852797606</v>
      </c>
      <c r="U47" s="29">
        <v>9.7237799999999996</v>
      </c>
      <c r="V47" s="29">
        <v>32</v>
      </c>
      <c r="W47" s="29">
        <v>2</v>
      </c>
      <c r="X47" s="29">
        <v>5.6666666666666696</v>
      </c>
      <c r="Y47" s="29">
        <v>7.6666666666666696</v>
      </c>
      <c r="Z47" s="29">
        <v>900</v>
      </c>
      <c r="AA47" s="29" t="s">
        <v>2236</v>
      </c>
      <c r="AC47">
        <v>5190</v>
      </c>
      <c r="AD47">
        <v>422.03550000000001</v>
      </c>
      <c r="AE47">
        <v>12.297544</v>
      </c>
      <c r="AF47">
        <v>51.15</v>
      </c>
      <c r="AG47">
        <v>91.769535000000005</v>
      </c>
      <c r="AH47">
        <v>9.1769529999999992</v>
      </c>
      <c r="AI47">
        <v>8.1173999999999996E-2</v>
      </c>
      <c r="AJ47">
        <v>0.120879</v>
      </c>
      <c r="AK47">
        <v>1.489125</v>
      </c>
      <c r="AL47">
        <v>4.7849999999999997E-2</v>
      </c>
      <c r="AM47">
        <v>3.2500000000000001E-2</v>
      </c>
      <c r="AN47">
        <v>16</v>
      </c>
      <c r="AO47">
        <v>3.7912000000000001E-2</v>
      </c>
      <c r="AP47">
        <v>2.2746900000000001</v>
      </c>
      <c r="AQ47">
        <v>14.701349</v>
      </c>
      <c r="AR47">
        <v>1.130377</v>
      </c>
      <c r="AS47">
        <v>0.53575899999999999</v>
      </c>
      <c r="AT47">
        <v>47.6875</v>
      </c>
      <c r="AU47">
        <v>26.772421000000001</v>
      </c>
      <c r="AV47">
        <v>2.4212000000000001E-2</v>
      </c>
      <c r="AW47">
        <v>1.5414000000000001E-2</v>
      </c>
      <c r="AX47">
        <v>44.361674000000001</v>
      </c>
      <c r="AY47">
        <v>17.499376999999999</v>
      </c>
      <c r="AZ47">
        <v>284.34413499999999</v>
      </c>
      <c r="BA47">
        <v>262.74765500000001</v>
      </c>
      <c r="BB47">
        <v>24.199041999999999</v>
      </c>
      <c r="BC47">
        <v>46.700372000000002</v>
      </c>
      <c r="BD47">
        <v>13.429</v>
      </c>
      <c r="BE47">
        <v>2.738613</v>
      </c>
    </row>
    <row r="48" spans="1:58" x14ac:dyDescent="0.25">
      <c r="A48" t="s">
        <v>238</v>
      </c>
      <c r="B48">
        <v>2</v>
      </c>
      <c r="C48" t="s">
        <v>3</v>
      </c>
      <c r="D48">
        <v>4</v>
      </c>
      <c r="E48" t="s">
        <v>1</v>
      </c>
      <c r="F48" t="s">
        <v>246</v>
      </c>
      <c r="G48" t="s">
        <v>245</v>
      </c>
      <c r="H48" s="4">
        <v>50.736129314110961</v>
      </c>
      <c r="I48" s="4">
        <v>74.687636522498892</v>
      </c>
      <c r="J48" t="s">
        <v>51</v>
      </c>
      <c r="K48" s="29">
        <v>11130</v>
      </c>
      <c r="L48" s="29">
        <v>505</v>
      </c>
      <c r="M48" s="29">
        <f t="shared" si="2"/>
        <v>4.5372866127583107</v>
      </c>
      <c r="N48" s="29">
        <v>4.1662500000001684E-2</v>
      </c>
      <c r="O48" s="29">
        <v>0.24342001426612694</v>
      </c>
      <c r="P48" s="29">
        <v>37.628677205305458</v>
      </c>
      <c r="Q48" s="29">
        <f t="shared" si="0"/>
        <v>10.187636189083669</v>
      </c>
      <c r="R48" s="29">
        <v>0.57892827173030836</v>
      </c>
      <c r="S48" s="29">
        <f t="shared" si="1"/>
        <v>6.9517605653135917E-2</v>
      </c>
      <c r="T48" s="29">
        <v>0.66629762027724637</v>
      </c>
      <c r="U48" s="29">
        <v>9.7237799999999996</v>
      </c>
      <c r="V48" s="29">
        <v>32</v>
      </c>
      <c r="W48" s="29">
        <v>2</v>
      </c>
      <c r="X48" s="29">
        <v>5.6666666666666696</v>
      </c>
      <c r="Y48" s="29">
        <v>7.6666666666666696</v>
      </c>
      <c r="Z48" s="29">
        <v>900</v>
      </c>
      <c r="AA48" s="29" t="s">
        <v>2236</v>
      </c>
      <c r="AC48">
        <v>16590</v>
      </c>
      <c r="AD48">
        <v>422.03550000000001</v>
      </c>
      <c r="AE48">
        <v>39.309488999999999</v>
      </c>
      <c r="AF48">
        <v>165.86</v>
      </c>
      <c r="AG48">
        <v>519.132835</v>
      </c>
      <c r="AH48">
        <v>51.913283999999997</v>
      </c>
      <c r="AI48">
        <v>2.5399000000000001E-2</v>
      </c>
      <c r="AJ48">
        <v>1.7278000000000002E-2</v>
      </c>
      <c r="AK48">
        <v>0.68029099999999998</v>
      </c>
      <c r="AL48">
        <v>2.3425000000000001E-2</v>
      </c>
      <c r="AM48">
        <v>2.2499999999999999E-2</v>
      </c>
      <c r="AN48">
        <v>27</v>
      </c>
      <c r="AO48">
        <v>6.3976000000000005E-2</v>
      </c>
      <c r="AP48">
        <v>3.8385400000000001</v>
      </c>
      <c r="AQ48">
        <v>10.319470000000001</v>
      </c>
      <c r="AR48">
        <v>0.56376499999999996</v>
      </c>
      <c r="AS48">
        <v>0.40520600000000001</v>
      </c>
      <c r="AT48">
        <v>63.407406999999999</v>
      </c>
      <c r="AU48">
        <v>46.068727000000003</v>
      </c>
      <c r="AV48">
        <v>9.0340000000000004E-3</v>
      </c>
      <c r="AW48">
        <v>4.9389999999999998E-3</v>
      </c>
      <c r="AX48">
        <v>115.44268700000001</v>
      </c>
      <c r="AY48">
        <v>31.272634</v>
      </c>
      <c r="AZ48">
        <v>815.69338700000003</v>
      </c>
      <c r="BA48">
        <v>380.09523000000002</v>
      </c>
      <c r="BB48">
        <v>7.5936029999999999</v>
      </c>
      <c r="BC48">
        <v>24.317682000000001</v>
      </c>
      <c r="BD48">
        <v>12.502535999999999</v>
      </c>
      <c r="BE48">
        <v>5.1705290000000002</v>
      </c>
    </row>
    <row r="49" spans="1:61" x14ac:dyDescent="0.25">
      <c r="A49" t="s">
        <v>238</v>
      </c>
      <c r="B49">
        <v>2</v>
      </c>
      <c r="C49" t="s">
        <v>0</v>
      </c>
      <c r="D49">
        <v>10</v>
      </c>
      <c r="E49" t="s">
        <v>1</v>
      </c>
      <c r="F49" t="s">
        <v>246</v>
      </c>
      <c r="G49" t="s">
        <v>245</v>
      </c>
      <c r="H49" s="4">
        <v>50.736129314110961</v>
      </c>
      <c r="I49" s="4">
        <v>74.687636522498892</v>
      </c>
      <c r="J49" t="s">
        <v>51</v>
      </c>
      <c r="K49" s="29">
        <v>11436</v>
      </c>
      <c r="L49" s="29">
        <v>0</v>
      </c>
      <c r="M49" s="29">
        <f t="shared" si="2"/>
        <v>0</v>
      </c>
      <c r="N49" s="29">
        <v>0</v>
      </c>
      <c r="O49" s="29">
        <v>0</v>
      </c>
      <c r="P49" s="29">
        <v>38.663212265936494</v>
      </c>
      <c r="Q49" s="29">
        <f t="shared" si="0"/>
        <v>11.222171249714705</v>
      </c>
      <c r="R49" s="29">
        <v>0.34758134932884283</v>
      </c>
      <c r="S49" s="29">
        <f t="shared" si="1"/>
        <v>0.30086452805460145</v>
      </c>
      <c r="T49" s="29">
        <v>0.68005050876473039</v>
      </c>
      <c r="U49" s="29">
        <v>9.7237799999999996</v>
      </c>
      <c r="V49" s="29">
        <v>32</v>
      </c>
      <c r="W49" s="29">
        <v>2</v>
      </c>
      <c r="X49" s="29">
        <v>5.6666666666666696</v>
      </c>
      <c r="Y49" s="29">
        <v>7.6666666666666696</v>
      </c>
      <c r="Z49" s="29">
        <v>900</v>
      </c>
      <c r="AA49" s="29" t="s">
        <v>2236</v>
      </c>
      <c r="AC49">
        <v>16380</v>
      </c>
      <c r="AD49">
        <v>422.03550000000001</v>
      </c>
      <c r="AE49">
        <v>38.811900999999999</v>
      </c>
      <c r="AF49">
        <v>163.77000000000001</v>
      </c>
      <c r="AG49">
        <v>675.94092699999999</v>
      </c>
      <c r="AH49">
        <v>67.594093000000001</v>
      </c>
      <c r="AI49">
        <v>2.5725000000000001E-2</v>
      </c>
      <c r="AJ49">
        <v>1.1441E-2</v>
      </c>
      <c r="AK49">
        <v>0.44473299999999999</v>
      </c>
      <c r="AL49">
        <v>2.5024999999999999E-2</v>
      </c>
      <c r="AM49">
        <v>2.2499999999999999E-2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61" x14ac:dyDescent="0.25">
      <c r="A50" t="s">
        <v>238</v>
      </c>
      <c r="B50">
        <v>2</v>
      </c>
      <c r="C50" t="s">
        <v>11</v>
      </c>
      <c r="D50">
        <v>16</v>
      </c>
      <c r="E50" t="s">
        <v>1</v>
      </c>
      <c r="F50" t="s">
        <v>246</v>
      </c>
      <c r="G50" t="s">
        <v>245</v>
      </c>
      <c r="H50" s="4">
        <v>50.736129314110961</v>
      </c>
      <c r="I50" s="4">
        <v>74.687636522498892</v>
      </c>
      <c r="J50" t="s">
        <v>51</v>
      </c>
      <c r="K50" s="29">
        <v>467</v>
      </c>
      <c r="L50" s="29">
        <v>88</v>
      </c>
      <c r="M50" s="29">
        <f t="shared" si="2"/>
        <v>18.843683083511777</v>
      </c>
      <c r="N50" s="29">
        <v>0.17027976190476443</v>
      </c>
      <c r="O50" s="29">
        <v>7.0997504160953684E-2</v>
      </c>
      <c r="P50" s="29">
        <v>1.5788492591983512</v>
      </c>
      <c r="Q50" s="29">
        <f t="shared" si="0"/>
        <v>25.862191757023439</v>
      </c>
      <c r="R50" s="29">
        <v>1.309711450485487</v>
      </c>
      <c r="S50" s="29">
        <f t="shared" si="1"/>
        <v>0.6612655731020427</v>
      </c>
      <c r="U50" s="29">
        <v>9.7237799999999996</v>
      </c>
      <c r="V50" s="29">
        <v>32</v>
      </c>
      <c r="W50" s="29">
        <v>2</v>
      </c>
      <c r="X50" s="29">
        <v>5.6666666666666696</v>
      </c>
      <c r="Y50" s="29">
        <v>7.6666666666666696</v>
      </c>
      <c r="Z50" s="29">
        <v>900</v>
      </c>
      <c r="AA50" s="29" t="s">
        <v>2236</v>
      </c>
      <c r="AC50">
        <v>680</v>
      </c>
      <c r="AD50">
        <v>422.03550000000001</v>
      </c>
      <c r="AE50">
        <v>1.6112390000000001</v>
      </c>
      <c r="AF50">
        <v>4.01</v>
      </c>
      <c r="AG50">
        <v>8.3228539999999995</v>
      </c>
      <c r="AH50">
        <v>0.83228500000000005</v>
      </c>
      <c r="AI50">
        <v>0.61902900000000005</v>
      </c>
      <c r="AJ50">
        <v>0.78173800000000004</v>
      </c>
      <c r="AK50">
        <v>1.2628459999999999</v>
      </c>
      <c r="AL50">
        <v>0.34912500000000002</v>
      </c>
      <c r="AM50">
        <v>7.4999999999999997E-3</v>
      </c>
      <c r="AN50">
        <v>10</v>
      </c>
      <c r="AO50">
        <v>2.3695000000000001E-2</v>
      </c>
      <c r="AP50">
        <v>1.421681</v>
      </c>
      <c r="AQ50">
        <v>7.2058819999999999</v>
      </c>
      <c r="AR50">
        <v>7.6213000000000003E-2</v>
      </c>
      <c r="AS50">
        <v>7.1814000000000003E-2</v>
      </c>
      <c r="AT50">
        <v>4.9000000000000004</v>
      </c>
      <c r="AU50">
        <v>1.7288399999999999</v>
      </c>
      <c r="AV50">
        <v>1.9542E-2</v>
      </c>
      <c r="AW50">
        <v>2.4510000000000001E-2</v>
      </c>
      <c r="AX50">
        <v>88.130313000000001</v>
      </c>
      <c r="AY50">
        <v>68.329277000000005</v>
      </c>
      <c r="AZ50">
        <v>309.405888</v>
      </c>
      <c r="BA50">
        <v>221.53400600000001</v>
      </c>
      <c r="BB50">
        <v>35.163435999999997</v>
      </c>
      <c r="BC50">
        <v>25.201865000000002</v>
      </c>
      <c r="BD50">
        <v>6.9736979999999997</v>
      </c>
      <c r="BE50">
        <v>0.829156</v>
      </c>
    </row>
    <row r="51" spans="1:61" x14ac:dyDescent="0.25">
      <c r="A51" t="s">
        <v>239</v>
      </c>
      <c r="B51">
        <v>2</v>
      </c>
      <c r="C51" t="s">
        <v>15</v>
      </c>
      <c r="D51">
        <v>6</v>
      </c>
      <c r="E51" t="s">
        <v>1</v>
      </c>
      <c r="F51" t="s">
        <v>246</v>
      </c>
      <c r="G51" t="s">
        <v>245</v>
      </c>
      <c r="H51" s="4">
        <v>50.736129314110961</v>
      </c>
      <c r="I51" s="4">
        <v>74.687636522498892</v>
      </c>
      <c r="J51" t="s">
        <v>51</v>
      </c>
      <c r="K51" s="29">
        <v>3119</v>
      </c>
      <c r="L51" s="29">
        <v>0</v>
      </c>
      <c r="M51" s="29">
        <f t="shared" si="2"/>
        <v>0</v>
      </c>
      <c r="N51" s="29">
        <v>0</v>
      </c>
      <c r="O51" s="29">
        <v>0</v>
      </c>
      <c r="P51" s="29">
        <v>13.998679873179553</v>
      </c>
      <c r="Q51" s="29">
        <f t="shared" si="0"/>
        <v>13.442361143042236</v>
      </c>
      <c r="R51" s="29">
        <v>0.48839339792598174</v>
      </c>
      <c r="S51" s="29">
        <f t="shared" si="1"/>
        <v>0.16005247945746254</v>
      </c>
      <c r="T51" s="29">
        <v>0.72943140814049623</v>
      </c>
      <c r="U51" s="29">
        <v>9.7237799999999996</v>
      </c>
      <c r="V51" s="29">
        <v>32</v>
      </c>
      <c r="W51" s="29">
        <v>2</v>
      </c>
      <c r="X51" s="29">
        <v>5.6666666666666696</v>
      </c>
      <c r="Y51" s="29">
        <v>7.6666666666666696</v>
      </c>
      <c r="Z51" s="29">
        <v>900</v>
      </c>
      <c r="AA51" s="29" t="s">
        <v>2236</v>
      </c>
      <c r="AC51">
        <v>5352</v>
      </c>
      <c r="AD51">
        <v>381.774675</v>
      </c>
      <c r="AE51">
        <v>14.018739999999999</v>
      </c>
      <c r="AF51">
        <v>53.51</v>
      </c>
      <c r="AG51">
        <v>113.83949200000001</v>
      </c>
      <c r="AH51">
        <v>11.383948999999999</v>
      </c>
      <c r="AI51">
        <v>7.1259000000000003E-2</v>
      </c>
      <c r="AJ51">
        <v>3.5302E-2</v>
      </c>
      <c r="AK51">
        <v>0.49541200000000002</v>
      </c>
      <c r="AL51">
        <v>6.3250000000000001E-2</v>
      </c>
      <c r="AM51">
        <v>5.2499999999999998E-2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H51">
        <f>COUNT(#REF!)</f>
        <v>0</v>
      </c>
      <c r="BI51" t="e">
        <f>BH51/BH53*100</f>
        <v>#DIV/0!</v>
      </c>
    </row>
    <row r="52" spans="1:61" x14ac:dyDescent="0.25">
      <c r="A52" t="s">
        <v>239</v>
      </c>
      <c r="B52">
        <v>2</v>
      </c>
      <c r="C52" t="s">
        <v>21</v>
      </c>
      <c r="D52">
        <v>7</v>
      </c>
      <c r="E52" t="s">
        <v>1</v>
      </c>
      <c r="F52" t="s">
        <v>246</v>
      </c>
      <c r="G52" t="s">
        <v>245</v>
      </c>
      <c r="H52" s="4">
        <v>50.736129314110961</v>
      </c>
      <c r="I52" s="4">
        <v>74.687636522498892</v>
      </c>
      <c r="J52" t="s">
        <v>51</v>
      </c>
      <c r="K52" s="29">
        <v>5242</v>
      </c>
      <c r="L52" s="29">
        <v>20</v>
      </c>
      <c r="M52" s="29">
        <f t="shared" si="2"/>
        <v>0.38153376573826786</v>
      </c>
      <c r="N52" s="29">
        <v>4.8599999999989763E-2</v>
      </c>
      <c r="O52" s="29">
        <v>1.7952779574452776E-2</v>
      </c>
      <c r="P52" s="29">
        <v>23.527117632320365</v>
      </c>
      <c r="Q52" s="29">
        <f t="shared" si="0"/>
        <v>3.9139233839014231</v>
      </c>
      <c r="R52" s="29">
        <v>0.54419958123720025</v>
      </c>
      <c r="S52" s="29">
        <f t="shared" si="1"/>
        <v>0.10424629614624403</v>
      </c>
      <c r="T52" s="29">
        <v>0.48210810959965589</v>
      </c>
      <c r="U52" s="29">
        <v>9.7237799999999996</v>
      </c>
      <c r="V52" s="29">
        <v>32</v>
      </c>
      <c r="W52" s="29">
        <v>2</v>
      </c>
      <c r="X52" s="29">
        <v>5.6666666666666696</v>
      </c>
      <c r="Y52" s="29">
        <v>7.6666666666666696</v>
      </c>
      <c r="Z52" s="29">
        <v>900</v>
      </c>
      <c r="AA52" s="29" t="s">
        <v>2236</v>
      </c>
      <c r="AC52">
        <v>8982</v>
      </c>
      <c r="AD52">
        <v>381.774675</v>
      </c>
      <c r="AE52">
        <v>23.526966999999999</v>
      </c>
      <c r="AF52">
        <v>89.81</v>
      </c>
      <c r="AG52">
        <v>264.22882900000002</v>
      </c>
      <c r="AH52">
        <v>26.422882999999999</v>
      </c>
      <c r="AI52">
        <v>4.2451999999999997E-2</v>
      </c>
      <c r="AJ52">
        <v>2.3556000000000001E-2</v>
      </c>
      <c r="AK52">
        <v>0.55488899999999997</v>
      </c>
      <c r="AL52">
        <v>3.6700000000000003E-2</v>
      </c>
      <c r="AM52">
        <v>3.2500000000000001E-2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H52">
        <f>COUNT(#REF!)</f>
        <v>0</v>
      </c>
      <c r="BI52" t="e">
        <f>BH52/BH53*100</f>
        <v>#DIV/0!</v>
      </c>
    </row>
    <row r="53" spans="1:61" x14ac:dyDescent="0.25">
      <c r="A53" t="s">
        <v>239</v>
      </c>
      <c r="B53">
        <v>2</v>
      </c>
      <c r="C53" t="s">
        <v>31</v>
      </c>
      <c r="D53">
        <v>7</v>
      </c>
      <c r="E53" t="s">
        <v>7</v>
      </c>
      <c r="F53" t="s">
        <v>246</v>
      </c>
      <c r="G53" t="s">
        <v>245</v>
      </c>
      <c r="H53" s="4">
        <v>50.736129314110961</v>
      </c>
      <c r="I53" s="4">
        <v>74.687636522498892</v>
      </c>
      <c r="J53" t="s">
        <v>50</v>
      </c>
      <c r="K53" s="29">
        <v>8906</v>
      </c>
      <c r="L53" s="29">
        <v>18</v>
      </c>
      <c r="M53" s="29">
        <f t="shared" si="2"/>
        <v>0.20211093644733885</v>
      </c>
      <c r="N53" s="29">
        <v>6.2112500000012005E-2</v>
      </c>
      <c r="O53" s="29">
        <v>8.9763897872263878E-3</v>
      </c>
      <c r="P53" s="29">
        <v>39.97186372251911</v>
      </c>
      <c r="Q53" s="29">
        <f t="shared" si="0"/>
        <v>12.530822706297322</v>
      </c>
      <c r="R53" s="29">
        <v>0.38631452667195454</v>
      </c>
      <c r="S53" s="29">
        <f t="shared" si="1"/>
        <v>0.26213135071148974</v>
      </c>
      <c r="T53" s="29">
        <v>0.5487478627584057</v>
      </c>
      <c r="U53" s="29">
        <v>9.7237799999999996</v>
      </c>
      <c r="V53" s="29">
        <v>32</v>
      </c>
      <c r="W53" s="29">
        <v>2</v>
      </c>
      <c r="X53" s="29">
        <v>5.6666666666666696</v>
      </c>
      <c r="Y53" s="29">
        <v>7.6666666666666696</v>
      </c>
      <c r="Z53" s="29">
        <v>900</v>
      </c>
      <c r="AA53" s="29" t="s">
        <v>2236</v>
      </c>
      <c r="AC53">
        <v>15235</v>
      </c>
      <c r="AD53">
        <v>381.774675</v>
      </c>
      <c r="AE53">
        <v>39.905737999999999</v>
      </c>
      <c r="AF53">
        <v>152.34</v>
      </c>
      <c r="AG53">
        <v>617.94326999999998</v>
      </c>
      <c r="AH53">
        <v>61.794327000000003</v>
      </c>
      <c r="AI53">
        <v>2.5028999999999999E-2</v>
      </c>
      <c r="AJ53">
        <v>9.6520000000000009E-3</v>
      </c>
      <c r="AK53">
        <v>0.38563399999999998</v>
      </c>
      <c r="AL53">
        <v>2.4049999999999998E-2</v>
      </c>
      <c r="AM53">
        <v>2.2499999999999999E-2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H53">
        <f>SUM(BH51:BH52)</f>
        <v>0</v>
      </c>
    </row>
    <row r="54" spans="1:61" x14ac:dyDescent="0.25">
      <c r="A54" t="s">
        <v>239</v>
      </c>
      <c r="B54">
        <v>2</v>
      </c>
      <c r="C54" t="s">
        <v>38</v>
      </c>
      <c r="D54">
        <v>9</v>
      </c>
      <c r="E54" t="s">
        <v>1</v>
      </c>
      <c r="F54" t="s">
        <v>246</v>
      </c>
      <c r="G54" t="s">
        <v>245</v>
      </c>
      <c r="H54" s="4">
        <v>50.736129314110961</v>
      </c>
      <c r="I54" s="4">
        <v>74.687636522498892</v>
      </c>
      <c r="J54" t="s">
        <v>52</v>
      </c>
      <c r="K54" s="29">
        <v>404</v>
      </c>
      <c r="L54" s="29">
        <v>124</v>
      </c>
      <c r="M54" s="29">
        <f t="shared" si="2"/>
        <v>30.693069306930692</v>
      </c>
      <c r="N54" s="29">
        <v>0.1415388888888939</v>
      </c>
      <c r="O54" s="29">
        <v>0.12118126212755624</v>
      </c>
      <c r="P54" s="29">
        <v>1.8132307370197305</v>
      </c>
      <c r="Q54" s="29">
        <f t="shared" si="0"/>
        <v>25.627810279202059</v>
      </c>
      <c r="R54" s="29">
        <v>1.5697292750548018</v>
      </c>
      <c r="S54" s="29">
        <f t="shared" si="1"/>
        <v>0.92128339767135747</v>
      </c>
      <c r="U54" s="29">
        <v>9.7237799999999996</v>
      </c>
      <c r="V54" s="29">
        <v>32</v>
      </c>
      <c r="W54" s="29">
        <v>2</v>
      </c>
      <c r="X54" s="29">
        <v>5.6666666666666696</v>
      </c>
      <c r="Y54" s="29">
        <v>7.6666666666666696</v>
      </c>
      <c r="Z54" s="29">
        <v>900</v>
      </c>
      <c r="AA54" s="29" t="s">
        <v>2236</v>
      </c>
      <c r="AC54">
        <v>643</v>
      </c>
      <c r="AD54">
        <v>381.774675</v>
      </c>
      <c r="AE54">
        <v>1.68424</v>
      </c>
      <c r="AF54">
        <v>3.97</v>
      </c>
      <c r="AG54">
        <v>7.1811629999999997</v>
      </c>
      <c r="AH54">
        <v>0.71811599999999998</v>
      </c>
      <c r="AI54">
        <v>0.59225099999999997</v>
      </c>
      <c r="AJ54">
        <v>0.77413900000000002</v>
      </c>
      <c r="AK54">
        <v>1.307113</v>
      </c>
      <c r="AL54">
        <v>0.283775</v>
      </c>
      <c r="AM54">
        <v>7.4999999999999997E-3</v>
      </c>
      <c r="AN54">
        <v>15</v>
      </c>
      <c r="AO54">
        <v>3.9289999999999999E-2</v>
      </c>
      <c r="AP54">
        <v>2.3574109999999999</v>
      </c>
      <c r="AQ54">
        <v>13.374806</v>
      </c>
      <c r="AR54">
        <v>0.121362</v>
      </c>
      <c r="AS54">
        <v>0.142405</v>
      </c>
      <c r="AT54">
        <v>5.733333</v>
      </c>
      <c r="AU54">
        <v>3.0581659999999999</v>
      </c>
      <c r="AV54">
        <v>2.564E-2</v>
      </c>
      <c r="AW54">
        <v>3.2329999999999998E-2</v>
      </c>
      <c r="AX54">
        <v>61.339638999999998</v>
      </c>
      <c r="AY54">
        <v>33.066113000000001</v>
      </c>
      <c r="AZ54">
        <v>190.779933</v>
      </c>
      <c r="BA54">
        <v>130.911992</v>
      </c>
      <c r="BB54">
        <v>25.253094999999998</v>
      </c>
      <c r="BC54">
        <v>28.273091999999998</v>
      </c>
      <c r="BD54">
        <v>7.1185270000000003</v>
      </c>
      <c r="BE54">
        <v>1.456863</v>
      </c>
    </row>
    <row r="55" spans="1:61" x14ac:dyDescent="0.25">
      <c r="A55" t="s">
        <v>239</v>
      </c>
      <c r="B55">
        <v>2</v>
      </c>
      <c r="C55" t="s">
        <v>28</v>
      </c>
      <c r="D55">
        <v>15</v>
      </c>
      <c r="E55" t="s">
        <v>1</v>
      </c>
      <c r="F55" t="s">
        <v>246</v>
      </c>
      <c r="G55" t="s">
        <v>245</v>
      </c>
      <c r="H55" s="4">
        <v>50.736129314110961</v>
      </c>
      <c r="I55" s="4">
        <v>74.687636522498892</v>
      </c>
      <c r="J55" t="s">
        <v>51</v>
      </c>
      <c r="K55" s="29">
        <v>2766</v>
      </c>
      <c r="L55" s="29">
        <v>504</v>
      </c>
      <c r="M55" s="29">
        <f t="shared" si="2"/>
        <v>18.221258134490238</v>
      </c>
      <c r="N55" s="29">
        <v>0.1154587837837819</v>
      </c>
      <c r="O55" s="29">
        <v>0.33212642212737636</v>
      </c>
      <c r="P55" s="29">
        <v>12.414347075734096</v>
      </c>
      <c r="Q55" s="29">
        <f t="shared" si="0"/>
        <v>15.026693940487693</v>
      </c>
      <c r="R55" s="29">
        <v>1.3664906883922772</v>
      </c>
      <c r="S55" s="29">
        <f t="shared" si="1"/>
        <v>0.71804481100883288</v>
      </c>
      <c r="T55" s="29">
        <v>0.748579278764406</v>
      </c>
      <c r="U55" s="29">
        <v>9.7237799999999996</v>
      </c>
      <c r="V55" s="29">
        <v>32</v>
      </c>
      <c r="W55" s="29">
        <v>2</v>
      </c>
      <c r="X55" s="29">
        <v>5.6666666666666696</v>
      </c>
      <c r="Y55" s="29">
        <v>7.6666666666666696</v>
      </c>
      <c r="Z55" s="29">
        <v>900</v>
      </c>
      <c r="AA55" s="29" t="s">
        <v>2236</v>
      </c>
      <c r="AC55">
        <v>4759</v>
      </c>
      <c r="AD55">
        <v>381.774675</v>
      </c>
      <c r="AE55">
        <v>12.465468</v>
      </c>
      <c r="AF55">
        <v>46.94</v>
      </c>
      <c r="AG55">
        <v>82.117698000000004</v>
      </c>
      <c r="AH55">
        <v>8.2117699999999996</v>
      </c>
      <c r="AI55">
        <v>8.0128000000000005E-2</v>
      </c>
      <c r="AJ55">
        <v>0.107585</v>
      </c>
      <c r="AK55">
        <v>1.3426640000000001</v>
      </c>
      <c r="AL55">
        <v>4.7438000000000001E-2</v>
      </c>
      <c r="AM55">
        <v>2.75E-2</v>
      </c>
      <c r="AN55">
        <v>16</v>
      </c>
      <c r="AO55">
        <v>4.1910000000000003E-2</v>
      </c>
      <c r="AP55">
        <v>2.5145719999999998</v>
      </c>
      <c r="AQ55">
        <v>14.961126</v>
      </c>
      <c r="AR55">
        <v>1.285086</v>
      </c>
      <c r="AS55">
        <v>1.03383</v>
      </c>
      <c r="AT55">
        <v>44.5</v>
      </c>
      <c r="AU55">
        <v>30.133037999999999</v>
      </c>
      <c r="AV55">
        <v>2.9541999999999999E-2</v>
      </c>
      <c r="AW55">
        <v>1.6166E-2</v>
      </c>
      <c r="AX55">
        <v>37.158830999999999</v>
      </c>
      <c r="AY55">
        <v>7.3492689999999996</v>
      </c>
      <c r="AZ55">
        <v>433.385897</v>
      </c>
      <c r="BA55">
        <v>316.81226500000002</v>
      </c>
      <c r="BB55">
        <v>23.933612</v>
      </c>
      <c r="BC55">
        <v>22.680978</v>
      </c>
      <c r="BD55">
        <v>8.6499369999999995</v>
      </c>
      <c r="BE55">
        <v>1.385051</v>
      </c>
    </row>
    <row r="56" spans="1:61" x14ac:dyDescent="0.25">
      <c r="A56" t="s">
        <v>240</v>
      </c>
      <c r="B56">
        <v>2</v>
      </c>
      <c r="C56" t="s">
        <v>2</v>
      </c>
      <c r="D56">
        <v>3</v>
      </c>
      <c r="E56" t="s">
        <v>1</v>
      </c>
      <c r="F56" t="s">
        <v>246</v>
      </c>
      <c r="G56" t="s">
        <v>245</v>
      </c>
      <c r="H56" s="4">
        <v>50.736129314110961</v>
      </c>
      <c r="I56" s="4">
        <v>74.687636522498892</v>
      </c>
      <c r="J56" t="s">
        <v>51</v>
      </c>
      <c r="K56" s="29">
        <v>5241</v>
      </c>
      <c r="L56" s="29">
        <v>38</v>
      </c>
      <c r="M56" s="29">
        <f t="shared" si="2"/>
        <v>0.72505247090249958</v>
      </c>
      <c r="N56" s="29">
        <v>7.6205000000004477E-2</v>
      </c>
      <c r="O56" s="29">
        <v>2.6428457623311256E-2</v>
      </c>
      <c r="P56" s="29">
        <v>27.702309280754861</v>
      </c>
      <c r="Q56" s="29">
        <f t="shared" si="0"/>
        <v>0.26126826453307217</v>
      </c>
      <c r="R56" s="29">
        <v>0.62805805023911543</v>
      </c>
      <c r="S56" s="29">
        <f t="shared" si="1"/>
        <v>2.0387827144328852E-2</v>
      </c>
      <c r="T56" s="29">
        <v>1.0117538590539052</v>
      </c>
      <c r="U56" s="29">
        <v>9.7237799999999996</v>
      </c>
      <c r="V56" s="29">
        <v>32</v>
      </c>
      <c r="W56" s="29">
        <v>2</v>
      </c>
      <c r="X56" s="29">
        <v>5.6666666666666696</v>
      </c>
      <c r="Y56" s="29">
        <v>7.6666666666666696</v>
      </c>
      <c r="Z56" s="29">
        <v>900</v>
      </c>
      <c r="AA56" s="29" t="s">
        <v>2236</v>
      </c>
      <c r="AC56">
        <v>11497</v>
      </c>
      <c r="AD56">
        <v>492.84224999999998</v>
      </c>
      <c r="AE56">
        <v>23.327950999999999</v>
      </c>
      <c r="AF56">
        <v>114.91</v>
      </c>
      <c r="AG56">
        <v>368.055949</v>
      </c>
      <c r="AH56">
        <v>36.805594999999997</v>
      </c>
      <c r="AI56">
        <v>3.2929E-2</v>
      </c>
      <c r="AJ56">
        <v>2.2758E-2</v>
      </c>
      <c r="AK56">
        <v>0.69112700000000005</v>
      </c>
      <c r="AL56">
        <v>3.0825000000000002E-2</v>
      </c>
      <c r="AM56">
        <v>2.75E-2</v>
      </c>
      <c r="AN56">
        <v>17</v>
      </c>
      <c r="AO56">
        <v>3.4493999999999997E-2</v>
      </c>
      <c r="AP56">
        <v>2.0696279999999998</v>
      </c>
      <c r="AQ56">
        <v>8.254327</v>
      </c>
      <c r="AR56">
        <v>0.98685100000000003</v>
      </c>
      <c r="AS56">
        <v>0.53702499999999997</v>
      </c>
      <c r="AT56">
        <v>55.823529000000001</v>
      </c>
      <c r="AU56">
        <v>26.493479000000001</v>
      </c>
      <c r="AV56">
        <v>1.8001E-2</v>
      </c>
      <c r="AW56">
        <v>7.45E-3</v>
      </c>
      <c r="AX56">
        <v>57.398766999999999</v>
      </c>
      <c r="AY56">
        <v>7.7171349999999999</v>
      </c>
      <c r="AZ56">
        <v>364.023211</v>
      </c>
      <c r="BA56">
        <v>204.52832000000001</v>
      </c>
      <c r="BB56">
        <v>6.6663249999999996</v>
      </c>
      <c r="BC56">
        <v>10.182568</v>
      </c>
      <c r="BD56">
        <v>8.4677919999999993</v>
      </c>
      <c r="BE56">
        <v>2.7666439999999999</v>
      </c>
    </row>
    <row r="57" spans="1:61" x14ac:dyDescent="0.25">
      <c r="A57" t="s">
        <v>240</v>
      </c>
      <c r="B57">
        <v>2</v>
      </c>
      <c r="C57" t="s">
        <v>0</v>
      </c>
      <c r="D57">
        <v>10</v>
      </c>
      <c r="E57" t="s">
        <v>1</v>
      </c>
      <c r="F57" t="s">
        <v>246</v>
      </c>
      <c r="G57" t="s">
        <v>245</v>
      </c>
      <c r="H57" s="4">
        <v>50.736129314110961</v>
      </c>
      <c r="I57" s="4">
        <v>74.687636522498892</v>
      </c>
      <c r="J57" t="s">
        <v>51</v>
      </c>
      <c r="K57" s="29">
        <v>6202</v>
      </c>
      <c r="L57" s="29">
        <v>12</v>
      </c>
      <c r="M57" s="29">
        <f t="shared" si="2"/>
        <v>0.19348597226701064</v>
      </c>
      <c r="N57" s="29">
        <v>2.0441666666686824E-2</v>
      </c>
      <c r="O57" s="29">
        <v>1.5857074573986753E-2</v>
      </c>
      <c r="P57" s="29">
        <v>32.781858835955283</v>
      </c>
      <c r="Q57" s="29">
        <f t="shared" si="0"/>
        <v>5.3408178197334948</v>
      </c>
      <c r="R57" s="29">
        <v>0.61029413615168615</v>
      </c>
      <c r="S57" s="29">
        <f t="shared" si="1"/>
        <v>3.8151741231758129E-2</v>
      </c>
      <c r="T57" s="29">
        <v>1.0364124703706961</v>
      </c>
      <c r="U57" s="29">
        <v>9.7237799999999996</v>
      </c>
      <c r="V57" s="29">
        <v>32</v>
      </c>
      <c r="W57" s="29">
        <v>2</v>
      </c>
      <c r="X57" s="29">
        <v>5.6666666666666696</v>
      </c>
      <c r="Y57" s="29">
        <v>7.6666666666666696</v>
      </c>
      <c r="Z57" s="29">
        <v>900</v>
      </c>
      <c r="AA57" s="29" t="s">
        <v>2236</v>
      </c>
      <c r="AC57">
        <v>12748</v>
      </c>
      <c r="AD57">
        <v>492.84224999999998</v>
      </c>
      <c r="AE57">
        <v>25.866288999999998</v>
      </c>
      <c r="AF57">
        <v>127.42</v>
      </c>
      <c r="AG57">
        <v>489.37141700000001</v>
      </c>
      <c r="AH57">
        <v>48.937142000000001</v>
      </c>
      <c r="AI57">
        <v>2.9697999999999999E-2</v>
      </c>
      <c r="AJ57">
        <v>1.9748000000000002E-2</v>
      </c>
      <c r="AK57">
        <v>0.66495199999999999</v>
      </c>
      <c r="AL57">
        <v>2.7949999999999999E-2</v>
      </c>
      <c r="AM57">
        <v>2.75E-2</v>
      </c>
      <c r="AN57">
        <v>2</v>
      </c>
      <c r="AO57">
        <v>4.058E-3</v>
      </c>
      <c r="AP57">
        <v>0.24348600000000001</v>
      </c>
      <c r="AQ57">
        <v>1.1374329999999999</v>
      </c>
      <c r="AR57">
        <v>1.5151250000000001</v>
      </c>
      <c r="AS57">
        <v>0.59945000000000004</v>
      </c>
      <c r="AT57">
        <v>72.5</v>
      </c>
      <c r="AU57">
        <v>24.748736999999998</v>
      </c>
      <c r="AV57">
        <v>2.1191000000000002E-2</v>
      </c>
      <c r="AW57">
        <v>6.4380000000000001E-3</v>
      </c>
      <c r="AX57">
        <v>47.692242</v>
      </c>
      <c r="AY57">
        <v>2.5346860000000002</v>
      </c>
      <c r="AZ57">
        <v>896.68615999999997</v>
      </c>
      <c r="BA57">
        <v>220.54012700000001</v>
      </c>
      <c r="BB57">
        <v>66.462474999999998</v>
      </c>
      <c r="BC57">
        <v>0</v>
      </c>
      <c r="BD57">
        <v>5.9315519999999999</v>
      </c>
      <c r="BE57">
        <v>0.41574</v>
      </c>
    </row>
    <row r="58" spans="1:61" x14ac:dyDescent="0.25">
      <c r="A58" t="s">
        <v>240</v>
      </c>
      <c r="B58">
        <v>2</v>
      </c>
      <c r="C58" t="s">
        <v>5</v>
      </c>
      <c r="D58">
        <v>14</v>
      </c>
      <c r="E58" t="s">
        <v>1</v>
      </c>
      <c r="F58" t="s">
        <v>246</v>
      </c>
      <c r="G58" t="s">
        <v>245</v>
      </c>
      <c r="H58" s="4">
        <v>50.736129314110961</v>
      </c>
      <c r="I58" s="4">
        <v>74.687636522498892</v>
      </c>
      <c r="J58" t="s">
        <v>52</v>
      </c>
      <c r="K58" s="29">
        <v>9123</v>
      </c>
      <c r="L58" s="29">
        <v>7</v>
      </c>
      <c r="M58" s="29">
        <f t="shared" si="2"/>
        <v>7.6729146114216815E-2</v>
      </c>
      <c r="N58" s="29">
        <v>4.2524999999983493E-2</v>
      </c>
      <c r="O58" s="29">
        <v>5.2856915246622515E-3</v>
      </c>
      <c r="P58" s="29">
        <v>48.221363779493721</v>
      </c>
      <c r="Q58" s="29">
        <f t="shared" si="0"/>
        <v>20.780322763271933</v>
      </c>
      <c r="R58" s="29">
        <v>0.72528810132631483</v>
      </c>
      <c r="S58" s="29">
        <f t="shared" si="1"/>
        <v>7.6842223942870547E-2</v>
      </c>
      <c r="T58" s="29">
        <v>1.0014445429857146</v>
      </c>
      <c r="U58" s="29">
        <v>9.7237799999999996</v>
      </c>
      <c r="V58" s="29">
        <v>32</v>
      </c>
      <c r="W58" s="29">
        <v>2</v>
      </c>
      <c r="X58" s="29">
        <v>5.6666666666666696</v>
      </c>
      <c r="Y58" s="29">
        <v>7.6666666666666696</v>
      </c>
      <c r="Z58" s="29">
        <v>900</v>
      </c>
      <c r="AA58" s="29" t="s">
        <v>2236</v>
      </c>
      <c r="AC58">
        <v>18478</v>
      </c>
      <c r="AD58">
        <v>492.84224999999998</v>
      </c>
      <c r="AE58">
        <v>37.492727000000002</v>
      </c>
      <c r="AF58">
        <v>184.72</v>
      </c>
      <c r="AG58">
        <v>815.99743999999998</v>
      </c>
      <c r="AH58">
        <v>81.599744000000001</v>
      </c>
      <c r="AI58">
        <v>2.0490000000000001E-2</v>
      </c>
      <c r="AJ58">
        <v>1.5699000000000001E-2</v>
      </c>
      <c r="AK58">
        <v>0.76618699999999995</v>
      </c>
      <c r="AL58">
        <v>1.9400000000000001E-2</v>
      </c>
      <c r="AM58">
        <v>1.7500000000000002E-2</v>
      </c>
      <c r="AN58">
        <v>11</v>
      </c>
      <c r="AO58">
        <v>2.232E-2</v>
      </c>
      <c r="AP58">
        <v>1.3391709999999999</v>
      </c>
      <c r="AQ58">
        <v>7.1328069999999997</v>
      </c>
      <c r="AR58">
        <v>1.6559839999999999</v>
      </c>
      <c r="AS58">
        <v>1.2216739999999999</v>
      </c>
      <c r="AT58">
        <v>119.81818199999999</v>
      </c>
      <c r="AU58">
        <v>91.302593999999999</v>
      </c>
      <c r="AV58">
        <v>1.3937E-2</v>
      </c>
      <c r="AW58">
        <v>4.4879999999999998E-3</v>
      </c>
      <c r="AX58">
        <v>71.671734000000001</v>
      </c>
      <c r="AY58">
        <v>4.7165020000000002</v>
      </c>
      <c r="AZ58">
        <v>246.08748199999999</v>
      </c>
      <c r="BA58">
        <v>72.031644</v>
      </c>
      <c r="BB58">
        <v>13.178917999999999</v>
      </c>
      <c r="BC58">
        <v>13.88537</v>
      </c>
      <c r="BD58">
        <v>10.336689</v>
      </c>
      <c r="BE58">
        <v>1.8724780000000001</v>
      </c>
    </row>
    <row r="59" spans="1:61" x14ac:dyDescent="0.25">
      <c r="A59" t="s">
        <v>241</v>
      </c>
      <c r="B59">
        <v>2</v>
      </c>
      <c r="C59" t="s">
        <v>3</v>
      </c>
      <c r="D59">
        <v>4</v>
      </c>
      <c r="E59" t="s">
        <v>1</v>
      </c>
      <c r="F59" t="s">
        <v>246</v>
      </c>
      <c r="G59" t="s">
        <v>245</v>
      </c>
      <c r="H59" s="4">
        <v>50.736129314110961</v>
      </c>
      <c r="I59" s="4">
        <v>74.687636522498892</v>
      </c>
      <c r="J59" t="s">
        <v>52</v>
      </c>
      <c r="K59" s="29">
        <v>18779</v>
      </c>
      <c r="L59" s="29">
        <v>0</v>
      </c>
      <c r="M59" s="29">
        <f t="shared" si="2"/>
        <v>0</v>
      </c>
      <c r="N59" s="29">
        <v>0</v>
      </c>
      <c r="O59" s="29">
        <v>0</v>
      </c>
      <c r="P59" s="29">
        <v>56.874433161836194</v>
      </c>
      <c r="Q59" s="29">
        <f t="shared" si="0"/>
        <v>29.433392145614405</v>
      </c>
      <c r="R59" s="29">
        <v>0.4349183742705392</v>
      </c>
      <c r="S59" s="29">
        <f t="shared" si="1"/>
        <v>0.21352750311290508</v>
      </c>
      <c r="T59" s="29">
        <v>1.0117605198706836</v>
      </c>
      <c r="U59" s="29">
        <v>9.7237799999999996</v>
      </c>
      <c r="V59" s="29">
        <v>32</v>
      </c>
      <c r="W59" s="29">
        <v>2</v>
      </c>
      <c r="X59" s="29">
        <v>5.6666666666666696</v>
      </c>
      <c r="Y59" s="29">
        <v>7.6666666666666696</v>
      </c>
      <c r="Z59" s="29">
        <v>900</v>
      </c>
      <c r="AA59" s="29" t="s">
        <v>2236</v>
      </c>
      <c r="AC59">
        <v>24515</v>
      </c>
      <c r="AD59">
        <v>427.01519999999999</v>
      </c>
      <c r="AE59">
        <v>57.410133999999999</v>
      </c>
      <c r="AF59">
        <v>245.14</v>
      </c>
      <c r="AG59">
        <v>1253.581621</v>
      </c>
      <c r="AH59">
        <v>125.35816199999999</v>
      </c>
      <c r="AI59">
        <v>1.7416999999999998E-2</v>
      </c>
      <c r="AJ59">
        <v>8.3339999999999994E-3</v>
      </c>
      <c r="AK59">
        <v>0.478489</v>
      </c>
      <c r="AL59">
        <v>1.6799999999999999E-2</v>
      </c>
      <c r="AM59">
        <v>1.7500000000000002E-2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61" x14ac:dyDescent="0.25">
      <c r="A60" t="s">
        <v>241</v>
      </c>
      <c r="B60">
        <v>2</v>
      </c>
      <c r="C60" t="s">
        <v>21</v>
      </c>
      <c r="D60">
        <v>7</v>
      </c>
      <c r="E60" t="s">
        <v>1</v>
      </c>
      <c r="F60" t="s">
        <v>246</v>
      </c>
      <c r="G60" t="s">
        <v>245</v>
      </c>
      <c r="H60" s="4">
        <v>50.736129314110961</v>
      </c>
      <c r="I60" s="4">
        <v>74.687636522498892</v>
      </c>
      <c r="J60" t="s">
        <v>51</v>
      </c>
      <c r="K60" s="29">
        <v>10609</v>
      </c>
      <c r="L60" s="29">
        <v>24</v>
      </c>
      <c r="M60" s="29">
        <f t="shared" si="2"/>
        <v>0.22622301819210106</v>
      </c>
      <c r="N60" s="29">
        <v>3.3279999999996333E-2</v>
      </c>
      <c r="O60" s="29">
        <v>1.5143094190807869E-2</v>
      </c>
      <c r="P60" s="29">
        <v>32.130617254056133</v>
      </c>
      <c r="Q60" s="29">
        <f t="shared" si="0"/>
        <v>4.6895762378343449</v>
      </c>
      <c r="R60" s="29">
        <v>0.50321595620012738</v>
      </c>
      <c r="S60" s="29">
        <f t="shared" si="1"/>
        <v>0.1452299211833169</v>
      </c>
      <c r="T60" s="29">
        <v>1.0117605198706836</v>
      </c>
      <c r="U60" s="29">
        <v>9.7237799999999996</v>
      </c>
      <c r="V60" s="29">
        <v>32</v>
      </c>
      <c r="W60" s="29">
        <v>2</v>
      </c>
      <c r="X60" s="29">
        <v>5.6666666666666696</v>
      </c>
      <c r="Y60" s="29">
        <v>7.6666666666666696</v>
      </c>
      <c r="Z60" s="29">
        <v>900</v>
      </c>
      <c r="AA60" s="29" t="s">
        <v>2236</v>
      </c>
      <c r="AC60">
        <v>13798</v>
      </c>
      <c r="AD60">
        <v>427.01519999999999</v>
      </c>
      <c r="AE60">
        <v>32.312666999999998</v>
      </c>
      <c r="AF60">
        <v>137.97</v>
      </c>
      <c r="AG60">
        <v>503.19337100000001</v>
      </c>
      <c r="AH60">
        <v>50.319336999999997</v>
      </c>
      <c r="AI60">
        <v>3.0941E-2</v>
      </c>
      <c r="AJ60">
        <v>1.5775000000000001E-2</v>
      </c>
      <c r="AK60">
        <v>0.50983199999999995</v>
      </c>
      <c r="AL60">
        <v>2.8275000000000002E-2</v>
      </c>
      <c r="AM60">
        <v>2.75E-2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61" x14ac:dyDescent="0.25">
      <c r="A61" t="s">
        <v>242</v>
      </c>
      <c r="B61">
        <v>2</v>
      </c>
      <c r="C61" t="s">
        <v>38</v>
      </c>
      <c r="D61">
        <v>9</v>
      </c>
      <c r="E61" t="s">
        <v>1</v>
      </c>
      <c r="F61" t="s">
        <v>246</v>
      </c>
      <c r="G61" t="s">
        <v>245</v>
      </c>
      <c r="H61" s="4">
        <v>50.736129314110961</v>
      </c>
      <c r="I61" s="4">
        <v>74.687636522498892</v>
      </c>
      <c r="J61" t="s">
        <v>51</v>
      </c>
      <c r="K61" s="29">
        <v>4853</v>
      </c>
      <c r="L61" s="29">
        <v>805</v>
      </c>
      <c r="M61" s="29">
        <f t="shared" si="2"/>
        <v>16.587677725118482</v>
      </c>
      <c r="N61" s="29">
        <v>0.1454887254901944</v>
      </c>
      <c r="O61" s="29">
        <v>0.25483934461693403</v>
      </c>
      <c r="P61" s="29">
        <v>12.124856268882164</v>
      </c>
      <c r="Q61" s="29">
        <f t="shared" si="0"/>
        <v>15.316184747339625</v>
      </c>
      <c r="R61" s="29">
        <v>1.5193157417969598</v>
      </c>
      <c r="S61" s="29">
        <f t="shared" si="1"/>
        <v>0.87086986441351555</v>
      </c>
      <c r="T61" s="29">
        <v>0.96354627631182665</v>
      </c>
      <c r="U61" s="29">
        <v>9.7237799999999996</v>
      </c>
      <c r="V61" s="29">
        <v>32</v>
      </c>
      <c r="W61" s="29">
        <v>2</v>
      </c>
      <c r="X61" s="29">
        <v>5.6666666666666696</v>
      </c>
      <c r="Y61" s="29">
        <v>7.6666666666666696</v>
      </c>
      <c r="Z61" s="29">
        <v>900</v>
      </c>
      <c r="AA61" s="29" t="s">
        <v>2236</v>
      </c>
      <c r="AC61">
        <v>5594</v>
      </c>
      <c r="AD61">
        <v>454.17932500000001</v>
      </c>
      <c r="AE61">
        <v>12.316720999999999</v>
      </c>
      <c r="AF61">
        <v>55.04</v>
      </c>
      <c r="AG61">
        <v>104.429107</v>
      </c>
      <c r="AH61">
        <v>10.442911</v>
      </c>
      <c r="AI61">
        <v>8.1184000000000006E-2</v>
      </c>
      <c r="AJ61">
        <v>0.12687300000000001</v>
      </c>
      <c r="AK61">
        <v>1.5627770000000001</v>
      </c>
      <c r="AL61">
        <v>4.5525000000000003E-2</v>
      </c>
      <c r="AM61">
        <v>3.2500000000000001E-2</v>
      </c>
      <c r="AN61">
        <v>23</v>
      </c>
      <c r="AO61">
        <v>5.0640999999999999E-2</v>
      </c>
      <c r="AP61">
        <v>3.0384470000000001</v>
      </c>
      <c r="AQ61">
        <v>17.912049</v>
      </c>
      <c r="AR61">
        <v>1.239233</v>
      </c>
      <c r="AS61">
        <v>0.82193899999999998</v>
      </c>
      <c r="AT61">
        <v>43.565216999999997</v>
      </c>
      <c r="AU61">
        <v>28.062958999999999</v>
      </c>
      <c r="AV61">
        <v>2.9114000000000001E-2</v>
      </c>
      <c r="AW61">
        <v>1.521E-2</v>
      </c>
      <c r="AX61">
        <v>38.828763000000002</v>
      </c>
      <c r="AY61">
        <v>13.626325</v>
      </c>
      <c r="AZ61">
        <v>163.05221800000001</v>
      </c>
      <c r="BA61">
        <v>98.556171000000006</v>
      </c>
      <c r="BB61">
        <v>18.971350999999999</v>
      </c>
      <c r="BC61">
        <v>27.915797999999999</v>
      </c>
      <c r="BD61">
        <v>8.9081829999999993</v>
      </c>
      <c r="BE61">
        <v>2.204399</v>
      </c>
    </row>
    <row r="62" spans="1:61" x14ac:dyDescent="0.25">
      <c r="A62" t="s">
        <v>242</v>
      </c>
      <c r="B62">
        <v>2</v>
      </c>
      <c r="C62" t="s">
        <v>4</v>
      </c>
      <c r="D62">
        <v>12</v>
      </c>
      <c r="E62" t="s">
        <v>1</v>
      </c>
      <c r="F62" t="s">
        <v>246</v>
      </c>
      <c r="G62" t="s">
        <v>245</v>
      </c>
      <c r="H62" s="4">
        <v>50.736129314110961</v>
      </c>
      <c r="I62" s="4">
        <v>74.687636522498892</v>
      </c>
      <c r="J62" t="s">
        <v>52</v>
      </c>
      <c r="K62" s="29">
        <v>20975</v>
      </c>
      <c r="L62" s="29">
        <v>0</v>
      </c>
      <c r="M62" s="29">
        <f t="shared" si="2"/>
        <v>0</v>
      </c>
      <c r="N62" s="29">
        <v>0</v>
      </c>
      <c r="O62" s="29">
        <v>0</v>
      </c>
      <c r="P62" s="29">
        <v>52.404463268041084</v>
      </c>
      <c r="Q62" s="29">
        <f t="shared" si="0"/>
        <v>24.963422251819296</v>
      </c>
      <c r="R62" s="29">
        <v>0.37398185785695565</v>
      </c>
      <c r="S62" s="29">
        <f t="shared" si="1"/>
        <v>0.27446401952648863</v>
      </c>
      <c r="T62" s="29">
        <v>0.97042225694034556</v>
      </c>
      <c r="U62" s="29">
        <v>9.7237799999999996</v>
      </c>
      <c r="V62" s="29">
        <v>32</v>
      </c>
      <c r="W62" s="29">
        <v>2</v>
      </c>
      <c r="X62" s="29">
        <v>5.6666666666666696</v>
      </c>
      <c r="Y62" s="29">
        <v>7.6666666666666696</v>
      </c>
      <c r="Z62" s="29">
        <v>900</v>
      </c>
      <c r="AA62" s="29" t="s">
        <v>2236</v>
      </c>
      <c r="AC62">
        <v>23874</v>
      </c>
      <c r="AD62">
        <v>454.17932500000001</v>
      </c>
      <c r="AE62">
        <v>52.56514</v>
      </c>
      <c r="AF62">
        <v>238.73</v>
      </c>
      <c r="AG62">
        <v>1238.4917909999999</v>
      </c>
      <c r="AH62">
        <v>123.84917900000001</v>
      </c>
      <c r="AI62">
        <v>1.9021E-2</v>
      </c>
      <c r="AJ62">
        <v>6.9839999999999998E-3</v>
      </c>
      <c r="AK62">
        <v>0.36716500000000002</v>
      </c>
      <c r="AL62">
        <v>1.8575000000000001E-2</v>
      </c>
      <c r="AM62">
        <v>1.7500000000000002E-2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61" x14ac:dyDescent="0.25">
      <c r="A63" t="s">
        <v>242</v>
      </c>
      <c r="B63">
        <v>2</v>
      </c>
      <c r="C63" t="s">
        <v>5</v>
      </c>
      <c r="D63">
        <v>14</v>
      </c>
      <c r="E63" t="s">
        <v>1</v>
      </c>
      <c r="F63" t="s">
        <v>246</v>
      </c>
      <c r="G63" t="s">
        <v>245</v>
      </c>
      <c r="H63" s="4">
        <v>50.736129314110961</v>
      </c>
      <c r="I63" s="4">
        <v>74.687636522498892</v>
      </c>
      <c r="J63" t="s">
        <v>51</v>
      </c>
      <c r="K63" s="29">
        <v>14337</v>
      </c>
      <c r="L63" s="29">
        <v>67</v>
      </c>
      <c r="M63" s="29">
        <f t="shared" si="2"/>
        <v>0.4673223128967009</v>
      </c>
      <c r="N63" s="29">
        <v>2.2503333333333823E-2</v>
      </c>
      <c r="O63" s="29">
        <v>3.7476374208372645E-2</v>
      </c>
      <c r="P63" s="29">
        <v>35.819918468362573</v>
      </c>
      <c r="Q63" s="29">
        <f t="shared" si="0"/>
        <v>8.3788774521407845</v>
      </c>
      <c r="R63" s="29">
        <v>0.5531989601591335</v>
      </c>
      <c r="S63" s="29">
        <f t="shared" si="1"/>
        <v>9.5246917224310779E-2</v>
      </c>
      <c r="T63" s="29">
        <v>1.0056001559391468</v>
      </c>
      <c r="U63" s="29">
        <v>9.7237799999999996</v>
      </c>
      <c r="V63" s="29">
        <v>32</v>
      </c>
      <c r="W63" s="29">
        <v>2</v>
      </c>
      <c r="X63" s="29">
        <v>5.6666666666666696</v>
      </c>
      <c r="Y63" s="29">
        <v>7.6666666666666696</v>
      </c>
      <c r="Z63" s="29">
        <v>900</v>
      </c>
      <c r="AA63" s="29" t="s">
        <v>2236</v>
      </c>
      <c r="AC63">
        <v>16196</v>
      </c>
      <c r="AD63">
        <v>454.17932500000001</v>
      </c>
      <c r="AE63">
        <v>35.659923999999997</v>
      </c>
      <c r="AF63">
        <v>161.94999999999999</v>
      </c>
      <c r="AG63">
        <v>551.40241900000001</v>
      </c>
      <c r="AH63">
        <v>55.140242000000001</v>
      </c>
      <c r="AI63">
        <v>2.8038E-2</v>
      </c>
      <c r="AJ63">
        <v>1.5771E-2</v>
      </c>
      <c r="AK63">
        <v>0.56247999999999998</v>
      </c>
      <c r="AL63">
        <v>2.6025E-2</v>
      </c>
      <c r="AM63">
        <v>2.75E-2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61" x14ac:dyDescent="0.25">
      <c r="A64" t="s">
        <v>770</v>
      </c>
      <c r="B64">
        <v>3</v>
      </c>
      <c r="C64" t="s">
        <v>2</v>
      </c>
      <c r="D64">
        <v>3</v>
      </c>
      <c r="E64" t="s">
        <v>1</v>
      </c>
      <c r="F64" t="s">
        <v>246</v>
      </c>
      <c r="G64" t="s">
        <v>244</v>
      </c>
      <c r="H64" s="2">
        <v>52.029228914789385</v>
      </c>
      <c r="I64">
        <v>87.455520450574141</v>
      </c>
      <c r="J64" s="5" t="s">
        <v>51</v>
      </c>
      <c r="K64" s="29">
        <v>9064</v>
      </c>
      <c r="L64" s="29">
        <v>229</v>
      </c>
      <c r="M64" s="29">
        <f t="shared" si="2"/>
        <v>2.5264783759929395</v>
      </c>
      <c r="N64" s="29">
        <v>2.4789215686274974E-2</v>
      </c>
      <c r="O64" s="29">
        <v>0.16873215930859023</v>
      </c>
      <c r="P64" s="29">
        <v>29.988005724961994</v>
      </c>
      <c r="Q64" s="29">
        <f t="shared" si="0"/>
        <v>2.5469647087402052</v>
      </c>
      <c r="R64" s="29">
        <v>0.90798643876356411</v>
      </c>
      <c r="S64" s="29">
        <f t="shared" si="1"/>
        <v>0.25954056138011983</v>
      </c>
      <c r="T64" s="29">
        <v>1.0327178958321577</v>
      </c>
      <c r="U64" s="29">
        <v>7.9521800000000002</v>
      </c>
      <c r="V64" s="29">
        <v>70</v>
      </c>
      <c r="W64" s="29">
        <f>AVERAGE(2,2,3)</f>
        <v>2.3333333333333335</v>
      </c>
      <c r="X64" s="29">
        <f>AVERAGE(6,7,6)</f>
        <v>6.333333333333333</v>
      </c>
      <c r="Y64" s="29">
        <f>AVERAGE(8,9,9)</f>
        <v>8.6666666666666661</v>
      </c>
      <c r="Z64" s="29">
        <v>19.5</v>
      </c>
      <c r="AA64" s="2" t="s">
        <v>2237</v>
      </c>
      <c r="AB64" s="34"/>
      <c r="AC64">
        <v>9591</v>
      </c>
      <c r="AD64">
        <v>320.21992499999999</v>
      </c>
      <c r="AE64">
        <v>29.951291000000001</v>
      </c>
      <c r="AF64">
        <v>95.9</v>
      </c>
      <c r="AG64">
        <v>236.96200099999999</v>
      </c>
      <c r="AH64">
        <v>23.696200000000001</v>
      </c>
      <c r="AI64">
        <v>3.3378999999999999E-2</v>
      </c>
      <c r="AJ64">
        <v>3.0398999999999999E-2</v>
      </c>
      <c r="AK64">
        <v>0.91072200000000003</v>
      </c>
      <c r="AL64">
        <v>2.5425E-2</v>
      </c>
      <c r="AM64">
        <v>7.4999999999999997E-3</v>
      </c>
      <c r="AN64">
        <v>1</v>
      </c>
      <c r="AO64">
        <v>3.1229999999999999E-3</v>
      </c>
      <c r="AP64">
        <v>0.18737100000000001</v>
      </c>
      <c r="AQ64">
        <v>0.35449900000000001</v>
      </c>
      <c r="AR64">
        <v>0.42795</v>
      </c>
      <c r="AS64">
        <v>0</v>
      </c>
      <c r="AT64">
        <v>34</v>
      </c>
      <c r="AU64">
        <v>0</v>
      </c>
      <c r="AV64">
        <v>1.2968E-2</v>
      </c>
      <c r="AW64">
        <v>6.6439999999999997E-3</v>
      </c>
      <c r="AX64">
        <v>77.111812</v>
      </c>
      <c r="AY64">
        <v>0</v>
      </c>
      <c r="AZ64">
        <v>392.15686299999999</v>
      </c>
      <c r="BA64">
        <v>0</v>
      </c>
      <c r="BB64">
        <v>0</v>
      </c>
      <c r="BC64">
        <v>0</v>
      </c>
      <c r="BD64">
        <v>6.1769769999999999</v>
      </c>
      <c r="BE64">
        <v>0.37267800000000001</v>
      </c>
    </row>
    <row r="65" spans="1:57" x14ac:dyDescent="0.25">
      <c r="A65" t="s">
        <v>770</v>
      </c>
      <c r="B65" s="29">
        <v>3</v>
      </c>
      <c r="C65" t="s">
        <v>15</v>
      </c>
      <c r="D65">
        <v>6</v>
      </c>
      <c r="E65" t="s">
        <v>1</v>
      </c>
      <c r="F65" t="s">
        <v>246</v>
      </c>
      <c r="G65" t="s">
        <v>244</v>
      </c>
      <c r="H65" s="2">
        <v>52.029228914789385</v>
      </c>
      <c r="I65">
        <v>87.455520450574141</v>
      </c>
      <c r="J65" s="5" t="s">
        <v>51</v>
      </c>
      <c r="K65" s="29">
        <v>5357</v>
      </c>
      <c r="L65" s="29">
        <v>116</v>
      </c>
      <c r="M65" s="29">
        <f t="shared" si="2"/>
        <v>2.1653910770953892</v>
      </c>
      <c r="N65" s="29">
        <v>4.9715624999999174E-2</v>
      </c>
      <c r="O65" s="29">
        <v>7.9403369086395392E-2</v>
      </c>
      <c r="P65" s="29">
        <v>17.723493674825839</v>
      </c>
      <c r="Q65" s="29">
        <f t="shared" si="0"/>
        <v>9.7175473413959494</v>
      </c>
      <c r="R65" s="29">
        <v>0.86438982411809229</v>
      </c>
      <c r="S65" s="29">
        <f t="shared" si="1"/>
        <v>0.21594394673464801</v>
      </c>
      <c r="T65" s="29">
        <v>0.99111886251407699</v>
      </c>
      <c r="U65" s="29">
        <v>7.9521800000000002</v>
      </c>
      <c r="V65" s="29">
        <v>70</v>
      </c>
      <c r="W65" s="29">
        <f>AVERAGE(2,2,3)</f>
        <v>2.3333333333333335</v>
      </c>
      <c r="X65" s="29">
        <f>AVERAGE(6,7,6)</f>
        <v>6.333333333333333</v>
      </c>
      <c r="Y65" s="29">
        <f>AVERAGE(8,9,9)</f>
        <v>8.6666666666666661</v>
      </c>
      <c r="Z65" s="29">
        <v>19.5</v>
      </c>
      <c r="AA65" s="2" t="s">
        <v>2237</v>
      </c>
      <c r="AB65" s="34"/>
      <c r="AC65">
        <v>5765</v>
      </c>
      <c r="AD65">
        <v>320.21992499999999</v>
      </c>
      <c r="AE65">
        <v>18.003252</v>
      </c>
      <c r="AF65">
        <v>57.6</v>
      </c>
      <c r="AG65">
        <v>114.027804</v>
      </c>
      <c r="AH65">
        <v>11.40278</v>
      </c>
      <c r="AI65">
        <v>5.5518999999999999E-2</v>
      </c>
      <c r="AJ65">
        <v>4.7944000000000001E-2</v>
      </c>
      <c r="AK65">
        <v>0.86357300000000004</v>
      </c>
      <c r="AL65">
        <v>4.4887000000000003E-2</v>
      </c>
      <c r="AM65">
        <v>3.7499999999999999E-2</v>
      </c>
      <c r="AN65">
        <v>2</v>
      </c>
      <c r="AO65">
        <v>6.2459999999999998E-3</v>
      </c>
      <c r="AP65">
        <v>0.37474200000000002</v>
      </c>
      <c r="AQ65">
        <v>0.93668700000000005</v>
      </c>
      <c r="AR65">
        <v>0.553037</v>
      </c>
      <c r="AS65">
        <v>0.15975300000000001</v>
      </c>
      <c r="AT65">
        <v>27</v>
      </c>
      <c r="AU65">
        <v>4.2426409999999999</v>
      </c>
      <c r="AV65">
        <v>2.1271000000000002E-2</v>
      </c>
      <c r="AW65">
        <v>1.2897E-2</v>
      </c>
      <c r="AX65">
        <v>47.903680999999999</v>
      </c>
      <c r="AY65">
        <v>6.1661659999999996</v>
      </c>
      <c r="AZ65">
        <v>567.37588700000003</v>
      </c>
      <c r="BA65">
        <v>401.19533699999999</v>
      </c>
      <c r="BB65">
        <v>0.94092500000000001</v>
      </c>
      <c r="BC65">
        <v>0</v>
      </c>
      <c r="BD65">
        <v>5.2784740000000001</v>
      </c>
      <c r="BE65">
        <v>0.47140500000000002</v>
      </c>
    </row>
    <row r="66" spans="1:57" x14ac:dyDescent="0.25">
      <c r="A66" t="s">
        <v>770</v>
      </c>
      <c r="B66" s="29">
        <v>3</v>
      </c>
      <c r="C66" t="s">
        <v>5</v>
      </c>
      <c r="D66">
        <v>14</v>
      </c>
      <c r="E66" t="s">
        <v>1</v>
      </c>
      <c r="F66" t="s">
        <v>246</v>
      </c>
      <c r="G66" t="s">
        <v>244</v>
      </c>
      <c r="H66" s="2">
        <v>52.029228914789385</v>
      </c>
      <c r="I66">
        <v>87.455520450574141</v>
      </c>
      <c r="J66" s="5" t="s">
        <v>51</v>
      </c>
      <c r="K66" s="29">
        <v>3451</v>
      </c>
      <c r="L66" s="29">
        <v>164</v>
      </c>
      <c r="M66" s="29">
        <f t="shared" si="2"/>
        <v>4.7522457258765574</v>
      </c>
      <c r="N66" s="29">
        <v>0.11283214285714596</v>
      </c>
      <c r="O66" s="29">
        <v>9.2637263934127967E-2</v>
      </c>
      <c r="P66" s="29">
        <v>11.417542779881272</v>
      </c>
      <c r="Q66" s="29">
        <f t="shared" si="0"/>
        <v>16.023498236340515</v>
      </c>
      <c r="R66" s="29">
        <v>0.69119732869571748</v>
      </c>
      <c r="S66" s="29">
        <f t="shared" si="1"/>
        <v>4.2751451312273203E-2</v>
      </c>
      <c r="T66" s="29">
        <v>1.0009706887661431</v>
      </c>
      <c r="U66" s="29">
        <v>7.9521800000000002</v>
      </c>
      <c r="V66" s="29">
        <v>70</v>
      </c>
      <c r="W66" s="29">
        <f t="shared" ref="W66:W126" si="6">AVERAGE(2,2,3)</f>
        <v>2.3333333333333335</v>
      </c>
      <c r="X66" s="29">
        <f t="shared" ref="X66:X126" si="7">AVERAGE(6,7,6)</f>
        <v>6.333333333333333</v>
      </c>
      <c r="Y66" s="29">
        <f t="shared" ref="Y66:Y126" si="8">AVERAGE(8,9,9)</f>
        <v>8.6666666666666661</v>
      </c>
      <c r="Z66" s="29">
        <v>19.5</v>
      </c>
      <c r="AA66" s="2" t="s">
        <v>2237</v>
      </c>
      <c r="AB66" s="34"/>
      <c r="AC66">
        <v>3716</v>
      </c>
      <c r="AD66">
        <v>320.21992499999999</v>
      </c>
      <c r="AE66">
        <v>11.604525000000001</v>
      </c>
      <c r="AF66">
        <v>37.130000000000003</v>
      </c>
      <c r="AG66">
        <v>54.439444000000002</v>
      </c>
      <c r="AH66">
        <v>5.4439440000000001</v>
      </c>
      <c r="AI66">
        <v>8.6163000000000003E-2</v>
      </c>
      <c r="AJ66">
        <v>5.9587000000000001E-2</v>
      </c>
      <c r="AK66">
        <v>0.69156200000000001</v>
      </c>
      <c r="AL66">
        <v>7.4700000000000003E-2</v>
      </c>
      <c r="AM66">
        <v>5.2499999999999998E-2</v>
      </c>
      <c r="AN66">
        <v>3</v>
      </c>
      <c r="AO66">
        <v>9.3690000000000006E-3</v>
      </c>
      <c r="AP66">
        <v>0.562114</v>
      </c>
      <c r="AQ66">
        <v>2.6641550000000001</v>
      </c>
      <c r="AR66">
        <v>1.0747580000000001</v>
      </c>
      <c r="AS66">
        <v>0.50822199999999995</v>
      </c>
      <c r="AT66">
        <v>33</v>
      </c>
      <c r="AU66">
        <v>12.165525000000001</v>
      </c>
      <c r="AV66">
        <v>3.3585999999999998E-2</v>
      </c>
      <c r="AW66">
        <v>1.4803E-2</v>
      </c>
      <c r="AX66">
        <v>31.286466999999998</v>
      </c>
      <c r="AY66">
        <v>4.9999510000000003</v>
      </c>
      <c r="AZ66">
        <v>302.57418200000001</v>
      </c>
      <c r="BA66">
        <v>294.139836</v>
      </c>
      <c r="BB66">
        <v>29.377987999999998</v>
      </c>
      <c r="BC66">
        <v>33.943229000000002</v>
      </c>
      <c r="BD66">
        <v>6.0972270000000002</v>
      </c>
      <c r="BE66">
        <v>0.5</v>
      </c>
    </row>
    <row r="67" spans="1:57" x14ac:dyDescent="0.25">
      <c r="A67" t="s">
        <v>771</v>
      </c>
      <c r="B67" s="29">
        <v>3</v>
      </c>
      <c r="C67" t="s">
        <v>12</v>
      </c>
      <c r="D67">
        <v>5</v>
      </c>
      <c r="E67" t="s">
        <v>1</v>
      </c>
      <c r="F67" t="s">
        <v>246</v>
      </c>
      <c r="G67" t="s">
        <v>244</v>
      </c>
      <c r="H67" s="2">
        <v>52.029228914789385</v>
      </c>
      <c r="I67">
        <v>87.455520450574141</v>
      </c>
      <c r="J67" s="5" t="s">
        <v>51</v>
      </c>
      <c r="K67" s="29">
        <v>4805</v>
      </c>
      <c r="L67" s="29">
        <v>49</v>
      </c>
      <c r="M67" s="29">
        <f t="shared" si="2"/>
        <v>1.0197710718002082</v>
      </c>
      <c r="N67" s="29">
        <v>3.6536538461540695E-2</v>
      </c>
      <c r="O67" s="29">
        <v>3.6412639016044072E-2</v>
      </c>
      <c r="P67" s="29">
        <v>13.45867157477629</v>
      </c>
      <c r="Q67" s="29">
        <f t="shared" ref="Q67:Q130" si="9">ABS(P67-$P$323)</f>
        <v>13.982369441445499</v>
      </c>
      <c r="R67" s="29">
        <v>0.58469555853272626</v>
      </c>
      <c r="S67" s="29">
        <f t="shared" ref="S67:S130" si="10">ABS(R67-$R$323)</f>
        <v>6.3750318850718024E-2</v>
      </c>
      <c r="U67" s="29">
        <v>7.9521800000000002</v>
      </c>
      <c r="V67" s="29">
        <v>70</v>
      </c>
      <c r="W67" s="29">
        <f t="shared" si="6"/>
        <v>2.3333333333333335</v>
      </c>
      <c r="X67" s="29">
        <f t="shared" si="7"/>
        <v>6.333333333333333</v>
      </c>
      <c r="Y67" s="29">
        <f t="shared" si="8"/>
        <v>8.6666666666666661</v>
      </c>
      <c r="Z67" s="29">
        <v>19.5</v>
      </c>
      <c r="AA67" s="2" t="s">
        <v>2237</v>
      </c>
      <c r="AB67" s="34"/>
      <c r="AC67">
        <v>4963</v>
      </c>
      <c r="AD67">
        <v>366.54837500000002</v>
      </c>
      <c r="AE67">
        <v>13.539823</v>
      </c>
      <c r="AF67">
        <v>49.62</v>
      </c>
      <c r="AG67">
        <v>83.005635999999996</v>
      </c>
      <c r="AH67">
        <v>8.3005639999999996</v>
      </c>
      <c r="AI67">
        <v>7.3851E-2</v>
      </c>
      <c r="AJ67">
        <v>4.3352000000000002E-2</v>
      </c>
      <c r="AK67">
        <v>0.58701999999999999</v>
      </c>
      <c r="AL67">
        <v>6.8987999999999994E-2</v>
      </c>
      <c r="AM67">
        <v>6.25E-2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25">
      <c r="A68" t="s">
        <v>772</v>
      </c>
      <c r="B68" s="29">
        <v>3</v>
      </c>
      <c r="C68" t="s">
        <v>15</v>
      </c>
      <c r="D68">
        <v>6</v>
      </c>
      <c r="E68" t="s">
        <v>1</v>
      </c>
      <c r="F68" t="s">
        <v>246</v>
      </c>
      <c r="G68" t="s">
        <v>244</v>
      </c>
      <c r="H68" s="2">
        <v>52.029228914789385</v>
      </c>
      <c r="I68">
        <v>87.455520450574141</v>
      </c>
      <c r="J68" s="5" t="s">
        <v>51</v>
      </c>
      <c r="K68" s="29">
        <v>4165</v>
      </c>
      <c r="L68" s="29">
        <v>0</v>
      </c>
      <c r="M68" s="29">
        <f t="shared" ref="M68:M131" si="11">L68/K68*100</f>
        <v>0</v>
      </c>
      <c r="N68" s="29">
        <v>0</v>
      </c>
      <c r="O68" s="29">
        <v>0</v>
      </c>
      <c r="P68" s="29">
        <v>13.92203918525183</v>
      </c>
      <c r="Q68" s="29">
        <f t="shared" si="9"/>
        <v>13.519001830969959</v>
      </c>
      <c r="R68" s="29">
        <v>0.50566699079765154</v>
      </c>
      <c r="S68" s="29">
        <f t="shared" si="10"/>
        <v>0.14277888658579274</v>
      </c>
      <c r="T68" s="29">
        <v>0.72327511177163351</v>
      </c>
      <c r="U68" s="29">
        <v>7.9521800000000002</v>
      </c>
      <c r="V68" s="29">
        <v>70</v>
      </c>
      <c r="W68" s="29">
        <f t="shared" si="6"/>
        <v>2.3333333333333335</v>
      </c>
      <c r="X68" s="29">
        <f t="shared" si="7"/>
        <v>6.333333333333333</v>
      </c>
      <c r="Y68" s="29">
        <f t="shared" si="8"/>
        <v>8.6666666666666661</v>
      </c>
      <c r="Z68" s="29">
        <v>19.5</v>
      </c>
      <c r="AA68" s="2" t="s">
        <v>2237</v>
      </c>
      <c r="AB68" s="34"/>
      <c r="AC68">
        <v>4243</v>
      </c>
      <c r="AD68">
        <v>305.00405000000001</v>
      </c>
      <c r="AE68">
        <v>13.911291</v>
      </c>
      <c r="AF68">
        <v>42.39</v>
      </c>
      <c r="AG68">
        <v>101.111512</v>
      </c>
      <c r="AH68">
        <v>10.111151</v>
      </c>
      <c r="AI68">
        <v>7.1875999999999995E-2</v>
      </c>
      <c r="AJ68">
        <v>3.6123000000000002E-2</v>
      </c>
      <c r="AK68">
        <v>0.50257499999999999</v>
      </c>
      <c r="AL68">
        <v>6.6311999999999996E-2</v>
      </c>
      <c r="AM68">
        <v>5.7500000000000002E-2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25">
      <c r="A69" t="s">
        <v>772</v>
      </c>
      <c r="B69" s="29">
        <v>3</v>
      </c>
      <c r="C69" t="s">
        <v>35</v>
      </c>
      <c r="D69">
        <v>6</v>
      </c>
      <c r="E69" t="s">
        <v>7</v>
      </c>
      <c r="F69" t="s">
        <v>246</v>
      </c>
      <c r="G69" t="s">
        <v>244</v>
      </c>
      <c r="H69" s="2">
        <v>52.029228914789385</v>
      </c>
      <c r="I69">
        <v>87.455520450574141</v>
      </c>
      <c r="J69" s="5" t="s">
        <v>51</v>
      </c>
      <c r="K69" s="29">
        <v>1009</v>
      </c>
      <c r="L69" s="29">
        <v>7</v>
      </c>
      <c r="M69" s="29">
        <f t="shared" si="11"/>
        <v>0.6937561942517344</v>
      </c>
      <c r="N69" s="29">
        <v>0.12772499999999809</v>
      </c>
      <c r="O69" s="29">
        <v>6.685252910084912E-3</v>
      </c>
      <c r="P69" s="29">
        <v>3.3727100931378384</v>
      </c>
      <c r="Q69" s="29">
        <f t="shared" si="9"/>
        <v>24.068330923083948</v>
      </c>
      <c r="R69" s="29">
        <v>0.71892564605680487</v>
      </c>
      <c r="S69" s="29">
        <f t="shared" si="10"/>
        <v>7.0479768673360588E-2</v>
      </c>
      <c r="U69" s="29">
        <v>7.9521800000000002</v>
      </c>
      <c r="V69" s="29">
        <v>70</v>
      </c>
      <c r="W69" s="29">
        <f t="shared" si="6"/>
        <v>2.3333333333333335</v>
      </c>
      <c r="X69" s="29">
        <f t="shared" si="7"/>
        <v>6.333333333333333</v>
      </c>
      <c r="Y69" s="29">
        <f t="shared" si="8"/>
        <v>8.6666666666666661</v>
      </c>
      <c r="Z69" s="29">
        <v>19.5</v>
      </c>
      <c r="AA69" s="2" t="s">
        <v>2237</v>
      </c>
      <c r="AB69" s="34"/>
      <c r="AC69">
        <v>1028</v>
      </c>
      <c r="AD69">
        <v>305.00405000000001</v>
      </c>
      <c r="AE69">
        <v>3.370447</v>
      </c>
      <c r="AF69">
        <v>9</v>
      </c>
      <c r="AG69">
        <v>5.8120560000000001</v>
      </c>
      <c r="AH69">
        <v>0.581206</v>
      </c>
      <c r="AI69">
        <v>0.29617700000000002</v>
      </c>
      <c r="AJ69">
        <v>0.21215500000000001</v>
      </c>
      <c r="AK69">
        <v>0.71630899999999997</v>
      </c>
      <c r="AL69">
        <v>0.24884999999999999</v>
      </c>
      <c r="AM69">
        <v>0.17249999999999999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25">
      <c r="A70" t="s">
        <v>772</v>
      </c>
      <c r="B70" s="29">
        <v>3</v>
      </c>
      <c r="C70" t="s">
        <v>4</v>
      </c>
      <c r="D70">
        <v>12</v>
      </c>
      <c r="E70" t="s">
        <v>1</v>
      </c>
      <c r="F70" t="s">
        <v>246</v>
      </c>
      <c r="G70" t="s">
        <v>244</v>
      </c>
      <c r="H70" s="2">
        <v>52.029228914789385</v>
      </c>
      <c r="I70">
        <v>87.455520450574141</v>
      </c>
      <c r="J70" s="5" t="s">
        <v>52</v>
      </c>
      <c r="K70" s="29">
        <v>3344</v>
      </c>
      <c r="L70" s="29">
        <v>952</v>
      </c>
      <c r="M70" s="29">
        <f t="shared" si="11"/>
        <v>28.4688995215311</v>
      </c>
      <c r="N70" s="29">
        <v>0.2799029411764708</v>
      </c>
      <c r="O70" s="29">
        <v>0.22729859894288701</v>
      </c>
      <c r="P70" s="29">
        <v>11.177742865661973</v>
      </c>
      <c r="Q70" s="29">
        <f t="shared" si="9"/>
        <v>16.263298150559816</v>
      </c>
      <c r="R70" s="29">
        <v>1.7945881605026159</v>
      </c>
      <c r="S70" s="29">
        <f t="shared" si="10"/>
        <v>1.1461422831191717</v>
      </c>
      <c r="T70" s="29">
        <v>0.71949534941322801</v>
      </c>
      <c r="U70" s="29">
        <v>7.9521800000000002</v>
      </c>
      <c r="V70" s="29">
        <v>70</v>
      </c>
      <c r="W70" s="29">
        <f t="shared" si="6"/>
        <v>2.3333333333333335</v>
      </c>
      <c r="X70" s="29">
        <f t="shared" si="7"/>
        <v>6.333333333333333</v>
      </c>
      <c r="Y70" s="29">
        <f t="shared" si="8"/>
        <v>8.6666666666666661</v>
      </c>
      <c r="Z70" s="29">
        <v>19.5</v>
      </c>
      <c r="AA70" s="2" t="s">
        <v>2237</v>
      </c>
      <c r="AB70" s="34"/>
      <c r="AC70">
        <v>3403</v>
      </c>
      <c r="AD70">
        <v>305.00405000000001</v>
      </c>
      <c r="AE70">
        <v>11.157228999999999</v>
      </c>
      <c r="AF70">
        <v>33.479999999999997</v>
      </c>
      <c r="AG70">
        <v>57.360523000000001</v>
      </c>
      <c r="AH70">
        <v>5.7360519999999999</v>
      </c>
      <c r="AI70">
        <v>8.9615E-2</v>
      </c>
      <c r="AJ70">
        <v>0.15956999999999999</v>
      </c>
      <c r="AK70">
        <v>1.780624</v>
      </c>
      <c r="AL70">
        <v>5.0962E-2</v>
      </c>
      <c r="AM70">
        <v>1.7500000000000002E-2</v>
      </c>
      <c r="AN70">
        <v>21</v>
      </c>
      <c r="AO70">
        <v>6.8851999999999997E-2</v>
      </c>
      <c r="AP70">
        <v>4.1310929999999999</v>
      </c>
      <c r="AQ70">
        <v>25.477519999999998</v>
      </c>
      <c r="AR70">
        <v>0.96682100000000004</v>
      </c>
      <c r="AS70">
        <v>0.55652599999999997</v>
      </c>
      <c r="AT70">
        <v>41.285713999999999</v>
      </c>
      <c r="AU70">
        <v>29.723967999999999</v>
      </c>
      <c r="AV70">
        <v>2.3998999999999999E-2</v>
      </c>
      <c r="AW70">
        <v>1.2385E-2</v>
      </c>
      <c r="AX70">
        <v>41.233535000000003</v>
      </c>
      <c r="AY70">
        <v>7.9607539999999997</v>
      </c>
      <c r="AZ70">
        <v>122.44749899999999</v>
      </c>
      <c r="BA70">
        <v>50.896073000000001</v>
      </c>
      <c r="BB70">
        <v>12.855582999999999</v>
      </c>
      <c r="BC70">
        <v>15.573378</v>
      </c>
      <c r="BD70">
        <v>12.239907000000001</v>
      </c>
      <c r="BE70">
        <v>1.8027759999999999</v>
      </c>
    </row>
    <row r="71" spans="1:57" x14ac:dyDescent="0.25">
      <c r="A71" t="s">
        <v>772</v>
      </c>
      <c r="B71" s="29">
        <v>3</v>
      </c>
      <c r="C71" t="s">
        <v>28</v>
      </c>
      <c r="D71">
        <v>15</v>
      </c>
      <c r="E71" t="s">
        <v>1</v>
      </c>
      <c r="F71" t="s">
        <v>246</v>
      </c>
      <c r="G71" t="s">
        <v>244</v>
      </c>
      <c r="H71" s="2">
        <v>52.029228914789385</v>
      </c>
      <c r="I71">
        <v>87.455520450574141</v>
      </c>
      <c r="J71" s="5" t="s">
        <v>51</v>
      </c>
      <c r="K71" s="29">
        <v>14908</v>
      </c>
      <c r="L71" s="29">
        <v>101</v>
      </c>
      <c r="M71" s="29">
        <f t="shared" si="11"/>
        <v>0.67748859672658968</v>
      </c>
      <c r="N71" s="29">
        <v>1.9555952380951255E-2</v>
      </c>
      <c r="O71" s="29">
        <v>7.0195155555891578E-2</v>
      </c>
      <c r="P71" s="29">
        <v>49.831875191772937</v>
      </c>
      <c r="Q71" s="29">
        <f t="shared" si="9"/>
        <v>22.390834175551149</v>
      </c>
      <c r="R71" s="29">
        <v>0.65780461919399325</v>
      </c>
      <c r="S71" s="29">
        <f t="shared" si="10"/>
        <v>9.358741810548965E-3</v>
      </c>
      <c r="T71" s="29">
        <v>0.68416384119986307</v>
      </c>
      <c r="U71" s="29">
        <v>7.9521800000000002</v>
      </c>
      <c r="V71" s="29">
        <v>70</v>
      </c>
      <c r="W71" s="29">
        <f t="shared" si="6"/>
        <v>2.3333333333333335</v>
      </c>
      <c r="X71" s="29">
        <f t="shared" si="7"/>
        <v>6.333333333333333</v>
      </c>
      <c r="Y71" s="29">
        <f t="shared" si="8"/>
        <v>8.6666666666666661</v>
      </c>
      <c r="Z71" s="29">
        <v>19.5</v>
      </c>
      <c r="AA71" s="2" t="s">
        <v>2237</v>
      </c>
      <c r="AB71" s="34"/>
      <c r="AC71">
        <v>15191</v>
      </c>
      <c r="AD71">
        <v>305.00405000000001</v>
      </c>
      <c r="AE71">
        <v>49.805895999999997</v>
      </c>
      <c r="AF71">
        <v>151.9</v>
      </c>
      <c r="AG71">
        <v>504.97078099999999</v>
      </c>
      <c r="AH71">
        <v>50.497078000000002</v>
      </c>
      <c r="AI71">
        <v>2.0076E-2</v>
      </c>
      <c r="AJ71">
        <v>1.3223E-2</v>
      </c>
      <c r="AK71">
        <v>0.65865799999999997</v>
      </c>
      <c r="AL71">
        <v>1.8075000000000001E-2</v>
      </c>
      <c r="AM71">
        <v>1.7500000000000002E-2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25">
      <c r="A72" t="s">
        <v>773</v>
      </c>
      <c r="B72" s="29">
        <v>3</v>
      </c>
      <c r="C72" t="s">
        <v>38</v>
      </c>
      <c r="D72">
        <v>9</v>
      </c>
      <c r="E72" t="s">
        <v>1</v>
      </c>
      <c r="F72" t="s">
        <v>246</v>
      </c>
      <c r="G72" t="s">
        <v>244</v>
      </c>
      <c r="H72" s="2">
        <v>52.029228914789385</v>
      </c>
      <c r="I72">
        <v>87.455520450574141</v>
      </c>
      <c r="J72" s="5" t="s">
        <v>51</v>
      </c>
      <c r="K72" s="29">
        <v>11158</v>
      </c>
      <c r="L72" s="29">
        <v>114</v>
      </c>
      <c r="M72" s="29">
        <f t="shared" si="11"/>
        <v>1.0216884746370316</v>
      </c>
      <c r="N72" s="29">
        <v>4.6870652173911974E-2</v>
      </c>
      <c r="O72" s="29">
        <v>4.4119961116576005E-2</v>
      </c>
      <c r="P72" s="29">
        <v>21.403935919076307</v>
      </c>
      <c r="Q72" s="29">
        <f t="shared" si="9"/>
        <v>6.0371050971454814</v>
      </c>
      <c r="R72" s="29">
        <v>0.6183605517240599</v>
      </c>
      <c r="S72" s="29">
        <f t="shared" si="10"/>
        <v>3.0085325659384377E-2</v>
      </c>
      <c r="T72" s="29">
        <v>1.0173338343576286</v>
      </c>
      <c r="U72" s="29">
        <v>7.9521800000000002</v>
      </c>
      <c r="V72" s="29">
        <v>70</v>
      </c>
      <c r="W72" s="29">
        <f t="shared" si="6"/>
        <v>2.3333333333333335</v>
      </c>
      <c r="X72" s="29">
        <f t="shared" si="7"/>
        <v>6.333333333333333</v>
      </c>
      <c r="Y72" s="29">
        <f t="shared" si="8"/>
        <v>8.6666666666666661</v>
      </c>
      <c r="Z72" s="29">
        <v>19.5</v>
      </c>
      <c r="AA72" s="2" t="s">
        <v>2237</v>
      </c>
      <c r="AB72" s="34"/>
      <c r="AC72">
        <v>11217</v>
      </c>
      <c r="AD72">
        <v>524.27554999999995</v>
      </c>
      <c r="AE72">
        <v>21.395237999999999</v>
      </c>
      <c r="AF72">
        <v>112.16</v>
      </c>
      <c r="AG72">
        <v>255.919117</v>
      </c>
      <c r="AH72">
        <v>25.591912000000001</v>
      </c>
      <c r="AI72">
        <v>4.6733999999999998E-2</v>
      </c>
      <c r="AJ72">
        <v>2.8878999999999998E-2</v>
      </c>
      <c r="AK72">
        <v>0.61795599999999995</v>
      </c>
      <c r="AL72">
        <v>4.1050000000000003E-2</v>
      </c>
      <c r="AM72">
        <v>3.2500000000000001E-2</v>
      </c>
      <c r="AN72">
        <v>1</v>
      </c>
      <c r="AO72">
        <v>1.9070000000000001E-3</v>
      </c>
      <c r="AP72">
        <v>0.114444</v>
      </c>
      <c r="AQ72">
        <v>0.392262</v>
      </c>
      <c r="AR72">
        <v>0.96942499999999998</v>
      </c>
      <c r="AS72">
        <v>0</v>
      </c>
      <c r="AT72">
        <v>44</v>
      </c>
      <c r="AU72">
        <v>0</v>
      </c>
      <c r="AV72">
        <v>2.2544999999999999E-2</v>
      </c>
      <c r="AW72">
        <v>1.1474E-2</v>
      </c>
      <c r="AX72">
        <v>44.356191000000003</v>
      </c>
      <c r="AY72">
        <v>0</v>
      </c>
      <c r="AZ72">
        <v>533.33333300000004</v>
      </c>
      <c r="BA72">
        <v>0</v>
      </c>
      <c r="BB72">
        <v>0</v>
      </c>
      <c r="BC72">
        <v>0</v>
      </c>
      <c r="BD72">
        <v>5.2296659999999999</v>
      </c>
      <c r="BE72">
        <v>0.31426999999999999</v>
      </c>
    </row>
    <row r="73" spans="1:57" x14ac:dyDescent="0.25">
      <c r="A73" t="s">
        <v>773</v>
      </c>
      <c r="B73" s="29">
        <v>3</v>
      </c>
      <c r="C73" t="s">
        <v>11</v>
      </c>
      <c r="D73">
        <v>16</v>
      </c>
      <c r="E73" t="s">
        <v>1</v>
      </c>
      <c r="F73" t="s">
        <v>246</v>
      </c>
      <c r="G73" t="s">
        <v>244</v>
      </c>
      <c r="H73" s="2">
        <v>52.029228914789385</v>
      </c>
      <c r="I73">
        <v>87.455520450574141</v>
      </c>
      <c r="J73" s="5" t="s">
        <v>51</v>
      </c>
      <c r="K73" s="29">
        <v>9650</v>
      </c>
      <c r="L73" s="29">
        <v>58</v>
      </c>
      <c r="M73" s="29">
        <f t="shared" si="11"/>
        <v>0.60103626943005184</v>
      </c>
      <c r="N73" s="29">
        <v>0.13200357142857147</v>
      </c>
      <c r="O73" s="29">
        <v>1.3427814252870958E-2</v>
      </c>
      <c r="P73" s="29">
        <v>18.511201077172107</v>
      </c>
      <c r="Q73" s="29">
        <f t="shared" si="9"/>
        <v>8.9298399390496819</v>
      </c>
      <c r="R73" s="29">
        <v>0.47891049556931053</v>
      </c>
      <c r="S73" s="29">
        <f t="shared" si="10"/>
        <v>0.16953538181413375</v>
      </c>
      <c r="T73" s="29">
        <v>1.0173338343576286</v>
      </c>
      <c r="U73" s="29">
        <v>7.9521800000000002</v>
      </c>
      <c r="V73" s="29">
        <v>70</v>
      </c>
      <c r="W73" s="29">
        <f t="shared" si="6"/>
        <v>2.3333333333333335</v>
      </c>
      <c r="X73" s="29">
        <f t="shared" si="7"/>
        <v>6.333333333333333</v>
      </c>
      <c r="Y73" s="29">
        <f t="shared" si="8"/>
        <v>8.6666666666666661</v>
      </c>
      <c r="Z73" s="29">
        <v>19.5</v>
      </c>
      <c r="AA73" s="2" t="s">
        <v>2237</v>
      </c>
      <c r="AB73" s="34"/>
      <c r="AC73">
        <v>9701</v>
      </c>
      <c r="AD73">
        <v>524.27554999999995</v>
      </c>
      <c r="AE73">
        <v>18.503627999999999</v>
      </c>
      <c r="AF73">
        <v>97</v>
      </c>
      <c r="AG73">
        <v>246.10465300000001</v>
      </c>
      <c r="AH73">
        <v>24.610465000000001</v>
      </c>
      <c r="AI73">
        <v>5.4038999999999997E-2</v>
      </c>
      <c r="AJ73">
        <v>2.5847999999999999E-2</v>
      </c>
      <c r="AK73">
        <v>0.47832799999999998</v>
      </c>
      <c r="AL73">
        <v>4.9799999999999997E-2</v>
      </c>
      <c r="AM73">
        <v>4.2500000000000003E-2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25">
      <c r="A74" t="s">
        <v>774</v>
      </c>
      <c r="B74" s="29">
        <v>3</v>
      </c>
      <c r="C74" t="s">
        <v>0</v>
      </c>
      <c r="D74">
        <v>10</v>
      </c>
      <c r="E74" t="s">
        <v>1</v>
      </c>
      <c r="F74" t="s">
        <v>246</v>
      </c>
      <c r="G74" t="s">
        <v>245</v>
      </c>
      <c r="H74" s="2">
        <v>52.029228914789385</v>
      </c>
      <c r="I74">
        <v>87.455520450574141</v>
      </c>
      <c r="J74" s="5" t="s">
        <v>51</v>
      </c>
      <c r="K74" s="29">
        <v>22547</v>
      </c>
      <c r="L74" s="29">
        <v>263</v>
      </c>
      <c r="M74" s="29">
        <f t="shared" si="11"/>
        <v>1.1664522996407503</v>
      </c>
      <c r="N74" s="29">
        <v>2.6163020833335032E-2</v>
      </c>
      <c r="O74" s="29">
        <v>9.569626517845764E-2</v>
      </c>
      <c r="P74" s="29">
        <v>44.951326895389258</v>
      </c>
      <c r="Q74" s="29">
        <f t="shared" si="9"/>
        <v>17.510285879167469</v>
      </c>
      <c r="R74" s="29">
        <v>0.58529158145472227</v>
      </c>
      <c r="S74" s="29">
        <f t="shared" si="10"/>
        <v>6.3154295928722015E-2</v>
      </c>
      <c r="U74" s="29">
        <v>7.9521800000000002</v>
      </c>
      <c r="V74" s="29">
        <v>70</v>
      </c>
      <c r="W74" s="29">
        <f t="shared" si="6"/>
        <v>2.3333333333333335</v>
      </c>
      <c r="X74" s="29">
        <f t="shared" si="7"/>
        <v>6.333333333333333</v>
      </c>
      <c r="Y74" s="29">
        <f t="shared" si="8"/>
        <v>8.6666666666666661</v>
      </c>
      <c r="Z74" s="29">
        <v>19.5</v>
      </c>
      <c r="AA74" s="2" t="s">
        <v>2237</v>
      </c>
      <c r="AB74" s="34"/>
      <c r="AC74">
        <v>22747</v>
      </c>
      <c r="AD74">
        <v>506.70642500000002</v>
      </c>
      <c r="AE74">
        <v>44.891871999999999</v>
      </c>
      <c r="AF74">
        <v>227.46</v>
      </c>
      <c r="AG74">
        <v>801.18359199999998</v>
      </c>
      <c r="AH74">
        <v>80.118358999999998</v>
      </c>
      <c r="AI74">
        <v>2.2275E-2</v>
      </c>
      <c r="AJ74">
        <v>1.307E-2</v>
      </c>
      <c r="AK74">
        <v>0.58677400000000002</v>
      </c>
      <c r="AL74">
        <v>0.02</v>
      </c>
      <c r="AM74">
        <v>1.7500000000000002E-2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25">
      <c r="A75" t="s">
        <v>775</v>
      </c>
      <c r="B75" s="29">
        <v>3</v>
      </c>
      <c r="C75" t="s">
        <v>2</v>
      </c>
      <c r="D75">
        <v>3</v>
      </c>
      <c r="E75" t="s">
        <v>1</v>
      </c>
      <c r="F75" t="s">
        <v>246</v>
      </c>
      <c r="G75" t="s">
        <v>245</v>
      </c>
      <c r="H75" s="2">
        <v>52.029228914789385</v>
      </c>
      <c r="I75">
        <v>87.455520450574141</v>
      </c>
      <c r="J75" s="5" t="s">
        <v>50</v>
      </c>
      <c r="K75" s="29">
        <v>10806</v>
      </c>
      <c r="L75" s="29">
        <v>314</v>
      </c>
      <c r="M75" s="29">
        <f t="shared" si="11"/>
        <v>2.9057930779196739</v>
      </c>
      <c r="N75" s="29">
        <v>6.3399404761909417E-2</v>
      </c>
      <c r="O75" s="29">
        <v>0.12092668597120294</v>
      </c>
      <c r="P75" s="29">
        <v>31.112708776305215</v>
      </c>
      <c r="Q75" s="29">
        <f t="shared" si="9"/>
        <v>3.6716677600834267</v>
      </c>
      <c r="R75" s="29">
        <v>1.0986106122946218</v>
      </c>
      <c r="S75" s="29">
        <f t="shared" si="10"/>
        <v>0.45016473491117748</v>
      </c>
      <c r="U75" s="29">
        <v>7.9521800000000002</v>
      </c>
      <c r="V75" s="29">
        <v>70</v>
      </c>
      <c r="W75" s="29">
        <f t="shared" si="6"/>
        <v>2.3333333333333335</v>
      </c>
      <c r="X75" s="29">
        <f t="shared" si="7"/>
        <v>6.333333333333333</v>
      </c>
      <c r="Y75" s="29">
        <f t="shared" si="8"/>
        <v>8.6666666666666661</v>
      </c>
      <c r="Z75" s="29">
        <v>19.5</v>
      </c>
      <c r="AA75" s="2" t="s">
        <v>2237</v>
      </c>
      <c r="AB75" s="34"/>
      <c r="AC75">
        <v>11239</v>
      </c>
      <c r="AD75">
        <v>359.46809999999999</v>
      </c>
      <c r="AE75">
        <v>31.265639</v>
      </c>
      <c r="AF75">
        <v>112.35</v>
      </c>
      <c r="AG75">
        <v>361.93685599999998</v>
      </c>
      <c r="AH75">
        <v>36.193686</v>
      </c>
      <c r="AI75">
        <v>3.1975999999999997E-2</v>
      </c>
      <c r="AJ75">
        <v>3.4835999999999999E-2</v>
      </c>
      <c r="AK75">
        <v>1.089439</v>
      </c>
      <c r="AL75">
        <v>2.2499999999999999E-2</v>
      </c>
      <c r="AM75">
        <v>1.7500000000000002E-2</v>
      </c>
      <c r="AN75">
        <v>12</v>
      </c>
      <c r="AO75">
        <v>3.3383000000000003E-2</v>
      </c>
      <c r="AP75">
        <v>2.0029590000000002</v>
      </c>
      <c r="AQ75">
        <v>5.8368180000000001</v>
      </c>
      <c r="AR75">
        <v>0.81965399999999999</v>
      </c>
      <c r="AS75">
        <v>0.34114299999999997</v>
      </c>
      <c r="AT75">
        <v>54.666666999999997</v>
      </c>
      <c r="AU75">
        <v>17.844446000000001</v>
      </c>
      <c r="AV75">
        <v>1.5273E-2</v>
      </c>
      <c r="AW75">
        <v>5.6389999999999999E-3</v>
      </c>
      <c r="AX75">
        <v>69.817888999999994</v>
      </c>
      <c r="AY75">
        <v>14.276460999999999</v>
      </c>
      <c r="AZ75">
        <v>238.260041</v>
      </c>
      <c r="BA75">
        <v>91.350278000000003</v>
      </c>
      <c r="BB75">
        <v>9.1596019999999996</v>
      </c>
      <c r="BC75">
        <v>8.7055679999999995</v>
      </c>
      <c r="BD75">
        <v>6.5717980000000003</v>
      </c>
      <c r="BE75">
        <v>3.21455</v>
      </c>
    </row>
    <row r="76" spans="1:57" x14ac:dyDescent="0.25">
      <c r="A76" t="s">
        <v>776</v>
      </c>
      <c r="B76" s="29">
        <v>3</v>
      </c>
      <c r="C76" t="s">
        <v>8</v>
      </c>
      <c r="D76">
        <v>1</v>
      </c>
      <c r="E76" t="s">
        <v>1</v>
      </c>
      <c r="F76" t="s">
        <v>246</v>
      </c>
      <c r="G76" t="s">
        <v>245</v>
      </c>
      <c r="H76" s="2">
        <v>52.029228914789385</v>
      </c>
      <c r="I76">
        <v>87.455520450574141</v>
      </c>
      <c r="J76" s="5" t="s">
        <v>51</v>
      </c>
      <c r="K76" s="29">
        <v>13254</v>
      </c>
      <c r="L76" s="29">
        <v>1221</v>
      </c>
      <c r="M76" s="29">
        <f t="shared" si="11"/>
        <v>9.2123132639203256</v>
      </c>
      <c r="N76" s="29">
        <v>3.7868124999998275E-2</v>
      </c>
      <c r="O76" s="29">
        <v>0.56414098121613232</v>
      </c>
      <c r="P76" s="29">
        <v>37.385622825193089</v>
      </c>
      <c r="Q76" s="29">
        <f t="shared" si="9"/>
        <v>9.9445818089713001</v>
      </c>
      <c r="R76" s="29">
        <v>1.1616350523325789</v>
      </c>
      <c r="S76" s="29">
        <f t="shared" si="10"/>
        <v>0.51318917494913463</v>
      </c>
      <c r="T76" s="29">
        <v>0.98079559299288421</v>
      </c>
      <c r="U76" s="29">
        <v>7.9521800000000002</v>
      </c>
      <c r="V76" s="29">
        <v>70</v>
      </c>
      <c r="W76" s="29">
        <f t="shared" si="6"/>
        <v>2.3333333333333335</v>
      </c>
      <c r="X76" s="29">
        <f t="shared" si="7"/>
        <v>6.333333333333333</v>
      </c>
      <c r="Y76" s="29">
        <f t="shared" si="8"/>
        <v>8.6666666666666661</v>
      </c>
      <c r="Z76" s="29">
        <v>19.5</v>
      </c>
      <c r="AA76" s="2" t="s">
        <v>2237</v>
      </c>
      <c r="AB76" s="34"/>
      <c r="AC76">
        <v>13830</v>
      </c>
      <c r="AD76">
        <v>371.94047499999999</v>
      </c>
      <c r="AE76">
        <v>37.183368999999999</v>
      </c>
      <c r="AF76">
        <v>138.27000000000001</v>
      </c>
      <c r="AG76">
        <v>447.45086600000002</v>
      </c>
      <c r="AH76">
        <v>44.745086999999998</v>
      </c>
      <c r="AI76">
        <v>2.6884999999999999E-2</v>
      </c>
      <c r="AJ76">
        <v>3.1253999999999997E-2</v>
      </c>
      <c r="AK76">
        <v>1.1624969999999999</v>
      </c>
      <c r="AL76">
        <v>1.7350000000000001E-2</v>
      </c>
      <c r="AM76">
        <v>1.2500000000000001E-2</v>
      </c>
      <c r="AN76">
        <v>9</v>
      </c>
      <c r="AO76">
        <v>2.4197E-2</v>
      </c>
      <c r="AP76">
        <v>1.4518450000000001</v>
      </c>
      <c r="AQ76">
        <v>2.2198120000000001</v>
      </c>
      <c r="AR76">
        <v>0.36301699999999998</v>
      </c>
      <c r="AS76">
        <v>0.17925199999999999</v>
      </c>
      <c r="AT76">
        <v>34.111111000000001</v>
      </c>
      <c r="AU76">
        <v>13.995039</v>
      </c>
      <c r="AV76">
        <v>1.0964E-2</v>
      </c>
      <c r="AW76">
        <v>5.1929999999999997E-3</v>
      </c>
      <c r="AX76">
        <v>94.474637000000001</v>
      </c>
      <c r="AY76">
        <v>9.9215</v>
      </c>
      <c r="AZ76">
        <v>350.22619099999997</v>
      </c>
      <c r="BA76">
        <v>111.09506399999999</v>
      </c>
      <c r="BB76">
        <v>17.317730999999998</v>
      </c>
      <c r="BC76">
        <v>16.255925000000001</v>
      </c>
      <c r="BD76">
        <v>5.8130100000000002</v>
      </c>
      <c r="BE76">
        <v>1.749636</v>
      </c>
    </row>
    <row r="77" spans="1:57" x14ac:dyDescent="0.25">
      <c r="A77" t="s">
        <v>776</v>
      </c>
      <c r="B77" s="29">
        <v>3</v>
      </c>
      <c r="C77" t="s">
        <v>3</v>
      </c>
      <c r="D77">
        <v>4</v>
      </c>
      <c r="E77" t="s">
        <v>1</v>
      </c>
      <c r="F77" t="s">
        <v>246</v>
      </c>
      <c r="G77" t="s">
        <v>245</v>
      </c>
      <c r="H77" s="2">
        <v>52.029228914789385</v>
      </c>
      <c r="I77">
        <v>87.455520450574141</v>
      </c>
      <c r="J77" s="5" t="s">
        <v>51</v>
      </c>
      <c r="K77" s="29">
        <v>14404</v>
      </c>
      <c r="L77" s="29">
        <v>60</v>
      </c>
      <c r="M77" s="29">
        <f t="shared" si="11"/>
        <v>0.41655095806720349</v>
      </c>
      <c r="N77" s="29">
        <v>3.5500000000005374E-2</v>
      </c>
      <c r="O77" s="29">
        <v>2.8207049060806615E-2</v>
      </c>
      <c r="P77" s="29">
        <v>40.629433467185848</v>
      </c>
      <c r="Q77" s="29">
        <f t="shared" si="9"/>
        <v>13.188392450964059</v>
      </c>
      <c r="R77" s="29">
        <v>0.74622373809617137</v>
      </c>
      <c r="S77" s="29">
        <f t="shared" si="10"/>
        <v>9.7777860712727094E-2</v>
      </c>
      <c r="T77" s="29">
        <v>0.984623859196605</v>
      </c>
      <c r="U77" s="29">
        <v>7.9521800000000002</v>
      </c>
      <c r="V77" s="29">
        <v>70</v>
      </c>
      <c r="W77" s="29">
        <f t="shared" si="6"/>
        <v>2.3333333333333335</v>
      </c>
      <c r="X77" s="29">
        <f t="shared" si="7"/>
        <v>6.333333333333333</v>
      </c>
      <c r="Y77" s="29">
        <f t="shared" si="8"/>
        <v>8.6666666666666661</v>
      </c>
      <c r="Z77" s="29">
        <v>19.5</v>
      </c>
      <c r="AA77" s="2" t="s">
        <v>2237</v>
      </c>
      <c r="AB77" s="34"/>
      <c r="AC77">
        <v>15184</v>
      </c>
      <c r="AD77">
        <v>371.94047499999999</v>
      </c>
      <c r="AE77">
        <v>40.823737000000001</v>
      </c>
      <c r="AF77">
        <v>151.80000000000001</v>
      </c>
      <c r="AG77">
        <v>562.23023799999999</v>
      </c>
      <c r="AH77">
        <v>56.223024000000002</v>
      </c>
      <c r="AI77">
        <v>2.4490000000000001E-2</v>
      </c>
      <c r="AJ77">
        <v>1.8078E-2</v>
      </c>
      <c r="AK77">
        <v>0.73815299999999995</v>
      </c>
      <c r="AL77">
        <v>2.1350000000000001E-2</v>
      </c>
      <c r="AM77">
        <v>1.7500000000000002E-2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25">
      <c r="A78" t="s">
        <v>776</v>
      </c>
      <c r="B78" s="29">
        <v>3</v>
      </c>
      <c r="C78" t="s">
        <v>21</v>
      </c>
      <c r="D78">
        <v>7</v>
      </c>
      <c r="E78" t="s">
        <v>1</v>
      </c>
      <c r="F78" t="s">
        <v>246</v>
      </c>
      <c r="G78" t="s">
        <v>245</v>
      </c>
      <c r="H78" s="2">
        <v>52.029228914789385</v>
      </c>
      <c r="I78">
        <v>87.455520450574141</v>
      </c>
      <c r="J78" s="5" t="s">
        <v>51</v>
      </c>
      <c r="K78" s="29">
        <v>13167</v>
      </c>
      <c r="L78" s="29">
        <v>47</v>
      </c>
      <c r="M78" s="29">
        <f t="shared" si="11"/>
        <v>0.35695298853193591</v>
      </c>
      <c r="N78" s="29">
        <v>1.9465909090909669E-2</v>
      </c>
      <c r="O78" s="29">
        <v>3.1027753966887277E-2</v>
      </c>
      <c r="P78" s="29">
        <v>37.14022149836407</v>
      </c>
      <c r="Q78" s="29">
        <f t="shared" si="9"/>
        <v>9.6991804821422818</v>
      </c>
      <c r="R78" s="29">
        <v>0.51811636622871593</v>
      </c>
      <c r="S78" s="29">
        <f t="shared" si="10"/>
        <v>0.13032951115472835</v>
      </c>
      <c r="T78" s="29">
        <v>0.97768222335003319</v>
      </c>
      <c r="U78" s="29">
        <v>7.9521800000000002</v>
      </c>
      <c r="V78" s="29">
        <v>70</v>
      </c>
      <c r="W78" s="29">
        <f t="shared" si="6"/>
        <v>2.3333333333333335</v>
      </c>
      <c r="X78" s="29">
        <f t="shared" si="7"/>
        <v>6.333333333333333</v>
      </c>
      <c r="Y78" s="29">
        <f t="shared" si="8"/>
        <v>8.6666666666666661</v>
      </c>
      <c r="Z78" s="29">
        <v>19.5</v>
      </c>
      <c r="AA78" s="2" t="s">
        <v>2237</v>
      </c>
      <c r="AB78" s="34"/>
      <c r="AC78">
        <v>13922</v>
      </c>
      <c r="AD78">
        <v>371.94047499999999</v>
      </c>
      <c r="AE78">
        <v>37.430720999999998</v>
      </c>
      <c r="AF78">
        <v>139.21</v>
      </c>
      <c r="AG78">
        <v>492.32989500000002</v>
      </c>
      <c r="AH78">
        <v>49.232990000000001</v>
      </c>
      <c r="AI78">
        <v>2.6713000000000001E-2</v>
      </c>
      <c r="AJ78">
        <v>1.3925999999999999E-2</v>
      </c>
      <c r="AK78">
        <v>0.52132299999999998</v>
      </c>
      <c r="AL78">
        <v>2.4275000000000001E-2</v>
      </c>
      <c r="AM78">
        <v>2.2499999999999999E-2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25">
      <c r="A79" t="s">
        <v>777</v>
      </c>
      <c r="B79" s="29">
        <v>3</v>
      </c>
      <c r="C79" t="s">
        <v>10</v>
      </c>
      <c r="D79">
        <v>13</v>
      </c>
      <c r="E79" t="s">
        <v>1</v>
      </c>
      <c r="F79" t="s">
        <v>246</v>
      </c>
      <c r="G79" t="s">
        <v>245</v>
      </c>
      <c r="H79" s="2">
        <v>52.029228914789385</v>
      </c>
      <c r="I79">
        <v>87.455520450574141</v>
      </c>
      <c r="J79" s="5" t="s">
        <v>50</v>
      </c>
      <c r="K79" s="29">
        <v>13282</v>
      </c>
      <c r="L79" s="29">
        <v>36</v>
      </c>
      <c r="M79" s="29">
        <f t="shared" si="11"/>
        <v>0.2710435175425388</v>
      </c>
      <c r="N79" s="29">
        <v>2.9207142857149013E-2</v>
      </c>
      <c r="O79" s="29">
        <v>2.1013907060758636E-2</v>
      </c>
      <c r="P79" s="29">
        <v>39.872387654428032</v>
      </c>
      <c r="Q79" s="29">
        <f t="shared" si="9"/>
        <v>12.431346638206243</v>
      </c>
      <c r="R79" s="29">
        <v>0.4907523946354489</v>
      </c>
      <c r="S79" s="29">
        <f t="shared" si="10"/>
        <v>0.15769348274799538</v>
      </c>
      <c r="U79" s="29">
        <v>7.9521800000000002</v>
      </c>
      <c r="V79" s="29">
        <v>70</v>
      </c>
      <c r="W79" s="29">
        <f t="shared" si="6"/>
        <v>2.3333333333333335</v>
      </c>
      <c r="X79" s="29">
        <f t="shared" si="7"/>
        <v>6.333333333333333</v>
      </c>
      <c r="Y79" s="29">
        <f t="shared" si="8"/>
        <v>8.6666666666666661</v>
      </c>
      <c r="Z79" s="29">
        <v>19.5</v>
      </c>
      <c r="AA79" s="2" t="s">
        <v>2237</v>
      </c>
      <c r="AB79" s="34"/>
      <c r="AC79">
        <v>13490</v>
      </c>
      <c r="AD79">
        <v>338.02857499999999</v>
      </c>
      <c r="AE79">
        <v>39.907868999999998</v>
      </c>
      <c r="AF79">
        <v>134.88999999999999</v>
      </c>
      <c r="AG79">
        <v>494.592557</v>
      </c>
      <c r="AH79">
        <v>49.459256000000003</v>
      </c>
      <c r="AI79">
        <v>2.5055000000000001E-2</v>
      </c>
      <c r="AJ79">
        <v>1.2315E-2</v>
      </c>
      <c r="AK79">
        <v>0.49149799999999999</v>
      </c>
      <c r="AL79">
        <v>2.2700000000000001E-2</v>
      </c>
      <c r="AM79">
        <v>1.7500000000000002E-2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25">
      <c r="A80" t="s">
        <v>778</v>
      </c>
      <c r="B80" s="29">
        <v>3</v>
      </c>
      <c r="C80" t="s">
        <v>21</v>
      </c>
      <c r="D80">
        <v>7</v>
      </c>
      <c r="E80" t="s">
        <v>1</v>
      </c>
      <c r="F80" t="s">
        <v>246</v>
      </c>
      <c r="G80" t="s">
        <v>245</v>
      </c>
      <c r="H80" s="2">
        <v>52.029228914789385</v>
      </c>
      <c r="I80">
        <v>87.455520450574141</v>
      </c>
      <c r="J80" s="5" t="s">
        <v>51</v>
      </c>
      <c r="K80" s="29">
        <v>1671</v>
      </c>
      <c r="L80" s="29">
        <v>283</v>
      </c>
      <c r="M80" s="29">
        <f t="shared" si="11"/>
        <v>16.935966487133452</v>
      </c>
      <c r="N80" s="29">
        <v>0.10893035714285706</v>
      </c>
      <c r="O80" s="29">
        <v>0.18438624534149636</v>
      </c>
      <c r="P80" s="29">
        <v>5.501953856529294</v>
      </c>
      <c r="Q80" s="29">
        <f t="shared" si="9"/>
        <v>21.939087159692495</v>
      </c>
      <c r="R80" s="29">
        <v>1.1599404534748978</v>
      </c>
      <c r="S80" s="29">
        <f t="shared" si="10"/>
        <v>0.51149457609145355</v>
      </c>
      <c r="T80" s="29">
        <v>1.0010345764247721</v>
      </c>
      <c r="U80" s="29">
        <v>7.9521800000000002</v>
      </c>
      <c r="V80" s="29">
        <v>70</v>
      </c>
      <c r="W80" s="29">
        <f t="shared" si="6"/>
        <v>2.3333333333333335</v>
      </c>
      <c r="X80" s="29">
        <f t="shared" si="7"/>
        <v>6.333333333333333</v>
      </c>
      <c r="Y80" s="29">
        <f t="shared" si="8"/>
        <v>8.6666666666666661</v>
      </c>
      <c r="Z80" s="29">
        <v>19.5</v>
      </c>
      <c r="AA80" s="2" t="s">
        <v>2237</v>
      </c>
      <c r="AB80" s="34"/>
      <c r="AC80">
        <v>1780</v>
      </c>
      <c r="AD80">
        <v>318.69139999999999</v>
      </c>
      <c r="AE80">
        <v>5.5853409999999997</v>
      </c>
      <c r="AF80">
        <v>16.55</v>
      </c>
      <c r="AG80">
        <v>14.979569</v>
      </c>
      <c r="AH80">
        <v>1.497957</v>
      </c>
      <c r="AI80">
        <v>0.17912</v>
      </c>
      <c r="AJ80">
        <v>0.20655000000000001</v>
      </c>
      <c r="AK80">
        <v>1.1531389999999999</v>
      </c>
      <c r="AL80">
        <v>0.110525</v>
      </c>
      <c r="AM80">
        <v>7.4999999999999997E-3</v>
      </c>
      <c r="AN80">
        <v>11</v>
      </c>
      <c r="AO80">
        <v>3.4515999999999998E-2</v>
      </c>
      <c r="AP80">
        <v>2.0709689999999998</v>
      </c>
      <c r="AQ80">
        <v>6.9662920000000002</v>
      </c>
      <c r="AR80">
        <v>0.35906100000000002</v>
      </c>
      <c r="AS80">
        <v>0.83286499999999997</v>
      </c>
      <c r="AT80">
        <v>11.272727</v>
      </c>
      <c r="AU80">
        <v>15.020592000000001</v>
      </c>
      <c r="AV80">
        <v>3.4952999999999998E-2</v>
      </c>
      <c r="AW80">
        <v>3.8181E-2</v>
      </c>
      <c r="AX80">
        <v>124.980293</v>
      </c>
      <c r="AY80">
        <v>121.973111</v>
      </c>
      <c r="AZ80">
        <v>315.39979699999998</v>
      </c>
      <c r="BA80">
        <v>167.08867000000001</v>
      </c>
      <c r="BB80">
        <v>29.006385000000002</v>
      </c>
      <c r="BC80">
        <v>28.786857999999999</v>
      </c>
      <c r="BD80">
        <v>6.8277559999999999</v>
      </c>
      <c r="BE80">
        <v>0.89752699999999996</v>
      </c>
    </row>
    <row r="81" spans="1:61" x14ac:dyDescent="0.25">
      <c r="A81" t="s">
        <v>778</v>
      </c>
      <c r="B81" s="29">
        <v>3</v>
      </c>
      <c r="C81" t="s">
        <v>38</v>
      </c>
      <c r="D81">
        <v>9</v>
      </c>
      <c r="E81" t="s">
        <v>1</v>
      </c>
      <c r="F81" t="s">
        <v>246</v>
      </c>
      <c r="G81" t="s">
        <v>245</v>
      </c>
      <c r="H81" s="2">
        <v>52.029228914789385</v>
      </c>
      <c r="I81">
        <v>87.455520450574141</v>
      </c>
      <c r="J81" s="5" t="s">
        <v>51</v>
      </c>
      <c r="K81" s="29">
        <v>9854</v>
      </c>
      <c r="L81" s="29">
        <v>3477</v>
      </c>
      <c r="M81" s="29">
        <f t="shared" si="11"/>
        <v>35.285163385427239</v>
      </c>
      <c r="N81" s="29">
        <v>6.721342024539953E-2</v>
      </c>
      <c r="O81" s="29">
        <v>1.0733913568094253</v>
      </c>
      <c r="P81" s="29">
        <v>32.445393957055451</v>
      </c>
      <c r="Q81" s="29">
        <f t="shared" si="9"/>
        <v>5.0043529408336624</v>
      </c>
      <c r="R81" s="29">
        <v>2.5668883036607402</v>
      </c>
      <c r="S81" s="29">
        <f t="shared" si="10"/>
        <v>1.9184424262772959</v>
      </c>
      <c r="T81" s="29">
        <v>1.0010345764247721</v>
      </c>
      <c r="U81" s="29">
        <v>7.9521800000000002</v>
      </c>
      <c r="V81" s="29">
        <v>70</v>
      </c>
      <c r="W81" s="29">
        <f t="shared" si="6"/>
        <v>2.3333333333333335</v>
      </c>
      <c r="X81" s="29">
        <f t="shared" si="7"/>
        <v>6.333333333333333</v>
      </c>
      <c r="Y81" s="29">
        <f t="shared" si="8"/>
        <v>8.6666666666666661</v>
      </c>
      <c r="Z81" s="29">
        <v>19.5</v>
      </c>
      <c r="AA81" s="2" t="s">
        <v>2237</v>
      </c>
      <c r="AB81" s="34"/>
      <c r="AC81">
        <v>10307</v>
      </c>
      <c r="AD81">
        <v>318.69139999999999</v>
      </c>
      <c r="AE81">
        <v>32.341631999999997</v>
      </c>
      <c r="AF81">
        <v>102.47</v>
      </c>
      <c r="AG81">
        <v>341.08624900000001</v>
      </c>
      <c r="AH81">
        <v>34.108625000000004</v>
      </c>
      <c r="AI81">
        <v>3.092E-2</v>
      </c>
      <c r="AJ81">
        <v>7.9941999999999999E-2</v>
      </c>
      <c r="AK81">
        <v>2.585407</v>
      </c>
      <c r="AL81">
        <v>1.4800000000000001E-2</v>
      </c>
      <c r="AM81">
        <v>7.4999999999999997E-3</v>
      </c>
      <c r="AN81">
        <v>99</v>
      </c>
      <c r="AO81">
        <v>0.310645</v>
      </c>
      <c r="AP81">
        <v>18.638721</v>
      </c>
      <c r="AQ81">
        <v>28.058600999999999</v>
      </c>
      <c r="AR81">
        <v>0.225517</v>
      </c>
      <c r="AS81">
        <v>0.184387</v>
      </c>
      <c r="AT81">
        <v>29.212121</v>
      </c>
      <c r="AU81">
        <v>18.057884999999999</v>
      </c>
      <c r="AV81">
        <v>7.9939999999999994E-3</v>
      </c>
      <c r="AW81">
        <v>5.3489999999999996E-3</v>
      </c>
      <c r="AX81">
        <v>153.684586</v>
      </c>
      <c r="AY81">
        <v>61.849510000000002</v>
      </c>
      <c r="AZ81">
        <v>418.50057099999998</v>
      </c>
      <c r="BA81">
        <v>101.992718</v>
      </c>
      <c r="BB81">
        <v>2.9709750000000001</v>
      </c>
      <c r="BC81">
        <v>3.5501589999999998</v>
      </c>
      <c r="BD81">
        <v>9.9169619999999998</v>
      </c>
      <c r="BE81">
        <v>6.7515429999999999</v>
      </c>
    </row>
    <row r="82" spans="1:61" x14ac:dyDescent="0.25">
      <c r="A82" t="s">
        <v>779</v>
      </c>
      <c r="B82" s="29">
        <v>3</v>
      </c>
      <c r="C82" t="s">
        <v>9</v>
      </c>
      <c r="D82">
        <v>2</v>
      </c>
      <c r="E82" t="s">
        <v>1</v>
      </c>
      <c r="F82" t="s">
        <v>246</v>
      </c>
      <c r="G82" t="s">
        <v>245</v>
      </c>
      <c r="H82" s="2">
        <v>52.029228914789385</v>
      </c>
      <c r="I82">
        <v>87.455520450574141</v>
      </c>
      <c r="J82" s="5" t="s">
        <v>51</v>
      </c>
      <c r="K82" s="29">
        <v>15122</v>
      </c>
      <c r="L82" s="29">
        <v>956</v>
      </c>
      <c r="M82" s="29">
        <f t="shared" si="11"/>
        <v>6.321915090596482</v>
      </c>
      <c r="N82" s="29">
        <v>2.4347337278106694E-2</v>
      </c>
      <c r="O82" s="29">
        <v>0.50929417559399703</v>
      </c>
      <c r="P82" s="29">
        <v>45.571281203150434</v>
      </c>
      <c r="Q82" s="29">
        <f t="shared" si="9"/>
        <v>18.130240186928646</v>
      </c>
      <c r="R82" s="29">
        <v>0.87343875621023637</v>
      </c>
      <c r="S82" s="29">
        <f t="shared" si="10"/>
        <v>0.22499287882679209</v>
      </c>
      <c r="T82" s="29">
        <v>0.8682941426912143</v>
      </c>
      <c r="U82" s="29">
        <v>7.9521800000000002</v>
      </c>
      <c r="V82" s="29">
        <v>70</v>
      </c>
      <c r="W82" s="29">
        <f t="shared" si="6"/>
        <v>2.3333333333333335</v>
      </c>
      <c r="X82" s="29">
        <f t="shared" si="7"/>
        <v>6.333333333333333</v>
      </c>
      <c r="Y82" s="29">
        <f t="shared" si="8"/>
        <v>8.6666666666666661</v>
      </c>
      <c r="Z82" s="29">
        <v>19.5</v>
      </c>
      <c r="AA82" s="2" t="s">
        <v>2237</v>
      </c>
      <c r="AB82" s="34"/>
      <c r="AC82">
        <v>15281</v>
      </c>
      <c r="AD82">
        <v>335.88467500000002</v>
      </c>
      <c r="AE82">
        <v>45.494782000000001</v>
      </c>
      <c r="AF82">
        <v>152.80000000000001</v>
      </c>
      <c r="AG82">
        <v>492.31067400000001</v>
      </c>
      <c r="AH82">
        <v>49.231067000000003</v>
      </c>
      <c r="AI82">
        <v>2.1975000000000001E-2</v>
      </c>
      <c r="AJ82">
        <v>1.9140999999999998E-2</v>
      </c>
      <c r="AK82">
        <v>0.87104899999999996</v>
      </c>
      <c r="AL82">
        <v>1.7225000000000001E-2</v>
      </c>
      <c r="AM82">
        <v>1.2500000000000001E-2</v>
      </c>
      <c r="AN82">
        <v>7</v>
      </c>
      <c r="AO82">
        <v>2.0840000000000001E-2</v>
      </c>
      <c r="AP82">
        <v>1.250429</v>
      </c>
      <c r="AQ82">
        <v>1.230286</v>
      </c>
      <c r="AR82">
        <v>0.190221</v>
      </c>
      <c r="AS82">
        <v>0.10542799999999999</v>
      </c>
      <c r="AT82">
        <v>26.857143000000001</v>
      </c>
      <c r="AU82">
        <v>10.96097</v>
      </c>
      <c r="AV82">
        <v>7.3569999999999998E-3</v>
      </c>
      <c r="AW82">
        <v>4.6439999999999997E-3</v>
      </c>
      <c r="AX82">
        <v>148.62492800000001</v>
      </c>
      <c r="AY82">
        <v>30.851351000000001</v>
      </c>
      <c r="AZ82">
        <v>607.27910499999996</v>
      </c>
      <c r="BA82">
        <v>238.32999599999999</v>
      </c>
      <c r="BB82">
        <v>19.520975</v>
      </c>
      <c r="BC82">
        <v>18.691737</v>
      </c>
      <c r="BD82">
        <v>6.4383460000000001</v>
      </c>
      <c r="BE82">
        <v>1.34371</v>
      </c>
    </row>
    <row r="83" spans="1:61" x14ac:dyDescent="0.25">
      <c r="A83" t="s">
        <v>779</v>
      </c>
      <c r="B83" s="29">
        <v>3</v>
      </c>
      <c r="C83" t="s">
        <v>256</v>
      </c>
      <c r="D83">
        <v>2</v>
      </c>
      <c r="E83" t="s">
        <v>7</v>
      </c>
      <c r="F83" t="s">
        <v>246</v>
      </c>
      <c r="G83" t="s">
        <v>245</v>
      </c>
      <c r="H83" s="2">
        <v>52.029228914789385</v>
      </c>
      <c r="I83">
        <v>87.455520450574141</v>
      </c>
      <c r="J83" s="5" t="s">
        <v>51</v>
      </c>
      <c r="K83" s="29">
        <v>6612</v>
      </c>
      <c r="L83" s="29">
        <v>188</v>
      </c>
      <c r="M83" s="29">
        <f t="shared" si="11"/>
        <v>2.8433151845130067</v>
      </c>
      <c r="N83" s="29">
        <v>5.9695312499997266E-2</v>
      </c>
      <c r="O83" s="29">
        <v>9.6434400112472812E-2</v>
      </c>
      <c r="P83" s="29">
        <v>19.925757923239697</v>
      </c>
      <c r="Q83" s="29">
        <f t="shared" si="9"/>
        <v>7.5152830929820915</v>
      </c>
      <c r="R83" s="29">
        <v>0.7181569800153067</v>
      </c>
      <c r="S83" s="29">
        <f t="shared" si="10"/>
        <v>6.9711102631862421E-2</v>
      </c>
      <c r="T83" s="29">
        <v>0.88935907952788362</v>
      </c>
      <c r="U83" s="29">
        <v>7.9521800000000002</v>
      </c>
      <c r="V83" s="29">
        <v>70</v>
      </c>
      <c r="W83" s="29">
        <f t="shared" si="6"/>
        <v>2.3333333333333335</v>
      </c>
      <c r="X83" s="29">
        <f t="shared" si="7"/>
        <v>6.333333333333333</v>
      </c>
      <c r="Y83" s="29">
        <f t="shared" si="8"/>
        <v>8.6666666666666661</v>
      </c>
      <c r="Z83" s="29">
        <v>19.5</v>
      </c>
      <c r="AA83" s="2" t="s">
        <v>2237</v>
      </c>
      <c r="AB83" s="34"/>
      <c r="AC83">
        <v>6691</v>
      </c>
      <c r="AD83">
        <v>335.88467500000002</v>
      </c>
      <c r="AE83">
        <v>19.920528000000001</v>
      </c>
      <c r="AF83">
        <v>66.900000000000006</v>
      </c>
      <c r="AG83">
        <v>148.25548900000001</v>
      </c>
      <c r="AH83">
        <v>14.825549000000001</v>
      </c>
      <c r="AI83">
        <v>5.0160999999999997E-2</v>
      </c>
      <c r="AJ83">
        <v>3.6097999999999998E-2</v>
      </c>
      <c r="AK83">
        <v>0.71963699999999997</v>
      </c>
      <c r="AL83">
        <v>4.0237000000000002E-2</v>
      </c>
      <c r="AM83">
        <v>2.75E-2</v>
      </c>
      <c r="AN83">
        <v>2</v>
      </c>
      <c r="AO83">
        <v>5.9540000000000001E-3</v>
      </c>
      <c r="AP83">
        <v>0.357265</v>
      </c>
      <c r="AQ83">
        <v>0.29890899999999998</v>
      </c>
      <c r="AR83">
        <v>6.5574999999999994E-2</v>
      </c>
      <c r="AS83">
        <v>1.4499999999999999E-3</v>
      </c>
      <c r="AT83">
        <v>10</v>
      </c>
      <c r="AU83">
        <v>0</v>
      </c>
      <c r="AV83">
        <v>7.2859999999999999E-3</v>
      </c>
      <c r="AW83">
        <v>3.6340000000000001E-3</v>
      </c>
      <c r="AX83">
        <v>137.280968</v>
      </c>
      <c r="AY83">
        <v>3.0346660000000001</v>
      </c>
      <c r="AZ83">
        <v>374.46074199999998</v>
      </c>
      <c r="BA83">
        <v>65.890882000000005</v>
      </c>
      <c r="BB83">
        <v>41.929450000000003</v>
      </c>
      <c r="BC83">
        <v>0</v>
      </c>
      <c r="BD83">
        <v>5.9129420000000001</v>
      </c>
      <c r="BE83">
        <v>0.47140500000000002</v>
      </c>
    </row>
    <row r="84" spans="1:61" x14ac:dyDescent="0.25">
      <c r="A84" t="s">
        <v>779</v>
      </c>
      <c r="B84" s="29">
        <v>3</v>
      </c>
      <c r="C84" t="s">
        <v>3</v>
      </c>
      <c r="D84">
        <v>4</v>
      </c>
      <c r="E84" t="s">
        <v>1</v>
      </c>
      <c r="F84" t="s">
        <v>246</v>
      </c>
      <c r="G84" t="s">
        <v>245</v>
      </c>
      <c r="H84" s="2">
        <v>52.029228914789385</v>
      </c>
      <c r="I84">
        <v>87.455520450574141</v>
      </c>
      <c r="J84" s="5" t="s">
        <v>51</v>
      </c>
      <c r="K84" s="29">
        <v>3012</v>
      </c>
      <c r="L84" s="29">
        <v>181</v>
      </c>
      <c r="M84" s="29">
        <f t="shared" si="11"/>
        <v>6.0092961487383798</v>
      </c>
      <c r="N84" s="29">
        <v>0.13292109375000383</v>
      </c>
      <c r="O84" s="29">
        <v>9.6434400112472812E-2</v>
      </c>
      <c r="P84" s="29">
        <v>9.0768879105865032</v>
      </c>
      <c r="Q84" s="29">
        <f t="shared" si="9"/>
        <v>18.364153105635285</v>
      </c>
      <c r="R84" s="29">
        <v>1.0594242990757463</v>
      </c>
      <c r="S84" s="29">
        <f t="shared" si="10"/>
        <v>0.41097842169230203</v>
      </c>
      <c r="T84" s="29">
        <v>0.88524935817850825</v>
      </c>
      <c r="U84" s="29">
        <v>7.9521800000000002</v>
      </c>
      <c r="V84" s="29">
        <v>70</v>
      </c>
      <c r="W84" s="29">
        <f t="shared" si="6"/>
        <v>2.3333333333333335</v>
      </c>
      <c r="X84" s="29">
        <f t="shared" si="7"/>
        <v>6.333333333333333</v>
      </c>
      <c r="Y84" s="29">
        <f t="shared" si="8"/>
        <v>8.6666666666666661</v>
      </c>
      <c r="Z84" s="29">
        <v>19.5</v>
      </c>
      <c r="AA84" s="2" t="s">
        <v>2237</v>
      </c>
      <c r="AB84" s="34"/>
      <c r="AC84">
        <v>3051</v>
      </c>
      <c r="AD84">
        <v>335.88467500000002</v>
      </c>
      <c r="AE84">
        <v>9.083475</v>
      </c>
      <c r="AF84">
        <v>30.13</v>
      </c>
      <c r="AG84">
        <v>39.427821000000002</v>
      </c>
      <c r="AH84">
        <v>3.9427819999999998</v>
      </c>
      <c r="AI84">
        <v>0.11006000000000001</v>
      </c>
      <c r="AJ84">
        <v>0.116396</v>
      </c>
      <c r="AK84">
        <v>1.057566</v>
      </c>
      <c r="AL84">
        <v>7.8786999999999996E-2</v>
      </c>
      <c r="AM84">
        <v>5.2499999999999998E-2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61" x14ac:dyDescent="0.25">
      <c r="A85" t="s">
        <v>779</v>
      </c>
      <c r="B85" s="29">
        <v>3</v>
      </c>
      <c r="C85" t="s">
        <v>33</v>
      </c>
      <c r="D85">
        <v>4</v>
      </c>
      <c r="E85" t="s">
        <v>7</v>
      </c>
      <c r="F85" t="s">
        <v>246</v>
      </c>
      <c r="G85" t="s">
        <v>245</v>
      </c>
      <c r="H85" s="2">
        <v>52.029228914789385</v>
      </c>
      <c r="I85">
        <v>87.455520450574141</v>
      </c>
      <c r="J85" s="5" t="s">
        <v>51</v>
      </c>
      <c r="K85" s="29">
        <v>2625</v>
      </c>
      <c r="L85" s="29">
        <v>476</v>
      </c>
      <c r="M85" s="29">
        <f t="shared" si="11"/>
        <v>18.133333333333333</v>
      </c>
      <c r="N85" s="29">
        <v>0.16742090163934642</v>
      </c>
      <c r="O85" s="29">
        <v>0.18382807521440131</v>
      </c>
      <c r="P85" s="29">
        <v>7.9106343842262854</v>
      </c>
      <c r="Q85" s="29">
        <f t="shared" si="9"/>
        <v>19.530406631995504</v>
      </c>
      <c r="R85" s="29">
        <v>0.96894693514239794</v>
      </c>
      <c r="S85" s="29">
        <f t="shared" si="10"/>
        <v>0.32050105775895366</v>
      </c>
      <c r="T85" s="29">
        <v>0.90000296925341861</v>
      </c>
      <c r="U85" s="29">
        <v>7.9521800000000002</v>
      </c>
      <c r="V85" s="29">
        <v>70</v>
      </c>
      <c r="W85" s="29">
        <f t="shared" si="6"/>
        <v>2.3333333333333335</v>
      </c>
      <c r="X85" s="29">
        <f t="shared" si="7"/>
        <v>6.333333333333333</v>
      </c>
      <c r="Y85" s="29">
        <f t="shared" si="8"/>
        <v>8.6666666666666661</v>
      </c>
      <c r="Z85" s="29">
        <v>19.5</v>
      </c>
      <c r="AA85" s="2" t="s">
        <v>2237</v>
      </c>
      <c r="AB85" s="34"/>
      <c r="AC85">
        <v>2638</v>
      </c>
      <c r="AD85">
        <v>335.88467500000002</v>
      </c>
      <c r="AE85">
        <v>7.8538860000000001</v>
      </c>
      <c r="AF85">
        <v>25.85</v>
      </c>
      <c r="AG85">
        <v>27.105118999999998</v>
      </c>
      <c r="AH85">
        <v>2.710512</v>
      </c>
      <c r="AI85">
        <v>0.127133</v>
      </c>
      <c r="AJ85">
        <v>0.124164</v>
      </c>
      <c r="AK85">
        <v>0.97665199999999996</v>
      </c>
      <c r="AL85">
        <v>8.9624999999999996E-2</v>
      </c>
      <c r="AM85">
        <v>1.7500000000000002E-2</v>
      </c>
      <c r="AN85">
        <v>13</v>
      </c>
      <c r="AO85">
        <v>3.8704000000000002E-2</v>
      </c>
      <c r="AP85">
        <v>2.3222260000000001</v>
      </c>
      <c r="AQ85">
        <v>9.8938590000000008</v>
      </c>
      <c r="AR85">
        <v>0.45390999999999998</v>
      </c>
      <c r="AS85">
        <v>0.33747199999999999</v>
      </c>
      <c r="AT85">
        <v>20.076923000000001</v>
      </c>
      <c r="AU85">
        <v>12.552965</v>
      </c>
      <c r="AV85">
        <v>2.3793999999999999E-2</v>
      </c>
      <c r="AW85">
        <v>1.6327000000000001E-2</v>
      </c>
      <c r="AX85">
        <v>44.951680000000003</v>
      </c>
      <c r="AY85">
        <v>10.904582</v>
      </c>
      <c r="AZ85">
        <v>230.18761699999999</v>
      </c>
      <c r="BA85">
        <v>94.191810000000004</v>
      </c>
      <c r="BB85">
        <v>21.191120999999999</v>
      </c>
      <c r="BC85">
        <v>16.561446</v>
      </c>
      <c r="BD85">
        <v>9.0111500000000007</v>
      </c>
      <c r="BE85">
        <v>0.89752699999999996</v>
      </c>
    </row>
    <row r="86" spans="1:61" x14ac:dyDescent="0.25">
      <c r="A86" t="s">
        <v>779</v>
      </c>
      <c r="B86" s="29">
        <v>3</v>
      </c>
      <c r="C86" t="s">
        <v>17</v>
      </c>
      <c r="D86">
        <v>8</v>
      </c>
      <c r="E86" t="s">
        <v>1</v>
      </c>
      <c r="F86" t="s">
        <v>246</v>
      </c>
      <c r="G86" t="s">
        <v>245</v>
      </c>
      <c r="H86" s="2">
        <v>52.029228914789385</v>
      </c>
      <c r="I86">
        <v>87.455520450574141</v>
      </c>
      <c r="J86" s="5" t="s">
        <v>50</v>
      </c>
      <c r="K86" s="29">
        <v>9377</v>
      </c>
      <c r="L86" s="29">
        <v>2766</v>
      </c>
      <c r="M86" s="29">
        <f t="shared" si="11"/>
        <v>29.497707155806761</v>
      </c>
      <c r="N86" s="29">
        <v>5.9567881355931815E-2</v>
      </c>
      <c r="O86" s="29">
        <v>0.88900462603685881</v>
      </c>
      <c r="P86" s="29">
        <v>28.25829280795805</v>
      </c>
      <c r="Q86" s="29">
        <f t="shared" si="9"/>
        <v>0.81725179173626117</v>
      </c>
      <c r="R86" s="29">
        <v>1.3989207076228529</v>
      </c>
      <c r="S86" s="29">
        <f t="shared" si="10"/>
        <v>0.75047483023940864</v>
      </c>
      <c r="T86" s="29">
        <v>0.98628799354556562</v>
      </c>
      <c r="U86" s="29">
        <v>7.9521800000000002</v>
      </c>
      <c r="V86" s="29">
        <v>70</v>
      </c>
      <c r="W86" s="29">
        <f t="shared" si="6"/>
        <v>2.3333333333333335</v>
      </c>
      <c r="X86" s="29">
        <f t="shared" si="7"/>
        <v>6.333333333333333</v>
      </c>
      <c r="Y86" s="29">
        <f t="shared" si="8"/>
        <v>8.6666666666666661</v>
      </c>
      <c r="Z86" s="29">
        <v>19.5</v>
      </c>
      <c r="AA86" s="2" t="s">
        <v>2237</v>
      </c>
      <c r="AB86" s="34"/>
      <c r="AC86">
        <v>9565</v>
      </c>
      <c r="AD86">
        <v>335.88467500000002</v>
      </c>
      <c r="AE86">
        <v>28.477035999999998</v>
      </c>
      <c r="AF86">
        <v>95.55</v>
      </c>
      <c r="AG86">
        <v>263.98501399999998</v>
      </c>
      <c r="AH86">
        <v>26.398501</v>
      </c>
      <c r="AI86">
        <v>3.5090999999999997E-2</v>
      </c>
      <c r="AJ86">
        <v>4.9271000000000002E-2</v>
      </c>
      <c r="AK86">
        <v>1.4040820000000001</v>
      </c>
      <c r="AL86">
        <v>1.9474999999999999E-2</v>
      </c>
      <c r="AM86">
        <v>7.4999999999999997E-3</v>
      </c>
      <c r="AN86">
        <v>90</v>
      </c>
      <c r="AO86">
        <v>0.26794899999999999</v>
      </c>
      <c r="AP86">
        <v>16.076947000000001</v>
      </c>
      <c r="AQ86">
        <v>20.292733999999999</v>
      </c>
      <c r="AR86">
        <v>0.15063399999999999</v>
      </c>
      <c r="AS86">
        <v>9.7404000000000004E-2</v>
      </c>
      <c r="AT86">
        <v>21.566666999999999</v>
      </c>
      <c r="AU86">
        <v>7.9888260000000004</v>
      </c>
      <c r="AV86">
        <v>7.3239999999999998E-3</v>
      </c>
      <c r="AW86">
        <v>5.1029999999999999E-3</v>
      </c>
      <c r="AX86">
        <v>160.40848800000001</v>
      </c>
      <c r="AY86">
        <v>55.014485000000001</v>
      </c>
      <c r="AZ86">
        <v>449.91264899999999</v>
      </c>
      <c r="BA86">
        <v>163.337999</v>
      </c>
      <c r="BB86">
        <v>3.5752709999999999</v>
      </c>
      <c r="BC86">
        <v>4.9364939999999997</v>
      </c>
      <c r="BD86">
        <v>9.1740080000000006</v>
      </c>
      <c r="BE86">
        <v>5.2915029999999996</v>
      </c>
    </row>
    <row r="87" spans="1:61" x14ac:dyDescent="0.25">
      <c r="A87" t="s">
        <v>779</v>
      </c>
      <c r="B87" s="29">
        <v>3</v>
      </c>
      <c r="C87" t="s">
        <v>13</v>
      </c>
      <c r="D87">
        <v>11</v>
      </c>
      <c r="E87" t="s">
        <v>1</v>
      </c>
      <c r="F87" t="s">
        <v>246</v>
      </c>
      <c r="G87" t="s">
        <v>245</v>
      </c>
      <c r="H87" s="2">
        <v>52.029228914789385</v>
      </c>
      <c r="I87">
        <v>87.455520450574141</v>
      </c>
      <c r="J87" s="5" t="s">
        <v>52</v>
      </c>
      <c r="K87" s="29">
        <v>25002</v>
      </c>
      <c r="L87" s="29">
        <v>39</v>
      </c>
      <c r="M87" s="29">
        <f t="shared" si="11"/>
        <v>0.15598752099832011</v>
      </c>
      <c r="N87" s="29">
        <v>1.8014285714289917E-2</v>
      </c>
      <c r="O87" s="29">
        <v>2.109502502460343E-2</v>
      </c>
      <c r="P87" s="29">
        <v>75.345402237876414</v>
      </c>
      <c r="Q87" s="29">
        <f t="shared" si="9"/>
        <v>47.904361221654625</v>
      </c>
      <c r="R87" s="29">
        <v>0.51384810082350241</v>
      </c>
      <c r="S87" s="29">
        <f t="shared" si="10"/>
        <v>0.13459777655994187</v>
      </c>
      <c r="T87" s="29">
        <v>0.99992537635091516</v>
      </c>
      <c r="U87" s="29">
        <v>7.9521800000000002</v>
      </c>
      <c r="V87" s="29">
        <v>70</v>
      </c>
      <c r="W87" s="29">
        <f t="shared" si="6"/>
        <v>2.3333333333333335</v>
      </c>
      <c r="X87" s="29">
        <f t="shared" si="7"/>
        <v>6.333333333333333</v>
      </c>
      <c r="Y87" s="29">
        <f t="shared" si="8"/>
        <v>8.6666666666666661</v>
      </c>
      <c r="Z87" s="29">
        <v>19.5</v>
      </c>
      <c r="AA87" s="2" t="s">
        <v>2237</v>
      </c>
      <c r="AB87" s="34"/>
      <c r="AC87">
        <v>25281</v>
      </c>
      <c r="AD87">
        <v>335.88467500000002</v>
      </c>
      <c r="AE87">
        <v>75.266904999999994</v>
      </c>
      <c r="AF87">
        <v>252.8</v>
      </c>
      <c r="AG87">
        <v>1253.957455</v>
      </c>
      <c r="AH87">
        <v>125.395746</v>
      </c>
      <c r="AI87">
        <v>1.3284000000000001E-2</v>
      </c>
      <c r="AJ87">
        <v>6.8180000000000003E-3</v>
      </c>
      <c r="AK87">
        <v>0.51323600000000003</v>
      </c>
      <c r="AL87">
        <v>1.1900000000000001E-2</v>
      </c>
      <c r="AM87">
        <v>1.2500000000000001E-2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61" x14ac:dyDescent="0.25">
      <c r="A88" t="s">
        <v>779</v>
      </c>
      <c r="B88" s="29">
        <v>3</v>
      </c>
      <c r="C88" t="s">
        <v>5</v>
      </c>
      <c r="D88">
        <v>14</v>
      </c>
      <c r="E88" t="s">
        <v>1</v>
      </c>
      <c r="F88" t="s">
        <v>246</v>
      </c>
      <c r="G88" t="s">
        <v>245</v>
      </c>
      <c r="H88" s="2">
        <v>52.029228914789385</v>
      </c>
      <c r="I88">
        <v>87.455520450574141</v>
      </c>
      <c r="J88" s="5" t="s">
        <v>51</v>
      </c>
      <c r="K88" s="29">
        <v>4181</v>
      </c>
      <c r="L88" s="29">
        <v>213</v>
      </c>
      <c r="M88" s="29">
        <f t="shared" si="11"/>
        <v>5.0944750059794304</v>
      </c>
      <c r="N88" s="29">
        <v>4.3449999999998941E-2</v>
      </c>
      <c r="O88" s="29">
        <v>0.15369232517925355</v>
      </c>
      <c r="P88" s="29">
        <v>12.599757089695277</v>
      </c>
      <c r="Q88" s="29">
        <f t="shared" si="9"/>
        <v>14.841283926526511</v>
      </c>
      <c r="R88" s="29">
        <v>0.82782064787546006</v>
      </c>
      <c r="S88" s="29">
        <f t="shared" si="10"/>
        <v>0.17937477049201578</v>
      </c>
      <c r="T88" s="29">
        <v>0.88558119394507329</v>
      </c>
      <c r="U88" s="29">
        <v>7.9521800000000002</v>
      </c>
      <c r="V88" s="29">
        <v>70</v>
      </c>
      <c r="W88" s="29">
        <f t="shared" si="6"/>
        <v>2.3333333333333335</v>
      </c>
      <c r="X88" s="29">
        <f t="shared" si="7"/>
        <v>6.333333333333333</v>
      </c>
      <c r="Y88" s="29">
        <f t="shared" si="8"/>
        <v>8.6666666666666661</v>
      </c>
      <c r="Z88" s="29">
        <v>19.5</v>
      </c>
      <c r="AA88" s="2" t="s">
        <v>2237</v>
      </c>
      <c r="AB88" s="34"/>
      <c r="AC88">
        <v>4230</v>
      </c>
      <c r="AD88">
        <v>335.88467500000002</v>
      </c>
      <c r="AE88">
        <v>12.593608</v>
      </c>
      <c r="AF88">
        <v>42.29</v>
      </c>
      <c r="AG88">
        <v>60.684148999999998</v>
      </c>
      <c r="AH88">
        <v>6.0684149999999999</v>
      </c>
      <c r="AI88">
        <v>7.9397999999999996E-2</v>
      </c>
      <c r="AJ88">
        <v>6.5697000000000005E-2</v>
      </c>
      <c r="AK88">
        <v>0.82744399999999996</v>
      </c>
      <c r="AL88">
        <v>6.0475000000000001E-2</v>
      </c>
      <c r="AM88">
        <v>3.2500000000000001E-2</v>
      </c>
      <c r="AN88">
        <v>2</v>
      </c>
      <c r="AO88">
        <v>5.9540000000000001E-3</v>
      </c>
      <c r="AP88">
        <v>0.357265</v>
      </c>
      <c r="AQ88">
        <v>0.35460999999999998</v>
      </c>
      <c r="AR88">
        <v>5.7986999999999997E-2</v>
      </c>
      <c r="AS88">
        <v>1.3948E-2</v>
      </c>
      <c r="AT88">
        <v>7.5</v>
      </c>
      <c r="AU88">
        <v>0.70710700000000004</v>
      </c>
      <c r="AV88">
        <v>8.9210000000000001E-3</v>
      </c>
      <c r="AW88">
        <v>8.822E-3</v>
      </c>
      <c r="AX88">
        <v>113.92204</v>
      </c>
      <c r="AY88">
        <v>15.207442</v>
      </c>
      <c r="AZ88">
        <v>640.84506999999996</v>
      </c>
      <c r="BA88">
        <v>507.92177199999998</v>
      </c>
      <c r="BB88">
        <v>260.425275</v>
      </c>
      <c r="BC88">
        <v>0</v>
      </c>
      <c r="BD88">
        <v>5.467123</v>
      </c>
      <c r="BE88">
        <v>0.47140500000000002</v>
      </c>
    </row>
    <row r="89" spans="1:61" x14ac:dyDescent="0.25">
      <c r="A89" t="s">
        <v>779</v>
      </c>
      <c r="B89" s="29">
        <v>3</v>
      </c>
      <c r="C89" t="s">
        <v>6</v>
      </c>
      <c r="D89">
        <v>14</v>
      </c>
      <c r="E89" t="s">
        <v>7</v>
      </c>
      <c r="F89" t="s">
        <v>246</v>
      </c>
      <c r="G89" t="s">
        <v>245</v>
      </c>
      <c r="H89" s="2">
        <v>52.029228914789385</v>
      </c>
      <c r="I89">
        <v>87.455520450574141</v>
      </c>
      <c r="J89" s="5" t="s">
        <v>51</v>
      </c>
      <c r="K89" s="29">
        <v>1918</v>
      </c>
      <c r="L89" s="29">
        <v>409</v>
      </c>
      <c r="M89" s="29">
        <f t="shared" si="11"/>
        <v>21.32429614181439</v>
      </c>
      <c r="N89" s="29">
        <v>9.3650999999998846E-2</v>
      </c>
      <c r="O89" s="29">
        <v>0.22601812526360818</v>
      </c>
      <c r="P89" s="29">
        <v>5.7800368567413392</v>
      </c>
      <c r="Q89" s="29">
        <f t="shared" si="9"/>
        <v>21.661004159480449</v>
      </c>
      <c r="R89" s="29">
        <v>1.1036376295331241</v>
      </c>
      <c r="S89" s="29">
        <f t="shared" si="10"/>
        <v>0.45519175214967977</v>
      </c>
      <c r="T89" s="29">
        <v>0.89696672781385822</v>
      </c>
      <c r="U89" s="29">
        <v>7.9521800000000002</v>
      </c>
      <c r="V89" s="29">
        <v>70</v>
      </c>
      <c r="W89" s="29">
        <f t="shared" si="6"/>
        <v>2.3333333333333335</v>
      </c>
      <c r="X89" s="29">
        <f t="shared" si="7"/>
        <v>6.333333333333333</v>
      </c>
      <c r="Y89" s="29">
        <f t="shared" si="8"/>
        <v>8.6666666666666661</v>
      </c>
      <c r="Z89" s="29">
        <v>19.5</v>
      </c>
      <c r="AA89" s="2" t="s">
        <v>2237</v>
      </c>
      <c r="AB89" s="34"/>
      <c r="AC89">
        <v>1937</v>
      </c>
      <c r="AD89">
        <v>335.88467500000002</v>
      </c>
      <c r="AE89">
        <v>5.7668600000000003</v>
      </c>
      <c r="AF89">
        <v>18.05</v>
      </c>
      <c r="AG89">
        <v>19.560866999999998</v>
      </c>
      <c r="AH89">
        <v>1.9560869999999999</v>
      </c>
      <c r="AI89">
        <v>0.17333000000000001</v>
      </c>
      <c r="AJ89">
        <v>0.19114300000000001</v>
      </c>
      <c r="AK89">
        <v>1.102768</v>
      </c>
      <c r="AL89">
        <v>0.11815000000000001</v>
      </c>
      <c r="AM89">
        <v>7.4999999999999997E-3</v>
      </c>
      <c r="AN89">
        <v>19</v>
      </c>
      <c r="AO89">
        <v>5.6566999999999999E-2</v>
      </c>
      <c r="AP89">
        <v>3.3940220000000001</v>
      </c>
      <c r="AQ89">
        <v>11.099639</v>
      </c>
      <c r="AR89">
        <v>0.24302199999999999</v>
      </c>
      <c r="AS89">
        <v>0.48752400000000001</v>
      </c>
      <c r="AT89">
        <v>11.315789000000001</v>
      </c>
      <c r="AU89">
        <v>12.736878000000001</v>
      </c>
      <c r="AV89">
        <v>2.3557999999999999E-2</v>
      </c>
      <c r="AW89">
        <v>3.0917E-2</v>
      </c>
      <c r="AX89">
        <v>102.300481</v>
      </c>
      <c r="AY89">
        <v>57.718913000000001</v>
      </c>
      <c r="AZ89">
        <v>334.47381999999999</v>
      </c>
      <c r="BA89">
        <v>129.90968100000001</v>
      </c>
      <c r="BB89">
        <v>17.343948999999999</v>
      </c>
      <c r="BC89">
        <v>24.324017000000001</v>
      </c>
      <c r="BD89">
        <v>8.2936230000000002</v>
      </c>
      <c r="BE89">
        <v>1.0671870000000001</v>
      </c>
    </row>
    <row r="90" spans="1:61" x14ac:dyDescent="0.25">
      <c r="A90" t="s">
        <v>780</v>
      </c>
      <c r="B90" s="29">
        <v>3</v>
      </c>
      <c r="C90" t="s">
        <v>3</v>
      </c>
      <c r="D90">
        <v>4</v>
      </c>
      <c r="E90" t="s">
        <v>1</v>
      </c>
      <c r="F90" t="s">
        <v>246</v>
      </c>
      <c r="G90" t="s">
        <v>245</v>
      </c>
      <c r="H90" s="2">
        <v>52.029228914789385</v>
      </c>
      <c r="I90">
        <v>87.455520450574141</v>
      </c>
      <c r="J90" s="5" t="s">
        <v>50</v>
      </c>
      <c r="K90" s="29">
        <v>3613</v>
      </c>
      <c r="L90" s="29">
        <v>591</v>
      </c>
      <c r="M90" s="29">
        <f t="shared" si="11"/>
        <v>16.357597564350954</v>
      </c>
      <c r="N90" s="29">
        <v>8.1827049180329681E-2</v>
      </c>
      <c r="O90" s="29">
        <v>0.22860652387922506</v>
      </c>
      <c r="P90" s="29">
        <v>6.7701259899642627</v>
      </c>
      <c r="Q90" s="29">
        <f t="shared" si="9"/>
        <v>20.670915026257525</v>
      </c>
      <c r="R90" s="29">
        <v>1.051595975970989</v>
      </c>
      <c r="S90" s="29">
        <f t="shared" si="10"/>
        <v>0.40315009858754469</v>
      </c>
      <c r="T90" s="29">
        <v>1.0797872484824143</v>
      </c>
      <c r="U90" s="29">
        <v>7.9521800000000002</v>
      </c>
      <c r="V90" s="29">
        <v>70</v>
      </c>
      <c r="W90" s="29">
        <f t="shared" si="6"/>
        <v>2.3333333333333335</v>
      </c>
      <c r="X90" s="29">
        <f t="shared" si="7"/>
        <v>6.333333333333333</v>
      </c>
      <c r="Y90" s="29">
        <f t="shared" si="8"/>
        <v>8.6666666666666661</v>
      </c>
      <c r="Z90" s="29">
        <v>19.5</v>
      </c>
      <c r="AA90" s="2" t="s">
        <v>2237</v>
      </c>
      <c r="AB90" s="34"/>
      <c r="AC90">
        <v>3724</v>
      </c>
      <c r="AD90">
        <v>546.30687499999999</v>
      </c>
      <c r="AE90">
        <v>6.8166820000000001</v>
      </c>
      <c r="AF90">
        <v>35.869999999999997</v>
      </c>
      <c r="AG90">
        <v>35.144460000000002</v>
      </c>
      <c r="AH90">
        <v>3.514446</v>
      </c>
      <c r="AI90">
        <v>0.14671600000000001</v>
      </c>
      <c r="AJ90">
        <v>0.154002</v>
      </c>
      <c r="AK90">
        <v>1.049663</v>
      </c>
      <c r="AL90">
        <v>0.100575</v>
      </c>
      <c r="AM90">
        <v>7.4999999999999997E-3</v>
      </c>
      <c r="AN90">
        <v>18</v>
      </c>
      <c r="AO90">
        <v>3.2948999999999999E-2</v>
      </c>
      <c r="AP90">
        <v>1.9769110000000001</v>
      </c>
      <c r="AQ90">
        <v>3.759398</v>
      </c>
      <c r="AR90">
        <v>0.12717600000000001</v>
      </c>
      <c r="AS90">
        <v>0.244722</v>
      </c>
      <c r="AT90">
        <v>7.7777779999999996</v>
      </c>
      <c r="AU90">
        <v>5.2865599999999997</v>
      </c>
      <c r="AV90">
        <v>1.8763999999999999E-2</v>
      </c>
      <c r="AW90">
        <v>1.9075000000000002E-2</v>
      </c>
      <c r="AX90">
        <v>101.351688</v>
      </c>
      <c r="AY90">
        <v>50.548771000000002</v>
      </c>
      <c r="AZ90">
        <v>318.53302100000002</v>
      </c>
      <c r="BA90">
        <v>136.183322</v>
      </c>
      <c r="BB90">
        <v>28.634118000000001</v>
      </c>
      <c r="BC90">
        <v>29.663188999999999</v>
      </c>
      <c r="BD90">
        <v>6.0378249999999998</v>
      </c>
      <c r="BE90">
        <v>1.2490000000000001</v>
      </c>
      <c r="BH90">
        <f>COUNT(#REF!)</f>
        <v>0</v>
      </c>
      <c r="BI90" t="e">
        <f>BH90/BH92*100</f>
        <v>#DIV/0!</v>
      </c>
    </row>
    <row r="91" spans="1:61" x14ac:dyDescent="0.25">
      <c r="A91" t="s">
        <v>780</v>
      </c>
      <c r="B91" s="29">
        <v>3</v>
      </c>
      <c r="C91" t="s">
        <v>4</v>
      </c>
      <c r="D91">
        <v>12</v>
      </c>
      <c r="E91" t="s">
        <v>1</v>
      </c>
      <c r="F91" t="s">
        <v>246</v>
      </c>
      <c r="G91" t="s">
        <v>245</v>
      </c>
      <c r="H91" s="2">
        <v>52.029228914789385</v>
      </c>
      <c r="I91">
        <v>87.455520450574141</v>
      </c>
      <c r="J91" s="5" t="s">
        <v>51</v>
      </c>
      <c r="K91" s="29">
        <v>5741</v>
      </c>
      <c r="L91" s="29">
        <v>1007</v>
      </c>
      <c r="M91" s="29">
        <f t="shared" si="11"/>
        <v>17.540498171050338</v>
      </c>
      <c r="N91" s="29">
        <v>0.15590431034482849</v>
      </c>
      <c r="O91" s="29">
        <v>0.21736358008188611</v>
      </c>
      <c r="P91" s="29">
        <v>10.75762339008714</v>
      </c>
      <c r="Q91" s="29">
        <f t="shared" si="9"/>
        <v>16.683417626134649</v>
      </c>
      <c r="R91" s="29">
        <v>1.0439569616160087</v>
      </c>
      <c r="S91" s="29">
        <f t="shared" si="10"/>
        <v>0.39551108423256442</v>
      </c>
      <c r="T91" s="29">
        <v>0.76685166901732305</v>
      </c>
      <c r="U91" s="29">
        <v>7.9521800000000002</v>
      </c>
      <c r="V91" s="29">
        <v>70</v>
      </c>
      <c r="W91" s="29">
        <f t="shared" si="6"/>
        <v>2.3333333333333335</v>
      </c>
      <c r="X91" s="29">
        <f t="shared" si="7"/>
        <v>6.333333333333333</v>
      </c>
      <c r="Y91" s="29">
        <f t="shared" si="8"/>
        <v>8.6666666666666661</v>
      </c>
      <c r="Z91" s="29">
        <v>19.5</v>
      </c>
      <c r="AA91" s="2" t="s">
        <v>2237</v>
      </c>
      <c r="AB91" s="34"/>
      <c r="AC91">
        <v>5976</v>
      </c>
      <c r="AD91">
        <v>546.30687499999999</v>
      </c>
      <c r="AE91">
        <v>10.938907</v>
      </c>
      <c r="AF91">
        <v>59.2</v>
      </c>
      <c r="AG91">
        <v>82.681557999999995</v>
      </c>
      <c r="AH91">
        <v>8.2681559999999994</v>
      </c>
      <c r="AI91">
        <v>9.1408000000000003E-2</v>
      </c>
      <c r="AJ91">
        <v>9.6563999999999997E-2</v>
      </c>
      <c r="AK91">
        <v>1.0564070000000001</v>
      </c>
      <c r="AL91">
        <v>6.1850000000000002E-2</v>
      </c>
      <c r="AM91">
        <v>2.2499999999999999E-2</v>
      </c>
      <c r="AN91">
        <v>20</v>
      </c>
      <c r="AO91">
        <v>3.6609000000000003E-2</v>
      </c>
      <c r="AP91">
        <v>2.1965680000000001</v>
      </c>
      <c r="AQ91">
        <v>15.461847000000001</v>
      </c>
      <c r="AR91">
        <v>1.1275820000000001</v>
      </c>
      <c r="AS91">
        <v>0.71223000000000003</v>
      </c>
      <c r="AT91">
        <v>46.2</v>
      </c>
      <c r="AU91">
        <v>31.563803</v>
      </c>
      <c r="AV91">
        <v>2.4947E-2</v>
      </c>
      <c r="AW91">
        <v>1.5709999999999998E-2</v>
      </c>
      <c r="AX91">
        <v>39.795824000000003</v>
      </c>
      <c r="AY91">
        <v>6.255935</v>
      </c>
      <c r="AZ91">
        <v>290.62907999999999</v>
      </c>
      <c r="BA91">
        <v>158.95993300000001</v>
      </c>
      <c r="BB91">
        <v>22.937685999999999</v>
      </c>
      <c r="BC91">
        <v>49.842027000000002</v>
      </c>
      <c r="BD91">
        <v>13.089760999999999</v>
      </c>
      <c r="BE91">
        <v>2.3237899999999998</v>
      </c>
      <c r="BH91">
        <f>COUNT(#REF!)</f>
        <v>0</v>
      </c>
      <c r="BI91" t="e">
        <f>BH91/BH92*100</f>
        <v>#DIV/0!</v>
      </c>
    </row>
    <row r="92" spans="1:61" x14ac:dyDescent="0.25">
      <c r="A92" t="s">
        <v>780</v>
      </c>
      <c r="B92" s="29">
        <v>3</v>
      </c>
      <c r="C92" t="s">
        <v>236</v>
      </c>
      <c r="D92">
        <v>12</v>
      </c>
      <c r="E92" t="s">
        <v>7</v>
      </c>
      <c r="F92" t="s">
        <v>246</v>
      </c>
      <c r="G92" t="s">
        <v>245</v>
      </c>
      <c r="H92" s="2">
        <v>52.029228914789385</v>
      </c>
      <c r="I92">
        <v>87.455520450574141</v>
      </c>
      <c r="J92" s="5" t="s">
        <v>51</v>
      </c>
      <c r="K92" s="29">
        <v>3780</v>
      </c>
      <c r="L92" s="29">
        <v>638</v>
      </c>
      <c r="M92" s="29">
        <f t="shared" si="11"/>
        <v>16.87830687830688</v>
      </c>
      <c r="N92" s="29">
        <v>0.403621120689656</v>
      </c>
      <c r="O92" s="29">
        <v>0.10868179004094305</v>
      </c>
      <c r="P92" s="29">
        <v>7.0830545923235304</v>
      </c>
      <c r="Q92" s="29">
        <f t="shared" si="9"/>
        <v>20.357986423898257</v>
      </c>
      <c r="R92" s="29">
        <v>1.3987865709520775</v>
      </c>
      <c r="S92" s="29">
        <f t="shared" si="10"/>
        <v>0.7503406935686332</v>
      </c>
      <c r="T92" s="29">
        <v>0.79312791538296579</v>
      </c>
      <c r="U92" s="29">
        <v>7.9521800000000002</v>
      </c>
      <c r="V92" s="29">
        <v>70</v>
      </c>
      <c r="W92" s="29">
        <f t="shared" si="6"/>
        <v>2.3333333333333335</v>
      </c>
      <c r="X92" s="29">
        <f t="shared" si="7"/>
        <v>6.333333333333333</v>
      </c>
      <c r="Y92" s="29">
        <f t="shared" si="8"/>
        <v>8.6666666666666661</v>
      </c>
      <c r="Z92" s="29">
        <v>19.5</v>
      </c>
      <c r="AA92" s="2" t="s">
        <v>2237</v>
      </c>
      <c r="AB92" s="34"/>
      <c r="AC92">
        <v>3879</v>
      </c>
      <c r="AD92">
        <v>546.30687499999999</v>
      </c>
      <c r="AE92">
        <v>7.1004050000000003</v>
      </c>
      <c r="AF92">
        <v>37.17</v>
      </c>
      <c r="AG92">
        <v>49.591543000000001</v>
      </c>
      <c r="AH92">
        <v>4.9591539999999998</v>
      </c>
      <c r="AI92">
        <v>0.140843</v>
      </c>
      <c r="AJ92">
        <v>0.200627</v>
      </c>
      <c r="AK92">
        <v>1.424472</v>
      </c>
      <c r="AL92">
        <v>8.3461999999999995E-2</v>
      </c>
      <c r="AM92">
        <v>5.7500000000000002E-2</v>
      </c>
      <c r="AN92">
        <v>14</v>
      </c>
      <c r="AO92">
        <v>2.5627E-2</v>
      </c>
      <c r="AP92">
        <v>1.5375970000000001</v>
      </c>
      <c r="AQ92">
        <v>20.752770999999999</v>
      </c>
      <c r="AR92">
        <v>2.6563140000000001</v>
      </c>
      <c r="AS92">
        <v>1.1811609999999999</v>
      </c>
      <c r="AT92">
        <v>57.5</v>
      </c>
      <c r="AU92">
        <v>31.099716000000001</v>
      </c>
      <c r="AV92">
        <v>4.7014E-2</v>
      </c>
      <c r="AW92">
        <v>2.3459000000000001E-2</v>
      </c>
      <c r="AX92">
        <v>21.549999</v>
      </c>
      <c r="AY92">
        <v>4.6408990000000001</v>
      </c>
      <c r="AZ92">
        <v>78.783471000000006</v>
      </c>
      <c r="BA92">
        <v>48.660504000000003</v>
      </c>
      <c r="BB92">
        <v>12.431744</v>
      </c>
      <c r="BC92">
        <v>36.725926000000001</v>
      </c>
      <c r="BD92">
        <v>12.665255999999999</v>
      </c>
      <c r="BE92">
        <v>3.5832950000000001</v>
      </c>
      <c r="BH92">
        <f>SUM(BH90:BH91)</f>
        <v>0</v>
      </c>
    </row>
    <row r="93" spans="1:61" x14ac:dyDescent="0.25">
      <c r="A93" t="s">
        <v>780</v>
      </c>
      <c r="B93" s="29">
        <v>3</v>
      </c>
      <c r="C93" t="s">
        <v>28</v>
      </c>
      <c r="D93">
        <v>15</v>
      </c>
      <c r="E93" t="s">
        <v>1</v>
      </c>
      <c r="F93" t="s">
        <v>246</v>
      </c>
      <c r="G93" t="s">
        <v>245</v>
      </c>
      <c r="H93" s="2">
        <v>52.029228914789385</v>
      </c>
      <c r="I93">
        <v>87.455520450574141</v>
      </c>
      <c r="J93" s="5" t="s">
        <v>51</v>
      </c>
      <c r="K93" s="29">
        <v>7161</v>
      </c>
      <c r="L93" s="29">
        <v>1136</v>
      </c>
      <c r="M93" s="29">
        <f t="shared" si="11"/>
        <v>15.863706186286834</v>
      </c>
      <c r="N93" s="29">
        <v>0.12523083941605817</v>
      </c>
      <c r="O93" s="29">
        <v>0.25671388337257239</v>
      </c>
      <c r="P93" s="29">
        <v>13.418453422124021</v>
      </c>
      <c r="Q93" s="29">
        <f t="shared" si="9"/>
        <v>14.022587594097768</v>
      </c>
      <c r="R93" s="29">
        <v>0.9558119049166125</v>
      </c>
      <c r="S93" s="29">
        <f t="shared" si="10"/>
        <v>0.30736602753316822</v>
      </c>
      <c r="T93" s="29">
        <v>0.71131483897945813</v>
      </c>
      <c r="U93" s="29">
        <v>7.9521800000000002</v>
      </c>
      <c r="V93" s="29">
        <v>70</v>
      </c>
      <c r="W93" s="29">
        <f t="shared" si="6"/>
        <v>2.3333333333333335</v>
      </c>
      <c r="X93" s="29">
        <f t="shared" si="7"/>
        <v>6.333333333333333</v>
      </c>
      <c r="Y93" s="29">
        <f t="shared" si="8"/>
        <v>8.6666666666666661</v>
      </c>
      <c r="Z93" s="29">
        <v>19.5</v>
      </c>
      <c r="AA93" s="2" t="s">
        <v>2237</v>
      </c>
      <c r="AB93" s="34"/>
      <c r="AC93">
        <v>7487</v>
      </c>
      <c r="AD93">
        <v>546.30687499999999</v>
      </c>
      <c r="AE93">
        <v>13.704751999999999</v>
      </c>
      <c r="AF93">
        <v>74.760000000000005</v>
      </c>
      <c r="AG93">
        <v>123.26655</v>
      </c>
      <c r="AH93">
        <v>12.326655000000001</v>
      </c>
      <c r="AI93">
        <v>7.2966000000000003E-2</v>
      </c>
      <c r="AJ93">
        <v>7.0796999999999999E-2</v>
      </c>
      <c r="AK93">
        <v>0.97026800000000002</v>
      </c>
      <c r="AL93">
        <v>5.0138000000000002E-2</v>
      </c>
      <c r="AM93">
        <v>1.7500000000000002E-2</v>
      </c>
      <c r="AN93">
        <v>21</v>
      </c>
      <c r="AO93">
        <v>3.8440000000000002E-2</v>
      </c>
      <c r="AP93">
        <v>2.3063959999999999</v>
      </c>
      <c r="AQ93">
        <v>14.037665000000001</v>
      </c>
      <c r="AR93">
        <v>1.0140880000000001</v>
      </c>
      <c r="AS93">
        <v>0.58840899999999996</v>
      </c>
      <c r="AT93">
        <v>50.047618999999997</v>
      </c>
      <c r="AU93">
        <v>30.770889</v>
      </c>
      <c r="AV93">
        <v>2.0676E-2</v>
      </c>
      <c r="AW93">
        <v>1.26E-2</v>
      </c>
      <c r="AX93">
        <v>48.397018000000003</v>
      </c>
      <c r="AY93">
        <v>8.231757</v>
      </c>
      <c r="AZ93">
        <v>372.96889199999998</v>
      </c>
      <c r="BA93">
        <v>285.87905000000001</v>
      </c>
      <c r="BB93">
        <v>6.5996990000000002</v>
      </c>
      <c r="BC93">
        <v>23.676480000000002</v>
      </c>
      <c r="BD93">
        <v>13.483727</v>
      </c>
      <c r="BE93">
        <v>3.1764760000000001</v>
      </c>
    </row>
    <row r="94" spans="1:61" x14ac:dyDescent="0.25">
      <c r="A94" t="s">
        <v>780</v>
      </c>
      <c r="B94" s="29">
        <v>3</v>
      </c>
      <c r="C94" t="s">
        <v>34</v>
      </c>
      <c r="D94">
        <v>15</v>
      </c>
      <c r="E94" t="s">
        <v>7</v>
      </c>
      <c r="F94" t="s">
        <v>246</v>
      </c>
      <c r="G94" t="s">
        <v>245</v>
      </c>
      <c r="H94" s="2">
        <v>52.029228914789385</v>
      </c>
      <c r="I94">
        <v>87.455520450574141</v>
      </c>
      <c r="J94" s="5" t="s">
        <v>51</v>
      </c>
      <c r="K94" s="29">
        <v>12489</v>
      </c>
      <c r="L94" s="29">
        <v>273</v>
      </c>
      <c r="M94" s="29">
        <f t="shared" si="11"/>
        <v>2.1859236127792459</v>
      </c>
      <c r="N94" s="29">
        <v>5.961250000000104E-2</v>
      </c>
      <c r="O94" s="29">
        <v>7.8700606581372554E-2</v>
      </c>
      <c r="P94" s="29">
        <v>23.402187514160996</v>
      </c>
      <c r="Q94" s="29">
        <f t="shared" si="9"/>
        <v>4.0388535020607925</v>
      </c>
      <c r="R94" s="29">
        <v>0.67384593766079071</v>
      </c>
      <c r="S94" s="29">
        <f t="shared" si="10"/>
        <v>2.5400060277346426E-2</v>
      </c>
      <c r="T94" s="29">
        <v>0.77691485408878691</v>
      </c>
      <c r="U94" s="29">
        <v>7.9521800000000002</v>
      </c>
      <c r="V94" s="29">
        <v>70</v>
      </c>
      <c r="W94" s="29">
        <f t="shared" si="6"/>
        <v>2.3333333333333335</v>
      </c>
      <c r="X94" s="29">
        <f t="shared" si="7"/>
        <v>6.333333333333333</v>
      </c>
      <c r="Y94" s="29">
        <f t="shared" si="8"/>
        <v>8.6666666666666661</v>
      </c>
      <c r="Z94" s="29">
        <v>19.5</v>
      </c>
      <c r="AA94" s="2" t="s">
        <v>2237</v>
      </c>
      <c r="AB94" s="34"/>
      <c r="AC94">
        <v>12764</v>
      </c>
      <c r="AD94">
        <v>546.30687499999999</v>
      </c>
      <c r="AE94">
        <v>23.364158</v>
      </c>
      <c r="AF94">
        <v>127.63</v>
      </c>
      <c r="AG94">
        <v>317.84580099999999</v>
      </c>
      <c r="AH94">
        <v>31.784579999999998</v>
      </c>
      <c r="AI94">
        <v>4.2797000000000002E-2</v>
      </c>
      <c r="AJ94">
        <v>2.9142999999999999E-2</v>
      </c>
      <c r="AK94">
        <v>0.68094600000000005</v>
      </c>
      <c r="AL94">
        <v>3.5674999999999998E-2</v>
      </c>
      <c r="AM94">
        <v>2.75E-2</v>
      </c>
      <c r="AN94">
        <v>3</v>
      </c>
      <c r="AO94">
        <v>5.4910000000000002E-3</v>
      </c>
      <c r="AP94">
        <v>0.32948499999999997</v>
      </c>
      <c r="AQ94">
        <v>0.908806</v>
      </c>
      <c r="AR94">
        <v>0.68594200000000005</v>
      </c>
      <c r="AS94">
        <v>0.81168300000000004</v>
      </c>
      <c r="AT94">
        <v>38.666666999999997</v>
      </c>
      <c r="AU94">
        <v>35.949038000000002</v>
      </c>
      <c r="AV94">
        <v>1.8211000000000001E-2</v>
      </c>
      <c r="AW94">
        <v>8.9599999999999992E-3</v>
      </c>
      <c r="AX94">
        <v>109.007412</v>
      </c>
      <c r="AY94">
        <v>92.970851999999994</v>
      </c>
      <c r="AZ94">
        <v>484.810653</v>
      </c>
      <c r="BA94">
        <v>61.266882000000003</v>
      </c>
      <c r="BB94">
        <v>239.61623800000001</v>
      </c>
      <c r="BC94">
        <v>232.02052599999999</v>
      </c>
      <c r="BD94">
        <v>7.0424579999999999</v>
      </c>
      <c r="BE94">
        <v>0.458258</v>
      </c>
    </row>
    <row r="95" spans="1:61" x14ac:dyDescent="0.25">
      <c r="A95" t="s">
        <v>781</v>
      </c>
      <c r="B95" s="29">
        <v>3</v>
      </c>
      <c r="C95" t="s">
        <v>2</v>
      </c>
      <c r="D95">
        <v>3</v>
      </c>
      <c r="E95" t="s">
        <v>1</v>
      </c>
      <c r="F95" t="s">
        <v>246</v>
      </c>
      <c r="G95" t="s">
        <v>245</v>
      </c>
      <c r="H95" s="2">
        <v>52.029228914789385</v>
      </c>
      <c r="I95">
        <v>87.455520450574141</v>
      </c>
      <c r="J95" s="5" t="s">
        <v>51</v>
      </c>
      <c r="K95" s="29">
        <v>9793</v>
      </c>
      <c r="L95" s="29">
        <v>95</v>
      </c>
      <c r="M95" s="29">
        <f t="shared" si="11"/>
        <v>0.97008066986623098</v>
      </c>
      <c r="N95" s="29">
        <v>3.1984523809527043E-2</v>
      </c>
      <c r="O95" s="29">
        <v>5.319895675433936E-2</v>
      </c>
      <c r="P95" s="29">
        <v>24.80844683310692</v>
      </c>
      <c r="Q95" s="29">
        <f t="shared" si="9"/>
        <v>2.6325941831148683</v>
      </c>
      <c r="R95" s="29">
        <v>0.64615401420704854</v>
      </c>
      <c r="S95" s="29">
        <f t="shared" si="10"/>
        <v>2.2918631763957364E-3</v>
      </c>
      <c r="T95" s="29">
        <v>0.99895598141488473</v>
      </c>
      <c r="U95" s="29">
        <v>7.9521800000000002</v>
      </c>
      <c r="V95" s="29">
        <v>70</v>
      </c>
      <c r="W95" s="29">
        <f t="shared" si="6"/>
        <v>2.3333333333333335</v>
      </c>
      <c r="X95" s="29">
        <f t="shared" si="7"/>
        <v>6.333333333333333</v>
      </c>
      <c r="Y95" s="29">
        <f t="shared" si="8"/>
        <v>8.6666666666666661</v>
      </c>
      <c r="Z95" s="29">
        <v>19.5</v>
      </c>
      <c r="AA95" s="2" t="s">
        <v>2237</v>
      </c>
      <c r="AB95" s="34"/>
      <c r="AC95">
        <v>9914</v>
      </c>
      <c r="AD95">
        <v>400.04157500000002</v>
      </c>
      <c r="AE95">
        <v>24.782423999999999</v>
      </c>
      <c r="AF95">
        <v>99.13</v>
      </c>
      <c r="AG95">
        <v>237.71292199999999</v>
      </c>
      <c r="AH95">
        <v>23.771291999999999</v>
      </c>
      <c r="AI95">
        <v>4.0349999999999997E-2</v>
      </c>
      <c r="AJ95">
        <v>2.5974000000000001E-2</v>
      </c>
      <c r="AK95">
        <v>0.64371</v>
      </c>
      <c r="AL95">
        <v>3.5950000000000003E-2</v>
      </c>
      <c r="AM95">
        <v>2.75E-2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61" x14ac:dyDescent="0.25">
      <c r="A96" t="s">
        <v>781</v>
      </c>
      <c r="B96" s="29">
        <v>3</v>
      </c>
      <c r="C96" t="s">
        <v>15</v>
      </c>
      <c r="D96">
        <v>6</v>
      </c>
      <c r="E96" t="s">
        <v>1</v>
      </c>
      <c r="F96" t="s">
        <v>246</v>
      </c>
      <c r="G96" t="s">
        <v>245</v>
      </c>
      <c r="H96" s="2">
        <v>52.029228914789385</v>
      </c>
      <c r="I96">
        <v>87.455520450574141</v>
      </c>
      <c r="J96" s="5" t="s">
        <v>51</v>
      </c>
      <c r="K96" s="29">
        <v>5030</v>
      </c>
      <c r="L96" s="29">
        <v>760</v>
      </c>
      <c r="M96" s="29">
        <f t="shared" si="11"/>
        <v>15.109343936381709</v>
      </c>
      <c r="N96" s="29">
        <v>0.12488725961538208</v>
      </c>
      <c r="O96" s="29">
        <v>0.26346150011672825</v>
      </c>
      <c r="P96" s="29">
        <v>12.742416784491761</v>
      </c>
      <c r="Q96" s="29">
        <f t="shared" si="9"/>
        <v>14.698624231730028</v>
      </c>
      <c r="R96" s="29">
        <v>0.93229718099613157</v>
      </c>
      <c r="S96" s="29">
        <f t="shared" si="10"/>
        <v>0.28385130361268729</v>
      </c>
      <c r="T96" s="29">
        <v>0.76333270055303482</v>
      </c>
      <c r="U96" s="29">
        <v>7.9521800000000002</v>
      </c>
      <c r="V96" s="29">
        <v>70</v>
      </c>
      <c r="W96" s="29">
        <f t="shared" si="6"/>
        <v>2.3333333333333335</v>
      </c>
      <c r="X96" s="29">
        <f t="shared" si="7"/>
        <v>6.333333333333333</v>
      </c>
      <c r="Y96" s="29">
        <f t="shared" si="8"/>
        <v>8.6666666666666661</v>
      </c>
      <c r="Z96" s="29">
        <v>19.5</v>
      </c>
      <c r="AA96" s="2" t="s">
        <v>2237</v>
      </c>
      <c r="AB96" s="34"/>
      <c r="AC96">
        <v>5094</v>
      </c>
      <c r="AD96">
        <v>400.04157500000002</v>
      </c>
      <c r="AE96">
        <v>12.733676000000001</v>
      </c>
      <c r="AF96">
        <v>50.86</v>
      </c>
      <c r="AG96">
        <v>81.084772999999998</v>
      </c>
      <c r="AH96">
        <v>8.1084770000000006</v>
      </c>
      <c r="AI96">
        <v>7.8489000000000003E-2</v>
      </c>
      <c r="AJ96">
        <v>7.3092000000000004E-2</v>
      </c>
      <c r="AK96">
        <v>0.93123800000000001</v>
      </c>
      <c r="AL96">
        <v>5.5825E-2</v>
      </c>
      <c r="AM96">
        <v>2.75E-2</v>
      </c>
      <c r="AN96">
        <v>13</v>
      </c>
      <c r="AO96">
        <v>3.2496999999999998E-2</v>
      </c>
      <c r="AP96">
        <v>1.949797</v>
      </c>
      <c r="AQ96">
        <v>8.951708</v>
      </c>
      <c r="AR96">
        <v>0.88261000000000001</v>
      </c>
      <c r="AS96">
        <v>0.54872799999999999</v>
      </c>
      <c r="AT96">
        <v>35.076923000000001</v>
      </c>
      <c r="AU96">
        <v>17.134087000000001</v>
      </c>
      <c r="AV96">
        <v>2.5901E-2</v>
      </c>
      <c r="AW96">
        <v>1.5356E-2</v>
      </c>
      <c r="AX96">
        <v>42.056261999999997</v>
      </c>
      <c r="AY96">
        <v>8.9200029999999995</v>
      </c>
      <c r="AZ96">
        <v>221.53770399999999</v>
      </c>
      <c r="BA96">
        <v>158.11470700000001</v>
      </c>
      <c r="BB96">
        <v>28.677755999999999</v>
      </c>
      <c r="BC96">
        <v>32.111092999999997</v>
      </c>
      <c r="BD96">
        <v>8.2267840000000003</v>
      </c>
      <c r="BE96">
        <v>1.1248579999999999</v>
      </c>
    </row>
    <row r="97" spans="1:57" x14ac:dyDescent="0.25">
      <c r="A97" t="s">
        <v>781</v>
      </c>
      <c r="B97" s="29">
        <v>3</v>
      </c>
      <c r="C97" t="s">
        <v>35</v>
      </c>
      <c r="D97">
        <v>6</v>
      </c>
      <c r="E97" t="s">
        <v>7</v>
      </c>
      <c r="F97" t="s">
        <v>246</v>
      </c>
      <c r="G97" t="s">
        <v>245</v>
      </c>
      <c r="H97" s="2">
        <v>52.029228914789385</v>
      </c>
      <c r="I97">
        <v>87.455520450574141</v>
      </c>
      <c r="J97" s="5" t="s">
        <v>51</v>
      </c>
      <c r="K97" s="29">
        <v>7754</v>
      </c>
      <c r="L97" s="29">
        <v>218</v>
      </c>
      <c r="M97" s="29">
        <f t="shared" si="11"/>
        <v>2.8114521537271084</v>
      </c>
      <c r="N97" s="29">
        <v>6.7109558823530424E-2</v>
      </c>
      <c r="O97" s="29">
        <v>8.6131644268930399E-2</v>
      </c>
      <c r="P97" s="29">
        <v>19.643081460626068</v>
      </c>
      <c r="Q97" s="29">
        <f t="shared" si="9"/>
        <v>7.7979595555957211</v>
      </c>
      <c r="R97" s="29">
        <v>0.73183696932926223</v>
      </c>
      <c r="S97" s="29">
        <f t="shared" si="10"/>
        <v>8.3391091945817952E-2</v>
      </c>
      <c r="T97" s="29">
        <v>0.76694566601680025</v>
      </c>
      <c r="U97" s="29">
        <v>7.9521800000000002</v>
      </c>
      <c r="V97" s="29">
        <v>70</v>
      </c>
      <c r="W97" s="29">
        <f t="shared" si="6"/>
        <v>2.3333333333333335</v>
      </c>
      <c r="X97" s="29">
        <f t="shared" si="7"/>
        <v>6.333333333333333</v>
      </c>
      <c r="Y97" s="29">
        <f t="shared" si="8"/>
        <v>8.6666666666666661</v>
      </c>
      <c r="Z97" s="29">
        <v>19.5</v>
      </c>
      <c r="AA97" s="2" t="s">
        <v>2237</v>
      </c>
      <c r="AB97" s="34"/>
      <c r="AC97">
        <v>7844</v>
      </c>
      <c r="AD97">
        <v>400.04157500000002</v>
      </c>
      <c r="AE97">
        <v>19.607962000000001</v>
      </c>
      <c r="AF97">
        <v>78.41</v>
      </c>
      <c r="AG97">
        <v>175.82628299999999</v>
      </c>
      <c r="AH97">
        <v>17.582628</v>
      </c>
      <c r="AI97">
        <v>5.0993999999999998E-2</v>
      </c>
      <c r="AJ97">
        <v>3.7169000000000001E-2</v>
      </c>
      <c r="AK97">
        <v>0.72889800000000005</v>
      </c>
      <c r="AL97">
        <v>4.1549999999999997E-2</v>
      </c>
      <c r="AM97">
        <v>3.2500000000000001E-2</v>
      </c>
      <c r="AN97">
        <v>3</v>
      </c>
      <c r="AO97">
        <v>7.4989999999999996E-3</v>
      </c>
      <c r="AP97">
        <v>0.44995299999999999</v>
      </c>
      <c r="AQ97">
        <v>0.45895000000000002</v>
      </c>
      <c r="AR97">
        <v>0.11057500000000001</v>
      </c>
      <c r="AS97">
        <v>3.0454999999999999E-2</v>
      </c>
      <c r="AT97">
        <v>12</v>
      </c>
      <c r="AU97">
        <v>2</v>
      </c>
      <c r="AV97">
        <v>1.0052E-2</v>
      </c>
      <c r="AW97">
        <v>4.1099999999999999E-3</v>
      </c>
      <c r="AX97">
        <v>101.447695</v>
      </c>
      <c r="AY97">
        <v>11.095713999999999</v>
      </c>
      <c r="AZ97">
        <v>240.90144599999999</v>
      </c>
      <c r="BA97">
        <v>38.850076000000001</v>
      </c>
      <c r="BB97">
        <v>133.088775</v>
      </c>
      <c r="BC97">
        <v>101.390556</v>
      </c>
      <c r="BD97">
        <v>5.5333540000000001</v>
      </c>
      <c r="BE97">
        <v>0.49487199999999998</v>
      </c>
    </row>
    <row r="98" spans="1:57" x14ac:dyDescent="0.25">
      <c r="A98" t="s">
        <v>781</v>
      </c>
      <c r="B98" s="29">
        <v>3</v>
      </c>
      <c r="C98" t="s">
        <v>4</v>
      </c>
      <c r="D98">
        <v>12</v>
      </c>
      <c r="E98" t="s">
        <v>1</v>
      </c>
      <c r="F98" t="s">
        <v>246</v>
      </c>
      <c r="G98" t="s">
        <v>245</v>
      </c>
      <c r="H98" s="2">
        <v>52.029228914789385</v>
      </c>
      <c r="I98">
        <v>87.455520450574141</v>
      </c>
      <c r="J98" s="5" t="s">
        <v>52</v>
      </c>
      <c r="K98" s="29">
        <v>3124</v>
      </c>
      <c r="L98" s="29">
        <v>464</v>
      </c>
      <c r="M98" s="29">
        <f t="shared" si="11"/>
        <v>14.852752880921896</v>
      </c>
      <c r="N98" s="29">
        <v>6.6333333333333536E-2</v>
      </c>
      <c r="O98" s="29">
        <v>0.25079508184188554</v>
      </c>
      <c r="P98" s="29">
        <v>7.9139781381217222</v>
      </c>
      <c r="Q98" s="29">
        <f t="shared" si="9"/>
        <v>19.527062878100068</v>
      </c>
      <c r="R98" s="29">
        <v>1.0036482623411942</v>
      </c>
      <c r="S98" s="29">
        <f t="shared" si="10"/>
        <v>0.35520238495774992</v>
      </c>
      <c r="T98" s="29">
        <v>1.0289122801979209</v>
      </c>
      <c r="U98" s="29">
        <v>7.9521800000000002</v>
      </c>
      <c r="V98" s="29">
        <v>70</v>
      </c>
      <c r="W98" s="29">
        <f t="shared" si="6"/>
        <v>2.3333333333333335</v>
      </c>
      <c r="X98" s="29">
        <f t="shared" si="7"/>
        <v>6.333333333333333</v>
      </c>
      <c r="Y98" s="29">
        <f t="shared" si="8"/>
        <v>8.6666666666666661</v>
      </c>
      <c r="Z98" s="29">
        <v>19.5</v>
      </c>
      <c r="AA98" s="2" t="s">
        <v>2237</v>
      </c>
      <c r="AB98" s="34"/>
      <c r="AC98">
        <v>3175</v>
      </c>
      <c r="AD98">
        <v>400.04157500000002</v>
      </c>
      <c r="AE98">
        <v>7.9366750000000001</v>
      </c>
      <c r="AF98">
        <v>31.15</v>
      </c>
      <c r="AG98">
        <v>33.223599</v>
      </c>
      <c r="AH98">
        <v>3.3223600000000002</v>
      </c>
      <c r="AI98">
        <v>0.12600800000000001</v>
      </c>
      <c r="AJ98">
        <v>0.126226</v>
      </c>
      <c r="AK98">
        <v>1.00173</v>
      </c>
      <c r="AL98">
        <v>9.1899999999999996E-2</v>
      </c>
      <c r="AM98">
        <v>7.4999999999999997E-3</v>
      </c>
      <c r="AN98">
        <v>12</v>
      </c>
      <c r="AO98">
        <v>2.9996999999999999E-2</v>
      </c>
      <c r="AP98">
        <v>1.7998130000000001</v>
      </c>
      <c r="AQ98">
        <v>3.4645670000000002</v>
      </c>
      <c r="AR98">
        <v>0.16001000000000001</v>
      </c>
      <c r="AS98">
        <v>0.232486</v>
      </c>
      <c r="AT98">
        <v>9.1666670000000003</v>
      </c>
      <c r="AU98">
        <v>5.4244120000000002</v>
      </c>
      <c r="AV98">
        <v>1.9592999999999999E-2</v>
      </c>
      <c r="AW98">
        <v>1.9792000000000001E-2</v>
      </c>
      <c r="AX98">
        <v>91.469983999999997</v>
      </c>
      <c r="AY98">
        <v>48.889122999999998</v>
      </c>
      <c r="AZ98">
        <v>336.12673599999999</v>
      </c>
      <c r="BA98">
        <v>87.451333000000005</v>
      </c>
      <c r="BB98">
        <v>32.026398</v>
      </c>
      <c r="BC98">
        <v>28.944800000000001</v>
      </c>
      <c r="BD98">
        <v>6.0000840000000002</v>
      </c>
      <c r="BE98">
        <v>1.160577</v>
      </c>
    </row>
    <row r="99" spans="1:57" x14ac:dyDescent="0.25">
      <c r="A99" t="s">
        <v>781</v>
      </c>
      <c r="B99" s="29">
        <v>3</v>
      </c>
      <c r="C99" t="s">
        <v>11</v>
      </c>
      <c r="D99">
        <v>16</v>
      </c>
      <c r="E99" t="s">
        <v>1</v>
      </c>
      <c r="F99" t="s">
        <v>246</v>
      </c>
      <c r="G99" t="s">
        <v>245</v>
      </c>
      <c r="H99" s="2">
        <v>52.029228914789385</v>
      </c>
      <c r="I99">
        <v>87.455520450574141</v>
      </c>
      <c r="J99" s="5" t="s">
        <v>52</v>
      </c>
      <c r="K99" s="29">
        <v>28037</v>
      </c>
      <c r="L99" s="29">
        <v>290</v>
      </c>
      <c r="M99" s="29">
        <f t="shared" si="11"/>
        <v>1.0343474694154153</v>
      </c>
      <c r="N99" s="29">
        <v>4.0384090909090641E-2</v>
      </c>
      <c r="O99" s="29">
        <v>8.359836061396185E-2</v>
      </c>
      <c r="P99" s="29">
        <v>71.025673834352986</v>
      </c>
      <c r="Q99" s="29">
        <f t="shared" si="9"/>
        <v>43.584632818131197</v>
      </c>
      <c r="R99" s="29">
        <v>0.57378567136838543</v>
      </c>
      <c r="S99" s="29">
        <f t="shared" si="10"/>
        <v>7.466020601505885E-2</v>
      </c>
      <c r="T99" s="29">
        <v>1.0060501025694832</v>
      </c>
      <c r="U99" s="29">
        <v>7.9521800000000002</v>
      </c>
      <c r="V99" s="29">
        <v>70</v>
      </c>
      <c r="W99" s="29">
        <f t="shared" si="6"/>
        <v>2.3333333333333335</v>
      </c>
      <c r="X99" s="29">
        <f t="shared" si="7"/>
        <v>6.333333333333333</v>
      </c>
      <c r="Y99" s="29">
        <f t="shared" si="8"/>
        <v>8.6666666666666661</v>
      </c>
      <c r="Z99" s="29">
        <v>19.5</v>
      </c>
      <c r="AA99" s="2" t="s">
        <v>2237</v>
      </c>
      <c r="AB99" s="34"/>
      <c r="AC99">
        <v>28379</v>
      </c>
      <c r="AD99">
        <v>400.04157500000002</v>
      </c>
      <c r="AE99">
        <v>70.940127000000004</v>
      </c>
      <c r="AF99">
        <v>283.77999999999997</v>
      </c>
      <c r="AG99">
        <v>1362.437144</v>
      </c>
      <c r="AH99">
        <v>136.24371400000001</v>
      </c>
      <c r="AI99">
        <v>1.4095999999999999E-2</v>
      </c>
      <c r="AJ99">
        <v>8.0730000000000003E-3</v>
      </c>
      <c r="AK99">
        <v>0.57271700000000003</v>
      </c>
      <c r="AL99">
        <v>1.2274999999999999E-2</v>
      </c>
      <c r="AM99">
        <v>7.4999999999999997E-3</v>
      </c>
      <c r="AN99">
        <v>14</v>
      </c>
      <c r="AO99">
        <v>3.4995999999999999E-2</v>
      </c>
      <c r="AP99">
        <v>2.0997819999999998</v>
      </c>
      <c r="AQ99">
        <v>2.420804</v>
      </c>
      <c r="AR99">
        <v>0.32301400000000002</v>
      </c>
      <c r="AS99">
        <v>0.112383</v>
      </c>
      <c r="AT99">
        <v>49.071429000000002</v>
      </c>
      <c r="AU99">
        <v>12.922635</v>
      </c>
      <c r="AV99">
        <v>6.7190000000000001E-3</v>
      </c>
      <c r="AW99">
        <v>2.2889999999999998E-3</v>
      </c>
      <c r="AX99">
        <v>152.295286</v>
      </c>
      <c r="AY99">
        <v>13.842158</v>
      </c>
      <c r="AZ99">
        <v>287.70876500000003</v>
      </c>
      <c r="BA99">
        <v>32.641418000000002</v>
      </c>
      <c r="BB99">
        <v>10.412685</v>
      </c>
      <c r="BC99">
        <v>25.495477000000001</v>
      </c>
      <c r="BD99">
        <v>5.9486569999999999</v>
      </c>
      <c r="BE99">
        <v>2.4494899999999999</v>
      </c>
    </row>
    <row r="100" spans="1:57" x14ac:dyDescent="0.25">
      <c r="A100" t="s">
        <v>782</v>
      </c>
      <c r="B100" s="29">
        <v>3</v>
      </c>
      <c r="C100" t="s">
        <v>12</v>
      </c>
      <c r="D100">
        <v>5</v>
      </c>
      <c r="E100" t="s">
        <v>1</v>
      </c>
      <c r="F100" t="s">
        <v>246</v>
      </c>
      <c r="G100" t="s">
        <v>245</v>
      </c>
      <c r="H100" s="2">
        <v>52.029228914789385</v>
      </c>
      <c r="I100">
        <v>87.455520450574141</v>
      </c>
      <c r="J100" s="5" t="s">
        <v>51</v>
      </c>
      <c r="K100" s="29">
        <v>9797</v>
      </c>
      <c r="L100" s="29">
        <v>2177</v>
      </c>
      <c r="M100" s="29">
        <f t="shared" si="11"/>
        <v>22.221088088190264</v>
      </c>
      <c r="N100" s="29">
        <v>4.3214197530862954E-2</v>
      </c>
      <c r="O100" s="29">
        <v>0.8608296329536802</v>
      </c>
      <c r="P100" s="29">
        <v>20.823575096412853</v>
      </c>
      <c r="Q100" s="29">
        <f t="shared" si="9"/>
        <v>6.6174659198089358</v>
      </c>
      <c r="R100" s="29">
        <v>1.280333708806459</v>
      </c>
      <c r="S100" s="29">
        <f t="shared" si="10"/>
        <v>0.63188783142301475</v>
      </c>
      <c r="T100" s="29">
        <v>0.98087290256886184</v>
      </c>
      <c r="U100" s="29">
        <v>7.9521800000000002</v>
      </c>
      <c r="V100" s="29">
        <v>70</v>
      </c>
      <c r="W100" s="29">
        <f t="shared" si="6"/>
        <v>2.3333333333333335</v>
      </c>
      <c r="X100" s="29">
        <f t="shared" si="7"/>
        <v>6.333333333333333</v>
      </c>
      <c r="Y100" s="29">
        <f t="shared" si="8"/>
        <v>8.6666666666666661</v>
      </c>
      <c r="Z100" s="29">
        <v>19.5</v>
      </c>
      <c r="AA100" s="2" t="s">
        <v>2237</v>
      </c>
      <c r="AB100" s="34"/>
      <c r="AC100">
        <v>9921</v>
      </c>
      <c r="AD100">
        <v>478.45167500000002</v>
      </c>
      <c r="AE100">
        <v>20.735636</v>
      </c>
      <c r="AF100">
        <v>99.08</v>
      </c>
      <c r="AG100">
        <v>230.49657999999999</v>
      </c>
      <c r="AH100">
        <v>23.049658000000001</v>
      </c>
      <c r="AI100">
        <v>4.8193E-2</v>
      </c>
      <c r="AJ100">
        <v>6.1697000000000002E-2</v>
      </c>
      <c r="AK100">
        <v>1.2801940000000001</v>
      </c>
      <c r="AL100">
        <v>2.6263000000000002E-2</v>
      </c>
      <c r="AM100">
        <v>7.4999999999999997E-3</v>
      </c>
      <c r="AN100">
        <v>19</v>
      </c>
      <c r="AO100">
        <v>3.9711000000000003E-2</v>
      </c>
      <c r="AP100">
        <v>2.3826860000000001</v>
      </c>
      <c r="AQ100">
        <v>3.1549239999999998</v>
      </c>
      <c r="AR100">
        <v>0.172455</v>
      </c>
      <c r="AS100">
        <v>0.18362700000000001</v>
      </c>
      <c r="AT100">
        <v>16.473683999999999</v>
      </c>
      <c r="AU100">
        <v>13.492255</v>
      </c>
      <c r="AV100">
        <v>1.1145E-2</v>
      </c>
      <c r="AW100">
        <v>8.9230000000000004E-3</v>
      </c>
      <c r="AX100">
        <v>131.13349099999999</v>
      </c>
      <c r="AY100">
        <v>77.932599999999994</v>
      </c>
      <c r="AZ100">
        <v>711.89524500000005</v>
      </c>
      <c r="BA100">
        <v>393.63088599999998</v>
      </c>
      <c r="BB100">
        <v>25.056539000000001</v>
      </c>
      <c r="BC100">
        <v>23.154793000000002</v>
      </c>
      <c r="BD100">
        <v>6.6182460000000001</v>
      </c>
      <c r="BE100">
        <v>1.57619</v>
      </c>
    </row>
    <row r="101" spans="1:57" x14ac:dyDescent="0.25">
      <c r="A101" t="s">
        <v>782</v>
      </c>
      <c r="B101" s="29">
        <v>3</v>
      </c>
      <c r="C101" t="s">
        <v>10</v>
      </c>
      <c r="D101">
        <v>13</v>
      </c>
      <c r="E101" t="s">
        <v>1</v>
      </c>
      <c r="F101" t="s">
        <v>246</v>
      </c>
      <c r="G101" t="s">
        <v>245</v>
      </c>
      <c r="H101" s="2">
        <v>52.029228914789385</v>
      </c>
      <c r="I101">
        <v>87.455520450574141</v>
      </c>
      <c r="J101" s="5" t="s">
        <v>50</v>
      </c>
      <c r="K101" s="29">
        <v>11043</v>
      </c>
      <c r="L101" s="29">
        <v>10</v>
      </c>
      <c r="M101" s="29">
        <f t="shared" si="11"/>
        <v>9.0555102780041655E-2</v>
      </c>
      <c r="N101" s="29">
        <v>1.918333333332593E-2</v>
      </c>
      <c r="O101" s="29">
        <v>6.3765157996568903E-3</v>
      </c>
      <c r="P101" s="29">
        <v>23.471954658537015</v>
      </c>
      <c r="Q101" s="29">
        <f t="shared" si="9"/>
        <v>3.9690863576847732</v>
      </c>
      <c r="R101" s="29">
        <v>0.50208003966417636</v>
      </c>
      <c r="S101" s="29">
        <f t="shared" si="10"/>
        <v>0.14636583771926792</v>
      </c>
      <c r="T101" s="29">
        <v>0.98087290256886184</v>
      </c>
      <c r="U101" s="29">
        <v>7.9521800000000002</v>
      </c>
      <c r="V101" s="29">
        <v>70</v>
      </c>
      <c r="W101" s="29">
        <f t="shared" si="6"/>
        <v>2.3333333333333335</v>
      </c>
      <c r="X101" s="29">
        <f t="shared" si="7"/>
        <v>6.333333333333333</v>
      </c>
      <c r="Y101" s="29">
        <f t="shared" si="8"/>
        <v>8.6666666666666661</v>
      </c>
      <c r="Z101" s="29">
        <v>19.5</v>
      </c>
      <c r="AA101" s="2" t="s">
        <v>2237</v>
      </c>
      <c r="AB101" s="34"/>
      <c r="AC101">
        <v>11254</v>
      </c>
      <c r="AD101">
        <v>478.45167500000002</v>
      </c>
      <c r="AE101">
        <v>23.521706999999999</v>
      </c>
      <c r="AF101">
        <v>112.53</v>
      </c>
      <c r="AG101">
        <v>303.09247599999998</v>
      </c>
      <c r="AH101">
        <v>30.309248</v>
      </c>
      <c r="AI101">
        <v>4.2508999999999998E-2</v>
      </c>
      <c r="AJ101">
        <v>2.1409000000000001E-2</v>
      </c>
      <c r="AK101">
        <v>0.50363199999999997</v>
      </c>
      <c r="AL101">
        <v>3.9750000000000001E-2</v>
      </c>
      <c r="AM101">
        <v>3.7499999999999999E-2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25">
      <c r="A102" t="s">
        <v>783</v>
      </c>
      <c r="B102" s="29">
        <v>3</v>
      </c>
      <c r="C102" t="s">
        <v>8</v>
      </c>
      <c r="D102">
        <v>1</v>
      </c>
      <c r="E102" t="s">
        <v>1</v>
      </c>
      <c r="F102" t="s">
        <v>246</v>
      </c>
      <c r="G102" t="s">
        <v>245</v>
      </c>
      <c r="H102" s="2">
        <v>52.029228914789385</v>
      </c>
      <c r="I102">
        <v>87.455520450574141</v>
      </c>
      <c r="J102" s="5" t="s">
        <v>51</v>
      </c>
      <c r="K102" s="29">
        <v>2193</v>
      </c>
      <c r="L102" s="29">
        <v>1167</v>
      </c>
      <c r="M102" s="29">
        <f t="shared" si="11"/>
        <v>53.214774281805745</v>
      </c>
      <c r="N102" s="29">
        <v>0.18038676470588316</v>
      </c>
      <c r="O102" s="29">
        <v>0.41039935404665417</v>
      </c>
      <c r="P102" s="29">
        <v>5.8823907413353762</v>
      </c>
      <c r="Q102" s="29">
        <f t="shared" si="9"/>
        <v>21.558650274886411</v>
      </c>
      <c r="R102" s="29">
        <v>1.9388615757838352</v>
      </c>
      <c r="S102" s="29">
        <f t="shared" si="10"/>
        <v>1.2904156984003909</v>
      </c>
      <c r="T102" s="29">
        <v>1.1295489591802319</v>
      </c>
      <c r="U102" s="29">
        <v>7.9521800000000002</v>
      </c>
      <c r="V102" s="29">
        <v>70</v>
      </c>
      <c r="W102" s="29">
        <f t="shared" si="6"/>
        <v>2.3333333333333335</v>
      </c>
      <c r="X102" s="29">
        <f t="shared" si="7"/>
        <v>6.333333333333333</v>
      </c>
      <c r="Y102" s="29">
        <f t="shared" si="8"/>
        <v>8.6666666666666661</v>
      </c>
      <c r="Z102" s="29">
        <v>19.5</v>
      </c>
      <c r="AA102" s="2" t="s">
        <v>2237</v>
      </c>
      <c r="AB102" s="34"/>
      <c r="AC102">
        <v>2257</v>
      </c>
      <c r="AD102">
        <v>379.75715000000002</v>
      </c>
      <c r="AE102">
        <v>5.9432720000000003</v>
      </c>
      <c r="AF102">
        <v>20.75</v>
      </c>
      <c r="AG102">
        <v>33.997757</v>
      </c>
      <c r="AH102">
        <v>3.3997760000000001</v>
      </c>
      <c r="AI102">
        <v>0.16808699999999999</v>
      </c>
      <c r="AJ102">
        <v>0.32551999999999998</v>
      </c>
      <c r="AK102">
        <v>1.9366129999999999</v>
      </c>
      <c r="AL102">
        <v>5.0674999999999998E-2</v>
      </c>
      <c r="AM102">
        <v>1.2500000000000001E-2</v>
      </c>
      <c r="AN102">
        <v>45</v>
      </c>
      <c r="AO102">
        <v>0.11849700000000001</v>
      </c>
      <c r="AP102">
        <v>7.109807</v>
      </c>
      <c r="AQ102">
        <v>29.596810000000001</v>
      </c>
      <c r="AR102">
        <v>0.39738299999999999</v>
      </c>
      <c r="AS102">
        <v>0.43802799999999997</v>
      </c>
      <c r="AT102">
        <v>14.844443999999999</v>
      </c>
      <c r="AU102">
        <v>11.618862999999999</v>
      </c>
      <c r="AV102">
        <v>2.8702999999999999E-2</v>
      </c>
      <c r="AW102">
        <v>2.4653000000000001E-2</v>
      </c>
      <c r="AX102">
        <v>52.411884999999998</v>
      </c>
      <c r="AY102">
        <v>29.548981000000001</v>
      </c>
      <c r="AZ102">
        <v>247.77041199999999</v>
      </c>
      <c r="BA102">
        <v>199.308674</v>
      </c>
      <c r="BB102">
        <v>8.1090359999999997</v>
      </c>
      <c r="BC102">
        <v>7.772481</v>
      </c>
      <c r="BD102">
        <v>7.947222</v>
      </c>
      <c r="BE102">
        <v>2.0603150000000001</v>
      </c>
    </row>
    <row r="103" spans="1:57" x14ac:dyDescent="0.25">
      <c r="A103" t="s">
        <v>783</v>
      </c>
      <c r="B103" s="29">
        <v>3</v>
      </c>
      <c r="C103" t="s">
        <v>290</v>
      </c>
      <c r="D103">
        <v>9</v>
      </c>
      <c r="E103" t="s">
        <v>7</v>
      </c>
      <c r="F103" t="s">
        <v>246</v>
      </c>
      <c r="G103" t="s">
        <v>245</v>
      </c>
      <c r="H103" s="2">
        <v>52.029228914789385</v>
      </c>
      <c r="I103">
        <v>87.455520450574141</v>
      </c>
      <c r="J103" s="5" t="s">
        <v>51</v>
      </c>
      <c r="K103" s="29">
        <v>6985</v>
      </c>
      <c r="L103" s="29">
        <v>158</v>
      </c>
      <c r="M103" s="29">
        <f t="shared" si="11"/>
        <v>2.2619899785254116</v>
      </c>
      <c r="N103" s="29">
        <v>6.843148148148348E-2</v>
      </c>
      <c r="O103" s="29">
        <v>7.2423415419997791E-2</v>
      </c>
      <c r="P103" s="29">
        <v>18.736205804025357</v>
      </c>
      <c r="Q103" s="29">
        <f t="shared" si="9"/>
        <v>8.7048352121964321</v>
      </c>
      <c r="R103" s="29">
        <v>0.72623463077313555</v>
      </c>
      <c r="S103" s="29">
        <f t="shared" si="10"/>
        <v>7.7788753389691268E-2</v>
      </c>
      <c r="T103" s="29">
        <v>1.0483315195726033</v>
      </c>
      <c r="U103" s="29">
        <v>7.9521800000000002</v>
      </c>
      <c r="V103" s="29">
        <v>70</v>
      </c>
      <c r="W103" s="29">
        <f t="shared" si="6"/>
        <v>2.3333333333333335</v>
      </c>
      <c r="X103" s="29">
        <f t="shared" si="7"/>
        <v>6.333333333333333</v>
      </c>
      <c r="Y103" s="29">
        <f t="shared" si="8"/>
        <v>8.6666666666666661</v>
      </c>
      <c r="Z103" s="29">
        <v>19.5</v>
      </c>
      <c r="AA103" s="2" t="s">
        <v>2237</v>
      </c>
      <c r="AB103" s="34"/>
      <c r="AC103">
        <v>7095</v>
      </c>
      <c r="AD103">
        <v>379.75715000000002</v>
      </c>
      <c r="AE103">
        <v>18.682993</v>
      </c>
      <c r="AF103">
        <v>70.930000000000007</v>
      </c>
      <c r="AG103">
        <v>154.10089300000001</v>
      </c>
      <c r="AH103">
        <v>15.410088999999999</v>
      </c>
      <c r="AI103">
        <v>5.3516000000000001E-2</v>
      </c>
      <c r="AJ103">
        <v>3.9244000000000001E-2</v>
      </c>
      <c r="AK103">
        <v>0.73330799999999996</v>
      </c>
      <c r="AL103">
        <v>4.2625000000000003E-2</v>
      </c>
      <c r="AM103">
        <v>3.2500000000000001E-2</v>
      </c>
      <c r="AN103">
        <v>1</v>
      </c>
      <c r="AO103">
        <v>2.6329999999999999E-3</v>
      </c>
      <c r="AP103">
        <v>0.157996</v>
      </c>
      <c r="AQ103">
        <v>0.11275499999999999</v>
      </c>
      <c r="AR103">
        <v>5.0599999999999999E-2</v>
      </c>
      <c r="AS103">
        <v>0</v>
      </c>
      <c r="AT103">
        <v>8</v>
      </c>
      <c r="AU103">
        <v>0</v>
      </c>
      <c r="AV103">
        <v>7.2290000000000002E-3</v>
      </c>
      <c r="AW103">
        <v>3.8630000000000001E-3</v>
      </c>
      <c r="AX103">
        <v>138.339921</v>
      </c>
      <c r="AY103">
        <v>0</v>
      </c>
      <c r="AZ103">
        <v>396.039604</v>
      </c>
      <c r="BA103">
        <v>0</v>
      </c>
      <c r="BB103">
        <v>0</v>
      </c>
      <c r="BC103">
        <v>0</v>
      </c>
      <c r="BD103">
        <v>5.1636860000000002</v>
      </c>
      <c r="BE103">
        <v>0.34992699999999999</v>
      </c>
    </row>
    <row r="104" spans="1:57" x14ac:dyDescent="0.25">
      <c r="A104" t="s">
        <v>783</v>
      </c>
      <c r="B104" s="29">
        <v>3</v>
      </c>
      <c r="C104" t="s">
        <v>10</v>
      </c>
      <c r="D104">
        <v>13</v>
      </c>
      <c r="E104" t="s">
        <v>1</v>
      </c>
      <c r="F104" t="s">
        <v>246</v>
      </c>
      <c r="G104" t="s">
        <v>245</v>
      </c>
      <c r="H104" s="2">
        <v>52.029228914789385</v>
      </c>
      <c r="I104">
        <v>87.455520450574141</v>
      </c>
      <c r="J104" s="5" t="s">
        <v>51</v>
      </c>
      <c r="K104" s="29">
        <v>8383</v>
      </c>
      <c r="L104" s="29">
        <v>19</v>
      </c>
      <c r="M104" s="29">
        <f t="shared" si="11"/>
        <v>0.2266491709411905</v>
      </c>
      <c r="N104" s="29">
        <v>2.6170000000004023E-2</v>
      </c>
      <c r="O104" s="29">
        <v>1.3411743596295888E-2</v>
      </c>
      <c r="P104" s="29">
        <v>22.486129313549686</v>
      </c>
      <c r="Q104" s="29">
        <f t="shared" si="9"/>
        <v>4.9549117026721028</v>
      </c>
      <c r="R104" s="29">
        <v>0.56978395906391177</v>
      </c>
      <c r="S104" s="29">
        <f t="shared" si="10"/>
        <v>7.8661918319532509E-2</v>
      </c>
      <c r="T104" s="29">
        <v>0.97091341784457086</v>
      </c>
      <c r="U104" s="29">
        <v>7.9521800000000002</v>
      </c>
      <c r="V104" s="29">
        <v>70</v>
      </c>
      <c r="W104" s="29">
        <f t="shared" si="6"/>
        <v>2.3333333333333335</v>
      </c>
      <c r="X104" s="29">
        <f t="shared" si="7"/>
        <v>6.333333333333333</v>
      </c>
      <c r="Y104" s="29">
        <f t="shared" si="8"/>
        <v>8.6666666666666661</v>
      </c>
      <c r="Z104" s="29">
        <v>19.5</v>
      </c>
      <c r="AA104" s="2" t="s">
        <v>2237</v>
      </c>
      <c r="AB104" s="34"/>
      <c r="AC104">
        <v>8520</v>
      </c>
      <c r="AD104">
        <v>379.75715000000002</v>
      </c>
      <c r="AE104">
        <v>22.435390999999999</v>
      </c>
      <c r="AF104">
        <v>85.19</v>
      </c>
      <c r="AG104">
        <v>205.69101599999999</v>
      </c>
      <c r="AH104">
        <v>20.569102000000001</v>
      </c>
      <c r="AI104">
        <v>4.4568999999999998E-2</v>
      </c>
      <c r="AJ104">
        <v>2.5412000000000001E-2</v>
      </c>
      <c r="AK104">
        <v>0.57015700000000002</v>
      </c>
      <c r="AL104">
        <v>4.0349999999999997E-2</v>
      </c>
      <c r="AM104">
        <v>3.2500000000000001E-2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25">
      <c r="A105" t="s">
        <v>783</v>
      </c>
      <c r="B105" s="29">
        <v>3</v>
      </c>
      <c r="C105" t="s">
        <v>28</v>
      </c>
      <c r="D105">
        <v>15</v>
      </c>
      <c r="E105" t="s">
        <v>1</v>
      </c>
      <c r="F105" t="s">
        <v>246</v>
      </c>
      <c r="G105" t="s">
        <v>245</v>
      </c>
      <c r="H105" s="2">
        <v>52.029228914789385</v>
      </c>
      <c r="I105">
        <v>87.455520450574141</v>
      </c>
      <c r="J105" s="5" t="s">
        <v>52</v>
      </c>
      <c r="K105" s="29">
        <v>3988</v>
      </c>
      <c r="L105" s="29">
        <v>390</v>
      </c>
      <c r="M105" s="29">
        <f t="shared" si="11"/>
        <v>9.7793380140421249</v>
      </c>
      <c r="N105" s="29">
        <v>7.722094594594707E-2</v>
      </c>
      <c r="O105" s="29">
        <v>0.19849380522517915</v>
      </c>
      <c r="P105" s="29">
        <v>10.697206692405601</v>
      </c>
      <c r="Q105" s="29">
        <f t="shared" si="9"/>
        <v>16.743834323816188</v>
      </c>
      <c r="R105" s="29">
        <v>1.1043718406361909</v>
      </c>
      <c r="S105" s="29">
        <f t="shared" si="10"/>
        <v>0.45592596325274659</v>
      </c>
      <c r="T105" s="29">
        <v>1.1268010702224895</v>
      </c>
      <c r="U105" s="29">
        <v>7.9521800000000002</v>
      </c>
      <c r="V105" s="29">
        <v>70</v>
      </c>
      <c r="W105" s="29">
        <f t="shared" si="6"/>
        <v>2.3333333333333335</v>
      </c>
      <c r="X105" s="29">
        <f t="shared" si="7"/>
        <v>6.333333333333333</v>
      </c>
      <c r="Y105" s="29">
        <f t="shared" si="8"/>
        <v>8.6666666666666661</v>
      </c>
      <c r="Z105" s="29">
        <v>19.5</v>
      </c>
      <c r="AA105" s="2" t="s">
        <v>2237</v>
      </c>
      <c r="AB105" s="34"/>
      <c r="AC105">
        <v>4061</v>
      </c>
      <c r="AD105">
        <v>379.75715000000002</v>
      </c>
      <c r="AE105">
        <v>10.693676</v>
      </c>
      <c r="AF105">
        <v>40.11</v>
      </c>
      <c r="AG105">
        <v>56.629125999999999</v>
      </c>
      <c r="AH105">
        <v>5.6629129999999996</v>
      </c>
      <c r="AI105">
        <v>9.3493000000000007E-2</v>
      </c>
      <c r="AJ105">
        <v>0.10320600000000001</v>
      </c>
      <c r="AK105">
        <v>1.10389</v>
      </c>
      <c r="AL105">
        <v>6.5013000000000001E-2</v>
      </c>
      <c r="AM105">
        <v>4.7500000000000001E-2</v>
      </c>
      <c r="AN105">
        <v>7</v>
      </c>
      <c r="AO105">
        <v>1.8433000000000001E-2</v>
      </c>
      <c r="AP105">
        <v>1.1059699999999999</v>
      </c>
      <c r="AQ105">
        <v>1.994583</v>
      </c>
      <c r="AR105">
        <v>0.176732</v>
      </c>
      <c r="AS105">
        <v>0.15338399999999999</v>
      </c>
      <c r="AT105">
        <v>11.571429</v>
      </c>
      <c r="AU105">
        <v>4.0355559999999997</v>
      </c>
      <c r="AV105">
        <v>1.6718E-2</v>
      </c>
      <c r="AW105">
        <v>1.4625000000000001E-2</v>
      </c>
      <c r="AX105">
        <v>82.971624000000006</v>
      </c>
      <c r="AY105">
        <v>35.139601999999996</v>
      </c>
      <c r="AZ105">
        <v>194.31996000000001</v>
      </c>
      <c r="BA105">
        <v>31.880946999999999</v>
      </c>
      <c r="BB105">
        <v>32.534404000000002</v>
      </c>
      <c r="BC105">
        <v>24.550706999999999</v>
      </c>
      <c r="BD105">
        <v>6.3285660000000004</v>
      </c>
      <c r="BE105">
        <v>1.069045</v>
      </c>
    </row>
    <row r="106" spans="1:57" x14ac:dyDescent="0.25">
      <c r="A106" t="s">
        <v>783</v>
      </c>
      <c r="B106" s="29">
        <v>3</v>
      </c>
      <c r="C106" t="s">
        <v>11</v>
      </c>
      <c r="D106">
        <v>16</v>
      </c>
      <c r="E106" t="s">
        <v>1</v>
      </c>
      <c r="F106" t="s">
        <v>246</v>
      </c>
      <c r="G106" t="s">
        <v>245</v>
      </c>
      <c r="H106" s="2">
        <v>52.029228914789385</v>
      </c>
      <c r="I106">
        <v>87.455520450574141</v>
      </c>
      <c r="J106" s="5" t="s">
        <v>51</v>
      </c>
      <c r="K106" s="29">
        <v>13271</v>
      </c>
      <c r="L106" s="29">
        <v>92</v>
      </c>
      <c r="M106" s="29">
        <f t="shared" si="11"/>
        <v>0.6932409012131715</v>
      </c>
      <c r="N106" s="29">
        <v>4.7010714285714982E-2</v>
      </c>
      <c r="O106" s="29">
        <v>3.7552882069628486E-2</v>
      </c>
      <c r="P106" s="29">
        <v>35.597449853288545</v>
      </c>
      <c r="Q106" s="29">
        <f t="shared" si="9"/>
        <v>8.1564088370667562</v>
      </c>
      <c r="R106" s="29">
        <v>0.61203864124545182</v>
      </c>
      <c r="S106" s="29">
        <f t="shared" si="10"/>
        <v>3.640723613799246E-2</v>
      </c>
      <c r="T106" s="29">
        <v>0.8080647406682806</v>
      </c>
      <c r="U106" s="29">
        <v>7.9521800000000002</v>
      </c>
      <c r="V106" s="29">
        <v>70</v>
      </c>
      <c r="W106" s="29">
        <f t="shared" si="6"/>
        <v>2.3333333333333335</v>
      </c>
      <c r="X106" s="29">
        <f t="shared" si="7"/>
        <v>6.333333333333333</v>
      </c>
      <c r="Y106" s="29">
        <f t="shared" si="8"/>
        <v>8.6666666666666661</v>
      </c>
      <c r="Z106" s="29">
        <v>19.5</v>
      </c>
      <c r="AA106" s="2" t="s">
        <v>2237</v>
      </c>
      <c r="AB106" s="34"/>
      <c r="AC106">
        <v>13508</v>
      </c>
      <c r="AD106">
        <v>379.75715000000002</v>
      </c>
      <c r="AE106">
        <v>35.570101000000001</v>
      </c>
      <c r="AF106">
        <v>135.07</v>
      </c>
      <c r="AG106">
        <v>464.31789199999997</v>
      </c>
      <c r="AH106">
        <v>46.431789000000002</v>
      </c>
      <c r="AI106">
        <v>2.8105999999999999E-2</v>
      </c>
      <c r="AJ106">
        <v>1.7225000000000001E-2</v>
      </c>
      <c r="AK106">
        <v>0.61286200000000002</v>
      </c>
      <c r="AL106">
        <v>2.325E-2</v>
      </c>
      <c r="AM106">
        <v>2.2499999999999999E-2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25">
      <c r="A107" t="s">
        <v>783</v>
      </c>
      <c r="B107" s="29">
        <v>3</v>
      </c>
      <c r="C107" t="s">
        <v>36</v>
      </c>
      <c r="D107">
        <v>16</v>
      </c>
      <c r="E107" t="s">
        <v>7</v>
      </c>
      <c r="F107" t="s">
        <v>246</v>
      </c>
      <c r="G107" t="s">
        <v>245</v>
      </c>
      <c r="H107" s="2">
        <v>52.029228914789385</v>
      </c>
      <c r="I107">
        <v>87.455520450574141</v>
      </c>
      <c r="J107" s="5" t="s">
        <v>51</v>
      </c>
      <c r="K107" s="29">
        <v>2781</v>
      </c>
      <c r="L107" s="29">
        <v>473</v>
      </c>
      <c r="M107" s="29">
        <f t="shared" si="11"/>
        <v>17.008270406328659</v>
      </c>
      <c r="N107" s="29">
        <v>0.12320789473684172</v>
      </c>
      <c r="O107" s="29">
        <v>0.20385850266369751</v>
      </c>
      <c r="P107" s="29">
        <v>7.4596117882597728</v>
      </c>
      <c r="Q107" s="29">
        <f t="shared" si="9"/>
        <v>19.981429227962018</v>
      </c>
      <c r="R107" s="29">
        <v>1.0481944678796347</v>
      </c>
      <c r="S107" s="29">
        <f t="shared" si="10"/>
        <v>0.39974859049619038</v>
      </c>
      <c r="T107" s="29">
        <v>0.89770533916372242</v>
      </c>
      <c r="U107" s="29">
        <v>7.9521800000000002</v>
      </c>
      <c r="V107" s="29">
        <v>70</v>
      </c>
      <c r="W107" s="29">
        <f t="shared" si="6"/>
        <v>2.3333333333333335</v>
      </c>
      <c r="X107" s="29">
        <f t="shared" si="7"/>
        <v>6.333333333333333</v>
      </c>
      <c r="Y107" s="29">
        <f t="shared" si="8"/>
        <v>8.6666666666666661</v>
      </c>
      <c r="Z107" s="29">
        <v>19.5</v>
      </c>
      <c r="AA107" s="2" t="s">
        <v>2237</v>
      </c>
      <c r="AB107" s="34"/>
      <c r="AC107">
        <v>2824</v>
      </c>
      <c r="AD107">
        <v>379.75715000000002</v>
      </c>
      <c r="AE107">
        <v>7.436331</v>
      </c>
      <c r="AF107">
        <v>27.4</v>
      </c>
      <c r="AG107">
        <v>28.685535999999999</v>
      </c>
      <c r="AH107">
        <v>2.868554</v>
      </c>
      <c r="AI107">
        <v>0.134466</v>
      </c>
      <c r="AJ107">
        <v>0.140741</v>
      </c>
      <c r="AK107">
        <v>1.046665</v>
      </c>
      <c r="AL107">
        <v>8.9724999999999999E-2</v>
      </c>
      <c r="AM107">
        <v>1.7500000000000002E-2</v>
      </c>
      <c r="AN107">
        <v>15</v>
      </c>
      <c r="AO107">
        <v>3.9498999999999999E-2</v>
      </c>
      <c r="AP107">
        <v>2.369936</v>
      </c>
      <c r="AQ107">
        <v>8.0028330000000008</v>
      </c>
      <c r="AR107">
        <v>0.37904199999999999</v>
      </c>
      <c r="AS107">
        <v>0.40167900000000001</v>
      </c>
      <c r="AT107">
        <v>15.066667000000001</v>
      </c>
      <c r="AU107">
        <v>10.291929</v>
      </c>
      <c r="AV107">
        <v>2.6946000000000001E-2</v>
      </c>
      <c r="AW107">
        <v>2.3372E-2</v>
      </c>
      <c r="AX107">
        <v>72.689481000000001</v>
      </c>
      <c r="AY107">
        <v>74.279071000000002</v>
      </c>
      <c r="AZ107">
        <v>397.40916700000002</v>
      </c>
      <c r="BA107">
        <v>162.90293299999999</v>
      </c>
      <c r="BB107">
        <v>23.147290999999999</v>
      </c>
      <c r="BC107">
        <v>34.793911000000001</v>
      </c>
      <c r="BD107">
        <v>7.3674189999999999</v>
      </c>
      <c r="BE107">
        <v>1.6413040000000001</v>
      </c>
    </row>
    <row r="108" spans="1:57" x14ac:dyDescent="0.25">
      <c r="A108" t="s">
        <v>784</v>
      </c>
      <c r="B108" s="29">
        <v>3</v>
      </c>
      <c r="C108" t="s">
        <v>15</v>
      </c>
      <c r="D108">
        <v>6</v>
      </c>
      <c r="E108" t="s">
        <v>1</v>
      </c>
      <c r="F108" t="s">
        <v>246</v>
      </c>
      <c r="G108" t="s">
        <v>244</v>
      </c>
      <c r="H108" s="2">
        <v>52.029228914789385</v>
      </c>
      <c r="I108">
        <v>87.455520450574141</v>
      </c>
      <c r="J108" s="5" t="s">
        <v>51</v>
      </c>
      <c r="K108" s="29">
        <v>6415</v>
      </c>
      <c r="L108" s="29">
        <v>2978</v>
      </c>
      <c r="M108" s="29">
        <f t="shared" si="11"/>
        <v>46.422447388932191</v>
      </c>
      <c r="N108" s="29">
        <v>5.2571365638767312E-2</v>
      </c>
      <c r="O108" s="29">
        <v>1.469841973747896</v>
      </c>
      <c r="P108" s="29">
        <v>20.768802338310028</v>
      </c>
      <c r="Q108" s="29">
        <f t="shared" si="9"/>
        <v>6.6722386779117606</v>
      </c>
      <c r="R108" s="29">
        <v>1.4233423072213951</v>
      </c>
      <c r="S108" s="29">
        <f t="shared" si="10"/>
        <v>0.77489642983795082</v>
      </c>
      <c r="T108" s="29">
        <v>0.96504152746416572</v>
      </c>
      <c r="U108" s="29">
        <v>7.9521800000000002</v>
      </c>
      <c r="V108" s="29">
        <v>70</v>
      </c>
      <c r="W108" s="29">
        <f t="shared" si="6"/>
        <v>2.3333333333333335</v>
      </c>
      <c r="X108" s="29">
        <f t="shared" si="7"/>
        <v>6.333333333333333</v>
      </c>
      <c r="Y108" s="29">
        <f t="shared" si="8"/>
        <v>8.6666666666666661</v>
      </c>
      <c r="Z108" s="29">
        <v>19.5</v>
      </c>
      <c r="AA108" s="2" t="s">
        <v>2237</v>
      </c>
      <c r="AB108" s="34"/>
      <c r="AC108">
        <v>6531</v>
      </c>
      <c r="AD108">
        <v>314.979375</v>
      </c>
      <c r="AE108">
        <v>20.734691000000002</v>
      </c>
      <c r="AF108">
        <v>65.260000000000005</v>
      </c>
      <c r="AG108">
        <v>207.06118000000001</v>
      </c>
      <c r="AH108">
        <v>20.706118</v>
      </c>
      <c r="AI108">
        <v>4.8226999999999999E-2</v>
      </c>
      <c r="AJ108">
        <v>6.8943000000000004E-2</v>
      </c>
      <c r="AK108">
        <v>1.429556</v>
      </c>
      <c r="AL108">
        <v>1.6587000000000001E-2</v>
      </c>
      <c r="AM108">
        <v>7.4999999999999997E-3</v>
      </c>
      <c r="AN108">
        <v>60</v>
      </c>
      <c r="AO108">
        <v>0.19048899999999999</v>
      </c>
      <c r="AP108">
        <v>11.429320000000001</v>
      </c>
      <c r="AQ108">
        <v>11.085592</v>
      </c>
      <c r="AR108">
        <v>9.7674999999999998E-2</v>
      </c>
      <c r="AS108">
        <v>3.2932000000000003E-2</v>
      </c>
      <c r="AT108">
        <v>12.066667000000001</v>
      </c>
      <c r="AU108">
        <v>2.283817</v>
      </c>
      <c r="AV108">
        <v>8.8260000000000005E-3</v>
      </c>
      <c r="AW108">
        <v>5.2680000000000001E-3</v>
      </c>
      <c r="AX108">
        <v>119.836945</v>
      </c>
      <c r="AY108">
        <v>24.162303999999999</v>
      </c>
      <c r="AZ108">
        <v>247.64434399999999</v>
      </c>
      <c r="BA108">
        <v>69.173803000000007</v>
      </c>
      <c r="BB108">
        <v>4.5947089999999999</v>
      </c>
      <c r="BC108">
        <v>4.1184180000000001</v>
      </c>
      <c r="BD108">
        <v>5.9559319999999998</v>
      </c>
      <c r="BE108">
        <v>4.4347120000000002</v>
      </c>
    </row>
    <row r="109" spans="1:57" x14ac:dyDescent="0.25">
      <c r="A109" t="s">
        <v>784</v>
      </c>
      <c r="B109" s="29">
        <v>3</v>
      </c>
      <c r="C109" t="s">
        <v>4</v>
      </c>
      <c r="D109">
        <v>12</v>
      </c>
      <c r="E109" t="s">
        <v>1</v>
      </c>
      <c r="F109" t="s">
        <v>246</v>
      </c>
      <c r="G109" t="s">
        <v>244</v>
      </c>
      <c r="H109" s="2">
        <v>52.029228914789385</v>
      </c>
      <c r="I109">
        <v>87.455520450574141</v>
      </c>
      <c r="J109" s="5" t="s">
        <v>52</v>
      </c>
      <c r="K109" s="29">
        <v>5763</v>
      </c>
      <c r="L109" s="29">
        <v>597</v>
      </c>
      <c r="M109" s="29">
        <f t="shared" si="11"/>
        <v>10.359187922956794</v>
      </c>
      <c r="N109" s="29">
        <v>8.5027439024389168E-2</v>
      </c>
      <c r="O109" s="29">
        <v>0.26547806574301208</v>
      </c>
      <c r="P109" s="29">
        <v>18.657927961914371</v>
      </c>
      <c r="Q109" s="29">
        <f t="shared" si="9"/>
        <v>8.7831130543074174</v>
      </c>
      <c r="R109" s="29">
        <v>1.6573406953039074</v>
      </c>
      <c r="S109" s="29">
        <f t="shared" si="10"/>
        <v>1.0088948179204631</v>
      </c>
      <c r="T109" s="29">
        <v>0.96504152746416572</v>
      </c>
      <c r="U109" s="29">
        <v>7.9521800000000002</v>
      </c>
      <c r="V109" s="29">
        <v>70</v>
      </c>
      <c r="W109" s="29">
        <f t="shared" si="6"/>
        <v>2.3333333333333335</v>
      </c>
      <c r="X109" s="29">
        <f t="shared" si="7"/>
        <v>6.333333333333333</v>
      </c>
      <c r="Y109" s="29">
        <f t="shared" si="8"/>
        <v>8.6666666666666661</v>
      </c>
      <c r="Z109" s="29">
        <v>19.5</v>
      </c>
      <c r="AA109" s="2" t="s">
        <v>2237</v>
      </c>
      <c r="AB109" s="34"/>
      <c r="AC109">
        <v>5849</v>
      </c>
      <c r="AD109">
        <v>314.979375</v>
      </c>
      <c r="AE109">
        <v>18.569469999999999</v>
      </c>
      <c r="AF109">
        <v>58.03</v>
      </c>
      <c r="AG109">
        <v>143.962874</v>
      </c>
      <c r="AH109">
        <v>14.396286999999999</v>
      </c>
      <c r="AI109">
        <v>5.3825999999999999E-2</v>
      </c>
      <c r="AJ109">
        <v>8.8708999999999996E-2</v>
      </c>
      <c r="AK109">
        <v>1.6480779999999999</v>
      </c>
      <c r="AL109">
        <v>3.0436999999999999E-2</v>
      </c>
      <c r="AM109">
        <v>1.7500000000000002E-2</v>
      </c>
      <c r="AN109">
        <v>9</v>
      </c>
      <c r="AO109">
        <v>2.8573000000000001E-2</v>
      </c>
      <c r="AP109">
        <v>1.7143980000000001</v>
      </c>
      <c r="AQ109">
        <v>5.9668320000000001</v>
      </c>
      <c r="AR109">
        <v>0.67940599999999995</v>
      </c>
      <c r="AS109">
        <v>0.34088600000000002</v>
      </c>
      <c r="AT109">
        <v>38.777777999999998</v>
      </c>
      <c r="AU109">
        <v>12.285945</v>
      </c>
      <c r="AV109">
        <v>1.7984E-2</v>
      </c>
      <c r="AW109">
        <v>1.1252E-2</v>
      </c>
      <c r="AX109">
        <v>67.561668999999995</v>
      </c>
      <c r="AY109">
        <v>33.806353999999999</v>
      </c>
      <c r="AZ109">
        <v>207.26062899999999</v>
      </c>
      <c r="BA109">
        <v>77.544931000000005</v>
      </c>
      <c r="BB109">
        <v>20.026074999999999</v>
      </c>
      <c r="BC109">
        <v>20.465467</v>
      </c>
      <c r="BD109">
        <v>9.7006010000000007</v>
      </c>
      <c r="BE109">
        <v>1.8027759999999999</v>
      </c>
    </row>
    <row r="110" spans="1:57" x14ac:dyDescent="0.25">
      <c r="A110" t="s">
        <v>785</v>
      </c>
      <c r="B110" s="29">
        <v>3</v>
      </c>
      <c r="C110" t="s">
        <v>9</v>
      </c>
      <c r="D110">
        <v>2</v>
      </c>
      <c r="E110" t="s">
        <v>1</v>
      </c>
      <c r="F110" t="s">
        <v>246</v>
      </c>
      <c r="G110" t="s">
        <v>244</v>
      </c>
      <c r="H110" s="2">
        <v>52.029228914789385</v>
      </c>
      <c r="I110">
        <v>87.455520450574141</v>
      </c>
      <c r="J110" s="5" t="s">
        <v>52</v>
      </c>
      <c r="K110" s="29">
        <v>5482</v>
      </c>
      <c r="L110" s="29">
        <v>292</v>
      </c>
      <c r="M110" s="29">
        <f t="shared" si="11"/>
        <v>5.3265231667274717</v>
      </c>
      <c r="N110" s="29">
        <v>0.12236964285714262</v>
      </c>
      <c r="O110" s="29">
        <v>0.10636984867719855</v>
      </c>
      <c r="P110" s="29">
        <v>13.883797867819107</v>
      </c>
      <c r="Q110" s="29">
        <f t="shared" si="9"/>
        <v>13.557243148402682</v>
      </c>
      <c r="R110" s="29">
        <v>1.276011292394484</v>
      </c>
      <c r="S110" s="29">
        <f t="shared" si="10"/>
        <v>0.62756541501103968</v>
      </c>
      <c r="T110" s="29">
        <v>0.97039238704607389</v>
      </c>
      <c r="U110" s="29">
        <v>7.9521800000000002</v>
      </c>
      <c r="V110" s="29">
        <v>70</v>
      </c>
      <c r="W110" s="29">
        <f t="shared" si="6"/>
        <v>2.3333333333333335</v>
      </c>
      <c r="X110" s="29">
        <f t="shared" si="7"/>
        <v>6.333333333333333</v>
      </c>
      <c r="Y110" s="29">
        <f t="shared" si="8"/>
        <v>8.6666666666666661</v>
      </c>
      <c r="Z110" s="29">
        <v>19.5</v>
      </c>
      <c r="AA110" s="2" t="s">
        <v>2237</v>
      </c>
      <c r="AB110" s="34"/>
      <c r="AC110">
        <v>5606</v>
      </c>
      <c r="AD110">
        <v>404.20684999999997</v>
      </c>
      <c r="AE110">
        <v>13.869137</v>
      </c>
      <c r="AF110">
        <v>55.63</v>
      </c>
      <c r="AG110">
        <v>112.034071</v>
      </c>
      <c r="AH110">
        <v>11.203407</v>
      </c>
      <c r="AI110">
        <v>7.2072999999999998E-2</v>
      </c>
      <c r="AJ110">
        <v>9.1691999999999996E-2</v>
      </c>
      <c r="AK110">
        <v>1.2722150000000001</v>
      </c>
      <c r="AL110">
        <v>4.6649999999999997E-2</v>
      </c>
      <c r="AM110">
        <v>3.2500000000000001E-2</v>
      </c>
      <c r="AN110">
        <v>4</v>
      </c>
      <c r="AO110">
        <v>9.8960000000000003E-3</v>
      </c>
      <c r="AP110">
        <v>0.59375500000000003</v>
      </c>
      <c r="AQ110">
        <v>1.6767749999999999</v>
      </c>
      <c r="AR110">
        <v>0.60066200000000003</v>
      </c>
      <c r="AS110">
        <v>0.41322199999999998</v>
      </c>
      <c r="AT110">
        <v>23.5</v>
      </c>
      <c r="AU110">
        <v>12.871155999999999</v>
      </c>
      <c r="AV110">
        <v>2.6696000000000001E-2</v>
      </c>
      <c r="AW110">
        <v>1.422E-2</v>
      </c>
      <c r="AX110">
        <v>91.220498000000006</v>
      </c>
      <c r="AY110">
        <v>109.864791</v>
      </c>
      <c r="AZ110">
        <v>180.32678100000001</v>
      </c>
      <c r="BA110">
        <v>93.832650999999998</v>
      </c>
      <c r="BB110">
        <v>34.454725000000003</v>
      </c>
      <c r="BC110">
        <v>57.143906000000001</v>
      </c>
      <c r="BD110">
        <v>5.5786369999999996</v>
      </c>
      <c r="BE110">
        <v>1.0497810000000001</v>
      </c>
    </row>
    <row r="111" spans="1:57" x14ac:dyDescent="0.25">
      <c r="A111" t="s">
        <v>785</v>
      </c>
      <c r="B111" s="29">
        <v>3</v>
      </c>
      <c r="C111" t="s">
        <v>38</v>
      </c>
      <c r="D111">
        <v>9</v>
      </c>
      <c r="E111" t="s">
        <v>1</v>
      </c>
      <c r="F111" t="s">
        <v>246</v>
      </c>
      <c r="G111" t="s">
        <v>244</v>
      </c>
      <c r="H111" s="2">
        <v>52.029228914789385</v>
      </c>
      <c r="I111">
        <v>87.455520450574141</v>
      </c>
      <c r="J111" s="5" t="s">
        <v>52</v>
      </c>
      <c r="K111" s="29">
        <v>11977</v>
      </c>
      <c r="L111" s="29">
        <v>3091</v>
      </c>
      <c r="M111" s="29">
        <f t="shared" si="11"/>
        <v>25.807798280036735</v>
      </c>
      <c r="N111" s="29">
        <v>9.8514846743296428E-2</v>
      </c>
      <c r="O111" s="29">
        <v>0.66101263106544816</v>
      </c>
      <c r="P111" s="29">
        <v>30.333135181114454</v>
      </c>
      <c r="Q111" s="29">
        <f t="shared" si="9"/>
        <v>2.892094164892665</v>
      </c>
      <c r="R111" s="29">
        <v>2.0747198219208545</v>
      </c>
      <c r="S111" s="29">
        <f t="shared" si="10"/>
        <v>1.4262739445374102</v>
      </c>
      <c r="T111" s="29">
        <v>0.9121495582486232</v>
      </c>
      <c r="U111" s="29">
        <v>7.9521800000000002</v>
      </c>
      <c r="V111" s="29">
        <v>70</v>
      </c>
      <c r="W111" s="29">
        <f t="shared" si="6"/>
        <v>2.3333333333333335</v>
      </c>
      <c r="X111" s="29">
        <f t="shared" si="7"/>
        <v>6.333333333333333</v>
      </c>
      <c r="Y111" s="29">
        <f t="shared" si="8"/>
        <v>8.6666666666666661</v>
      </c>
      <c r="Z111" s="29">
        <v>19.5</v>
      </c>
      <c r="AA111" s="2" t="s">
        <v>2237</v>
      </c>
      <c r="AB111" s="34"/>
      <c r="AC111">
        <v>12264</v>
      </c>
      <c r="AD111">
        <v>404.20684999999997</v>
      </c>
      <c r="AE111">
        <v>30.340900999999999</v>
      </c>
      <c r="AF111">
        <v>122.26</v>
      </c>
      <c r="AG111">
        <v>382.42357700000002</v>
      </c>
      <c r="AH111">
        <v>38.242358000000003</v>
      </c>
      <c r="AI111">
        <v>3.2955999999999999E-2</v>
      </c>
      <c r="AJ111">
        <v>6.8725999999999995E-2</v>
      </c>
      <c r="AK111">
        <v>2.085388</v>
      </c>
      <c r="AL111">
        <v>1.925E-2</v>
      </c>
      <c r="AM111">
        <v>1.2500000000000001E-2</v>
      </c>
      <c r="AN111">
        <v>69</v>
      </c>
      <c r="AO111">
        <v>0.170705</v>
      </c>
      <c r="AP111">
        <v>10.242281</v>
      </c>
      <c r="AQ111">
        <v>27.927267000000001</v>
      </c>
      <c r="AR111">
        <v>0.532945</v>
      </c>
      <c r="AS111">
        <v>0.305446</v>
      </c>
      <c r="AT111">
        <v>49.637681000000001</v>
      </c>
      <c r="AU111">
        <v>29.995574000000001</v>
      </c>
      <c r="AV111">
        <v>1.0957E-2</v>
      </c>
      <c r="AW111">
        <v>5.483E-3</v>
      </c>
      <c r="AX111">
        <v>95.293863999999999</v>
      </c>
      <c r="AY111">
        <v>20.218399000000002</v>
      </c>
      <c r="AZ111">
        <v>279.13825000000003</v>
      </c>
      <c r="BA111">
        <v>80.982619999999997</v>
      </c>
      <c r="BB111">
        <v>5.3278990000000004</v>
      </c>
      <c r="BC111">
        <v>9.2003690000000002</v>
      </c>
      <c r="BD111">
        <v>11.099309999999999</v>
      </c>
      <c r="BE111">
        <v>6.7702830000000001</v>
      </c>
    </row>
    <row r="112" spans="1:57" x14ac:dyDescent="0.25">
      <c r="A112" t="s">
        <v>785</v>
      </c>
      <c r="B112" s="29">
        <v>3</v>
      </c>
      <c r="C112" t="s">
        <v>36</v>
      </c>
      <c r="D112">
        <v>16</v>
      </c>
      <c r="E112" t="s">
        <v>7</v>
      </c>
      <c r="F112" t="s">
        <v>246</v>
      </c>
      <c r="G112" t="s">
        <v>244</v>
      </c>
      <c r="H112" s="2">
        <v>52.029228914789385</v>
      </c>
      <c r="I112">
        <v>87.455520450574141</v>
      </c>
      <c r="J112" s="5" t="s">
        <v>51</v>
      </c>
      <c r="K112" s="29">
        <v>6515</v>
      </c>
      <c r="L112" s="29">
        <v>4525</v>
      </c>
      <c r="M112" s="29">
        <f t="shared" si="11"/>
        <v>69.455103607060636</v>
      </c>
      <c r="N112" s="29">
        <v>6.9069736842105448E-2</v>
      </c>
      <c r="O112" s="29">
        <v>1.2511120296794307</v>
      </c>
      <c r="P112" s="29">
        <v>16.499989622189251</v>
      </c>
      <c r="Q112" s="29">
        <f t="shared" si="9"/>
        <v>10.941051394032538</v>
      </c>
      <c r="R112" s="29">
        <v>2.0057356578252339</v>
      </c>
      <c r="S112" s="29">
        <f t="shared" si="10"/>
        <v>1.3572897804417896</v>
      </c>
      <c r="T112" s="29">
        <v>0.94028533338820297</v>
      </c>
      <c r="U112" s="29">
        <v>7.9521800000000002</v>
      </c>
      <c r="V112" s="29">
        <v>70</v>
      </c>
      <c r="W112" s="29">
        <f t="shared" si="6"/>
        <v>2.3333333333333335</v>
      </c>
      <c r="X112" s="29">
        <f t="shared" si="7"/>
        <v>6.333333333333333</v>
      </c>
      <c r="Y112" s="29">
        <f t="shared" si="8"/>
        <v>8.6666666666666661</v>
      </c>
      <c r="Z112" s="29">
        <v>19.5</v>
      </c>
      <c r="AA112" s="2" t="s">
        <v>2237</v>
      </c>
      <c r="AB112" s="34"/>
      <c r="AC112">
        <v>6643</v>
      </c>
      <c r="AD112">
        <v>404.20684999999997</v>
      </c>
      <c r="AE112">
        <v>16.434654999999999</v>
      </c>
      <c r="AF112">
        <v>65.48</v>
      </c>
      <c r="AG112">
        <v>243.867771</v>
      </c>
      <c r="AH112">
        <v>24.386776999999999</v>
      </c>
      <c r="AI112">
        <v>6.0765E-2</v>
      </c>
      <c r="AJ112">
        <v>0.120931</v>
      </c>
      <c r="AK112">
        <v>1.990127</v>
      </c>
      <c r="AL112">
        <v>1.1287E-2</v>
      </c>
      <c r="AM112">
        <v>7.4999999999999997E-3</v>
      </c>
      <c r="AN112">
        <v>325</v>
      </c>
      <c r="AO112">
        <v>0.80404399999999998</v>
      </c>
      <c r="AP112">
        <v>48.242626000000001</v>
      </c>
      <c r="AQ112">
        <v>54.749360000000003</v>
      </c>
      <c r="AR112">
        <v>8.2142000000000007E-2</v>
      </c>
      <c r="AS112">
        <v>3.1056E-2</v>
      </c>
      <c r="AT112">
        <v>11.190769</v>
      </c>
      <c r="AU112">
        <v>2.274505</v>
      </c>
      <c r="AV112">
        <v>8.0599999999999995E-3</v>
      </c>
      <c r="AW112">
        <v>4.8820000000000001E-3</v>
      </c>
      <c r="AX112">
        <v>133.429035</v>
      </c>
      <c r="AY112">
        <v>31.081941</v>
      </c>
      <c r="AZ112">
        <v>264.39627200000001</v>
      </c>
      <c r="BA112">
        <v>39.226261000000001</v>
      </c>
      <c r="BB112">
        <v>1.160312</v>
      </c>
      <c r="BC112">
        <v>1.0157940000000001</v>
      </c>
      <c r="BD112">
        <v>7.0162709999999997</v>
      </c>
      <c r="BE112">
        <v>9.5447389999999999</v>
      </c>
    </row>
    <row r="113" spans="1:57" x14ac:dyDescent="0.25">
      <c r="A113" t="s">
        <v>786</v>
      </c>
      <c r="B113" s="29">
        <v>3</v>
      </c>
      <c r="C113" t="s">
        <v>17</v>
      </c>
      <c r="D113">
        <v>8</v>
      </c>
      <c r="E113" t="s">
        <v>1</v>
      </c>
      <c r="F113" t="s">
        <v>246</v>
      </c>
      <c r="G113" t="s">
        <v>244</v>
      </c>
      <c r="H113" s="2">
        <v>52.029228914789385</v>
      </c>
      <c r="I113">
        <v>87.455520450574141</v>
      </c>
      <c r="J113" s="5" t="s">
        <v>52</v>
      </c>
      <c r="K113" s="29">
        <v>7941</v>
      </c>
      <c r="L113" s="29">
        <v>1545</v>
      </c>
      <c r="M113" s="29">
        <f t="shared" si="11"/>
        <v>19.455987910842463</v>
      </c>
      <c r="N113" s="29">
        <v>8.9750299401197109E-2</v>
      </c>
      <c r="O113" s="29">
        <v>0.55898414644808903</v>
      </c>
      <c r="P113" s="29">
        <v>26.5801982451753</v>
      </c>
      <c r="Q113" s="29">
        <f t="shared" si="9"/>
        <v>0.86084277104648876</v>
      </c>
      <c r="R113" s="29">
        <v>1.5935573751623699</v>
      </c>
      <c r="S113" s="29">
        <f t="shared" si="10"/>
        <v>0.94511149777892567</v>
      </c>
      <c r="T113" s="29">
        <v>0.95947385164606602</v>
      </c>
      <c r="U113" s="29">
        <v>7.9521800000000002</v>
      </c>
      <c r="V113" s="29">
        <v>70</v>
      </c>
      <c r="W113" s="29">
        <f t="shared" si="6"/>
        <v>2.3333333333333335</v>
      </c>
      <c r="X113" s="29">
        <f t="shared" si="7"/>
        <v>6.333333333333333</v>
      </c>
      <c r="Y113" s="29">
        <f t="shared" si="8"/>
        <v>8.6666666666666661</v>
      </c>
      <c r="Z113" s="29">
        <v>19.5</v>
      </c>
      <c r="AA113" s="2" t="s">
        <v>2237</v>
      </c>
      <c r="AB113" s="34"/>
      <c r="AC113">
        <v>7982</v>
      </c>
      <c r="AD113">
        <v>301.59187500000002</v>
      </c>
      <c r="AE113">
        <v>26.466229999999999</v>
      </c>
      <c r="AF113">
        <v>79.58</v>
      </c>
      <c r="AG113">
        <v>232.33678900000001</v>
      </c>
      <c r="AH113">
        <v>23.233678999999999</v>
      </c>
      <c r="AI113">
        <v>3.7756999999999999E-2</v>
      </c>
      <c r="AJ113">
        <v>6.0283999999999997E-2</v>
      </c>
      <c r="AK113">
        <v>1.5966389999999999</v>
      </c>
      <c r="AL113">
        <v>2.3025E-2</v>
      </c>
      <c r="AM113">
        <v>1.2500000000000001E-2</v>
      </c>
      <c r="AN113">
        <v>39</v>
      </c>
      <c r="AO113">
        <v>0.12931400000000001</v>
      </c>
      <c r="AP113">
        <v>7.7588299999999997</v>
      </c>
      <c r="AQ113">
        <v>19.631671000000001</v>
      </c>
      <c r="AR113">
        <v>0.53402700000000003</v>
      </c>
      <c r="AS113">
        <v>0.303701</v>
      </c>
      <c r="AT113">
        <v>40.179487000000002</v>
      </c>
      <c r="AU113">
        <v>20.447457</v>
      </c>
      <c r="AV113">
        <v>1.363E-2</v>
      </c>
      <c r="AW113">
        <v>6.5430000000000002E-3</v>
      </c>
      <c r="AX113">
        <v>78.898206999999999</v>
      </c>
      <c r="AY113">
        <v>14.643096</v>
      </c>
      <c r="AZ113">
        <v>241.50382999999999</v>
      </c>
      <c r="BA113">
        <v>87.431279000000004</v>
      </c>
      <c r="BB113">
        <v>6.1716550000000003</v>
      </c>
      <c r="BC113">
        <v>5.6808949999999996</v>
      </c>
      <c r="BD113">
        <v>8.1449149999999992</v>
      </c>
      <c r="BE113">
        <v>3.9895700000000001</v>
      </c>
    </row>
    <row r="114" spans="1:57" x14ac:dyDescent="0.25">
      <c r="A114" t="s">
        <v>786</v>
      </c>
      <c r="B114" s="29">
        <v>3</v>
      </c>
      <c r="C114" t="s">
        <v>290</v>
      </c>
      <c r="D114">
        <v>9</v>
      </c>
      <c r="E114" t="s">
        <v>7</v>
      </c>
      <c r="F114" t="s">
        <v>246</v>
      </c>
      <c r="G114" t="s">
        <v>244</v>
      </c>
      <c r="H114" s="2">
        <v>52.029228914789385</v>
      </c>
      <c r="I114">
        <v>87.455520450574141</v>
      </c>
      <c r="J114" s="5" t="s">
        <v>51</v>
      </c>
      <c r="K114" s="29">
        <v>4696</v>
      </c>
      <c r="L114" s="29">
        <v>3274</v>
      </c>
      <c r="M114" s="29">
        <f t="shared" si="11"/>
        <v>69.718909710391813</v>
      </c>
      <c r="N114" s="29">
        <v>7.3464905149051324E-2</v>
      </c>
      <c r="O114" s="29">
        <v>1.2351206589182326</v>
      </c>
      <c r="P114" s="29">
        <v>15.718500309701954</v>
      </c>
      <c r="Q114" s="29">
        <f t="shared" si="9"/>
        <v>11.722540706519835</v>
      </c>
      <c r="R114" s="29">
        <v>1.9583923717806078</v>
      </c>
      <c r="S114" s="29">
        <f t="shared" si="10"/>
        <v>1.3099464943971635</v>
      </c>
      <c r="T114" s="29">
        <v>0.96294202761701975</v>
      </c>
      <c r="U114" s="29">
        <v>7.9521800000000002</v>
      </c>
      <c r="V114" s="29">
        <v>70</v>
      </c>
      <c r="W114" s="29">
        <f t="shared" si="6"/>
        <v>2.3333333333333335</v>
      </c>
      <c r="X114" s="29">
        <f t="shared" si="7"/>
        <v>6.333333333333333</v>
      </c>
      <c r="Y114" s="29">
        <f t="shared" si="8"/>
        <v>8.6666666666666661</v>
      </c>
      <c r="Z114" s="29">
        <v>19.5</v>
      </c>
      <c r="AA114" s="2" t="s">
        <v>2237</v>
      </c>
      <c r="AB114" s="34"/>
      <c r="AC114">
        <v>4741</v>
      </c>
      <c r="AD114">
        <v>301.59187500000002</v>
      </c>
      <c r="AE114">
        <v>15.71992</v>
      </c>
      <c r="AF114">
        <v>46.63</v>
      </c>
      <c r="AG114">
        <v>171.61076</v>
      </c>
      <c r="AH114">
        <v>17.161076000000001</v>
      </c>
      <c r="AI114">
        <v>6.3614000000000004E-2</v>
      </c>
      <c r="AJ114">
        <v>0.124442</v>
      </c>
      <c r="AK114">
        <v>1.956205</v>
      </c>
      <c r="AL114">
        <v>1.2574999999999999E-2</v>
      </c>
      <c r="AM114">
        <v>7.4999999999999997E-3</v>
      </c>
      <c r="AN114">
        <v>226</v>
      </c>
      <c r="AO114">
        <v>0.74935700000000005</v>
      </c>
      <c r="AP114">
        <v>44.961423000000003</v>
      </c>
      <c r="AQ114">
        <v>51.803417000000003</v>
      </c>
      <c r="AR114">
        <v>8.7281999999999998E-2</v>
      </c>
      <c r="AS114">
        <v>3.9261999999999998E-2</v>
      </c>
      <c r="AT114">
        <v>10.867257</v>
      </c>
      <c r="AU114">
        <v>2.5368550000000001</v>
      </c>
      <c r="AV114">
        <v>8.8459999999999997E-3</v>
      </c>
      <c r="AW114">
        <v>5.4279999999999997E-3</v>
      </c>
      <c r="AX114">
        <v>122.775395</v>
      </c>
      <c r="AY114">
        <v>27.836449000000002</v>
      </c>
      <c r="AZ114">
        <v>245.73520500000001</v>
      </c>
      <c r="BA114">
        <v>36.613692999999998</v>
      </c>
      <c r="BB114">
        <v>1.24701</v>
      </c>
      <c r="BC114">
        <v>1.1080140000000001</v>
      </c>
      <c r="BD114">
        <v>6.645797</v>
      </c>
      <c r="BE114">
        <v>17.084755999999999</v>
      </c>
    </row>
    <row r="115" spans="1:57" x14ac:dyDescent="0.25">
      <c r="A115" t="s">
        <v>786</v>
      </c>
      <c r="B115" s="29">
        <v>3</v>
      </c>
      <c r="C115" t="s">
        <v>4</v>
      </c>
      <c r="D115">
        <v>12</v>
      </c>
      <c r="E115" t="s">
        <v>1</v>
      </c>
      <c r="F115" t="s">
        <v>246</v>
      </c>
      <c r="G115" t="s">
        <v>244</v>
      </c>
      <c r="H115" s="2">
        <v>52.029228914789385</v>
      </c>
      <c r="I115">
        <v>87.455520450574141</v>
      </c>
      <c r="J115" s="5" t="s">
        <v>52</v>
      </c>
      <c r="K115" s="29">
        <v>1973</v>
      </c>
      <c r="L115" s="29">
        <v>160</v>
      </c>
      <c r="M115" s="29">
        <f t="shared" si="11"/>
        <v>8.1094779523568175</v>
      </c>
      <c r="N115" s="29">
        <v>0.22053000000000103</v>
      </c>
      <c r="O115" s="29">
        <v>8.3680261444324708E-2</v>
      </c>
      <c r="P115" s="29">
        <v>6.6040462331861063</v>
      </c>
      <c r="Q115" s="29">
        <f t="shared" si="9"/>
        <v>20.836994783035681</v>
      </c>
      <c r="R115" s="29">
        <v>0.79588242584546354</v>
      </c>
      <c r="S115" s="29">
        <f t="shared" si="10"/>
        <v>0.14743654846201926</v>
      </c>
      <c r="T115" s="29">
        <v>0.99952128268760954</v>
      </c>
      <c r="U115" s="29">
        <v>7.9521800000000002</v>
      </c>
      <c r="V115" s="29">
        <v>70</v>
      </c>
      <c r="W115" s="29">
        <f t="shared" si="6"/>
        <v>2.3333333333333335</v>
      </c>
      <c r="X115" s="29">
        <f t="shared" si="7"/>
        <v>6.333333333333333</v>
      </c>
      <c r="Y115" s="29">
        <f t="shared" si="8"/>
        <v>8.6666666666666661</v>
      </c>
      <c r="Z115" s="29">
        <v>19.5</v>
      </c>
      <c r="AA115" s="2" t="s">
        <v>2237</v>
      </c>
      <c r="AB115" s="34"/>
      <c r="AC115">
        <v>1991</v>
      </c>
      <c r="AD115">
        <v>301.59187500000002</v>
      </c>
      <c r="AE115">
        <v>6.6016370000000002</v>
      </c>
      <c r="AF115">
        <v>19.489999999999998</v>
      </c>
      <c r="AG115">
        <v>19.338818</v>
      </c>
      <c r="AH115">
        <v>1.9338820000000001</v>
      </c>
      <c r="AI115">
        <v>0.15135299999999999</v>
      </c>
      <c r="AJ115">
        <v>0.120147</v>
      </c>
      <c r="AK115">
        <v>0.79382200000000003</v>
      </c>
      <c r="AL115">
        <v>0.118838</v>
      </c>
      <c r="AM115">
        <v>7.2499999999999995E-2</v>
      </c>
      <c r="AN115">
        <v>3</v>
      </c>
      <c r="AO115">
        <v>9.9469999999999992E-3</v>
      </c>
      <c r="AP115">
        <v>0.59683299999999995</v>
      </c>
      <c r="AQ115">
        <v>3.9176289999999998</v>
      </c>
      <c r="AR115">
        <v>1.305925</v>
      </c>
      <c r="AS115">
        <v>0.58071799999999996</v>
      </c>
      <c r="AT115">
        <v>26</v>
      </c>
      <c r="AU115">
        <v>7</v>
      </c>
      <c r="AV115">
        <v>5.2236999999999999E-2</v>
      </c>
      <c r="AW115">
        <v>2.8521000000000001E-2</v>
      </c>
      <c r="AX115">
        <v>20.193812999999999</v>
      </c>
      <c r="AY115">
        <v>3.9220120000000001</v>
      </c>
      <c r="AZ115">
        <v>61.789634999999997</v>
      </c>
      <c r="BA115">
        <v>16.579964</v>
      </c>
      <c r="BB115">
        <v>80.356336999999996</v>
      </c>
      <c r="BC115">
        <v>102.768584</v>
      </c>
      <c r="BD115">
        <v>6.0493819999999996</v>
      </c>
      <c r="BE115">
        <v>0.76376299999999997</v>
      </c>
    </row>
    <row r="116" spans="1:57" x14ac:dyDescent="0.25">
      <c r="A116" t="s">
        <v>786</v>
      </c>
      <c r="B116" s="29">
        <v>3</v>
      </c>
      <c r="C116" t="s">
        <v>28</v>
      </c>
      <c r="D116">
        <v>15</v>
      </c>
      <c r="E116" t="s">
        <v>1</v>
      </c>
      <c r="F116" t="s">
        <v>246</v>
      </c>
      <c r="G116" t="s">
        <v>244</v>
      </c>
      <c r="H116" s="2">
        <v>52.029228914789385</v>
      </c>
      <c r="I116">
        <v>87.455520450574141</v>
      </c>
      <c r="J116" s="5" t="s">
        <v>52</v>
      </c>
      <c r="K116" s="29">
        <v>3629</v>
      </c>
      <c r="L116" s="29">
        <v>244</v>
      </c>
      <c r="M116" s="29">
        <f t="shared" si="11"/>
        <v>6.7236153210250755</v>
      </c>
      <c r="N116" s="29">
        <v>0.15693046874999972</v>
      </c>
      <c r="O116" s="29">
        <v>0.10711073464873563</v>
      </c>
      <c r="P116" s="29">
        <v>12.147026751258174</v>
      </c>
      <c r="Q116" s="29">
        <f t="shared" si="9"/>
        <v>15.294014264963614</v>
      </c>
      <c r="R116" s="29">
        <v>1.2522296788268212</v>
      </c>
      <c r="S116" s="29">
        <f t="shared" si="10"/>
        <v>0.60378380144337696</v>
      </c>
      <c r="T116" s="29">
        <v>0.98800785803759605</v>
      </c>
      <c r="U116" s="29">
        <v>7.9521800000000002</v>
      </c>
      <c r="V116" s="29">
        <v>70</v>
      </c>
      <c r="W116" s="29">
        <f t="shared" si="6"/>
        <v>2.3333333333333335</v>
      </c>
      <c r="X116" s="29">
        <f t="shared" si="7"/>
        <v>6.333333333333333</v>
      </c>
      <c r="Y116" s="29">
        <f t="shared" si="8"/>
        <v>8.6666666666666661</v>
      </c>
      <c r="Z116" s="29">
        <v>19.5</v>
      </c>
      <c r="AA116" s="2" t="s">
        <v>2237</v>
      </c>
      <c r="AB116" s="34"/>
      <c r="AC116">
        <v>3650</v>
      </c>
      <c r="AD116">
        <v>301.59187500000002</v>
      </c>
      <c r="AE116">
        <v>12.102448000000001</v>
      </c>
      <c r="AF116">
        <v>36.119999999999997</v>
      </c>
      <c r="AG116">
        <v>65.758083999999997</v>
      </c>
      <c r="AH116">
        <v>6.5758080000000003</v>
      </c>
      <c r="AI116">
        <v>8.2595000000000002E-2</v>
      </c>
      <c r="AJ116">
        <v>0.103175</v>
      </c>
      <c r="AK116">
        <v>1.249169</v>
      </c>
      <c r="AL116">
        <v>5.355E-2</v>
      </c>
      <c r="AM116">
        <v>3.7499999999999999E-2</v>
      </c>
      <c r="AN116">
        <v>5</v>
      </c>
      <c r="AO116">
        <v>1.6579E-2</v>
      </c>
      <c r="AP116">
        <v>0.994722</v>
      </c>
      <c r="AQ116">
        <v>5.424658</v>
      </c>
      <c r="AR116">
        <v>1.1916899999999999</v>
      </c>
      <c r="AS116">
        <v>0.50566900000000004</v>
      </c>
      <c r="AT116">
        <v>39.6</v>
      </c>
      <c r="AU116">
        <v>13.722244999999999</v>
      </c>
      <c r="AV116">
        <v>3.0873000000000001E-2</v>
      </c>
      <c r="AW116">
        <v>1.3247999999999999E-2</v>
      </c>
      <c r="AX116">
        <v>33.168069000000003</v>
      </c>
      <c r="AY116">
        <v>2.642271</v>
      </c>
      <c r="AZ116">
        <v>109.151928</v>
      </c>
      <c r="BA116">
        <v>54.584274000000001</v>
      </c>
      <c r="BB116">
        <v>24.684438</v>
      </c>
      <c r="BC116">
        <v>40.287008999999998</v>
      </c>
      <c r="BD116">
        <v>7.4912749999999999</v>
      </c>
      <c r="BE116">
        <v>0.89752699999999996</v>
      </c>
    </row>
    <row r="117" spans="1:57" x14ac:dyDescent="0.25">
      <c r="A117" t="s">
        <v>787</v>
      </c>
      <c r="B117" s="29">
        <v>3</v>
      </c>
      <c r="C117" t="s">
        <v>15</v>
      </c>
      <c r="D117">
        <v>6</v>
      </c>
      <c r="E117" t="s">
        <v>1</v>
      </c>
      <c r="F117" t="s">
        <v>246</v>
      </c>
      <c r="G117" t="s">
        <v>244</v>
      </c>
      <c r="H117" s="2">
        <v>52.029228914789385</v>
      </c>
      <c r="I117">
        <v>87.455520450574141</v>
      </c>
      <c r="J117" s="5" t="s">
        <v>52</v>
      </c>
      <c r="K117" s="29">
        <v>3021</v>
      </c>
      <c r="L117" s="29">
        <v>372</v>
      </c>
      <c r="M117" s="29">
        <f t="shared" si="11"/>
        <v>12.313803376365442</v>
      </c>
      <c r="N117" s="29">
        <v>0.17017211538461188</v>
      </c>
      <c r="O117" s="29">
        <v>0.17422708343696772</v>
      </c>
      <c r="P117" s="29">
        <v>10.121923443520759</v>
      </c>
      <c r="Q117" s="29">
        <f t="shared" si="9"/>
        <v>17.319117572701032</v>
      </c>
      <c r="R117" s="29">
        <v>1.5560084812052271</v>
      </c>
      <c r="S117" s="29">
        <f t="shared" si="10"/>
        <v>0.90756260382178278</v>
      </c>
      <c r="T117" s="29">
        <v>0.96404455391049027</v>
      </c>
      <c r="U117" s="29">
        <v>7.9521800000000002</v>
      </c>
      <c r="V117" s="29">
        <v>70</v>
      </c>
      <c r="W117" s="29">
        <f t="shared" si="6"/>
        <v>2.3333333333333335</v>
      </c>
      <c r="X117" s="29">
        <f t="shared" si="7"/>
        <v>6.333333333333333</v>
      </c>
      <c r="Y117" s="29">
        <f t="shared" si="8"/>
        <v>8.6666666666666661</v>
      </c>
      <c r="Z117" s="29">
        <v>19.5</v>
      </c>
      <c r="AA117" s="2" t="s">
        <v>2237</v>
      </c>
      <c r="AB117" s="34"/>
      <c r="AC117">
        <v>3036</v>
      </c>
      <c r="AD117">
        <v>301.72435000000002</v>
      </c>
      <c r="AE117">
        <v>10.062163999999999</v>
      </c>
      <c r="AF117">
        <v>29.88</v>
      </c>
      <c r="AG117">
        <v>49.757669</v>
      </c>
      <c r="AH117">
        <v>4.9757670000000003</v>
      </c>
      <c r="AI117">
        <v>9.9349000000000007E-2</v>
      </c>
      <c r="AJ117">
        <v>0.15438199999999999</v>
      </c>
      <c r="AK117">
        <v>1.5539430000000001</v>
      </c>
      <c r="AL117">
        <v>5.9475E-2</v>
      </c>
      <c r="AM117">
        <v>2.75E-2</v>
      </c>
      <c r="AN117">
        <v>7</v>
      </c>
      <c r="AO117">
        <v>2.3199999999999998E-2</v>
      </c>
      <c r="AP117">
        <v>1.391999</v>
      </c>
      <c r="AQ117">
        <v>9.2226610000000004</v>
      </c>
      <c r="AR117">
        <v>1.5504819999999999</v>
      </c>
      <c r="AS117">
        <v>0.91968700000000003</v>
      </c>
      <c r="AT117">
        <v>40</v>
      </c>
      <c r="AU117">
        <v>19.157243999999999</v>
      </c>
      <c r="AV117">
        <v>3.9756E-2</v>
      </c>
      <c r="AW117">
        <v>1.8714000000000001E-2</v>
      </c>
      <c r="AX117">
        <v>26.889337999999999</v>
      </c>
      <c r="AY117">
        <v>5.2960130000000003</v>
      </c>
      <c r="AZ117">
        <v>77.456564999999998</v>
      </c>
      <c r="BA117">
        <v>19.565937000000002</v>
      </c>
      <c r="BB117">
        <v>30.589383000000002</v>
      </c>
      <c r="BC117">
        <v>33.998069000000001</v>
      </c>
      <c r="BD117">
        <v>6.9803259999999998</v>
      </c>
      <c r="BE117">
        <v>1.213352</v>
      </c>
    </row>
    <row r="118" spans="1:57" x14ac:dyDescent="0.25">
      <c r="A118" t="s">
        <v>787</v>
      </c>
      <c r="B118" s="29">
        <v>3</v>
      </c>
      <c r="C118" t="s">
        <v>17</v>
      </c>
      <c r="D118">
        <v>8</v>
      </c>
      <c r="E118" t="s">
        <v>1</v>
      </c>
      <c r="F118" t="s">
        <v>246</v>
      </c>
      <c r="G118" t="s">
        <v>244</v>
      </c>
      <c r="H118" s="2">
        <v>52.029228914789385</v>
      </c>
      <c r="I118">
        <v>87.455520450574141</v>
      </c>
      <c r="J118" s="5" t="s">
        <v>51</v>
      </c>
      <c r="K118" s="29">
        <v>8428</v>
      </c>
      <c r="L118" s="29">
        <v>1350</v>
      </c>
      <c r="M118" s="29">
        <f t="shared" si="11"/>
        <v>16.018035121025154</v>
      </c>
      <c r="N118" s="29">
        <v>7.6031774193546744E-2</v>
      </c>
      <c r="O118" s="29">
        <v>0.51933072947557679</v>
      </c>
      <c r="P118" s="29">
        <v>28.238189600130074</v>
      </c>
      <c r="Q118" s="29">
        <f t="shared" si="9"/>
        <v>0.79714858390828525</v>
      </c>
      <c r="R118" s="29">
        <v>1.3361835906501978</v>
      </c>
      <c r="S118" s="29">
        <f t="shared" si="10"/>
        <v>0.68773771326675348</v>
      </c>
      <c r="T118" s="29">
        <v>0.96404455391049027</v>
      </c>
      <c r="U118" s="29">
        <v>7.9521800000000002</v>
      </c>
      <c r="V118" s="29">
        <v>70</v>
      </c>
      <c r="W118" s="29">
        <f t="shared" si="6"/>
        <v>2.3333333333333335</v>
      </c>
      <c r="X118" s="29">
        <f t="shared" si="7"/>
        <v>6.333333333333333</v>
      </c>
      <c r="Y118" s="29">
        <f t="shared" si="8"/>
        <v>8.6666666666666661</v>
      </c>
      <c r="Z118" s="29">
        <v>19.5</v>
      </c>
      <c r="AA118" s="2" t="s">
        <v>2237</v>
      </c>
      <c r="AB118" s="34"/>
      <c r="AC118">
        <v>8526</v>
      </c>
      <c r="AD118">
        <v>301.72435000000002</v>
      </c>
      <c r="AE118">
        <v>28.257580000000001</v>
      </c>
      <c r="AF118">
        <v>85.13</v>
      </c>
      <c r="AG118">
        <v>243.898899</v>
      </c>
      <c r="AH118">
        <v>24.389890000000001</v>
      </c>
      <c r="AI118">
        <v>3.5388999999999997E-2</v>
      </c>
      <c r="AJ118">
        <v>4.7189000000000002E-2</v>
      </c>
      <c r="AK118">
        <v>1.333456</v>
      </c>
      <c r="AL118">
        <v>2.2525E-2</v>
      </c>
      <c r="AM118">
        <v>1.2500000000000001E-2</v>
      </c>
      <c r="AN118">
        <v>36</v>
      </c>
      <c r="AO118">
        <v>0.119314</v>
      </c>
      <c r="AP118">
        <v>7.1588520000000004</v>
      </c>
      <c r="AQ118">
        <v>15.141919</v>
      </c>
      <c r="AR118">
        <v>0.44717800000000002</v>
      </c>
      <c r="AS118">
        <v>0.165965</v>
      </c>
      <c r="AT118">
        <v>35.861111000000001</v>
      </c>
      <c r="AU118">
        <v>10.496674000000001</v>
      </c>
      <c r="AV118">
        <v>1.2827E-2</v>
      </c>
      <c r="AW118">
        <v>6.5209999999999999E-3</v>
      </c>
      <c r="AX118">
        <v>81.627849999999995</v>
      </c>
      <c r="AY118">
        <v>15.176780000000001</v>
      </c>
      <c r="AZ118">
        <v>397.323689</v>
      </c>
      <c r="BA118">
        <v>237.41044099999999</v>
      </c>
      <c r="BB118">
        <v>7.8699089999999998</v>
      </c>
      <c r="BC118">
        <v>8.1005839999999996</v>
      </c>
      <c r="BD118">
        <v>7.3823699999999999</v>
      </c>
      <c r="BE118">
        <v>2.8867509999999998</v>
      </c>
    </row>
    <row r="119" spans="1:57" x14ac:dyDescent="0.25">
      <c r="A119" t="s">
        <v>788</v>
      </c>
      <c r="B119" s="29">
        <v>3</v>
      </c>
      <c r="C119" t="s">
        <v>8</v>
      </c>
      <c r="D119">
        <v>1</v>
      </c>
      <c r="E119" t="s">
        <v>1</v>
      </c>
      <c r="F119" t="s">
        <v>246</v>
      </c>
      <c r="G119" t="s">
        <v>244</v>
      </c>
      <c r="H119" s="2">
        <v>52.029228914789385</v>
      </c>
      <c r="I119">
        <v>87.455520450574141</v>
      </c>
      <c r="J119" s="5" t="s">
        <v>52</v>
      </c>
      <c r="K119" s="29">
        <v>4277</v>
      </c>
      <c r="L119" s="29">
        <v>251</v>
      </c>
      <c r="M119" s="29">
        <f t="shared" si="11"/>
        <v>5.8685994856207628</v>
      </c>
      <c r="N119" s="29">
        <v>0.13935857142856775</v>
      </c>
      <c r="O119" s="29">
        <v>0.10302385422952211</v>
      </c>
      <c r="P119" s="29">
        <v>12.589514986847602</v>
      </c>
      <c r="Q119" s="29">
        <f t="shared" si="9"/>
        <v>14.851526029374186</v>
      </c>
      <c r="R119" s="29">
        <v>1.5941317448938961</v>
      </c>
      <c r="S119" s="29">
        <f t="shared" si="10"/>
        <v>0.94568586751045181</v>
      </c>
      <c r="T119" s="29">
        <v>1.01688859347785</v>
      </c>
      <c r="U119" s="29">
        <v>7.9521800000000002</v>
      </c>
      <c r="V119" s="29">
        <v>70</v>
      </c>
      <c r="W119" s="29">
        <f t="shared" si="6"/>
        <v>2.3333333333333335</v>
      </c>
      <c r="X119" s="29">
        <f t="shared" si="7"/>
        <v>6.333333333333333</v>
      </c>
      <c r="Y119" s="29">
        <f t="shared" si="8"/>
        <v>8.6666666666666661</v>
      </c>
      <c r="Z119" s="29">
        <v>19.5</v>
      </c>
      <c r="AA119" s="2" t="s">
        <v>2237</v>
      </c>
      <c r="AB119" s="34"/>
      <c r="AC119">
        <v>4352</v>
      </c>
      <c r="AD119">
        <v>347.62684999999999</v>
      </c>
      <c r="AE119">
        <v>12.519171</v>
      </c>
      <c r="AF119">
        <v>43.18</v>
      </c>
      <c r="AG119">
        <v>81.349540000000005</v>
      </c>
      <c r="AH119">
        <v>8.1349540000000005</v>
      </c>
      <c r="AI119">
        <v>7.9855999999999996E-2</v>
      </c>
      <c r="AJ119">
        <v>0.125996</v>
      </c>
      <c r="AK119">
        <v>1.5777890000000001</v>
      </c>
      <c r="AL119">
        <v>5.1549999999999999E-2</v>
      </c>
      <c r="AM119">
        <v>3.2500000000000001E-2</v>
      </c>
      <c r="AN119">
        <v>6</v>
      </c>
      <c r="AO119">
        <v>1.7260000000000001E-2</v>
      </c>
      <c r="AP119">
        <v>1.035593</v>
      </c>
      <c r="AQ119">
        <v>5.7674630000000002</v>
      </c>
      <c r="AR119">
        <v>1.2864580000000001</v>
      </c>
      <c r="AS119">
        <v>0.57579999999999998</v>
      </c>
      <c r="AT119">
        <v>41.833333000000003</v>
      </c>
      <c r="AU119">
        <v>14.524692</v>
      </c>
      <c r="AV119">
        <v>3.1504999999999998E-2</v>
      </c>
      <c r="AW119">
        <v>1.3417E-2</v>
      </c>
      <c r="AX119">
        <v>33.992511999999998</v>
      </c>
      <c r="AY119">
        <v>8.4529709999999998</v>
      </c>
      <c r="AZ119">
        <v>85.294674000000001</v>
      </c>
      <c r="BA119">
        <v>28.68853</v>
      </c>
      <c r="BB119">
        <v>55.11186</v>
      </c>
      <c r="BC119">
        <v>55.758521000000002</v>
      </c>
      <c r="BD119">
        <v>7.4004909999999997</v>
      </c>
      <c r="BE119">
        <v>1.154701</v>
      </c>
    </row>
    <row r="120" spans="1:57" x14ac:dyDescent="0.25">
      <c r="A120" t="s">
        <v>788</v>
      </c>
      <c r="B120" s="29">
        <v>3</v>
      </c>
      <c r="C120" t="s">
        <v>12</v>
      </c>
      <c r="D120">
        <v>5</v>
      </c>
      <c r="E120" t="s">
        <v>1</v>
      </c>
      <c r="F120" t="s">
        <v>246</v>
      </c>
      <c r="G120" t="s">
        <v>244</v>
      </c>
      <c r="H120" s="2">
        <v>52.029228914789385</v>
      </c>
      <c r="I120">
        <v>87.455520450574141</v>
      </c>
      <c r="J120" s="5" t="s">
        <v>52</v>
      </c>
      <c r="K120" s="29">
        <v>2172</v>
      </c>
      <c r="L120" s="29">
        <v>941</v>
      </c>
      <c r="M120" s="29">
        <f t="shared" si="11"/>
        <v>43.324125230202576</v>
      </c>
      <c r="N120" s="29">
        <v>0.24371972222222363</v>
      </c>
      <c r="O120" s="29">
        <v>0.26491848230448545</v>
      </c>
      <c r="P120" s="29">
        <v>6.3933660396149152</v>
      </c>
      <c r="Q120" s="29">
        <f t="shared" si="9"/>
        <v>21.047674976606874</v>
      </c>
      <c r="R120" s="29">
        <v>1.9684540710017953</v>
      </c>
      <c r="S120" s="29">
        <f t="shared" si="10"/>
        <v>1.320008193618351</v>
      </c>
      <c r="T120" s="29">
        <v>1.0639323270842145</v>
      </c>
      <c r="U120" s="29">
        <v>7.9521800000000002</v>
      </c>
      <c r="V120" s="29">
        <v>70</v>
      </c>
      <c r="W120" s="29">
        <f t="shared" si="6"/>
        <v>2.3333333333333335</v>
      </c>
      <c r="X120" s="29">
        <f t="shared" si="7"/>
        <v>6.333333333333333</v>
      </c>
      <c r="Y120" s="29">
        <f t="shared" si="8"/>
        <v>8.6666666666666661</v>
      </c>
      <c r="Z120" s="29">
        <v>19.5</v>
      </c>
      <c r="AA120" s="2" t="s">
        <v>2237</v>
      </c>
      <c r="AB120" s="34"/>
      <c r="AC120">
        <v>2286</v>
      </c>
      <c r="AD120">
        <v>347.62684999999999</v>
      </c>
      <c r="AE120">
        <v>6.5760170000000002</v>
      </c>
      <c r="AF120">
        <v>21.38</v>
      </c>
      <c r="AG120">
        <v>37.623604</v>
      </c>
      <c r="AH120">
        <v>3.7623600000000001</v>
      </c>
      <c r="AI120">
        <v>0.15195900000000001</v>
      </c>
      <c r="AJ120">
        <v>0.30565500000000001</v>
      </c>
      <c r="AK120">
        <v>2.0114350000000001</v>
      </c>
      <c r="AL120">
        <v>5.3499999999999999E-2</v>
      </c>
      <c r="AM120">
        <v>1.7500000000000002E-2</v>
      </c>
      <c r="AN120">
        <v>19</v>
      </c>
      <c r="AO120">
        <v>5.4656000000000003E-2</v>
      </c>
      <c r="AP120">
        <v>3.2793779999999999</v>
      </c>
      <c r="AQ120">
        <v>33.027121999999999</v>
      </c>
      <c r="AR120">
        <v>1.0112859999999999</v>
      </c>
      <c r="AS120">
        <v>0.80344199999999999</v>
      </c>
      <c r="AT120">
        <v>39.736842000000003</v>
      </c>
      <c r="AU120">
        <v>40.083027999999999</v>
      </c>
      <c r="AV120">
        <v>2.6107000000000002E-2</v>
      </c>
      <c r="AW120">
        <v>2.0093E-2</v>
      </c>
      <c r="AX120">
        <v>38.257857000000001</v>
      </c>
      <c r="AY120">
        <v>12.87716</v>
      </c>
      <c r="AZ120">
        <v>112.59247000000001</v>
      </c>
      <c r="BA120">
        <v>47.40043</v>
      </c>
      <c r="BB120">
        <v>16.077991999999998</v>
      </c>
      <c r="BC120">
        <v>26.592106000000001</v>
      </c>
      <c r="BD120">
        <v>18.429728999999998</v>
      </c>
      <c r="BE120">
        <v>2.477678</v>
      </c>
    </row>
    <row r="121" spans="1:57" x14ac:dyDescent="0.25">
      <c r="A121" t="s">
        <v>788</v>
      </c>
      <c r="B121" s="29">
        <v>3</v>
      </c>
      <c r="C121" t="s">
        <v>15</v>
      </c>
      <c r="D121">
        <v>6</v>
      </c>
      <c r="E121" t="s">
        <v>1</v>
      </c>
      <c r="F121" t="s">
        <v>246</v>
      </c>
      <c r="G121" t="s">
        <v>244</v>
      </c>
      <c r="H121" s="2">
        <v>52.029228914789385</v>
      </c>
      <c r="I121">
        <v>87.455520450574141</v>
      </c>
      <c r="J121" s="5" t="s">
        <v>50</v>
      </c>
      <c r="K121" s="29">
        <v>22400</v>
      </c>
      <c r="L121" s="29">
        <v>187</v>
      </c>
      <c r="M121" s="29">
        <f t="shared" si="11"/>
        <v>0.83482142857142849</v>
      </c>
      <c r="N121" s="29">
        <v>1.8501428571432121E-2</v>
      </c>
      <c r="O121" s="29">
        <v>0.10302385422952211</v>
      </c>
      <c r="P121" s="29">
        <v>65.935266706894154</v>
      </c>
      <c r="Q121" s="29">
        <f t="shared" si="9"/>
        <v>38.494225690672366</v>
      </c>
      <c r="R121" s="29">
        <v>0.68018744756835015</v>
      </c>
      <c r="S121" s="29">
        <f t="shared" si="10"/>
        <v>3.1741570184905865E-2</v>
      </c>
      <c r="T121" s="29">
        <v>1.0373411636705596</v>
      </c>
      <c r="U121" s="29">
        <v>7.9521800000000002</v>
      </c>
      <c r="V121" s="29">
        <v>70</v>
      </c>
      <c r="W121" s="29">
        <f t="shared" si="6"/>
        <v>2.3333333333333335</v>
      </c>
      <c r="X121" s="29">
        <f t="shared" si="7"/>
        <v>6.333333333333333</v>
      </c>
      <c r="Y121" s="29">
        <f t="shared" si="8"/>
        <v>8.6666666666666661</v>
      </c>
      <c r="Z121" s="29">
        <v>19.5</v>
      </c>
      <c r="AA121" s="2" t="s">
        <v>2237</v>
      </c>
      <c r="AB121" s="34"/>
      <c r="AC121">
        <v>22951</v>
      </c>
      <c r="AD121">
        <v>347.62684999999999</v>
      </c>
      <c r="AE121">
        <v>66.021942999999993</v>
      </c>
      <c r="AF121">
        <v>229.5</v>
      </c>
      <c r="AG121">
        <v>973.97683199999994</v>
      </c>
      <c r="AH121">
        <v>97.397683000000001</v>
      </c>
      <c r="AI121">
        <v>1.5145E-2</v>
      </c>
      <c r="AJ121">
        <v>1.0361E-2</v>
      </c>
      <c r="AK121">
        <v>0.68414399999999997</v>
      </c>
      <c r="AL121">
        <v>1.2775E-2</v>
      </c>
      <c r="AM121">
        <v>1.2500000000000001E-2</v>
      </c>
      <c r="AN121">
        <v>1</v>
      </c>
      <c r="AO121">
        <v>2.8770000000000002E-3</v>
      </c>
      <c r="AP121">
        <v>0.172599</v>
      </c>
      <c r="AQ121">
        <v>0.21349799999999999</v>
      </c>
      <c r="AR121">
        <v>0.35627500000000001</v>
      </c>
      <c r="AS121">
        <v>0</v>
      </c>
      <c r="AT121">
        <v>49</v>
      </c>
      <c r="AU121">
        <v>0</v>
      </c>
      <c r="AV121">
        <v>7.4219999999999998E-3</v>
      </c>
      <c r="AW121">
        <v>3.4129999999999998E-3</v>
      </c>
      <c r="AX121">
        <v>134.72738799999999</v>
      </c>
      <c r="AY121">
        <v>0</v>
      </c>
      <c r="AZ121">
        <v>416.66666700000002</v>
      </c>
      <c r="BA121">
        <v>0</v>
      </c>
      <c r="BB121">
        <v>0</v>
      </c>
      <c r="BC121">
        <v>0</v>
      </c>
      <c r="BD121">
        <v>5.5273849999999998</v>
      </c>
      <c r="BE121">
        <v>0.37267800000000001</v>
      </c>
    </row>
    <row r="122" spans="1:57" x14ac:dyDescent="0.25">
      <c r="A122" t="s">
        <v>788</v>
      </c>
      <c r="B122" s="29">
        <v>3</v>
      </c>
      <c r="C122" t="s">
        <v>28</v>
      </c>
      <c r="D122">
        <v>15</v>
      </c>
      <c r="E122" t="s">
        <v>1</v>
      </c>
      <c r="F122" t="s">
        <v>246</v>
      </c>
      <c r="G122" t="s">
        <v>244</v>
      </c>
      <c r="H122" s="2">
        <v>52.029228914789385</v>
      </c>
      <c r="I122">
        <v>87.455520450574141</v>
      </c>
      <c r="J122" s="5" t="s">
        <v>51</v>
      </c>
      <c r="K122" s="29">
        <v>2634</v>
      </c>
      <c r="L122" s="29">
        <v>178</v>
      </c>
      <c r="M122" s="29">
        <f t="shared" si="11"/>
        <v>6.7577828397873958</v>
      </c>
      <c r="N122" s="29">
        <v>0.22221145833333336</v>
      </c>
      <c r="O122" s="29">
        <v>7.0644928614529451E-2</v>
      </c>
      <c r="P122" s="29">
        <v>7.7532809154446074</v>
      </c>
      <c r="Q122" s="29">
        <f t="shared" si="9"/>
        <v>19.687760100777183</v>
      </c>
      <c r="R122" s="29">
        <v>0.75853239454346177</v>
      </c>
      <c r="S122" s="29">
        <f t="shared" si="10"/>
        <v>0.11008651716001749</v>
      </c>
      <c r="T122" s="29">
        <v>0.99048979590259167</v>
      </c>
      <c r="U122" s="29">
        <v>7.9521800000000002</v>
      </c>
      <c r="V122" s="29">
        <v>70</v>
      </c>
      <c r="W122" s="29">
        <f t="shared" si="6"/>
        <v>2.3333333333333335</v>
      </c>
      <c r="X122" s="29">
        <f t="shared" si="7"/>
        <v>6.333333333333333</v>
      </c>
      <c r="Y122" s="29">
        <f t="shared" si="8"/>
        <v>8.6666666666666661</v>
      </c>
      <c r="Z122" s="29">
        <v>19.5</v>
      </c>
      <c r="AA122" s="2" t="s">
        <v>2237</v>
      </c>
      <c r="AB122" s="34"/>
      <c r="AC122">
        <v>2732</v>
      </c>
      <c r="AD122">
        <v>347.62684999999999</v>
      </c>
      <c r="AE122">
        <v>7.8590020000000003</v>
      </c>
      <c r="AF122">
        <v>27.07</v>
      </c>
      <c r="AG122">
        <v>30.308168999999999</v>
      </c>
      <c r="AH122">
        <v>3.0308169999999999</v>
      </c>
      <c r="AI122">
        <v>0.127196</v>
      </c>
      <c r="AJ122">
        <v>9.7511E-2</v>
      </c>
      <c r="AK122">
        <v>0.76661999999999997</v>
      </c>
      <c r="AL122">
        <v>0.100575</v>
      </c>
      <c r="AM122">
        <v>4.2500000000000003E-2</v>
      </c>
      <c r="AN122">
        <v>3</v>
      </c>
      <c r="AO122">
        <v>8.6300000000000005E-3</v>
      </c>
      <c r="AP122">
        <v>0.51779699999999995</v>
      </c>
      <c r="AQ122">
        <v>7.1742309999999998</v>
      </c>
      <c r="AR122">
        <v>3.0382750000000001</v>
      </c>
      <c r="AS122">
        <v>1.324039</v>
      </c>
      <c r="AT122">
        <v>65.333332999999996</v>
      </c>
      <c r="AU122">
        <v>31.533051</v>
      </c>
      <c r="AV122">
        <v>4.7226999999999998E-2</v>
      </c>
      <c r="AW122">
        <v>2.1156000000000001E-2</v>
      </c>
      <c r="AX122">
        <v>20.801528000000001</v>
      </c>
      <c r="AY122">
        <v>1.844033</v>
      </c>
      <c r="AZ122">
        <v>190.34943699999999</v>
      </c>
      <c r="BA122">
        <v>234.22848999999999</v>
      </c>
      <c r="BB122">
        <v>138.19014999999999</v>
      </c>
      <c r="BC122">
        <v>192.94939400000001</v>
      </c>
      <c r="BD122">
        <v>11.713822</v>
      </c>
      <c r="BE122">
        <v>0.76376299999999997</v>
      </c>
    </row>
    <row r="123" spans="1:57" x14ac:dyDescent="0.25">
      <c r="A123" t="s">
        <v>789</v>
      </c>
      <c r="B123" s="29">
        <v>3</v>
      </c>
      <c r="C123" t="s">
        <v>15</v>
      </c>
      <c r="D123">
        <v>6</v>
      </c>
      <c r="E123" t="s">
        <v>1</v>
      </c>
      <c r="F123" t="s">
        <v>246</v>
      </c>
      <c r="G123" t="s">
        <v>244</v>
      </c>
      <c r="H123" s="2">
        <v>52.029228914789385</v>
      </c>
      <c r="I123">
        <v>87.455520450574141</v>
      </c>
      <c r="J123" s="5" t="s">
        <v>52</v>
      </c>
      <c r="K123" s="29">
        <v>2378</v>
      </c>
      <c r="L123" s="29">
        <v>240</v>
      </c>
      <c r="M123" s="29">
        <f t="shared" si="11"/>
        <v>10.09251471825063</v>
      </c>
      <c r="N123" s="29">
        <v>0.28129910714285777</v>
      </c>
      <c r="O123" s="29">
        <v>9.3527002694623398E-2</v>
      </c>
      <c r="P123" s="29">
        <v>7.9431147288505155</v>
      </c>
      <c r="Q123" s="29">
        <f t="shared" si="9"/>
        <v>19.497926287371271</v>
      </c>
      <c r="R123" s="29">
        <v>0.86176247502996739</v>
      </c>
      <c r="S123" s="29">
        <f t="shared" si="10"/>
        <v>0.21331659764652311</v>
      </c>
      <c r="T123" s="29">
        <v>0.96551167506102997</v>
      </c>
      <c r="U123" s="29">
        <v>7.9521800000000002</v>
      </c>
      <c r="V123" s="29">
        <v>70</v>
      </c>
      <c r="W123" s="29">
        <f t="shared" si="6"/>
        <v>2.3333333333333335</v>
      </c>
      <c r="X123" s="29">
        <f t="shared" si="7"/>
        <v>6.333333333333333</v>
      </c>
      <c r="Y123" s="29">
        <f t="shared" si="8"/>
        <v>8.6666666666666661</v>
      </c>
      <c r="Z123" s="29">
        <v>19.5</v>
      </c>
      <c r="AA123" s="2" t="s">
        <v>2237</v>
      </c>
      <c r="AB123" s="34"/>
      <c r="AC123">
        <v>2409</v>
      </c>
      <c r="AD123">
        <v>303.05214999999998</v>
      </c>
      <c r="AE123">
        <v>7.9491269999999998</v>
      </c>
      <c r="AF123">
        <v>23.8</v>
      </c>
      <c r="AG123">
        <v>28.993791999999999</v>
      </c>
      <c r="AH123">
        <v>2.8993790000000002</v>
      </c>
      <c r="AI123">
        <v>0.125718</v>
      </c>
      <c r="AJ123">
        <v>0.108489</v>
      </c>
      <c r="AK123">
        <v>0.86295100000000002</v>
      </c>
      <c r="AL123">
        <v>9.4924999999999995E-2</v>
      </c>
      <c r="AM123">
        <v>6.25E-2</v>
      </c>
      <c r="AN123">
        <v>6</v>
      </c>
      <c r="AO123">
        <v>1.9799000000000001E-2</v>
      </c>
      <c r="AP123">
        <v>1.1879139999999999</v>
      </c>
      <c r="AQ123">
        <v>14.570361</v>
      </c>
      <c r="AR123">
        <v>3.029296</v>
      </c>
      <c r="AS123">
        <v>1.7826010000000001</v>
      </c>
      <c r="AT123">
        <v>58.5</v>
      </c>
      <c r="AU123">
        <v>29.500847</v>
      </c>
      <c r="AV123">
        <v>5.2683000000000001E-2</v>
      </c>
      <c r="AW123">
        <v>2.3338000000000001E-2</v>
      </c>
      <c r="AX123">
        <v>20.623781999999999</v>
      </c>
      <c r="AY123">
        <v>4.3715609999999998</v>
      </c>
      <c r="AZ123">
        <v>59.874611999999999</v>
      </c>
      <c r="BA123">
        <v>21.805399999999999</v>
      </c>
      <c r="BB123">
        <v>14.375655</v>
      </c>
      <c r="BC123">
        <v>31.259214</v>
      </c>
      <c r="BD123">
        <v>9.0097950000000004</v>
      </c>
      <c r="BE123">
        <v>1.825742</v>
      </c>
    </row>
    <row r="124" spans="1:57" x14ac:dyDescent="0.25">
      <c r="A124" t="s">
        <v>789</v>
      </c>
      <c r="B124" s="29">
        <v>3</v>
      </c>
      <c r="C124" t="s">
        <v>38</v>
      </c>
      <c r="D124">
        <v>9</v>
      </c>
      <c r="E124" t="s">
        <v>1</v>
      </c>
      <c r="F124" t="s">
        <v>246</v>
      </c>
      <c r="G124" t="s">
        <v>244</v>
      </c>
      <c r="H124" s="2">
        <v>52.029228914789385</v>
      </c>
      <c r="I124">
        <v>87.455520450574141</v>
      </c>
      <c r="J124" s="5" t="s">
        <v>52</v>
      </c>
      <c r="K124" s="29">
        <v>3523</v>
      </c>
      <c r="L124" s="29">
        <v>114</v>
      </c>
      <c r="M124" s="29">
        <f t="shared" si="11"/>
        <v>3.2358785126312801</v>
      </c>
      <c r="N124" s="29">
        <v>0.11681447368420932</v>
      </c>
      <c r="O124" s="29">
        <v>6.3464751828494453E-2</v>
      </c>
      <c r="P124" s="29">
        <v>11.767701089041365</v>
      </c>
      <c r="Q124" s="29">
        <f t="shared" si="9"/>
        <v>15.673339927180423</v>
      </c>
      <c r="R124" s="29">
        <v>1.2773187765166938</v>
      </c>
      <c r="S124" s="29">
        <f t="shared" si="10"/>
        <v>0.62887289913324951</v>
      </c>
      <c r="T124" s="29">
        <v>0.95072796755643285</v>
      </c>
      <c r="U124" s="29">
        <v>7.9521800000000002</v>
      </c>
      <c r="V124" s="29">
        <v>70</v>
      </c>
      <c r="W124" s="29">
        <f t="shared" si="6"/>
        <v>2.3333333333333335</v>
      </c>
      <c r="X124" s="29">
        <f t="shared" si="7"/>
        <v>6.333333333333333</v>
      </c>
      <c r="Y124" s="29">
        <f t="shared" si="8"/>
        <v>8.6666666666666661</v>
      </c>
      <c r="Z124" s="29">
        <v>19.5</v>
      </c>
      <c r="AA124" s="2" t="s">
        <v>2237</v>
      </c>
      <c r="AB124" s="34"/>
      <c r="AC124">
        <v>3576</v>
      </c>
      <c r="AD124">
        <v>303.05214999999998</v>
      </c>
      <c r="AE124">
        <v>11.799949</v>
      </c>
      <c r="AF124">
        <v>35.409999999999997</v>
      </c>
      <c r="AG124">
        <v>62.926321000000002</v>
      </c>
      <c r="AH124">
        <v>6.2926320000000002</v>
      </c>
      <c r="AI124">
        <v>8.4683999999999995E-2</v>
      </c>
      <c r="AJ124">
        <v>0.107809</v>
      </c>
      <c r="AK124">
        <v>1.2730699999999999</v>
      </c>
      <c r="AL124">
        <v>5.6599999999999998E-2</v>
      </c>
      <c r="AM124">
        <v>3.7499999999999999E-2</v>
      </c>
      <c r="AN124">
        <v>2</v>
      </c>
      <c r="AO124">
        <v>6.6E-3</v>
      </c>
      <c r="AP124">
        <v>0.39597100000000002</v>
      </c>
      <c r="AQ124">
        <v>2.6286350000000001</v>
      </c>
      <c r="AR124">
        <v>1.636925</v>
      </c>
      <c r="AS124">
        <v>0.343972</v>
      </c>
      <c r="AT124">
        <v>47</v>
      </c>
      <c r="AU124">
        <v>11.313708</v>
      </c>
      <c r="AV124">
        <v>3.5584999999999999E-2</v>
      </c>
      <c r="AW124">
        <v>1.4784E-2</v>
      </c>
      <c r="AX124">
        <v>27.993331999999999</v>
      </c>
      <c r="AY124">
        <v>1.029237</v>
      </c>
      <c r="AZ124">
        <v>69.243374000000003</v>
      </c>
      <c r="BA124">
        <v>13.870620000000001</v>
      </c>
      <c r="BB124">
        <v>163.4563</v>
      </c>
      <c r="BC124">
        <v>0</v>
      </c>
      <c r="BD124">
        <v>7.1447200000000004</v>
      </c>
      <c r="BE124">
        <v>0.47140500000000002</v>
      </c>
    </row>
    <row r="125" spans="1:57" x14ac:dyDescent="0.25">
      <c r="A125" t="s">
        <v>789</v>
      </c>
      <c r="B125" s="29">
        <v>3</v>
      </c>
      <c r="C125" t="s">
        <v>13</v>
      </c>
      <c r="D125">
        <v>11</v>
      </c>
      <c r="E125" t="s">
        <v>1</v>
      </c>
      <c r="F125" t="s">
        <v>246</v>
      </c>
      <c r="G125" t="s">
        <v>244</v>
      </c>
      <c r="H125" s="2">
        <v>52.029228914789385</v>
      </c>
      <c r="I125">
        <v>87.455520450574141</v>
      </c>
      <c r="J125" s="5" t="s">
        <v>51</v>
      </c>
      <c r="K125" s="29">
        <v>12914</v>
      </c>
      <c r="L125" s="29">
        <v>35</v>
      </c>
      <c r="M125" s="29">
        <f t="shared" si="11"/>
        <v>0.27102369521449587</v>
      </c>
      <c r="N125" s="29">
        <v>1.9962500000001882E-2</v>
      </c>
      <c r="O125" s="29">
        <v>2.6722000769892399E-2</v>
      </c>
      <c r="P125" s="29">
        <v>43.135989742798806</v>
      </c>
      <c r="Q125" s="29">
        <f t="shared" si="9"/>
        <v>15.694948726577017</v>
      </c>
      <c r="R125" s="29">
        <v>0.47239450005686073</v>
      </c>
      <c r="S125" s="29">
        <f t="shared" si="10"/>
        <v>0.17605137732658355</v>
      </c>
      <c r="T125" s="29">
        <v>0.98839823482274569</v>
      </c>
      <c r="U125" s="29">
        <v>7.9521800000000002</v>
      </c>
      <c r="V125" s="29">
        <v>70</v>
      </c>
      <c r="W125" s="29">
        <f t="shared" si="6"/>
        <v>2.3333333333333335</v>
      </c>
      <c r="X125" s="29">
        <f t="shared" si="7"/>
        <v>6.333333333333333</v>
      </c>
      <c r="Y125" s="29">
        <f t="shared" si="8"/>
        <v>8.6666666666666661</v>
      </c>
      <c r="Z125" s="29">
        <v>19.5</v>
      </c>
      <c r="AA125" s="2" t="s">
        <v>2237</v>
      </c>
      <c r="AB125" s="34"/>
      <c r="AC125">
        <v>13039</v>
      </c>
      <c r="AD125">
        <v>303.05214999999998</v>
      </c>
      <c r="AE125">
        <v>43.025598000000002</v>
      </c>
      <c r="AF125">
        <v>130.38</v>
      </c>
      <c r="AG125">
        <v>551.70411999999999</v>
      </c>
      <c r="AH125">
        <v>55.170411999999999</v>
      </c>
      <c r="AI125">
        <v>2.324E-2</v>
      </c>
      <c r="AJ125">
        <v>1.1022000000000001E-2</v>
      </c>
      <c r="AK125">
        <v>0.47425</v>
      </c>
      <c r="AL125">
        <v>2.1250000000000002E-2</v>
      </c>
      <c r="AM125">
        <v>1.7500000000000002E-2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25">
      <c r="A126" t="s">
        <v>789</v>
      </c>
      <c r="B126" s="29">
        <v>3</v>
      </c>
      <c r="C126" t="s">
        <v>11</v>
      </c>
      <c r="D126">
        <v>16</v>
      </c>
      <c r="E126" t="s">
        <v>1</v>
      </c>
      <c r="F126" t="s">
        <v>246</v>
      </c>
      <c r="G126" t="s">
        <v>244</v>
      </c>
      <c r="H126" s="2">
        <v>52.029228914789385</v>
      </c>
      <c r="I126">
        <v>87.455520450574141</v>
      </c>
      <c r="J126" s="5" t="s">
        <v>51</v>
      </c>
      <c r="K126" s="29">
        <v>16620</v>
      </c>
      <c r="L126" s="29">
        <v>294</v>
      </c>
      <c r="M126" s="29">
        <f t="shared" si="11"/>
        <v>1.768953068592058</v>
      </c>
      <c r="N126" s="29">
        <v>3.533374999999659E-2</v>
      </c>
      <c r="O126" s="29">
        <v>0.13361000384946201</v>
      </c>
      <c r="P126" s="29">
        <v>55.514956599451459</v>
      </c>
      <c r="Q126" s="29">
        <f t="shared" si="9"/>
        <v>28.07391558322967</v>
      </c>
      <c r="R126" s="29">
        <v>0.91146060377225036</v>
      </c>
      <c r="S126" s="29">
        <f t="shared" si="10"/>
        <v>0.26301472638880607</v>
      </c>
      <c r="T126" s="29">
        <v>0.99799163413359493</v>
      </c>
      <c r="U126" s="29">
        <v>7.9521800000000002</v>
      </c>
      <c r="V126" s="29">
        <v>70</v>
      </c>
      <c r="W126" s="29">
        <f t="shared" si="6"/>
        <v>2.3333333333333335</v>
      </c>
      <c r="X126" s="29">
        <f t="shared" si="7"/>
        <v>6.333333333333333</v>
      </c>
      <c r="Y126" s="29">
        <f t="shared" si="8"/>
        <v>8.6666666666666661</v>
      </c>
      <c r="Z126" s="29">
        <v>19.5</v>
      </c>
      <c r="AA126" s="2" t="s">
        <v>2237</v>
      </c>
      <c r="AB126" s="34"/>
      <c r="AC126">
        <v>16866</v>
      </c>
      <c r="AD126">
        <v>303.05214999999998</v>
      </c>
      <c r="AE126">
        <v>55.653787999999999</v>
      </c>
      <c r="AF126">
        <v>168.65</v>
      </c>
      <c r="AG126">
        <v>681.83705299999997</v>
      </c>
      <c r="AH126">
        <v>68.183705000000003</v>
      </c>
      <c r="AI126">
        <v>1.7968000000000001E-2</v>
      </c>
      <c r="AJ126">
        <v>1.635E-2</v>
      </c>
      <c r="AK126">
        <v>0.90995999999999999</v>
      </c>
      <c r="AL126">
        <v>1.44E-2</v>
      </c>
      <c r="AM126">
        <v>1.2500000000000001E-2</v>
      </c>
      <c r="AN126">
        <v>9</v>
      </c>
      <c r="AO126">
        <v>2.9697999999999999E-2</v>
      </c>
      <c r="AP126">
        <v>1.7818719999999999</v>
      </c>
      <c r="AQ126">
        <v>2.436855</v>
      </c>
      <c r="AR126">
        <v>0.36699399999999999</v>
      </c>
      <c r="AS126">
        <v>9.4219999999999998E-2</v>
      </c>
      <c r="AT126">
        <v>45.666666999999997</v>
      </c>
      <c r="AU126">
        <v>6.8007350000000004</v>
      </c>
      <c r="AV126">
        <v>8.2159999999999993E-3</v>
      </c>
      <c r="AW126">
        <v>3.47E-3</v>
      </c>
      <c r="AX126">
        <v>124.92112899999999</v>
      </c>
      <c r="AY126">
        <v>16.984112</v>
      </c>
      <c r="AZ126">
        <v>430.88862599999999</v>
      </c>
      <c r="BA126">
        <v>189.68776700000001</v>
      </c>
      <c r="BB126">
        <v>17.825859000000001</v>
      </c>
      <c r="BC126">
        <v>14.945240999999999</v>
      </c>
      <c r="BD126">
        <v>6.1260180000000002</v>
      </c>
      <c r="BE126">
        <v>1.2583059999999999</v>
      </c>
    </row>
    <row r="127" spans="1:57" x14ac:dyDescent="0.25">
      <c r="A127" t="s">
        <v>1042</v>
      </c>
      <c r="B127">
        <v>4</v>
      </c>
      <c r="C127" t="s">
        <v>12</v>
      </c>
      <c r="D127">
        <v>5</v>
      </c>
      <c r="E127" t="s">
        <v>1</v>
      </c>
      <c r="F127" t="s">
        <v>767</v>
      </c>
      <c r="G127" t="s">
        <v>245</v>
      </c>
      <c r="H127" s="2">
        <v>67.142941711943678</v>
      </c>
      <c r="I127" s="2">
        <v>60.242155525573139</v>
      </c>
      <c r="J127" s="8" t="s">
        <v>52</v>
      </c>
      <c r="K127" s="29">
        <v>1812</v>
      </c>
      <c r="L127" s="29">
        <v>6</v>
      </c>
      <c r="M127" s="29">
        <f t="shared" si="11"/>
        <v>0.33112582781456956</v>
      </c>
      <c r="N127" s="29">
        <v>0.2283999999999935</v>
      </c>
      <c r="O127" s="29">
        <v>3.374123473149675E-3</v>
      </c>
      <c r="P127" s="29">
        <v>6.1139117333472113</v>
      </c>
      <c r="Q127" s="29">
        <f t="shared" si="9"/>
        <v>21.327129282874576</v>
      </c>
      <c r="R127" s="29">
        <v>0.67258247782065672</v>
      </c>
      <c r="S127" s="29">
        <f t="shared" si="10"/>
        <v>2.4136600437212441E-2</v>
      </c>
      <c r="T127" s="29">
        <v>0.98923457408600179</v>
      </c>
      <c r="U127" s="29">
        <v>7.3168699999999998</v>
      </c>
      <c r="V127" s="29">
        <v>96</v>
      </c>
      <c r="W127" s="29">
        <v>1</v>
      </c>
      <c r="X127" s="29">
        <v>5.333333333333333</v>
      </c>
      <c r="Y127" s="29">
        <v>6.333333333333333</v>
      </c>
      <c r="Z127" s="29">
        <v>262.5</v>
      </c>
      <c r="AA127" s="2" t="s">
        <v>2238</v>
      </c>
      <c r="AB127" s="34"/>
      <c r="AC127">
        <v>1831</v>
      </c>
      <c r="AD127">
        <v>301.43425000000002</v>
      </c>
      <c r="AE127">
        <v>6.0742929999999999</v>
      </c>
      <c r="AF127">
        <v>18.02</v>
      </c>
      <c r="AG127">
        <v>16.059252999999998</v>
      </c>
      <c r="AH127">
        <v>1.605925</v>
      </c>
      <c r="AI127">
        <v>0.16461500000000001</v>
      </c>
      <c r="AJ127">
        <v>0.113209</v>
      </c>
      <c r="AK127">
        <v>0.68772200000000006</v>
      </c>
      <c r="AL127">
        <v>0.142038</v>
      </c>
      <c r="AM127">
        <v>0.11749999999999999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25">
      <c r="A128" t="s">
        <v>1042</v>
      </c>
      <c r="B128" s="29">
        <v>4</v>
      </c>
      <c r="C128" t="s">
        <v>0</v>
      </c>
      <c r="D128">
        <v>10</v>
      </c>
      <c r="E128" t="s">
        <v>1</v>
      </c>
      <c r="F128" t="s">
        <v>767</v>
      </c>
      <c r="G128" t="s">
        <v>245</v>
      </c>
      <c r="H128" s="2">
        <v>67.142941711943678</v>
      </c>
      <c r="I128" s="2">
        <v>60.242155525573139</v>
      </c>
      <c r="J128" s="8" t="s">
        <v>52</v>
      </c>
      <c r="K128" s="29">
        <v>14187</v>
      </c>
      <c r="L128" s="29">
        <v>50</v>
      </c>
      <c r="M128" s="29">
        <f t="shared" si="11"/>
        <v>0.3524353281172905</v>
      </c>
      <c r="N128" s="29">
        <v>2.84218749999956E-2</v>
      </c>
      <c r="O128" s="29">
        <v>2.69929877851974E-2</v>
      </c>
      <c r="P128" s="29">
        <v>47.86868971357444</v>
      </c>
      <c r="Q128" s="29">
        <f t="shared" si="9"/>
        <v>20.427648697352652</v>
      </c>
      <c r="R128" s="29">
        <v>0.43273227504811634</v>
      </c>
      <c r="S128" s="29">
        <f t="shared" si="10"/>
        <v>0.21571360233532794</v>
      </c>
      <c r="T128" s="29">
        <v>0.98923457408600179</v>
      </c>
      <c r="U128" s="29">
        <v>7.3168699999999998</v>
      </c>
      <c r="V128" s="29">
        <v>96</v>
      </c>
      <c r="W128" s="29">
        <v>1</v>
      </c>
      <c r="X128" s="29">
        <v>5.333333333333333</v>
      </c>
      <c r="Y128" s="29">
        <v>6.333333333333333</v>
      </c>
      <c r="Z128" s="29">
        <v>262.5</v>
      </c>
      <c r="AA128" s="2" t="s">
        <v>2238</v>
      </c>
      <c r="AB128" s="34"/>
      <c r="AC128">
        <v>14475</v>
      </c>
      <c r="AD128">
        <v>301.43425000000002</v>
      </c>
      <c r="AE128">
        <v>48.020422000000003</v>
      </c>
      <c r="AF128">
        <v>144.74</v>
      </c>
      <c r="AG128">
        <v>626.96453799999995</v>
      </c>
      <c r="AH128">
        <v>62.696454000000003</v>
      </c>
      <c r="AI128">
        <v>2.0825E-2</v>
      </c>
      <c r="AJ128">
        <v>9.0639999999999991E-3</v>
      </c>
      <c r="AK128">
        <v>0.43523699999999999</v>
      </c>
      <c r="AL128">
        <v>1.9675000000000002E-2</v>
      </c>
      <c r="AM128">
        <v>1.7500000000000002E-2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25">
      <c r="A129" t="s">
        <v>1043</v>
      </c>
      <c r="B129" s="29">
        <v>4</v>
      </c>
      <c r="C129" t="s">
        <v>9</v>
      </c>
      <c r="D129">
        <v>2</v>
      </c>
      <c r="E129" t="s">
        <v>1</v>
      </c>
      <c r="F129" t="s">
        <v>767</v>
      </c>
      <c r="G129" t="s">
        <v>245</v>
      </c>
      <c r="H129" s="2">
        <v>67.142941711943678</v>
      </c>
      <c r="I129" s="2">
        <v>60.242155525573139</v>
      </c>
      <c r="J129" s="8" t="s">
        <v>52</v>
      </c>
      <c r="K129" s="29">
        <v>13245</v>
      </c>
      <c r="L129" s="29">
        <v>8</v>
      </c>
      <c r="M129" s="29">
        <f t="shared" si="11"/>
        <v>6.0400151000377503E-2</v>
      </c>
      <c r="N129" s="29">
        <v>4.6925000000044292E-2</v>
      </c>
      <c r="O129" s="29">
        <v>3.0841010857132183E-3</v>
      </c>
      <c r="P129" s="29">
        <v>40.848918880271576</v>
      </c>
      <c r="Q129" s="29">
        <f t="shared" si="9"/>
        <v>13.407877864049787</v>
      </c>
      <c r="R129" s="29">
        <v>0.46055298561680025</v>
      </c>
      <c r="S129" s="29">
        <f t="shared" si="10"/>
        <v>0.18789289176664403</v>
      </c>
      <c r="T129" s="29">
        <v>0.99370535613718514</v>
      </c>
      <c r="U129" s="29">
        <v>7.3168699999999998</v>
      </c>
      <c r="V129" s="29">
        <v>96</v>
      </c>
      <c r="W129" s="29">
        <v>1</v>
      </c>
      <c r="X129" s="29">
        <v>5.3333333333333304</v>
      </c>
      <c r="Y129" s="29">
        <v>6.3333333333333304</v>
      </c>
      <c r="Z129" s="29">
        <v>262.5</v>
      </c>
      <c r="AA129" s="2" t="s">
        <v>2238</v>
      </c>
      <c r="AB129" s="34"/>
      <c r="AC129">
        <v>13350</v>
      </c>
      <c r="AD129">
        <v>326.84269999999998</v>
      </c>
      <c r="AE129">
        <v>40.845336000000003</v>
      </c>
      <c r="AF129">
        <v>133.49</v>
      </c>
      <c r="AG129">
        <v>535.714653</v>
      </c>
      <c r="AH129">
        <v>53.571465000000003</v>
      </c>
      <c r="AI129">
        <v>2.4482E-2</v>
      </c>
      <c r="AJ129">
        <v>1.1273E-2</v>
      </c>
      <c r="AK129">
        <v>0.46047199999999999</v>
      </c>
      <c r="AL129">
        <v>2.2100000000000002E-2</v>
      </c>
      <c r="AM129">
        <v>2.2499999999999999E-2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25">
      <c r="A130" t="s">
        <v>1043</v>
      </c>
      <c r="B130" s="29">
        <v>4</v>
      </c>
      <c r="C130" t="s">
        <v>21</v>
      </c>
      <c r="D130">
        <v>7</v>
      </c>
      <c r="E130" t="s">
        <v>1</v>
      </c>
      <c r="F130" t="s">
        <v>767</v>
      </c>
      <c r="G130" t="s">
        <v>245</v>
      </c>
      <c r="H130" s="2">
        <v>67.142941711943678</v>
      </c>
      <c r="I130" s="2">
        <v>60.242155525573139</v>
      </c>
      <c r="J130" s="8" t="s">
        <v>51</v>
      </c>
      <c r="K130" s="29">
        <v>15703</v>
      </c>
      <c r="L130" s="29">
        <v>95</v>
      </c>
      <c r="M130" s="29">
        <f t="shared" si="11"/>
        <v>0.60497994013882694</v>
      </c>
      <c r="N130" s="29">
        <v>2.5932352941176219E-2</v>
      </c>
      <c r="O130" s="29">
        <v>5.2429718457124706E-2</v>
      </c>
      <c r="P130" s="29">
        <v>48.429639348954666</v>
      </c>
      <c r="Q130" s="29">
        <f t="shared" si="9"/>
        <v>20.988598332732877</v>
      </c>
      <c r="R130" s="29">
        <v>0.51030053885584048</v>
      </c>
      <c r="S130" s="29">
        <f t="shared" si="10"/>
        <v>0.1381453385276038</v>
      </c>
      <c r="T130" s="29">
        <v>1.0389303410439523</v>
      </c>
      <c r="U130" s="29">
        <v>7.3168699999999998</v>
      </c>
      <c r="V130" s="29">
        <v>96</v>
      </c>
      <c r="W130" s="29">
        <v>1</v>
      </c>
      <c r="X130" s="29">
        <v>5.3333333333333304</v>
      </c>
      <c r="Y130" s="29">
        <v>6.3333333333333304</v>
      </c>
      <c r="Z130" s="29">
        <v>262.5</v>
      </c>
      <c r="AA130" s="2" t="s">
        <v>2238</v>
      </c>
      <c r="AB130" s="34"/>
      <c r="AC130">
        <v>15825</v>
      </c>
      <c r="AD130">
        <v>326.84269999999998</v>
      </c>
      <c r="AE130">
        <v>48.417786</v>
      </c>
      <c r="AF130">
        <v>158.24</v>
      </c>
      <c r="AG130">
        <v>640.50661400000001</v>
      </c>
      <c r="AH130">
        <v>64.050661000000005</v>
      </c>
      <c r="AI130">
        <v>2.0653000000000001E-2</v>
      </c>
      <c r="AJ130">
        <v>1.0560999999999999E-2</v>
      </c>
      <c r="AK130">
        <v>0.51136099999999995</v>
      </c>
      <c r="AL130">
        <v>1.9349999999999999E-2</v>
      </c>
      <c r="AM130">
        <v>1.7500000000000002E-2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25">
      <c r="A131" t="s">
        <v>1043</v>
      </c>
      <c r="B131" s="29">
        <v>4</v>
      </c>
      <c r="C131" t="s">
        <v>38</v>
      </c>
      <c r="D131">
        <v>9</v>
      </c>
      <c r="E131" t="s">
        <v>1</v>
      </c>
      <c r="F131" t="s">
        <v>767</v>
      </c>
      <c r="G131" t="s">
        <v>245</v>
      </c>
      <c r="H131" s="2">
        <v>67.142941711943678</v>
      </c>
      <c r="I131" s="2">
        <v>60.242155525573139</v>
      </c>
      <c r="J131" s="8" t="s">
        <v>52</v>
      </c>
      <c r="K131" s="29">
        <v>3351</v>
      </c>
      <c r="L131" s="29">
        <v>2007</v>
      </c>
      <c r="M131" s="29">
        <f t="shared" si="11"/>
        <v>59.892569382273955</v>
      </c>
      <c r="N131" s="29">
        <v>8.9236134453781091E-2</v>
      </c>
      <c r="O131" s="29">
        <v>0.73401605839974593</v>
      </c>
      <c r="P131" s="29">
        <v>10.334822738224995</v>
      </c>
      <c r="Q131" s="29">
        <f t="shared" ref="Q131:Q194" si="12">ABS(P131-$P$323)</f>
        <v>17.106218277996796</v>
      </c>
      <c r="R131" s="29">
        <v>2.2995526161878925</v>
      </c>
      <c r="S131" s="29">
        <f t="shared" ref="S131:S194" si="13">ABS(R131-$R$323)</f>
        <v>1.6511067388044482</v>
      </c>
      <c r="T131" s="29">
        <v>1.0255499507204615</v>
      </c>
      <c r="U131" s="29">
        <v>7.3168699999999998</v>
      </c>
      <c r="V131" s="29">
        <v>96</v>
      </c>
      <c r="W131" s="29">
        <v>1</v>
      </c>
      <c r="X131" s="29">
        <v>5.3333333333333304</v>
      </c>
      <c r="Y131" s="29">
        <v>6.3333333333333304</v>
      </c>
      <c r="Z131" s="29">
        <v>262.5</v>
      </c>
      <c r="AA131" s="2" t="s">
        <v>2238</v>
      </c>
      <c r="AB131" s="34"/>
      <c r="AC131">
        <v>3414</v>
      </c>
      <c r="AD131">
        <v>326.84269999999998</v>
      </c>
      <c r="AE131">
        <v>10.445392</v>
      </c>
      <c r="AF131">
        <v>32.72</v>
      </c>
      <c r="AG131">
        <v>92.756895</v>
      </c>
      <c r="AH131">
        <v>9.2756900000000009</v>
      </c>
      <c r="AI131">
        <v>9.5750000000000002E-2</v>
      </c>
      <c r="AJ131">
        <v>0.22068199999999999</v>
      </c>
      <c r="AK131">
        <v>2.3047770000000001</v>
      </c>
      <c r="AL131">
        <v>1.8124999999999999E-2</v>
      </c>
      <c r="AM131">
        <v>7.4999999999999997E-3</v>
      </c>
      <c r="AN131">
        <v>103</v>
      </c>
      <c r="AO131">
        <v>0.31513600000000003</v>
      </c>
      <c r="AP131">
        <v>18.908177999999999</v>
      </c>
      <c r="AQ131">
        <v>43.555945999999999</v>
      </c>
      <c r="AR131">
        <v>0.16345100000000001</v>
      </c>
      <c r="AS131">
        <v>0.133714</v>
      </c>
      <c r="AT131">
        <v>14.436893</v>
      </c>
      <c r="AU131">
        <v>9.583145</v>
      </c>
      <c r="AV131">
        <v>1.2163999999999999E-2</v>
      </c>
      <c r="AW131">
        <v>1.0437E-2</v>
      </c>
      <c r="AX131">
        <v>104.292834</v>
      </c>
      <c r="AY131">
        <v>43.893503000000003</v>
      </c>
      <c r="AZ131">
        <v>349.42588799999999</v>
      </c>
      <c r="BA131">
        <v>195.25648100000001</v>
      </c>
      <c r="BB131">
        <v>2.9821279999999999</v>
      </c>
      <c r="BC131">
        <v>3.5400839999999998</v>
      </c>
      <c r="BD131">
        <v>9.3249510000000004</v>
      </c>
      <c r="BE131">
        <v>5.4288319999999999</v>
      </c>
    </row>
    <row r="132" spans="1:57" x14ac:dyDescent="0.25">
      <c r="A132" t="s">
        <v>1044</v>
      </c>
      <c r="B132" s="29">
        <v>4</v>
      </c>
      <c r="C132" t="s">
        <v>9</v>
      </c>
      <c r="D132">
        <v>2</v>
      </c>
      <c r="E132" t="s">
        <v>1</v>
      </c>
      <c r="F132" t="s">
        <v>767</v>
      </c>
      <c r="G132" t="s">
        <v>245</v>
      </c>
      <c r="H132" s="2">
        <v>67.142941711943678</v>
      </c>
      <c r="I132" s="2">
        <v>60.242155525573139</v>
      </c>
      <c r="J132" s="8" t="s">
        <v>51</v>
      </c>
      <c r="K132" s="29">
        <v>9023</v>
      </c>
      <c r="L132" s="29">
        <v>41</v>
      </c>
      <c r="M132" s="29">
        <f t="shared" ref="M132:M195" si="14">L132/K132*100</f>
        <v>0.45439432561232407</v>
      </c>
      <c r="N132" s="29">
        <v>2.4227499999998514E-2</v>
      </c>
      <c r="O132" s="29">
        <v>3.3683180415835311E-2</v>
      </c>
      <c r="P132" s="29">
        <v>30.392333689208201</v>
      </c>
      <c r="Q132" s="29">
        <f t="shared" si="12"/>
        <v>2.951292672986412</v>
      </c>
      <c r="R132" s="29">
        <v>0.61424306107664939</v>
      </c>
      <c r="S132" s="29">
        <f t="shared" si="13"/>
        <v>3.4202816306794892E-2</v>
      </c>
      <c r="T132" s="29">
        <v>0.98190209988807198</v>
      </c>
      <c r="U132" s="29">
        <v>7.3168699999999998</v>
      </c>
      <c r="V132" s="29">
        <v>96</v>
      </c>
      <c r="W132" s="29">
        <v>1</v>
      </c>
      <c r="X132" s="29">
        <v>5.3333333333333304</v>
      </c>
      <c r="Y132" s="29">
        <v>6.3333333333333304</v>
      </c>
      <c r="Z132" s="29">
        <v>262.5</v>
      </c>
      <c r="AA132" s="2" t="s">
        <v>2238</v>
      </c>
      <c r="AB132" s="34"/>
      <c r="AC132">
        <v>9132</v>
      </c>
      <c r="AD132">
        <v>301.22370000000001</v>
      </c>
      <c r="AE132">
        <v>30.31634</v>
      </c>
      <c r="AF132">
        <v>91.31</v>
      </c>
      <c r="AG132">
        <v>265.15643299999999</v>
      </c>
      <c r="AH132">
        <v>26.515643000000001</v>
      </c>
      <c r="AI132">
        <v>3.2981000000000003E-2</v>
      </c>
      <c r="AJ132">
        <v>2.0337000000000001E-2</v>
      </c>
      <c r="AK132">
        <v>0.61662799999999995</v>
      </c>
      <c r="AL132">
        <v>2.8500000000000001E-2</v>
      </c>
      <c r="AM132">
        <v>2.2499999999999999E-2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25">
      <c r="A133" t="s">
        <v>1044</v>
      </c>
      <c r="B133" s="29">
        <v>4</v>
      </c>
      <c r="C133" t="s">
        <v>5</v>
      </c>
      <c r="D133">
        <v>14</v>
      </c>
      <c r="E133" t="s">
        <v>1</v>
      </c>
      <c r="F133" t="s">
        <v>767</v>
      </c>
      <c r="G133" t="s">
        <v>245</v>
      </c>
      <c r="H133" s="2">
        <v>67.142941711943678</v>
      </c>
      <c r="I133" s="2">
        <v>60.242155525573139</v>
      </c>
      <c r="J133" s="8" t="s">
        <v>52</v>
      </c>
      <c r="K133" s="29">
        <v>13978</v>
      </c>
      <c r="L133" s="29">
        <v>57</v>
      </c>
      <c r="M133" s="29">
        <f t="shared" si="14"/>
        <v>0.40778366003720129</v>
      </c>
      <c r="N133" s="29">
        <v>4.9524999999997502E-2</v>
      </c>
      <c r="O133" s="29">
        <v>2.357822629108472E-2</v>
      </c>
      <c r="P133" s="29">
        <v>47.082349585254597</v>
      </c>
      <c r="Q133" s="29">
        <f t="shared" si="12"/>
        <v>19.641308569032809</v>
      </c>
      <c r="R133" s="29">
        <v>0.45055574846765106</v>
      </c>
      <c r="S133" s="29">
        <f t="shared" si="13"/>
        <v>0.19789012891579322</v>
      </c>
      <c r="T133" s="29">
        <v>0.98190209988807198</v>
      </c>
      <c r="U133" s="29">
        <v>7.3168699999999998</v>
      </c>
      <c r="V133" s="29">
        <v>96</v>
      </c>
      <c r="W133" s="29">
        <v>1</v>
      </c>
      <c r="X133" s="29">
        <v>5.3333333333333304</v>
      </c>
      <c r="Y133" s="29">
        <v>6.3333333333333304</v>
      </c>
      <c r="Z133" s="29">
        <v>262.5</v>
      </c>
      <c r="AA133" s="2" t="s">
        <v>2238</v>
      </c>
      <c r="AB133" s="34"/>
      <c r="AC133">
        <v>14108</v>
      </c>
      <c r="AD133">
        <v>301.22370000000001</v>
      </c>
      <c r="AE133">
        <v>46.835624000000003</v>
      </c>
      <c r="AF133">
        <v>141.07</v>
      </c>
      <c r="AG133">
        <v>602.71867799999995</v>
      </c>
      <c r="AH133">
        <v>60.271867999999998</v>
      </c>
      <c r="AI133">
        <v>2.0199999999999999E-2</v>
      </c>
      <c r="AJ133">
        <v>9.1229999999999992E-3</v>
      </c>
      <c r="AK133">
        <v>0.45160400000000001</v>
      </c>
      <c r="AL133">
        <v>1.9125E-2</v>
      </c>
      <c r="AM133">
        <v>1.7500000000000002E-2</v>
      </c>
      <c r="AN133">
        <v>1</v>
      </c>
      <c r="AO133">
        <v>3.32E-3</v>
      </c>
      <c r="AP133">
        <v>0.199188</v>
      </c>
      <c r="AQ133">
        <v>0.68046499999999999</v>
      </c>
      <c r="AR133">
        <v>1.1682999999999999</v>
      </c>
      <c r="AS133">
        <v>0</v>
      </c>
      <c r="AT133">
        <v>96</v>
      </c>
      <c r="AU133">
        <v>0</v>
      </c>
      <c r="AV133">
        <v>1.2298E-2</v>
      </c>
      <c r="AW133">
        <v>4.1749999999999999E-3</v>
      </c>
      <c r="AX133">
        <v>81.314730999999995</v>
      </c>
      <c r="AY133">
        <v>0</v>
      </c>
      <c r="AZ133">
        <v>305.34351099999998</v>
      </c>
      <c r="BA133">
        <v>0</v>
      </c>
      <c r="BB133">
        <v>0</v>
      </c>
      <c r="BC133">
        <v>0</v>
      </c>
      <c r="BD133">
        <v>6.545776</v>
      </c>
      <c r="BE133">
        <v>0.37267800000000001</v>
      </c>
    </row>
    <row r="134" spans="1:57" x14ac:dyDescent="0.25">
      <c r="A134" t="s">
        <v>1045</v>
      </c>
      <c r="B134" s="29">
        <v>4</v>
      </c>
      <c r="C134" t="s">
        <v>8</v>
      </c>
      <c r="D134">
        <v>1</v>
      </c>
      <c r="E134" t="s">
        <v>1</v>
      </c>
      <c r="F134" t="s">
        <v>767</v>
      </c>
      <c r="G134" t="s">
        <v>245</v>
      </c>
      <c r="H134" s="2">
        <v>67.142941711943678</v>
      </c>
      <c r="I134" s="2">
        <v>60.242155525573139</v>
      </c>
      <c r="J134" s="8" t="s">
        <v>52</v>
      </c>
      <c r="K134" s="29">
        <v>11574</v>
      </c>
      <c r="L134" s="29">
        <v>13</v>
      </c>
      <c r="M134" s="29">
        <f t="shared" si="14"/>
        <v>0.11232071885260067</v>
      </c>
      <c r="N134" s="29">
        <v>4.3975000000003206E-2</v>
      </c>
      <c r="O134" s="29">
        <v>6.628703490509453E-3</v>
      </c>
      <c r="P134" s="29">
        <v>38.360307099578208</v>
      </c>
      <c r="Q134" s="29">
        <f t="shared" si="12"/>
        <v>10.919266083356419</v>
      </c>
      <c r="R134" s="29">
        <v>0.36953738013008491</v>
      </c>
      <c r="S134" s="29">
        <f t="shared" si="13"/>
        <v>0.27890849725335937</v>
      </c>
      <c r="T134" s="29">
        <v>0.66498101806473098</v>
      </c>
      <c r="U134" s="29">
        <v>7.3168699999999998</v>
      </c>
      <c r="V134" s="29">
        <v>96</v>
      </c>
      <c r="W134" s="29">
        <v>1</v>
      </c>
      <c r="X134" s="29">
        <v>5.3333333333333304</v>
      </c>
      <c r="Y134" s="29">
        <v>6.3333333333333304</v>
      </c>
      <c r="Z134" s="29">
        <v>262.5</v>
      </c>
      <c r="AA134" s="2" t="s">
        <v>2238</v>
      </c>
      <c r="AB134" s="34"/>
      <c r="AC134">
        <v>11662</v>
      </c>
      <c r="AD134">
        <v>304.266975</v>
      </c>
      <c r="AE134">
        <v>38.328181999999998</v>
      </c>
      <c r="AF134">
        <v>116.61</v>
      </c>
      <c r="AG134">
        <v>463.75558000000001</v>
      </c>
      <c r="AH134">
        <v>46.375557999999998</v>
      </c>
      <c r="AI134">
        <v>2.6086000000000002E-2</v>
      </c>
      <c r="AJ134">
        <v>9.6419999999999995E-3</v>
      </c>
      <c r="AK134">
        <v>0.36962299999999998</v>
      </c>
      <c r="AL134">
        <v>2.4875000000000001E-2</v>
      </c>
      <c r="AM134">
        <v>2.2499999999999999E-2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25">
      <c r="A135" t="s">
        <v>1045</v>
      </c>
      <c r="B135" s="29">
        <v>4</v>
      </c>
      <c r="C135" t="s">
        <v>14</v>
      </c>
      <c r="D135">
        <v>1</v>
      </c>
      <c r="E135" t="s">
        <v>7</v>
      </c>
      <c r="F135" t="s">
        <v>767</v>
      </c>
      <c r="G135" t="s">
        <v>245</v>
      </c>
      <c r="H135" s="2">
        <v>67.142941711943678</v>
      </c>
      <c r="I135" s="2">
        <v>60.242155525573139</v>
      </c>
      <c r="J135" s="8" t="s">
        <v>52</v>
      </c>
      <c r="K135" s="29">
        <v>1818</v>
      </c>
      <c r="L135" s="29">
        <v>0</v>
      </c>
      <c r="M135" s="29">
        <f t="shared" si="14"/>
        <v>0</v>
      </c>
      <c r="N135" s="29">
        <v>0</v>
      </c>
      <c r="O135" s="29">
        <v>0</v>
      </c>
      <c r="P135" s="29">
        <v>6.0254914728730933</v>
      </c>
      <c r="Q135" s="29">
        <f t="shared" si="12"/>
        <v>21.415549543348696</v>
      </c>
      <c r="R135" s="29">
        <v>0.62839214178594449</v>
      </c>
      <c r="S135" s="29">
        <f t="shared" si="13"/>
        <v>2.0053735597499789E-2</v>
      </c>
      <c r="T135" s="29">
        <v>0.62890407264468318</v>
      </c>
      <c r="U135" s="29">
        <v>7.3168699999999998</v>
      </c>
      <c r="V135" s="29">
        <v>96</v>
      </c>
      <c r="W135" s="29">
        <v>1</v>
      </c>
      <c r="X135" s="29">
        <v>5.3333333333333304</v>
      </c>
      <c r="Y135" s="29">
        <v>6.3333333333333304</v>
      </c>
      <c r="Z135" s="29">
        <v>262.5</v>
      </c>
      <c r="AA135" s="2" t="s">
        <v>2238</v>
      </c>
      <c r="AB135" s="34"/>
      <c r="AC135">
        <v>1835</v>
      </c>
      <c r="AD135">
        <v>304.266975</v>
      </c>
      <c r="AE135">
        <v>6.030888</v>
      </c>
      <c r="AF135">
        <v>18.170000000000002</v>
      </c>
      <c r="AG135">
        <v>15.766455000000001</v>
      </c>
      <c r="AH135">
        <v>1.5766450000000001</v>
      </c>
      <c r="AI135">
        <v>0.16584699999999999</v>
      </c>
      <c r="AJ135">
        <v>0.104231</v>
      </c>
      <c r="AK135">
        <v>0.62847699999999995</v>
      </c>
      <c r="AL135">
        <v>0.14213799999999999</v>
      </c>
      <c r="AM135">
        <v>7.2499999999999995E-2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25">
      <c r="A136" t="s">
        <v>1045</v>
      </c>
      <c r="B136" s="29">
        <v>4</v>
      </c>
      <c r="C136" t="s">
        <v>13</v>
      </c>
      <c r="D136">
        <v>11</v>
      </c>
      <c r="E136" t="s">
        <v>1</v>
      </c>
      <c r="F136" t="s">
        <v>767</v>
      </c>
      <c r="G136" t="s">
        <v>245</v>
      </c>
      <c r="H136" s="2">
        <v>67.142941711943678</v>
      </c>
      <c r="I136" s="2">
        <v>60.242155525573139</v>
      </c>
      <c r="J136" s="8" t="s">
        <v>51</v>
      </c>
      <c r="K136" s="29">
        <v>10138</v>
      </c>
      <c r="L136" s="29">
        <v>54</v>
      </c>
      <c r="M136" s="29">
        <f t="shared" si="14"/>
        <v>0.53264943775892681</v>
      </c>
      <c r="N136" s="29">
        <v>2.9556818181814295E-2</v>
      </c>
      <c r="O136" s="29">
        <v>3.6457869197801994E-2</v>
      </c>
      <c r="P136" s="29">
        <v>33.600897993392415</v>
      </c>
      <c r="Q136" s="29">
        <f t="shared" si="12"/>
        <v>6.1598569771706266</v>
      </c>
      <c r="R136" s="29">
        <v>0.58568746413081041</v>
      </c>
      <c r="S136" s="29">
        <f t="shared" si="13"/>
        <v>6.2758413252633871E-2</v>
      </c>
      <c r="T136" s="29">
        <v>0.96871683903750549</v>
      </c>
      <c r="U136" s="29">
        <v>7.3168699999999998</v>
      </c>
      <c r="V136" s="29">
        <v>96</v>
      </c>
      <c r="W136" s="29">
        <v>1</v>
      </c>
      <c r="X136" s="29">
        <v>5.3333333333333304</v>
      </c>
      <c r="Y136" s="29">
        <v>6.3333333333333304</v>
      </c>
      <c r="Z136" s="29">
        <v>262.5</v>
      </c>
      <c r="AA136" s="2" t="s">
        <v>2238</v>
      </c>
      <c r="AB136" s="34"/>
      <c r="AC136">
        <v>10216</v>
      </c>
      <c r="AD136">
        <v>304.266975</v>
      </c>
      <c r="AE136">
        <v>33.575777000000002</v>
      </c>
      <c r="AF136">
        <v>102.15</v>
      </c>
      <c r="AG136">
        <v>322.12033100000002</v>
      </c>
      <c r="AH136">
        <v>32.212032999999998</v>
      </c>
      <c r="AI136">
        <v>2.9777000000000001E-2</v>
      </c>
      <c r="AJ136">
        <v>1.7434000000000002E-2</v>
      </c>
      <c r="AK136">
        <v>0.58550000000000002</v>
      </c>
      <c r="AL136">
        <v>2.6275E-2</v>
      </c>
      <c r="AM136">
        <v>2.2499999999999999E-2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25">
      <c r="A137" t="s">
        <v>1045</v>
      </c>
      <c r="B137" s="29">
        <v>4</v>
      </c>
      <c r="C137" t="s">
        <v>10</v>
      </c>
      <c r="D137">
        <v>13</v>
      </c>
      <c r="E137" t="s">
        <v>1</v>
      </c>
      <c r="F137" t="s">
        <v>767</v>
      </c>
      <c r="G137" t="s">
        <v>245</v>
      </c>
      <c r="H137" s="2">
        <v>67.142941711943678</v>
      </c>
      <c r="I137" s="2">
        <v>60.242155525573139</v>
      </c>
      <c r="J137" s="8" t="s">
        <v>52</v>
      </c>
      <c r="K137" s="29">
        <v>15631</v>
      </c>
      <c r="L137" s="29">
        <v>95</v>
      </c>
      <c r="M137" s="29">
        <f t="shared" si="14"/>
        <v>0.60776661761883444</v>
      </c>
      <c r="N137" s="29">
        <v>3.3944642857140196E-2</v>
      </c>
      <c r="O137" s="29">
        <v>4.6400924433566172E-2</v>
      </c>
      <c r="P137" s="29">
        <v>51.806632130076629</v>
      </c>
      <c r="Q137" s="29">
        <f t="shared" si="12"/>
        <v>24.36559111385484</v>
      </c>
      <c r="R137" s="29">
        <v>0.50102363310014897</v>
      </c>
      <c r="S137" s="29">
        <f t="shared" si="13"/>
        <v>0.14742224428329531</v>
      </c>
      <c r="T137" s="29">
        <v>0.99661839810778063</v>
      </c>
      <c r="U137" s="29">
        <v>7.3168699999999998</v>
      </c>
      <c r="V137" s="29">
        <v>96</v>
      </c>
      <c r="W137" s="29">
        <v>1</v>
      </c>
      <c r="X137" s="29">
        <v>5.3333333333333304</v>
      </c>
      <c r="Y137" s="29">
        <v>6.3333333333333304</v>
      </c>
      <c r="Z137" s="29">
        <v>262.5</v>
      </c>
      <c r="AA137" s="2" t="s">
        <v>2238</v>
      </c>
      <c r="AB137" s="34"/>
      <c r="AC137">
        <v>15755</v>
      </c>
      <c r="AD137">
        <v>304.266975</v>
      </c>
      <c r="AE137">
        <v>51.780183999999998</v>
      </c>
      <c r="AF137">
        <v>157.54</v>
      </c>
      <c r="AG137">
        <v>708.00156000000004</v>
      </c>
      <c r="AH137">
        <v>70.800156000000001</v>
      </c>
      <c r="AI137">
        <v>1.9309E-2</v>
      </c>
      <c r="AJ137">
        <v>9.6609999999999994E-3</v>
      </c>
      <c r="AK137">
        <v>0.50036099999999994</v>
      </c>
      <c r="AL137">
        <v>1.7999999999999999E-2</v>
      </c>
      <c r="AM137">
        <v>1.7500000000000002E-2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25">
      <c r="A138" t="s">
        <v>1046</v>
      </c>
      <c r="B138" s="29">
        <v>4</v>
      </c>
      <c r="C138" t="s">
        <v>0</v>
      </c>
      <c r="D138">
        <v>10</v>
      </c>
      <c r="E138" t="s">
        <v>1</v>
      </c>
      <c r="F138" t="s">
        <v>767</v>
      </c>
      <c r="G138" t="s">
        <v>244</v>
      </c>
      <c r="H138" s="2">
        <v>67.142941711943678</v>
      </c>
      <c r="I138" s="2">
        <v>60.242155525573139</v>
      </c>
      <c r="J138" s="8" t="s">
        <v>52</v>
      </c>
      <c r="K138" s="29">
        <v>2732</v>
      </c>
      <c r="L138" s="29">
        <v>997</v>
      </c>
      <c r="M138" s="29">
        <f t="shared" si="14"/>
        <v>36.493411420204978</v>
      </c>
      <c r="N138" s="29">
        <v>0.24916515957446556</v>
      </c>
      <c r="O138" s="29">
        <v>0.31553560459701452</v>
      </c>
      <c r="P138" s="29">
        <v>9.1706731038196132</v>
      </c>
      <c r="Q138" s="29">
        <f t="shared" si="12"/>
        <v>18.270367912402175</v>
      </c>
      <c r="R138" s="29">
        <v>1.4190647111637078</v>
      </c>
      <c r="S138" s="29">
        <f t="shared" si="13"/>
        <v>0.77061883378026352</v>
      </c>
      <c r="T138" s="29">
        <v>0.87748120087982961</v>
      </c>
      <c r="U138" s="29">
        <v>7.3168699999999998</v>
      </c>
      <c r="V138" s="29">
        <v>96</v>
      </c>
      <c r="W138" s="29">
        <v>1</v>
      </c>
      <c r="X138" s="29">
        <v>5.3333333333333304</v>
      </c>
      <c r="Y138" s="29">
        <v>6.3333333333333304</v>
      </c>
      <c r="Z138" s="29">
        <v>262.5</v>
      </c>
      <c r="AA138" s="2" t="s">
        <v>2238</v>
      </c>
      <c r="AB138" s="34"/>
      <c r="AC138">
        <v>2776</v>
      </c>
      <c r="AD138">
        <v>302.18779999999998</v>
      </c>
      <c r="AE138">
        <v>9.1863399999999995</v>
      </c>
      <c r="AF138">
        <v>26.87</v>
      </c>
      <c r="AG138">
        <v>44.428516999999999</v>
      </c>
      <c r="AH138">
        <v>4.4428520000000002</v>
      </c>
      <c r="AI138">
        <v>0.10872900000000001</v>
      </c>
      <c r="AJ138">
        <v>0.153666</v>
      </c>
      <c r="AK138">
        <v>1.4132960000000001</v>
      </c>
      <c r="AL138">
        <v>5.2449999999999997E-2</v>
      </c>
      <c r="AM138">
        <v>2.75E-2</v>
      </c>
      <c r="AN138">
        <v>36</v>
      </c>
      <c r="AO138">
        <v>0.119131</v>
      </c>
      <c r="AP138">
        <v>7.1478729999999997</v>
      </c>
      <c r="AQ138">
        <v>35.266570999999999</v>
      </c>
      <c r="AR138">
        <v>0.82601599999999997</v>
      </c>
      <c r="AS138">
        <v>0.58471499999999998</v>
      </c>
      <c r="AT138">
        <v>27.194444000000001</v>
      </c>
      <c r="AU138">
        <v>14.677134000000001</v>
      </c>
      <c r="AV138">
        <v>3.1534E-2</v>
      </c>
      <c r="AW138">
        <v>1.7769E-2</v>
      </c>
      <c r="AX138">
        <v>39.462629999999997</v>
      </c>
      <c r="AY138">
        <v>26.321133</v>
      </c>
      <c r="AZ138">
        <v>163.40105700000001</v>
      </c>
      <c r="BA138">
        <v>86.212025999999994</v>
      </c>
      <c r="BB138">
        <v>6.6406359999999998</v>
      </c>
      <c r="BC138">
        <v>5.0114809999999999</v>
      </c>
      <c r="BD138">
        <v>7.8347610000000003</v>
      </c>
      <c r="BE138">
        <v>3.8297080000000001</v>
      </c>
    </row>
    <row r="139" spans="1:57" x14ac:dyDescent="0.25">
      <c r="A139" t="s">
        <v>1046</v>
      </c>
      <c r="B139" s="29">
        <v>4</v>
      </c>
      <c r="C139" t="s">
        <v>10</v>
      </c>
      <c r="D139">
        <v>13</v>
      </c>
      <c r="E139" t="s">
        <v>1</v>
      </c>
      <c r="F139" t="s">
        <v>767</v>
      </c>
      <c r="G139" t="s">
        <v>244</v>
      </c>
      <c r="H139" s="2">
        <v>67.142941711943678</v>
      </c>
      <c r="I139" s="2">
        <v>60.242155525573139</v>
      </c>
      <c r="J139" s="8" t="s">
        <v>52</v>
      </c>
      <c r="K139" s="29">
        <v>2969</v>
      </c>
      <c r="L139" s="29">
        <v>92</v>
      </c>
      <c r="M139" s="29">
        <f t="shared" si="14"/>
        <v>3.0986864264061973</v>
      </c>
      <c r="N139" s="29">
        <v>0.11140588235293947</v>
      </c>
      <c r="O139" s="29">
        <v>5.7064949767545177E-2</v>
      </c>
      <c r="P139" s="29">
        <v>9.9662256388142136</v>
      </c>
      <c r="Q139" s="29">
        <f t="shared" si="12"/>
        <v>17.474815377407573</v>
      </c>
      <c r="R139" s="29">
        <v>0.95249750319384419</v>
      </c>
      <c r="S139" s="29">
        <f t="shared" si="13"/>
        <v>0.30405162581039991</v>
      </c>
      <c r="T139" s="29">
        <v>0.87748120087982961</v>
      </c>
      <c r="U139" s="29">
        <v>7.3168699999999998</v>
      </c>
      <c r="V139" s="29">
        <v>96</v>
      </c>
      <c r="W139" s="29">
        <v>1</v>
      </c>
      <c r="X139" s="29">
        <v>5.3333333333333304</v>
      </c>
      <c r="Y139" s="29">
        <v>6.3333333333333304</v>
      </c>
      <c r="Z139" s="29">
        <v>262.5</v>
      </c>
      <c r="AA139" s="2" t="s">
        <v>2238</v>
      </c>
      <c r="AB139" s="34"/>
      <c r="AC139">
        <v>2972</v>
      </c>
      <c r="AD139">
        <v>302.18779999999998</v>
      </c>
      <c r="AE139">
        <v>9.8349440000000001</v>
      </c>
      <c r="AF139">
        <v>29.51</v>
      </c>
      <c r="AG139">
        <v>41.728287000000002</v>
      </c>
      <c r="AH139">
        <v>4.1728290000000001</v>
      </c>
      <c r="AI139">
        <v>0.101383</v>
      </c>
      <c r="AJ139">
        <v>0.118424</v>
      </c>
      <c r="AK139">
        <v>1.168088</v>
      </c>
      <c r="AL139">
        <v>7.5225E-2</v>
      </c>
      <c r="AM139">
        <v>4.2500000000000003E-2</v>
      </c>
      <c r="AN139">
        <v>1</v>
      </c>
      <c r="AO139">
        <v>3.3089999999999999E-3</v>
      </c>
      <c r="AP139">
        <v>0.19855200000000001</v>
      </c>
      <c r="AQ139">
        <v>1.1776580000000001</v>
      </c>
      <c r="AR139">
        <v>1.464375</v>
      </c>
      <c r="AS139">
        <v>0</v>
      </c>
      <c r="AT139">
        <v>35</v>
      </c>
      <c r="AU139">
        <v>0</v>
      </c>
      <c r="AV139">
        <v>4.3069999999999997E-2</v>
      </c>
      <c r="AW139">
        <v>2.069E-2</v>
      </c>
      <c r="AX139">
        <v>23.218095999999999</v>
      </c>
      <c r="AY139">
        <v>0</v>
      </c>
      <c r="AZ139">
        <v>143.88489200000001</v>
      </c>
      <c r="BA139">
        <v>0</v>
      </c>
      <c r="BB139">
        <v>0</v>
      </c>
      <c r="BC139">
        <v>0</v>
      </c>
      <c r="BD139">
        <v>5.5069980000000003</v>
      </c>
      <c r="BE139">
        <v>0.37267800000000001</v>
      </c>
    </row>
    <row r="140" spans="1:57" x14ac:dyDescent="0.25">
      <c r="A140" t="s">
        <v>1047</v>
      </c>
      <c r="B140" s="29">
        <v>4</v>
      </c>
      <c r="C140" t="s">
        <v>2</v>
      </c>
      <c r="D140">
        <v>3</v>
      </c>
      <c r="E140" t="s">
        <v>1</v>
      </c>
      <c r="F140" t="s">
        <v>767</v>
      </c>
      <c r="G140" t="s">
        <v>244</v>
      </c>
      <c r="H140" s="2">
        <v>67.142941711943678</v>
      </c>
      <c r="I140" s="2">
        <v>60.242155525573139</v>
      </c>
      <c r="J140" s="8" t="s">
        <v>50</v>
      </c>
      <c r="K140" s="29">
        <v>3362</v>
      </c>
      <c r="L140" s="29">
        <v>358</v>
      </c>
      <c r="M140" s="29">
        <f t="shared" si="14"/>
        <v>10.648423557406305</v>
      </c>
      <c r="N140" s="29">
        <v>0.14397499999999966</v>
      </c>
      <c r="O140" s="29">
        <v>0.16208175465972258</v>
      </c>
      <c r="P140" s="29">
        <v>10.281487908792213</v>
      </c>
      <c r="Q140" s="29">
        <f t="shared" si="12"/>
        <v>17.159553107429574</v>
      </c>
      <c r="R140" s="29">
        <v>1.0935998794692261</v>
      </c>
      <c r="S140" s="29">
        <f t="shared" si="13"/>
        <v>0.44515400208578182</v>
      </c>
      <c r="T140" s="29">
        <v>1.0093314603038259</v>
      </c>
      <c r="U140" s="29">
        <v>7.3168699999999998</v>
      </c>
      <c r="V140" s="29">
        <v>96</v>
      </c>
      <c r="W140" s="29">
        <v>1</v>
      </c>
      <c r="X140" s="29">
        <v>5.3333333333333304</v>
      </c>
      <c r="Y140" s="29">
        <v>6.3333333333333304</v>
      </c>
      <c r="Z140" s="29">
        <v>262.5</v>
      </c>
      <c r="AA140" s="2" t="s">
        <v>2238</v>
      </c>
      <c r="AB140" s="34"/>
      <c r="AC140">
        <v>3390</v>
      </c>
      <c r="AD140">
        <v>330.36329999999998</v>
      </c>
      <c r="AE140">
        <v>10.261430000000001</v>
      </c>
      <c r="AF140">
        <v>33.44</v>
      </c>
      <c r="AG140">
        <v>53.981723000000002</v>
      </c>
      <c r="AH140">
        <v>5.3981719999999997</v>
      </c>
      <c r="AI140">
        <v>9.2892000000000002E-2</v>
      </c>
      <c r="AJ140">
        <v>0.10155400000000001</v>
      </c>
      <c r="AK140">
        <v>1.0932489999999999</v>
      </c>
      <c r="AL140">
        <v>6.0225000000000001E-2</v>
      </c>
      <c r="AM140">
        <v>2.75E-2</v>
      </c>
      <c r="AN140">
        <v>8</v>
      </c>
      <c r="AO140">
        <v>2.4216000000000001E-2</v>
      </c>
      <c r="AP140">
        <v>1.4529460000000001</v>
      </c>
      <c r="AQ140">
        <v>5.9292040000000004</v>
      </c>
      <c r="AR140">
        <v>0.77081599999999995</v>
      </c>
      <c r="AS140">
        <v>0.43645400000000001</v>
      </c>
      <c r="AT140">
        <v>25.125</v>
      </c>
      <c r="AU140">
        <v>10.020515</v>
      </c>
      <c r="AV140">
        <v>3.1951E-2</v>
      </c>
      <c r="AW140">
        <v>1.8624000000000002E-2</v>
      </c>
      <c r="AX140">
        <v>35.066862999999998</v>
      </c>
      <c r="AY140">
        <v>7.7812720000000004</v>
      </c>
      <c r="AZ140">
        <v>132.66631899999999</v>
      </c>
      <c r="BA140">
        <v>48.488694000000002</v>
      </c>
      <c r="BB140">
        <v>37.030042999999999</v>
      </c>
      <c r="BC140">
        <v>28.166167000000002</v>
      </c>
      <c r="BD140">
        <v>6.2873289999999997</v>
      </c>
      <c r="BE140">
        <v>0.74535600000000002</v>
      </c>
    </row>
    <row r="141" spans="1:57" x14ac:dyDescent="0.25">
      <c r="A141" t="s">
        <v>1047</v>
      </c>
      <c r="B141" s="29">
        <v>4</v>
      </c>
      <c r="C141" t="s">
        <v>17</v>
      </c>
      <c r="D141">
        <v>8</v>
      </c>
      <c r="E141" t="s">
        <v>1</v>
      </c>
      <c r="F141" t="s">
        <v>767</v>
      </c>
      <c r="G141" t="s">
        <v>244</v>
      </c>
      <c r="H141" s="2">
        <v>67.142941711943678</v>
      </c>
      <c r="I141" s="2">
        <v>60.242155525573139</v>
      </c>
      <c r="J141" s="8" t="s">
        <v>52</v>
      </c>
      <c r="K141" s="29">
        <v>5313</v>
      </c>
      <c r="L141" s="29">
        <v>1510</v>
      </c>
      <c r="M141" s="29">
        <f t="shared" si="14"/>
        <v>28.420854507811029</v>
      </c>
      <c r="N141" s="29">
        <v>4.1026655629138389E-2</v>
      </c>
      <c r="O141" s="29">
        <v>0.92356018692898534</v>
      </c>
      <c r="P141" s="29">
        <v>16.247931368058605</v>
      </c>
      <c r="Q141" s="29">
        <f t="shared" si="12"/>
        <v>11.193109648163183</v>
      </c>
      <c r="R141" s="29">
        <v>1.3313686895175691</v>
      </c>
      <c r="S141" s="29">
        <f t="shared" si="13"/>
        <v>0.68292281213412487</v>
      </c>
      <c r="T141" s="29">
        <v>0.98671620505506219</v>
      </c>
      <c r="U141" s="29">
        <v>7.3168699999999998</v>
      </c>
      <c r="V141" s="29">
        <v>96</v>
      </c>
      <c r="W141" s="29">
        <v>1</v>
      </c>
      <c r="X141" s="29">
        <v>5.3333333333333304</v>
      </c>
      <c r="Y141" s="29">
        <v>6.3333333333333304</v>
      </c>
      <c r="Z141" s="29">
        <v>262.5</v>
      </c>
      <c r="AA141" s="2" t="s">
        <v>2238</v>
      </c>
      <c r="AB141" s="34"/>
      <c r="AC141">
        <v>5365</v>
      </c>
      <c r="AD141">
        <v>330.36329999999998</v>
      </c>
      <c r="AE141">
        <v>16.239697</v>
      </c>
      <c r="AF141">
        <v>53.51</v>
      </c>
      <c r="AG141">
        <v>121.01128</v>
      </c>
      <c r="AH141">
        <v>12.101127999999999</v>
      </c>
      <c r="AI141">
        <v>6.0040999999999997E-2</v>
      </c>
      <c r="AJ141">
        <v>7.9874000000000001E-2</v>
      </c>
      <c r="AK141">
        <v>1.330322</v>
      </c>
      <c r="AL141">
        <v>2.7E-2</v>
      </c>
      <c r="AM141">
        <v>7.4999999999999997E-3</v>
      </c>
      <c r="AN141">
        <v>22</v>
      </c>
      <c r="AO141">
        <v>6.6592999999999999E-2</v>
      </c>
      <c r="AP141">
        <v>3.9956010000000002</v>
      </c>
      <c r="AQ141">
        <v>4.137931</v>
      </c>
      <c r="AR141">
        <v>8.9713000000000001E-2</v>
      </c>
      <c r="AS141">
        <v>9.1564999999999994E-2</v>
      </c>
      <c r="AT141">
        <v>10.090909</v>
      </c>
      <c r="AU141">
        <v>4.0697380000000001</v>
      </c>
      <c r="AV141">
        <v>9.868E-3</v>
      </c>
      <c r="AW141">
        <v>9.4439999999999993E-3</v>
      </c>
      <c r="AX141">
        <v>130.26843500000001</v>
      </c>
      <c r="AY141">
        <v>42.696607</v>
      </c>
      <c r="AZ141">
        <v>334.643621</v>
      </c>
      <c r="BA141">
        <v>75.756776000000002</v>
      </c>
      <c r="BB141">
        <v>11.705487</v>
      </c>
      <c r="BC141">
        <v>9.5717639999999999</v>
      </c>
      <c r="BD141">
        <v>5.9864189999999997</v>
      </c>
      <c r="BE141">
        <v>2.3570229999999999</v>
      </c>
    </row>
    <row r="142" spans="1:57" x14ac:dyDescent="0.25">
      <c r="A142" t="s">
        <v>1047</v>
      </c>
      <c r="B142" s="29">
        <v>4</v>
      </c>
      <c r="C142" t="s">
        <v>38</v>
      </c>
      <c r="D142">
        <v>9</v>
      </c>
      <c r="E142" t="s">
        <v>1</v>
      </c>
      <c r="F142" t="s">
        <v>767</v>
      </c>
      <c r="G142" t="s">
        <v>244</v>
      </c>
      <c r="H142" s="2">
        <v>67.142941711943678</v>
      </c>
      <c r="I142" s="2">
        <v>60.242155525573139</v>
      </c>
      <c r="J142" s="8" t="s">
        <v>52</v>
      </c>
      <c r="K142" s="29">
        <v>3271</v>
      </c>
      <c r="L142" s="29">
        <v>60</v>
      </c>
      <c r="M142" s="29">
        <f t="shared" si="14"/>
        <v>1.834301436869459</v>
      </c>
      <c r="N142" s="29">
        <v>0.20042187499999742</v>
      </c>
      <c r="O142" s="29">
        <v>2.4465170514675106E-2</v>
      </c>
      <c r="P142" s="29">
        <v>10.003196594187784</v>
      </c>
      <c r="Q142" s="29">
        <f t="shared" si="12"/>
        <v>17.437844422034004</v>
      </c>
      <c r="R142" s="29">
        <v>0.56661820281123965</v>
      </c>
      <c r="S142" s="29">
        <f t="shared" si="13"/>
        <v>8.1827674572204634E-2</v>
      </c>
      <c r="T142" s="29">
        <v>1.024260156235101</v>
      </c>
      <c r="U142" s="29">
        <v>7.3168699999999998</v>
      </c>
      <c r="V142" s="29">
        <v>96</v>
      </c>
      <c r="W142" s="29">
        <v>1</v>
      </c>
      <c r="X142" s="29">
        <v>5.3333333333333304</v>
      </c>
      <c r="Y142" s="29">
        <v>6.3333333333333304</v>
      </c>
      <c r="Z142" s="29">
        <v>262.5</v>
      </c>
      <c r="AA142" s="2" t="s">
        <v>2238</v>
      </c>
      <c r="AB142" s="34"/>
      <c r="AC142">
        <v>3312</v>
      </c>
      <c r="AD142">
        <v>330.36329999999998</v>
      </c>
      <c r="AE142">
        <v>10.025327000000001</v>
      </c>
      <c r="AF142">
        <v>33.07</v>
      </c>
      <c r="AG142">
        <v>53.144568</v>
      </c>
      <c r="AH142">
        <v>5.314457</v>
      </c>
      <c r="AI142">
        <v>9.9723000000000006E-2</v>
      </c>
      <c r="AJ142">
        <v>5.6506000000000001E-2</v>
      </c>
      <c r="AK142">
        <v>0.56662999999999997</v>
      </c>
      <c r="AL142">
        <v>8.9800000000000005E-2</v>
      </c>
      <c r="AM142">
        <v>8.2500000000000004E-2</v>
      </c>
      <c r="AN142">
        <v>2</v>
      </c>
      <c r="AO142">
        <v>6.0540000000000004E-3</v>
      </c>
      <c r="AP142">
        <v>0.363236</v>
      </c>
      <c r="AQ142">
        <v>3.321256</v>
      </c>
      <c r="AR142">
        <v>2.4683130000000002</v>
      </c>
      <c r="AS142">
        <v>0.37071799999999999</v>
      </c>
      <c r="AT142">
        <v>55</v>
      </c>
      <c r="AU142">
        <v>4.2426409999999999</v>
      </c>
      <c r="AV142">
        <v>4.5709E-2</v>
      </c>
      <c r="AW142">
        <v>1.8336999999999999E-2</v>
      </c>
      <c r="AX142">
        <v>21.996306000000001</v>
      </c>
      <c r="AY142">
        <v>1.584805</v>
      </c>
      <c r="AZ142">
        <v>62.647789000000003</v>
      </c>
      <c r="BA142">
        <v>0.34689599999999998</v>
      </c>
      <c r="BB142">
        <v>4.7981249999999998</v>
      </c>
      <c r="BC142">
        <v>0</v>
      </c>
      <c r="BD142">
        <v>6.9916980000000004</v>
      </c>
      <c r="BE142">
        <v>0.74535600000000002</v>
      </c>
    </row>
    <row r="143" spans="1:57" x14ac:dyDescent="0.25">
      <c r="A143" t="s">
        <v>1047</v>
      </c>
      <c r="B143" s="29">
        <v>4</v>
      </c>
      <c r="C143" t="s">
        <v>11</v>
      </c>
      <c r="D143">
        <v>16</v>
      </c>
      <c r="E143" t="s">
        <v>1</v>
      </c>
      <c r="F143" t="s">
        <v>767</v>
      </c>
      <c r="G143" t="s">
        <v>244</v>
      </c>
      <c r="H143" s="2">
        <v>67.142941711943678</v>
      </c>
      <c r="I143" s="2">
        <v>60.242155525573139</v>
      </c>
      <c r="J143" s="8" t="s">
        <v>52</v>
      </c>
      <c r="K143" s="29">
        <v>8974</v>
      </c>
      <c r="L143" s="29">
        <v>0</v>
      </c>
      <c r="M143" s="29">
        <f t="shared" si="14"/>
        <v>0</v>
      </c>
      <c r="N143" s="29">
        <v>0</v>
      </c>
      <c r="O143" s="29">
        <v>0</v>
      </c>
      <c r="P143" s="29">
        <v>27.443805024836802</v>
      </c>
      <c r="Q143" s="29">
        <f t="shared" si="12"/>
        <v>2.7640086150135801E-3</v>
      </c>
      <c r="R143" s="29">
        <v>0.28629024829273203</v>
      </c>
      <c r="S143" s="29">
        <f t="shared" si="13"/>
        <v>0.36215562909071225</v>
      </c>
      <c r="T143" s="29">
        <v>1.0219140329570335</v>
      </c>
      <c r="U143" s="29">
        <v>7.3168699999999998</v>
      </c>
      <c r="V143" s="29">
        <v>96</v>
      </c>
      <c r="W143" s="29">
        <v>1</v>
      </c>
      <c r="X143" s="29">
        <v>5.3333333333333304</v>
      </c>
      <c r="Y143" s="29">
        <v>6.3333333333333304</v>
      </c>
      <c r="Z143" s="29">
        <v>262.5</v>
      </c>
      <c r="AA143" s="2" t="s">
        <v>2238</v>
      </c>
      <c r="AB143" s="34"/>
      <c r="AC143">
        <v>9070</v>
      </c>
      <c r="AD143">
        <v>330.36329999999998</v>
      </c>
      <c r="AE143">
        <v>27.454623000000002</v>
      </c>
      <c r="AF143">
        <v>90.69</v>
      </c>
      <c r="AG143">
        <v>343.902128</v>
      </c>
      <c r="AH143">
        <v>34.390213000000003</v>
      </c>
      <c r="AI143">
        <v>3.6422000000000003E-2</v>
      </c>
      <c r="AJ143">
        <v>1.0465E-2</v>
      </c>
      <c r="AK143">
        <v>0.28733799999999998</v>
      </c>
      <c r="AL143">
        <v>3.5650000000000001E-2</v>
      </c>
      <c r="AM143">
        <v>3.2500000000000001E-2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25">
      <c r="A144" t="s">
        <v>1048</v>
      </c>
      <c r="B144" s="29">
        <v>4</v>
      </c>
      <c r="C144" t="s">
        <v>2</v>
      </c>
      <c r="D144">
        <v>3</v>
      </c>
      <c r="E144" t="s">
        <v>1</v>
      </c>
      <c r="F144" t="s">
        <v>767</v>
      </c>
      <c r="G144" t="s">
        <v>244</v>
      </c>
      <c r="H144" s="2">
        <v>67.142941711943678</v>
      </c>
      <c r="I144" s="2">
        <v>60.242155525573139</v>
      </c>
      <c r="J144" s="8" t="s">
        <v>52</v>
      </c>
      <c r="K144" s="29">
        <v>8221</v>
      </c>
      <c r="L144" s="29">
        <v>0</v>
      </c>
      <c r="M144" s="29">
        <f t="shared" si="14"/>
        <v>0</v>
      </c>
      <c r="N144" s="29">
        <v>0</v>
      </c>
      <c r="O144" s="29">
        <v>0</v>
      </c>
      <c r="P144" s="29">
        <v>27.38450486803697</v>
      </c>
      <c r="Q144" s="29">
        <f t="shared" si="12"/>
        <v>5.6536148184818558E-2</v>
      </c>
      <c r="R144" s="29">
        <v>0.37206255079140871</v>
      </c>
      <c r="S144" s="29">
        <f t="shared" si="13"/>
        <v>0.27638332659203557</v>
      </c>
      <c r="T144" s="29">
        <v>0.97798893452039215</v>
      </c>
      <c r="U144" s="29">
        <v>7.3168699999999998</v>
      </c>
      <c r="V144" s="29">
        <v>96</v>
      </c>
      <c r="W144" s="29">
        <v>1</v>
      </c>
      <c r="X144" s="29">
        <v>5.3333333333333304</v>
      </c>
      <c r="Y144" s="29">
        <v>6.3333333333333304</v>
      </c>
      <c r="Z144" s="29">
        <v>262.5</v>
      </c>
      <c r="AA144" s="2" t="s">
        <v>2238</v>
      </c>
      <c r="AB144" s="34"/>
      <c r="AC144">
        <v>8362</v>
      </c>
      <c r="AD144">
        <v>305.1121</v>
      </c>
      <c r="AE144">
        <v>27.406320000000001</v>
      </c>
      <c r="AF144">
        <v>83.61</v>
      </c>
      <c r="AG144">
        <v>298.27258999999998</v>
      </c>
      <c r="AH144">
        <v>29.827259000000002</v>
      </c>
      <c r="AI144">
        <v>3.6488E-2</v>
      </c>
      <c r="AJ144">
        <v>1.3561E-2</v>
      </c>
      <c r="AK144">
        <v>0.37165500000000001</v>
      </c>
      <c r="AL144">
        <v>3.4000000000000002E-2</v>
      </c>
      <c r="AM144">
        <v>3.2500000000000001E-2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61" x14ac:dyDescent="0.25">
      <c r="A145" t="s">
        <v>1048</v>
      </c>
      <c r="B145" s="29">
        <v>4</v>
      </c>
      <c r="C145" t="s">
        <v>17</v>
      </c>
      <c r="D145">
        <v>8</v>
      </c>
      <c r="E145" t="s">
        <v>1</v>
      </c>
      <c r="F145" t="s">
        <v>767</v>
      </c>
      <c r="G145" t="s">
        <v>244</v>
      </c>
      <c r="H145" s="2">
        <v>67.142941711943678</v>
      </c>
      <c r="I145" s="2">
        <v>60.242155525573139</v>
      </c>
      <c r="J145" s="8" t="s">
        <v>50</v>
      </c>
      <c r="K145" s="29">
        <v>7260</v>
      </c>
      <c r="L145" s="29">
        <v>0</v>
      </c>
      <c r="M145" s="29">
        <f t="shared" si="14"/>
        <v>0</v>
      </c>
      <c r="N145" s="29">
        <v>0</v>
      </c>
      <c r="O145" s="29">
        <v>0</v>
      </c>
      <c r="P145" s="29">
        <v>24.183372502365696</v>
      </c>
      <c r="Q145" s="29">
        <f t="shared" si="12"/>
        <v>3.2576685138560926</v>
      </c>
      <c r="R145" s="29">
        <v>0.28044107358819664</v>
      </c>
      <c r="S145" s="29">
        <f t="shared" si="13"/>
        <v>0.36800480379524764</v>
      </c>
      <c r="T145" s="29">
        <v>0.97798893452039215</v>
      </c>
      <c r="U145" s="29">
        <v>7.3168699999999998</v>
      </c>
      <c r="V145" s="29">
        <v>96</v>
      </c>
      <c r="W145" s="29">
        <v>1</v>
      </c>
      <c r="X145" s="29">
        <v>5.3333333333333304</v>
      </c>
      <c r="Y145" s="29">
        <v>6.3333333333333304</v>
      </c>
      <c r="Z145" s="29">
        <v>262.5</v>
      </c>
      <c r="AA145" s="2" t="s">
        <v>2238</v>
      </c>
      <c r="AB145" s="34"/>
      <c r="AC145">
        <v>7374</v>
      </c>
      <c r="AD145">
        <v>305.1121</v>
      </c>
      <c r="AE145">
        <v>24.168165999999999</v>
      </c>
      <c r="AF145">
        <v>73.73</v>
      </c>
      <c r="AG145">
        <v>275.44948199999999</v>
      </c>
      <c r="AH145">
        <v>27.544948000000002</v>
      </c>
      <c r="AI145">
        <v>4.1374000000000001E-2</v>
      </c>
      <c r="AJ145">
        <v>1.1599E-2</v>
      </c>
      <c r="AK145">
        <v>0.28035100000000002</v>
      </c>
      <c r="AL145">
        <v>4.0500000000000001E-2</v>
      </c>
      <c r="AM145">
        <v>4.2500000000000003E-2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61" x14ac:dyDescent="0.25">
      <c r="A146" t="s">
        <v>1049</v>
      </c>
      <c r="B146" s="29">
        <v>4</v>
      </c>
      <c r="C146" t="s">
        <v>3</v>
      </c>
      <c r="D146">
        <v>4</v>
      </c>
      <c r="E146" t="s">
        <v>1</v>
      </c>
      <c r="F146" t="s">
        <v>767</v>
      </c>
      <c r="G146" t="s">
        <v>244</v>
      </c>
      <c r="H146" s="2">
        <v>67.142941711943678</v>
      </c>
      <c r="I146" s="2">
        <v>60.242155525573139</v>
      </c>
      <c r="J146" s="8" t="s">
        <v>50</v>
      </c>
      <c r="K146" s="29">
        <v>10484</v>
      </c>
      <c r="L146" s="29">
        <v>0</v>
      </c>
      <c r="M146" s="29">
        <f t="shared" si="14"/>
        <v>0</v>
      </c>
      <c r="N146" s="29">
        <v>0</v>
      </c>
      <c r="O146" s="29">
        <v>0</v>
      </c>
      <c r="P146" s="29">
        <v>29.637816640187765</v>
      </c>
      <c r="Q146" s="29">
        <f t="shared" si="12"/>
        <v>2.1967756239659764</v>
      </c>
      <c r="R146" s="29">
        <v>0.41643147416394205</v>
      </c>
      <c r="S146" s="29">
        <f t="shared" si="13"/>
        <v>0.23201440321950223</v>
      </c>
      <c r="T146" s="29">
        <v>0.91186154755119986</v>
      </c>
      <c r="U146" s="29">
        <v>7.3168699999999998</v>
      </c>
      <c r="V146" s="29">
        <v>96</v>
      </c>
      <c r="W146" s="29">
        <v>1</v>
      </c>
      <c r="X146" s="29">
        <v>5.3333333333333304</v>
      </c>
      <c r="Y146" s="29">
        <v>6.3333333333333304</v>
      </c>
      <c r="Z146" s="29">
        <v>262.5</v>
      </c>
      <c r="AA146" s="2" t="s">
        <v>2238</v>
      </c>
      <c r="AB146" s="34"/>
      <c r="AC146">
        <v>10586</v>
      </c>
      <c r="AD146">
        <v>357.21732500000002</v>
      </c>
      <c r="AE146">
        <v>29.634620999999999</v>
      </c>
      <c r="AF146">
        <v>105.85</v>
      </c>
      <c r="AG146">
        <v>372.51274799999999</v>
      </c>
      <c r="AH146">
        <v>37.251275</v>
      </c>
      <c r="AI146">
        <v>3.3737999999999997E-2</v>
      </c>
      <c r="AJ146">
        <v>1.4029E-2</v>
      </c>
      <c r="AK146">
        <v>0.415827</v>
      </c>
      <c r="AL146">
        <v>3.1050000000000001E-2</v>
      </c>
      <c r="AM146">
        <v>2.75E-2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H146">
        <f>COUNT(#REF!)</f>
        <v>0</v>
      </c>
      <c r="BI146" t="e">
        <f>BH146/BH148*100</f>
        <v>#DIV/0!</v>
      </c>
    </row>
    <row r="147" spans="1:61" x14ac:dyDescent="0.25">
      <c r="A147" t="s">
        <v>1049</v>
      </c>
      <c r="B147" s="29">
        <v>4</v>
      </c>
      <c r="C147" t="s">
        <v>10</v>
      </c>
      <c r="D147">
        <v>13</v>
      </c>
      <c r="E147" t="s">
        <v>1</v>
      </c>
      <c r="F147" t="s">
        <v>767</v>
      </c>
      <c r="G147" t="s">
        <v>244</v>
      </c>
      <c r="H147" s="2">
        <v>67.142941711943678</v>
      </c>
      <c r="I147" s="2">
        <v>60.242155525573139</v>
      </c>
      <c r="J147" s="8" t="s">
        <v>50</v>
      </c>
      <c r="K147" s="29">
        <v>4140</v>
      </c>
      <c r="L147" s="29">
        <v>528</v>
      </c>
      <c r="M147" s="29">
        <f t="shared" si="14"/>
        <v>12.753623188405797</v>
      </c>
      <c r="N147" s="29">
        <v>0.13743141891891719</v>
      </c>
      <c r="O147" s="29">
        <v>0.20919481413333599</v>
      </c>
      <c r="P147" s="29">
        <v>11.703601763675824</v>
      </c>
      <c r="Q147" s="29">
        <f t="shared" si="12"/>
        <v>15.737439252545965</v>
      </c>
      <c r="R147" s="29">
        <v>1.1109162046539631</v>
      </c>
      <c r="S147" s="29">
        <f t="shared" si="13"/>
        <v>0.46247032727051884</v>
      </c>
      <c r="T147" s="29">
        <v>0.91186154755119986</v>
      </c>
      <c r="U147" s="29">
        <v>7.3168699999999998</v>
      </c>
      <c r="V147" s="29">
        <v>96</v>
      </c>
      <c r="W147" s="29">
        <v>1</v>
      </c>
      <c r="X147" s="29">
        <v>5.3333333333333304</v>
      </c>
      <c r="Y147" s="29">
        <v>6.3333333333333304</v>
      </c>
      <c r="Z147" s="29">
        <v>262.5</v>
      </c>
      <c r="AA147" s="2" t="s">
        <v>2238</v>
      </c>
      <c r="AB147" s="34"/>
      <c r="AC147">
        <v>4169</v>
      </c>
      <c r="AD147">
        <v>357.21732500000002</v>
      </c>
      <c r="AE147">
        <v>11.670767</v>
      </c>
      <c r="AF147">
        <v>41.32</v>
      </c>
      <c r="AG147">
        <v>68.436814999999996</v>
      </c>
      <c r="AH147">
        <v>6.8436810000000001</v>
      </c>
      <c r="AI147">
        <v>8.5669999999999996E-2</v>
      </c>
      <c r="AJ147">
        <v>9.5019999999999993E-2</v>
      </c>
      <c r="AK147">
        <v>1.109143</v>
      </c>
      <c r="AL147">
        <v>5.6099999999999997E-2</v>
      </c>
      <c r="AM147">
        <v>2.2499999999999999E-2</v>
      </c>
      <c r="AN147">
        <v>12</v>
      </c>
      <c r="AO147">
        <v>3.3592999999999998E-2</v>
      </c>
      <c r="AP147">
        <v>2.0155799999999999</v>
      </c>
      <c r="AQ147">
        <v>8.0594870000000007</v>
      </c>
      <c r="AR147">
        <v>0.83030599999999999</v>
      </c>
      <c r="AS147">
        <v>0.36292600000000003</v>
      </c>
      <c r="AT147">
        <v>28</v>
      </c>
      <c r="AU147">
        <v>8.8420480000000001</v>
      </c>
      <c r="AV147">
        <v>3.0752000000000002E-2</v>
      </c>
      <c r="AW147">
        <v>1.6435999999999999E-2</v>
      </c>
      <c r="AX147">
        <v>36.081313000000002</v>
      </c>
      <c r="AY147">
        <v>10.153523</v>
      </c>
      <c r="AZ147">
        <v>132.37656699999999</v>
      </c>
      <c r="BA147">
        <v>32.246943999999999</v>
      </c>
      <c r="BB147">
        <v>27.779610999999999</v>
      </c>
      <c r="BC147">
        <v>34.581152000000003</v>
      </c>
      <c r="BD147">
        <v>6.1161430000000001</v>
      </c>
      <c r="BE147">
        <v>1.290994</v>
      </c>
      <c r="BH147">
        <f>COUNT(#REF!)</f>
        <v>0</v>
      </c>
      <c r="BI147" t="e">
        <f>BH147/BH148*100</f>
        <v>#DIV/0!</v>
      </c>
    </row>
    <row r="148" spans="1:61" x14ac:dyDescent="0.25">
      <c r="A148" t="s">
        <v>1050</v>
      </c>
      <c r="B148" s="29">
        <v>4</v>
      </c>
      <c r="C148" t="s">
        <v>4</v>
      </c>
      <c r="D148">
        <v>12</v>
      </c>
      <c r="E148" t="s">
        <v>1</v>
      </c>
      <c r="F148" t="s">
        <v>767</v>
      </c>
      <c r="G148" t="s">
        <v>244</v>
      </c>
      <c r="H148" s="2">
        <v>67.142941711943678</v>
      </c>
      <c r="I148" s="2">
        <v>60.242155525573139</v>
      </c>
      <c r="J148" s="8" t="s">
        <v>52</v>
      </c>
      <c r="K148" s="29">
        <v>9116</v>
      </c>
      <c r="L148" s="29">
        <v>11</v>
      </c>
      <c r="M148" s="29">
        <f t="shared" si="14"/>
        <v>0.12066695919262835</v>
      </c>
      <c r="N148" s="29">
        <v>0.13589999999999947</v>
      </c>
      <c r="O148" s="29">
        <v>3.3468129955932522E-3</v>
      </c>
      <c r="P148" s="29">
        <v>30.50954726782809</v>
      </c>
      <c r="Q148" s="29">
        <f t="shared" si="12"/>
        <v>3.0685062516063013</v>
      </c>
      <c r="R148" s="29">
        <v>0.39389390505711602</v>
      </c>
      <c r="S148" s="29">
        <f t="shared" si="13"/>
        <v>0.25455197232632826</v>
      </c>
      <c r="U148" s="29">
        <v>7.3168699999999998</v>
      </c>
      <c r="V148" s="29">
        <v>96</v>
      </c>
      <c r="W148" s="29">
        <v>1</v>
      </c>
      <c r="X148" s="29">
        <v>5.3333333333333304</v>
      </c>
      <c r="Y148" s="29">
        <v>6.3333333333333304</v>
      </c>
      <c r="Z148" s="29">
        <v>262.5</v>
      </c>
      <c r="AA148" s="2" t="s">
        <v>2238</v>
      </c>
      <c r="AB148" s="34"/>
      <c r="AC148">
        <v>9209</v>
      </c>
      <c r="AD148">
        <v>301.96247499999998</v>
      </c>
      <c r="AE148">
        <v>30.497167000000001</v>
      </c>
      <c r="AF148">
        <v>92.08</v>
      </c>
      <c r="AG148">
        <v>337.10667999999998</v>
      </c>
      <c r="AH148">
        <v>33.710667999999998</v>
      </c>
      <c r="AI148">
        <v>3.2786999999999997E-2</v>
      </c>
      <c r="AJ148">
        <v>1.2893999999999999E-2</v>
      </c>
      <c r="AK148">
        <v>0.39327400000000001</v>
      </c>
      <c r="AL148">
        <v>3.04E-2</v>
      </c>
      <c r="AM148">
        <v>2.75E-2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H148">
        <f>SUM(BH146:BH147)</f>
        <v>0</v>
      </c>
    </row>
    <row r="149" spans="1:61" x14ac:dyDescent="0.25">
      <c r="A149" t="s">
        <v>1051</v>
      </c>
      <c r="B149" s="29">
        <v>4</v>
      </c>
      <c r="C149" t="s">
        <v>9</v>
      </c>
      <c r="D149">
        <v>2</v>
      </c>
      <c r="E149" t="s">
        <v>1</v>
      </c>
      <c r="F149" t="s">
        <v>767</v>
      </c>
      <c r="G149" t="s">
        <v>244</v>
      </c>
      <c r="H149" s="2">
        <v>67.142941711943678</v>
      </c>
      <c r="I149" s="2">
        <v>60.242155525573139</v>
      </c>
      <c r="J149" s="8" t="s">
        <v>52</v>
      </c>
      <c r="K149" s="29">
        <v>8755</v>
      </c>
      <c r="L149" s="29">
        <v>0</v>
      </c>
      <c r="M149" s="29">
        <f t="shared" si="14"/>
        <v>0</v>
      </c>
      <c r="N149" s="29">
        <v>0</v>
      </c>
      <c r="O149" s="29">
        <v>0</v>
      </c>
      <c r="P149" s="29">
        <v>29.283413365534287</v>
      </c>
      <c r="Q149" s="29">
        <f t="shared" si="12"/>
        <v>1.8423723493124982</v>
      </c>
      <c r="R149" s="29">
        <v>0.4157613182140078</v>
      </c>
      <c r="S149" s="29">
        <f t="shared" si="13"/>
        <v>0.23268455916943648</v>
      </c>
      <c r="T149" s="29">
        <v>0.97814943990083381</v>
      </c>
      <c r="U149" s="29">
        <v>7.3168699999999998</v>
      </c>
      <c r="V149" s="29">
        <v>96</v>
      </c>
      <c r="W149" s="29">
        <v>1</v>
      </c>
      <c r="X149" s="29">
        <v>5.3333333333333304</v>
      </c>
      <c r="Y149" s="29">
        <v>6.3333333333333304</v>
      </c>
      <c r="Z149" s="29">
        <v>262.5</v>
      </c>
      <c r="AA149" s="2" t="s">
        <v>2238</v>
      </c>
      <c r="AB149" s="34"/>
      <c r="AC149">
        <v>8831</v>
      </c>
      <c r="AD149">
        <v>301.67287499999998</v>
      </c>
      <c r="AE149">
        <v>29.273430999999999</v>
      </c>
      <c r="AF149">
        <v>88.3</v>
      </c>
      <c r="AG149">
        <v>309.36226299999998</v>
      </c>
      <c r="AH149">
        <v>30.936226000000001</v>
      </c>
      <c r="AI149">
        <v>3.4157E-2</v>
      </c>
      <c r="AJ149">
        <v>1.4164E-2</v>
      </c>
      <c r="AK149">
        <v>0.414688</v>
      </c>
      <c r="AL149">
        <v>3.1449999999999999E-2</v>
      </c>
      <c r="AM149">
        <v>2.75E-2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61" x14ac:dyDescent="0.25">
      <c r="A150" t="s">
        <v>1051</v>
      </c>
      <c r="B150" s="29">
        <v>4</v>
      </c>
      <c r="C150" t="s">
        <v>28</v>
      </c>
      <c r="D150">
        <v>15</v>
      </c>
      <c r="E150" t="s">
        <v>1</v>
      </c>
      <c r="F150" t="s">
        <v>767</v>
      </c>
      <c r="G150" t="s">
        <v>244</v>
      </c>
      <c r="H150" s="2">
        <v>67.142941711943678</v>
      </c>
      <c r="I150" s="2">
        <v>60.242155525573139</v>
      </c>
      <c r="J150" s="8" t="s">
        <v>51</v>
      </c>
      <c r="K150" s="29">
        <v>2948</v>
      </c>
      <c r="L150" s="29">
        <v>346</v>
      </c>
      <c r="M150" s="29">
        <f t="shared" si="14"/>
        <v>11.736770691994572</v>
      </c>
      <c r="N150" s="29">
        <v>0.13696250000000201</v>
      </c>
      <c r="O150" s="29">
        <v>0.18061728403641936</v>
      </c>
      <c r="P150" s="29">
        <v>9.8603658025808194</v>
      </c>
      <c r="Q150" s="29">
        <f t="shared" si="12"/>
        <v>17.580675213640969</v>
      </c>
      <c r="R150" s="29">
        <v>1.0167933666170135</v>
      </c>
      <c r="S150" s="29">
        <f t="shared" si="13"/>
        <v>0.36834748923356919</v>
      </c>
      <c r="T150" s="29">
        <v>0.97814943990083381</v>
      </c>
      <c r="U150" s="29">
        <v>7.3168699999999998</v>
      </c>
      <c r="V150" s="29">
        <v>96</v>
      </c>
      <c r="W150" s="29">
        <v>1</v>
      </c>
      <c r="X150" s="29">
        <v>5.3333333333333304</v>
      </c>
      <c r="Y150" s="29">
        <v>6.3333333333333304</v>
      </c>
      <c r="Z150" s="29">
        <v>262.5</v>
      </c>
      <c r="AA150" s="2" t="s">
        <v>2238</v>
      </c>
      <c r="AB150" s="34"/>
      <c r="AC150">
        <v>2965</v>
      </c>
      <c r="AD150">
        <v>301.67287499999998</v>
      </c>
      <c r="AE150">
        <v>9.8285269999999993</v>
      </c>
      <c r="AF150">
        <v>29.33</v>
      </c>
      <c r="AG150">
        <v>42.139780000000002</v>
      </c>
      <c r="AH150">
        <v>4.213978</v>
      </c>
      <c r="AI150">
        <v>0.10172</v>
      </c>
      <c r="AJ150">
        <v>0.10326399999999999</v>
      </c>
      <c r="AK150">
        <v>1.0151790000000001</v>
      </c>
      <c r="AL150">
        <v>6.7000000000000004E-2</v>
      </c>
      <c r="AM150">
        <v>3.2500000000000001E-2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61" x14ac:dyDescent="0.25">
      <c r="A151" t="s">
        <v>1052</v>
      </c>
      <c r="B151" s="29">
        <v>4</v>
      </c>
      <c r="C151" t="s">
        <v>3</v>
      </c>
      <c r="D151">
        <v>4</v>
      </c>
      <c r="E151" t="s">
        <v>1</v>
      </c>
      <c r="F151" t="s">
        <v>767</v>
      </c>
      <c r="G151" t="s">
        <v>244</v>
      </c>
      <c r="H151" s="2">
        <v>67.142941711943678</v>
      </c>
      <c r="I151" s="2">
        <v>60.242155525573139</v>
      </c>
      <c r="J151" s="8" t="s">
        <v>52</v>
      </c>
      <c r="K151" s="29">
        <v>3412</v>
      </c>
      <c r="L151" s="29">
        <v>429</v>
      </c>
      <c r="M151" s="29">
        <f t="shared" si="14"/>
        <v>12.573270808909731</v>
      </c>
      <c r="N151" s="29">
        <v>0.25809222222222189</v>
      </c>
      <c r="O151" s="29">
        <v>0.12387378177092756</v>
      </c>
      <c r="P151" s="29">
        <v>9.3923854089423298</v>
      </c>
      <c r="Q151" s="29">
        <f t="shared" si="12"/>
        <v>18.048655607279457</v>
      </c>
      <c r="R151" s="29">
        <v>0.81981977609811607</v>
      </c>
      <c r="S151" s="29">
        <f t="shared" si="13"/>
        <v>0.17137389871467179</v>
      </c>
      <c r="T151" s="29">
        <v>0.99953942728807688</v>
      </c>
      <c r="U151" s="29">
        <v>7.3168699999999998</v>
      </c>
      <c r="V151" s="29">
        <v>96</v>
      </c>
      <c r="W151" s="29">
        <v>1</v>
      </c>
      <c r="X151" s="29">
        <v>5.3333333333333304</v>
      </c>
      <c r="Y151" s="29">
        <v>6.3333333333333304</v>
      </c>
      <c r="Z151" s="29">
        <v>262.5</v>
      </c>
      <c r="AA151" s="2" t="s">
        <v>2238</v>
      </c>
      <c r="AB151" s="34"/>
      <c r="AC151">
        <v>3421</v>
      </c>
      <c r="AD151">
        <v>366.0523</v>
      </c>
      <c r="AE151">
        <v>9.3456589999999995</v>
      </c>
      <c r="AF151">
        <v>33.950000000000003</v>
      </c>
      <c r="AG151">
        <v>44.420124999999999</v>
      </c>
      <c r="AH151">
        <v>4.4420120000000001</v>
      </c>
      <c r="AI151">
        <v>0.107012</v>
      </c>
      <c r="AJ151">
        <v>8.8713E-2</v>
      </c>
      <c r="AK151">
        <v>0.82899999999999996</v>
      </c>
      <c r="AL151">
        <v>8.3525000000000002E-2</v>
      </c>
      <c r="AM151">
        <v>3.2500000000000001E-2</v>
      </c>
      <c r="AN151">
        <v>6</v>
      </c>
      <c r="AO151">
        <v>1.6390999999999999E-2</v>
      </c>
      <c r="AP151">
        <v>0.98346599999999995</v>
      </c>
      <c r="AQ151">
        <v>6.3431749999999996</v>
      </c>
      <c r="AR151">
        <v>1.1380209999999999</v>
      </c>
      <c r="AS151">
        <v>0.37345</v>
      </c>
      <c r="AT151">
        <v>36.166666999999997</v>
      </c>
      <c r="AU151">
        <v>11.788411999999999</v>
      </c>
      <c r="AV151">
        <v>3.2361000000000001E-2</v>
      </c>
      <c r="AW151">
        <v>1.3292999999999999E-2</v>
      </c>
      <c r="AX151">
        <v>31.016458</v>
      </c>
      <c r="AY151">
        <v>3.3404579999999999</v>
      </c>
      <c r="AZ151">
        <v>80.412289000000001</v>
      </c>
      <c r="BA151">
        <v>16.548774999999999</v>
      </c>
      <c r="BB151">
        <v>43.039794999999998</v>
      </c>
      <c r="BC151">
        <v>32.785291999999998</v>
      </c>
      <c r="BD151">
        <v>9.2277850000000008</v>
      </c>
      <c r="BE151">
        <v>0.98974300000000004</v>
      </c>
    </row>
    <row r="152" spans="1:61" x14ac:dyDescent="0.25">
      <c r="A152" t="s">
        <v>1052</v>
      </c>
      <c r="B152" s="29">
        <v>4</v>
      </c>
      <c r="C152" t="s">
        <v>21</v>
      </c>
      <c r="D152">
        <v>7</v>
      </c>
      <c r="E152" t="s">
        <v>1</v>
      </c>
      <c r="F152" t="s">
        <v>767</v>
      </c>
      <c r="G152" t="s">
        <v>244</v>
      </c>
      <c r="H152" s="2">
        <v>67.142941711943678</v>
      </c>
      <c r="I152" s="2">
        <v>60.242155525573139</v>
      </c>
      <c r="J152" s="8" t="s">
        <v>51</v>
      </c>
      <c r="K152" s="29">
        <v>8832</v>
      </c>
      <c r="L152" s="29">
        <v>48</v>
      </c>
      <c r="M152" s="29">
        <f t="shared" si="14"/>
        <v>0.54347826086956519</v>
      </c>
      <c r="N152" s="29">
        <v>4.4311111111113237E-2</v>
      </c>
      <c r="O152" s="29">
        <v>2.4774756354185513E-2</v>
      </c>
      <c r="P152" s="29">
        <v>24.312294235574047</v>
      </c>
      <c r="Q152" s="29">
        <f t="shared" si="12"/>
        <v>3.1287467806477416</v>
      </c>
      <c r="R152" s="29">
        <v>0.56778103655605383</v>
      </c>
      <c r="S152" s="29">
        <f t="shared" si="13"/>
        <v>8.0664840827390449E-2</v>
      </c>
      <c r="T152" s="29">
        <v>0.96708978920629263</v>
      </c>
      <c r="U152" s="29">
        <v>7.3168699999999998</v>
      </c>
      <c r="V152" s="29">
        <v>96</v>
      </c>
      <c r="W152" s="29">
        <v>1</v>
      </c>
      <c r="X152" s="29">
        <v>5.3333333333333304</v>
      </c>
      <c r="Y152" s="29">
        <v>6.3333333333333304</v>
      </c>
      <c r="Z152" s="29">
        <v>262.5</v>
      </c>
      <c r="AA152" s="2" t="s">
        <v>2238</v>
      </c>
      <c r="AB152" s="34"/>
      <c r="AC152">
        <v>8917</v>
      </c>
      <c r="AD152">
        <v>366.0523</v>
      </c>
      <c r="AE152">
        <v>24.359907</v>
      </c>
      <c r="AF152">
        <v>89.16</v>
      </c>
      <c r="AG152">
        <v>225.85998799999999</v>
      </c>
      <c r="AH152">
        <v>22.585999000000001</v>
      </c>
      <c r="AI152">
        <v>4.1050999999999997E-2</v>
      </c>
      <c r="AJ152">
        <v>2.3297999999999999E-2</v>
      </c>
      <c r="AK152">
        <v>0.56754300000000002</v>
      </c>
      <c r="AL152">
        <v>3.7462000000000002E-2</v>
      </c>
      <c r="AM152">
        <v>3.2500000000000001E-2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61" x14ac:dyDescent="0.25">
      <c r="A153" t="s">
        <v>1052</v>
      </c>
      <c r="B153" s="29">
        <v>4</v>
      </c>
      <c r="C153" t="s">
        <v>13</v>
      </c>
      <c r="D153">
        <v>11</v>
      </c>
      <c r="E153" t="s">
        <v>1</v>
      </c>
      <c r="F153" t="s">
        <v>767</v>
      </c>
      <c r="G153" t="s">
        <v>244</v>
      </c>
      <c r="H153" s="2">
        <v>67.142941711943678</v>
      </c>
      <c r="I153" s="2">
        <v>60.242155525573139</v>
      </c>
      <c r="J153" s="8" t="s">
        <v>52</v>
      </c>
      <c r="K153" s="29">
        <v>10602</v>
      </c>
      <c r="L153" s="29">
        <v>0</v>
      </c>
      <c r="M153" s="29">
        <f t="shared" si="14"/>
        <v>0</v>
      </c>
      <c r="N153" s="29">
        <v>0</v>
      </c>
      <c r="O153" s="29">
        <v>0</v>
      </c>
      <c r="P153" s="29">
        <v>29.184662985230531</v>
      </c>
      <c r="Q153" s="29">
        <f t="shared" si="12"/>
        <v>1.7436219690087427</v>
      </c>
      <c r="R153" s="29">
        <v>0.37203255755638681</v>
      </c>
      <c r="S153" s="29">
        <f t="shared" si="13"/>
        <v>0.27641331982705747</v>
      </c>
      <c r="T153" s="29">
        <v>0.98188915697685308</v>
      </c>
      <c r="U153" s="29">
        <v>7.3168699999999998</v>
      </c>
      <c r="V153" s="29">
        <v>96</v>
      </c>
      <c r="W153" s="29">
        <v>1</v>
      </c>
      <c r="X153" s="29">
        <v>5.3333333333333304</v>
      </c>
      <c r="Y153" s="29">
        <v>6.3333333333333304</v>
      </c>
      <c r="Z153" s="29">
        <v>262.5</v>
      </c>
      <c r="AA153" s="2" t="s">
        <v>2238</v>
      </c>
      <c r="AB153" s="34"/>
      <c r="AC153">
        <v>10685</v>
      </c>
      <c r="AD153">
        <v>366.0523</v>
      </c>
      <c r="AE153">
        <v>29.189817999999999</v>
      </c>
      <c r="AF153">
        <v>106.84</v>
      </c>
      <c r="AG153">
        <v>392.70115199999998</v>
      </c>
      <c r="AH153">
        <v>39.270114999999997</v>
      </c>
      <c r="AI153">
        <v>3.4258999999999998E-2</v>
      </c>
      <c r="AJ153">
        <v>1.2803E-2</v>
      </c>
      <c r="AK153">
        <v>0.37371399999999999</v>
      </c>
      <c r="AL153">
        <v>3.2099999999999997E-2</v>
      </c>
      <c r="AM153">
        <v>2.75E-2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61" x14ac:dyDescent="0.25">
      <c r="A154" t="s">
        <v>1053</v>
      </c>
      <c r="B154" s="29">
        <v>4</v>
      </c>
      <c r="C154" t="s">
        <v>8</v>
      </c>
      <c r="D154">
        <v>1</v>
      </c>
      <c r="E154" t="s">
        <v>1</v>
      </c>
      <c r="F154" t="s">
        <v>767</v>
      </c>
      <c r="G154" t="s">
        <v>244</v>
      </c>
      <c r="H154" s="2">
        <v>67.142941711943678</v>
      </c>
      <c r="I154" s="2">
        <v>60.242155525573139</v>
      </c>
      <c r="J154" s="8" t="s">
        <v>52</v>
      </c>
      <c r="K154" s="29">
        <v>7387</v>
      </c>
      <c r="L154" s="29">
        <v>0</v>
      </c>
      <c r="M154" s="29">
        <f t="shared" si="14"/>
        <v>0</v>
      </c>
      <c r="N154" s="29">
        <v>0</v>
      </c>
      <c r="O154" s="29">
        <v>0</v>
      </c>
      <c r="P154" s="29">
        <v>21.551967753682824</v>
      </c>
      <c r="Q154" s="29">
        <f t="shared" si="12"/>
        <v>5.8890732625389646</v>
      </c>
      <c r="R154" s="29">
        <v>0.3660644499042231</v>
      </c>
      <c r="S154" s="29">
        <f t="shared" si="13"/>
        <v>0.28238142747922118</v>
      </c>
      <c r="T154" s="29">
        <v>0.78549798760516432</v>
      </c>
      <c r="U154" s="29">
        <v>7.3168699999999998</v>
      </c>
      <c r="V154" s="29">
        <v>96</v>
      </c>
      <c r="W154" s="29">
        <v>1</v>
      </c>
      <c r="X154" s="29">
        <v>5.3333333333333304</v>
      </c>
      <c r="Y154" s="29">
        <v>6.3333333333333304</v>
      </c>
      <c r="Z154" s="29">
        <v>262.5</v>
      </c>
      <c r="AA154" s="2" t="s">
        <v>2238</v>
      </c>
      <c r="AB154" s="34"/>
      <c r="AC154">
        <v>7387</v>
      </c>
      <c r="AD154">
        <v>345.75722500000001</v>
      </c>
      <c r="AE154">
        <v>21.364702000000001</v>
      </c>
      <c r="AF154">
        <v>73.86</v>
      </c>
      <c r="AG154">
        <v>262.43296400000003</v>
      </c>
      <c r="AH154">
        <v>26.243296000000001</v>
      </c>
      <c r="AI154">
        <v>3.5739E-2</v>
      </c>
      <c r="AJ154">
        <v>1.3082999999999999E-2</v>
      </c>
      <c r="AK154">
        <v>0.366064</v>
      </c>
      <c r="AL154">
        <v>3.3274999999999999E-2</v>
      </c>
      <c r="AM154">
        <v>3.2500000000000001E-2</v>
      </c>
      <c r="AN154">
        <v>2</v>
      </c>
      <c r="AO154">
        <v>5.7840000000000001E-3</v>
      </c>
      <c r="AP154">
        <v>0.34706399999999998</v>
      </c>
      <c r="AQ154">
        <v>2.720996</v>
      </c>
      <c r="AR154">
        <v>2.6210499999999999</v>
      </c>
      <c r="AS154">
        <v>0.90852599999999994</v>
      </c>
      <c r="AT154">
        <v>100.5</v>
      </c>
      <c r="AU154">
        <v>34.648232</v>
      </c>
      <c r="AV154">
        <v>2.6342000000000001E-2</v>
      </c>
      <c r="AW154">
        <v>5.9199999999999999E-3</v>
      </c>
      <c r="AX154">
        <v>37.950709000000003</v>
      </c>
      <c r="AY154">
        <v>6.4486000000000002E-2</v>
      </c>
      <c r="AZ154">
        <v>66.735381000000004</v>
      </c>
      <c r="BA154">
        <v>10.572832999999999</v>
      </c>
      <c r="BB154">
        <v>49.109650000000002</v>
      </c>
      <c r="BC154">
        <v>0</v>
      </c>
      <c r="BD154">
        <v>7.2516179999999997</v>
      </c>
      <c r="BE154">
        <v>0.47140500000000002</v>
      </c>
    </row>
    <row r="155" spans="1:61" x14ac:dyDescent="0.25">
      <c r="A155" t="s">
        <v>1053</v>
      </c>
      <c r="B155" s="29">
        <v>4</v>
      </c>
      <c r="C155" t="s">
        <v>5</v>
      </c>
      <c r="D155">
        <v>14</v>
      </c>
      <c r="E155" t="s">
        <v>1</v>
      </c>
      <c r="F155" t="s">
        <v>767</v>
      </c>
      <c r="G155" t="s">
        <v>244</v>
      </c>
      <c r="H155" s="2">
        <v>67.142941711943678</v>
      </c>
      <c r="I155" s="2">
        <v>60.242155525573139</v>
      </c>
      <c r="J155" s="8" t="s">
        <v>50</v>
      </c>
      <c r="K155" s="29">
        <v>6236</v>
      </c>
      <c r="L155" s="29">
        <v>3</v>
      </c>
      <c r="M155" s="29">
        <f t="shared" si="14"/>
        <v>4.8107761385503531E-2</v>
      </c>
      <c r="N155" s="29">
        <v>1.4474999999990246E-2</v>
      </c>
      <c r="O155" s="29">
        <v>2.9175535066580239E-3</v>
      </c>
      <c r="P155" s="29">
        <v>18.193863667519437</v>
      </c>
      <c r="Q155" s="29">
        <f t="shared" si="12"/>
        <v>9.2471773487023512</v>
      </c>
      <c r="R155" s="29">
        <v>0.52153966527873463</v>
      </c>
      <c r="S155" s="29">
        <f t="shared" si="13"/>
        <v>0.12690621210470965</v>
      </c>
      <c r="T155" s="29">
        <v>0.78549798760516432</v>
      </c>
      <c r="U155" s="29">
        <v>7.3168699999999998</v>
      </c>
      <c r="V155" s="29">
        <v>96</v>
      </c>
      <c r="W155" s="29">
        <v>1</v>
      </c>
      <c r="X155" s="29">
        <v>5.3333333333333304</v>
      </c>
      <c r="Y155" s="29">
        <v>6.3333333333333304</v>
      </c>
      <c r="Z155" s="29">
        <v>262.5</v>
      </c>
      <c r="AA155" s="2" t="s">
        <v>2238</v>
      </c>
      <c r="AB155" s="34"/>
      <c r="AC155">
        <v>6236</v>
      </c>
      <c r="AD155">
        <v>345.75722500000001</v>
      </c>
      <c r="AE155">
        <v>18.035775999999998</v>
      </c>
      <c r="AF155">
        <v>62.35</v>
      </c>
      <c r="AG155">
        <v>163.96447000000001</v>
      </c>
      <c r="AH155">
        <v>16.396446999999998</v>
      </c>
      <c r="AI155">
        <v>4.2334999999999998E-2</v>
      </c>
      <c r="AJ155">
        <v>2.2079000000000001E-2</v>
      </c>
      <c r="AK155">
        <v>0.52154</v>
      </c>
      <c r="AL155">
        <v>3.8899999999999997E-2</v>
      </c>
      <c r="AM155">
        <v>3.2500000000000001E-2</v>
      </c>
      <c r="AN155">
        <v>1</v>
      </c>
      <c r="AO155">
        <v>2.892E-3</v>
      </c>
      <c r="AP155">
        <v>0.17353199999999999</v>
      </c>
      <c r="AQ155">
        <v>1.0262990000000001</v>
      </c>
      <c r="AR155">
        <v>1.6806000000000001</v>
      </c>
      <c r="AS155">
        <v>0</v>
      </c>
      <c r="AT155">
        <v>64</v>
      </c>
      <c r="AU155">
        <v>0</v>
      </c>
      <c r="AV155">
        <v>2.6675999999999998E-2</v>
      </c>
      <c r="AW155">
        <v>9.9450000000000007E-3</v>
      </c>
      <c r="AX155">
        <v>37.486612000000001</v>
      </c>
      <c r="AY155">
        <v>0</v>
      </c>
      <c r="AZ155">
        <v>459.77011499999998</v>
      </c>
      <c r="BA155">
        <v>0</v>
      </c>
      <c r="BB155">
        <v>0</v>
      </c>
      <c r="BC155">
        <v>0</v>
      </c>
      <c r="BD155">
        <v>7.176882</v>
      </c>
      <c r="BE155">
        <v>0.37267800000000001</v>
      </c>
    </row>
    <row r="156" spans="1:61" x14ac:dyDescent="0.25">
      <c r="A156" t="s">
        <v>1054</v>
      </c>
      <c r="B156" s="29">
        <v>4</v>
      </c>
      <c r="C156" t="s">
        <v>11</v>
      </c>
      <c r="D156">
        <v>16</v>
      </c>
      <c r="E156" t="s">
        <v>1</v>
      </c>
      <c r="F156" t="s">
        <v>767</v>
      </c>
      <c r="G156" t="s">
        <v>244</v>
      </c>
      <c r="H156" s="2">
        <v>67.142941711943678</v>
      </c>
      <c r="I156" s="2">
        <v>60.242155525573139</v>
      </c>
      <c r="J156" s="8" t="s">
        <v>50</v>
      </c>
      <c r="K156" s="29">
        <v>9097</v>
      </c>
      <c r="L156" s="29">
        <v>0</v>
      </c>
      <c r="M156" s="29">
        <f t="shared" si="14"/>
        <v>0</v>
      </c>
      <c r="N156" s="29">
        <v>0</v>
      </c>
      <c r="O156" s="29">
        <v>0</v>
      </c>
      <c r="P156" s="29">
        <v>28.738452189975582</v>
      </c>
      <c r="Q156" s="29">
        <f t="shared" si="12"/>
        <v>1.2974111737537939</v>
      </c>
      <c r="R156" s="29">
        <v>0.39569015588128037</v>
      </c>
      <c r="S156" s="29">
        <f t="shared" si="13"/>
        <v>0.25275572150216391</v>
      </c>
      <c r="U156" s="29">
        <v>7.3168699999999998</v>
      </c>
      <c r="V156" s="29">
        <v>96</v>
      </c>
      <c r="W156" s="29">
        <v>1</v>
      </c>
      <c r="X156" s="29">
        <v>5.3333333333333304</v>
      </c>
      <c r="Y156" s="29">
        <v>6.3333333333333304</v>
      </c>
      <c r="Z156" s="29">
        <v>262.5</v>
      </c>
      <c r="AA156" s="2" t="s">
        <v>2238</v>
      </c>
      <c r="AB156" s="34"/>
      <c r="AC156">
        <v>9124</v>
      </c>
      <c r="AD156">
        <v>320.85910000000001</v>
      </c>
      <c r="AE156">
        <v>28.436157999999999</v>
      </c>
      <c r="AF156">
        <v>91.22</v>
      </c>
      <c r="AG156">
        <v>310.13466699999998</v>
      </c>
      <c r="AH156">
        <v>31.013466999999999</v>
      </c>
      <c r="AI156">
        <v>3.5046000000000001E-2</v>
      </c>
      <c r="AJ156">
        <v>2.8451000000000001E-2</v>
      </c>
      <c r="AK156">
        <v>0.81182500000000002</v>
      </c>
      <c r="AL156">
        <v>3.2849999999999997E-2</v>
      </c>
      <c r="AM156">
        <v>2.75E-2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61" x14ac:dyDescent="0.25">
      <c r="A157" t="s">
        <v>1055</v>
      </c>
      <c r="B157">
        <v>5</v>
      </c>
      <c r="C157" t="s">
        <v>13</v>
      </c>
      <c r="D157">
        <v>11</v>
      </c>
      <c r="E157" t="s">
        <v>1</v>
      </c>
      <c r="F157" t="s">
        <v>767</v>
      </c>
      <c r="G157" t="s">
        <v>245</v>
      </c>
      <c r="H157" s="2">
        <v>69.883621615964003</v>
      </c>
      <c r="I157" s="2">
        <v>55.548209365968425</v>
      </c>
      <c r="J157" s="8" t="s">
        <v>50</v>
      </c>
      <c r="K157" s="29">
        <v>20679</v>
      </c>
      <c r="L157" s="29">
        <v>2118</v>
      </c>
      <c r="M157" s="29">
        <f t="shared" si="14"/>
        <v>10.242274771507326</v>
      </c>
      <c r="N157" s="29">
        <v>3.3496296296296191E-2</v>
      </c>
      <c r="O157" s="29">
        <v>0.74248297014319664</v>
      </c>
      <c r="P157" s="29">
        <v>56.865945702189492</v>
      </c>
      <c r="Q157" s="29">
        <f t="shared" si="12"/>
        <v>29.424904685967704</v>
      </c>
      <c r="R157" s="29">
        <v>1.0289032733062984</v>
      </c>
      <c r="S157" s="29">
        <f t="shared" si="13"/>
        <v>0.3804573959228541</v>
      </c>
      <c r="T157" s="29">
        <v>0.97441175056845641</v>
      </c>
      <c r="U157" s="29">
        <v>13.5556</v>
      </c>
      <c r="V157" s="29">
        <v>117</v>
      </c>
      <c r="W157" s="29">
        <v>1</v>
      </c>
      <c r="X157" s="29">
        <v>3.6666666666666665</v>
      </c>
      <c r="Y157" s="29">
        <v>4.666666666666667</v>
      </c>
      <c r="Z157" s="29">
        <v>900</v>
      </c>
      <c r="AA157" s="2" t="s">
        <v>2239</v>
      </c>
      <c r="AB157" s="34"/>
      <c r="AC157">
        <v>20840</v>
      </c>
      <c r="AD157">
        <v>367.394475</v>
      </c>
      <c r="AE157">
        <v>56.723770999999999</v>
      </c>
      <c r="AF157">
        <v>208.39</v>
      </c>
      <c r="AG157">
        <v>821.24217999999996</v>
      </c>
      <c r="AH157">
        <v>82.124217999999999</v>
      </c>
      <c r="AI157">
        <v>1.7623E-2</v>
      </c>
      <c r="AJ157">
        <v>1.8147E-2</v>
      </c>
      <c r="AK157">
        <v>1.029722</v>
      </c>
      <c r="AL157">
        <v>1.2825E-2</v>
      </c>
      <c r="AM157">
        <v>7.4999999999999997E-3</v>
      </c>
      <c r="AN157">
        <v>27</v>
      </c>
      <c r="AO157">
        <v>7.349E-2</v>
      </c>
      <c r="AP157">
        <v>4.4094290000000003</v>
      </c>
      <c r="AQ157">
        <v>4.0451059999999996</v>
      </c>
      <c r="AR157">
        <v>0.17028799999999999</v>
      </c>
      <c r="AS157">
        <v>0.10433000000000001</v>
      </c>
      <c r="AT157">
        <v>31.222221999999999</v>
      </c>
      <c r="AU157">
        <v>15.517567</v>
      </c>
      <c r="AV157">
        <v>5.6350000000000003E-3</v>
      </c>
      <c r="AW157">
        <v>2.9060000000000002E-3</v>
      </c>
      <c r="AX157">
        <v>191.252129</v>
      </c>
      <c r="AY157">
        <v>35.868938</v>
      </c>
      <c r="AZ157">
        <v>587.03536899999995</v>
      </c>
      <c r="BA157">
        <v>108.853718</v>
      </c>
      <c r="BB157">
        <v>13.295987999999999</v>
      </c>
      <c r="BC157">
        <v>19.293555000000001</v>
      </c>
      <c r="BD157">
        <v>7.7065849999999996</v>
      </c>
      <c r="BE157">
        <v>2.2315</v>
      </c>
    </row>
    <row r="158" spans="1:61" x14ac:dyDescent="0.25">
      <c r="A158" t="s">
        <v>1055</v>
      </c>
      <c r="B158" s="29">
        <v>5</v>
      </c>
      <c r="C158" t="s">
        <v>5</v>
      </c>
      <c r="D158">
        <v>14</v>
      </c>
      <c r="E158" t="s">
        <v>1</v>
      </c>
      <c r="F158" t="s">
        <v>767</v>
      </c>
      <c r="G158" t="s">
        <v>245</v>
      </c>
      <c r="H158" s="2">
        <v>69.883621615964003</v>
      </c>
      <c r="I158" s="2">
        <v>55.548209365968425</v>
      </c>
      <c r="J158" s="8" t="s">
        <v>52</v>
      </c>
      <c r="K158" s="29">
        <v>3643</v>
      </c>
      <c r="L158" s="29">
        <v>361</v>
      </c>
      <c r="M158" s="29">
        <f t="shared" si="14"/>
        <v>9.9094153170463901</v>
      </c>
      <c r="N158" s="29">
        <v>0.14449741379310141</v>
      </c>
      <c r="O158" s="29">
        <v>0.15949634173446448</v>
      </c>
      <c r="P158" s="29">
        <v>10.018020223080242</v>
      </c>
      <c r="Q158" s="29">
        <f t="shared" si="12"/>
        <v>17.423020793141546</v>
      </c>
      <c r="R158" s="29">
        <v>1.3613216160350048</v>
      </c>
      <c r="S158" s="29">
        <f t="shared" si="13"/>
        <v>0.71287573865156051</v>
      </c>
      <c r="T158" s="29">
        <v>0.97441175056845641</v>
      </c>
      <c r="U158" s="29">
        <v>13.5556</v>
      </c>
      <c r="V158" s="29">
        <v>117</v>
      </c>
      <c r="W158" s="29">
        <v>1</v>
      </c>
      <c r="X158" s="29">
        <v>3.6666666666666665</v>
      </c>
      <c r="Y158" s="29">
        <v>4.666666666666667</v>
      </c>
      <c r="Z158" s="29">
        <v>900</v>
      </c>
      <c r="AA158" s="2" t="s">
        <v>2239</v>
      </c>
      <c r="AB158" s="34"/>
      <c r="AC158">
        <v>3687</v>
      </c>
      <c r="AD158">
        <v>367.394475</v>
      </c>
      <c r="AE158">
        <v>10.035534999999999</v>
      </c>
      <c r="AF158">
        <v>35.880000000000003</v>
      </c>
      <c r="AG158">
        <v>63.777312999999999</v>
      </c>
      <c r="AH158">
        <v>6.3777309999999998</v>
      </c>
      <c r="AI158">
        <v>9.9655999999999995E-2</v>
      </c>
      <c r="AJ158">
        <v>0.135354</v>
      </c>
      <c r="AK158">
        <v>1.358206</v>
      </c>
      <c r="AL158">
        <v>6.1699999999999998E-2</v>
      </c>
      <c r="AM158">
        <v>5.2499999999999998E-2</v>
      </c>
      <c r="AN158">
        <v>2</v>
      </c>
      <c r="AO158">
        <v>5.4440000000000001E-3</v>
      </c>
      <c r="AP158">
        <v>0.32662400000000003</v>
      </c>
      <c r="AQ158">
        <v>1.7358290000000001</v>
      </c>
      <c r="AR158">
        <v>1.2655000000000001</v>
      </c>
      <c r="AS158">
        <v>0.85955899999999996</v>
      </c>
      <c r="AT158">
        <v>32</v>
      </c>
      <c r="AU158">
        <v>14.142136000000001</v>
      </c>
      <c r="AV158">
        <v>4.0822999999999998E-2</v>
      </c>
      <c r="AW158">
        <v>1.6646999999999999E-2</v>
      </c>
      <c r="AX158">
        <v>26.907980999999999</v>
      </c>
      <c r="AY158">
        <v>7.1014309999999998</v>
      </c>
      <c r="AZ158">
        <v>53.406343</v>
      </c>
      <c r="BA158">
        <v>3.9222250000000001</v>
      </c>
      <c r="BB158">
        <v>50.026524999999999</v>
      </c>
      <c r="BC158">
        <v>0</v>
      </c>
      <c r="BD158">
        <v>5.6482010000000002</v>
      </c>
      <c r="BE158">
        <v>0.69985399999999998</v>
      </c>
    </row>
    <row r="159" spans="1:61" x14ac:dyDescent="0.25">
      <c r="A159" t="s">
        <v>1056</v>
      </c>
      <c r="B159" s="29">
        <v>5</v>
      </c>
      <c r="C159" t="s">
        <v>8</v>
      </c>
      <c r="D159">
        <v>1</v>
      </c>
      <c r="E159" t="s">
        <v>1</v>
      </c>
      <c r="F159" t="s">
        <v>767</v>
      </c>
      <c r="G159" t="s">
        <v>245</v>
      </c>
      <c r="H159" s="2">
        <v>69.883621615964003</v>
      </c>
      <c r="I159" s="2">
        <v>55.548209365968425</v>
      </c>
      <c r="J159" s="8" t="s">
        <v>52</v>
      </c>
      <c r="K159" s="29">
        <v>17250</v>
      </c>
      <c r="L159" s="29">
        <v>1858</v>
      </c>
      <c r="M159" s="29">
        <f t="shared" si="14"/>
        <v>10.771014492753624</v>
      </c>
      <c r="N159" s="29">
        <v>3.7820205479451474E-2</v>
      </c>
      <c r="O159" s="29">
        <v>0.71113312290036457</v>
      </c>
      <c r="P159" s="29">
        <v>56.013910365439671</v>
      </c>
      <c r="Q159" s="29">
        <f t="shared" si="12"/>
        <v>28.572869349217882</v>
      </c>
      <c r="R159" s="29">
        <v>1.0948159416091581</v>
      </c>
      <c r="S159" s="29">
        <f t="shared" si="13"/>
        <v>0.44637006422571379</v>
      </c>
      <c r="T159" s="29">
        <v>0.97498474248971756</v>
      </c>
      <c r="U159" s="29">
        <v>13.5556</v>
      </c>
      <c r="V159" s="29">
        <v>117</v>
      </c>
      <c r="W159" s="29">
        <v>1</v>
      </c>
      <c r="X159" s="29">
        <v>3.6666666666666701</v>
      </c>
      <c r="Y159" s="29">
        <v>4.6666666666666696</v>
      </c>
      <c r="Z159" s="29">
        <v>900</v>
      </c>
      <c r="AA159" s="2" t="s">
        <v>2239</v>
      </c>
      <c r="AB159" s="34"/>
      <c r="AC159">
        <v>17506</v>
      </c>
      <c r="AD159">
        <v>311.26057500000002</v>
      </c>
      <c r="AE159">
        <v>56.242266000000001</v>
      </c>
      <c r="AF159">
        <v>175.05</v>
      </c>
      <c r="AG159">
        <v>694.96108300000003</v>
      </c>
      <c r="AH159">
        <v>69.496108000000007</v>
      </c>
      <c r="AI159">
        <v>1.7777999999999999E-2</v>
      </c>
      <c r="AJ159">
        <v>1.9431E-2</v>
      </c>
      <c r="AK159">
        <v>1.0929930000000001</v>
      </c>
      <c r="AL159">
        <v>1.26E-2</v>
      </c>
      <c r="AM159">
        <v>7.4999999999999997E-3</v>
      </c>
      <c r="AN159">
        <v>29</v>
      </c>
      <c r="AO159">
        <v>9.3170000000000003E-2</v>
      </c>
      <c r="AP159">
        <v>5.5901719999999999</v>
      </c>
      <c r="AQ159">
        <v>4.8154919999999999</v>
      </c>
      <c r="AR159">
        <v>0.164053</v>
      </c>
      <c r="AS159">
        <v>0.11433400000000001</v>
      </c>
      <c r="AT159">
        <v>29.068966</v>
      </c>
      <c r="AU159">
        <v>14.141961</v>
      </c>
      <c r="AV159">
        <v>5.8450000000000004E-3</v>
      </c>
      <c r="AW159">
        <v>2.9889999999999999E-3</v>
      </c>
      <c r="AX159">
        <v>190.46695700000001</v>
      </c>
      <c r="AY159">
        <v>38.832816999999999</v>
      </c>
      <c r="AZ159">
        <v>549.83904600000005</v>
      </c>
      <c r="BA159">
        <v>106.368956</v>
      </c>
      <c r="BB159">
        <v>10.563164</v>
      </c>
      <c r="BC159">
        <v>13.995357</v>
      </c>
      <c r="BD159">
        <v>7.1234609999999998</v>
      </c>
      <c r="BE159">
        <v>1.9507829999999999</v>
      </c>
    </row>
    <row r="160" spans="1:61" x14ac:dyDescent="0.25">
      <c r="A160" t="s">
        <v>1056</v>
      </c>
      <c r="B160" s="29">
        <v>5</v>
      </c>
      <c r="C160" t="s">
        <v>38</v>
      </c>
      <c r="D160">
        <v>9</v>
      </c>
      <c r="E160" t="s">
        <v>1</v>
      </c>
      <c r="F160" t="s">
        <v>767</v>
      </c>
      <c r="G160" t="s">
        <v>245</v>
      </c>
      <c r="H160" s="2">
        <v>69.883621615964003</v>
      </c>
      <c r="I160" s="2">
        <v>55.548209365968425</v>
      </c>
      <c r="J160" s="8" t="s">
        <v>51</v>
      </c>
      <c r="K160" s="29">
        <v>11577</v>
      </c>
      <c r="L160" s="29">
        <v>655</v>
      </c>
      <c r="M160" s="29">
        <f t="shared" si="14"/>
        <v>5.6577697158158422</v>
      </c>
      <c r="N160" s="29">
        <v>2.0997794117648287E-2</v>
      </c>
      <c r="O160" s="29">
        <v>0.44161691650433599</v>
      </c>
      <c r="P160" s="29">
        <v>37.592640017431599</v>
      </c>
      <c r="Q160" s="29">
        <f t="shared" si="12"/>
        <v>10.15159900120981</v>
      </c>
      <c r="R160" s="29">
        <v>0.68465949237155355</v>
      </c>
      <c r="S160" s="29">
        <f t="shared" si="13"/>
        <v>3.6213614988109266E-2</v>
      </c>
      <c r="T160" s="29">
        <v>0.99979550895974545</v>
      </c>
      <c r="U160" s="29">
        <v>13.5556</v>
      </c>
      <c r="V160" s="29">
        <v>117</v>
      </c>
      <c r="W160" s="29">
        <v>1</v>
      </c>
      <c r="X160" s="29">
        <v>3.6666666666666701</v>
      </c>
      <c r="Y160" s="29">
        <v>4.6666666666666696</v>
      </c>
      <c r="Z160" s="29">
        <v>900</v>
      </c>
      <c r="AA160" s="2" t="s">
        <v>2239</v>
      </c>
      <c r="AB160" s="34"/>
      <c r="AC160">
        <v>11705</v>
      </c>
      <c r="AD160">
        <v>311.26057500000002</v>
      </c>
      <c r="AE160">
        <v>37.605148</v>
      </c>
      <c r="AF160">
        <v>117.04</v>
      </c>
      <c r="AG160">
        <v>327.65594499999997</v>
      </c>
      <c r="AH160">
        <v>32.765594999999998</v>
      </c>
      <c r="AI160">
        <v>2.6589000000000002E-2</v>
      </c>
      <c r="AJ160">
        <v>1.8206E-2</v>
      </c>
      <c r="AK160">
        <v>0.68471400000000004</v>
      </c>
      <c r="AL160">
        <v>2.3800000000000002E-2</v>
      </c>
      <c r="AM160">
        <v>2.2499999999999999E-2</v>
      </c>
      <c r="AN160">
        <v>2</v>
      </c>
      <c r="AO160">
        <v>6.4250000000000002E-3</v>
      </c>
      <c r="AP160">
        <v>0.38552900000000001</v>
      </c>
      <c r="AQ160">
        <v>0.17086699999999999</v>
      </c>
      <c r="AR160">
        <v>3.8824999999999998E-2</v>
      </c>
      <c r="AS160">
        <v>1.485E-3</v>
      </c>
      <c r="AT160">
        <v>10</v>
      </c>
      <c r="AU160">
        <v>0</v>
      </c>
      <c r="AV160">
        <v>4.3140000000000001E-3</v>
      </c>
      <c r="AW160">
        <v>2.3110000000000001E-3</v>
      </c>
      <c r="AX160">
        <v>231.979071</v>
      </c>
      <c r="AY160">
        <v>8.8724109999999996</v>
      </c>
      <c r="AZ160">
        <v>577.07828900000004</v>
      </c>
      <c r="BA160">
        <v>142.67691300000001</v>
      </c>
      <c r="BB160">
        <v>74.504024999999999</v>
      </c>
      <c r="BC160">
        <v>0</v>
      </c>
      <c r="BD160">
        <v>5.4908020000000004</v>
      </c>
      <c r="BE160">
        <v>0.47140500000000002</v>
      </c>
    </row>
    <row r="161" spans="1:57" x14ac:dyDescent="0.25">
      <c r="A161" t="s">
        <v>1056</v>
      </c>
      <c r="B161" s="29">
        <v>5</v>
      </c>
      <c r="C161" t="s">
        <v>4</v>
      </c>
      <c r="D161">
        <v>12</v>
      </c>
      <c r="E161" t="s">
        <v>1</v>
      </c>
      <c r="F161" t="s">
        <v>767</v>
      </c>
      <c r="G161" t="s">
        <v>245</v>
      </c>
      <c r="H161" s="2">
        <v>69.883621615964003</v>
      </c>
      <c r="I161" s="2">
        <v>55.548209365968425</v>
      </c>
      <c r="J161" s="8" t="s">
        <v>51</v>
      </c>
      <c r="K161" s="29">
        <v>5716</v>
      </c>
      <c r="L161" s="29">
        <v>24</v>
      </c>
      <c r="M161" s="29">
        <f t="shared" si="14"/>
        <v>0.41987403778866339</v>
      </c>
      <c r="N161" s="29">
        <v>0.11569166666669162</v>
      </c>
      <c r="O161" s="29">
        <v>9.7415496287721164E-3</v>
      </c>
      <c r="P161" s="29">
        <v>18.560899226020474</v>
      </c>
      <c r="Q161" s="29">
        <f t="shared" si="12"/>
        <v>8.8801417902013142</v>
      </c>
      <c r="R161" s="29">
        <v>0.65844514913604602</v>
      </c>
      <c r="S161" s="29">
        <f t="shared" si="13"/>
        <v>9.999271752601735E-3</v>
      </c>
      <c r="T161" s="29">
        <v>1.021240056052791</v>
      </c>
      <c r="U161" s="29">
        <v>13.5556</v>
      </c>
      <c r="V161" s="29">
        <v>117</v>
      </c>
      <c r="W161" s="29">
        <v>1</v>
      </c>
      <c r="X161" s="29">
        <v>3.6666666666666701</v>
      </c>
      <c r="Y161" s="29">
        <v>4.6666666666666696</v>
      </c>
      <c r="Z161" s="29">
        <v>900</v>
      </c>
      <c r="AA161" s="2" t="s">
        <v>2239</v>
      </c>
      <c r="AB161" s="34"/>
      <c r="AC161">
        <v>5788</v>
      </c>
      <c r="AD161">
        <v>311.26057500000002</v>
      </c>
      <c r="AE161">
        <v>18.595351999999998</v>
      </c>
      <c r="AF161">
        <v>57.84</v>
      </c>
      <c r="AG161">
        <v>141.49005099999999</v>
      </c>
      <c r="AH161">
        <v>14.149005000000001</v>
      </c>
      <c r="AI161">
        <v>5.3780000000000001E-2</v>
      </c>
      <c r="AJ161">
        <v>3.5438999999999998E-2</v>
      </c>
      <c r="AK161">
        <v>0.65896299999999997</v>
      </c>
      <c r="AL161">
        <v>4.4925E-2</v>
      </c>
      <c r="AM161">
        <v>4.2500000000000003E-2</v>
      </c>
      <c r="AN161">
        <v>1</v>
      </c>
      <c r="AO161">
        <v>3.2130000000000001E-3</v>
      </c>
      <c r="AP161">
        <v>0.19276499999999999</v>
      </c>
      <c r="AQ161">
        <v>0.88113300000000006</v>
      </c>
      <c r="AR161">
        <v>1.2015</v>
      </c>
      <c r="AS161">
        <v>0</v>
      </c>
      <c r="AT161">
        <v>51</v>
      </c>
      <c r="AU161">
        <v>0</v>
      </c>
      <c r="AV161">
        <v>2.4029999999999999E-2</v>
      </c>
      <c r="AW161">
        <v>8.201E-3</v>
      </c>
      <c r="AX161">
        <v>41.614648000000003</v>
      </c>
      <c r="AY161">
        <v>0</v>
      </c>
      <c r="AZ161">
        <v>93.240093000000002</v>
      </c>
      <c r="BA161">
        <v>0</v>
      </c>
      <c r="BB161">
        <v>0</v>
      </c>
      <c r="BC161">
        <v>0</v>
      </c>
      <c r="BD161">
        <v>6.8487010000000001</v>
      </c>
      <c r="BE161">
        <v>0.37267800000000001</v>
      </c>
    </row>
    <row r="162" spans="1:57" x14ac:dyDescent="0.25">
      <c r="A162" t="s">
        <v>1056</v>
      </c>
      <c r="B162" s="29">
        <v>5</v>
      </c>
      <c r="C162" t="s">
        <v>10</v>
      </c>
      <c r="D162">
        <v>13</v>
      </c>
      <c r="E162" t="s">
        <v>1</v>
      </c>
      <c r="F162" t="s">
        <v>767</v>
      </c>
      <c r="G162" t="s">
        <v>245</v>
      </c>
      <c r="H162" s="2">
        <v>69.883621615964003</v>
      </c>
      <c r="I162" s="2">
        <v>55.548209365968425</v>
      </c>
      <c r="J162" s="8" t="s">
        <v>50</v>
      </c>
      <c r="K162" s="29">
        <v>3249</v>
      </c>
      <c r="L162" s="29">
        <v>673</v>
      </c>
      <c r="M162" s="29">
        <f t="shared" si="14"/>
        <v>20.714065866420437</v>
      </c>
      <c r="N162" s="29">
        <v>0.20520769230769126</v>
      </c>
      <c r="O162" s="29">
        <v>0.25328029034807503</v>
      </c>
      <c r="P162" s="29">
        <v>10.550098247960202</v>
      </c>
      <c r="Q162" s="29">
        <f t="shared" si="12"/>
        <v>16.890942768261588</v>
      </c>
      <c r="R162" s="29">
        <v>1.7984753251385184</v>
      </c>
      <c r="S162" s="29">
        <f t="shared" si="13"/>
        <v>1.1500294477550741</v>
      </c>
      <c r="T162" s="29">
        <v>1.0016455097698926</v>
      </c>
      <c r="U162" s="29">
        <v>13.5556</v>
      </c>
      <c r="V162" s="29">
        <v>117</v>
      </c>
      <c r="W162" s="29">
        <v>1</v>
      </c>
      <c r="X162" s="29">
        <v>3.6666666666666701</v>
      </c>
      <c r="Y162" s="29">
        <v>4.6666666666666696</v>
      </c>
      <c r="Z162" s="29">
        <v>900</v>
      </c>
      <c r="AA162" s="2" t="s">
        <v>2239</v>
      </c>
      <c r="AB162" s="34"/>
      <c r="AC162">
        <v>3269</v>
      </c>
      <c r="AD162">
        <v>311.26057500000002</v>
      </c>
      <c r="AE162">
        <v>10.502454</v>
      </c>
      <c r="AF162">
        <v>31.55</v>
      </c>
      <c r="AG162">
        <v>64.469740999999999</v>
      </c>
      <c r="AH162">
        <v>6.446974</v>
      </c>
      <c r="AI162">
        <v>9.5196000000000003E-2</v>
      </c>
      <c r="AJ162">
        <v>0.17186699999999999</v>
      </c>
      <c r="AK162">
        <v>1.8053980000000001</v>
      </c>
      <c r="AL162">
        <v>5.1200000000000002E-2</v>
      </c>
      <c r="AM162">
        <v>3.7499999999999999E-2</v>
      </c>
      <c r="AN162">
        <v>13</v>
      </c>
      <c r="AO162">
        <v>4.1765999999999998E-2</v>
      </c>
      <c r="AP162">
        <v>2.5059390000000001</v>
      </c>
      <c r="AQ162">
        <v>12.542062</v>
      </c>
      <c r="AR162">
        <v>1.102752</v>
      </c>
      <c r="AS162">
        <v>0.71853800000000001</v>
      </c>
      <c r="AT162">
        <v>31.538461999999999</v>
      </c>
      <c r="AU162">
        <v>15.371052000000001</v>
      </c>
      <c r="AV162">
        <v>3.6110000000000003E-2</v>
      </c>
      <c r="AW162">
        <v>1.5435000000000001E-2</v>
      </c>
      <c r="AX162">
        <v>50.518222999999999</v>
      </c>
      <c r="AY162">
        <v>66.973990000000001</v>
      </c>
      <c r="AZ162">
        <v>175.22778199999999</v>
      </c>
      <c r="BA162">
        <v>179.965091</v>
      </c>
      <c r="BB162">
        <v>18.245808</v>
      </c>
      <c r="BC162">
        <v>26.298916999999999</v>
      </c>
      <c r="BD162">
        <v>6.5351699999999999</v>
      </c>
      <c r="BE162">
        <v>1.8633900000000001</v>
      </c>
    </row>
    <row r="163" spans="1:57" x14ac:dyDescent="0.25">
      <c r="A163" t="s">
        <v>1056</v>
      </c>
      <c r="B163" s="29">
        <v>5</v>
      </c>
      <c r="C163" t="s">
        <v>28</v>
      </c>
      <c r="D163">
        <v>15</v>
      </c>
      <c r="E163" t="s">
        <v>1</v>
      </c>
      <c r="F163" t="s">
        <v>767</v>
      </c>
      <c r="G163" t="s">
        <v>245</v>
      </c>
      <c r="H163" s="2">
        <v>69.883621615964003</v>
      </c>
      <c r="I163" s="2">
        <v>55.548209365968425</v>
      </c>
      <c r="J163" s="8" t="s">
        <v>50</v>
      </c>
      <c r="K163" s="29">
        <v>27988</v>
      </c>
      <c r="L163" s="29">
        <v>0</v>
      </c>
      <c r="M163" s="29">
        <f t="shared" si="14"/>
        <v>0</v>
      </c>
      <c r="N163" s="29">
        <v>0</v>
      </c>
      <c r="O163" s="29">
        <v>0</v>
      </c>
      <c r="P163" s="29">
        <v>90.882163670024667</v>
      </c>
      <c r="Q163" s="29">
        <f t="shared" si="12"/>
        <v>63.441122653802879</v>
      </c>
      <c r="R163" s="29">
        <v>0.2891513927708696</v>
      </c>
      <c r="S163" s="29">
        <f t="shared" si="13"/>
        <v>0.35929448461257468</v>
      </c>
      <c r="T163" s="29">
        <v>0.99317057491991023</v>
      </c>
      <c r="U163" s="29">
        <v>13.5556</v>
      </c>
      <c r="V163" s="29">
        <v>117</v>
      </c>
      <c r="W163" s="29">
        <v>1</v>
      </c>
      <c r="X163" s="29">
        <v>3.6666666666666701</v>
      </c>
      <c r="Y163" s="29">
        <v>4.6666666666666696</v>
      </c>
      <c r="Z163" s="29">
        <v>900</v>
      </c>
      <c r="AA163" s="2" t="s">
        <v>2239</v>
      </c>
      <c r="AB163" s="34"/>
      <c r="AC163">
        <v>28282</v>
      </c>
      <c r="AD163">
        <v>311.26057500000002</v>
      </c>
      <c r="AE163">
        <v>90.862775999999997</v>
      </c>
      <c r="AF163">
        <v>282.81</v>
      </c>
      <c r="AG163">
        <v>1829.511403</v>
      </c>
      <c r="AH163">
        <v>182.95114000000001</v>
      </c>
      <c r="AI163">
        <v>1.1004999999999999E-2</v>
      </c>
      <c r="AJ163">
        <v>3.1840000000000002E-3</v>
      </c>
      <c r="AK163">
        <v>0.2893</v>
      </c>
      <c r="AL163">
        <v>1.0699999999999999E-2</v>
      </c>
      <c r="AM163">
        <v>1.2500000000000001E-2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25">
      <c r="A164" t="s">
        <v>1057</v>
      </c>
      <c r="B164" s="29">
        <v>5</v>
      </c>
      <c r="C164" t="s">
        <v>9</v>
      </c>
      <c r="D164">
        <v>2</v>
      </c>
      <c r="E164" t="s">
        <v>1</v>
      </c>
      <c r="F164" t="s">
        <v>767</v>
      </c>
      <c r="G164" t="s">
        <v>245</v>
      </c>
      <c r="H164" s="2">
        <v>69.883621615964003</v>
      </c>
      <c r="I164" s="2">
        <v>55.548209365968425</v>
      </c>
      <c r="J164" s="8" t="s">
        <v>52</v>
      </c>
      <c r="K164" s="29">
        <v>5218</v>
      </c>
      <c r="L164" s="29">
        <v>241</v>
      </c>
      <c r="M164" s="29">
        <f t="shared" si="14"/>
        <v>4.6186278267535457</v>
      </c>
      <c r="N164" s="29">
        <v>0.18536086956521924</v>
      </c>
      <c r="O164" s="29">
        <v>7.3765924851095677E-2</v>
      </c>
      <c r="P164" s="29">
        <v>16.735243298826838</v>
      </c>
      <c r="Q164" s="29">
        <f t="shared" si="12"/>
        <v>10.705797717394951</v>
      </c>
      <c r="R164" s="29">
        <v>0.87555030918462784</v>
      </c>
      <c r="S164" s="29">
        <f t="shared" si="13"/>
        <v>0.22710443180118356</v>
      </c>
      <c r="T164" s="29">
        <v>0.98463839745974913</v>
      </c>
      <c r="U164" s="29">
        <v>13.5556</v>
      </c>
      <c r="V164" s="29">
        <v>117</v>
      </c>
      <c r="W164" s="29">
        <v>1</v>
      </c>
      <c r="X164" s="29">
        <v>3.6666666666666701</v>
      </c>
      <c r="Y164" s="29">
        <v>4.6666666666666696</v>
      </c>
      <c r="Z164" s="29">
        <v>900</v>
      </c>
      <c r="AA164" s="2" t="s">
        <v>2239</v>
      </c>
      <c r="AB164" s="34"/>
      <c r="AC164">
        <v>5331</v>
      </c>
      <c r="AD164">
        <v>315.6925</v>
      </c>
      <c r="AE164">
        <v>16.886686000000001</v>
      </c>
      <c r="AF164">
        <v>53.2</v>
      </c>
      <c r="AG164">
        <v>117.563175</v>
      </c>
      <c r="AH164">
        <v>11.756316999999999</v>
      </c>
      <c r="AI164">
        <v>5.9214999999999997E-2</v>
      </c>
      <c r="AJ164">
        <v>5.1929999999999997E-2</v>
      </c>
      <c r="AK164">
        <v>0.876969</v>
      </c>
      <c r="AL164">
        <v>4.6975000000000003E-2</v>
      </c>
      <c r="AM164">
        <v>3.2500000000000001E-2</v>
      </c>
      <c r="AN164">
        <v>4</v>
      </c>
      <c r="AO164">
        <v>1.2671E-2</v>
      </c>
      <c r="AP164">
        <v>0.76023300000000005</v>
      </c>
      <c r="AQ164">
        <v>5.6087040000000004</v>
      </c>
      <c r="AR164">
        <v>1.7730060000000001</v>
      </c>
      <c r="AS164">
        <v>1.3319179999999999</v>
      </c>
      <c r="AT164">
        <v>74.75</v>
      </c>
      <c r="AU164">
        <v>60.124177000000003</v>
      </c>
      <c r="AV164">
        <v>2.4041E-2</v>
      </c>
      <c r="AW164">
        <v>8.9370000000000005E-3</v>
      </c>
      <c r="AX164">
        <v>41.267172000000002</v>
      </c>
      <c r="AY164">
        <v>6.9737929999999997</v>
      </c>
      <c r="AZ164">
        <v>88.657982000000004</v>
      </c>
      <c r="BA164">
        <v>21.573483</v>
      </c>
      <c r="BB164">
        <v>40.2117</v>
      </c>
      <c r="BC164">
        <v>47.548324000000001</v>
      </c>
      <c r="BD164">
        <v>11.587770000000001</v>
      </c>
      <c r="BE164">
        <v>1.105542</v>
      </c>
    </row>
    <row r="165" spans="1:57" x14ac:dyDescent="0.25">
      <c r="A165" t="s">
        <v>1057</v>
      </c>
      <c r="B165" s="29">
        <v>5</v>
      </c>
      <c r="C165" t="s">
        <v>15</v>
      </c>
      <c r="D165">
        <v>6</v>
      </c>
      <c r="E165" t="s">
        <v>1</v>
      </c>
      <c r="F165" t="s">
        <v>767</v>
      </c>
      <c r="G165" t="s">
        <v>245</v>
      </c>
      <c r="H165" s="2">
        <v>69.883621615964003</v>
      </c>
      <c r="I165" s="2">
        <v>55.548209365968425</v>
      </c>
      <c r="J165" s="8" t="s">
        <v>52</v>
      </c>
      <c r="K165" s="29">
        <v>27447</v>
      </c>
      <c r="L165" s="29">
        <v>0</v>
      </c>
      <c r="M165" s="29">
        <f t="shared" si="14"/>
        <v>0</v>
      </c>
      <c r="N165" s="29">
        <v>0</v>
      </c>
      <c r="O165" s="29">
        <v>0</v>
      </c>
      <c r="P165" s="29">
        <v>88.028406060348829</v>
      </c>
      <c r="Q165" s="29">
        <f t="shared" si="12"/>
        <v>60.58736504412704</v>
      </c>
      <c r="R165" s="29">
        <v>0.33899357413761599</v>
      </c>
      <c r="S165" s="29">
        <f t="shared" si="13"/>
        <v>0.30945230324582829</v>
      </c>
      <c r="T165" s="29">
        <v>1.0015203943652689</v>
      </c>
      <c r="U165" s="29">
        <v>13.5556</v>
      </c>
      <c r="V165" s="29">
        <v>117</v>
      </c>
      <c r="W165" s="29">
        <v>1</v>
      </c>
      <c r="X165" s="29">
        <v>3.6666666666666701</v>
      </c>
      <c r="Y165" s="29">
        <v>4.6666666666666696</v>
      </c>
      <c r="Z165" s="29">
        <v>900</v>
      </c>
      <c r="AA165" s="2" t="s">
        <v>2239</v>
      </c>
      <c r="AB165" s="34"/>
      <c r="AC165">
        <v>27770</v>
      </c>
      <c r="AD165">
        <v>315.6925</v>
      </c>
      <c r="AE165">
        <v>87.965345999999997</v>
      </c>
      <c r="AF165">
        <v>277.69</v>
      </c>
      <c r="AG165">
        <v>1735.4255539999999</v>
      </c>
      <c r="AH165">
        <v>173.54255499999999</v>
      </c>
      <c r="AI165">
        <v>1.1367E-2</v>
      </c>
      <c r="AJ165">
        <v>3.8570000000000002E-3</v>
      </c>
      <c r="AK165">
        <v>0.33929300000000001</v>
      </c>
      <c r="AL165">
        <v>1.0825E-2</v>
      </c>
      <c r="AM165">
        <v>1.2500000000000001E-2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25">
      <c r="A166" t="s">
        <v>1057</v>
      </c>
      <c r="B166" s="29">
        <v>5</v>
      </c>
      <c r="C166" t="s">
        <v>38</v>
      </c>
      <c r="D166">
        <v>9</v>
      </c>
      <c r="E166" t="s">
        <v>1</v>
      </c>
      <c r="F166" t="s">
        <v>767</v>
      </c>
      <c r="G166" t="s">
        <v>245</v>
      </c>
      <c r="H166" s="2">
        <v>69.883621615964003</v>
      </c>
      <c r="I166" s="2">
        <v>55.548209365968425</v>
      </c>
      <c r="J166" s="8" t="s">
        <v>50</v>
      </c>
      <c r="K166" s="29">
        <v>17136</v>
      </c>
      <c r="L166" s="29">
        <v>1623</v>
      </c>
      <c r="M166" s="29">
        <f t="shared" si="14"/>
        <v>9.4712885154061617</v>
      </c>
      <c r="N166" s="29">
        <v>4.0290957446809016E-2</v>
      </c>
      <c r="O166" s="29">
        <v>0.60295625530460817</v>
      </c>
      <c r="P166" s="29">
        <v>54.958821228190239</v>
      </c>
      <c r="Q166" s="29">
        <f t="shared" si="12"/>
        <v>27.51778021196845</v>
      </c>
      <c r="R166" s="29">
        <v>1.0024464154931332</v>
      </c>
      <c r="S166" s="29">
        <f t="shared" si="13"/>
        <v>0.3540005381096889</v>
      </c>
      <c r="T166" s="29">
        <v>0.97945084038598096</v>
      </c>
      <c r="U166" s="29">
        <v>13.5556</v>
      </c>
      <c r="V166" s="29">
        <v>117</v>
      </c>
      <c r="W166" s="29">
        <v>1</v>
      </c>
      <c r="X166" s="29">
        <v>3.6666666666666701</v>
      </c>
      <c r="Y166" s="29">
        <v>4.6666666666666696</v>
      </c>
      <c r="Z166" s="29">
        <v>900</v>
      </c>
      <c r="AA166" s="2" t="s">
        <v>2239</v>
      </c>
      <c r="AB166" s="34"/>
      <c r="AC166">
        <v>17286</v>
      </c>
      <c r="AD166">
        <v>315.6925</v>
      </c>
      <c r="AE166">
        <v>54.755814999999998</v>
      </c>
      <c r="AF166">
        <v>172.85</v>
      </c>
      <c r="AG166">
        <v>679.65544799999998</v>
      </c>
      <c r="AH166">
        <v>67.965545000000006</v>
      </c>
      <c r="AI166">
        <v>1.8260999999999999E-2</v>
      </c>
      <c r="AJ166">
        <v>1.8352E-2</v>
      </c>
      <c r="AK166">
        <v>1.0050049999999999</v>
      </c>
      <c r="AL166">
        <v>1.345E-2</v>
      </c>
      <c r="AM166">
        <v>7.4999999999999997E-3</v>
      </c>
      <c r="AN166">
        <v>25</v>
      </c>
      <c r="AO166">
        <v>7.9190999999999998E-2</v>
      </c>
      <c r="AP166">
        <v>4.7514589999999997</v>
      </c>
      <c r="AQ166">
        <v>5.0387599999999999</v>
      </c>
      <c r="AR166">
        <v>0.22006500000000001</v>
      </c>
      <c r="AS166">
        <v>0.150673</v>
      </c>
      <c r="AT166">
        <v>34.840000000000003</v>
      </c>
      <c r="AU166">
        <v>19.091184999999999</v>
      </c>
      <c r="AV166">
        <v>6.5030000000000001E-3</v>
      </c>
      <c r="AW166">
        <v>3.0890000000000002E-3</v>
      </c>
      <c r="AX166">
        <v>177.42049299999999</v>
      </c>
      <c r="AY166">
        <v>48.573633000000001</v>
      </c>
      <c r="AZ166">
        <v>467.61055699999997</v>
      </c>
      <c r="BA166">
        <v>124.20883499999999</v>
      </c>
      <c r="BB166">
        <v>9.6504060000000003</v>
      </c>
      <c r="BC166">
        <v>13.538474000000001</v>
      </c>
      <c r="BD166">
        <v>7.4888630000000003</v>
      </c>
      <c r="BE166">
        <v>3.435921</v>
      </c>
    </row>
    <row r="167" spans="1:57" x14ac:dyDescent="0.25">
      <c r="A167" t="s">
        <v>1058</v>
      </c>
      <c r="B167" s="29">
        <v>5</v>
      </c>
      <c r="C167" t="s">
        <v>8</v>
      </c>
      <c r="D167">
        <v>1</v>
      </c>
      <c r="E167" t="s">
        <v>1</v>
      </c>
      <c r="F167" t="s">
        <v>767</v>
      </c>
      <c r="G167" t="s">
        <v>245</v>
      </c>
      <c r="H167" s="2">
        <v>69.883621615964003</v>
      </c>
      <c r="I167" s="2">
        <v>55.548209365968425</v>
      </c>
      <c r="J167" s="8" t="s">
        <v>50</v>
      </c>
      <c r="K167" s="29">
        <v>26257</v>
      </c>
      <c r="L167" s="29">
        <v>0</v>
      </c>
      <c r="M167" s="29">
        <f t="shared" si="14"/>
        <v>0</v>
      </c>
      <c r="N167" s="29">
        <v>0</v>
      </c>
      <c r="O167" s="29">
        <v>0</v>
      </c>
      <c r="P167" s="29">
        <v>87.926169876097191</v>
      </c>
      <c r="Q167" s="29">
        <f t="shared" si="12"/>
        <v>60.485128859875402</v>
      </c>
      <c r="R167" s="29">
        <v>0.31872247650380409</v>
      </c>
      <c r="S167" s="29">
        <f t="shared" si="13"/>
        <v>0.32972340087964019</v>
      </c>
      <c r="T167" s="29">
        <v>0.99116681382335281</v>
      </c>
      <c r="U167" s="29">
        <v>13.5556</v>
      </c>
      <c r="V167" s="29">
        <v>117</v>
      </c>
      <c r="W167" s="29">
        <v>1</v>
      </c>
      <c r="X167" s="29">
        <v>3.6666666666666701</v>
      </c>
      <c r="Y167" s="29">
        <v>4.6666666666666696</v>
      </c>
      <c r="Z167" s="29">
        <v>900</v>
      </c>
      <c r="AA167" s="2" t="s">
        <v>2239</v>
      </c>
      <c r="AB167" s="34"/>
      <c r="AC167">
        <v>26584</v>
      </c>
      <c r="AD167">
        <v>302.28280000000001</v>
      </c>
      <c r="AE167">
        <v>87.944136999999998</v>
      </c>
      <c r="AF167">
        <v>265.83</v>
      </c>
      <c r="AG167">
        <v>1686.00917</v>
      </c>
      <c r="AH167">
        <v>168.60091700000001</v>
      </c>
      <c r="AI167">
        <v>1.1369000000000001E-2</v>
      </c>
      <c r="AJ167">
        <v>3.6210000000000001E-3</v>
      </c>
      <c r="AK167">
        <v>0.31846200000000002</v>
      </c>
      <c r="AL167">
        <v>1.0925000000000001E-2</v>
      </c>
      <c r="AM167">
        <v>1.2500000000000001E-2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25">
      <c r="A168" t="s">
        <v>1058</v>
      </c>
      <c r="B168" s="29">
        <v>5</v>
      </c>
      <c r="C168" t="s">
        <v>9</v>
      </c>
      <c r="D168">
        <v>2</v>
      </c>
      <c r="E168" t="s">
        <v>1</v>
      </c>
      <c r="F168" t="s">
        <v>767</v>
      </c>
      <c r="G168" t="s">
        <v>245</v>
      </c>
      <c r="H168" s="2">
        <v>69.883621615964003</v>
      </c>
      <c r="I168" s="2">
        <v>55.548209365968425</v>
      </c>
      <c r="J168" s="8" t="s">
        <v>52</v>
      </c>
      <c r="K168" s="29">
        <v>2744</v>
      </c>
      <c r="L168" s="29">
        <v>694</v>
      </c>
      <c r="M168" s="29">
        <f t="shared" si="14"/>
        <v>25.291545189504372</v>
      </c>
      <c r="N168" s="29">
        <v>0.27890559210526339</v>
      </c>
      <c r="O168" s="29">
        <v>0.25449933010562464</v>
      </c>
      <c r="P168" s="29">
        <v>9.1887652869715009</v>
      </c>
      <c r="Q168" s="29">
        <f t="shared" si="12"/>
        <v>18.252275729250286</v>
      </c>
      <c r="R168" s="29">
        <v>1.9251970421422715</v>
      </c>
      <c r="S168" s="29">
        <f t="shared" si="13"/>
        <v>1.2767511647588272</v>
      </c>
      <c r="T168" s="29">
        <v>1.0285793042198161</v>
      </c>
      <c r="U168" s="29">
        <v>13.5556</v>
      </c>
      <c r="V168" s="29">
        <v>117</v>
      </c>
      <c r="W168" s="29">
        <v>1</v>
      </c>
      <c r="X168" s="29">
        <v>3.6666666666666701</v>
      </c>
      <c r="Y168" s="29">
        <v>4.6666666666666696</v>
      </c>
      <c r="Z168" s="29">
        <v>900</v>
      </c>
      <c r="AA168" s="2" t="s">
        <v>2239</v>
      </c>
      <c r="AB168" s="34"/>
      <c r="AC168">
        <v>2757</v>
      </c>
      <c r="AD168">
        <v>302.28280000000001</v>
      </c>
      <c r="AE168">
        <v>9.1205979999999993</v>
      </c>
      <c r="AF168">
        <v>26.37</v>
      </c>
      <c r="AG168">
        <v>55.825738999999999</v>
      </c>
      <c r="AH168">
        <v>5.5825740000000001</v>
      </c>
      <c r="AI168">
        <v>0.10961700000000001</v>
      </c>
      <c r="AJ168">
        <v>0.21060300000000001</v>
      </c>
      <c r="AK168">
        <v>1.921257</v>
      </c>
      <c r="AL168">
        <v>5.3275000000000003E-2</v>
      </c>
      <c r="AM168">
        <v>4.2500000000000003E-2</v>
      </c>
      <c r="AN168">
        <v>12</v>
      </c>
      <c r="AO168">
        <v>3.9697999999999997E-2</v>
      </c>
      <c r="AP168">
        <v>2.3818760000000001</v>
      </c>
      <c r="AQ168">
        <v>15.596662999999999</v>
      </c>
      <c r="AR168">
        <v>1.446806</v>
      </c>
      <c r="AS168">
        <v>0.76562799999999998</v>
      </c>
      <c r="AT168">
        <v>35.833333000000003</v>
      </c>
      <c r="AU168">
        <v>19.220412</v>
      </c>
      <c r="AV168">
        <v>4.1535000000000002E-2</v>
      </c>
      <c r="AW168">
        <v>1.8116E-2</v>
      </c>
      <c r="AX168">
        <v>25.007840999999999</v>
      </c>
      <c r="AY168">
        <v>4.3469680000000004</v>
      </c>
      <c r="AZ168">
        <v>113.137762</v>
      </c>
      <c r="BA168">
        <v>135.469527</v>
      </c>
      <c r="BB168">
        <v>23.417017999999999</v>
      </c>
      <c r="BC168">
        <v>18.048449000000002</v>
      </c>
      <c r="BD168">
        <v>6.8257529999999997</v>
      </c>
      <c r="BE168">
        <v>1.527525</v>
      </c>
    </row>
    <row r="169" spans="1:57" x14ac:dyDescent="0.25">
      <c r="A169" t="s">
        <v>1058</v>
      </c>
      <c r="B169" s="29">
        <v>5</v>
      </c>
      <c r="C169" t="s">
        <v>3</v>
      </c>
      <c r="D169">
        <v>4</v>
      </c>
      <c r="E169" t="s">
        <v>1</v>
      </c>
      <c r="F169" t="s">
        <v>767</v>
      </c>
      <c r="G169" t="s">
        <v>245</v>
      </c>
      <c r="H169" s="2">
        <v>69.883621615964003</v>
      </c>
      <c r="I169" s="2">
        <v>55.548209365968425</v>
      </c>
      <c r="J169" s="8" t="s">
        <v>52</v>
      </c>
      <c r="K169" s="29">
        <v>3602</v>
      </c>
      <c r="L169" s="29">
        <v>15</v>
      </c>
      <c r="M169" s="29">
        <f t="shared" si="14"/>
        <v>0.41643531371460296</v>
      </c>
      <c r="N169" s="29">
        <v>4.1450000000007314E-2</v>
      </c>
      <c r="O169" s="29">
        <v>1.3394701584506561E-2</v>
      </c>
      <c r="P169" s="29">
        <v>12.061928776848159</v>
      </c>
      <c r="Q169" s="29">
        <f t="shared" si="12"/>
        <v>15.379112239373629</v>
      </c>
      <c r="R169" s="29">
        <v>0.78921191952552927</v>
      </c>
      <c r="S169" s="29">
        <f t="shared" si="13"/>
        <v>0.14076604214208499</v>
      </c>
      <c r="T169" s="29">
        <v>1.0287131648366947</v>
      </c>
      <c r="U169" s="29">
        <v>13.5556</v>
      </c>
      <c r="V169" s="29">
        <v>117</v>
      </c>
      <c r="W169" s="29">
        <v>1</v>
      </c>
      <c r="X169" s="29">
        <v>3.6666666666666701</v>
      </c>
      <c r="Y169" s="29">
        <v>4.6666666666666696</v>
      </c>
      <c r="Z169" s="29">
        <v>900</v>
      </c>
      <c r="AA169" s="2" t="s">
        <v>2239</v>
      </c>
      <c r="AB169" s="34"/>
      <c r="AC169">
        <v>3646</v>
      </c>
      <c r="AD169">
        <v>302.28280000000001</v>
      </c>
      <c r="AE169">
        <v>12.061553</v>
      </c>
      <c r="AF169">
        <v>36.409999999999997</v>
      </c>
      <c r="AG169">
        <v>60.700428000000002</v>
      </c>
      <c r="AH169">
        <v>6.0700430000000001</v>
      </c>
      <c r="AI169">
        <v>8.2908999999999997E-2</v>
      </c>
      <c r="AJ169">
        <v>6.5293000000000004E-2</v>
      </c>
      <c r="AK169">
        <v>0.78752299999999997</v>
      </c>
      <c r="AL169">
        <v>6.2399999999999997E-2</v>
      </c>
      <c r="AM169">
        <v>3.7499999999999999E-2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25">
      <c r="A170" t="s">
        <v>1058</v>
      </c>
      <c r="B170" s="29">
        <v>5</v>
      </c>
      <c r="C170" t="s">
        <v>17</v>
      </c>
      <c r="D170">
        <v>8</v>
      </c>
      <c r="E170" t="s">
        <v>1</v>
      </c>
      <c r="F170" t="s">
        <v>767</v>
      </c>
      <c r="G170" t="s">
        <v>245</v>
      </c>
      <c r="H170" s="2">
        <v>69.883621615964003</v>
      </c>
      <c r="I170" s="2">
        <v>55.548209365968425</v>
      </c>
      <c r="J170" s="8" t="s">
        <v>52</v>
      </c>
      <c r="K170" s="29">
        <v>15601</v>
      </c>
      <c r="L170" s="29">
        <v>2196</v>
      </c>
      <c r="M170" s="29">
        <f t="shared" si="14"/>
        <v>14.076020767899495</v>
      </c>
      <c r="N170" s="29">
        <v>4.2197782258064642E-2</v>
      </c>
      <c r="O170" s="29">
        <v>0.8304714982394068</v>
      </c>
      <c r="P170" s="29">
        <v>52.242684854971714</v>
      </c>
      <c r="Q170" s="29">
        <f t="shared" si="12"/>
        <v>24.801643838749925</v>
      </c>
      <c r="R170" s="29">
        <v>1.0695580406593748</v>
      </c>
      <c r="S170" s="29">
        <f t="shared" si="13"/>
        <v>0.42111216327593048</v>
      </c>
      <c r="T170" s="29">
        <v>0.98224163538363518</v>
      </c>
      <c r="U170" s="29">
        <v>13.5556</v>
      </c>
      <c r="V170" s="29">
        <v>117</v>
      </c>
      <c r="W170" s="29">
        <v>1</v>
      </c>
      <c r="X170" s="29">
        <v>3.6666666666666701</v>
      </c>
      <c r="Y170" s="29">
        <v>4.6666666666666696</v>
      </c>
      <c r="Z170" s="29">
        <v>900</v>
      </c>
      <c r="AA170" s="2" t="s">
        <v>2239</v>
      </c>
      <c r="AB170" s="34"/>
      <c r="AC170">
        <v>15831</v>
      </c>
      <c r="AD170">
        <v>302.28280000000001</v>
      </c>
      <c r="AE170">
        <v>52.371487999999999</v>
      </c>
      <c r="AF170">
        <v>158.30000000000001</v>
      </c>
      <c r="AG170">
        <v>606.53983400000004</v>
      </c>
      <c r="AH170">
        <v>60.653982999999997</v>
      </c>
      <c r="AI170">
        <v>1.9092999999999999E-2</v>
      </c>
      <c r="AJ170">
        <v>2.0368000000000001E-2</v>
      </c>
      <c r="AK170">
        <v>1.0668219999999999</v>
      </c>
      <c r="AL170">
        <v>1.3413E-2</v>
      </c>
      <c r="AM170">
        <v>7.4999999999999997E-3</v>
      </c>
      <c r="AN170">
        <v>45</v>
      </c>
      <c r="AO170">
        <v>0.148867</v>
      </c>
      <c r="AP170">
        <v>8.9320330000000006</v>
      </c>
      <c r="AQ170">
        <v>8.7297080000000005</v>
      </c>
      <c r="AR170">
        <v>0.19170899999999999</v>
      </c>
      <c r="AS170">
        <v>9.9863999999999994E-2</v>
      </c>
      <c r="AT170">
        <v>30.711110999999999</v>
      </c>
      <c r="AU170">
        <v>12.659208</v>
      </c>
      <c r="AV170">
        <v>6.4520000000000003E-3</v>
      </c>
      <c r="AW170">
        <v>3.1380000000000002E-3</v>
      </c>
      <c r="AX170">
        <v>166.59267199999999</v>
      </c>
      <c r="AY170">
        <v>32.206536999999997</v>
      </c>
      <c r="AZ170">
        <v>461.37098099999997</v>
      </c>
      <c r="BA170">
        <v>112.687225</v>
      </c>
      <c r="BB170">
        <v>6.2702349999999996</v>
      </c>
      <c r="BC170">
        <v>6.2815669999999999</v>
      </c>
      <c r="BD170">
        <v>7.094182</v>
      </c>
      <c r="BE170">
        <v>4.425306</v>
      </c>
    </row>
    <row r="171" spans="1:57" x14ac:dyDescent="0.25">
      <c r="A171" t="s">
        <v>1059</v>
      </c>
      <c r="B171" s="29">
        <v>5</v>
      </c>
      <c r="C171" t="s">
        <v>15</v>
      </c>
      <c r="D171">
        <v>6</v>
      </c>
      <c r="E171" t="s">
        <v>1</v>
      </c>
      <c r="F171" t="s">
        <v>767</v>
      </c>
      <c r="G171" t="s">
        <v>245</v>
      </c>
      <c r="H171" s="2">
        <v>69.883621615964003</v>
      </c>
      <c r="I171" s="2">
        <v>55.548209365968425</v>
      </c>
      <c r="J171" s="8" t="s">
        <v>50</v>
      </c>
      <c r="K171" s="29">
        <v>3427</v>
      </c>
      <c r="L171" s="29">
        <v>344</v>
      </c>
      <c r="M171" s="29">
        <f t="shared" si="14"/>
        <v>10.037934053107675</v>
      </c>
      <c r="N171" s="29">
        <v>0.16348124999999961</v>
      </c>
      <c r="O171" s="29">
        <v>0.1462386425695317</v>
      </c>
      <c r="P171" s="29">
        <v>11.389996092858752</v>
      </c>
      <c r="Q171" s="29">
        <f t="shared" si="12"/>
        <v>16.051044923363037</v>
      </c>
      <c r="R171" s="29">
        <v>1.1686319411813253</v>
      </c>
      <c r="S171" s="29">
        <f t="shared" si="13"/>
        <v>0.52018606379788102</v>
      </c>
      <c r="T171" s="29">
        <v>0.9935126189326895</v>
      </c>
      <c r="U171" s="29">
        <v>13.5556</v>
      </c>
      <c r="V171" s="29">
        <v>117</v>
      </c>
      <c r="W171" s="29">
        <v>1</v>
      </c>
      <c r="X171" s="29">
        <v>3.6666666666666701</v>
      </c>
      <c r="Y171" s="29">
        <v>4.6666666666666696</v>
      </c>
      <c r="Z171" s="29">
        <v>900</v>
      </c>
      <c r="AA171" s="2" t="s">
        <v>2239</v>
      </c>
      <c r="AB171" s="34"/>
      <c r="AC171">
        <v>3468</v>
      </c>
      <c r="AD171">
        <v>304.23540000000003</v>
      </c>
      <c r="AE171">
        <v>11.399068</v>
      </c>
      <c r="AF171">
        <v>34.31</v>
      </c>
      <c r="AG171">
        <v>57.471505000000001</v>
      </c>
      <c r="AH171">
        <v>5.7471509999999997</v>
      </c>
      <c r="AI171">
        <v>8.7640999999999997E-2</v>
      </c>
      <c r="AJ171">
        <v>0.102093</v>
      </c>
      <c r="AK171">
        <v>1.1649080000000001</v>
      </c>
      <c r="AL171">
        <v>6.1025000000000003E-2</v>
      </c>
      <c r="AM171">
        <v>3.7499999999999999E-2</v>
      </c>
      <c r="AN171">
        <v>6</v>
      </c>
      <c r="AO171">
        <v>1.9722E-2</v>
      </c>
      <c r="AP171">
        <v>1.1832940000000001</v>
      </c>
      <c r="AQ171">
        <v>3.9215689999999999</v>
      </c>
      <c r="AR171">
        <v>0.58574599999999999</v>
      </c>
      <c r="AS171">
        <v>0.31621199999999999</v>
      </c>
      <c r="AT171">
        <v>22.666667</v>
      </c>
      <c r="AU171">
        <v>7.8145160000000002</v>
      </c>
      <c r="AV171">
        <v>2.7033999999999999E-2</v>
      </c>
      <c r="AW171">
        <v>1.4645E-2</v>
      </c>
      <c r="AX171">
        <v>40.580665000000003</v>
      </c>
      <c r="AY171">
        <v>8.5794569999999997</v>
      </c>
      <c r="AZ171">
        <v>226.426209</v>
      </c>
      <c r="BA171">
        <v>194.111808</v>
      </c>
      <c r="BB171">
        <v>46.933779999999999</v>
      </c>
      <c r="BC171">
        <v>50.687303</v>
      </c>
      <c r="BD171">
        <v>6.2070530000000002</v>
      </c>
      <c r="BE171">
        <v>0.81649700000000003</v>
      </c>
    </row>
    <row r="172" spans="1:57" x14ac:dyDescent="0.25">
      <c r="A172" t="s">
        <v>1059</v>
      </c>
      <c r="B172" s="29">
        <v>5</v>
      </c>
      <c r="C172" t="s">
        <v>38</v>
      </c>
      <c r="D172">
        <v>9</v>
      </c>
      <c r="E172" t="s">
        <v>1</v>
      </c>
      <c r="F172" t="s">
        <v>767</v>
      </c>
      <c r="G172" t="s">
        <v>245</v>
      </c>
      <c r="H172" s="2">
        <v>69.883621615964003</v>
      </c>
      <c r="I172" s="2">
        <v>55.548209365968425</v>
      </c>
      <c r="J172" s="8" t="s">
        <v>52</v>
      </c>
      <c r="K172" s="29">
        <v>26027</v>
      </c>
      <c r="L172" s="29">
        <v>0</v>
      </c>
      <c r="M172" s="29">
        <f t="shared" si="14"/>
        <v>0</v>
      </c>
      <c r="N172" s="29">
        <v>0</v>
      </c>
      <c r="O172" s="29">
        <v>0</v>
      </c>
      <c r="P172" s="29">
        <v>86.50348068539094</v>
      </c>
      <c r="Q172" s="29">
        <f t="shared" si="12"/>
        <v>59.062439669169152</v>
      </c>
      <c r="R172" s="29">
        <v>0.31980112937932381</v>
      </c>
      <c r="S172" s="29">
        <f t="shared" si="13"/>
        <v>0.32864474800412047</v>
      </c>
      <c r="T172" s="29">
        <v>0.9935126189326895</v>
      </c>
      <c r="U172" s="29">
        <v>13.5556</v>
      </c>
      <c r="V172" s="29">
        <v>117</v>
      </c>
      <c r="W172" s="29">
        <v>1</v>
      </c>
      <c r="X172" s="29">
        <v>3.6666666666666701</v>
      </c>
      <c r="Y172" s="29">
        <v>4.6666666666666696</v>
      </c>
      <c r="Z172" s="29">
        <v>900</v>
      </c>
      <c r="AA172" s="2" t="s">
        <v>2239</v>
      </c>
      <c r="AB172" s="34"/>
      <c r="AC172">
        <v>26319</v>
      </c>
      <c r="AD172">
        <v>304.23540000000003</v>
      </c>
      <c r="AE172">
        <v>86.508671000000007</v>
      </c>
      <c r="AF172">
        <v>263.18</v>
      </c>
      <c r="AG172">
        <v>1651.8299750000001</v>
      </c>
      <c r="AH172">
        <v>165.182998</v>
      </c>
      <c r="AI172">
        <v>1.1559E-2</v>
      </c>
      <c r="AJ172">
        <v>3.6909999999999998E-3</v>
      </c>
      <c r="AK172">
        <v>0.31931100000000001</v>
      </c>
      <c r="AL172">
        <v>1.115E-2</v>
      </c>
      <c r="AM172">
        <v>1.2500000000000001E-2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25">
      <c r="A173" t="s">
        <v>1060</v>
      </c>
      <c r="B173" s="29">
        <v>5</v>
      </c>
      <c r="C173" t="s">
        <v>8</v>
      </c>
      <c r="D173">
        <v>1</v>
      </c>
      <c r="E173" t="s">
        <v>1</v>
      </c>
      <c r="F173" t="s">
        <v>767</v>
      </c>
      <c r="G173" t="s">
        <v>245</v>
      </c>
      <c r="H173" s="2">
        <v>69.883621615964003</v>
      </c>
      <c r="I173" s="2">
        <v>55.548209365968425</v>
      </c>
      <c r="J173" s="8" t="s">
        <v>52</v>
      </c>
      <c r="K173" s="29">
        <v>7715</v>
      </c>
      <c r="L173" s="29">
        <v>655</v>
      </c>
      <c r="M173" s="29">
        <f t="shared" si="14"/>
        <v>8.4899546338301999</v>
      </c>
      <c r="N173" s="29">
        <v>0.2109763888888892</v>
      </c>
      <c r="O173" s="29">
        <v>0.11976728978478519</v>
      </c>
      <c r="P173" s="29">
        <v>25.666795574711603</v>
      </c>
      <c r="Q173" s="29">
        <f t="shared" si="12"/>
        <v>1.7742454415101854</v>
      </c>
      <c r="R173" s="29">
        <v>0.7087895678564704</v>
      </c>
      <c r="S173" s="29">
        <f t="shared" si="13"/>
        <v>6.0343690473026124E-2</v>
      </c>
      <c r="T173" s="29">
        <v>0.99118182114590958</v>
      </c>
      <c r="U173" s="29">
        <v>13.5556</v>
      </c>
      <c r="V173" s="29">
        <v>117</v>
      </c>
      <c r="W173" s="29">
        <v>1</v>
      </c>
      <c r="X173" s="29">
        <v>3.6666666666666701</v>
      </c>
      <c r="Y173" s="29">
        <v>4.6666666666666696</v>
      </c>
      <c r="Z173" s="29">
        <v>900</v>
      </c>
      <c r="AA173" s="2" t="s">
        <v>2239</v>
      </c>
      <c r="AB173" s="34"/>
      <c r="AC173">
        <v>7805</v>
      </c>
      <c r="AD173">
        <v>304.97902499999998</v>
      </c>
      <c r="AE173">
        <v>25.591923999999999</v>
      </c>
      <c r="AF173">
        <v>78.040000000000006</v>
      </c>
      <c r="AG173">
        <v>205.785856</v>
      </c>
      <c r="AH173">
        <v>20.578586000000001</v>
      </c>
      <c r="AI173">
        <v>3.9069E-2</v>
      </c>
      <c r="AJ173">
        <v>2.7640000000000001E-2</v>
      </c>
      <c r="AK173">
        <v>0.70746699999999996</v>
      </c>
      <c r="AL173">
        <v>3.2899999999999999E-2</v>
      </c>
      <c r="AM173">
        <v>2.2499999999999999E-2</v>
      </c>
      <c r="AN173">
        <v>10</v>
      </c>
      <c r="AO173">
        <v>3.2788999999999999E-2</v>
      </c>
      <c r="AP173">
        <v>1.9673480000000001</v>
      </c>
      <c r="AQ173">
        <v>9.378603</v>
      </c>
      <c r="AR173">
        <v>1.023595</v>
      </c>
      <c r="AS173">
        <v>0.37700899999999998</v>
      </c>
      <c r="AT173">
        <v>73.2</v>
      </c>
      <c r="AU173">
        <v>34.988252000000003</v>
      </c>
      <c r="AV173">
        <v>1.4177E-2</v>
      </c>
      <c r="AW173">
        <v>5.3359999999999996E-3</v>
      </c>
      <c r="AX173">
        <v>69.232964999999993</v>
      </c>
      <c r="AY173">
        <v>11.425462</v>
      </c>
      <c r="AZ173">
        <v>172.47771599999999</v>
      </c>
      <c r="BA173">
        <v>51.227339999999998</v>
      </c>
      <c r="BB173">
        <v>26.498888999999998</v>
      </c>
      <c r="BC173">
        <v>44.352401</v>
      </c>
      <c r="BD173">
        <v>13.789273</v>
      </c>
      <c r="BE173">
        <v>2.4267029999999998</v>
      </c>
    </row>
    <row r="174" spans="1:57" x14ac:dyDescent="0.25">
      <c r="A174" t="s">
        <v>1060</v>
      </c>
      <c r="B174" s="29">
        <v>5</v>
      </c>
      <c r="C174" t="s">
        <v>21</v>
      </c>
      <c r="D174">
        <v>7</v>
      </c>
      <c r="E174" t="s">
        <v>1</v>
      </c>
      <c r="F174" t="s">
        <v>767</v>
      </c>
      <c r="G174" t="s">
        <v>245</v>
      </c>
      <c r="H174" s="2">
        <v>69.883621615964003</v>
      </c>
      <c r="I174" s="2">
        <v>55.548209365968425</v>
      </c>
      <c r="J174" s="8" t="s">
        <v>50</v>
      </c>
      <c r="K174" s="29">
        <v>8931</v>
      </c>
      <c r="L174" s="29">
        <v>38</v>
      </c>
      <c r="M174" s="29">
        <f t="shared" si="14"/>
        <v>0.42548426827902808</v>
      </c>
      <c r="N174" s="29">
        <v>7.3384999999998965E-2</v>
      </c>
      <c r="O174" s="29">
        <v>1.6634345803442387E-2</v>
      </c>
      <c r="P174" s="29">
        <v>29.712268474108793</v>
      </c>
      <c r="Q174" s="29">
        <f t="shared" si="12"/>
        <v>2.2712274578870044</v>
      </c>
      <c r="R174" s="29">
        <v>0.54476242478794046</v>
      </c>
      <c r="S174" s="29">
        <f t="shared" si="13"/>
        <v>0.10368345259550382</v>
      </c>
      <c r="T174" s="29">
        <v>0.75315559553051081</v>
      </c>
      <c r="U174" s="29">
        <v>13.5556</v>
      </c>
      <c r="V174" s="29">
        <v>117</v>
      </c>
      <c r="W174" s="29">
        <v>1</v>
      </c>
      <c r="X174" s="29">
        <v>3.6666666666666701</v>
      </c>
      <c r="Y174" s="29">
        <v>4.6666666666666696</v>
      </c>
      <c r="Z174" s="29">
        <v>900</v>
      </c>
      <c r="AA174" s="2" t="s">
        <v>2239</v>
      </c>
      <c r="AB174" s="34"/>
      <c r="AC174">
        <v>9084</v>
      </c>
      <c r="AD174">
        <v>304.97902499999998</v>
      </c>
      <c r="AE174">
        <v>29.785654999999998</v>
      </c>
      <c r="AF174">
        <v>90.83</v>
      </c>
      <c r="AG174">
        <v>286.05209500000001</v>
      </c>
      <c r="AH174">
        <v>28.60521</v>
      </c>
      <c r="AI174">
        <v>3.3570999999999997E-2</v>
      </c>
      <c r="AJ174">
        <v>1.8275E-2</v>
      </c>
      <c r="AK174">
        <v>0.54437000000000002</v>
      </c>
      <c r="AL174">
        <v>2.9700000000000001E-2</v>
      </c>
      <c r="AM174">
        <v>2.2499999999999999E-2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25">
      <c r="A175" t="s">
        <v>1060</v>
      </c>
      <c r="B175" s="29">
        <v>5</v>
      </c>
      <c r="C175" t="s">
        <v>31</v>
      </c>
      <c r="D175">
        <v>7</v>
      </c>
      <c r="E175" t="s">
        <v>7</v>
      </c>
      <c r="F175" t="s">
        <v>767</v>
      </c>
      <c r="G175" t="s">
        <v>245</v>
      </c>
      <c r="H175" s="2">
        <v>69.883621615964003</v>
      </c>
      <c r="I175" s="2">
        <v>55.548209365968425</v>
      </c>
      <c r="J175" s="8" t="s">
        <v>52</v>
      </c>
      <c r="K175" s="29">
        <v>7726</v>
      </c>
      <c r="L175" s="29">
        <v>73</v>
      </c>
      <c r="M175" s="29">
        <f t="shared" si="14"/>
        <v>0.94486150660108725</v>
      </c>
      <c r="N175" s="29">
        <v>0.1181928571428555</v>
      </c>
      <c r="O175" s="29">
        <v>2.3288084124819343E-2</v>
      </c>
      <c r="P175" s="29">
        <v>25.703391135479176</v>
      </c>
      <c r="Q175" s="29">
        <f t="shared" si="12"/>
        <v>1.7376498807426124</v>
      </c>
      <c r="R175" s="29">
        <v>0.68825701219516733</v>
      </c>
      <c r="S175" s="29">
        <f t="shared" si="13"/>
        <v>3.9811134811723048E-2</v>
      </c>
      <c r="T175" s="29">
        <v>0.74820754049253058</v>
      </c>
      <c r="U175" s="29">
        <v>13.5556</v>
      </c>
      <c r="V175" s="29">
        <v>117</v>
      </c>
      <c r="W175" s="29">
        <v>1</v>
      </c>
      <c r="X175" s="29">
        <v>3.6666666666666701</v>
      </c>
      <c r="Y175" s="29">
        <v>4.6666666666666696</v>
      </c>
      <c r="Z175" s="29">
        <v>900</v>
      </c>
      <c r="AA175" s="2" t="s">
        <v>2239</v>
      </c>
      <c r="AB175" s="34"/>
      <c r="AC175">
        <v>7829</v>
      </c>
      <c r="AD175">
        <v>304.97902499999998</v>
      </c>
      <c r="AE175">
        <v>25.670618000000001</v>
      </c>
      <c r="AF175">
        <v>78.28</v>
      </c>
      <c r="AG175">
        <v>214.185157</v>
      </c>
      <c r="AH175">
        <v>21.418516</v>
      </c>
      <c r="AI175">
        <v>3.8949999999999999E-2</v>
      </c>
      <c r="AJ175">
        <v>2.6752000000000001E-2</v>
      </c>
      <c r="AK175">
        <v>0.68684100000000003</v>
      </c>
      <c r="AL175">
        <v>3.1824999999999999E-2</v>
      </c>
      <c r="AM175">
        <v>2.2499999999999999E-2</v>
      </c>
      <c r="AN175">
        <v>1</v>
      </c>
      <c r="AO175">
        <v>3.2789999999999998E-3</v>
      </c>
      <c r="AP175">
        <v>0.19673499999999999</v>
      </c>
      <c r="AQ175">
        <v>0.52369399999999999</v>
      </c>
      <c r="AR175">
        <v>0.51405000000000001</v>
      </c>
      <c r="AS175">
        <v>0</v>
      </c>
      <c r="AT175">
        <v>41</v>
      </c>
      <c r="AU175">
        <v>0</v>
      </c>
      <c r="AV175">
        <v>1.2851E-2</v>
      </c>
      <c r="AW175">
        <v>4.0400000000000002E-3</v>
      </c>
      <c r="AX175">
        <v>77.813441999999995</v>
      </c>
      <c r="AY175">
        <v>0</v>
      </c>
      <c r="AZ175">
        <v>158.73015899999999</v>
      </c>
      <c r="BA175">
        <v>0</v>
      </c>
      <c r="BB175">
        <v>0</v>
      </c>
      <c r="BC175">
        <v>0</v>
      </c>
      <c r="BD175">
        <v>9.155481</v>
      </c>
      <c r="BE175">
        <v>0.37267800000000001</v>
      </c>
    </row>
    <row r="176" spans="1:57" x14ac:dyDescent="0.25">
      <c r="A176" t="s">
        <v>1060</v>
      </c>
      <c r="B176" s="29">
        <v>5</v>
      </c>
      <c r="C176" t="s">
        <v>28</v>
      </c>
      <c r="D176">
        <v>15</v>
      </c>
      <c r="E176" t="s">
        <v>1</v>
      </c>
      <c r="F176" t="s">
        <v>767</v>
      </c>
      <c r="G176" t="s">
        <v>245</v>
      </c>
      <c r="H176" s="2">
        <v>69.883621615964003</v>
      </c>
      <c r="I176" s="2">
        <v>55.548209365968425</v>
      </c>
      <c r="J176" s="8" t="s">
        <v>50</v>
      </c>
      <c r="K176" s="29">
        <v>9589</v>
      </c>
      <c r="L176" s="29">
        <v>783</v>
      </c>
      <c r="M176" s="29">
        <f t="shared" si="14"/>
        <v>8.1656064240275317</v>
      </c>
      <c r="N176" s="29">
        <v>4.8906578947368155E-2</v>
      </c>
      <c r="O176" s="29">
        <v>0.37926308431848643</v>
      </c>
      <c r="P176" s="29">
        <v>31.90134838184181</v>
      </c>
      <c r="Q176" s="29">
        <f t="shared" si="12"/>
        <v>4.4603073656200216</v>
      </c>
      <c r="R176" s="29">
        <v>0.94809176509705373</v>
      </c>
      <c r="S176" s="29">
        <f t="shared" si="13"/>
        <v>0.29964588771360945</v>
      </c>
      <c r="T176" s="29">
        <v>0.74736833414444248</v>
      </c>
      <c r="U176" s="29">
        <v>13.5556</v>
      </c>
      <c r="V176" s="29">
        <v>117</v>
      </c>
      <c r="W176" s="29">
        <v>1</v>
      </c>
      <c r="X176" s="29">
        <v>3.6666666666666701</v>
      </c>
      <c r="Y176" s="29">
        <v>4.6666666666666696</v>
      </c>
      <c r="Z176" s="29">
        <v>900</v>
      </c>
      <c r="AA176" s="2" t="s">
        <v>2239</v>
      </c>
      <c r="AB176" s="34"/>
      <c r="AC176">
        <v>9718</v>
      </c>
      <c r="AD176">
        <v>304.97902499999998</v>
      </c>
      <c r="AE176">
        <v>31.864485999999999</v>
      </c>
      <c r="AF176">
        <v>97.17</v>
      </c>
      <c r="AG176">
        <v>282.797102</v>
      </c>
      <c r="AH176">
        <v>28.279710000000001</v>
      </c>
      <c r="AI176">
        <v>3.1382E-2</v>
      </c>
      <c r="AJ176">
        <v>3.0019000000000001E-2</v>
      </c>
      <c r="AK176">
        <v>0.95656799999999997</v>
      </c>
      <c r="AL176">
        <v>2.2499999999999999E-2</v>
      </c>
      <c r="AM176">
        <v>1.2500000000000001E-2</v>
      </c>
      <c r="AN176">
        <v>6</v>
      </c>
      <c r="AO176">
        <v>1.9673E-2</v>
      </c>
      <c r="AP176">
        <v>1.180409</v>
      </c>
      <c r="AQ176">
        <v>1.4303349999999999</v>
      </c>
      <c r="AR176">
        <v>0.224021</v>
      </c>
      <c r="AS176">
        <v>0.16855899999999999</v>
      </c>
      <c r="AT176">
        <v>23.166667</v>
      </c>
      <c r="AU176">
        <v>10.571975999999999</v>
      </c>
      <c r="AV176">
        <v>1.0106E-2</v>
      </c>
      <c r="AW176">
        <v>5.424E-3</v>
      </c>
      <c r="AX176">
        <v>113.565929</v>
      </c>
      <c r="AY176">
        <v>25.903590000000001</v>
      </c>
      <c r="AZ176">
        <v>307.077202</v>
      </c>
      <c r="BA176">
        <v>160.024652</v>
      </c>
      <c r="BB176">
        <v>25.011865</v>
      </c>
      <c r="BC176">
        <v>21.537126000000001</v>
      </c>
      <c r="BD176">
        <v>6.1703450000000002</v>
      </c>
      <c r="BE176">
        <v>1.4142140000000001</v>
      </c>
    </row>
    <row r="177" spans="1:61" x14ac:dyDescent="0.25">
      <c r="A177" t="s">
        <v>1060</v>
      </c>
      <c r="B177" s="29">
        <v>5</v>
      </c>
      <c r="C177" t="s">
        <v>34</v>
      </c>
      <c r="D177">
        <v>15</v>
      </c>
      <c r="E177" t="s">
        <v>7</v>
      </c>
      <c r="F177" t="s">
        <v>767</v>
      </c>
      <c r="G177" t="s">
        <v>245</v>
      </c>
      <c r="H177" s="2">
        <v>69.883621615964003</v>
      </c>
      <c r="I177" s="2">
        <v>55.548209365968425</v>
      </c>
      <c r="J177" s="8" t="s">
        <v>50</v>
      </c>
      <c r="K177" s="29">
        <v>7230</v>
      </c>
      <c r="L177" s="29">
        <v>112</v>
      </c>
      <c r="M177" s="29">
        <f t="shared" si="14"/>
        <v>1.5491009681881052</v>
      </c>
      <c r="N177" s="29">
        <v>6.2331944444444537E-2</v>
      </c>
      <c r="O177" s="29">
        <v>5.9883644892392597E-2</v>
      </c>
      <c r="P177" s="29">
        <v>24.053264031777694</v>
      </c>
      <c r="Q177" s="29">
        <f t="shared" si="12"/>
        <v>3.3877769844440948</v>
      </c>
      <c r="R177" s="29">
        <v>0.74107070464580294</v>
      </c>
      <c r="S177" s="29">
        <f t="shared" si="13"/>
        <v>9.2624827262358655E-2</v>
      </c>
      <c r="T177" s="29">
        <v>0.7505218085228601</v>
      </c>
      <c r="U177" s="29">
        <v>13.5556</v>
      </c>
      <c r="V177" s="29">
        <v>117</v>
      </c>
      <c r="W177" s="29">
        <v>1</v>
      </c>
      <c r="X177" s="29">
        <v>3.6666666666666701</v>
      </c>
      <c r="Y177" s="29">
        <v>4.6666666666666696</v>
      </c>
      <c r="Z177" s="29">
        <v>900</v>
      </c>
      <c r="AA177" s="2" t="s">
        <v>2239</v>
      </c>
      <c r="AB177" s="34"/>
      <c r="AC177">
        <v>7316</v>
      </c>
      <c r="AD177">
        <v>304.97902499999998</v>
      </c>
      <c r="AE177">
        <v>23.988534999999999</v>
      </c>
      <c r="AF177">
        <v>73.14</v>
      </c>
      <c r="AG177">
        <v>185.592512</v>
      </c>
      <c r="AH177">
        <v>18.559251</v>
      </c>
      <c r="AI177">
        <v>4.1678E-2</v>
      </c>
      <c r="AJ177">
        <v>3.1078999999999999E-2</v>
      </c>
      <c r="AK177">
        <v>0.74569700000000005</v>
      </c>
      <c r="AL177">
        <v>3.2925000000000003E-2</v>
      </c>
      <c r="AM177">
        <v>2.2499999999999999E-2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61" x14ac:dyDescent="0.25">
      <c r="A178" t="s">
        <v>1061</v>
      </c>
      <c r="B178" s="29">
        <v>5</v>
      </c>
      <c r="C178" t="s">
        <v>0</v>
      </c>
      <c r="D178">
        <v>10</v>
      </c>
      <c r="E178" t="s">
        <v>1</v>
      </c>
      <c r="F178" t="s">
        <v>767</v>
      </c>
      <c r="G178" t="s">
        <v>245</v>
      </c>
      <c r="H178" s="2">
        <v>69.883621615964003</v>
      </c>
      <c r="I178" s="2">
        <v>55.548209365968425</v>
      </c>
      <c r="J178" s="8" t="s">
        <v>52</v>
      </c>
      <c r="K178" s="29">
        <v>10188</v>
      </c>
      <c r="L178" s="29">
        <v>262</v>
      </c>
      <c r="M178" s="29">
        <f t="shared" si="14"/>
        <v>2.5716529250098157</v>
      </c>
      <c r="N178" s="29">
        <v>7.4010344827588906E-2</v>
      </c>
      <c r="O178" s="29">
        <v>8.7728369470977341E-2</v>
      </c>
      <c r="P178" s="29">
        <v>30.819883730010936</v>
      </c>
      <c r="Q178" s="29">
        <f t="shared" si="12"/>
        <v>3.3788427137891475</v>
      </c>
      <c r="R178" s="29">
        <v>0.61014788910987872</v>
      </c>
      <c r="S178" s="29">
        <f t="shared" si="13"/>
        <v>3.8297988273565564E-2</v>
      </c>
      <c r="T178" s="29">
        <v>0.98292827025892771</v>
      </c>
      <c r="U178" s="29">
        <v>13.5556</v>
      </c>
      <c r="V178" s="29">
        <v>117</v>
      </c>
      <c r="W178" s="29">
        <v>1</v>
      </c>
      <c r="X178" s="29">
        <v>3.6666666666666701</v>
      </c>
      <c r="Y178" s="29">
        <v>4.6666666666666696</v>
      </c>
      <c r="Z178" s="29">
        <v>900</v>
      </c>
      <c r="AA178" s="2" t="s">
        <v>2239</v>
      </c>
      <c r="AB178" s="34"/>
      <c r="AC178">
        <v>10274</v>
      </c>
      <c r="AD178">
        <v>333.78494999999998</v>
      </c>
      <c r="AE178">
        <v>30.780297000000001</v>
      </c>
      <c r="AF178">
        <v>102.73</v>
      </c>
      <c r="AG178">
        <v>316.68134900000001</v>
      </c>
      <c r="AH178">
        <v>31.668134999999999</v>
      </c>
      <c r="AI178">
        <v>3.2481000000000003E-2</v>
      </c>
      <c r="AJ178">
        <v>1.9775999999999998E-2</v>
      </c>
      <c r="AK178">
        <v>0.608846</v>
      </c>
      <c r="AL178">
        <v>2.9350000000000001E-2</v>
      </c>
      <c r="AM178">
        <v>2.75E-2</v>
      </c>
      <c r="AN178">
        <v>6</v>
      </c>
      <c r="AO178">
        <v>1.7975999999999999E-2</v>
      </c>
      <c r="AP178">
        <v>1.0785389999999999</v>
      </c>
      <c r="AQ178">
        <v>1.304263</v>
      </c>
      <c r="AR178">
        <v>0.23008300000000001</v>
      </c>
      <c r="AS178">
        <v>0.17096700000000001</v>
      </c>
      <c r="AT178">
        <v>22.333333</v>
      </c>
      <c r="AU178">
        <v>10.405127</v>
      </c>
      <c r="AV178">
        <v>1.0784999999999999E-2</v>
      </c>
      <c r="AW178">
        <v>5.1000000000000004E-3</v>
      </c>
      <c r="AX178">
        <v>106.153392</v>
      </c>
      <c r="AY178">
        <v>24.223669000000001</v>
      </c>
      <c r="AZ178">
        <v>360.876577</v>
      </c>
      <c r="BA178">
        <v>302.874866</v>
      </c>
      <c r="BB178">
        <v>34.981605000000002</v>
      </c>
      <c r="BC178">
        <v>14.483203</v>
      </c>
      <c r="BD178">
        <v>5.7064339999999998</v>
      </c>
      <c r="BE178">
        <v>1</v>
      </c>
    </row>
    <row r="179" spans="1:61" x14ac:dyDescent="0.25">
      <c r="A179" t="s">
        <v>1061</v>
      </c>
      <c r="B179" s="29">
        <v>5</v>
      </c>
      <c r="C179" t="s">
        <v>5</v>
      </c>
      <c r="D179">
        <v>14</v>
      </c>
      <c r="E179" t="s">
        <v>1</v>
      </c>
      <c r="F179" t="s">
        <v>767</v>
      </c>
      <c r="G179" t="s">
        <v>245</v>
      </c>
      <c r="H179" s="2">
        <v>69.883621615964003</v>
      </c>
      <c r="I179" s="2">
        <v>55.548209365968425</v>
      </c>
      <c r="J179" s="8" t="s">
        <v>51</v>
      </c>
      <c r="K179" s="29">
        <v>10779</v>
      </c>
      <c r="L179" s="29">
        <v>85</v>
      </c>
      <c r="M179" s="29">
        <f t="shared" si="14"/>
        <v>0.78857036830874849</v>
      </c>
      <c r="N179" s="29">
        <v>7.0011363636360097E-2</v>
      </c>
      <c r="O179" s="29">
        <v>3.3276278075198298E-2</v>
      </c>
      <c r="P179" s="29">
        <v>32.607727397505684</v>
      </c>
      <c r="Q179" s="29">
        <f t="shared" si="12"/>
        <v>5.1666863812838955</v>
      </c>
      <c r="R179" s="29">
        <v>0.53384765791673028</v>
      </c>
      <c r="S179" s="29">
        <f t="shared" si="13"/>
        <v>0.114598219466714</v>
      </c>
      <c r="T179" s="29">
        <v>0.98292827025892771</v>
      </c>
      <c r="U179" s="29">
        <v>13.5556</v>
      </c>
      <c r="V179" s="29">
        <v>117</v>
      </c>
      <c r="W179" s="29">
        <v>1</v>
      </c>
      <c r="X179" s="29">
        <v>3.6666666666666701</v>
      </c>
      <c r="Y179" s="29">
        <v>4.6666666666666696</v>
      </c>
      <c r="Z179" s="29">
        <v>900</v>
      </c>
      <c r="AA179" s="2" t="s">
        <v>2239</v>
      </c>
      <c r="AB179" s="34"/>
      <c r="AC179">
        <v>10895</v>
      </c>
      <c r="AD179">
        <v>333.78494999999998</v>
      </c>
      <c r="AE179">
        <v>32.640777</v>
      </c>
      <c r="AF179">
        <v>108.93</v>
      </c>
      <c r="AG179">
        <v>362.84443700000003</v>
      </c>
      <c r="AH179">
        <v>36.284444000000001</v>
      </c>
      <c r="AI179">
        <v>3.0634999999999999E-2</v>
      </c>
      <c r="AJ179">
        <v>1.6316000000000001E-2</v>
      </c>
      <c r="AK179">
        <v>0.532613</v>
      </c>
      <c r="AL179">
        <v>2.7799999999999998E-2</v>
      </c>
      <c r="AM179">
        <v>2.2499999999999999E-2</v>
      </c>
      <c r="AN179">
        <v>1</v>
      </c>
      <c r="AO179">
        <v>2.996E-3</v>
      </c>
      <c r="AP179">
        <v>0.179756</v>
      </c>
      <c r="AQ179">
        <v>0.59660400000000002</v>
      </c>
      <c r="AR179">
        <v>0.95240000000000002</v>
      </c>
      <c r="AS179">
        <v>0</v>
      </c>
      <c r="AT179">
        <v>65</v>
      </c>
      <c r="AU179">
        <v>0</v>
      </c>
      <c r="AV179">
        <v>1.4881E-2</v>
      </c>
      <c r="AW179">
        <v>4.8199999999999996E-3</v>
      </c>
      <c r="AX179">
        <v>67.198656</v>
      </c>
      <c r="AY179">
        <v>0</v>
      </c>
      <c r="AZ179">
        <v>167.36401699999999</v>
      </c>
      <c r="BA179">
        <v>0</v>
      </c>
      <c r="BB179">
        <v>0</v>
      </c>
      <c r="BC179">
        <v>0</v>
      </c>
      <c r="BD179">
        <v>7.1277970000000002</v>
      </c>
      <c r="BE179">
        <v>0.37267800000000001</v>
      </c>
    </row>
    <row r="180" spans="1:61" x14ac:dyDescent="0.25">
      <c r="A180" t="s">
        <v>1062</v>
      </c>
      <c r="B180" s="29">
        <v>5</v>
      </c>
      <c r="C180" t="s">
        <v>2</v>
      </c>
      <c r="D180">
        <v>3</v>
      </c>
      <c r="E180" t="s">
        <v>1</v>
      </c>
      <c r="F180" t="s">
        <v>767</v>
      </c>
      <c r="G180" t="s">
        <v>245</v>
      </c>
      <c r="H180" s="2">
        <v>69.883621615964003</v>
      </c>
      <c r="I180" s="2">
        <v>55.548209365968425</v>
      </c>
      <c r="J180" s="8" t="s">
        <v>50</v>
      </c>
      <c r="K180" s="29">
        <v>9211</v>
      </c>
      <c r="L180" s="29">
        <v>215</v>
      </c>
      <c r="M180" s="29">
        <f t="shared" si="14"/>
        <v>2.3341656714797527</v>
      </c>
      <c r="N180" s="29">
        <v>6.2072321428574585E-2</v>
      </c>
      <c r="O180" s="29">
        <v>9.4559635917453186E-2</v>
      </c>
      <c r="P180" s="29">
        <v>31.106743086987901</v>
      </c>
      <c r="Q180" s="29">
        <f t="shared" si="12"/>
        <v>3.6657020707661125</v>
      </c>
      <c r="R180" s="29">
        <v>0.63814576223365937</v>
      </c>
      <c r="S180" s="29">
        <f t="shared" si="13"/>
        <v>1.0300115149784905E-2</v>
      </c>
      <c r="T180" s="29">
        <v>0.98426136127236596</v>
      </c>
      <c r="U180" s="29">
        <v>13.5556</v>
      </c>
      <c r="V180" s="29">
        <v>117</v>
      </c>
      <c r="W180" s="29">
        <v>1</v>
      </c>
      <c r="X180" s="29">
        <v>3.6666666666666701</v>
      </c>
      <c r="Y180" s="29">
        <v>4.6666666666666696</v>
      </c>
      <c r="Z180" s="29">
        <v>900</v>
      </c>
      <c r="AA180" s="2" t="s">
        <v>2239</v>
      </c>
      <c r="AB180" s="34"/>
      <c r="AC180">
        <v>9298</v>
      </c>
      <c r="AD180">
        <v>301.22592500000002</v>
      </c>
      <c r="AE180">
        <v>30.867197000000001</v>
      </c>
      <c r="AF180">
        <v>92.97</v>
      </c>
      <c r="AG180">
        <v>288.42144400000001</v>
      </c>
      <c r="AH180">
        <v>28.842144000000001</v>
      </c>
      <c r="AI180">
        <v>3.2384999999999997E-2</v>
      </c>
      <c r="AJ180">
        <v>2.1212000000000002E-2</v>
      </c>
      <c r="AK180">
        <v>0.65501299999999996</v>
      </c>
      <c r="AL180">
        <v>2.8575E-2</v>
      </c>
      <c r="AM180">
        <v>2.75E-2</v>
      </c>
      <c r="AN180">
        <v>2</v>
      </c>
      <c r="AO180">
        <v>6.6400000000000001E-3</v>
      </c>
      <c r="AP180">
        <v>0.398372</v>
      </c>
      <c r="AQ180">
        <v>0.30114000000000002</v>
      </c>
      <c r="AR180">
        <v>0.101088</v>
      </c>
      <c r="AS180">
        <v>2.8160999999999999E-2</v>
      </c>
      <c r="AT180">
        <v>14</v>
      </c>
      <c r="AU180">
        <v>1.4142140000000001</v>
      </c>
      <c r="AV180">
        <v>7.7759999999999999E-3</v>
      </c>
      <c r="AW180">
        <v>3.3809999999999999E-3</v>
      </c>
      <c r="AX180">
        <v>131.76562200000001</v>
      </c>
      <c r="AY180">
        <v>22.716714</v>
      </c>
      <c r="AZ180">
        <v>265.402019</v>
      </c>
      <c r="BA180">
        <v>40.610030999999999</v>
      </c>
      <c r="BB180">
        <v>209.323275</v>
      </c>
      <c r="BC180">
        <v>0</v>
      </c>
      <c r="BD180">
        <v>5.3266200000000001</v>
      </c>
      <c r="BE180">
        <v>0.47140500000000002</v>
      </c>
    </row>
    <row r="181" spans="1:61" x14ac:dyDescent="0.25">
      <c r="A181" t="s">
        <v>1062</v>
      </c>
      <c r="B181" s="29">
        <v>5</v>
      </c>
      <c r="C181" t="s">
        <v>3</v>
      </c>
      <c r="D181">
        <v>4</v>
      </c>
      <c r="E181" t="s">
        <v>1</v>
      </c>
      <c r="F181" t="s">
        <v>767</v>
      </c>
      <c r="G181" t="s">
        <v>245</v>
      </c>
      <c r="H181" s="2">
        <v>69.883621615964003</v>
      </c>
      <c r="I181" s="2">
        <v>55.548209365968425</v>
      </c>
      <c r="J181" s="8" t="s">
        <v>50</v>
      </c>
      <c r="K181" s="29">
        <v>7245</v>
      </c>
      <c r="L181" s="29">
        <v>66</v>
      </c>
      <c r="M181" s="29">
        <f t="shared" si="14"/>
        <v>0.91097308488612838</v>
      </c>
      <c r="N181" s="29">
        <v>9.1918749999999605E-2</v>
      </c>
      <c r="O181" s="29">
        <v>2.7017038833558053E-2</v>
      </c>
      <c r="P181" s="29">
        <v>24.46730579364101</v>
      </c>
      <c r="Q181" s="29">
        <f t="shared" si="12"/>
        <v>2.9737352225807783</v>
      </c>
      <c r="R181" s="29">
        <v>0.65446013575468576</v>
      </c>
      <c r="S181" s="29">
        <f t="shared" si="13"/>
        <v>6.0142583712414766E-3</v>
      </c>
      <c r="T181" s="29">
        <v>0.98925652877191417</v>
      </c>
      <c r="U181" s="29">
        <v>13.5556</v>
      </c>
      <c r="V181" s="29">
        <v>117</v>
      </c>
      <c r="W181" s="29">
        <v>1</v>
      </c>
      <c r="X181" s="29">
        <v>3.6666666666666701</v>
      </c>
      <c r="Y181" s="29">
        <v>4.6666666666666696</v>
      </c>
      <c r="Z181" s="29">
        <v>900</v>
      </c>
      <c r="AA181" s="2" t="s">
        <v>2239</v>
      </c>
      <c r="AB181" s="34"/>
      <c r="AC181">
        <v>7385</v>
      </c>
      <c r="AD181">
        <v>301.22592500000002</v>
      </c>
      <c r="AE181">
        <v>24.516482</v>
      </c>
      <c r="AF181">
        <v>73.84</v>
      </c>
      <c r="AG181">
        <v>190.89231100000001</v>
      </c>
      <c r="AH181">
        <v>19.089231000000002</v>
      </c>
      <c r="AI181">
        <v>4.0786000000000003E-2</v>
      </c>
      <c r="AJ181">
        <v>2.6661000000000001E-2</v>
      </c>
      <c r="AK181">
        <v>0.65368599999999999</v>
      </c>
      <c r="AL181">
        <v>3.3875000000000002E-2</v>
      </c>
      <c r="AM181">
        <v>2.75E-2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61" x14ac:dyDescent="0.25">
      <c r="A182" t="s">
        <v>1062</v>
      </c>
      <c r="B182" s="29">
        <v>5</v>
      </c>
      <c r="C182" t="s">
        <v>17</v>
      </c>
      <c r="D182">
        <v>8</v>
      </c>
      <c r="E182" t="s">
        <v>1</v>
      </c>
      <c r="F182" t="s">
        <v>767</v>
      </c>
      <c r="G182" t="s">
        <v>245</v>
      </c>
      <c r="H182" s="2">
        <v>69.883621615964003</v>
      </c>
      <c r="I182" s="2">
        <v>55.548209365968425</v>
      </c>
      <c r="J182" s="8" t="s">
        <v>52</v>
      </c>
      <c r="K182" s="29">
        <v>2414</v>
      </c>
      <c r="L182" s="29">
        <v>341</v>
      </c>
      <c r="M182" s="29">
        <f t="shared" si="14"/>
        <v>14.125932062966031</v>
      </c>
      <c r="N182" s="29">
        <v>0.18818541666666697</v>
      </c>
      <c r="O182" s="29">
        <v>0.16210223300134829</v>
      </c>
      <c r="P182" s="29">
        <v>8.152391468026142</v>
      </c>
      <c r="Q182" s="29">
        <f t="shared" si="12"/>
        <v>19.288649548195647</v>
      </c>
      <c r="R182" s="29">
        <v>1.6905705931418442</v>
      </c>
      <c r="S182" s="29">
        <f t="shared" si="13"/>
        <v>1.0421247157583999</v>
      </c>
      <c r="T182" s="29">
        <v>0.93701489694111639</v>
      </c>
      <c r="U182" s="29">
        <v>13.5556</v>
      </c>
      <c r="V182" s="29">
        <v>117</v>
      </c>
      <c r="W182" s="29">
        <v>1</v>
      </c>
      <c r="X182" s="29">
        <v>3.6666666666666701</v>
      </c>
      <c r="Y182" s="29">
        <v>4.6666666666666696</v>
      </c>
      <c r="Z182" s="29">
        <v>900</v>
      </c>
      <c r="AA182" s="2" t="s">
        <v>2239</v>
      </c>
      <c r="AB182" s="34"/>
      <c r="AC182">
        <v>2414</v>
      </c>
      <c r="AD182">
        <v>301.22592500000002</v>
      </c>
      <c r="AE182">
        <v>8.0139180000000003</v>
      </c>
      <c r="AF182">
        <v>23.23</v>
      </c>
      <c r="AG182">
        <v>41.428939999999997</v>
      </c>
      <c r="AH182">
        <v>4.1428940000000001</v>
      </c>
      <c r="AI182">
        <v>0.113862</v>
      </c>
      <c r="AJ182">
        <v>0.192491</v>
      </c>
      <c r="AK182">
        <v>1.690571</v>
      </c>
      <c r="AL182">
        <v>6.4750000000000002E-2</v>
      </c>
      <c r="AM182">
        <v>4.7500000000000001E-2</v>
      </c>
      <c r="AN182">
        <v>8</v>
      </c>
      <c r="AO182">
        <v>2.6557999999999998E-2</v>
      </c>
      <c r="AP182">
        <v>1.593488</v>
      </c>
      <c r="AQ182">
        <v>7.4150790000000004</v>
      </c>
      <c r="AR182">
        <v>0.93425599999999998</v>
      </c>
      <c r="AS182">
        <v>0.55565299999999995</v>
      </c>
      <c r="AT182">
        <v>22.375</v>
      </c>
      <c r="AU182">
        <v>8.2104029999999995</v>
      </c>
      <c r="AV182">
        <v>4.3707999999999997E-2</v>
      </c>
      <c r="AW182">
        <v>2.0381E-2</v>
      </c>
      <c r="AX182">
        <v>27.288487</v>
      </c>
      <c r="AY182">
        <v>10.230460000000001</v>
      </c>
      <c r="AZ182">
        <v>104.65017</v>
      </c>
      <c r="BA182">
        <v>88.732978000000003</v>
      </c>
      <c r="BB182">
        <v>31.447229</v>
      </c>
      <c r="BC182">
        <v>33.472316999999997</v>
      </c>
      <c r="BD182">
        <v>5.3976670000000002</v>
      </c>
      <c r="BE182">
        <v>0.94280900000000001</v>
      </c>
    </row>
    <row r="183" spans="1:61" x14ac:dyDescent="0.25">
      <c r="A183" t="s">
        <v>1063</v>
      </c>
      <c r="B183" s="29">
        <v>5</v>
      </c>
      <c r="C183" t="s">
        <v>4</v>
      </c>
      <c r="D183">
        <v>12</v>
      </c>
      <c r="E183" t="s">
        <v>1</v>
      </c>
      <c r="F183" t="s">
        <v>767</v>
      </c>
      <c r="G183" t="s">
        <v>245</v>
      </c>
      <c r="H183" s="2">
        <v>69.883621615964003</v>
      </c>
      <c r="I183" s="2">
        <v>55.548209365968425</v>
      </c>
      <c r="J183" s="8" t="s">
        <v>51</v>
      </c>
      <c r="K183" s="29">
        <v>8232</v>
      </c>
      <c r="L183" s="29">
        <v>252</v>
      </c>
      <c r="M183" s="29">
        <f t="shared" si="14"/>
        <v>3.0612244897959182</v>
      </c>
      <c r="N183" s="29">
        <v>9.5576724137930183E-2</v>
      </c>
      <c r="O183" s="29">
        <v>9.7053184056078476E-2</v>
      </c>
      <c r="P183" s="29">
        <v>27.549717625849588</v>
      </c>
      <c r="Q183" s="29">
        <f t="shared" si="12"/>
        <v>0.10867660962779979</v>
      </c>
      <c r="R183" s="29">
        <v>0.79499086909637928</v>
      </c>
      <c r="S183" s="29">
        <f t="shared" si="13"/>
        <v>0.146544991712935</v>
      </c>
      <c r="U183" s="29">
        <v>13.5556</v>
      </c>
      <c r="V183" s="29">
        <v>117</v>
      </c>
      <c r="W183" s="29">
        <v>1</v>
      </c>
      <c r="X183" s="29">
        <v>3.6666666666666701</v>
      </c>
      <c r="Y183" s="29">
        <v>4.6666666666666696</v>
      </c>
      <c r="Z183" s="29">
        <v>900</v>
      </c>
      <c r="AA183" s="2" t="s">
        <v>2239</v>
      </c>
      <c r="AB183" s="34"/>
      <c r="AC183">
        <v>8396</v>
      </c>
      <c r="AD183">
        <v>303.31025</v>
      </c>
      <c r="AE183">
        <v>27.681227</v>
      </c>
      <c r="AF183">
        <v>83.95</v>
      </c>
      <c r="AG183">
        <v>239.133284</v>
      </c>
      <c r="AH183">
        <v>23.913328</v>
      </c>
      <c r="AI183">
        <v>3.6124000000000003E-2</v>
      </c>
      <c r="AJ183">
        <v>2.8662E-2</v>
      </c>
      <c r="AK183">
        <v>0.79343300000000005</v>
      </c>
      <c r="AL183">
        <v>2.7625E-2</v>
      </c>
      <c r="AM183">
        <v>1.7500000000000002E-2</v>
      </c>
      <c r="AN183">
        <v>11</v>
      </c>
      <c r="AO183">
        <v>3.6266E-2</v>
      </c>
      <c r="AP183">
        <v>2.1759900000000001</v>
      </c>
      <c r="AQ183">
        <v>6.8604099999999999</v>
      </c>
      <c r="AR183">
        <v>0.82869999999999999</v>
      </c>
      <c r="AS183">
        <v>0.35426099999999999</v>
      </c>
      <c r="AT183">
        <v>52.363636</v>
      </c>
      <c r="AU183">
        <v>19.535981</v>
      </c>
      <c r="AV183">
        <v>1.6133999999999999E-2</v>
      </c>
      <c r="AW183">
        <v>5.7250000000000001E-3</v>
      </c>
      <c r="AX183">
        <v>64.177143999999998</v>
      </c>
      <c r="AY183">
        <v>7.8676370000000002</v>
      </c>
      <c r="AZ183">
        <v>141.79916399999999</v>
      </c>
      <c r="BA183">
        <v>19.110716</v>
      </c>
      <c r="BB183">
        <v>25.023292999999999</v>
      </c>
      <c r="BC183">
        <v>48.865926000000002</v>
      </c>
      <c r="BD183">
        <v>7.1238349999999997</v>
      </c>
      <c r="BE183">
        <v>2.266912</v>
      </c>
    </row>
    <row r="184" spans="1:61" x14ac:dyDescent="0.25">
      <c r="A184" t="s">
        <v>1064</v>
      </c>
      <c r="B184" s="29">
        <v>5</v>
      </c>
      <c r="C184" t="s">
        <v>17</v>
      </c>
      <c r="D184">
        <v>8</v>
      </c>
      <c r="E184" t="s">
        <v>1</v>
      </c>
      <c r="F184" t="s">
        <v>767</v>
      </c>
      <c r="G184" t="s">
        <v>244</v>
      </c>
      <c r="H184" s="2">
        <v>69.883621615964003</v>
      </c>
      <c r="I184" s="2">
        <v>55.548209365968425</v>
      </c>
      <c r="J184" s="8" t="s">
        <v>52</v>
      </c>
      <c r="K184" s="29">
        <v>15267</v>
      </c>
      <c r="L184" s="29">
        <v>0</v>
      </c>
      <c r="M184" s="29">
        <f t="shared" si="14"/>
        <v>0</v>
      </c>
      <c r="N184" s="29">
        <v>0</v>
      </c>
      <c r="O184" s="29">
        <v>0</v>
      </c>
      <c r="P184" s="29">
        <v>50.626274060466322</v>
      </c>
      <c r="Q184" s="29">
        <f t="shared" si="12"/>
        <v>23.185233044244534</v>
      </c>
      <c r="R184" s="29">
        <v>0.34938160500912807</v>
      </c>
      <c r="S184" s="29">
        <f t="shared" si="13"/>
        <v>0.29906427237431621</v>
      </c>
      <c r="U184" s="29">
        <v>13.5556</v>
      </c>
      <c r="V184" s="29">
        <v>117</v>
      </c>
      <c r="W184" s="29">
        <v>1</v>
      </c>
      <c r="X184" s="29">
        <v>3.6666666666666701</v>
      </c>
      <c r="Y184" s="29">
        <v>4.6666666666666696</v>
      </c>
      <c r="Z184" s="29">
        <v>900</v>
      </c>
      <c r="AA184" s="2" t="s">
        <v>2239</v>
      </c>
      <c r="AB184" s="34"/>
      <c r="AC184">
        <v>15402</v>
      </c>
      <c r="AD184">
        <v>304.63317499999999</v>
      </c>
      <c r="AE184">
        <v>50.559168</v>
      </c>
      <c r="AF184">
        <v>154.01</v>
      </c>
      <c r="AG184">
        <v>707.23353299999997</v>
      </c>
      <c r="AH184">
        <v>70.723353000000003</v>
      </c>
      <c r="AI184">
        <v>1.9776999999999999E-2</v>
      </c>
      <c r="AJ184">
        <v>6.9340000000000001E-3</v>
      </c>
      <c r="AK184">
        <v>0.35059800000000002</v>
      </c>
      <c r="AL184">
        <v>1.9099999999999999E-2</v>
      </c>
      <c r="AM184">
        <v>1.7500000000000002E-2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H184">
        <f>COUNT(#REF!)</f>
        <v>0</v>
      </c>
      <c r="BI184" t="e">
        <f>BH184/BH186*100</f>
        <v>#DIV/0!</v>
      </c>
    </row>
    <row r="185" spans="1:61" x14ac:dyDescent="0.25">
      <c r="A185" t="s">
        <v>1065</v>
      </c>
      <c r="B185" s="29">
        <v>5</v>
      </c>
      <c r="C185" t="s">
        <v>2</v>
      </c>
      <c r="D185">
        <v>3</v>
      </c>
      <c r="E185" t="s">
        <v>1</v>
      </c>
      <c r="F185" t="s">
        <v>767</v>
      </c>
      <c r="G185" t="s">
        <v>244</v>
      </c>
      <c r="H185" s="2">
        <v>69.883621615964003</v>
      </c>
      <c r="I185" s="2">
        <v>55.548209365968425</v>
      </c>
      <c r="J185" s="8" t="s">
        <v>52</v>
      </c>
      <c r="K185" s="29">
        <v>7212</v>
      </c>
      <c r="L185" s="29">
        <v>315</v>
      </c>
      <c r="M185" s="29">
        <f t="shared" si="14"/>
        <v>4.3677204658901836</v>
      </c>
      <c r="N185" s="29">
        <v>4.7800000000000412E-2</v>
      </c>
      <c r="O185" s="29">
        <v>0.16906850839399101</v>
      </c>
      <c r="P185" s="29">
        <v>23.00607702900874</v>
      </c>
      <c r="Q185" s="29">
        <f t="shared" si="12"/>
        <v>4.4349639872130489</v>
      </c>
      <c r="R185" s="29">
        <v>0.77190153257268179</v>
      </c>
      <c r="S185" s="29">
        <f t="shared" si="13"/>
        <v>0.12345565518923751</v>
      </c>
      <c r="T185" s="29">
        <v>1.0165401840653674</v>
      </c>
      <c r="U185" s="29">
        <v>13.5556</v>
      </c>
      <c r="V185" s="29">
        <v>117</v>
      </c>
      <c r="W185" s="29">
        <v>1</v>
      </c>
      <c r="X185" s="29">
        <v>3.6666666666666701</v>
      </c>
      <c r="Y185" s="29">
        <v>4.6666666666666696</v>
      </c>
      <c r="Z185" s="29">
        <v>900</v>
      </c>
      <c r="AA185" s="2" t="s">
        <v>2239</v>
      </c>
      <c r="AB185" s="34"/>
      <c r="AC185">
        <v>7285</v>
      </c>
      <c r="AD185">
        <v>316.56982499999998</v>
      </c>
      <c r="AE185">
        <v>23.012301000000001</v>
      </c>
      <c r="AF185">
        <v>72.84</v>
      </c>
      <c r="AG185">
        <v>166.781397</v>
      </c>
      <c r="AH185">
        <v>16.678139999999999</v>
      </c>
      <c r="AI185">
        <v>4.3447E-2</v>
      </c>
      <c r="AJ185">
        <v>3.3461999999999999E-2</v>
      </c>
      <c r="AK185">
        <v>0.77018299999999995</v>
      </c>
      <c r="AL185">
        <v>3.5950000000000003E-2</v>
      </c>
      <c r="AM185">
        <v>1.7500000000000002E-2</v>
      </c>
      <c r="AN185">
        <v>4</v>
      </c>
      <c r="AO185">
        <v>1.2635E-2</v>
      </c>
      <c r="AP185">
        <v>0.758127</v>
      </c>
      <c r="AQ185">
        <v>0.64516099999999998</v>
      </c>
      <c r="AR185">
        <v>7.7325000000000005E-2</v>
      </c>
      <c r="AS185">
        <v>3.7721999999999999E-2</v>
      </c>
      <c r="AT185">
        <v>11.75</v>
      </c>
      <c r="AU185">
        <v>2.9860790000000001</v>
      </c>
      <c r="AV185">
        <v>7.1929999999999997E-3</v>
      </c>
      <c r="AW185">
        <v>3.8159999999999999E-3</v>
      </c>
      <c r="AX185">
        <v>157.51177799999999</v>
      </c>
      <c r="AY185">
        <v>52.603048000000001</v>
      </c>
      <c r="AZ185">
        <v>342.03789799999998</v>
      </c>
      <c r="BA185">
        <v>82.987003000000001</v>
      </c>
      <c r="BB185">
        <v>95.101150000000004</v>
      </c>
      <c r="BC185">
        <v>66.934192999999993</v>
      </c>
      <c r="BD185">
        <v>6.342212</v>
      </c>
      <c r="BE185">
        <v>0.74535600000000002</v>
      </c>
      <c r="BH185">
        <f>COUNT(#REF!)</f>
        <v>0</v>
      </c>
      <c r="BI185" t="e">
        <f>BH185/BH186*100</f>
        <v>#DIV/0!</v>
      </c>
    </row>
    <row r="186" spans="1:61" x14ac:dyDescent="0.25">
      <c r="A186" t="s">
        <v>1065</v>
      </c>
      <c r="B186" s="29">
        <v>5</v>
      </c>
      <c r="C186" t="s">
        <v>15</v>
      </c>
      <c r="D186">
        <v>6</v>
      </c>
      <c r="E186" t="s">
        <v>1</v>
      </c>
      <c r="F186" t="s">
        <v>767</v>
      </c>
      <c r="G186" t="s">
        <v>244</v>
      </c>
      <c r="H186" s="2">
        <v>69.883621615964003</v>
      </c>
      <c r="I186" s="2">
        <v>55.548209365968425</v>
      </c>
      <c r="J186" s="8" t="s">
        <v>51</v>
      </c>
      <c r="K186" s="29">
        <v>14445</v>
      </c>
      <c r="L186" s="29">
        <v>437</v>
      </c>
      <c r="M186" s="29">
        <f t="shared" si="14"/>
        <v>3.0252682589131186</v>
      </c>
      <c r="N186" s="29">
        <v>4.8174519230768459E-2</v>
      </c>
      <c r="O186" s="29">
        <v>0.16587853653750062</v>
      </c>
      <c r="P186" s="29">
        <v>46.079143467003775</v>
      </c>
      <c r="Q186" s="29">
        <f t="shared" si="12"/>
        <v>18.638102450781986</v>
      </c>
      <c r="R186" s="29">
        <v>0.63568596732218463</v>
      </c>
      <c r="S186" s="29">
        <f t="shared" si="13"/>
        <v>1.2759910061259649E-2</v>
      </c>
      <c r="T186" s="29">
        <v>1.0022632691226097</v>
      </c>
      <c r="U186" s="29">
        <v>13.5556</v>
      </c>
      <c r="V186" s="29">
        <v>117</v>
      </c>
      <c r="W186" s="29">
        <v>1</v>
      </c>
      <c r="X186" s="29">
        <v>3.6666666666666701</v>
      </c>
      <c r="Y186" s="29">
        <v>4.6666666666666696</v>
      </c>
      <c r="Z186" s="29">
        <v>900</v>
      </c>
      <c r="AA186" s="2" t="s">
        <v>2239</v>
      </c>
      <c r="AB186" s="34"/>
      <c r="AC186">
        <v>14565</v>
      </c>
      <c r="AD186">
        <v>316.56982499999998</v>
      </c>
      <c r="AE186">
        <v>46.008806999999997</v>
      </c>
      <c r="AF186">
        <v>145.63999999999999</v>
      </c>
      <c r="AG186">
        <v>553.69767100000001</v>
      </c>
      <c r="AH186">
        <v>55.369767000000003</v>
      </c>
      <c r="AI186">
        <v>2.1735000000000001E-2</v>
      </c>
      <c r="AJ186">
        <v>1.3834000000000001E-2</v>
      </c>
      <c r="AK186">
        <v>0.63647399999999998</v>
      </c>
      <c r="AL186">
        <v>1.8849999999999999E-2</v>
      </c>
      <c r="AM186">
        <v>1.7500000000000002E-2</v>
      </c>
      <c r="AN186">
        <v>9</v>
      </c>
      <c r="AO186">
        <v>2.843E-2</v>
      </c>
      <c r="AP186">
        <v>1.7057850000000001</v>
      </c>
      <c r="AQ186">
        <v>2.3549609999999999</v>
      </c>
      <c r="AR186">
        <v>0.32928600000000002</v>
      </c>
      <c r="AS186">
        <v>0.30680200000000002</v>
      </c>
      <c r="AT186">
        <v>38.111111000000001</v>
      </c>
      <c r="AU186">
        <v>24.659908999999999</v>
      </c>
      <c r="AV186">
        <v>8.8730000000000007E-3</v>
      </c>
      <c r="AW186">
        <v>4.0070000000000001E-3</v>
      </c>
      <c r="AX186">
        <v>139.23163500000001</v>
      </c>
      <c r="AY186">
        <v>47.982340999999998</v>
      </c>
      <c r="AZ186">
        <v>339.64536399999997</v>
      </c>
      <c r="BA186">
        <v>92.012369000000007</v>
      </c>
      <c r="BB186">
        <v>24.160719</v>
      </c>
      <c r="BC186">
        <v>18.262642</v>
      </c>
      <c r="BD186">
        <v>6.838565</v>
      </c>
      <c r="BE186">
        <v>0.95742700000000003</v>
      </c>
      <c r="BH186">
        <f>SUM(BH184:BH185)</f>
        <v>0</v>
      </c>
    </row>
    <row r="187" spans="1:61" x14ac:dyDescent="0.25">
      <c r="A187" t="s">
        <v>1065</v>
      </c>
      <c r="B187" s="29">
        <v>5</v>
      </c>
      <c r="C187" t="s">
        <v>13</v>
      </c>
      <c r="D187">
        <v>11</v>
      </c>
      <c r="E187" t="s">
        <v>1</v>
      </c>
      <c r="F187" t="s">
        <v>767</v>
      </c>
      <c r="G187" t="s">
        <v>244</v>
      </c>
      <c r="H187" s="2">
        <v>69.883621615964003</v>
      </c>
      <c r="I187" s="2">
        <v>55.548209365968425</v>
      </c>
      <c r="J187" s="8" t="s">
        <v>50</v>
      </c>
      <c r="K187" s="29">
        <v>5976</v>
      </c>
      <c r="L187" s="29">
        <v>632</v>
      </c>
      <c r="M187" s="29">
        <f t="shared" si="14"/>
        <v>10.575635876840696</v>
      </c>
      <c r="N187" s="29">
        <v>0.11021044776119544</v>
      </c>
      <c r="O187" s="29">
        <v>0.21372811438485656</v>
      </c>
      <c r="P187" s="29">
        <v>19.06327181438661</v>
      </c>
      <c r="Q187" s="29">
        <f t="shared" si="12"/>
        <v>8.3777692018351786</v>
      </c>
      <c r="R187" s="29">
        <v>0.9075396146111997</v>
      </c>
      <c r="S187" s="29">
        <f t="shared" si="13"/>
        <v>0.25909373722775542</v>
      </c>
      <c r="T187" s="29">
        <v>0.99561361151218863</v>
      </c>
      <c r="U187" s="29">
        <v>13.5556</v>
      </c>
      <c r="V187" s="29">
        <v>117</v>
      </c>
      <c r="W187" s="29">
        <v>1</v>
      </c>
      <c r="X187" s="29">
        <v>3.6666666666666701</v>
      </c>
      <c r="Y187" s="29">
        <v>4.6666666666666696</v>
      </c>
      <c r="Z187" s="29">
        <v>900</v>
      </c>
      <c r="AA187" s="2" t="s">
        <v>2239</v>
      </c>
      <c r="AB187" s="34"/>
      <c r="AC187">
        <v>6034</v>
      </c>
      <c r="AD187">
        <v>316.56982499999998</v>
      </c>
      <c r="AE187">
        <v>19.060566000000001</v>
      </c>
      <c r="AF187">
        <v>60.25</v>
      </c>
      <c r="AG187">
        <v>129.31197700000001</v>
      </c>
      <c r="AH187">
        <v>12.931198</v>
      </c>
      <c r="AI187">
        <v>5.2467E-2</v>
      </c>
      <c r="AJ187">
        <v>4.7805E-2</v>
      </c>
      <c r="AK187">
        <v>0.911134</v>
      </c>
      <c r="AL187">
        <v>4.2174999999999997E-2</v>
      </c>
      <c r="AM187">
        <v>2.75E-2</v>
      </c>
      <c r="AN187">
        <v>8</v>
      </c>
      <c r="AO187">
        <v>2.5270999999999998E-2</v>
      </c>
      <c r="AP187">
        <v>1.5162530000000001</v>
      </c>
      <c r="AQ187">
        <v>4.9055350000000004</v>
      </c>
      <c r="AR187">
        <v>0.45646900000000001</v>
      </c>
      <c r="AS187">
        <v>0.24269199999999999</v>
      </c>
      <c r="AT187">
        <v>37</v>
      </c>
      <c r="AU187">
        <v>19.712215</v>
      </c>
      <c r="AV187">
        <v>1.268E-2</v>
      </c>
      <c r="AW187">
        <v>7.4269999999999996E-3</v>
      </c>
      <c r="AX187">
        <v>85.156047000000001</v>
      </c>
      <c r="AY187">
        <v>25.158705000000001</v>
      </c>
      <c r="AZ187">
        <v>229.035944</v>
      </c>
      <c r="BA187">
        <v>91.802628999999996</v>
      </c>
      <c r="BB187">
        <v>33.703803999999998</v>
      </c>
      <c r="BC187">
        <v>46.113872999999998</v>
      </c>
      <c r="BD187">
        <v>12.234565</v>
      </c>
      <c r="BE187">
        <v>1.2472190000000001</v>
      </c>
    </row>
    <row r="188" spans="1:61" x14ac:dyDescent="0.25">
      <c r="A188" t="s">
        <v>1066</v>
      </c>
      <c r="B188" s="29">
        <v>5</v>
      </c>
      <c r="C188" t="s">
        <v>3</v>
      </c>
      <c r="D188">
        <v>4</v>
      </c>
      <c r="E188" t="s">
        <v>1</v>
      </c>
      <c r="F188" t="s">
        <v>767</v>
      </c>
      <c r="G188" t="s">
        <v>244</v>
      </c>
      <c r="H188" s="2">
        <v>69.883621615964003</v>
      </c>
      <c r="I188" s="2">
        <v>55.548209365968425</v>
      </c>
      <c r="J188" s="8" t="s">
        <v>51</v>
      </c>
      <c r="K188" s="29">
        <v>4099</v>
      </c>
      <c r="L188" s="29">
        <v>98</v>
      </c>
      <c r="M188" s="29">
        <f t="shared" si="14"/>
        <v>2.3908270309831665</v>
      </c>
      <c r="N188" s="29">
        <v>6.0287500000001666E-2</v>
      </c>
      <c r="O188" s="29">
        <v>8.3900386452006953E-2</v>
      </c>
      <c r="P188" s="29">
        <v>24.564834576198322</v>
      </c>
      <c r="Q188" s="29">
        <f t="shared" si="12"/>
        <v>2.8762064400234664</v>
      </c>
      <c r="R188" s="29">
        <v>0.8249783659585479</v>
      </c>
      <c r="S188" s="29">
        <f t="shared" si="13"/>
        <v>0.17653248857510362</v>
      </c>
      <c r="U188" s="29">
        <v>13.5556</v>
      </c>
      <c r="V188" s="29">
        <v>117</v>
      </c>
      <c r="W188" s="29">
        <v>1</v>
      </c>
      <c r="X188" s="29">
        <v>3.6666666666666701</v>
      </c>
      <c r="Y188" s="29">
        <v>4.6666666666666696</v>
      </c>
      <c r="Z188" s="29">
        <v>900</v>
      </c>
      <c r="AA188" s="2" t="s">
        <v>2239</v>
      </c>
      <c r="AB188" s="34"/>
      <c r="AC188">
        <v>4195</v>
      </c>
      <c r="AD188">
        <v>170.83602500000001</v>
      </c>
      <c r="AE188">
        <v>24.555710999999999</v>
      </c>
      <c r="AF188">
        <v>41.94</v>
      </c>
      <c r="AG188">
        <v>102.467343</v>
      </c>
      <c r="AH188">
        <v>10.246734</v>
      </c>
      <c r="AI188">
        <v>4.0710999999999997E-2</v>
      </c>
      <c r="AJ188">
        <v>3.3361000000000002E-2</v>
      </c>
      <c r="AK188">
        <v>0.81946099999999999</v>
      </c>
      <c r="AL188">
        <v>3.2649999999999998E-2</v>
      </c>
      <c r="AM188">
        <v>1.7500000000000002E-2</v>
      </c>
      <c r="AN188">
        <v>2</v>
      </c>
      <c r="AO188">
        <v>1.1707E-2</v>
      </c>
      <c r="AP188">
        <v>0.70242800000000005</v>
      </c>
      <c r="AQ188">
        <v>0.691299</v>
      </c>
      <c r="AR188">
        <v>0.13026299999999999</v>
      </c>
      <c r="AS188">
        <v>7.4688000000000004E-2</v>
      </c>
      <c r="AT188">
        <v>14.5</v>
      </c>
      <c r="AU188">
        <v>3.5355340000000002</v>
      </c>
      <c r="AV188">
        <v>9.6489999999999996E-3</v>
      </c>
      <c r="AW188">
        <v>4.9059999999999998E-3</v>
      </c>
      <c r="AX188">
        <v>114.711495</v>
      </c>
      <c r="AY188">
        <v>38.630119000000001</v>
      </c>
      <c r="AZ188">
        <v>289.44911300000001</v>
      </c>
      <c r="BA188">
        <v>39.613824999999999</v>
      </c>
      <c r="BB188">
        <v>21.678925</v>
      </c>
      <c r="BC188">
        <v>0</v>
      </c>
      <c r="BD188">
        <v>5.6860549999999996</v>
      </c>
      <c r="BE188">
        <v>0.47140500000000002</v>
      </c>
    </row>
    <row r="189" spans="1:61" x14ac:dyDescent="0.25">
      <c r="A189" t="s">
        <v>1067</v>
      </c>
      <c r="B189" s="29">
        <v>5</v>
      </c>
      <c r="C189" t="s">
        <v>3</v>
      </c>
      <c r="D189">
        <v>4</v>
      </c>
      <c r="E189" t="s">
        <v>1</v>
      </c>
      <c r="F189" t="s">
        <v>767</v>
      </c>
      <c r="G189" t="s">
        <v>244</v>
      </c>
      <c r="H189" s="2">
        <v>69.883621615964003</v>
      </c>
      <c r="I189" s="2">
        <v>55.548209365968425</v>
      </c>
      <c r="J189" s="8" t="s">
        <v>52</v>
      </c>
      <c r="K189" s="29">
        <v>6667</v>
      </c>
      <c r="L189" s="29">
        <v>399</v>
      </c>
      <c r="M189" s="29">
        <f t="shared" si="14"/>
        <v>5.9847007649617519</v>
      </c>
      <c r="N189" s="29">
        <v>5.6127380952381019E-2</v>
      </c>
      <c r="O189" s="29">
        <v>0.20785144232977104</v>
      </c>
      <c r="P189" s="29">
        <v>21.995961365279104</v>
      </c>
      <c r="Q189" s="29">
        <f t="shared" si="12"/>
        <v>5.4450796509426844</v>
      </c>
      <c r="R189" s="29">
        <v>0.84113116788805797</v>
      </c>
      <c r="S189" s="29">
        <f t="shared" si="13"/>
        <v>0.19268529050461369</v>
      </c>
      <c r="T189" s="29">
        <v>0.66629818863523504</v>
      </c>
      <c r="U189" s="29">
        <v>13.5556</v>
      </c>
      <c r="V189" s="29">
        <v>117</v>
      </c>
      <c r="W189" s="29">
        <v>1</v>
      </c>
      <c r="X189" s="29">
        <v>3.6666666666666701</v>
      </c>
      <c r="Y189" s="29">
        <v>4.6666666666666696</v>
      </c>
      <c r="Z189" s="29">
        <v>900</v>
      </c>
      <c r="AA189" s="2" t="s">
        <v>2239</v>
      </c>
      <c r="AB189" s="34"/>
      <c r="AC189">
        <v>6756</v>
      </c>
      <c r="AD189">
        <v>306.58632499999999</v>
      </c>
      <c r="AE189">
        <v>22.036207999999998</v>
      </c>
      <c r="AF189">
        <v>67.55</v>
      </c>
      <c r="AG189">
        <v>151.45615699999999</v>
      </c>
      <c r="AH189">
        <v>15.145616</v>
      </c>
      <c r="AI189">
        <v>4.5371000000000002E-2</v>
      </c>
      <c r="AJ189">
        <v>3.8115000000000003E-2</v>
      </c>
      <c r="AK189">
        <v>0.84008300000000002</v>
      </c>
      <c r="AL189">
        <v>3.5450000000000002E-2</v>
      </c>
      <c r="AM189">
        <v>1.2500000000000001E-2</v>
      </c>
      <c r="AN189">
        <v>2</v>
      </c>
      <c r="AO189">
        <v>6.5230000000000002E-3</v>
      </c>
      <c r="AP189">
        <v>0.391407</v>
      </c>
      <c r="AQ189">
        <v>0.68087600000000004</v>
      </c>
      <c r="AR189">
        <v>0.19055</v>
      </c>
      <c r="AS189">
        <v>5.7522999999999998E-2</v>
      </c>
      <c r="AT189">
        <v>23</v>
      </c>
      <c r="AU189">
        <v>8.4852810000000005</v>
      </c>
      <c r="AV189">
        <v>8.6610000000000003E-3</v>
      </c>
      <c r="AW189">
        <v>5.0650000000000001E-3</v>
      </c>
      <c r="AX189">
        <v>113.92490100000001</v>
      </c>
      <c r="AY189">
        <v>10.138881</v>
      </c>
      <c r="AZ189">
        <v>297.736761</v>
      </c>
      <c r="BA189">
        <v>38.843483999999997</v>
      </c>
      <c r="BB189">
        <v>32.003599999999999</v>
      </c>
      <c r="BC189">
        <v>0</v>
      </c>
      <c r="BD189">
        <v>9.8244530000000001</v>
      </c>
      <c r="BE189">
        <v>0.47140500000000002</v>
      </c>
    </row>
    <row r="190" spans="1:61" x14ac:dyDescent="0.25">
      <c r="A190" t="s">
        <v>1067</v>
      </c>
      <c r="B190" s="29">
        <v>5</v>
      </c>
      <c r="C190" t="s">
        <v>15</v>
      </c>
      <c r="D190">
        <v>6</v>
      </c>
      <c r="E190" t="s">
        <v>1</v>
      </c>
      <c r="F190" t="s">
        <v>767</v>
      </c>
      <c r="G190" t="s">
        <v>244</v>
      </c>
      <c r="H190" s="2">
        <v>69.883621615964003</v>
      </c>
      <c r="I190" s="2">
        <v>55.548209365968425</v>
      </c>
      <c r="J190" s="8" t="s">
        <v>50</v>
      </c>
      <c r="K190" s="29">
        <v>445</v>
      </c>
      <c r="L190" s="29">
        <v>205</v>
      </c>
      <c r="M190" s="29">
        <f t="shared" si="14"/>
        <v>46.067415730337082</v>
      </c>
      <c r="N190" s="29">
        <v>0.73798749999999735</v>
      </c>
      <c r="O190" s="29">
        <v>7.2583043353253385E-2</v>
      </c>
      <c r="P190" s="29">
        <v>1.4681570132817161</v>
      </c>
      <c r="Q190" s="29">
        <f t="shared" si="12"/>
        <v>25.972884002940074</v>
      </c>
      <c r="R190" s="29">
        <v>1.5240042658220336</v>
      </c>
      <c r="S190" s="29">
        <f t="shared" si="13"/>
        <v>0.87555838843858935</v>
      </c>
      <c r="U190" s="29">
        <v>13.5556</v>
      </c>
      <c r="V190" s="29">
        <v>117</v>
      </c>
      <c r="W190" s="29">
        <v>1</v>
      </c>
      <c r="X190" s="29">
        <v>3.6666666666666701</v>
      </c>
      <c r="Y190" s="29">
        <v>4.6666666666666696</v>
      </c>
      <c r="Z190" s="29">
        <v>900</v>
      </c>
      <c r="AA190" s="2" t="s">
        <v>2239</v>
      </c>
      <c r="AB190" s="34"/>
      <c r="AC190">
        <v>449</v>
      </c>
      <c r="AD190">
        <v>306.58632499999999</v>
      </c>
      <c r="AE190">
        <v>1.4645140000000001</v>
      </c>
      <c r="AF190">
        <v>2.99</v>
      </c>
      <c r="AG190">
        <v>2.9444689999999998</v>
      </c>
      <c r="AH190">
        <v>0.29444700000000001</v>
      </c>
      <c r="AI190">
        <v>0.68164100000000005</v>
      </c>
      <c r="AJ190">
        <v>1.031806</v>
      </c>
      <c r="AK190">
        <v>1.5137080000000001</v>
      </c>
      <c r="AL190">
        <v>0.21326300000000001</v>
      </c>
      <c r="AM190">
        <v>3.7499999999999999E-2</v>
      </c>
      <c r="AN190">
        <v>6</v>
      </c>
      <c r="AO190">
        <v>1.9570000000000001E-2</v>
      </c>
      <c r="AP190">
        <v>1.174221</v>
      </c>
      <c r="AQ190">
        <v>33.407572000000002</v>
      </c>
      <c r="AR190">
        <v>2.4775369999999999</v>
      </c>
      <c r="AS190">
        <v>2.1684239999999999</v>
      </c>
      <c r="AT190">
        <v>25</v>
      </c>
      <c r="AU190">
        <v>27.763285</v>
      </c>
      <c r="AV190">
        <v>0.103231</v>
      </c>
      <c r="AW190">
        <v>9.2231999999999995E-2</v>
      </c>
      <c r="AX190">
        <v>9.9978409999999993</v>
      </c>
      <c r="AY190">
        <v>3.7683499999999999</v>
      </c>
      <c r="AZ190">
        <v>63.295229999999997</v>
      </c>
      <c r="BA190">
        <v>85.138908000000001</v>
      </c>
      <c r="BB190">
        <v>39.674239999999998</v>
      </c>
      <c r="BC190">
        <v>21.274263000000001</v>
      </c>
      <c r="BD190">
        <v>13.481147</v>
      </c>
      <c r="BE190">
        <v>0.81649700000000003</v>
      </c>
    </row>
    <row r="191" spans="1:61" x14ac:dyDescent="0.25">
      <c r="A191" t="s">
        <v>1067</v>
      </c>
      <c r="B191" s="29">
        <v>5</v>
      </c>
      <c r="C191" t="s">
        <v>0</v>
      </c>
      <c r="D191">
        <v>10</v>
      </c>
      <c r="E191" t="s">
        <v>1</v>
      </c>
      <c r="F191" t="s">
        <v>767</v>
      </c>
      <c r="G191" t="s">
        <v>244</v>
      </c>
      <c r="H191" s="2">
        <v>69.883621615964003</v>
      </c>
      <c r="I191" s="2">
        <v>55.548209365968425</v>
      </c>
      <c r="J191" s="8" t="s">
        <v>52</v>
      </c>
      <c r="K191" s="29">
        <v>9496</v>
      </c>
      <c r="L191" s="29">
        <v>7</v>
      </c>
      <c r="M191" s="29">
        <f t="shared" si="14"/>
        <v>7.3715248525695026E-2</v>
      </c>
      <c r="N191" s="29">
        <v>6.5924999999992906E-2</v>
      </c>
      <c r="O191" s="29">
        <v>3.2992292433296991E-3</v>
      </c>
      <c r="P191" s="29">
        <v>31.329480894658825</v>
      </c>
      <c r="Q191" s="29">
        <f t="shared" si="12"/>
        <v>3.8884398784370369</v>
      </c>
      <c r="R191" s="29">
        <v>0.50793471212579333</v>
      </c>
      <c r="S191" s="29">
        <f t="shared" si="13"/>
        <v>0.14051116525765095</v>
      </c>
      <c r="T191" s="29">
        <v>0.68047911867443756</v>
      </c>
      <c r="U191" s="29">
        <v>13.5556</v>
      </c>
      <c r="V191" s="29">
        <v>117</v>
      </c>
      <c r="W191" s="29">
        <v>1</v>
      </c>
      <c r="X191" s="29">
        <v>3.6666666666666701</v>
      </c>
      <c r="Y191" s="29">
        <v>4.6666666666666696</v>
      </c>
      <c r="Z191" s="29">
        <v>900</v>
      </c>
      <c r="AA191" s="2" t="s">
        <v>2239</v>
      </c>
      <c r="AB191" s="34"/>
      <c r="AC191">
        <v>9613</v>
      </c>
      <c r="AD191">
        <v>306.58632499999999</v>
      </c>
      <c r="AE191">
        <v>31.354953999999999</v>
      </c>
      <c r="AF191">
        <v>96.11</v>
      </c>
      <c r="AG191">
        <v>332.07279</v>
      </c>
      <c r="AH191">
        <v>33.207279</v>
      </c>
      <c r="AI191">
        <v>3.1889000000000001E-2</v>
      </c>
      <c r="AJ191">
        <v>1.6175999999999999E-2</v>
      </c>
      <c r="AK191">
        <v>0.50724800000000003</v>
      </c>
      <c r="AL191">
        <v>2.9374999999999998E-2</v>
      </c>
      <c r="AM191">
        <v>2.75E-2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61" x14ac:dyDescent="0.25">
      <c r="A192" t="s">
        <v>1067</v>
      </c>
      <c r="B192" s="29">
        <v>5</v>
      </c>
      <c r="C192" t="s">
        <v>11</v>
      </c>
      <c r="D192">
        <v>16</v>
      </c>
      <c r="E192" t="s">
        <v>1</v>
      </c>
      <c r="F192" t="s">
        <v>767</v>
      </c>
      <c r="G192" t="s">
        <v>244</v>
      </c>
      <c r="H192" s="2">
        <v>69.883621615964003</v>
      </c>
      <c r="I192" s="2">
        <v>55.548209365968425</v>
      </c>
      <c r="J192" s="8" t="s">
        <v>51</v>
      </c>
      <c r="K192" s="29">
        <v>12687</v>
      </c>
      <c r="L192" s="29">
        <v>524</v>
      </c>
      <c r="M192" s="29">
        <f t="shared" si="14"/>
        <v>4.1302120280602193</v>
      </c>
      <c r="N192" s="29">
        <v>5.5270901639344991E-2</v>
      </c>
      <c r="O192" s="29">
        <v>0.20125298384311166</v>
      </c>
      <c r="P192" s="29">
        <v>41.857321410123895</v>
      </c>
      <c r="Q192" s="29">
        <f t="shared" si="12"/>
        <v>14.416280393902106</v>
      </c>
      <c r="R192" s="29">
        <v>0.71605149569378879</v>
      </c>
      <c r="S192" s="29">
        <f t="shared" si="13"/>
        <v>6.7605618310344506E-2</v>
      </c>
      <c r="T192" s="29">
        <v>0.67757501912593199</v>
      </c>
      <c r="U192" s="29">
        <v>13.5556</v>
      </c>
      <c r="V192" s="29">
        <v>117</v>
      </c>
      <c r="W192" s="29">
        <v>1</v>
      </c>
      <c r="X192" s="29">
        <v>3.6666666666666701</v>
      </c>
      <c r="Y192" s="29">
        <v>4.6666666666666696</v>
      </c>
      <c r="Z192" s="29">
        <v>900</v>
      </c>
      <c r="AA192" s="2" t="s">
        <v>2239</v>
      </c>
      <c r="AB192" s="34"/>
      <c r="AC192">
        <v>12801</v>
      </c>
      <c r="AD192">
        <v>306.58632499999999</v>
      </c>
      <c r="AE192">
        <v>41.753329999999998</v>
      </c>
      <c r="AF192">
        <v>128</v>
      </c>
      <c r="AG192">
        <v>454.415009</v>
      </c>
      <c r="AH192">
        <v>45.441501000000002</v>
      </c>
      <c r="AI192">
        <v>2.3947E-2</v>
      </c>
      <c r="AJ192">
        <v>1.7151E-2</v>
      </c>
      <c r="AK192">
        <v>0.71620099999999998</v>
      </c>
      <c r="AL192">
        <v>2.0424999999999999E-2</v>
      </c>
      <c r="AM192">
        <v>1.7500000000000002E-2</v>
      </c>
      <c r="AN192">
        <v>7</v>
      </c>
      <c r="AO192">
        <v>2.2832000000000002E-2</v>
      </c>
      <c r="AP192">
        <v>1.3699239999999999</v>
      </c>
      <c r="AQ192">
        <v>1.6951799999999999</v>
      </c>
      <c r="AR192">
        <v>0.279196</v>
      </c>
      <c r="AS192">
        <v>0.29096300000000003</v>
      </c>
      <c r="AT192">
        <v>31</v>
      </c>
      <c r="AU192">
        <v>19.113695</v>
      </c>
      <c r="AV192">
        <v>9.3069999999999993E-3</v>
      </c>
      <c r="AW192">
        <v>4.4190000000000002E-3</v>
      </c>
      <c r="AX192">
        <v>135.192815</v>
      </c>
      <c r="AY192">
        <v>35.986981</v>
      </c>
      <c r="AZ192">
        <v>353.51682099999999</v>
      </c>
      <c r="BA192">
        <v>55.873640999999999</v>
      </c>
      <c r="BB192">
        <v>31.040116999999999</v>
      </c>
      <c r="BC192">
        <v>36.434373999999998</v>
      </c>
      <c r="BD192">
        <v>6.4152610000000001</v>
      </c>
      <c r="BE192">
        <v>1.34371</v>
      </c>
    </row>
    <row r="193" spans="1:57" x14ac:dyDescent="0.25">
      <c r="A193" t="s">
        <v>1068</v>
      </c>
      <c r="B193" s="29">
        <v>5</v>
      </c>
      <c r="C193" t="s">
        <v>2</v>
      </c>
      <c r="D193">
        <v>3</v>
      </c>
      <c r="E193" t="s">
        <v>1</v>
      </c>
      <c r="F193" t="s">
        <v>767</v>
      </c>
      <c r="G193" t="s">
        <v>244</v>
      </c>
      <c r="H193" s="2">
        <v>69.883621615964003</v>
      </c>
      <c r="I193" s="2">
        <v>55.548209365968425</v>
      </c>
      <c r="J193" s="8" t="s">
        <v>51</v>
      </c>
      <c r="K193" s="29">
        <v>7424</v>
      </c>
      <c r="L193" s="29">
        <v>349</v>
      </c>
      <c r="M193" s="29">
        <f t="shared" si="14"/>
        <v>4.7009698275862073</v>
      </c>
      <c r="N193" s="29">
        <v>3.1707236842106967E-2</v>
      </c>
      <c r="O193" s="29">
        <v>0.25592966845710835</v>
      </c>
      <c r="P193" s="29">
        <v>25.000287613494372</v>
      </c>
      <c r="Q193" s="29">
        <f t="shared" si="12"/>
        <v>2.4407534027274167</v>
      </c>
      <c r="R193" s="29">
        <v>0.8293259274872623</v>
      </c>
      <c r="S193" s="29">
        <f t="shared" si="13"/>
        <v>0.18088005010381802</v>
      </c>
      <c r="T193" s="29">
        <v>1.0471824930760834</v>
      </c>
      <c r="U193" s="29">
        <v>13.5556</v>
      </c>
      <c r="V193" s="29">
        <v>117</v>
      </c>
      <c r="W193" s="29">
        <v>1</v>
      </c>
      <c r="X193" s="29">
        <v>3.6666666666666701</v>
      </c>
      <c r="Y193" s="29">
        <v>4.6666666666666696</v>
      </c>
      <c r="Z193" s="29">
        <v>900</v>
      </c>
      <c r="AA193" s="2" t="s">
        <v>2239</v>
      </c>
      <c r="AB193" s="34"/>
      <c r="AC193">
        <v>7526</v>
      </c>
      <c r="AD193">
        <v>300.78587499999998</v>
      </c>
      <c r="AE193">
        <v>25.021121999999998</v>
      </c>
      <c r="AF193">
        <v>75.25</v>
      </c>
      <c r="AG193">
        <v>175.97001900000001</v>
      </c>
      <c r="AH193">
        <v>17.597002</v>
      </c>
      <c r="AI193">
        <v>3.9964E-2</v>
      </c>
      <c r="AJ193">
        <v>3.3147000000000003E-2</v>
      </c>
      <c r="AK193">
        <v>0.82943</v>
      </c>
      <c r="AL193">
        <v>3.0249999999999999E-2</v>
      </c>
      <c r="AM193">
        <v>1.7500000000000002E-2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25">
      <c r="A194" t="s">
        <v>1068</v>
      </c>
      <c r="B194" s="29">
        <v>5</v>
      </c>
      <c r="C194" t="s">
        <v>21</v>
      </c>
      <c r="D194">
        <v>7</v>
      </c>
      <c r="E194" t="s">
        <v>1</v>
      </c>
      <c r="F194" t="s">
        <v>767</v>
      </c>
      <c r="G194" t="s">
        <v>244</v>
      </c>
      <c r="H194" s="2">
        <v>69.883621615964003</v>
      </c>
      <c r="I194" s="2">
        <v>55.548209365968425</v>
      </c>
      <c r="J194" s="8" t="s">
        <v>52</v>
      </c>
      <c r="K194" s="29">
        <v>8488</v>
      </c>
      <c r="L194" s="29">
        <v>20</v>
      </c>
      <c r="M194" s="29">
        <f t="shared" si="14"/>
        <v>0.23562676720075398</v>
      </c>
      <c r="N194" s="29">
        <v>5.7950000000000536E-2</v>
      </c>
      <c r="O194" s="29">
        <v>1.0102486912780591E-2</v>
      </c>
      <c r="P194" s="29">
        <v>28.58330297189389</v>
      </c>
      <c r="Q194" s="29">
        <f t="shared" si="12"/>
        <v>1.142261955672101</v>
      </c>
      <c r="R194" s="29">
        <v>0.56740861129953146</v>
      </c>
      <c r="S194" s="29">
        <f t="shared" si="13"/>
        <v>8.1037266083912818E-2</v>
      </c>
      <c r="T194" s="29">
        <v>1.0539436474416768</v>
      </c>
      <c r="U194" s="29">
        <v>13.5556</v>
      </c>
      <c r="V194" s="29">
        <v>117</v>
      </c>
      <c r="W194" s="29">
        <v>1</v>
      </c>
      <c r="X194" s="29">
        <v>3.6666666666666701</v>
      </c>
      <c r="Y194" s="29">
        <v>4.6666666666666696</v>
      </c>
      <c r="Z194" s="29">
        <v>900</v>
      </c>
      <c r="AA194" s="2" t="s">
        <v>2239</v>
      </c>
      <c r="AB194" s="34"/>
      <c r="AC194">
        <v>8576</v>
      </c>
      <c r="AD194">
        <v>300.78587499999998</v>
      </c>
      <c r="AE194">
        <v>28.511977000000002</v>
      </c>
      <c r="AF194">
        <v>85.74</v>
      </c>
      <c r="AG194">
        <v>270.43256500000001</v>
      </c>
      <c r="AH194">
        <v>27.043257000000001</v>
      </c>
      <c r="AI194">
        <v>3.5070999999999998E-2</v>
      </c>
      <c r="AJ194">
        <v>1.9831000000000001E-2</v>
      </c>
      <c r="AK194">
        <v>0.56545100000000004</v>
      </c>
      <c r="AL194">
        <v>3.125E-2</v>
      </c>
      <c r="AM194">
        <v>2.75E-2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25">
      <c r="A195" t="s">
        <v>1068</v>
      </c>
      <c r="B195" s="29">
        <v>5</v>
      </c>
      <c r="C195" t="s">
        <v>0</v>
      </c>
      <c r="D195">
        <v>10</v>
      </c>
      <c r="E195" t="s">
        <v>1</v>
      </c>
      <c r="F195" t="s">
        <v>767</v>
      </c>
      <c r="G195" t="s">
        <v>244</v>
      </c>
      <c r="H195" s="2">
        <v>69.883621615964003</v>
      </c>
      <c r="I195" s="2">
        <v>55.548209365968425</v>
      </c>
      <c r="J195" s="8" t="s">
        <v>52</v>
      </c>
      <c r="K195" s="29">
        <v>18951</v>
      </c>
      <c r="L195" s="29">
        <v>17</v>
      </c>
      <c r="M195" s="29">
        <f t="shared" si="14"/>
        <v>8.9705028758376867E-2</v>
      </c>
      <c r="N195" s="29">
        <v>4.1387500000002575E-2</v>
      </c>
      <c r="O195" s="29">
        <v>6.7349912751870616E-3</v>
      </c>
      <c r="P195" s="29">
        <v>63.817409828035004</v>
      </c>
      <c r="Q195" s="29">
        <f t="shared" ref="Q195:Q258" si="15">ABS(P195-$P$323)</f>
        <v>36.376368811813215</v>
      </c>
      <c r="R195" s="29">
        <v>0.4376336263153453</v>
      </c>
      <c r="S195" s="29">
        <f t="shared" ref="S195:S258" si="16">ABS(R195-$R$323)</f>
        <v>0.21081225106809898</v>
      </c>
      <c r="T195" s="29">
        <v>0.99271169291627337</v>
      </c>
      <c r="U195" s="29">
        <v>13.5556</v>
      </c>
      <c r="V195" s="29">
        <v>117</v>
      </c>
      <c r="W195" s="29">
        <v>1</v>
      </c>
      <c r="X195" s="29">
        <v>3.6666666666666701</v>
      </c>
      <c r="Y195" s="29">
        <v>4.6666666666666696</v>
      </c>
      <c r="Z195" s="29">
        <v>900</v>
      </c>
      <c r="AA195" s="2" t="s">
        <v>2239</v>
      </c>
      <c r="AB195" s="34"/>
      <c r="AC195">
        <v>19151</v>
      </c>
      <c r="AD195">
        <v>300.78587499999998</v>
      </c>
      <c r="AE195">
        <v>63.669877999999997</v>
      </c>
      <c r="AF195">
        <v>191.5</v>
      </c>
      <c r="AG195">
        <v>959.71974599999999</v>
      </c>
      <c r="AH195">
        <v>95.971975</v>
      </c>
      <c r="AI195">
        <v>1.5706000000000001E-2</v>
      </c>
      <c r="AJ195">
        <v>6.8830000000000002E-3</v>
      </c>
      <c r="AK195">
        <v>0.43825999999999998</v>
      </c>
      <c r="AL195">
        <v>1.4475E-2</v>
      </c>
      <c r="AM195">
        <v>1.2500000000000001E-2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25">
      <c r="A196" t="s">
        <v>1069</v>
      </c>
      <c r="B196" s="29">
        <v>5</v>
      </c>
      <c r="C196" t="s">
        <v>12</v>
      </c>
      <c r="D196">
        <v>5</v>
      </c>
      <c r="E196" t="s">
        <v>1</v>
      </c>
      <c r="F196" t="s">
        <v>767</v>
      </c>
      <c r="G196" t="s">
        <v>244</v>
      </c>
      <c r="H196" s="2">
        <v>69.883621615964003</v>
      </c>
      <c r="I196" s="2">
        <v>55.548209365968425</v>
      </c>
      <c r="J196" s="8" t="s">
        <v>50</v>
      </c>
      <c r="K196" s="29">
        <v>7663</v>
      </c>
      <c r="L196" s="29">
        <v>328</v>
      </c>
      <c r="M196" s="29">
        <f t="shared" ref="M196:M259" si="17">L196/K196*100</f>
        <v>4.2803079733785721</v>
      </c>
      <c r="N196" s="29">
        <v>4.4708474576271161E-2</v>
      </c>
      <c r="O196" s="29">
        <v>0.179160292694689</v>
      </c>
      <c r="P196" s="29">
        <v>23.269581744396643</v>
      </c>
      <c r="Q196" s="29">
        <f t="shared" si="15"/>
        <v>4.171459271825146</v>
      </c>
      <c r="R196" s="29">
        <v>0.78065610351139458</v>
      </c>
      <c r="S196" s="29">
        <f t="shared" si="16"/>
        <v>0.1322102261279503</v>
      </c>
      <c r="T196" s="29">
        <v>0.67608677315476029</v>
      </c>
      <c r="U196" s="29">
        <v>13.5556</v>
      </c>
      <c r="V196" s="29">
        <v>117</v>
      </c>
      <c r="W196" s="29">
        <v>1</v>
      </c>
      <c r="X196" s="29">
        <v>3.6666666666666701</v>
      </c>
      <c r="Y196" s="29">
        <v>4.6666666666666696</v>
      </c>
      <c r="Z196" s="29">
        <v>900</v>
      </c>
      <c r="AA196" s="2" t="s">
        <v>2239</v>
      </c>
      <c r="AB196" s="34"/>
      <c r="AC196">
        <v>7727</v>
      </c>
      <c r="AD196">
        <v>331.98307499999999</v>
      </c>
      <c r="AE196">
        <v>23.275283000000002</v>
      </c>
      <c r="AF196">
        <v>77.260000000000005</v>
      </c>
      <c r="AG196">
        <v>178.62450100000001</v>
      </c>
      <c r="AH196">
        <v>17.862449999999999</v>
      </c>
      <c r="AI196">
        <v>4.2951000000000003E-2</v>
      </c>
      <c r="AJ196">
        <v>3.3534000000000001E-2</v>
      </c>
      <c r="AK196">
        <v>0.78074600000000005</v>
      </c>
      <c r="AL196">
        <v>3.4661999999999998E-2</v>
      </c>
      <c r="AM196">
        <v>1.7500000000000002E-2</v>
      </c>
      <c r="AN196">
        <v>2</v>
      </c>
      <c r="AO196">
        <v>6.0239999999999998E-3</v>
      </c>
      <c r="AP196">
        <v>0.36146400000000001</v>
      </c>
      <c r="AQ196">
        <v>0.452957</v>
      </c>
      <c r="AR196">
        <v>0.15392500000000001</v>
      </c>
      <c r="AS196">
        <v>0.115471</v>
      </c>
      <c r="AT196">
        <v>17.5</v>
      </c>
      <c r="AU196">
        <v>7.7781750000000001</v>
      </c>
      <c r="AV196">
        <v>9.3290000000000005E-3</v>
      </c>
      <c r="AW196">
        <v>5.7010000000000003E-3</v>
      </c>
      <c r="AX196">
        <v>122.792495</v>
      </c>
      <c r="AY196">
        <v>41.583503</v>
      </c>
      <c r="AZ196">
        <v>329.773031</v>
      </c>
      <c r="BA196">
        <v>62.308475000000001</v>
      </c>
      <c r="BB196">
        <v>247.9864</v>
      </c>
      <c r="BC196">
        <v>0</v>
      </c>
      <c r="BD196">
        <v>7.1629040000000002</v>
      </c>
      <c r="BE196">
        <v>0.47140500000000002</v>
      </c>
    </row>
    <row r="197" spans="1:57" x14ac:dyDescent="0.25">
      <c r="A197" t="s">
        <v>1069</v>
      </c>
      <c r="B197" s="29">
        <v>5</v>
      </c>
      <c r="C197" t="s">
        <v>21</v>
      </c>
      <c r="D197">
        <v>7</v>
      </c>
      <c r="E197" t="s">
        <v>1</v>
      </c>
      <c r="F197" t="s">
        <v>767</v>
      </c>
      <c r="G197" t="s">
        <v>244</v>
      </c>
      <c r="H197" s="2">
        <v>69.883621615964003</v>
      </c>
      <c r="I197" s="2">
        <v>55.548209365968425</v>
      </c>
      <c r="J197" s="8" t="s">
        <v>50</v>
      </c>
      <c r="K197" s="29">
        <v>20767</v>
      </c>
      <c r="L197" s="29">
        <v>7</v>
      </c>
      <c r="M197" s="29">
        <f t="shared" si="17"/>
        <v>3.3707324119998071E-2</v>
      </c>
      <c r="N197" s="29">
        <v>8.1625000000116188E-3</v>
      </c>
      <c r="O197" s="29">
        <v>6.0732302608369152E-3</v>
      </c>
      <c r="P197" s="29">
        <v>63.061386413400115</v>
      </c>
      <c r="Q197" s="29">
        <f t="shared" si="15"/>
        <v>35.620345397178326</v>
      </c>
      <c r="R197" s="29">
        <v>0.44048831143784839</v>
      </c>
      <c r="S197" s="29">
        <f t="shared" si="16"/>
        <v>0.20795756594559589</v>
      </c>
      <c r="T197" s="29">
        <v>0.67513239562249516</v>
      </c>
      <c r="U197" s="29">
        <v>13.5556</v>
      </c>
      <c r="V197" s="29">
        <v>117</v>
      </c>
      <c r="W197" s="29">
        <v>1</v>
      </c>
      <c r="X197" s="29">
        <v>3.6666666666666701</v>
      </c>
      <c r="Y197" s="29">
        <v>4.6666666666666696</v>
      </c>
      <c r="Z197" s="29">
        <v>900</v>
      </c>
      <c r="AA197" s="2" t="s">
        <v>2239</v>
      </c>
      <c r="AB197" s="34"/>
      <c r="AC197">
        <v>20986</v>
      </c>
      <c r="AD197">
        <v>331.98307499999999</v>
      </c>
      <c r="AE197">
        <v>63.214066000000003</v>
      </c>
      <c r="AF197">
        <v>209.85</v>
      </c>
      <c r="AG197">
        <v>1024.37184</v>
      </c>
      <c r="AH197">
        <v>102.437184</v>
      </c>
      <c r="AI197">
        <v>1.5819E-2</v>
      </c>
      <c r="AJ197">
        <v>6.9769999999999997E-3</v>
      </c>
      <c r="AK197">
        <v>0.44103999999999999</v>
      </c>
      <c r="AL197">
        <v>1.4675000000000001E-2</v>
      </c>
      <c r="AM197">
        <v>1.2500000000000001E-2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25">
      <c r="A198" t="s">
        <v>1069</v>
      </c>
      <c r="B198" s="29">
        <v>5</v>
      </c>
      <c r="C198" t="s">
        <v>4</v>
      </c>
      <c r="D198">
        <v>12</v>
      </c>
      <c r="E198" t="s">
        <v>1</v>
      </c>
      <c r="F198" t="s">
        <v>767</v>
      </c>
      <c r="G198" t="s">
        <v>244</v>
      </c>
      <c r="H198" s="2">
        <v>69.883621615964003</v>
      </c>
      <c r="I198" s="2">
        <v>55.548209365968425</v>
      </c>
      <c r="J198" s="8" t="s">
        <v>51</v>
      </c>
      <c r="K198" s="29">
        <v>1608</v>
      </c>
      <c r="L198" s="29">
        <v>0</v>
      </c>
      <c r="M198" s="29">
        <f t="shared" si="17"/>
        <v>0</v>
      </c>
      <c r="N198" s="29">
        <v>0</v>
      </c>
      <c r="O198" s="29">
        <v>0</v>
      </c>
      <c r="P198" s="29">
        <v>4.8828771297128801</v>
      </c>
      <c r="Q198" s="29">
        <f t="shared" si="15"/>
        <v>22.558163886508908</v>
      </c>
      <c r="R198" s="29">
        <v>0.38907302776630065</v>
      </c>
      <c r="S198" s="29">
        <f t="shared" si="16"/>
        <v>0.25937284961714363</v>
      </c>
      <c r="U198" s="29">
        <v>13.5556</v>
      </c>
      <c r="V198" s="29">
        <v>117</v>
      </c>
      <c r="W198" s="29">
        <v>1</v>
      </c>
      <c r="X198" s="29">
        <v>3.6666666666666701</v>
      </c>
      <c r="Y198" s="29">
        <v>4.6666666666666696</v>
      </c>
      <c r="Z198" s="29">
        <v>900</v>
      </c>
      <c r="AA198" s="2" t="s">
        <v>2239</v>
      </c>
      <c r="AB198" s="34"/>
      <c r="AC198">
        <v>1623</v>
      </c>
      <c r="AD198">
        <v>331.98307499999999</v>
      </c>
      <c r="AE198">
        <v>4.8888030000000002</v>
      </c>
      <c r="AF198">
        <v>16.059999999999999</v>
      </c>
      <c r="AG198">
        <v>24.08353</v>
      </c>
      <c r="AH198">
        <v>2.408353</v>
      </c>
      <c r="AI198">
        <v>0.20458799999999999</v>
      </c>
      <c r="AJ198">
        <v>7.9394000000000006E-2</v>
      </c>
      <c r="AK198">
        <v>0.38806600000000002</v>
      </c>
      <c r="AL198">
        <v>0.18871299999999999</v>
      </c>
      <c r="AM198">
        <v>0.17749999999999999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1069</v>
      </c>
      <c r="B199" s="29">
        <v>5</v>
      </c>
      <c r="C199" t="s">
        <v>5</v>
      </c>
      <c r="D199">
        <v>14</v>
      </c>
      <c r="E199" t="s">
        <v>1</v>
      </c>
      <c r="F199" t="s">
        <v>767</v>
      </c>
      <c r="G199" t="s">
        <v>244</v>
      </c>
      <c r="H199" s="2">
        <v>69.883621615964003</v>
      </c>
      <c r="I199" s="2">
        <v>55.548209365968425</v>
      </c>
      <c r="J199" s="8" t="s">
        <v>52</v>
      </c>
      <c r="K199" s="29">
        <v>10560</v>
      </c>
      <c r="L199" s="29">
        <v>0</v>
      </c>
      <c r="M199" s="29">
        <f t="shared" si="17"/>
        <v>0</v>
      </c>
      <c r="N199" s="29">
        <v>0</v>
      </c>
      <c r="O199" s="29">
        <v>0</v>
      </c>
      <c r="P199" s="29">
        <v>32.066655777218912</v>
      </c>
      <c r="Q199" s="29">
        <f t="shared" si="15"/>
        <v>4.6256147609971237</v>
      </c>
      <c r="R199" s="29">
        <v>0.48738922347605551</v>
      </c>
      <c r="S199" s="29">
        <f t="shared" si="16"/>
        <v>0.16105665390738877</v>
      </c>
      <c r="T199" s="29">
        <v>0.65988636132537659</v>
      </c>
      <c r="U199" s="29">
        <v>13.5556</v>
      </c>
      <c r="V199" s="29">
        <v>117</v>
      </c>
      <c r="W199" s="29">
        <v>1</v>
      </c>
      <c r="X199" s="29">
        <v>3.6666666666666701</v>
      </c>
      <c r="Y199" s="29">
        <v>4.6666666666666696</v>
      </c>
      <c r="Z199" s="29">
        <v>900</v>
      </c>
      <c r="AA199" s="2" t="s">
        <v>2239</v>
      </c>
      <c r="AB199" s="34"/>
      <c r="AC199">
        <v>10638</v>
      </c>
      <c r="AD199">
        <v>331.98307499999999</v>
      </c>
      <c r="AE199">
        <v>32.043801999999999</v>
      </c>
      <c r="AF199">
        <v>106.37</v>
      </c>
      <c r="AG199">
        <v>358.879887</v>
      </c>
      <c r="AH199">
        <v>35.887988999999997</v>
      </c>
      <c r="AI199">
        <v>3.1206000000000001E-2</v>
      </c>
      <c r="AJ199">
        <v>1.5195999999999999E-2</v>
      </c>
      <c r="AK199">
        <v>0.48696600000000001</v>
      </c>
      <c r="AL199">
        <v>2.8424999999999999E-2</v>
      </c>
      <c r="AM199">
        <v>2.75E-2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1070</v>
      </c>
      <c r="B200" s="29">
        <v>5</v>
      </c>
      <c r="C200" t="s">
        <v>3</v>
      </c>
      <c r="D200">
        <v>4</v>
      </c>
      <c r="E200" t="s">
        <v>1</v>
      </c>
      <c r="F200" t="s">
        <v>767</v>
      </c>
      <c r="G200" t="s">
        <v>244</v>
      </c>
      <c r="H200" s="2">
        <v>69.883621615964003</v>
      </c>
      <c r="I200" s="2">
        <v>55.548209365968425</v>
      </c>
      <c r="J200" s="8" t="s">
        <v>52</v>
      </c>
      <c r="K200" s="29">
        <v>12629</v>
      </c>
      <c r="L200" s="29">
        <v>0</v>
      </c>
      <c r="M200" s="29">
        <f t="shared" si="17"/>
        <v>0</v>
      </c>
      <c r="N200" s="29">
        <v>0</v>
      </c>
      <c r="O200" s="29">
        <v>0</v>
      </c>
      <c r="P200" s="29">
        <v>36.71578218390902</v>
      </c>
      <c r="Q200" s="29">
        <f t="shared" si="15"/>
        <v>9.2747411676872318</v>
      </c>
      <c r="R200" s="29">
        <v>0.50562617933645004</v>
      </c>
      <c r="S200" s="29">
        <f t="shared" si="16"/>
        <v>0.14281969804699424</v>
      </c>
      <c r="T200" s="29">
        <v>0.75590569617870973</v>
      </c>
      <c r="U200" s="29">
        <v>13.5556</v>
      </c>
      <c r="V200" s="29">
        <v>117</v>
      </c>
      <c r="W200" s="29">
        <v>1</v>
      </c>
      <c r="X200" s="29">
        <v>3.6666666666666701</v>
      </c>
      <c r="Y200" s="29">
        <v>4.6666666666666696</v>
      </c>
      <c r="Z200" s="29">
        <v>900</v>
      </c>
      <c r="AA200" s="2" t="s">
        <v>2239</v>
      </c>
      <c r="AB200" s="34"/>
      <c r="AC200">
        <v>12743</v>
      </c>
      <c r="AD200">
        <v>347.13062500000001</v>
      </c>
      <c r="AE200">
        <v>36.709524000000002</v>
      </c>
      <c r="AF200">
        <v>127.41</v>
      </c>
      <c r="AG200">
        <v>501.64824499999997</v>
      </c>
      <c r="AH200">
        <v>50.164825</v>
      </c>
      <c r="AI200">
        <v>2.7238999999999999E-2</v>
      </c>
      <c r="AJ200">
        <v>1.3746E-2</v>
      </c>
      <c r="AK200">
        <v>0.50465599999999999</v>
      </c>
      <c r="AL200">
        <v>2.5000000000000001E-2</v>
      </c>
      <c r="AM200">
        <v>2.2499999999999999E-2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1070</v>
      </c>
      <c r="B201" s="29">
        <v>5</v>
      </c>
      <c r="C201" t="s">
        <v>0</v>
      </c>
      <c r="D201">
        <v>10</v>
      </c>
      <c r="E201" t="s">
        <v>1</v>
      </c>
      <c r="F201" t="s">
        <v>767</v>
      </c>
      <c r="G201" t="s">
        <v>244</v>
      </c>
      <c r="H201" s="2">
        <v>69.883621615964003</v>
      </c>
      <c r="I201" s="2">
        <v>55.548209365968425</v>
      </c>
      <c r="J201" s="8" t="s">
        <v>52</v>
      </c>
      <c r="K201" s="29">
        <v>19139</v>
      </c>
      <c r="L201" s="29">
        <v>37</v>
      </c>
      <c r="M201" s="29">
        <f t="shared" si="17"/>
        <v>0.193322535137677</v>
      </c>
      <c r="N201" s="29">
        <v>3.7115000000005692E-2</v>
      </c>
      <c r="O201" s="29">
        <v>1.4536298275361874E-2</v>
      </c>
      <c r="P201" s="29">
        <v>55.642042538430182</v>
      </c>
      <c r="Q201" s="29">
        <f t="shared" si="15"/>
        <v>28.201001522208394</v>
      </c>
      <c r="R201" s="29">
        <v>0.56968665289828124</v>
      </c>
      <c r="S201" s="29">
        <f t="shared" si="16"/>
        <v>7.8759224485163037E-2</v>
      </c>
      <c r="T201" s="29">
        <v>0.75632664402782435</v>
      </c>
      <c r="U201" s="29">
        <v>13.5556</v>
      </c>
      <c r="V201" s="29">
        <v>117</v>
      </c>
      <c r="W201" s="29">
        <v>1</v>
      </c>
      <c r="X201" s="29">
        <v>3.6666666666666701</v>
      </c>
      <c r="Y201" s="29">
        <v>4.6666666666666696</v>
      </c>
      <c r="Z201" s="29">
        <v>900</v>
      </c>
      <c r="AA201" s="2" t="s">
        <v>2239</v>
      </c>
      <c r="AB201" s="34"/>
      <c r="AC201">
        <v>19331</v>
      </c>
      <c r="AD201">
        <v>347.13062500000001</v>
      </c>
      <c r="AE201">
        <v>55.68797</v>
      </c>
      <c r="AF201">
        <v>193.3</v>
      </c>
      <c r="AG201">
        <v>869.32961</v>
      </c>
      <c r="AH201">
        <v>86.932961000000006</v>
      </c>
      <c r="AI201">
        <v>1.7957000000000001E-2</v>
      </c>
      <c r="AJ201">
        <v>1.0220999999999999E-2</v>
      </c>
      <c r="AK201">
        <v>0.56920800000000005</v>
      </c>
      <c r="AL201">
        <v>1.6150000000000001E-2</v>
      </c>
      <c r="AM201">
        <v>1.2500000000000001E-2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1070</v>
      </c>
      <c r="B202" s="29">
        <v>5</v>
      </c>
      <c r="C202" t="s">
        <v>10</v>
      </c>
      <c r="D202">
        <v>13</v>
      </c>
      <c r="E202" t="s">
        <v>1</v>
      </c>
      <c r="F202" t="s">
        <v>767</v>
      </c>
      <c r="G202" t="s">
        <v>244</v>
      </c>
      <c r="H202" s="2">
        <v>69.883621615964003</v>
      </c>
      <c r="I202" s="2">
        <v>55.548209365968425</v>
      </c>
      <c r="J202" s="8" t="s">
        <v>50</v>
      </c>
      <c r="K202" s="29">
        <v>9267</v>
      </c>
      <c r="L202" s="29">
        <v>207</v>
      </c>
      <c r="M202" s="29">
        <f t="shared" si="17"/>
        <v>2.2337325995467792</v>
      </c>
      <c r="N202" s="29">
        <v>3.175113636363322E-2</v>
      </c>
      <c r="O202" s="29">
        <v>0.1279194248231845</v>
      </c>
      <c r="P202" s="29">
        <v>26.941575223555695</v>
      </c>
      <c r="Q202" s="29">
        <f t="shared" si="15"/>
        <v>0.49946579266609348</v>
      </c>
      <c r="R202" s="29">
        <v>0.78822231803218612</v>
      </c>
      <c r="S202" s="29">
        <f t="shared" si="16"/>
        <v>0.13977644064874184</v>
      </c>
      <c r="T202" s="29">
        <v>0.75534105246032679</v>
      </c>
      <c r="U202" s="29">
        <v>13.5556</v>
      </c>
      <c r="V202" s="29">
        <v>117</v>
      </c>
      <c r="W202" s="29">
        <v>1</v>
      </c>
      <c r="X202" s="29">
        <v>3.6666666666666701</v>
      </c>
      <c r="Y202" s="29">
        <v>4.6666666666666696</v>
      </c>
      <c r="Z202" s="29">
        <v>900</v>
      </c>
      <c r="AA202" s="2" t="s">
        <v>2239</v>
      </c>
      <c r="AB202" s="34"/>
      <c r="AC202">
        <v>9358</v>
      </c>
      <c r="AD202">
        <v>347.13062500000001</v>
      </c>
      <c r="AE202">
        <v>26.958151999999998</v>
      </c>
      <c r="AF202">
        <v>93.57</v>
      </c>
      <c r="AG202">
        <v>233.622827</v>
      </c>
      <c r="AH202">
        <v>23.362283000000001</v>
      </c>
      <c r="AI202">
        <v>3.7085E-2</v>
      </c>
      <c r="AJ202">
        <v>2.9291999999999999E-2</v>
      </c>
      <c r="AK202">
        <v>0.78984200000000004</v>
      </c>
      <c r="AL202">
        <v>2.8924999999999999E-2</v>
      </c>
      <c r="AM202">
        <v>1.7500000000000002E-2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25">
      <c r="A203" t="s">
        <v>1070</v>
      </c>
      <c r="B203" s="29">
        <v>5</v>
      </c>
      <c r="C203" t="s">
        <v>5</v>
      </c>
      <c r="D203">
        <v>14</v>
      </c>
      <c r="E203" t="s">
        <v>1</v>
      </c>
      <c r="F203" t="s">
        <v>767</v>
      </c>
      <c r="G203" t="s">
        <v>244</v>
      </c>
      <c r="H203" s="2">
        <v>69.883621615964003</v>
      </c>
      <c r="I203" s="2">
        <v>55.548209365968425</v>
      </c>
      <c r="J203" s="8" t="s">
        <v>52</v>
      </c>
      <c r="K203" s="29">
        <v>21712</v>
      </c>
      <c r="L203" s="29">
        <v>27</v>
      </c>
      <c r="M203" s="29">
        <f t="shared" si="17"/>
        <v>0.12435519528371407</v>
      </c>
      <c r="N203" s="29">
        <v>4.4691666666665242E-2</v>
      </c>
      <c r="O203" s="29">
        <v>8.7217789652171245E-3</v>
      </c>
      <c r="P203" s="29">
        <v>63.122421630931399</v>
      </c>
      <c r="Q203" s="29">
        <f t="shared" si="15"/>
        <v>35.68138061470961</v>
      </c>
      <c r="R203" s="29">
        <v>0.41264422898222264</v>
      </c>
      <c r="S203" s="29">
        <f t="shared" si="16"/>
        <v>0.23580164840122164</v>
      </c>
      <c r="T203" s="29">
        <v>0.75374819731850606</v>
      </c>
      <c r="U203" s="29">
        <v>13.5556</v>
      </c>
      <c r="V203" s="29">
        <v>117</v>
      </c>
      <c r="W203" s="29">
        <v>1</v>
      </c>
      <c r="X203" s="29">
        <v>3.6666666666666701</v>
      </c>
      <c r="Y203" s="29">
        <v>4.6666666666666696</v>
      </c>
      <c r="Z203" s="29">
        <v>900</v>
      </c>
      <c r="AA203" s="2" t="s">
        <v>2239</v>
      </c>
      <c r="AB203" s="34"/>
      <c r="AC203">
        <v>21928</v>
      </c>
      <c r="AD203">
        <v>347.13062500000001</v>
      </c>
      <c r="AE203">
        <v>63.169303999999997</v>
      </c>
      <c r="AF203">
        <v>219.27</v>
      </c>
      <c r="AG203">
        <v>1095.3082750000001</v>
      </c>
      <c r="AH203">
        <v>109.530827</v>
      </c>
      <c r="AI203">
        <v>1.583E-2</v>
      </c>
      <c r="AJ203">
        <v>6.5300000000000002E-3</v>
      </c>
      <c r="AK203">
        <v>0.41249999999999998</v>
      </c>
      <c r="AL203">
        <v>1.4800000000000001E-2</v>
      </c>
      <c r="AM203">
        <v>1.2500000000000001E-2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5">
      <c r="A204" t="s">
        <v>1070</v>
      </c>
      <c r="B204" s="29">
        <v>5</v>
      </c>
      <c r="C204" t="s">
        <v>28</v>
      </c>
      <c r="D204">
        <v>15</v>
      </c>
      <c r="E204" t="s">
        <v>1</v>
      </c>
      <c r="F204" t="s">
        <v>767</v>
      </c>
      <c r="G204" t="s">
        <v>244</v>
      </c>
      <c r="H204" s="2">
        <v>69.883621615964003</v>
      </c>
      <c r="I204" s="2">
        <v>55.548209365968425</v>
      </c>
      <c r="J204" s="8" t="s">
        <v>51</v>
      </c>
      <c r="K204" s="29">
        <v>620</v>
      </c>
      <c r="L204" s="29">
        <v>277</v>
      </c>
      <c r="M204" s="29">
        <f t="shared" si="17"/>
        <v>44.677419354838712</v>
      </c>
      <c r="N204" s="29">
        <v>0.2340317708333326</v>
      </c>
      <c r="O204" s="29">
        <v>0.13954846344347399</v>
      </c>
      <c r="P204" s="29">
        <v>1.8025009861448724</v>
      </c>
      <c r="Q204" s="29">
        <f t="shared" si="15"/>
        <v>25.638540030076918</v>
      </c>
      <c r="R204" s="29">
        <v>1.9144308609723251</v>
      </c>
      <c r="S204" s="29">
        <f t="shared" si="16"/>
        <v>1.2659849835888808</v>
      </c>
      <c r="U204" s="29">
        <v>13.5556</v>
      </c>
      <c r="V204" s="29">
        <v>117</v>
      </c>
      <c r="W204" s="29">
        <v>1</v>
      </c>
      <c r="X204" s="29">
        <v>3.6666666666666701</v>
      </c>
      <c r="Y204" s="29">
        <v>4.6666666666666696</v>
      </c>
      <c r="Z204" s="29">
        <v>900</v>
      </c>
      <c r="AA204" s="2" t="s">
        <v>2239</v>
      </c>
      <c r="AB204" s="34"/>
      <c r="AC204">
        <v>631</v>
      </c>
      <c r="AD204">
        <v>347.13062500000001</v>
      </c>
      <c r="AE204">
        <v>1.81776</v>
      </c>
      <c r="AF204">
        <v>4.6100000000000003</v>
      </c>
      <c r="AG204">
        <v>7.4925230000000003</v>
      </c>
      <c r="AH204">
        <v>0.74925200000000003</v>
      </c>
      <c r="AI204">
        <v>0.54640999999999995</v>
      </c>
      <c r="AJ204">
        <v>1.045847</v>
      </c>
      <c r="AK204">
        <v>1.9140330000000001</v>
      </c>
      <c r="AL204">
        <v>0.13192499999999999</v>
      </c>
      <c r="AM204">
        <v>1.2500000000000001E-2</v>
      </c>
      <c r="AN204">
        <v>20</v>
      </c>
      <c r="AO204">
        <v>5.7615E-2</v>
      </c>
      <c r="AP204">
        <v>3.456912</v>
      </c>
      <c r="AQ204">
        <v>31.854199999999999</v>
      </c>
      <c r="AR204">
        <v>0.56503000000000003</v>
      </c>
      <c r="AS204">
        <v>0.651474</v>
      </c>
      <c r="AT204">
        <v>10.050000000000001</v>
      </c>
      <c r="AU204">
        <v>4.0324340000000003</v>
      </c>
      <c r="AV204">
        <v>6.2434000000000003E-2</v>
      </c>
      <c r="AW204">
        <v>8.7960999999999998E-2</v>
      </c>
      <c r="AX204">
        <v>30.403334999999998</v>
      </c>
      <c r="AY204">
        <v>20.569307999999999</v>
      </c>
      <c r="AZ204">
        <v>169.17729</v>
      </c>
      <c r="BA204">
        <v>70.385495000000006</v>
      </c>
      <c r="BB204">
        <v>16.064204</v>
      </c>
      <c r="BC204">
        <v>15.202724999999999</v>
      </c>
      <c r="BD204">
        <v>7.9652510000000003</v>
      </c>
      <c r="BE204">
        <v>1.972027</v>
      </c>
    </row>
    <row r="205" spans="1:57" x14ac:dyDescent="0.25">
      <c r="A205" t="s">
        <v>1071</v>
      </c>
      <c r="B205" s="29">
        <v>5</v>
      </c>
      <c r="C205" t="s">
        <v>2</v>
      </c>
      <c r="D205">
        <v>3</v>
      </c>
      <c r="E205" t="s">
        <v>1</v>
      </c>
      <c r="F205" t="s">
        <v>767</v>
      </c>
      <c r="G205" t="s">
        <v>244</v>
      </c>
      <c r="H205" s="2">
        <v>69.883621615964003</v>
      </c>
      <c r="I205" s="2">
        <v>55.548209365968425</v>
      </c>
      <c r="J205" s="8" t="s">
        <v>50</v>
      </c>
      <c r="K205" s="29">
        <v>14431</v>
      </c>
      <c r="L205" s="29">
        <v>238</v>
      </c>
      <c r="M205" s="29">
        <f t="shared" si="17"/>
        <v>1.6492273577714642</v>
      </c>
      <c r="N205" s="29">
        <v>4.6875833333330993E-2</v>
      </c>
      <c r="O205" s="29">
        <v>9.6197934438313787E-2</v>
      </c>
      <c r="P205" s="29">
        <v>46.274413062643546</v>
      </c>
      <c r="Q205" s="29">
        <f t="shared" si="15"/>
        <v>18.833372046421758</v>
      </c>
      <c r="R205" s="29">
        <v>0.65409570131906025</v>
      </c>
      <c r="S205" s="29">
        <f t="shared" si="16"/>
        <v>5.6498239356159718E-3</v>
      </c>
      <c r="T205" s="29">
        <v>0.79945007028651638</v>
      </c>
      <c r="U205" s="29">
        <v>13.5556</v>
      </c>
      <c r="V205" s="29">
        <v>117</v>
      </c>
      <c r="W205" s="29">
        <v>1</v>
      </c>
      <c r="X205" s="29">
        <v>3.6666666666666701</v>
      </c>
      <c r="Y205" s="29">
        <v>4.6666666666666696</v>
      </c>
      <c r="Z205" s="29">
        <v>900</v>
      </c>
      <c r="AA205" s="2" t="s">
        <v>2239</v>
      </c>
      <c r="AB205" s="34"/>
      <c r="AC205">
        <v>14530</v>
      </c>
      <c r="AD205">
        <v>314.19995</v>
      </c>
      <c r="AE205">
        <v>46.244438000000002</v>
      </c>
      <c r="AF205">
        <v>145.29</v>
      </c>
      <c r="AG205">
        <v>561.06894899999998</v>
      </c>
      <c r="AH205">
        <v>56.106895000000002</v>
      </c>
      <c r="AI205">
        <v>2.1618999999999999E-2</v>
      </c>
      <c r="AJ205">
        <v>1.4128E-2</v>
      </c>
      <c r="AK205">
        <v>0.65350900000000001</v>
      </c>
      <c r="AL205">
        <v>1.8624999999999999E-2</v>
      </c>
      <c r="AM205">
        <v>1.7500000000000002E-2</v>
      </c>
      <c r="AN205">
        <v>10</v>
      </c>
      <c r="AO205">
        <v>3.1827000000000001E-2</v>
      </c>
      <c r="AP205">
        <v>1.9096120000000001</v>
      </c>
      <c r="AQ205">
        <v>3.420509</v>
      </c>
      <c r="AR205">
        <v>0.45039499999999999</v>
      </c>
      <c r="AS205">
        <v>0.14660599999999999</v>
      </c>
      <c r="AT205">
        <v>49.7</v>
      </c>
      <c r="AU205">
        <v>13.703609</v>
      </c>
      <c r="AV205">
        <v>9.2479999999999993E-3</v>
      </c>
      <c r="AW205">
        <v>3.705E-3</v>
      </c>
      <c r="AX205">
        <v>111.60372099999999</v>
      </c>
      <c r="AY205">
        <v>15.52074</v>
      </c>
      <c r="AZ205">
        <v>408.78468900000001</v>
      </c>
      <c r="BA205">
        <v>277.845573</v>
      </c>
      <c r="BB205">
        <v>21.576841999999999</v>
      </c>
      <c r="BC205">
        <v>52.843553999999997</v>
      </c>
      <c r="BD205">
        <v>7.417332</v>
      </c>
      <c r="BE205">
        <v>2.2110829999999999</v>
      </c>
    </row>
    <row r="206" spans="1:57" x14ac:dyDescent="0.25">
      <c r="A206" t="s">
        <v>1071</v>
      </c>
      <c r="B206" s="29">
        <v>5</v>
      </c>
      <c r="C206" t="s">
        <v>3</v>
      </c>
      <c r="D206">
        <v>4</v>
      </c>
      <c r="E206" t="s">
        <v>1</v>
      </c>
      <c r="F206" t="s">
        <v>767</v>
      </c>
      <c r="G206" t="s">
        <v>244</v>
      </c>
      <c r="H206" s="2">
        <v>69.883621615964003</v>
      </c>
      <c r="I206" s="2">
        <v>55.548209365968425</v>
      </c>
      <c r="J206" s="8" t="s">
        <v>50</v>
      </c>
      <c r="K206" s="29">
        <v>19870</v>
      </c>
      <c r="L206" s="29">
        <v>0</v>
      </c>
      <c r="M206" s="29">
        <f t="shared" si="17"/>
        <v>0</v>
      </c>
      <c r="N206" s="29">
        <v>0</v>
      </c>
      <c r="O206" s="29">
        <v>0</v>
      </c>
      <c r="P206" s="29">
        <v>63.715098576309835</v>
      </c>
      <c r="Q206" s="29">
        <f t="shared" si="15"/>
        <v>36.274057560088046</v>
      </c>
      <c r="R206" s="29">
        <v>0.45229433318587992</v>
      </c>
      <c r="S206" s="29">
        <f t="shared" si="16"/>
        <v>0.19615154419756436</v>
      </c>
      <c r="T206" s="29">
        <v>0.81502426994970723</v>
      </c>
      <c r="U206" s="29">
        <v>13.5556</v>
      </c>
      <c r="V206" s="29">
        <v>117</v>
      </c>
      <c r="W206" s="29">
        <v>1</v>
      </c>
      <c r="X206" s="29">
        <v>3.6666666666666701</v>
      </c>
      <c r="Y206" s="29">
        <v>4.6666666666666696</v>
      </c>
      <c r="Z206" s="29">
        <v>900</v>
      </c>
      <c r="AA206" s="2" t="s">
        <v>2239</v>
      </c>
      <c r="AB206" s="34"/>
      <c r="AC206">
        <v>20000</v>
      </c>
      <c r="AD206">
        <v>314.19995</v>
      </c>
      <c r="AE206">
        <v>63.653734</v>
      </c>
      <c r="AF206">
        <v>199.99</v>
      </c>
      <c r="AG206">
        <v>983.23320200000001</v>
      </c>
      <c r="AH206">
        <v>98.323319999999995</v>
      </c>
      <c r="AI206">
        <v>1.5709999999999998E-2</v>
      </c>
      <c r="AJ206">
        <v>7.1130000000000004E-3</v>
      </c>
      <c r="AK206">
        <v>0.45280399999999998</v>
      </c>
      <c r="AL206">
        <v>1.46E-2</v>
      </c>
      <c r="AM206">
        <v>1.2500000000000001E-2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25">
      <c r="A207" t="s">
        <v>1071</v>
      </c>
      <c r="B207" s="29">
        <v>5</v>
      </c>
      <c r="C207" t="s">
        <v>13</v>
      </c>
      <c r="D207">
        <v>11</v>
      </c>
      <c r="E207" t="s">
        <v>1</v>
      </c>
      <c r="F207" t="s">
        <v>767</v>
      </c>
      <c r="G207" t="s">
        <v>244</v>
      </c>
      <c r="H207" s="2">
        <v>69.883621615964003</v>
      </c>
      <c r="I207" s="2">
        <v>55.548209365968425</v>
      </c>
      <c r="J207" s="8" t="s">
        <v>51</v>
      </c>
      <c r="K207" s="29">
        <v>7165</v>
      </c>
      <c r="L207" s="29">
        <v>177</v>
      </c>
      <c r="M207" s="29">
        <f t="shared" si="17"/>
        <v>2.4703419399860436</v>
      </c>
      <c r="N207" s="29">
        <v>5.0384374999997039E-2</v>
      </c>
      <c r="O207" s="29">
        <v>0.10261113006753471</v>
      </c>
      <c r="P207" s="29">
        <v>22.975273341683945</v>
      </c>
      <c r="Q207" s="29">
        <f t="shared" si="15"/>
        <v>4.4657676745378438</v>
      </c>
      <c r="R207" s="29">
        <v>0.75862787318065883</v>
      </c>
      <c r="S207" s="29">
        <f t="shared" si="16"/>
        <v>0.11018199579721455</v>
      </c>
      <c r="T207" s="29">
        <v>0.81428198930622031</v>
      </c>
      <c r="U207" s="29">
        <v>13.5556</v>
      </c>
      <c r="V207" s="29">
        <v>117</v>
      </c>
      <c r="W207" s="29">
        <v>1</v>
      </c>
      <c r="X207" s="29">
        <v>3.6666666666666701</v>
      </c>
      <c r="Y207" s="29">
        <v>4.6666666666666696</v>
      </c>
      <c r="Z207" s="29">
        <v>900</v>
      </c>
      <c r="AA207" s="2" t="s">
        <v>2239</v>
      </c>
      <c r="AB207" s="34"/>
      <c r="AC207">
        <v>7216</v>
      </c>
      <c r="AD207">
        <v>314.19995</v>
      </c>
      <c r="AE207">
        <v>22.966266999999998</v>
      </c>
      <c r="AF207">
        <v>72.150000000000006</v>
      </c>
      <c r="AG207">
        <v>167.56421900000001</v>
      </c>
      <c r="AH207">
        <v>16.756422000000001</v>
      </c>
      <c r="AI207">
        <v>4.3527999999999997E-2</v>
      </c>
      <c r="AJ207">
        <v>3.3024999999999999E-2</v>
      </c>
      <c r="AK207">
        <v>0.75871299999999997</v>
      </c>
      <c r="AL207">
        <v>3.5424999999999998E-2</v>
      </c>
      <c r="AM207">
        <v>3.2500000000000001E-2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1071</v>
      </c>
      <c r="B208" s="29">
        <v>5</v>
      </c>
      <c r="C208" t="s">
        <v>4</v>
      </c>
      <c r="D208">
        <v>12</v>
      </c>
      <c r="E208" t="s">
        <v>1</v>
      </c>
      <c r="F208" t="s">
        <v>767</v>
      </c>
      <c r="G208" t="s">
        <v>244</v>
      </c>
      <c r="H208" s="2">
        <v>69.883621615964003</v>
      </c>
      <c r="I208" s="2">
        <v>55.548209365968425</v>
      </c>
      <c r="J208" s="8" t="s">
        <v>50</v>
      </c>
      <c r="K208" s="29">
        <v>10227</v>
      </c>
      <c r="L208" s="29">
        <v>9</v>
      </c>
      <c r="M208" s="29">
        <f t="shared" si="17"/>
        <v>8.8002346729246103E-2</v>
      </c>
      <c r="N208" s="29">
        <v>9.0000000000003411E-2</v>
      </c>
      <c r="O208" s="29">
        <v>3.2065978146104596E-3</v>
      </c>
      <c r="P208" s="29">
        <v>32.793875850021173</v>
      </c>
      <c r="Q208" s="29">
        <f t="shared" si="15"/>
        <v>5.3528348337993847</v>
      </c>
      <c r="R208" s="29">
        <v>0.43702217482099009</v>
      </c>
      <c r="S208" s="29">
        <f t="shared" si="16"/>
        <v>0.21142370256245419</v>
      </c>
      <c r="T208" s="29">
        <v>0.80507025698407442</v>
      </c>
      <c r="U208" s="29">
        <v>13.5556</v>
      </c>
      <c r="V208" s="29">
        <v>117</v>
      </c>
      <c r="W208" s="29">
        <v>1</v>
      </c>
      <c r="X208" s="29">
        <v>3.6666666666666701</v>
      </c>
      <c r="Y208" s="29">
        <v>4.6666666666666696</v>
      </c>
      <c r="Z208" s="29">
        <v>900</v>
      </c>
      <c r="AA208" s="2" t="s">
        <v>2239</v>
      </c>
      <c r="AB208" s="34"/>
      <c r="AC208">
        <v>10291</v>
      </c>
      <c r="AD208">
        <v>314.19995</v>
      </c>
      <c r="AE208">
        <v>32.753028999999998</v>
      </c>
      <c r="AF208">
        <v>102.9</v>
      </c>
      <c r="AG208">
        <v>356.21340500000002</v>
      </c>
      <c r="AH208">
        <v>35.621341000000001</v>
      </c>
      <c r="AI208">
        <v>3.0530999999999999E-2</v>
      </c>
      <c r="AJ208">
        <v>1.3316E-2</v>
      </c>
      <c r="AK208">
        <v>0.43612800000000002</v>
      </c>
      <c r="AL208">
        <v>2.8437E-2</v>
      </c>
      <c r="AM208">
        <v>2.75E-2</v>
      </c>
      <c r="AN208">
        <v>1</v>
      </c>
      <c r="AO208">
        <v>3.1830000000000001E-3</v>
      </c>
      <c r="AP208">
        <v>0.19096099999999999</v>
      </c>
      <c r="AQ208">
        <v>0.54416500000000001</v>
      </c>
      <c r="AR208">
        <v>0.86802500000000005</v>
      </c>
      <c r="AS208">
        <v>0</v>
      </c>
      <c r="AT208">
        <v>56</v>
      </c>
      <c r="AU208">
        <v>0</v>
      </c>
      <c r="AV208">
        <v>1.5782000000000001E-2</v>
      </c>
      <c r="AW208">
        <v>5.1710000000000002E-3</v>
      </c>
      <c r="AX208">
        <v>63.362229999999997</v>
      </c>
      <c r="AY208">
        <v>0</v>
      </c>
      <c r="AZ208">
        <v>139.37282200000001</v>
      </c>
      <c r="BA208">
        <v>0</v>
      </c>
      <c r="BB208">
        <v>0</v>
      </c>
      <c r="BC208">
        <v>0</v>
      </c>
      <c r="BD208">
        <v>5.4939249999999999</v>
      </c>
      <c r="BE208">
        <v>0.37267800000000001</v>
      </c>
    </row>
    <row r="209" spans="1:57" x14ac:dyDescent="0.25">
      <c r="A209" t="s">
        <v>1071</v>
      </c>
      <c r="B209" s="29">
        <v>5</v>
      </c>
      <c r="C209" t="s">
        <v>5</v>
      </c>
      <c r="D209">
        <v>14</v>
      </c>
      <c r="E209" t="s">
        <v>1</v>
      </c>
      <c r="F209" t="s">
        <v>767</v>
      </c>
      <c r="G209" t="s">
        <v>244</v>
      </c>
      <c r="H209" s="2">
        <v>69.883621615964003</v>
      </c>
      <c r="I209" s="2">
        <v>55.548209365968425</v>
      </c>
      <c r="J209" s="8" t="s">
        <v>50</v>
      </c>
      <c r="K209" s="29">
        <v>11925</v>
      </c>
      <c r="L209" s="29">
        <v>25</v>
      </c>
      <c r="M209" s="29">
        <f t="shared" si="17"/>
        <v>0.20964360587002098</v>
      </c>
      <c r="N209" s="29">
        <v>2.5795000000002677E-2</v>
      </c>
      <c r="O209" s="29">
        <v>1.6032989073052298E-2</v>
      </c>
      <c r="P209" s="29">
        <v>38.238678939229736</v>
      </c>
      <c r="Q209" s="29">
        <f t="shared" si="15"/>
        <v>10.797637923007947</v>
      </c>
      <c r="R209" s="29">
        <v>0.453515279650957</v>
      </c>
      <c r="S209" s="29">
        <f t="shared" si="16"/>
        <v>0.19493059773248728</v>
      </c>
      <c r="T209" s="29">
        <v>0.82101452955619914</v>
      </c>
      <c r="U209" s="29">
        <v>13.5556</v>
      </c>
      <c r="V209" s="29">
        <v>117</v>
      </c>
      <c r="W209" s="29">
        <v>1</v>
      </c>
      <c r="X209" s="29">
        <v>3.6666666666666701</v>
      </c>
      <c r="Y209" s="29">
        <v>4.6666666666666696</v>
      </c>
      <c r="Z209" s="29">
        <v>900</v>
      </c>
      <c r="AA209" s="2" t="s">
        <v>2239</v>
      </c>
      <c r="AB209" s="34"/>
      <c r="AC209">
        <v>12002</v>
      </c>
      <c r="AD209">
        <v>314.19995</v>
      </c>
      <c r="AE209">
        <v>38.198605999999998</v>
      </c>
      <c r="AF209">
        <v>120.01</v>
      </c>
      <c r="AG209">
        <v>440.67218000000003</v>
      </c>
      <c r="AH209">
        <v>44.067217999999997</v>
      </c>
      <c r="AI209">
        <v>2.6176999999999999E-2</v>
      </c>
      <c r="AJ209">
        <v>1.1847999999999999E-2</v>
      </c>
      <c r="AK209">
        <v>0.45263300000000001</v>
      </c>
      <c r="AL209">
        <v>2.4299999999999999E-2</v>
      </c>
      <c r="AM209">
        <v>2.2499999999999999E-2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25">
      <c r="A210" t="s">
        <v>1071</v>
      </c>
      <c r="B210" s="29">
        <v>5</v>
      </c>
      <c r="C210" t="s">
        <v>28</v>
      </c>
      <c r="D210">
        <v>15</v>
      </c>
      <c r="E210" t="s">
        <v>1</v>
      </c>
      <c r="F210" t="s">
        <v>767</v>
      </c>
      <c r="G210" t="s">
        <v>244</v>
      </c>
      <c r="H210" s="2">
        <v>69.883621615964003</v>
      </c>
      <c r="I210" s="2">
        <v>55.548209365968425</v>
      </c>
      <c r="J210" s="8" t="s">
        <v>52</v>
      </c>
      <c r="K210" s="29">
        <v>1505</v>
      </c>
      <c r="L210" s="29">
        <v>0</v>
      </c>
      <c r="M210" s="29">
        <f t="shared" si="17"/>
        <v>0</v>
      </c>
      <c r="N210" s="29">
        <v>0</v>
      </c>
      <c r="O210" s="29">
        <v>0</v>
      </c>
      <c r="P210" s="29">
        <v>4.825929710988742</v>
      </c>
      <c r="Q210" s="29">
        <f t="shared" si="15"/>
        <v>22.615111305233047</v>
      </c>
      <c r="R210" s="29">
        <v>0.32216077753731059</v>
      </c>
      <c r="S210" s="29">
        <f t="shared" si="16"/>
        <v>0.32628509984613369</v>
      </c>
      <c r="U210" s="29">
        <v>13.5556</v>
      </c>
      <c r="V210" s="29">
        <v>117</v>
      </c>
      <c r="W210" s="29">
        <v>1</v>
      </c>
      <c r="X210" s="29">
        <v>3.6666666666666701</v>
      </c>
      <c r="Y210" s="29">
        <v>4.6666666666666696</v>
      </c>
      <c r="Z210" s="29">
        <v>900</v>
      </c>
      <c r="AA210" s="2" t="s">
        <v>2239</v>
      </c>
      <c r="AB210" s="34"/>
      <c r="AC210">
        <v>1517</v>
      </c>
      <c r="AD210">
        <v>314.19995</v>
      </c>
      <c r="AE210">
        <v>4.8281359999999998</v>
      </c>
      <c r="AF210">
        <v>15.05</v>
      </c>
      <c r="AG210">
        <v>23.945929</v>
      </c>
      <c r="AH210">
        <v>2.394593</v>
      </c>
      <c r="AI210">
        <v>0.20712800000000001</v>
      </c>
      <c r="AJ210">
        <v>6.6558000000000006E-2</v>
      </c>
      <c r="AK210">
        <v>0.32133600000000001</v>
      </c>
      <c r="AL210">
        <v>0.19255</v>
      </c>
      <c r="AM210">
        <v>0.1875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25">
      <c r="A211" s="29" t="s">
        <v>1209</v>
      </c>
      <c r="B211">
        <v>6</v>
      </c>
      <c r="C211" s="29" t="s">
        <v>4</v>
      </c>
      <c r="D211">
        <v>12</v>
      </c>
      <c r="E211" t="s">
        <v>1</v>
      </c>
      <c r="F211" s="2" t="s">
        <v>830</v>
      </c>
      <c r="G211" t="s">
        <v>244</v>
      </c>
      <c r="H211" s="2">
        <v>35.756451759225911</v>
      </c>
      <c r="I211" s="2">
        <v>67.693051306692951</v>
      </c>
      <c r="J211" s="5" t="s">
        <v>52</v>
      </c>
      <c r="K211" s="29">
        <v>7336</v>
      </c>
      <c r="L211" s="29">
        <v>67</v>
      </c>
      <c r="M211" s="29">
        <f t="shared" si="17"/>
        <v>0.91330425299890949</v>
      </c>
      <c r="N211" s="29">
        <v>5.0671428571437867E-2</v>
      </c>
      <c r="O211" s="29">
        <v>4.8658943260678038E-2</v>
      </c>
      <c r="P211" s="29">
        <v>50.994572537190585</v>
      </c>
      <c r="Q211" s="29">
        <f t="shared" si="15"/>
        <v>23.553531520968797</v>
      </c>
      <c r="R211" s="29">
        <v>0.53337449708858509</v>
      </c>
      <c r="S211" s="29">
        <f t="shared" si="16"/>
        <v>0.11507138029485919</v>
      </c>
      <c r="U211" s="29">
        <v>6.1517099999999996</v>
      </c>
      <c r="V211" s="29">
        <v>21</v>
      </c>
      <c r="W211" s="29">
        <v>3.3333333333333335</v>
      </c>
      <c r="X211" s="29">
        <v>3</v>
      </c>
      <c r="Y211" s="29">
        <v>6.333333333333333</v>
      </c>
      <c r="Z211" s="29">
        <v>36</v>
      </c>
      <c r="AA211" s="2" t="s">
        <v>2240</v>
      </c>
      <c r="AC211" s="29">
        <v>15309</v>
      </c>
      <c r="AD211" s="29">
        <v>306.51952499999999</v>
      </c>
      <c r="AE211" s="29">
        <v>49.944616000000003</v>
      </c>
      <c r="AF211" s="29">
        <v>153.08000000000001</v>
      </c>
      <c r="AG211" s="29">
        <v>673.154405</v>
      </c>
      <c r="AH211" s="29">
        <v>67.315441000000007</v>
      </c>
      <c r="AI211" s="29">
        <v>2.002E-2</v>
      </c>
      <c r="AJ211" s="29">
        <v>1.0867999999999999E-2</v>
      </c>
      <c r="AK211" s="29">
        <v>0.54286299999999998</v>
      </c>
      <c r="AL211" s="29">
        <v>1.8200000000000001E-2</v>
      </c>
      <c r="AM211" s="29">
        <v>1.7500000000000002E-2</v>
      </c>
      <c r="AN211" s="29">
        <v>3</v>
      </c>
      <c r="AO211" s="29">
        <v>9.7870000000000006E-3</v>
      </c>
      <c r="AP211" s="29">
        <v>0.58723800000000004</v>
      </c>
      <c r="AQ211" s="29">
        <v>0.391926</v>
      </c>
      <c r="AR211" s="29">
        <v>0.10925</v>
      </c>
      <c r="AS211" s="29">
        <v>1.3211000000000001E-2</v>
      </c>
      <c r="AT211" s="29">
        <v>20</v>
      </c>
      <c r="AU211" s="29">
        <v>2</v>
      </c>
      <c r="AV211" s="29">
        <v>5.7499999999999999E-3</v>
      </c>
      <c r="AW211" s="29">
        <v>1.812E-3</v>
      </c>
      <c r="AX211" s="29">
        <v>175.141321</v>
      </c>
      <c r="AY211" s="29">
        <v>23.619230999999999</v>
      </c>
      <c r="AZ211" s="29">
        <v>362.53245199999998</v>
      </c>
      <c r="BA211" s="29">
        <v>101.537541</v>
      </c>
      <c r="BB211" s="29">
        <v>102.939562</v>
      </c>
      <c r="BC211" s="29">
        <v>86.713759999999994</v>
      </c>
      <c r="BD211" s="29">
        <v>5.9401729999999997</v>
      </c>
      <c r="BE211" s="29">
        <v>0.5</v>
      </c>
    </row>
    <row r="212" spans="1:57" x14ac:dyDescent="0.25">
      <c r="A212" s="29" t="s">
        <v>1210</v>
      </c>
      <c r="B212" s="29">
        <v>6</v>
      </c>
      <c r="C212" s="29" t="s">
        <v>9</v>
      </c>
      <c r="D212">
        <v>2</v>
      </c>
      <c r="E212" t="s">
        <v>1</v>
      </c>
      <c r="F212" s="2" t="s">
        <v>830</v>
      </c>
      <c r="G212" s="29" t="s">
        <v>244</v>
      </c>
      <c r="H212" s="2">
        <v>35.756451759225911</v>
      </c>
      <c r="I212" s="2">
        <v>67.693051306692951</v>
      </c>
      <c r="J212" s="5" t="s">
        <v>52</v>
      </c>
      <c r="K212" s="29">
        <v>10264</v>
      </c>
      <c r="L212" s="29">
        <v>36</v>
      </c>
      <c r="M212" s="29">
        <f t="shared" si="17"/>
        <v>0.35074045206547155</v>
      </c>
      <c r="N212" s="29">
        <v>3.7694999999996523E-2</v>
      </c>
      <c r="O212" s="29">
        <v>2.6612006331731476E-2</v>
      </c>
      <c r="P212" s="29">
        <v>54.629126597778374</v>
      </c>
      <c r="Q212" s="29">
        <f t="shared" si="15"/>
        <v>27.188085581556585</v>
      </c>
      <c r="R212" s="29">
        <v>0.55345586701771954</v>
      </c>
      <c r="S212" s="29">
        <f t="shared" si="16"/>
        <v>9.4990010365724742E-2</v>
      </c>
      <c r="U212" s="29">
        <v>6.1517099999999996</v>
      </c>
      <c r="V212" s="29">
        <v>21</v>
      </c>
      <c r="W212" s="29">
        <v>3.3333333333333335</v>
      </c>
      <c r="X212" s="29">
        <v>3</v>
      </c>
      <c r="Y212" s="29">
        <v>6.333333333333333</v>
      </c>
      <c r="Z212" s="29">
        <v>36</v>
      </c>
      <c r="AA212" s="2" t="s">
        <v>2240</v>
      </c>
      <c r="AC212" s="29">
        <v>16429</v>
      </c>
      <c r="AD212" s="29">
        <v>303.22764999999998</v>
      </c>
      <c r="AE212" s="29">
        <v>54.180415000000004</v>
      </c>
      <c r="AF212" s="29">
        <v>164.28</v>
      </c>
      <c r="AG212" s="29">
        <v>758.615319</v>
      </c>
      <c r="AH212" s="29">
        <v>75.861531999999997</v>
      </c>
      <c r="AI212" s="29">
        <v>1.8454000000000002E-2</v>
      </c>
      <c r="AJ212" s="29">
        <v>1.0041E-2</v>
      </c>
      <c r="AK212" s="29">
        <v>0.54412199999999999</v>
      </c>
      <c r="AL212" s="29">
        <v>1.6650000000000002E-2</v>
      </c>
      <c r="AM212" s="29">
        <v>1.7500000000000002E-2</v>
      </c>
      <c r="AN212" s="29">
        <v>1</v>
      </c>
      <c r="AO212" s="29">
        <v>3.2980000000000002E-3</v>
      </c>
      <c r="AP212" s="29">
        <v>0.19787099999999999</v>
      </c>
      <c r="AQ212" s="29">
        <v>0.26173200000000002</v>
      </c>
      <c r="AR212" s="29">
        <v>0.37059999999999998</v>
      </c>
      <c r="AS212" s="29">
        <v>0</v>
      </c>
      <c r="AT212" s="29">
        <v>43</v>
      </c>
      <c r="AU212" s="29">
        <v>0</v>
      </c>
      <c r="AV212" s="29">
        <v>8.8240000000000002E-3</v>
      </c>
      <c r="AW212" s="29">
        <v>3.1029999999999999E-3</v>
      </c>
      <c r="AX212" s="29">
        <v>113.329736</v>
      </c>
      <c r="AY212" s="29">
        <v>0</v>
      </c>
      <c r="AZ212" s="29">
        <v>270.27026999999998</v>
      </c>
      <c r="BA212" s="29">
        <v>0</v>
      </c>
      <c r="BB212" s="29">
        <v>0</v>
      </c>
      <c r="BC212" s="29">
        <v>0</v>
      </c>
      <c r="BD212" s="29">
        <v>5.2247890000000003</v>
      </c>
      <c r="BE212" s="29">
        <v>0.37267800000000001</v>
      </c>
    </row>
    <row r="213" spans="1:57" x14ac:dyDescent="0.25">
      <c r="A213" s="29" t="s">
        <v>1211</v>
      </c>
      <c r="B213" s="29">
        <v>6</v>
      </c>
      <c r="C213" s="29" t="s">
        <v>9</v>
      </c>
      <c r="D213">
        <v>2</v>
      </c>
      <c r="E213" t="s">
        <v>1</v>
      </c>
      <c r="F213" s="2" t="s">
        <v>830</v>
      </c>
      <c r="G213" s="29" t="s">
        <v>244</v>
      </c>
      <c r="H213" s="2">
        <v>35.756451759225911</v>
      </c>
      <c r="I213" s="2">
        <v>67.693051306692951</v>
      </c>
      <c r="J213" s="5" t="s">
        <v>51</v>
      </c>
      <c r="K213" s="29">
        <v>2046</v>
      </c>
      <c r="L213" s="29">
        <v>48</v>
      </c>
      <c r="M213" s="29">
        <f t="shared" si="17"/>
        <v>2.3460410557184752</v>
      </c>
      <c r="N213" s="29">
        <v>7.7432500000005983E-2</v>
      </c>
      <c r="O213" s="29">
        <v>5.6552029635037998E-2</v>
      </c>
      <c r="P213" s="29">
        <v>11.570545263328775</v>
      </c>
      <c r="Q213" s="29">
        <f t="shared" si="15"/>
        <v>15.870495752893014</v>
      </c>
      <c r="R213" s="29">
        <v>0.6630118224301278</v>
      </c>
      <c r="S213" s="29">
        <f t="shared" si="16"/>
        <v>1.4565945046683515E-2</v>
      </c>
      <c r="U213" s="29">
        <v>6.1517099999999996</v>
      </c>
      <c r="V213" s="29">
        <v>21</v>
      </c>
      <c r="W213" s="29">
        <v>3.3333333333333299</v>
      </c>
      <c r="X213" s="29">
        <v>3</v>
      </c>
      <c r="Y213" s="29">
        <v>6.3333333333333304</v>
      </c>
      <c r="Z213" s="29">
        <v>36</v>
      </c>
      <c r="AA213" s="2" t="s">
        <v>2240</v>
      </c>
      <c r="AC213" s="29">
        <v>3911</v>
      </c>
      <c r="AD213" s="29">
        <v>328.40179999999998</v>
      </c>
      <c r="AE213" s="29">
        <v>11.909192000000001</v>
      </c>
      <c r="AF213" s="29">
        <v>39.049999999999997</v>
      </c>
      <c r="AG213" s="29">
        <v>61.669502000000001</v>
      </c>
      <c r="AH213" s="29">
        <v>6.1669499999999999</v>
      </c>
      <c r="AI213" s="29">
        <v>8.3936999999999998E-2</v>
      </c>
      <c r="AJ213" s="29">
        <v>5.8731999999999999E-2</v>
      </c>
      <c r="AK213" s="29">
        <v>0.69971399999999995</v>
      </c>
      <c r="AL213" s="29">
        <v>7.1038000000000004E-2</v>
      </c>
      <c r="AM213" s="29">
        <v>5.2499999999999998E-2</v>
      </c>
      <c r="AN213" s="29">
        <v>0</v>
      </c>
      <c r="AO213" s="29">
        <v>0</v>
      </c>
      <c r="AP213" s="29">
        <v>0</v>
      </c>
      <c r="AQ213" s="29">
        <v>0</v>
      </c>
      <c r="AR213" s="29">
        <v>0</v>
      </c>
      <c r="AS213" s="29">
        <v>0</v>
      </c>
      <c r="AT213" s="29">
        <v>0</v>
      </c>
      <c r="AU213" s="29">
        <v>0</v>
      </c>
      <c r="AV213" s="29">
        <v>0</v>
      </c>
      <c r="AW213" s="29">
        <v>0</v>
      </c>
      <c r="AX213" s="29">
        <v>0</v>
      </c>
      <c r="AY213" s="29">
        <v>0</v>
      </c>
      <c r="AZ213" s="29">
        <v>0</v>
      </c>
      <c r="BA213" s="29">
        <v>0</v>
      </c>
      <c r="BB213" s="29">
        <v>0</v>
      </c>
      <c r="BC213" s="29">
        <v>0</v>
      </c>
      <c r="BD213" s="29">
        <v>0</v>
      </c>
      <c r="BE213" s="29">
        <v>0</v>
      </c>
    </row>
    <row r="214" spans="1:57" x14ac:dyDescent="0.25">
      <c r="A214" s="29" t="s">
        <v>1211</v>
      </c>
      <c r="B214" s="29">
        <v>6</v>
      </c>
      <c r="C214" s="29" t="s">
        <v>3</v>
      </c>
      <c r="D214">
        <v>4</v>
      </c>
      <c r="E214" t="s">
        <v>1</v>
      </c>
      <c r="F214" s="2" t="s">
        <v>830</v>
      </c>
      <c r="G214" s="29" t="s">
        <v>244</v>
      </c>
      <c r="H214" s="2">
        <v>35.756451759225911</v>
      </c>
      <c r="I214" s="2">
        <v>67.693051306692951</v>
      </c>
      <c r="J214" s="5" t="s">
        <v>50</v>
      </c>
      <c r="K214" s="29">
        <v>11076</v>
      </c>
      <c r="L214" s="29">
        <v>42</v>
      </c>
      <c r="M214" s="29">
        <f t="shared" si="17"/>
        <v>0.37919826652221017</v>
      </c>
      <c r="N214" s="29">
        <v>3.4604999999999109E-2</v>
      </c>
      <c r="O214" s="29">
        <v>2.8276014817518999E-2</v>
      </c>
      <c r="P214" s="29">
        <v>62.637028023768089</v>
      </c>
      <c r="Q214" s="29">
        <f t="shared" si="15"/>
        <v>35.1959870075463</v>
      </c>
      <c r="R214" s="29">
        <v>0.41710024115801636</v>
      </c>
      <c r="S214" s="29">
        <f t="shared" si="16"/>
        <v>0.23134563622542792</v>
      </c>
      <c r="U214" s="29">
        <v>6.1517099999999996</v>
      </c>
      <c r="V214" s="29">
        <v>21</v>
      </c>
      <c r="W214" s="29">
        <v>3.3333333333333299</v>
      </c>
      <c r="X214" s="29">
        <v>3</v>
      </c>
      <c r="Y214" s="29">
        <v>6.3333333333333304</v>
      </c>
      <c r="Z214" s="29">
        <v>36</v>
      </c>
      <c r="AA214" s="2" t="s">
        <v>2240</v>
      </c>
      <c r="AC214" s="29">
        <v>21831</v>
      </c>
      <c r="AD214" s="29">
        <v>328.40179999999998</v>
      </c>
      <c r="AE214" s="29">
        <v>66.476493000000005</v>
      </c>
      <c r="AF214" s="29">
        <v>218.3</v>
      </c>
      <c r="AG214" s="29">
        <v>1033.2587430000001</v>
      </c>
      <c r="AH214" s="29">
        <v>103.325874</v>
      </c>
      <c r="AI214" s="29">
        <v>1.5043000000000001E-2</v>
      </c>
      <c r="AJ214" s="29">
        <v>6.7029999999999998E-3</v>
      </c>
      <c r="AK214" s="29">
        <v>0.44559799999999999</v>
      </c>
      <c r="AL214" s="29">
        <v>1.455E-2</v>
      </c>
      <c r="AM214" s="29">
        <v>1.2500000000000001E-2</v>
      </c>
      <c r="AN214" s="29">
        <v>1</v>
      </c>
      <c r="AO214" s="29">
        <v>3.045E-3</v>
      </c>
      <c r="AP214" s="29">
        <v>0.182703</v>
      </c>
      <c r="AQ214" s="29">
        <v>0.12825800000000001</v>
      </c>
      <c r="AR214" s="29">
        <v>0.15865000000000001</v>
      </c>
      <c r="AS214" s="29">
        <v>0</v>
      </c>
      <c r="AT214" s="29">
        <v>28</v>
      </c>
      <c r="AU214" s="29">
        <v>0</v>
      </c>
      <c r="AV214" s="29">
        <v>5.8760000000000001E-3</v>
      </c>
      <c r="AW214" s="29">
        <v>3.1080000000000001E-3</v>
      </c>
      <c r="AX214" s="29">
        <v>170.18594400000001</v>
      </c>
      <c r="AY214" s="29">
        <v>0</v>
      </c>
      <c r="AZ214" s="29">
        <v>869.56521699999996</v>
      </c>
      <c r="BA214" s="29">
        <v>0</v>
      </c>
      <c r="BB214" s="29">
        <v>0</v>
      </c>
      <c r="BC214" s="29">
        <v>0</v>
      </c>
      <c r="BD214" s="29">
        <v>5.2253990000000003</v>
      </c>
      <c r="BE214" s="29">
        <v>0.37267800000000001</v>
      </c>
    </row>
    <row r="215" spans="1:57" x14ac:dyDescent="0.25">
      <c r="A215" s="29" t="s">
        <v>1211</v>
      </c>
      <c r="B215" s="29">
        <v>6</v>
      </c>
      <c r="C215" s="29" t="s">
        <v>10</v>
      </c>
      <c r="D215">
        <v>13</v>
      </c>
      <c r="E215" t="s">
        <v>1</v>
      </c>
      <c r="F215" s="2" t="s">
        <v>830</v>
      </c>
      <c r="G215" s="29" t="s">
        <v>244</v>
      </c>
      <c r="H215" s="2">
        <v>35.756451759225911</v>
      </c>
      <c r="I215" s="2">
        <v>67.693051306692951</v>
      </c>
      <c r="J215" s="5" t="s">
        <v>51</v>
      </c>
      <c r="K215" s="29">
        <v>2617</v>
      </c>
      <c r="L215" s="29">
        <v>590</v>
      </c>
      <c r="M215" s="29">
        <f t="shared" si="17"/>
        <v>22.544898739014137</v>
      </c>
      <c r="N215" s="29">
        <v>0.10825423076923318</v>
      </c>
      <c r="O215" s="29">
        <v>0.367588192627747</v>
      </c>
      <c r="P215" s="29">
        <v>14.799666155489446</v>
      </c>
      <c r="Q215" s="29">
        <f t="shared" si="15"/>
        <v>12.641374860732343</v>
      </c>
      <c r="R215" s="29">
        <v>1.3113450894290033</v>
      </c>
      <c r="S215" s="29">
        <f t="shared" si="16"/>
        <v>0.66289921204555902</v>
      </c>
      <c r="U215" s="29">
        <v>6.1517099999999996</v>
      </c>
      <c r="V215" s="29">
        <v>21</v>
      </c>
      <c r="W215" s="29">
        <v>3.3333333333333299</v>
      </c>
      <c r="X215" s="29">
        <v>3</v>
      </c>
      <c r="Y215" s="29">
        <v>6.3333333333333304</v>
      </c>
      <c r="Z215" s="29">
        <v>36</v>
      </c>
      <c r="AA215" s="2" t="s">
        <v>2240</v>
      </c>
      <c r="AC215" s="29">
        <v>6090</v>
      </c>
      <c r="AD215" s="29">
        <v>328.40179999999998</v>
      </c>
      <c r="AE215" s="29">
        <v>18.544356000000001</v>
      </c>
      <c r="AF215" s="29">
        <v>60.62</v>
      </c>
      <c r="AG215" s="29">
        <v>144.120767</v>
      </c>
      <c r="AH215" s="29">
        <v>14.412077</v>
      </c>
      <c r="AI215" s="29">
        <v>5.3929999999999999E-2</v>
      </c>
      <c r="AJ215" s="29">
        <v>7.5704999999999995E-2</v>
      </c>
      <c r="AK215" s="29">
        <v>1.4037649999999999</v>
      </c>
      <c r="AL215" s="29">
        <v>2.8299999999999999E-2</v>
      </c>
      <c r="AM215" s="29">
        <v>1.2500000000000001E-2</v>
      </c>
      <c r="AN215" s="29">
        <v>33</v>
      </c>
      <c r="AO215" s="29">
        <v>0.10048700000000001</v>
      </c>
      <c r="AP215" s="29">
        <v>6.0292000000000003</v>
      </c>
      <c r="AQ215" s="29">
        <v>24.269293999999999</v>
      </c>
      <c r="AR215" s="29">
        <v>0.74226800000000004</v>
      </c>
      <c r="AS215" s="29">
        <v>0.55209600000000003</v>
      </c>
      <c r="AT215" s="29">
        <v>44.787878999999997</v>
      </c>
      <c r="AU215" s="29">
        <v>33.458703999999997</v>
      </c>
      <c r="AV215" s="29">
        <v>1.6951000000000001E-2</v>
      </c>
      <c r="AW215" s="29">
        <v>9.3489999999999997E-3</v>
      </c>
      <c r="AX215" s="29">
        <v>63.736280999999998</v>
      </c>
      <c r="AY215" s="29">
        <v>17.459741999999999</v>
      </c>
      <c r="AZ215" s="29">
        <v>353.22624300000001</v>
      </c>
      <c r="BA215" s="29">
        <v>307.58235500000001</v>
      </c>
      <c r="BB215" s="29">
        <v>8.9885520000000003</v>
      </c>
      <c r="BC215" s="29">
        <v>29.773225</v>
      </c>
      <c r="BD215" s="29">
        <v>10.860647</v>
      </c>
      <c r="BE215" s="29">
        <v>7.9320029999999999</v>
      </c>
    </row>
    <row r="216" spans="1:57" x14ac:dyDescent="0.25">
      <c r="A216" s="29" t="s">
        <v>1211</v>
      </c>
      <c r="B216" s="29">
        <v>6</v>
      </c>
      <c r="C216" s="29" t="s">
        <v>28</v>
      </c>
      <c r="D216">
        <v>15</v>
      </c>
      <c r="E216" t="s">
        <v>1</v>
      </c>
      <c r="F216" s="2" t="s">
        <v>830</v>
      </c>
      <c r="G216" s="29" t="s">
        <v>244</v>
      </c>
      <c r="H216" s="2">
        <v>35.756451759225911</v>
      </c>
      <c r="I216" s="2">
        <v>67.693051306692951</v>
      </c>
      <c r="J216" s="5" t="s">
        <v>50</v>
      </c>
      <c r="K216" s="29">
        <v>9899</v>
      </c>
      <c r="L216" s="29">
        <v>52</v>
      </c>
      <c r="M216" s="29">
        <f t="shared" si="17"/>
        <v>0.52530558642287095</v>
      </c>
      <c r="N216" s="29">
        <v>3.4160714285717021E-2</v>
      </c>
      <c r="O216" s="29">
        <v>3.9586420744526604E-2</v>
      </c>
      <c r="P216" s="29">
        <v>55.980854135724115</v>
      </c>
      <c r="Q216" s="29">
        <f t="shared" si="15"/>
        <v>28.539813119502327</v>
      </c>
      <c r="R216" s="29">
        <v>0.53554691269800347</v>
      </c>
      <c r="S216" s="29">
        <f t="shared" si="16"/>
        <v>0.11289896468544081</v>
      </c>
      <c r="U216" s="29">
        <v>6.1517099999999996</v>
      </c>
      <c r="V216" s="29">
        <v>21</v>
      </c>
      <c r="W216" s="29">
        <v>3.3333333333333299</v>
      </c>
      <c r="X216" s="29">
        <v>3</v>
      </c>
      <c r="Y216" s="29">
        <v>6.3333333333333304</v>
      </c>
      <c r="Z216" s="29">
        <v>36</v>
      </c>
      <c r="AA216" s="2" t="s">
        <v>2240</v>
      </c>
      <c r="AC216" s="29">
        <v>18205</v>
      </c>
      <c r="AD216" s="29">
        <v>328.40179999999998</v>
      </c>
      <c r="AE216" s="29">
        <v>55.435141000000002</v>
      </c>
      <c r="AF216" s="29">
        <v>182.04</v>
      </c>
      <c r="AG216" s="29">
        <v>837.01750200000004</v>
      </c>
      <c r="AH216" s="29">
        <v>83.701750000000004</v>
      </c>
      <c r="AI216" s="29">
        <v>1.8037999999999998E-2</v>
      </c>
      <c r="AJ216" s="29">
        <v>9.1900000000000003E-3</v>
      </c>
      <c r="AK216" s="29">
        <v>0.50946999999999998</v>
      </c>
      <c r="AL216" s="29">
        <v>1.6424999999999999E-2</v>
      </c>
      <c r="AM216" s="29">
        <v>1.7500000000000002E-2</v>
      </c>
      <c r="AN216" s="29">
        <v>0</v>
      </c>
      <c r="AO216" s="29">
        <v>0</v>
      </c>
      <c r="AP216" s="29">
        <v>0</v>
      </c>
      <c r="AQ216" s="29">
        <v>0</v>
      </c>
      <c r="AR216" s="29">
        <v>0</v>
      </c>
      <c r="AS216" s="29">
        <v>0</v>
      </c>
      <c r="AT216" s="29">
        <v>0</v>
      </c>
      <c r="AU216" s="29">
        <v>0</v>
      </c>
      <c r="AV216" s="29">
        <v>0</v>
      </c>
      <c r="AW216" s="29">
        <v>0</v>
      </c>
      <c r="AX216" s="29">
        <v>0</v>
      </c>
      <c r="AY216" s="29">
        <v>0</v>
      </c>
      <c r="AZ216" s="29">
        <v>0</v>
      </c>
      <c r="BA216" s="29">
        <v>0</v>
      </c>
      <c r="BB216" s="29">
        <v>0</v>
      </c>
      <c r="BC216" s="29">
        <v>0</v>
      </c>
      <c r="BD216" s="29">
        <v>0</v>
      </c>
      <c r="BE216" s="29">
        <v>0</v>
      </c>
    </row>
    <row r="217" spans="1:57" x14ac:dyDescent="0.25">
      <c r="A217" s="29" t="s">
        <v>1212</v>
      </c>
      <c r="B217" s="29">
        <v>6</v>
      </c>
      <c r="C217" s="29" t="s">
        <v>0</v>
      </c>
      <c r="D217">
        <v>10</v>
      </c>
      <c r="E217" t="s">
        <v>1</v>
      </c>
      <c r="F217" s="2" t="s">
        <v>830</v>
      </c>
      <c r="G217" s="29" t="s">
        <v>244</v>
      </c>
      <c r="H217" s="2">
        <v>35.756451759225911</v>
      </c>
      <c r="I217" s="2">
        <v>67.693051306692951</v>
      </c>
      <c r="J217" s="5" t="s">
        <v>51</v>
      </c>
      <c r="K217" s="29">
        <v>17054</v>
      </c>
      <c r="L217" s="29">
        <v>192</v>
      </c>
      <c r="M217" s="29">
        <f t="shared" si="17"/>
        <v>1.1258355810953442</v>
      </c>
      <c r="N217" s="29">
        <v>5.050294117646955E-2</v>
      </c>
      <c r="O217" s="29">
        <v>5.174027296669241E-2</v>
      </c>
      <c r="P217" s="29">
        <v>51.904624421998378</v>
      </c>
      <c r="Q217" s="29">
        <f t="shared" si="15"/>
        <v>24.463583405776589</v>
      </c>
      <c r="R217" s="29">
        <v>0.4767786412756439</v>
      </c>
      <c r="S217" s="29">
        <f t="shared" si="16"/>
        <v>0.17166723610780038</v>
      </c>
      <c r="U217" s="29">
        <v>6.1517099999999996</v>
      </c>
      <c r="V217" s="29">
        <v>21</v>
      </c>
      <c r="W217" s="29">
        <v>3.3333333333333299</v>
      </c>
      <c r="X217" s="29">
        <v>3</v>
      </c>
      <c r="Y217" s="29">
        <v>6.3333333333333304</v>
      </c>
      <c r="Z217" s="29">
        <v>36</v>
      </c>
      <c r="AA217" s="2" t="s">
        <v>2240</v>
      </c>
      <c r="AC217" s="29">
        <v>29841</v>
      </c>
      <c r="AD217" s="29">
        <v>545.33867499999997</v>
      </c>
      <c r="AE217" s="29">
        <v>54.720123999999998</v>
      </c>
      <c r="AF217" s="29">
        <v>298.39999999999998</v>
      </c>
      <c r="AG217" s="29">
        <v>1241.7559180000001</v>
      </c>
      <c r="AH217" s="29">
        <v>124.17559199999999</v>
      </c>
      <c r="AI217" s="29">
        <v>1.8275E-2</v>
      </c>
      <c r="AJ217" s="29">
        <v>9.5519999999999997E-3</v>
      </c>
      <c r="AK217" s="29">
        <v>0.52267699999999995</v>
      </c>
      <c r="AL217" s="29">
        <v>1.6924999999999999E-2</v>
      </c>
      <c r="AM217" s="29">
        <v>1.7500000000000002E-2</v>
      </c>
      <c r="AN217" s="29">
        <v>14</v>
      </c>
      <c r="AO217" s="29">
        <v>2.5672E-2</v>
      </c>
      <c r="AP217" s="29">
        <v>1.540327</v>
      </c>
      <c r="AQ217" s="29">
        <v>2.3558189999999999</v>
      </c>
      <c r="AR217" s="29">
        <v>0.41379300000000002</v>
      </c>
      <c r="AS217" s="29">
        <v>0.13636999999999999</v>
      </c>
      <c r="AT217" s="29">
        <v>50.214286000000001</v>
      </c>
      <c r="AU217" s="29">
        <v>12.992179</v>
      </c>
      <c r="AV217" s="29">
        <v>8.4080000000000005E-3</v>
      </c>
      <c r="AW217" s="29">
        <v>3.101E-3</v>
      </c>
      <c r="AX217" s="29">
        <v>121.72686899999999</v>
      </c>
      <c r="AY217" s="29">
        <v>14.186915000000001</v>
      </c>
      <c r="AZ217" s="29">
        <v>318.44692199999997</v>
      </c>
      <c r="BA217" s="29">
        <v>123.116349</v>
      </c>
      <c r="BB217" s="29">
        <v>31.121483000000001</v>
      </c>
      <c r="BC217" s="29">
        <v>35.841819999999998</v>
      </c>
      <c r="BD217" s="29">
        <v>6.528003</v>
      </c>
      <c r="BE217" s="29">
        <v>1.4282859999999999</v>
      </c>
    </row>
    <row r="218" spans="1:57" x14ac:dyDescent="0.25">
      <c r="A218" s="29" t="s">
        <v>1213</v>
      </c>
      <c r="B218" s="29">
        <v>6</v>
      </c>
      <c r="C218" s="29" t="s">
        <v>8</v>
      </c>
      <c r="D218">
        <v>1</v>
      </c>
      <c r="E218" t="s">
        <v>1</v>
      </c>
      <c r="F218" s="2" t="s">
        <v>830</v>
      </c>
      <c r="G218" s="29" t="s">
        <v>244</v>
      </c>
      <c r="H218" s="2">
        <v>35.756451759225911</v>
      </c>
      <c r="I218" s="2">
        <v>67.693051306692951</v>
      </c>
      <c r="J218" s="5" t="s">
        <v>51</v>
      </c>
      <c r="K218" s="29">
        <v>11736</v>
      </c>
      <c r="L218" s="29">
        <v>109</v>
      </c>
      <c r="M218" s="29">
        <f t="shared" si="17"/>
        <v>0.92876618950238576</v>
      </c>
      <c r="N218" s="29">
        <v>3.6298214285710326E-2</v>
      </c>
      <c r="O218" s="29">
        <v>7.1186185306484961E-2</v>
      </c>
      <c r="P218" s="29">
        <v>59.674362196921962</v>
      </c>
      <c r="Q218" s="29">
        <f t="shared" si="15"/>
        <v>32.233321180700173</v>
      </c>
      <c r="R218" s="29">
        <v>0.51667700509625647</v>
      </c>
      <c r="S218" s="29">
        <f t="shared" si="16"/>
        <v>0.13176887228718781</v>
      </c>
      <c r="U218" s="29">
        <v>6.1517099999999996</v>
      </c>
      <c r="V218" s="29">
        <v>21</v>
      </c>
      <c r="W218" s="29">
        <v>3.3333333333333299</v>
      </c>
      <c r="X218" s="29">
        <v>3</v>
      </c>
      <c r="Y218" s="29">
        <v>6.3333333333333304</v>
      </c>
      <c r="Z218" s="29">
        <v>36</v>
      </c>
      <c r="AA218" s="2" t="s">
        <v>2240</v>
      </c>
      <c r="AC218" s="29">
        <v>18880</v>
      </c>
      <c r="AD218" s="29">
        <v>321.10742499999998</v>
      </c>
      <c r="AE218" s="29">
        <v>58.796523000000001</v>
      </c>
      <c r="AF218" s="29">
        <v>188.79</v>
      </c>
      <c r="AG218" s="29">
        <v>896.23279700000001</v>
      </c>
      <c r="AH218" s="29">
        <v>89.623279999999994</v>
      </c>
      <c r="AI218" s="29">
        <v>1.7006E-2</v>
      </c>
      <c r="AJ218" s="29">
        <v>8.4030000000000007E-3</v>
      </c>
      <c r="AK218" s="29">
        <v>0.49412200000000001</v>
      </c>
      <c r="AL218" s="29">
        <v>1.5775000000000001E-2</v>
      </c>
      <c r="AM218" s="29">
        <v>1.7500000000000002E-2</v>
      </c>
      <c r="AN218" s="29">
        <v>0</v>
      </c>
      <c r="AO218" s="29">
        <v>0</v>
      </c>
      <c r="AP218" s="29">
        <v>0</v>
      </c>
      <c r="AQ218" s="29">
        <v>0</v>
      </c>
      <c r="AR218" s="29">
        <v>0</v>
      </c>
      <c r="AS218" s="29">
        <v>0</v>
      </c>
      <c r="AT218" s="29">
        <v>0</v>
      </c>
      <c r="AU218" s="29">
        <v>0</v>
      </c>
      <c r="AV218" s="29">
        <v>0</v>
      </c>
      <c r="AW218" s="29">
        <v>0</v>
      </c>
      <c r="AX218" s="29">
        <v>0</v>
      </c>
      <c r="AY218" s="29">
        <v>0</v>
      </c>
      <c r="AZ218" s="29">
        <v>0</v>
      </c>
      <c r="BA218" s="29">
        <v>0</v>
      </c>
      <c r="BB218" s="29">
        <v>0</v>
      </c>
      <c r="BC218" s="29">
        <v>0</v>
      </c>
      <c r="BD218" s="29">
        <v>0</v>
      </c>
      <c r="BE218" s="29">
        <v>0</v>
      </c>
    </row>
    <row r="219" spans="1:57" x14ac:dyDescent="0.25">
      <c r="A219" s="29" t="s">
        <v>1213</v>
      </c>
      <c r="B219" s="29">
        <v>6</v>
      </c>
      <c r="C219" s="29" t="s">
        <v>9</v>
      </c>
      <c r="D219">
        <v>2</v>
      </c>
      <c r="E219" t="s">
        <v>1</v>
      </c>
      <c r="F219" s="2" t="s">
        <v>830</v>
      </c>
      <c r="G219" s="29" t="s">
        <v>244</v>
      </c>
      <c r="H219" s="2">
        <v>35.756451759225911</v>
      </c>
      <c r="I219" s="2">
        <v>67.693051306692951</v>
      </c>
      <c r="J219" s="5" t="s">
        <v>51</v>
      </c>
      <c r="K219" s="29">
        <v>3832</v>
      </c>
      <c r="L219" s="29">
        <v>555</v>
      </c>
      <c r="M219" s="29">
        <f t="shared" si="17"/>
        <v>14.48329853862213</v>
      </c>
      <c r="N219" s="29">
        <v>8.7257291666664766E-2</v>
      </c>
      <c r="O219" s="29">
        <v>0.36610038157620839</v>
      </c>
      <c r="P219" s="29">
        <v>19.484675863889311</v>
      </c>
      <c r="Q219" s="29">
        <f t="shared" si="15"/>
        <v>7.9563651523324772</v>
      </c>
      <c r="R219" s="29">
        <v>1.0595376571908459</v>
      </c>
      <c r="S219" s="29">
        <f t="shared" si="16"/>
        <v>0.41109177980740164</v>
      </c>
      <c r="U219" s="29">
        <v>6.1517099999999996</v>
      </c>
      <c r="V219" s="29">
        <v>21</v>
      </c>
      <c r="W219" s="29">
        <v>3.3333333333333299</v>
      </c>
      <c r="X219" s="29">
        <v>3</v>
      </c>
      <c r="Y219" s="29">
        <v>6.3333333333333304</v>
      </c>
      <c r="Z219" s="29">
        <v>36</v>
      </c>
      <c r="AA219" s="2" t="s">
        <v>2240</v>
      </c>
      <c r="AC219" s="29">
        <v>6990</v>
      </c>
      <c r="AD219" s="29">
        <v>321.10742499999998</v>
      </c>
      <c r="AE219" s="29">
        <v>21.768415999999998</v>
      </c>
      <c r="AF219" s="29">
        <v>69.84</v>
      </c>
      <c r="AG219" s="29">
        <v>164.99937700000001</v>
      </c>
      <c r="AH219" s="29">
        <v>16.499938</v>
      </c>
      <c r="AI219" s="29">
        <v>4.5934000000000003E-2</v>
      </c>
      <c r="AJ219" s="29">
        <v>4.9901000000000001E-2</v>
      </c>
      <c r="AK219" s="29">
        <v>1.0863590000000001</v>
      </c>
      <c r="AL219" s="29">
        <v>2.98E-2</v>
      </c>
      <c r="AM219" s="29">
        <v>1.2500000000000001E-2</v>
      </c>
      <c r="AN219" s="29">
        <v>23</v>
      </c>
      <c r="AO219" s="29">
        <v>7.1626999999999996E-2</v>
      </c>
      <c r="AP219" s="29">
        <v>4.2976270000000003</v>
      </c>
      <c r="AQ219" s="29">
        <v>12.217454</v>
      </c>
      <c r="AR219" s="29">
        <v>0.55613299999999999</v>
      </c>
      <c r="AS219" s="29">
        <v>0.32188</v>
      </c>
      <c r="AT219" s="29">
        <v>37.130434999999999</v>
      </c>
      <c r="AU219" s="29">
        <v>19.266798000000001</v>
      </c>
      <c r="AV219" s="29">
        <v>1.5391999999999999E-2</v>
      </c>
      <c r="AW219" s="29">
        <v>7.7340000000000004E-3</v>
      </c>
      <c r="AX219" s="29">
        <v>70.786550000000005</v>
      </c>
      <c r="AY219" s="29">
        <v>18.443933000000001</v>
      </c>
      <c r="AZ219" s="29">
        <v>235.58028899999999</v>
      </c>
      <c r="BA219" s="29">
        <v>117.731784</v>
      </c>
      <c r="BB219" s="29">
        <v>9.3608840000000004</v>
      </c>
      <c r="BC219" s="29">
        <v>21.890481999999999</v>
      </c>
      <c r="BD219" s="29">
        <v>8.4167489999999994</v>
      </c>
      <c r="BE219" s="29">
        <v>3.5784850000000001</v>
      </c>
    </row>
    <row r="220" spans="1:57" x14ac:dyDescent="0.25">
      <c r="A220" s="29" t="s">
        <v>1213</v>
      </c>
      <c r="B220" s="29">
        <v>6</v>
      </c>
      <c r="C220" s="29" t="s">
        <v>2</v>
      </c>
      <c r="D220">
        <v>3</v>
      </c>
      <c r="E220" t="s">
        <v>1</v>
      </c>
      <c r="F220" s="2" t="s">
        <v>830</v>
      </c>
      <c r="G220" s="29" t="s">
        <v>244</v>
      </c>
      <c r="H220" s="2">
        <v>35.756451759225911</v>
      </c>
      <c r="I220" s="2">
        <v>67.693051306692951</v>
      </c>
      <c r="J220" s="5" t="s">
        <v>50</v>
      </c>
      <c r="K220" s="29">
        <v>11631</v>
      </c>
      <c r="L220" s="29">
        <v>264</v>
      </c>
      <c r="M220" s="29">
        <f t="shared" si="17"/>
        <v>2.2697962342017024</v>
      </c>
      <c r="N220" s="29">
        <v>5.4045999999997499E-2</v>
      </c>
      <c r="O220" s="29">
        <v>0.12711818804729458</v>
      </c>
      <c r="P220" s="29">
        <v>59.140465807123327</v>
      </c>
      <c r="Q220" s="29">
        <f t="shared" si="15"/>
        <v>31.699424790901539</v>
      </c>
      <c r="R220" s="29">
        <v>0.43267648724973395</v>
      </c>
      <c r="S220" s="29">
        <f t="shared" si="16"/>
        <v>0.21576939013371033</v>
      </c>
      <c r="U220" s="29">
        <v>6.1517099999999996</v>
      </c>
      <c r="V220" s="29">
        <v>21</v>
      </c>
      <c r="W220" s="29">
        <v>3.3333333333333299</v>
      </c>
      <c r="X220" s="29">
        <v>3</v>
      </c>
      <c r="Y220" s="29">
        <v>6.3333333333333304</v>
      </c>
      <c r="Z220" s="29">
        <v>36</v>
      </c>
      <c r="AA220" s="2" t="s">
        <v>2240</v>
      </c>
      <c r="AC220" s="29">
        <v>19272</v>
      </c>
      <c r="AD220" s="29">
        <v>321.10742499999998</v>
      </c>
      <c r="AE220" s="29">
        <v>60.017297999999997</v>
      </c>
      <c r="AF220" s="29">
        <v>192.71</v>
      </c>
      <c r="AG220" s="29">
        <v>868.59543299999996</v>
      </c>
      <c r="AH220" s="29">
        <v>86.859543000000002</v>
      </c>
      <c r="AI220" s="29">
        <v>1.6660000000000001E-2</v>
      </c>
      <c r="AJ220" s="29">
        <v>7.3070000000000001E-3</v>
      </c>
      <c r="AK220" s="29">
        <v>0.43858200000000003</v>
      </c>
      <c r="AL220" s="29">
        <v>1.6049999999999998E-2</v>
      </c>
      <c r="AM220" s="29">
        <v>1.7500000000000002E-2</v>
      </c>
      <c r="AN220" s="29">
        <v>8</v>
      </c>
      <c r="AO220" s="29">
        <v>2.4913999999999999E-2</v>
      </c>
      <c r="AP220" s="29">
        <v>1.4948269999999999</v>
      </c>
      <c r="AQ220" s="29">
        <v>1.8212950000000001</v>
      </c>
      <c r="AR220" s="29">
        <v>0.33238400000000001</v>
      </c>
      <c r="AS220" s="29">
        <v>0.164238</v>
      </c>
      <c r="AT220" s="29">
        <v>43.875</v>
      </c>
      <c r="AU220" s="29">
        <v>14.710905</v>
      </c>
      <c r="AV220" s="29">
        <v>7.7520000000000002E-3</v>
      </c>
      <c r="AW220" s="29">
        <v>3.009E-3</v>
      </c>
      <c r="AX220" s="29">
        <v>140.82852600000001</v>
      </c>
      <c r="AY220" s="29">
        <v>28.572534000000001</v>
      </c>
      <c r="AZ220" s="29">
        <v>308.03582799999998</v>
      </c>
      <c r="BA220" s="29">
        <v>69.55198</v>
      </c>
      <c r="BB220" s="29">
        <v>33.996049999999997</v>
      </c>
      <c r="BC220" s="29">
        <v>33.051093999999999</v>
      </c>
      <c r="BD220" s="29">
        <v>5.8848830000000003</v>
      </c>
      <c r="BE220" s="29">
        <v>0.94280900000000001</v>
      </c>
    </row>
    <row r="221" spans="1:57" x14ac:dyDescent="0.25">
      <c r="A221" s="29" t="s">
        <v>1213</v>
      </c>
      <c r="B221" s="29">
        <v>6</v>
      </c>
      <c r="C221" s="29" t="s">
        <v>3</v>
      </c>
      <c r="D221">
        <v>4</v>
      </c>
      <c r="E221" t="s">
        <v>1</v>
      </c>
      <c r="F221" s="2" t="s">
        <v>830</v>
      </c>
      <c r="G221" s="29" t="s">
        <v>244</v>
      </c>
      <c r="H221" s="2">
        <v>35.756451759225911</v>
      </c>
      <c r="I221" s="2">
        <v>67.693051306692951</v>
      </c>
      <c r="J221" s="5" t="s">
        <v>51</v>
      </c>
      <c r="K221" s="29">
        <v>10694</v>
      </c>
      <c r="L221" s="29">
        <v>0</v>
      </c>
      <c r="M221" s="29">
        <f t="shared" si="17"/>
        <v>0</v>
      </c>
      <c r="N221" s="29">
        <v>0</v>
      </c>
      <c r="O221" s="29">
        <v>0</v>
      </c>
      <c r="P221" s="29">
        <v>54.376076119110728</v>
      </c>
      <c r="Q221" s="29">
        <f t="shared" si="15"/>
        <v>26.935035102888939</v>
      </c>
      <c r="R221" s="29">
        <v>0.37507037244779334</v>
      </c>
      <c r="S221" s="29">
        <f t="shared" si="16"/>
        <v>0.27337550493565094</v>
      </c>
      <c r="U221" s="29">
        <v>6.1517099999999996</v>
      </c>
      <c r="V221" s="29">
        <v>21</v>
      </c>
      <c r="W221" s="29">
        <v>3.3333333333333299</v>
      </c>
      <c r="X221" s="29">
        <v>3</v>
      </c>
      <c r="Y221" s="29">
        <v>6.3333333333333304</v>
      </c>
      <c r="Z221" s="29">
        <v>36</v>
      </c>
      <c r="AA221" s="2" t="s">
        <v>2240</v>
      </c>
      <c r="AC221" s="29">
        <v>17175</v>
      </c>
      <c r="AD221" s="29">
        <v>321.10742499999998</v>
      </c>
      <c r="AE221" s="29">
        <v>53.486772999999999</v>
      </c>
      <c r="AF221" s="29">
        <v>171.74</v>
      </c>
      <c r="AG221" s="29">
        <v>903.97775000000001</v>
      </c>
      <c r="AH221" s="29">
        <v>90.397774999999996</v>
      </c>
      <c r="AI221" s="29">
        <v>1.8690999999999999E-2</v>
      </c>
      <c r="AJ221" s="29">
        <v>8.2990000000000008E-3</v>
      </c>
      <c r="AK221" s="29">
        <v>0.44401000000000002</v>
      </c>
      <c r="AL221" s="29">
        <v>1.6899999999999998E-2</v>
      </c>
      <c r="AM221" s="29">
        <v>1.7500000000000002E-2</v>
      </c>
      <c r="AN221" s="29">
        <v>0</v>
      </c>
      <c r="AO221" s="29">
        <v>0</v>
      </c>
      <c r="AP221" s="29">
        <v>0</v>
      </c>
      <c r="AQ221" s="29">
        <v>0</v>
      </c>
      <c r="AR221" s="29">
        <v>0</v>
      </c>
      <c r="AS221" s="29">
        <v>0</v>
      </c>
      <c r="AT221" s="29">
        <v>0</v>
      </c>
      <c r="AU221" s="29">
        <v>0</v>
      </c>
      <c r="AV221" s="29">
        <v>0</v>
      </c>
      <c r="AW221" s="29">
        <v>0</v>
      </c>
      <c r="AX221" s="29">
        <v>0</v>
      </c>
      <c r="AY221" s="29">
        <v>0</v>
      </c>
      <c r="AZ221" s="29">
        <v>0</v>
      </c>
      <c r="BA221" s="29">
        <v>0</v>
      </c>
      <c r="BB221" s="29">
        <v>0</v>
      </c>
      <c r="BC221" s="29">
        <v>0</v>
      </c>
      <c r="BD221" s="29">
        <v>0</v>
      </c>
      <c r="BE221" s="29">
        <v>0</v>
      </c>
    </row>
    <row r="222" spans="1:57" x14ac:dyDescent="0.25">
      <c r="A222" s="29" t="s">
        <v>1213</v>
      </c>
      <c r="B222" s="29">
        <v>6</v>
      </c>
      <c r="C222" s="29" t="s">
        <v>12</v>
      </c>
      <c r="D222">
        <v>5</v>
      </c>
      <c r="E222" t="s">
        <v>1</v>
      </c>
      <c r="F222" s="2" t="s">
        <v>830</v>
      </c>
      <c r="G222" s="29" t="s">
        <v>244</v>
      </c>
      <c r="H222" s="2">
        <v>35.756451759225911</v>
      </c>
      <c r="I222" s="2">
        <v>67.693051306692951</v>
      </c>
      <c r="J222" s="5" t="s">
        <v>51</v>
      </c>
      <c r="K222" s="29">
        <v>12249</v>
      </c>
      <c r="L222" s="29">
        <v>17</v>
      </c>
      <c r="M222" s="29">
        <f t="shared" si="17"/>
        <v>0.13878683974201977</v>
      </c>
      <c r="N222" s="29">
        <v>2.301666666666809E-2</v>
      </c>
      <c r="O222" s="29">
        <v>1.5254182565675348E-2</v>
      </c>
      <c r="P222" s="29">
        <v>62.282827415652449</v>
      </c>
      <c r="Q222" s="29">
        <f t="shared" si="15"/>
        <v>34.84178639943066</v>
      </c>
      <c r="R222" s="29">
        <v>0.40730364348956793</v>
      </c>
      <c r="S222" s="29">
        <f t="shared" si="16"/>
        <v>0.24114223389387635</v>
      </c>
      <c r="U222" s="29">
        <v>6.1517099999999996</v>
      </c>
      <c r="V222" s="29">
        <v>21</v>
      </c>
      <c r="W222" s="29">
        <v>3.3333333333333299</v>
      </c>
      <c r="X222" s="29">
        <v>3</v>
      </c>
      <c r="Y222" s="29">
        <v>6.3333333333333304</v>
      </c>
      <c r="Z222" s="29">
        <v>36</v>
      </c>
      <c r="AA222" s="2" t="s">
        <v>2240</v>
      </c>
      <c r="AC222" s="29">
        <v>20728</v>
      </c>
      <c r="AD222" s="29">
        <v>321.10742499999998</v>
      </c>
      <c r="AE222" s="29">
        <v>64.551606000000007</v>
      </c>
      <c r="AF222" s="29">
        <v>207.27</v>
      </c>
      <c r="AG222" s="29">
        <v>996.46079599999996</v>
      </c>
      <c r="AH222" s="29">
        <v>99.646079999999998</v>
      </c>
      <c r="AI222" s="29">
        <v>1.5488999999999999E-2</v>
      </c>
      <c r="AJ222" s="29">
        <v>6.7349999999999997E-3</v>
      </c>
      <c r="AK222" s="29">
        <v>0.43484600000000001</v>
      </c>
      <c r="AL222" s="29">
        <v>1.515E-2</v>
      </c>
      <c r="AM222" s="29">
        <v>1.7500000000000002E-2</v>
      </c>
      <c r="AN222" s="29">
        <v>2</v>
      </c>
      <c r="AO222" s="29">
        <v>6.228E-3</v>
      </c>
      <c r="AP222" s="29">
        <v>0.37370700000000001</v>
      </c>
      <c r="AQ222" s="29">
        <v>0.33288299999999998</v>
      </c>
      <c r="AR222" s="29">
        <v>0.21504999999999999</v>
      </c>
      <c r="AS222" s="29">
        <v>2.8815E-2</v>
      </c>
      <c r="AT222" s="29">
        <v>34.5</v>
      </c>
      <c r="AU222" s="29">
        <v>4.9497470000000003</v>
      </c>
      <c r="AV222" s="29">
        <v>6.4190000000000002E-3</v>
      </c>
      <c r="AW222" s="29">
        <v>2.1029999999999998E-3</v>
      </c>
      <c r="AX222" s="29">
        <v>155.63278500000001</v>
      </c>
      <c r="AY222" s="29">
        <v>2.1634540000000002</v>
      </c>
      <c r="AZ222" s="29">
        <v>695.18716600000005</v>
      </c>
      <c r="BA222" s="29">
        <v>126.04398999999999</v>
      </c>
      <c r="BB222" s="29">
        <v>30.583324999999999</v>
      </c>
      <c r="BC222" s="29">
        <v>0</v>
      </c>
      <c r="BD222" s="29">
        <v>5.6432979999999997</v>
      </c>
      <c r="BE222" s="29">
        <v>0.47140500000000002</v>
      </c>
    </row>
    <row r="223" spans="1:57" x14ac:dyDescent="0.25">
      <c r="A223" s="29" t="s">
        <v>1213</v>
      </c>
      <c r="B223" s="29">
        <v>6</v>
      </c>
      <c r="C223" s="29" t="s">
        <v>15</v>
      </c>
      <c r="D223">
        <v>6</v>
      </c>
      <c r="E223" t="s">
        <v>1</v>
      </c>
      <c r="F223" s="2" t="s">
        <v>830</v>
      </c>
      <c r="G223" s="29" t="s">
        <v>244</v>
      </c>
      <c r="H223" s="2">
        <v>35.756451759225911</v>
      </c>
      <c r="I223" s="2">
        <v>67.693051306692951</v>
      </c>
      <c r="J223" s="5" t="s">
        <v>50</v>
      </c>
      <c r="K223" s="29">
        <v>2146</v>
      </c>
      <c r="L223" s="29">
        <v>18</v>
      </c>
      <c r="M223" s="29">
        <f t="shared" si="17"/>
        <v>0.83876980428704562</v>
      </c>
      <c r="N223" s="29">
        <v>5.0510000000002719E-2</v>
      </c>
      <c r="O223" s="29">
        <v>2.5423637609458913E-2</v>
      </c>
      <c r="P223" s="29">
        <v>10.911825261979766</v>
      </c>
      <c r="Q223" s="29">
        <f t="shared" si="15"/>
        <v>16.529215754242024</v>
      </c>
      <c r="R223" s="29">
        <v>0.62499251227365149</v>
      </c>
      <c r="S223" s="29">
        <f t="shared" si="16"/>
        <v>2.345336510979279E-2</v>
      </c>
      <c r="U223" s="29">
        <v>6.1517099999999996</v>
      </c>
      <c r="V223" s="29">
        <v>21</v>
      </c>
      <c r="W223" s="29">
        <v>3.3333333333333299</v>
      </c>
      <c r="X223" s="29">
        <v>3</v>
      </c>
      <c r="Y223" s="29">
        <v>6.3333333333333304</v>
      </c>
      <c r="Z223" s="29">
        <v>36</v>
      </c>
      <c r="AA223" s="2" t="s">
        <v>2240</v>
      </c>
      <c r="AC223" s="29">
        <v>3655</v>
      </c>
      <c r="AD223" s="29">
        <v>321.10742499999998</v>
      </c>
      <c r="AE223" s="29">
        <v>11.382484</v>
      </c>
      <c r="AF223" s="29">
        <v>36.51</v>
      </c>
      <c r="AG223" s="29">
        <v>58.094835000000003</v>
      </c>
      <c r="AH223" s="29">
        <v>5.8094840000000003</v>
      </c>
      <c r="AI223" s="29">
        <v>8.7861999999999996E-2</v>
      </c>
      <c r="AJ223" s="29">
        <v>6.8520999999999999E-2</v>
      </c>
      <c r="AK223" s="29">
        <v>0.77986900000000003</v>
      </c>
      <c r="AL223" s="29">
        <v>7.4713000000000002E-2</v>
      </c>
      <c r="AM223" s="29">
        <v>6.25E-2</v>
      </c>
      <c r="AN223" s="29">
        <v>0</v>
      </c>
      <c r="AO223" s="29">
        <v>0</v>
      </c>
      <c r="AP223" s="29">
        <v>0</v>
      </c>
      <c r="AQ223" s="29">
        <v>0</v>
      </c>
      <c r="AR223" s="29">
        <v>0</v>
      </c>
      <c r="AS223" s="29">
        <v>0</v>
      </c>
      <c r="AT223" s="29">
        <v>0</v>
      </c>
      <c r="AU223" s="29">
        <v>0</v>
      </c>
      <c r="AV223" s="29">
        <v>0</v>
      </c>
      <c r="AW223" s="29">
        <v>0</v>
      </c>
      <c r="AX223" s="29">
        <v>0</v>
      </c>
      <c r="AY223" s="29">
        <v>0</v>
      </c>
      <c r="AZ223" s="29">
        <v>0</v>
      </c>
      <c r="BA223" s="29">
        <v>0</v>
      </c>
      <c r="BB223" s="29">
        <v>0</v>
      </c>
      <c r="BC223" s="29">
        <v>0</v>
      </c>
      <c r="BD223" s="29">
        <v>0</v>
      </c>
      <c r="BE223" s="29">
        <v>0</v>
      </c>
    </row>
    <row r="224" spans="1:57" x14ac:dyDescent="0.25">
      <c r="A224" s="29" t="s">
        <v>1214</v>
      </c>
      <c r="B224" s="29">
        <v>6</v>
      </c>
      <c r="C224" s="29" t="s">
        <v>38</v>
      </c>
      <c r="D224">
        <v>9</v>
      </c>
      <c r="E224" t="s">
        <v>1</v>
      </c>
      <c r="F224" s="2" t="s">
        <v>830</v>
      </c>
      <c r="G224" s="29" t="s">
        <v>244</v>
      </c>
      <c r="H224" s="2">
        <v>35.756451759225911</v>
      </c>
      <c r="I224" s="2">
        <v>67.693051306692951</v>
      </c>
      <c r="J224" s="5" t="s">
        <v>52</v>
      </c>
      <c r="K224" s="29">
        <v>11973</v>
      </c>
      <c r="L224" s="29">
        <v>95</v>
      </c>
      <c r="M224" s="29">
        <f t="shared" si="17"/>
        <v>0.79345193351708021</v>
      </c>
      <c r="N224" s="29">
        <v>5.8891666666672809E-2</v>
      </c>
      <c r="O224" s="29">
        <v>3.9204687836541671E-2</v>
      </c>
      <c r="P224" s="29">
        <v>52.155303051879265</v>
      </c>
      <c r="Q224" s="29">
        <f t="shared" si="15"/>
        <v>24.714262035657477</v>
      </c>
      <c r="R224" s="29">
        <v>0.50236123983413572</v>
      </c>
      <c r="S224" s="29">
        <f t="shared" si="16"/>
        <v>0.14608463754930856</v>
      </c>
      <c r="U224" s="29">
        <v>6.1517099999999996</v>
      </c>
      <c r="V224" s="29">
        <v>21</v>
      </c>
      <c r="W224" s="29">
        <v>3.3333333333333299</v>
      </c>
      <c r="X224" s="29">
        <v>3</v>
      </c>
      <c r="Y224" s="29">
        <v>6.3333333333333304</v>
      </c>
      <c r="Z224" s="29">
        <v>36</v>
      </c>
      <c r="AA224" s="2" t="s">
        <v>2240</v>
      </c>
      <c r="AC224" s="29">
        <v>15966</v>
      </c>
      <c r="AD224" s="29">
        <v>308.2355</v>
      </c>
      <c r="AE224" s="29">
        <v>51.798057</v>
      </c>
      <c r="AF224" s="29">
        <v>159.65</v>
      </c>
      <c r="AG224" s="29">
        <v>715.41659700000002</v>
      </c>
      <c r="AH224" s="29">
        <v>71.541659999999993</v>
      </c>
      <c r="AI224" s="29">
        <v>1.9303000000000001E-2</v>
      </c>
      <c r="AJ224" s="29">
        <v>9.4319999999999994E-3</v>
      </c>
      <c r="AK224" s="29">
        <v>0.48863800000000002</v>
      </c>
      <c r="AL224" s="29">
        <v>1.7925E-2</v>
      </c>
      <c r="AM224" s="29">
        <v>1.7500000000000002E-2</v>
      </c>
      <c r="AN224" s="29">
        <v>1</v>
      </c>
      <c r="AO224" s="29">
        <v>3.2439999999999999E-3</v>
      </c>
      <c r="AP224" s="29">
        <v>0.194656</v>
      </c>
      <c r="AQ224" s="29">
        <v>0.14405599999999999</v>
      </c>
      <c r="AR224" s="29">
        <v>0.152725</v>
      </c>
      <c r="AS224" s="29">
        <v>0</v>
      </c>
      <c r="AT224" s="29">
        <v>23</v>
      </c>
      <c r="AU224" s="29">
        <v>0</v>
      </c>
      <c r="AV224" s="29">
        <v>6.9420000000000003E-3</v>
      </c>
      <c r="AW224" s="29">
        <v>2.0149999999999999E-3</v>
      </c>
      <c r="AX224" s="29">
        <v>144.04976300000001</v>
      </c>
      <c r="AY224" s="29">
        <v>0</v>
      </c>
      <c r="AZ224" s="29">
        <v>388.349515</v>
      </c>
      <c r="BA224" s="29">
        <v>0</v>
      </c>
      <c r="BB224" s="29">
        <v>0</v>
      </c>
      <c r="BC224" s="29">
        <v>0</v>
      </c>
      <c r="BD224" s="29">
        <v>5.0191569999999999</v>
      </c>
      <c r="BE224" s="29">
        <v>0.37267800000000001</v>
      </c>
    </row>
    <row r="225" spans="1:57" x14ac:dyDescent="0.25">
      <c r="A225" s="29" t="s">
        <v>1215</v>
      </c>
      <c r="B225" s="29">
        <v>6</v>
      </c>
      <c r="C225" s="29" t="s">
        <v>15</v>
      </c>
      <c r="D225">
        <v>6</v>
      </c>
      <c r="E225" t="s">
        <v>1</v>
      </c>
      <c r="F225" s="2" t="s">
        <v>830</v>
      </c>
      <c r="G225" s="29" t="s">
        <v>244</v>
      </c>
      <c r="H225" s="2">
        <v>35.756451759225911</v>
      </c>
      <c r="I225" s="2">
        <v>67.693051306692951</v>
      </c>
      <c r="J225" s="5" t="s">
        <v>51</v>
      </c>
      <c r="K225" s="29">
        <v>17904</v>
      </c>
      <c r="L225" s="29">
        <v>360</v>
      </c>
      <c r="M225" s="29">
        <f t="shared" si="17"/>
        <v>2.0107238605898123</v>
      </c>
      <c r="N225" s="29">
        <v>5.2198571428571504E-2</v>
      </c>
      <c r="O225" s="29">
        <v>0.10934404112143137</v>
      </c>
      <c r="P225" s="29">
        <v>55.934163206803063</v>
      </c>
      <c r="Q225" s="29">
        <f t="shared" si="15"/>
        <v>28.493122190581275</v>
      </c>
      <c r="R225" s="29">
        <v>0.36912551870659449</v>
      </c>
      <c r="S225" s="29">
        <f t="shared" si="16"/>
        <v>0.27932035867684979</v>
      </c>
      <c r="T225" s="29">
        <v>0.9094206280446383</v>
      </c>
      <c r="U225" s="29">
        <v>6.1517099999999996</v>
      </c>
      <c r="V225" s="29">
        <v>21</v>
      </c>
      <c r="W225" s="29">
        <v>3.3333333333333299</v>
      </c>
      <c r="X225" s="29">
        <v>3</v>
      </c>
      <c r="Y225" s="29">
        <v>6.3333333333333304</v>
      </c>
      <c r="Z225" s="29">
        <v>36</v>
      </c>
      <c r="AA225" s="2" t="s">
        <v>2240</v>
      </c>
      <c r="AC225" s="29">
        <v>25307</v>
      </c>
      <c r="AD225" s="29">
        <v>441.03460000000001</v>
      </c>
      <c r="AE225" s="29">
        <v>57.380986</v>
      </c>
      <c r="AF225" s="29">
        <v>253.06</v>
      </c>
      <c r="AG225" s="29">
        <v>1164.361128</v>
      </c>
      <c r="AH225" s="29">
        <v>116.43611300000001</v>
      </c>
      <c r="AI225" s="29">
        <v>1.7426000000000001E-2</v>
      </c>
      <c r="AJ225" s="29">
        <v>7.8239999999999994E-3</v>
      </c>
      <c r="AK225" s="29">
        <v>0.44901000000000002</v>
      </c>
      <c r="AL225" s="29">
        <v>1.72E-2</v>
      </c>
      <c r="AM225" s="29">
        <v>1.7500000000000002E-2</v>
      </c>
      <c r="AN225" s="29">
        <v>22</v>
      </c>
      <c r="AO225" s="29">
        <v>4.9882999999999997E-2</v>
      </c>
      <c r="AP225" s="29">
        <v>2.9929619999999999</v>
      </c>
      <c r="AQ225" s="29">
        <v>6.4053420000000001</v>
      </c>
      <c r="AR225" s="29">
        <v>0.537968</v>
      </c>
      <c r="AS225" s="29">
        <v>0.37817099999999998</v>
      </c>
      <c r="AT225" s="29">
        <v>73.681818000000007</v>
      </c>
      <c r="AU225" s="29">
        <v>46.396208999999999</v>
      </c>
      <c r="AV225" s="29">
        <v>7.4019999999999997E-3</v>
      </c>
      <c r="AW225" s="29">
        <v>2.7699999999999999E-3</v>
      </c>
      <c r="AX225" s="29">
        <v>138.75701799999999</v>
      </c>
      <c r="AY225" s="29">
        <v>15.529920000000001</v>
      </c>
      <c r="AZ225" s="29">
        <v>330.412576</v>
      </c>
      <c r="BA225" s="29">
        <v>93.253619999999998</v>
      </c>
      <c r="BB225" s="29">
        <v>6.1420769999999996</v>
      </c>
      <c r="BC225" s="29">
        <v>17.466491999999999</v>
      </c>
      <c r="BD225" s="29">
        <v>10.558377</v>
      </c>
      <c r="BE225" s="29">
        <v>4.2056509999999996</v>
      </c>
    </row>
    <row r="226" spans="1:57" x14ac:dyDescent="0.25">
      <c r="A226" s="29" t="s">
        <v>1215</v>
      </c>
      <c r="B226" s="29">
        <v>6</v>
      </c>
      <c r="C226" s="29" t="s">
        <v>11</v>
      </c>
      <c r="D226">
        <v>16</v>
      </c>
      <c r="E226" t="s">
        <v>1</v>
      </c>
      <c r="F226" s="2" t="s">
        <v>830</v>
      </c>
      <c r="G226" s="29" t="s">
        <v>244</v>
      </c>
      <c r="H226" s="2">
        <v>35.756451759225911</v>
      </c>
      <c r="I226" s="2">
        <v>67.693051306692951</v>
      </c>
      <c r="J226" s="5" t="s">
        <v>52</v>
      </c>
      <c r="K226" s="29">
        <v>2791</v>
      </c>
      <c r="L226" s="29">
        <v>1091</v>
      </c>
      <c r="M226" s="29">
        <f t="shared" si="17"/>
        <v>39.089931924041558</v>
      </c>
      <c r="N226" s="29">
        <v>6.4153770949720842E-2</v>
      </c>
      <c r="O226" s="29">
        <v>0.55921666744960619</v>
      </c>
      <c r="P226" s="29">
        <v>8.7194062505689995</v>
      </c>
      <c r="Q226" s="29">
        <f t="shared" si="15"/>
        <v>18.721634765652787</v>
      </c>
      <c r="R226" s="29">
        <v>1.6107393536701082</v>
      </c>
      <c r="S226" s="29">
        <f t="shared" si="16"/>
        <v>0.96229347628666395</v>
      </c>
      <c r="T226" s="29">
        <v>0.9094206280446383</v>
      </c>
      <c r="U226" s="29">
        <v>6.1517099999999996</v>
      </c>
      <c r="V226" s="29">
        <v>21</v>
      </c>
      <c r="W226" s="29">
        <v>3.3333333333333299</v>
      </c>
      <c r="X226" s="29">
        <v>3</v>
      </c>
      <c r="Y226" s="29">
        <v>6.3333333333333304</v>
      </c>
      <c r="Z226" s="29">
        <v>36</v>
      </c>
      <c r="AA226" s="2" t="s">
        <v>2240</v>
      </c>
      <c r="AC226" s="29">
        <v>4328</v>
      </c>
      <c r="AD226" s="29">
        <v>441.03460000000001</v>
      </c>
      <c r="AE226" s="29">
        <v>9.8132889999999993</v>
      </c>
      <c r="AF226" s="29">
        <v>41.9</v>
      </c>
      <c r="AG226" s="29">
        <v>95.327278000000007</v>
      </c>
      <c r="AH226" s="29">
        <v>9.5327280000000005</v>
      </c>
      <c r="AI226" s="29">
        <v>0.101863</v>
      </c>
      <c r="AJ226" s="29">
        <v>0.17863799999999999</v>
      </c>
      <c r="AK226" s="29">
        <v>1.753706</v>
      </c>
      <c r="AL226" s="29">
        <v>2.955E-2</v>
      </c>
      <c r="AM226" s="29">
        <v>2.5000000000000001E-3</v>
      </c>
      <c r="AN226" s="29">
        <v>92</v>
      </c>
      <c r="AO226" s="29">
        <v>0.20860000000000001</v>
      </c>
      <c r="AP226" s="29">
        <v>12.516025000000001</v>
      </c>
      <c r="AQ226" s="29">
        <v>28.003696999999999</v>
      </c>
      <c r="AR226" s="29">
        <v>0.14572299999999999</v>
      </c>
      <c r="AS226" s="29">
        <v>0.149926</v>
      </c>
      <c r="AT226" s="29">
        <v>13.173913000000001</v>
      </c>
      <c r="AU226" s="29">
        <v>9.1298429999999993</v>
      </c>
      <c r="AV226" s="29">
        <v>1.197E-2</v>
      </c>
      <c r="AW226" s="29">
        <v>1.3296000000000001E-2</v>
      </c>
      <c r="AX226" s="29">
        <v>114.950591</v>
      </c>
      <c r="AY226" s="29">
        <v>53.139259000000003</v>
      </c>
      <c r="AZ226" s="29">
        <v>317.70108199999999</v>
      </c>
      <c r="BA226" s="29">
        <v>47.423302</v>
      </c>
      <c r="BB226" s="29">
        <v>4.6136840000000001</v>
      </c>
      <c r="BC226" s="29">
        <v>6.8279009999999998</v>
      </c>
      <c r="BD226" s="29">
        <v>9.0715000000000003</v>
      </c>
      <c r="BE226" s="29">
        <v>12.206556000000001</v>
      </c>
    </row>
    <row r="227" spans="1:57" x14ac:dyDescent="0.25">
      <c r="A227" s="29" t="s">
        <v>1216</v>
      </c>
      <c r="B227" s="29">
        <v>6</v>
      </c>
      <c r="C227" s="29" t="s">
        <v>8</v>
      </c>
      <c r="D227">
        <v>1</v>
      </c>
      <c r="E227" t="s">
        <v>1</v>
      </c>
      <c r="F227" s="2" t="s">
        <v>830</v>
      </c>
      <c r="G227" s="29" t="s">
        <v>244</v>
      </c>
      <c r="H227" s="2">
        <v>35.756451759225911</v>
      </c>
      <c r="I227" s="2">
        <v>67.693051306692951</v>
      </c>
      <c r="J227" s="5" t="s">
        <v>50</v>
      </c>
      <c r="K227" s="29">
        <v>15439</v>
      </c>
      <c r="L227" s="29">
        <v>378</v>
      </c>
      <c r="M227" s="29">
        <f t="shared" si="17"/>
        <v>2.4483451000712484</v>
      </c>
      <c r="N227" s="29">
        <v>5.046666666666802E-2</v>
      </c>
      <c r="O227" s="29">
        <v>0.14844956563963793</v>
      </c>
      <c r="P227" s="29">
        <v>58.766995997701791</v>
      </c>
      <c r="Q227" s="29">
        <f t="shared" si="15"/>
        <v>31.325954981480002</v>
      </c>
      <c r="R227" s="29">
        <v>0.40430674453656368</v>
      </c>
      <c r="S227" s="29">
        <f t="shared" si="16"/>
        <v>0.2441391328468806</v>
      </c>
      <c r="U227" s="29">
        <v>6.1517099999999996</v>
      </c>
      <c r="V227" s="29">
        <v>21</v>
      </c>
      <c r="W227" s="29">
        <v>3.3333333333333299</v>
      </c>
      <c r="X227" s="29">
        <v>3</v>
      </c>
      <c r="Y227" s="29">
        <v>6.3333333333333304</v>
      </c>
      <c r="Z227" s="29">
        <v>36</v>
      </c>
      <c r="AA227" s="2" t="s">
        <v>2240</v>
      </c>
      <c r="AC227" s="29">
        <v>25834</v>
      </c>
      <c r="AD227" s="29">
        <v>423.88317499999999</v>
      </c>
      <c r="AE227" s="29">
        <v>60.946038000000001</v>
      </c>
      <c r="AF227" s="29">
        <v>258.33</v>
      </c>
      <c r="AG227" s="29">
        <v>1167.859213</v>
      </c>
      <c r="AH227" s="29">
        <v>116.785921</v>
      </c>
      <c r="AI227" s="29">
        <v>1.6407000000000001E-2</v>
      </c>
      <c r="AJ227" s="29">
        <v>7.3029999999999996E-3</v>
      </c>
      <c r="AK227" s="29">
        <v>0.445104</v>
      </c>
      <c r="AL227" s="29">
        <v>1.6250000000000001E-2</v>
      </c>
      <c r="AM227" s="29">
        <v>1.7500000000000002E-2</v>
      </c>
      <c r="AN227" s="29">
        <v>32</v>
      </c>
      <c r="AO227" s="29">
        <v>7.5492000000000004E-2</v>
      </c>
      <c r="AP227" s="29">
        <v>4.5295500000000004</v>
      </c>
      <c r="AQ227" s="29">
        <v>6.8669200000000004</v>
      </c>
      <c r="AR227" s="29">
        <v>0.40354800000000002</v>
      </c>
      <c r="AS227" s="29">
        <v>0.20174400000000001</v>
      </c>
      <c r="AT227" s="29">
        <v>55.4375</v>
      </c>
      <c r="AU227" s="29">
        <v>23.569987999999999</v>
      </c>
      <c r="AV227" s="29">
        <v>7.4130000000000003E-3</v>
      </c>
      <c r="AW227" s="29">
        <v>2.699E-3</v>
      </c>
      <c r="AX227" s="29">
        <v>139.29012900000001</v>
      </c>
      <c r="AY227" s="29">
        <v>14.425283</v>
      </c>
      <c r="AZ227" s="29">
        <v>293.43368199999998</v>
      </c>
      <c r="BA227" s="29">
        <v>83.067312999999999</v>
      </c>
      <c r="BB227" s="29">
        <v>8.9188379999999992</v>
      </c>
      <c r="BC227" s="29">
        <v>31.814257000000001</v>
      </c>
      <c r="BD227" s="29">
        <v>7.3291300000000001</v>
      </c>
      <c r="BE227" s="29">
        <v>5.7662810000000002</v>
      </c>
    </row>
    <row r="228" spans="1:57" x14ac:dyDescent="0.25">
      <c r="A228" s="29" t="s">
        <v>1217</v>
      </c>
      <c r="B228" s="29">
        <v>6</v>
      </c>
      <c r="C228" s="29" t="s">
        <v>13</v>
      </c>
      <c r="D228">
        <v>11</v>
      </c>
      <c r="E228" t="s">
        <v>1</v>
      </c>
      <c r="F228" s="2" t="s">
        <v>830</v>
      </c>
      <c r="G228" s="29" t="s">
        <v>244</v>
      </c>
      <c r="H228" s="2">
        <v>35.756451759225911</v>
      </c>
      <c r="I228" s="2">
        <v>67.693051306692951</v>
      </c>
      <c r="J228" s="5" t="s">
        <v>52</v>
      </c>
      <c r="K228" s="29">
        <v>6433</v>
      </c>
      <c r="L228" s="29">
        <v>0</v>
      </c>
      <c r="M228" s="29">
        <f t="shared" si="17"/>
        <v>0</v>
      </c>
      <c r="N228" s="29">
        <v>0</v>
      </c>
      <c r="O228" s="29">
        <v>0</v>
      </c>
      <c r="P228" s="29">
        <v>32.055893791388009</v>
      </c>
      <c r="Q228" s="29">
        <f t="shared" si="15"/>
        <v>4.6148527751662201</v>
      </c>
      <c r="R228" s="29">
        <v>0.29958850716137514</v>
      </c>
      <c r="S228" s="29">
        <f t="shared" si="16"/>
        <v>0.34885737022206914</v>
      </c>
      <c r="U228" s="29">
        <v>6.1517099999999996</v>
      </c>
      <c r="V228" s="29">
        <v>21</v>
      </c>
      <c r="W228" s="29">
        <v>3.3333333333333299</v>
      </c>
      <c r="X228" s="29">
        <v>3</v>
      </c>
      <c r="Y228" s="29">
        <v>6.3333333333333304</v>
      </c>
      <c r="Z228" s="29">
        <v>36</v>
      </c>
      <c r="AA228" s="2" t="s">
        <v>2240</v>
      </c>
      <c r="AC228" s="29">
        <v>11020</v>
      </c>
      <c r="AD228" s="29">
        <v>329.94655</v>
      </c>
      <c r="AE228" s="29">
        <v>33.399349000000001</v>
      </c>
      <c r="AF228" s="29">
        <v>110.19</v>
      </c>
      <c r="AG228" s="29">
        <v>453.68510400000002</v>
      </c>
      <c r="AH228" s="29">
        <v>45.368510000000001</v>
      </c>
      <c r="AI228" s="29">
        <v>2.9939E-2</v>
      </c>
      <c r="AJ228" s="29">
        <v>1.055E-2</v>
      </c>
      <c r="AK228" s="29">
        <v>0.35239599999999999</v>
      </c>
      <c r="AL228" s="29">
        <v>2.8975000000000001E-2</v>
      </c>
      <c r="AM228" s="29">
        <v>2.75E-2</v>
      </c>
      <c r="AN228" s="29">
        <v>0</v>
      </c>
      <c r="AO228" s="29">
        <v>0</v>
      </c>
      <c r="AP228" s="29">
        <v>0</v>
      </c>
      <c r="AQ228" s="29">
        <v>0</v>
      </c>
      <c r="AR228" s="29">
        <v>0</v>
      </c>
      <c r="AS228" s="29">
        <v>0</v>
      </c>
      <c r="AT228" s="29">
        <v>0</v>
      </c>
      <c r="AU228" s="29">
        <v>0</v>
      </c>
      <c r="AV228" s="29">
        <v>0</v>
      </c>
      <c r="AW228" s="29">
        <v>0</v>
      </c>
      <c r="AX228" s="29">
        <v>0</v>
      </c>
      <c r="AY228" s="29">
        <v>0</v>
      </c>
      <c r="AZ228" s="29">
        <v>0</v>
      </c>
      <c r="BA228" s="29">
        <v>0</v>
      </c>
      <c r="BB228" s="29">
        <v>0</v>
      </c>
      <c r="BC228" s="29">
        <v>0</v>
      </c>
      <c r="BD228" s="29">
        <v>0</v>
      </c>
      <c r="BE228" s="29">
        <v>0</v>
      </c>
    </row>
    <row r="229" spans="1:57" x14ac:dyDescent="0.25">
      <c r="A229" s="29" t="s">
        <v>1218</v>
      </c>
      <c r="B229" s="29">
        <v>6</v>
      </c>
      <c r="C229" s="29" t="s">
        <v>5</v>
      </c>
      <c r="D229">
        <v>14</v>
      </c>
      <c r="E229" t="s">
        <v>1</v>
      </c>
      <c r="F229" s="2" t="s">
        <v>830</v>
      </c>
      <c r="G229" s="29" t="s">
        <v>245</v>
      </c>
      <c r="H229" s="2">
        <v>35.756451759225911</v>
      </c>
      <c r="I229" s="2">
        <v>67.693051306692951</v>
      </c>
      <c r="J229" s="5" t="s">
        <v>52</v>
      </c>
      <c r="K229" s="29">
        <v>3265</v>
      </c>
      <c r="L229" s="29">
        <v>135</v>
      </c>
      <c r="M229" s="29">
        <f t="shared" si="17"/>
        <v>4.134762633996937</v>
      </c>
      <c r="N229" s="29">
        <v>6.484351851852202E-2</v>
      </c>
      <c r="O229" s="29">
        <v>0.12061018658963822</v>
      </c>
      <c r="P229" s="29">
        <v>14.584898489450696</v>
      </c>
      <c r="Q229" s="29">
        <f t="shared" si="15"/>
        <v>12.856142526771093</v>
      </c>
      <c r="R229" s="29">
        <v>0.83350766502876605</v>
      </c>
      <c r="S229" s="29">
        <f t="shared" si="16"/>
        <v>0.18506178764532177</v>
      </c>
      <c r="U229" s="29">
        <v>6.1517099999999996</v>
      </c>
      <c r="V229" s="29">
        <v>21</v>
      </c>
      <c r="W229" s="29">
        <v>3.3333333333333299</v>
      </c>
      <c r="X229" s="29">
        <v>3</v>
      </c>
      <c r="Y229" s="29">
        <v>6.3333333333333304</v>
      </c>
      <c r="Z229" s="29">
        <v>36</v>
      </c>
      <c r="AA229" s="2" t="s">
        <v>2240</v>
      </c>
      <c r="AC229" s="29">
        <v>4577</v>
      </c>
      <c r="AD229" s="29">
        <v>305.87549999999999</v>
      </c>
      <c r="AE229" s="29">
        <v>14.963604</v>
      </c>
      <c r="AF229" s="29">
        <v>45.73</v>
      </c>
      <c r="AG229" s="29">
        <v>82.717695000000006</v>
      </c>
      <c r="AH229" s="29">
        <v>8.2717700000000001</v>
      </c>
      <c r="AI229" s="29">
        <v>6.6817000000000001E-2</v>
      </c>
      <c r="AJ229" s="29">
        <v>6.2612000000000001E-2</v>
      </c>
      <c r="AK229" s="29">
        <v>0.93706699999999998</v>
      </c>
      <c r="AL229" s="29">
        <v>5.0213000000000001E-2</v>
      </c>
      <c r="AM229" s="29">
        <v>2.75E-2</v>
      </c>
      <c r="AN229" s="29">
        <v>1</v>
      </c>
      <c r="AO229" s="29">
        <v>3.2690000000000002E-3</v>
      </c>
      <c r="AP229" s="29">
        <v>0.196158</v>
      </c>
      <c r="AQ229" s="29">
        <v>0.69914799999999999</v>
      </c>
      <c r="AR229" s="29">
        <v>0.71850000000000003</v>
      </c>
      <c r="AS229" s="29">
        <v>0</v>
      </c>
      <c r="AT229" s="29">
        <v>32</v>
      </c>
      <c r="AU229" s="29">
        <v>0</v>
      </c>
      <c r="AV229" s="29">
        <v>2.3177E-2</v>
      </c>
      <c r="AW229" s="29">
        <v>8.6510000000000007E-3</v>
      </c>
      <c r="AX229" s="29">
        <v>43.145442000000003</v>
      </c>
      <c r="AY229" s="29">
        <v>0</v>
      </c>
      <c r="AZ229" s="29">
        <v>263.157895</v>
      </c>
      <c r="BA229" s="29">
        <v>0</v>
      </c>
      <c r="BB229" s="29">
        <v>0</v>
      </c>
      <c r="BC229" s="29">
        <v>0</v>
      </c>
      <c r="BD229" s="29">
        <v>6.9141890000000004</v>
      </c>
      <c r="BE229" s="29">
        <v>0.37267800000000001</v>
      </c>
    </row>
    <row r="230" spans="1:57" x14ac:dyDescent="0.25">
      <c r="A230" s="29" t="s">
        <v>1219</v>
      </c>
      <c r="B230" s="29">
        <v>6</v>
      </c>
      <c r="C230" s="29" t="s">
        <v>8</v>
      </c>
      <c r="D230">
        <v>1</v>
      </c>
      <c r="E230" t="s">
        <v>1</v>
      </c>
      <c r="F230" s="2" t="s">
        <v>830</v>
      </c>
      <c r="G230" s="29" t="s">
        <v>245</v>
      </c>
      <c r="H230" s="2">
        <v>35.756451759225911</v>
      </c>
      <c r="I230" s="2">
        <v>67.693051306692951</v>
      </c>
      <c r="J230" s="5" t="s">
        <v>50</v>
      </c>
      <c r="K230" s="29">
        <v>2127</v>
      </c>
      <c r="L230" s="29">
        <v>576</v>
      </c>
      <c r="M230" s="29">
        <f t="shared" si="17"/>
        <v>27.080394922425953</v>
      </c>
      <c r="N230" s="29">
        <v>7.7429611650485966E-2</v>
      </c>
      <c r="O230" s="29">
        <v>0.44071910065222841</v>
      </c>
      <c r="P230" s="29">
        <v>9.1010633697795136</v>
      </c>
      <c r="Q230" s="29">
        <f t="shared" si="15"/>
        <v>18.339977646442275</v>
      </c>
      <c r="R230" s="29">
        <v>1.1993827128560719</v>
      </c>
      <c r="S230" s="29">
        <f t="shared" si="16"/>
        <v>0.55093683547262762</v>
      </c>
      <c r="T230" s="29">
        <v>1.2423451151509266</v>
      </c>
      <c r="U230" s="29">
        <v>6.1517099999999996</v>
      </c>
      <c r="V230" s="29">
        <v>21</v>
      </c>
      <c r="W230" s="29">
        <v>3.3333333333333299</v>
      </c>
      <c r="X230" s="29">
        <v>3</v>
      </c>
      <c r="Y230" s="29">
        <v>6.3333333333333304</v>
      </c>
      <c r="Z230" s="29">
        <v>36</v>
      </c>
      <c r="AA230" s="2" t="s">
        <v>2240</v>
      </c>
      <c r="AC230" s="29">
        <v>2837</v>
      </c>
      <c r="AD230" s="29">
        <v>302.45217500000001</v>
      </c>
      <c r="AE230" s="29">
        <v>9.3799949999999992</v>
      </c>
      <c r="AF230" s="29">
        <v>27.79</v>
      </c>
      <c r="AG230" s="29">
        <v>41.663724000000002</v>
      </c>
      <c r="AH230" s="29">
        <v>4.166372</v>
      </c>
      <c r="AI230" s="29">
        <v>0.106514</v>
      </c>
      <c r="AJ230" s="29">
        <v>0.13184399999999999</v>
      </c>
      <c r="AK230" s="29">
        <v>1.237805</v>
      </c>
      <c r="AL230" s="29">
        <v>5.5925000000000002E-2</v>
      </c>
      <c r="AM230" s="29">
        <v>1.2500000000000001E-2</v>
      </c>
      <c r="AN230" s="29">
        <v>23</v>
      </c>
      <c r="AO230" s="29">
        <v>7.6045000000000001E-2</v>
      </c>
      <c r="AP230" s="29">
        <v>4.5627050000000002</v>
      </c>
      <c r="AQ230" s="29">
        <v>8.5301369999999999</v>
      </c>
      <c r="AR230" s="29">
        <v>0.14496200000000001</v>
      </c>
      <c r="AS230" s="29">
        <v>0.106131</v>
      </c>
      <c r="AT230" s="29">
        <v>10.521739</v>
      </c>
      <c r="AU230" s="29">
        <v>4.4809650000000003</v>
      </c>
      <c r="AV230" s="29">
        <v>1.5224E-2</v>
      </c>
      <c r="AW230" s="29">
        <v>1.1795999999999999E-2</v>
      </c>
      <c r="AX230" s="29">
        <v>80.760108000000002</v>
      </c>
      <c r="AY230" s="29">
        <v>29.178253000000002</v>
      </c>
      <c r="AZ230" s="29">
        <v>254.77588800000001</v>
      </c>
      <c r="BA230" s="29">
        <v>94.405846999999994</v>
      </c>
      <c r="BB230" s="29">
        <v>11.709044</v>
      </c>
      <c r="BC230" s="29">
        <v>13.044117</v>
      </c>
      <c r="BD230" s="29">
        <v>6.448086</v>
      </c>
      <c r="BE230" s="29">
        <v>2.608746</v>
      </c>
    </row>
    <row r="231" spans="1:57" x14ac:dyDescent="0.25">
      <c r="A231" s="29" t="s">
        <v>1219</v>
      </c>
      <c r="B231" s="29">
        <v>6</v>
      </c>
      <c r="C231" s="29" t="s">
        <v>12</v>
      </c>
      <c r="D231">
        <v>5</v>
      </c>
      <c r="E231" t="s">
        <v>1</v>
      </c>
      <c r="F231" s="2" t="s">
        <v>830</v>
      </c>
      <c r="G231" s="29" t="s">
        <v>245</v>
      </c>
      <c r="H231" s="2">
        <v>35.756451759225911</v>
      </c>
      <c r="I231" s="2">
        <v>67.693051306692951</v>
      </c>
      <c r="J231" s="5" t="s">
        <v>52</v>
      </c>
      <c r="K231" s="29">
        <v>16333</v>
      </c>
      <c r="L231" s="29">
        <v>23</v>
      </c>
      <c r="M231" s="29">
        <f t="shared" si="17"/>
        <v>0.14081920039184473</v>
      </c>
      <c r="N231" s="29">
        <v>3.3449999999992507E-2</v>
      </c>
      <c r="O231" s="29">
        <v>1.2836478659773644E-2</v>
      </c>
      <c r="P231" s="29">
        <v>69.886068650027639</v>
      </c>
      <c r="Q231" s="29">
        <f t="shared" si="15"/>
        <v>42.44502763380585</v>
      </c>
      <c r="R231" s="29">
        <v>0.41844798813989542</v>
      </c>
      <c r="S231" s="29">
        <f t="shared" si="16"/>
        <v>0.22999788924354886</v>
      </c>
      <c r="T231" s="29">
        <v>1.0874806277884845</v>
      </c>
      <c r="U231" s="29">
        <v>6.1517099999999996</v>
      </c>
      <c r="V231" s="29">
        <v>21</v>
      </c>
      <c r="W231" s="29">
        <v>3.3333333333333299</v>
      </c>
      <c r="X231" s="29">
        <v>3</v>
      </c>
      <c r="Y231" s="29">
        <v>6.3333333333333304</v>
      </c>
      <c r="Z231" s="29">
        <v>36</v>
      </c>
      <c r="AA231" s="2" t="s">
        <v>2240</v>
      </c>
      <c r="AC231" s="29">
        <v>21186</v>
      </c>
      <c r="AD231" s="29">
        <v>302.45217500000001</v>
      </c>
      <c r="AE231" s="29">
        <v>70.047438</v>
      </c>
      <c r="AF231" s="29">
        <v>211.85</v>
      </c>
      <c r="AG231" s="29">
        <v>1116.9802179999999</v>
      </c>
      <c r="AH231" s="29">
        <v>111.69802199999999</v>
      </c>
      <c r="AI231" s="29">
        <v>1.4274E-2</v>
      </c>
      <c r="AJ231" s="29">
        <v>5.9090000000000002E-3</v>
      </c>
      <c r="AK231" s="29">
        <v>0.413962</v>
      </c>
      <c r="AL231" s="29">
        <v>1.32E-2</v>
      </c>
      <c r="AM231" s="29">
        <v>1.2500000000000001E-2</v>
      </c>
      <c r="AN231" s="29">
        <v>0</v>
      </c>
      <c r="AO231" s="29">
        <v>0</v>
      </c>
      <c r="AP231" s="29">
        <v>0</v>
      </c>
      <c r="AQ231" s="29">
        <v>0</v>
      </c>
      <c r="AR231" s="29">
        <v>0</v>
      </c>
      <c r="AS231" s="29">
        <v>0</v>
      </c>
      <c r="AT231" s="29">
        <v>0</v>
      </c>
      <c r="AU231" s="29">
        <v>0</v>
      </c>
      <c r="AV231" s="29">
        <v>0</v>
      </c>
      <c r="AW231" s="29">
        <v>0</v>
      </c>
      <c r="AX231" s="29">
        <v>0</v>
      </c>
      <c r="AY231" s="29">
        <v>0</v>
      </c>
      <c r="AZ231" s="29">
        <v>0</v>
      </c>
      <c r="BA231" s="29">
        <v>0</v>
      </c>
      <c r="BB231" s="29">
        <v>0</v>
      </c>
      <c r="BC231" s="29">
        <v>0</v>
      </c>
      <c r="BD231" s="29">
        <v>0</v>
      </c>
      <c r="BE231" s="29">
        <v>0</v>
      </c>
    </row>
    <row r="232" spans="1:57" x14ac:dyDescent="0.25">
      <c r="A232" s="29" t="s">
        <v>1219</v>
      </c>
      <c r="B232" s="29">
        <v>6</v>
      </c>
      <c r="C232" s="29" t="s">
        <v>15</v>
      </c>
      <c r="D232">
        <v>6</v>
      </c>
      <c r="E232" t="s">
        <v>1</v>
      </c>
      <c r="F232" s="2" t="s">
        <v>830</v>
      </c>
      <c r="G232" s="29" t="s">
        <v>245</v>
      </c>
      <c r="H232" s="2">
        <v>35.756451759225911</v>
      </c>
      <c r="I232" s="2">
        <v>67.693051306692951</v>
      </c>
      <c r="J232" s="5" t="s">
        <v>51</v>
      </c>
      <c r="K232" s="29">
        <v>2499</v>
      </c>
      <c r="L232" s="29">
        <v>902</v>
      </c>
      <c r="M232" s="29">
        <f t="shared" si="17"/>
        <v>36.094437775110045</v>
      </c>
      <c r="N232" s="29">
        <v>5.7909603658537617E-2</v>
      </c>
      <c r="O232" s="29">
        <v>0.70172750006762585</v>
      </c>
      <c r="P232" s="29">
        <v>10.692786723591444</v>
      </c>
      <c r="Q232" s="29">
        <f t="shared" si="15"/>
        <v>16.748254292630342</v>
      </c>
      <c r="R232" s="29">
        <v>1.3106008522324561</v>
      </c>
      <c r="S232" s="29">
        <f t="shared" si="16"/>
        <v>0.66215497484901187</v>
      </c>
      <c r="T232" s="29">
        <v>1.3840469825145811</v>
      </c>
      <c r="U232" s="29">
        <v>6.1517099999999996</v>
      </c>
      <c r="V232" s="29">
        <v>21</v>
      </c>
      <c r="W232" s="29">
        <v>3.3333333333333299</v>
      </c>
      <c r="X232" s="29">
        <v>3</v>
      </c>
      <c r="Y232" s="29">
        <v>6.3333333333333304</v>
      </c>
      <c r="Z232" s="29">
        <v>36</v>
      </c>
      <c r="AA232" s="2" t="s">
        <v>2240</v>
      </c>
      <c r="AC232" s="29">
        <v>3173</v>
      </c>
      <c r="AD232" s="29">
        <v>302.45217500000001</v>
      </c>
      <c r="AE232" s="29">
        <v>10.490914999999999</v>
      </c>
      <c r="AF232" s="29">
        <v>31.27</v>
      </c>
      <c r="AG232" s="29">
        <v>58.853861999999999</v>
      </c>
      <c r="AH232" s="29">
        <v>5.8853859999999996</v>
      </c>
      <c r="AI232" s="29">
        <v>9.5276E-2</v>
      </c>
      <c r="AJ232" s="29">
        <v>0.124791</v>
      </c>
      <c r="AK232" s="29">
        <v>1.309788</v>
      </c>
      <c r="AL232" s="29">
        <v>3.8600000000000002E-2</v>
      </c>
      <c r="AM232" s="29">
        <v>2.5000000000000001E-3</v>
      </c>
      <c r="AN232" s="29">
        <v>40</v>
      </c>
      <c r="AO232" s="29">
        <v>0.13225200000000001</v>
      </c>
      <c r="AP232" s="29">
        <v>7.9351390000000004</v>
      </c>
      <c r="AQ232" s="29">
        <v>10.652379</v>
      </c>
      <c r="AR232" s="29">
        <v>7.6901999999999998E-2</v>
      </c>
      <c r="AS232" s="29">
        <v>7.8445000000000001E-2</v>
      </c>
      <c r="AT232" s="29">
        <v>8.4499999999999993</v>
      </c>
      <c r="AU232" s="29">
        <v>3.986837</v>
      </c>
      <c r="AV232" s="29">
        <v>1.0322E-2</v>
      </c>
      <c r="AW232" s="29">
        <v>1.0083999999999999E-2</v>
      </c>
      <c r="AX232" s="29">
        <v>149.06625299999999</v>
      </c>
      <c r="AY232" s="29">
        <v>85.261431000000002</v>
      </c>
      <c r="AZ232" s="29">
        <v>477.32004899999998</v>
      </c>
      <c r="BA232" s="29">
        <v>225.98955799999999</v>
      </c>
      <c r="BB232" s="29">
        <v>7.0463979999999999</v>
      </c>
      <c r="BC232" s="29">
        <v>6.818683</v>
      </c>
      <c r="BD232" s="29">
        <v>6.6149810000000002</v>
      </c>
      <c r="BE232" s="29">
        <v>3.7267800000000002</v>
      </c>
    </row>
    <row r="233" spans="1:57" x14ac:dyDescent="0.25">
      <c r="A233" s="29" t="s">
        <v>1219</v>
      </c>
      <c r="B233" s="29">
        <v>6</v>
      </c>
      <c r="C233" s="29" t="s">
        <v>38</v>
      </c>
      <c r="D233">
        <v>9</v>
      </c>
      <c r="E233" t="s">
        <v>1</v>
      </c>
      <c r="F233" s="2" t="s">
        <v>830</v>
      </c>
      <c r="G233" s="29" t="s">
        <v>245</v>
      </c>
      <c r="H233" s="2">
        <v>35.756451759225911</v>
      </c>
      <c r="I233" s="2">
        <v>67.693051306692951</v>
      </c>
      <c r="J233" s="5" t="s">
        <v>50</v>
      </c>
      <c r="K233" s="29">
        <v>1495</v>
      </c>
      <c r="L233" s="29">
        <v>377</v>
      </c>
      <c r="M233" s="29">
        <f t="shared" si="17"/>
        <v>25.217391304347824</v>
      </c>
      <c r="N233" s="29">
        <v>0.16030681818181999</v>
      </c>
      <c r="O233" s="29">
        <v>0.23533544209585011</v>
      </c>
      <c r="P233" s="29">
        <v>6.396845198787199</v>
      </c>
      <c r="Q233" s="29">
        <f t="shared" si="15"/>
        <v>21.044195817434591</v>
      </c>
      <c r="R233" s="29">
        <v>1.3370427895779993</v>
      </c>
      <c r="S233" s="29">
        <f t="shared" si="16"/>
        <v>0.68859691219455499</v>
      </c>
      <c r="T233" s="29">
        <v>1.0700825417826989</v>
      </c>
      <c r="U233" s="29">
        <v>6.1517099999999996</v>
      </c>
      <c r="V233" s="29">
        <v>21</v>
      </c>
      <c r="W233" s="29">
        <v>3.3333333333333299</v>
      </c>
      <c r="X233" s="29">
        <v>3</v>
      </c>
      <c r="Y233" s="29">
        <v>6.3333333333333304</v>
      </c>
      <c r="Z233" s="29">
        <v>36</v>
      </c>
      <c r="AA233" s="2" t="s">
        <v>2240</v>
      </c>
      <c r="AC233" s="29">
        <v>1987</v>
      </c>
      <c r="AD233" s="29">
        <v>302.45217500000001</v>
      </c>
      <c r="AE233" s="29">
        <v>6.5696339999999998</v>
      </c>
      <c r="AF233" s="29">
        <v>18.87</v>
      </c>
      <c r="AG233" s="29">
        <v>21.498677000000001</v>
      </c>
      <c r="AH233" s="29">
        <v>2.1498680000000001</v>
      </c>
      <c r="AI233" s="29">
        <v>0.152036</v>
      </c>
      <c r="AJ233" s="29">
        <v>0.20732400000000001</v>
      </c>
      <c r="AK233" s="29">
        <v>1.3636539999999999</v>
      </c>
      <c r="AL233" s="29">
        <v>8.2775000000000001E-2</v>
      </c>
      <c r="AM233" s="29">
        <v>2.2499999999999999E-2</v>
      </c>
      <c r="AN233" s="29">
        <v>15</v>
      </c>
      <c r="AO233" s="29">
        <v>4.9595E-2</v>
      </c>
      <c r="AP233" s="29">
        <v>2.9756770000000001</v>
      </c>
      <c r="AQ233" s="29">
        <v>16.909914000000001</v>
      </c>
      <c r="AR233" s="29">
        <v>0.75704300000000002</v>
      </c>
      <c r="AS233" s="29">
        <v>0.67646200000000001</v>
      </c>
      <c r="AT233" s="29">
        <v>22.4</v>
      </c>
      <c r="AU233" s="29">
        <v>14.845874999999999</v>
      </c>
      <c r="AV233" s="29">
        <v>3.5375999999999998E-2</v>
      </c>
      <c r="AW233" s="29">
        <v>2.7130999999999999E-2</v>
      </c>
      <c r="AX233" s="29">
        <v>36.833711999999998</v>
      </c>
      <c r="AY233" s="29">
        <v>17.094408999999999</v>
      </c>
      <c r="AZ233" s="29">
        <v>187.570131</v>
      </c>
      <c r="BA233" s="29">
        <v>75.317588999999998</v>
      </c>
      <c r="BB233" s="29">
        <v>17.194756999999999</v>
      </c>
      <c r="BC233" s="29">
        <v>14.653387</v>
      </c>
      <c r="BD233" s="29">
        <v>8.6338640000000009</v>
      </c>
      <c r="BE233" s="29">
        <v>1.8027759999999999</v>
      </c>
    </row>
    <row r="234" spans="1:57" x14ac:dyDescent="0.25">
      <c r="A234" s="29" t="s">
        <v>1220</v>
      </c>
      <c r="B234" s="29">
        <v>6</v>
      </c>
      <c r="C234" s="29" t="s">
        <v>13</v>
      </c>
      <c r="D234">
        <v>11</v>
      </c>
      <c r="E234" t="s">
        <v>1</v>
      </c>
      <c r="F234" s="2" t="s">
        <v>830</v>
      </c>
      <c r="G234" s="29" t="s">
        <v>245</v>
      </c>
      <c r="H234" s="2">
        <v>35.756451759225911</v>
      </c>
      <c r="I234" s="2">
        <v>67.693051306692951</v>
      </c>
      <c r="J234" s="5" t="s">
        <v>51</v>
      </c>
      <c r="K234" s="29">
        <v>7497</v>
      </c>
      <c r="L234" s="29">
        <v>0</v>
      </c>
      <c r="M234" s="29">
        <f t="shared" si="17"/>
        <v>0</v>
      </c>
      <c r="N234" s="29">
        <v>0</v>
      </c>
      <c r="O234" s="29">
        <v>0</v>
      </c>
      <c r="P234" s="29">
        <v>32.514453491386057</v>
      </c>
      <c r="Q234" s="29">
        <f t="shared" si="15"/>
        <v>5.0734124751642682</v>
      </c>
      <c r="R234" s="29">
        <v>0.45393835050643544</v>
      </c>
      <c r="S234" s="29">
        <f t="shared" si="16"/>
        <v>0.19450752687700884</v>
      </c>
      <c r="T234" s="29">
        <v>1.1122107330229505</v>
      </c>
      <c r="U234" s="29">
        <v>6.1517099999999996</v>
      </c>
      <c r="V234" s="29">
        <v>21</v>
      </c>
      <c r="W234" s="29">
        <v>3.3333333333333299</v>
      </c>
      <c r="X234" s="29">
        <v>3</v>
      </c>
      <c r="Y234" s="29">
        <v>6.3333333333333304</v>
      </c>
      <c r="Z234" s="29">
        <v>36</v>
      </c>
      <c r="AA234" s="2" t="s">
        <v>2240</v>
      </c>
      <c r="AC234" s="29">
        <v>10024</v>
      </c>
      <c r="AD234" s="29">
        <v>303.36200000000002</v>
      </c>
      <c r="AE234" s="29">
        <v>33.043030999999999</v>
      </c>
      <c r="AF234" s="29">
        <v>100.23</v>
      </c>
      <c r="AG234" s="29">
        <v>351.097418</v>
      </c>
      <c r="AH234" s="29">
        <v>35.109741999999997</v>
      </c>
      <c r="AI234" s="29">
        <v>3.0256999999999999E-2</v>
      </c>
      <c r="AJ234" s="29">
        <v>1.3813000000000001E-2</v>
      </c>
      <c r="AK234" s="29">
        <v>0.45652300000000001</v>
      </c>
      <c r="AL234" s="29">
        <v>2.7550000000000002E-2</v>
      </c>
      <c r="AM234" s="29">
        <v>2.2499999999999999E-2</v>
      </c>
      <c r="AN234" s="29">
        <v>0</v>
      </c>
      <c r="AO234" s="29">
        <v>0</v>
      </c>
      <c r="AP234" s="29">
        <v>0</v>
      </c>
      <c r="AQ234" s="29">
        <v>0</v>
      </c>
      <c r="AR234" s="29">
        <v>0</v>
      </c>
      <c r="AS234" s="29">
        <v>0</v>
      </c>
      <c r="AT234" s="29">
        <v>0</v>
      </c>
      <c r="AU234" s="29">
        <v>0</v>
      </c>
      <c r="AV234" s="29">
        <v>0</v>
      </c>
      <c r="AW234" s="29">
        <v>0</v>
      </c>
      <c r="AX234" s="29">
        <v>0</v>
      </c>
      <c r="AY234" s="29">
        <v>0</v>
      </c>
      <c r="AZ234" s="29">
        <v>0</v>
      </c>
      <c r="BA234" s="29">
        <v>0</v>
      </c>
      <c r="BB234" s="29">
        <v>0</v>
      </c>
      <c r="BC234" s="29">
        <v>0</v>
      </c>
      <c r="BD234" s="29">
        <v>0</v>
      </c>
      <c r="BE234" s="29">
        <v>0</v>
      </c>
    </row>
    <row r="235" spans="1:57" x14ac:dyDescent="0.25">
      <c r="A235" s="29" t="s">
        <v>1220</v>
      </c>
      <c r="B235" s="29">
        <v>6</v>
      </c>
      <c r="C235" s="29" t="s">
        <v>28</v>
      </c>
      <c r="D235">
        <v>15</v>
      </c>
      <c r="E235" t="s">
        <v>1</v>
      </c>
      <c r="F235" s="2" t="s">
        <v>830</v>
      </c>
      <c r="G235" s="29" t="s">
        <v>245</v>
      </c>
      <c r="H235" s="2">
        <v>35.756451759225911</v>
      </c>
      <c r="I235" s="2">
        <v>67.693051306692951</v>
      </c>
      <c r="J235" s="5" t="s">
        <v>50</v>
      </c>
      <c r="K235" s="29">
        <v>3999</v>
      </c>
      <c r="L235" s="29">
        <v>791</v>
      </c>
      <c r="M235" s="29">
        <f t="shared" si="17"/>
        <v>19.779944986246562</v>
      </c>
      <c r="N235" s="29">
        <v>5.5476360544217666E-2</v>
      </c>
      <c r="O235" s="29">
        <v>0.63753830375266773</v>
      </c>
      <c r="P235" s="29">
        <v>17.343644059230737</v>
      </c>
      <c r="Q235" s="29">
        <f t="shared" si="15"/>
        <v>10.097396956991052</v>
      </c>
      <c r="R235" s="29">
        <v>1.1310314091738656</v>
      </c>
      <c r="S235" s="29">
        <f t="shared" si="16"/>
        <v>0.4825855317904213</v>
      </c>
      <c r="T235" s="29">
        <v>0.92760014120682999</v>
      </c>
      <c r="U235" s="29">
        <v>6.1517099999999996</v>
      </c>
      <c r="V235" s="29">
        <v>21</v>
      </c>
      <c r="W235" s="29">
        <v>3.3333333333333299</v>
      </c>
      <c r="X235" s="29">
        <v>3</v>
      </c>
      <c r="Y235" s="29">
        <v>6.3333333333333304</v>
      </c>
      <c r="Z235" s="29">
        <v>36</v>
      </c>
      <c r="AA235" s="2" t="s">
        <v>2240</v>
      </c>
      <c r="AC235" s="29">
        <v>5171</v>
      </c>
      <c r="AD235" s="29">
        <v>303.36200000000002</v>
      </c>
      <c r="AE235" s="29">
        <v>17.045642000000001</v>
      </c>
      <c r="AF235" s="29">
        <v>51.62</v>
      </c>
      <c r="AG235" s="29">
        <v>108.378022</v>
      </c>
      <c r="AH235" s="29">
        <v>10.837802</v>
      </c>
      <c r="AI235" s="29">
        <v>5.8652999999999997E-2</v>
      </c>
      <c r="AJ235" s="29">
        <v>7.0070999999999994E-2</v>
      </c>
      <c r="AK235" s="29">
        <v>1.194671</v>
      </c>
      <c r="AL235" s="29">
        <v>3.1863000000000002E-2</v>
      </c>
      <c r="AM235" s="29">
        <v>1.2500000000000001E-2</v>
      </c>
      <c r="AN235" s="29">
        <v>6</v>
      </c>
      <c r="AO235" s="29">
        <v>1.9778E-2</v>
      </c>
      <c r="AP235" s="29">
        <v>1.186701</v>
      </c>
      <c r="AQ235" s="29">
        <v>1.160317</v>
      </c>
      <c r="AR235" s="29">
        <v>7.9529000000000002E-2</v>
      </c>
      <c r="AS235" s="29">
        <v>2.7525000000000001E-2</v>
      </c>
      <c r="AT235" s="29">
        <v>10</v>
      </c>
      <c r="AU235" s="29">
        <v>1.549193</v>
      </c>
      <c r="AV235" s="29">
        <v>8.8369999999999994E-3</v>
      </c>
      <c r="AW235" s="29">
        <v>5.0099999999999997E-3</v>
      </c>
      <c r="AX235" s="29">
        <v>123.32983299999999</v>
      </c>
      <c r="AY235" s="29">
        <v>39.154152000000003</v>
      </c>
      <c r="AZ235" s="29">
        <v>298.83514200000002</v>
      </c>
      <c r="BA235" s="29">
        <v>60.947200000000002</v>
      </c>
      <c r="BB235" s="29">
        <v>32.528649999999999</v>
      </c>
      <c r="BC235" s="29">
        <v>19.211504000000001</v>
      </c>
      <c r="BD235" s="29">
        <v>5.8845510000000001</v>
      </c>
      <c r="BE235" s="29">
        <v>1</v>
      </c>
    </row>
    <row r="236" spans="1:57" x14ac:dyDescent="0.25">
      <c r="A236" s="29" t="s">
        <v>1220</v>
      </c>
      <c r="B236" s="29">
        <v>6</v>
      </c>
      <c r="C236" s="29" t="s">
        <v>11</v>
      </c>
      <c r="D236">
        <v>16</v>
      </c>
      <c r="E236" t="s">
        <v>1</v>
      </c>
      <c r="F236" s="2" t="s">
        <v>830</v>
      </c>
      <c r="G236" s="29" t="s">
        <v>245</v>
      </c>
      <c r="H236" s="2">
        <v>35.756451759225911</v>
      </c>
      <c r="I236" s="2">
        <v>67.693051306692951</v>
      </c>
      <c r="J236" s="5" t="s">
        <v>50</v>
      </c>
      <c r="K236" s="29">
        <v>2231</v>
      </c>
      <c r="L236" s="29">
        <v>557</v>
      </c>
      <c r="M236" s="29">
        <f t="shared" si="17"/>
        <v>24.966382787987449</v>
      </c>
      <c r="N236" s="29">
        <v>8.4798469387756911E-2</v>
      </c>
      <c r="O236" s="29">
        <v>0.42502553583511182</v>
      </c>
      <c r="P236" s="29">
        <v>9.6758364331442301</v>
      </c>
      <c r="Q236" s="29">
        <f t="shared" si="15"/>
        <v>17.765204583077558</v>
      </c>
      <c r="R236" s="29">
        <v>1.224378376968515</v>
      </c>
      <c r="S236" s="29">
        <f t="shared" si="16"/>
        <v>0.57593249958507076</v>
      </c>
      <c r="T236" s="29">
        <v>1.0294162077252791</v>
      </c>
      <c r="U236" s="29">
        <v>6.1517099999999996</v>
      </c>
      <c r="V236" s="29">
        <v>21</v>
      </c>
      <c r="W236" s="29">
        <v>3.3333333333333299</v>
      </c>
      <c r="X236" s="29">
        <v>3</v>
      </c>
      <c r="Y236" s="29">
        <v>6.3333333333333304</v>
      </c>
      <c r="Z236" s="29">
        <v>36</v>
      </c>
      <c r="AA236" s="2" t="s">
        <v>2240</v>
      </c>
      <c r="AC236" s="29">
        <v>2986</v>
      </c>
      <c r="AD236" s="29">
        <v>303.36200000000002</v>
      </c>
      <c r="AE236" s="29">
        <v>9.8430260000000001</v>
      </c>
      <c r="AF236" s="29">
        <v>29.39</v>
      </c>
      <c r="AG236" s="29">
        <v>43.767086999999997</v>
      </c>
      <c r="AH236" s="29">
        <v>4.376709</v>
      </c>
      <c r="AI236" s="29">
        <v>0.101532</v>
      </c>
      <c r="AJ236" s="29">
        <v>0.12270300000000001</v>
      </c>
      <c r="AK236" s="29">
        <v>1.2085129999999999</v>
      </c>
      <c r="AL236" s="29">
        <v>5.5500000000000001E-2</v>
      </c>
      <c r="AM236" s="29">
        <v>1.7500000000000002E-2</v>
      </c>
      <c r="AN236" s="29">
        <v>15</v>
      </c>
      <c r="AO236" s="29">
        <v>4.9445999999999997E-2</v>
      </c>
      <c r="AP236" s="29">
        <v>2.9667530000000002</v>
      </c>
      <c r="AQ236" s="29">
        <v>5.5592769999999998</v>
      </c>
      <c r="AR236" s="29">
        <v>0.15604499999999999</v>
      </c>
      <c r="AS236" s="29">
        <v>0.127912</v>
      </c>
      <c r="AT236" s="29">
        <v>11.066667000000001</v>
      </c>
      <c r="AU236" s="29">
        <v>4.9203169999999998</v>
      </c>
      <c r="AV236" s="29">
        <v>1.5500999999999999E-2</v>
      </c>
      <c r="AW236" s="29">
        <v>1.2855E-2</v>
      </c>
      <c r="AX236" s="29">
        <v>80.092466000000002</v>
      </c>
      <c r="AY236" s="29">
        <v>30.919246999999999</v>
      </c>
      <c r="AZ236" s="29">
        <v>273.79765800000001</v>
      </c>
      <c r="BA236" s="29">
        <v>122.737477</v>
      </c>
      <c r="BB236" s="29">
        <v>20.467131999999999</v>
      </c>
      <c r="BC236" s="29">
        <v>27.955705999999999</v>
      </c>
      <c r="BD236" s="29">
        <v>6.4804079999999997</v>
      </c>
      <c r="BE236" s="29">
        <v>1.607275</v>
      </c>
    </row>
    <row r="237" spans="1:57" x14ac:dyDescent="0.25">
      <c r="A237" s="29" t="s">
        <v>1221</v>
      </c>
      <c r="B237" s="29">
        <v>6</v>
      </c>
      <c r="C237" s="29" t="s">
        <v>17</v>
      </c>
      <c r="D237">
        <v>8</v>
      </c>
      <c r="E237" t="s">
        <v>1</v>
      </c>
      <c r="F237" s="2" t="s">
        <v>830</v>
      </c>
      <c r="G237" s="29" t="s">
        <v>245</v>
      </c>
      <c r="H237" s="2">
        <v>35.756451759225911</v>
      </c>
      <c r="I237" s="2">
        <v>67.693051306692951</v>
      </c>
      <c r="J237" s="5" t="s">
        <v>52</v>
      </c>
      <c r="K237" s="29">
        <v>2020</v>
      </c>
      <c r="L237" s="29">
        <v>463</v>
      </c>
      <c r="M237" s="29">
        <f t="shared" si="17"/>
        <v>22.920792079207921</v>
      </c>
      <c r="N237" s="29">
        <v>7.9471802325579946E-2</v>
      </c>
      <c r="O237" s="29">
        <v>0.4156085225661133</v>
      </c>
      <c r="P237" s="29">
        <v>9.7619676230645211</v>
      </c>
      <c r="Q237" s="29">
        <f t="shared" si="15"/>
        <v>17.679073393157267</v>
      </c>
      <c r="R237" s="29">
        <v>1.1978124731749988</v>
      </c>
      <c r="S237" s="29">
        <f t="shared" si="16"/>
        <v>0.54936659579155456</v>
      </c>
      <c r="T237" s="29">
        <v>1.0060936417494362</v>
      </c>
      <c r="U237" s="29">
        <v>6.1517099999999996</v>
      </c>
      <c r="V237" s="29">
        <v>21</v>
      </c>
      <c r="W237" s="29">
        <v>3.3333333333333299</v>
      </c>
      <c r="X237" s="29">
        <v>3</v>
      </c>
      <c r="Y237" s="29">
        <v>6.3333333333333304</v>
      </c>
      <c r="Z237" s="29">
        <v>36</v>
      </c>
      <c r="AA237" s="2" t="s">
        <v>2240</v>
      </c>
      <c r="AC237" s="29">
        <v>3087</v>
      </c>
      <c r="AD237" s="29">
        <v>302.66399999999999</v>
      </c>
      <c r="AE237" s="29">
        <v>10.199429</v>
      </c>
      <c r="AF237" s="29">
        <v>30.37</v>
      </c>
      <c r="AG237" s="29">
        <v>46.317309000000002</v>
      </c>
      <c r="AH237" s="29">
        <v>4.6317310000000003</v>
      </c>
      <c r="AI237" s="29">
        <v>9.7941E-2</v>
      </c>
      <c r="AJ237" s="29">
        <v>0.120847</v>
      </c>
      <c r="AK237" s="29">
        <v>1.233876</v>
      </c>
      <c r="AL237" s="29">
        <v>5.4199999999999998E-2</v>
      </c>
      <c r="AM237" s="29">
        <v>1.7500000000000002E-2</v>
      </c>
      <c r="AN237" s="29">
        <v>15</v>
      </c>
      <c r="AO237" s="29">
        <v>4.956E-2</v>
      </c>
      <c r="AP237" s="29">
        <v>2.9735939999999998</v>
      </c>
      <c r="AQ237" s="29">
        <v>6.1548429999999996</v>
      </c>
      <c r="AR237" s="29">
        <v>0.22511700000000001</v>
      </c>
      <c r="AS237" s="29">
        <v>0.22207199999999999</v>
      </c>
      <c r="AT237" s="29">
        <v>12.666667</v>
      </c>
      <c r="AU237" s="29">
        <v>7.7244200000000003</v>
      </c>
      <c r="AV237" s="29">
        <v>1.9296000000000001E-2</v>
      </c>
      <c r="AW237" s="29">
        <v>1.7807E-2</v>
      </c>
      <c r="AX237" s="29">
        <v>68.716669999999993</v>
      </c>
      <c r="AY237" s="29">
        <v>25.844897</v>
      </c>
      <c r="AZ237" s="29">
        <v>256.09349600000002</v>
      </c>
      <c r="BA237" s="29">
        <v>79.191244999999995</v>
      </c>
      <c r="BB237" s="29">
        <v>18.895754</v>
      </c>
      <c r="BC237" s="29">
        <v>36.892201</v>
      </c>
      <c r="BD237" s="29">
        <v>6.1171600000000002</v>
      </c>
      <c r="BE237" s="29">
        <v>3.0413809999999999</v>
      </c>
    </row>
    <row r="238" spans="1:57" x14ac:dyDescent="0.25">
      <c r="A238" s="29" t="s">
        <v>1221</v>
      </c>
      <c r="B238" s="29">
        <v>6</v>
      </c>
      <c r="C238" s="29" t="s">
        <v>13</v>
      </c>
      <c r="D238">
        <v>11</v>
      </c>
      <c r="E238" t="s">
        <v>1</v>
      </c>
      <c r="F238" s="2" t="s">
        <v>830</v>
      </c>
      <c r="G238" s="29" t="s">
        <v>245</v>
      </c>
      <c r="H238" s="2">
        <v>35.756451759225911</v>
      </c>
      <c r="I238" s="2">
        <v>67.693051306692951</v>
      </c>
      <c r="J238" s="5" t="s">
        <v>52</v>
      </c>
      <c r="K238" s="29">
        <v>12304</v>
      </c>
      <c r="L238" s="29">
        <v>33</v>
      </c>
      <c r="M238" s="29">
        <f t="shared" si="17"/>
        <v>0.26820546163849157</v>
      </c>
      <c r="N238" s="29">
        <v>3.956249999999617E-2</v>
      </c>
      <c r="O238" s="29">
        <v>1.9330628956563411E-2</v>
      </c>
      <c r="P238" s="29">
        <v>59.461014670389048</v>
      </c>
      <c r="Q238" s="29">
        <f t="shared" si="15"/>
        <v>32.019973654167259</v>
      </c>
      <c r="R238" s="29">
        <v>0.39931327918830517</v>
      </c>
      <c r="S238" s="29">
        <f t="shared" si="16"/>
        <v>0.24913259819513911</v>
      </c>
      <c r="T238" s="29">
        <v>1.0060936417494362</v>
      </c>
      <c r="U238" s="29">
        <v>6.1517099999999996</v>
      </c>
      <c r="V238" s="29">
        <v>21</v>
      </c>
      <c r="W238" s="29">
        <v>3.3333333333333299</v>
      </c>
      <c r="X238" s="29">
        <v>3</v>
      </c>
      <c r="Y238" s="29">
        <v>6.3333333333333304</v>
      </c>
      <c r="Z238" s="29">
        <v>36</v>
      </c>
      <c r="AA238" s="2" t="s">
        <v>2240</v>
      </c>
      <c r="AC238" s="29">
        <v>18223</v>
      </c>
      <c r="AD238" s="29">
        <v>302.66399999999999</v>
      </c>
      <c r="AE238" s="29">
        <v>60.208680000000001</v>
      </c>
      <c r="AF238" s="29">
        <v>182.22</v>
      </c>
      <c r="AG238" s="29">
        <v>898.03153199999997</v>
      </c>
      <c r="AH238" s="29">
        <v>89.803152999999995</v>
      </c>
      <c r="AI238" s="29">
        <v>1.6605999999999999E-2</v>
      </c>
      <c r="AJ238" s="29">
        <v>6.5709999999999996E-3</v>
      </c>
      <c r="AK238" s="29">
        <v>0.39573000000000003</v>
      </c>
      <c r="AL238" s="29">
        <v>1.5525000000000001E-2</v>
      </c>
      <c r="AM238" s="29">
        <v>1.2500000000000001E-2</v>
      </c>
      <c r="AN238" s="29">
        <v>0</v>
      </c>
      <c r="AO238" s="29">
        <v>0</v>
      </c>
      <c r="AP238" s="29">
        <v>0</v>
      </c>
      <c r="AQ238" s="29">
        <v>0</v>
      </c>
      <c r="AR238" s="29">
        <v>0</v>
      </c>
      <c r="AS238" s="29">
        <v>0</v>
      </c>
      <c r="AT238" s="29">
        <v>0</v>
      </c>
      <c r="AU238" s="29">
        <v>0</v>
      </c>
      <c r="AV238" s="29">
        <v>0</v>
      </c>
      <c r="AW238" s="29">
        <v>0</v>
      </c>
      <c r="AX238" s="29">
        <v>0</v>
      </c>
      <c r="AY238" s="29">
        <v>0</v>
      </c>
      <c r="AZ238" s="29">
        <v>0</v>
      </c>
      <c r="BA238" s="29">
        <v>0</v>
      </c>
      <c r="BB238" s="29">
        <v>0</v>
      </c>
      <c r="BC238" s="29">
        <v>0</v>
      </c>
      <c r="BD238" s="29">
        <v>0</v>
      </c>
      <c r="BE238" s="29">
        <v>0</v>
      </c>
    </row>
    <row r="239" spans="1:57" x14ac:dyDescent="0.25">
      <c r="A239" s="29" t="s">
        <v>1222</v>
      </c>
      <c r="B239" s="29">
        <v>6</v>
      </c>
      <c r="C239" s="29" t="s">
        <v>8</v>
      </c>
      <c r="D239">
        <v>1</v>
      </c>
      <c r="E239" t="s">
        <v>1</v>
      </c>
      <c r="F239" s="2" t="s">
        <v>830</v>
      </c>
      <c r="G239" s="29" t="s">
        <v>245</v>
      </c>
      <c r="H239" s="2">
        <v>35.756451759225911</v>
      </c>
      <c r="I239" s="2">
        <v>67.693051306692951</v>
      </c>
      <c r="J239" s="5" t="s">
        <v>50</v>
      </c>
      <c r="K239" s="29">
        <v>11125</v>
      </c>
      <c r="L239" s="29">
        <v>41</v>
      </c>
      <c r="M239" s="29">
        <f t="shared" si="17"/>
        <v>0.36853932584269666</v>
      </c>
      <c r="N239" s="29">
        <v>4.8524999999997487E-2</v>
      </c>
      <c r="O239" s="29">
        <v>1.9127134031020458E-2</v>
      </c>
      <c r="P239" s="29">
        <v>53.197341523775641</v>
      </c>
      <c r="Q239" s="29">
        <f t="shared" si="15"/>
        <v>25.756300507553853</v>
      </c>
      <c r="R239" s="29">
        <v>0.57979887109606265</v>
      </c>
      <c r="S239" s="29">
        <f t="shared" si="16"/>
        <v>6.8647006287381629E-2</v>
      </c>
      <c r="U239" s="29">
        <v>6.1517099999999996</v>
      </c>
      <c r="V239" s="29">
        <v>21</v>
      </c>
      <c r="W239" s="29">
        <v>3.3333333333333299</v>
      </c>
      <c r="X239" s="29">
        <v>3</v>
      </c>
      <c r="Y239" s="29">
        <v>6.3333333333333304</v>
      </c>
      <c r="Z239" s="29">
        <v>36</v>
      </c>
      <c r="AA239" s="2" t="s">
        <v>2240</v>
      </c>
      <c r="AC239" s="29">
        <v>16428</v>
      </c>
      <c r="AD239" s="29">
        <v>304.25962500000003</v>
      </c>
      <c r="AE239" s="29">
        <v>53.993361999999998</v>
      </c>
      <c r="AF239" s="29">
        <v>164.27</v>
      </c>
      <c r="AG239" s="29">
        <v>743.39581499999997</v>
      </c>
      <c r="AH239" s="29">
        <v>74.339580999999995</v>
      </c>
      <c r="AI239" s="29">
        <v>1.8518E-2</v>
      </c>
      <c r="AJ239" s="29">
        <v>1.0293E-2</v>
      </c>
      <c r="AK239" s="29">
        <v>0.55586000000000002</v>
      </c>
      <c r="AL239" s="29">
        <v>1.7149999999999999E-2</v>
      </c>
      <c r="AM239" s="29">
        <v>1.7500000000000002E-2</v>
      </c>
      <c r="AN239" s="29">
        <v>0</v>
      </c>
      <c r="AO239" s="29">
        <v>0</v>
      </c>
      <c r="AP239" s="29">
        <v>0</v>
      </c>
      <c r="AQ239" s="29">
        <v>0</v>
      </c>
      <c r="AR239" s="29">
        <v>0</v>
      </c>
      <c r="AS239" s="29">
        <v>0</v>
      </c>
      <c r="AT239" s="29">
        <v>0</v>
      </c>
      <c r="AU239" s="29">
        <v>0</v>
      </c>
      <c r="AV239" s="29">
        <v>0</v>
      </c>
      <c r="AW239" s="29">
        <v>0</v>
      </c>
      <c r="AX239" s="29">
        <v>0</v>
      </c>
      <c r="AY239" s="29">
        <v>0</v>
      </c>
      <c r="AZ239" s="29">
        <v>0</v>
      </c>
      <c r="BA239" s="29">
        <v>0</v>
      </c>
      <c r="BB239" s="29">
        <v>0</v>
      </c>
      <c r="BC239" s="29">
        <v>0</v>
      </c>
      <c r="BD239" s="29">
        <v>0</v>
      </c>
      <c r="BE239" s="29">
        <v>0</v>
      </c>
    </row>
    <row r="240" spans="1:57" x14ac:dyDescent="0.25">
      <c r="A240" s="29" t="s">
        <v>1223</v>
      </c>
      <c r="B240" s="29">
        <v>6</v>
      </c>
      <c r="C240" s="29" t="s">
        <v>8</v>
      </c>
      <c r="D240">
        <v>1</v>
      </c>
      <c r="E240" t="s">
        <v>1</v>
      </c>
      <c r="F240" s="2" t="s">
        <v>830</v>
      </c>
      <c r="G240" s="29" t="s">
        <v>245</v>
      </c>
      <c r="H240" s="2">
        <v>35.756451759225911</v>
      </c>
      <c r="I240" s="2">
        <v>67.693051306692951</v>
      </c>
      <c r="J240" s="5" t="s">
        <v>52</v>
      </c>
      <c r="K240" s="29">
        <v>10703</v>
      </c>
      <c r="L240" s="29">
        <v>88</v>
      </c>
      <c r="M240" s="29">
        <f t="shared" si="17"/>
        <v>0.8221993833504625</v>
      </c>
      <c r="N240" s="29">
        <v>5.2505000000002154E-2</v>
      </c>
      <c r="O240" s="29">
        <v>5.0638416312770176E-2</v>
      </c>
      <c r="P240" s="29">
        <v>54.198296979557917</v>
      </c>
      <c r="Q240" s="29">
        <f t="shared" si="15"/>
        <v>26.757255963336128</v>
      </c>
      <c r="R240" s="29">
        <v>0.39939690477485446</v>
      </c>
      <c r="S240" s="29">
        <f t="shared" si="16"/>
        <v>0.24904897260858982</v>
      </c>
      <c r="U240" s="29">
        <v>6.1517099999999996</v>
      </c>
      <c r="V240" s="29">
        <v>21</v>
      </c>
      <c r="W240" s="29">
        <v>3.3333333333333299</v>
      </c>
      <c r="X240" s="29">
        <v>3</v>
      </c>
      <c r="Y240" s="29">
        <v>6.3333333333333304</v>
      </c>
      <c r="Z240" s="29">
        <v>36</v>
      </c>
      <c r="AA240" s="2" t="s">
        <v>2240</v>
      </c>
      <c r="AC240" s="29">
        <v>16775</v>
      </c>
      <c r="AD240" s="29">
        <v>309.61144999999999</v>
      </c>
      <c r="AE240" s="29">
        <v>54.180813000000001</v>
      </c>
      <c r="AF240" s="29">
        <v>167.74</v>
      </c>
      <c r="AG240" s="29">
        <v>773.82195100000001</v>
      </c>
      <c r="AH240" s="29">
        <v>77.382194999999996</v>
      </c>
      <c r="AI240" s="29">
        <v>1.8457000000000001E-2</v>
      </c>
      <c r="AJ240" s="29">
        <v>7.4650000000000003E-3</v>
      </c>
      <c r="AK240" s="29">
        <v>0.40446900000000002</v>
      </c>
      <c r="AL240" s="29">
        <v>1.7274999999999999E-2</v>
      </c>
      <c r="AM240" s="29">
        <v>1.7500000000000002E-2</v>
      </c>
      <c r="AN240" s="29">
        <v>0</v>
      </c>
      <c r="AO240" s="29">
        <v>0</v>
      </c>
      <c r="AP240" s="29">
        <v>0</v>
      </c>
      <c r="AQ240" s="29">
        <v>0</v>
      </c>
      <c r="AR240" s="29">
        <v>0</v>
      </c>
      <c r="AS240" s="29">
        <v>0</v>
      </c>
      <c r="AT240" s="29">
        <v>0</v>
      </c>
      <c r="AU240" s="29">
        <v>0</v>
      </c>
      <c r="AV240" s="29">
        <v>0</v>
      </c>
      <c r="AW240" s="29">
        <v>0</v>
      </c>
      <c r="AX240" s="29">
        <v>0</v>
      </c>
      <c r="AY240" s="29">
        <v>0</v>
      </c>
      <c r="AZ240" s="29">
        <v>0</v>
      </c>
      <c r="BA240" s="29">
        <v>0</v>
      </c>
      <c r="BB240" s="29">
        <v>0</v>
      </c>
      <c r="BC240" s="29">
        <v>0</v>
      </c>
      <c r="BD240" s="29">
        <v>0</v>
      </c>
      <c r="BE240" s="29">
        <v>0</v>
      </c>
    </row>
    <row r="241" spans="1:57" x14ac:dyDescent="0.25">
      <c r="A241" s="29" t="s">
        <v>1223</v>
      </c>
      <c r="B241" s="29">
        <v>6</v>
      </c>
      <c r="C241" s="29" t="s">
        <v>4</v>
      </c>
      <c r="D241">
        <v>12</v>
      </c>
      <c r="E241" t="s">
        <v>1</v>
      </c>
      <c r="F241" s="2" t="s">
        <v>830</v>
      </c>
      <c r="G241" s="29" t="s">
        <v>245</v>
      </c>
      <c r="H241" s="2">
        <v>35.756451759225911</v>
      </c>
      <c r="I241" s="2">
        <v>67.693051306692951</v>
      </c>
      <c r="J241" s="5" t="s">
        <v>51</v>
      </c>
      <c r="K241" s="29">
        <v>6096</v>
      </c>
      <c r="L241" s="29">
        <v>568</v>
      </c>
      <c r="M241" s="29">
        <f t="shared" si="17"/>
        <v>9.317585301837271</v>
      </c>
      <c r="N241" s="29">
        <v>4.3254120879120991E-2</v>
      </c>
      <c r="O241" s="29">
        <v>0.46080958844620862</v>
      </c>
      <c r="P241" s="29">
        <v>30.869178584264699</v>
      </c>
      <c r="Q241" s="29">
        <f t="shared" si="15"/>
        <v>3.42813756804291</v>
      </c>
      <c r="R241" s="29">
        <v>1.0044417809322725</v>
      </c>
      <c r="S241" s="29">
        <f t="shared" si="16"/>
        <v>0.35599590354882826</v>
      </c>
      <c r="U241" s="29">
        <v>6.1517099999999996</v>
      </c>
      <c r="V241" s="29">
        <v>21</v>
      </c>
      <c r="W241" s="29">
        <v>3.3333333333333299</v>
      </c>
      <c r="X241" s="29">
        <v>3</v>
      </c>
      <c r="Y241" s="29">
        <v>6.3333333333333304</v>
      </c>
      <c r="Z241" s="29">
        <v>36</v>
      </c>
      <c r="AA241" s="2" t="s">
        <v>2240</v>
      </c>
      <c r="AC241" s="29">
        <v>9730</v>
      </c>
      <c r="AD241" s="29">
        <v>309.61144999999999</v>
      </c>
      <c r="AE241" s="29">
        <v>31.426486000000001</v>
      </c>
      <c r="AF241" s="29">
        <v>97.27</v>
      </c>
      <c r="AG241" s="29">
        <v>269.80069900000001</v>
      </c>
      <c r="AH241" s="29">
        <v>26.980070000000001</v>
      </c>
      <c r="AI241" s="29">
        <v>3.1808000000000003E-2</v>
      </c>
      <c r="AJ241" s="29">
        <v>3.2777000000000001E-2</v>
      </c>
      <c r="AK241" s="29">
        <v>1.030462</v>
      </c>
      <c r="AL241" s="29">
        <v>2.2550000000000001E-2</v>
      </c>
      <c r="AM241" s="29">
        <v>1.2500000000000001E-2</v>
      </c>
      <c r="AN241" s="29">
        <v>13</v>
      </c>
      <c r="AO241" s="29">
        <v>4.1987999999999998E-2</v>
      </c>
      <c r="AP241" s="29">
        <v>2.5192869999999998</v>
      </c>
      <c r="AQ241" s="29">
        <v>3.7718400000000001</v>
      </c>
      <c r="AR241" s="29">
        <v>0.29354200000000003</v>
      </c>
      <c r="AS241" s="29">
        <v>0.13649</v>
      </c>
      <c r="AT241" s="29">
        <v>28.230768999999999</v>
      </c>
      <c r="AU241" s="29">
        <v>10.207463000000001</v>
      </c>
      <c r="AV241" s="29">
        <v>1.078E-2</v>
      </c>
      <c r="AW241" s="29">
        <v>6.4539999999999997E-3</v>
      </c>
      <c r="AX241" s="29">
        <v>102.439241</v>
      </c>
      <c r="AY241" s="29">
        <v>26.722496</v>
      </c>
      <c r="AZ241" s="29">
        <v>393.78360400000003</v>
      </c>
      <c r="BA241" s="29">
        <v>147.2139</v>
      </c>
      <c r="BB241" s="29">
        <v>25.309004000000002</v>
      </c>
      <c r="BC241" s="29">
        <v>48.222307999999998</v>
      </c>
      <c r="BD241" s="29">
        <v>6.6072160000000002</v>
      </c>
      <c r="BE241" s="29">
        <v>2.1147629999999999</v>
      </c>
    </row>
    <row r="242" spans="1:57" x14ac:dyDescent="0.25">
      <c r="A242" s="29" t="s">
        <v>1223</v>
      </c>
      <c r="B242" s="29">
        <v>6</v>
      </c>
      <c r="C242" s="29" t="s">
        <v>5</v>
      </c>
      <c r="D242">
        <v>14</v>
      </c>
      <c r="E242" t="s">
        <v>1</v>
      </c>
      <c r="F242" s="2" t="s">
        <v>830</v>
      </c>
      <c r="G242" s="29" t="s">
        <v>245</v>
      </c>
      <c r="H242" s="2">
        <v>35.756451759225911</v>
      </c>
      <c r="I242" s="2">
        <v>67.693051306692951</v>
      </c>
      <c r="J242" s="5" t="s">
        <v>52</v>
      </c>
      <c r="K242" s="29">
        <v>8204</v>
      </c>
      <c r="L242" s="29">
        <v>64</v>
      </c>
      <c r="M242" s="29">
        <f t="shared" si="17"/>
        <v>0.78010726474890291</v>
      </c>
      <c r="N242" s="29">
        <v>3.7610000000006492E-2</v>
      </c>
      <c r="O242" s="29">
        <v>5.0638416312770176E-2</v>
      </c>
      <c r="P242" s="29">
        <v>41.543756742996649</v>
      </c>
      <c r="Q242" s="29">
        <f t="shared" si="15"/>
        <v>14.102715726774861</v>
      </c>
      <c r="R242" s="29">
        <v>0.46621943769975938</v>
      </c>
      <c r="S242" s="29">
        <f t="shared" si="16"/>
        <v>0.1822264396836849</v>
      </c>
      <c r="U242" s="29">
        <v>6.1517099999999996</v>
      </c>
      <c r="V242" s="29">
        <v>21</v>
      </c>
      <c r="W242" s="29">
        <v>3.3333333333333299</v>
      </c>
      <c r="X242" s="29">
        <v>3</v>
      </c>
      <c r="Y242" s="29">
        <v>6.3333333333333304</v>
      </c>
      <c r="Z242" s="29">
        <v>36</v>
      </c>
      <c r="AA242" s="2" t="s">
        <v>2240</v>
      </c>
      <c r="AC242" s="29">
        <v>12760</v>
      </c>
      <c r="AD242" s="29">
        <v>309.61144999999999</v>
      </c>
      <c r="AE242" s="29">
        <v>41.212946000000002</v>
      </c>
      <c r="AF242" s="29">
        <v>127.59</v>
      </c>
      <c r="AG242" s="29">
        <v>471.73857400000003</v>
      </c>
      <c r="AH242" s="29">
        <v>47.173856999999998</v>
      </c>
      <c r="AI242" s="29">
        <v>2.4261999999999999E-2</v>
      </c>
      <c r="AJ242" s="29">
        <v>1.1637E-2</v>
      </c>
      <c r="AK242" s="29">
        <v>0.47961100000000001</v>
      </c>
      <c r="AL242" s="29">
        <v>2.2124999999999999E-2</v>
      </c>
      <c r="AM242" s="29">
        <v>1.7500000000000002E-2</v>
      </c>
      <c r="AN242" s="29">
        <v>0</v>
      </c>
      <c r="AO242" s="29">
        <v>0</v>
      </c>
      <c r="AP242" s="29">
        <v>0</v>
      </c>
      <c r="AQ242" s="29">
        <v>0</v>
      </c>
      <c r="AR242" s="29">
        <v>0</v>
      </c>
      <c r="AS242" s="29">
        <v>0</v>
      </c>
      <c r="AT242" s="29">
        <v>0</v>
      </c>
      <c r="AU242" s="29">
        <v>0</v>
      </c>
      <c r="AV242" s="29">
        <v>0</v>
      </c>
      <c r="AW242" s="29">
        <v>0</v>
      </c>
      <c r="AX242" s="29">
        <v>0</v>
      </c>
      <c r="AY242" s="29">
        <v>0</v>
      </c>
      <c r="AZ242" s="29">
        <v>0</v>
      </c>
      <c r="BA242" s="29">
        <v>0</v>
      </c>
      <c r="BB242" s="29">
        <v>0</v>
      </c>
      <c r="BC242" s="29">
        <v>0</v>
      </c>
      <c r="BD242" s="29">
        <v>0</v>
      </c>
      <c r="BE242" s="29">
        <v>0</v>
      </c>
    </row>
    <row r="243" spans="1:57" x14ac:dyDescent="0.25">
      <c r="A243" s="29" t="s">
        <v>1224</v>
      </c>
      <c r="B243" s="29">
        <v>6</v>
      </c>
      <c r="C243" s="29" t="s">
        <v>3</v>
      </c>
      <c r="D243">
        <v>4</v>
      </c>
      <c r="E243" t="s">
        <v>1</v>
      </c>
      <c r="F243" s="2" t="s">
        <v>830</v>
      </c>
      <c r="G243" s="29" t="s">
        <v>245</v>
      </c>
      <c r="H243" s="2">
        <v>35.756451759225911</v>
      </c>
      <c r="I243" s="2">
        <v>67.693051306692951</v>
      </c>
      <c r="J243" s="5" t="s">
        <v>52</v>
      </c>
      <c r="K243" s="29">
        <v>9393</v>
      </c>
      <c r="L243" s="29">
        <v>0</v>
      </c>
      <c r="M243" s="29">
        <f t="shared" si="17"/>
        <v>0</v>
      </c>
      <c r="N243" s="29">
        <v>0</v>
      </c>
      <c r="O243" s="29">
        <v>0</v>
      </c>
      <c r="P243" s="29">
        <v>42.692392818016202</v>
      </c>
      <c r="Q243" s="29">
        <f t="shared" si="15"/>
        <v>15.251351801794414</v>
      </c>
      <c r="R243" s="29">
        <v>0.49450852437918807</v>
      </c>
      <c r="S243" s="29">
        <f t="shared" si="16"/>
        <v>0.15393735300425621</v>
      </c>
      <c r="T243" s="29">
        <v>0.94234292428655098</v>
      </c>
      <c r="U243" s="29">
        <v>6.1517099999999996</v>
      </c>
      <c r="V243" s="29">
        <v>21</v>
      </c>
      <c r="W243" s="29">
        <v>3.3333333333333299</v>
      </c>
      <c r="X243" s="29">
        <v>3</v>
      </c>
      <c r="Y243" s="29">
        <v>6.3333333333333304</v>
      </c>
      <c r="Z243" s="29">
        <v>36</v>
      </c>
      <c r="AA243" s="2" t="s">
        <v>2240</v>
      </c>
      <c r="AC243" s="29">
        <v>13218</v>
      </c>
      <c r="AD243" s="29">
        <v>304.64142500000003</v>
      </c>
      <c r="AE243" s="29">
        <v>43.388714999999998</v>
      </c>
      <c r="AF243" s="29">
        <v>132.16999999999999</v>
      </c>
      <c r="AG243" s="29">
        <v>496.10307499999999</v>
      </c>
      <c r="AH243" s="29">
        <v>49.610308000000003</v>
      </c>
      <c r="AI243" s="29">
        <v>2.3046000000000001E-2</v>
      </c>
      <c r="AJ243" s="29">
        <v>1.2586E-2</v>
      </c>
      <c r="AK243" s="29">
        <v>0.54614300000000005</v>
      </c>
      <c r="AL243" s="29">
        <v>2.1250000000000002E-2</v>
      </c>
      <c r="AM243" s="29">
        <v>1.7500000000000002E-2</v>
      </c>
      <c r="AN243" s="29">
        <v>1</v>
      </c>
      <c r="AO243" s="29">
        <v>3.2829999999999999E-3</v>
      </c>
      <c r="AP243" s="29">
        <v>0.19695299999999999</v>
      </c>
      <c r="AQ243" s="29">
        <v>0.32531399999999999</v>
      </c>
      <c r="AR243" s="29">
        <v>0.397725</v>
      </c>
      <c r="AS243" s="29">
        <v>0</v>
      </c>
      <c r="AT243" s="29">
        <v>43</v>
      </c>
      <c r="AU243" s="29">
        <v>0</v>
      </c>
      <c r="AV243" s="29">
        <v>9.4699999999999993E-3</v>
      </c>
      <c r="AW243" s="29">
        <v>4.4999999999999997E-3</v>
      </c>
      <c r="AX243" s="29">
        <v>105.60060300000001</v>
      </c>
      <c r="AY243" s="29">
        <v>0</v>
      </c>
      <c r="AZ243" s="29">
        <v>408.16326500000002</v>
      </c>
      <c r="BA243" s="29">
        <v>0</v>
      </c>
      <c r="BB243" s="29">
        <v>0</v>
      </c>
      <c r="BC243" s="29">
        <v>0</v>
      </c>
      <c r="BD243" s="29">
        <v>6.8739030000000003</v>
      </c>
      <c r="BE243" s="29">
        <v>0.37267800000000001</v>
      </c>
    </row>
    <row r="244" spans="1:57" x14ac:dyDescent="0.25">
      <c r="A244" s="29" t="s">
        <v>1224</v>
      </c>
      <c r="B244" s="29">
        <v>6</v>
      </c>
      <c r="C244" s="29" t="s">
        <v>12</v>
      </c>
      <c r="D244">
        <v>5</v>
      </c>
      <c r="E244" t="s">
        <v>1</v>
      </c>
      <c r="F244" s="2" t="s">
        <v>830</v>
      </c>
      <c r="G244" s="29" t="s">
        <v>245</v>
      </c>
      <c r="H244" s="2">
        <v>35.756451759225911</v>
      </c>
      <c r="I244" s="2">
        <v>67.693051306692951</v>
      </c>
      <c r="J244" s="5" t="s">
        <v>51</v>
      </c>
      <c r="K244" s="29">
        <v>7283</v>
      </c>
      <c r="L244" s="29">
        <v>551</v>
      </c>
      <c r="M244" s="29">
        <f t="shared" si="17"/>
        <v>7.565563641356583</v>
      </c>
      <c r="N244" s="29">
        <v>4.2695238095236995E-2</v>
      </c>
      <c r="O244" s="29">
        <v>0.3817908013109082</v>
      </c>
      <c r="P244" s="29">
        <v>33.102171499373149</v>
      </c>
      <c r="Q244" s="29">
        <f t="shared" si="15"/>
        <v>5.6611304831513607</v>
      </c>
      <c r="R244" s="29">
        <v>0.96625293257189071</v>
      </c>
      <c r="S244" s="29">
        <f t="shared" si="16"/>
        <v>0.31780705518844643</v>
      </c>
      <c r="T244" s="29">
        <v>0.93521781724997499</v>
      </c>
      <c r="U244" s="29">
        <v>6.1517099999999996</v>
      </c>
      <c r="V244" s="29">
        <v>21</v>
      </c>
      <c r="W244" s="29">
        <v>3.3333333333333299</v>
      </c>
      <c r="X244" s="29">
        <v>3</v>
      </c>
      <c r="Y244" s="29">
        <v>6.3333333333333304</v>
      </c>
      <c r="Z244" s="29">
        <v>36</v>
      </c>
      <c r="AA244" s="2" t="s">
        <v>2240</v>
      </c>
      <c r="AC244" s="29">
        <v>10343</v>
      </c>
      <c r="AD244" s="29">
        <v>304.64142500000003</v>
      </c>
      <c r="AE244" s="29">
        <v>33.951391000000001</v>
      </c>
      <c r="AF244" s="29">
        <v>103.38</v>
      </c>
      <c r="AG244" s="29">
        <v>301.85359999999997</v>
      </c>
      <c r="AH244" s="29">
        <v>30.185359999999999</v>
      </c>
      <c r="AI244" s="29">
        <v>2.9447999999999998E-2</v>
      </c>
      <c r="AJ244" s="29">
        <v>3.1123000000000001E-2</v>
      </c>
      <c r="AK244" s="29">
        <v>1.0568900000000001</v>
      </c>
      <c r="AL244" s="29">
        <v>2.0812000000000001E-2</v>
      </c>
      <c r="AM244" s="29">
        <v>1.2500000000000001E-2</v>
      </c>
      <c r="AN244" s="29">
        <v>12</v>
      </c>
      <c r="AO244" s="29">
        <v>3.9391000000000002E-2</v>
      </c>
      <c r="AP244" s="29">
        <v>2.3634339999999998</v>
      </c>
      <c r="AQ244" s="29">
        <v>2.6588029999999998</v>
      </c>
      <c r="AR244" s="29">
        <v>0.21626699999999999</v>
      </c>
      <c r="AS244" s="29">
        <v>0.127244</v>
      </c>
      <c r="AT244" s="29">
        <v>22.916667</v>
      </c>
      <c r="AU244" s="29">
        <v>9.0398949999999996</v>
      </c>
      <c r="AV244" s="29">
        <v>9.868E-3</v>
      </c>
      <c r="AW244" s="29">
        <v>5.7140000000000003E-3</v>
      </c>
      <c r="AX244" s="29">
        <v>126.739722</v>
      </c>
      <c r="AY244" s="29">
        <v>58.967072000000002</v>
      </c>
      <c r="AZ244" s="29">
        <v>359.59142000000003</v>
      </c>
      <c r="BA244" s="29">
        <v>85.262202000000002</v>
      </c>
      <c r="BB244" s="29">
        <v>22.135932</v>
      </c>
      <c r="BC244" s="29">
        <v>36.182523000000003</v>
      </c>
      <c r="BD244" s="29">
        <v>5.8238940000000001</v>
      </c>
      <c r="BE244" s="29">
        <v>1.9148540000000001</v>
      </c>
    </row>
    <row r="245" spans="1:57" x14ac:dyDescent="0.25">
      <c r="A245" s="29" t="s">
        <v>1224</v>
      </c>
      <c r="B245" s="29">
        <v>6</v>
      </c>
      <c r="C245" s="29" t="s">
        <v>38</v>
      </c>
      <c r="D245">
        <v>9</v>
      </c>
      <c r="E245" t="s">
        <v>1</v>
      </c>
      <c r="F245" s="2" t="s">
        <v>830</v>
      </c>
      <c r="G245" s="29" t="s">
        <v>245</v>
      </c>
      <c r="H245" s="2">
        <v>35.756451759225911</v>
      </c>
      <c r="I245" s="2">
        <v>67.693051306692951</v>
      </c>
      <c r="J245" s="5" t="s">
        <v>51</v>
      </c>
      <c r="K245" s="29">
        <v>4345</v>
      </c>
      <c r="L245" s="29">
        <v>750</v>
      </c>
      <c r="M245" s="29">
        <f t="shared" si="17"/>
        <v>17.261219792865361</v>
      </c>
      <c r="N245" s="29">
        <v>4.8958965517240625E-2</v>
      </c>
      <c r="O245" s="29">
        <v>0.65904364512002012</v>
      </c>
      <c r="P245" s="29">
        <v>19.748583710665429</v>
      </c>
      <c r="Q245" s="29">
        <f t="shared" si="15"/>
        <v>7.6924573055563599</v>
      </c>
      <c r="R245" s="29">
        <v>1.1182396289739756</v>
      </c>
      <c r="S245" s="29">
        <f t="shared" si="16"/>
        <v>0.46979375159053127</v>
      </c>
      <c r="T245" s="29">
        <v>0.9173567486888663</v>
      </c>
      <c r="U245" s="29">
        <v>6.1517099999999996</v>
      </c>
      <c r="V245" s="29">
        <v>21</v>
      </c>
      <c r="W245" s="29">
        <v>3.3333333333333299</v>
      </c>
      <c r="X245" s="29">
        <v>3</v>
      </c>
      <c r="Y245" s="29">
        <v>6.3333333333333304</v>
      </c>
      <c r="Z245" s="29">
        <v>36</v>
      </c>
      <c r="AA245" s="2" t="s">
        <v>2240</v>
      </c>
      <c r="AC245" s="29">
        <v>5929</v>
      </c>
      <c r="AD245" s="29">
        <v>304.64142500000003</v>
      </c>
      <c r="AE245" s="29">
        <v>19.462225</v>
      </c>
      <c r="AF245" s="29">
        <v>59.25</v>
      </c>
      <c r="AG245" s="29">
        <v>129.395624</v>
      </c>
      <c r="AH245" s="29">
        <v>12.939562</v>
      </c>
      <c r="AI245" s="29">
        <v>5.1374999999999997E-2</v>
      </c>
      <c r="AJ245" s="29">
        <v>5.9318000000000003E-2</v>
      </c>
      <c r="AK245" s="29">
        <v>1.1546149999999999</v>
      </c>
      <c r="AL245" s="29">
        <v>2.9312000000000001E-2</v>
      </c>
      <c r="AM245" s="29">
        <v>1.2500000000000001E-2</v>
      </c>
      <c r="AN245" s="29">
        <v>1</v>
      </c>
      <c r="AO245" s="29">
        <v>3.2829999999999999E-3</v>
      </c>
      <c r="AP245" s="29">
        <v>0.19695299999999999</v>
      </c>
      <c r="AQ245" s="29">
        <v>0.185529</v>
      </c>
      <c r="AR245" s="29">
        <v>8.9374999999999996E-2</v>
      </c>
      <c r="AS245" s="29">
        <v>0</v>
      </c>
      <c r="AT245" s="29">
        <v>11</v>
      </c>
      <c r="AU245" s="29">
        <v>0</v>
      </c>
      <c r="AV245" s="29">
        <v>8.9370000000000005E-3</v>
      </c>
      <c r="AW245" s="29">
        <v>4.2640000000000004E-3</v>
      </c>
      <c r="AX245" s="29">
        <v>111.88811200000001</v>
      </c>
      <c r="AY245" s="29">
        <v>0</v>
      </c>
      <c r="AZ245" s="29">
        <v>264.90066200000001</v>
      </c>
      <c r="BA245" s="29">
        <v>0</v>
      </c>
      <c r="BB245" s="29">
        <v>0</v>
      </c>
      <c r="BC245" s="29">
        <v>0</v>
      </c>
      <c r="BD245" s="29">
        <v>5.6449920000000002</v>
      </c>
      <c r="BE245" s="29">
        <v>0.37267800000000001</v>
      </c>
    </row>
    <row r="246" spans="1:57" x14ac:dyDescent="0.25">
      <c r="A246" s="29" t="s">
        <v>1224</v>
      </c>
      <c r="B246" s="29">
        <v>6</v>
      </c>
      <c r="C246" s="29" t="s">
        <v>11</v>
      </c>
      <c r="D246">
        <v>16</v>
      </c>
      <c r="E246" t="s">
        <v>1</v>
      </c>
      <c r="F246" s="2" t="s">
        <v>830</v>
      </c>
      <c r="G246" s="29" t="s">
        <v>245</v>
      </c>
      <c r="H246" s="2">
        <v>35.756451759225911</v>
      </c>
      <c r="I246" s="2">
        <v>67.693051306692951</v>
      </c>
      <c r="J246" s="5" t="s">
        <v>52</v>
      </c>
      <c r="K246" s="29">
        <v>11195</v>
      </c>
      <c r="L246" s="29">
        <v>56</v>
      </c>
      <c r="M246" s="29">
        <f t="shared" si="17"/>
        <v>0.50022331397945508</v>
      </c>
      <c r="N246" s="29">
        <v>6.2982142857143639E-2</v>
      </c>
      <c r="O246" s="29">
        <v>3.1815900109242352E-2</v>
      </c>
      <c r="P246" s="29">
        <v>50.882714531852585</v>
      </c>
      <c r="Q246" s="29">
        <f t="shared" si="15"/>
        <v>23.441673515630796</v>
      </c>
      <c r="R246" s="29">
        <v>0.41850451726357718</v>
      </c>
      <c r="S246" s="29">
        <f t="shared" si="16"/>
        <v>0.2299413601198671</v>
      </c>
      <c r="T246" s="29">
        <v>0.94779616935874689</v>
      </c>
      <c r="U246" s="29">
        <v>6.1517099999999996</v>
      </c>
      <c r="V246" s="29">
        <v>21</v>
      </c>
      <c r="W246" s="29">
        <v>3.3333333333333299</v>
      </c>
      <c r="X246" s="29">
        <v>3</v>
      </c>
      <c r="Y246" s="29">
        <v>6.3333333333333304</v>
      </c>
      <c r="Z246" s="29">
        <v>36</v>
      </c>
      <c r="AA246" s="2" t="s">
        <v>2240</v>
      </c>
      <c r="AC246" s="29">
        <v>15608</v>
      </c>
      <c r="AD246" s="29">
        <v>304.64142500000003</v>
      </c>
      <c r="AE246" s="29">
        <v>51.234003999999999</v>
      </c>
      <c r="AF246" s="29">
        <v>156.07</v>
      </c>
      <c r="AG246" s="29">
        <v>684.66703199999995</v>
      </c>
      <c r="AH246" s="29">
        <v>68.466702999999995</v>
      </c>
      <c r="AI246" s="29">
        <v>1.9515999999999999E-2</v>
      </c>
      <c r="AJ246" s="29">
        <v>8.2909999999999998E-3</v>
      </c>
      <c r="AK246" s="29">
        <v>0.42480400000000001</v>
      </c>
      <c r="AL246" s="29">
        <v>1.8124999999999999E-2</v>
      </c>
      <c r="AM246" s="29">
        <v>1.7500000000000002E-2</v>
      </c>
      <c r="AN246" s="29">
        <v>0</v>
      </c>
      <c r="AO246" s="29">
        <v>0</v>
      </c>
      <c r="AP246" s="29">
        <v>0</v>
      </c>
      <c r="AQ246" s="29">
        <v>0</v>
      </c>
      <c r="AR246" s="29">
        <v>0</v>
      </c>
      <c r="AS246" s="29">
        <v>0</v>
      </c>
      <c r="AT246" s="29">
        <v>0</v>
      </c>
      <c r="AU246" s="29">
        <v>0</v>
      </c>
      <c r="AV246" s="29">
        <v>0</v>
      </c>
      <c r="AW246" s="29">
        <v>0</v>
      </c>
      <c r="AX246" s="29">
        <v>0</v>
      </c>
      <c r="AY246" s="29">
        <v>0</v>
      </c>
      <c r="AZ246" s="29">
        <v>0</v>
      </c>
      <c r="BA246" s="29">
        <v>0</v>
      </c>
      <c r="BB246" s="29">
        <v>0</v>
      </c>
      <c r="BC246" s="29">
        <v>0</v>
      </c>
      <c r="BD246" s="29">
        <v>0</v>
      </c>
      <c r="BE246" s="29">
        <v>0</v>
      </c>
    </row>
    <row r="247" spans="1:57" x14ac:dyDescent="0.25">
      <c r="A247" s="29" t="s">
        <v>1225</v>
      </c>
      <c r="B247" s="29">
        <v>6</v>
      </c>
      <c r="C247" s="29" t="s">
        <v>10</v>
      </c>
      <c r="D247">
        <v>13</v>
      </c>
      <c r="E247" t="s">
        <v>1</v>
      </c>
      <c r="F247" s="2" t="s">
        <v>830</v>
      </c>
      <c r="G247" s="29" t="s">
        <v>245</v>
      </c>
      <c r="H247" s="2">
        <v>35.756451759225911</v>
      </c>
      <c r="I247" s="2">
        <v>67.693051306692951</v>
      </c>
      <c r="J247" s="5" t="s">
        <v>50</v>
      </c>
      <c r="K247" s="29">
        <v>16341</v>
      </c>
      <c r="L247" s="29">
        <v>113</v>
      </c>
      <c r="M247" s="29">
        <f t="shared" si="17"/>
        <v>0.6915121473594027</v>
      </c>
      <c r="N247" s="29">
        <v>4.1626562500005626E-2</v>
      </c>
      <c r="O247" s="29">
        <v>4.1207559818518258E-2</v>
      </c>
      <c r="P247" s="29">
        <v>42.085795937150429</v>
      </c>
      <c r="Q247" s="29">
        <f t="shared" si="15"/>
        <v>14.644754920928641</v>
      </c>
      <c r="R247" s="29">
        <v>0.52245345970387147</v>
      </c>
      <c r="S247" s="29">
        <f t="shared" si="16"/>
        <v>0.12599241767957281</v>
      </c>
      <c r="U247" s="29">
        <v>6.1517099999999996</v>
      </c>
      <c r="V247" s="29">
        <v>21</v>
      </c>
      <c r="W247" s="29">
        <v>3.3333333333333299</v>
      </c>
      <c r="X247" s="29">
        <v>3</v>
      </c>
      <c r="Y247" s="29">
        <v>6.3333333333333304</v>
      </c>
      <c r="Z247" s="29">
        <v>36</v>
      </c>
      <c r="AA247" s="2" t="s">
        <v>2240</v>
      </c>
      <c r="AC247" s="29">
        <v>18865</v>
      </c>
      <c r="AD247" s="29">
        <v>446.66584999999998</v>
      </c>
      <c r="AE247" s="29">
        <v>42.235151999999999</v>
      </c>
      <c r="AF247" s="29">
        <v>188.63</v>
      </c>
      <c r="AG247" s="29">
        <v>689.91688899999997</v>
      </c>
      <c r="AH247" s="29">
        <v>68.991688999999994</v>
      </c>
      <c r="AI247" s="29">
        <v>2.3675999999999999E-2</v>
      </c>
      <c r="AJ247" s="29">
        <v>1.3087E-2</v>
      </c>
      <c r="AK247" s="29">
        <v>0.55276800000000004</v>
      </c>
      <c r="AL247" s="29">
        <v>2.1562000000000001E-2</v>
      </c>
      <c r="AM247" s="29">
        <v>1.7500000000000002E-2</v>
      </c>
      <c r="AN247" s="29">
        <v>0</v>
      </c>
      <c r="AO247" s="29">
        <v>0</v>
      </c>
      <c r="AP247" s="29">
        <v>0</v>
      </c>
      <c r="AQ247" s="29">
        <v>0</v>
      </c>
      <c r="AR247" s="29">
        <v>0</v>
      </c>
      <c r="AS247" s="29">
        <v>0</v>
      </c>
      <c r="AT247" s="29">
        <v>0</v>
      </c>
      <c r="AU247" s="29">
        <v>0</v>
      </c>
      <c r="AV247" s="29">
        <v>0</v>
      </c>
      <c r="AW247" s="29">
        <v>0</v>
      </c>
      <c r="AX247" s="29">
        <v>0</v>
      </c>
      <c r="AY247" s="29">
        <v>0</v>
      </c>
      <c r="AZ247" s="29">
        <v>0</v>
      </c>
      <c r="BA247" s="29">
        <v>0</v>
      </c>
      <c r="BB247" s="29">
        <v>0</v>
      </c>
      <c r="BC247" s="29">
        <v>0</v>
      </c>
      <c r="BD247" s="29">
        <v>0</v>
      </c>
      <c r="BE247" s="29">
        <v>0</v>
      </c>
    </row>
    <row r="248" spans="1:57" x14ac:dyDescent="0.25">
      <c r="A248" s="29" t="s">
        <v>1226</v>
      </c>
      <c r="B248" s="29">
        <v>6</v>
      </c>
      <c r="C248" s="29" t="s">
        <v>9</v>
      </c>
      <c r="D248">
        <v>2</v>
      </c>
      <c r="E248" t="s">
        <v>1</v>
      </c>
      <c r="F248" s="2" t="s">
        <v>830</v>
      </c>
      <c r="G248" s="29" t="s">
        <v>245</v>
      </c>
      <c r="H248" s="2">
        <v>35.756451759225911</v>
      </c>
      <c r="I248" s="2">
        <v>67.693051306692951</v>
      </c>
      <c r="J248" s="5" t="s">
        <v>50</v>
      </c>
      <c r="K248" s="29">
        <v>9705</v>
      </c>
      <c r="L248" s="29">
        <v>159</v>
      </c>
      <c r="M248" s="29">
        <f t="shared" si="17"/>
        <v>1.6383307573415766</v>
      </c>
      <c r="N248" s="29">
        <v>4.4891666666668918E-2</v>
      </c>
      <c r="O248" s="29">
        <v>9.2262598633859216E-2</v>
      </c>
      <c r="P248" s="29">
        <v>42.638500940076362</v>
      </c>
      <c r="Q248" s="29">
        <f t="shared" si="15"/>
        <v>15.197459923854574</v>
      </c>
      <c r="R248" s="29">
        <v>0.49643220011955635</v>
      </c>
      <c r="S248" s="29">
        <f t="shared" si="16"/>
        <v>0.15201367726388793</v>
      </c>
      <c r="T248" s="29">
        <v>0.98231590910505084</v>
      </c>
      <c r="U248" s="29">
        <v>6.1517099999999996</v>
      </c>
      <c r="V248" s="29">
        <v>21</v>
      </c>
      <c r="W248" s="29">
        <v>3.3333333333333299</v>
      </c>
      <c r="X248" s="29">
        <v>3</v>
      </c>
      <c r="Y248" s="29">
        <v>6.3333333333333304</v>
      </c>
      <c r="Z248" s="29">
        <v>36</v>
      </c>
      <c r="AA248" s="2" t="s">
        <v>2240</v>
      </c>
      <c r="AC248" s="29">
        <v>13506</v>
      </c>
      <c r="AD248" s="29">
        <v>311.47385000000003</v>
      </c>
      <c r="AE248" s="29">
        <v>43.361586000000003</v>
      </c>
      <c r="AF248" s="29">
        <v>135.05000000000001</v>
      </c>
      <c r="AG248" s="29">
        <v>489.61928799999998</v>
      </c>
      <c r="AH248" s="29">
        <v>48.961928999999998</v>
      </c>
      <c r="AI248" s="29">
        <v>2.3059E-2</v>
      </c>
      <c r="AJ248" s="29">
        <v>1.3821E-2</v>
      </c>
      <c r="AK248" s="29">
        <v>0.59935099999999997</v>
      </c>
      <c r="AL248" s="29">
        <v>2.095E-2</v>
      </c>
      <c r="AM248" s="29">
        <v>1.7500000000000002E-2</v>
      </c>
      <c r="AN248" s="29">
        <v>1</v>
      </c>
      <c r="AO248" s="29">
        <v>3.2109999999999999E-3</v>
      </c>
      <c r="AP248" s="29">
        <v>0.192633</v>
      </c>
      <c r="AQ248" s="29">
        <v>0.207315</v>
      </c>
      <c r="AR248" s="29">
        <v>0.22667499999999999</v>
      </c>
      <c r="AS248" s="29">
        <v>0</v>
      </c>
      <c r="AT248" s="29">
        <v>28</v>
      </c>
      <c r="AU248" s="29">
        <v>0</v>
      </c>
      <c r="AV248" s="29">
        <v>8.3949999999999997E-3</v>
      </c>
      <c r="AW248" s="29">
        <v>3.1939999999999998E-3</v>
      </c>
      <c r="AX248" s="29">
        <v>119.11326800000001</v>
      </c>
      <c r="AY248" s="29">
        <v>0</v>
      </c>
      <c r="AZ248" s="29">
        <v>353.98230100000001</v>
      </c>
      <c r="BA248" s="29">
        <v>0</v>
      </c>
      <c r="BB248" s="29">
        <v>0</v>
      </c>
      <c r="BC248" s="29">
        <v>0</v>
      </c>
      <c r="BD248" s="29">
        <v>5.7863309999999997</v>
      </c>
      <c r="BE248" s="29">
        <v>0.37267800000000001</v>
      </c>
    </row>
    <row r="249" spans="1:57" x14ac:dyDescent="0.25">
      <c r="A249" s="29" t="s">
        <v>1226</v>
      </c>
      <c r="B249" s="29">
        <v>6</v>
      </c>
      <c r="C249" s="29" t="s">
        <v>15</v>
      </c>
      <c r="D249">
        <v>6</v>
      </c>
      <c r="E249" t="s">
        <v>1</v>
      </c>
      <c r="F249" s="2" t="s">
        <v>830</v>
      </c>
      <c r="G249" s="29" t="s">
        <v>245</v>
      </c>
      <c r="H249" s="2">
        <v>35.756451759225911</v>
      </c>
      <c r="I249" s="2">
        <v>67.693051306692951</v>
      </c>
      <c r="J249" s="5" t="s">
        <v>51</v>
      </c>
      <c r="K249" s="29">
        <v>7104</v>
      </c>
      <c r="L249" s="29">
        <v>646</v>
      </c>
      <c r="M249" s="29">
        <f t="shared" si="17"/>
        <v>9.093468468468469</v>
      </c>
      <c r="N249" s="29">
        <v>4.5583152173914024E-2</v>
      </c>
      <c r="O249" s="29">
        <v>0.40419805115785939</v>
      </c>
      <c r="P249" s="29">
        <v>31.211119080711232</v>
      </c>
      <c r="Q249" s="29">
        <f t="shared" si="15"/>
        <v>3.7700780644894429</v>
      </c>
      <c r="R249" s="29">
        <v>1.046688715055444</v>
      </c>
      <c r="S249" s="29">
        <f t="shared" si="16"/>
        <v>0.39824283767199975</v>
      </c>
      <c r="T249" s="29">
        <v>0.98231590910505084</v>
      </c>
      <c r="U249" s="29">
        <v>6.1517099999999996</v>
      </c>
      <c r="V249" s="29">
        <v>21</v>
      </c>
      <c r="W249" s="29">
        <v>3.3333333333333299</v>
      </c>
      <c r="X249" s="29">
        <v>3</v>
      </c>
      <c r="Y249" s="29">
        <v>6.3333333333333304</v>
      </c>
      <c r="Z249" s="29">
        <v>36</v>
      </c>
      <c r="AA249" s="2" t="s">
        <v>2240</v>
      </c>
      <c r="AC249" s="29">
        <v>10140</v>
      </c>
      <c r="AD249" s="29">
        <v>311.47385000000003</v>
      </c>
      <c r="AE249" s="29">
        <v>32.554900000000004</v>
      </c>
      <c r="AF249" s="29">
        <v>101.38</v>
      </c>
      <c r="AG249" s="29">
        <v>286.39049499999999</v>
      </c>
      <c r="AH249" s="29">
        <v>28.639049</v>
      </c>
      <c r="AI249" s="29">
        <v>3.0703999999999999E-2</v>
      </c>
      <c r="AJ249" s="29">
        <v>3.3355000000000003E-2</v>
      </c>
      <c r="AK249" s="29">
        <v>1.086325</v>
      </c>
      <c r="AL249" s="29">
        <v>2.1600000000000001E-2</v>
      </c>
      <c r="AM249" s="29">
        <v>1.2500000000000001E-2</v>
      </c>
      <c r="AN249" s="29">
        <v>20</v>
      </c>
      <c r="AO249" s="29">
        <v>6.4211000000000004E-2</v>
      </c>
      <c r="AP249" s="29">
        <v>3.8526509999999998</v>
      </c>
      <c r="AQ249" s="29">
        <v>3.895464</v>
      </c>
      <c r="AR249" s="29">
        <v>0.163941</v>
      </c>
      <c r="AS249" s="29">
        <v>0.13097300000000001</v>
      </c>
      <c r="AT249" s="29">
        <v>19.75</v>
      </c>
      <c r="AU249" s="29">
        <v>8.8904150000000008</v>
      </c>
      <c r="AV249" s="29">
        <v>8.744E-3</v>
      </c>
      <c r="AW249" s="29">
        <v>5.4250000000000001E-3</v>
      </c>
      <c r="AX249" s="29">
        <v>131.62825900000001</v>
      </c>
      <c r="AY249" s="29">
        <v>28.331765000000001</v>
      </c>
      <c r="AZ249" s="29">
        <v>389.62869799999999</v>
      </c>
      <c r="BA249" s="29">
        <v>85.468575999999999</v>
      </c>
      <c r="BB249" s="29">
        <v>8.9123859999999997</v>
      </c>
      <c r="BC249" s="29">
        <v>12.063909000000001</v>
      </c>
      <c r="BD249" s="29">
        <v>6.2132519999999998</v>
      </c>
      <c r="BE249" s="29">
        <v>4.887626</v>
      </c>
    </row>
    <row r="250" spans="1:57" x14ac:dyDescent="0.25">
      <c r="A250" s="29" t="s">
        <v>1272</v>
      </c>
      <c r="B250">
        <v>7</v>
      </c>
      <c r="C250" s="29" t="s">
        <v>3</v>
      </c>
      <c r="D250">
        <v>4</v>
      </c>
      <c r="E250" t="s">
        <v>1</v>
      </c>
      <c r="F250" s="2" t="s">
        <v>736</v>
      </c>
      <c r="G250" t="s">
        <v>244</v>
      </c>
      <c r="H250">
        <v>54.784168408396958</v>
      </c>
      <c r="I250">
        <v>53.948043400561438</v>
      </c>
      <c r="J250" s="5" t="s">
        <v>52</v>
      </c>
      <c r="K250" s="29">
        <v>9161</v>
      </c>
      <c r="L250" s="29">
        <v>70</v>
      </c>
      <c r="M250" s="29">
        <f t="shared" si="17"/>
        <v>0.7641087217552669</v>
      </c>
      <c r="N250" s="29">
        <v>9.736071428571412E-2</v>
      </c>
      <c r="O250" s="29">
        <v>2.4042243302188009E-2</v>
      </c>
      <c r="P250" s="29">
        <v>31.464427270192047</v>
      </c>
      <c r="Q250" s="29">
        <f t="shared" si="15"/>
        <v>4.0233862539702585</v>
      </c>
      <c r="R250" s="29">
        <v>1.0256139054871141</v>
      </c>
      <c r="S250" s="29">
        <f t="shared" si="16"/>
        <v>0.37716802810366978</v>
      </c>
      <c r="T250" s="29">
        <v>0.99488299321198714</v>
      </c>
      <c r="U250" s="29">
        <v>6.6059999999999999</v>
      </c>
      <c r="V250" s="5">
        <v>25</v>
      </c>
      <c r="W250" s="5">
        <v>1</v>
      </c>
      <c r="X250" s="5">
        <v>2.3333333333333335</v>
      </c>
      <c r="Y250" s="5">
        <v>3.3333333333333335</v>
      </c>
      <c r="Z250" s="29">
        <v>53.5</v>
      </c>
      <c r="AA250" s="29" t="s">
        <v>2241</v>
      </c>
      <c r="AC250" s="29">
        <v>9606</v>
      </c>
      <c r="AD250" s="29">
        <v>305.35322500000001</v>
      </c>
      <c r="AE250" s="29">
        <v>31.458649000000001</v>
      </c>
      <c r="AF250" s="29">
        <v>95.99</v>
      </c>
      <c r="AG250" s="29">
        <v>330.79820100000001</v>
      </c>
      <c r="AH250" s="29">
        <v>33.079819999999998</v>
      </c>
      <c r="AI250" s="29">
        <v>3.1784E-2</v>
      </c>
      <c r="AJ250" s="29">
        <v>3.2908E-2</v>
      </c>
      <c r="AK250" s="29">
        <v>1.0353570000000001</v>
      </c>
      <c r="AL250" s="29">
        <v>2.555E-2</v>
      </c>
      <c r="AM250" s="29">
        <v>2.2499999999999999E-2</v>
      </c>
      <c r="AN250" s="29">
        <v>8</v>
      </c>
      <c r="AO250" s="29">
        <v>2.6199E-2</v>
      </c>
      <c r="AP250" s="29">
        <v>1.57195</v>
      </c>
      <c r="AQ250" s="29">
        <v>4.5388299999999999</v>
      </c>
      <c r="AR250" s="29">
        <v>0.81363799999999997</v>
      </c>
      <c r="AS250" s="29">
        <v>0.325903</v>
      </c>
      <c r="AT250" s="29">
        <v>54.5</v>
      </c>
      <c r="AU250" s="29">
        <v>19.427520999999999</v>
      </c>
      <c r="AV250" s="29">
        <v>1.5207999999999999E-2</v>
      </c>
      <c r="AW250" s="29">
        <v>4.777E-3</v>
      </c>
      <c r="AX250" s="29">
        <v>67.042506000000003</v>
      </c>
      <c r="AY250" s="29">
        <v>6.1512229999999999</v>
      </c>
      <c r="AZ250" s="29">
        <v>147.063142</v>
      </c>
      <c r="BA250" s="29">
        <v>31.454923999999998</v>
      </c>
      <c r="BB250" s="29">
        <v>21.135031999999999</v>
      </c>
      <c r="BC250" s="29">
        <v>52.097437999999997</v>
      </c>
      <c r="BD250" s="29">
        <v>6.4247820000000004</v>
      </c>
      <c r="BE250" s="29">
        <v>2.2110829999999999</v>
      </c>
    </row>
    <row r="251" spans="1:57" x14ac:dyDescent="0.25">
      <c r="A251" s="29" t="s">
        <v>1272</v>
      </c>
      <c r="B251" s="29">
        <v>7</v>
      </c>
      <c r="C251" s="29" t="s">
        <v>21</v>
      </c>
      <c r="D251">
        <v>7</v>
      </c>
      <c r="E251" t="s">
        <v>1</v>
      </c>
      <c r="F251" s="2" t="s">
        <v>736</v>
      </c>
      <c r="G251" s="29" t="s">
        <v>244</v>
      </c>
      <c r="H251" s="29">
        <v>54.784168408396958</v>
      </c>
      <c r="I251" s="29">
        <v>53.948043400561438</v>
      </c>
      <c r="J251" s="5" t="s">
        <v>52</v>
      </c>
      <c r="K251" s="29">
        <v>10570</v>
      </c>
      <c r="L251" s="29">
        <v>0</v>
      </c>
      <c r="M251" s="29">
        <f t="shared" si="17"/>
        <v>0</v>
      </c>
      <c r="N251" s="29">
        <v>0</v>
      </c>
      <c r="O251" s="29">
        <v>0</v>
      </c>
      <c r="P251" s="29">
        <v>36.303787386303888</v>
      </c>
      <c r="Q251" s="29">
        <f t="shared" si="15"/>
        <v>8.8627463700820996</v>
      </c>
      <c r="R251" s="29">
        <v>0.45414679453956719</v>
      </c>
      <c r="S251" s="29">
        <f t="shared" si="16"/>
        <v>0.19429908284387709</v>
      </c>
      <c r="T251" s="29">
        <v>1.0212159517107002</v>
      </c>
      <c r="U251" s="29">
        <v>6.6059999999999999</v>
      </c>
      <c r="V251" s="5">
        <v>25</v>
      </c>
      <c r="W251" s="5">
        <v>1</v>
      </c>
      <c r="X251" s="5">
        <v>2.3333333333333335</v>
      </c>
      <c r="Y251" s="5">
        <v>3.3333333333333335</v>
      </c>
      <c r="Z251" s="29">
        <v>53.5</v>
      </c>
      <c r="AA251" s="29" t="s">
        <v>2241</v>
      </c>
      <c r="AC251" s="29">
        <v>11135</v>
      </c>
      <c r="AD251" s="29">
        <v>305.35322500000001</v>
      </c>
      <c r="AE251" s="29">
        <v>36.465964999999997</v>
      </c>
      <c r="AF251" s="29">
        <v>111.33</v>
      </c>
      <c r="AG251" s="29">
        <v>408.53288900000001</v>
      </c>
      <c r="AH251" s="29">
        <v>40.853288999999997</v>
      </c>
      <c r="AI251" s="29">
        <v>2.7418000000000001E-2</v>
      </c>
      <c r="AJ251" s="29">
        <v>1.2463999999999999E-2</v>
      </c>
      <c r="AK251" s="29">
        <v>0.45459699999999997</v>
      </c>
      <c r="AL251" s="29">
        <v>2.5850000000000001E-2</v>
      </c>
      <c r="AM251" s="29">
        <v>2.2499999999999999E-2</v>
      </c>
      <c r="AN251" s="29">
        <v>0</v>
      </c>
      <c r="AO251" s="29">
        <v>0</v>
      </c>
      <c r="AP251" s="29">
        <v>0</v>
      </c>
      <c r="AQ251" s="29">
        <v>0</v>
      </c>
      <c r="AR251" s="29">
        <v>0</v>
      </c>
      <c r="AS251" s="29">
        <v>0</v>
      </c>
      <c r="AT251" s="29">
        <v>0</v>
      </c>
      <c r="AU251" s="29">
        <v>0</v>
      </c>
      <c r="AV251" s="29">
        <v>0</v>
      </c>
      <c r="AW251" s="29">
        <v>0</v>
      </c>
      <c r="AX251" s="29">
        <v>0</v>
      </c>
      <c r="AY251" s="29">
        <v>0</v>
      </c>
      <c r="AZ251" s="29">
        <v>0</v>
      </c>
      <c r="BA251" s="29">
        <v>0</v>
      </c>
      <c r="BB251" s="29">
        <v>0</v>
      </c>
      <c r="BC251" s="29">
        <v>0</v>
      </c>
      <c r="BD251" s="29">
        <v>0</v>
      </c>
      <c r="BE251" s="29">
        <v>0</v>
      </c>
    </row>
    <row r="252" spans="1:57" x14ac:dyDescent="0.25">
      <c r="A252" s="29" t="s">
        <v>1272</v>
      </c>
      <c r="B252" s="29">
        <v>7</v>
      </c>
      <c r="C252" s="29" t="s">
        <v>5</v>
      </c>
      <c r="D252">
        <v>14</v>
      </c>
      <c r="E252" t="s">
        <v>1</v>
      </c>
      <c r="F252" s="2" t="s">
        <v>736</v>
      </c>
      <c r="G252" s="29" t="s">
        <v>244</v>
      </c>
      <c r="H252" s="29">
        <v>54.784168408396958</v>
      </c>
      <c r="I252" s="29">
        <v>53.948043400561438</v>
      </c>
      <c r="J252" s="5" t="s">
        <v>50</v>
      </c>
      <c r="K252" s="29">
        <v>8676</v>
      </c>
      <c r="L252" s="29">
        <v>52</v>
      </c>
      <c r="M252" s="29">
        <f t="shared" si="17"/>
        <v>0.59935454126325505</v>
      </c>
      <c r="N252" s="29">
        <v>5.5034375000002633E-2</v>
      </c>
      <c r="O252" s="29">
        <v>2.7476849488214865E-2</v>
      </c>
      <c r="P252" s="29">
        <v>29.79864326996902</v>
      </c>
      <c r="Q252" s="29">
        <f t="shared" si="15"/>
        <v>2.3576022537472312</v>
      </c>
      <c r="R252" s="29">
        <v>0.55724632815698305</v>
      </c>
      <c r="S252" s="29">
        <f t="shared" si="16"/>
        <v>9.119954922646123E-2</v>
      </c>
      <c r="T252" s="29">
        <v>0.97982598967717016</v>
      </c>
      <c r="U252" s="29">
        <v>6.6059999999999999</v>
      </c>
      <c r="V252" s="5">
        <v>25</v>
      </c>
      <c r="W252" s="5">
        <v>1</v>
      </c>
      <c r="X252" s="5">
        <v>2.3333333333333299</v>
      </c>
      <c r="Y252" s="5">
        <v>3.3333333333333299</v>
      </c>
      <c r="Z252" s="29">
        <v>53.5</v>
      </c>
      <c r="AA252" s="29" t="s">
        <v>2241</v>
      </c>
      <c r="AC252" s="29">
        <v>9161</v>
      </c>
      <c r="AD252" s="29">
        <v>305.35322500000001</v>
      </c>
      <c r="AE252" s="29">
        <v>30.001321000000001</v>
      </c>
      <c r="AF252" s="29">
        <v>91.6</v>
      </c>
      <c r="AG252" s="29">
        <v>284.06992100000002</v>
      </c>
      <c r="AH252" s="29">
        <v>28.406991999999999</v>
      </c>
      <c r="AI252" s="29">
        <v>3.3327000000000002E-2</v>
      </c>
      <c r="AJ252" s="29">
        <v>1.8582999999999999E-2</v>
      </c>
      <c r="AK252" s="29">
        <v>0.557589</v>
      </c>
      <c r="AL252" s="29">
        <v>2.9350000000000001E-2</v>
      </c>
      <c r="AM252" s="29">
        <v>2.2499999999999999E-2</v>
      </c>
      <c r="AN252" s="29">
        <v>1</v>
      </c>
      <c r="AO252" s="29">
        <v>3.2750000000000001E-3</v>
      </c>
      <c r="AP252" s="29">
        <v>0.196494</v>
      </c>
      <c r="AQ252" s="29">
        <v>0.74227699999999996</v>
      </c>
      <c r="AR252" s="29">
        <v>0.93812499999999999</v>
      </c>
      <c r="AS252" s="29">
        <v>0</v>
      </c>
      <c r="AT252" s="29">
        <v>68</v>
      </c>
      <c r="AU252" s="29">
        <v>0</v>
      </c>
      <c r="AV252" s="29">
        <v>1.4002000000000001E-2</v>
      </c>
      <c r="AW252" s="29">
        <v>5.9740000000000001E-3</v>
      </c>
      <c r="AX252" s="29">
        <v>71.419054000000003</v>
      </c>
      <c r="AY252" s="29">
        <v>0</v>
      </c>
      <c r="AZ252" s="29">
        <v>126.182965</v>
      </c>
      <c r="BA252" s="29">
        <v>0</v>
      </c>
      <c r="BB252" s="29">
        <v>0</v>
      </c>
      <c r="BC252" s="29">
        <v>0</v>
      </c>
      <c r="BD252" s="29">
        <v>9.8335889999999999</v>
      </c>
      <c r="BE252" s="29">
        <v>0.37267800000000001</v>
      </c>
    </row>
    <row r="253" spans="1:57" x14ac:dyDescent="0.25">
      <c r="A253" s="29" t="s">
        <v>1273</v>
      </c>
      <c r="B253" s="29">
        <v>7</v>
      </c>
      <c r="C253" s="29" t="s">
        <v>3</v>
      </c>
      <c r="D253">
        <v>4</v>
      </c>
      <c r="E253" t="s">
        <v>1</v>
      </c>
      <c r="F253" s="2" t="s">
        <v>736</v>
      </c>
      <c r="G253" s="29" t="s">
        <v>244</v>
      </c>
      <c r="H253" s="29">
        <v>54.784168408396958</v>
      </c>
      <c r="I253" s="29">
        <v>53.948043400561438</v>
      </c>
      <c r="J253" s="5" t="s">
        <v>51</v>
      </c>
      <c r="K253" s="29">
        <v>15583</v>
      </c>
      <c r="L253" s="29">
        <v>25</v>
      </c>
      <c r="M253" s="29">
        <f t="shared" si="17"/>
        <v>0.16043123917089133</v>
      </c>
      <c r="N253" s="29">
        <v>1.3416666666669149E-2</v>
      </c>
      <c r="O253" s="29">
        <v>2.1016073262508598E-2</v>
      </c>
      <c r="P253" s="29">
        <v>54.582244941611911</v>
      </c>
      <c r="Q253" s="29">
        <f t="shared" si="15"/>
        <v>27.141203925390123</v>
      </c>
      <c r="R253" s="29">
        <v>0.42942478497987391</v>
      </c>
      <c r="S253" s="29">
        <f t="shared" si="16"/>
        <v>0.21902109240357037</v>
      </c>
      <c r="T253" s="29">
        <v>1.0090963885453672</v>
      </c>
      <c r="U253" s="29">
        <v>6.6059999999999999</v>
      </c>
      <c r="V253" s="5">
        <v>25</v>
      </c>
      <c r="W253" s="5">
        <v>1</v>
      </c>
      <c r="X253" s="5">
        <v>2.3333333333333299</v>
      </c>
      <c r="Y253" s="5">
        <v>3.3333333333333299</v>
      </c>
      <c r="Z253" s="29">
        <v>53.5</v>
      </c>
      <c r="AA253" s="29" t="s">
        <v>2241</v>
      </c>
      <c r="AC253" s="29">
        <v>17073</v>
      </c>
      <c r="AD253" s="29">
        <v>306.107775</v>
      </c>
      <c r="AE253" s="29">
        <v>55.774473999999998</v>
      </c>
      <c r="AF253" s="29">
        <v>170.72</v>
      </c>
      <c r="AG253" s="29">
        <v>781.82132300000001</v>
      </c>
      <c r="AH253" s="29">
        <v>78.182131999999996</v>
      </c>
      <c r="AI253" s="29">
        <v>1.7926000000000001E-2</v>
      </c>
      <c r="AJ253" s="29">
        <v>7.9410000000000001E-3</v>
      </c>
      <c r="AK253" s="29">
        <v>0.442994</v>
      </c>
      <c r="AL253" s="29">
        <v>1.7425E-2</v>
      </c>
      <c r="AM253" s="29">
        <v>1.7500000000000002E-2</v>
      </c>
      <c r="AN253" s="29">
        <v>0</v>
      </c>
      <c r="AO253" s="29">
        <v>0</v>
      </c>
      <c r="AP253" s="29">
        <v>0</v>
      </c>
      <c r="AQ253" s="29">
        <v>0</v>
      </c>
      <c r="AR253" s="29">
        <v>0</v>
      </c>
      <c r="AS253" s="29">
        <v>0</v>
      </c>
      <c r="AT253" s="29">
        <v>0</v>
      </c>
      <c r="AU253" s="29">
        <v>0</v>
      </c>
      <c r="AV253" s="29">
        <v>0</v>
      </c>
      <c r="AW253" s="29">
        <v>0</v>
      </c>
      <c r="AX253" s="29">
        <v>0</v>
      </c>
      <c r="AY253" s="29">
        <v>0</v>
      </c>
      <c r="AZ253" s="29">
        <v>0</v>
      </c>
      <c r="BA253" s="29">
        <v>0</v>
      </c>
      <c r="BB253" s="29">
        <v>0</v>
      </c>
      <c r="BC253" s="29">
        <v>0</v>
      </c>
      <c r="BD253" s="29">
        <v>0</v>
      </c>
      <c r="BE253" s="29">
        <v>0</v>
      </c>
    </row>
    <row r="254" spans="1:57" x14ac:dyDescent="0.25">
      <c r="A254" s="29" t="s">
        <v>1273</v>
      </c>
      <c r="B254" s="29">
        <v>7</v>
      </c>
      <c r="C254" s="29" t="s">
        <v>0</v>
      </c>
      <c r="D254">
        <v>10</v>
      </c>
      <c r="E254" t="s">
        <v>1</v>
      </c>
      <c r="F254" s="2" t="s">
        <v>736</v>
      </c>
      <c r="G254" s="29" t="s">
        <v>244</v>
      </c>
      <c r="H254" s="29">
        <v>54.784168408396958</v>
      </c>
      <c r="I254" s="29">
        <v>53.948043400561438</v>
      </c>
      <c r="J254" s="5" t="s">
        <v>52</v>
      </c>
      <c r="K254" s="29">
        <v>4152</v>
      </c>
      <c r="L254" s="29">
        <v>0</v>
      </c>
      <c r="M254" s="29">
        <f t="shared" si="17"/>
        <v>0</v>
      </c>
      <c r="N254" s="29">
        <v>0</v>
      </c>
      <c r="O254" s="29">
        <v>0</v>
      </c>
      <c r="P254" s="29">
        <v>14.543122697655949</v>
      </c>
      <c r="Q254" s="29">
        <f t="shared" si="15"/>
        <v>12.897918318565839</v>
      </c>
      <c r="R254" s="29">
        <v>0.4464417625449757</v>
      </c>
      <c r="S254" s="29">
        <f t="shared" si="16"/>
        <v>0.20200411483846858</v>
      </c>
      <c r="T254" s="29">
        <v>1.0031377357299425</v>
      </c>
      <c r="U254" s="29">
        <v>6.6059999999999999</v>
      </c>
      <c r="V254" s="5">
        <v>25</v>
      </c>
      <c r="W254" s="5">
        <v>1</v>
      </c>
      <c r="X254" s="5">
        <v>2.3333333333333299</v>
      </c>
      <c r="Y254" s="5">
        <v>3.3333333333333299</v>
      </c>
      <c r="Z254" s="29">
        <v>53.5</v>
      </c>
      <c r="AA254" s="29" t="s">
        <v>2241</v>
      </c>
      <c r="AC254" s="29">
        <v>4552</v>
      </c>
      <c r="AD254" s="29">
        <v>306.107775</v>
      </c>
      <c r="AE254" s="29">
        <v>14.870578999999999</v>
      </c>
      <c r="AF254" s="29">
        <v>45.51</v>
      </c>
      <c r="AG254" s="29">
        <v>99.025400000000005</v>
      </c>
      <c r="AH254" s="29">
        <v>9.9025400000000001</v>
      </c>
      <c r="AI254" s="29">
        <v>6.7235000000000003E-2</v>
      </c>
      <c r="AJ254" s="29">
        <v>3.0814999999999999E-2</v>
      </c>
      <c r="AK254" s="29">
        <v>0.45831899999999998</v>
      </c>
      <c r="AL254" s="29">
        <v>6.1100000000000002E-2</v>
      </c>
      <c r="AM254" s="29">
        <v>5.2499999999999998E-2</v>
      </c>
      <c r="AN254" s="29">
        <v>1</v>
      </c>
      <c r="AO254" s="29">
        <v>3.2669999999999999E-3</v>
      </c>
      <c r="AP254" s="29">
        <v>0.19600899999999999</v>
      </c>
      <c r="AQ254" s="29">
        <v>1.4499120000000001</v>
      </c>
      <c r="AR254" s="29">
        <v>2.173025</v>
      </c>
      <c r="AS254" s="29">
        <v>0</v>
      </c>
      <c r="AT254" s="29">
        <v>66</v>
      </c>
      <c r="AU254" s="29">
        <v>0</v>
      </c>
      <c r="AV254" s="29">
        <v>3.3431000000000002E-2</v>
      </c>
      <c r="AW254" s="29">
        <v>9.9629999999999996E-3</v>
      </c>
      <c r="AX254" s="29">
        <v>29.912219</v>
      </c>
      <c r="AY254" s="29">
        <v>0</v>
      </c>
      <c r="AZ254" s="29">
        <v>63.291139000000001</v>
      </c>
      <c r="BA254" s="29">
        <v>0</v>
      </c>
      <c r="BB254" s="29">
        <v>0</v>
      </c>
      <c r="BC254" s="29">
        <v>0</v>
      </c>
      <c r="BD254" s="29">
        <v>6.869021</v>
      </c>
      <c r="BE254" s="29">
        <v>0.37267800000000001</v>
      </c>
    </row>
    <row r="255" spans="1:57" x14ac:dyDescent="0.25">
      <c r="A255" s="29" t="s">
        <v>1273</v>
      </c>
      <c r="B255" s="29">
        <v>7</v>
      </c>
      <c r="C255" s="29" t="s">
        <v>5</v>
      </c>
      <c r="D255">
        <v>14</v>
      </c>
      <c r="E255" t="s">
        <v>1</v>
      </c>
      <c r="F255" s="2" t="s">
        <v>736</v>
      </c>
      <c r="G255" s="29" t="s">
        <v>244</v>
      </c>
      <c r="H255" s="29">
        <v>54.784168408396958</v>
      </c>
      <c r="I255" s="29">
        <v>53.948043400561438</v>
      </c>
      <c r="J255" s="5" t="s">
        <v>52</v>
      </c>
      <c r="K255" s="29">
        <v>11013</v>
      </c>
      <c r="L255" s="29">
        <v>24</v>
      </c>
      <c r="M255" s="29">
        <f t="shared" si="17"/>
        <v>0.21792427131571779</v>
      </c>
      <c r="N255" s="29">
        <v>5.8475000000006126E-2</v>
      </c>
      <c r="O255" s="29">
        <v>1.0508036631254299E-2</v>
      </c>
      <c r="P255" s="29">
        <v>38.575002473334528</v>
      </c>
      <c r="Q255" s="29">
        <f t="shared" si="15"/>
        <v>11.13396145711274</v>
      </c>
      <c r="R255" s="29">
        <v>0.48804355035296965</v>
      </c>
      <c r="S255" s="29">
        <f t="shared" si="16"/>
        <v>0.16040232703047463</v>
      </c>
      <c r="T255" s="29">
        <v>1.0244601480613409</v>
      </c>
      <c r="U255" s="29">
        <v>6.6059999999999999</v>
      </c>
      <c r="V255" s="5">
        <v>25</v>
      </c>
      <c r="W255" s="5">
        <v>1</v>
      </c>
      <c r="X255" s="5">
        <v>2.3333333333333299</v>
      </c>
      <c r="Y255" s="5">
        <v>3.3333333333333299</v>
      </c>
      <c r="Z255" s="29">
        <v>53.5</v>
      </c>
      <c r="AA255" s="29" t="s">
        <v>2241</v>
      </c>
      <c r="AC255" s="29">
        <v>12044</v>
      </c>
      <c r="AD255" s="29">
        <v>306.107775</v>
      </c>
      <c r="AE255" s="29">
        <v>39.345618999999999</v>
      </c>
      <c r="AF255" s="29">
        <v>120.43</v>
      </c>
      <c r="AG255" s="29">
        <v>437.482348</v>
      </c>
      <c r="AH255" s="29">
        <v>43.748235000000001</v>
      </c>
      <c r="AI255" s="29">
        <v>2.5411E-2</v>
      </c>
      <c r="AJ255" s="29">
        <v>1.2951000000000001E-2</v>
      </c>
      <c r="AK255" s="29">
        <v>0.50966800000000001</v>
      </c>
      <c r="AL255" s="29">
        <v>2.2925000000000001E-2</v>
      </c>
      <c r="AM255" s="29">
        <v>1.7500000000000002E-2</v>
      </c>
      <c r="AN255" s="29">
        <v>0</v>
      </c>
      <c r="AO255" s="29">
        <v>0</v>
      </c>
      <c r="AP255" s="29">
        <v>0</v>
      </c>
      <c r="AQ255" s="29">
        <v>0</v>
      </c>
      <c r="AR255" s="29">
        <v>0</v>
      </c>
      <c r="AS255" s="29">
        <v>0</v>
      </c>
      <c r="AT255" s="29">
        <v>0</v>
      </c>
      <c r="AU255" s="29">
        <v>0</v>
      </c>
      <c r="AV255" s="29">
        <v>0</v>
      </c>
      <c r="AW255" s="29">
        <v>0</v>
      </c>
      <c r="AX255" s="29">
        <v>0</v>
      </c>
      <c r="AY255" s="29">
        <v>0</v>
      </c>
      <c r="AZ255" s="29">
        <v>0</v>
      </c>
      <c r="BA255" s="29">
        <v>0</v>
      </c>
      <c r="BB255" s="29">
        <v>0</v>
      </c>
      <c r="BC255" s="29">
        <v>0</v>
      </c>
      <c r="BD255" s="29">
        <v>0</v>
      </c>
      <c r="BE255" s="29">
        <v>0</v>
      </c>
    </row>
    <row r="256" spans="1:57" x14ac:dyDescent="0.25">
      <c r="A256" s="29" t="s">
        <v>1274</v>
      </c>
      <c r="B256" s="29">
        <v>7</v>
      </c>
      <c r="C256" s="29" t="s">
        <v>3</v>
      </c>
      <c r="D256">
        <v>4</v>
      </c>
      <c r="E256" t="s">
        <v>1</v>
      </c>
      <c r="F256" s="2" t="s">
        <v>736</v>
      </c>
      <c r="G256" s="29" t="s">
        <v>244</v>
      </c>
      <c r="H256" s="29">
        <v>54.784168408396958</v>
      </c>
      <c r="I256" s="29">
        <v>53.948043400561438</v>
      </c>
      <c r="J256" s="5" t="s">
        <v>52</v>
      </c>
      <c r="K256" s="29">
        <v>12998</v>
      </c>
      <c r="L256" s="29">
        <v>16</v>
      </c>
      <c r="M256" s="29">
        <f t="shared" si="17"/>
        <v>0.12309586090167718</v>
      </c>
      <c r="N256" s="29">
        <v>5.5187500000002387E-2</v>
      </c>
      <c r="O256" s="29">
        <v>6.7209954223149699E-3</v>
      </c>
      <c r="P256" s="29">
        <v>43.67974924962499</v>
      </c>
      <c r="Q256" s="29">
        <f t="shared" si="15"/>
        <v>16.238708233403202</v>
      </c>
      <c r="R256" s="29">
        <v>0.45107254531885771</v>
      </c>
      <c r="S256" s="29">
        <f t="shared" si="16"/>
        <v>0.19737333206458657</v>
      </c>
      <c r="T256" s="29">
        <v>0.99642401211379261</v>
      </c>
      <c r="U256" s="29">
        <v>6.6059999999999999</v>
      </c>
      <c r="V256" s="5">
        <v>25</v>
      </c>
      <c r="W256" s="5">
        <v>1</v>
      </c>
      <c r="X256" s="5">
        <v>2.3333333333333299</v>
      </c>
      <c r="Y256" s="5">
        <v>3.3333333333333299</v>
      </c>
      <c r="Z256" s="29">
        <v>53.5</v>
      </c>
      <c r="AA256" s="29" t="s">
        <v>2241</v>
      </c>
      <c r="AC256" s="29">
        <v>13211</v>
      </c>
      <c r="AD256" s="29">
        <v>301.66174999999998</v>
      </c>
      <c r="AE256" s="29">
        <v>43.794083999999998</v>
      </c>
      <c r="AF256" s="29">
        <v>132.1</v>
      </c>
      <c r="AG256" s="29">
        <v>523.105276</v>
      </c>
      <c r="AH256" s="29">
        <v>52.310527999999998</v>
      </c>
      <c r="AI256" s="29">
        <v>2.2832999999999999E-2</v>
      </c>
      <c r="AJ256" s="29">
        <v>1.0325000000000001E-2</v>
      </c>
      <c r="AK256" s="29">
        <v>0.45219399999999998</v>
      </c>
      <c r="AL256" s="29">
        <v>2.1125000000000001E-2</v>
      </c>
      <c r="AM256" s="29">
        <v>1.7500000000000002E-2</v>
      </c>
      <c r="AN256" s="29">
        <v>0</v>
      </c>
      <c r="AO256" s="29">
        <v>0</v>
      </c>
      <c r="AP256" s="29">
        <v>0</v>
      </c>
      <c r="AQ256" s="29">
        <v>0</v>
      </c>
      <c r="AR256" s="29">
        <v>0</v>
      </c>
      <c r="AS256" s="29">
        <v>0</v>
      </c>
      <c r="AT256" s="29">
        <v>0</v>
      </c>
      <c r="AU256" s="29">
        <v>0</v>
      </c>
      <c r="AV256" s="29">
        <v>0</v>
      </c>
      <c r="AW256" s="29">
        <v>0</v>
      </c>
      <c r="AX256" s="29">
        <v>0</v>
      </c>
      <c r="AY256" s="29">
        <v>0</v>
      </c>
      <c r="AZ256" s="29">
        <v>0</v>
      </c>
      <c r="BA256" s="29">
        <v>0</v>
      </c>
      <c r="BB256" s="29">
        <v>0</v>
      </c>
      <c r="BC256" s="29">
        <v>0</v>
      </c>
      <c r="BD256" s="29">
        <v>0</v>
      </c>
      <c r="BE256" s="29">
        <v>0</v>
      </c>
    </row>
    <row r="257" spans="1:57" x14ac:dyDescent="0.25">
      <c r="A257" s="29" t="s">
        <v>1274</v>
      </c>
      <c r="B257" s="29">
        <v>7</v>
      </c>
      <c r="C257" s="29" t="s">
        <v>4</v>
      </c>
      <c r="D257">
        <v>12</v>
      </c>
      <c r="E257" t="s">
        <v>1</v>
      </c>
      <c r="F257" s="2" t="s">
        <v>736</v>
      </c>
      <c r="G257" s="29" t="s">
        <v>244</v>
      </c>
      <c r="H257" s="29">
        <v>54.784168408396958</v>
      </c>
      <c r="I257" s="29">
        <v>53.948043400561438</v>
      </c>
      <c r="J257" s="5" t="s">
        <v>51</v>
      </c>
      <c r="K257" s="29">
        <v>10885</v>
      </c>
      <c r="L257" s="29">
        <v>8</v>
      </c>
      <c r="M257" s="29">
        <f t="shared" si="17"/>
        <v>7.3495636196600836E-2</v>
      </c>
      <c r="N257" s="29">
        <v>1.6037499999992377E-2</v>
      </c>
      <c r="O257" s="29">
        <v>6.7209954223149699E-3</v>
      </c>
      <c r="P257" s="29">
        <v>36.579017585949224</v>
      </c>
      <c r="Q257" s="29">
        <f t="shared" si="15"/>
        <v>9.1379765697274351</v>
      </c>
      <c r="R257" s="29">
        <v>0.49456732340463583</v>
      </c>
      <c r="S257" s="29">
        <f t="shared" si="16"/>
        <v>0.15387855397880845</v>
      </c>
      <c r="T257" s="29">
        <v>0.99642401211379261</v>
      </c>
      <c r="U257" s="29">
        <v>6.6059999999999999</v>
      </c>
      <c r="V257" s="5">
        <v>25</v>
      </c>
      <c r="W257" s="5">
        <v>1</v>
      </c>
      <c r="X257" s="5">
        <v>2.3333333333333299</v>
      </c>
      <c r="Y257" s="5">
        <v>3.3333333333333299</v>
      </c>
      <c r="Z257" s="29">
        <v>53.5</v>
      </c>
      <c r="AA257" s="29" t="s">
        <v>2241</v>
      </c>
      <c r="AC257" s="29">
        <v>11056</v>
      </c>
      <c r="AD257" s="29">
        <v>301.66174999999998</v>
      </c>
      <c r="AE257" s="29">
        <v>36.650320999999998</v>
      </c>
      <c r="AF257" s="29">
        <v>110.55</v>
      </c>
      <c r="AG257" s="29">
        <v>380.53928500000001</v>
      </c>
      <c r="AH257" s="29">
        <v>38.053928999999997</v>
      </c>
      <c r="AI257" s="29">
        <v>2.7285E-2</v>
      </c>
      <c r="AJ257" s="29">
        <v>1.3497E-2</v>
      </c>
      <c r="AK257" s="29">
        <v>0.49466700000000002</v>
      </c>
      <c r="AL257" s="29">
        <v>2.4975000000000001E-2</v>
      </c>
      <c r="AM257" s="29">
        <v>2.2499999999999999E-2</v>
      </c>
      <c r="AN257" s="29">
        <v>0</v>
      </c>
      <c r="AO257" s="29">
        <v>0</v>
      </c>
      <c r="AP257" s="29">
        <v>0</v>
      </c>
      <c r="AQ257" s="29">
        <v>0</v>
      </c>
      <c r="AR257" s="29">
        <v>0</v>
      </c>
      <c r="AS257" s="29">
        <v>0</v>
      </c>
      <c r="AT257" s="29">
        <v>0</v>
      </c>
      <c r="AU257" s="29">
        <v>0</v>
      </c>
      <c r="AV257" s="29">
        <v>0</v>
      </c>
      <c r="AW257" s="29">
        <v>0</v>
      </c>
      <c r="AX257" s="29">
        <v>0</v>
      </c>
      <c r="AY257" s="29">
        <v>0</v>
      </c>
      <c r="AZ257" s="29">
        <v>0</v>
      </c>
      <c r="BA257" s="29">
        <v>0</v>
      </c>
      <c r="BB257" s="29">
        <v>0</v>
      </c>
      <c r="BC257" s="29">
        <v>0</v>
      </c>
      <c r="BD257" s="29">
        <v>0</v>
      </c>
      <c r="BE257" s="29">
        <v>0</v>
      </c>
    </row>
    <row r="258" spans="1:57" x14ac:dyDescent="0.25">
      <c r="A258" s="29" t="s">
        <v>1275</v>
      </c>
      <c r="B258" s="29">
        <v>7</v>
      </c>
      <c r="C258" s="29" t="s">
        <v>4</v>
      </c>
      <c r="D258">
        <v>12</v>
      </c>
      <c r="E258" t="s">
        <v>1</v>
      </c>
      <c r="F258" s="2" t="s">
        <v>736</v>
      </c>
      <c r="G258" s="29" t="s">
        <v>244</v>
      </c>
      <c r="H258" s="29">
        <v>54.784168408396958</v>
      </c>
      <c r="I258" s="29">
        <v>53.948043400561438</v>
      </c>
      <c r="J258" s="5" t="s">
        <v>50</v>
      </c>
      <c r="K258" s="29">
        <v>14101</v>
      </c>
      <c r="L258" s="29">
        <v>31</v>
      </c>
      <c r="M258" s="29">
        <f t="shared" si="17"/>
        <v>0.21984256435713781</v>
      </c>
      <c r="N258" s="29">
        <v>3.251000000000772E-2</v>
      </c>
      <c r="O258" s="29">
        <v>1.6787317934049768E-2</v>
      </c>
      <c r="P258" s="29">
        <v>47.343594037607154</v>
      </c>
      <c r="Q258" s="29">
        <f t="shared" si="15"/>
        <v>19.902553021385366</v>
      </c>
      <c r="R258" s="29">
        <v>0.48227639509679615</v>
      </c>
      <c r="S258" s="29">
        <f t="shared" si="16"/>
        <v>0.16616948228664813</v>
      </c>
      <c r="U258" s="29">
        <v>6.6059999999999999</v>
      </c>
      <c r="V258" s="5">
        <v>25</v>
      </c>
      <c r="W258" s="5">
        <v>1</v>
      </c>
      <c r="X258" s="5">
        <v>2.3333333333333299</v>
      </c>
      <c r="Y258" s="5">
        <v>3.3333333333333299</v>
      </c>
      <c r="Z258" s="29">
        <v>53.5</v>
      </c>
      <c r="AA258" s="29" t="s">
        <v>2241</v>
      </c>
      <c r="AC258" s="29">
        <v>15466</v>
      </c>
      <c r="AD258" s="29">
        <v>321.80495000000002</v>
      </c>
      <c r="AE258" s="29">
        <v>48.060167999999997</v>
      </c>
      <c r="AF258" s="29">
        <v>154.65</v>
      </c>
      <c r="AG258" s="29">
        <v>608.224965</v>
      </c>
      <c r="AH258" s="29">
        <v>60.822496000000001</v>
      </c>
      <c r="AI258" s="29">
        <v>2.0808E-2</v>
      </c>
      <c r="AJ258" s="29">
        <v>1.0161999999999999E-2</v>
      </c>
      <c r="AK258" s="29">
        <v>0.48836000000000002</v>
      </c>
      <c r="AL258" s="29">
        <v>1.9050000000000001E-2</v>
      </c>
      <c r="AM258" s="29">
        <v>1.7500000000000002E-2</v>
      </c>
      <c r="AN258" s="29">
        <v>0</v>
      </c>
      <c r="AO258" s="29">
        <v>0</v>
      </c>
      <c r="AP258" s="29">
        <v>0</v>
      </c>
      <c r="AQ258" s="29">
        <v>0</v>
      </c>
      <c r="AR258" s="29">
        <v>0</v>
      </c>
      <c r="AS258" s="29">
        <v>0</v>
      </c>
      <c r="AT258" s="29">
        <v>0</v>
      </c>
      <c r="AU258" s="29">
        <v>0</v>
      </c>
      <c r="AV258" s="29">
        <v>0</v>
      </c>
      <c r="AW258" s="29">
        <v>0</v>
      </c>
      <c r="AX258" s="29">
        <v>0</v>
      </c>
      <c r="AY258" s="29">
        <v>0</v>
      </c>
      <c r="AZ258" s="29">
        <v>0</v>
      </c>
      <c r="BA258" s="29">
        <v>0</v>
      </c>
      <c r="BB258" s="29">
        <v>0</v>
      </c>
      <c r="BC258" s="29">
        <v>0</v>
      </c>
      <c r="BD258" s="29">
        <v>0</v>
      </c>
      <c r="BE258" s="29">
        <v>0</v>
      </c>
    </row>
    <row r="259" spans="1:57" x14ac:dyDescent="0.25">
      <c r="A259" s="29" t="s">
        <v>1276</v>
      </c>
      <c r="B259" s="29">
        <v>7</v>
      </c>
      <c r="C259" s="29" t="s">
        <v>9</v>
      </c>
      <c r="D259">
        <v>2</v>
      </c>
      <c r="E259" t="s">
        <v>1</v>
      </c>
      <c r="F259" s="2" t="s">
        <v>736</v>
      </c>
      <c r="G259" s="29" t="s">
        <v>244</v>
      </c>
      <c r="H259" s="29">
        <v>54.784168408396958</v>
      </c>
      <c r="I259" s="29">
        <v>53.948043400561438</v>
      </c>
      <c r="J259" s="5" t="s">
        <v>51</v>
      </c>
      <c r="K259" s="29">
        <v>13696</v>
      </c>
      <c r="L259" s="29">
        <v>4</v>
      </c>
      <c r="M259" s="29">
        <f t="shared" si="17"/>
        <v>2.920560747663551E-2</v>
      </c>
      <c r="N259" s="29">
        <v>1.3249999999999318E-2</v>
      </c>
      <c r="O259" s="29">
        <v>3.7570256770476569E-3</v>
      </c>
      <c r="P259" s="29">
        <v>51.456223672844708</v>
      </c>
      <c r="Q259" s="29">
        <f t="shared" ref="Q259:Q319" si="18">ABS(P259-$P$323)</f>
        <v>24.015182656622919</v>
      </c>
      <c r="R259" s="29">
        <v>0.49416862496255193</v>
      </c>
      <c r="S259" s="29">
        <f t="shared" ref="S259:S319" si="19">ABS(R259-$R$323)</f>
        <v>0.15427725242089235</v>
      </c>
      <c r="T259" s="29">
        <v>0.79835478986102637</v>
      </c>
      <c r="U259" s="29">
        <v>6.6059999999999999</v>
      </c>
      <c r="V259" s="5">
        <v>25</v>
      </c>
      <c r="W259" s="5">
        <v>1</v>
      </c>
      <c r="X259" s="5">
        <v>2.3333333333333299</v>
      </c>
      <c r="Y259" s="5">
        <v>3.3333333333333299</v>
      </c>
      <c r="Z259" s="29">
        <v>53.5</v>
      </c>
      <c r="AA259" s="29" t="s">
        <v>2241</v>
      </c>
      <c r="AC259" s="29">
        <v>15476</v>
      </c>
      <c r="AD259" s="29">
        <v>300.68869999999998</v>
      </c>
      <c r="AE259" s="29">
        <v>51.468511999999997</v>
      </c>
      <c r="AF259" s="29">
        <v>154.75</v>
      </c>
      <c r="AG259" s="29">
        <v>754.32752000000005</v>
      </c>
      <c r="AH259" s="29">
        <v>75.432751999999994</v>
      </c>
      <c r="AI259" s="29">
        <v>1.9429999999999999E-2</v>
      </c>
      <c r="AJ259" s="29">
        <v>9.6200000000000001E-3</v>
      </c>
      <c r="AK259" s="29">
        <v>0.49514200000000003</v>
      </c>
      <c r="AL259" s="29">
        <v>1.7125000000000001E-2</v>
      </c>
      <c r="AM259" s="29">
        <v>1.7500000000000002E-2</v>
      </c>
      <c r="AN259" s="29">
        <v>0</v>
      </c>
      <c r="AO259" s="29">
        <v>0</v>
      </c>
      <c r="AP259" s="29">
        <v>0</v>
      </c>
      <c r="AQ259" s="29">
        <v>0</v>
      </c>
      <c r="AR259" s="29">
        <v>0</v>
      </c>
      <c r="AS259" s="29">
        <v>0</v>
      </c>
      <c r="AT259" s="29">
        <v>0</v>
      </c>
      <c r="AU259" s="29">
        <v>0</v>
      </c>
      <c r="AV259" s="29">
        <v>0</v>
      </c>
      <c r="AW259" s="29">
        <v>0</v>
      </c>
      <c r="AX259" s="29">
        <v>0</v>
      </c>
      <c r="AY259" s="29">
        <v>0</v>
      </c>
      <c r="AZ259" s="29">
        <v>0</v>
      </c>
      <c r="BA259" s="29">
        <v>0</v>
      </c>
      <c r="BB259" s="29">
        <v>0</v>
      </c>
      <c r="BC259" s="29">
        <v>0</v>
      </c>
      <c r="BD259" s="29">
        <v>0</v>
      </c>
      <c r="BE259" s="29">
        <v>0</v>
      </c>
    </row>
    <row r="260" spans="1:57" x14ac:dyDescent="0.25">
      <c r="A260" s="29" t="s">
        <v>1276</v>
      </c>
      <c r="B260" s="29">
        <v>7</v>
      </c>
      <c r="C260" s="29" t="s">
        <v>256</v>
      </c>
      <c r="D260">
        <v>2</v>
      </c>
      <c r="E260" t="s">
        <v>7</v>
      </c>
      <c r="F260" s="2" t="s">
        <v>736</v>
      </c>
      <c r="G260" s="29" t="s">
        <v>244</v>
      </c>
      <c r="H260" s="29">
        <v>54.784168408396958</v>
      </c>
      <c r="I260" s="29">
        <v>53.948043400561438</v>
      </c>
      <c r="J260" s="5" t="s">
        <v>50</v>
      </c>
      <c r="K260" s="29">
        <v>12984</v>
      </c>
      <c r="L260" s="29">
        <v>69</v>
      </c>
      <c r="M260" s="29">
        <f t="shared" ref="M260:M320" si="20">L260/K260*100</f>
        <v>0.53142329020332713</v>
      </c>
      <c r="N260" s="29">
        <v>3.1656818181814088E-2</v>
      </c>
      <c r="O260" s="29">
        <v>4.1327282447524226E-2</v>
      </c>
      <c r="P260" s="29">
        <v>48.781221390786776</v>
      </c>
      <c r="Q260" s="29">
        <f t="shared" si="18"/>
        <v>21.340180374564987</v>
      </c>
      <c r="R260" s="29">
        <v>0.5565944581857375</v>
      </c>
      <c r="S260" s="29">
        <f t="shared" si="19"/>
        <v>9.1851419197706785E-2</v>
      </c>
      <c r="T260" s="29">
        <v>0.83098287912249857</v>
      </c>
      <c r="U260" s="29">
        <v>6.6059999999999999</v>
      </c>
      <c r="V260" s="5">
        <v>25</v>
      </c>
      <c r="W260" s="5">
        <v>1</v>
      </c>
      <c r="X260" s="5">
        <v>2.3333333333333299</v>
      </c>
      <c r="Y260" s="5">
        <v>3.3333333333333299</v>
      </c>
      <c r="Z260" s="29">
        <v>53.5</v>
      </c>
      <c r="AA260" s="29" t="s">
        <v>2241</v>
      </c>
      <c r="AC260" s="29">
        <v>14698</v>
      </c>
      <c r="AD260" s="29">
        <v>300.68869999999998</v>
      </c>
      <c r="AE260" s="29">
        <v>48.881118999999998</v>
      </c>
      <c r="AF260" s="29">
        <v>146.97</v>
      </c>
      <c r="AG260" s="29">
        <v>574.24894300000005</v>
      </c>
      <c r="AH260" s="29">
        <v>57.424894000000002</v>
      </c>
      <c r="AI260" s="29">
        <v>2.0456999999999999E-2</v>
      </c>
      <c r="AJ260" s="29">
        <v>1.1357000000000001E-2</v>
      </c>
      <c r="AK260" s="29">
        <v>0.55513800000000002</v>
      </c>
      <c r="AL260" s="29">
        <v>1.8100000000000002E-2</v>
      </c>
      <c r="AM260" s="29">
        <v>1.7500000000000002E-2</v>
      </c>
      <c r="AN260" s="29">
        <v>0</v>
      </c>
      <c r="AO260" s="29">
        <v>0</v>
      </c>
      <c r="AP260" s="29">
        <v>0</v>
      </c>
      <c r="AQ260" s="29">
        <v>0</v>
      </c>
      <c r="AR260" s="29">
        <v>0</v>
      </c>
      <c r="AS260" s="29">
        <v>0</v>
      </c>
      <c r="AT260" s="29">
        <v>0</v>
      </c>
      <c r="AU260" s="29">
        <v>0</v>
      </c>
      <c r="AV260" s="29">
        <v>0</v>
      </c>
      <c r="AW260" s="29">
        <v>0</v>
      </c>
      <c r="AX260" s="29">
        <v>0</v>
      </c>
      <c r="AY260" s="29">
        <v>0</v>
      </c>
      <c r="AZ260" s="29">
        <v>0</v>
      </c>
      <c r="BA260" s="29">
        <v>0</v>
      </c>
      <c r="BB260" s="29">
        <v>0</v>
      </c>
      <c r="BC260" s="29">
        <v>0</v>
      </c>
      <c r="BD260" s="29">
        <v>0</v>
      </c>
      <c r="BE260" s="29">
        <v>0</v>
      </c>
    </row>
    <row r="261" spans="1:57" x14ac:dyDescent="0.25">
      <c r="A261" s="29" t="s">
        <v>1276</v>
      </c>
      <c r="B261" s="29">
        <v>7</v>
      </c>
      <c r="C261" s="29" t="s">
        <v>38</v>
      </c>
      <c r="D261">
        <v>9</v>
      </c>
      <c r="E261" t="s">
        <v>1</v>
      </c>
      <c r="F261" s="2" t="s">
        <v>736</v>
      </c>
      <c r="G261" s="29" t="s">
        <v>244</v>
      </c>
      <c r="H261" s="29">
        <v>54.784168408396958</v>
      </c>
      <c r="I261" s="29">
        <v>53.948043400561438</v>
      </c>
      <c r="J261" s="5" t="s">
        <v>1292</v>
      </c>
      <c r="K261" s="29">
        <v>10649</v>
      </c>
      <c r="L261" s="29">
        <v>9992</v>
      </c>
      <c r="M261" s="29">
        <f t="shared" si="20"/>
        <v>93.830406610949382</v>
      </c>
      <c r="N261" s="29">
        <v>1.8419333791209115E-2</v>
      </c>
      <c r="O261" s="29">
        <v>5.470229385781388</v>
      </c>
      <c r="P261" s="29">
        <v>40.0085664348805</v>
      </c>
      <c r="Q261" s="29">
        <f t="shared" si="18"/>
        <v>12.567525418658711</v>
      </c>
      <c r="R261" s="29">
        <v>2.1787931137161247</v>
      </c>
      <c r="S261" s="29">
        <f t="shared" si="19"/>
        <v>1.5303472363326804</v>
      </c>
      <c r="T261" s="29">
        <v>0.81955111822915916</v>
      </c>
      <c r="U261" s="29">
        <v>6.6059999999999999</v>
      </c>
      <c r="V261" s="5">
        <v>25</v>
      </c>
      <c r="W261" s="5">
        <v>1</v>
      </c>
      <c r="X261" s="5">
        <v>2.3333333333333299</v>
      </c>
      <c r="Y261" s="5">
        <v>3.3333333333333299</v>
      </c>
      <c r="Z261" s="29">
        <v>53.5</v>
      </c>
      <c r="AA261" s="29" t="s">
        <v>2241</v>
      </c>
      <c r="AC261" s="29">
        <v>11933</v>
      </c>
      <c r="AD261" s="29">
        <v>300.68869999999998</v>
      </c>
      <c r="AE261" s="29">
        <v>39.685561999999997</v>
      </c>
      <c r="AF261" s="29">
        <v>119.32</v>
      </c>
      <c r="AG261" s="29">
        <v>891.576277</v>
      </c>
      <c r="AH261" s="29">
        <v>89.157628000000003</v>
      </c>
      <c r="AI261" s="29">
        <v>2.5191000000000002E-2</v>
      </c>
      <c r="AJ261" s="29">
        <v>5.4489999999999997E-2</v>
      </c>
      <c r="AK261" s="29">
        <v>2.1630989999999999</v>
      </c>
      <c r="AL261" s="29">
        <v>2.9750000000000002E-3</v>
      </c>
      <c r="AM261" s="29">
        <v>2.5000000000000001E-3</v>
      </c>
      <c r="AN261" s="29">
        <v>761</v>
      </c>
      <c r="AO261" s="29">
        <v>2.5308570000000001</v>
      </c>
      <c r="AP261" s="29">
        <v>151.85140000000001</v>
      </c>
      <c r="AQ261" s="29">
        <v>50.942763999999997</v>
      </c>
      <c r="AR261" s="29">
        <v>2.0393000000000001E-2</v>
      </c>
      <c r="AS261" s="29">
        <v>3.8449999999999999E-3</v>
      </c>
      <c r="AT261" s="29">
        <v>7.9881729999999997</v>
      </c>
      <c r="AU261" s="29">
        <v>0.79214399999999996</v>
      </c>
      <c r="AV261" s="29">
        <v>2.918E-3</v>
      </c>
      <c r="AW261" s="29">
        <v>8.2200000000000003E-4</v>
      </c>
      <c r="AX261" s="29">
        <v>348.348792</v>
      </c>
      <c r="AY261" s="29">
        <v>35.958961000000002</v>
      </c>
      <c r="AZ261" s="29">
        <v>441.15525200000002</v>
      </c>
      <c r="BA261" s="29">
        <v>50.737161</v>
      </c>
      <c r="BB261" s="29">
        <v>0.37351899999999999</v>
      </c>
      <c r="BC261" s="29">
        <v>0.29582399999999998</v>
      </c>
      <c r="BD261" s="29">
        <v>5.6612020000000003</v>
      </c>
      <c r="BE261" s="29">
        <v>57.065508000000001</v>
      </c>
    </row>
    <row r="262" spans="1:57" x14ac:dyDescent="0.25">
      <c r="A262" s="29" t="s">
        <v>1276</v>
      </c>
      <c r="B262" s="29">
        <v>7</v>
      </c>
      <c r="C262" s="29" t="s">
        <v>290</v>
      </c>
      <c r="D262">
        <v>9</v>
      </c>
      <c r="E262" t="s">
        <v>7</v>
      </c>
      <c r="F262" s="2" t="s">
        <v>736</v>
      </c>
      <c r="G262" s="29" t="s">
        <v>244</v>
      </c>
      <c r="H262" s="29">
        <v>54.784168408396958</v>
      </c>
      <c r="I262" s="29">
        <v>53.948043400561438</v>
      </c>
      <c r="J262" s="5" t="s">
        <v>1292</v>
      </c>
      <c r="K262" s="29">
        <v>8035</v>
      </c>
      <c r="L262" s="29">
        <v>6768</v>
      </c>
      <c r="M262" s="29">
        <f t="shared" si="20"/>
        <v>84.231487243310525</v>
      </c>
      <c r="N262" s="29">
        <v>1.265956698741646E-2</v>
      </c>
      <c r="O262" s="29">
        <v>5.0757416896913847</v>
      </c>
      <c r="P262" s="29">
        <v>30.187701315077923</v>
      </c>
      <c r="Q262" s="29">
        <f t="shared" si="18"/>
        <v>2.7466602988561348</v>
      </c>
      <c r="R262" s="29">
        <v>1.8257195667699497</v>
      </c>
      <c r="S262" s="29">
        <f t="shared" si="19"/>
        <v>1.1772736893865055</v>
      </c>
      <c r="T262" s="29">
        <v>0.81443888055702252</v>
      </c>
      <c r="U262" s="29">
        <v>6.6059999999999999</v>
      </c>
      <c r="V262" s="5">
        <v>25</v>
      </c>
      <c r="W262" s="5">
        <v>1</v>
      </c>
      <c r="X262" s="5">
        <v>2.3333333333333299</v>
      </c>
      <c r="Y262" s="5">
        <v>3.3333333333333299</v>
      </c>
      <c r="Z262" s="29">
        <v>53.5</v>
      </c>
      <c r="AA262" s="29" t="s">
        <v>2241</v>
      </c>
      <c r="AC262" s="29">
        <v>9048</v>
      </c>
      <c r="AD262" s="29">
        <v>300.68869999999998</v>
      </c>
      <c r="AE262" s="29">
        <v>30.090921000000002</v>
      </c>
      <c r="AF262" s="29">
        <v>90.46</v>
      </c>
      <c r="AG262" s="29">
        <v>589.80185500000005</v>
      </c>
      <c r="AH262" s="29">
        <v>58.980186000000003</v>
      </c>
      <c r="AI262" s="29">
        <v>3.3223000000000003E-2</v>
      </c>
      <c r="AJ262" s="29">
        <v>6.0245E-2</v>
      </c>
      <c r="AK262" s="29">
        <v>1.8133649999999999</v>
      </c>
      <c r="AL262" s="29">
        <v>3.075E-3</v>
      </c>
      <c r="AM262" s="29">
        <v>2.5000000000000001E-3</v>
      </c>
      <c r="AN262" s="29">
        <v>336</v>
      </c>
      <c r="AO262" s="29">
        <v>1.117435</v>
      </c>
      <c r="AP262" s="29">
        <v>67.046085000000005</v>
      </c>
      <c r="AQ262" s="29">
        <v>23.297965999999999</v>
      </c>
      <c r="AR262" s="29">
        <v>1.5093000000000001E-2</v>
      </c>
      <c r="AS262" s="29">
        <v>3.4949999999999998E-3</v>
      </c>
      <c r="AT262" s="29">
        <v>6.2738100000000001</v>
      </c>
      <c r="AU262" s="29">
        <v>0.55398000000000003</v>
      </c>
      <c r="AV262" s="29">
        <v>2.862E-3</v>
      </c>
      <c r="AW262" s="29">
        <v>1.0250000000000001E-3</v>
      </c>
      <c r="AX262" s="29">
        <v>358.84491800000001</v>
      </c>
      <c r="AY262" s="29">
        <v>44.928375000000003</v>
      </c>
      <c r="AZ262" s="29">
        <v>468.566123</v>
      </c>
      <c r="BA262" s="29">
        <v>37.209369000000002</v>
      </c>
      <c r="BB262" s="29">
        <v>0.87769200000000003</v>
      </c>
      <c r="BC262" s="29">
        <v>0.82203700000000002</v>
      </c>
      <c r="BD262" s="29">
        <v>5.4313900000000004</v>
      </c>
      <c r="BE262" s="29">
        <v>26.025628000000001</v>
      </c>
    </row>
    <row r="263" spans="1:57" x14ac:dyDescent="0.25">
      <c r="A263" s="29" t="s">
        <v>1276</v>
      </c>
      <c r="B263" s="29">
        <v>7</v>
      </c>
      <c r="C263" s="29" t="s">
        <v>13</v>
      </c>
      <c r="D263">
        <v>11</v>
      </c>
      <c r="E263" t="s">
        <v>1</v>
      </c>
      <c r="F263" s="2" t="s">
        <v>736</v>
      </c>
      <c r="G263" s="29" t="s">
        <v>244</v>
      </c>
      <c r="H263" s="29">
        <v>54.784168408396958</v>
      </c>
      <c r="I263" s="29">
        <v>53.948043400561438</v>
      </c>
      <c r="J263" s="5" t="s">
        <v>52</v>
      </c>
      <c r="K263" s="29">
        <v>9865</v>
      </c>
      <c r="L263" s="29">
        <v>0</v>
      </c>
      <c r="M263" s="29">
        <f t="shared" si="20"/>
        <v>0</v>
      </c>
      <c r="N263" s="29">
        <v>0</v>
      </c>
      <c r="O263" s="29">
        <v>0</v>
      </c>
      <c r="P263" s="29">
        <v>37.063058304075135</v>
      </c>
      <c r="Q263" s="29">
        <f t="shared" si="18"/>
        <v>9.6220172878533461</v>
      </c>
      <c r="R263" s="29">
        <v>0.55727034320304536</v>
      </c>
      <c r="S263" s="29">
        <f t="shared" si="19"/>
        <v>9.1175534180398921E-2</v>
      </c>
      <c r="T263" s="29">
        <v>1.0327559368531802</v>
      </c>
      <c r="U263" s="29">
        <v>6.6059999999999999</v>
      </c>
      <c r="V263" s="5">
        <v>25</v>
      </c>
      <c r="W263" s="5">
        <v>1</v>
      </c>
      <c r="X263" s="5">
        <v>2.3333333333333299</v>
      </c>
      <c r="Y263" s="5">
        <v>3.3333333333333299</v>
      </c>
      <c r="Z263" s="29">
        <v>53.5</v>
      </c>
      <c r="AA263" s="29" t="s">
        <v>2241</v>
      </c>
      <c r="AC263" s="29">
        <v>11338</v>
      </c>
      <c r="AD263" s="29">
        <v>300.68869999999998</v>
      </c>
      <c r="AE263" s="29">
        <v>37.706771000000003</v>
      </c>
      <c r="AF263" s="29">
        <v>113.37</v>
      </c>
      <c r="AG263" s="29">
        <v>421.07430799999997</v>
      </c>
      <c r="AH263" s="29">
        <v>42.107430999999998</v>
      </c>
      <c r="AI263" s="29">
        <v>2.6519000000000001E-2</v>
      </c>
      <c r="AJ263" s="29">
        <v>1.4789999999999999E-2</v>
      </c>
      <c r="AK263" s="29">
        <v>0.55771899999999996</v>
      </c>
      <c r="AL263" s="29">
        <v>2.3099999999999999E-2</v>
      </c>
      <c r="AM263" s="29">
        <v>2.2499999999999999E-2</v>
      </c>
      <c r="AN263" s="29">
        <v>0</v>
      </c>
      <c r="AO263" s="29">
        <v>0</v>
      </c>
      <c r="AP263" s="29">
        <v>0</v>
      </c>
      <c r="AQ263" s="29">
        <v>0</v>
      </c>
      <c r="AR263" s="29">
        <v>0</v>
      </c>
      <c r="AS263" s="29">
        <v>0</v>
      </c>
      <c r="AT263" s="29">
        <v>0</v>
      </c>
      <c r="AU263" s="29">
        <v>0</v>
      </c>
      <c r="AV263" s="29">
        <v>0</v>
      </c>
      <c r="AW263" s="29">
        <v>0</v>
      </c>
      <c r="AX263" s="29">
        <v>0</v>
      </c>
      <c r="AY263" s="29">
        <v>0</v>
      </c>
      <c r="AZ263" s="29">
        <v>0</v>
      </c>
      <c r="BA263" s="29">
        <v>0</v>
      </c>
      <c r="BB263" s="29">
        <v>0</v>
      </c>
      <c r="BC263" s="29">
        <v>0</v>
      </c>
      <c r="BD263" s="29">
        <v>0</v>
      </c>
      <c r="BE263" s="29">
        <v>0</v>
      </c>
    </row>
    <row r="264" spans="1:57" x14ac:dyDescent="0.25">
      <c r="A264" s="29" t="s">
        <v>1276</v>
      </c>
      <c r="B264" s="29">
        <v>7</v>
      </c>
      <c r="C264" s="29" t="s">
        <v>10</v>
      </c>
      <c r="D264">
        <v>13</v>
      </c>
      <c r="E264" t="s">
        <v>1</v>
      </c>
      <c r="F264" s="2" t="s">
        <v>736</v>
      </c>
      <c r="G264" s="29" t="s">
        <v>244</v>
      </c>
      <c r="H264" s="29">
        <v>54.784168408396958</v>
      </c>
      <c r="I264" s="29">
        <v>53.948043400561438</v>
      </c>
      <c r="J264" s="5" t="s">
        <v>52</v>
      </c>
      <c r="K264" s="29">
        <v>5003</v>
      </c>
      <c r="L264" s="29">
        <v>20</v>
      </c>
      <c r="M264" s="29">
        <f t="shared" si="20"/>
        <v>0.39976014391365178</v>
      </c>
      <c r="N264" s="29">
        <v>9.6091666666666242E-2</v>
      </c>
      <c r="O264" s="29">
        <v>1.1271077031142971E-2</v>
      </c>
      <c r="P264" s="29">
        <v>18.796399462269427</v>
      </c>
      <c r="Q264" s="29">
        <f t="shared" si="18"/>
        <v>8.6446415539523613</v>
      </c>
      <c r="R264" s="29">
        <v>0.44563201814024567</v>
      </c>
      <c r="S264" s="29">
        <f t="shared" si="19"/>
        <v>0.20281385924319861</v>
      </c>
      <c r="T264" s="29">
        <v>1.0142167886455369</v>
      </c>
      <c r="U264" s="29">
        <v>6.6059999999999999</v>
      </c>
      <c r="V264" s="5">
        <v>25</v>
      </c>
      <c r="W264" s="5">
        <v>1</v>
      </c>
      <c r="X264" s="5">
        <v>2.3333333333333299</v>
      </c>
      <c r="Y264" s="5">
        <v>3.3333333333333299</v>
      </c>
      <c r="Z264" s="29">
        <v>53.5</v>
      </c>
      <c r="AA264" s="29" t="s">
        <v>2241</v>
      </c>
      <c r="AC264" s="29">
        <v>5607</v>
      </c>
      <c r="AD264" s="29">
        <v>300.68869999999998</v>
      </c>
      <c r="AE264" s="29">
        <v>18.647192</v>
      </c>
      <c r="AF264" s="29">
        <v>56.06</v>
      </c>
      <c r="AG264" s="29">
        <v>146.230559</v>
      </c>
      <c r="AH264" s="29">
        <v>14.623056</v>
      </c>
      <c r="AI264" s="29">
        <v>5.3628000000000002E-2</v>
      </c>
      <c r="AJ264" s="29">
        <v>2.3969000000000001E-2</v>
      </c>
      <c r="AK264" s="29">
        <v>0.446936</v>
      </c>
      <c r="AL264" s="29">
        <v>4.8550000000000003E-2</v>
      </c>
      <c r="AM264" s="29">
        <v>4.2500000000000003E-2</v>
      </c>
      <c r="AN264" s="29">
        <v>0</v>
      </c>
      <c r="AO264" s="29">
        <v>0</v>
      </c>
      <c r="AP264" s="29">
        <v>0</v>
      </c>
      <c r="AQ264" s="29">
        <v>0</v>
      </c>
      <c r="AR264" s="29">
        <v>0</v>
      </c>
      <c r="AS264" s="29">
        <v>0</v>
      </c>
      <c r="AT264" s="29">
        <v>0</v>
      </c>
      <c r="AU264" s="29">
        <v>0</v>
      </c>
      <c r="AV264" s="29">
        <v>0</v>
      </c>
      <c r="AW264" s="29">
        <v>0</v>
      </c>
      <c r="AX264" s="29">
        <v>0</v>
      </c>
      <c r="AY264" s="29">
        <v>0</v>
      </c>
      <c r="AZ264" s="29">
        <v>0</v>
      </c>
      <c r="BA264" s="29">
        <v>0</v>
      </c>
      <c r="BB264" s="29">
        <v>0</v>
      </c>
      <c r="BC264" s="29">
        <v>0</v>
      </c>
      <c r="BD264" s="29">
        <v>0</v>
      </c>
      <c r="BE264" s="29">
        <v>0</v>
      </c>
    </row>
    <row r="265" spans="1:57" x14ac:dyDescent="0.25">
      <c r="A265" s="29" t="s">
        <v>1277</v>
      </c>
      <c r="B265" s="29">
        <v>7</v>
      </c>
      <c r="C265" s="29" t="s">
        <v>8</v>
      </c>
      <c r="D265">
        <v>1</v>
      </c>
      <c r="E265" t="s">
        <v>1</v>
      </c>
      <c r="F265" s="2" t="s">
        <v>736</v>
      </c>
      <c r="G265" s="29" t="s">
        <v>244</v>
      </c>
      <c r="H265" s="29">
        <v>54.784168408396958</v>
      </c>
      <c r="I265" s="29">
        <v>53.948043400561438</v>
      </c>
      <c r="J265" s="5" t="s">
        <v>51</v>
      </c>
      <c r="K265" s="29">
        <v>12629</v>
      </c>
      <c r="L265" s="29">
        <v>8</v>
      </c>
      <c r="M265" s="29">
        <f t="shared" si="20"/>
        <v>6.3346266529416426E-2</v>
      </c>
      <c r="N265" s="29">
        <v>5.622500000001196E-2</v>
      </c>
      <c r="O265" s="29">
        <v>3.6279369912063813E-3</v>
      </c>
      <c r="P265" s="29">
        <v>45.81721626194539</v>
      </c>
      <c r="Q265" s="29">
        <f t="shared" si="18"/>
        <v>18.376175245723601</v>
      </c>
      <c r="R265" s="29">
        <v>0.44607793045942723</v>
      </c>
      <c r="S265" s="29">
        <f t="shared" si="19"/>
        <v>0.20236794692401705</v>
      </c>
      <c r="T265" s="29">
        <v>1.0013520984009807</v>
      </c>
      <c r="U265" s="29">
        <v>6.6059999999999999</v>
      </c>
      <c r="V265" s="5">
        <v>25</v>
      </c>
      <c r="W265" s="5">
        <v>1</v>
      </c>
      <c r="X265" s="5">
        <v>2.3333333333333299</v>
      </c>
      <c r="Y265" s="5">
        <v>3.3333333333333299</v>
      </c>
      <c r="Z265" s="29">
        <v>53.5</v>
      </c>
      <c r="AA265" s="29" t="s">
        <v>2241</v>
      </c>
      <c r="AC265" s="29">
        <v>13984</v>
      </c>
      <c r="AD265" s="29">
        <v>303.79477500000002</v>
      </c>
      <c r="AE265" s="29">
        <v>46.031075000000001</v>
      </c>
      <c r="AF265" s="29">
        <v>139.83000000000001</v>
      </c>
      <c r="AG265" s="29">
        <v>595.76868100000002</v>
      </c>
      <c r="AH265" s="29">
        <v>59.576867999999997</v>
      </c>
      <c r="AI265" s="29">
        <v>2.1722000000000002E-2</v>
      </c>
      <c r="AJ265" s="29">
        <v>1.1335E-2</v>
      </c>
      <c r="AK265" s="29">
        <v>0.52183599999999997</v>
      </c>
      <c r="AL265" s="29">
        <v>1.9800000000000002E-2</v>
      </c>
      <c r="AM265" s="29">
        <v>1.7500000000000002E-2</v>
      </c>
      <c r="AN265" s="29">
        <v>0</v>
      </c>
      <c r="AO265" s="29">
        <v>0</v>
      </c>
      <c r="AP265" s="29">
        <v>0</v>
      </c>
      <c r="AQ265" s="29">
        <v>0</v>
      </c>
      <c r="AR265" s="29">
        <v>0</v>
      </c>
      <c r="AS265" s="29">
        <v>0</v>
      </c>
      <c r="AT265" s="29">
        <v>0</v>
      </c>
      <c r="AU265" s="29">
        <v>0</v>
      </c>
      <c r="AV265" s="29">
        <v>0</v>
      </c>
      <c r="AW265" s="29">
        <v>0</v>
      </c>
      <c r="AX265" s="29">
        <v>0</v>
      </c>
      <c r="AY265" s="29">
        <v>0</v>
      </c>
      <c r="AZ265" s="29">
        <v>0</v>
      </c>
      <c r="BA265" s="29">
        <v>0</v>
      </c>
      <c r="BB265" s="29">
        <v>0</v>
      </c>
      <c r="BC265" s="29">
        <v>0</v>
      </c>
      <c r="BD265" s="29">
        <v>0</v>
      </c>
      <c r="BE265" s="29">
        <v>0</v>
      </c>
    </row>
    <row r="266" spans="1:57" x14ac:dyDescent="0.25">
      <c r="A266" s="29" t="s">
        <v>1277</v>
      </c>
      <c r="B266" s="29">
        <v>7</v>
      </c>
      <c r="C266" s="29" t="s">
        <v>3</v>
      </c>
      <c r="D266">
        <v>4</v>
      </c>
      <c r="E266" t="s">
        <v>1</v>
      </c>
      <c r="F266" s="2" t="s">
        <v>736</v>
      </c>
      <c r="G266" s="29" t="s">
        <v>244</v>
      </c>
      <c r="H266" s="29">
        <v>54.784168408396958</v>
      </c>
      <c r="I266" s="29">
        <v>53.948043400561438</v>
      </c>
      <c r="J266" s="5" t="s">
        <v>52</v>
      </c>
      <c r="K266" s="29">
        <v>20791</v>
      </c>
      <c r="L266" s="29">
        <v>0</v>
      </c>
      <c r="M266" s="29">
        <f t="shared" si="20"/>
        <v>0</v>
      </c>
      <c r="N266" s="29">
        <v>0</v>
      </c>
      <c r="O266" s="29">
        <v>0</v>
      </c>
      <c r="P266" s="29">
        <v>75.428437984171879</v>
      </c>
      <c r="Q266" s="29">
        <f t="shared" si="18"/>
        <v>47.98739696795009</v>
      </c>
      <c r="R266" s="29">
        <v>0.28973109768451216</v>
      </c>
      <c r="S266" s="29">
        <f t="shared" si="19"/>
        <v>0.35871477969893212</v>
      </c>
      <c r="T266" s="29">
        <v>0.99457579983944089</v>
      </c>
      <c r="U266" s="29">
        <v>6.6059999999999999</v>
      </c>
      <c r="V266" s="5">
        <v>25</v>
      </c>
      <c r="W266" s="5">
        <v>1</v>
      </c>
      <c r="X266" s="5">
        <v>2.3333333333333299</v>
      </c>
      <c r="Y266" s="5">
        <v>3.3333333333333299</v>
      </c>
      <c r="Z266" s="29">
        <v>53.5</v>
      </c>
      <c r="AA266" s="29" t="s">
        <v>2241</v>
      </c>
      <c r="AC266" s="29">
        <v>22911</v>
      </c>
      <c r="AD266" s="29">
        <v>303.79477500000002</v>
      </c>
      <c r="AE266" s="29">
        <v>75.416043999999999</v>
      </c>
      <c r="AF266" s="29">
        <v>229.09</v>
      </c>
      <c r="AG266" s="29">
        <v>1701.618659</v>
      </c>
      <c r="AH266" s="29">
        <v>170.161866</v>
      </c>
      <c r="AI266" s="29">
        <v>1.3258000000000001E-2</v>
      </c>
      <c r="AJ266" s="29">
        <v>7.7010000000000004E-3</v>
      </c>
      <c r="AK266" s="29">
        <v>0.58085699999999996</v>
      </c>
      <c r="AL266" s="29">
        <v>1.26E-2</v>
      </c>
      <c r="AM266" s="29">
        <v>1.2500000000000001E-2</v>
      </c>
      <c r="AN266" s="29">
        <v>0</v>
      </c>
      <c r="AO266" s="29">
        <v>0</v>
      </c>
      <c r="AP266" s="29">
        <v>0</v>
      </c>
      <c r="AQ266" s="29">
        <v>0</v>
      </c>
      <c r="AR266" s="29">
        <v>0</v>
      </c>
      <c r="AS266" s="29">
        <v>0</v>
      </c>
      <c r="AT266" s="29">
        <v>0</v>
      </c>
      <c r="AU266" s="29">
        <v>0</v>
      </c>
      <c r="AV266" s="29">
        <v>0</v>
      </c>
      <c r="AW266" s="29">
        <v>0</v>
      </c>
      <c r="AX266" s="29">
        <v>0</v>
      </c>
      <c r="AY266" s="29">
        <v>0</v>
      </c>
      <c r="AZ266" s="29">
        <v>0</v>
      </c>
      <c r="BA266" s="29">
        <v>0</v>
      </c>
      <c r="BB266" s="29">
        <v>0</v>
      </c>
      <c r="BC266" s="29">
        <v>0</v>
      </c>
      <c r="BD266" s="29">
        <v>0</v>
      </c>
      <c r="BE266" s="29">
        <v>0</v>
      </c>
    </row>
    <row r="267" spans="1:57" x14ac:dyDescent="0.25">
      <c r="A267" s="29" t="s">
        <v>1277</v>
      </c>
      <c r="B267" s="29">
        <v>7</v>
      </c>
      <c r="C267" s="29" t="s">
        <v>28</v>
      </c>
      <c r="D267">
        <v>15</v>
      </c>
      <c r="E267" t="s">
        <v>1</v>
      </c>
      <c r="F267" s="2" t="s">
        <v>736</v>
      </c>
      <c r="G267" s="29" t="s">
        <v>244</v>
      </c>
      <c r="H267" s="29">
        <v>54.784168408396958</v>
      </c>
      <c r="I267" s="29">
        <v>53.948043400561438</v>
      </c>
      <c r="J267" s="5" t="s">
        <v>52</v>
      </c>
      <c r="K267" s="29">
        <v>18965</v>
      </c>
      <c r="L267" s="29">
        <v>13</v>
      </c>
      <c r="M267" s="29">
        <f t="shared" si="20"/>
        <v>6.8547324017927763E-2</v>
      </c>
      <c r="N267" s="29">
        <v>6.5325000000029831E-2</v>
      </c>
      <c r="O267" s="29">
        <v>3.6279369912063813E-3</v>
      </c>
      <c r="P267" s="29">
        <v>68.803825038229022</v>
      </c>
      <c r="Q267" s="29">
        <f t="shared" si="18"/>
        <v>41.362784022007233</v>
      </c>
      <c r="R267" s="29">
        <v>0.45015403969964424</v>
      </c>
      <c r="S267" s="29">
        <f t="shared" si="19"/>
        <v>0.19829183768380004</v>
      </c>
      <c r="T267" s="29">
        <v>1.0029322177171391</v>
      </c>
      <c r="U267" s="29">
        <v>6.6059999999999999</v>
      </c>
      <c r="V267" s="5">
        <v>25</v>
      </c>
      <c r="W267" s="5">
        <v>1</v>
      </c>
      <c r="X267" s="5">
        <v>2.3333333333333299</v>
      </c>
      <c r="Y267" s="5">
        <v>3.3333333333333299</v>
      </c>
      <c r="Z267" s="29">
        <v>53.5</v>
      </c>
      <c r="AA267" s="29" t="s">
        <v>2241</v>
      </c>
      <c r="AC267" s="29">
        <v>21075</v>
      </c>
      <c r="AD267" s="29">
        <v>303.79477500000002</v>
      </c>
      <c r="AE267" s="29">
        <v>69.372489999999999</v>
      </c>
      <c r="AF267" s="29">
        <v>210.74</v>
      </c>
      <c r="AG267" s="29">
        <v>1034.7829979999999</v>
      </c>
      <c r="AH267" s="29">
        <v>103.4783</v>
      </c>
      <c r="AI267" s="29">
        <v>1.4413E-2</v>
      </c>
      <c r="AJ267" s="29">
        <v>6.5420000000000001E-3</v>
      </c>
      <c r="AK267" s="29">
        <v>0.45389400000000002</v>
      </c>
      <c r="AL267" s="29">
        <v>1.32E-2</v>
      </c>
      <c r="AM267" s="29">
        <v>1.2500000000000001E-2</v>
      </c>
      <c r="AN267" s="29">
        <v>0</v>
      </c>
      <c r="AO267" s="29">
        <v>0</v>
      </c>
      <c r="AP267" s="29">
        <v>0</v>
      </c>
      <c r="AQ267" s="29">
        <v>0</v>
      </c>
      <c r="AR267" s="29">
        <v>0</v>
      </c>
      <c r="AS267" s="29">
        <v>0</v>
      </c>
      <c r="AT267" s="29">
        <v>0</v>
      </c>
      <c r="AU267" s="29">
        <v>0</v>
      </c>
      <c r="AV267" s="29">
        <v>0</v>
      </c>
      <c r="AW267" s="29">
        <v>0</v>
      </c>
      <c r="AX267" s="29">
        <v>0</v>
      </c>
      <c r="AY267" s="29">
        <v>0</v>
      </c>
      <c r="AZ267" s="29">
        <v>0</v>
      </c>
      <c r="BA267" s="29">
        <v>0</v>
      </c>
      <c r="BB267" s="29">
        <v>0</v>
      </c>
      <c r="BC267" s="29">
        <v>0</v>
      </c>
      <c r="BD267" s="29">
        <v>0</v>
      </c>
      <c r="BE267" s="29">
        <v>0</v>
      </c>
    </row>
    <row r="268" spans="1:57" x14ac:dyDescent="0.25">
      <c r="A268" s="29" t="s">
        <v>1278</v>
      </c>
      <c r="B268" s="29">
        <v>7</v>
      </c>
      <c r="C268" s="29" t="s">
        <v>17</v>
      </c>
      <c r="D268">
        <v>8</v>
      </c>
      <c r="E268" t="s">
        <v>1</v>
      </c>
      <c r="F268" s="2" t="s">
        <v>736</v>
      </c>
      <c r="G268" s="29" t="s">
        <v>244</v>
      </c>
      <c r="H268" s="29">
        <v>54.784168408396958</v>
      </c>
      <c r="I268" s="29">
        <v>53.948043400561438</v>
      </c>
      <c r="J268" s="5" t="s">
        <v>50</v>
      </c>
      <c r="K268" s="29">
        <v>12195</v>
      </c>
      <c r="L268" s="29">
        <v>0</v>
      </c>
      <c r="M268" s="29">
        <f t="shared" si="20"/>
        <v>0</v>
      </c>
      <c r="N268" s="29">
        <v>0</v>
      </c>
      <c r="O268" s="29">
        <v>0</v>
      </c>
      <c r="P268" s="29">
        <v>38.576764163371706</v>
      </c>
      <c r="Q268" s="29">
        <f t="shared" si="18"/>
        <v>11.135723147149918</v>
      </c>
      <c r="R268" s="29">
        <v>0.49140712327976926</v>
      </c>
      <c r="S268" s="29">
        <f t="shared" si="19"/>
        <v>0.15703875410367502</v>
      </c>
      <c r="U268" s="29">
        <v>6.6059999999999999</v>
      </c>
      <c r="V268" s="5">
        <v>25</v>
      </c>
      <c r="W268" s="5">
        <v>1</v>
      </c>
      <c r="X268" s="5">
        <v>2.3333333333333299</v>
      </c>
      <c r="Y268" s="5">
        <v>3.3333333333333299</v>
      </c>
      <c r="Z268" s="29">
        <v>53.5</v>
      </c>
      <c r="AA268" s="29" t="s">
        <v>2241</v>
      </c>
      <c r="AC268" s="29">
        <v>12367</v>
      </c>
      <c r="AD268" s="29">
        <v>344.55169999999998</v>
      </c>
      <c r="AE268" s="29">
        <v>35.893017</v>
      </c>
      <c r="AF268" s="29">
        <v>123.66</v>
      </c>
      <c r="AG268" s="29">
        <v>591.04265899999996</v>
      </c>
      <c r="AH268" s="29">
        <v>59.104266000000003</v>
      </c>
      <c r="AI268" s="29">
        <v>1.9245000000000002E-2</v>
      </c>
      <c r="AJ268" s="29">
        <v>9.4179999999999993E-3</v>
      </c>
      <c r="AK268" s="29">
        <v>0.48937599999999998</v>
      </c>
      <c r="AL268" s="29">
        <v>1.7425E-2</v>
      </c>
      <c r="AM268" s="29">
        <v>1.7500000000000002E-2</v>
      </c>
      <c r="AN268" s="29">
        <v>26</v>
      </c>
      <c r="AO268" s="29">
        <v>7.5459999999999999E-2</v>
      </c>
      <c r="AP268" s="29">
        <v>4.527622</v>
      </c>
      <c r="AQ268" s="29">
        <v>20.118055999999999</v>
      </c>
      <c r="AR268" s="29">
        <v>1.4290119999999999</v>
      </c>
      <c r="AS268" s="29">
        <v>0.46217399999999997</v>
      </c>
      <c r="AT268" s="29">
        <v>95.692307999999997</v>
      </c>
      <c r="AU268" s="29">
        <v>27.277491000000001</v>
      </c>
      <c r="AV268" s="29">
        <v>1.5091E-2</v>
      </c>
      <c r="AW268" s="29">
        <v>4.1920000000000004E-3</v>
      </c>
      <c r="AX268" s="29">
        <v>67.320295999999999</v>
      </c>
      <c r="AY268" s="29">
        <v>6.6738970000000002</v>
      </c>
      <c r="AZ268" s="29">
        <v>163.569245</v>
      </c>
      <c r="BA268" s="29">
        <v>49.427171999999999</v>
      </c>
      <c r="BB268" s="29">
        <v>6.3942889999999997</v>
      </c>
      <c r="BC268" s="29">
        <v>9.9892880000000002</v>
      </c>
      <c r="BD268" s="29">
        <v>7.8784669999999997</v>
      </c>
      <c r="BE268" s="29">
        <v>4.0276820000000004</v>
      </c>
    </row>
    <row r="269" spans="1:57" x14ac:dyDescent="0.25">
      <c r="A269" s="29" t="s">
        <v>1279</v>
      </c>
      <c r="B269" s="29">
        <v>7</v>
      </c>
      <c r="C269" s="29" t="s">
        <v>0</v>
      </c>
      <c r="D269">
        <v>10</v>
      </c>
      <c r="E269" t="s">
        <v>1</v>
      </c>
      <c r="F269" s="2" t="s">
        <v>736</v>
      </c>
      <c r="G269" s="29" t="s">
        <v>245</v>
      </c>
      <c r="H269" s="29">
        <v>54.784168408396958</v>
      </c>
      <c r="I269" s="29">
        <v>53.948043400561438</v>
      </c>
      <c r="J269" s="5" t="s">
        <v>50</v>
      </c>
      <c r="K269" s="29">
        <v>7570</v>
      </c>
      <c r="L269" s="29">
        <v>75</v>
      </c>
      <c r="M269" s="29">
        <f t="shared" si="20"/>
        <v>0.99075297225891679</v>
      </c>
      <c r="N269" s="29">
        <v>3.6476562500002085E-2</v>
      </c>
      <c r="O269" s="29">
        <v>5.0944850430305562E-2</v>
      </c>
      <c r="P269" s="29">
        <v>24.103282359838317</v>
      </c>
      <c r="Q269" s="29">
        <f t="shared" si="18"/>
        <v>3.3377586563834711</v>
      </c>
      <c r="R269" s="29">
        <v>0.50285603903133658</v>
      </c>
      <c r="S269" s="29">
        <f t="shared" si="19"/>
        <v>0.1455898383521077</v>
      </c>
      <c r="U269" s="29">
        <v>6.6059999999999999</v>
      </c>
      <c r="V269" s="5">
        <v>25</v>
      </c>
      <c r="W269" s="5">
        <v>1</v>
      </c>
      <c r="X269" s="5">
        <v>2.3333333333333299</v>
      </c>
      <c r="Y269" s="5">
        <v>3.3333333333333299</v>
      </c>
      <c r="Z269" s="29">
        <v>53.5</v>
      </c>
      <c r="AA269" s="29" t="s">
        <v>2241</v>
      </c>
      <c r="AC269" s="29">
        <v>7659</v>
      </c>
      <c r="AD269" s="29">
        <v>317.68552499999998</v>
      </c>
      <c r="AE269" s="29">
        <v>24.108747000000001</v>
      </c>
      <c r="AF269" s="29">
        <v>76.58</v>
      </c>
      <c r="AG269" s="29">
        <v>192.55472900000001</v>
      </c>
      <c r="AH269" s="29">
        <v>19.255472999999999</v>
      </c>
      <c r="AI269" s="29">
        <v>4.1475999999999999E-2</v>
      </c>
      <c r="AJ269" s="29">
        <v>2.0844000000000001E-2</v>
      </c>
      <c r="AK269" s="29">
        <v>0.50254600000000005</v>
      </c>
      <c r="AL269" s="29">
        <v>4.0550000000000003E-2</v>
      </c>
      <c r="AM269" s="29">
        <v>3.7499999999999999E-2</v>
      </c>
      <c r="AN269" s="29">
        <v>0</v>
      </c>
      <c r="AO269" s="29">
        <v>0</v>
      </c>
      <c r="AP269" s="29">
        <v>0</v>
      </c>
      <c r="AQ269" s="29">
        <v>0</v>
      </c>
      <c r="AR269" s="29">
        <v>0</v>
      </c>
      <c r="AS269" s="29">
        <v>0</v>
      </c>
      <c r="AT269" s="29">
        <v>0</v>
      </c>
      <c r="AU269" s="29">
        <v>0</v>
      </c>
      <c r="AV269" s="29">
        <v>0</v>
      </c>
      <c r="AW269" s="29">
        <v>0</v>
      </c>
      <c r="AX269" s="29">
        <v>0</v>
      </c>
      <c r="AY269" s="29">
        <v>0</v>
      </c>
      <c r="AZ269" s="29">
        <v>0</v>
      </c>
      <c r="BA269" s="29">
        <v>0</v>
      </c>
      <c r="BB269" s="29">
        <v>0</v>
      </c>
      <c r="BC269" s="29">
        <v>0</v>
      </c>
      <c r="BD269" s="29">
        <v>0</v>
      </c>
      <c r="BE269" s="29">
        <v>0</v>
      </c>
    </row>
    <row r="270" spans="1:57" x14ac:dyDescent="0.25">
      <c r="A270" s="29" t="s">
        <v>1280</v>
      </c>
      <c r="B270" s="29">
        <v>7</v>
      </c>
      <c r="C270" s="29" t="s">
        <v>2</v>
      </c>
      <c r="D270">
        <v>3</v>
      </c>
      <c r="E270" t="s">
        <v>1</v>
      </c>
      <c r="F270" s="2" t="s">
        <v>736</v>
      </c>
      <c r="G270" s="29" t="s">
        <v>245</v>
      </c>
      <c r="H270" s="29">
        <v>54.784168408396958</v>
      </c>
      <c r="I270" s="29">
        <v>53.948043400561438</v>
      </c>
      <c r="J270" s="5" t="s">
        <v>52</v>
      </c>
      <c r="K270" s="29">
        <v>5792</v>
      </c>
      <c r="L270" s="29">
        <v>0</v>
      </c>
      <c r="M270" s="29">
        <f t="shared" si="20"/>
        <v>0</v>
      </c>
      <c r="N270" s="29">
        <v>0</v>
      </c>
      <c r="O270" s="29">
        <v>0</v>
      </c>
      <c r="P270" s="29">
        <v>22.126042550280403</v>
      </c>
      <c r="Q270" s="29">
        <f t="shared" si="18"/>
        <v>5.314998465941386</v>
      </c>
      <c r="R270" s="29">
        <v>0.36342851959651434</v>
      </c>
      <c r="S270" s="29">
        <f t="shared" si="19"/>
        <v>0.28501735778692994</v>
      </c>
      <c r="T270" s="29">
        <v>1.0701215427085071</v>
      </c>
      <c r="U270" s="29">
        <v>6.6059999999999999</v>
      </c>
      <c r="V270" s="5">
        <v>25</v>
      </c>
      <c r="W270" s="5">
        <v>1</v>
      </c>
      <c r="X270" s="5">
        <v>2.3333333333333299</v>
      </c>
      <c r="Y270" s="5">
        <v>3.3333333333333299</v>
      </c>
      <c r="Z270" s="29">
        <v>53.5</v>
      </c>
      <c r="AA270" s="29" t="s">
        <v>2241</v>
      </c>
      <c r="AC270" s="29">
        <v>6688</v>
      </c>
      <c r="AD270" s="29">
        <v>302.62835000000001</v>
      </c>
      <c r="AE270" s="29">
        <v>22.099713999999999</v>
      </c>
      <c r="AF270" s="29">
        <v>66.87</v>
      </c>
      <c r="AG270" s="29">
        <v>196.583146</v>
      </c>
      <c r="AH270" s="29">
        <v>19.658315000000002</v>
      </c>
      <c r="AI270" s="29">
        <v>4.5241000000000003E-2</v>
      </c>
      <c r="AJ270" s="29">
        <v>1.6546000000000002E-2</v>
      </c>
      <c r="AK270" s="29">
        <v>0.36574000000000001</v>
      </c>
      <c r="AL270" s="29">
        <v>4.2950000000000002E-2</v>
      </c>
      <c r="AM270" s="29">
        <v>3.7499999999999999E-2</v>
      </c>
      <c r="AN270" s="29">
        <v>0</v>
      </c>
      <c r="AO270" s="29">
        <v>0</v>
      </c>
      <c r="AP270" s="29">
        <v>0</v>
      </c>
      <c r="AQ270" s="29">
        <v>0</v>
      </c>
      <c r="AR270" s="29">
        <v>0</v>
      </c>
      <c r="AS270" s="29">
        <v>0</v>
      </c>
      <c r="AT270" s="29">
        <v>0</v>
      </c>
      <c r="AU270" s="29">
        <v>0</v>
      </c>
      <c r="AV270" s="29">
        <v>0</v>
      </c>
      <c r="AW270" s="29">
        <v>0</v>
      </c>
      <c r="AX270" s="29">
        <v>0</v>
      </c>
      <c r="AY270" s="29">
        <v>0</v>
      </c>
      <c r="AZ270" s="29">
        <v>0</v>
      </c>
      <c r="BA270" s="29">
        <v>0</v>
      </c>
      <c r="BB270" s="29">
        <v>0</v>
      </c>
      <c r="BC270" s="29">
        <v>0</v>
      </c>
      <c r="BD270" s="29">
        <v>0</v>
      </c>
      <c r="BE270" s="29">
        <v>0</v>
      </c>
    </row>
    <row r="271" spans="1:57" x14ac:dyDescent="0.25">
      <c r="A271" s="29" t="s">
        <v>1280</v>
      </c>
      <c r="B271" s="29">
        <v>7</v>
      </c>
      <c r="C271" s="29" t="s">
        <v>21</v>
      </c>
      <c r="D271">
        <v>7</v>
      </c>
      <c r="E271" t="s">
        <v>1</v>
      </c>
      <c r="F271" s="2" t="s">
        <v>736</v>
      </c>
      <c r="G271" s="29" t="s">
        <v>245</v>
      </c>
      <c r="H271" s="29">
        <v>54.784168408396958</v>
      </c>
      <c r="I271" s="29">
        <v>53.948043400561438</v>
      </c>
      <c r="J271" s="5" t="s">
        <v>51</v>
      </c>
      <c r="K271" s="29">
        <v>1704</v>
      </c>
      <c r="L271" s="29">
        <v>0</v>
      </c>
      <c r="M271" s="29">
        <f t="shared" si="20"/>
        <v>0</v>
      </c>
      <c r="N271" s="29">
        <v>0</v>
      </c>
      <c r="O271" s="29">
        <v>0</v>
      </c>
      <c r="P271" s="29">
        <v>6.5094572696266928</v>
      </c>
      <c r="Q271" s="29">
        <f t="shared" si="18"/>
        <v>20.931583746595095</v>
      </c>
      <c r="R271" s="29">
        <v>0.51574290602104711</v>
      </c>
      <c r="S271" s="29">
        <f t="shared" si="19"/>
        <v>0.13270297136239717</v>
      </c>
      <c r="T271" s="29">
        <v>1.0300778242359894</v>
      </c>
      <c r="U271" s="29">
        <v>6.6059999999999999</v>
      </c>
      <c r="V271" s="5">
        <v>25</v>
      </c>
      <c r="W271" s="5">
        <v>1</v>
      </c>
      <c r="X271" s="5">
        <v>2.3333333333333299</v>
      </c>
      <c r="Y271" s="5">
        <v>3.3333333333333299</v>
      </c>
      <c r="Z271" s="29">
        <v>53.5</v>
      </c>
      <c r="AA271" s="29" t="s">
        <v>2241</v>
      </c>
      <c r="AC271" s="29">
        <v>1981</v>
      </c>
      <c r="AD271" s="29">
        <v>302.62835000000001</v>
      </c>
      <c r="AE271" s="29">
        <v>6.5459829999999997</v>
      </c>
      <c r="AF271" s="29">
        <v>19.78</v>
      </c>
      <c r="AG271" s="29">
        <v>20.831985</v>
      </c>
      <c r="AH271" s="29">
        <v>2.083199</v>
      </c>
      <c r="AI271" s="29">
        <v>0.15271199999999999</v>
      </c>
      <c r="AJ271" s="29">
        <v>7.8709000000000001E-2</v>
      </c>
      <c r="AK271" s="29">
        <v>0.51541000000000003</v>
      </c>
      <c r="AL271" s="29">
        <v>0.14088800000000001</v>
      </c>
      <c r="AM271" s="29">
        <v>0.14749999999999999</v>
      </c>
      <c r="AN271" s="29">
        <v>0</v>
      </c>
      <c r="AO271" s="29">
        <v>0</v>
      </c>
      <c r="AP271" s="29">
        <v>0</v>
      </c>
      <c r="AQ271" s="29">
        <v>0</v>
      </c>
      <c r="AR271" s="29">
        <v>0</v>
      </c>
      <c r="AS271" s="29">
        <v>0</v>
      </c>
      <c r="AT271" s="29">
        <v>0</v>
      </c>
      <c r="AU271" s="29">
        <v>0</v>
      </c>
      <c r="AV271" s="29">
        <v>0</v>
      </c>
      <c r="AW271" s="29">
        <v>0</v>
      </c>
      <c r="AX271" s="29">
        <v>0</v>
      </c>
      <c r="AY271" s="29">
        <v>0</v>
      </c>
      <c r="AZ271" s="29">
        <v>0</v>
      </c>
      <c r="BA271" s="29">
        <v>0</v>
      </c>
      <c r="BB271" s="29">
        <v>0</v>
      </c>
      <c r="BC271" s="29">
        <v>0</v>
      </c>
      <c r="BD271" s="29">
        <v>0</v>
      </c>
      <c r="BE271" s="29">
        <v>0</v>
      </c>
    </row>
    <row r="272" spans="1:57" x14ac:dyDescent="0.25">
      <c r="A272" s="29" t="s">
        <v>1280</v>
      </c>
      <c r="B272" s="29">
        <v>7</v>
      </c>
      <c r="C272" s="29" t="s">
        <v>5</v>
      </c>
      <c r="D272">
        <v>14</v>
      </c>
      <c r="E272" t="s">
        <v>1</v>
      </c>
      <c r="F272" s="2" t="s">
        <v>736</v>
      </c>
      <c r="G272" s="29" t="s">
        <v>245</v>
      </c>
      <c r="H272" s="29">
        <v>54.784168408396958</v>
      </c>
      <c r="I272" s="29">
        <v>53.948043400561438</v>
      </c>
      <c r="J272" s="5" t="s">
        <v>51</v>
      </c>
      <c r="K272" s="29">
        <v>7929</v>
      </c>
      <c r="L272" s="29">
        <v>0</v>
      </c>
      <c r="M272" s="29">
        <f t="shared" si="20"/>
        <v>0</v>
      </c>
      <c r="N272" s="29">
        <v>0</v>
      </c>
      <c r="O272" s="29">
        <v>0</v>
      </c>
      <c r="P272" s="29">
        <v>30.289604865534066</v>
      </c>
      <c r="Q272" s="29">
        <f t="shared" si="18"/>
        <v>2.8485638493122778</v>
      </c>
      <c r="R272" s="29">
        <v>0.39410158884456392</v>
      </c>
      <c r="S272" s="29">
        <f t="shared" si="19"/>
        <v>0.25434428853888036</v>
      </c>
      <c r="T272" s="29">
        <v>0.96988328862995177</v>
      </c>
      <c r="U272" s="29">
        <v>6.6059999999999999</v>
      </c>
      <c r="V272" s="5">
        <v>25</v>
      </c>
      <c r="W272" s="5">
        <v>1</v>
      </c>
      <c r="X272" s="5">
        <v>2.3333333333333299</v>
      </c>
      <c r="Y272" s="5">
        <v>3.3333333333333299</v>
      </c>
      <c r="Z272" s="29">
        <v>53.5</v>
      </c>
      <c r="AA272" s="29" t="s">
        <v>2241</v>
      </c>
      <c r="AC272" s="29">
        <v>9175</v>
      </c>
      <c r="AD272" s="29">
        <v>302.62835000000001</v>
      </c>
      <c r="AE272" s="29">
        <v>30.317715</v>
      </c>
      <c r="AF272" s="29">
        <v>91.74</v>
      </c>
      <c r="AG272" s="29">
        <v>335.46682800000002</v>
      </c>
      <c r="AH272" s="29">
        <v>33.546683000000002</v>
      </c>
      <c r="AI272" s="29">
        <v>3.2981999999999997E-2</v>
      </c>
      <c r="AJ272" s="29">
        <v>1.3011E-2</v>
      </c>
      <c r="AK272" s="29">
        <v>0.394478</v>
      </c>
      <c r="AL272" s="29">
        <v>3.0450000000000001E-2</v>
      </c>
      <c r="AM272" s="29">
        <v>2.75E-2</v>
      </c>
      <c r="AN272" s="29">
        <v>0</v>
      </c>
      <c r="AO272" s="29">
        <v>0</v>
      </c>
      <c r="AP272" s="29">
        <v>0</v>
      </c>
      <c r="AQ272" s="29">
        <v>0</v>
      </c>
      <c r="AR272" s="29">
        <v>0</v>
      </c>
      <c r="AS272" s="29">
        <v>0</v>
      </c>
      <c r="AT272" s="29">
        <v>0</v>
      </c>
      <c r="AU272" s="29">
        <v>0</v>
      </c>
      <c r="AV272" s="29">
        <v>0</v>
      </c>
      <c r="AW272" s="29">
        <v>0</v>
      </c>
      <c r="AX272" s="29">
        <v>0</v>
      </c>
      <c r="AY272" s="29">
        <v>0</v>
      </c>
      <c r="AZ272" s="29">
        <v>0</v>
      </c>
      <c r="BA272" s="29">
        <v>0</v>
      </c>
      <c r="BB272" s="29">
        <v>0</v>
      </c>
      <c r="BC272" s="29">
        <v>0</v>
      </c>
      <c r="BD272" s="29">
        <v>0</v>
      </c>
      <c r="BE272" s="29">
        <v>0</v>
      </c>
    </row>
    <row r="273" spans="1:57" x14ac:dyDescent="0.25">
      <c r="A273" s="29" t="s">
        <v>1281</v>
      </c>
      <c r="B273" s="29">
        <v>7</v>
      </c>
      <c r="C273" s="29" t="s">
        <v>21</v>
      </c>
      <c r="D273">
        <v>7</v>
      </c>
      <c r="E273" t="s">
        <v>1</v>
      </c>
      <c r="F273" s="2" t="s">
        <v>736</v>
      </c>
      <c r="G273" s="29" t="s">
        <v>245</v>
      </c>
      <c r="H273" s="29">
        <v>54.784168408396958</v>
      </c>
      <c r="I273" s="29">
        <v>53.948043400561438</v>
      </c>
      <c r="J273" s="5" t="s">
        <v>52</v>
      </c>
      <c r="K273" s="29">
        <v>6587</v>
      </c>
      <c r="L273" s="29">
        <v>17</v>
      </c>
      <c r="M273" s="29">
        <f t="shared" si="20"/>
        <v>0.25808410505541218</v>
      </c>
      <c r="N273" s="29">
        <v>6.347499999999684E-2</v>
      </c>
      <c r="O273" s="29">
        <v>9.9488801602476574E-3</v>
      </c>
      <c r="P273" s="29">
        <v>21.844424538517107</v>
      </c>
      <c r="Q273" s="29">
        <f t="shared" si="18"/>
        <v>5.5966164777046821</v>
      </c>
      <c r="R273" s="29">
        <v>0.64596592864379809</v>
      </c>
      <c r="S273" s="29">
        <f t="shared" si="19"/>
        <v>2.4799487396461872E-3</v>
      </c>
      <c r="T273" s="29">
        <v>0.97105594429406605</v>
      </c>
      <c r="U273" s="29">
        <v>6.6059999999999999</v>
      </c>
      <c r="V273" s="5">
        <v>25</v>
      </c>
      <c r="W273" s="5">
        <v>1</v>
      </c>
      <c r="X273" s="5">
        <v>2.3333333333333299</v>
      </c>
      <c r="Y273" s="5">
        <v>3.3333333333333299</v>
      </c>
      <c r="Z273" s="29">
        <v>53.5</v>
      </c>
      <c r="AA273" s="29" t="s">
        <v>2241</v>
      </c>
      <c r="AC273" s="29">
        <v>7094</v>
      </c>
      <c r="AD273" s="29">
        <v>324.86637500000001</v>
      </c>
      <c r="AE273" s="29">
        <v>21.836670999999999</v>
      </c>
      <c r="AF273" s="29">
        <v>70.930000000000007</v>
      </c>
      <c r="AG273" s="29">
        <v>178.57392100000001</v>
      </c>
      <c r="AH273" s="29">
        <v>17.857392000000001</v>
      </c>
      <c r="AI273" s="29">
        <v>4.5790999999999998E-2</v>
      </c>
      <c r="AJ273" s="29">
        <v>3.0041000000000002E-2</v>
      </c>
      <c r="AK273" s="29">
        <v>0.65603199999999995</v>
      </c>
      <c r="AL273" s="29">
        <v>3.8100000000000002E-2</v>
      </c>
      <c r="AM273" s="29">
        <v>2.75E-2</v>
      </c>
      <c r="AN273" s="29">
        <v>0</v>
      </c>
      <c r="AO273" s="29">
        <v>0</v>
      </c>
      <c r="AP273" s="29">
        <v>0</v>
      </c>
      <c r="AQ273" s="29">
        <v>0</v>
      </c>
      <c r="AR273" s="29">
        <v>0</v>
      </c>
      <c r="AS273" s="29">
        <v>0</v>
      </c>
      <c r="AT273" s="29">
        <v>0</v>
      </c>
      <c r="AU273" s="29">
        <v>0</v>
      </c>
      <c r="AV273" s="29">
        <v>0</v>
      </c>
      <c r="AW273" s="29">
        <v>0</v>
      </c>
      <c r="AX273" s="29">
        <v>0</v>
      </c>
      <c r="AY273" s="29">
        <v>0</v>
      </c>
      <c r="AZ273" s="29">
        <v>0</v>
      </c>
      <c r="BA273" s="29">
        <v>0</v>
      </c>
      <c r="BB273" s="29">
        <v>0</v>
      </c>
      <c r="BC273" s="29">
        <v>0</v>
      </c>
      <c r="BD273" s="29">
        <v>0</v>
      </c>
      <c r="BE273" s="29">
        <v>0</v>
      </c>
    </row>
    <row r="274" spans="1:57" x14ac:dyDescent="0.25">
      <c r="A274" s="29" t="s">
        <v>1281</v>
      </c>
      <c r="B274" s="29">
        <v>7</v>
      </c>
      <c r="C274" s="29" t="s">
        <v>5</v>
      </c>
      <c r="D274">
        <v>14</v>
      </c>
      <c r="E274" t="s">
        <v>1</v>
      </c>
      <c r="F274" s="2" t="s">
        <v>736</v>
      </c>
      <c r="G274" s="29" t="s">
        <v>245</v>
      </c>
      <c r="H274" s="29">
        <v>54.784168408396958</v>
      </c>
      <c r="I274" s="29">
        <v>53.948043400561438</v>
      </c>
      <c r="J274" s="5" t="s">
        <v>51</v>
      </c>
      <c r="K274" s="29">
        <v>2051</v>
      </c>
      <c r="L274" s="29">
        <v>8</v>
      </c>
      <c r="M274" s="29">
        <f t="shared" si="20"/>
        <v>0.39005363237445145</v>
      </c>
      <c r="N274" s="29">
        <v>8.3875000000006139E-2</v>
      </c>
      <c r="O274" s="29">
        <v>6.6325867734984383E-3</v>
      </c>
      <c r="P274" s="29">
        <v>6.8017177362226491</v>
      </c>
      <c r="Q274" s="29">
        <f t="shared" si="18"/>
        <v>20.63932327999914</v>
      </c>
      <c r="R274" s="29">
        <v>0.50971655134150995</v>
      </c>
      <c r="S274" s="29">
        <f t="shared" si="19"/>
        <v>0.13872932604193433</v>
      </c>
      <c r="T274" s="29">
        <v>0.49734014803970061</v>
      </c>
      <c r="U274" s="29">
        <v>6.6059999999999999</v>
      </c>
      <c r="V274" s="5">
        <v>25</v>
      </c>
      <c r="W274" s="5">
        <v>1</v>
      </c>
      <c r="X274" s="5">
        <v>2.3333333333333299</v>
      </c>
      <c r="Y274" s="5">
        <v>3.3333333333333299</v>
      </c>
      <c r="Z274" s="29">
        <v>53.5</v>
      </c>
      <c r="AA274" s="29" t="s">
        <v>2241</v>
      </c>
      <c r="AC274" s="29">
        <v>2221</v>
      </c>
      <c r="AD274" s="29">
        <v>324.86637500000001</v>
      </c>
      <c r="AE274" s="29">
        <v>6.8366569999999998</v>
      </c>
      <c r="AF274" s="29">
        <v>22.17</v>
      </c>
      <c r="AG274" s="29">
        <v>24.553636999999998</v>
      </c>
      <c r="AH274" s="29">
        <v>2.4553639999999999</v>
      </c>
      <c r="AI274" s="29">
        <v>0.146145</v>
      </c>
      <c r="AJ274" s="29">
        <v>7.6999999999999999E-2</v>
      </c>
      <c r="AK274" s="29">
        <v>0.52687200000000001</v>
      </c>
      <c r="AL274" s="29">
        <v>0.135125</v>
      </c>
      <c r="AM274" s="29">
        <v>8.2500000000000004E-2</v>
      </c>
      <c r="AN274" s="29">
        <v>0</v>
      </c>
      <c r="AO274" s="29">
        <v>0</v>
      </c>
      <c r="AP274" s="29">
        <v>0</v>
      </c>
      <c r="AQ274" s="29">
        <v>0</v>
      </c>
      <c r="AR274" s="29">
        <v>0</v>
      </c>
      <c r="AS274" s="29">
        <v>0</v>
      </c>
      <c r="AT274" s="29">
        <v>0</v>
      </c>
      <c r="AU274" s="29">
        <v>0</v>
      </c>
      <c r="AV274" s="29">
        <v>0</v>
      </c>
      <c r="AW274" s="29">
        <v>0</v>
      </c>
      <c r="AX274" s="29">
        <v>0</v>
      </c>
      <c r="AY274" s="29">
        <v>0</v>
      </c>
      <c r="AZ274" s="29">
        <v>0</v>
      </c>
      <c r="BA274" s="29">
        <v>0</v>
      </c>
      <c r="BB274" s="29">
        <v>0</v>
      </c>
      <c r="BC274" s="29">
        <v>0</v>
      </c>
      <c r="BD274" s="29">
        <v>0</v>
      </c>
      <c r="BE274" s="29">
        <v>0</v>
      </c>
    </row>
    <row r="275" spans="1:57" x14ac:dyDescent="0.25">
      <c r="A275" s="29" t="s">
        <v>1281</v>
      </c>
      <c r="B275" s="29">
        <v>7</v>
      </c>
      <c r="C275" s="29" t="s">
        <v>6</v>
      </c>
      <c r="D275">
        <v>14</v>
      </c>
      <c r="E275" t="s">
        <v>7</v>
      </c>
      <c r="F275" s="2" t="s">
        <v>736</v>
      </c>
      <c r="G275" s="29" t="s">
        <v>245</v>
      </c>
      <c r="H275" s="29">
        <v>54.784168408396958</v>
      </c>
      <c r="I275" s="29">
        <v>53.948043400561438</v>
      </c>
      <c r="J275" s="5" t="s">
        <v>51</v>
      </c>
      <c r="K275" s="29">
        <v>1783</v>
      </c>
      <c r="L275" s="29">
        <v>23</v>
      </c>
      <c r="M275" s="29">
        <f t="shared" si="20"/>
        <v>1.2899607403252944</v>
      </c>
      <c r="N275" s="29">
        <v>0.23976874999999787</v>
      </c>
      <c r="O275" s="29">
        <v>1.3265173546996877E-2</v>
      </c>
      <c r="P275" s="29">
        <v>5.912951108573858</v>
      </c>
      <c r="Q275" s="29">
        <f t="shared" si="18"/>
        <v>21.528089907647932</v>
      </c>
      <c r="R275" s="29">
        <v>0.7899100017088343</v>
      </c>
      <c r="S275" s="29">
        <f t="shared" si="19"/>
        <v>0.14146412432539002</v>
      </c>
      <c r="T275" s="29">
        <v>0.47371579625436538</v>
      </c>
      <c r="U275" s="29">
        <v>6.6059999999999999</v>
      </c>
      <c r="V275" s="5">
        <v>25</v>
      </c>
      <c r="W275" s="5">
        <v>1</v>
      </c>
      <c r="X275" s="5">
        <v>2.3333333333333299</v>
      </c>
      <c r="Y275" s="5">
        <v>3.3333333333333299</v>
      </c>
      <c r="Z275" s="29">
        <v>53.5</v>
      </c>
      <c r="AA275" s="29" t="s">
        <v>2241</v>
      </c>
      <c r="AC275" s="29">
        <v>1898</v>
      </c>
      <c r="AD275" s="29">
        <v>324.86637500000001</v>
      </c>
      <c r="AE275" s="29">
        <v>5.8424019999999999</v>
      </c>
      <c r="AF275" s="29">
        <v>18.43</v>
      </c>
      <c r="AG275" s="29">
        <v>17.899304000000001</v>
      </c>
      <c r="AH275" s="29">
        <v>1.78993</v>
      </c>
      <c r="AI275" s="29">
        <v>0.170934</v>
      </c>
      <c r="AJ275" s="29">
        <v>0.14077600000000001</v>
      </c>
      <c r="AK275" s="29">
        <v>0.82357100000000005</v>
      </c>
      <c r="AL275" s="29">
        <v>0.13220000000000001</v>
      </c>
      <c r="AM275" s="29">
        <v>9.2499999999999999E-2</v>
      </c>
      <c r="AN275" s="29">
        <v>0</v>
      </c>
      <c r="AO275" s="29">
        <v>0</v>
      </c>
      <c r="AP275" s="29">
        <v>0</v>
      </c>
      <c r="AQ275" s="29">
        <v>0</v>
      </c>
      <c r="AR275" s="29">
        <v>0</v>
      </c>
      <c r="AS275" s="29">
        <v>0</v>
      </c>
      <c r="AT275" s="29">
        <v>0</v>
      </c>
      <c r="AU275" s="29">
        <v>0</v>
      </c>
      <c r="AV275" s="29">
        <v>0</v>
      </c>
      <c r="AW275" s="29">
        <v>0</v>
      </c>
      <c r="AX275" s="29">
        <v>0</v>
      </c>
      <c r="AY275" s="29">
        <v>0</v>
      </c>
      <c r="AZ275" s="29">
        <v>0</v>
      </c>
      <c r="BA275" s="29">
        <v>0</v>
      </c>
      <c r="BB275" s="29">
        <v>0</v>
      </c>
      <c r="BC275" s="29">
        <v>0</v>
      </c>
      <c r="BD275" s="29">
        <v>0</v>
      </c>
      <c r="BE275" s="29">
        <v>0</v>
      </c>
    </row>
    <row r="276" spans="1:57" x14ac:dyDescent="0.25">
      <c r="A276" s="29" t="s">
        <v>1282</v>
      </c>
      <c r="B276" s="29">
        <v>7</v>
      </c>
      <c r="C276" s="29" t="s">
        <v>5</v>
      </c>
      <c r="D276">
        <v>14</v>
      </c>
      <c r="E276" t="s">
        <v>1</v>
      </c>
      <c r="F276" s="2" t="s">
        <v>736</v>
      </c>
      <c r="G276" s="29" t="s">
        <v>245</v>
      </c>
      <c r="H276" s="29">
        <v>54.784168408396958</v>
      </c>
      <c r="I276" s="29">
        <v>53.948043400561438</v>
      </c>
      <c r="J276" s="5" t="s">
        <v>50</v>
      </c>
      <c r="K276" s="29">
        <v>6918</v>
      </c>
      <c r="L276" s="29">
        <v>56</v>
      </c>
      <c r="M276" s="29">
        <f t="shared" si="20"/>
        <v>0.80948250939577915</v>
      </c>
      <c r="N276" s="29">
        <v>7.5775000000002091E-2</v>
      </c>
      <c r="O276" s="29">
        <v>2.7907955676415561E-2</v>
      </c>
      <c r="P276" s="29">
        <v>21.451915263271427</v>
      </c>
      <c r="Q276" s="29">
        <f t="shared" si="18"/>
        <v>5.9891257529503612</v>
      </c>
      <c r="R276" s="29">
        <v>0.85203528932522987</v>
      </c>
      <c r="S276" s="29">
        <f t="shared" si="19"/>
        <v>0.20358941194178559</v>
      </c>
      <c r="U276" s="29">
        <v>6.6059999999999999</v>
      </c>
      <c r="V276" s="5">
        <v>25</v>
      </c>
      <c r="W276" s="5">
        <v>1</v>
      </c>
      <c r="X276" s="5">
        <v>2.3333333333333299</v>
      </c>
      <c r="Y276" s="5">
        <v>3.3333333333333299</v>
      </c>
      <c r="Z276" s="29">
        <v>53.5</v>
      </c>
      <c r="AA276" s="29" t="s">
        <v>2241</v>
      </c>
      <c r="AC276" s="29">
        <v>7966</v>
      </c>
      <c r="AD276" s="29">
        <v>380.64184999999998</v>
      </c>
      <c r="AE276" s="29">
        <v>20.927809</v>
      </c>
      <c r="AF276" s="29">
        <v>79.55</v>
      </c>
      <c r="AG276" s="29">
        <v>200.41902999999999</v>
      </c>
      <c r="AH276" s="29">
        <v>20.041903000000001</v>
      </c>
      <c r="AI276" s="29">
        <v>4.7784E-2</v>
      </c>
      <c r="AJ276" s="29">
        <v>4.3078999999999999E-2</v>
      </c>
      <c r="AK276" s="29">
        <v>0.901536</v>
      </c>
      <c r="AL276" s="29">
        <v>3.7900000000000003E-2</v>
      </c>
      <c r="AM276" s="29">
        <v>3.2500000000000001E-2</v>
      </c>
      <c r="AN276" s="29">
        <v>1</v>
      </c>
      <c r="AO276" s="29">
        <v>2.627E-3</v>
      </c>
      <c r="AP276" s="29">
        <v>0.15762799999999999</v>
      </c>
      <c r="AQ276" s="29">
        <v>0.43936700000000001</v>
      </c>
      <c r="AR276" s="29">
        <v>0.66457500000000003</v>
      </c>
      <c r="AS276" s="29">
        <v>0</v>
      </c>
      <c r="AT276" s="29">
        <v>35</v>
      </c>
      <c r="AU276" s="29">
        <v>0</v>
      </c>
      <c r="AV276" s="29">
        <v>1.9546000000000001E-2</v>
      </c>
      <c r="AW276" s="29">
        <v>9.8010000000000007E-3</v>
      </c>
      <c r="AX276" s="29">
        <v>51.160516000000001</v>
      </c>
      <c r="AY276" s="29">
        <v>0</v>
      </c>
      <c r="AZ276" s="29">
        <v>152.67175599999999</v>
      </c>
      <c r="BA276" s="29">
        <v>0</v>
      </c>
      <c r="BB276" s="29">
        <v>0</v>
      </c>
      <c r="BC276" s="29">
        <v>0</v>
      </c>
      <c r="BD276" s="29">
        <v>5.832281</v>
      </c>
      <c r="BE276" s="29">
        <v>0.34992699999999999</v>
      </c>
    </row>
    <row r="277" spans="1:57" x14ac:dyDescent="0.25">
      <c r="A277" s="29" t="s">
        <v>1283</v>
      </c>
      <c r="B277" s="29">
        <v>7</v>
      </c>
      <c r="C277" s="29" t="s">
        <v>9</v>
      </c>
      <c r="D277">
        <v>2</v>
      </c>
      <c r="E277" t="s">
        <v>1</v>
      </c>
      <c r="F277" s="2" t="s">
        <v>736</v>
      </c>
      <c r="G277" s="29" t="s">
        <v>245</v>
      </c>
      <c r="H277" s="29">
        <v>54.784168408396958</v>
      </c>
      <c r="I277" s="29">
        <v>53.948043400561438</v>
      </c>
      <c r="J277" s="5" t="s">
        <v>50</v>
      </c>
      <c r="K277" s="29">
        <v>5078</v>
      </c>
      <c r="L277" s="29">
        <v>98</v>
      </c>
      <c r="M277" s="29">
        <f t="shared" si="20"/>
        <v>1.9298936589208351</v>
      </c>
      <c r="N277" s="29">
        <v>0.12691964285714821</v>
      </c>
      <c r="O277" s="29">
        <v>4.2520186669743172E-2</v>
      </c>
      <c r="P277" s="29">
        <v>15.422679136353988</v>
      </c>
      <c r="Q277" s="29">
        <f t="shared" si="18"/>
        <v>12.0183618798678</v>
      </c>
      <c r="R277" s="29">
        <v>0.79519353988392671</v>
      </c>
      <c r="S277" s="29">
        <f t="shared" si="19"/>
        <v>0.14674766250048243</v>
      </c>
      <c r="T277" s="29">
        <v>0.78688396952740436</v>
      </c>
      <c r="U277" s="29">
        <v>6.6059999999999999</v>
      </c>
      <c r="V277" s="5">
        <v>25</v>
      </c>
      <c r="W277" s="5">
        <v>1</v>
      </c>
      <c r="X277" s="5">
        <v>2.3333333333333299</v>
      </c>
      <c r="Y277" s="5">
        <v>3.3333333333333299</v>
      </c>
      <c r="Z277" s="29">
        <v>53.5</v>
      </c>
      <c r="AA277" s="29" t="s">
        <v>2241</v>
      </c>
      <c r="AC277" s="29">
        <v>5139</v>
      </c>
      <c r="AD277" s="29">
        <v>332.49509999999998</v>
      </c>
      <c r="AE277" s="29">
        <v>15.455867</v>
      </c>
      <c r="AF277" s="29">
        <v>51.34</v>
      </c>
      <c r="AG277" s="29">
        <v>104.007521</v>
      </c>
      <c r="AH277" s="29">
        <v>10.400752000000001</v>
      </c>
      <c r="AI277" s="29">
        <v>6.4676999999999998E-2</v>
      </c>
      <c r="AJ277" s="29">
        <v>5.1355999999999999E-2</v>
      </c>
      <c r="AK277" s="29">
        <v>0.79404600000000003</v>
      </c>
      <c r="AL277" s="29">
        <v>5.1124999999999997E-2</v>
      </c>
      <c r="AM277" s="29">
        <v>4.2500000000000003E-2</v>
      </c>
      <c r="AN277" s="29">
        <v>0</v>
      </c>
      <c r="AO277" s="29">
        <v>0</v>
      </c>
      <c r="AP277" s="29">
        <v>0</v>
      </c>
      <c r="AQ277" s="29">
        <v>0</v>
      </c>
      <c r="AR277" s="29">
        <v>0</v>
      </c>
      <c r="AS277" s="29">
        <v>0</v>
      </c>
      <c r="AT277" s="29">
        <v>0</v>
      </c>
      <c r="AU277" s="29">
        <v>0</v>
      </c>
      <c r="AV277" s="29">
        <v>0</v>
      </c>
      <c r="AW277" s="29">
        <v>0</v>
      </c>
      <c r="AX277" s="29">
        <v>0</v>
      </c>
      <c r="AY277" s="29">
        <v>0</v>
      </c>
      <c r="AZ277" s="29">
        <v>0</v>
      </c>
      <c r="BA277" s="29">
        <v>0</v>
      </c>
      <c r="BB277" s="29">
        <v>0</v>
      </c>
      <c r="BC277" s="29">
        <v>0</v>
      </c>
      <c r="BD277" s="29">
        <v>0</v>
      </c>
      <c r="BE277" s="29">
        <v>0</v>
      </c>
    </row>
    <row r="278" spans="1:57" x14ac:dyDescent="0.25">
      <c r="A278" s="29" t="s">
        <v>1283</v>
      </c>
      <c r="B278" s="29">
        <v>7</v>
      </c>
      <c r="C278" s="29" t="s">
        <v>256</v>
      </c>
      <c r="D278">
        <v>2</v>
      </c>
      <c r="E278" t="s">
        <v>7</v>
      </c>
      <c r="F278" s="2" t="s">
        <v>736</v>
      </c>
      <c r="G278" s="29" t="s">
        <v>245</v>
      </c>
      <c r="H278" s="29">
        <v>54.784168408396958</v>
      </c>
      <c r="I278" s="29">
        <v>53.948043400561438</v>
      </c>
      <c r="J278" s="5" t="s">
        <v>50</v>
      </c>
      <c r="K278" s="29">
        <v>10614</v>
      </c>
      <c r="L278" s="29">
        <v>8</v>
      </c>
      <c r="M278" s="29">
        <f t="shared" si="20"/>
        <v>7.537214999057848E-2</v>
      </c>
      <c r="N278" s="29">
        <v>8.0875000000020236E-2</v>
      </c>
      <c r="O278" s="29">
        <v>3.0371561906959409E-3</v>
      </c>
      <c r="P278" s="29">
        <v>32.236375808046716</v>
      </c>
      <c r="Q278" s="29">
        <f t="shared" si="18"/>
        <v>4.7953347918249278</v>
      </c>
      <c r="R278" s="29">
        <v>0.40753768183523342</v>
      </c>
      <c r="S278" s="29">
        <f t="shared" si="19"/>
        <v>0.24090819554821086</v>
      </c>
      <c r="T278" s="29">
        <v>0.80804889093977184</v>
      </c>
      <c r="U278" s="29">
        <v>6.6059999999999999</v>
      </c>
      <c r="V278" s="5">
        <v>25</v>
      </c>
      <c r="W278" s="5">
        <v>1</v>
      </c>
      <c r="X278" s="5">
        <v>2.3333333333333299</v>
      </c>
      <c r="Y278" s="5">
        <v>3.3333333333333299</v>
      </c>
      <c r="Z278" s="29">
        <v>53.5</v>
      </c>
      <c r="AA278" s="29" t="s">
        <v>2241</v>
      </c>
      <c r="AC278" s="29">
        <v>10729</v>
      </c>
      <c r="AD278" s="29">
        <v>332.49509999999998</v>
      </c>
      <c r="AE278" s="29">
        <v>32.268144999999997</v>
      </c>
      <c r="AF278" s="29">
        <v>107.28</v>
      </c>
      <c r="AG278" s="29">
        <v>394.63535300000001</v>
      </c>
      <c r="AH278" s="29">
        <v>39.463535</v>
      </c>
      <c r="AI278" s="29">
        <v>3.0984999999999999E-2</v>
      </c>
      <c r="AJ278" s="29">
        <v>1.2617E-2</v>
      </c>
      <c r="AK278" s="29">
        <v>0.40718500000000002</v>
      </c>
      <c r="AL278" s="29">
        <v>2.8625000000000001E-2</v>
      </c>
      <c r="AM278" s="29">
        <v>2.75E-2</v>
      </c>
      <c r="AN278" s="29">
        <v>0</v>
      </c>
      <c r="AO278" s="29">
        <v>0</v>
      </c>
      <c r="AP278" s="29">
        <v>0</v>
      </c>
      <c r="AQ278" s="29">
        <v>0</v>
      </c>
      <c r="AR278" s="29">
        <v>0</v>
      </c>
      <c r="AS278" s="29">
        <v>0</v>
      </c>
      <c r="AT278" s="29">
        <v>0</v>
      </c>
      <c r="AU278" s="29">
        <v>0</v>
      </c>
      <c r="AV278" s="29">
        <v>0</v>
      </c>
      <c r="AW278" s="29">
        <v>0</v>
      </c>
      <c r="AX278" s="29">
        <v>0</v>
      </c>
      <c r="AY278" s="29">
        <v>0</v>
      </c>
      <c r="AZ278" s="29">
        <v>0</v>
      </c>
      <c r="BA278" s="29">
        <v>0</v>
      </c>
      <c r="BB278" s="29">
        <v>0</v>
      </c>
      <c r="BC278" s="29">
        <v>0</v>
      </c>
      <c r="BD278" s="29">
        <v>0</v>
      </c>
      <c r="BE278" s="29">
        <v>0</v>
      </c>
    </row>
    <row r="279" spans="1:57" x14ac:dyDescent="0.25">
      <c r="A279" s="29" t="s">
        <v>1283</v>
      </c>
      <c r="B279" s="29">
        <v>7</v>
      </c>
      <c r="C279" s="29" t="s">
        <v>2</v>
      </c>
      <c r="D279">
        <v>3</v>
      </c>
      <c r="E279" t="s">
        <v>1</v>
      </c>
      <c r="F279" s="2" t="s">
        <v>736</v>
      </c>
      <c r="G279" s="29" t="s">
        <v>245</v>
      </c>
      <c r="H279" s="29">
        <v>54.784168408396958</v>
      </c>
      <c r="I279" s="29">
        <v>53.948043400561438</v>
      </c>
      <c r="J279" s="5" t="s">
        <v>50</v>
      </c>
      <c r="K279" s="29">
        <v>7850</v>
      </c>
      <c r="L279" s="29">
        <v>27</v>
      </c>
      <c r="M279" s="29">
        <f t="shared" si="20"/>
        <v>0.3439490445859873</v>
      </c>
      <c r="N279" s="29">
        <v>5.3044999999988109E-2</v>
      </c>
      <c r="O279" s="29">
        <v>1.5185780953479706E-2</v>
      </c>
      <c r="P279" s="29">
        <v>23.841676096963138</v>
      </c>
      <c r="Q279" s="29">
        <f t="shared" si="18"/>
        <v>3.599364919258651</v>
      </c>
      <c r="R279" s="29">
        <v>0.5070938495488635</v>
      </c>
      <c r="S279" s="29">
        <f t="shared" si="19"/>
        <v>0.14135202783458078</v>
      </c>
      <c r="T279" s="29">
        <v>1.0208073721295108</v>
      </c>
      <c r="U279" s="29">
        <v>6.6059999999999999</v>
      </c>
      <c r="V279" s="5">
        <v>25</v>
      </c>
      <c r="W279" s="5">
        <v>1</v>
      </c>
      <c r="X279" s="5">
        <v>2.3333333333333299</v>
      </c>
      <c r="Y279" s="5">
        <v>3.3333333333333299</v>
      </c>
      <c r="Z279" s="29">
        <v>53.5</v>
      </c>
      <c r="AA279" s="29" t="s">
        <v>2241</v>
      </c>
      <c r="AC279" s="29">
        <v>7941</v>
      </c>
      <c r="AD279" s="29">
        <v>332.49509999999998</v>
      </c>
      <c r="AE279" s="29">
        <v>23.883058999999999</v>
      </c>
      <c r="AF279" s="29">
        <v>79.400000000000006</v>
      </c>
      <c r="AG279" s="29">
        <v>213.393721</v>
      </c>
      <c r="AH279" s="29">
        <v>21.339372000000001</v>
      </c>
      <c r="AI279" s="29">
        <v>4.1867000000000001E-2</v>
      </c>
      <c r="AJ279" s="29">
        <v>2.1245E-2</v>
      </c>
      <c r="AK279" s="29">
        <v>0.50744500000000003</v>
      </c>
      <c r="AL279" s="29">
        <v>3.7949999999999998E-2</v>
      </c>
      <c r="AM279" s="29">
        <v>3.2500000000000001E-2</v>
      </c>
      <c r="AN279" s="29">
        <v>0</v>
      </c>
      <c r="AO279" s="29">
        <v>0</v>
      </c>
      <c r="AP279" s="29">
        <v>0</v>
      </c>
      <c r="AQ279" s="29">
        <v>0</v>
      </c>
      <c r="AR279" s="29">
        <v>0</v>
      </c>
      <c r="AS279" s="29">
        <v>0</v>
      </c>
      <c r="AT279" s="29">
        <v>0</v>
      </c>
      <c r="AU279" s="29">
        <v>0</v>
      </c>
      <c r="AV279" s="29">
        <v>0</v>
      </c>
      <c r="AW279" s="29">
        <v>0</v>
      </c>
      <c r="AX279" s="29">
        <v>0</v>
      </c>
      <c r="AY279" s="29">
        <v>0</v>
      </c>
      <c r="AZ279" s="29">
        <v>0</v>
      </c>
      <c r="BA279" s="29">
        <v>0</v>
      </c>
      <c r="BB279" s="29">
        <v>0</v>
      </c>
      <c r="BC279" s="29">
        <v>0</v>
      </c>
      <c r="BD279" s="29">
        <v>0</v>
      </c>
      <c r="BE279" s="29">
        <v>0</v>
      </c>
    </row>
    <row r="280" spans="1:57" x14ac:dyDescent="0.25">
      <c r="A280" s="29" t="s">
        <v>1283</v>
      </c>
      <c r="B280" s="29">
        <v>7</v>
      </c>
      <c r="C280" s="29" t="s">
        <v>3</v>
      </c>
      <c r="D280">
        <v>4</v>
      </c>
      <c r="E280" t="s">
        <v>1</v>
      </c>
      <c r="F280" s="2" t="s">
        <v>736</v>
      </c>
      <c r="G280" s="29" t="s">
        <v>245</v>
      </c>
      <c r="H280" s="29">
        <v>54.784168408396958</v>
      </c>
      <c r="I280" s="29">
        <v>53.948043400561438</v>
      </c>
      <c r="J280" s="5" t="s">
        <v>51</v>
      </c>
      <c r="K280" s="29">
        <v>7886</v>
      </c>
      <c r="L280" s="29">
        <v>31</v>
      </c>
      <c r="M280" s="29">
        <f t="shared" si="20"/>
        <v>0.39310169921379662</v>
      </c>
      <c r="N280" s="29">
        <v>4.9333333333320205E-2</v>
      </c>
      <c r="O280" s="29">
        <v>1.8222937144175645E-2</v>
      </c>
      <c r="P280" s="29">
        <v>23.95101371982819</v>
      </c>
      <c r="Q280" s="29">
        <f t="shared" si="18"/>
        <v>3.490027296393599</v>
      </c>
      <c r="R280" s="29">
        <v>0.64802432479553296</v>
      </c>
      <c r="S280" s="29">
        <f t="shared" si="19"/>
        <v>4.2155258791132244E-4</v>
      </c>
      <c r="T280" s="29">
        <v>1.0065283953108293</v>
      </c>
      <c r="U280" s="29">
        <v>6.6059999999999999</v>
      </c>
      <c r="V280" s="5">
        <v>25</v>
      </c>
      <c r="W280" s="5">
        <v>1</v>
      </c>
      <c r="X280" s="5">
        <v>2.3333333333333299</v>
      </c>
      <c r="Y280" s="5">
        <v>3.3333333333333299</v>
      </c>
      <c r="Z280" s="29">
        <v>53.5</v>
      </c>
      <c r="AA280" s="29" t="s">
        <v>2241</v>
      </c>
      <c r="AC280" s="29">
        <v>7969</v>
      </c>
      <c r="AD280" s="29">
        <v>332.49509999999998</v>
      </c>
      <c r="AE280" s="29">
        <v>23.967269999999999</v>
      </c>
      <c r="AF280" s="29">
        <v>79.680000000000007</v>
      </c>
      <c r="AG280" s="29">
        <v>208.417316</v>
      </c>
      <c r="AH280" s="29">
        <v>20.841732</v>
      </c>
      <c r="AI280" s="29">
        <v>4.1715000000000002E-2</v>
      </c>
      <c r="AJ280" s="29">
        <v>2.6984999999999999E-2</v>
      </c>
      <c r="AK280" s="29">
        <v>0.64687600000000001</v>
      </c>
      <c r="AL280" s="29">
        <v>3.5125000000000003E-2</v>
      </c>
      <c r="AM280" s="29">
        <v>2.75E-2</v>
      </c>
      <c r="AN280" s="29">
        <v>0</v>
      </c>
      <c r="AO280" s="29">
        <v>0</v>
      </c>
      <c r="AP280" s="29">
        <v>0</v>
      </c>
      <c r="AQ280" s="29">
        <v>0</v>
      </c>
      <c r="AR280" s="29">
        <v>0</v>
      </c>
      <c r="AS280" s="29">
        <v>0</v>
      </c>
      <c r="AT280" s="29">
        <v>0</v>
      </c>
      <c r="AU280" s="29">
        <v>0</v>
      </c>
      <c r="AV280" s="29">
        <v>0</v>
      </c>
      <c r="AW280" s="29">
        <v>0</v>
      </c>
      <c r="AX280" s="29">
        <v>0</v>
      </c>
      <c r="AY280" s="29">
        <v>0</v>
      </c>
      <c r="AZ280" s="29">
        <v>0</v>
      </c>
      <c r="BA280" s="29">
        <v>0</v>
      </c>
      <c r="BB280" s="29">
        <v>0</v>
      </c>
      <c r="BC280" s="29">
        <v>0</v>
      </c>
      <c r="BD280" s="29">
        <v>0</v>
      </c>
      <c r="BE280" s="29">
        <v>0</v>
      </c>
    </row>
    <row r="281" spans="1:57" x14ac:dyDescent="0.25">
      <c r="A281" s="29" t="s">
        <v>1283</v>
      </c>
      <c r="B281" s="29">
        <v>7</v>
      </c>
      <c r="C281" s="29" t="s">
        <v>0</v>
      </c>
      <c r="D281">
        <v>10</v>
      </c>
      <c r="E281" t="s">
        <v>1</v>
      </c>
      <c r="F281" s="2" t="s">
        <v>736</v>
      </c>
      <c r="G281" s="29" t="s">
        <v>245</v>
      </c>
      <c r="H281" s="29">
        <v>54.784168408396958</v>
      </c>
      <c r="I281" s="29">
        <v>53.948043400561438</v>
      </c>
      <c r="J281" s="5" t="s">
        <v>52</v>
      </c>
      <c r="K281" s="29">
        <v>6315</v>
      </c>
      <c r="L281" s="29">
        <v>285</v>
      </c>
      <c r="M281" s="29">
        <f t="shared" si="20"/>
        <v>4.513064133016627</v>
      </c>
      <c r="N281" s="29">
        <v>0.11119166666666763</v>
      </c>
      <c r="O281" s="29">
        <v>0.10933762286505387</v>
      </c>
      <c r="P281" s="29">
        <v>19.179641344244867</v>
      </c>
      <c r="Q281" s="29">
        <f t="shared" si="18"/>
        <v>8.2613996719769212</v>
      </c>
      <c r="R281" s="29">
        <v>0.81824121067430877</v>
      </c>
      <c r="S281" s="29">
        <f t="shared" si="19"/>
        <v>0.16979533329086449</v>
      </c>
      <c r="T281" s="29">
        <v>1.0167323298650757</v>
      </c>
      <c r="U281" s="29">
        <v>6.6059999999999999</v>
      </c>
      <c r="V281" s="5">
        <v>25</v>
      </c>
      <c r="W281" s="5">
        <v>1</v>
      </c>
      <c r="X281" s="5">
        <v>2.3333333333333299</v>
      </c>
      <c r="Y281" s="5">
        <v>3.3333333333333299</v>
      </c>
      <c r="Z281" s="29">
        <v>53.5</v>
      </c>
      <c r="AA281" s="29" t="s">
        <v>2241</v>
      </c>
      <c r="AC281" s="29">
        <v>6359</v>
      </c>
      <c r="AD281" s="29">
        <v>332.49509999999998</v>
      </c>
      <c r="AE281" s="29">
        <v>19.125094000000001</v>
      </c>
      <c r="AF281" s="29">
        <v>63.56</v>
      </c>
      <c r="AG281" s="29">
        <v>145.307558</v>
      </c>
      <c r="AH281" s="29">
        <v>14.530756</v>
      </c>
      <c r="AI281" s="29">
        <v>5.2278999999999999E-2</v>
      </c>
      <c r="AJ281" s="29">
        <v>4.2757000000000003E-2</v>
      </c>
      <c r="AK281" s="29">
        <v>0.81786099999999995</v>
      </c>
      <c r="AL281" s="29">
        <v>4.0024999999999998E-2</v>
      </c>
      <c r="AM281" s="29">
        <v>3.2500000000000001E-2</v>
      </c>
      <c r="AN281" s="29">
        <v>6</v>
      </c>
      <c r="AO281" s="29">
        <v>1.8044999999999999E-2</v>
      </c>
      <c r="AP281" s="29">
        <v>1.0827230000000001</v>
      </c>
      <c r="AQ281" s="29">
        <v>4.1201449999999999</v>
      </c>
      <c r="AR281" s="29">
        <v>0.97187900000000005</v>
      </c>
      <c r="AS281" s="29">
        <v>0.58247400000000005</v>
      </c>
      <c r="AT281" s="29">
        <v>43.666666999999997</v>
      </c>
      <c r="AU281" s="29">
        <v>22.042383000000001</v>
      </c>
      <c r="AV281" s="29">
        <v>2.2778E-2</v>
      </c>
      <c r="AW281" s="29">
        <v>9.0449999999999992E-3</v>
      </c>
      <c r="AX281" s="29">
        <v>47.932715999999999</v>
      </c>
      <c r="AY281" s="29">
        <v>9.4321900000000003</v>
      </c>
      <c r="AZ281" s="29">
        <v>151.076337</v>
      </c>
      <c r="BA281" s="29">
        <v>81.089819000000006</v>
      </c>
      <c r="BB281" s="29">
        <v>54.539735</v>
      </c>
      <c r="BC281" s="29">
        <v>39.194043000000001</v>
      </c>
      <c r="BD281" s="29">
        <v>6.4798390000000001</v>
      </c>
      <c r="BE281" s="29">
        <v>0.57735000000000003</v>
      </c>
    </row>
    <row r="282" spans="1:57" x14ac:dyDescent="0.25">
      <c r="A282" s="29" t="s">
        <v>1283</v>
      </c>
      <c r="B282" s="29">
        <v>7</v>
      </c>
      <c r="C282" s="29" t="s">
        <v>4</v>
      </c>
      <c r="D282">
        <v>12</v>
      </c>
      <c r="E282" t="s">
        <v>1</v>
      </c>
      <c r="F282" s="2" t="s">
        <v>736</v>
      </c>
      <c r="G282" s="29" t="s">
        <v>245</v>
      </c>
      <c r="H282" s="29">
        <v>54.784168408396958</v>
      </c>
      <c r="I282" s="29">
        <v>53.948043400561438</v>
      </c>
      <c r="J282" s="5" t="s">
        <v>52</v>
      </c>
      <c r="K282" s="29">
        <v>2260</v>
      </c>
      <c r="L282" s="29">
        <v>0</v>
      </c>
      <c r="M282" s="29">
        <f t="shared" si="20"/>
        <v>0</v>
      </c>
      <c r="N282" s="29">
        <v>0</v>
      </c>
      <c r="O282" s="29">
        <v>0</v>
      </c>
      <c r="P282" s="29">
        <v>6.8639729909728269</v>
      </c>
      <c r="Q282" s="29">
        <f t="shared" si="18"/>
        <v>20.577068025248963</v>
      </c>
      <c r="R282" s="29">
        <v>0.45616699566488511</v>
      </c>
      <c r="S282" s="29">
        <f t="shared" si="19"/>
        <v>0.19227888171855917</v>
      </c>
      <c r="T282" s="29">
        <v>1.0008043111368312</v>
      </c>
      <c r="U282" s="29">
        <v>6.6059999999999999</v>
      </c>
      <c r="V282" s="5">
        <v>25</v>
      </c>
      <c r="W282" s="5">
        <v>1</v>
      </c>
      <c r="X282" s="5">
        <v>2.3333333333333299</v>
      </c>
      <c r="Y282" s="5">
        <v>3.3333333333333299</v>
      </c>
      <c r="Z282" s="29">
        <v>53.5</v>
      </c>
      <c r="AA282" s="29" t="s">
        <v>2241</v>
      </c>
      <c r="AC282" s="29">
        <v>2285</v>
      </c>
      <c r="AD282" s="29">
        <v>332.49509999999998</v>
      </c>
      <c r="AE282" s="29">
        <v>6.8722820000000002</v>
      </c>
      <c r="AF282" s="29">
        <v>22.82</v>
      </c>
      <c r="AG282" s="29">
        <v>27.314238</v>
      </c>
      <c r="AH282" s="29">
        <v>2.7314240000000001</v>
      </c>
      <c r="AI282" s="29">
        <v>0.14551500000000001</v>
      </c>
      <c r="AJ282" s="29">
        <v>6.6750000000000004E-2</v>
      </c>
      <c r="AK282" s="29">
        <v>0.45871800000000001</v>
      </c>
      <c r="AL282" s="29">
        <v>0.13788800000000001</v>
      </c>
      <c r="AM282" s="29">
        <v>0.1525</v>
      </c>
      <c r="AN282" s="29">
        <v>0</v>
      </c>
      <c r="AO282" s="29">
        <v>0</v>
      </c>
      <c r="AP282" s="29">
        <v>0</v>
      </c>
      <c r="AQ282" s="29">
        <v>0</v>
      </c>
      <c r="AR282" s="29">
        <v>0</v>
      </c>
      <c r="AS282" s="29">
        <v>0</v>
      </c>
      <c r="AT282" s="29">
        <v>0</v>
      </c>
      <c r="AU282" s="29">
        <v>0</v>
      </c>
      <c r="AV282" s="29">
        <v>0</v>
      </c>
      <c r="AW282" s="29">
        <v>0</v>
      </c>
      <c r="AX282" s="29">
        <v>0</v>
      </c>
      <c r="AY282" s="29">
        <v>0</v>
      </c>
      <c r="AZ282" s="29">
        <v>0</v>
      </c>
      <c r="BA282" s="29">
        <v>0</v>
      </c>
      <c r="BB282" s="29">
        <v>0</v>
      </c>
      <c r="BC282" s="29">
        <v>0</v>
      </c>
      <c r="BD282" s="29">
        <v>0</v>
      </c>
      <c r="BE282" s="29">
        <v>0</v>
      </c>
    </row>
    <row r="283" spans="1:57" x14ac:dyDescent="0.25">
      <c r="A283" s="29" t="s">
        <v>1284</v>
      </c>
      <c r="B283" s="29">
        <v>7</v>
      </c>
      <c r="C283" s="29" t="s">
        <v>9</v>
      </c>
      <c r="D283">
        <v>2</v>
      </c>
      <c r="E283" t="s">
        <v>1</v>
      </c>
      <c r="F283" s="2" t="s">
        <v>736</v>
      </c>
      <c r="G283" s="29" t="s">
        <v>245</v>
      </c>
      <c r="H283" s="29">
        <v>54.784168408396958</v>
      </c>
      <c r="I283" s="29">
        <v>53.948043400561438</v>
      </c>
      <c r="J283" s="5" t="s">
        <v>50</v>
      </c>
      <c r="K283" s="29">
        <v>2143</v>
      </c>
      <c r="L283" s="29">
        <v>0</v>
      </c>
      <c r="M283" s="29">
        <f t="shared" si="20"/>
        <v>0</v>
      </c>
      <c r="N283" s="29">
        <v>0</v>
      </c>
      <c r="O283" s="29">
        <v>0</v>
      </c>
      <c r="P283" s="29">
        <v>7.1136806012034679</v>
      </c>
      <c r="Q283" s="29">
        <f t="shared" si="18"/>
        <v>20.327360415018319</v>
      </c>
      <c r="R283" s="29">
        <v>0.43918251910775746</v>
      </c>
      <c r="S283" s="29">
        <f t="shared" si="19"/>
        <v>0.20926335827568682</v>
      </c>
      <c r="T283" s="29">
        <v>0.68743376459238414</v>
      </c>
      <c r="U283" s="29">
        <v>6.6059999999999999</v>
      </c>
      <c r="V283" s="5">
        <v>25</v>
      </c>
      <c r="W283" s="5">
        <v>1</v>
      </c>
      <c r="X283" s="5">
        <v>2.3333333333333299</v>
      </c>
      <c r="Y283" s="5">
        <v>3.3333333333333299</v>
      </c>
      <c r="Z283" s="29">
        <v>53.5</v>
      </c>
      <c r="AA283" s="29" t="s">
        <v>2241</v>
      </c>
      <c r="AC283" s="29">
        <v>2171</v>
      </c>
      <c r="AD283" s="29">
        <v>304.72107499999998</v>
      </c>
      <c r="AE283" s="29">
        <v>7.1245479999999999</v>
      </c>
      <c r="AF283" s="29">
        <v>21.7</v>
      </c>
      <c r="AG283" s="29">
        <v>27.143508000000001</v>
      </c>
      <c r="AH283" s="29">
        <v>2.7143510000000002</v>
      </c>
      <c r="AI283" s="29">
        <v>0.14024200000000001</v>
      </c>
      <c r="AJ283" s="29">
        <v>6.1622000000000003E-2</v>
      </c>
      <c r="AK283" s="29">
        <v>0.43939600000000001</v>
      </c>
      <c r="AL283" s="29">
        <v>0.13187499999999999</v>
      </c>
      <c r="AM283" s="29">
        <v>0.1125</v>
      </c>
      <c r="AN283" s="29">
        <v>0</v>
      </c>
      <c r="AO283" s="29">
        <v>0</v>
      </c>
      <c r="AP283" s="29">
        <v>0</v>
      </c>
      <c r="AQ283" s="29">
        <v>0</v>
      </c>
      <c r="AR283" s="29">
        <v>0</v>
      </c>
      <c r="AS283" s="29">
        <v>0</v>
      </c>
      <c r="AT283" s="29">
        <v>0</v>
      </c>
      <c r="AU283" s="29">
        <v>0</v>
      </c>
      <c r="AV283" s="29">
        <v>0</v>
      </c>
      <c r="AW283" s="29">
        <v>0</v>
      </c>
      <c r="AX283" s="29">
        <v>0</v>
      </c>
      <c r="AY283" s="29">
        <v>0</v>
      </c>
      <c r="AZ283" s="29">
        <v>0</v>
      </c>
      <c r="BA283" s="29">
        <v>0</v>
      </c>
      <c r="BB283" s="29">
        <v>0</v>
      </c>
      <c r="BC283" s="29">
        <v>0</v>
      </c>
      <c r="BD283" s="29">
        <v>0</v>
      </c>
      <c r="BE283" s="29">
        <v>0</v>
      </c>
    </row>
    <row r="284" spans="1:57" x14ac:dyDescent="0.25">
      <c r="A284" s="29" t="s">
        <v>1284</v>
      </c>
      <c r="B284" s="29">
        <v>7</v>
      </c>
      <c r="C284" s="29" t="s">
        <v>256</v>
      </c>
      <c r="D284">
        <v>2</v>
      </c>
      <c r="E284" t="s">
        <v>7</v>
      </c>
      <c r="F284" s="2" t="s">
        <v>736</v>
      </c>
      <c r="G284" s="29" t="s">
        <v>245</v>
      </c>
      <c r="H284" s="29">
        <v>54.784168408396958</v>
      </c>
      <c r="I284" s="29">
        <v>53.948043400561438</v>
      </c>
      <c r="J284" s="5" t="s">
        <v>50</v>
      </c>
      <c r="K284" s="29">
        <v>2183</v>
      </c>
      <c r="L284" s="29">
        <v>181</v>
      </c>
      <c r="M284" s="29">
        <f t="shared" si="20"/>
        <v>8.2913421896472741</v>
      </c>
      <c r="N284" s="29">
        <v>0.2242923076923076</v>
      </c>
      <c r="O284" s="29">
        <v>8.6306904167657572E-2</v>
      </c>
      <c r="P284" s="29">
        <v>7.2464604537690951</v>
      </c>
      <c r="Q284" s="29">
        <f t="shared" si="18"/>
        <v>20.194580562452693</v>
      </c>
      <c r="R284" s="29">
        <v>0.88841945224236407</v>
      </c>
      <c r="S284" s="29">
        <f t="shared" si="19"/>
        <v>0.23997357485891979</v>
      </c>
      <c r="T284" s="29">
        <v>0.63978916931419449</v>
      </c>
      <c r="U284" s="29">
        <v>6.6059999999999999</v>
      </c>
      <c r="V284" s="5">
        <v>25</v>
      </c>
      <c r="W284" s="5">
        <v>1</v>
      </c>
      <c r="X284" s="5">
        <v>2.3333333333333299</v>
      </c>
      <c r="Y284" s="5">
        <v>3.3333333333333299</v>
      </c>
      <c r="Z284" s="29">
        <v>53.5</v>
      </c>
      <c r="AA284" s="29" t="s">
        <v>2241</v>
      </c>
      <c r="AC284" s="29">
        <v>2191</v>
      </c>
      <c r="AD284" s="29">
        <v>304.72107499999998</v>
      </c>
      <c r="AE284" s="29">
        <v>7.1901820000000001</v>
      </c>
      <c r="AF284" s="29">
        <v>21.45</v>
      </c>
      <c r="AG284" s="29">
        <v>24.085421</v>
      </c>
      <c r="AH284" s="29">
        <v>2.4085420000000002</v>
      </c>
      <c r="AI284" s="29">
        <v>0.139017</v>
      </c>
      <c r="AJ284" s="29">
        <v>0.125392</v>
      </c>
      <c r="AK284" s="29">
        <v>0.90199600000000002</v>
      </c>
      <c r="AL284" s="29">
        <v>0.101713</v>
      </c>
      <c r="AM284" s="29">
        <v>7.2499999999999995E-2</v>
      </c>
      <c r="AN284" s="29">
        <v>2</v>
      </c>
      <c r="AO284" s="29">
        <v>6.5630000000000003E-3</v>
      </c>
      <c r="AP284" s="29">
        <v>0.39380300000000001</v>
      </c>
      <c r="AQ284" s="29">
        <v>2.0082149999999999</v>
      </c>
      <c r="AR284" s="29">
        <v>0.85657499999999998</v>
      </c>
      <c r="AS284" s="29">
        <v>0.29224699999999998</v>
      </c>
      <c r="AT284" s="29">
        <v>22</v>
      </c>
      <c r="AU284" s="29">
        <v>7.0710680000000004</v>
      </c>
      <c r="AV284" s="29">
        <v>4.0788999999999999E-2</v>
      </c>
      <c r="AW284" s="29">
        <v>2.0565E-2</v>
      </c>
      <c r="AX284" s="29">
        <v>24.536064</v>
      </c>
      <c r="AY284" s="29">
        <v>0.11619400000000001</v>
      </c>
      <c r="AZ284" s="29">
        <v>102.430082</v>
      </c>
      <c r="BA284" s="29">
        <v>34.156362999999999</v>
      </c>
      <c r="BB284" s="29">
        <v>92.847999999999999</v>
      </c>
      <c r="BC284" s="29">
        <v>0</v>
      </c>
      <c r="BD284" s="29">
        <v>6.219544</v>
      </c>
      <c r="BE284" s="29">
        <v>0.47140500000000002</v>
      </c>
    </row>
    <row r="285" spans="1:57" x14ac:dyDescent="0.25">
      <c r="A285" s="29" t="s">
        <v>1284</v>
      </c>
      <c r="B285" s="29">
        <v>7</v>
      </c>
      <c r="C285" s="29" t="s">
        <v>2</v>
      </c>
      <c r="D285">
        <v>3</v>
      </c>
      <c r="E285" t="s">
        <v>1</v>
      </c>
      <c r="F285" s="2" t="s">
        <v>736</v>
      </c>
      <c r="G285" s="29" t="s">
        <v>245</v>
      </c>
      <c r="H285" s="29">
        <v>54.784168408396958</v>
      </c>
      <c r="I285" s="29">
        <v>53.948043400561438</v>
      </c>
      <c r="J285" s="5" t="s">
        <v>50</v>
      </c>
      <c r="K285" s="29">
        <v>6114</v>
      </c>
      <c r="L285" s="29">
        <v>175</v>
      </c>
      <c r="M285" s="29">
        <f t="shared" si="20"/>
        <v>2.8622832842656201</v>
      </c>
      <c r="N285" s="29">
        <v>8.7253125000000084E-2</v>
      </c>
      <c r="O285" s="29">
        <v>7.9667911539376218E-2</v>
      </c>
      <c r="P285" s="29">
        <v>20.29540046465609</v>
      </c>
      <c r="Q285" s="29">
        <f t="shared" si="18"/>
        <v>7.1456405515656982</v>
      </c>
      <c r="R285" s="29">
        <v>0.73714226775890657</v>
      </c>
      <c r="S285" s="29">
        <f t="shared" si="19"/>
        <v>8.8696390375462286E-2</v>
      </c>
      <c r="T285" s="29">
        <v>1.0186947164162559</v>
      </c>
      <c r="U285" s="29">
        <v>6.6059999999999999</v>
      </c>
      <c r="V285" s="5">
        <v>25</v>
      </c>
      <c r="W285" s="5">
        <v>1</v>
      </c>
      <c r="X285" s="5">
        <v>2.3333333333333299</v>
      </c>
      <c r="Y285" s="5">
        <v>3.3333333333333299</v>
      </c>
      <c r="Z285" s="29">
        <v>53.5</v>
      </c>
      <c r="AA285" s="29" t="s">
        <v>2241</v>
      </c>
      <c r="AC285" s="29">
        <v>6199</v>
      </c>
      <c r="AD285" s="29">
        <v>304.72107499999998</v>
      </c>
      <c r="AE285" s="29">
        <v>20.343194</v>
      </c>
      <c r="AF285" s="29">
        <v>61.98</v>
      </c>
      <c r="AG285" s="29">
        <v>141.819391</v>
      </c>
      <c r="AH285" s="29">
        <v>14.181939</v>
      </c>
      <c r="AI285" s="29">
        <v>4.9153000000000002E-2</v>
      </c>
      <c r="AJ285" s="29">
        <v>3.6200999999999997E-2</v>
      </c>
      <c r="AK285" s="29">
        <v>0.73649799999999999</v>
      </c>
      <c r="AL285" s="29">
        <v>3.9350000000000003E-2</v>
      </c>
      <c r="AM285" s="29">
        <v>2.75E-2</v>
      </c>
      <c r="AN285" s="29">
        <v>4</v>
      </c>
      <c r="AO285" s="29">
        <v>1.3127E-2</v>
      </c>
      <c r="AP285" s="29">
        <v>0.78760600000000003</v>
      </c>
      <c r="AQ285" s="29">
        <v>1.5647690000000001</v>
      </c>
      <c r="AR285" s="29">
        <v>0.39903699999999998</v>
      </c>
      <c r="AS285" s="29">
        <v>0.23522000000000001</v>
      </c>
      <c r="AT285" s="29">
        <v>24.25</v>
      </c>
      <c r="AU285" s="29">
        <v>10.904892</v>
      </c>
      <c r="AV285" s="29">
        <v>1.7163000000000001E-2</v>
      </c>
      <c r="AW285" s="29">
        <v>8.7589999999999994E-3</v>
      </c>
      <c r="AX285" s="29">
        <v>77.559121000000005</v>
      </c>
      <c r="AY285" s="29">
        <v>43.864258</v>
      </c>
      <c r="AZ285" s="29">
        <v>271.87170600000002</v>
      </c>
      <c r="BA285" s="29">
        <v>106.306183</v>
      </c>
      <c r="BB285" s="29">
        <v>54.896574999999999</v>
      </c>
      <c r="BC285" s="29">
        <v>53.453975</v>
      </c>
      <c r="BD285" s="29">
        <v>5.7743140000000004</v>
      </c>
      <c r="BE285" s="29">
        <v>0.74535600000000002</v>
      </c>
    </row>
    <row r="286" spans="1:57" x14ac:dyDescent="0.25">
      <c r="A286" s="29" t="s">
        <v>1284</v>
      </c>
      <c r="B286" s="29">
        <v>7</v>
      </c>
      <c r="C286" s="29" t="s">
        <v>4</v>
      </c>
      <c r="D286">
        <v>12</v>
      </c>
      <c r="E286" t="s">
        <v>1</v>
      </c>
      <c r="F286" s="2" t="s">
        <v>736</v>
      </c>
      <c r="G286" s="29" t="s">
        <v>245</v>
      </c>
      <c r="H286" s="29">
        <v>54.784168408396958</v>
      </c>
      <c r="I286" s="29">
        <v>53.948043400561438</v>
      </c>
      <c r="J286" s="5" t="s">
        <v>52</v>
      </c>
      <c r="K286" s="29">
        <v>7591</v>
      </c>
      <c r="L286" s="29">
        <v>80</v>
      </c>
      <c r="M286" s="29">
        <f t="shared" si="20"/>
        <v>1.0538795942563561</v>
      </c>
      <c r="N286" s="29">
        <v>7.175416666666716E-2</v>
      </c>
      <c r="O286" s="29">
        <v>3.9833955769688109E-2</v>
      </c>
      <c r="P286" s="29">
        <v>25.198296520641868</v>
      </c>
      <c r="Q286" s="29">
        <f t="shared" si="18"/>
        <v>2.2427444955799203</v>
      </c>
      <c r="R286" s="29">
        <v>0.6914148391538355</v>
      </c>
      <c r="S286" s="29">
        <f t="shared" si="19"/>
        <v>4.2968961770391223E-2</v>
      </c>
      <c r="T286" s="29">
        <v>1.008700902093252</v>
      </c>
      <c r="U286" s="29">
        <v>6.6059999999999999</v>
      </c>
      <c r="V286" s="5">
        <v>25</v>
      </c>
      <c r="W286" s="5">
        <v>1</v>
      </c>
      <c r="X286" s="5">
        <v>2.3333333333333299</v>
      </c>
      <c r="Y286" s="5">
        <v>3.3333333333333299</v>
      </c>
      <c r="Z286" s="29">
        <v>53.5</v>
      </c>
      <c r="AA286" s="29" t="s">
        <v>2241</v>
      </c>
      <c r="AC286" s="29">
        <v>7677</v>
      </c>
      <c r="AD286" s="29">
        <v>304.72107499999998</v>
      </c>
      <c r="AE286" s="29">
        <v>25.193531</v>
      </c>
      <c r="AF286" s="29">
        <v>76.760000000000005</v>
      </c>
      <c r="AG286" s="29">
        <v>209.26624799999999</v>
      </c>
      <c r="AH286" s="29">
        <v>20.926625000000001</v>
      </c>
      <c r="AI286" s="29">
        <v>3.9692999999999999E-2</v>
      </c>
      <c r="AJ286" s="29">
        <v>2.7473999999999998E-2</v>
      </c>
      <c r="AK286" s="29">
        <v>0.69217099999999998</v>
      </c>
      <c r="AL286" s="29">
        <v>3.2774999999999999E-2</v>
      </c>
      <c r="AM286" s="29">
        <v>2.2499999999999999E-2</v>
      </c>
      <c r="AN286" s="29">
        <v>0</v>
      </c>
      <c r="AO286" s="29">
        <v>0</v>
      </c>
      <c r="AP286" s="29">
        <v>0</v>
      </c>
      <c r="AQ286" s="29">
        <v>0</v>
      </c>
      <c r="AR286" s="29">
        <v>0</v>
      </c>
      <c r="AS286" s="29">
        <v>0</v>
      </c>
      <c r="AT286" s="29">
        <v>0</v>
      </c>
      <c r="AU286" s="29">
        <v>0</v>
      </c>
      <c r="AV286" s="29">
        <v>0</v>
      </c>
      <c r="AW286" s="29">
        <v>0</v>
      </c>
      <c r="AX286" s="29">
        <v>0</v>
      </c>
      <c r="AY286" s="29">
        <v>0</v>
      </c>
      <c r="AZ286" s="29">
        <v>0</v>
      </c>
      <c r="BA286" s="29">
        <v>0</v>
      </c>
      <c r="BB286" s="29">
        <v>0</v>
      </c>
      <c r="BC286" s="29">
        <v>0</v>
      </c>
      <c r="BD286" s="29">
        <v>0</v>
      </c>
      <c r="BE286" s="29">
        <v>0</v>
      </c>
    </row>
    <row r="287" spans="1:57" x14ac:dyDescent="0.25">
      <c r="A287" s="29" t="s">
        <v>1285</v>
      </c>
      <c r="B287" s="29">
        <v>7</v>
      </c>
      <c r="C287" s="29" t="s">
        <v>9</v>
      </c>
      <c r="D287">
        <v>2</v>
      </c>
      <c r="E287" t="s">
        <v>1</v>
      </c>
      <c r="F287" s="2" t="s">
        <v>736</v>
      </c>
      <c r="G287" s="29" t="s">
        <v>245</v>
      </c>
      <c r="H287" s="29">
        <v>54.784168408396958</v>
      </c>
      <c r="I287" s="29">
        <v>53.948043400561438</v>
      </c>
      <c r="J287" s="5" t="s">
        <v>52</v>
      </c>
      <c r="K287" s="29">
        <v>6498</v>
      </c>
      <c r="L287" s="29">
        <v>28</v>
      </c>
      <c r="M287" s="29">
        <f t="shared" si="20"/>
        <v>0.43090181594336713</v>
      </c>
      <c r="N287" s="29">
        <v>4.9685000000002331E-2</v>
      </c>
      <c r="O287" s="29">
        <v>1.7322570634406328E-2</v>
      </c>
      <c r="P287" s="29">
        <v>22.512412796474464</v>
      </c>
      <c r="Q287" s="29">
        <f t="shared" si="18"/>
        <v>4.9286282197473241</v>
      </c>
      <c r="R287" s="29">
        <v>0.67347296202833784</v>
      </c>
      <c r="S287" s="29">
        <f t="shared" si="19"/>
        <v>2.502708464489356E-2</v>
      </c>
      <c r="T287" s="29">
        <v>0.98668568797985712</v>
      </c>
      <c r="U287" s="29">
        <v>6.6059999999999999</v>
      </c>
      <c r="V287" s="5">
        <v>25</v>
      </c>
      <c r="W287" s="5">
        <v>1</v>
      </c>
      <c r="X287" s="5">
        <v>2.3333333333333299</v>
      </c>
      <c r="Y287" s="5">
        <v>3.3333333333333299</v>
      </c>
      <c r="Z287" s="29">
        <v>53.5</v>
      </c>
      <c r="AA287" s="29" t="s">
        <v>2241</v>
      </c>
      <c r="AC287" s="29">
        <v>6498</v>
      </c>
      <c r="AD287" s="29">
        <v>302.40269999999998</v>
      </c>
      <c r="AE287" s="29">
        <v>21.487902999999999</v>
      </c>
      <c r="AF287" s="29">
        <v>64.97</v>
      </c>
      <c r="AG287" s="29">
        <v>175.03316599999999</v>
      </c>
      <c r="AH287" s="29">
        <v>17.503316999999999</v>
      </c>
      <c r="AI287" s="29">
        <v>3.9794000000000003E-2</v>
      </c>
      <c r="AJ287" s="29">
        <v>2.6800000000000001E-2</v>
      </c>
      <c r="AK287" s="29">
        <v>0.67347299999999999</v>
      </c>
      <c r="AL287" s="29">
        <v>3.2800000000000003E-2</v>
      </c>
      <c r="AM287" s="29">
        <v>2.75E-2</v>
      </c>
      <c r="AN287" s="29">
        <v>0</v>
      </c>
      <c r="AO287" s="29">
        <v>0</v>
      </c>
      <c r="AP287" s="29">
        <v>0</v>
      </c>
      <c r="AQ287" s="29">
        <v>0</v>
      </c>
      <c r="AR287" s="29">
        <v>0</v>
      </c>
      <c r="AS287" s="29">
        <v>0</v>
      </c>
      <c r="AT287" s="29">
        <v>0</v>
      </c>
      <c r="AU287" s="29">
        <v>0</v>
      </c>
      <c r="AV287" s="29">
        <v>0</v>
      </c>
      <c r="AW287" s="29">
        <v>0</v>
      </c>
      <c r="AX287" s="29">
        <v>0</v>
      </c>
      <c r="AY287" s="29">
        <v>0</v>
      </c>
      <c r="AZ287" s="29">
        <v>0</v>
      </c>
      <c r="BA287" s="29">
        <v>0</v>
      </c>
      <c r="BB287" s="29">
        <v>0</v>
      </c>
      <c r="BC287" s="29">
        <v>0</v>
      </c>
      <c r="BD287" s="29">
        <v>0</v>
      </c>
      <c r="BE287" s="29">
        <v>0</v>
      </c>
    </row>
    <row r="288" spans="1:57" x14ac:dyDescent="0.25">
      <c r="A288" s="29" t="s">
        <v>1285</v>
      </c>
      <c r="B288" s="29">
        <v>7</v>
      </c>
      <c r="C288" s="29" t="s">
        <v>15</v>
      </c>
      <c r="D288">
        <v>6</v>
      </c>
      <c r="E288" t="s">
        <v>1</v>
      </c>
      <c r="F288" s="2" t="s">
        <v>736</v>
      </c>
      <c r="G288" s="29" t="s">
        <v>245</v>
      </c>
      <c r="H288" s="29">
        <v>54.784168408396958</v>
      </c>
      <c r="I288" s="29">
        <v>53.948043400561438</v>
      </c>
      <c r="J288" s="5" t="s">
        <v>51</v>
      </c>
      <c r="K288" s="29">
        <v>4353</v>
      </c>
      <c r="L288" s="29">
        <v>35</v>
      </c>
      <c r="M288" s="29">
        <f t="shared" si="20"/>
        <v>0.80404318860555946</v>
      </c>
      <c r="N288" s="29">
        <v>6.9075000000003078E-2</v>
      </c>
      <c r="O288" s="29">
        <v>2.4251598888168861E-2</v>
      </c>
      <c r="P288" s="29">
        <v>15.08102999431415</v>
      </c>
      <c r="Q288" s="29">
        <f t="shared" si="18"/>
        <v>12.360011021907638</v>
      </c>
      <c r="R288" s="29">
        <v>0.73786152427535745</v>
      </c>
      <c r="S288" s="29">
        <f t="shared" si="19"/>
        <v>8.941564689191317E-2</v>
      </c>
      <c r="T288" s="29">
        <v>0.64977631534273572</v>
      </c>
      <c r="U288" s="29">
        <v>6.6059999999999999</v>
      </c>
      <c r="V288" s="5">
        <v>25</v>
      </c>
      <c r="W288" s="5">
        <v>1</v>
      </c>
      <c r="X288" s="5">
        <v>2.3333333333333299</v>
      </c>
      <c r="Y288" s="5">
        <v>3.3333333333333299</v>
      </c>
      <c r="Z288" s="29">
        <v>53.5</v>
      </c>
      <c r="AA288" s="29" t="s">
        <v>2241</v>
      </c>
      <c r="AC288" s="29">
        <v>4353</v>
      </c>
      <c r="AD288" s="29">
        <v>302.40269999999998</v>
      </c>
      <c r="AE288" s="29">
        <v>14.394712999999999</v>
      </c>
      <c r="AF288" s="29">
        <v>43.49</v>
      </c>
      <c r="AG288" s="29">
        <v>93.477857999999998</v>
      </c>
      <c r="AH288" s="29">
        <v>9.3477859999999993</v>
      </c>
      <c r="AI288" s="29">
        <v>5.9505000000000002E-2</v>
      </c>
      <c r="AJ288" s="29">
        <v>4.3906000000000001E-2</v>
      </c>
      <c r="AK288" s="29">
        <v>0.73786200000000002</v>
      </c>
      <c r="AL288" s="29">
        <v>4.7724999999999997E-2</v>
      </c>
      <c r="AM288" s="29">
        <v>3.7499999999999999E-2</v>
      </c>
      <c r="AN288" s="29">
        <v>0</v>
      </c>
      <c r="AO288" s="29">
        <v>0</v>
      </c>
      <c r="AP288" s="29">
        <v>0</v>
      </c>
      <c r="AQ288" s="29">
        <v>0</v>
      </c>
      <c r="AR288" s="29">
        <v>0</v>
      </c>
      <c r="AS288" s="29">
        <v>0</v>
      </c>
      <c r="AT288" s="29">
        <v>0</v>
      </c>
      <c r="AU288" s="29">
        <v>0</v>
      </c>
      <c r="AV288" s="29">
        <v>0</v>
      </c>
      <c r="AW288" s="29">
        <v>0</v>
      </c>
      <c r="AX288" s="29">
        <v>0</v>
      </c>
      <c r="AY288" s="29">
        <v>0</v>
      </c>
      <c r="AZ288" s="29">
        <v>0</v>
      </c>
      <c r="BA288" s="29">
        <v>0</v>
      </c>
      <c r="BB288" s="29">
        <v>0</v>
      </c>
      <c r="BC288" s="29">
        <v>0</v>
      </c>
      <c r="BD288" s="29">
        <v>0</v>
      </c>
      <c r="BE288" s="29">
        <v>0</v>
      </c>
    </row>
    <row r="289" spans="1:57" x14ac:dyDescent="0.25">
      <c r="A289" s="29" t="s">
        <v>1285</v>
      </c>
      <c r="B289" s="29">
        <v>7</v>
      </c>
      <c r="C289" s="29" t="s">
        <v>35</v>
      </c>
      <c r="D289">
        <v>6</v>
      </c>
      <c r="E289" t="s">
        <v>7</v>
      </c>
      <c r="F289" s="2" t="s">
        <v>736</v>
      </c>
      <c r="G289" s="29" t="s">
        <v>245</v>
      </c>
      <c r="H289" s="29">
        <v>54.784168408396958</v>
      </c>
      <c r="I289" s="29">
        <v>53.948043400561438</v>
      </c>
      <c r="J289" s="5" t="s">
        <v>50</v>
      </c>
      <c r="K289" s="29">
        <v>8450</v>
      </c>
      <c r="L289" s="29">
        <v>0</v>
      </c>
      <c r="M289" s="29">
        <f t="shared" si="20"/>
        <v>0</v>
      </c>
      <c r="N289" s="29">
        <v>0</v>
      </c>
      <c r="O289" s="29">
        <v>0</v>
      </c>
      <c r="P289" s="29">
        <v>29.275144372146698</v>
      </c>
      <c r="Q289" s="29">
        <f t="shared" si="18"/>
        <v>1.8341033559249098</v>
      </c>
      <c r="R289" s="29">
        <v>0.39369572189216717</v>
      </c>
      <c r="S289" s="29">
        <f t="shared" si="19"/>
        <v>0.25475015549127711</v>
      </c>
      <c r="T289" s="29">
        <v>0.6571882046193821</v>
      </c>
      <c r="U289" s="29">
        <v>6.6059999999999999</v>
      </c>
      <c r="V289" s="5">
        <v>25</v>
      </c>
      <c r="W289" s="5">
        <v>1</v>
      </c>
      <c r="X289" s="5">
        <v>2.3333333333333299</v>
      </c>
      <c r="Y289" s="5">
        <v>3.3333333333333299</v>
      </c>
      <c r="Z289" s="29">
        <v>53.5</v>
      </c>
      <c r="AA289" s="29" t="s">
        <v>2241</v>
      </c>
      <c r="AC289" s="29">
        <v>8450</v>
      </c>
      <c r="AD289" s="29">
        <v>302.40269999999998</v>
      </c>
      <c r="AE289" s="29">
        <v>27.942872000000001</v>
      </c>
      <c r="AF289" s="29">
        <v>84.49</v>
      </c>
      <c r="AG289" s="29">
        <v>321.190021</v>
      </c>
      <c r="AH289" s="29">
        <v>32.119002000000002</v>
      </c>
      <c r="AI289" s="29">
        <v>3.0639E-2</v>
      </c>
      <c r="AJ289" s="29">
        <v>1.2062E-2</v>
      </c>
      <c r="AK289" s="29">
        <v>0.39369599999999999</v>
      </c>
      <c r="AL289" s="29">
        <v>2.835E-2</v>
      </c>
      <c r="AM289" s="29">
        <v>2.75E-2</v>
      </c>
      <c r="AN289" s="29">
        <v>0</v>
      </c>
      <c r="AO289" s="29">
        <v>0</v>
      </c>
      <c r="AP289" s="29">
        <v>0</v>
      </c>
      <c r="AQ289" s="29">
        <v>0</v>
      </c>
      <c r="AR289" s="29">
        <v>0</v>
      </c>
      <c r="AS289" s="29">
        <v>0</v>
      </c>
      <c r="AT289" s="29">
        <v>0</v>
      </c>
      <c r="AU289" s="29">
        <v>0</v>
      </c>
      <c r="AV289" s="29">
        <v>0</v>
      </c>
      <c r="AW289" s="29">
        <v>0</v>
      </c>
      <c r="AX289" s="29">
        <v>0</v>
      </c>
      <c r="AY289" s="29">
        <v>0</v>
      </c>
      <c r="AZ289" s="29">
        <v>0</v>
      </c>
      <c r="BA289" s="29">
        <v>0</v>
      </c>
      <c r="BB289" s="29">
        <v>0</v>
      </c>
      <c r="BC289" s="29">
        <v>0</v>
      </c>
      <c r="BD289" s="29">
        <v>0</v>
      </c>
      <c r="BE289" s="29">
        <v>0</v>
      </c>
    </row>
    <row r="290" spans="1:57" x14ac:dyDescent="0.25">
      <c r="A290" s="29" t="s">
        <v>1285</v>
      </c>
      <c r="B290" s="29">
        <v>7</v>
      </c>
      <c r="C290" s="29" t="s">
        <v>21</v>
      </c>
      <c r="D290">
        <v>7</v>
      </c>
      <c r="E290" t="s">
        <v>1</v>
      </c>
      <c r="F290" s="2" t="s">
        <v>736</v>
      </c>
      <c r="G290" s="29" t="s">
        <v>245</v>
      </c>
      <c r="H290" s="29">
        <v>54.784168408396958</v>
      </c>
      <c r="I290" s="29">
        <v>53.948043400561438</v>
      </c>
      <c r="J290" s="5" t="s">
        <v>52</v>
      </c>
      <c r="K290" s="29">
        <v>7974</v>
      </c>
      <c r="L290" s="29">
        <v>205</v>
      </c>
      <c r="M290" s="29">
        <f t="shared" si="20"/>
        <v>2.5708552796588915</v>
      </c>
      <c r="N290" s="29">
        <v>6.6185185185184223E-2</v>
      </c>
      <c r="O290" s="29">
        <v>9.3541881425794185E-2</v>
      </c>
      <c r="P290" s="29">
        <v>27.626035647751216</v>
      </c>
      <c r="Q290" s="29">
        <f t="shared" si="18"/>
        <v>0.18499463152942752</v>
      </c>
      <c r="R290" s="29">
        <v>0.59568426719734824</v>
      </c>
      <c r="S290" s="29">
        <f t="shared" si="19"/>
        <v>5.2761610186096042E-2</v>
      </c>
      <c r="T290" s="29">
        <v>0.97905351062850643</v>
      </c>
      <c r="U290" s="29">
        <v>6.6059999999999999</v>
      </c>
      <c r="V290" s="5">
        <v>25</v>
      </c>
      <c r="W290" s="5">
        <v>1</v>
      </c>
      <c r="X290" s="5">
        <v>2.3333333333333299</v>
      </c>
      <c r="Y290" s="5">
        <v>3.3333333333333299</v>
      </c>
      <c r="Z290" s="29">
        <v>53.5</v>
      </c>
      <c r="AA290" s="29" t="s">
        <v>2241</v>
      </c>
      <c r="AC290" s="29">
        <v>7974</v>
      </c>
      <c r="AD290" s="29">
        <v>302.40269999999998</v>
      </c>
      <c r="AE290" s="29">
        <v>26.368811999999998</v>
      </c>
      <c r="AF290" s="29">
        <v>79.73</v>
      </c>
      <c r="AG290" s="29">
        <v>238.06708499999999</v>
      </c>
      <c r="AH290" s="29">
        <v>23.806709000000001</v>
      </c>
      <c r="AI290" s="29">
        <v>3.2482999999999998E-2</v>
      </c>
      <c r="AJ290" s="29">
        <v>1.9349999999999999E-2</v>
      </c>
      <c r="AK290" s="29">
        <v>0.59568399999999999</v>
      </c>
      <c r="AL290" s="29">
        <v>2.8225E-2</v>
      </c>
      <c r="AM290" s="29">
        <v>2.2499999999999999E-2</v>
      </c>
      <c r="AN290" s="29">
        <v>4</v>
      </c>
      <c r="AO290" s="29">
        <v>1.3226999999999999E-2</v>
      </c>
      <c r="AP290" s="29">
        <v>0.79364400000000002</v>
      </c>
      <c r="AQ290" s="29">
        <v>2.031603</v>
      </c>
      <c r="AR290" s="29">
        <v>0.73388799999999998</v>
      </c>
      <c r="AS290" s="29">
        <v>0.83374000000000004</v>
      </c>
      <c r="AT290" s="29">
        <v>40.5</v>
      </c>
      <c r="AU290" s="29">
        <v>32.542279999999998</v>
      </c>
      <c r="AV290" s="29">
        <v>1.8578999999999998E-2</v>
      </c>
      <c r="AW290" s="29">
        <v>7.6610000000000003E-3</v>
      </c>
      <c r="AX290" s="29">
        <v>77.034751999999997</v>
      </c>
      <c r="AY290" s="29">
        <v>34.169046999999999</v>
      </c>
      <c r="AZ290" s="29">
        <v>215.04127600000001</v>
      </c>
      <c r="BA290" s="29">
        <v>153.25378499999999</v>
      </c>
      <c r="BB290" s="29">
        <v>57.887117000000003</v>
      </c>
      <c r="BC290" s="29">
        <v>47.559657999999999</v>
      </c>
      <c r="BD290" s="29">
        <v>5.6360279999999996</v>
      </c>
      <c r="BE290" s="29">
        <v>0.74535600000000002</v>
      </c>
    </row>
    <row r="291" spans="1:57" x14ac:dyDescent="0.25">
      <c r="A291" s="29" t="s">
        <v>1286</v>
      </c>
      <c r="B291" s="29">
        <v>7</v>
      </c>
      <c r="C291" s="29" t="s">
        <v>2</v>
      </c>
      <c r="D291">
        <v>3</v>
      </c>
      <c r="E291" t="s">
        <v>1</v>
      </c>
      <c r="F291" s="2" t="s">
        <v>736</v>
      </c>
      <c r="G291" s="29" t="s">
        <v>245</v>
      </c>
      <c r="H291" s="29">
        <v>54.784168408396958</v>
      </c>
      <c r="I291" s="29">
        <v>53.948043400561438</v>
      </c>
      <c r="J291" s="5" t="s">
        <v>52</v>
      </c>
      <c r="K291" s="29">
        <v>8949</v>
      </c>
      <c r="L291" s="29">
        <v>137</v>
      </c>
      <c r="M291" s="29">
        <f t="shared" si="20"/>
        <v>1.5308973069616716</v>
      </c>
      <c r="N291" s="29">
        <v>6.6627777777777189E-2</v>
      </c>
      <c r="O291" s="29">
        <v>6.0898765244996537E-2</v>
      </c>
      <c r="P291" s="29">
        <v>30.276836120970781</v>
      </c>
      <c r="Q291" s="29">
        <f t="shared" si="18"/>
        <v>2.8357951047489927</v>
      </c>
      <c r="R291" s="29">
        <v>0.52057160910808886</v>
      </c>
      <c r="S291" s="29">
        <f t="shared" si="19"/>
        <v>0.12787426827535542</v>
      </c>
      <c r="T291" s="29">
        <v>0.82623168502513078</v>
      </c>
      <c r="U291" s="29">
        <v>6.6059999999999999</v>
      </c>
      <c r="V291" s="5">
        <v>25</v>
      </c>
      <c r="W291" s="5">
        <v>1</v>
      </c>
      <c r="X291" s="5">
        <v>2.3333333333333299</v>
      </c>
      <c r="Y291" s="5">
        <v>3.3333333333333299</v>
      </c>
      <c r="Z291" s="29">
        <v>53.5</v>
      </c>
      <c r="AA291" s="29" t="s">
        <v>2241</v>
      </c>
      <c r="AC291" s="29">
        <v>9582</v>
      </c>
      <c r="AD291" s="29">
        <v>315.17849999999999</v>
      </c>
      <c r="AE291" s="29">
        <v>30.401820000000001</v>
      </c>
      <c r="AF291" s="29">
        <v>95.81</v>
      </c>
      <c r="AG291" s="29">
        <v>288.398706</v>
      </c>
      <c r="AH291" s="29">
        <v>28.839870999999999</v>
      </c>
      <c r="AI291" s="29">
        <v>3.2892999999999999E-2</v>
      </c>
      <c r="AJ291" s="29">
        <v>1.7232000000000001E-2</v>
      </c>
      <c r="AK291" s="29">
        <v>0.52389699999999995</v>
      </c>
      <c r="AL291" s="29">
        <v>2.945E-2</v>
      </c>
      <c r="AM291" s="29">
        <v>2.2499999999999999E-2</v>
      </c>
      <c r="AN291" s="29">
        <v>0</v>
      </c>
      <c r="AO291" s="29">
        <v>0</v>
      </c>
      <c r="AP291" s="29">
        <v>0</v>
      </c>
      <c r="AQ291" s="29">
        <v>0</v>
      </c>
      <c r="AR291" s="29">
        <v>0</v>
      </c>
      <c r="AS291" s="29">
        <v>0</v>
      </c>
      <c r="AT291" s="29">
        <v>0</v>
      </c>
      <c r="AU291" s="29">
        <v>0</v>
      </c>
      <c r="AV291" s="29">
        <v>0</v>
      </c>
      <c r="AW291" s="29">
        <v>0</v>
      </c>
      <c r="AX291" s="29">
        <v>0</v>
      </c>
      <c r="AY291" s="29">
        <v>0</v>
      </c>
      <c r="AZ291" s="29">
        <v>0</v>
      </c>
      <c r="BA291" s="29">
        <v>0</v>
      </c>
      <c r="BB291" s="29">
        <v>0</v>
      </c>
      <c r="BC291" s="29">
        <v>0</v>
      </c>
      <c r="BD291" s="29">
        <v>0</v>
      </c>
      <c r="BE291" s="29">
        <v>0</v>
      </c>
    </row>
    <row r="292" spans="1:57" x14ac:dyDescent="0.25">
      <c r="A292" s="29" t="s">
        <v>1286</v>
      </c>
      <c r="B292" s="29">
        <v>7</v>
      </c>
      <c r="C292" s="29" t="s">
        <v>3</v>
      </c>
      <c r="D292">
        <v>4</v>
      </c>
      <c r="E292" t="s">
        <v>1</v>
      </c>
      <c r="F292" s="2" t="s">
        <v>736</v>
      </c>
      <c r="G292" s="29" t="s">
        <v>245</v>
      </c>
      <c r="H292" s="29">
        <v>54.784168408396958</v>
      </c>
      <c r="I292" s="29">
        <v>53.948043400561438</v>
      </c>
      <c r="J292" s="5" t="s">
        <v>50</v>
      </c>
      <c r="K292" s="29">
        <v>7538</v>
      </c>
      <c r="L292" s="29">
        <v>31</v>
      </c>
      <c r="M292" s="29">
        <f t="shared" si="20"/>
        <v>0.41124966834704169</v>
      </c>
      <c r="N292" s="29">
        <v>3.7270833333328333E-2</v>
      </c>
      <c r="O292" s="29">
        <v>2.0299588414998848E-2</v>
      </c>
      <c r="P292" s="29">
        <v>25.503049578710218</v>
      </c>
      <c r="Q292" s="29">
        <f t="shared" si="18"/>
        <v>1.9379914375115703</v>
      </c>
      <c r="R292" s="29">
        <v>0.46483871229389129</v>
      </c>
      <c r="S292" s="29">
        <f t="shared" si="19"/>
        <v>0.18360716508955299</v>
      </c>
      <c r="T292" s="29">
        <v>0.81117526713467147</v>
      </c>
      <c r="U292" s="29">
        <v>6.6059999999999999</v>
      </c>
      <c r="V292" s="5">
        <v>25</v>
      </c>
      <c r="W292" s="5">
        <v>1</v>
      </c>
      <c r="X292" s="5">
        <v>2.3333333333333299</v>
      </c>
      <c r="Y292" s="5">
        <v>3.3333333333333299</v>
      </c>
      <c r="Z292" s="29">
        <v>53.5</v>
      </c>
      <c r="AA292" s="29" t="s">
        <v>2241</v>
      </c>
      <c r="AC292" s="29">
        <v>7959</v>
      </c>
      <c r="AD292" s="29">
        <v>315.17849999999999</v>
      </c>
      <c r="AE292" s="29">
        <v>25.252357</v>
      </c>
      <c r="AF292" s="29">
        <v>79.58</v>
      </c>
      <c r="AG292" s="29">
        <v>234.26383300000001</v>
      </c>
      <c r="AH292" s="29">
        <v>23.426383000000001</v>
      </c>
      <c r="AI292" s="29">
        <v>3.9600999999999997E-2</v>
      </c>
      <c r="AJ292" s="29">
        <v>1.9092999999999999E-2</v>
      </c>
      <c r="AK292" s="29">
        <v>0.48214699999999999</v>
      </c>
      <c r="AL292" s="29">
        <v>3.61E-2</v>
      </c>
      <c r="AM292" s="29">
        <v>3.2500000000000001E-2</v>
      </c>
      <c r="AN292" s="29">
        <v>0</v>
      </c>
      <c r="AO292" s="29">
        <v>0</v>
      </c>
      <c r="AP292" s="29">
        <v>0</v>
      </c>
      <c r="AQ292" s="29">
        <v>0</v>
      </c>
      <c r="AR292" s="29">
        <v>0</v>
      </c>
      <c r="AS292" s="29">
        <v>0</v>
      </c>
      <c r="AT292" s="29">
        <v>0</v>
      </c>
      <c r="AU292" s="29">
        <v>0</v>
      </c>
      <c r="AV292" s="29">
        <v>0</v>
      </c>
      <c r="AW292" s="29">
        <v>0</v>
      </c>
      <c r="AX292" s="29">
        <v>0</v>
      </c>
      <c r="AY292" s="29">
        <v>0</v>
      </c>
      <c r="AZ292" s="29">
        <v>0</v>
      </c>
      <c r="BA292" s="29">
        <v>0</v>
      </c>
      <c r="BB292" s="29">
        <v>0</v>
      </c>
      <c r="BC292" s="29">
        <v>0</v>
      </c>
      <c r="BD292" s="29">
        <v>0</v>
      </c>
      <c r="BE292" s="29">
        <v>0</v>
      </c>
    </row>
    <row r="293" spans="1:57" x14ac:dyDescent="0.25">
      <c r="A293" s="29" t="s">
        <v>1286</v>
      </c>
      <c r="B293" s="29">
        <v>7</v>
      </c>
      <c r="C293" s="29" t="s">
        <v>0</v>
      </c>
      <c r="D293">
        <v>10</v>
      </c>
      <c r="E293" t="s">
        <v>1</v>
      </c>
      <c r="F293" s="2" t="s">
        <v>736</v>
      </c>
      <c r="G293" s="29" t="s">
        <v>245</v>
      </c>
      <c r="H293" s="29">
        <v>54.784168408396958</v>
      </c>
      <c r="I293" s="29">
        <v>53.948043400561438</v>
      </c>
      <c r="J293" s="5" t="s">
        <v>51</v>
      </c>
      <c r="K293" s="29">
        <v>8110</v>
      </c>
      <c r="L293" s="29">
        <v>44</v>
      </c>
      <c r="M293" s="29">
        <f t="shared" si="20"/>
        <v>0.54254007398273729</v>
      </c>
      <c r="N293" s="29">
        <v>4.4121875000008637E-2</v>
      </c>
      <c r="O293" s="29">
        <v>2.7066117886665131E-2</v>
      </c>
      <c r="P293" s="29">
        <v>27.438277007606775</v>
      </c>
      <c r="Q293" s="29">
        <f t="shared" si="18"/>
        <v>2.7640086150135801E-3</v>
      </c>
      <c r="R293" s="29">
        <v>0.49387708964539351</v>
      </c>
      <c r="S293" s="29">
        <f t="shared" si="19"/>
        <v>0.15456878773805077</v>
      </c>
      <c r="T293" s="29">
        <v>0.82064467289267373</v>
      </c>
      <c r="U293" s="29">
        <v>6.6059999999999999</v>
      </c>
      <c r="V293" s="5">
        <v>25</v>
      </c>
      <c r="W293" s="5">
        <v>1</v>
      </c>
      <c r="X293" s="5">
        <v>2.3333333333333299</v>
      </c>
      <c r="Y293" s="5">
        <v>3.3333333333333299</v>
      </c>
      <c r="Z293" s="29">
        <v>53.5</v>
      </c>
      <c r="AA293" s="29" t="s">
        <v>2241</v>
      </c>
      <c r="AC293" s="29">
        <v>8705</v>
      </c>
      <c r="AD293" s="29">
        <v>315.17849999999999</v>
      </c>
      <c r="AE293" s="29">
        <v>27.61927</v>
      </c>
      <c r="AF293" s="29">
        <v>87.04</v>
      </c>
      <c r="AG293" s="29">
        <v>265.44381399999997</v>
      </c>
      <c r="AH293" s="29">
        <v>26.544381000000001</v>
      </c>
      <c r="AI293" s="29">
        <v>3.6205000000000001E-2</v>
      </c>
      <c r="AJ293" s="29">
        <v>1.8152000000000001E-2</v>
      </c>
      <c r="AK293" s="29">
        <v>0.50137900000000002</v>
      </c>
      <c r="AL293" s="29">
        <v>3.3487999999999997E-2</v>
      </c>
      <c r="AM293" s="29">
        <v>3.2500000000000001E-2</v>
      </c>
      <c r="AN293" s="29">
        <v>0</v>
      </c>
      <c r="AO293" s="29">
        <v>0</v>
      </c>
      <c r="AP293" s="29">
        <v>0</v>
      </c>
      <c r="AQ293" s="29">
        <v>0</v>
      </c>
      <c r="AR293" s="29">
        <v>0</v>
      </c>
      <c r="AS293" s="29">
        <v>0</v>
      </c>
      <c r="AT293" s="29">
        <v>0</v>
      </c>
      <c r="AU293" s="29">
        <v>0</v>
      </c>
      <c r="AV293" s="29">
        <v>0</v>
      </c>
      <c r="AW293" s="29">
        <v>0</v>
      </c>
      <c r="AX293" s="29">
        <v>0</v>
      </c>
      <c r="AY293" s="29">
        <v>0</v>
      </c>
      <c r="AZ293" s="29">
        <v>0</v>
      </c>
      <c r="BA293" s="29">
        <v>0</v>
      </c>
      <c r="BB293" s="29">
        <v>0</v>
      </c>
      <c r="BC293" s="29">
        <v>0</v>
      </c>
      <c r="BD293" s="29">
        <v>0</v>
      </c>
      <c r="BE293" s="29">
        <v>0</v>
      </c>
    </row>
    <row r="294" spans="1:57" x14ac:dyDescent="0.25">
      <c r="A294" s="29" t="s">
        <v>1286</v>
      </c>
      <c r="B294" s="29">
        <v>7</v>
      </c>
      <c r="C294" s="29" t="s">
        <v>13</v>
      </c>
      <c r="D294">
        <v>11</v>
      </c>
      <c r="E294" t="s">
        <v>1</v>
      </c>
      <c r="F294" s="2" t="s">
        <v>736</v>
      </c>
      <c r="G294" s="29" t="s">
        <v>245</v>
      </c>
      <c r="H294" s="29">
        <v>54.784168408396958</v>
      </c>
      <c r="I294" s="29">
        <v>53.948043400561438</v>
      </c>
      <c r="J294" s="5" t="s">
        <v>51</v>
      </c>
      <c r="K294" s="29">
        <v>1254</v>
      </c>
      <c r="L294" s="29">
        <v>0</v>
      </c>
      <c r="M294" s="29">
        <f t="shared" si="20"/>
        <v>0</v>
      </c>
      <c r="N294" s="29">
        <v>0</v>
      </c>
      <c r="O294" s="29">
        <v>0</v>
      </c>
      <c r="P294" s="29">
        <v>4.2426139787347594</v>
      </c>
      <c r="Q294" s="29">
        <f t="shared" si="18"/>
        <v>23.198427037487029</v>
      </c>
      <c r="R294" s="29">
        <v>0.26160721412384896</v>
      </c>
      <c r="S294" s="29">
        <f t="shared" si="19"/>
        <v>0.38683866325959532</v>
      </c>
      <c r="U294" s="29">
        <v>6.6059999999999999</v>
      </c>
      <c r="V294" s="5">
        <v>25</v>
      </c>
      <c r="W294" s="5">
        <v>1</v>
      </c>
      <c r="X294" s="5">
        <v>2.3333333333333299</v>
      </c>
      <c r="Y294" s="5">
        <v>3.3333333333333299</v>
      </c>
      <c r="Z294" s="29">
        <v>53.5</v>
      </c>
      <c r="AA294" s="29" t="s">
        <v>2241</v>
      </c>
      <c r="AC294" s="29">
        <v>1320</v>
      </c>
      <c r="AD294" s="29">
        <v>315.17849999999999</v>
      </c>
      <c r="AE294" s="29">
        <v>4.1881029999999999</v>
      </c>
      <c r="AF294" s="29">
        <v>13.09</v>
      </c>
      <c r="AG294" s="29">
        <v>19.055758000000001</v>
      </c>
      <c r="AH294" s="29">
        <v>1.9055759999999999</v>
      </c>
      <c r="AI294" s="29">
        <v>0.23890600000000001</v>
      </c>
      <c r="AJ294" s="29">
        <v>8.0577999999999997E-2</v>
      </c>
      <c r="AK294" s="29">
        <v>0.33727699999999999</v>
      </c>
      <c r="AL294" s="29">
        <v>0.2301</v>
      </c>
      <c r="AM294" s="29">
        <v>0.23250000000000001</v>
      </c>
      <c r="AN294" s="29">
        <v>0</v>
      </c>
      <c r="AO294" s="29">
        <v>0</v>
      </c>
      <c r="AP294" s="29">
        <v>0</v>
      </c>
      <c r="AQ294" s="29">
        <v>0</v>
      </c>
      <c r="AR294" s="29">
        <v>0</v>
      </c>
      <c r="AS294" s="29">
        <v>0</v>
      </c>
      <c r="AT294" s="29">
        <v>0</v>
      </c>
      <c r="AU294" s="29">
        <v>0</v>
      </c>
      <c r="AV294" s="29">
        <v>0</v>
      </c>
      <c r="AW294" s="29">
        <v>0</v>
      </c>
      <c r="AX294" s="29">
        <v>0</v>
      </c>
      <c r="AY294" s="29">
        <v>0</v>
      </c>
      <c r="AZ294" s="29">
        <v>0</v>
      </c>
      <c r="BA294" s="29">
        <v>0</v>
      </c>
      <c r="BB294" s="29">
        <v>0</v>
      </c>
      <c r="BC294" s="29">
        <v>0</v>
      </c>
      <c r="BD294" s="29">
        <v>0</v>
      </c>
      <c r="BE294" s="29">
        <v>0</v>
      </c>
    </row>
    <row r="295" spans="1:57" x14ac:dyDescent="0.25">
      <c r="A295" s="29" t="s">
        <v>1286</v>
      </c>
      <c r="B295" s="29">
        <v>7</v>
      </c>
      <c r="C295" s="29" t="s">
        <v>10</v>
      </c>
      <c r="D295">
        <v>13</v>
      </c>
      <c r="E295" t="s">
        <v>1</v>
      </c>
      <c r="F295" s="2" t="s">
        <v>736</v>
      </c>
      <c r="G295" s="29" t="s">
        <v>245</v>
      </c>
      <c r="H295" s="29">
        <v>54.784168408396958</v>
      </c>
      <c r="I295" s="29">
        <v>53.948043400561438</v>
      </c>
      <c r="J295" s="5" t="s">
        <v>51</v>
      </c>
      <c r="K295" s="29">
        <v>8526</v>
      </c>
      <c r="L295" s="29">
        <v>118</v>
      </c>
      <c r="M295" s="29">
        <f t="shared" si="20"/>
        <v>1.384001876612714</v>
      </c>
      <c r="N295" s="29">
        <v>4.7648809523809919E-2</v>
      </c>
      <c r="O295" s="29">
        <v>7.1048559452495968E-2</v>
      </c>
      <c r="P295" s="29">
        <v>28.845715137713363</v>
      </c>
      <c r="Q295" s="29">
        <f t="shared" si="18"/>
        <v>1.4046741214915741</v>
      </c>
      <c r="R295" s="29">
        <v>0.61611303518485894</v>
      </c>
      <c r="S295" s="29">
        <f t="shared" si="19"/>
        <v>3.2332842198585343E-2</v>
      </c>
      <c r="T295" s="29">
        <v>0.80648622292426109</v>
      </c>
      <c r="U295" s="29">
        <v>6.6059999999999999</v>
      </c>
      <c r="V295" s="5">
        <v>25</v>
      </c>
      <c r="W295" s="5">
        <v>1</v>
      </c>
      <c r="X295" s="5">
        <v>2.3333333333333299</v>
      </c>
      <c r="Y295" s="5">
        <v>3.3333333333333299</v>
      </c>
      <c r="Z295" s="29">
        <v>53.5</v>
      </c>
      <c r="AA295" s="29" t="s">
        <v>2241</v>
      </c>
      <c r="AC295" s="29">
        <v>8991</v>
      </c>
      <c r="AD295" s="29">
        <v>315.17849999999999</v>
      </c>
      <c r="AE295" s="29">
        <v>28.526692000000001</v>
      </c>
      <c r="AF295" s="29">
        <v>89.9</v>
      </c>
      <c r="AG295" s="29">
        <v>248.64209199999999</v>
      </c>
      <c r="AH295" s="29">
        <v>24.864208999999999</v>
      </c>
      <c r="AI295" s="29">
        <v>3.5046000000000001E-2</v>
      </c>
      <c r="AJ295" s="29">
        <v>2.1964999999999998E-2</v>
      </c>
      <c r="AK295" s="29">
        <v>0.62675599999999998</v>
      </c>
      <c r="AL295" s="29">
        <v>3.0512000000000001E-2</v>
      </c>
      <c r="AM295" s="29">
        <v>2.2499999999999999E-2</v>
      </c>
      <c r="AN295" s="29">
        <v>0</v>
      </c>
      <c r="AO295" s="29">
        <v>0</v>
      </c>
      <c r="AP295" s="29">
        <v>0</v>
      </c>
      <c r="AQ295" s="29">
        <v>0</v>
      </c>
      <c r="AR295" s="29">
        <v>0</v>
      </c>
      <c r="AS295" s="29">
        <v>0</v>
      </c>
      <c r="AT295" s="29">
        <v>0</v>
      </c>
      <c r="AU295" s="29">
        <v>0</v>
      </c>
      <c r="AV295" s="29">
        <v>0</v>
      </c>
      <c r="AW295" s="29">
        <v>0</v>
      </c>
      <c r="AX295" s="29">
        <v>0</v>
      </c>
      <c r="AY295" s="29">
        <v>0</v>
      </c>
      <c r="AZ295" s="29">
        <v>0</v>
      </c>
      <c r="BA295" s="29">
        <v>0</v>
      </c>
      <c r="BB295" s="29">
        <v>0</v>
      </c>
      <c r="BC295" s="29">
        <v>0</v>
      </c>
      <c r="BD295" s="29">
        <v>0</v>
      </c>
      <c r="BE295" s="29">
        <v>0</v>
      </c>
    </row>
    <row r="296" spans="1:57" x14ac:dyDescent="0.25">
      <c r="A296" s="29" t="s">
        <v>1286</v>
      </c>
      <c r="B296" s="29">
        <v>7</v>
      </c>
      <c r="C296" s="29" t="s">
        <v>28</v>
      </c>
      <c r="D296">
        <v>15</v>
      </c>
      <c r="E296" t="s">
        <v>1</v>
      </c>
      <c r="F296" s="2" t="s">
        <v>736</v>
      </c>
      <c r="G296" s="29" t="s">
        <v>245</v>
      </c>
      <c r="H296" s="29">
        <v>54.784168408396958</v>
      </c>
      <c r="I296" s="29">
        <v>53.948043400561438</v>
      </c>
      <c r="J296" s="5" t="s">
        <v>52</v>
      </c>
      <c r="K296" s="29">
        <v>7558</v>
      </c>
      <c r="L296" s="29">
        <v>22</v>
      </c>
      <c r="M296" s="29">
        <f t="shared" si="20"/>
        <v>0.29108229690394283</v>
      </c>
      <c r="N296" s="29">
        <v>4.8993749999995728E-2</v>
      </c>
      <c r="O296" s="29">
        <v>1.3533058943332565E-2</v>
      </c>
      <c r="P296" s="29">
        <v>25.57071487342688</v>
      </c>
      <c r="Q296" s="29">
        <f t="shared" si="18"/>
        <v>1.8703261427949087</v>
      </c>
      <c r="R296" s="29">
        <v>0.65336562894193739</v>
      </c>
      <c r="S296" s="29">
        <f t="shared" si="19"/>
        <v>4.9197515584931129E-3</v>
      </c>
      <c r="T296" s="29">
        <v>0.80060627864754375</v>
      </c>
      <c r="U296" s="29">
        <v>6.6059999999999999</v>
      </c>
      <c r="V296" s="5">
        <v>25</v>
      </c>
      <c r="W296" s="5">
        <v>1</v>
      </c>
      <c r="X296" s="5">
        <v>2.3333333333333299</v>
      </c>
      <c r="Y296" s="5">
        <v>3.3333333333333299</v>
      </c>
      <c r="Z296" s="29">
        <v>53.5</v>
      </c>
      <c r="AA296" s="29" t="s">
        <v>2241</v>
      </c>
      <c r="AC296" s="29">
        <v>7915</v>
      </c>
      <c r="AD296" s="29">
        <v>315.17849999999999</v>
      </c>
      <c r="AE296" s="29">
        <v>25.112753999999999</v>
      </c>
      <c r="AF296" s="29">
        <v>79.11</v>
      </c>
      <c r="AG296" s="29">
        <v>215.78563</v>
      </c>
      <c r="AH296" s="29">
        <v>21.578562999999999</v>
      </c>
      <c r="AI296" s="29">
        <v>3.9820000000000001E-2</v>
      </c>
      <c r="AJ296" s="29">
        <v>2.8930999999999998E-2</v>
      </c>
      <c r="AK296" s="29">
        <v>0.72656399999999999</v>
      </c>
      <c r="AL296" s="29">
        <v>3.3175000000000003E-2</v>
      </c>
      <c r="AM296" s="29">
        <v>2.75E-2</v>
      </c>
      <c r="AN296" s="29">
        <v>0</v>
      </c>
      <c r="AO296" s="29">
        <v>0</v>
      </c>
      <c r="AP296" s="29">
        <v>0</v>
      </c>
      <c r="AQ296" s="29">
        <v>0</v>
      </c>
      <c r="AR296" s="29">
        <v>0</v>
      </c>
      <c r="AS296" s="29">
        <v>0</v>
      </c>
      <c r="AT296" s="29">
        <v>0</v>
      </c>
      <c r="AU296" s="29">
        <v>0</v>
      </c>
      <c r="AV296" s="29">
        <v>0</v>
      </c>
      <c r="AW296" s="29">
        <v>0</v>
      </c>
      <c r="AX296" s="29">
        <v>0</v>
      </c>
      <c r="AY296" s="29">
        <v>0</v>
      </c>
      <c r="AZ296" s="29">
        <v>0</v>
      </c>
      <c r="BA296" s="29">
        <v>0</v>
      </c>
      <c r="BB296" s="29">
        <v>0</v>
      </c>
      <c r="BC296" s="29">
        <v>0</v>
      </c>
      <c r="BD296" s="29">
        <v>0</v>
      </c>
      <c r="BE296" s="29">
        <v>0</v>
      </c>
    </row>
    <row r="297" spans="1:57" x14ac:dyDescent="0.25">
      <c r="A297" s="29" t="s">
        <v>1287</v>
      </c>
      <c r="B297" s="29">
        <v>7</v>
      </c>
      <c r="C297" s="29" t="s">
        <v>3</v>
      </c>
      <c r="D297">
        <v>4</v>
      </c>
      <c r="E297" t="s">
        <v>1</v>
      </c>
      <c r="F297" s="2" t="s">
        <v>736</v>
      </c>
      <c r="G297" s="29" t="s">
        <v>245</v>
      </c>
      <c r="H297" s="29">
        <v>54.784168408396958</v>
      </c>
      <c r="I297" s="29">
        <v>53.948043400561438</v>
      </c>
      <c r="J297" s="5" t="s">
        <v>52</v>
      </c>
      <c r="K297" s="29">
        <v>7225</v>
      </c>
      <c r="L297" s="29">
        <v>166</v>
      </c>
      <c r="M297" s="29">
        <f t="shared" si="20"/>
        <v>2.2975778546712804</v>
      </c>
      <c r="N297" s="29">
        <v>7.6990277777779378E-2</v>
      </c>
      <c r="O297" s="29">
        <v>7.5240715896605082E-2</v>
      </c>
      <c r="P297" s="29">
        <v>30.200787352942875</v>
      </c>
      <c r="Q297" s="29">
        <f t="shared" si="18"/>
        <v>2.7597463367210864</v>
      </c>
      <c r="R297" s="29">
        <v>0.56995600056056372</v>
      </c>
      <c r="S297" s="29">
        <f t="shared" si="19"/>
        <v>7.8489876822880555E-2</v>
      </c>
      <c r="T297" s="29">
        <v>0.99840362222184831</v>
      </c>
      <c r="U297" s="29">
        <v>6.6059999999999999</v>
      </c>
      <c r="V297" s="5">
        <v>25</v>
      </c>
      <c r="W297" s="5">
        <v>1</v>
      </c>
      <c r="X297" s="5">
        <v>2.3333333333333299</v>
      </c>
      <c r="Y297" s="5">
        <v>3.3333333333333299</v>
      </c>
      <c r="Z297" s="29">
        <v>53.5</v>
      </c>
      <c r="AA297" s="29" t="s">
        <v>2241</v>
      </c>
      <c r="AC297" s="29">
        <v>9327</v>
      </c>
      <c r="AD297" s="29">
        <v>309.13007499999998</v>
      </c>
      <c r="AE297" s="29">
        <v>30.171765000000001</v>
      </c>
      <c r="AF297" s="29">
        <v>93.26</v>
      </c>
      <c r="AG297" s="29">
        <v>275.82286399999998</v>
      </c>
      <c r="AH297" s="29">
        <v>27.582286</v>
      </c>
      <c r="AI297" s="29">
        <v>3.3142999999999999E-2</v>
      </c>
      <c r="AJ297" s="29">
        <v>1.9917000000000001E-2</v>
      </c>
      <c r="AK297" s="29">
        <v>0.60093200000000002</v>
      </c>
      <c r="AL297" s="29">
        <v>2.87E-2</v>
      </c>
      <c r="AM297" s="29">
        <v>2.2499999999999999E-2</v>
      </c>
      <c r="AN297" s="29">
        <v>5</v>
      </c>
      <c r="AO297" s="29">
        <v>1.6174000000000001E-2</v>
      </c>
      <c r="AP297" s="29">
        <v>0.97046500000000002</v>
      </c>
      <c r="AQ297" s="29">
        <v>1.844109</v>
      </c>
      <c r="AR297" s="29">
        <v>0.471225</v>
      </c>
      <c r="AS297" s="29">
        <v>0.229105</v>
      </c>
      <c r="AT297" s="29">
        <v>34.4</v>
      </c>
      <c r="AU297" s="29">
        <v>10.945319</v>
      </c>
      <c r="AV297" s="29">
        <v>1.4109E-2</v>
      </c>
      <c r="AW297" s="29">
        <v>6.0930000000000003E-3</v>
      </c>
      <c r="AX297" s="29">
        <v>76.966774000000001</v>
      </c>
      <c r="AY297" s="29">
        <v>16.003375999999999</v>
      </c>
      <c r="AZ297" s="29">
        <v>288.579364</v>
      </c>
      <c r="BA297" s="29">
        <v>136.323995</v>
      </c>
      <c r="BB297" s="29">
        <v>62.714613</v>
      </c>
      <c r="BC297" s="29">
        <v>73.374576000000005</v>
      </c>
      <c r="BD297" s="29">
        <v>5.6108529999999996</v>
      </c>
      <c r="BE297" s="29">
        <v>0.89752699999999996</v>
      </c>
    </row>
    <row r="298" spans="1:57" x14ac:dyDescent="0.25">
      <c r="A298" s="29" t="s">
        <v>1287</v>
      </c>
      <c r="B298" s="29">
        <v>7</v>
      </c>
      <c r="C298" s="29" t="s">
        <v>15</v>
      </c>
      <c r="D298">
        <v>6</v>
      </c>
      <c r="E298" t="s">
        <v>1</v>
      </c>
      <c r="F298" s="2" t="s">
        <v>736</v>
      </c>
      <c r="G298" s="29" t="s">
        <v>245</v>
      </c>
      <c r="H298" s="29">
        <v>54.784168408396958</v>
      </c>
      <c r="I298" s="29">
        <v>53.948043400561438</v>
      </c>
      <c r="J298" s="5" t="s">
        <v>50</v>
      </c>
      <c r="K298" s="29">
        <v>6449</v>
      </c>
      <c r="L298" s="29">
        <v>73</v>
      </c>
      <c r="M298" s="29">
        <f t="shared" si="20"/>
        <v>1.1319584431694836</v>
      </c>
      <c r="N298" s="29">
        <v>4.5776785714288115E-2</v>
      </c>
      <c r="O298" s="29">
        <v>5.8520556808470625E-2</v>
      </c>
      <c r="P298" s="29">
        <v>26.957076489844791</v>
      </c>
      <c r="Q298" s="29">
        <f t="shared" si="18"/>
        <v>0.48396452637699738</v>
      </c>
      <c r="R298" s="29">
        <v>0.70982968384642942</v>
      </c>
      <c r="S298" s="29">
        <f t="shared" si="19"/>
        <v>6.1383806462985135E-2</v>
      </c>
      <c r="T298" s="29">
        <v>1.0349903481943894</v>
      </c>
      <c r="U298" s="29">
        <v>6.6059999999999999</v>
      </c>
      <c r="V298" s="5">
        <v>25</v>
      </c>
      <c r="W298" s="5">
        <v>1</v>
      </c>
      <c r="X298" s="5">
        <v>2.3333333333333299</v>
      </c>
      <c r="Y298" s="5">
        <v>3.3333333333333299</v>
      </c>
      <c r="Z298" s="29">
        <v>53.5</v>
      </c>
      <c r="AA298" s="29" t="s">
        <v>2241</v>
      </c>
      <c r="AC298" s="29">
        <v>8154</v>
      </c>
      <c r="AD298" s="29">
        <v>309.13007499999998</v>
      </c>
      <c r="AE298" s="29">
        <v>26.377246</v>
      </c>
      <c r="AF298" s="29">
        <v>81.53</v>
      </c>
      <c r="AG298" s="29">
        <v>218.564885</v>
      </c>
      <c r="AH298" s="29">
        <v>21.856489</v>
      </c>
      <c r="AI298" s="29">
        <v>3.7907000000000003E-2</v>
      </c>
      <c r="AJ298" s="29">
        <v>2.8629999999999999E-2</v>
      </c>
      <c r="AK298" s="29">
        <v>0.75527900000000003</v>
      </c>
      <c r="AL298" s="29">
        <v>3.15E-2</v>
      </c>
      <c r="AM298" s="29">
        <v>2.2499999999999999E-2</v>
      </c>
      <c r="AN298" s="29">
        <v>0</v>
      </c>
      <c r="AO298" s="29">
        <v>0</v>
      </c>
      <c r="AP298" s="29">
        <v>0</v>
      </c>
      <c r="AQ298" s="29">
        <v>0</v>
      </c>
      <c r="AR298" s="29">
        <v>0</v>
      </c>
      <c r="AS298" s="29">
        <v>0</v>
      </c>
      <c r="AT298" s="29">
        <v>0</v>
      </c>
      <c r="AU298" s="29">
        <v>0</v>
      </c>
      <c r="AV298" s="29">
        <v>0</v>
      </c>
      <c r="AW298" s="29">
        <v>0</v>
      </c>
      <c r="AX298" s="29">
        <v>0</v>
      </c>
      <c r="AY298" s="29">
        <v>0</v>
      </c>
      <c r="AZ298" s="29">
        <v>0</v>
      </c>
      <c r="BA298" s="29">
        <v>0</v>
      </c>
      <c r="BB298" s="29">
        <v>0</v>
      </c>
      <c r="BC298" s="29">
        <v>0</v>
      </c>
      <c r="BD298" s="29">
        <v>0</v>
      </c>
      <c r="BE298" s="29">
        <v>0</v>
      </c>
    </row>
    <row r="299" spans="1:57" x14ac:dyDescent="0.25">
      <c r="A299" s="29" t="s">
        <v>1287</v>
      </c>
      <c r="B299" s="29">
        <v>7</v>
      </c>
      <c r="C299" s="29" t="s">
        <v>38</v>
      </c>
      <c r="D299">
        <v>9</v>
      </c>
      <c r="E299" t="s">
        <v>1</v>
      </c>
      <c r="F299" s="2" t="s">
        <v>736</v>
      </c>
      <c r="G299" s="29" t="s">
        <v>245</v>
      </c>
      <c r="H299" s="29">
        <v>54.784168408396958</v>
      </c>
      <c r="I299" s="29">
        <v>53.948043400561438</v>
      </c>
      <c r="J299" s="5" t="s">
        <v>51</v>
      </c>
      <c r="K299" s="29">
        <v>7054</v>
      </c>
      <c r="L299" s="29">
        <v>0</v>
      </c>
      <c r="M299" s="29">
        <f t="shared" si="20"/>
        <v>0</v>
      </c>
      <c r="N299" s="29">
        <v>0</v>
      </c>
      <c r="O299" s="29">
        <v>0</v>
      </c>
      <c r="P299" s="29">
        <v>29.486000551925127</v>
      </c>
      <c r="Q299" s="29">
        <f t="shared" si="18"/>
        <v>2.0449595357033381</v>
      </c>
      <c r="R299" s="29">
        <v>0.39057903390958959</v>
      </c>
      <c r="S299" s="29">
        <f t="shared" si="19"/>
        <v>0.25786684347385469</v>
      </c>
      <c r="T299" s="29">
        <v>1.0044073192572398</v>
      </c>
      <c r="U299" s="29">
        <v>6.6059999999999999</v>
      </c>
      <c r="V299" s="5">
        <v>25</v>
      </c>
      <c r="W299" s="5">
        <v>1</v>
      </c>
      <c r="X299" s="5">
        <v>2.3333333333333299</v>
      </c>
      <c r="Y299" s="5">
        <v>3.3333333333333299</v>
      </c>
      <c r="Z299" s="29">
        <v>53.5</v>
      </c>
      <c r="AA299" s="29" t="s">
        <v>2241</v>
      </c>
      <c r="AC299" s="29">
        <v>9057</v>
      </c>
      <c r="AD299" s="29">
        <v>309.13007499999998</v>
      </c>
      <c r="AE299" s="29">
        <v>29.298345999999999</v>
      </c>
      <c r="AF299" s="29">
        <v>90.55</v>
      </c>
      <c r="AG299" s="29">
        <v>312.48530799999997</v>
      </c>
      <c r="AH299" s="29">
        <v>31.248531</v>
      </c>
      <c r="AI299" s="29">
        <v>3.4129E-2</v>
      </c>
      <c r="AJ299" s="29">
        <v>1.6338999999999999E-2</v>
      </c>
      <c r="AK299" s="29">
        <v>0.478744</v>
      </c>
      <c r="AL299" s="29">
        <v>3.1613000000000002E-2</v>
      </c>
      <c r="AM299" s="29">
        <v>2.75E-2</v>
      </c>
      <c r="AN299" s="29">
        <v>0</v>
      </c>
      <c r="AO299" s="29">
        <v>0</v>
      </c>
      <c r="AP299" s="29">
        <v>0</v>
      </c>
      <c r="AQ299" s="29">
        <v>0</v>
      </c>
      <c r="AR299" s="29">
        <v>0</v>
      </c>
      <c r="AS299" s="29">
        <v>0</v>
      </c>
      <c r="AT299" s="29">
        <v>0</v>
      </c>
      <c r="AU299" s="29">
        <v>0</v>
      </c>
      <c r="AV299" s="29">
        <v>0</v>
      </c>
      <c r="AW299" s="29">
        <v>0</v>
      </c>
      <c r="AX299" s="29">
        <v>0</v>
      </c>
      <c r="AY299" s="29">
        <v>0</v>
      </c>
      <c r="AZ299" s="29">
        <v>0</v>
      </c>
      <c r="BA299" s="29">
        <v>0</v>
      </c>
      <c r="BB299" s="29">
        <v>0</v>
      </c>
      <c r="BC299" s="29">
        <v>0</v>
      </c>
      <c r="BD299" s="29">
        <v>0</v>
      </c>
      <c r="BE299" s="29">
        <v>0</v>
      </c>
    </row>
    <row r="300" spans="1:57" x14ac:dyDescent="0.25">
      <c r="A300" s="29" t="s">
        <v>1287</v>
      </c>
      <c r="B300" s="29">
        <v>7</v>
      </c>
      <c r="C300" s="29" t="s">
        <v>28</v>
      </c>
      <c r="D300">
        <v>15</v>
      </c>
      <c r="E300" t="s">
        <v>1</v>
      </c>
      <c r="F300" s="2" t="s">
        <v>736</v>
      </c>
      <c r="G300" s="29" t="s">
        <v>245</v>
      </c>
      <c r="H300" s="29">
        <v>54.784168408396958</v>
      </c>
      <c r="I300" s="29">
        <v>53.948043400561438</v>
      </c>
      <c r="J300" s="5" t="s">
        <v>51</v>
      </c>
      <c r="K300" s="29">
        <v>1457</v>
      </c>
      <c r="L300" s="29">
        <v>0</v>
      </c>
      <c r="M300" s="29">
        <f t="shared" si="20"/>
        <v>0</v>
      </c>
      <c r="N300" s="29">
        <v>0</v>
      </c>
      <c r="O300" s="29">
        <v>0</v>
      </c>
      <c r="P300" s="29">
        <v>6.0903179478529781</v>
      </c>
      <c r="Q300" s="29">
        <f t="shared" si="18"/>
        <v>21.350723068368811</v>
      </c>
      <c r="R300" s="29">
        <v>0.41702226736017722</v>
      </c>
      <c r="S300" s="29">
        <f t="shared" si="19"/>
        <v>0.23142361002326706</v>
      </c>
      <c r="T300" s="29">
        <v>1.0363057452898632</v>
      </c>
      <c r="U300" s="29">
        <v>6.6059999999999999</v>
      </c>
      <c r="V300" s="5">
        <v>25</v>
      </c>
      <c r="W300" s="5">
        <v>1</v>
      </c>
      <c r="X300" s="5">
        <v>2.3333333333333299</v>
      </c>
      <c r="Y300" s="5">
        <v>3.3333333333333299</v>
      </c>
      <c r="Z300" s="29">
        <v>53.5</v>
      </c>
      <c r="AA300" s="29" t="s">
        <v>2241</v>
      </c>
      <c r="AC300" s="29">
        <v>1865</v>
      </c>
      <c r="AD300" s="29">
        <v>309.13007499999998</v>
      </c>
      <c r="AE300" s="29">
        <v>6.0330589999999997</v>
      </c>
      <c r="AF300" s="29">
        <v>18.54</v>
      </c>
      <c r="AG300" s="29">
        <v>23.858089</v>
      </c>
      <c r="AH300" s="29">
        <v>2.3858090000000001</v>
      </c>
      <c r="AI300" s="29">
        <v>0.16575000000000001</v>
      </c>
      <c r="AJ300" s="29">
        <v>7.4140999999999999E-2</v>
      </c>
      <c r="AK300" s="29">
        <v>0.44730500000000001</v>
      </c>
      <c r="AL300" s="29">
        <v>0.15534999999999999</v>
      </c>
      <c r="AM300" s="29">
        <v>0.14749999999999999</v>
      </c>
      <c r="AN300" s="29">
        <v>0</v>
      </c>
      <c r="AO300" s="29">
        <v>0</v>
      </c>
      <c r="AP300" s="29">
        <v>0</v>
      </c>
      <c r="AQ300" s="29">
        <v>0</v>
      </c>
      <c r="AR300" s="29">
        <v>0</v>
      </c>
      <c r="AS300" s="29">
        <v>0</v>
      </c>
      <c r="AT300" s="29">
        <v>0</v>
      </c>
      <c r="AU300" s="29">
        <v>0</v>
      </c>
      <c r="AV300" s="29">
        <v>0</v>
      </c>
      <c r="AW300" s="29">
        <v>0</v>
      </c>
      <c r="AX300" s="29">
        <v>0</v>
      </c>
      <c r="AY300" s="29">
        <v>0</v>
      </c>
      <c r="AZ300" s="29">
        <v>0</v>
      </c>
      <c r="BA300" s="29">
        <v>0</v>
      </c>
      <c r="BB300" s="29">
        <v>0</v>
      </c>
      <c r="BC300" s="29">
        <v>0</v>
      </c>
      <c r="BD300" s="29">
        <v>0</v>
      </c>
      <c r="BE300" s="29">
        <v>0</v>
      </c>
    </row>
    <row r="301" spans="1:57" x14ac:dyDescent="0.25">
      <c r="A301" s="29" t="s">
        <v>1288</v>
      </c>
      <c r="B301" s="29">
        <v>7</v>
      </c>
      <c r="C301" s="29" t="s">
        <v>9</v>
      </c>
      <c r="D301">
        <v>2</v>
      </c>
      <c r="E301" t="s">
        <v>1</v>
      </c>
      <c r="F301" s="2" t="s">
        <v>736</v>
      </c>
      <c r="G301" s="29" t="s">
        <v>244</v>
      </c>
      <c r="H301" s="29">
        <v>54.784168408396958</v>
      </c>
      <c r="I301" s="29">
        <v>53.948043400561438</v>
      </c>
      <c r="J301" s="5" t="s">
        <v>51</v>
      </c>
      <c r="K301" s="29">
        <v>3536</v>
      </c>
      <c r="L301" s="29">
        <v>21</v>
      </c>
      <c r="M301" s="29">
        <f t="shared" si="20"/>
        <v>0.59389140271493213</v>
      </c>
      <c r="N301" s="29">
        <v>0.14260833333333758</v>
      </c>
      <c r="O301" s="29">
        <v>1.1690635428038686E-2</v>
      </c>
      <c r="P301" s="29">
        <v>13.779362291181597</v>
      </c>
      <c r="Q301" s="29">
        <f t="shared" si="18"/>
        <v>13.661678725040192</v>
      </c>
      <c r="R301" s="29">
        <v>0.68902667230148251</v>
      </c>
      <c r="S301" s="29">
        <f t="shared" si="19"/>
        <v>4.0580794918038232E-2</v>
      </c>
      <c r="T301" s="29">
        <v>0.6784451028908518</v>
      </c>
      <c r="U301" s="29">
        <v>6.6059999999999999</v>
      </c>
      <c r="V301" s="5">
        <v>25</v>
      </c>
      <c r="W301" s="5">
        <v>1</v>
      </c>
      <c r="X301" s="5">
        <v>2.3333333333333299</v>
      </c>
      <c r="Y301" s="5">
        <v>3.3333333333333299</v>
      </c>
      <c r="Z301" s="29">
        <v>53.5</v>
      </c>
      <c r="AA301" s="29" t="s">
        <v>2241</v>
      </c>
      <c r="AC301" s="29">
        <v>4441</v>
      </c>
      <c r="AD301" s="29">
        <v>322.65772500000003</v>
      </c>
      <c r="AE301" s="29">
        <v>13.763811</v>
      </c>
      <c r="AF301" s="29">
        <v>44.4</v>
      </c>
      <c r="AG301" s="29">
        <v>81.750229000000004</v>
      </c>
      <c r="AH301" s="29">
        <v>8.1750229999999995</v>
      </c>
      <c r="AI301" s="29">
        <v>7.2654999999999997E-2</v>
      </c>
      <c r="AJ301" s="29">
        <v>5.0137000000000001E-2</v>
      </c>
      <c r="AK301" s="29">
        <v>0.69006400000000001</v>
      </c>
      <c r="AL301" s="29">
        <v>5.9499999999999997E-2</v>
      </c>
      <c r="AM301" s="29">
        <v>4.2500000000000003E-2</v>
      </c>
      <c r="AN301" s="29">
        <v>0</v>
      </c>
      <c r="AO301" s="29">
        <v>0</v>
      </c>
      <c r="AP301" s="29">
        <v>0</v>
      </c>
      <c r="AQ301" s="29">
        <v>0</v>
      </c>
      <c r="AR301" s="29">
        <v>0</v>
      </c>
      <c r="AS301" s="29">
        <v>0</v>
      </c>
      <c r="AT301" s="29">
        <v>0</v>
      </c>
      <c r="AU301" s="29">
        <v>0</v>
      </c>
      <c r="AV301" s="29">
        <v>0</v>
      </c>
      <c r="AW301" s="29">
        <v>0</v>
      </c>
      <c r="AX301" s="29">
        <v>0</v>
      </c>
      <c r="AY301" s="29">
        <v>0</v>
      </c>
      <c r="AZ301" s="29">
        <v>0</v>
      </c>
      <c r="BA301" s="29">
        <v>0</v>
      </c>
      <c r="BB301" s="29">
        <v>0</v>
      </c>
      <c r="BC301" s="29">
        <v>0</v>
      </c>
      <c r="BD301" s="29">
        <v>0</v>
      </c>
      <c r="BE301" s="29">
        <v>0</v>
      </c>
    </row>
    <row r="302" spans="1:57" x14ac:dyDescent="0.25">
      <c r="A302" s="29" t="s">
        <v>1288</v>
      </c>
      <c r="B302" s="29">
        <v>7</v>
      </c>
      <c r="C302" s="29" t="s">
        <v>256</v>
      </c>
      <c r="D302">
        <v>2</v>
      </c>
      <c r="E302" t="s">
        <v>7</v>
      </c>
      <c r="F302" s="2" t="s">
        <v>736</v>
      </c>
      <c r="G302" s="29" t="s">
        <v>244</v>
      </c>
      <c r="H302" s="29">
        <v>54.784168408396958</v>
      </c>
      <c r="I302" s="29">
        <v>53.948043400561438</v>
      </c>
      <c r="J302" s="5" t="s">
        <v>50</v>
      </c>
      <c r="K302" s="29">
        <v>983</v>
      </c>
      <c r="L302" s="29">
        <v>495</v>
      </c>
      <c r="M302" s="29">
        <f t="shared" si="20"/>
        <v>50.356052899287896</v>
      </c>
      <c r="N302" s="29">
        <v>4.437792553191594E-2</v>
      </c>
      <c r="O302" s="29">
        <v>0.36630657674521211</v>
      </c>
      <c r="P302" s="29">
        <v>3.8306315419206758</v>
      </c>
      <c r="Q302" s="29">
        <f t="shared" si="18"/>
        <v>23.610409474301115</v>
      </c>
      <c r="R302" s="29">
        <v>2.0073882886945973</v>
      </c>
      <c r="S302" s="29">
        <f t="shared" si="19"/>
        <v>1.358942411311153</v>
      </c>
      <c r="U302" s="29">
        <v>6.6059999999999999</v>
      </c>
      <c r="V302" s="5">
        <v>25</v>
      </c>
      <c r="W302" s="5">
        <v>1</v>
      </c>
      <c r="X302" s="5">
        <v>2.3333333333333299</v>
      </c>
      <c r="Y302" s="5">
        <v>3.3333333333333299</v>
      </c>
      <c r="Z302" s="29">
        <v>53.5</v>
      </c>
      <c r="AA302" s="29" t="s">
        <v>2241</v>
      </c>
      <c r="AC302" s="29">
        <v>1175</v>
      </c>
      <c r="AD302" s="29">
        <v>322.65772500000003</v>
      </c>
      <c r="AE302" s="29">
        <v>3.6416300000000001</v>
      </c>
      <c r="AF302" s="29">
        <v>9.89</v>
      </c>
      <c r="AG302" s="29">
        <v>41.565345000000001</v>
      </c>
      <c r="AH302" s="29">
        <v>4.1565339999999997</v>
      </c>
      <c r="AI302" s="29">
        <v>0.27295599999999998</v>
      </c>
      <c r="AJ302" s="29">
        <v>0.57834099999999999</v>
      </c>
      <c r="AK302" s="29">
        <v>2.118805</v>
      </c>
      <c r="AL302" s="29">
        <v>1.5625E-2</v>
      </c>
      <c r="AM302" s="29">
        <v>2.5000000000000001E-3</v>
      </c>
      <c r="AN302" s="29">
        <v>85</v>
      </c>
      <c r="AO302" s="29">
        <v>0.26343699999999998</v>
      </c>
      <c r="AP302" s="29">
        <v>15.806222999999999</v>
      </c>
      <c r="AQ302" s="29">
        <v>46.212766000000002</v>
      </c>
      <c r="AR302" s="29">
        <v>8.5636000000000004E-2</v>
      </c>
      <c r="AS302" s="29">
        <v>0.32092500000000002</v>
      </c>
      <c r="AT302" s="29">
        <v>6.3882349999999999</v>
      </c>
      <c r="AU302" s="29">
        <v>5.1665000000000001</v>
      </c>
      <c r="AV302" s="29">
        <v>1.5893000000000001E-2</v>
      </c>
      <c r="AW302" s="29">
        <v>3.9477999999999999E-2</v>
      </c>
      <c r="AX302" s="29">
        <v>258.788341</v>
      </c>
      <c r="AY302" s="29">
        <v>121.859267</v>
      </c>
      <c r="AZ302" s="29">
        <v>461.39840400000003</v>
      </c>
      <c r="BA302" s="29">
        <v>82.305515999999997</v>
      </c>
      <c r="BB302" s="29">
        <v>3.7162820000000001</v>
      </c>
      <c r="BC302" s="29">
        <v>2.7462240000000002</v>
      </c>
      <c r="BD302" s="29">
        <v>8.8627210000000005</v>
      </c>
      <c r="BE302" s="29">
        <v>3.7601710000000002</v>
      </c>
    </row>
    <row r="303" spans="1:57" x14ac:dyDescent="0.25">
      <c r="A303" s="29" t="s">
        <v>1288</v>
      </c>
      <c r="B303" s="29">
        <v>7</v>
      </c>
      <c r="C303" s="29" t="s">
        <v>21</v>
      </c>
      <c r="D303">
        <v>7</v>
      </c>
      <c r="E303" t="s">
        <v>1</v>
      </c>
      <c r="F303" s="2" t="s">
        <v>736</v>
      </c>
      <c r="G303" s="29" t="s">
        <v>244</v>
      </c>
      <c r="H303" s="29">
        <v>54.784168408396958</v>
      </c>
      <c r="I303" s="29">
        <v>53.948043400561438</v>
      </c>
      <c r="J303" s="5" t="s">
        <v>52</v>
      </c>
      <c r="K303" s="29">
        <v>7246</v>
      </c>
      <c r="L303" s="29">
        <v>581</v>
      </c>
      <c r="M303" s="29">
        <f t="shared" si="20"/>
        <v>8.0182169472812586</v>
      </c>
      <c r="N303" s="29">
        <v>7.6684246575341605E-2</v>
      </c>
      <c r="O303" s="29">
        <v>0.28447212874894134</v>
      </c>
      <c r="P303" s="29">
        <v>28.236781437189439</v>
      </c>
      <c r="Q303" s="29">
        <f t="shared" si="18"/>
        <v>0.79574042096765041</v>
      </c>
      <c r="R303" s="29">
        <v>0.74895912428665012</v>
      </c>
      <c r="S303" s="29">
        <f t="shared" si="19"/>
        <v>0.10051324690320584</v>
      </c>
      <c r="T303" s="29">
        <v>0.70402220701452567</v>
      </c>
      <c r="U303" s="29">
        <v>6.6059999999999999</v>
      </c>
      <c r="V303" s="5">
        <v>25</v>
      </c>
      <c r="W303" s="5">
        <v>1</v>
      </c>
      <c r="X303" s="5">
        <v>2.3333333333333299</v>
      </c>
      <c r="Y303" s="5">
        <v>3.3333333333333299</v>
      </c>
      <c r="Z303" s="29">
        <v>53.5</v>
      </c>
      <c r="AA303" s="29" t="s">
        <v>2241</v>
      </c>
      <c r="AC303" s="29">
        <v>8963</v>
      </c>
      <c r="AD303" s="29">
        <v>322.65772500000003</v>
      </c>
      <c r="AE303" s="29">
        <v>27.778662000000001</v>
      </c>
      <c r="AF303" s="29">
        <v>89.62</v>
      </c>
      <c r="AG303" s="29">
        <v>238.86744400000001</v>
      </c>
      <c r="AH303" s="29">
        <v>23.886744</v>
      </c>
      <c r="AI303" s="29">
        <v>3.5999000000000003E-2</v>
      </c>
      <c r="AJ303" s="29">
        <v>2.6894999999999999E-2</v>
      </c>
      <c r="AK303" s="29">
        <v>0.74709899999999996</v>
      </c>
      <c r="AL303" s="29">
        <v>2.8975000000000001E-2</v>
      </c>
      <c r="AM303" s="29">
        <v>1.7500000000000002E-2</v>
      </c>
      <c r="AN303" s="29">
        <v>12</v>
      </c>
      <c r="AO303" s="29">
        <v>3.7191000000000002E-2</v>
      </c>
      <c r="AP303" s="29">
        <v>2.2314669999999999</v>
      </c>
      <c r="AQ303" s="29">
        <v>4.2842799999999999</v>
      </c>
      <c r="AR303" s="29">
        <v>0.41497099999999998</v>
      </c>
      <c r="AS303" s="29">
        <v>0.20902999999999999</v>
      </c>
      <c r="AT303" s="29">
        <v>32</v>
      </c>
      <c r="AU303" s="29">
        <v>11.893466999999999</v>
      </c>
      <c r="AV303" s="29">
        <v>1.3386E-2</v>
      </c>
      <c r="AW303" s="29">
        <v>6.156E-3</v>
      </c>
      <c r="AX303" s="29">
        <v>88.341952000000006</v>
      </c>
      <c r="AY303" s="29">
        <v>39.903297000000002</v>
      </c>
      <c r="AZ303" s="29">
        <v>197.63392400000001</v>
      </c>
      <c r="BA303" s="29">
        <v>54.461576000000001</v>
      </c>
      <c r="BB303" s="29">
        <v>18.288809000000001</v>
      </c>
      <c r="BC303" s="29">
        <v>24.734038999999999</v>
      </c>
      <c r="BD303" s="29">
        <v>6.611027</v>
      </c>
      <c r="BE303" s="29">
        <v>3.1622780000000001</v>
      </c>
    </row>
    <row r="304" spans="1:57" x14ac:dyDescent="0.25">
      <c r="A304" s="29" t="s">
        <v>1288</v>
      </c>
      <c r="B304" s="29">
        <v>7</v>
      </c>
      <c r="C304" s="29" t="s">
        <v>5</v>
      </c>
      <c r="D304">
        <v>14</v>
      </c>
      <c r="E304" t="s">
        <v>1</v>
      </c>
      <c r="F304" s="2" t="s">
        <v>736</v>
      </c>
      <c r="G304" s="29" t="s">
        <v>244</v>
      </c>
      <c r="H304" s="29">
        <v>54.784168408396958</v>
      </c>
      <c r="I304" s="29">
        <v>53.948043400561438</v>
      </c>
      <c r="J304" s="5" t="s">
        <v>51</v>
      </c>
      <c r="K304" s="29">
        <v>5998</v>
      </c>
      <c r="L304" s="29">
        <v>154</v>
      </c>
      <c r="M304" s="29">
        <f t="shared" si="20"/>
        <v>2.5675225075025008</v>
      </c>
      <c r="N304" s="29">
        <v>8.4155263157893914E-2</v>
      </c>
      <c r="O304" s="29">
        <v>7.4040691044245002E-2</v>
      </c>
      <c r="P304" s="29">
        <v>23.373477099125346</v>
      </c>
      <c r="Q304" s="29">
        <f t="shared" si="18"/>
        <v>4.067563917096443</v>
      </c>
      <c r="R304" s="29">
        <v>0.54627671038825421</v>
      </c>
      <c r="S304" s="29">
        <f t="shared" si="19"/>
        <v>0.10216916699519007</v>
      </c>
      <c r="T304" s="29">
        <v>0.69109201242514773</v>
      </c>
      <c r="U304" s="29">
        <v>6.6059999999999999</v>
      </c>
      <c r="V304" s="5">
        <v>25</v>
      </c>
      <c r="W304" s="5">
        <v>1</v>
      </c>
      <c r="X304" s="5">
        <v>2.3333333333333299</v>
      </c>
      <c r="Y304" s="5">
        <v>3.3333333333333299</v>
      </c>
      <c r="Z304" s="29">
        <v>53.5</v>
      </c>
      <c r="AA304" s="29" t="s">
        <v>2241</v>
      </c>
      <c r="AC304" s="29">
        <v>7752</v>
      </c>
      <c r="AD304" s="29">
        <v>322.65772500000003</v>
      </c>
      <c r="AE304" s="29">
        <v>24.025459000000001</v>
      </c>
      <c r="AF304" s="29">
        <v>77.510000000000005</v>
      </c>
      <c r="AG304" s="29">
        <v>205.61840799999999</v>
      </c>
      <c r="AH304" s="29">
        <v>20.561841000000001</v>
      </c>
      <c r="AI304" s="29">
        <v>4.1623E-2</v>
      </c>
      <c r="AJ304" s="29">
        <v>2.2655000000000002E-2</v>
      </c>
      <c r="AK304" s="29">
        <v>0.54429700000000003</v>
      </c>
      <c r="AL304" s="29">
        <v>3.7374999999999999E-2</v>
      </c>
      <c r="AM304" s="29">
        <v>2.75E-2</v>
      </c>
      <c r="AN304" s="29">
        <v>2</v>
      </c>
      <c r="AO304" s="29">
        <v>6.1989999999999996E-3</v>
      </c>
      <c r="AP304" s="29">
        <v>0.37191099999999999</v>
      </c>
      <c r="AQ304" s="29">
        <v>0.65789500000000001</v>
      </c>
      <c r="AR304" s="29">
        <v>0.27646300000000001</v>
      </c>
      <c r="AS304" s="29">
        <v>6.1218000000000002E-2</v>
      </c>
      <c r="AT304" s="29">
        <v>25.5</v>
      </c>
      <c r="AU304" s="29">
        <v>2.1213199999999999</v>
      </c>
      <c r="AV304" s="29">
        <v>1.1284000000000001E-2</v>
      </c>
      <c r="AW304" s="29">
        <v>3.607E-3</v>
      </c>
      <c r="AX304" s="29">
        <v>89.975943999999998</v>
      </c>
      <c r="AY304" s="29">
        <v>12.250508999999999</v>
      </c>
      <c r="AZ304" s="29">
        <v>176.68488199999999</v>
      </c>
      <c r="BA304" s="29">
        <v>64.399524999999997</v>
      </c>
      <c r="BB304" s="29">
        <v>0.41917500000000002</v>
      </c>
      <c r="BC304" s="29">
        <v>0</v>
      </c>
      <c r="BD304" s="29">
        <v>7.7421749999999996</v>
      </c>
      <c r="BE304" s="29">
        <v>0.74535600000000002</v>
      </c>
    </row>
    <row r="305" spans="1:57" x14ac:dyDescent="0.25">
      <c r="A305" s="29" t="s">
        <v>1289</v>
      </c>
      <c r="B305" s="29">
        <v>7</v>
      </c>
      <c r="C305" s="29" t="s">
        <v>9</v>
      </c>
      <c r="D305">
        <v>2</v>
      </c>
      <c r="E305" t="s">
        <v>1</v>
      </c>
      <c r="F305" s="2" t="s">
        <v>736</v>
      </c>
      <c r="G305" s="29" t="s">
        <v>244</v>
      </c>
      <c r="H305" s="29">
        <v>54.784168408396958</v>
      </c>
      <c r="I305" s="29">
        <v>53.948043400561438</v>
      </c>
      <c r="J305" s="5" t="s">
        <v>52</v>
      </c>
      <c r="K305" s="29">
        <v>1233</v>
      </c>
      <c r="L305" s="29">
        <v>7</v>
      </c>
      <c r="M305" s="29">
        <f t="shared" si="20"/>
        <v>0.56772100567721007</v>
      </c>
      <c r="N305" s="29">
        <v>0.13962500000002365</v>
      </c>
      <c r="O305" s="29">
        <v>3.9211036238134631E-3</v>
      </c>
      <c r="P305" s="29">
        <v>4.8347207681619997</v>
      </c>
      <c r="Q305" s="29">
        <f t="shared" si="18"/>
        <v>22.606320248059788</v>
      </c>
      <c r="R305" s="29">
        <v>0.60334030324854737</v>
      </c>
      <c r="S305" s="29">
        <f t="shared" si="19"/>
        <v>4.5105574134896909E-2</v>
      </c>
      <c r="U305" s="29">
        <v>6.6059999999999999</v>
      </c>
      <c r="V305" s="5">
        <v>25</v>
      </c>
      <c r="W305" s="5">
        <v>1</v>
      </c>
      <c r="X305" s="5">
        <v>2.3333333333333299</v>
      </c>
      <c r="Y305" s="5">
        <v>3.3333333333333299</v>
      </c>
      <c r="Z305" s="29">
        <v>53.5</v>
      </c>
      <c r="AA305" s="29" t="s">
        <v>2241</v>
      </c>
      <c r="AC305" s="29">
        <v>2182</v>
      </c>
      <c r="AD305" s="29">
        <v>429.92147499999999</v>
      </c>
      <c r="AE305" s="29">
        <v>5.0753450000000004</v>
      </c>
      <c r="AF305" s="29">
        <v>21.35</v>
      </c>
      <c r="AG305" s="29">
        <v>15.723470000000001</v>
      </c>
      <c r="AH305" s="29">
        <v>1.5723469999999999</v>
      </c>
      <c r="AI305" s="29">
        <v>0.19705300000000001</v>
      </c>
      <c r="AJ305" s="29">
        <v>0.119009</v>
      </c>
      <c r="AK305" s="29">
        <v>0.60394300000000001</v>
      </c>
      <c r="AL305" s="29">
        <v>0.17699999999999999</v>
      </c>
      <c r="AM305" s="29">
        <v>0.13250000000000001</v>
      </c>
      <c r="AN305" s="29">
        <v>0</v>
      </c>
      <c r="AO305" s="29">
        <v>0</v>
      </c>
      <c r="AP305" s="29">
        <v>0</v>
      </c>
      <c r="AQ305" s="29">
        <v>0</v>
      </c>
      <c r="AR305" s="29">
        <v>0</v>
      </c>
      <c r="AS305" s="29">
        <v>0</v>
      </c>
      <c r="AT305" s="29">
        <v>0</v>
      </c>
      <c r="AU305" s="29">
        <v>0</v>
      </c>
      <c r="AV305" s="29">
        <v>0</v>
      </c>
      <c r="AW305" s="29">
        <v>0</v>
      </c>
      <c r="AX305" s="29">
        <v>0</v>
      </c>
      <c r="AY305" s="29">
        <v>0</v>
      </c>
      <c r="AZ305" s="29">
        <v>0</v>
      </c>
      <c r="BA305" s="29">
        <v>0</v>
      </c>
      <c r="BB305" s="29">
        <v>0</v>
      </c>
      <c r="BC305" s="29">
        <v>0</v>
      </c>
      <c r="BD305" s="29">
        <v>0</v>
      </c>
      <c r="BE305" s="29">
        <v>0</v>
      </c>
    </row>
    <row r="306" spans="1:57" x14ac:dyDescent="0.25">
      <c r="A306" s="29" t="s">
        <v>1289</v>
      </c>
      <c r="B306" s="29">
        <v>7</v>
      </c>
      <c r="C306" s="29" t="s">
        <v>3</v>
      </c>
      <c r="D306">
        <v>4</v>
      </c>
      <c r="E306" t="s">
        <v>1</v>
      </c>
      <c r="F306" s="2" t="s">
        <v>736</v>
      </c>
      <c r="G306" s="29" t="s">
        <v>244</v>
      </c>
      <c r="H306" s="29">
        <v>54.784168408396958</v>
      </c>
      <c r="I306" s="29">
        <v>53.948043400561438</v>
      </c>
      <c r="J306" s="5" t="s">
        <v>50</v>
      </c>
      <c r="K306" s="29">
        <v>5863</v>
      </c>
      <c r="L306" s="29">
        <v>0</v>
      </c>
      <c r="M306" s="29">
        <f t="shared" si="20"/>
        <v>0</v>
      </c>
      <c r="N306" s="29">
        <v>0</v>
      </c>
      <c r="O306" s="29">
        <v>0</v>
      </c>
      <c r="P306" s="29">
        <v>22.989430546418333</v>
      </c>
      <c r="Q306" s="29">
        <f t="shared" si="18"/>
        <v>4.4516104698034553</v>
      </c>
      <c r="R306" s="29">
        <v>0.44111270970985811</v>
      </c>
      <c r="S306" s="29">
        <f t="shared" si="19"/>
        <v>0.20733316767358617</v>
      </c>
      <c r="U306" s="29">
        <v>6.6059999999999999</v>
      </c>
      <c r="V306" s="5">
        <v>25</v>
      </c>
      <c r="W306" s="5">
        <v>1</v>
      </c>
      <c r="X306" s="5">
        <v>2.3333333333333299</v>
      </c>
      <c r="Y306" s="5">
        <v>3.3333333333333299</v>
      </c>
      <c r="Z306" s="29">
        <v>53.5</v>
      </c>
      <c r="AA306" s="29" t="s">
        <v>2241</v>
      </c>
      <c r="AC306" s="29">
        <v>14369</v>
      </c>
      <c r="AD306" s="29">
        <v>429.92147499999999</v>
      </c>
      <c r="AE306" s="29">
        <v>33.422383000000004</v>
      </c>
      <c r="AF306" s="29">
        <v>143.68</v>
      </c>
      <c r="AG306" s="29">
        <v>645.45239800000002</v>
      </c>
      <c r="AH306" s="29">
        <v>64.545240000000007</v>
      </c>
      <c r="AI306" s="29">
        <v>1.7676000000000001E-2</v>
      </c>
      <c r="AJ306" s="29">
        <v>7.9089999999999994E-3</v>
      </c>
      <c r="AK306" s="29">
        <v>0.447467</v>
      </c>
      <c r="AL306" s="29">
        <v>1.6500000000000001E-2</v>
      </c>
      <c r="AM306" s="29">
        <v>1.7500000000000002E-2</v>
      </c>
      <c r="AN306" s="29">
        <v>15</v>
      </c>
      <c r="AO306" s="29">
        <v>3.4889999999999997E-2</v>
      </c>
      <c r="AP306" s="29">
        <v>2.0934059999999999</v>
      </c>
      <c r="AQ306" s="29">
        <v>6.1799710000000001</v>
      </c>
      <c r="AR306" s="29">
        <v>0.89921799999999996</v>
      </c>
      <c r="AS306" s="29">
        <v>0.299591</v>
      </c>
      <c r="AT306" s="29">
        <v>59.2</v>
      </c>
      <c r="AU306" s="29">
        <v>16.213750999999998</v>
      </c>
      <c r="AV306" s="29">
        <v>1.545E-2</v>
      </c>
      <c r="AW306" s="29">
        <v>5.5059999999999996E-3</v>
      </c>
      <c r="AX306" s="29">
        <v>65.894071999999994</v>
      </c>
      <c r="AY306" s="29">
        <v>4.7755609999999997</v>
      </c>
      <c r="AZ306" s="29">
        <v>379.11942299999998</v>
      </c>
      <c r="BA306" s="29">
        <v>277.72401500000001</v>
      </c>
      <c r="BB306" s="29">
        <v>15.238526999999999</v>
      </c>
      <c r="BC306" s="29">
        <v>12.360105000000001</v>
      </c>
      <c r="BD306" s="29">
        <v>5.8247960000000001</v>
      </c>
      <c r="BE306" s="29">
        <v>1.8328599999999999</v>
      </c>
    </row>
    <row r="307" spans="1:57" x14ac:dyDescent="0.25">
      <c r="A307" s="29" t="s">
        <v>1289</v>
      </c>
      <c r="B307" s="29">
        <v>7</v>
      </c>
      <c r="C307" s="29" t="s">
        <v>33</v>
      </c>
      <c r="D307">
        <v>4</v>
      </c>
      <c r="E307" t="s">
        <v>7</v>
      </c>
      <c r="F307" s="2" t="s">
        <v>736</v>
      </c>
      <c r="G307" s="29" t="s">
        <v>244</v>
      </c>
      <c r="H307" s="29">
        <v>54.784168408396958</v>
      </c>
      <c r="I307" s="29">
        <v>53.948043400561438</v>
      </c>
      <c r="J307" s="5" t="s">
        <v>52</v>
      </c>
      <c r="K307" s="29">
        <v>3556</v>
      </c>
      <c r="L307" s="29">
        <v>4</v>
      </c>
      <c r="M307" s="29">
        <f t="shared" si="20"/>
        <v>0.11248593925759282</v>
      </c>
      <c r="N307" s="29">
        <v>2.0049999999997681E-2</v>
      </c>
      <c r="O307" s="29">
        <v>3.9211036238134631E-3</v>
      </c>
      <c r="P307" s="29">
        <v>13.943444486280676</v>
      </c>
      <c r="Q307" s="29">
        <f t="shared" si="18"/>
        <v>13.497596529941113</v>
      </c>
      <c r="R307" s="29">
        <v>0.38703375793919886</v>
      </c>
      <c r="S307" s="29">
        <f t="shared" si="19"/>
        <v>0.26141211944424542</v>
      </c>
      <c r="U307" s="29">
        <v>6.6059999999999999</v>
      </c>
      <c r="V307" s="5">
        <v>25</v>
      </c>
      <c r="W307" s="5">
        <v>1</v>
      </c>
      <c r="X307" s="5">
        <v>2.3333333333333299</v>
      </c>
      <c r="Y307" s="5">
        <v>3.3333333333333299</v>
      </c>
      <c r="Z307" s="29">
        <v>53.5</v>
      </c>
      <c r="AA307" s="29" t="s">
        <v>2241</v>
      </c>
      <c r="AC307" s="29">
        <v>8638</v>
      </c>
      <c r="AD307" s="29">
        <v>429.92147499999999</v>
      </c>
      <c r="AE307" s="29">
        <v>20.092040999999998</v>
      </c>
      <c r="AF307" s="29">
        <v>86.37</v>
      </c>
      <c r="AG307" s="29">
        <v>335.62784900000003</v>
      </c>
      <c r="AH307" s="29">
        <v>33.562784999999998</v>
      </c>
      <c r="AI307" s="29">
        <v>2.9405000000000001E-2</v>
      </c>
      <c r="AJ307" s="29">
        <v>1.1606E-2</v>
      </c>
      <c r="AK307" s="29">
        <v>0.39471000000000001</v>
      </c>
      <c r="AL307" s="29">
        <v>2.725E-2</v>
      </c>
      <c r="AM307" s="29">
        <v>2.75E-2</v>
      </c>
      <c r="AN307" s="29">
        <v>28</v>
      </c>
      <c r="AO307" s="29">
        <v>6.5128000000000005E-2</v>
      </c>
      <c r="AP307" s="29">
        <v>3.9076900000000001</v>
      </c>
      <c r="AQ307" s="29">
        <v>20.178281999999999</v>
      </c>
      <c r="AR307" s="29">
        <v>1.539212</v>
      </c>
      <c r="AS307" s="29">
        <v>0.55963700000000005</v>
      </c>
      <c r="AT307" s="29">
        <v>62.25</v>
      </c>
      <c r="AU307" s="29">
        <v>19.939955999999999</v>
      </c>
      <c r="AV307" s="29">
        <v>2.513E-2</v>
      </c>
      <c r="AW307" s="29">
        <v>7.6350000000000003E-3</v>
      </c>
      <c r="AX307" s="29">
        <v>40.802390000000003</v>
      </c>
      <c r="AY307" s="29">
        <v>4.5904189999999998</v>
      </c>
      <c r="AZ307" s="29">
        <v>131.40915799999999</v>
      </c>
      <c r="BA307" s="29">
        <v>95.589391000000006</v>
      </c>
      <c r="BB307" s="29">
        <v>7.126906</v>
      </c>
      <c r="BC307" s="29">
        <v>7.0518869999999998</v>
      </c>
      <c r="BD307" s="29">
        <v>6.4223569999999999</v>
      </c>
      <c r="BE307" s="29">
        <v>2.915476</v>
      </c>
    </row>
    <row r="308" spans="1:57" x14ac:dyDescent="0.25">
      <c r="A308" s="29" t="s">
        <v>1289</v>
      </c>
      <c r="B308" s="29">
        <v>7</v>
      </c>
      <c r="C308" s="29" t="s">
        <v>4</v>
      </c>
      <c r="D308">
        <v>12</v>
      </c>
      <c r="E308" t="s">
        <v>1</v>
      </c>
      <c r="F308" s="2" t="s">
        <v>736</v>
      </c>
      <c r="G308" s="29" t="s">
        <v>244</v>
      </c>
      <c r="H308" s="29">
        <v>54.784168408396958</v>
      </c>
      <c r="I308" s="29">
        <v>53.948043400561438</v>
      </c>
      <c r="J308" s="5" t="s">
        <v>51</v>
      </c>
      <c r="K308" s="29">
        <v>9148</v>
      </c>
      <c r="L308" s="29">
        <v>961</v>
      </c>
      <c r="M308" s="29">
        <f t="shared" si="20"/>
        <v>10.505028421512899</v>
      </c>
      <c r="N308" s="29">
        <v>6.0871956521739892E-2</v>
      </c>
      <c r="O308" s="29">
        <v>0.45092691673854829</v>
      </c>
      <c r="P308" s="29">
        <v>35.870255950645564</v>
      </c>
      <c r="Q308" s="29">
        <f t="shared" si="18"/>
        <v>8.4292149344237757</v>
      </c>
      <c r="R308" s="29">
        <v>0.68406204019914141</v>
      </c>
      <c r="S308" s="29">
        <f t="shared" si="19"/>
        <v>3.5616162815697128E-2</v>
      </c>
      <c r="T308" s="29">
        <v>0.27207160274085934</v>
      </c>
      <c r="U308" s="29">
        <v>6.6059999999999999</v>
      </c>
      <c r="V308" s="5">
        <v>25</v>
      </c>
      <c r="W308" s="5">
        <v>1</v>
      </c>
      <c r="X308" s="5">
        <v>2.3333333333333299</v>
      </c>
      <c r="Y308" s="5">
        <v>3.3333333333333299</v>
      </c>
      <c r="Z308" s="29">
        <v>53.5</v>
      </c>
      <c r="AA308" s="29" t="s">
        <v>2241</v>
      </c>
      <c r="AC308" s="29">
        <v>14085</v>
      </c>
      <c r="AD308" s="29">
        <v>429.92147499999999</v>
      </c>
      <c r="AE308" s="29">
        <v>32.761797000000001</v>
      </c>
      <c r="AF308" s="29">
        <v>140.84</v>
      </c>
      <c r="AG308" s="29">
        <v>406.91349700000001</v>
      </c>
      <c r="AH308" s="29">
        <v>40.69135</v>
      </c>
      <c r="AI308" s="29">
        <v>3.0519999999999999E-2</v>
      </c>
      <c r="AJ308" s="29">
        <v>2.0740999999999999E-2</v>
      </c>
      <c r="AK308" s="29">
        <v>0.67960799999999999</v>
      </c>
      <c r="AL308" s="29">
        <v>2.5649999999999999E-2</v>
      </c>
      <c r="AM308" s="29">
        <v>2.2499999999999999E-2</v>
      </c>
      <c r="AN308" s="29">
        <v>28</v>
      </c>
      <c r="AO308" s="29">
        <v>6.5128000000000005E-2</v>
      </c>
      <c r="AP308" s="29">
        <v>3.9076900000000001</v>
      </c>
      <c r="AQ308" s="29">
        <v>7.518637</v>
      </c>
      <c r="AR308" s="29">
        <v>0.41434599999999999</v>
      </c>
      <c r="AS308" s="29">
        <v>0.31314900000000001</v>
      </c>
      <c r="AT308" s="29">
        <v>37.821429000000002</v>
      </c>
      <c r="AU308" s="29">
        <v>22.596384</v>
      </c>
      <c r="AV308" s="29">
        <v>1.1253000000000001E-2</v>
      </c>
      <c r="AW308" s="29">
        <v>5.7829999999999999E-3</v>
      </c>
      <c r="AX308" s="29">
        <v>100.951047</v>
      </c>
      <c r="AY308" s="29">
        <v>23.313752000000001</v>
      </c>
      <c r="AZ308" s="29">
        <v>397.24473699999999</v>
      </c>
      <c r="BA308" s="29">
        <v>238.73866699999999</v>
      </c>
      <c r="BB308" s="29">
        <v>4.9998490000000002</v>
      </c>
      <c r="BC308" s="29">
        <v>12.428027999999999</v>
      </c>
      <c r="BD308" s="29">
        <v>7.5879649999999996</v>
      </c>
      <c r="BE308" s="29">
        <v>7.7942289999999996</v>
      </c>
    </row>
    <row r="309" spans="1:57" x14ac:dyDescent="0.25">
      <c r="A309" s="29" t="s">
        <v>1289</v>
      </c>
      <c r="B309" s="29">
        <v>7</v>
      </c>
      <c r="C309" s="29" t="s">
        <v>10</v>
      </c>
      <c r="D309">
        <v>13</v>
      </c>
      <c r="E309" t="s">
        <v>1</v>
      </c>
      <c r="F309" s="2" t="s">
        <v>736</v>
      </c>
      <c r="G309" s="29" t="s">
        <v>244</v>
      </c>
      <c r="H309" s="29">
        <v>54.784168408396958</v>
      </c>
      <c r="I309" s="29">
        <v>53.948043400561438</v>
      </c>
      <c r="J309" s="5" t="s">
        <v>50</v>
      </c>
      <c r="K309" s="29">
        <v>8363</v>
      </c>
      <c r="L309" s="29">
        <v>652</v>
      </c>
      <c r="M309" s="29">
        <f t="shared" si="20"/>
        <v>7.7962453664952776</v>
      </c>
      <c r="N309" s="29">
        <v>8.0768478260867929E-2</v>
      </c>
      <c r="O309" s="29">
        <v>0.27055615004312894</v>
      </c>
      <c r="P309" s="29">
        <v>32.79218960595199</v>
      </c>
      <c r="Q309" s="29">
        <f t="shared" si="18"/>
        <v>5.3511485897302009</v>
      </c>
      <c r="R309" s="29">
        <v>0.59905136612028043</v>
      </c>
      <c r="S309" s="29">
        <f t="shared" si="19"/>
        <v>4.9394511263163854E-2</v>
      </c>
      <c r="T309" s="29">
        <v>0.27207160274085934</v>
      </c>
      <c r="U309" s="29">
        <v>6.6059999999999999</v>
      </c>
      <c r="V309" s="5">
        <v>25</v>
      </c>
      <c r="W309" s="5">
        <v>1</v>
      </c>
      <c r="X309" s="5">
        <v>2.3333333333333299</v>
      </c>
      <c r="Y309" s="5">
        <v>3.3333333333333299</v>
      </c>
      <c r="Z309" s="29">
        <v>53.5</v>
      </c>
      <c r="AA309" s="29" t="s">
        <v>2241</v>
      </c>
      <c r="AC309" s="29">
        <v>13022</v>
      </c>
      <c r="AD309" s="29">
        <v>429.92147499999999</v>
      </c>
      <c r="AE309" s="29">
        <v>30.289252000000001</v>
      </c>
      <c r="AF309" s="29">
        <v>130.21</v>
      </c>
      <c r="AG309" s="29">
        <v>369.51742300000001</v>
      </c>
      <c r="AH309" s="29">
        <v>36.951742000000003</v>
      </c>
      <c r="AI309" s="29">
        <v>3.3009999999999998E-2</v>
      </c>
      <c r="AJ309" s="29">
        <v>1.9342999999999999E-2</v>
      </c>
      <c r="AK309" s="29">
        <v>0.58596099999999995</v>
      </c>
      <c r="AL309" s="29">
        <v>2.9100000000000001E-2</v>
      </c>
      <c r="AM309" s="29">
        <v>2.2499999999999999E-2</v>
      </c>
      <c r="AN309" s="29">
        <v>19</v>
      </c>
      <c r="AO309" s="29">
        <v>4.4193999999999997E-2</v>
      </c>
      <c r="AP309" s="29">
        <v>2.6516470000000001</v>
      </c>
      <c r="AQ309" s="29">
        <v>7.2646290000000002</v>
      </c>
      <c r="AR309" s="29">
        <v>0.63125299999999995</v>
      </c>
      <c r="AS309" s="29">
        <v>0.39032499999999998</v>
      </c>
      <c r="AT309" s="29">
        <v>49.789473999999998</v>
      </c>
      <c r="AU309" s="29">
        <v>30.370999999999999</v>
      </c>
      <c r="AV309" s="29">
        <v>1.2938E-2</v>
      </c>
      <c r="AW309" s="29">
        <v>5.8329999999999996E-3</v>
      </c>
      <c r="AX309" s="29">
        <v>80.571382999999997</v>
      </c>
      <c r="AY309" s="29">
        <v>12.098483999999999</v>
      </c>
      <c r="AZ309" s="29">
        <v>321.910302</v>
      </c>
      <c r="BA309" s="29">
        <v>239.341927</v>
      </c>
      <c r="BB309" s="29">
        <v>1.1983349999999999</v>
      </c>
      <c r="BC309" s="29">
        <v>2.0149149999999998</v>
      </c>
      <c r="BD309" s="29">
        <v>8.6264319999999994</v>
      </c>
      <c r="BE309" s="29">
        <v>5.2425540000000002</v>
      </c>
    </row>
    <row r="310" spans="1:57" x14ac:dyDescent="0.25">
      <c r="A310" s="29" t="s">
        <v>1290</v>
      </c>
      <c r="B310" s="29">
        <v>7</v>
      </c>
      <c r="C310" s="29" t="s">
        <v>3</v>
      </c>
      <c r="D310">
        <v>4</v>
      </c>
      <c r="E310" t="s">
        <v>1</v>
      </c>
      <c r="F310" s="2" t="s">
        <v>736</v>
      </c>
      <c r="G310" s="29" t="s">
        <v>244</v>
      </c>
      <c r="H310" s="29">
        <v>54.784168408396958</v>
      </c>
      <c r="I310" s="29">
        <v>53.948043400561438</v>
      </c>
      <c r="J310" s="5" t="s">
        <v>52</v>
      </c>
      <c r="K310" s="29">
        <v>10059</v>
      </c>
      <c r="L310" s="29">
        <v>495</v>
      </c>
      <c r="M310" s="29">
        <f t="shared" si="20"/>
        <v>4.9209662988368628</v>
      </c>
      <c r="N310" s="29">
        <v>5.4530223880596196E-2</v>
      </c>
      <c r="O310" s="29">
        <v>0.22473417326451803</v>
      </c>
      <c r="P310" s="29">
        <v>33.74031416220577</v>
      </c>
      <c r="Q310" s="29">
        <f t="shared" si="18"/>
        <v>6.2992731459839817</v>
      </c>
      <c r="R310" s="29">
        <v>0.69105363485966764</v>
      </c>
      <c r="S310" s="29">
        <f t="shared" si="19"/>
        <v>4.2607757476223362E-2</v>
      </c>
      <c r="T310" s="29">
        <v>0.67448667511537763</v>
      </c>
      <c r="U310" s="29">
        <v>6.6059999999999999</v>
      </c>
      <c r="V310" s="5">
        <v>25</v>
      </c>
      <c r="W310" s="5">
        <v>1</v>
      </c>
      <c r="X310" s="5">
        <v>2.3333333333333299</v>
      </c>
      <c r="Y310" s="5">
        <v>3.3333333333333299</v>
      </c>
      <c r="Z310" s="29">
        <v>53.5</v>
      </c>
      <c r="AA310" s="29" t="s">
        <v>2241</v>
      </c>
      <c r="AC310" s="29">
        <v>10184</v>
      </c>
      <c r="AD310" s="29">
        <v>301.62572499999999</v>
      </c>
      <c r="AE310" s="29">
        <v>33.763697999999998</v>
      </c>
      <c r="AF310" s="29">
        <v>101.82</v>
      </c>
      <c r="AG310" s="29">
        <v>304.07967300000001</v>
      </c>
      <c r="AH310" s="29">
        <v>30.407966999999999</v>
      </c>
      <c r="AI310" s="29">
        <v>2.9611999999999999E-2</v>
      </c>
      <c r="AJ310" s="29">
        <v>2.0468E-2</v>
      </c>
      <c r="AK310" s="29">
        <v>0.69119900000000001</v>
      </c>
      <c r="AL310" s="29">
        <v>2.4649999999999998E-2</v>
      </c>
      <c r="AM310" s="29">
        <v>1.7500000000000002E-2</v>
      </c>
      <c r="AN310" s="29">
        <v>6</v>
      </c>
      <c r="AO310" s="29">
        <v>1.9892E-2</v>
      </c>
      <c r="AP310" s="29">
        <v>1.193532</v>
      </c>
      <c r="AQ310" s="29">
        <v>1.521995</v>
      </c>
      <c r="AR310" s="29">
        <v>0.27274199999999998</v>
      </c>
      <c r="AS310" s="29">
        <v>0.143562</v>
      </c>
      <c r="AT310" s="29">
        <v>25.833333</v>
      </c>
      <c r="AU310" s="29">
        <v>8.4478790000000004</v>
      </c>
      <c r="AV310" s="29">
        <v>1.0983E-2</v>
      </c>
      <c r="AW310" s="29">
        <v>5.8960000000000002E-3</v>
      </c>
      <c r="AX310" s="29">
        <v>100.76356199999999</v>
      </c>
      <c r="AY310" s="29">
        <v>23.082757999999998</v>
      </c>
      <c r="AZ310" s="29">
        <v>487.08859100000001</v>
      </c>
      <c r="BA310" s="29">
        <v>332.54936800000002</v>
      </c>
      <c r="BB310" s="29">
        <v>21.935420000000001</v>
      </c>
      <c r="BC310" s="29">
        <v>45.581781999999997</v>
      </c>
      <c r="BD310" s="29">
        <v>5.5104249999999997</v>
      </c>
      <c r="BE310" s="29">
        <v>1.4142140000000001</v>
      </c>
    </row>
    <row r="311" spans="1:57" x14ac:dyDescent="0.25">
      <c r="A311" s="29" t="s">
        <v>1290</v>
      </c>
      <c r="B311" s="29">
        <v>7</v>
      </c>
      <c r="C311" s="29" t="s">
        <v>15</v>
      </c>
      <c r="D311">
        <v>6</v>
      </c>
      <c r="E311" t="s">
        <v>1</v>
      </c>
      <c r="F311" s="2" t="s">
        <v>736</v>
      </c>
      <c r="G311" s="29" t="s">
        <v>244</v>
      </c>
      <c r="H311" s="29">
        <v>54.784168408396958</v>
      </c>
      <c r="I311" s="29">
        <v>53.948043400561438</v>
      </c>
      <c r="J311" s="5" t="s">
        <v>50</v>
      </c>
      <c r="K311" s="29">
        <v>6380</v>
      </c>
      <c r="L311" s="29">
        <v>4</v>
      </c>
      <c r="M311" s="29">
        <f t="shared" si="20"/>
        <v>6.269592476489029E-2</v>
      </c>
      <c r="N311" s="29">
        <v>2.7374999999977945E-2</v>
      </c>
      <c r="O311" s="29">
        <v>3.3542413920077318E-3</v>
      </c>
      <c r="P311" s="29">
        <v>21.400060081009329</v>
      </c>
      <c r="Q311" s="29">
        <f t="shared" si="18"/>
        <v>6.0409809352124597</v>
      </c>
      <c r="R311" s="29">
        <v>0.53104829026568134</v>
      </c>
      <c r="S311" s="29">
        <f t="shared" si="19"/>
        <v>0.11739758711776294</v>
      </c>
      <c r="T311" s="29">
        <v>0.66406158463170784</v>
      </c>
      <c r="U311" s="29">
        <v>6.6059999999999999</v>
      </c>
      <c r="V311" s="5">
        <v>25</v>
      </c>
      <c r="W311" s="5">
        <v>1</v>
      </c>
      <c r="X311" s="5">
        <v>2.3333333333333299</v>
      </c>
      <c r="Y311" s="5">
        <v>3.3333333333333299</v>
      </c>
      <c r="Z311" s="29">
        <v>53.5</v>
      </c>
      <c r="AA311" s="29" t="s">
        <v>2241</v>
      </c>
      <c r="AC311" s="29">
        <v>6458</v>
      </c>
      <c r="AD311" s="29">
        <v>301.62572499999999</v>
      </c>
      <c r="AE311" s="29">
        <v>21.410640999999998</v>
      </c>
      <c r="AF311" s="29">
        <v>64.569999999999993</v>
      </c>
      <c r="AG311" s="29">
        <v>173.78879499999999</v>
      </c>
      <c r="AH311" s="29">
        <v>17.378879000000001</v>
      </c>
      <c r="AI311" s="29">
        <v>4.6700999999999999E-2</v>
      </c>
      <c r="AJ311" s="29">
        <v>2.4766E-2</v>
      </c>
      <c r="AK311" s="29">
        <v>0.53031399999999995</v>
      </c>
      <c r="AL311" s="29">
        <v>4.1399999999999999E-2</v>
      </c>
      <c r="AM311" s="29">
        <v>3.7499999999999999E-2</v>
      </c>
      <c r="AN311" s="29">
        <v>0</v>
      </c>
      <c r="AO311" s="29">
        <v>0</v>
      </c>
      <c r="AP311" s="29">
        <v>0</v>
      </c>
      <c r="AQ311" s="29">
        <v>0</v>
      </c>
      <c r="AR311" s="29">
        <v>0</v>
      </c>
      <c r="AS311" s="29">
        <v>0</v>
      </c>
      <c r="AT311" s="29">
        <v>0</v>
      </c>
      <c r="AU311" s="29">
        <v>0</v>
      </c>
      <c r="AV311" s="29">
        <v>0</v>
      </c>
      <c r="AW311" s="29">
        <v>0</v>
      </c>
      <c r="AX311" s="29">
        <v>0</v>
      </c>
      <c r="AY311" s="29">
        <v>0</v>
      </c>
      <c r="AZ311" s="29">
        <v>0</v>
      </c>
      <c r="BA311" s="29">
        <v>0</v>
      </c>
      <c r="BB311" s="29">
        <v>0</v>
      </c>
      <c r="BC311" s="29">
        <v>0</v>
      </c>
      <c r="BD311" s="29">
        <v>0</v>
      </c>
      <c r="BE311" s="29">
        <v>0</v>
      </c>
    </row>
    <row r="312" spans="1:57" x14ac:dyDescent="0.25">
      <c r="A312" s="29" t="s">
        <v>1290</v>
      </c>
      <c r="B312" s="29">
        <v>7</v>
      </c>
      <c r="C312" s="29" t="s">
        <v>35</v>
      </c>
      <c r="D312">
        <v>6</v>
      </c>
      <c r="E312" t="s">
        <v>7</v>
      </c>
      <c r="F312" s="2" t="s">
        <v>736</v>
      </c>
      <c r="G312" s="29" t="s">
        <v>244</v>
      </c>
      <c r="H312" s="29">
        <v>54.784168408396958</v>
      </c>
      <c r="I312" s="29">
        <v>53.948043400561438</v>
      </c>
      <c r="J312" s="5" t="s">
        <v>50</v>
      </c>
      <c r="K312" s="29">
        <v>1288</v>
      </c>
      <c r="L312" s="29">
        <v>597</v>
      </c>
      <c r="M312" s="29">
        <f t="shared" si="20"/>
        <v>46.350931677018629</v>
      </c>
      <c r="N312" s="29">
        <v>3.6093859649122234E-2</v>
      </c>
      <c r="O312" s="29">
        <v>0.38238351868888143</v>
      </c>
      <c r="P312" s="29">
        <v>4.3202629129059584</v>
      </c>
      <c r="Q312" s="29">
        <f t="shared" si="18"/>
        <v>23.120778103315828</v>
      </c>
      <c r="R312" s="29">
        <v>2.2469435694149422</v>
      </c>
      <c r="S312" s="29">
        <f t="shared" si="19"/>
        <v>1.5984976920314979</v>
      </c>
      <c r="U312" s="29">
        <v>6.6059999999999999</v>
      </c>
      <c r="V312" s="5">
        <v>25</v>
      </c>
      <c r="W312" s="5">
        <v>1</v>
      </c>
      <c r="X312" s="5">
        <v>2.3333333333333299</v>
      </c>
      <c r="Y312" s="5">
        <v>3.3333333333333299</v>
      </c>
      <c r="Z312" s="29">
        <v>53.5</v>
      </c>
      <c r="AA312" s="29" t="s">
        <v>2241</v>
      </c>
      <c r="AC312" s="29">
        <v>1304</v>
      </c>
      <c r="AD312" s="29">
        <v>301.62572499999999</v>
      </c>
      <c r="AE312" s="29">
        <v>4.3232390000000001</v>
      </c>
      <c r="AF312" s="29">
        <v>11.27</v>
      </c>
      <c r="AG312" s="29">
        <v>45.575181000000001</v>
      </c>
      <c r="AH312" s="29">
        <v>4.557518</v>
      </c>
      <c r="AI312" s="29">
        <v>0.23117599999999999</v>
      </c>
      <c r="AJ312" s="29">
        <v>0.51752699999999996</v>
      </c>
      <c r="AK312" s="29">
        <v>2.2386680000000001</v>
      </c>
      <c r="AL312" s="29">
        <v>1.6975000000000001E-2</v>
      </c>
      <c r="AM312" s="29">
        <v>2.5000000000000001E-3</v>
      </c>
      <c r="AN312" s="29">
        <v>93</v>
      </c>
      <c r="AO312" s="29">
        <v>0.30832900000000002</v>
      </c>
      <c r="AP312" s="29">
        <v>18.499748</v>
      </c>
      <c r="AQ312" s="29">
        <v>41.487729999999999</v>
      </c>
      <c r="AR312" s="29">
        <v>4.2983E-2</v>
      </c>
      <c r="AS312" s="29">
        <v>0.145263</v>
      </c>
      <c r="AT312" s="29">
        <v>5.8172040000000003</v>
      </c>
      <c r="AU312" s="29">
        <v>3.0070429999999999</v>
      </c>
      <c r="AV312" s="29">
        <v>8.9230000000000004E-3</v>
      </c>
      <c r="AW312" s="29">
        <v>2.1701999999999999E-2</v>
      </c>
      <c r="AX312" s="29">
        <v>248.751408</v>
      </c>
      <c r="AY312" s="29">
        <v>89.089585999999997</v>
      </c>
      <c r="AZ312" s="29">
        <v>445.70603</v>
      </c>
      <c r="BA312" s="29">
        <v>78.348929999999996</v>
      </c>
      <c r="BB312" s="29">
        <v>3.1853609999999999</v>
      </c>
      <c r="BC312" s="29">
        <v>2.1576240000000002</v>
      </c>
      <c r="BD312" s="29">
        <v>8.4017479999999995</v>
      </c>
      <c r="BE312" s="29">
        <v>7.804913</v>
      </c>
    </row>
    <row r="313" spans="1:57" x14ac:dyDescent="0.25">
      <c r="A313" s="29" t="s">
        <v>1290</v>
      </c>
      <c r="B313" s="29">
        <v>7</v>
      </c>
      <c r="C313" s="29" t="s">
        <v>4</v>
      </c>
      <c r="D313">
        <v>12</v>
      </c>
      <c r="E313" t="s">
        <v>1</v>
      </c>
      <c r="F313" s="2" t="s">
        <v>736</v>
      </c>
      <c r="G313" s="29" t="s">
        <v>244</v>
      </c>
      <c r="H313" s="29">
        <v>54.784168408396958</v>
      </c>
      <c r="I313" s="29">
        <v>53.948043400561438</v>
      </c>
      <c r="J313" s="5" t="s">
        <v>51</v>
      </c>
      <c r="K313" s="29">
        <v>7032</v>
      </c>
      <c r="L313" s="29">
        <v>229</v>
      </c>
      <c r="M313" s="29">
        <f t="shared" si="20"/>
        <v>3.2565415244596134</v>
      </c>
      <c r="N313" s="29">
        <v>9.1859482758619423E-2</v>
      </c>
      <c r="O313" s="29">
        <v>9.7273000368224213E-2</v>
      </c>
      <c r="P313" s="29">
        <v>23.58702546859837</v>
      </c>
      <c r="Q313" s="29">
        <f t="shared" si="18"/>
        <v>3.854015547623419</v>
      </c>
      <c r="R313" s="29">
        <v>0.6086914860560686</v>
      </c>
      <c r="S313" s="29">
        <f t="shared" si="19"/>
        <v>3.9754391327375682E-2</v>
      </c>
      <c r="T313" s="29">
        <v>0.67999413562907696</v>
      </c>
      <c r="U313" s="29">
        <v>6.6059999999999999</v>
      </c>
      <c r="V313" s="5">
        <v>25</v>
      </c>
      <c r="W313" s="5">
        <v>1</v>
      </c>
      <c r="X313" s="5">
        <v>2.3333333333333299</v>
      </c>
      <c r="Y313" s="5">
        <v>3.3333333333333299</v>
      </c>
      <c r="Z313" s="29">
        <v>53.5</v>
      </c>
      <c r="AA313" s="29" t="s">
        <v>2241</v>
      </c>
      <c r="AC313" s="29">
        <v>7122</v>
      </c>
      <c r="AD313" s="29">
        <v>301.62572499999999</v>
      </c>
      <c r="AE313" s="29">
        <v>23.612044000000001</v>
      </c>
      <c r="AF313" s="29">
        <v>71.2</v>
      </c>
      <c r="AG313" s="29">
        <v>180.61494999999999</v>
      </c>
      <c r="AH313" s="29">
        <v>18.061495000000001</v>
      </c>
      <c r="AI313" s="29">
        <v>4.2347000000000003E-2</v>
      </c>
      <c r="AJ313" s="29">
        <v>2.5779E-2</v>
      </c>
      <c r="AK313" s="29">
        <v>0.60874399999999995</v>
      </c>
      <c r="AL313" s="29">
        <v>3.6775000000000002E-2</v>
      </c>
      <c r="AM313" s="29">
        <v>3.2500000000000001E-2</v>
      </c>
      <c r="AN313" s="29">
        <v>2</v>
      </c>
      <c r="AO313" s="29">
        <v>6.6309999999999997E-3</v>
      </c>
      <c r="AP313" s="29">
        <v>0.39784399999999998</v>
      </c>
      <c r="AQ313" s="29">
        <v>1.0109520000000001</v>
      </c>
      <c r="AR313" s="29">
        <v>0.63548700000000002</v>
      </c>
      <c r="AS313" s="29">
        <v>6.6060999999999995E-2</v>
      </c>
      <c r="AT313" s="29">
        <v>36</v>
      </c>
      <c r="AU313" s="29">
        <v>4.2426409999999999</v>
      </c>
      <c r="AV313" s="29">
        <v>1.8157E-2</v>
      </c>
      <c r="AW313" s="29">
        <v>7.3270000000000002E-3</v>
      </c>
      <c r="AX313" s="29">
        <v>55.026136999999999</v>
      </c>
      <c r="AY313" s="29">
        <v>0.956013</v>
      </c>
      <c r="AZ313" s="29">
        <v>232.24043699999999</v>
      </c>
      <c r="BA313" s="29">
        <v>142.96694500000001</v>
      </c>
      <c r="BB313" s="29">
        <v>74.344724999999997</v>
      </c>
      <c r="BC313" s="29">
        <v>0</v>
      </c>
      <c r="BD313" s="29">
        <v>5.5213789999999996</v>
      </c>
      <c r="BE313" s="29">
        <v>0.47140500000000002</v>
      </c>
    </row>
    <row r="314" spans="1:57" x14ac:dyDescent="0.25">
      <c r="A314" s="29" t="s">
        <v>1291</v>
      </c>
      <c r="B314" s="29">
        <v>7</v>
      </c>
      <c r="C314" s="29" t="s">
        <v>9</v>
      </c>
      <c r="D314">
        <v>2</v>
      </c>
      <c r="E314" t="s">
        <v>1</v>
      </c>
      <c r="F314" s="2" t="s">
        <v>736</v>
      </c>
      <c r="G314" s="29" t="s">
        <v>244</v>
      </c>
      <c r="H314" s="29">
        <v>54.784168408396958</v>
      </c>
      <c r="I314" s="29">
        <v>53.948043400561438</v>
      </c>
      <c r="J314" s="5" t="s">
        <v>52</v>
      </c>
      <c r="K314" s="29">
        <v>6676</v>
      </c>
      <c r="L314" s="29">
        <v>104</v>
      </c>
      <c r="M314" s="29">
        <f t="shared" si="20"/>
        <v>1.5578190533253444</v>
      </c>
      <c r="N314" s="29">
        <v>5.9183823529406591E-2</v>
      </c>
      <c r="O314" s="29">
        <v>5.7024038063055456E-2</v>
      </c>
      <c r="P314" s="29">
        <v>22.393675182879896</v>
      </c>
      <c r="Q314" s="29">
        <f t="shared" si="18"/>
        <v>5.0473658333418925</v>
      </c>
      <c r="R314" s="29">
        <v>0.58808280733562301</v>
      </c>
      <c r="S314" s="29">
        <f t="shared" si="19"/>
        <v>6.0363070047821266E-2</v>
      </c>
      <c r="T314" s="29">
        <v>1.0323617260034739</v>
      </c>
      <c r="U314" s="29">
        <v>6.6059999999999999</v>
      </c>
      <c r="V314" s="5">
        <v>25</v>
      </c>
      <c r="W314" s="5">
        <v>1</v>
      </c>
      <c r="X314" s="5">
        <v>2.3333333333333299</v>
      </c>
      <c r="Y314" s="5">
        <v>3.3333333333333299</v>
      </c>
      <c r="Z314" s="29">
        <v>53.5</v>
      </c>
      <c r="AA314" s="29" t="s">
        <v>2241</v>
      </c>
      <c r="AC314" s="29">
        <v>6817</v>
      </c>
      <c r="AD314" s="29">
        <v>302.73750000000001</v>
      </c>
      <c r="AE314" s="29">
        <v>22.517858</v>
      </c>
      <c r="AF314" s="29">
        <v>68.16</v>
      </c>
      <c r="AG314" s="29">
        <v>173.13449800000001</v>
      </c>
      <c r="AH314" s="29">
        <v>17.31345</v>
      </c>
      <c r="AI314" s="29">
        <v>4.4405E-2</v>
      </c>
      <c r="AJ314" s="29">
        <v>2.6179999999999998E-2</v>
      </c>
      <c r="AK314" s="29">
        <v>0.58956799999999998</v>
      </c>
      <c r="AL314" s="29">
        <v>3.8350000000000002E-2</v>
      </c>
      <c r="AM314" s="29">
        <v>3.2500000000000001E-2</v>
      </c>
      <c r="AN314" s="29">
        <v>0</v>
      </c>
      <c r="AO314" s="29">
        <v>0</v>
      </c>
      <c r="AP314" s="29">
        <v>0</v>
      </c>
      <c r="AQ314" s="29">
        <v>0</v>
      </c>
      <c r="AR314" s="29">
        <v>0</v>
      </c>
      <c r="AS314" s="29">
        <v>0</v>
      </c>
      <c r="AT314" s="29">
        <v>0</v>
      </c>
      <c r="AU314" s="29">
        <v>0</v>
      </c>
      <c r="AV314" s="29">
        <v>0</v>
      </c>
      <c r="AW314" s="29">
        <v>0</v>
      </c>
      <c r="AX314" s="29">
        <v>0</v>
      </c>
      <c r="AY314" s="29">
        <v>0</v>
      </c>
      <c r="AZ314" s="29">
        <v>0</v>
      </c>
      <c r="BA314" s="29">
        <v>0</v>
      </c>
      <c r="BB314" s="29">
        <v>0</v>
      </c>
      <c r="BC314" s="29">
        <v>0</v>
      </c>
      <c r="BD314" s="29">
        <v>0</v>
      </c>
      <c r="BE314" s="29">
        <v>0</v>
      </c>
    </row>
    <row r="315" spans="1:57" x14ac:dyDescent="0.25">
      <c r="A315" s="29" t="s">
        <v>1291</v>
      </c>
      <c r="B315" s="29">
        <v>7</v>
      </c>
      <c r="C315" s="29" t="s">
        <v>3</v>
      </c>
      <c r="D315">
        <v>4</v>
      </c>
      <c r="E315" t="s">
        <v>1</v>
      </c>
      <c r="F315" s="2" t="s">
        <v>736</v>
      </c>
      <c r="G315" s="29" t="s">
        <v>244</v>
      </c>
      <c r="H315" s="29">
        <v>54.784168408396958</v>
      </c>
      <c r="I315" s="29">
        <v>53.948043400561438</v>
      </c>
      <c r="J315" s="5" t="s">
        <v>51</v>
      </c>
      <c r="K315" s="29">
        <v>11571</v>
      </c>
      <c r="L315" s="29">
        <v>35</v>
      </c>
      <c r="M315" s="29">
        <f t="shared" si="20"/>
        <v>0.30248033877797942</v>
      </c>
      <c r="N315" s="29">
        <v>4.7075000000000956E-2</v>
      </c>
      <c r="O315" s="29">
        <v>1.6771775900898664E-2</v>
      </c>
      <c r="P315" s="29">
        <v>38.813243789859683</v>
      </c>
      <c r="Q315" s="29">
        <f t="shared" si="18"/>
        <v>11.372202773637895</v>
      </c>
      <c r="R315" s="29">
        <v>0.50143233226936446</v>
      </c>
      <c r="S315" s="29">
        <f t="shared" si="19"/>
        <v>0.14701354511407982</v>
      </c>
      <c r="T315" s="29">
        <v>0.99493948137562527</v>
      </c>
      <c r="U315" s="29">
        <v>6.6059999999999999</v>
      </c>
      <c r="V315" s="5">
        <v>25</v>
      </c>
      <c r="W315" s="5">
        <v>1</v>
      </c>
      <c r="X315" s="5">
        <v>2.3333333333333299</v>
      </c>
      <c r="Y315" s="5">
        <v>3.3333333333333299</v>
      </c>
      <c r="Z315" s="29">
        <v>53.5</v>
      </c>
      <c r="AA315" s="29" t="s">
        <v>2241</v>
      </c>
      <c r="AC315" s="29">
        <v>11750</v>
      </c>
      <c r="AD315" s="29">
        <v>302.73750000000001</v>
      </c>
      <c r="AE315" s="29">
        <v>38.812503</v>
      </c>
      <c r="AF315" s="29">
        <v>117.49</v>
      </c>
      <c r="AG315" s="29">
        <v>438.79417699999999</v>
      </c>
      <c r="AH315" s="29">
        <v>43.879418000000001</v>
      </c>
      <c r="AI315" s="29">
        <v>2.5765E-2</v>
      </c>
      <c r="AJ315" s="29">
        <v>1.2985999999999999E-2</v>
      </c>
      <c r="AK315" s="29">
        <v>0.50399400000000005</v>
      </c>
      <c r="AL315" s="29">
        <v>2.3474999999999999E-2</v>
      </c>
      <c r="AM315" s="29">
        <v>2.2499999999999999E-2</v>
      </c>
      <c r="AN315" s="29">
        <v>0</v>
      </c>
      <c r="AO315" s="29">
        <v>0</v>
      </c>
      <c r="AP315" s="29">
        <v>0</v>
      </c>
      <c r="AQ315" s="29">
        <v>0</v>
      </c>
      <c r="AR315" s="29">
        <v>0</v>
      </c>
      <c r="AS315" s="29">
        <v>0</v>
      </c>
      <c r="AT315" s="29">
        <v>0</v>
      </c>
      <c r="AU315" s="29">
        <v>0</v>
      </c>
      <c r="AV315" s="29">
        <v>0</v>
      </c>
      <c r="AW315" s="29">
        <v>0</v>
      </c>
      <c r="AX315" s="29">
        <v>0</v>
      </c>
      <c r="AY315" s="29">
        <v>0</v>
      </c>
      <c r="AZ315" s="29">
        <v>0</v>
      </c>
      <c r="BA315" s="29">
        <v>0</v>
      </c>
      <c r="BB315" s="29">
        <v>0</v>
      </c>
      <c r="BC315" s="29">
        <v>0</v>
      </c>
      <c r="BD315" s="29">
        <v>0</v>
      </c>
      <c r="BE315" s="29">
        <v>0</v>
      </c>
    </row>
    <row r="316" spans="1:57" x14ac:dyDescent="0.25">
      <c r="A316" s="29" t="s">
        <v>1291</v>
      </c>
      <c r="B316" s="29">
        <v>7</v>
      </c>
      <c r="C316" s="29" t="s">
        <v>15</v>
      </c>
      <c r="D316">
        <v>6</v>
      </c>
      <c r="E316" t="s">
        <v>1</v>
      </c>
      <c r="F316" s="2" t="s">
        <v>736</v>
      </c>
      <c r="G316" s="29" t="s">
        <v>244</v>
      </c>
      <c r="H316" s="29">
        <v>54.784168408396958</v>
      </c>
      <c r="I316" s="29">
        <v>53.948043400561438</v>
      </c>
      <c r="J316" s="5" t="s">
        <v>51</v>
      </c>
      <c r="K316" s="29">
        <v>1547</v>
      </c>
      <c r="L316" s="29">
        <v>3</v>
      </c>
      <c r="M316" s="29">
        <f t="shared" si="20"/>
        <v>0.19392372333548805</v>
      </c>
      <c r="N316" s="29">
        <v>4.830000000000112E-2</v>
      </c>
      <c r="O316" s="29">
        <v>3.3543551801797325E-3</v>
      </c>
      <c r="P316" s="29">
        <v>5.1891874637380466</v>
      </c>
      <c r="Q316" s="29">
        <f t="shared" si="18"/>
        <v>22.251853552483741</v>
      </c>
      <c r="R316" s="29">
        <v>0.62274310866101557</v>
      </c>
      <c r="S316" s="29">
        <f t="shared" si="19"/>
        <v>2.5702768722428715E-2</v>
      </c>
      <c r="T316" s="29">
        <v>0.99025598544495719</v>
      </c>
      <c r="U316" s="29">
        <v>6.6059999999999999</v>
      </c>
      <c r="V316" s="5">
        <v>25</v>
      </c>
      <c r="W316" s="5">
        <v>1</v>
      </c>
      <c r="X316" s="5">
        <v>2.3333333333333299</v>
      </c>
      <c r="Y316" s="5">
        <v>3.3333333333333299</v>
      </c>
      <c r="Z316" s="29">
        <v>53.5</v>
      </c>
      <c r="AA316" s="29" t="s">
        <v>2241</v>
      </c>
      <c r="AC316" s="29">
        <v>1570</v>
      </c>
      <c r="AD316" s="29">
        <v>302.73750000000001</v>
      </c>
      <c r="AE316" s="29">
        <v>5.1860109999999997</v>
      </c>
      <c r="AF316" s="29">
        <v>15.35</v>
      </c>
      <c r="AG316" s="29">
        <v>11.905775999999999</v>
      </c>
      <c r="AH316" s="29">
        <v>1.1905779999999999</v>
      </c>
      <c r="AI316" s="29">
        <v>0.192722</v>
      </c>
      <c r="AJ316" s="29">
        <v>0.12001199999999999</v>
      </c>
      <c r="AK316" s="29">
        <v>0.62272000000000005</v>
      </c>
      <c r="AL316" s="29">
        <v>0.16692499999999999</v>
      </c>
      <c r="AM316" s="29">
        <v>0.13250000000000001</v>
      </c>
      <c r="AN316" s="29">
        <v>0</v>
      </c>
      <c r="AO316" s="29">
        <v>0</v>
      </c>
      <c r="AP316" s="29">
        <v>0</v>
      </c>
      <c r="AQ316" s="29">
        <v>0</v>
      </c>
      <c r="AR316" s="29">
        <v>0</v>
      </c>
      <c r="AS316" s="29">
        <v>0</v>
      </c>
      <c r="AT316" s="29">
        <v>0</v>
      </c>
      <c r="AU316" s="29">
        <v>0</v>
      </c>
      <c r="AV316" s="29">
        <v>0</v>
      </c>
      <c r="AW316" s="29">
        <v>0</v>
      </c>
      <c r="AX316" s="29">
        <v>0</v>
      </c>
      <c r="AY316" s="29">
        <v>0</v>
      </c>
      <c r="AZ316" s="29">
        <v>0</v>
      </c>
      <c r="BA316" s="29">
        <v>0</v>
      </c>
      <c r="BB316" s="29">
        <v>0</v>
      </c>
      <c r="BC316" s="29">
        <v>0</v>
      </c>
      <c r="BD316" s="29">
        <v>0</v>
      </c>
      <c r="BE316" s="29">
        <v>0</v>
      </c>
    </row>
    <row r="317" spans="1:57" x14ac:dyDescent="0.25">
      <c r="A317" s="29" t="s">
        <v>1291</v>
      </c>
      <c r="B317" s="29">
        <v>7</v>
      </c>
      <c r="C317" s="29" t="s">
        <v>4</v>
      </c>
      <c r="D317">
        <v>12</v>
      </c>
      <c r="E317" t="s">
        <v>1</v>
      </c>
      <c r="F317" s="2" t="s">
        <v>736</v>
      </c>
      <c r="G317" s="29" t="s">
        <v>244</v>
      </c>
      <c r="H317" s="29">
        <v>54.784168408396958</v>
      </c>
      <c r="I317" s="29">
        <v>53.948043400561438</v>
      </c>
      <c r="J317" s="5" t="s">
        <v>50</v>
      </c>
      <c r="K317" s="29">
        <v>12554</v>
      </c>
      <c r="L317" s="29">
        <v>283</v>
      </c>
      <c r="M317" s="29">
        <f t="shared" si="20"/>
        <v>2.2542615899314957</v>
      </c>
      <c r="N317" s="29">
        <v>3.9975000000001315E-2</v>
      </c>
      <c r="O317" s="29">
        <v>0.14423727274772849</v>
      </c>
      <c r="P317" s="29">
        <v>42.110574931976366</v>
      </c>
      <c r="Q317" s="29">
        <f t="shared" si="18"/>
        <v>14.669533915754577</v>
      </c>
      <c r="R317" s="29">
        <v>0.65577433416815056</v>
      </c>
      <c r="S317" s="29">
        <f t="shared" si="19"/>
        <v>7.3284567847062831E-3</v>
      </c>
      <c r="T317" s="29">
        <v>1.0222761702408769</v>
      </c>
      <c r="U317" s="29">
        <v>6.6059999999999999</v>
      </c>
      <c r="V317" s="5">
        <v>25</v>
      </c>
      <c r="W317" s="5">
        <v>1</v>
      </c>
      <c r="X317" s="5">
        <v>2.3333333333333299</v>
      </c>
      <c r="Y317" s="5">
        <v>3.3333333333333299</v>
      </c>
      <c r="Z317" s="29">
        <v>53.5</v>
      </c>
      <c r="AA317" s="29" t="s">
        <v>2241</v>
      </c>
      <c r="AC317" s="29">
        <v>12817</v>
      </c>
      <c r="AD317" s="29">
        <v>302.73750000000001</v>
      </c>
      <c r="AE317" s="29">
        <v>42.337007999999997</v>
      </c>
      <c r="AF317" s="29">
        <v>128.16</v>
      </c>
      <c r="AG317" s="29">
        <v>446.65120000000002</v>
      </c>
      <c r="AH317" s="29">
        <v>44.665120000000002</v>
      </c>
      <c r="AI317" s="29">
        <v>2.3616999999999999E-2</v>
      </c>
      <c r="AJ317" s="29">
        <v>1.5502E-2</v>
      </c>
      <c r="AK317" s="29">
        <v>0.65639599999999998</v>
      </c>
      <c r="AL317" s="29">
        <v>1.9625E-2</v>
      </c>
      <c r="AM317" s="29">
        <v>1.2500000000000001E-2</v>
      </c>
      <c r="AN317" s="29">
        <v>1</v>
      </c>
      <c r="AO317" s="29">
        <v>3.3029999999999999E-3</v>
      </c>
      <c r="AP317" s="29">
        <v>0.19819200000000001</v>
      </c>
      <c r="AQ317" s="29">
        <v>0.56175399999999998</v>
      </c>
      <c r="AR317" s="29">
        <v>0.89657500000000001</v>
      </c>
      <c r="AS317" s="29">
        <v>0</v>
      </c>
      <c r="AT317" s="29">
        <v>72</v>
      </c>
      <c r="AU317" s="29">
        <v>0</v>
      </c>
      <c r="AV317" s="29">
        <v>1.2628E-2</v>
      </c>
      <c r="AW317" s="29">
        <v>3.9399999999999999E-3</v>
      </c>
      <c r="AX317" s="29">
        <v>79.190252000000001</v>
      </c>
      <c r="AY317" s="29">
        <v>0</v>
      </c>
      <c r="AZ317" s="29">
        <v>189.57346000000001</v>
      </c>
      <c r="BA317" s="29">
        <v>0</v>
      </c>
      <c r="BB317" s="29">
        <v>0</v>
      </c>
      <c r="BC317" s="29">
        <v>0</v>
      </c>
      <c r="BD317" s="29">
        <v>6.2495640000000003</v>
      </c>
      <c r="BE317" s="29">
        <v>0.37267800000000001</v>
      </c>
    </row>
    <row r="318" spans="1:57" x14ac:dyDescent="0.25">
      <c r="A318" s="29" t="s">
        <v>1291</v>
      </c>
      <c r="B318" s="29">
        <v>7</v>
      </c>
      <c r="C318" s="29" t="s">
        <v>10</v>
      </c>
      <c r="D318">
        <v>13</v>
      </c>
      <c r="E318" t="s">
        <v>1</v>
      </c>
      <c r="F318" s="2" t="s">
        <v>736</v>
      </c>
      <c r="G318" s="29" t="s">
        <v>244</v>
      </c>
      <c r="H318" s="29">
        <v>54.784168408396958</v>
      </c>
      <c r="I318" s="29">
        <v>53.948043400561438</v>
      </c>
      <c r="J318" s="5" t="s">
        <v>51</v>
      </c>
      <c r="K318" s="29">
        <v>6238</v>
      </c>
      <c r="L318" s="29">
        <v>41</v>
      </c>
      <c r="M318" s="29">
        <f t="shared" si="20"/>
        <v>0.65726194293042639</v>
      </c>
      <c r="N318" s="29">
        <v>8.4737500000002797E-2</v>
      </c>
      <c r="O318" s="29">
        <v>2.0126131081078396E-2</v>
      </c>
      <c r="P318" s="29">
        <v>20.924467613961173</v>
      </c>
      <c r="Q318" s="29">
        <f t="shared" si="18"/>
        <v>6.5165734022606152</v>
      </c>
      <c r="R318" s="29">
        <v>0.60881336400054542</v>
      </c>
      <c r="S318" s="29">
        <f t="shared" si="19"/>
        <v>3.963251338289886E-2</v>
      </c>
      <c r="T318" s="29">
        <v>0.85742394797904387</v>
      </c>
      <c r="U318" s="29">
        <v>6.6059999999999999</v>
      </c>
      <c r="V318" s="5">
        <v>25</v>
      </c>
      <c r="W318" s="5">
        <v>1</v>
      </c>
      <c r="X318" s="5">
        <v>2.3333333333333299</v>
      </c>
      <c r="Y318" s="5">
        <v>3.3333333333333299</v>
      </c>
      <c r="Z318" s="29">
        <v>53.5</v>
      </c>
      <c r="AA318" s="29" t="s">
        <v>2241</v>
      </c>
      <c r="AC318" s="29">
        <v>6354</v>
      </c>
      <c r="AD318" s="29">
        <v>302.73750000000001</v>
      </c>
      <c r="AE318" s="29">
        <v>20.988479999999999</v>
      </c>
      <c r="AF318" s="29">
        <v>63.52</v>
      </c>
      <c r="AG318" s="29">
        <v>162.626104</v>
      </c>
      <c r="AH318" s="29">
        <v>16.262609999999999</v>
      </c>
      <c r="AI318" s="29">
        <v>4.7646000000000001E-2</v>
      </c>
      <c r="AJ318" s="29">
        <v>2.8962999999999999E-2</v>
      </c>
      <c r="AK318" s="29">
        <v>0.607873</v>
      </c>
      <c r="AL318" s="29">
        <v>4.0500000000000001E-2</v>
      </c>
      <c r="AM318" s="29">
        <v>3.2500000000000001E-2</v>
      </c>
      <c r="AN318" s="29">
        <v>0</v>
      </c>
      <c r="AO318" s="29">
        <v>0</v>
      </c>
      <c r="AP318" s="29">
        <v>0</v>
      </c>
      <c r="AQ318" s="29">
        <v>0</v>
      </c>
      <c r="AR318" s="29">
        <v>0</v>
      </c>
      <c r="AS318" s="29">
        <v>0</v>
      </c>
      <c r="AT318" s="29">
        <v>0</v>
      </c>
      <c r="AU318" s="29">
        <v>0</v>
      </c>
      <c r="AV318" s="29">
        <v>0</v>
      </c>
      <c r="AW318" s="29">
        <v>0</v>
      </c>
      <c r="AX318" s="29">
        <v>0</v>
      </c>
      <c r="AY318" s="29">
        <v>0</v>
      </c>
      <c r="AZ318" s="29">
        <v>0</v>
      </c>
      <c r="BA318" s="29">
        <v>0</v>
      </c>
      <c r="BB318" s="29">
        <v>0</v>
      </c>
      <c r="BC318" s="29">
        <v>0</v>
      </c>
      <c r="BD318" s="29">
        <v>0</v>
      </c>
      <c r="BE318" s="29">
        <v>0</v>
      </c>
    </row>
    <row r="319" spans="1:57" x14ac:dyDescent="0.25">
      <c r="A319" s="29" t="s">
        <v>1291</v>
      </c>
      <c r="B319" s="29">
        <v>7</v>
      </c>
      <c r="C319" s="29" t="s">
        <v>42</v>
      </c>
      <c r="D319">
        <v>13</v>
      </c>
      <c r="E319" t="s">
        <v>7</v>
      </c>
      <c r="F319" s="2" t="s">
        <v>736</v>
      </c>
      <c r="G319" s="29" t="s">
        <v>244</v>
      </c>
      <c r="H319" s="29">
        <v>54.784168408396958</v>
      </c>
      <c r="I319" s="29">
        <v>53.948043400561438</v>
      </c>
      <c r="J319" s="5" t="s">
        <v>50</v>
      </c>
      <c r="K319" s="29">
        <v>8787</v>
      </c>
      <c r="L319" s="29">
        <v>35</v>
      </c>
      <c r="M319" s="29">
        <f t="shared" si="20"/>
        <v>0.39831569363832936</v>
      </c>
      <c r="N319" s="29">
        <v>6.3814999999998179E-2</v>
      </c>
      <c r="O319" s="29">
        <v>1.6771775900898664E-2</v>
      </c>
      <c r="P319" s="29">
        <v>29.474718968239312</v>
      </c>
      <c r="Q319" s="29">
        <f t="shared" si="18"/>
        <v>2.0336779520175234</v>
      </c>
      <c r="R319" s="29">
        <v>0.45090640901281637</v>
      </c>
      <c r="S319" s="29">
        <f t="shared" si="19"/>
        <v>0.19753946837062791</v>
      </c>
      <c r="T319" s="29">
        <v>0.84235259617054092</v>
      </c>
      <c r="U319" s="29">
        <v>6.6059999999999999</v>
      </c>
      <c r="V319" s="5">
        <v>25</v>
      </c>
      <c r="W319" s="5">
        <v>1</v>
      </c>
      <c r="X319" s="5">
        <v>2.3333333333333299</v>
      </c>
      <c r="Y319" s="5">
        <v>3.3333333333333299</v>
      </c>
      <c r="Z319" s="29">
        <v>53.5</v>
      </c>
      <c r="AA319" s="29" t="s">
        <v>2241</v>
      </c>
      <c r="AC319" s="29">
        <v>8892</v>
      </c>
      <c r="AD319" s="29">
        <v>302.73750000000001</v>
      </c>
      <c r="AE319" s="29">
        <v>29.371981000000002</v>
      </c>
      <c r="AF319" s="29">
        <v>88.91</v>
      </c>
      <c r="AG319" s="29">
        <v>302.82430900000003</v>
      </c>
      <c r="AH319" s="29">
        <v>30.282430999999999</v>
      </c>
      <c r="AI319" s="29">
        <v>3.4047000000000001E-2</v>
      </c>
      <c r="AJ319" s="29">
        <v>1.5493E-2</v>
      </c>
      <c r="AK319" s="29">
        <v>0.455036</v>
      </c>
      <c r="AL319" s="29">
        <v>3.1150000000000001E-2</v>
      </c>
      <c r="AM319" s="29">
        <v>2.75E-2</v>
      </c>
      <c r="AN319" s="29">
        <v>0</v>
      </c>
      <c r="AO319" s="29">
        <v>0</v>
      </c>
      <c r="AP319" s="29">
        <v>0</v>
      </c>
      <c r="AQ319" s="29">
        <v>0</v>
      </c>
      <c r="AR319" s="29">
        <v>0</v>
      </c>
      <c r="AS319" s="29">
        <v>0</v>
      </c>
      <c r="AT319" s="29">
        <v>0</v>
      </c>
      <c r="AU319" s="29">
        <v>0</v>
      </c>
      <c r="AV319" s="29">
        <v>0</v>
      </c>
      <c r="AW319" s="29">
        <v>0</v>
      </c>
      <c r="AX319" s="29">
        <v>0</v>
      </c>
      <c r="AY319" s="29">
        <v>0</v>
      </c>
      <c r="AZ319" s="29">
        <v>0</v>
      </c>
      <c r="BA319" s="29">
        <v>0</v>
      </c>
      <c r="BB319" s="29">
        <v>0</v>
      </c>
      <c r="BC319" s="29">
        <v>0</v>
      </c>
      <c r="BD319" s="29">
        <v>0</v>
      </c>
      <c r="BE319" s="29">
        <v>0</v>
      </c>
    </row>
    <row r="320" spans="1:57" x14ac:dyDescent="0.25">
      <c r="A320" s="29" t="s">
        <v>1291</v>
      </c>
      <c r="B320" s="29">
        <v>7</v>
      </c>
      <c r="C320" s="29" t="s">
        <v>28</v>
      </c>
      <c r="D320">
        <v>15</v>
      </c>
      <c r="E320" t="s">
        <v>1</v>
      </c>
      <c r="F320" s="2" t="s">
        <v>736</v>
      </c>
      <c r="G320" s="29" t="s">
        <v>244</v>
      </c>
      <c r="H320" s="29">
        <v>54.784168408396958</v>
      </c>
      <c r="I320" s="29">
        <v>53.948043400561438</v>
      </c>
      <c r="J320" s="5" t="s">
        <v>51</v>
      </c>
      <c r="K320" s="29">
        <v>7818</v>
      </c>
      <c r="L320" s="29">
        <v>176</v>
      </c>
      <c r="M320" s="29">
        <f t="shared" si="20"/>
        <v>2.2512151445382451</v>
      </c>
      <c r="N320" s="29">
        <v>5.7288392857141011E-2</v>
      </c>
      <c r="O320" s="29">
        <v>9.3921945045032512E-2</v>
      </c>
      <c r="P320" s="29">
        <v>26.224348798645149</v>
      </c>
      <c r="Q320" s="29">
        <f>ABS(P320-$P$323)</f>
        <v>1.2166922175766395</v>
      </c>
      <c r="R320" s="29">
        <v>0.64290114112484475</v>
      </c>
      <c r="S320" s="29">
        <f>ABS(R320-$R$323)</f>
        <v>5.5447362585995252E-3</v>
      </c>
      <c r="T320" s="29">
        <v>1.0486978687401083</v>
      </c>
      <c r="U320" s="29">
        <v>6.6059999999999999</v>
      </c>
      <c r="V320" s="5">
        <v>25</v>
      </c>
      <c r="W320" s="5">
        <v>1</v>
      </c>
      <c r="X320" s="5">
        <v>2.3333333333333299</v>
      </c>
      <c r="Y320" s="5">
        <v>3.3333333333333299</v>
      </c>
      <c r="Z320" s="29">
        <v>53.5</v>
      </c>
      <c r="AA320" s="29" t="s">
        <v>2241</v>
      </c>
      <c r="AC320" s="29">
        <v>7939</v>
      </c>
      <c r="AD320" s="29">
        <v>302.73750000000001</v>
      </c>
      <c r="AE320" s="29">
        <v>26.224039000000001</v>
      </c>
      <c r="AF320" s="29">
        <v>79.38</v>
      </c>
      <c r="AG320" s="29">
        <v>213.423934</v>
      </c>
      <c r="AH320" s="29">
        <v>21.342393000000001</v>
      </c>
      <c r="AI320" s="29">
        <v>3.8134000000000001E-2</v>
      </c>
      <c r="AJ320" s="29">
        <v>2.4542000000000001E-2</v>
      </c>
      <c r="AK320" s="29">
        <v>0.64357500000000001</v>
      </c>
      <c r="AL320" s="29">
        <v>3.1761999999999999E-2</v>
      </c>
      <c r="AM320" s="29">
        <v>2.2499999999999999E-2</v>
      </c>
      <c r="AN320" s="29">
        <v>1</v>
      </c>
      <c r="AO320" s="29">
        <v>3.3029999999999999E-3</v>
      </c>
      <c r="AP320" s="29">
        <v>0.19819200000000001</v>
      </c>
      <c r="AQ320" s="29">
        <v>0.30230499999999999</v>
      </c>
      <c r="AR320" s="29">
        <v>0.31512499999999999</v>
      </c>
      <c r="AS320" s="29">
        <v>0</v>
      </c>
      <c r="AT320" s="29">
        <v>24</v>
      </c>
      <c r="AU320" s="29">
        <v>0</v>
      </c>
      <c r="AV320" s="29">
        <v>1.3701E-2</v>
      </c>
      <c r="AW320" s="29">
        <v>5.9239999999999996E-3</v>
      </c>
      <c r="AX320" s="29">
        <v>72.986909999999995</v>
      </c>
      <c r="AY320" s="29">
        <v>0</v>
      </c>
      <c r="AZ320" s="29">
        <v>307.69230800000003</v>
      </c>
      <c r="BA320" s="29">
        <v>0</v>
      </c>
      <c r="BB320" s="29">
        <v>0</v>
      </c>
      <c r="BC320" s="29">
        <v>0</v>
      </c>
      <c r="BD320" s="29">
        <v>5.1987220000000001</v>
      </c>
      <c r="BE320" s="29">
        <v>0.37267800000000001</v>
      </c>
    </row>
    <row r="322" spans="10:58" s="29" customFormat="1" x14ac:dyDescent="0.25">
      <c r="P322" s="10" t="s">
        <v>2140</v>
      </c>
      <c r="Q322" s="10" t="s">
        <v>2141</v>
      </c>
      <c r="R322" s="10" t="s">
        <v>2142</v>
      </c>
      <c r="S322" s="10" t="s">
        <v>2143</v>
      </c>
      <c r="AB322" s="31"/>
      <c r="BF322" s="31"/>
    </row>
    <row r="323" spans="10:58" s="29" customFormat="1" x14ac:dyDescent="0.25">
      <c r="O323" s="10"/>
      <c r="P323" s="29">
        <f>MEDIAN(P3:P320)</f>
        <v>27.441041016221789</v>
      </c>
      <c r="Q323" s="29">
        <f t="shared" ref="Q323:S323" si="21">MEDIAN(Q3:Q320)</f>
        <v>14.259498060338483</v>
      </c>
      <c r="R323" s="29">
        <f t="shared" si="21"/>
        <v>0.64844587738344428</v>
      </c>
      <c r="S323" s="29">
        <f t="shared" si="21"/>
        <v>0.20218603088124282</v>
      </c>
      <c r="AB323" s="31"/>
      <c r="BF323" s="31"/>
    </row>
    <row r="324" spans="10:58" x14ac:dyDescent="0.25"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</row>
    <row r="325" spans="10:58" x14ac:dyDescent="0.25">
      <c r="L325" s="10"/>
      <c r="M325" s="10"/>
      <c r="O325" s="10" t="s">
        <v>1115</v>
      </c>
      <c r="P325" s="10" t="s">
        <v>1969</v>
      </c>
      <c r="Q325" s="10"/>
    </row>
    <row r="326" spans="10:58" x14ac:dyDescent="0.25">
      <c r="J326" s="10"/>
      <c r="L326" s="10"/>
      <c r="M326" s="10"/>
      <c r="N326" s="29"/>
      <c r="O326" s="10" t="s">
        <v>1625</v>
      </c>
      <c r="P326" s="10" t="s">
        <v>1556</v>
      </c>
      <c r="Q326" s="10"/>
      <c r="R326" s="10" t="s">
        <v>1557</v>
      </c>
      <c r="S326" s="10"/>
      <c r="T326" s="10"/>
      <c r="U326" s="10"/>
      <c r="AB326" s="35"/>
      <c r="AC326" s="10"/>
    </row>
    <row r="327" spans="10:58" x14ac:dyDescent="0.25">
      <c r="L327" s="29">
        <f>COUNTIF(M3:M31, "&gt;3.92475363")</f>
        <v>10</v>
      </c>
      <c r="M327" s="29">
        <f>COUNT(M3:M31)</f>
        <v>29</v>
      </c>
      <c r="N327" s="29">
        <v>1</v>
      </c>
      <c r="O327" s="10" t="s">
        <v>557</v>
      </c>
      <c r="P327" s="29">
        <f>MEDIAN(P3:P31)</f>
        <v>48.002314441574086</v>
      </c>
      <c r="R327" s="29">
        <f>MEDIAN(R3:R31)</f>
        <v>0.68693303611560097</v>
      </c>
    </row>
    <row r="328" spans="10:58" x14ac:dyDescent="0.25">
      <c r="L328" s="29">
        <f>COUNTIF(M32:M63, "&gt;3.92475363")</f>
        <v>13</v>
      </c>
      <c r="M328" s="29">
        <f>COUNT(M32:M63)</f>
        <v>32</v>
      </c>
      <c r="N328" s="29">
        <v>2</v>
      </c>
      <c r="O328" s="10" t="s">
        <v>558</v>
      </c>
      <c r="P328" s="29">
        <f>MEDIAN(P32:P63)</f>
        <v>27.321106386595549</v>
      </c>
      <c r="R328" s="29">
        <f>MEDIAN(R32:R63)</f>
        <v>0.5946112039409972</v>
      </c>
    </row>
    <row r="329" spans="10:58" x14ac:dyDescent="0.25">
      <c r="L329" s="29">
        <f>COUNTIF(M64:M126, "&gt;3.92475363")</f>
        <v>36</v>
      </c>
      <c r="M329" s="29">
        <f>COUNT(M64:M126)</f>
        <v>63</v>
      </c>
      <c r="N329" s="29">
        <v>3</v>
      </c>
      <c r="O329" s="10" t="s">
        <v>836</v>
      </c>
      <c r="P329" s="29">
        <f>MEDIAN(P64:P126)</f>
        <v>18.511201077172107</v>
      </c>
      <c r="R329" s="29">
        <f>MEDIAN(R64:R126)</f>
        <v>0.93229718099613157</v>
      </c>
    </row>
    <row r="330" spans="10:58" x14ac:dyDescent="0.25">
      <c r="L330" s="29">
        <f>COUNTIF(M127:M156, "&gt;3.92475363")</f>
        <v>7</v>
      </c>
      <c r="M330" s="29">
        <f>COUNT(M127:M156)</f>
        <v>30</v>
      </c>
      <c r="N330" s="29">
        <v>4</v>
      </c>
      <c r="O330" s="10" t="s">
        <v>1437</v>
      </c>
      <c r="P330" s="29">
        <f>MEDIAN(P127:P156)</f>
        <v>25.848399551805507</v>
      </c>
      <c r="R330" s="29">
        <f>MEDIAN(R127:R156)</f>
        <v>0.51592010206728756</v>
      </c>
    </row>
    <row r="331" spans="10:58" x14ac:dyDescent="0.25">
      <c r="L331" s="29">
        <f>COUNTIF(M157:M210, "&gt;3.92475363")</f>
        <v>21</v>
      </c>
      <c r="M331" s="29">
        <f>COUNT(M157:M210)</f>
        <v>54</v>
      </c>
      <c r="N331" s="29">
        <v>5</v>
      </c>
      <c r="O331" s="10" t="s">
        <v>1438</v>
      </c>
      <c r="P331" s="29">
        <f>MEDIAN(P157:P210)</f>
        <v>30.266076102059863</v>
      </c>
      <c r="R331" s="29">
        <f>MEDIAN(R157:R210)</f>
        <v>0.68645825228336044</v>
      </c>
    </row>
    <row r="332" spans="10:58" x14ac:dyDescent="0.25">
      <c r="L332" s="29">
        <f>COUNTIF(M211:M249, "&gt;3.92475363")</f>
        <v>14</v>
      </c>
      <c r="M332" s="29">
        <f>COUNT(M211:M249)</f>
        <v>39</v>
      </c>
      <c r="N332" s="29">
        <v>6</v>
      </c>
      <c r="O332" s="10" t="s">
        <v>1439</v>
      </c>
      <c r="P332" s="29">
        <f>MEDIAN(P211:P249)</f>
        <v>42.085795937150429</v>
      </c>
      <c r="R332" s="29">
        <f>MEDIAN(R211:R249)</f>
        <v>0.53337449708858509</v>
      </c>
    </row>
    <row r="333" spans="10:58" x14ac:dyDescent="0.25">
      <c r="L333" s="29">
        <f>COUNTIF(M250:M320, "&gt;3.92475363")</f>
        <v>10</v>
      </c>
      <c r="M333" s="29">
        <f>COUNT(M250:M320)</f>
        <v>71</v>
      </c>
      <c r="N333" s="29">
        <v>7</v>
      </c>
      <c r="O333" s="10" t="s">
        <v>1440</v>
      </c>
      <c r="P333" s="29">
        <f>MEDIAN(P250:P320)</f>
        <v>25.57071487342688</v>
      </c>
      <c r="R333" s="29">
        <f>MEDIAN(R250:R320)</f>
        <v>0.5565944581857375</v>
      </c>
    </row>
    <row r="334" spans="10:58" x14ac:dyDescent="0.25">
      <c r="L334" s="26"/>
      <c r="M334" s="26"/>
    </row>
    <row r="335" spans="10:58" x14ac:dyDescent="0.25">
      <c r="L335" s="10"/>
      <c r="M335" s="10"/>
      <c r="O335" s="10"/>
      <c r="P335" s="10"/>
      <c r="Q335" s="10"/>
    </row>
    <row r="336" spans="10:58" x14ac:dyDescent="0.25">
      <c r="L336" s="10"/>
      <c r="M336" s="10">
        <f>L327/M327*100</f>
        <v>34.482758620689658</v>
      </c>
      <c r="N336" s="29"/>
      <c r="O336" s="10"/>
      <c r="P336" s="10"/>
      <c r="Q336" s="10"/>
      <c r="R336" s="10"/>
      <c r="S336" s="10"/>
      <c r="T336" s="10"/>
      <c r="U336" s="10"/>
    </row>
    <row r="337" spans="11:18" x14ac:dyDescent="0.25">
      <c r="K337" s="29"/>
      <c r="L337" s="10"/>
      <c r="M337" s="10">
        <f t="shared" ref="M337:M342" si="22">L328/M328*100</f>
        <v>40.625</v>
      </c>
      <c r="O337" s="10"/>
      <c r="P337" s="29"/>
      <c r="R337" s="29"/>
    </row>
    <row r="338" spans="11:18" x14ac:dyDescent="0.25">
      <c r="K338" s="29"/>
      <c r="L338" s="10"/>
      <c r="M338" s="10">
        <f t="shared" si="22"/>
        <v>57.142857142857139</v>
      </c>
      <c r="O338" s="10"/>
      <c r="P338" s="29"/>
      <c r="R338" s="29"/>
    </row>
    <row r="339" spans="11:18" x14ac:dyDescent="0.25">
      <c r="K339" s="29"/>
      <c r="L339" s="10"/>
      <c r="M339" s="10">
        <f t="shared" si="22"/>
        <v>23.333333333333332</v>
      </c>
      <c r="O339" s="10"/>
      <c r="P339" s="29"/>
      <c r="R339" s="29"/>
    </row>
    <row r="340" spans="11:18" x14ac:dyDescent="0.25">
      <c r="K340" s="29"/>
      <c r="L340" s="10"/>
      <c r="M340" s="10">
        <f t="shared" si="22"/>
        <v>38.888888888888893</v>
      </c>
      <c r="O340" s="10"/>
      <c r="P340" s="29"/>
      <c r="R340" s="29"/>
    </row>
    <row r="341" spans="11:18" x14ac:dyDescent="0.25">
      <c r="K341" s="29"/>
      <c r="L341" s="10"/>
      <c r="M341" s="10">
        <f t="shared" si="22"/>
        <v>35.897435897435898</v>
      </c>
      <c r="O341" s="10"/>
      <c r="P341" s="29"/>
      <c r="R341" s="29"/>
    </row>
    <row r="342" spans="11:18" x14ac:dyDescent="0.25">
      <c r="K342" s="29"/>
      <c r="L342" s="10"/>
      <c r="M342" s="10">
        <f t="shared" si="22"/>
        <v>14.084507042253522</v>
      </c>
      <c r="O342" s="10"/>
      <c r="P342" s="29"/>
      <c r="R342" s="29"/>
    </row>
    <row r="343" spans="11:18" x14ac:dyDescent="0.25">
      <c r="K343" s="29"/>
      <c r="L343" s="10"/>
      <c r="O343" s="10"/>
      <c r="P343" s="29"/>
      <c r="R343" s="29"/>
    </row>
  </sheetData>
  <conditionalFormatting sqref="C38:C41 D157:D200 C321:C325 C127:C210">
    <cfRule type="containsText" dxfId="341" priority="19" operator="containsText" text="a">
      <formula>NOT(ISERROR(SEARCH("a",C38)))</formula>
    </cfRule>
  </conditionalFormatting>
  <conditionalFormatting sqref="D201:D210 E157:E210 E321:E323 C64:C126 D127:D156">
    <cfRule type="containsText" dxfId="340" priority="17" operator="containsText" text="a">
      <formula>NOT(ISERROR(SEARCH("a",C64)))</formula>
    </cfRule>
    <cfRule type="cellIs" dxfId="339" priority="18" operator="equal">
      <formula>"a"</formula>
    </cfRule>
  </conditionalFormatting>
  <conditionalFormatting sqref="C211:C249">
    <cfRule type="containsText" dxfId="338" priority="2" operator="containsText" text="a">
      <formula>NOT(ISERROR(SEARCH("a",#REF!)))</formula>
    </cfRule>
  </conditionalFormatting>
  <conditionalFormatting sqref="C250:C320">
    <cfRule type="containsText" dxfId="337" priority="1" operator="containsText" text="a">
      <formula>NOT(ISERROR(SEARCH("a",#REF!)))</formula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S539"/>
  <sheetViews>
    <sheetView zoomScaleNormal="100" workbookViewId="0">
      <pane xSplit="3" ySplit="2" topLeftCell="D18" activePane="bottomRight" state="frozen"/>
      <selection pane="topRight" activeCell="C1" sqref="C1"/>
      <selection pane="bottomLeft" activeCell="A3" sqref="A3"/>
      <selection pane="bottomRight" activeCell="H29" sqref="H29:I30"/>
    </sheetView>
  </sheetViews>
  <sheetFormatPr defaultColWidth="8.85546875" defaultRowHeight="15" x14ac:dyDescent="0.25"/>
  <cols>
    <col min="1" max="1" width="15.42578125" bestFit="1" customWidth="1"/>
    <col min="2" max="2" width="11.28515625" customWidth="1"/>
    <col min="6" max="6" width="18.85546875" bestFit="1" customWidth="1"/>
    <col min="7" max="7" width="9.7109375" customWidth="1"/>
    <col min="8" max="8" width="10.42578125" customWidth="1"/>
    <col min="9" max="9" width="10" customWidth="1"/>
    <col min="10" max="10" width="10.140625" customWidth="1"/>
    <col min="11" max="11" width="10.140625" style="18" customWidth="1"/>
    <col min="12" max="12" width="12.28515625" style="18" bestFit="1" customWidth="1"/>
    <col min="13" max="13" width="10.140625" style="22" customWidth="1"/>
    <col min="14" max="14" width="10.140625" style="18" customWidth="1"/>
    <col min="15" max="15" width="12.28515625" style="18" bestFit="1" customWidth="1"/>
    <col min="16" max="16" width="10.140625" style="18" customWidth="1"/>
    <col min="17" max="17" width="10.140625" style="29" customWidth="1"/>
    <col min="18" max="18" width="10.140625" style="18" customWidth="1"/>
    <col min="19" max="21" width="10.140625" style="29" customWidth="1"/>
    <col min="22" max="27" width="12.85546875" style="29" customWidth="1"/>
    <col min="28" max="28" width="4.42578125" style="31" customWidth="1"/>
    <col min="58" max="58" width="6" style="31" customWidth="1"/>
  </cols>
  <sheetData>
    <row r="1" spans="1:71" s="10" customFormat="1" x14ac:dyDescent="0.25">
      <c r="K1" s="10" t="s">
        <v>1115</v>
      </c>
      <c r="M1" s="10" t="s">
        <v>2084</v>
      </c>
      <c r="P1" s="10" t="s">
        <v>2084</v>
      </c>
      <c r="R1" s="10" t="s">
        <v>2084</v>
      </c>
      <c r="T1" s="10" t="s">
        <v>2084</v>
      </c>
      <c r="U1" s="10" t="s">
        <v>2084</v>
      </c>
      <c r="V1" s="10" t="s">
        <v>2084</v>
      </c>
      <c r="W1" s="10" t="s">
        <v>2084</v>
      </c>
      <c r="X1" s="10" t="s">
        <v>2084</v>
      </c>
      <c r="Y1" s="10" t="s">
        <v>2084</v>
      </c>
      <c r="Z1" s="10" t="s">
        <v>2084</v>
      </c>
      <c r="AB1" s="35"/>
      <c r="AC1" s="10" t="s">
        <v>1425</v>
      </c>
      <c r="AN1" s="37" t="s">
        <v>554</v>
      </c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5"/>
    </row>
    <row r="2" spans="1:71" ht="75" x14ac:dyDescent="0.25">
      <c r="A2" s="1" t="s">
        <v>53</v>
      </c>
      <c r="B2" s="1" t="s">
        <v>790</v>
      </c>
      <c r="C2" s="1" t="s">
        <v>54</v>
      </c>
      <c r="D2" s="1" t="s">
        <v>55</v>
      </c>
      <c r="E2" s="1" t="s">
        <v>56</v>
      </c>
      <c r="F2" s="1" t="s">
        <v>264</v>
      </c>
      <c r="G2" s="1" t="s">
        <v>266</v>
      </c>
      <c r="H2" s="1" t="s">
        <v>268</v>
      </c>
      <c r="I2" s="1" t="s">
        <v>267</v>
      </c>
      <c r="J2" s="1" t="s">
        <v>57</v>
      </c>
      <c r="K2" s="30" t="s">
        <v>1091</v>
      </c>
      <c r="L2" s="30" t="s">
        <v>1092</v>
      </c>
      <c r="M2" s="30" t="s">
        <v>1117</v>
      </c>
      <c r="N2" s="30" t="s">
        <v>1093</v>
      </c>
      <c r="O2" s="30" t="s">
        <v>1094</v>
      </c>
      <c r="P2" s="30" t="s">
        <v>1095</v>
      </c>
      <c r="Q2" s="30" t="s">
        <v>1728</v>
      </c>
      <c r="R2" s="30" t="s">
        <v>1096</v>
      </c>
      <c r="S2" s="30" t="s">
        <v>1728</v>
      </c>
      <c r="T2" s="30" t="s">
        <v>2085</v>
      </c>
      <c r="U2" s="30" t="s">
        <v>2147</v>
      </c>
      <c r="V2" s="30" t="s">
        <v>2169</v>
      </c>
      <c r="W2" s="30" t="s">
        <v>2170</v>
      </c>
      <c r="X2" s="30" t="s">
        <v>2171</v>
      </c>
      <c r="Y2" s="30" t="s">
        <v>2172</v>
      </c>
      <c r="Z2" s="30" t="s">
        <v>2212</v>
      </c>
      <c r="AA2" s="30" t="s">
        <v>2222</v>
      </c>
      <c r="AB2" s="32"/>
      <c r="AC2" s="33" t="s">
        <v>58</v>
      </c>
      <c r="AD2" s="33" t="s">
        <v>59</v>
      </c>
      <c r="AE2" s="33" t="s">
        <v>60</v>
      </c>
      <c r="AF2" s="33" t="s">
        <v>61</v>
      </c>
      <c r="AG2" s="33" t="s">
        <v>62</v>
      </c>
      <c r="AH2" s="33" t="s">
        <v>63</v>
      </c>
      <c r="AI2" s="33" t="s">
        <v>64</v>
      </c>
      <c r="AJ2" s="33" t="s">
        <v>65</v>
      </c>
      <c r="AK2" s="33" t="s">
        <v>66</v>
      </c>
      <c r="AL2" s="33" t="s">
        <v>67</v>
      </c>
      <c r="AM2" s="33" t="s">
        <v>68</v>
      </c>
      <c r="AN2" s="3" t="s">
        <v>69</v>
      </c>
      <c r="AO2" s="3" t="s">
        <v>70</v>
      </c>
      <c r="AP2" s="3" t="s">
        <v>71</v>
      </c>
      <c r="AQ2" s="3" t="s">
        <v>72</v>
      </c>
      <c r="AR2" s="3" t="s">
        <v>73</v>
      </c>
      <c r="AS2" s="3" t="s">
        <v>74</v>
      </c>
      <c r="AT2" s="3" t="s">
        <v>75</v>
      </c>
      <c r="AU2" s="3" t="s">
        <v>76</v>
      </c>
      <c r="AV2" s="3" t="s">
        <v>77</v>
      </c>
      <c r="AW2" s="3" t="s">
        <v>78</v>
      </c>
      <c r="AX2" s="3" t="s">
        <v>79</v>
      </c>
      <c r="AY2" s="3" t="s">
        <v>80</v>
      </c>
      <c r="AZ2" s="3" t="s">
        <v>81</v>
      </c>
      <c r="BA2" s="3" t="s">
        <v>82</v>
      </c>
      <c r="BB2" s="3" t="s">
        <v>83</v>
      </c>
      <c r="BC2" s="3" t="s">
        <v>84</v>
      </c>
      <c r="BD2" s="3" t="s">
        <v>85</v>
      </c>
      <c r="BE2" s="3" t="s">
        <v>86</v>
      </c>
      <c r="BF2" s="32"/>
    </row>
    <row r="3" spans="1:71" x14ac:dyDescent="0.25">
      <c r="A3" t="s">
        <v>791</v>
      </c>
      <c r="B3">
        <v>1</v>
      </c>
      <c r="C3" t="s">
        <v>2</v>
      </c>
      <c r="D3" s="11">
        <v>3</v>
      </c>
      <c r="E3" s="11" t="s">
        <v>1</v>
      </c>
      <c r="F3" t="s">
        <v>243</v>
      </c>
      <c r="G3" t="s">
        <v>245</v>
      </c>
      <c r="H3">
        <v>34.442991176612239</v>
      </c>
      <c r="I3">
        <v>24.534949026704528</v>
      </c>
      <c r="J3" s="5" t="s">
        <v>52</v>
      </c>
      <c r="K3" s="29">
        <v>5690</v>
      </c>
      <c r="L3" s="29">
        <v>327</v>
      </c>
      <c r="M3" s="29">
        <f>L3/K3*100</f>
        <v>5.7469244288224957</v>
      </c>
      <c r="N3" s="29">
        <v>5.4347159090907905E-2</v>
      </c>
      <c r="O3" s="29">
        <v>0.2317399167141645</v>
      </c>
      <c r="P3" s="29">
        <v>29.968184684172638</v>
      </c>
      <c r="Q3" s="29">
        <f t="shared" ref="Q3:Q66" si="0">ABS(P3-$P$323)</f>
        <v>0.16563182657499098</v>
      </c>
      <c r="R3" s="29">
        <v>1.3714335803115751</v>
      </c>
      <c r="S3" s="29">
        <f t="shared" ref="S3:S66" si="1">ABS(R3-$R$323)</f>
        <v>0.6569502100346909</v>
      </c>
      <c r="T3" s="29">
        <v>0.8075189377677866</v>
      </c>
      <c r="AA3" s="29" t="s">
        <v>2242</v>
      </c>
      <c r="AB3" s="34"/>
      <c r="AC3">
        <v>6755</v>
      </c>
      <c r="AD3">
        <v>226.54329999999999</v>
      </c>
      <c r="AE3">
        <v>29.817699000000001</v>
      </c>
      <c r="AF3">
        <v>67.510000000000005</v>
      </c>
      <c r="AG3">
        <v>198.137553</v>
      </c>
      <c r="AH3">
        <v>19.813755</v>
      </c>
      <c r="AI3">
        <v>3.3484E-2</v>
      </c>
      <c r="AJ3">
        <v>4.3622000000000001E-2</v>
      </c>
      <c r="AK3">
        <v>1.302748</v>
      </c>
      <c r="AL3">
        <v>2.5874999999999999E-2</v>
      </c>
      <c r="AM3">
        <v>1.7500000000000002E-2</v>
      </c>
      <c r="AN3">
        <v>3</v>
      </c>
      <c r="AO3">
        <v>1.3243E-2</v>
      </c>
      <c r="AP3">
        <v>0.79454999999999998</v>
      </c>
      <c r="AQ3">
        <v>3.9526279999999998</v>
      </c>
      <c r="AR3">
        <v>0.97688299999999995</v>
      </c>
      <c r="AS3">
        <v>0.81281000000000003</v>
      </c>
      <c r="AT3">
        <v>89</v>
      </c>
      <c r="AU3">
        <v>58.025855999999997</v>
      </c>
      <c r="AV3">
        <v>1.1101E-2</v>
      </c>
      <c r="AW3">
        <v>6.0650000000000001E-3</v>
      </c>
      <c r="AX3">
        <v>101.43143000000001</v>
      </c>
      <c r="AY3">
        <v>21.530954000000001</v>
      </c>
      <c r="AZ3">
        <v>407.616893</v>
      </c>
      <c r="BA3">
        <v>170.28675999999999</v>
      </c>
      <c r="BB3">
        <v>30.406649999999999</v>
      </c>
      <c r="BC3">
        <v>42.701259</v>
      </c>
      <c r="BD3">
        <v>19.088395999999999</v>
      </c>
      <c r="BE3">
        <v>0.829156</v>
      </c>
    </row>
    <row r="4" spans="1:71" x14ac:dyDescent="0.25">
      <c r="A4" t="s">
        <v>791</v>
      </c>
      <c r="B4">
        <v>1</v>
      </c>
      <c r="C4" t="s">
        <v>12</v>
      </c>
      <c r="D4" s="11">
        <v>5</v>
      </c>
      <c r="E4" s="11" t="s">
        <v>1</v>
      </c>
      <c r="F4" t="s">
        <v>243</v>
      </c>
      <c r="G4" t="s">
        <v>245</v>
      </c>
      <c r="H4">
        <v>34.442991176612239</v>
      </c>
      <c r="I4">
        <v>24.534949026704528</v>
      </c>
      <c r="J4" s="5" t="s">
        <v>51</v>
      </c>
      <c r="K4" s="29">
        <v>5954</v>
      </c>
      <c r="L4" s="29">
        <v>292</v>
      </c>
      <c r="M4" s="29">
        <f t="shared" ref="M4:M66" si="2">L4/K4*100</f>
        <v>4.9042660396372186</v>
      </c>
      <c r="N4" s="29">
        <v>5.105500000000119E-2</v>
      </c>
      <c r="O4" s="29">
        <v>0.2370067330031228</v>
      </c>
      <c r="P4" s="29">
        <v>31.358624184457625</v>
      </c>
      <c r="Q4" s="29">
        <f t="shared" si="0"/>
        <v>1.5560713268599784</v>
      </c>
      <c r="R4" s="29">
        <v>0.71736934147144027</v>
      </c>
      <c r="S4" s="29">
        <f t="shared" si="1"/>
        <v>2.8859711945560251E-3</v>
      </c>
      <c r="T4" s="29">
        <v>0.74524327473310525</v>
      </c>
      <c r="AA4" s="29" t="s">
        <v>2242</v>
      </c>
      <c r="AB4" s="34"/>
      <c r="AC4">
        <v>6959</v>
      </c>
      <c r="AD4">
        <v>226.54329999999999</v>
      </c>
      <c r="AE4">
        <v>30.718188999999999</v>
      </c>
      <c r="AF4">
        <v>69.58</v>
      </c>
      <c r="AG4">
        <v>202.17028400000001</v>
      </c>
      <c r="AH4">
        <v>20.217027999999999</v>
      </c>
      <c r="AI4">
        <v>3.2501000000000002E-2</v>
      </c>
      <c r="AJ4">
        <v>2.4420000000000001E-2</v>
      </c>
      <c r="AK4">
        <v>0.75135399999999997</v>
      </c>
      <c r="AL4">
        <v>2.6388000000000002E-2</v>
      </c>
      <c r="AM4">
        <v>2.2499999999999999E-2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P4" s="23">
        <v>0.01</v>
      </c>
      <c r="BQ4" s="22" t="e">
        <f>COUNTIF(#REF!, "&gt;1")</f>
        <v>#REF!</v>
      </c>
      <c r="BR4" s="22"/>
      <c r="BS4" s="22" t="e">
        <f>BQ4/BQ10*100</f>
        <v>#REF!</v>
      </c>
    </row>
    <row r="5" spans="1:71" x14ac:dyDescent="0.25">
      <c r="A5" t="s">
        <v>791</v>
      </c>
      <c r="B5">
        <v>1</v>
      </c>
      <c r="C5" t="s">
        <v>21</v>
      </c>
      <c r="D5" s="11">
        <v>7</v>
      </c>
      <c r="E5" s="11" t="s">
        <v>1</v>
      </c>
      <c r="F5" t="s">
        <v>243</v>
      </c>
      <c r="G5" t="s">
        <v>245</v>
      </c>
      <c r="H5">
        <v>34.442991176612239</v>
      </c>
      <c r="I5">
        <v>24.534949026704528</v>
      </c>
      <c r="J5" s="5" t="s">
        <v>51</v>
      </c>
      <c r="K5" s="29">
        <v>2430</v>
      </c>
      <c r="L5" s="29">
        <v>666</v>
      </c>
      <c r="M5" s="29">
        <f t="shared" si="2"/>
        <v>27.407407407407408</v>
      </c>
      <c r="N5" s="29">
        <v>0.13804615384615351</v>
      </c>
      <c r="O5" s="29">
        <v>0.47928028229520386</v>
      </c>
      <c r="P5" s="29">
        <v>12.798363582168632</v>
      </c>
      <c r="Q5" s="29">
        <f t="shared" si="0"/>
        <v>17.004189275429013</v>
      </c>
      <c r="R5" s="29">
        <v>1.3017504936885143</v>
      </c>
      <c r="S5" s="29">
        <f t="shared" si="1"/>
        <v>0.58726712341163001</v>
      </c>
      <c r="T5" s="29">
        <v>0.43736612544006359</v>
      </c>
      <c r="AA5" s="29" t="s">
        <v>2242</v>
      </c>
      <c r="AB5" s="34"/>
      <c r="AC5">
        <v>2810</v>
      </c>
      <c r="AD5">
        <v>226.54329999999999</v>
      </c>
      <c r="AE5">
        <v>12.40381</v>
      </c>
      <c r="AF5">
        <v>27.72</v>
      </c>
      <c r="AG5">
        <v>55.801805999999999</v>
      </c>
      <c r="AH5">
        <v>5.5801809999999996</v>
      </c>
      <c r="AI5">
        <v>8.0269999999999994E-2</v>
      </c>
      <c r="AJ5">
        <v>0.21393200000000001</v>
      </c>
      <c r="AK5">
        <v>2.6651590000000001</v>
      </c>
      <c r="AL5">
        <v>4.1175000000000003E-2</v>
      </c>
      <c r="AM5">
        <v>2.75E-2</v>
      </c>
      <c r="AN5">
        <v>12</v>
      </c>
      <c r="AO5">
        <v>5.2970000000000003E-2</v>
      </c>
      <c r="AP5">
        <v>3.1781999999999999</v>
      </c>
      <c r="AQ5">
        <v>9.7864769999999996</v>
      </c>
      <c r="AR5">
        <v>0.54391699999999998</v>
      </c>
      <c r="AS5">
        <v>0.329982</v>
      </c>
      <c r="AT5">
        <v>22.916667</v>
      </c>
      <c r="AU5">
        <v>11.007917000000001</v>
      </c>
      <c r="AV5">
        <v>2.4816999999999999E-2</v>
      </c>
      <c r="AW5">
        <v>1.2919999999999999E-2</v>
      </c>
      <c r="AX5">
        <v>54.131447000000001</v>
      </c>
      <c r="AY5">
        <v>40.937798999999998</v>
      </c>
      <c r="AZ5">
        <v>198.721453</v>
      </c>
      <c r="BA5">
        <v>261.63795499999998</v>
      </c>
      <c r="BB5">
        <v>17.078783999999999</v>
      </c>
      <c r="BC5">
        <v>16.555477</v>
      </c>
      <c r="BD5">
        <v>6.5146160000000002</v>
      </c>
      <c r="BE5">
        <v>1.4142140000000001</v>
      </c>
      <c r="BP5" s="23">
        <v>0.05</v>
      </c>
      <c r="BQ5" s="22" t="e">
        <f>COUNTIF(#REF!, "&gt;5")</f>
        <v>#REF!</v>
      </c>
      <c r="BR5" s="22"/>
      <c r="BS5" s="22" t="e">
        <f>BQ5/BQ10*100</f>
        <v>#REF!</v>
      </c>
    </row>
    <row r="6" spans="1:71" s="29" customFormat="1" x14ac:dyDescent="0.25">
      <c r="A6" s="29" t="s">
        <v>792</v>
      </c>
      <c r="B6" s="29">
        <v>1</v>
      </c>
      <c r="C6" s="29" t="s">
        <v>10</v>
      </c>
      <c r="D6" s="11">
        <v>13</v>
      </c>
      <c r="E6" s="11" t="s">
        <v>1</v>
      </c>
      <c r="F6" s="29" t="s">
        <v>243</v>
      </c>
      <c r="G6" s="29" t="s">
        <v>245</v>
      </c>
      <c r="H6" s="29">
        <v>34.442991176612239</v>
      </c>
      <c r="I6" s="29">
        <v>24.534949026704528</v>
      </c>
      <c r="J6" s="5" t="s">
        <v>51</v>
      </c>
      <c r="K6" s="29">
        <v>352</v>
      </c>
      <c r="L6" s="29">
        <v>10</v>
      </c>
      <c r="M6" s="29">
        <f t="shared" si="2"/>
        <v>2.8409090909090908</v>
      </c>
      <c r="N6" s="29">
        <v>0.2146499999999989</v>
      </c>
      <c r="O6" s="29">
        <v>1.4044558478202598E-2</v>
      </c>
      <c r="P6" s="29">
        <v>1.6478948614424382</v>
      </c>
      <c r="Q6" s="29">
        <f t="shared" si="0"/>
        <v>28.154657996155208</v>
      </c>
      <c r="R6" s="29">
        <v>1.0888266789762489</v>
      </c>
      <c r="S6" s="29">
        <f t="shared" si="1"/>
        <v>0.37434330869936461</v>
      </c>
      <c r="AA6" s="29" t="s">
        <v>2242</v>
      </c>
      <c r="AB6" s="34"/>
      <c r="BF6" s="31"/>
      <c r="BP6" s="23"/>
    </row>
    <row r="7" spans="1:71" s="29" customFormat="1" x14ac:dyDescent="0.25">
      <c r="A7" s="29" t="s">
        <v>792</v>
      </c>
      <c r="B7" s="29">
        <v>1</v>
      </c>
      <c r="C7" s="29" t="s">
        <v>42</v>
      </c>
      <c r="D7" s="11">
        <v>13</v>
      </c>
      <c r="E7" s="11" t="s">
        <v>7</v>
      </c>
      <c r="F7" s="29" t="s">
        <v>243</v>
      </c>
      <c r="G7" s="29" t="s">
        <v>245</v>
      </c>
      <c r="H7" s="29">
        <v>34.442991176612239</v>
      </c>
      <c r="I7" s="29">
        <v>24.534949026704528</v>
      </c>
      <c r="J7" s="5" t="s">
        <v>51</v>
      </c>
      <c r="K7" s="29">
        <v>355</v>
      </c>
      <c r="L7" s="29">
        <v>100</v>
      </c>
      <c r="M7" s="29">
        <f t="shared" si="2"/>
        <v>28.169014084507044</v>
      </c>
      <c r="N7" s="29">
        <v>6.1108695652172446E-2</v>
      </c>
      <c r="O7" s="29">
        <v>0.10767494833288659</v>
      </c>
      <c r="P7" s="29">
        <v>1.6619394199206408</v>
      </c>
      <c r="Q7" s="29">
        <f t="shared" si="0"/>
        <v>28.140613437677004</v>
      </c>
      <c r="R7" s="29">
        <v>1.2471872614182837</v>
      </c>
      <c r="S7" s="29">
        <f t="shared" si="1"/>
        <v>0.53270389114139949</v>
      </c>
      <c r="AA7" s="29" t="s">
        <v>2242</v>
      </c>
      <c r="AB7" s="34"/>
      <c r="BF7" s="31"/>
      <c r="BP7" s="23"/>
    </row>
    <row r="8" spans="1:71" x14ac:dyDescent="0.25">
      <c r="A8" t="s">
        <v>792</v>
      </c>
      <c r="B8">
        <v>1</v>
      </c>
      <c r="C8" t="s">
        <v>5</v>
      </c>
      <c r="D8" s="11">
        <v>14</v>
      </c>
      <c r="E8" s="11" t="s">
        <v>1</v>
      </c>
      <c r="F8" t="s">
        <v>243</v>
      </c>
      <c r="G8" t="s">
        <v>245</v>
      </c>
      <c r="H8">
        <v>34.442991176612239</v>
      </c>
      <c r="I8">
        <v>24.534949026704528</v>
      </c>
      <c r="J8" s="5" t="s">
        <v>51</v>
      </c>
      <c r="K8" s="29">
        <v>3024</v>
      </c>
      <c r="L8" s="29">
        <v>445</v>
      </c>
      <c r="M8" s="29">
        <f t="shared" si="2"/>
        <v>14.715608465608465</v>
      </c>
      <c r="N8" s="29">
        <v>6.7514939024388904E-2</v>
      </c>
      <c r="O8" s="29">
        <v>0.38388459840420436</v>
      </c>
      <c r="P8" s="29">
        <v>14.15691494602822</v>
      </c>
      <c r="Q8" s="29">
        <f t="shared" si="0"/>
        <v>15.645637911569427</v>
      </c>
      <c r="R8" s="29">
        <v>1.1879794328376949</v>
      </c>
      <c r="S8" s="29">
        <f t="shared" si="1"/>
        <v>0.47349606256081067</v>
      </c>
      <c r="AA8" s="29" t="s">
        <v>2242</v>
      </c>
      <c r="AB8" s="34"/>
      <c r="AC8">
        <v>3084</v>
      </c>
      <c r="AD8">
        <v>217.17557500000001</v>
      </c>
      <c r="AE8">
        <v>14.200492000000001</v>
      </c>
      <c r="AF8">
        <v>30.65</v>
      </c>
      <c r="AG8">
        <v>52.886364</v>
      </c>
      <c r="AH8">
        <v>5.2886360000000003</v>
      </c>
      <c r="AI8">
        <v>7.0296999999999998E-2</v>
      </c>
      <c r="AJ8">
        <v>8.3389000000000005E-2</v>
      </c>
      <c r="AK8">
        <v>1.186232</v>
      </c>
      <c r="AL8">
        <v>4.4499999999999998E-2</v>
      </c>
      <c r="AM8">
        <v>2.2499999999999999E-2</v>
      </c>
      <c r="AN8">
        <v>3</v>
      </c>
      <c r="AO8">
        <v>1.3814E-2</v>
      </c>
      <c r="AP8">
        <v>0.82882199999999995</v>
      </c>
      <c r="AQ8">
        <v>1.848249</v>
      </c>
      <c r="AR8">
        <v>0.29571700000000001</v>
      </c>
      <c r="AS8">
        <v>0.11632000000000001</v>
      </c>
      <c r="AT8">
        <v>19</v>
      </c>
      <c r="AU8">
        <v>3</v>
      </c>
      <c r="AV8">
        <v>1.6428999999999999E-2</v>
      </c>
      <c r="AW8">
        <v>1.1022000000000001E-2</v>
      </c>
      <c r="AX8">
        <v>64.265495000000001</v>
      </c>
      <c r="AY8">
        <v>13.657484999999999</v>
      </c>
      <c r="AZ8">
        <v>421.14834300000001</v>
      </c>
      <c r="BA8">
        <v>303.65965799999998</v>
      </c>
      <c r="BB8">
        <v>3.7305999999999999</v>
      </c>
      <c r="BC8">
        <v>5.1449090000000002</v>
      </c>
      <c r="BD8">
        <v>7.1315540000000004</v>
      </c>
      <c r="BE8">
        <v>1.2990379999999999</v>
      </c>
      <c r="BP8" s="23">
        <v>0.1</v>
      </c>
      <c r="BQ8" s="22" t="e">
        <f>COUNTIF(#REF!, "&gt;10")</f>
        <v>#REF!</v>
      </c>
      <c r="BR8" s="22"/>
      <c r="BS8" s="22" t="e">
        <f>BQ8/BQ10*100</f>
        <v>#REF!</v>
      </c>
    </row>
    <row r="9" spans="1:71" x14ac:dyDescent="0.25">
      <c r="A9" t="s">
        <v>792</v>
      </c>
      <c r="B9">
        <v>1</v>
      </c>
      <c r="C9" t="s">
        <v>6</v>
      </c>
      <c r="D9" s="11">
        <v>14</v>
      </c>
      <c r="E9" s="11" t="s">
        <v>7</v>
      </c>
      <c r="F9" t="s">
        <v>243</v>
      </c>
      <c r="G9" t="s">
        <v>245</v>
      </c>
      <c r="H9">
        <v>34.442991176612239</v>
      </c>
      <c r="I9">
        <v>24.534949026704528</v>
      </c>
      <c r="J9" s="5" t="s">
        <v>51</v>
      </c>
      <c r="K9" s="29">
        <v>5215</v>
      </c>
      <c r="L9" s="29">
        <v>310</v>
      </c>
      <c r="M9" s="29">
        <f t="shared" si="2"/>
        <v>5.9443911792905082</v>
      </c>
      <c r="N9" s="29">
        <v>6.49333333333319E-2</v>
      </c>
      <c r="O9" s="29">
        <v>0.22471293565124156</v>
      </c>
      <c r="P9" s="29">
        <v>24.414124154608849</v>
      </c>
      <c r="Q9" s="29">
        <f t="shared" si="0"/>
        <v>5.3884287029887972</v>
      </c>
      <c r="R9" s="29">
        <v>2.9778467927048764</v>
      </c>
      <c r="S9" s="29">
        <f t="shared" si="1"/>
        <v>2.2633634224279922</v>
      </c>
      <c r="AA9" s="29" t="s">
        <v>2242</v>
      </c>
      <c r="AB9" s="34"/>
      <c r="AC9">
        <v>5216</v>
      </c>
      <c r="AD9">
        <v>217.17557500000001</v>
      </c>
      <c r="AE9">
        <v>24.017434000000002</v>
      </c>
      <c r="AF9">
        <v>52.03</v>
      </c>
      <c r="AG9">
        <v>148.14259699999999</v>
      </c>
      <c r="AH9">
        <v>14.814260000000001</v>
      </c>
      <c r="AI9">
        <v>4.1037999999999998E-2</v>
      </c>
      <c r="AJ9">
        <v>0.12767800000000001</v>
      </c>
      <c r="AK9">
        <v>3.1112329999999999</v>
      </c>
      <c r="AL9">
        <v>2.6950000000000002E-2</v>
      </c>
      <c r="AM9">
        <v>1.7500000000000002E-2</v>
      </c>
      <c r="AN9">
        <v>3</v>
      </c>
      <c r="AO9">
        <v>1.3814E-2</v>
      </c>
      <c r="AP9">
        <v>0.82882199999999995</v>
      </c>
      <c r="AQ9">
        <v>1.782975</v>
      </c>
      <c r="AR9">
        <v>0.47881699999999999</v>
      </c>
      <c r="AS9">
        <v>8.0604999999999996E-2</v>
      </c>
      <c r="AT9">
        <v>31</v>
      </c>
      <c r="AU9">
        <v>2.6457510000000002</v>
      </c>
      <c r="AV9">
        <v>1.5960999999999999E-2</v>
      </c>
      <c r="AW9">
        <v>7.0200000000000002E-3</v>
      </c>
      <c r="AX9">
        <v>63.328439000000003</v>
      </c>
      <c r="AY9">
        <v>6.9960550000000001</v>
      </c>
      <c r="AZ9">
        <v>555.18207299999995</v>
      </c>
      <c r="BA9">
        <v>677.73293000000001</v>
      </c>
      <c r="BB9">
        <v>17.598112</v>
      </c>
      <c r="BC9">
        <v>3.7263639999999998</v>
      </c>
      <c r="BD9">
        <v>5.8902239999999999</v>
      </c>
      <c r="BE9">
        <v>1.2990379999999999</v>
      </c>
      <c r="BP9" s="22"/>
      <c r="BQ9" s="22"/>
      <c r="BR9" s="22"/>
      <c r="BS9" s="22"/>
    </row>
    <row r="10" spans="1:71" x14ac:dyDescent="0.25">
      <c r="A10" t="s">
        <v>792</v>
      </c>
      <c r="B10">
        <v>1</v>
      </c>
      <c r="C10" t="s">
        <v>271</v>
      </c>
      <c r="D10" s="11">
        <v>14</v>
      </c>
      <c r="E10" s="11" t="s">
        <v>259</v>
      </c>
      <c r="F10" t="s">
        <v>243</v>
      </c>
      <c r="G10" t="s">
        <v>245</v>
      </c>
      <c r="H10">
        <v>34.442991176612239</v>
      </c>
      <c r="I10">
        <v>24.534949026704528</v>
      </c>
      <c r="J10" s="5" t="s">
        <v>50</v>
      </c>
      <c r="K10" s="29">
        <v>3224</v>
      </c>
      <c r="L10" s="29">
        <v>654</v>
      </c>
      <c r="M10" s="29">
        <f t="shared" si="2"/>
        <v>20.285359801488834</v>
      </c>
      <c r="N10" s="29">
        <v>0.15334290540540396</v>
      </c>
      <c r="O10" s="29">
        <v>0.34643244246233074</v>
      </c>
      <c r="P10" s="29">
        <v>15.093218844575059</v>
      </c>
      <c r="Q10" s="29">
        <f t="shared" si="0"/>
        <v>14.709334013022588</v>
      </c>
      <c r="R10" s="29">
        <v>2.9244567573438003</v>
      </c>
      <c r="S10" s="29">
        <f t="shared" si="1"/>
        <v>2.209973387066916</v>
      </c>
      <c r="AA10" s="29" t="s">
        <v>2242</v>
      </c>
      <c r="AB10" s="34"/>
      <c r="AC10">
        <v>3224</v>
      </c>
      <c r="AD10">
        <v>217.17557500000001</v>
      </c>
      <c r="AE10">
        <v>14.845132</v>
      </c>
      <c r="AF10">
        <v>32.130000000000003</v>
      </c>
      <c r="AG10">
        <v>72.839640000000003</v>
      </c>
      <c r="AH10">
        <v>7.2839640000000001</v>
      </c>
      <c r="AI10">
        <v>6.4439999999999997E-2</v>
      </c>
      <c r="AJ10">
        <v>0.18845200000000001</v>
      </c>
      <c r="AK10">
        <v>2.9244569999999999</v>
      </c>
      <c r="AL10">
        <v>3.6700000000000003E-2</v>
      </c>
      <c r="AM10">
        <v>2.75E-2</v>
      </c>
      <c r="AN10">
        <v>13</v>
      </c>
      <c r="AO10">
        <v>5.9859000000000002E-2</v>
      </c>
      <c r="AP10">
        <v>3.591564</v>
      </c>
      <c r="AQ10">
        <v>11.042184000000001</v>
      </c>
      <c r="AR10">
        <v>0.61550199999999999</v>
      </c>
      <c r="AS10">
        <v>0.33746100000000001</v>
      </c>
      <c r="AT10">
        <v>27.384615</v>
      </c>
      <c r="AU10">
        <v>10.460549</v>
      </c>
      <c r="AV10">
        <v>2.3328000000000002E-2</v>
      </c>
      <c r="AW10">
        <v>1.0045E-2</v>
      </c>
      <c r="AX10">
        <v>45.880681000000003</v>
      </c>
      <c r="AY10">
        <v>7.4771890000000001</v>
      </c>
      <c r="AZ10">
        <v>131.28142</v>
      </c>
      <c r="BA10">
        <v>68.101883000000001</v>
      </c>
      <c r="BB10">
        <v>14.762885000000001</v>
      </c>
      <c r="BC10">
        <v>16.788212000000001</v>
      </c>
      <c r="BD10">
        <v>6.2219759999999997</v>
      </c>
      <c r="BE10">
        <v>1.0897250000000001</v>
      </c>
      <c r="BP10" s="22"/>
      <c r="BQ10" s="22">
        <f>COUNTA(#REF!)</f>
        <v>1</v>
      </c>
      <c r="BR10" s="22"/>
      <c r="BS10" s="22"/>
    </row>
    <row r="11" spans="1:71" x14ac:dyDescent="0.25">
      <c r="A11" t="s">
        <v>793</v>
      </c>
      <c r="B11">
        <v>1</v>
      </c>
      <c r="C11" t="s">
        <v>15</v>
      </c>
      <c r="D11" s="11">
        <v>6</v>
      </c>
      <c r="E11" s="11" t="s">
        <v>1</v>
      </c>
      <c r="F11" t="s">
        <v>243</v>
      </c>
      <c r="G11" t="s">
        <v>245</v>
      </c>
      <c r="H11">
        <v>34.442991176612239</v>
      </c>
      <c r="I11">
        <v>24.534949026704528</v>
      </c>
      <c r="J11" s="5" t="s">
        <v>52</v>
      </c>
      <c r="K11" s="29">
        <v>9619</v>
      </c>
      <c r="L11" s="29">
        <v>400</v>
      </c>
      <c r="M11" s="29">
        <f t="shared" si="2"/>
        <v>4.1584364279031085</v>
      </c>
      <c r="N11" s="29">
        <v>6.8198863636366847E-2</v>
      </c>
      <c r="O11" s="29">
        <v>0.16436952184612072</v>
      </c>
      <c r="P11" s="29">
        <v>35.933418878132613</v>
      </c>
      <c r="Q11" s="29">
        <f t="shared" si="0"/>
        <v>6.1308660205349668</v>
      </c>
      <c r="R11" s="29">
        <v>0.52330911936752056</v>
      </c>
      <c r="S11" s="29">
        <f t="shared" si="1"/>
        <v>0.19117425090936369</v>
      </c>
      <c r="T11" s="29">
        <v>0.99185799895334059</v>
      </c>
      <c r="AA11" s="29" t="s">
        <v>2242</v>
      </c>
      <c r="AB11" s="34"/>
      <c r="AC11">
        <v>9725</v>
      </c>
      <c r="AD11">
        <v>270.70597500000002</v>
      </c>
      <c r="AE11">
        <v>35.924585999999998</v>
      </c>
      <c r="AF11">
        <v>97.24</v>
      </c>
      <c r="AG11">
        <v>321.92480899999998</v>
      </c>
      <c r="AH11">
        <v>32.192481000000001</v>
      </c>
      <c r="AI11">
        <v>2.7834000000000001E-2</v>
      </c>
      <c r="AJ11">
        <v>1.4584E-2</v>
      </c>
      <c r="AK11">
        <v>0.52394200000000002</v>
      </c>
      <c r="AL11">
        <v>2.5274999999999999E-2</v>
      </c>
      <c r="AM11">
        <v>2.2499999999999999E-2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71" x14ac:dyDescent="0.25">
      <c r="A12" t="s">
        <v>793</v>
      </c>
      <c r="B12">
        <v>1</v>
      </c>
      <c r="C12" t="s">
        <v>10</v>
      </c>
      <c r="D12" s="11">
        <v>13</v>
      </c>
      <c r="E12" s="11" t="s">
        <v>1</v>
      </c>
      <c r="F12" t="s">
        <v>243</v>
      </c>
      <c r="G12" t="s">
        <v>245</v>
      </c>
      <c r="H12">
        <v>34.442991176612239</v>
      </c>
      <c r="I12">
        <v>24.534949026704528</v>
      </c>
      <c r="J12" s="5" t="s">
        <v>50</v>
      </c>
      <c r="K12" s="29">
        <v>2720</v>
      </c>
      <c r="L12" s="29">
        <v>818</v>
      </c>
      <c r="M12" s="29">
        <f t="shared" si="2"/>
        <v>30.073529411764703</v>
      </c>
      <c r="N12" s="29">
        <v>0.13829652777777754</v>
      </c>
      <c r="O12" s="29">
        <v>0.4034524627132054</v>
      </c>
      <c r="P12" s="29">
        <v>10.161024986851098</v>
      </c>
      <c r="Q12" s="29">
        <f t="shared" si="0"/>
        <v>19.64152787074655</v>
      </c>
      <c r="R12" s="29">
        <v>1.536171318483512</v>
      </c>
      <c r="S12" s="29">
        <f t="shared" si="1"/>
        <v>0.82168794820662772</v>
      </c>
      <c r="T12" s="29">
        <v>0.61595628654313717</v>
      </c>
      <c r="AA12" s="29" t="s">
        <v>2242</v>
      </c>
      <c r="AB12" s="34"/>
      <c r="AC12">
        <v>2751</v>
      </c>
      <c r="AD12">
        <v>270.70597500000002</v>
      </c>
      <c r="AE12">
        <v>10.162317</v>
      </c>
      <c r="AF12">
        <v>26.66</v>
      </c>
      <c r="AG12">
        <v>45.708252999999999</v>
      </c>
      <c r="AH12">
        <v>4.5708250000000001</v>
      </c>
      <c r="AI12">
        <v>9.8336999999999994E-2</v>
      </c>
      <c r="AJ12">
        <v>0.15054000000000001</v>
      </c>
      <c r="AK12">
        <v>1.5308649999999999</v>
      </c>
      <c r="AL12">
        <v>4.795E-2</v>
      </c>
      <c r="AM12">
        <v>1.7500000000000002E-2</v>
      </c>
      <c r="AN12">
        <v>13</v>
      </c>
      <c r="AO12">
        <v>4.8023000000000003E-2</v>
      </c>
      <c r="AP12">
        <v>2.8813550000000001</v>
      </c>
      <c r="AQ12">
        <v>13.08615</v>
      </c>
      <c r="AR12">
        <v>0.54984</v>
      </c>
      <c r="AS12">
        <v>0.35123199999999999</v>
      </c>
      <c r="AT12">
        <v>27.692308000000001</v>
      </c>
      <c r="AU12">
        <v>15.228179000000001</v>
      </c>
      <c r="AV12">
        <v>2.0598999999999999E-2</v>
      </c>
      <c r="AW12">
        <v>1.3703E-2</v>
      </c>
      <c r="AX12">
        <v>53.214941000000003</v>
      </c>
      <c r="AY12">
        <v>13.477211</v>
      </c>
      <c r="AZ12">
        <v>310.40164299999998</v>
      </c>
      <c r="BA12">
        <v>298.304621</v>
      </c>
      <c r="BB12">
        <v>17.702054</v>
      </c>
      <c r="BC12">
        <v>20.034144999999999</v>
      </c>
      <c r="BD12">
        <v>11.048800999999999</v>
      </c>
      <c r="BE12">
        <v>0.489898</v>
      </c>
    </row>
    <row r="13" spans="1:71" x14ac:dyDescent="0.25">
      <c r="A13" t="s">
        <v>793</v>
      </c>
      <c r="B13">
        <v>1</v>
      </c>
      <c r="C13" t="s">
        <v>42</v>
      </c>
      <c r="D13" s="11">
        <v>13</v>
      </c>
      <c r="E13" s="11" t="s">
        <v>7</v>
      </c>
      <c r="F13" t="s">
        <v>243</v>
      </c>
      <c r="G13" t="s">
        <v>245</v>
      </c>
      <c r="H13">
        <v>34.442991176612239</v>
      </c>
      <c r="I13">
        <v>24.534949026704528</v>
      </c>
      <c r="J13" s="5" t="s">
        <v>50</v>
      </c>
      <c r="K13" s="29">
        <v>7438</v>
      </c>
      <c r="L13" s="29">
        <v>415</v>
      </c>
      <c r="M13" s="29">
        <f t="shared" si="2"/>
        <v>5.5794568432374287</v>
      </c>
      <c r="N13" s="29">
        <v>4.4913214285714174E-2</v>
      </c>
      <c r="O13" s="29">
        <v>0.26149696657337385</v>
      </c>
      <c r="P13" s="29">
        <v>27.785920533896498</v>
      </c>
      <c r="Q13" s="29">
        <f t="shared" si="0"/>
        <v>2.016632323701149</v>
      </c>
      <c r="R13" s="29">
        <v>1.0421681641759619</v>
      </c>
      <c r="S13" s="29">
        <f t="shared" si="1"/>
        <v>0.32768479389907768</v>
      </c>
      <c r="T13" s="29">
        <v>0.74244666292841799</v>
      </c>
      <c r="AA13" s="29" t="s">
        <v>2242</v>
      </c>
      <c r="AB13" s="34"/>
      <c r="AC13">
        <v>7485</v>
      </c>
      <c r="AD13">
        <v>270.70597500000002</v>
      </c>
      <c r="AE13">
        <v>27.649925</v>
      </c>
      <c r="AF13">
        <v>74.81</v>
      </c>
      <c r="AG13">
        <v>209.938929</v>
      </c>
      <c r="AH13">
        <v>20.993893</v>
      </c>
      <c r="AI13">
        <v>3.6146999999999999E-2</v>
      </c>
      <c r="AJ13">
        <v>3.7930999999999999E-2</v>
      </c>
      <c r="AK13">
        <v>1.0493440000000001</v>
      </c>
      <c r="AL13">
        <v>2.6675000000000001E-2</v>
      </c>
      <c r="AM13">
        <v>1.7500000000000002E-2</v>
      </c>
      <c r="AN13">
        <v>3</v>
      </c>
      <c r="AO13">
        <v>1.1082E-2</v>
      </c>
      <c r="AP13">
        <v>0.66492799999999996</v>
      </c>
      <c r="AQ13">
        <v>1.042084</v>
      </c>
      <c r="AR13">
        <v>0.315108</v>
      </c>
      <c r="AS13">
        <v>3.0676999999999999E-2</v>
      </c>
      <c r="AT13">
        <v>26</v>
      </c>
      <c r="AU13">
        <v>3.6055510000000002</v>
      </c>
      <c r="AV13">
        <v>1.2604000000000001E-2</v>
      </c>
      <c r="AW13">
        <v>6.6870000000000002E-3</v>
      </c>
      <c r="AX13">
        <v>79.128151000000003</v>
      </c>
      <c r="AY13">
        <v>4.1952790000000002</v>
      </c>
      <c r="AZ13">
        <v>206.81047699999999</v>
      </c>
      <c r="BA13">
        <v>9.1007800000000003</v>
      </c>
      <c r="BB13">
        <v>22.642925000000002</v>
      </c>
      <c r="BC13">
        <v>9.1305870000000002</v>
      </c>
      <c r="BD13">
        <v>5.7866999999999997</v>
      </c>
      <c r="BE13">
        <v>1.2</v>
      </c>
    </row>
    <row r="14" spans="1:71" x14ac:dyDescent="0.25">
      <c r="A14" t="s">
        <v>793</v>
      </c>
      <c r="B14">
        <v>1</v>
      </c>
      <c r="C14" t="s">
        <v>5</v>
      </c>
      <c r="D14" s="11">
        <v>14</v>
      </c>
      <c r="E14" s="11" t="s">
        <v>1</v>
      </c>
      <c r="F14" t="s">
        <v>243</v>
      </c>
      <c r="G14" t="s">
        <v>245</v>
      </c>
      <c r="H14">
        <v>34.442991176612239</v>
      </c>
      <c r="I14">
        <v>24.534949026704528</v>
      </c>
      <c r="J14" s="5" t="s">
        <v>52</v>
      </c>
      <c r="K14" s="29">
        <v>5626</v>
      </c>
      <c r="L14" s="29">
        <v>640</v>
      </c>
      <c r="M14" s="29">
        <f t="shared" si="2"/>
        <v>11.375755421258443</v>
      </c>
      <c r="N14" s="29">
        <v>8.9566569767442414E-2</v>
      </c>
      <c r="O14" s="29">
        <v>0.32126770179014502</v>
      </c>
      <c r="P14" s="29">
        <v>21.016884770597162</v>
      </c>
      <c r="Q14" s="29">
        <f t="shared" si="0"/>
        <v>8.7856680870004844</v>
      </c>
      <c r="R14" s="29">
        <v>1.3918487844082754</v>
      </c>
      <c r="S14" s="29">
        <f t="shared" si="1"/>
        <v>0.67736541413139117</v>
      </c>
      <c r="T14" s="29">
        <v>1.0232317367985881</v>
      </c>
      <c r="AA14" s="29" t="s">
        <v>2242</v>
      </c>
      <c r="AB14" s="34"/>
      <c r="AC14">
        <v>5642</v>
      </c>
      <c r="AD14">
        <v>270.70597500000002</v>
      </c>
      <c r="AE14">
        <v>20.841801</v>
      </c>
      <c r="AF14">
        <v>56.06</v>
      </c>
      <c r="AG14">
        <v>144.913962</v>
      </c>
      <c r="AH14">
        <v>14.491396</v>
      </c>
      <c r="AI14">
        <v>4.7954999999999998E-2</v>
      </c>
      <c r="AJ14">
        <v>6.7212999999999995E-2</v>
      </c>
      <c r="AK14">
        <v>1.401573</v>
      </c>
      <c r="AL14">
        <v>3.0949999999999998E-2</v>
      </c>
      <c r="AM14">
        <v>2.2499999999999999E-2</v>
      </c>
      <c r="AN14">
        <v>4</v>
      </c>
      <c r="AO14">
        <v>1.4775999999999999E-2</v>
      </c>
      <c r="AP14">
        <v>0.886571</v>
      </c>
      <c r="AQ14">
        <v>1.5774550000000001</v>
      </c>
      <c r="AR14">
        <v>0.333119</v>
      </c>
      <c r="AS14">
        <v>0.37758399999999998</v>
      </c>
      <c r="AT14">
        <v>22.25</v>
      </c>
      <c r="AU14">
        <v>18.962682999999998</v>
      </c>
      <c r="AV14">
        <v>1.5675999999999999E-2</v>
      </c>
      <c r="AW14">
        <v>7.8910000000000004E-3</v>
      </c>
      <c r="AX14">
        <v>112.244884</v>
      </c>
      <c r="AY14">
        <v>68.295952</v>
      </c>
      <c r="AZ14">
        <v>368.04300999999998</v>
      </c>
      <c r="BA14">
        <v>148.60478900000001</v>
      </c>
      <c r="BB14">
        <v>31.599550000000001</v>
      </c>
      <c r="BC14">
        <v>41.536560999999999</v>
      </c>
      <c r="BD14">
        <v>6.2385109999999999</v>
      </c>
      <c r="BE14">
        <v>1.1661900000000001</v>
      </c>
    </row>
    <row r="15" spans="1:71" x14ac:dyDescent="0.25">
      <c r="A15" t="s">
        <v>794</v>
      </c>
      <c r="B15">
        <v>1</v>
      </c>
      <c r="C15" t="s">
        <v>12</v>
      </c>
      <c r="D15" s="11">
        <v>5</v>
      </c>
      <c r="E15" s="11" t="s">
        <v>1</v>
      </c>
      <c r="F15" t="s">
        <v>243</v>
      </c>
      <c r="G15" t="s">
        <v>245</v>
      </c>
      <c r="H15">
        <v>34.442991176612239</v>
      </c>
      <c r="I15">
        <v>24.534949026704528</v>
      </c>
      <c r="J15" s="5" t="s">
        <v>52</v>
      </c>
      <c r="K15" s="29">
        <v>7974</v>
      </c>
      <c r="L15" s="29">
        <v>450</v>
      </c>
      <c r="M15" s="29">
        <f t="shared" si="2"/>
        <v>5.6433408577878108</v>
      </c>
      <c r="N15" s="29">
        <v>5.2334722222222699E-2</v>
      </c>
      <c r="O15" s="29">
        <v>0.2364752037952553</v>
      </c>
      <c r="P15" s="29">
        <v>26.189628820324526</v>
      </c>
      <c r="Q15" s="29">
        <f t="shared" si="0"/>
        <v>3.6129240372731211</v>
      </c>
      <c r="R15" s="29">
        <v>1.1234719651643104</v>
      </c>
      <c r="S15" s="29">
        <f t="shared" si="1"/>
        <v>0.40898859488742612</v>
      </c>
      <c r="T15" s="29">
        <v>1.0937274387893774</v>
      </c>
      <c r="AA15" s="29" t="s">
        <v>2242</v>
      </c>
      <c r="AB15" s="34"/>
      <c r="AC15">
        <v>8069</v>
      </c>
      <c r="AD15">
        <v>308.48242499999998</v>
      </c>
      <c r="AE15">
        <v>26.157081999999999</v>
      </c>
      <c r="AF15">
        <v>80.62</v>
      </c>
      <c r="AG15">
        <v>221.47653500000001</v>
      </c>
      <c r="AH15">
        <v>22.147653999999999</v>
      </c>
      <c r="AI15">
        <v>3.8231000000000001E-2</v>
      </c>
      <c r="AJ15">
        <v>4.2995999999999999E-2</v>
      </c>
      <c r="AK15">
        <v>1.1246179999999999</v>
      </c>
      <c r="AL15">
        <v>2.8375000000000001E-2</v>
      </c>
      <c r="AM15">
        <v>1.7500000000000002E-2</v>
      </c>
      <c r="AN15">
        <v>5</v>
      </c>
      <c r="AO15">
        <v>1.6208E-2</v>
      </c>
      <c r="AP15">
        <v>0.97250300000000001</v>
      </c>
      <c r="AQ15">
        <v>1.697856</v>
      </c>
      <c r="AR15">
        <v>0.37322499999999997</v>
      </c>
      <c r="AS15">
        <v>0.16400700000000001</v>
      </c>
      <c r="AT15">
        <v>27.4</v>
      </c>
      <c r="AU15">
        <v>8.2036580000000008</v>
      </c>
      <c r="AV15">
        <v>1.4137E-2</v>
      </c>
      <c r="AW15">
        <v>6.9100000000000003E-3</v>
      </c>
      <c r="AX15">
        <v>78.455551999999997</v>
      </c>
      <c r="AY15">
        <v>22.818867999999998</v>
      </c>
      <c r="AZ15">
        <v>279.18539800000002</v>
      </c>
      <c r="BA15">
        <v>104.70086000000001</v>
      </c>
      <c r="BB15">
        <v>36.066161999999998</v>
      </c>
      <c r="BC15">
        <v>21.285907000000002</v>
      </c>
      <c r="BD15">
        <v>5.7611169999999996</v>
      </c>
      <c r="BE15">
        <v>0.68718400000000002</v>
      </c>
      <c r="BH15">
        <f>COUNT(#REF!)</f>
        <v>0</v>
      </c>
      <c r="BI15" t="e">
        <f>BH15/BH17*100</f>
        <v>#DIV/0!</v>
      </c>
    </row>
    <row r="16" spans="1:71" x14ac:dyDescent="0.25">
      <c r="A16" t="s">
        <v>794</v>
      </c>
      <c r="B16">
        <v>1</v>
      </c>
      <c r="C16" t="s">
        <v>10</v>
      </c>
      <c r="D16" s="11">
        <v>13</v>
      </c>
      <c r="E16" s="11" t="s">
        <v>1</v>
      </c>
      <c r="F16" t="s">
        <v>243</v>
      </c>
      <c r="G16" t="s">
        <v>245</v>
      </c>
      <c r="H16">
        <v>34.442991176612239</v>
      </c>
      <c r="I16">
        <v>24.534949026704528</v>
      </c>
      <c r="J16" s="5" t="s">
        <v>50</v>
      </c>
      <c r="K16" s="29">
        <v>6246</v>
      </c>
      <c r="L16" s="29">
        <v>487</v>
      </c>
      <c r="M16" s="29">
        <f t="shared" si="2"/>
        <v>7.7969900736471338</v>
      </c>
      <c r="N16" s="29">
        <v>6.5573124999999302E-2</v>
      </c>
      <c r="O16" s="29">
        <v>0.26275022643917256</v>
      </c>
      <c r="P16" s="29">
        <v>20.514223929238398</v>
      </c>
      <c r="Q16" s="29">
        <f t="shared" si="0"/>
        <v>9.2883289283592489</v>
      </c>
      <c r="R16" s="29">
        <v>1.2172139382877667</v>
      </c>
      <c r="S16" s="29">
        <f t="shared" si="1"/>
        <v>0.50273056801088245</v>
      </c>
      <c r="T16" s="29">
        <v>1.0864048547972704</v>
      </c>
      <c r="AA16" s="29" t="s">
        <v>2242</v>
      </c>
      <c r="AB16" s="34"/>
      <c r="AC16">
        <v>6340</v>
      </c>
      <c r="AD16">
        <v>308.48242499999998</v>
      </c>
      <c r="AE16">
        <v>20.552223999999999</v>
      </c>
      <c r="AF16">
        <v>63.23</v>
      </c>
      <c r="AG16">
        <v>155.52870200000001</v>
      </c>
      <c r="AH16">
        <v>15.55287</v>
      </c>
      <c r="AI16">
        <v>4.8658E-2</v>
      </c>
      <c r="AJ16">
        <v>5.9161999999999999E-2</v>
      </c>
      <c r="AK16">
        <v>1.215857</v>
      </c>
      <c r="AL16">
        <v>3.2000000000000001E-2</v>
      </c>
      <c r="AM16">
        <v>2.2499999999999999E-2</v>
      </c>
      <c r="AN16">
        <v>1</v>
      </c>
      <c r="AO16">
        <v>3.2420000000000001E-3</v>
      </c>
      <c r="AP16">
        <v>0.19450100000000001</v>
      </c>
      <c r="AQ16">
        <v>0.34700300000000001</v>
      </c>
      <c r="AR16">
        <v>0.27300000000000002</v>
      </c>
      <c r="AS16">
        <v>0</v>
      </c>
      <c r="AT16">
        <v>22</v>
      </c>
      <c r="AU16">
        <v>0</v>
      </c>
      <c r="AV16">
        <v>1.2999999999999999E-2</v>
      </c>
      <c r="AW16">
        <v>8.9809999999999994E-3</v>
      </c>
      <c r="AX16">
        <v>76.923077000000006</v>
      </c>
      <c r="AY16">
        <v>0</v>
      </c>
      <c r="AZ16">
        <v>377.35849100000001</v>
      </c>
      <c r="BA16">
        <v>0</v>
      </c>
      <c r="BB16">
        <v>0</v>
      </c>
      <c r="BC16">
        <v>0</v>
      </c>
      <c r="BD16">
        <v>6.8893459999999997</v>
      </c>
      <c r="BE16">
        <v>0.37267800000000001</v>
      </c>
      <c r="BH16">
        <f>COUNT(#REF!)</f>
        <v>0</v>
      </c>
      <c r="BI16" t="e">
        <f>BH16/BH17*100</f>
        <v>#DIV/0!</v>
      </c>
    </row>
    <row r="17" spans="1:60" x14ac:dyDescent="0.25">
      <c r="A17" t="s">
        <v>794</v>
      </c>
      <c r="B17">
        <v>1</v>
      </c>
      <c r="C17" t="s">
        <v>11</v>
      </c>
      <c r="D17" s="11">
        <v>16</v>
      </c>
      <c r="E17" s="11" t="s">
        <v>1</v>
      </c>
      <c r="F17" t="s">
        <v>243</v>
      </c>
      <c r="G17" t="s">
        <v>245</v>
      </c>
      <c r="H17">
        <v>34.442991176612239</v>
      </c>
      <c r="I17">
        <v>24.534949026704528</v>
      </c>
      <c r="J17" s="5" t="s">
        <v>50</v>
      </c>
      <c r="K17" s="29">
        <v>11092</v>
      </c>
      <c r="L17" s="29">
        <v>313</v>
      </c>
      <c r="M17" s="29">
        <f t="shared" si="2"/>
        <v>2.8218535881716553</v>
      </c>
      <c r="N17" s="29">
        <v>5.8775641025638821E-2</v>
      </c>
      <c r="O17" s="29">
        <v>0.12809073538909663</v>
      </c>
      <c r="P17" s="29">
        <v>36.430318895791274</v>
      </c>
      <c r="Q17" s="29">
        <f t="shared" si="0"/>
        <v>6.6277660381936272</v>
      </c>
      <c r="R17" s="29">
        <v>0.50909080014624453</v>
      </c>
      <c r="S17" s="29">
        <f t="shared" si="1"/>
        <v>0.20539257013063972</v>
      </c>
      <c r="T17" s="29">
        <v>0.98640202104235586</v>
      </c>
      <c r="AA17" s="29" t="s">
        <v>2242</v>
      </c>
      <c r="AB17" s="34"/>
      <c r="AC17">
        <v>11250</v>
      </c>
      <c r="AD17">
        <v>308.48242499999998</v>
      </c>
      <c r="AE17">
        <v>36.468851999999998</v>
      </c>
      <c r="AF17">
        <v>112.49</v>
      </c>
      <c r="AG17">
        <v>379.56097</v>
      </c>
      <c r="AH17">
        <v>37.956097</v>
      </c>
      <c r="AI17">
        <v>2.7421000000000001E-2</v>
      </c>
      <c r="AJ17">
        <v>1.4001E-2</v>
      </c>
      <c r="AK17">
        <v>0.51060700000000003</v>
      </c>
      <c r="AL17">
        <v>2.5149999999999999E-2</v>
      </c>
      <c r="AM17">
        <v>2.2499999999999999E-2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H17">
        <f>SUM(BH15:BH16)</f>
        <v>0</v>
      </c>
    </row>
    <row r="18" spans="1:60" x14ac:dyDescent="0.25">
      <c r="A18" t="s">
        <v>247</v>
      </c>
      <c r="B18">
        <v>1</v>
      </c>
      <c r="C18" t="s">
        <v>2</v>
      </c>
      <c r="D18">
        <v>3</v>
      </c>
      <c r="E18" s="5" t="s">
        <v>1</v>
      </c>
      <c r="F18" t="s">
        <v>243</v>
      </c>
      <c r="G18" t="s">
        <v>245</v>
      </c>
      <c r="H18">
        <v>34.442991176612239</v>
      </c>
      <c r="I18">
        <v>24.534949026704528</v>
      </c>
      <c r="J18" t="s">
        <v>51</v>
      </c>
      <c r="K18" s="29">
        <v>6185</v>
      </c>
      <c r="L18" s="29">
        <v>118</v>
      </c>
      <c r="M18" s="29">
        <f t="shared" si="2"/>
        <v>1.9078415521422798</v>
      </c>
      <c r="N18" s="29">
        <v>2.5137962962961714E-2</v>
      </c>
      <c r="O18" s="29">
        <v>0.12512095438975981</v>
      </c>
      <c r="P18" s="29">
        <v>28.661966774098683</v>
      </c>
      <c r="Q18" s="29">
        <f t="shared" si="0"/>
        <v>1.1405860834989632</v>
      </c>
      <c r="R18" s="29">
        <v>0.62915731207752623</v>
      </c>
      <c r="S18" s="29">
        <f t="shared" si="1"/>
        <v>8.5326058199358013E-2</v>
      </c>
      <c r="T18" s="29">
        <v>0.984929712149893</v>
      </c>
      <c r="AA18" s="29" t="s">
        <v>2242</v>
      </c>
      <c r="AC18">
        <v>6279</v>
      </c>
      <c r="AD18">
        <v>219.05539999999999</v>
      </c>
      <c r="AE18">
        <v>28.663982000000001</v>
      </c>
      <c r="AF18">
        <v>62.78</v>
      </c>
      <c r="AG18">
        <v>157.29040499999999</v>
      </c>
      <c r="AH18">
        <v>15.729041</v>
      </c>
      <c r="AI18">
        <v>3.4869999999999998E-2</v>
      </c>
      <c r="AJ18">
        <v>2.1918E-2</v>
      </c>
      <c r="AK18">
        <v>0.62856900000000004</v>
      </c>
      <c r="AL18">
        <v>3.1925000000000002E-2</v>
      </c>
      <c r="AM18">
        <v>2.75E-2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60" ht="16.5" customHeight="1" x14ac:dyDescent="0.25">
      <c r="A19" t="s">
        <v>247</v>
      </c>
      <c r="B19">
        <v>1</v>
      </c>
      <c r="C19" t="s">
        <v>21</v>
      </c>
      <c r="D19">
        <v>7</v>
      </c>
      <c r="E19" t="s">
        <v>1</v>
      </c>
      <c r="F19" t="s">
        <v>243</v>
      </c>
      <c r="G19" t="s">
        <v>245</v>
      </c>
      <c r="H19">
        <v>34.442991176612239</v>
      </c>
      <c r="I19">
        <v>24.534949026704528</v>
      </c>
      <c r="J19" t="s">
        <v>51</v>
      </c>
      <c r="K19" s="29">
        <v>6987</v>
      </c>
      <c r="L19" s="29">
        <v>163</v>
      </c>
      <c r="M19" s="29">
        <f t="shared" si="2"/>
        <v>2.3329039645055101</v>
      </c>
      <c r="N19" s="29">
        <v>1.8380625000001271E-2</v>
      </c>
      <c r="O19" s="29">
        <v>0.18536437687371826</v>
      </c>
      <c r="P19" s="29">
        <v>32.378522530416738</v>
      </c>
      <c r="Q19" s="29">
        <f t="shared" si="0"/>
        <v>2.5759696728190917</v>
      </c>
      <c r="R19" s="29">
        <v>0.5365868710417192</v>
      </c>
      <c r="S19" s="29">
        <f t="shared" si="1"/>
        <v>0.17789649923516504</v>
      </c>
      <c r="T19" s="29">
        <v>0.98631294160489302</v>
      </c>
      <c r="AA19" s="29" t="s">
        <v>2242</v>
      </c>
      <c r="AC19">
        <v>7080</v>
      </c>
      <c r="AD19">
        <v>219.05539999999999</v>
      </c>
      <c r="AE19">
        <v>32.320591</v>
      </c>
      <c r="AF19">
        <v>70.790000000000006</v>
      </c>
      <c r="AG19">
        <v>209.157849</v>
      </c>
      <c r="AH19">
        <v>20.915785</v>
      </c>
      <c r="AI19">
        <v>3.0918000000000001E-2</v>
      </c>
      <c r="AJ19">
        <v>1.6643000000000002E-2</v>
      </c>
      <c r="AK19">
        <v>0.53829199999999999</v>
      </c>
      <c r="AL19">
        <v>3.0374999999999999E-2</v>
      </c>
      <c r="AM19">
        <v>3.2500000000000001E-2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60" x14ac:dyDescent="0.25">
      <c r="A20" t="s">
        <v>247</v>
      </c>
      <c r="B20">
        <v>1</v>
      </c>
      <c r="C20" t="s">
        <v>10</v>
      </c>
      <c r="D20">
        <v>13</v>
      </c>
      <c r="E20" t="s">
        <v>1</v>
      </c>
      <c r="F20" t="s">
        <v>243</v>
      </c>
      <c r="G20" t="s">
        <v>245</v>
      </c>
      <c r="H20">
        <v>34.442991176612239</v>
      </c>
      <c r="I20">
        <v>24.534949026704528</v>
      </c>
      <c r="J20" t="s">
        <v>50</v>
      </c>
      <c r="K20" s="29">
        <v>3768</v>
      </c>
      <c r="L20" s="29">
        <v>478</v>
      </c>
      <c r="M20" s="29">
        <f t="shared" si="2"/>
        <v>12.685774946921443</v>
      </c>
      <c r="N20" s="29">
        <v>0.11405708333333212</v>
      </c>
      <c r="O20" s="29">
        <v>0.27804656531057736</v>
      </c>
      <c r="P20" s="29">
        <v>17.461324301504259</v>
      </c>
      <c r="Q20" s="29">
        <f t="shared" si="0"/>
        <v>12.341228556093387</v>
      </c>
      <c r="R20" s="29">
        <v>1.2888435293980474</v>
      </c>
      <c r="S20" s="29">
        <f t="shared" si="1"/>
        <v>0.57436015912116312</v>
      </c>
      <c r="T20" s="29">
        <v>1.0465547641809121</v>
      </c>
      <c r="AA20" s="29" t="s">
        <v>2242</v>
      </c>
      <c r="AC20">
        <v>3809</v>
      </c>
      <c r="AD20">
        <v>219.05539999999999</v>
      </c>
      <c r="AE20">
        <v>17.388294999999999</v>
      </c>
      <c r="AF20">
        <v>37.880000000000003</v>
      </c>
      <c r="AG20">
        <v>86.425492000000006</v>
      </c>
      <c r="AH20">
        <v>8.6425490000000007</v>
      </c>
      <c r="AI20">
        <v>5.7458000000000002E-2</v>
      </c>
      <c r="AJ20">
        <v>7.3948E-2</v>
      </c>
      <c r="AK20">
        <v>1.286991</v>
      </c>
      <c r="AL20">
        <v>3.6387999999999997E-2</v>
      </c>
      <c r="AM20">
        <v>2.2499999999999999E-2</v>
      </c>
      <c r="AN20">
        <v>7</v>
      </c>
      <c r="AO20">
        <v>3.1954999999999997E-2</v>
      </c>
      <c r="AP20">
        <v>1.9173230000000001</v>
      </c>
      <c r="AQ20">
        <v>4.9881859999999998</v>
      </c>
      <c r="AR20">
        <v>0.52847900000000003</v>
      </c>
      <c r="AS20">
        <v>0.41322900000000001</v>
      </c>
      <c r="AT20">
        <v>27.142856999999999</v>
      </c>
      <c r="AU20">
        <v>11.710801</v>
      </c>
      <c r="AV20">
        <v>2.0215E-2</v>
      </c>
      <c r="AW20">
        <v>1.2272999999999999E-2</v>
      </c>
      <c r="AX20">
        <v>77.716792999999996</v>
      </c>
      <c r="AY20">
        <v>60.453656000000002</v>
      </c>
      <c r="AZ20">
        <v>325.79399999999998</v>
      </c>
      <c r="BA20">
        <v>234.496331</v>
      </c>
      <c r="BB20">
        <v>24.858803999999999</v>
      </c>
      <c r="BC20">
        <v>20.402076000000001</v>
      </c>
      <c r="BD20">
        <v>6.8603009999999998</v>
      </c>
      <c r="BE20">
        <v>0.43301299999999998</v>
      </c>
    </row>
    <row r="21" spans="1:60" x14ac:dyDescent="0.25">
      <c r="A21" t="s">
        <v>247</v>
      </c>
      <c r="B21">
        <v>1</v>
      </c>
      <c r="C21" t="s">
        <v>28</v>
      </c>
      <c r="D21">
        <v>15</v>
      </c>
      <c r="E21" t="s">
        <v>1</v>
      </c>
      <c r="F21" t="s">
        <v>243</v>
      </c>
      <c r="G21" t="s">
        <v>245</v>
      </c>
      <c r="H21">
        <v>34.442991176612239</v>
      </c>
      <c r="I21">
        <v>24.534949026704528</v>
      </c>
      <c r="J21" t="s">
        <v>52</v>
      </c>
      <c r="K21" s="29">
        <v>5564</v>
      </c>
      <c r="L21" s="29">
        <v>277</v>
      </c>
      <c r="M21" s="29">
        <f t="shared" si="2"/>
        <v>4.9784327821711001</v>
      </c>
      <c r="N21" s="29">
        <v>5.8184756097562108E-2</v>
      </c>
      <c r="O21" s="29">
        <v>0.18999848629556121</v>
      </c>
      <c r="P21" s="29">
        <v>25.784184823134208</v>
      </c>
      <c r="Q21" s="29">
        <f t="shared" si="0"/>
        <v>4.0183680344634389</v>
      </c>
      <c r="R21" s="29">
        <v>1.1015312437224218</v>
      </c>
      <c r="S21" s="29">
        <f t="shared" si="1"/>
        <v>0.38704787344553759</v>
      </c>
      <c r="T21" s="29">
        <v>1.0526448070759262</v>
      </c>
      <c r="AA21" s="29" t="s">
        <v>2242</v>
      </c>
      <c r="AC21">
        <v>5640</v>
      </c>
      <c r="AD21">
        <v>219.05539999999999</v>
      </c>
      <c r="AE21">
        <v>25.746911999999998</v>
      </c>
      <c r="AF21">
        <v>56.35</v>
      </c>
      <c r="AG21">
        <v>155.53471500000001</v>
      </c>
      <c r="AH21">
        <v>15.553471</v>
      </c>
      <c r="AI21">
        <v>3.8816000000000003E-2</v>
      </c>
      <c r="AJ21">
        <v>4.2847000000000003E-2</v>
      </c>
      <c r="AK21">
        <v>1.103853</v>
      </c>
      <c r="AL21">
        <v>2.8225E-2</v>
      </c>
      <c r="AM21">
        <v>1.7500000000000002E-2</v>
      </c>
      <c r="AN21">
        <v>4</v>
      </c>
      <c r="AO21">
        <v>1.8259999999999998E-2</v>
      </c>
      <c r="AP21">
        <v>1.0956129999999999</v>
      </c>
      <c r="AQ21">
        <v>1.8794329999999999</v>
      </c>
      <c r="AR21">
        <v>0.34948800000000002</v>
      </c>
      <c r="AS21">
        <v>0.17299800000000001</v>
      </c>
      <c r="AT21">
        <v>26.5</v>
      </c>
      <c r="AU21">
        <v>9.3273790000000005</v>
      </c>
      <c r="AV21">
        <v>1.3705E-2</v>
      </c>
      <c r="AW21">
        <v>7.0980000000000001E-3</v>
      </c>
      <c r="AX21">
        <v>78.135589999999993</v>
      </c>
      <c r="AY21">
        <v>14.461197</v>
      </c>
      <c r="AZ21">
        <v>290.16597100000001</v>
      </c>
      <c r="BA21">
        <v>45.097706000000002</v>
      </c>
      <c r="BB21">
        <v>42.806466999999998</v>
      </c>
      <c r="BC21">
        <v>15.834936000000001</v>
      </c>
      <c r="BD21">
        <v>5.8928099999999999</v>
      </c>
      <c r="BE21">
        <v>0.70710700000000004</v>
      </c>
    </row>
    <row r="22" spans="1:60" x14ac:dyDescent="0.25">
      <c r="A22" t="s">
        <v>248</v>
      </c>
      <c r="B22">
        <v>1</v>
      </c>
      <c r="C22" t="s">
        <v>12</v>
      </c>
      <c r="D22">
        <v>5</v>
      </c>
      <c r="E22" t="s">
        <v>1</v>
      </c>
      <c r="F22" t="s">
        <v>243</v>
      </c>
      <c r="G22" t="s">
        <v>245</v>
      </c>
      <c r="H22">
        <v>34.442991176612239</v>
      </c>
      <c r="I22">
        <v>24.534949026704528</v>
      </c>
      <c r="J22" t="s">
        <v>51</v>
      </c>
      <c r="K22" s="29">
        <v>4578</v>
      </c>
      <c r="L22" s="29">
        <v>415</v>
      </c>
      <c r="M22" s="29">
        <f t="shared" si="2"/>
        <v>9.0650939274792481</v>
      </c>
      <c r="N22" s="29">
        <v>5.8622307692307189E-2</v>
      </c>
      <c r="O22" s="29">
        <v>0.34346694539575212</v>
      </c>
      <c r="P22" s="29">
        <v>24.190641169565435</v>
      </c>
      <c r="Q22" s="29">
        <f t="shared" si="0"/>
        <v>5.6119116880322117</v>
      </c>
      <c r="R22" s="29">
        <v>1.5926622253188882</v>
      </c>
      <c r="S22" s="29">
        <f t="shared" si="1"/>
        <v>0.87817885504200399</v>
      </c>
      <c r="AA22" s="29" t="s">
        <v>2242</v>
      </c>
      <c r="AC22">
        <v>5042</v>
      </c>
      <c r="AD22">
        <v>211.38172499999999</v>
      </c>
      <c r="AE22">
        <v>23.852582000000002</v>
      </c>
      <c r="AF22">
        <v>50.21</v>
      </c>
      <c r="AG22">
        <v>132.69214700000001</v>
      </c>
      <c r="AH22">
        <v>13.269215000000001</v>
      </c>
      <c r="AI22">
        <v>4.181E-2</v>
      </c>
      <c r="AJ22">
        <v>7.7373999999999998E-2</v>
      </c>
      <c r="AK22">
        <v>1.8505879999999999</v>
      </c>
      <c r="AL22">
        <v>2.87E-2</v>
      </c>
      <c r="AM22">
        <v>1.7500000000000002E-2</v>
      </c>
      <c r="AN22">
        <v>8</v>
      </c>
      <c r="AO22">
        <v>3.7845999999999998E-2</v>
      </c>
      <c r="AP22">
        <v>2.2707730000000002</v>
      </c>
      <c r="AQ22">
        <v>3.3915109999999999</v>
      </c>
      <c r="AR22">
        <v>0.29608099999999998</v>
      </c>
      <c r="AS22">
        <v>0.28383399999999998</v>
      </c>
      <c r="AT22">
        <v>21.375</v>
      </c>
      <c r="AU22">
        <v>13.276591</v>
      </c>
      <c r="AV22">
        <v>1.4532E-2</v>
      </c>
      <c r="AW22">
        <v>8.8959999999999994E-3</v>
      </c>
      <c r="AX22">
        <v>120.404248</v>
      </c>
      <c r="AY22">
        <v>86.273938999999999</v>
      </c>
      <c r="AZ22">
        <v>392.985162</v>
      </c>
      <c r="BA22">
        <v>149.236422</v>
      </c>
      <c r="BB22">
        <v>15.348720999999999</v>
      </c>
      <c r="BC22">
        <v>13.401880999999999</v>
      </c>
      <c r="BD22">
        <v>5.7875569999999996</v>
      </c>
      <c r="BE22">
        <v>1.4142140000000001</v>
      </c>
    </row>
    <row r="23" spans="1:60" x14ac:dyDescent="0.25">
      <c r="A23" t="s">
        <v>249</v>
      </c>
      <c r="B23">
        <v>1</v>
      </c>
      <c r="C23" t="s">
        <v>8</v>
      </c>
      <c r="D23">
        <v>1</v>
      </c>
      <c r="E23" t="s">
        <v>1</v>
      </c>
      <c r="F23" t="s">
        <v>243</v>
      </c>
      <c r="G23" t="s">
        <v>245</v>
      </c>
      <c r="H23">
        <v>34.442991176612239</v>
      </c>
      <c r="I23">
        <v>24.534949026704528</v>
      </c>
      <c r="J23" t="s">
        <v>52</v>
      </c>
      <c r="K23" s="29">
        <v>7421</v>
      </c>
      <c r="L23" s="29">
        <v>321</v>
      </c>
      <c r="M23" s="29">
        <f t="shared" si="2"/>
        <v>4.325562592642501</v>
      </c>
      <c r="N23" s="29">
        <v>6.2002083333334547E-2</v>
      </c>
      <c r="O23" s="29">
        <v>0.16336014427688184</v>
      </c>
      <c r="P23" s="29">
        <v>25.256158972473752</v>
      </c>
      <c r="Q23" s="29">
        <f t="shared" si="0"/>
        <v>4.5463938851238943</v>
      </c>
      <c r="R23" s="29">
        <v>1.0721348686672056</v>
      </c>
      <c r="S23" s="29">
        <f t="shared" si="1"/>
        <v>0.3576514983903214</v>
      </c>
      <c r="T23" s="29">
        <v>1.1324182052635452</v>
      </c>
      <c r="AA23" s="29" t="s">
        <v>2242</v>
      </c>
      <c r="AC23">
        <v>7778</v>
      </c>
      <c r="AD23">
        <v>309.99680000000001</v>
      </c>
      <c r="AE23">
        <v>25.090582000000001</v>
      </c>
      <c r="AF23">
        <v>77.72</v>
      </c>
      <c r="AG23">
        <v>210.53978599999999</v>
      </c>
      <c r="AH23">
        <v>21.053979000000002</v>
      </c>
      <c r="AI23">
        <v>3.9780999999999997E-2</v>
      </c>
      <c r="AJ23">
        <v>4.4357000000000001E-2</v>
      </c>
      <c r="AK23">
        <v>1.1150450000000001</v>
      </c>
      <c r="AL23">
        <v>2.9325E-2</v>
      </c>
      <c r="AM23">
        <v>2.2499999999999999E-2</v>
      </c>
      <c r="AN23">
        <v>6</v>
      </c>
      <c r="AO23">
        <v>1.9355000000000001E-2</v>
      </c>
      <c r="AP23">
        <v>1.1613020000000001</v>
      </c>
      <c r="AQ23">
        <v>2.4813580000000002</v>
      </c>
      <c r="AR23">
        <v>0.47806300000000002</v>
      </c>
      <c r="AS23">
        <v>0.22539799999999999</v>
      </c>
      <c r="AT23">
        <v>32.166666999999997</v>
      </c>
      <c r="AU23">
        <v>11.285684</v>
      </c>
      <c r="AV23">
        <v>1.5339E-2</v>
      </c>
      <c r="AW23">
        <v>7.8930000000000007E-3</v>
      </c>
      <c r="AX23">
        <v>78.915149999999997</v>
      </c>
      <c r="AY23">
        <v>36.171706</v>
      </c>
      <c r="AZ23">
        <v>343.23022800000001</v>
      </c>
      <c r="BA23">
        <v>198.08167299999999</v>
      </c>
      <c r="BB23">
        <v>35.493070000000003</v>
      </c>
      <c r="BC23">
        <v>38.490949999999998</v>
      </c>
      <c r="BD23">
        <v>6.3142319999999996</v>
      </c>
      <c r="BE23">
        <v>1</v>
      </c>
    </row>
    <row r="24" spans="1:60" x14ac:dyDescent="0.25">
      <c r="A24" t="s">
        <v>249</v>
      </c>
      <c r="B24">
        <v>1</v>
      </c>
      <c r="C24" t="s">
        <v>28</v>
      </c>
      <c r="D24">
        <v>15</v>
      </c>
      <c r="E24" t="s">
        <v>1</v>
      </c>
      <c r="F24" t="s">
        <v>243</v>
      </c>
      <c r="G24" t="s">
        <v>245</v>
      </c>
      <c r="H24">
        <v>34.442991176612239</v>
      </c>
      <c r="I24">
        <v>24.534949026704528</v>
      </c>
      <c r="J24" t="s">
        <v>52</v>
      </c>
      <c r="K24" s="29">
        <v>6914</v>
      </c>
      <c r="L24" s="29">
        <v>477</v>
      </c>
      <c r="M24" s="29">
        <f t="shared" si="2"/>
        <v>6.8990454150997973</v>
      </c>
      <c r="N24" s="29">
        <v>5.5202054794519527E-2</v>
      </c>
      <c r="O24" s="29">
        <v>0.24844355275442448</v>
      </c>
      <c r="P24" s="29">
        <v>23.530667448549188</v>
      </c>
      <c r="Q24" s="29">
        <f t="shared" si="0"/>
        <v>6.2718854090484584</v>
      </c>
      <c r="R24" s="29">
        <v>1.0128044124277553</v>
      </c>
      <c r="S24" s="29">
        <f t="shared" si="1"/>
        <v>0.29832104215087107</v>
      </c>
      <c r="T24" s="29">
        <v>1.1324182052635452</v>
      </c>
      <c r="AA24" s="29" t="s">
        <v>2242</v>
      </c>
      <c r="AC24">
        <v>7277</v>
      </c>
      <c r="AD24">
        <v>309.99680000000001</v>
      </c>
      <c r="AE24">
        <v>23.474436000000001</v>
      </c>
      <c r="AF24">
        <v>72.72</v>
      </c>
      <c r="AG24">
        <v>183.25763699999999</v>
      </c>
      <c r="AH24">
        <v>18.325763999999999</v>
      </c>
      <c r="AI24">
        <v>4.2528999999999997E-2</v>
      </c>
      <c r="AJ24">
        <v>4.394E-2</v>
      </c>
      <c r="AK24">
        <v>1.0331790000000001</v>
      </c>
      <c r="AL24">
        <v>3.1563000000000001E-2</v>
      </c>
      <c r="AM24">
        <v>2.2499999999999999E-2</v>
      </c>
      <c r="AN24">
        <v>10</v>
      </c>
      <c r="AO24">
        <v>3.2258000000000002E-2</v>
      </c>
      <c r="AP24">
        <v>1.9355039999999999</v>
      </c>
      <c r="AQ24">
        <v>2.2399339999999999</v>
      </c>
      <c r="AR24">
        <v>0.15436</v>
      </c>
      <c r="AS24">
        <v>0.14099</v>
      </c>
      <c r="AT24">
        <v>16.3</v>
      </c>
      <c r="AU24">
        <v>8.1520279999999996</v>
      </c>
      <c r="AV24">
        <v>1.0089000000000001E-2</v>
      </c>
      <c r="AW24">
        <v>6.5789999999999998E-3</v>
      </c>
      <c r="AX24">
        <v>148.10145600000001</v>
      </c>
      <c r="AY24">
        <v>69.333297000000002</v>
      </c>
      <c r="AZ24">
        <v>428.802729</v>
      </c>
      <c r="BA24">
        <v>211.23515699999999</v>
      </c>
      <c r="BB24">
        <v>29.406786</v>
      </c>
      <c r="BC24">
        <v>23.239193</v>
      </c>
      <c r="BD24">
        <v>6.7308909999999997</v>
      </c>
      <c r="BE24">
        <v>1.374369</v>
      </c>
    </row>
    <row r="25" spans="1:60" x14ac:dyDescent="0.25">
      <c r="A25" t="s">
        <v>250</v>
      </c>
      <c r="B25">
        <v>1</v>
      </c>
      <c r="C25" t="s">
        <v>15</v>
      </c>
      <c r="D25">
        <v>6</v>
      </c>
      <c r="E25" t="s">
        <v>1</v>
      </c>
      <c r="F25" t="s">
        <v>243</v>
      </c>
      <c r="G25" t="s">
        <v>245</v>
      </c>
      <c r="H25">
        <v>34.442991176612239</v>
      </c>
      <c r="I25">
        <v>24.534949026704528</v>
      </c>
      <c r="J25" t="s">
        <v>50</v>
      </c>
      <c r="K25" s="29">
        <v>3057</v>
      </c>
      <c r="L25" s="29">
        <v>1327</v>
      </c>
      <c r="M25" s="29">
        <f t="shared" si="2"/>
        <v>43.408570493948318</v>
      </c>
      <c r="N25" s="29">
        <v>7.9368846153844624E-2</v>
      </c>
      <c r="O25" s="29">
        <v>0.94123852660954699</v>
      </c>
      <c r="P25" s="29">
        <v>14.755723978694283</v>
      </c>
      <c r="Q25" s="29">
        <f t="shared" si="0"/>
        <v>15.046828878903364</v>
      </c>
      <c r="R25" s="29">
        <v>1.3644405379582618</v>
      </c>
      <c r="S25" s="29">
        <f t="shared" si="1"/>
        <v>0.64995716768137757</v>
      </c>
      <c r="T25" s="29">
        <v>1.0229372286741643</v>
      </c>
      <c r="AA25" s="29" t="s">
        <v>2242</v>
      </c>
      <c r="AC25">
        <v>3202</v>
      </c>
      <c r="AD25">
        <v>217.57159999999999</v>
      </c>
      <c r="AE25">
        <v>14.716994</v>
      </c>
      <c r="AF25">
        <v>31.94</v>
      </c>
      <c r="AG25">
        <v>73.169915000000003</v>
      </c>
      <c r="AH25">
        <v>7.3169909999999998</v>
      </c>
      <c r="AI25">
        <v>6.7948999999999996E-2</v>
      </c>
      <c r="AJ25">
        <v>9.2157000000000003E-2</v>
      </c>
      <c r="AK25">
        <v>1.356266</v>
      </c>
      <c r="AL25">
        <v>2.7425000000000001E-2</v>
      </c>
      <c r="AM25">
        <v>1.2500000000000001E-2</v>
      </c>
      <c r="AN25">
        <v>29</v>
      </c>
      <c r="AO25">
        <v>0.13328899999999999</v>
      </c>
      <c r="AP25">
        <v>7.9973669999999997</v>
      </c>
      <c r="AQ25">
        <v>11.086821</v>
      </c>
      <c r="AR25">
        <v>0.13749700000000001</v>
      </c>
      <c r="AS25">
        <v>8.1384999999999999E-2</v>
      </c>
      <c r="AT25">
        <v>12.241379</v>
      </c>
      <c r="AU25">
        <v>3.961017</v>
      </c>
      <c r="AV25">
        <v>1.2231000000000001E-2</v>
      </c>
      <c r="AW25">
        <v>7.8130000000000005E-3</v>
      </c>
      <c r="AX25">
        <v>91.372380000000007</v>
      </c>
      <c r="AY25">
        <v>22.663133999999999</v>
      </c>
      <c r="AZ25">
        <v>384.64358199999998</v>
      </c>
      <c r="BA25">
        <v>342.778189</v>
      </c>
      <c r="BB25">
        <v>7.5686679999999997</v>
      </c>
      <c r="BC25">
        <v>7.0709039999999996</v>
      </c>
      <c r="BD25">
        <v>6.207185</v>
      </c>
      <c r="BE25">
        <v>3.3447719999999999</v>
      </c>
    </row>
    <row r="26" spans="1:60" x14ac:dyDescent="0.25">
      <c r="A26" t="s">
        <v>250</v>
      </c>
      <c r="B26">
        <v>1</v>
      </c>
      <c r="C26" t="s">
        <v>38</v>
      </c>
      <c r="D26">
        <v>9</v>
      </c>
      <c r="E26" t="s">
        <v>1</v>
      </c>
      <c r="F26" t="s">
        <v>243</v>
      </c>
      <c r="G26" t="s">
        <v>245</v>
      </c>
      <c r="H26">
        <v>34.442991176612239</v>
      </c>
      <c r="I26">
        <v>24.534949026704528</v>
      </c>
      <c r="J26" t="s">
        <v>50</v>
      </c>
      <c r="K26" s="29">
        <v>5727</v>
      </c>
      <c r="L26" s="29">
        <v>377</v>
      </c>
      <c r="M26" s="29">
        <f t="shared" si="2"/>
        <v>6.5828531517373845</v>
      </c>
      <c r="N26" s="29">
        <v>5.5900000000001088E-2</v>
      </c>
      <c r="O26" s="29">
        <v>0.26547753314628247</v>
      </c>
      <c r="P26" s="29">
        <v>27.643451496886541</v>
      </c>
      <c r="Q26" s="29">
        <f t="shared" si="0"/>
        <v>2.1591013607111051</v>
      </c>
      <c r="R26" s="29">
        <v>1.0988118855539091</v>
      </c>
      <c r="S26" s="29">
        <f t="shared" si="1"/>
        <v>0.38432851527702483</v>
      </c>
      <c r="T26" s="29">
        <v>1.7435281754338461</v>
      </c>
      <c r="AA26" s="29" t="s">
        <v>2242</v>
      </c>
      <c r="AC26">
        <v>5983</v>
      </c>
      <c r="AD26">
        <v>217.57159999999999</v>
      </c>
      <c r="AE26">
        <v>27.498992999999999</v>
      </c>
      <c r="AF26">
        <v>59.76</v>
      </c>
      <c r="AG26">
        <v>165.03285199999999</v>
      </c>
      <c r="AH26">
        <v>16.503285000000002</v>
      </c>
      <c r="AI26">
        <v>3.6338000000000002E-2</v>
      </c>
      <c r="AJ26">
        <v>3.9841000000000001E-2</v>
      </c>
      <c r="AK26">
        <v>1.096409</v>
      </c>
      <c r="AL26">
        <v>2.6849999999999999E-2</v>
      </c>
      <c r="AM26">
        <v>1.7500000000000002E-2</v>
      </c>
      <c r="AN26">
        <v>6</v>
      </c>
      <c r="AO26">
        <v>2.7577000000000001E-2</v>
      </c>
      <c r="AP26">
        <v>1.654628</v>
      </c>
      <c r="AQ26">
        <v>3.2759490000000002</v>
      </c>
      <c r="AR26">
        <v>0.39082899999999998</v>
      </c>
      <c r="AS26">
        <v>0.189829</v>
      </c>
      <c r="AT26">
        <v>32.666666999999997</v>
      </c>
      <c r="AU26">
        <v>10.782702</v>
      </c>
      <c r="AV26">
        <v>1.2342000000000001E-2</v>
      </c>
      <c r="AW26">
        <v>6.6350000000000003E-3</v>
      </c>
      <c r="AX26">
        <v>90.795659000000001</v>
      </c>
      <c r="AY26">
        <v>30.131551000000002</v>
      </c>
      <c r="AZ26">
        <v>380.04230100000001</v>
      </c>
      <c r="BA26">
        <v>119.299723</v>
      </c>
      <c r="BB26">
        <v>24.384229999999999</v>
      </c>
      <c r="BC26">
        <v>11.893995</v>
      </c>
      <c r="BD26">
        <v>7.6196099999999998</v>
      </c>
      <c r="BE26">
        <v>0.86602500000000004</v>
      </c>
    </row>
    <row r="27" spans="1:60" x14ac:dyDescent="0.25">
      <c r="A27" t="s">
        <v>250</v>
      </c>
      <c r="B27">
        <v>1</v>
      </c>
      <c r="C27" t="s">
        <v>13</v>
      </c>
      <c r="D27">
        <v>11</v>
      </c>
      <c r="E27" t="s">
        <v>1</v>
      </c>
      <c r="F27" t="s">
        <v>243</v>
      </c>
      <c r="G27" t="s">
        <v>245</v>
      </c>
      <c r="H27">
        <v>34.442991176612239</v>
      </c>
      <c r="I27">
        <v>24.534949026704528</v>
      </c>
      <c r="J27" t="s">
        <v>52</v>
      </c>
      <c r="K27" s="29">
        <v>4363</v>
      </c>
      <c r="L27" s="29">
        <v>759</v>
      </c>
      <c r="M27" s="29">
        <f t="shared" si="2"/>
        <v>17.396286958514786</v>
      </c>
      <c r="N27" s="29">
        <v>7.6868509615384925E-2</v>
      </c>
      <c r="O27" s="29">
        <v>0.501993880858425</v>
      </c>
      <c r="P27" s="29">
        <v>21.059608674858737</v>
      </c>
      <c r="Q27" s="29">
        <f t="shared" si="0"/>
        <v>8.7429441827389098</v>
      </c>
      <c r="R27" s="29">
        <v>1.5042466945451924</v>
      </c>
      <c r="S27" s="29">
        <f t="shared" si="1"/>
        <v>0.7897633242683082</v>
      </c>
      <c r="T27" s="29">
        <v>1.0069190594980211</v>
      </c>
      <c r="AA27" s="29" t="s">
        <v>2242</v>
      </c>
      <c r="AC27">
        <v>4525</v>
      </c>
      <c r="AD27">
        <v>217.57159999999999</v>
      </c>
      <c r="AE27">
        <v>20.797751000000002</v>
      </c>
      <c r="AF27">
        <v>44.97</v>
      </c>
      <c r="AG27">
        <v>113.740798</v>
      </c>
      <c r="AH27">
        <v>11.374079999999999</v>
      </c>
      <c r="AI27">
        <v>4.8069000000000001E-2</v>
      </c>
      <c r="AJ27">
        <v>7.2706000000000007E-2</v>
      </c>
      <c r="AK27">
        <v>1.5125409999999999</v>
      </c>
      <c r="AL27">
        <v>2.8799999999999999E-2</v>
      </c>
      <c r="AM27">
        <v>1.7500000000000002E-2</v>
      </c>
      <c r="AN27">
        <v>11</v>
      </c>
      <c r="AO27">
        <v>5.0557999999999999E-2</v>
      </c>
      <c r="AP27">
        <v>3.0334840000000001</v>
      </c>
      <c r="AQ27">
        <v>5.2596689999999997</v>
      </c>
      <c r="AR27">
        <v>0.30550899999999998</v>
      </c>
      <c r="AS27">
        <v>0.20260400000000001</v>
      </c>
      <c r="AT27">
        <v>21.636364</v>
      </c>
      <c r="AU27">
        <v>8.9807880000000004</v>
      </c>
      <c r="AV27">
        <v>1.4803999999999999E-2</v>
      </c>
      <c r="AW27">
        <v>8.4180000000000001E-3</v>
      </c>
      <c r="AX27">
        <v>88.292247000000003</v>
      </c>
      <c r="AY27">
        <v>45.597754000000002</v>
      </c>
      <c r="AZ27">
        <v>318.85880300000002</v>
      </c>
      <c r="BA27">
        <v>162.30862400000001</v>
      </c>
      <c r="BB27">
        <v>20.020199999999999</v>
      </c>
      <c r="BC27">
        <v>13.020486999999999</v>
      </c>
      <c r="BD27">
        <v>6.3173019999999998</v>
      </c>
      <c r="BE27">
        <v>1.2990379999999999</v>
      </c>
    </row>
    <row r="28" spans="1:60" x14ac:dyDescent="0.25">
      <c r="A28" t="s">
        <v>250</v>
      </c>
      <c r="B28">
        <v>1</v>
      </c>
      <c r="C28" t="s">
        <v>10</v>
      </c>
      <c r="D28">
        <v>13</v>
      </c>
      <c r="E28" t="s">
        <v>1</v>
      </c>
      <c r="F28" t="s">
        <v>243</v>
      </c>
      <c r="G28" t="s">
        <v>245</v>
      </c>
      <c r="H28">
        <v>34.442991176612239</v>
      </c>
      <c r="I28">
        <v>24.534949026704528</v>
      </c>
      <c r="J28" t="s">
        <v>51</v>
      </c>
      <c r="K28" s="29">
        <v>6252</v>
      </c>
      <c r="L28" s="29">
        <v>65</v>
      </c>
      <c r="M28" s="29">
        <f t="shared" si="2"/>
        <v>1.0396673064619322</v>
      </c>
      <c r="N28" s="29">
        <v>3.3496153846154383E-2</v>
      </c>
      <c r="O28" s="29">
        <v>6.2749235107303125E-2</v>
      </c>
      <c r="P28" s="29">
        <v>30.177555222373783</v>
      </c>
      <c r="Q28" s="29">
        <f t="shared" si="0"/>
        <v>0.37500236477613669</v>
      </c>
      <c r="R28" s="29">
        <v>0.49323697289277602</v>
      </c>
      <c r="S28" s="29">
        <f t="shared" si="1"/>
        <v>0.22124639738410823</v>
      </c>
      <c r="T28" s="29">
        <v>1.0032998663259258</v>
      </c>
      <c r="AA28" s="29" t="s">
        <v>2242</v>
      </c>
      <c r="AC28">
        <v>6552</v>
      </c>
      <c r="AD28">
        <v>217.57159999999999</v>
      </c>
      <c r="AE28">
        <v>30.114224</v>
      </c>
      <c r="AF28">
        <v>65.510000000000005</v>
      </c>
      <c r="AG28">
        <v>198.970978</v>
      </c>
      <c r="AH28">
        <v>19.897098</v>
      </c>
      <c r="AI28">
        <v>3.32E-2</v>
      </c>
      <c r="AJ28">
        <v>1.6438999999999999E-2</v>
      </c>
      <c r="AK28">
        <v>0.49516300000000002</v>
      </c>
      <c r="AL28">
        <v>3.1949999999999999E-2</v>
      </c>
      <c r="AM28">
        <v>3.2500000000000001E-2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60" x14ac:dyDescent="0.25">
      <c r="A29" t="s">
        <v>250</v>
      </c>
      <c r="B29">
        <v>1</v>
      </c>
      <c r="C29" t="s">
        <v>11</v>
      </c>
      <c r="D29">
        <v>16</v>
      </c>
      <c r="E29" t="s">
        <v>1</v>
      </c>
      <c r="F29" t="s">
        <v>243</v>
      </c>
      <c r="G29" t="s">
        <v>245</v>
      </c>
      <c r="H29">
        <v>34.442991176612239</v>
      </c>
      <c r="I29">
        <v>24.534949026704528</v>
      </c>
      <c r="J29" t="s">
        <v>52</v>
      </c>
      <c r="K29" s="29">
        <v>5754</v>
      </c>
      <c r="L29" s="29">
        <v>362</v>
      </c>
      <c r="M29" s="29">
        <f t="shared" si="2"/>
        <v>6.2912756343413285</v>
      </c>
      <c r="N29" s="29">
        <v>5.468066037735806E-2</v>
      </c>
      <c r="O29" s="29">
        <v>0.25582380466823584</v>
      </c>
      <c r="P29" s="29">
        <v>27.773776831340172</v>
      </c>
      <c r="Q29" s="29">
        <f t="shared" si="0"/>
        <v>2.028776026257475</v>
      </c>
      <c r="R29" s="29">
        <v>1.1072033720378676</v>
      </c>
      <c r="S29" s="29">
        <f t="shared" si="1"/>
        <v>0.39272000176098332</v>
      </c>
      <c r="T29" s="29">
        <v>1.7413377750948154</v>
      </c>
      <c r="AA29" s="29" t="s">
        <v>2242</v>
      </c>
      <c r="AC29">
        <v>6028</v>
      </c>
      <c r="AD29">
        <v>217.57159999999999</v>
      </c>
      <c r="AE29">
        <v>27.705822000000001</v>
      </c>
      <c r="AF29">
        <v>60.2</v>
      </c>
      <c r="AG29">
        <v>168.32011199999999</v>
      </c>
      <c r="AH29">
        <v>16.832011000000001</v>
      </c>
      <c r="AI29">
        <v>3.6066000000000001E-2</v>
      </c>
      <c r="AJ29">
        <v>3.9849999999999997E-2</v>
      </c>
      <c r="AK29">
        <v>1.104905</v>
      </c>
      <c r="AL29">
        <v>2.6749999999999999E-2</v>
      </c>
      <c r="AM29">
        <v>1.7500000000000002E-2</v>
      </c>
      <c r="AN29">
        <v>6</v>
      </c>
      <c r="AO29">
        <v>2.7577000000000001E-2</v>
      </c>
      <c r="AP29">
        <v>1.654628</v>
      </c>
      <c r="AQ29">
        <v>3.1021899999999998</v>
      </c>
      <c r="AR29">
        <v>0.367483</v>
      </c>
      <c r="AS29">
        <v>0.24169199999999999</v>
      </c>
      <c r="AT29">
        <v>31.166667</v>
      </c>
      <c r="AU29">
        <v>14.716203999999999</v>
      </c>
      <c r="AV29">
        <v>1.2182E-2</v>
      </c>
      <c r="AW29">
        <v>6.4339999999999996E-3</v>
      </c>
      <c r="AX29">
        <v>92.701560999999998</v>
      </c>
      <c r="AY29">
        <v>27.201331</v>
      </c>
      <c r="AZ29">
        <v>274.00802599999997</v>
      </c>
      <c r="BA29">
        <v>63.014274999999998</v>
      </c>
      <c r="BB29">
        <v>23.269345000000001</v>
      </c>
      <c r="BC29">
        <v>16.350375</v>
      </c>
      <c r="BD29">
        <v>7.3061230000000004</v>
      </c>
      <c r="BE29">
        <v>1.118034</v>
      </c>
    </row>
    <row r="30" spans="1:60" x14ac:dyDescent="0.25">
      <c r="A30" t="s">
        <v>795</v>
      </c>
      <c r="B30">
        <v>2</v>
      </c>
      <c r="C30" t="s">
        <v>15</v>
      </c>
      <c r="D30">
        <v>6</v>
      </c>
      <c r="E30" t="s">
        <v>1</v>
      </c>
      <c r="F30" t="s">
        <v>265</v>
      </c>
      <c r="G30" t="s">
        <v>244</v>
      </c>
      <c r="H30">
        <v>43.151969483197313</v>
      </c>
      <c r="I30">
        <v>8.8725957996923306</v>
      </c>
      <c r="J30" s="5" t="s">
        <v>51</v>
      </c>
      <c r="K30" s="29">
        <v>4900</v>
      </c>
      <c r="L30" s="29">
        <v>70</v>
      </c>
      <c r="M30" s="29">
        <f t="shared" si="2"/>
        <v>1.4285714285714286</v>
      </c>
      <c r="N30" s="29">
        <v>2.9848214285714953E-2</v>
      </c>
      <c r="O30" s="29">
        <v>8.9339276425379727E-2</v>
      </c>
      <c r="P30" s="29">
        <v>31.268746748882904</v>
      </c>
      <c r="Q30" s="29">
        <f t="shared" si="0"/>
        <v>1.4661938912852577</v>
      </c>
      <c r="R30" s="29">
        <v>0.83592755769577309</v>
      </c>
      <c r="S30" s="29">
        <f t="shared" si="1"/>
        <v>0.12144418741888885</v>
      </c>
      <c r="T30" s="29">
        <v>1.0745793095984459</v>
      </c>
      <c r="AA30" s="29" t="s">
        <v>2243</v>
      </c>
      <c r="AB30" s="34"/>
      <c r="AC30">
        <v>6470</v>
      </c>
      <c r="AD30">
        <v>209.22387499999999</v>
      </c>
      <c r="AE30">
        <v>30.923812999999999</v>
      </c>
      <c r="AF30">
        <v>64.680000000000007</v>
      </c>
      <c r="AG30">
        <v>182.306219</v>
      </c>
      <c r="AH30">
        <v>18.230622</v>
      </c>
      <c r="AI30">
        <v>3.2322999999999998E-2</v>
      </c>
      <c r="AJ30">
        <v>2.8865999999999999E-2</v>
      </c>
      <c r="AK30">
        <v>0.89303500000000002</v>
      </c>
      <c r="AL30">
        <v>2.5425E-2</v>
      </c>
      <c r="AM30">
        <v>1.7500000000000002E-2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60" x14ac:dyDescent="0.25">
      <c r="A31" t="s">
        <v>795</v>
      </c>
      <c r="B31">
        <v>2</v>
      </c>
      <c r="C31" t="s">
        <v>21</v>
      </c>
      <c r="D31">
        <v>7</v>
      </c>
      <c r="E31" t="s">
        <v>1</v>
      </c>
      <c r="F31" t="s">
        <v>265</v>
      </c>
      <c r="G31" t="s">
        <v>244</v>
      </c>
      <c r="H31">
        <v>43.151969483197313</v>
      </c>
      <c r="I31">
        <v>8.8725957996923306</v>
      </c>
      <c r="J31" s="5" t="s">
        <v>51</v>
      </c>
      <c r="K31" s="29">
        <v>2773</v>
      </c>
      <c r="L31" s="29">
        <v>58</v>
      </c>
      <c r="M31" s="29">
        <f t="shared" si="2"/>
        <v>2.0915975477821855</v>
      </c>
      <c r="N31" s="29">
        <v>3.2624999999998447E-2</v>
      </c>
      <c r="O31" s="29">
        <v>8.9339276425379727E-2</v>
      </c>
      <c r="P31" s="29">
        <v>17.695558109112714</v>
      </c>
      <c r="Q31" s="29">
        <f t="shared" si="0"/>
        <v>12.106994748484933</v>
      </c>
      <c r="R31" s="29">
        <v>0.81479667119997945</v>
      </c>
      <c r="S31" s="29">
        <f t="shared" si="1"/>
        <v>0.10031330092309521</v>
      </c>
      <c r="T31" s="29">
        <v>0.78704029413940124</v>
      </c>
      <c r="AA31" s="29" t="s">
        <v>2243</v>
      </c>
      <c r="AB31" s="34"/>
      <c r="AC31">
        <v>4160</v>
      </c>
      <c r="AD31">
        <v>209.22387499999999</v>
      </c>
      <c r="AE31">
        <v>19.883008</v>
      </c>
      <c r="AF31">
        <v>41.58</v>
      </c>
      <c r="AG31">
        <v>84.408196000000004</v>
      </c>
      <c r="AH31">
        <v>8.4408200000000004</v>
      </c>
      <c r="AI31">
        <v>5.0247E-2</v>
      </c>
      <c r="AJ31">
        <v>4.4845999999999997E-2</v>
      </c>
      <c r="AK31">
        <v>0.892509</v>
      </c>
      <c r="AL31">
        <v>3.8249999999999999E-2</v>
      </c>
      <c r="AM31">
        <v>1.7500000000000002E-2</v>
      </c>
      <c r="AN31">
        <v>3</v>
      </c>
      <c r="AO31">
        <v>1.4338999999999999E-2</v>
      </c>
      <c r="AP31">
        <v>0.86032200000000003</v>
      </c>
      <c r="AQ31">
        <v>5.9855770000000001</v>
      </c>
      <c r="AR31">
        <v>1.3295250000000001</v>
      </c>
      <c r="AS31">
        <v>0.71347799999999995</v>
      </c>
      <c r="AT31">
        <v>83</v>
      </c>
      <c r="AU31">
        <v>55.865910999999997</v>
      </c>
      <c r="AV31">
        <v>1.6213999999999999E-2</v>
      </c>
      <c r="AW31">
        <v>1.0376E-2</v>
      </c>
      <c r="AX31">
        <v>58.757835</v>
      </c>
      <c r="AY31">
        <v>8.170515</v>
      </c>
      <c r="AZ31">
        <v>347.42351000000002</v>
      </c>
      <c r="BA31">
        <v>69.445319999999995</v>
      </c>
      <c r="BB31">
        <v>37.698149999999998</v>
      </c>
      <c r="BC31">
        <v>38.690266999999999</v>
      </c>
      <c r="BD31">
        <v>18.039473000000001</v>
      </c>
      <c r="BE31">
        <v>0.829156</v>
      </c>
    </row>
    <row r="32" spans="1:60" x14ac:dyDescent="0.25">
      <c r="A32" t="s">
        <v>795</v>
      </c>
      <c r="B32">
        <v>2</v>
      </c>
      <c r="C32" t="s">
        <v>31</v>
      </c>
      <c r="D32">
        <v>7</v>
      </c>
      <c r="E32" t="s">
        <v>7</v>
      </c>
      <c r="F32" t="s">
        <v>265</v>
      </c>
      <c r="G32" t="s">
        <v>244</v>
      </c>
      <c r="H32">
        <v>43.151969483197313</v>
      </c>
      <c r="I32">
        <v>8.8725957996923306</v>
      </c>
      <c r="J32" s="5" t="s">
        <v>50</v>
      </c>
      <c r="K32" s="29">
        <v>4227</v>
      </c>
      <c r="L32" s="29">
        <v>118</v>
      </c>
      <c r="M32" s="29">
        <f t="shared" si="2"/>
        <v>2.7915779512656731</v>
      </c>
      <c r="N32" s="29">
        <v>5.2158333333333355E-2</v>
      </c>
      <c r="O32" s="29">
        <v>0.11486478397548822</v>
      </c>
      <c r="P32" s="29">
        <v>26.974080103577151</v>
      </c>
      <c r="Q32" s="29">
        <f t="shared" si="0"/>
        <v>2.8284727540204955</v>
      </c>
      <c r="R32" s="29">
        <v>0.69912878014798951</v>
      </c>
      <c r="S32" s="29">
        <f t="shared" si="1"/>
        <v>1.535459012889473E-2</v>
      </c>
      <c r="T32" s="29">
        <v>0.75401335346952059</v>
      </c>
      <c r="AA32" s="29" t="s">
        <v>2243</v>
      </c>
      <c r="AB32" s="34"/>
      <c r="AC32">
        <v>5885</v>
      </c>
      <c r="AD32">
        <v>209.22387499999999</v>
      </c>
      <c r="AE32">
        <v>28.127765</v>
      </c>
      <c r="AF32">
        <v>58.84</v>
      </c>
      <c r="AG32">
        <v>149.57284000000001</v>
      </c>
      <c r="AH32">
        <v>14.957284</v>
      </c>
      <c r="AI32">
        <v>3.5543999999999999E-2</v>
      </c>
      <c r="AJ32">
        <v>2.6460999999999998E-2</v>
      </c>
      <c r="AK32">
        <v>0.74447700000000006</v>
      </c>
      <c r="AL32">
        <v>2.9537999999999998E-2</v>
      </c>
      <c r="AM32">
        <v>1.7500000000000002E-2</v>
      </c>
      <c r="AN32">
        <v>3</v>
      </c>
      <c r="AO32">
        <v>1.4338999999999999E-2</v>
      </c>
      <c r="AP32">
        <v>0.86032200000000003</v>
      </c>
      <c r="AQ32">
        <v>0.81563300000000005</v>
      </c>
      <c r="AR32">
        <v>0.13628299999999999</v>
      </c>
      <c r="AS32">
        <v>5.2524000000000001E-2</v>
      </c>
      <c r="AT32">
        <v>16</v>
      </c>
      <c r="AU32">
        <v>4.3588990000000001</v>
      </c>
      <c r="AV32">
        <v>9.0860000000000003E-3</v>
      </c>
      <c r="AW32">
        <v>5.9639999999999997E-3</v>
      </c>
      <c r="AX32">
        <v>112.507392</v>
      </c>
      <c r="AY32">
        <v>9.5926139999999993</v>
      </c>
      <c r="AZ32">
        <v>301.01601099999999</v>
      </c>
      <c r="BA32">
        <v>47.543506000000001</v>
      </c>
      <c r="BB32">
        <v>50.120162000000001</v>
      </c>
      <c r="BC32">
        <v>65.451623999999995</v>
      </c>
      <c r="BD32">
        <v>5.563485</v>
      </c>
      <c r="BE32">
        <v>0.829156</v>
      </c>
    </row>
    <row r="33" spans="1:57" x14ac:dyDescent="0.25">
      <c r="A33" t="s">
        <v>795</v>
      </c>
      <c r="B33">
        <v>2</v>
      </c>
      <c r="C33" t="s">
        <v>17</v>
      </c>
      <c r="D33">
        <v>8</v>
      </c>
      <c r="E33" t="s">
        <v>1</v>
      </c>
      <c r="F33" t="s">
        <v>265</v>
      </c>
      <c r="G33" t="s">
        <v>244</v>
      </c>
      <c r="H33">
        <v>43.151969483197313</v>
      </c>
      <c r="I33">
        <v>8.8725957996923306</v>
      </c>
      <c r="J33" s="5" t="s">
        <v>51</v>
      </c>
      <c r="K33" s="29">
        <v>2341</v>
      </c>
      <c r="L33" s="29">
        <v>78</v>
      </c>
      <c r="M33" s="29">
        <f t="shared" si="2"/>
        <v>3.3319094404100809</v>
      </c>
      <c r="N33" s="29">
        <v>4.819374999999735E-2</v>
      </c>
      <c r="O33" s="29">
        <v>0.10210203020043397</v>
      </c>
      <c r="P33" s="29">
        <v>14.938803293700996</v>
      </c>
      <c r="Q33" s="29">
        <f t="shared" si="0"/>
        <v>14.863749563896651</v>
      </c>
      <c r="R33" s="29">
        <v>0.75554450522902894</v>
      </c>
      <c r="S33" s="29">
        <f t="shared" si="1"/>
        <v>4.1061134952144696E-2</v>
      </c>
      <c r="T33" s="29">
        <v>1.0303826384402002</v>
      </c>
      <c r="AA33" s="29" t="s">
        <v>2243</v>
      </c>
      <c r="AB33" s="34"/>
      <c r="AC33">
        <v>3414</v>
      </c>
      <c r="AD33">
        <v>209.22387499999999</v>
      </c>
      <c r="AE33">
        <v>16.317449</v>
      </c>
      <c r="AF33">
        <v>34.119999999999997</v>
      </c>
      <c r="AG33">
        <v>60.002879999999998</v>
      </c>
      <c r="AH33">
        <v>6.0002880000000003</v>
      </c>
      <c r="AI33">
        <v>6.1256999999999999E-2</v>
      </c>
      <c r="AJ33">
        <v>4.7837999999999999E-2</v>
      </c>
      <c r="AK33">
        <v>0.78095000000000003</v>
      </c>
      <c r="AL33">
        <v>5.1525000000000001E-2</v>
      </c>
      <c r="AM33">
        <v>2.75E-2</v>
      </c>
      <c r="AN33">
        <v>3</v>
      </c>
      <c r="AO33">
        <v>1.4338999999999999E-2</v>
      </c>
      <c r="AP33">
        <v>0.86032200000000003</v>
      </c>
      <c r="AQ33">
        <v>2.401875</v>
      </c>
      <c r="AR33">
        <v>0.59393300000000004</v>
      </c>
      <c r="AS33">
        <v>0.190247</v>
      </c>
      <c r="AT33">
        <v>27.333333</v>
      </c>
      <c r="AU33">
        <v>5.1316009999999999</v>
      </c>
      <c r="AV33">
        <v>2.2554000000000001E-2</v>
      </c>
      <c r="AW33">
        <v>1.3126000000000001E-2</v>
      </c>
      <c r="AX33">
        <v>45.467134000000001</v>
      </c>
      <c r="AY33">
        <v>5.3091559999999998</v>
      </c>
      <c r="AZ33">
        <v>585.21968000000004</v>
      </c>
      <c r="BA33">
        <v>267.09117600000002</v>
      </c>
      <c r="BB33">
        <v>0.29020000000000001</v>
      </c>
      <c r="BC33">
        <v>0.25561899999999999</v>
      </c>
      <c r="BD33">
        <v>5.6534599999999999</v>
      </c>
      <c r="BE33">
        <v>1.2990379999999999</v>
      </c>
    </row>
    <row r="34" spans="1:57" x14ac:dyDescent="0.25">
      <c r="A34" t="s">
        <v>795</v>
      </c>
      <c r="B34">
        <v>2</v>
      </c>
      <c r="C34" t="s">
        <v>38</v>
      </c>
      <c r="D34">
        <v>9</v>
      </c>
      <c r="E34" t="s">
        <v>1</v>
      </c>
      <c r="F34" t="s">
        <v>265</v>
      </c>
      <c r="G34" t="s">
        <v>244</v>
      </c>
      <c r="H34">
        <v>43.151969483197313</v>
      </c>
      <c r="I34">
        <v>8.8725957996923306</v>
      </c>
      <c r="J34" s="5" t="s">
        <v>51</v>
      </c>
      <c r="K34" s="29">
        <v>801</v>
      </c>
      <c r="L34" s="29">
        <v>148</v>
      </c>
      <c r="M34" s="29">
        <f t="shared" si="2"/>
        <v>18.476903870162296</v>
      </c>
      <c r="N34" s="29">
        <v>0.17997738095238122</v>
      </c>
      <c r="O34" s="29">
        <v>0.13400891463806958</v>
      </c>
      <c r="P34" s="29">
        <v>5.1114828869092257</v>
      </c>
      <c r="Q34" s="29">
        <f t="shared" si="0"/>
        <v>24.691069970688421</v>
      </c>
      <c r="R34" s="29">
        <v>1.2888894724360367</v>
      </c>
      <c r="S34" s="29">
        <f t="shared" si="1"/>
        <v>0.57440610215915244</v>
      </c>
      <c r="T34" s="29">
        <v>1.055029513718942</v>
      </c>
      <c r="AA34" s="29" t="s">
        <v>2243</v>
      </c>
      <c r="AB34" s="34"/>
      <c r="AC34">
        <v>1287</v>
      </c>
      <c r="AD34">
        <v>209.22387499999999</v>
      </c>
      <c r="AE34">
        <v>6.1513059999999999</v>
      </c>
      <c r="AF34">
        <v>12.01</v>
      </c>
      <c r="AG34">
        <v>13.339036999999999</v>
      </c>
      <c r="AH34">
        <v>1.333904</v>
      </c>
      <c r="AI34">
        <v>0.16244500000000001</v>
      </c>
      <c r="AJ34">
        <v>0.21743899999999999</v>
      </c>
      <c r="AK34">
        <v>1.3385359999999999</v>
      </c>
      <c r="AL34">
        <v>9.0588000000000002E-2</v>
      </c>
      <c r="AM34">
        <v>6.25E-2</v>
      </c>
      <c r="AN34">
        <v>8</v>
      </c>
      <c r="AO34">
        <v>3.8237E-2</v>
      </c>
      <c r="AP34">
        <v>2.2941929999999999</v>
      </c>
      <c r="AQ34">
        <v>13.053613</v>
      </c>
      <c r="AR34">
        <v>0.91509399999999996</v>
      </c>
      <c r="AS34">
        <v>0.79160399999999997</v>
      </c>
      <c r="AT34">
        <v>21</v>
      </c>
      <c r="AU34">
        <v>12.603854</v>
      </c>
      <c r="AV34">
        <v>4.5754999999999997E-2</v>
      </c>
      <c r="AW34">
        <v>3.4692000000000001E-2</v>
      </c>
      <c r="AX34">
        <v>41.682971999999999</v>
      </c>
      <c r="AY34">
        <v>34.495144000000003</v>
      </c>
      <c r="AZ34">
        <v>335.59341499999999</v>
      </c>
      <c r="BA34">
        <v>171.62454299999999</v>
      </c>
      <c r="BB34">
        <v>12.856657</v>
      </c>
      <c r="BC34">
        <v>12.971455000000001</v>
      </c>
      <c r="BD34">
        <v>7.0608129999999996</v>
      </c>
      <c r="BE34">
        <v>2.4494899999999999</v>
      </c>
    </row>
    <row r="35" spans="1:57" x14ac:dyDescent="0.25">
      <c r="A35" t="s">
        <v>251</v>
      </c>
      <c r="B35">
        <v>2</v>
      </c>
      <c r="C35" t="s">
        <v>2</v>
      </c>
      <c r="D35">
        <v>3</v>
      </c>
      <c r="E35" t="s">
        <v>1</v>
      </c>
      <c r="F35" t="s">
        <v>265</v>
      </c>
      <c r="G35" t="s">
        <v>244</v>
      </c>
      <c r="H35">
        <v>43.151969483197313</v>
      </c>
      <c r="I35">
        <v>8.8725957996923306</v>
      </c>
      <c r="J35" t="s">
        <v>51</v>
      </c>
      <c r="K35" s="29">
        <v>4292</v>
      </c>
      <c r="L35" s="29">
        <v>157</v>
      </c>
      <c r="M35" s="29">
        <f t="shared" si="2"/>
        <v>3.657968313140727</v>
      </c>
      <c r="N35" s="29">
        <v>4.373064516129143E-2</v>
      </c>
      <c r="O35" s="29">
        <v>0.16827838872805817</v>
      </c>
      <c r="P35" s="29">
        <v>23.29841433615567</v>
      </c>
      <c r="Q35" s="29">
        <f t="shared" si="0"/>
        <v>6.5041385214419769</v>
      </c>
      <c r="R35" s="29">
        <v>0.85990720264547571</v>
      </c>
      <c r="S35" s="29">
        <f t="shared" si="1"/>
        <v>0.14542383236859147</v>
      </c>
      <c r="AA35" s="29" t="s">
        <v>2243</v>
      </c>
      <c r="AC35">
        <v>4904</v>
      </c>
      <c r="AD35">
        <v>210.16682499999999</v>
      </c>
      <c r="AE35">
        <v>23.333843999999999</v>
      </c>
      <c r="AF35">
        <v>49.03</v>
      </c>
      <c r="AG35">
        <v>111.734995</v>
      </c>
      <c r="AH35">
        <v>11.173499</v>
      </c>
      <c r="AI35">
        <v>4.2664000000000001E-2</v>
      </c>
      <c r="AJ35">
        <v>3.6929999999999998E-2</v>
      </c>
      <c r="AK35">
        <v>0.86559200000000003</v>
      </c>
      <c r="AL35">
        <v>3.3099999999999997E-2</v>
      </c>
      <c r="AM35">
        <v>2.2499999999999999E-2</v>
      </c>
      <c r="AN35">
        <v>1</v>
      </c>
      <c r="AO35">
        <v>4.7580000000000001E-3</v>
      </c>
      <c r="AP35">
        <v>0.28548699999999999</v>
      </c>
      <c r="AQ35">
        <v>0.59135400000000005</v>
      </c>
      <c r="AR35">
        <v>0.451075</v>
      </c>
      <c r="AS35">
        <v>0</v>
      </c>
      <c r="AT35">
        <v>29</v>
      </c>
      <c r="AU35">
        <v>0</v>
      </c>
      <c r="AV35">
        <v>1.6109999999999999E-2</v>
      </c>
      <c r="AW35">
        <v>9.8429999999999993E-3</v>
      </c>
      <c r="AX35">
        <v>62.073934000000001</v>
      </c>
      <c r="AY35">
        <v>0</v>
      </c>
      <c r="AZ35">
        <v>256.410256</v>
      </c>
      <c r="BA35">
        <v>0</v>
      </c>
      <c r="BB35">
        <v>0</v>
      </c>
      <c r="BC35">
        <v>0</v>
      </c>
      <c r="BD35">
        <v>5.6889269999999996</v>
      </c>
      <c r="BE35">
        <v>0.43301299999999998</v>
      </c>
    </row>
    <row r="36" spans="1:57" x14ac:dyDescent="0.25">
      <c r="A36" t="s">
        <v>251</v>
      </c>
      <c r="B36">
        <v>2</v>
      </c>
      <c r="C36" t="s">
        <v>0</v>
      </c>
      <c r="D36">
        <v>10</v>
      </c>
      <c r="E36" t="s">
        <v>1</v>
      </c>
      <c r="F36" t="s">
        <v>265</v>
      </c>
      <c r="G36" t="s">
        <v>244</v>
      </c>
      <c r="H36">
        <v>43.151969483197313</v>
      </c>
      <c r="I36">
        <v>8.8725957996923306</v>
      </c>
      <c r="J36" t="s">
        <v>51</v>
      </c>
      <c r="K36" s="29">
        <v>4548</v>
      </c>
      <c r="L36" s="29">
        <v>248</v>
      </c>
      <c r="M36" s="29">
        <f t="shared" si="2"/>
        <v>5.452946350043975</v>
      </c>
      <c r="N36" s="29">
        <v>4.0457978723403197E-2</v>
      </c>
      <c r="O36" s="29">
        <v>0.25513175065221722</v>
      </c>
      <c r="P36" s="29">
        <v>24.688068126942213</v>
      </c>
      <c r="Q36" s="29">
        <f t="shared" si="0"/>
        <v>5.114484730655434</v>
      </c>
      <c r="R36" s="29">
        <v>0.83406838063541555</v>
      </c>
      <c r="S36" s="29">
        <f t="shared" si="1"/>
        <v>0.11958501035853131</v>
      </c>
      <c r="AA36" s="29" t="s">
        <v>2243</v>
      </c>
      <c r="AC36">
        <v>5216</v>
      </c>
      <c r="AD36">
        <v>210.16682499999999</v>
      </c>
      <c r="AE36">
        <v>24.818379</v>
      </c>
      <c r="AF36">
        <v>52.15</v>
      </c>
      <c r="AG36">
        <v>124.076297</v>
      </c>
      <c r="AH36">
        <v>12.407629999999999</v>
      </c>
      <c r="AI36">
        <v>4.0105000000000002E-2</v>
      </c>
      <c r="AJ36">
        <v>3.3307000000000003E-2</v>
      </c>
      <c r="AK36">
        <v>0.83048500000000003</v>
      </c>
      <c r="AL36">
        <v>3.1524999999999997E-2</v>
      </c>
      <c r="AM36">
        <v>1.7500000000000002E-2</v>
      </c>
      <c r="AN36">
        <v>2</v>
      </c>
      <c r="AO36">
        <v>9.5160000000000002E-3</v>
      </c>
      <c r="AP36">
        <v>0.57097500000000001</v>
      </c>
      <c r="AQ36">
        <v>1.0927910000000001</v>
      </c>
      <c r="AR36">
        <v>0.33739999999999998</v>
      </c>
      <c r="AS36">
        <v>6.4349999999999997E-3</v>
      </c>
      <c r="AT36">
        <v>28.5</v>
      </c>
      <c r="AU36">
        <v>6.3639609999999998</v>
      </c>
      <c r="AV36">
        <v>1.2269E-2</v>
      </c>
      <c r="AW36">
        <v>8.4530000000000004E-3</v>
      </c>
      <c r="AX36">
        <v>81.340564000000001</v>
      </c>
      <c r="AY36">
        <v>17.310496000000001</v>
      </c>
      <c r="AZ36">
        <v>612.65260799999999</v>
      </c>
      <c r="BA36">
        <v>200.90936300000001</v>
      </c>
      <c r="BB36">
        <v>42.686974999999997</v>
      </c>
      <c r="BC36">
        <v>0</v>
      </c>
      <c r="BD36">
        <v>7.5270140000000003</v>
      </c>
      <c r="BE36">
        <v>0.5</v>
      </c>
    </row>
    <row r="37" spans="1:57" x14ac:dyDescent="0.25">
      <c r="A37" t="s">
        <v>252</v>
      </c>
      <c r="B37">
        <v>2</v>
      </c>
      <c r="C37" t="s">
        <v>3</v>
      </c>
      <c r="D37">
        <v>4</v>
      </c>
      <c r="E37" t="s">
        <v>1</v>
      </c>
      <c r="F37" t="s">
        <v>265</v>
      </c>
      <c r="G37" t="s">
        <v>244</v>
      </c>
      <c r="H37">
        <v>43.151969483197313</v>
      </c>
      <c r="I37">
        <v>8.8725957996923306</v>
      </c>
      <c r="J37" t="s">
        <v>51</v>
      </c>
      <c r="K37" s="29">
        <v>4155</v>
      </c>
      <c r="L37" s="29">
        <v>121</v>
      </c>
      <c r="M37" s="29">
        <f t="shared" si="2"/>
        <v>2.9121540312876051</v>
      </c>
      <c r="N37" s="29">
        <v>3.2186111111109687E-2</v>
      </c>
      <c r="O37" s="29">
        <v>0.13703312735715861</v>
      </c>
      <c r="P37" s="29">
        <v>21.087875709962741</v>
      </c>
      <c r="Q37" s="29">
        <f t="shared" si="0"/>
        <v>8.7146771476349052</v>
      </c>
      <c r="R37" s="29">
        <v>0.80070697875495223</v>
      </c>
      <c r="S37" s="29">
        <f t="shared" si="1"/>
        <v>8.6223608478067981E-2</v>
      </c>
      <c r="T37" s="29">
        <v>0.76647663345483452</v>
      </c>
      <c r="AA37" s="29" t="s">
        <v>2243</v>
      </c>
      <c r="AC37">
        <v>4355</v>
      </c>
      <c r="AD37">
        <v>207.46227500000001</v>
      </c>
      <c r="AE37">
        <v>20.991768</v>
      </c>
      <c r="AF37">
        <v>43.54</v>
      </c>
      <c r="AG37">
        <v>91.267565000000005</v>
      </c>
      <c r="AH37">
        <v>9.1267560000000003</v>
      </c>
      <c r="AI37">
        <v>4.7463999999999999E-2</v>
      </c>
      <c r="AJ37">
        <v>3.8413000000000003E-2</v>
      </c>
      <c r="AK37">
        <v>0.80930100000000005</v>
      </c>
      <c r="AL37">
        <v>3.7863000000000001E-2</v>
      </c>
      <c r="AM37">
        <v>2.2499999999999999E-2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25">
      <c r="A38" t="s">
        <v>252</v>
      </c>
      <c r="B38">
        <v>2</v>
      </c>
      <c r="C38" t="s">
        <v>33</v>
      </c>
      <c r="D38">
        <v>4</v>
      </c>
      <c r="E38" t="s">
        <v>7</v>
      </c>
      <c r="F38" t="s">
        <v>265</v>
      </c>
      <c r="G38" t="s">
        <v>244</v>
      </c>
      <c r="H38">
        <v>43.151969483197313</v>
      </c>
      <c r="I38">
        <v>8.8725957996923306</v>
      </c>
      <c r="J38" t="s">
        <v>52</v>
      </c>
      <c r="K38" s="29">
        <v>4568</v>
      </c>
      <c r="L38" s="29">
        <v>241</v>
      </c>
      <c r="M38" s="29">
        <f t="shared" si="2"/>
        <v>5.2758318739054291</v>
      </c>
      <c r="N38" s="29">
        <v>5.7402777777777296E-2</v>
      </c>
      <c r="O38" s="29">
        <v>0.1827108364762115</v>
      </c>
      <c r="P38" s="29">
        <v>23.183975028425948</v>
      </c>
      <c r="Q38" s="29">
        <f t="shared" si="0"/>
        <v>6.6185778291716986</v>
      </c>
      <c r="R38" s="29">
        <v>0.71247634063401</v>
      </c>
      <c r="S38" s="29">
        <f t="shared" si="1"/>
        <v>2.0070296428742473E-3</v>
      </c>
      <c r="T38" s="29">
        <v>0.79807660439619121</v>
      </c>
      <c r="AA38" s="29" t="s">
        <v>2243</v>
      </c>
      <c r="AC38">
        <v>4813</v>
      </c>
      <c r="AD38">
        <v>207.46227500000001</v>
      </c>
      <c r="AE38">
        <v>23.199399</v>
      </c>
      <c r="AF38">
        <v>48.12</v>
      </c>
      <c r="AG38">
        <v>109.035158</v>
      </c>
      <c r="AH38">
        <v>10.903516</v>
      </c>
      <c r="AI38">
        <v>4.2937000000000003E-2</v>
      </c>
      <c r="AJ38">
        <v>3.0591E-2</v>
      </c>
      <c r="AK38">
        <v>0.71246600000000004</v>
      </c>
      <c r="AL38">
        <v>3.5775000000000001E-2</v>
      </c>
      <c r="AM38">
        <v>1.2500000000000001E-2</v>
      </c>
      <c r="AN38">
        <v>3</v>
      </c>
      <c r="AO38">
        <v>1.4460000000000001E-2</v>
      </c>
      <c r="AP38">
        <v>0.86762799999999995</v>
      </c>
      <c r="AQ38">
        <v>1.4336169999999999</v>
      </c>
      <c r="AR38">
        <v>0.217358</v>
      </c>
      <c r="AS38">
        <v>6.6349000000000005E-2</v>
      </c>
      <c r="AT38">
        <v>23</v>
      </c>
      <c r="AU38">
        <v>8</v>
      </c>
      <c r="AV38">
        <v>9.8799999999999999E-3</v>
      </c>
      <c r="AW38">
        <v>6.5170000000000002E-3</v>
      </c>
      <c r="AX38">
        <v>99.916621000000006</v>
      </c>
      <c r="AY38">
        <v>10.516071</v>
      </c>
      <c r="AZ38">
        <v>266.62920800000001</v>
      </c>
      <c r="BA38">
        <v>55.488498999999997</v>
      </c>
      <c r="BB38">
        <v>35.499513</v>
      </c>
      <c r="BC38">
        <v>20.023337000000001</v>
      </c>
      <c r="BD38">
        <v>8.3520330000000005</v>
      </c>
      <c r="BE38">
        <v>0.43301299999999998</v>
      </c>
    </row>
    <row r="39" spans="1:57" x14ac:dyDescent="0.25">
      <c r="A39" s="2" t="s">
        <v>252</v>
      </c>
      <c r="B39">
        <v>2</v>
      </c>
      <c r="C39" s="2" t="s">
        <v>38</v>
      </c>
      <c r="D39" s="2">
        <v>9</v>
      </c>
      <c r="E39" t="s">
        <v>1</v>
      </c>
      <c r="F39" t="s">
        <v>265</v>
      </c>
      <c r="G39" t="s">
        <v>244</v>
      </c>
      <c r="H39">
        <v>43.151969483197313</v>
      </c>
      <c r="I39">
        <v>8.8725957996923306</v>
      </c>
      <c r="J39" t="s">
        <v>51</v>
      </c>
      <c r="K39" s="29">
        <v>5399</v>
      </c>
      <c r="L39" s="29">
        <v>35</v>
      </c>
      <c r="M39" s="29">
        <f t="shared" si="2"/>
        <v>0.64826819781441014</v>
      </c>
      <c r="N39" s="29">
        <v>2.0083333333331135E-2</v>
      </c>
      <c r="O39" s="29">
        <v>4.5677709119052876E-2</v>
      </c>
      <c r="P39" s="29">
        <v>27.401550170418496</v>
      </c>
      <c r="Q39" s="29">
        <f t="shared" si="0"/>
        <v>2.401002687179151</v>
      </c>
      <c r="R39" s="29">
        <v>0.78096965948252128</v>
      </c>
      <c r="S39" s="29">
        <f t="shared" si="1"/>
        <v>6.6486289205637039E-2</v>
      </c>
      <c r="T39" s="29">
        <v>1.0009555213806509</v>
      </c>
      <c r="AA39" s="29" t="s">
        <v>2243</v>
      </c>
      <c r="AC39">
        <v>5659</v>
      </c>
      <c r="AD39">
        <v>207.46227500000001</v>
      </c>
      <c r="AE39">
        <v>27.277248</v>
      </c>
      <c r="AF39">
        <v>56.57</v>
      </c>
      <c r="AG39">
        <v>154.924643</v>
      </c>
      <c r="AH39">
        <v>15.492464</v>
      </c>
      <c r="AI39">
        <v>3.6509E-2</v>
      </c>
      <c r="AJ39">
        <v>2.8332E-2</v>
      </c>
      <c r="AK39">
        <v>0.77602400000000005</v>
      </c>
      <c r="AL39">
        <v>2.9350000000000001E-2</v>
      </c>
      <c r="AM39">
        <v>2.2499999999999999E-2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25">
      <c r="A40" s="2" t="s">
        <v>252</v>
      </c>
      <c r="B40">
        <v>2</v>
      </c>
      <c r="C40" s="2" t="s">
        <v>0</v>
      </c>
      <c r="D40" s="2">
        <v>10</v>
      </c>
      <c r="E40" t="s">
        <v>1</v>
      </c>
      <c r="F40" t="s">
        <v>265</v>
      </c>
      <c r="G40" t="s">
        <v>244</v>
      </c>
      <c r="H40">
        <v>43.151969483197313</v>
      </c>
      <c r="I40">
        <v>8.8725957996923306</v>
      </c>
      <c r="J40" t="s">
        <v>50</v>
      </c>
      <c r="K40" s="29">
        <v>5038</v>
      </c>
      <c r="L40" s="29">
        <v>32</v>
      </c>
      <c r="M40" s="29">
        <f t="shared" si="2"/>
        <v>0.63517268757443424</v>
      </c>
      <c r="N40" s="29">
        <v>2.4574999999997238E-2</v>
      </c>
      <c r="O40" s="29">
        <v>4.0602408105824772E-2</v>
      </c>
      <c r="P40" s="29">
        <v>25.569366504643153</v>
      </c>
      <c r="Q40" s="29">
        <f t="shared" si="0"/>
        <v>4.233186352954494</v>
      </c>
      <c r="R40" s="29">
        <v>0.70672569610495273</v>
      </c>
      <c r="S40" s="29">
        <f t="shared" si="1"/>
        <v>7.7576741719315168E-3</v>
      </c>
      <c r="T40" s="29">
        <v>0.95937099352332</v>
      </c>
      <c r="AA40" s="29" t="s">
        <v>2243</v>
      </c>
      <c r="AC40">
        <v>5284</v>
      </c>
      <c r="AD40">
        <v>207.46227500000001</v>
      </c>
      <c r="AE40">
        <v>25.469691000000001</v>
      </c>
      <c r="AF40">
        <v>52.83</v>
      </c>
      <c r="AG40">
        <v>133.679247</v>
      </c>
      <c r="AH40">
        <v>13.367925</v>
      </c>
      <c r="AI40">
        <v>3.9107999999999997E-2</v>
      </c>
      <c r="AJ40">
        <v>2.7605000000000001E-2</v>
      </c>
      <c r="AK40">
        <v>0.70587500000000003</v>
      </c>
      <c r="AL40">
        <v>3.2474999999999997E-2</v>
      </c>
      <c r="AM40">
        <v>2.2499999999999999E-2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25">
      <c r="A41" s="2" t="s">
        <v>252</v>
      </c>
      <c r="B41">
        <v>2</v>
      </c>
      <c r="C41" s="2" t="s">
        <v>11</v>
      </c>
      <c r="D41" s="2">
        <v>16</v>
      </c>
      <c r="E41" t="s">
        <v>1</v>
      </c>
      <c r="F41" t="s">
        <v>265</v>
      </c>
      <c r="G41" t="s">
        <v>244</v>
      </c>
      <c r="H41">
        <v>43.151969483197313</v>
      </c>
      <c r="I41">
        <v>8.8725957996923306</v>
      </c>
      <c r="J41" t="s">
        <v>52</v>
      </c>
      <c r="K41" s="29">
        <v>5038</v>
      </c>
      <c r="L41" s="29">
        <v>134</v>
      </c>
      <c r="M41" s="29">
        <f t="shared" si="2"/>
        <v>2.6597856292179438</v>
      </c>
      <c r="N41" s="29">
        <v>5.4037499999998448E-2</v>
      </c>
      <c r="O41" s="29">
        <v>0.11165662229101814</v>
      </c>
      <c r="P41" s="29">
        <v>25.569366504643153</v>
      </c>
      <c r="Q41" s="29">
        <f t="shared" si="0"/>
        <v>4.233186352954494</v>
      </c>
      <c r="R41" s="29">
        <v>0.54810512369938891</v>
      </c>
      <c r="S41" s="29">
        <f t="shared" si="1"/>
        <v>0.16637824657749534</v>
      </c>
      <c r="T41" s="29">
        <v>1.0097364285506423</v>
      </c>
      <c r="AA41" s="29" t="s">
        <v>2243</v>
      </c>
      <c r="AC41">
        <v>5269</v>
      </c>
      <c r="AD41">
        <v>207.46227500000001</v>
      </c>
      <c r="AE41">
        <v>25.397389</v>
      </c>
      <c r="AF41">
        <v>52.68</v>
      </c>
      <c r="AG41">
        <v>139.917539</v>
      </c>
      <c r="AH41">
        <v>13.991754</v>
      </c>
      <c r="AI41">
        <v>3.9226999999999998E-2</v>
      </c>
      <c r="AJ41">
        <v>2.1586999999999999E-2</v>
      </c>
      <c r="AK41">
        <v>0.55030299999999999</v>
      </c>
      <c r="AL41">
        <v>3.4825000000000002E-2</v>
      </c>
      <c r="AM41">
        <v>2.75E-2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25">
      <c r="A42" s="2" t="s">
        <v>252</v>
      </c>
      <c r="B42">
        <v>2</v>
      </c>
      <c r="C42" s="2" t="s">
        <v>21</v>
      </c>
      <c r="D42" s="2">
        <v>7</v>
      </c>
      <c r="E42" t="s">
        <v>1</v>
      </c>
      <c r="F42" t="s">
        <v>265</v>
      </c>
      <c r="G42" t="s">
        <v>244</v>
      </c>
      <c r="H42">
        <v>43.151969483197313</v>
      </c>
      <c r="I42">
        <v>8.8725957996923306</v>
      </c>
      <c r="J42" t="s">
        <v>51</v>
      </c>
      <c r="K42" s="29">
        <v>8521</v>
      </c>
      <c r="L42" s="29">
        <v>41</v>
      </c>
      <c r="M42" s="29">
        <f t="shared" si="2"/>
        <v>0.48116418260767513</v>
      </c>
      <c r="N42" s="29">
        <v>1.7486111111108552E-2</v>
      </c>
      <c r="O42" s="29">
        <v>4.5677709119052876E-2</v>
      </c>
      <c r="P42" s="29">
        <v>43.246639933716615</v>
      </c>
      <c r="Q42" s="29">
        <f t="shared" si="0"/>
        <v>13.444087076118969</v>
      </c>
      <c r="R42" s="29">
        <v>0.68686129342256541</v>
      </c>
      <c r="S42" s="29">
        <f t="shared" si="1"/>
        <v>2.7622076854318833E-2</v>
      </c>
      <c r="T42" s="29">
        <v>0.96924485736138166</v>
      </c>
      <c r="AA42" s="29" t="s">
        <v>2243</v>
      </c>
      <c r="AC42">
        <v>8965</v>
      </c>
      <c r="AD42">
        <v>207.46227500000001</v>
      </c>
      <c r="AE42">
        <v>43.212676000000002</v>
      </c>
      <c r="AF42">
        <v>89.64</v>
      </c>
      <c r="AG42">
        <v>273.78486199999998</v>
      </c>
      <c r="AH42">
        <v>27.378485999999999</v>
      </c>
      <c r="AI42">
        <v>2.3047000000000002E-2</v>
      </c>
      <c r="AJ42">
        <v>1.5834000000000001E-2</v>
      </c>
      <c r="AK42">
        <v>0.68702799999999997</v>
      </c>
      <c r="AL42">
        <v>2.0674999999999999E-2</v>
      </c>
      <c r="AM42">
        <v>1.7500000000000002E-2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25">
      <c r="A43" s="2" t="s">
        <v>253</v>
      </c>
      <c r="B43">
        <v>2</v>
      </c>
      <c r="C43" s="2" t="s">
        <v>2</v>
      </c>
      <c r="D43" s="2">
        <v>3</v>
      </c>
      <c r="E43" t="s">
        <v>1</v>
      </c>
      <c r="F43" t="s">
        <v>265</v>
      </c>
      <c r="G43" t="s">
        <v>244</v>
      </c>
      <c r="H43">
        <v>43.151969483197313</v>
      </c>
      <c r="I43">
        <v>8.8725957996923306</v>
      </c>
      <c r="J43" t="s">
        <v>51</v>
      </c>
      <c r="K43" s="29">
        <v>5320</v>
      </c>
      <c r="L43" s="29">
        <v>27</v>
      </c>
      <c r="M43" s="29">
        <f t="shared" si="2"/>
        <v>0.50751879699248126</v>
      </c>
      <c r="N43" s="29">
        <v>2.611249999999939E-2</v>
      </c>
      <c r="O43" s="29">
        <v>3.3066786007810538E-2</v>
      </c>
      <c r="P43" s="29">
        <v>29.319216926925343</v>
      </c>
      <c r="Q43" s="29">
        <f t="shared" si="0"/>
        <v>0.48333593067230396</v>
      </c>
      <c r="R43" s="29">
        <v>0.57769031157600503</v>
      </c>
      <c r="S43" s="29">
        <f t="shared" si="1"/>
        <v>0.13679305870087921</v>
      </c>
      <c r="T43" s="29">
        <v>0.99549538653571079</v>
      </c>
      <c r="AA43" s="29" t="s">
        <v>2243</v>
      </c>
      <c r="AC43">
        <v>6654</v>
      </c>
      <c r="AD43">
        <v>227.584825</v>
      </c>
      <c r="AE43">
        <v>29.237449999999999</v>
      </c>
      <c r="AF43">
        <v>66.53</v>
      </c>
      <c r="AG43">
        <v>191.520884</v>
      </c>
      <c r="AH43">
        <v>19.152087999999999</v>
      </c>
      <c r="AI43">
        <v>3.4201000000000002E-2</v>
      </c>
      <c r="AJ43">
        <v>2.1270000000000001E-2</v>
      </c>
      <c r="AK43">
        <v>0.62189899999999998</v>
      </c>
      <c r="AL43">
        <v>3.0525E-2</v>
      </c>
      <c r="AM43">
        <v>2.75E-2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25">
      <c r="A44" t="s">
        <v>253</v>
      </c>
      <c r="B44">
        <v>2</v>
      </c>
      <c r="C44" t="s">
        <v>10</v>
      </c>
      <c r="D44">
        <v>13</v>
      </c>
      <c r="E44" t="s">
        <v>1</v>
      </c>
      <c r="F44" t="s">
        <v>265</v>
      </c>
      <c r="G44" t="s">
        <v>244</v>
      </c>
      <c r="H44">
        <v>43.151969483197313</v>
      </c>
      <c r="I44">
        <v>8.8725957996923306</v>
      </c>
      <c r="J44" t="s">
        <v>51</v>
      </c>
      <c r="K44" s="29">
        <v>1001</v>
      </c>
      <c r="L44" s="29">
        <v>143</v>
      </c>
      <c r="M44" s="29">
        <f t="shared" si="2"/>
        <v>14.285714285714285</v>
      </c>
      <c r="N44" s="29">
        <v>0.17922065217391075</v>
      </c>
      <c r="O44" s="29">
        <v>0.12675601302994038</v>
      </c>
      <c r="P44" s="29">
        <v>5.5166421323030574</v>
      </c>
      <c r="Q44" s="29">
        <f t="shared" si="0"/>
        <v>24.285910725294588</v>
      </c>
      <c r="R44" s="29">
        <v>1.1127222936478254</v>
      </c>
      <c r="S44" s="29">
        <f t="shared" si="1"/>
        <v>0.39823892337094113</v>
      </c>
      <c r="T44" s="29">
        <v>0.48876867255491785</v>
      </c>
      <c r="AA44" s="29" t="s">
        <v>2243</v>
      </c>
      <c r="AC44">
        <v>1338</v>
      </c>
      <c r="AD44">
        <v>227.584825</v>
      </c>
      <c r="AE44">
        <v>5.8791270000000004</v>
      </c>
      <c r="AF44">
        <v>12.68</v>
      </c>
      <c r="AG44">
        <v>12.170356999999999</v>
      </c>
      <c r="AH44">
        <v>1.217036</v>
      </c>
      <c r="AI44">
        <v>0.17014799999999999</v>
      </c>
      <c r="AJ44">
        <v>0.187967</v>
      </c>
      <c r="AK44">
        <v>1.104727</v>
      </c>
      <c r="AL44">
        <v>0.110375</v>
      </c>
      <c r="AM44">
        <v>9.2499999999999999E-2</v>
      </c>
      <c r="AN44">
        <v>3</v>
      </c>
      <c r="AO44">
        <v>1.3181999999999999E-2</v>
      </c>
      <c r="AP44">
        <v>0.79091400000000001</v>
      </c>
      <c r="AQ44">
        <v>4.2600899999999999</v>
      </c>
      <c r="AR44">
        <v>0.76484200000000002</v>
      </c>
      <c r="AS44">
        <v>0.23066700000000001</v>
      </c>
      <c r="AT44">
        <v>19</v>
      </c>
      <c r="AU44">
        <v>1.732051</v>
      </c>
      <c r="AV44">
        <v>4.2491000000000001E-2</v>
      </c>
      <c r="AW44">
        <v>2.8995E-2</v>
      </c>
      <c r="AX44">
        <v>24.601427999999999</v>
      </c>
      <c r="AY44">
        <v>5.7798889999999998</v>
      </c>
      <c r="AZ44">
        <v>296.32584200000002</v>
      </c>
      <c r="BA44">
        <v>340.63827900000001</v>
      </c>
      <c r="BB44">
        <v>15.279738</v>
      </c>
      <c r="BC44">
        <v>14.995101</v>
      </c>
      <c r="BD44">
        <v>6.7034739999999999</v>
      </c>
      <c r="BE44">
        <v>0.829156</v>
      </c>
    </row>
    <row r="45" spans="1:57" x14ac:dyDescent="0.25">
      <c r="A45" t="s">
        <v>253</v>
      </c>
      <c r="B45">
        <v>2</v>
      </c>
      <c r="C45" t="s">
        <v>42</v>
      </c>
      <c r="D45">
        <v>13</v>
      </c>
      <c r="E45" t="s">
        <v>7</v>
      </c>
      <c r="F45" t="s">
        <v>265</v>
      </c>
      <c r="G45" t="s">
        <v>244</v>
      </c>
      <c r="H45">
        <v>43.151969483197313</v>
      </c>
      <c r="I45">
        <v>8.8725957996923306</v>
      </c>
      <c r="J45" t="s">
        <v>50</v>
      </c>
      <c r="K45" s="29">
        <v>3931</v>
      </c>
      <c r="L45" s="29">
        <v>94</v>
      </c>
      <c r="M45" s="29">
        <f t="shared" si="2"/>
        <v>2.3912490460442637</v>
      </c>
      <c r="N45" s="29">
        <v>2.748295454545634E-2</v>
      </c>
      <c r="O45" s="29">
        <v>0.12124488202863863</v>
      </c>
      <c r="P45" s="29">
        <v>21.664255966117203</v>
      </c>
      <c r="Q45" s="29">
        <f t="shared" si="0"/>
        <v>8.1382968914804437</v>
      </c>
      <c r="R45" s="29">
        <v>0.79780791681854124</v>
      </c>
      <c r="S45" s="29">
        <f t="shared" si="1"/>
        <v>8.3324546541656996E-2</v>
      </c>
      <c r="T45" s="29">
        <v>0.50672671398079294</v>
      </c>
      <c r="AA45" s="29" t="s">
        <v>2243</v>
      </c>
      <c r="AC45">
        <v>5305</v>
      </c>
      <c r="AD45">
        <v>227.584825</v>
      </c>
      <c r="AE45">
        <v>23.309989999999999</v>
      </c>
      <c r="AF45">
        <v>53.04</v>
      </c>
      <c r="AG45">
        <v>119.50865400000001</v>
      </c>
      <c r="AH45">
        <v>11.950865</v>
      </c>
      <c r="AI45">
        <v>4.2890999999999999E-2</v>
      </c>
      <c r="AJ45">
        <v>3.5658000000000002E-2</v>
      </c>
      <c r="AK45">
        <v>0.83137899999999998</v>
      </c>
      <c r="AL45">
        <v>3.3438000000000002E-2</v>
      </c>
      <c r="AM45">
        <v>2.75E-2</v>
      </c>
      <c r="AN45">
        <v>1</v>
      </c>
      <c r="AO45">
        <v>4.3940000000000003E-3</v>
      </c>
      <c r="AP45">
        <v>0.26363799999999998</v>
      </c>
      <c r="AQ45">
        <v>0.56550400000000001</v>
      </c>
      <c r="AR45">
        <v>0.45029999999999998</v>
      </c>
      <c r="AS45">
        <v>0</v>
      </c>
      <c r="AT45">
        <v>30</v>
      </c>
      <c r="AU45">
        <v>0</v>
      </c>
      <c r="AV45">
        <v>1.5528E-2</v>
      </c>
      <c r="AW45">
        <v>8.352E-3</v>
      </c>
      <c r="AX45">
        <v>64.401510000000002</v>
      </c>
      <c r="AY45">
        <v>0</v>
      </c>
      <c r="AZ45">
        <v>360.36036000000001</v>
      </c>
      <c r="BA45">
        <v>0</v>
      </c>
      <c r="BB45">
        <v>0</v>
      </c>
      <c r="BC45">
        <v>0</v>
      </c>
      <c r="BD45">
        <v>6.1746730000000003</v>
      </c>
      <c r="BE45">
        <v>0.43301299999999998</v>
      </c>
    </row>
    <row r="46" spans="1:57" x14ac:dyDescent="0.25">
      <c r="A46" t="s">
        <v>254</v>
      </c>
      <c r="B46">
        <v>2</v>
      </c>
      <c r="C46" t="s">
        <v>12</v>
      </c>
      <c r="D46">
        <v>5</v>
      </c>
      <c r="E46" t="s">
        <v>1</v>
      </c>
      <c r="F46" t="s">
        <v>265</v>
      </c>
      <c r="G46" t="s">
        <v>244</v>
      </c>
      <c r="H46">
        <v>43.151969483197313</v>
      </c>
      <c r="I46">
        <v>8.8725957996923306</v>
      </c>
      <c r="J46" t="s">
        <v>52</v>
      </c>
      <c r="K46" s="29">
        <v>3519</v>
      </c>
      <c r="L46" s="29">
        <v>168</v>
      </c>
      <c r="M46" s="29">
        <f t="shared" si="2"/>
        <v>4.7740835464620632</v>
      </c>
      <c r="N46" s="29">
        <v>5.055277777777669E-2</v>
      </c>
      <c r="O46" s="29">
        <v>0.17224965254147692</v>
      </c>
      <c r="P46" s="29">
        <v>22.449871381239159</v>
      </c>
      <c r="Q46" s="29">
        <f t="shared" si="0"/>
        <v>7.3526814763584873</v>
      </c>
      <c r="R46" s="29">
        <v>0.72017688748672193</v>
      </c>
      <c r="S46" s="29">
        <f t="shared" si="1"/>
        <v>5.6935172098376841E-3</v>
      </c>
      <c r="T46" s="29">
        <v>0.47732063971783933</v>
      </c>
      <c r="AA46" s="29" t="s">
        <v>2243</v>
      </c>
      <c r="AC46">
        <v>5798</v>
      </c>
      <c r="AD46">
        <v>244.47465</v>
      </c>
      <c r="AE46">
        <v>23.716159999999999</v>
      </c>
      <c r="AF46">
        <v>57.97</v>
      </c>
      <c r="AG46">
        <v>130.964381</v>
      </c>
      <c r="AH46">
        <v>13.096437999999999</v>
      </c>
      <c r="AI46">
        <v>4.2148999999999999E-2</v>
      </c>
      <c r="AJ46">
        <v>3.1518999999999998E-2</v>
      </c>
      <c r="AK46">
        <v>0.74780500000000005</v>
      </c>
      <c r="AL46">
        <v>3.465E-2</v>
      </c>
      <c r="AM46">
        <v>1.7500000000000002E-2</v>
      </c>
      <c r="AN46">
        <v>8</v>
      </c>
      <c r="AO46">
        <v>3.2723000000000002E-2</v>
      </c>
      <c r="AP46">
        <v>1.9633940000000001</v>
      </c>
      <c r="AQ46">
        <v>2.3628840000000002</v>
      </c>
      <c r="AR46">
        <v>0.15609100000000001</v>
      </c>
      <c r="AS46">
        <v>0.111628</v>
      </c>
      <c r="AT46">
        <v>17.125</v>
      </c>
      <c r="AU46">
        <v>10.006247999999999</v>
      </c>
      <c r="AV46">
        <v>9.6799999999999994E-3</v>
      </c>
      <c r="AW46">
        <v>6.2649999999999997E-3</v>
      </c>
      <c r="AX46">
        <v>111.105238</v>
      </c>
      <c r="AY46">
        <v>18.923622000000002</v>
      </c>
      <c r="AZ46">
        <v>281.345145</v>
      </c>
      <c r="BA46">
        <v>55.028157999999998</v>
      </c>
      <c r="BB46">
        <v>20.842331999999999</v>
      </c>
      <c r="BC46">
        <v>48.383685999999997</v>
      </c>
      <c r="BD46">
        <v>6.5707050000000002</v>
      </c>
      <c r="BE46">
        <v>2.7276359999999999</v>
      </c>
    </row>
    <row r="47" spans="1:57" x14ac:dyDescent="0.25">
      <c r="A47" t="s">
        <v>254</v>
      </c>
      <c r="B47">
        <v>2</v>
      </c>
      <c r="C47" t="s">
        <v>47</v>
      </c>
      <c r="D47">
        <v>5</v>
      </c>
      <c r="E47" t="s">
        <v>7</v>
      </c>
      <c r="F47" t="s">
        <v>265</v>
      </c>
      <c r="G47" t="s">
        <v>244</v>
      </c>
      <c r="H47">
        <v>43.151969483197313</v>
      </c>
      <c r="I47">
        <v>8.8725957996923306</v>
      </c>
      <c r="J47" t="s">
        <v>52</v>
      </c>
      <c r="K47" s="29">
        <v>3659</v>
      </c>
      <c r="L47" s="29">
        <v>110</v>
      </c>
      <c r="M47" s="29">
        <f t="shared" si="2"/>
        <v>3.0062858704564088</v>
      </c>
      <c r="N47" s="29">
        <v>3.8190909090910677E-2</v>
      </c>
      <c r="O47" s="29">
        <v>0.14035156873749971</v>
      </c>
      <c r="P47" s="29">
        <v>23.343017727750521</v>
      </c>
      <c r="Q47" s="29">
        <f t="shared" si="0"/>
        <v>6.4595351298471257</v>
      </c>
      <c r="R47" s="29">
        <v>0.88025892192882882</v>
      </c>
      <c r="S47" s="29">
        <f t="shared" si="1"/>
        <v>0.16577555165194457</v>
      </c>
      <c r="T47" s="29">
        <v>0.56647995142606655</v>
      </c>
      <c r="AA47" s="29" t="s">
        <v>2243</v>
      </c>
      <c r="AC47">
        <v>6232</v>
      </c>
      <c r="AD47">
        <v>244.47465</v>
      </c>
      <c r="AE47">
        <v>25.491396000000002</v>
      </c>
      <c r="AF47">
        <v>62.31</v>
      </c>
      <c r="AG47">
        <v>149.515129</v>
      </c>
      <c r="AH47">
        <v>14.951513</v>
      </c>
      <c r="AI47">
        <v>3.9230000000000001E-2</v>
      </c>
      <c r="AJ47">
        <v>3.5464000000000002E-2</v>
      </c>
      <c r="AK47">
        <v>0.90400400000000003</v>
      </c>
      <c r="AL47">
        <v>2.9499999999999998E-2</v>
      </c>
      <c r="AM47">
        <v>1.7500000000000002E-2</v>
      </c>
      <c r="AN47">
        <v>6</v>
      </c>
      <c r="AO47">
        <v>2.4542000000000001E-2</v>
      </c>
      <c r="AP47">
        <v>1.472545</v>
      </c>
      <c r="AQ47">
        <v>4.172015</v>
      </c>
      <c r="AR47">
        <v>0.66711699999999996</v>
      </c>
      <c r="AS47">
        <v>0.35720099999999999</v>
      </c>
      <c r="AT47">
        <v>43.333333000000003</v>
      </c>
      <c r="AU47">
        <v>19.096247000000002</v>
      </c>
      <c r="AV47">
        <v>1.5758999999999999E-2</v>
      </c>
      <c r="AW47">
        <v>8.6660000000000001E-3</v>
      </c>
      <c r="AX47">
        <v>65.141602000000006</v>
      </c>
      <c r="AY47">
        <v>5.8105500000000001</v>
      </c>
      <c r="AZ47">
        <v>325.88888100000003</v>
      </c>
      <c r="BA47">
        <v>60.639724000000001</v>
      </c>
      <c r="BB47">
        <v>3.532905</v>
      </c>
      <c r="BC47">
        <v>5.6974150000000003</v>
      </c>
      <c r="BD47">
        <v>7.2461779999999996</v>
      </c>
      <c r="BE47">
        <v>2.4</v>
      </c>
    </row>
    <row r="48" spans="1:57" x14ac:dyDescent="0.25">
      <c r="A48" t="s">
        <v>254</v>
      </c>
      <c r="B48">
        <v>2</v>
      </c>
      <c r="C48" t="s">
        <v>21</v>
      </c>
      <c r="D48">
        <v>7</v>
      </c>
      <c r="E48" t="s">
        <v>1</v>
      </c>
      <c r="F48" t="s">
        <v>265</v>
      </c>
      <c r="G48" t="s">
        <v>244</v>
      </c>
      <c r="H48">
        <v>43.151969483197313</v>
      </c>
      <c r="I48">
        <v>8.8725957996923306</v>
      </c>
      <c r="J48" t="s">
        <v>52</v>
      </c>
      <c r="K48" s="29">
        <v>4967</v>
      </c>
      <c r="L48" s="29">
        <v>25</v>
      </c>
      <c r="M48" s="29">
        <f t="shared" si="2"/>
        <v>0.50332192470304005</v>
      </c>
      <c r="N48" s="29">
        <v>5.3343749999998025E-2</v>
      </c>
      <c r="O48" s="29">
        <v>2.5518467043181767E-2</v>
      </c>
      <c r="P48" s="29">
        <v>31.687556450870957</v>
      </c>
      <c r="Q48" s="29">
        <f t="shared" si="0"/>
        <v>1.8850035932733107</v>
      </c>
      <c r="R48" s="29">
        <v>1.0129915400920524</v>
      </c>
      <c r="S48" s="29">
        <f t="shared" si="1"/>
        <v>0.29850816981516815</v>
      </c>
      <c r="T48" s="29">
        <v>1.0438005911439059</v>
      </c>
      <c r="AA48" s="29" t="s">
        <v>2243</v>
      </c>
      <c r="AC48">
        <v>7601</v>
      </c>
      <c r="AD48">
        <v>244.47465</v>
      </c>
      <c r="AE48">
        <v>31.091158</v>
      </c>
      <c r="AF48">
        <v>75.89</v>
      </c>
      <c r="AG48">
        <v>253.44576900000001</v>
      </c>
      <c r="AH48">
        <v>25.344577000000001</v>
      </c>
      <c r="AI48">
        <v>3.2162000000000003E-2</v>
      </c>
      <c r="AJ48">
        <v>4.0995999999999998E-2</v>
      </c>
      <c r="AK48">
        <v>1.274689</v>
      </c>
      <c r="AL48">
        <v>2.4924999999999999E-2</v>
      </c>
      <c r="AM48">
        <v>2.2499999999999999E-2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61" x14ac:dyDescent="0.25">
      <c r="A49" t="s">
        <v>255</v>
      </c>
      <c r="B49">
        <v>2</v>
      </c>
      <c r="C49" t="s">
        <v>9</v>
      </c>
      <c r="D49">
        <v>2</v>
      </c>
      <c r="E49" t="s">
        <v>1</v>
      </c>
      <c r="F49" t="s">
        <v>265</v>
      </c>
      <c r="G49" t="s">
        <v>244</v>
      </c>
      <c r="H49">
        <v>43.151969483197313</v>
      </c>
      <c r="I49">
        <v>8.8725957996923306</v>
      </c>
      <c r="J49" t="s">
        <v>51</v>
      </c>
      <c r="K49" s="29">
        <v>1485</v>
      </c>
      <c r="L49" s="29">
        <v>210</v>
      </c>
      <c r="M49" s="29">
        <f t="shared" si="2"/>
        <v>14.14141414141414</v>
      </c>
      <c r="N49" s="29">
        <v>0.29398916666666791</v>
      </c>
      <c r="O49" s="29">
        <v>9.7172802938114561E-2</v>
      </c>
      <c r="P49" s="29">
        <v>4.8100537454366705</v>
      </c>
      <c r="Q49" s="29">
        <f t="shared" si="0"/>
        <v>24.992499112160978</v>
      </c>
      <c r="R49" s="29">
        <v>0.99400181292735601</v>
      </c>
      <c r="S49" s="29">
        <f t="shared" si="1"/>
        <v>0.27951844265047177</v>
      </c>
      <c r="AA49" s="29" t="s">
        <v>2243</v>
      </c>
      <c r="AC49">
        <v>1700</v>
      </c>
      <c r="AD49">
        <v>337.95785000000001</v>
      </c>
      <c r="AE49">
        <v>5.0302129999999998</v>
      </c>
      <c r="AF49">
        <v>15.54</v>
      </c>
      <c r="AG49">
        <v>13.342727999999999</v>
      </c>
      <c r="AH49">
        <v>1.334273</v>
      </c>
      <c r="AI49">
        <v>0.198687</v>
      </c>
      <c r="AJ49">
        <v>0.19852900000000001</v>
      </c>
      <c r="AK49">
        <v>0.99920799999999999</v>
      </c>
      <c r="AL49">
        <v>0.13184999999999999</v>
      </c>
      <c r="AM49">
        <v>7.7499999999999999E-2</v>
      </c>
      <c r="AN49">
        <v>4</v>
      </c>
      <c r="AO49">
        <v>1.184E-2</v>
      </c>
      <c r="AP49">
        <v>0.71039799999999997</v>
      </c>
      <c r="AQ49">
        <v>3.5882350000000001</v>
      </c>
      <c r="AR49">
        <v>0.72615600000000002</v>
      </c>
      <c r="AS49">
        <v>0.60729900000000003</v>
      </c>
      <c r="AT49">
        <v>15.25</v>
      </c>
      <c r="AU49">
        <v>6.3442889999999998</v>
      </c>
      <c r="AV49">
        <v>5.0958000000000003E-2</v>
      </c>
      <c r="AW49">
        <v>3.4040000000000001E-2</v>
      </c>
      <c r="AX49">
        <v>24.007275</v>
      </c>
      <c r="AY49">
        <v>7.5037260000000003</v>
      </c>
      <c r="AZ49">
        <v>102.837436</v>
      </c>
      <c r="BA49">
        <v>49.550424</v>
      </c>
      <c r="BB49">
        <v>41.951875000000001</v>
      </c>
      <c r="BC49">
        <v>56.830821</v>
      </c>
      <c r="BD49">
        <v>5.7109269999999999</v>
      </c>
      <c r="BE49">
        <v>1.105542</v>
      </c>
    </row>
    <row r="50" spans="1:61" x14ac:dyDescent="0.25">
      <c r="A50" t="s">
        <v>255</v>
      </c>
      <c r="B50">
        <v>2</v>
      </c>
      <c r="C50" t="s">
        <v>256</v>
      </c>
      <c r="D50">
        <v>2</v>
      </c>
      <c r="E50" t="s">
        <v>7</v>
      </c>
      <c r="F50" t="s">
        <v>265</v>
      </c>
      <c r="G50" t="s">
        <v>244</v>
      </c>
      <c r="H50">
        <v>43.151969483197313</v>
      </c>
      <c r="I50">
        <v>8.8725957996923306</v>
      </c>
      <c r="J50" t="s">
        <v>50</v>
      </c>
      <c r="K50" s="29">
        <v>7224</v>
      </c>
      <c r="L50" s="29">
        <v>306</v>
      </c>
      <c r="M50" s="29">
        <f t="shared" si="2"/>
        <v>4.235880398671096</v>
      </c>
      <c r="N50" s="29">
        <v>3.285692307692481E-2</v>
      </c>
      <c r="O50" s="29">
        <v>0.21054107303258154</v>
      </c>
      <c r="P50" s="29">
        <v>23.399210947497988</v>
      </c>
      <c r="Q50" s="29">
        <f t="shared" si="0"/>
        <v>6.4033419100996589</v>
      </c>
      <c r="R50" s="29">
        <v>0.84459852147390668</v>
      </c>
      <c r="S50" s="29">
        <f t="shared" si="1"/>
        <v>0.13011515119702244</v>
      </c>
      <c r="T50" s="29">
        <v>0.75370722977558358</v>
      </c>
      <c r="AA50" s="29" t="s">
        <v>2243</v>
      </c>
      <c r="AC50">
        <v>8020</v>
      </c>
      <c r="AD50">
        <v>337.95785000000001</v>
      </c>
      <c r="AE50">
        <v>23.73077</v>
      </c>
      <c r="AF50">
        <v>80.19</v>
      </c>
      <c r="AG50">
        <v>179.59101799999999</v>
      </c>
      <c r="AH50">
        <v>17.959102000000001</v>
      </c>
      <c r="AI50">
        <v>4.2119999999999998E-2</v>
      </c>
      <c r="AJ50">
        <v>3.5785999999999998E-2</v>
      </c>
      <c r="AK50">
        <v>0.84961500000000001</v>
      </c>
      <c r="AL50">
        <v>3.2550000000000003E-2</v>
      </c>
      <c r="AM50">
        <v>1.7500000000000002E-2</v>
      </c>
      <c r="AN50">
        <v>3</v>
      </c>
      <c r="AO50">
        <v>8.8800000000000007E-3</v>
      </c>
      <c r="AP50">
        <v>0.53279799999999999</v>
      </c>
      <c r="AQ50">
        <v>1.184539</v>
      </c>
      <c r="AR50">
        <v>0.45000800000000002</v>
      </c>
      <c r="AS50">
        <v>0.11769499999999999</v>
      </c>
      <c r="AT50">
        <v>31.666667</v>
      </c>
      <c r="AU50">
        <v>1.527525</v>
      </c>
      <c r="AV50">
        <v>1.4674E-2</v>
      </c>
      <c r="AW50">
        <v>9.5890000000000003E-3</v>
      </c>
      <c r="AX50">
        <v>71.981696999999997</v>
      </c>
      <c r="AY50">
        <v>22.810086999999999</v>
      </c>
      <c r="AZ50">
        <v>397.62390099999999</v>
      </c>
      <c r="BA50">
        <v>128.40621999999999</v>
      </c>
      <c r="BB50">
        <v>15.683574999999999</v>
      </c>
      <c r="BC50">
        <v>16.581689000000001</v>
      </c>
      <c r="BD50">
        <v>7.2113779999999998</v>
      </c>
      <c r="BE50">
        <v>0.76376299999999997</v>
      </c>
    </row>
    <row r="51" spans="1:61" x14ac:dyDescent="0.25">
      <c r="A51" t="s">
        <v>255</v>
      </c>
      <c r="B51">
        <v>2</v>
      </c>
      <c r="C51" t="s">
        <v>10</v>
      </c>
      <c r="D51">
        <v>13</v>
      </c>
      <c r="E51" t="s">
        <v>1</v>
      </c>
      <c r="F51" t="s">
        <v>265</v>
      </c>
      <c r="G51" t="s">
        <v>244</v>
      </c>
      <c r="H51">
        <v>43.151969483197313</v>
      </c>
      <c r="I51">
        <v>8.8725957996923306</v>
      </c>
      <c r="J51" t="s">
        <v>50</v>
      </c>
      <c r="K51" s="29">
        <v>8801</v>
      </c>
      <c r="L51" s="29">
        <v>27</v>
      </c>
      <c r="M51" s="29">
        <f t="shared" si="2"/>
        <v>0.30678332007726394</v>
      </c>
      <c r="N51" s="29">
        <v>3.0216666666667891E-2</v>
      </c>
      <c r="O51" s="29">
        <v>1.9434560587622912E-2</v>
      </c>
      <c r="P51" s="29">
        <v>28.507261288611542</v>
      </c>
      <c r="Q51" s="29">
        <f t="shared" si="0"/>
        <v>1.2952915689861051</v>
      </c>
      <c r="R51" s="29">
        <v>0.5166775122160544</v>
      </c>
      <c r="S51" s="29">
        <f t="shared" si="1"/>
        <v>0.19780585806082984</v>
      </c>
      <c r="T51" s="29">
        <v>0.76075454029262901</v>
      </c>
      <c r="AA51" s="29" t="s">
        <v>2243</v>
      </c>
      <c r="AC51">
        <v>9638</v>
      </c>
      <c r="AD51">
        <v>337.95785000000001</v>
      </c>
      <c r="AE51">
        <v>28.518349000000001</v>
      </c>
      <c r="AF51">
        <v>96.37</v>
      </c>
      <c r="AG51">
        <v>295.29258900000002</v>
      </c>
      <c r="AH51">
        <v>29.529259</v>
      </c>
      <c r="AI51">
        <v>3.5045E-2</v>
      </c>
      <c r="AJ51">
        <v>1.9650000000000001E-2</v>
      </c>
      <c r="AK51">
        <v>0.56070299999999995</v>
      </c>
      <c r="AL51">
        <v>3.2024999999999998E-2</v>
      </c>
      <c r="AM51">
        <v>3.2500000000000001E-2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61" x14ac:dyDescent="0.25">
      <c r="A52" t="s">
        <v>255</v>
      </c>
      <c r="B52">
        <v>2</v>
      </c>
      <c r="C52" t="s">
        <v>5</v>
      </c>
      <c r="D52">
        <v>14</v>
      </c>
      <c r="E52" t="s">
        <v>1</v>
      </c>
      <c r="F52" t="s">
        <v>265</v>
      </c>
      <c r="G52" t="s">
        <v>244</v>
      </c>
      <c r="H52">
        <v>43.151969483197313</v>
      </c>
      <c r="I52">
        <v>8.8725957996923306</v>
      </c>
      <c r="J52" t="s">
        <v>51</v>
      </c>
      <c r="K52" s="29">
        <v>11243</v>
      </c>
      <c r="L52" s="29">
        <v>39</v>
      </c>
      <c r="M52" s="29">
        <f t="shared" si="2"/>
        <v>0.34688250466957221</v>
      </c>
      <c r="N52" s="29">
        <v>2.6816666666668314E-2</v>
      </c>
      <c r="O52" s="29">
        <v>2.9151840881434368E-2</v>
      </c>
      <c r="P52" s="29">
        <v>36.417127447774071</v>
      </c>
      <c r="Q52" s="29">
        <f t="shared" si="0"/>
        <v>6.6145745901764244</v>
      </c>
      <c r="R52" s="29">
        <v>1.1305778237077466</v>
      </c>
      <c r="S52" s="29">
        <f t="shared" si="1"/>
        <v>0.41609445343086238</v>
      </c>
      <c r="T52" s="29">
        <v>0.4878380256546343</v>
      </c>
      <c r="AA52" s="29" t="s">
        <v>2243</v>
      </c>
      <c r="AC52">
        <v>12516</v>
      </c>
      <c r="AD52">
        <v>337.95785000000001</v>
      </c>
      <c r="AE52">
        <v>37.034204000000003</v>
      </c>
      <c r="AF52">
        <v>125.11</v>
      </c>
      <c r="AG52">
        <v>440.51623999999998</v>
      </c>
      <c r="AH52">
        <v>44.051623999999997</v>
      </c>
      <c r="AI52">
        <v>2.6987000000000001E-2</v>
      </c>
      <c r="AJ52">
        <v>2.9973E-2</v>
      </c>
      <c r="AK52">
        <v>1.110663</v>
      </c>
      <c r="AL52">
        <v>2.0899999999999998E-2</v>
      </c>
      <c r="AM52">
        <v>1.7500000000000002E-2</v>
      </c>
      <c r="AN52">
        <v>1</v>
      </c>
      <c r="AO52">
        <v>2.96E-3</v>
      </c>
      <c r="AP52">
        <v>0.17759900000000001</v>
      </c>
      <c r="AQ52">
        <v>0.51933499999999999</v>
      </c>
      <c r="AR52">
        <v>0.71072500000000005</v>
      </c>
      <c r="AS52">
        <v>0</v>
      </c>
      <c r="AT52">
        <v>65</v>
      </c>
      <c r="AU52">
        <v>0</v>
      </c>
      <c r="AV52">
        <v>1.1105E-2</v>
      </c>
      <c r="AW52">
        <v>4.8149999999999998E-3</v>
      </c>
      <c r="AX52">
        <v>90.048894000000004</v>
      </c>
      <c r="AY52">
        <v>0</v>
      </c>
      <c r="AZ52">
        <v>245.39877300000001</v>
      </c>
      <c r="BA52">
        <v>0</v>
      </c>
      <c r="BB52">
        <v>0</v>
      </c>
      <c r="BC52">
        <v>0</v>
      </c>
      <c r="BD52">
        <v>9.8033680000000007</v>
      </c>
      <c r="BE52">
        <v>0.37267800000000001</v>
      </c>
    </row>
    <row r="53" spans="1:61" x14ac:dyDescent="0.25">
      <c r="A53" t="s">
        <v>255</v>
      </c>
      <c r="B53">
        <v>2</v>
      </c>
      <c r="C53" t="s">
        <v>6</v>
      </c>
      <c r="D53">
        <v>14</v>
      </c>
      <c r="E53" t="s">
        <v>7</v>
      </c>
      <c r="F53" t="s">
        <v>265</v>
      </c>
      <c r="G53" t="s">
        <v>244</v>
      </c>
      <c r="H53">
        <v>43.151969483197313</v>
      </c>
      <c r="I53">
        <v>8.8725957996923306</v>
      </c>
      <c r="J53" t="s">
        <v>51</v>
      </c>
      <c r="K53" s="29">
        <v>5581</v>
      </c>
      <c r="L53" s="29">
        <v>219</v>
      </c>
      <c r="M53" s="29">
        <f t="shared" si="2"/>
        <v>3.9240279519799319</v>
      </c>
      <c r="N53" s="29">
        <v>4.5069148936168278E-2</v>
      </c>
      <c r="O53" s="29">
        <v>0.15223739126971281</v>
      </c>
      <c r="P53" s="29">
        <v>18.077380439920578</v>
      </c>
      <c r="Q53" s="29">
        <f t="shared" si="0"/>
        <v>11.725172417677069</v>
      </c>
      <c r="R53" s="29">
        <v>0.82779076750275082</v>
      </c>
      <c r="S53" s="29">
        <f t="shared" si="1"/>
        <v>0.11330739722586658</v>
      </c>
      <c r="T53" s="29">
        <v>0.51847434638889567</v>
      </c>
      <c r="AA53" s="29" t="s">
        <v>2243</v>
      </c>
      <c r="AC53">
        <v>6202</v>
      </c>
      <c r="AD53">
        <v>337.95785000000001</v>
      </c>
      <c r="AE53">
        <v>18.351400999999999</v>
      </c>
      <c r="AF53">
        <v>62</v>
      </c>
      <c r="AG53">
        <v>118.076162</v>
      </c>
      <c r="AH53">
        <v>11.807615999999999</v>
      </c>
      <c r="AI53">
        <v>5.4449999999999998E-2</v>
      </c>
      <c r="AJ53">
        <v>4.5036E-2</v>
      </c>
      <c r="AK53">
        <v>0.827094</v>
      </c>
      <c r="AL53">
        <v>4.2900000000000001E-2</v>
      </c>
      <c r="AM53">
        <v>3.2500000000000001E-2</v>
      </c>
      <c r="AN53">
        <v>2</v>
      </c>
      <c r="AO53">
        <v>5.9199999999999999E-3</v>
      </c>
      <c r="AP53">
        <v>0.35519899999999999</v>
      </c>
      <c r="AQ53">
        <v>0.54820999999999998</v>
      </c>
      <c r="AR53">
        <v>0.26424999999999998</v>
      </c>
      <c r="AS53">
        <v>0.23539599999999999</v>
      </c>
      <c r="AT53">
        <v>17</v>
      </c>
      <c r="AU53">
        <v>8.4852810000000005</v>
      </c>
      <c r="AV53">
        <v>1.6515999999999999E-2</v>
      </c>
      <c r="AW53">
        <v>1.1410999999999999E-2</v>
      </c>
      <c r="AX53">
        <v>76.664563000000001</v>
      </c>
      <c r="AY53">
        <v>36.182549000000002</v>
      </c>
      <c r="AZ53">
        <v>743.27405399999998</v>
      </c>
      <c r="BA53">
        <v>612.63241400000004</v>
      </c>
      <c r="BB53">
        <v>253.54967500000001</v>
      </c>
      <c r="BC53">
        <v>0</v>
      </c>
      <c r="BD53">
        <v>5.2691980000000003</v>
      </c>
      <c r="BE53">
        <v>0.47140500000000002</v>
      </c>
    </row>
    <row r="54" spans="1:61" x14ac:dyDescent="0.25">
      <c r="A54" t="s">
        <v>257</v>
      </c>
      <c r="B54">
        <v>2</v>
      </c>
      <c r="C54" t="s">
        <v>15</v>
      </c>
      <c r="D54">
        <v>6</v>
      </c>
      <c r="E54" t="s">
        <v>1</v>
      </c>
      <c r="F54" t="s">
        <v>265</v>
      </c>
      <c r="G54" t="s">
        <v>245</v>
      </c>
      <c r="H54">
        <v>43.151969483197313</v>
      </c>
      <c r="I54">
        <v>8.8725957996923306</v>
      </c>
      <c r="J54" t="s">
        <v>51</v>
      </c>
      <c r="K54" s="29">
        <v>27195</v>
      </c>
      <c r="L54" s="29">
        <v>8</v>
      </c>
      <c r="M54" s="29">
        <f t="shared" si="2"/>
        <v>2.9417172274315131E-2</v>
      </c>
      <c r="N54" s="29">
        <v>3.6075000000010959E-2</v>
      </c>
      <c r="O54" s="29">
        <v>2.5656980254325037E-3</v>
      </c>
      <c r="P54" s="29">
        <v>69.774157801636932</v>
      </c>
      <c r="Q54" s="29">
        <f t="shared" si="0"/>
        <v>39.971604944039285</v>
      </c>
      <c r="R54" s="29">
        <v>0.8197879103492014</v>
      </c>
      <c r="S54" s="29">
        <f t="shared" si="1"/>
        <v>0.10530454007231715</v>
      </c>
      <c r="AA54" s="29" t="s">
        <v>2243</v>
      </c>
      <c r="AC54">
        <v>28867</v>
      </c>
      <c r="AD54">
        <v>413.287575</v>
      </c>
      <c r="AE54">
        <v>69.847249000000005</v>
      </c>
      <c r="AF54">
        <v>288.66000000000003</v>
      </c>
      <c r="AG54">
        <v>1369.928576</v>
      </c>
      <c r="AH54">
        <v>136.99285800000001</v>
      </c>
      <c r="AI54">
        <v>1.4298E-2</v>
      </c>
      <c r="AJ54">
        <v>1.1641E-2</v>
      </c>
      <c r="AK54">
        <v>0.81421100000000002</v>
      </c>
      <c r="AL54">
        <v>1.17E-2</v>
      </c>
      <c r="AM54">
        <v>1.2500000000000001E-2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61" x14ac:dyDescent="0.25">
      <c r="A55" t="s">
        <v>260</v>
      </c>
      <c r="B55">
        <v>2</v>
      </c>
      <c r="C55" t="s">
        <v>15</v>
      </c>
      <c r="D55">
        <v>6</v>
      </c>
      <c r="E55" t="s">
        <v>1</v>
      </c>
      <c r="F55" t="s">
        <v>265</v>
      </c>
      <c r="G55" t="s">
        <v>245</v>
      </c>
      <c r="H55">
        <v>43.151969483197313</v>
      </c>
      <c r="I55">
        <v>8.8725957996923306</v>
      </c>
      <c r="J55" t="s">
        <v>51</v>
      </c>
      <c r="K55" s="29">
        <v>885</v>
      </c>
      <c r="L55" s="29">
        <v>247</v>
      </c>
      <c r="M55" s="29">
        <f t="shared" si="2"/>
        <v>27.90960451977401</v>
      </c>
      <c r="N55" s="29">
        <v>0.1678047872340423</v>
      </c>
      <c r="O55" s="29">
        <v>0.15522697863133528</v>
      </c>
      <c r="P55" s="29">
        <v>2.9228909806113132</v>
      </c>
      <c r="Q55" s="29">
        <f t="shared" si="0"/>
        <v>26.879661876986333</v>
      </c>
      <c r="R55" s="29">
        <v>1.3262715723731553</v>
      </c>
      <c r="S55" s="29">
        <f t="shared" si="1"/>
        <v>0.61178820209627105</v>
      </c>
      <c r="AA55" s="29" t="s">
        <v>2243</v>
      </c>
      <c r="AC55">
        <v>999</v>
      </c>
      <c r="AD55">
        <v>345.13592499999999</v>
      </c>
      <c r="AE55">
        <v>2.8945120000000002</v>
      </c>
      <c r="AF55">
        <v>7.71</v>
      </c>
      <c r="AG55">
        <v>9.7245000000000008</v>
      </c>
      <c r="AH55">
        <v>0.97245000000000004</v>
      </c>
      <c r="AI55">
        <v>0.34477999999999998</v>
      </c>
      <c r="AJ55">
        <v>0.46222099999999999</v>
      </c>
      <c r="AK55">
        <v>1.3406260000000001</v>
      </c>
      <c r="AL55">
        <v>0.170212</v>
      </c>
      <c r="AM55">
        <v>2.5000000000000001E-3</v>
      </c>
      <c r="AN55">
        <v>11</v>
      </c>
      <c r="AO55">
        <v>3.1933999999999997E-2</v>
      </c>
      <c r="AP55">
        <v>1.9160269999999999</v>
      </c>
      <c r="AQ55">
        <v>9.90991</v>
      </c>
      <c r="AR55">
        <v>0.26116600000000001</v>
      </c>
      <c r="AS55">
        <v>0.24238799999999999</v>
      </c>
      <c r="AT55">
        <v>9</v>
      </c>
      <c r="AU55">
        <v>4.6690469999999999</v>
      </c>
      <c r="AV55">
        <v>3.2646000000000001E-2</v>
      </c>
      <c r="AW55">
        <v>4.2160999999999997E-2</v>
      </c>
      <c r="AX55">
        <v>52.650995000000002</v>
      </c>
      <c r="AY55">
        <v>42.932958999999997</v>
      </c>
      <c r="AZ55">
        <v>457.69409000000002</v>
      </c>
      <c r="BA55">
        <v>269.64792699999998</v>
      </c>
      <c r="BB55">
        <v>28.639144999999999</v>
      </c>
      <c r="BC55">
        <v>22.525994000000001</v>
      </c>
      <c r="BD55">
        <v>7.8172319999999997</v>
      </c>
      <c r="BE55">
        <v>1.674979</v>
      </c>
    </row>
    <row r="56" spans="1:61" x14ac:dyDescent="0.25">
      <c r="A56" t="s">
        <v>260</v>
      </c>
      <c r="B56">
        <v>2</v>
      </c>
      <c r="C56" t="s">
        <v>21</v>
      </c>
      <c r="D56">
        <v>7</v>
      </c>
      <c r="E56" t="s">
        <v>1</v>
      </c>
      <c r="F56" t="s">
        <v>265</v>
      </c>
      <c r="G56" t="s">
        <v>245</v>
      </c>
      <c r="H56">
        <v>43.151969483197313</v>
      </c>
      <c r="I56">
        <v>8.8725957996923306</v>
      </c>
      <c r="J56" t="s">
        <v>51</v>
      </c>
      <c r="K56" s="29">
        <v>7797</v>
      </c>
      <c r="L56" s="29">
        <v>38</v>
      </c>
      <c r="M56" s="29">
        <f t="shared" si="2"/>
        <v>0.48736693600102599</v>
      </c>
      <c r="N56" s="29">
        <v>1.9212499999995726E-2</v>
      </c>
      <c r="O56" s="29">
        <v>3.3027016730071336E-2</v>
      </c>
      <c r="P56" s="29">
        <v>25.751164944436621</v>
      </c>
      <c r="Q56" s="29">
        <f t="shared" si="0"/>
        <v>4.051387913161026</v>
      </c>
      <c r="R56" s="29">
        <v>0.58340952669000834</v>
      </c>
      <c r="S56" s="29">
        <f t="shared" si="1"/>
        <v>0.1310738435868759</v>
      </c>
      <c r="T56" s="29">
        <v>0.67355979906936414</v>
      </c>
      <c r="AA56" s="29" t="s">
        <v>2243</v>
      </c>
      <c r="AC56">
        <v>8893</v>
      </c>
      <c r="AD56">
        <v>345.13592499999999</v>
      </c>
      <c r="AE56">
        <v>25.766660000000002</v>
      </c>
      <c r="AF56">
        <v>88.92</v>
      </c>
      <c r="AG56">
        <v>261.26337999999998</v>
      </c>
      <c r="AH56">
        <v>26.126338000000001</v>
      </c>
      <c r="AI56">
        <v>3.8731000000000002E-2</v>
      </c>
      <c r="AJ56">
        <v>2.2558000000000002E-2</v>
      </c>
      <c r="AK56">
        <v>0.58242700000000003</v>
      </c>
      <c r="AL56">
        <v>3.3050000000000003E-2</v>
      </c>
      <c r="AM56">
        <v>2.75E-2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61" x14ac:dyDescent="0.25">
      <c r="A57" t="s">
        <v>260</v>
      </c>
      <c r="B57">
        <v>2</v>
      </c>
      <c r="C57" t="s">
        <v>0</v>
      </c>
      <c r="D57">
        <v>10</v>
      </c>
      <c r="E57" t="s">
        <v>1</v>
      </c>
      <c r="F57" t="s">
        <v>265</v>
      </c>
      <c r="G57" t="s">
        <v>245</v>
      </c>
      <c r="H57">
        <v>43.151969483197313</v>
      </c>
      <c r="I57">
        <v>8.8725957996923306</v>
      </c>
      <c r="J57" t="s">
        <v>51</v>
      </c>
      <c r="K57" s="29">
        <v>10218</v>
      </c>
      <c r="L57" s="29">
        <v>446</v>
      </c>
      <c r="M57" s="29">
        <f t="shared" si="2"/>
        <v>4.3648463495791736</v>
      </c>
      <c r="N57" s="29">
        <v>1.8933980582526124E-2</v>
      </c>
      <c r="O57" s="29">
        <v>0.3401782723197348</v>
      </c>
      <c r="P57" s="29">
        <v>33.747005694786893</v>
      </c>
      <c r="Q57" s="29">
        <f t="shared" si="0"/>
        <v>3.944452837189246</v>
      </c>
      <c r="R57" s="29">
        <v>0.70116035828035916</v>
      </c>
      <c r="S57" s="29">
        <f t="shared" si="1"/>
        <v>1.332301199652508E-2</v>
      </c>
      <c r="T57" s="29">
        <v>0.64333034231541653</v>
      </c>
      <c r="AA57" s="29" t="s">
        <v>2243</v>
      </c>
      <c r="AC57">
        <v>11465</v>
      </c>
      <c r="AD57">
        <v>345.13592499999999</v>
      </c>
      <c r="AE57">
        <v>33.218795999999998</v>
      </c>
      <c r="AF57">
        <v>114.64</v>
      </c>
      <c r="AG57">
        <v>309.65136899999999</v>
      </c>
      <c r="AH57">
        <v>30.965136999999999</v>
      </c>
      <c r="AI57">
        <v>3.0039E-2</v>
      </c>
      <c r="AJ57">
        <v>2.1090999999999999E-2</v>
      </c>
      <c r="AK57">
        <v>0.70211800000000002</v>
      </c>
      <c r="AL57">
        <v>2.6525E-2</v>
      </c>
      <c r="AM57">
        <v>2.75E-2</v>
      </c>
      <c r="AN57">
        <v>1</v>
      </c>
      <c r="AO57">
        <v>2.9030000000000002E-3</v>
      </c>
      <c r="AP57">
        <v>0.17418400000000001</v>
      </c>
      <c r="AQ57">
        <v>3.4889000000000003E-2</v>
      </c>
      <c r="AR57">
        <v>3.5249999999999999E-3</v>
      </c>
      <c r="AS57">
        <v>0</v>
      </c>
      <c r="AT57">
        <v>4</v>
      </c>
      <c r="AU57">
        <v>0</v>
      </c>
      <c r="AV57">
        <v>1.175E-3</v>
      </c>
      <c r="AW57">
        <v>5.1999999999999995E-4</v>
      </c>
      <c r="AX57">
        <v>851.06383000000005</v>
      </c>
      <c r="AY57">
        <v>0</v>
      </c>
      <c r="AZ57">
        <v>1176.4705879999999</v>
      </c>
      <c r="BA57">
        <v>0</v>
      </c>
      <c r="BB57">
        <v>0</v>
      </c>
      <c r="BC57">
        <v>0</v>
      </c>
      <c r="BD57">
        <v>5.1433309999999999</v>
      </c>
      <c r="BE57">
        <v>0.37267800000000001</v>
      </c>
      <c r="BH57">
        <f>COUNT(#REF!)</f>
        <v>0</v>
      </c>
      <c r="BI57" t="e">
        <f>BH57/BH59*100</f>
        <v>#DIV/0!</v>
      </c>
    </row>
    <row r="58" spans="1:61" x14ac:dyDescent="0.25">
      <c r="A58" t="s">
        <v>260</v>
      </c>
      <c r="B58">
        <v>2</v>
      </c>
      <c r="C58" t="s">
        <v>28</v>
      </c>
      <c r="D58">
        <v>15</v>
      </c>
      <c r="E58" t="s">
        <v>1</v>
      </c>
      <c r="F58" t="s">
        <v>265</v>
      </c>
      <c r="G58" t="s">
        <v>245</v>
      </c>
      <c r="H58">
        <v>43.151969483197313</v>
      </c>
      <c r="I58">
        <v>8.8725957996923306</v>
      </c>
      <c r="J58" t="s">
        <v>52</v>
      </c>
      <c r="K58" s="29">
        <v>2604</v>
      </c>
      <c r="L58" s="29">
        <v>86</v>
      </c>
      <c r="M58" s="29">
        <f t="shared" si="2"/>
        <v>3.3026113671274961</v>
      </c>
      <c r="N58" s="29">
        <v>0.30275555555556288</v>
      </c>
      <c r="O58" s="29">
        <v>2.9724315057064205E-2</v>
      </c>
      <c r="P58" s="29">
        <v>8.6002351565105766</v>
      </c>
      <c r="Q58" s="29">
        <f t="shared" si="0"/>
        <v>21.202317701087068</v>
      </c>
      <c r="R58" s="29">
        <v>0.74297869733572419</v>
      </c>
      <c r="S58" s="29">
        <f t="shared" si="1"/>
        <v>2.8495327058839948E-2</v>
      </c>
      <c r="T58" s="29">
        <v>0.64345848337099543</v>
      </c>
      <c r="AA58" s="29" t="s">
        <v>2243</v>
      </c>
      <c r="AC58">
        <v>2990</v>
      </c>
      <c r="AD58">
        <v>345.13592499999999</v>
      </c>
      <c r="AE58">
        <v>8.6632529999999992</v>
      </c>
      <c r="AF58">
        <v>29.79</v>
      </c>
      <c r="AG58">
        <v>42.124172000000002</v>
      </c>
      <c r="AH58">
        <v>4.2124170000000003</v>
      </c>
      <c r="AI58">
        <v>0.115206</v>
      </c>
      <c r="AJ58">
        <v>8.4040000000000004E-2</v>
      </c>
      <c r="AK58">
        <v>0.72948100000000005</v>
      </c>
      <c r="AL58">
        <v>9.4774999999999998E-2</v>
      </c>
      <c r="AM58">
        <v>9.2499999999999999E-2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H58">
        <f>COUNT(#REF!)</f>
        <v>0</v>
      </c>
      <c r="BI58" t="e">
        <f>BH58/BH59*100</f>
        <v>#DIV/0!</v>
      </c>
    </row>
    <row r="59" spans="1:61" x14ac:dyDescent="0.25">
      <c r="A59" t="s">
        <v>261</v>
      </c>
      <c r="B59">
        <v>2</v>
      </c>
      <c r="C59" t="s">
        <v>8</v>
      </c>
      <c r="D59">
        <v>1</v>
      </c>
      <c r="E59" t="s">
        <v>1</v>
      </c>
      <c r="F59" t="s">
        <v>265</v>
      </c>
      <c r="G59" t="s">
        <v>245</v>
      </c>
      <c r="H59">
        <v>43.151969483197313</v>
      </c>
      <c r="I59">
        <v>8.8725957996923306</v>
      </c>
      <c r="J59" t="s">
        <v>50</v>
      </c>
      <c r="K59" s="29">
        <v>454</v>
      </c>
      <c r="L59" s="29">
        <v>272</v>
      </c>
      <c r="M59" s="29">
        <f t="shared" si="2"/>
        <v>59.91189427312775</v>
      </c>
      <c r="N59" s="29">
        <v>0.62147565789473802</v>
      </c>
      <c r="O59" s="29">
        <v>0.16284402930459202</v>
      </c>
      <c r="P59" s="29">
        <v>1.945557613270652</v>
      </c>
      <c r="Q59" s="29">
        <f t="shared" si="0"/>
        <v>27.856995244326995</v>
      </c>
      <c r="R59" s="29">
        <v>2.1642117685954054</v>
      </c>
      <c r="S59" s="29">
        <f t="shared" si="1"/>
        <v>1.4497283983185212</v>
      </c>
      <c r="AA59" s="29" t="s">
        <v>2243</v>
      </c>
      <c r="AC59">
        <v>536</v>
      </c>
      <c r="AD59">
        <v>269.95339999999999</v>
      </c>
      <c r="AE59">
        <v>1.985528</v>
      </c>
      <c r="AF59">
        <v>4.3499999999999996</v>
      </c>
      <c r="AG59">
        <v>5.2045649999999997</v>
      </c>
      <c r="AH59">
        <v>0.52045699999999995</v>
      </c>
      <c r="AI59">
        <v>0.50445600000000002</v>
      </c>
      <c r="AJ59">
        <v>1.2032480000000001</v>
      </c>
      <c r="AK59">
        <v>2.3852359999999999</v>
      </c>
      <c r="AL59">
        <v>0.13930000000000001</v>
      </c>
      <c r="AM59">
        <v>7.7499999999999999E-2</v>
      </c>
      <c r="AN59">
        <v>7</v>
      </c>
      <c r="AO59">
        <v>2.5930000000000002E-2</v>
      </c>
      <c r="AP59">
        <v>1.5558240000000001</v>
      </c>
      <c r="AQ59">
        <v>25.186567</v>
      </c>
      <c r="AR59">
        <v>2.247468</v>
      </c>
      <c r="AS59">
        <v>1.974218</v>
      </c>
      <c r="AT59">
        <v>19.285713999999999</v>
      </c>
      <c r="AU59">
        <v>12.432676000000001</v>
      </c>
      <c r="AV59">
        <v>0.122908</v>
      </c>
      <c r="AW59">
        <v>7.8617999999999993E-2</v>
      </c>
      <c r="AX59">
        <v>9.4441520000000008</v>
      </c>
      <c r="AY59">
        <v>2.3253710000000001</v>
      </c>
      <c r="AZ59">
        <v>25.257702999999999</v>
      </c>
      <c r="BA59">
        <v>5.6650029999999996</v>
      </c>
      <c r="BB59">
        <v>15.956013</v>
      </c>
      <c r="BC59">
        <v>16.429065000000001</v>
      </c>
      <c r="BD59">
        <v>6.9714919999999996</v>
      </c>
      <c r="BE59">
        <v>1.4966630000000001</v>
      </c>
      <c r="BH59">
        <f>SUM(BH57:BH58)</f>
        <v>0</v>
      </c>
    </row>
    <row r="60" spans="1:61" x14ac:dyDescent="0.25">
      <c r="A60" t="s">
        <v>261</v>
      </c>
      <c r="B60">
        <v>2</v>
      </c>
      <c r="C60" t="s">
        <v>2</v>
      </c>
      <c r="D60">
        <v>3</v>
      </c>
      <c r="E60" t="s">
        <v>1</v>
      </c>
      <c r="F60" t="s">
        <v>265</v>
      </c>
      <c r="G60" t="s">
        <v>245</v>
      </c>
      <c r="H60">
        <v>43.151969483197313</v>
      </c>
      <c r="I60">
        <v>8.8725957996923306</v>
      </c>
      <c r="J60" t="s">
        <v>51</v>
      </c>
      <c r="K60" s="29">
        <v>8485</v>
      </c>
      <c r="L60" s="29">
        <v>92</v>
      </c>
      <c r="M60" s="29">
        <f t="shared" si="2"/>
        <v>1.0842663523865645</v>
      </c>
      <c r="N60" s="29">
        <v>3.9583333333334872E-2</v>
      </c>
      <c r="O60" s="29">
        <v>6.4280537883391581E-2</v>
      </c>
      <c r="P60" s="29">
        <v>36.361357596038509</v>
      </c>
      <c r="Q60" s="29">
        <f t="shared" si="0"/>
        <v>6.5588047384408625</v>
      </c>
      <c r="R60" s="29">
        <v>0.57929127213016807</v>
      </c>
      <c r="S60" s="29">
        <f t="shared" si="1"/>
        <v>0.13519209814671618</v>
      </c>
      <c r="T60" s="29">
        <v>0.44227418831716481</v>
      </c>
      <c r="AA60" s="29" t="s">
        <v>2243</v>
      </c>
      <c r="AC60">
        <v>9758</v>
      </c>
      <c r="AD60">
        <v>269.95339999999999</v>
      </c>
      <c r="AE60">
        <v>36.146979000000002</v>
      </c>
      <c r="AF60">
        <v>97.57</v>
      </c>
      <c r="AG60">
        <v>316.287915</v>
      </c>
      <c r="AH60">
        <v>31.628791</v>
      </c>
      <c r="AI60">
        <v>2.7661000000000002E-2</v>
      </c>
      <c r="AJ60">
        <v>1.6119999999999999E-2</v>
      </c>
      <c r="AK60">
        <v>0.58274999999999999</v>
      </c>
      <c r="AL60">
        <v>2.4225E-2</v>
      </c>
      <c r="AM60">
        <v>1.7500000000000002E-2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61" x14ac:dyDescent="0.25">
      <c r="A61" t="s">
        <v>261</v>
      </c>
      <c r="B61">
        <v>2</v>
      </c>
      <c r="C61" t="s">
        <v>21</v>
      </c>
      <c r="D61">
        <v>7</v>
      </c>
      <c r="E61" t="s">
        <v>1</v>
      </c>
      <c r="F61" t="s">
        <v>265</v>
      </c>
      <c r="G61" t="s">
        <v>245</v>
      </c>
      <c r="H61">
        <v>43.151969483197313</v>
      </c>
      <c r="I61">
        <v>8.8725957996923306</v>
      </c>
      <c r="J61" t="s">
        <v>50</v>
      </c>
      <c r="K61" s="29">
        <v>10308</v>
      </c>
      <c r="L61" s="29">
        <v>336</v>
      </c>
      <c r="M61" s="29">
        <f t="shared" si="2"/>
        <v>3.2596041909196738</v>
      </c>
      <c r="N61" s="29">
        <v>4.818292682926633E-2</v>
      </c>
      <c r="O61" s="29">
        <v>0.17570013688127034</v>
      </c>
      <c r="P61" s="29">
        <v>44.173585633466701</v>
      </c>
      <c r="Q61" s="29">
        <f t="shared" si="0"/>
        <v>14.371032775869054</v>
      </c>
      <c r="R61" s="29">
        <v>0.68359477339494867</v>
      </c>
      <c r="S61" s="29">
        <f t="shared" si="1"/>
        <v>3.0888596881935571E-2</v>
      </c>
      <c r="T61" s="29">
        <v>0.43465410191431497</v>
      </c>
      <c r="AA61" s="29" t="s">
        <v>2243</v>
      </c>
      <c r="AC61">
        <v>11926</v>
      </c>
      <c r="AD61">
        <v>269.95339999999999</v>
      </c>
      <c r="AE61">
        <v>44.177995000000003</v>
      </c>
      <c r="AF61">
        <v>119.25</v>
      </c>
      <c r="AG61">
        <v>426.14812899999998</v>
      </c>
      <c r="AH61">
        <v>42.614812999999998</v>
      </c>
      <c r="AI61">
        <v>2.2630999999999998E-2</v>
      </c>
      <c r="AJ61">
        <v>1.6034E-2</v>
      </c>
      <c r="AK61">
        <v>0.70850500000000005</v>
      </c>
      <c r="AL61">
        <v>1.9324999999999998E-2</v>
      </c>
      <c r="AM61">
        <v>1.7500000000000002E-2</v>
      </c>
      <c r="AN61">
        <v>3</v>
      </c>
      <c r="AO61">
        <v>1.1113E-2</v>
      </c>
      <c r="AP61">
        <v>0.66678199999999999</v>
      </c>
      <c r="AQ61">
        <v>0.72111400000000003</v>
      </c>
      <c r="AR61">
        <v>0.226467</v>
      </c>
      <c r="AS61">
        <v>0.1176</v>
      </c>
      <c r="AT61">
        <v>28.666667</v>
      </c>
      <c r="AU61">
        <v>8.7368950000000005</v>
      </c>
      <c r="AV61">
        <v>8.1860000000000006E-3</v>
      </c>
      <c r="AW61">
        <v>3.6259999999999999E-3</v>
      </c>
      <c r="AX61">
        <v>134.10050899999999</v>
      </c>
      <c r="AY61">
        <v>34.633392000000001</v>
      </c>
      <c r="AZ61">
        <v>335.45497699999999</v>
      </c>
      <c r="BA61">
        <v>70.4238</v>
      </c>
      <c r="BB61">
        <v>19.605888</v>
      </c>
      <c r="BC61">
        <v>22.228344</v>
      </c>
      <c r="BD61">
        <v>6.2032889999999998</v>
      </c>
      <c r="BE61">
        <v>0.8</v>
      </c>
    </row>
    <row r="62" spans="1:61" x14ac:dyDescent="0.25">
      <c r="A62" t="s">
        <v>261</v>
      </c>
      <c r="B62">
        <v>2</v>
      </c>
      <c r="C62" t="s">
        <v>38</v>
      </c>
      <c r="D62">
        <v>9</v>
      </c>
      <c r="E62" t="s">
        <v>1</v>
      </c>
      <c r="F62" t="s">
        <v>265</v>
      </c>
      <c r="G62" t="s">
        <v>245</v>
      </c>
      <c r="H62">
        <v>43.151969483197313</v>
      </c>
      <c r="I62">
        <v>8.8725957996923306</v>
      </c>
      <c r="J62" t="s">
        <v>50</v>
      </c>
      <c r="K62" s="29">
        <v>921</v>
      </c>
      <c r="L62" s="29">
        <v>314</v>
      </c>
      <c r="M62" s="29">
        <f t="shared" si="2"/>
        <v>34.093376764386534</v>
      </c>
      <c r="N62" s="29">
        <v>0.14770000000000152</v>
      </c>
      <c r="O62" s="29">
        <v>0.23998067476466192</v>
      </c>
      <c r="P62" s="29">
        <v>3.9468250260402433</v>
      </c>
      <c r="Q62" s="29">
        <f t="shared" si="0"/>
        <v>25.855727831557402</v>
      </c>
      <c r="R62" s="29">
        <v>1.3634633132194447</v>
      </c>
      <c r="S62" s="29">
        <f t="shared" si="1"/>
        <v>0.64897994294256045</v>
      </c>
      <c r="AA62" s="29" t="s">
        <v>2243</v>
      </c>
      <c r="AC62">
        <v>1030</v>
      </c>
      <c r="AD62">
        <v>269.95339999999999</v>
      </c>
      <c r="AE62">
        <v>3.8154729999999999</v>
      </c>
      <c r="AF62">
        <v>8.58</v>
      </c>
      <c r="AG62">
        <v>10.936343000000001</v>
      </c>
      <c r="AH62">
        <v>1.093634</v>
      </c>
      <c r="AI62">
        <v>0.26116899999999998</v>
      </c>
      <c r="AJ62">
        <v>0.367506</v>
      </c>
      <c r="AK62">
        <v>1.4071579999999999</v>
      </c>
      <c r="AL62">
        <v>0.10815</v>
      </c>
      <c r="AM62">
        <v>2.5000000000000001E-3</v>
      </c>
      <c r="AN62">
        <v>20</v>
      </c>
      <c r="AO62">
        <v>7.4087E-2</v>
      </c>
      <c r="AP62">
        <v>4.4452119999999997</v>
      </c>
      <c r="AQ62">
        <v>17.669903000000001</v>
      </c>
      <c r="AR62">
        <v>0.24635499999999999</v>
      </c>
      <c r="AS62">
        <v>0.28647499999999998</v>
      </c>
      <c r="AT62">
        <v>9.1</v>
      </c>
      <c r="AU62">
        <v>5.0356620000000003</v>
      </c>
      <c r="AV62">
        <v>3.0414E-2</v>
      </c>
      <c r="AW62">
        <v>3.2620000000000003E-2</v>
      </c>
      <c r="AX62">
        <v>92.896276999999998</v>
      </c>
      <c r="AY62">
        <v>155.51818</v>
      </c>
      <c r="AZ62">
        <v>399.75493</v>
      </c>
      <c r="BA62">
        <v>329.02729699999998</v>
      </c>
      <c r="BB62">
        <v>12.92878</v>
      </c>
      <c r="BC62">
        <v>9.9657610000000005</v>
      </c>
      <c r="BD62">
        <v>7.1151439999999999</v>
      </c>
      <c r="BE62">
        <v>1.4142140000000001</v>
      </c>
    </row>
    <row r="63" spans="1:61" x14ac:dyDescent="0.25">
      <c r="A63" t="s">
        <v>261</v>
      </c>
      <c r="B63">
        <v>2</v>
      </c>
      <c r="C63" t="s">
        <v>4</v>
      </c>
      <c r="D63">
        <v>12</v>
      </c>
      <c r="E63" t="s">
        <v>1</v>
      </c>
      <c r="F63" t="s">
        <v>265</v>
      </c>
      <c r="G63" t="s">
        <v>245</v>
      </c>
      <c r="H63">
        <v>43.151969483197313</v>
      </c>
      <c r="I63">
        <v>8.8725957996923306</v>
      </c>
      <c r="J63" t="s">
        <v>52</v>
      </c>
      <c r="K63" s="29">
        <v>662</v>
      </c>
      <c r="L63" s="29">
        <v>146</v>
      </c>
      <c r="M63" s="29">
        <f t="shared" si="2"/>
        <v>22.054380664652566</v>
      </c>
      <c r="N63" s="29">
        <v>0.49434605263158327</v>
      </c>
      <c r="O63" s="29">
        <v>8.142201465229601E-2</v>
      </c>
      <c r="P63" s="29">
        <v>2.8369144052536819</v>
      </c>
      <c r="Q63" s="29">
        <f t="shared" si="0"/>
        <v>26.965638452343963</v>
      </c>
      <c r="R63" s="29">
        <v>1.4178490904089065</v>
      </c>
      <c r="S63" s="29">
        <f t="shared" si="1"/>
        <v>0.70336572013202225</v>
      </c>
      <c r="AA63" s="29" t="s">
        <v>2243</v>
      </c>
      <c r="AC63">
        <v>774</v>
      </c>
      <c r="AD63">
        <v>269.95339999999999</v>
      </c>
      <c r="AE63">
        <v>2.867162</v>
      </c>
      <c r="AF63">
        <v>6.34</v>
      </c>
      <c r="AG63">
        <v>5.318308</v>
      </c>
      <c r="AH63">
        <v>0.53183100000000005</v>
      </c>
      <c r="AI63">
        <v>0.34895199999999998</v>
      </c>
      <c r="AJ63">
        <v>0.49764399999999998</v>
      </c>
      <c r="AK63">
        <v>1.426112</v>
      </c>
      <c r="AL63">
        <v>0.17602499999999999</v>
      </c>
      <c r="AM63">
        <v>9.2499999999999999E-2</v>
      </c>
      <c r="AN63">
        <v>6</v>
      </c>
      <c r="AO63">
        <v>2.2225999999999999E-2</v>
      </c>
      <c r="AP63">
        <v>1.3335630000000001</v>
      </c>
      <c r="AQ63">
        <v>17.958656000000001</v>
      </c>
      <c r="AR63">
        <v>2.1229420000000001</v>
      </c>
      <c r="AS63">
        <v>1.2971870000000001</v>
      </c>
      <c r="AT63">
        <v>23.166667</v>
      </c>
      <c r="AU63">
        <v>9.6419219999999992</v>
      </c>
      <c r="AV63">
        <v>9.5771999999999996E-2</v>
      </c>
      <c r="AW63">
        <v>6.4596000000000001E-2</v>
      </c>
      <c r="AX63">
        <v>20.045252000000001</v>
      </c>
      <c r="AY63">
        <v>22.90757</v>
      </c>
      <c r="AZ63">
        <v>104.921887</v>
      </c>
      <c r="BA63">
        <v>100.51074199999999</v>
      </c>
      <c r="BB63">
        <v>46.333475</v>
      </c>
      <c r="BC63">
        <v>45.637951000000001</v>
      </c>
      <c r="BD63">
        <v>7.6757330000000001</v>
      </c>
      <c r="BE63">
        <v>0.979796</v>
      </c>
    </row>
    <row r="64" spans="1:61" x14ac:dyDescent="0.25">
      <c r="A64" t="s">
        <v>261</v>
      </c>
      <c r="B64">
        <v>2</v>
      </c>
      <c r="C64" t="s">
        <v>5</v>
      </c>
      <c r="D64">
        <v>14</v>
      </c>
      <c r="E64" t="s">
        <v>1</v>
      </c>
      <c r="F64" t="s">
        <v>265</v>
      </c>
      <c r="G64" t="s">
        <v>245</v>
      </c>
      <c r="H64">
        <v>43.151969483197313</v>
      </c>
      <c r="I64">
        <v>8.8725957996923306</v>
      </c>
      <c r="J64" t="s">
        <v>51</v>
      </c>
      <c r="K64" s="29">
        <v>8044</v>
      </c>
      <c r="L64" s="29">
        <v>274</v>
      </c>
      <c r="M64" s="29">
        <f t="shared" si="2"/>
        <v>3.4062655395325705</v>
      </c>
      <c r="N64" s="29">
        <v>2.3762280701753465E-2</v>
      </c>
      <c r="O64" s="29">
        <v>0.24426604395688803</v>
      </c>
      <c r="P64" s="29">
        <v>34.471509782266793</v>
      </c>
      <c r="Q64" s="29">
        <f t="shared" si="0"/>
        <v>4.6689569246691462</v>
      </c>
      <c r="R64" s="29">
        <v>0.6378573658872283</v>
      </c>
      <c r="S64" s="29">
        <f t="shared" si="1"/>
        <v>7.6626004389655944E-2</v>
      </c>
      <c r="T64" s="29">
        <v>0.43640837943910177</v>
      </c>
      <c r="AA64" s="29" t="s">
        <v>2243</v>
      </c>
      <c r="AC64">
        <v>9377</v>
      </c>
      <c r="AD64">
        <v>269.95339999999999</v>
      </c>
      <c r="AE64">
        <v>34.735624999999999</v>
      </c>
      <c r="AF64">
        <v>93.76</v>
      </c>
      <c r="AG64">
        <v>262.94269800000001</v>
      </c>
      <c r="AH64">
        <v>26.294270000000001</v>
      </c>
      <c r="AI64">
        <v>2.8784000000000001E-2</v>
      </c>
      <c r="AJ64">
        <v>1.8672999999999999E-2</v>
      </c>
      <c r="AK64">
        <v>0.64871599999999996</v>
      </c>
      <c r="AL64">
        <v>2.6474999999999999E-2</v>
      </c>
      <c r="AM64">
        <v>2.2499999999999999E-2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25">
      <c r="A65" t="s">
        <v>262</v>
      </c>
      <c r="B65">
        <v>2</v>
      </c>
      <c r="C65" t="s">
        <v>2</v>
      </c>
      <c r="D65">
        <v>3</v>
      </c>
      <c r="E65" t="s">
        <v>1</v>
      </c>
      <c r="F65" t="s">
        <v>265</v>
      </c>
      <c r="G65" t="s">
        <v>245</v>
      </c>
      <c r="H65">
        <v>43.151969483197313</v>
      </c>
      <c r="I65">
        <v>8.8725957996923306</v>
      </c>
      <c r="J65" t="s">
        <v>51</v>
      </c>
      <c r="K65" s="29">
        <v>7473</v>
      </c>
      <c r="L65" s="29">
        <v>169</v>
      </c>
      <c r="M65" s="29">
        <f t="shared" si="2"/>
        <v>2.2614746420446941</v>
      </c>
      <c r="N65" s="29">
        <v>1.8624999999999968E-2</v>
      </c>
      <c r="O65" s="29">
        <v>0.15280154284074388</v>
      </c>
      <c r="P65" s="29">
        <v>30.861781882402134</v>
      </c>
      <c r="Q65" s="29">
        <f t="shared" si="0"/>
        <v>1.0592290248044876</v>
      </c>
      <c r="R65" s="29">
        <v>0.60300927207859123</v>
      </c>
      <c r="S65" s="29">
        <f t="shared" si="1"/>
        <v>0.11147409819829301</v>
      </c>
      <c r="T65" s="29">
        <v>0.76887411991379295</v>
      </c>
      <c r="AA65" s="29" t="s">
        <v>2243</v>
      </c>
      <c r="AC65">
        <v>11187</v>
      </c>
      <c r="AD65">
        <v>359.58522499999998</v>
      </c>
      <c r="AE65">
        <v>31.110844</v>
      </c>
      <c r="AF65">
        <v>111.86</v>
      </c>
      <c r="AG65">
        <v>302.89268800000002</v>
      </c>
      <c r="AH65">
        <v>30.289269000000001</v>
      </c>
      <c r="AI65">
        <v>3.2126000000000002E-2</v>
      </c>
      <c r="AJ65">
        <v>1.9647000000000001E-2</v>
      </c>
      <c r="AK65">
        <v>0.61156100000000002</v>
      </c>
      <c r="AL65">
        <v>2.9874999999999999E-2</v>
      </c>
      <c r="AM65">
        <v>2.75E-2</v>
      </c>
      <c r="AN65">
        <v>1</v>
      </c>
      <c r="AO65">
        <v>2.7810000000000001E-3</v>
      </c>
      <c r="AP65">
        <v>0.16685900000000001</v>
      </c>
      <c r="AQ65">
        <v>0.187718</v>
      </c>
      <c r="AR65">
        <v>0.20997499999999999</v>
      </c>
      <c r="AS65">
        <v>0</v>
      </c>
      <c r="AT65">
        <v>21</v>
      </c>
      <c r="AU65">
        <v>0</v>
      </c>
      <c r="AV65">
        <v>1.0499E-2</v>
      </c>
      <c r="AW65">
        <v>6.9189999999999998E-3</v>
      </c>
      <c r="AX65">
        <v>95.249433999999994</v>
      </c>
      <c r="AY65">
        <v>0</v>
      </c>
      <c r="AZ65">
        <v>1142.857143</v>
      </c>
      <c r="BA65">
        <v>0</v>
      </c>
      <c r="BB65">
        <v>0</v>
      </c>
      <c r="BC65">
        <v>0</v>
      </c>
      <c r="BD65">
        <v>5.2788089999999999</v>
      </c>
      <c r="BE65">
        <v>0.37267800000000001</v>
      </c>
    </row>
    <row r="66" spans="1:57" x14ac:dyDescent="0.25">
      <c r="A66" t="s">
        <v>262</v>
      </c>
      <c r="B66">
        <v>2</v>
      </c>
      <c r="C66" t="s">
        <v>3</v>
      </c>
      <c r="D66">
        <v>4</v>
      </c>
      <c r="E66" t="s">
        <v>1</v>
      </c>
      <c r="F66" t="s">
        <v>265</v>
      </c>
      <c r="G66" t="s">
        <v>245</v>
      </c>
      <c r="H66">
        <v>43.151969483197313</v>
      </c>
      <c r="I66">
        <v>8.8725957996923306</v>
      </c>
      <c r="J66" t="s">
        <v>51</v>
      </c>
      <c r="K66" s="29">
        <v>6131</v>
      </c>
      <c r="L66" s="29">
        <v>38</v>
      </c>
      <c r="M66" s="29">
        <f t="shared" si="2"/>
        <v>0.61980101125428144</v>
      </c>
      <c r="N66" s="29">
        <v>1.5436363636359312E-2</v>
      </c>
      <c r="O66" s="29">
        <v>4.542748570941034E-2</v>
      </c>
      <c r="P66" s="29">
        <v>25.319628625854072</v>
      </c>
      <c r="Q66" s="29">
        <f t="shared" si="0"/>
        <v>4.4829242317435742</v>
      </c>
      <c r="R66" s="29">
        <v>0.51348119716542207</v>
      </c>
      <c r="S66" s="29">
        <f t="shared" si="1"/>
        <v>0.20100217311146218</v>
      </c>
      <c r="T66" s="29">
        <v>0.76646390559859556</v>
      </c>
      <c r="AA66" s="29" t="s">
        <v>2243</v>
      </c>
      <c r="AC66">
        <v>9297</v>
      </c>
      <c r="AD66">
        <v>359.58522499999998</v>
      </c>
      <c r="AE66">
        <v>25.854789</v>
      </c>
      <c r="AF66">
        <v>92.96</v>
      </c>
      <c r="AG66">
        <v>265.84623099999999</v>
      </c>
      <c r="AH66">
        <v>26.584623000000001</v>
      </c>
      <c r="AI66">
        <v>3.8653E-2</v>
      </c>
      <c r="AJ66">
        <v>2.0407999999999999E-2</v>
      </c>
      <c r="AK66">
        <v>0.52796100000000001</v>
      </c>
      <c r="AL66">
        <v>3.5986999999999998E-2</v>
      </c>
      <c r="AM66">
        <v>3.2500000000000001E-2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25">
      <c r="A67" t="s">
        <v>262</v>
      </c>
      <c r="B67">
        <v>2</v>
      </c>
      <c r="C67" t="s">
        <v>15</v>
      </c>
      <c r="D67">
        <v>6</v>
      </c>
      <c r="E67" t="s">
        <v>1</v>
      </c>
      <c r="F67" t="s">
        <v>265</v>
      </c>
      <c r="G67" t="s">
        <v>245</v>
      </c>
      <c r="H67">
        <v>43.151969483197313</v>
      </c>
      <c r="I67">
        <v>8.8725957996923306</v>
      </c>
      <c r="J67" t="s">
        <v>52</v>
      </c>
      <c r="K67" s="29">
        <v>802</v>
      </c>
      <c r="L67" s="29">
        <v>246</v>
      </c>
      <c r="M67" s="29">
        <f t="shared" ref="M67:M130" si="3">L67/K67*100</f>
        <v>30.673316708229425</v>
      </c>
      <c r="N67" s="29">
        <v>0.56905312500000316</v>
      </c>
      <c r="O67" s="29">
        <v>0.10737405713133354</v>
      </c>
      <c r="P67" s="29">
        <v>3.3120766853588268</v>
      </c>
      <c r="Q67" s="29">
        <f t="shared" ref="Q67:Q130" si="4">ABS(P67-$P$323)</f>
        <v>26.490476172238822</v>
      </c>
      <c r="R67" s="29">
        <v>1.9038058825222497</v>
      </c>
      <c r="S67" s="29">
        <f t="shared" ref="S67:S130" si="5">ABS(R67-$R$323)</f>
        <v>1.1893225122453654</v>
      </c>
      <c r="AA67" s="29" t="s">
        <v>2243</v>
      </c>
      <c r="AC67">
        <v>1480</v>
      </c>
      <c r="AD67">
        <v>359.58522499999998</v>
      </c>
      <c r="AE67">
        <v>4.1158530000000004</v>
      </c>
      <c r="AF67">
        <v>13.44</v>
      </c>
      <c r="AG67">
        <v>18.570039999999999</v>
      </c>
      <c r="AH67">
        <v>1.8570040000000001</v>
      </c>
      <c r="AI67">
        <v>0.24232100000000001</v>
      </c>
      <c r="AJ67">
        <v>0.48464200000000002</v>
      </c>
      <c r="AK67">
        <v>2.0000019999999998</v>
      </c>
      <c r="AL67">
        <v>9.9400000000000002E-2</v>
      </c>
      <c r="AM67">
        <v>7.2499999999999995E-2</v>
      </c>
      <c r="AN67">
        <v>10</v>
      </c>
      <c r="AO67">
        <v>2.7810000000000001E-2</v>
      </c>
      <c r="AP67">
        <v>1.6685890000000001</v>
      </c>
      <c r="AQ67">
        <v>25.405404999999998</v>
      </c>
      <c r="AR67">
        <v>2.5970369999999998</v>
      </c>
      <c r="AS67">
        <v>1.860433</v>
      </c>
      <c r="AT67">
        <v>37.6</v>
      </c>
      <c r="AU67">
        <v>25.975201999999999</v>
      </c>
      <c r="AV67">
        <v>7.0957000000000006E-2</v>
      </c>
      <c r="AW67">
        <v>3.4395000000000002E-2</v>
      </c>
      <c r="AX67">
        <v>14.061506</v>
      </c>
      <c r="AY67">
        <v>1.188728</v>
      </c>
      <c r="AZ67">
        <v>39.165283000000002</v>
      </c>
      <c r="BA67">
        <v>12.186975</v>
      </c>
      <c r="BB67">
        <v>16.768174999999999</v>
      </c>
      <c r="BC67">
        <v>28.502133000000001</v>
      </c>
      <c r="BD67">
        <v>9.9177129999999991</v>
      </c>
      <c r="BE67">
        <v>1.490712</v>
      </c>
    </row>
    <row r="68" spans="1:57" x14ac:dyDescent="0.25">
      <c r="A68" t="s">
        <v>262</v>
      </c>
      <c r="B68">
        <v>2</v>
      </c>
      <c r="C68" t="s">
        <v>5</v>
      </c>
      <c r="D68">
        <v>14</v>
      </c>
      <c r="E68" t="s">
        <v>1</v>
      </c>
      <c r="F68" t="s">
        <v>265</v>
      </c>
      <c r="G68" t="s">
        <v>245</v>
      </c>
      <c r="H68">
        <v>43.151969483197313</v>
      </c>
      <c r="I68">
        <v>8.8725957996923306</v>
      </c>
      <c r="J68" t="s">
        <v>51</v>
      </c>
      <c r="K68" s="29">
        <v>6408</v>
      </c>
      <c r="L68" s="29">
        <v>0</v>
      </c>
      <c r="M68" s="29">
        <f t="shared" si="3"/>
        <v>0</v>
      </c>
      <c r="N68" s="29">
        <v>0</v>
      </c>
      <c r="O68" s="29">
        <v>0</v>
      </c>
      <c r="P68" s="29">
        <v>26.463575311445588</v>
      </c>
      <c r="Q68" s="29">
        <f t="shared" si="4"/>
        <v>3.3389775461520586</v>
      </c>
      <c r="R68" s="29">
        <v>0.4556043626263116</v>
      </c>
      <c r="S68" s="29">
        <f t="shared" si="5"/>
        <v>0.25887900765057265</v>
      </c>
      <c r="T68" s="29">
        <v>0.68916754059774055</v>
      </c>
      <c r="AA68" s="29" t="s">
        <v>2243</v>
      </c>
      <c r="AC68">
        <v>9438</v>
      </c>
      <c r="AD68">
        <v>359.58522499999998</v>
      </c>
      <c r="AE68">
        <v>26.246907</v>
      </c>
      <c r="AF68">
        <v>94.37</v>
      </c>
      <c r="AG68">
        <v>327.57871299999999</v>
      </c>
      <c r="AH68">
        <v>32.757871000000002</v>
      </c>
      <c r="AI68">
        <v>3.8079000000000002E-2</v>
      </c>
      <c r="AJ68">
        <v>1.9268E-2</v>
      </c>
      <c r="AK68">
        <v>0.505996</v>
      </c>
      <c r="AL68">
        <v>3.4325000000000001E-2</v>
      </c>
      <c r="AM68">
        <v>3.2500000000000001E-2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25">
      <c r="A69" t="s">
        <v>262</v>
      </c>
      <c r="B69">
        <v>2</v>
      </c>
      <c r="C69" t="s">
        <v>11</v>
      </c>
      <c r="D69">
        <v>16</v>
      </c>
      <c r="E69" t="s">
        <v>1</v>
      </c>
      <c r="F69" t="s">
        <v>265</v>
      </c>
      <c r="G69" t="s">
        <v>245</v>
      </c>
      <c r="H69">
        <v>43.151969483197313</v>
      </c>
      <c r="I69">
        <v>8.8725957996923306</v>
      </c>
      <c r="J69" t="s">
        <v>51</v>
      </c>
      <c r="K69" s="29">
        <v>1264</v>
      </c>
      <c r="L69" s="29">
        <v>360</v>
      </c>
      <c r="M69" s="29">
        <f t="shared" si="3"/>
        <v>28.481012658227851</v>
      </c>
      <c r="N69" s="29">
        <v>0.12064761904761853</v>
      </c>
      <c r="O69" s="29">
        <v>0.2601755999720774</v>
      </c>
      <c r="P69" s="29">
        <v>5.2200310851540612</v>
      </c>
      <c r="Q69" s="29">
        <f t="shared" si="4"/>
        <v>24.582521772443584</v>
      </c>
      <c r="R69" s="29">
        <v>1.532022321635413</v>
      </c>
      <c r="S69" s="29">
        <f t="shared" si="5"/>
        <v>0.81753895135852872</v>
      </c>
      <c r="T69" s="29">
        <v>0.74846842913524347</v>
      </c>
      <c r="AA69" s="29" t="s">
        <v>2243</v>
      </c>
      <c r="AC69">
        <v>2093</v>
      </c>
      <c r="AD69">
        <v>359.58522499999998</v>
      </c>
      <c r="AE69">
        <v>5.820595</v>
      </c>
      <c r="AF69">
        <v>19.2</v>
      </c>
      <c r="AG69">
        <v>24.585360999999999</v>
      </c>
      <c r="AH69">
        <v>2.4585360000000001</v>
      </c>
      <c r="AI69">
        <v>0.17093700000000001</v>
      </c>
      <c r="AJ69">
        <v>0.25800000000000001</v>
      </c>
      <c r="AK69">
        <v>1.509331</v>
      </c>
      <c r="AL69">
        <v>7.8549999999999995E-2</v>
      </c>
      <c r="AM69">
        <v>2.5000000000000001E-3</v>
      </c>
      <c r="AN69">
        <v>26</v>
      </c>
      <c r="AO69">
        <v>7.2305999999999995E-2</v>
      </c>
      <c r="AP69">
        <v>4.3383320000000003</v>
      </c>
      <c r="AQ69">
        <v>17.009077999999999</v>
      </c>
      <c r="AR69">
        <v>0.39009700000000003</v>
      </c>
      <c r="AS69">
        <v>0.413078</v>
      </c>
      <c r="AT69">
        <v>13.692308000000001</v>
      </c>
      <c r="AU69">
        <v>8.6337440000000001</v>
      </c>
      <c r="AV69">
        <v>3.0734999999999998E-2</v>
      </c>
      <c r="AW69">
        <v>2.9689E-2</v>
      </c>
      <c r="AX69">
        <v>139.762899</v>
      </c>
      <c r="AY69">
        <v>207.63758799999999</v>
      </c>
      <c r="AZ69">
        <v>560.92266199999995</v>
      </c>
      <c r="BA69">
        <v>293.72361899999999</v>
      </c>
      <c r="BB69">
        <v>12.233515000000001</v>
      </c>
      <c r="BC69">
        <v>11.386850000000001</v>
      </c>
      <c r="BD69">
        <v>7.8040250000000002</v>
      </c>
      <c r="BE69">
        <v>1.490712</v>
      </c>
    </row>
    <row r="70" spans="1:57" x14ac:dyDescent="0.25">
      <c r="A70" t="s">
        <v>263</v>
      </c>
      <c r="B70">
        <v>2</v>
      </c>
      <c r="C70" t="s">
        <v>2</v>
      </c>
      <c r="D70">
        <v>3</v>
      </c>
      <c r="E70" t="s">
        <v>1</v>
      </c>
      <c r="F70" t="s">
        <v>265</v>
      </c>
      <c r="G70" t="s">
        <v>245</v>
      </c>
      <c r="H70">
        <v>43.151969483197313</v>
      </c>
      <c r="I70">
        <v>8.8725957996923306</v>
      </c>
      <c r="J70" t="s">
        <v>51</v>
      </c>
      <c r="K70" s="29">
        <v>13665</v>
      </c>
      <c r="L70" s="29">
        <v>447</v>
      </c>
      <c r="M70" s="29">
        <f t="shared" si="3"/>
        <v>3.2711306256860593</v>
      </c>
      <c r="N70" s="29">
        <v>2.2205722891566557E-2</v>
      </c>
      <c r="O70" s="29">
        <v>0.29370377032746958</v>
      </c>
      <c r="P70" s="29">
        <v>48.354964114757486</v>
      </c>
      <c r="Q70" s="29">
        <f t="shared" si="4"/>
        <v>18.552411257159839</v>
      </c>
      <c r="R70" s="29">
        <v>0.7421507719021484</v>
      </c>
      <c r="S70" s="29">
        <f t="shared" si="5"/>
        <v>2.7667401625264154E-2</v>
      </c>
      <c r="T70" s="29">
        <v>1.0416419885396579</v>
      </c>
      <c r="AA70" s="29" t="s">
        <v>2243</v>
      </c>
      <c r="AC70">
        <v>14677</v>
      </c>
      <c r="AD70">
        <v>304.10950000000003</v>
      </c>
      <c r="AE70">
        <v>48.262220999999997</v>
      </c>
      <c r="AF70">
        <v>146.76</v>
      </c>
      <c r="AG70">
        <v>497.02149100000003</v>
      </c>
      <c r="AH70">
        <v>49.702148999999999</v>
      </c>
      <c r="AI70">
        <v>2.0718E-2</v>
      </c>
      <c r="AJ70">
        <v>1.5363999999999999E-2</v>
      </c>
      <c r="AK70">
        <v>0.74158900000000005</v>
      </c>
      <c r="AL70">
        <v>1.7774999999999999E-2</v>
      </c>
      <c r="AM70">
        <v>1.7500000000000002E-2</v>
      </c>
      <c r="AN70">
        <v>1</v>
      </c>
      <c r="AO70">
        <v>3.2880000000000001E-3</v>
      </c>
      <c r="AP70">
        <v>0.197297</v>
      </c>
      <c r="AQ70">
        <v>0.23846800000000001</v>
      </c>
      <c r="AR70">
        <v>0.21795</v>
      </c>
      <c r="AS70">
        <v>0</v>
      </c>
      <c r="AT70">
        <v>35</v>
      </c>
      <c r="AU70">
        <v>0</v>
      </c>
      <c r="AV70">
        <v>6.4099999999999999E-3</v>
      </c>
      <c r="AW70">
        <v>3.8149999999999998E-3</v>
      </c>
      <c r="AX70">
        <v>155.99908199999999</v>
      </c>
      <c r="AY70">
        <v>0</v>
      </c>
      <c r="AZ70">
        <v>634.92063499999995</v>
      </c>
      <c r="BA70">
        <v>0</v>
      </c>
      <c r="BB70">
        <v>0</v>
      </c>
      <c r="BC70">
        <v>0</v>
      </c>
      <c r="BD70">
        <v>8.66554</v>
      </c>
      <c r="BE70">
        <v>0.37267800000000001</v>
      </c>
    </row>
    <row r="71" spans="1:57" x14ac:dyDescent="0.25">
      <c r="A71" t="s">
        <v>263</v>
      </c>
      <c r="B71">
        <v>2</v>
      </c>
      <c r="C71" t="s">
        <v>21</v>
      </c>
      <c r="D71">
        <v>7</v>
      </c>
      <c r="E71" t="s">
        <v>1</v>
      </c>
      <c r="F71" t="s">
        <v>265</v>
      </c>
      <c r="G71" t="s">
        <v>245</v>
      </c>
      <c r="H71">
        <v>43.151969483197313</v>
      </c>
      <c r="I71">
        <v>8.8725957996923306</v>
      </c>
      <c r="J71" t="s">
        <v>50</v>
      </c>
      <c r="K71" s="29">
        <v>13864</v>
      </c>
      <c r="L71" s="29">
        <v>1376</v>
      </c>
      <c r="M71" s="29">
        <f t="shared" si="3"/>
        <v>9.9249855741488737</v>
      </c>
      <c r="N71" s="29">
        <v>5.8253937007873728E-2</v>
      </c>
      <c r="O71" s="29">
        <v>0.44940215459745342</v>
      </c>
      <c r="P71" s="29">
        <v>49.059145443614916</v>
      </c>
      <c r="Q71" s="29">
        <f t="shared" si="4"/>
        <v>19.25659258601727</v>
      </c>
      <c r="R71" s="29">
        <v>0.9574568894899752</v>
      </c>
      <c r="S71" s="29">
        <f t="shared" si="5"/>
        <v>0.24297351921309096</v>
      </c>
      <c r="T71" s="29">
        <v>1.0528851291044381</v>
      </c>
      <c r="AA71" s="29" t="s">
        <v>2243</v>
      </c>
      <c r="AC71">
        <v>14973</v>
      </c>
      <c r="AD71">
        <v>304.10950000000003</v>
      </c>
      <c r="AE71">
        <v>49.235554999999998</v>
      </c>
      <c r="AF71">
        <v>149.72</v>
      </c>
      <c r="AG71">
        <v>563.43145200000004</v>
      </c>
      <c r="AH71">
        <v>56.343145</v>
      </c>
      <c r="AI71">
        <v>2.0310000000000002E-2</v>
      </c>
      <c r="AJ71">
        <v>1.9432000000000001E-2</v>
      </c>
      <c r="AK71">
        <v>0.95680500000000002</v>
      </c>
      <c r="AL71">
        <v>1.5174999999999999E-2</v>
      </c>
      <c r="AM71">
        <v>1.2500000000000001E-2</v>
      </c>
      <c r="AN71">
        <v>26</v>
      </c>
      <c r="AO71">
        <v>8.5496000000000003E-2</v>
      </c>
      <c r="AP71">
        <v>5.1297309999999996</v>
      </c>
      <c r="AQ71">
        <v>6.4315769999999999</v>
      </c>
      <c r="AR71">
        <v>0.25477899999999998</v>
      </c>
      <c r="AS71">
        <v>0.118766</v>
      </c>
      <c r="AT71">
        <v>37.038462000000003</v>
      </c>
      <c r="AU71">
        <v>12.634810999999999</v>
      </c>
      <c r="AV71">
        <v>7.0699999999999999E-3</v>
      </c>
      <c r="AW71">
        <v>3.4259999999999998E-3</v>
      </c>
      <c r="AX71">
        <v>152.04688400000001</v>
      </c>
      <c r="AY71">
        <v>33.136291999999997</v>
      </c>
      <c r="AZ71">
        <v>406.32930499999998</v>
      </c>
      <c r="BA71">
        <v>77.826331999999994</v>
      </c>
      <c r="BB71">
        <v>10.444886</v>
      </c>
      <c r="BC71">
        <v>11.584498999999999</v>
      </c>
      <c r="BD71">
        <v>8.1189809999999998</v>
      </c>
      <c r="BE71">
        <v>2.285218</v>
      </c>
    </row>
    <row r="72" spans="1:57" x14ac:dyDescent="0.25">
      <c r="A72" t="s">
        <v>263</v>
      </c>
      <c r="B72">
        <v>2</v>
      </c>
      <c r="C72" t="s">
        <v>0</v>
      </c>
      <c r="D72">
        <v>10</v>
      </c>
      <c r="E72" t="s">
        <v>1</v>
      </c>
      <c r="F72" t="s">
        <v>265</v>
      </c>
      <c r="G72" t="s">
        <v>245</v>
      </c>
      <c r="H72">
        <v>43.151969483197313</v>
      </c>
      <c r="I72">
        <v>8.8725957996923306</v>
      </c>
      <c r="J72" t="s">
        <v>51</v>
      </c>
      <c r="K72" s="29">
        <v>19419</v>
      </c>
      <c r="L72" s="29">
        <v>1130</v>
      </c>
      <c r="M72" s="29">
        <f t="shared" si="3"/>
        <v>5.8190432051083993</v>
      </c>
      <c r="N72" s="29">
        <v>1.3699434389138085E-2</v>
      </c>
      <c r="O72" s="29">
        <v>0.78203052099241899</v>
      </c>
      <c r="P72" s="29">
        <v>68.716066457700379</v>
      </c>
      <c r="Q72" s="29">
        <f t="shared" si="4"/>
        <v>38.913513600102732</v>
      </c>
      <c r="R72" s="29">
        <v>0.97386361645727504</v>
      </c>
      <c r="S72" s="29">
        <f t="shared" si="5"/>
        <v>0.25938024618039079</v>
      </c>
      <c r="T72" s="29">
        <v>1.0018754775230048</v>
      </c>
      <c r="AA72" s="29" t="s">
        <v>2243</v>
      </c>
      <c r="AC72">
        <v>20812</v>
      </c>
      <c r="AD72">
        <v>304.10950000000003</v>
      </c>
      <c r="AE72">
        <v>68.435875999999993</v>
      </c>
      <c r="AF72">
        <v>208.11</v>
      </c>
      <c r="AG72">
        <v>825.37313900000004</v>
      </c>
      <c r="AH72">
        <v>82.537313999999995</v>
      </c>
      <c r="AI72">
        <v>1.4611000000000001E-2</v>
      </c>
      <c r="AJ72">
        <v>1.4224000000000001E-2</v>
      </c>
      <c r="AK72">
        <v>0.97352899999999998</v>
      </c>
      <c r="AL72">
        <v>1.0825E-2</v>
      </c>
      <c r="AM72">
        <v>2.5000000000000001E-3</v>
      </c>
      <c r="AN72">
        <v>9</v>
      </c>
      <c r="AO72">
        <v>2.9595E-2</v>
      </c>
      <c r="AP72">
        <v>1.775676</v>
      </c>
      <c r="AQ72">
        <v>1.1772050000000001</v>
      </c>
      <c r="AR72">
        <v>0.143622</v>
      </c>
      <c r="AS72">
        <v>7.3112999999999997E-2</v>
      </c>
      <c r="AT72">
        <v>27.222221999999999</v>
      </c>
      <c r="AU72">
        <v>8.8002529999999997</v>
      </c>
      <c r="AV72">
        <v>5.4770000000000001E-3</v>
      </c>
      <c r="AW72">
        <v>3.29E-3</v>
      </c>
      <c r="AX72">
        <v>204.981897</v>
      </c>
      <c r="AY72">
        <v>55.110439999999997</v>
      </c>
      <c r="AZ72">
        <v>1134.6865190000001</v>
      </c>
      <c r="BA72">
        <v>351.190831</v>
      </c>
      <c r="BB72">
        <v>26.189962999999999</v>
      </c>
      <c r="BC72">
        <v>18.216073999999999</v>
      </c>
      <c r="BD72">
        <v>5.6898140000000001</v>
      </c>
      <c r="BE72">
        <v>1.2583059999999999</v>
      </c>
    </row>
    <row r="73" spans="1:57" x14ac:dyDescent="0.25">
      <c r="A73" t="s">
        <v>263</v>
      </c>
      <c r="B73">
        <v>2</v>
      </c>
      <c r="C73" t="s">
        <v>4</v>
      </c>
      <c r="D73">
        <v>12</v>
      </c>
      <c r="E73" t="s">
        <v>1</v>
      </c>
      <c r="F73" t="s">
        <v>265</v>
      </c>
      <c r="G73" t="s">
        <v>245</v>
      </c>
      <c r="H73">
        <v>43.151969483197313</v>
      </c>
      <c r="I73">
        <v>8.8725957996923306</v>
      </c>
      <c r="J73" t="s">
        <v>50</v>
      </c>
      <c r="K73" s="29">
        <v>6288</v>
      </c>
      <c r="L73" s="29">
        <v>0</v>
      </c>
      <c r="M73" s="29">
        <f t="shared" si="3"/>
        <v>0</v>
      </c>
      <c r="N73" s="29">
        <v>0</v>
      </c>
      <c r="O73" s="29">
        <v>0</v>
      </c>
      <c r="P73" s="29">
        <v>22.250714552037696</v>
      </c>
      <c r="Q73" s="29">
        <f t="shared" si="4"/>
        <v>7.5518383055599507</v>
      </c>
      <c r="R73" s="29">
        <v>0.48528365531645901</v>
      </c>
      <c r="S73" s="29">
        <f t="shared" si="5"/>
        <v>0.22919971496042524</v>
      </c>
      <c r="T73" s="29">
        <v>0.98967445920602637</v>
      </c>
      <c r="AA73" s="29" t="s">
        <v>2243</v>
      </c>
      <c r="AC73">
        <v>6777</v>
      </c>
      <c r="AD73">
        <v>304.10950000000003</v>
      </c>
      <c r="AE73">
        <v>22.284735999999999</v>
      </c>
      <c r="AF73">
        <v>67.760000000000005</v>
      </c>
      <c r="AG73">
        <v>206.04310799999999</v>
      </c>
      <c r="AH73">
        <v>20.604310999999999</v>
      </c>
      <c r="AI73">
        <v>4.4866000000000003E-2</v>
      </c>
      <c r="AJ73">
        <v>2.1833000000000002E-2</v>
      </c>
      <c r="AK73">
        <v>0.48661700000000002</v>
      </c>
      <c r="AL73">
        <v>3.8913000000000003E-2</v>
      </c>
      <c r="AM73">
        <v>3.2500000000000001E-2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25">
      <c r="A74" t="s">
        <v>263</v>
      </c>
      <c r="B74">
        <v>2</v>
      </c>
      <c r="C74" t="s">
        <v>10</v>
      </c>
      <c r="D74">
        <v>13</v>
      </c>
      <c r="E74" t="s">
        <v>1</v>
      </c>
      <c r="F74" t="s">
        <v>265</v>
      </c>
      <c r="G74" t="s">
        <v>245</v>
      </c>
      <c r="H74">
        <v>43.151969483197313</v>
      </c>
      <c r="I74">
        <v>8.8725957996923306</v>
      </c>
      <c r="J74" t="s">
        <v>51</v>
      </c>
      <c r="K74" s="29">
        <v>9350</v>
      </c>
      <c r="L74" s="29">
        <v>172</v>
      </c>
      <c r="M74" s="29">
        <f t="shared" si="3"/>
        <v>1.8395721925133688</v>
      </c>
      <c r="N74" s="29">
        <v>2.1888157894740523E-2</v>
      </c>
      <c r="O74" s="29">
        <v>0.13446678641498608</v>
      </c>
      <c r="P74" s="29">
        <v>33.085906657371574</v>
      </c>
      <c r="Q74" s="29">
        <f t="shared" si="4"/>
        <v>3.2833537997739271</v>
      </c>
      <c r="R74" s="29">
        <v>0.61475209916709861</v>
      </c>
      <c r="S74" s="29">
        <f t="shared" si="5"/>
        <v>9.9731271109785635E-2</v>
      </c>
      <c r="T74" s="29">
        <v>1.0227448010574571</v>
      </c>
      <c r="AA74" s="29" t="s">
        <v>2243</v>
      </c>
      <c r="AC74">
        <v>10062</v>
      </c>
      <c r="AD74">
        <v>304.10950000000003</v>
      </c>
      <c r="AE74">
        <v>33.086765999999997</v>
      </c>
      <c r="AF74">
        <v>100.61</v>
      </c>
      <c r="AG74">
        <v>279.75760600000001</v>
      </c>
      <c r="AH74">
        <v>27.975760999999999</v>
      </c>
      <c r="AI74">
        <v>3.0223E-2</v>
      </c>
      <c r="AJ74">
        <v>1.8578999999999998E-2</v>
      </c>
      <c r="AK74">
        <v>0.61473100000000003</v>
      </c>
      <c r="AL74">
        <v>2.8125000000000001E-2</v>
      </c>
      <c r="AM74">
        <v>2.75E-2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ht="15.75" x14ac:dyDescent="0.25">
      <c r="A75" t="s">
        <v>796</v>
      </c>
      <c r="B75">
        <v>3</v>
      </c>
      <c r="C75" t="s">
        <v>10</v>
      </c>
      <c r="D75">
        <v>13</v>
      </c>
      <c r="E75" t="s">
        <v>1</v>
      </c>
      <c r="F75" t="s">
        <v>736</v>
      </c>
      <c r="G75" t="s">
        <v>244</v>
      </c>
      <c r="H75" s="2">
        <v>5.1417350641734281</v>
      </c>
      <c r="I75">
        <v>27.463590766117633</v>
      </c>
      <c r="J75" s="5" t="s">
        <v>51</v>
      </c>
      <c r="K75" s="29">
        <v>8129</v>
      </c>
      <c r="L75" s="29">
        <v>59</v>
      </c>
      <c r="M75" s="29">
        <f t="shared" si="3"/>
        <v>0.72579653093861485</v>
      </c>
      <c r="N75" s="29">
        <v>2.329666666666359E-2</v>
      </c>
      <c r="O75" s="29">
        <v>4.5498456131315673E-2</v>
      </c>
      <c r="P75" s="29">
        <v>24.657129992764339</v>
      </c>
      <c r="Q75" s="29">
        <f t="shared" si="4"/>
        <v>5.1454228648333071</v>
      </c>
      <c r="R75" s="29">
        <v>0.55811115398621902</v>
      </c>
      <c r="S75" s="29">
        <f t="shared" si="5"/>
        <v>0.15637221629066522</v>
      </c>
      <c r="T75" s="29">
        <v>1.0175149165912529</v>
      </c>
      <c r="U75" s="46">
        <v>4.1329799999999999</v>
      </c>
      <c r="V75" s="29">
        <v>16</v>
      </c>
      <c r="W75" s="29">
        <f>AVERAGE(2,18,16)</f>
        <v>12</v>
      </c>
      <c r="X75" s="29">
        <f>AVERAGE(17,6,5)</f>
        <v>9.3333333333333339</v>
      </c>
      <c r="Y75" s="29">
        <f>AVERAGE(19,24,21)</f>
        <v>21.333333333333332</v>
      </c>
      <c r="Z75" s="29">
        <v>30</v>
      </c>
      <c r="AA75" s="2" t="s">
        <v>2244</v>
      </c>
      <c r="AB75" s="34"/>
      <c r="AC75">
        <v>8283</v>
      </c>
      <c r="AD75">
        <v>336.82347499999997</v>
      </c>
      <c r="AE75">
        <v>24.591515999999999</v>
      </c>
      <c r="AF75">
        <v>82.81</v>
      </c>
      <c r="AG75">
        <v>223.52143899999999</v>
      </c>
      <c r="AH75">
        <v>22.352143999999999</v>
      </c>
      <c r="AI75">
        <v>4.0660000000000002E-2</v>
      </c>
      <c r="AJ75">
        <v>2.3880999999999999E-2</v>
      </c>
      <c r="AK75">
        <v>0.58732499999999999</v>
      </c>
      <c r="AL75">
        <v>3.7150000000000002E-2</v>
      </c>
      <c r="AM75">
        <v>3.2500000000000001E-2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ht="15.75" x14ac:dyDescent="0.25">
      <c r="A76" t="s">
        <v>796</v>
      </c>
      <c r="B76" s="29">
        <v>3</v>
      </c>
      <c r="C76" t="s">
        <v>5</v>
      </c>
      <c r="D76">
        <v>14</v>
      </c>
      <c r="E76" t="s">
        <v>1</v>
      </c>
      <c r="F76" t="s">
        <v>736</v>
      </c>
      <c r="G76" t="s">
        <v>244</v>
      </c>
      <c r="H76" s="2">
        <v>5.1417350641734281</v>
      </c>
      <c r="I76">
        <v>27.463590766117633</v>
      </c>
      <c r="J76" s="5" t="s">
        <v>50</v>
      </c>
      <c r="K76" s="29">
        <v>12346</v>
      </c>
      <c r="L76" s="29">
        <v>24</v>
      </c>
      <c r="M76" s="29">
        <f t="shared" si="3"/>
        <v>0.194394945731411</v>
      </c>
      <c r="N76" s="29">
        <v>2.3630000000005681E-2</v>
      </c>
      <c r="O76" s="29">
        <v>1.5166152043771891E-2</v>
      </c>
      <c r="P76" s="29">
        <v>37.448262626481551</v>
      </c>
      <c r="Q76" s="29">
        <f t="shared" si="4"/>
        <v>7.6457097688839042</v>
      </c>
      <c r="R76" s="29">
        <v>0.71713956318729344</v>
      </c>
      <c r="S76" s="29">
        <f t="shared" si="5"/>
        <v>2.6561929104091941E-3</v>
      </c>
      <c r="T76" s="29">
        <v>0.51136091175468545</v>
      </c>
      <c r="U76" s="46">
        <v>4.1329799999999999</v>
      </c>
      <c r="V76" s="29">
        <v>16</v>
      </c>
      <c r="W76" s="29">
        <f>AVERAGE(2,18,16)</f>
        <v>12</v>
      </c>
      <c r="X76" s="29">
        <f>AVERAGE(17,6,5)</f>
        <v>9.3333333333333339</v>
      </c>
      <c r="Y76" s="29">
        <f>AVERAGE(19,24,21)</f>
        <v>21.333333333333332</v>
      </c>
      <c r="Z76" s="29">
        <v>30</v>
      </c>
      <c r="AA76" s="2" t="s">
        <v>2244</v>
      </c>
      <c r="AB76" s="34"/>
      <c r="AC76">
        <v>12511</v>
      </c>
      <c r="AD76">
        <v>336.82347499999997</v>
      </c>
      <c r="AE76">
        <v>37.144086000000001</v>
      </c>
      <c r="AF76">
        <v>125.09</v>
      </c>
      <c r="AG76">
        <v>443.92139200000003</v>
      </c>
      <c r="AH76">
        <v>44.392139</v>
      </c>
      <c r="AI76">
        <v>2.6919999999999999E-2</v>
      </c>
      <c r="AJ76">
        <v>1.9890000000000001E-2</v>
      </c>
      <c r="AK76">
        <v>0.73886099999999999</v>
      </c>
      <c r="AL76">
        <v>2.2675000000000001E-2</v>
      </c>
      <c r="AM76">
        <v>1.7500000000000002E-2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ht="15.75" x14ac:dyDescent="0.25">
      <c r="A77" t="s">
        <v>796</v>
      </c>
      <c r="B77" s="29">
        <v>3</v>
      </c>
      <c r="C77" t="s">
        <v>6</v>
      </c>
      <c r="D77">
        <v>14</v>
      </c>
      <c r="E77" t="s">
        <v>7</v>
      </c>
      <c r="F77" t="s">
        <v>736</v>
      </c>
      <c r="G77" t="s">
        <v>244</v>
      </c>
      <c r="H77" s="2">
        <v>5.1417350641734281</v>
      </c>
      <c r="I77">
        <v>27.463590766117633</v>
      </c>
      <c r="J77" s="5" t="s">
        <v>50</v>
      </c>
      <c r="K77" s="29">
        <v>4693</v>
      </c>
      <c r="L77" s="29">
        <v>636</v>
      </c>
      <c r="M77" s="29">
        <f t="shared" si="3"/>
        <v>13.552098870658428</v>
      </c>
      <c r="N77" s="29">
        <v>7.307807017543598E-2</v>
      </c>
      <c r="O77" s="29">
        <v>0.34578826659799911</v>
      </c>
      <c r="P77" s="29">
        <v>14.234950308284297</v>
      </c>
      <c r="Q77" s="29">
        <f t="shared" si="4"/>
        <v>15.567602549313349</v>
      </c>
      <c r="R77" s="29">
        <v>1.0599135773298136</v>
      </c>
      <c r="S77" s="29">
        <f t="shared" si="5"/>
        <v>0.34543020705292937</v>
      </c>
      <c r="T77" s="29">
        <v>0.50615400483656747</v>
      </c>
      <c r="U77" s="46">
        <v>4.1329799999999999</v>
      </c>
      <c r="V77" s="29">
        <v>16</v>
      </c>
      <c r="W77" s="29">
        <f t="shared" ref="W77:W115" si="6">AVERAGE(2,18,16)</f>
        <v>12</v>
      </c>
      <c r="X77" s="29">
        <f t="shared" ref="X77:X115" si="7">AVERAGE(17,6,5)</f>
        <v>9.3333333333333339</v>
      </c>
      <c r="Y77" s="29">
        <f t="shared" ref="Y77:Y115" si="8">AVERAGE(19,24,21)</f>
        <v>21.333333333333332</v>
      </c>
      <c r="Z77" s="29">
        <v>30</v>
      </c>
      <c r="AA77" s="2" t="s">
        <v>2244</v>
      </c>
      <c r="AB77" s="34"/>
      <c r="AC77">
        <v>4778</v>
      </c>
      <c r="AD77">
        <v>336.82347499999997</v>
      </c>
      <c r="AE77">
        <v>14.185472000000001</v>
      </c>
      <c r="AF77">
        <v>47.7</v>
      </c>
      <c r="AG77">
        <v>84.558678</v>
      </c>
      <c r="AH77">
        <v>8.4558680000000006</v>
      </c>
      <c r="AI77">
        <v>7.0467000000000002E-2</v>
      </c>
      <c r="AJ77">
        <v>7.5055999999999998E-2</v>
      </c>
      <c r="AK77">
        <v>1.0651200000000001</v>
      </c>
      <c r="AL77">
        <v>4.4350000000000001E-2</v>
      </c>
      <c r="AM77">
        <v>2.2499999999999999E-2</v>
      </c>
      <c r="AN77">
        <v>2</v>
      </c>
      <c r="AO77">
        <v>5.9379999999999997E-3</v>
      </c>
      <c r="AP77">
        <v>0.35626999999999998</v>
      </c>
      <c r="AQ77">
        <v>0.62787800000000005</v>
      </c>
      <c r="AR77">
        <v>0.19067500000000001</v>
      </c>
      <c r="AS77">
        <v>7.92E-3</v>
      </c>
      <c r="AT77">
        <v>15</v>
      </c>
      <c r="AU77">
        <v>1.4142140000000001</v>
      </c>
      <c r="AV77">
        <v>1.362E-2</v>
      </c>
      <c r="AW77">
        <v>7.8729999999999998E-3</v>
      </c>
      <c r="AX77">
        <v>73.640912</v>
      </c>
      <c r="AY77">
        <v>10.475519999999999</v>
      </c>
      <c r="AZ77">
        <v>316.04637000000002</v>
      </c>
      <c r="BA77">
        <v>67.302414999999996</v>
      </c>
      <c r="BB77">
        <v>187.36765</v>
      </c>
      <c r="BC77">
        <v>0</v>
      </c>
      <c r="BD77">
        <v>6.7587460000000004</v>
      </c>
      <c r="BE77">
        <v>0.47140500000000002</v>
      </c>
    </row>
    <row r="78" spans="1:57" ht="15.75" x14ac:dyDescent="0.25">
      <c r="A78" t="s">
        <v>797</v>
      </c>
      <c r="B78" s="29">
        <v>3</v>
      </c>
      <c r="C78" t="s">
        <v>9</v>
      </c>
      <c r="D78">
        <v>2</v>
      </c>
      <c r="E78" t="s">
        <v>1</v>
      </c>
      <c r="F78" t="s">
        <v>736</v>
      </c>
      <c r="G78" t="s">
        <v>244</v>
      </c>
      <c r="H78" s="2">
        <v>5.1417350641734281</v>
      </c>
      <c r="I78">
        <v>27.463590766117633</v>
      </c>
      <c r="J78" s="5" t="s">
        <v>51</v>
      </c>
      <c r="K78" s="29">
        <v>8869</v>
      </c>
      <c r="L78" s="29">
        <v>180</v>
      </c>
      <c r="M78" s="29">
        <f t="shared" si="3"/>
        <v>2.0295410982072388</v>
      </c>
      <c r="N78" s="29">
        <v>4.3348076923072437E-2</v>
      </c>
      <c r="O78" s="29">
        <v>8.3565851346036613E-2</v>
      </c>
      <c r="P78" s="29">
        <v>19.003731681743556</v>
      </c>
      <c r="Q78" s="29">
        <f t="shared" si="4"/>
        <v>10.798821175854091</v>
      </c>
      <c r="R78" s="29">
        <v>0.95237769672037464</v>
      </c>
      <c r="S78" s="29">
        <f t="shared" si="5"/>
        <v>0.2378943264434904</v>
      </c>
      <c r="T78" s="29">
        <v>0.99858775394532917</v>
      </c>
      <c r="U78" s="46">
        <v>4.1329799999999999</v>
      </c>
      <c r="V78" s="29">
        <v>16</v>
      </c>
      <c r="W78" s="29">
        <f t="shared" si="6"/>
        <v>12</v>
      </c>
      <c r="X78" s="29">
        <f t="shared" si="7"/>
        <v>9.3333333333333339</v>
      </c>
      <c r="Y78" s="29">
        <f t="shared" si="8"/>
        <v>21.333333333333332</v>
      </c>
      <c r="Z78" s="29">
        <v>30</v>
      </c>
      <c r="AA78" s="2" t="s">
        <v>2244</v>
      </c>
      <c r="AB78" s="34"/>
      <c r="AC78">
        <v>8894</v>
      </c>
      <c r="AD78">
        <v>469.70695000000001</v>
      </c>
      <c r="AE78">
        <v>18.935210999999999</v>
      </c>
      <c r="AF78">
        <v>88.78</v>
      </c>
      <c r="AG78">
        <v>187.06328199999999</v>
      </c>
      <c r="AH78">
        <v>18.706327999999999</v>
      </c>
      <c r="AI78">
        <v>5.2796999999999997E-2</v>
      </c>
      <c r="AJ78">
        <v>5.0557999999999999E-2</v>
      </c>
      <c r="AK78">
        <v>0.95758399999999999</v>
      </c>
      <c r="AL78">
        <v>4.0300000000000002E-2</v>
      </c>
      <c r="AM78">
        <v>3.2500000000000001E-2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ht="15.75" x14ac:dyDescent="0.25">
      <c r="A79" t="s">
        <v>797</v>
      </c>
      <c r="B79" s="29">
        <v>3</v>
      </c>
      <c r="C79" t="s">
        <v>10</v>
      </c>
      <c r="D79">
        <v>13</v>
      </c>
      <c r="E79" t="s">
        <v>1</v>
      </c>
      <c r="F79" t="s">
        <v>736</v>
      </c>
      <c r="G79" t="s">
        <v>244</v>
      </c>
      <c r="H79" s="2">
        <v>5.1417350641734281</v>
      </c>
      <c r="I79">
        <v>27.463590766117633</v>
      </c>
      <c r="J79" s="5" t="s">
        <v>51</v>
      </c>
      <c r="K79" s="29">
        <v>22793</v>
      </c>
      <c r="L79" s="29">
        <v>395</v>
      </c>
      <c r="M79" s="29">
        <f t="shared" si="3"/>
        <v>1.7329881981310051</v>
      </c>
      <c r="N79" s="29">
        <v>1.8024418604651003E-2</v>
      </c>
      <c r="O79" s="29">
        <v>0.1842734157886961</v>
      </c>
      <c r="P79" s="29">
        <v>48.838883326415704</v>
      </c>
      <c r="Q79" s="29">
        <f t="shared" si="4"/>
        <v>19.036330468818058</v>
      </c>
      <c r="R79" s="29">
        <v>0.88278505074175839</v>
      </c>
      <c r="S79" s="29">
        <f t="shared" si="5"/>
        <v>0.16830168046487415</v>
      </c>
      <c r="T79" s="29">
        <v>0.99858775394532917</v>
      </c>
      <c r="U79" s="46">
        <v>4.1329799999999999</v>
      </c>
      <c r="V79" s="29">
        <v>16</v>
      </c>
      <c r="W79" s="29">
        <f t="shared" si="6"/>
        <v>12</v>
      </c>
      <c r="X79" s="29">
        <f t="shared" si="7"/>
        <v>9.3333333333333339</v>
      </c>
      <c r="Y79" s="29">
        <f t="shared" si="8"/>
        <v>21.333333333333332</v>
      </c>
      <c r="Z79" s="29">
        <v>30</v>
      </c>
      <c r="AA79" s="2" t="s">
        <v>2244</v>
      </c>
      <c r="AB79" s="34"/>
      <c r="AC79">
        <v>22940</v>
      </c>
      <c r="AD79">
        <v>469.70695000000001</v>
      </c>
      <c r="AE79">
        <v>48.838962000000002</v>
      </c>
      <c r="AF79">
        <v>229.39</v>
      </c>
      <c r="AG79">
        <v>777.70764299999996</v>
      </c>
      <c r="AH79">
        <v>77.770764</v>
      </c>
      <c r="AI79">
        <v>2.0473999999999999E-2</v>
      </c>
      <c r="AJ79">
        <v>1.8053E-2</v>
      </c>
      <c r="AK79">
        <v>0.881776</v>
      </c>
      <c r="AL79">
        <v>1.5975E-2</v>
      </c>
      <c r="AM79">
        <v>1.2500000000000001E-2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ht="15.75" x14ac:dyDescent="0.25">
      <c r="A80" t="s">
        <v>798</v>
      </c>
      <c r="B80" s="29">
        <v>3</v>
      </c>
      <c r="C80" t="s">
        <v>9</v>
      </c>
      <c r="D80">
        <v>2</v>
      </c>
      <c r="E80" t="s">
        <v>1</v>
      </c>
      <c r="F80" t="s">
        <v>736</v>
      </c>
      <c r="G80" t="s">
        <v>244</v>
      </c>
      <c r="H80" s="2">
        <v>5.1417350641734281</v>
      </c>
      <c r="I80">
        <v>27.463590766117633</v>
      </c>
      <c r="J80" s="5" t="s">
        <v>52</v>
      </c>
      <c r="K80" s="29">
        <v>11972</v>
      </c>
      <c r="L80" s="29">
        <v>33</v>
      </c>
      <c r="M80" s="29">
        <f t="shared" si="3"/>
        <v>0.27564316739057804</v>
      </c>
      <c r="N80" s="29">
        <v>8.268333333333544E-2</v>
      </c>
      <c r="O80" s="29">
        <v>9.8788362495303584E-3</v>
      </c>
      <c r="P80" s="29">
        <v>39.423142526459152</v>
      </c>
      <c r="Q80" s="29">
        <f t="shared" si="4"/>
        <v>9.6205896688615056</v>
      </c>
      <c r="R80" s="29">
        <v>0.55937050810830324</v>
      </c>
      <c r="S80" s="29">
        <f t="shared" si="5"/>
        <v>0.155112862168581</v>
      </c>
      <c r="T80" s="29">
        <v>1.0015902394698399</v>
      </c>
      <c r="U80" s="46">
        <v>4.1329799999999999</v>
      </c>
      <c r="V80" s="29">
        <v>16</v>
      </c>
      <c r="W80" s="29">
        <f t="shared" si="6"/>
        <v>12</v>
      </c>
      <c r="X80" s="29">
        <f t="shared" si="7"/>
        <v>9.3333333333333339</v>
      </c>
      <c r="Y80" s="29">
        <f t="shared" si="8"/>
        <v>21.333333333333332</v>
      </c>
      <c r="Z80" s="29">
        <v>30</v>
      </c>
      <c r="AA80" s="2" t="s">
        <v>2244</v>
      </c>
      <c r="AB80" s="34"/>
      <c r="AC80">
        <v>12073</v>
      </c>
      <c r="AD80">
        <v>306.31507499999998</v>
      </c>
      <c r="AE80">
        <v>39.413665999999999</v>
      </c>
      <c r="AF80">
        <v>120.71</v>
      </c>
      <c r="AG80">
        <v>474.04875900000002</v>
      </c>
      <c r="AH80">
        <v>47.404876000000002</v>
      </c>
      <c r="AI80">
        <v>2.537E-2</v>
      </c>
      <c r="AJ80">
        <v>1.4178E-2</v>
      </c>
      <c r="AK80">
        <v>0.55883700000000003</v>
      </c>
      <c r="AL80">
        <v>2.2974999999999999E-2</v>
      </c>
      <c r="AM80">
        <v>2.2499999999999999E-2</v>
      </c>
      <c r="AN80">
        <v>1</v>
      </c>
      <c r="AO80">
        <v>3.2650000000000001E-3</v>
      </c>
      <c r="AP80">
        <v>0.195877</v>
      </c>
      <c r="AQ80">
        <v>0.29818600000000001</v>
      </c>
      <c r="AR80">
        <v>0.39374999999999999</v>
      </c>
      <c r="AS80">
        <v>0</v>
      </c>
      <c r="AT80">
        <v>36</v>
      </c>
      <c r="AU80">
        <v>0</v>
      </c>
      <c r="AV80">
        <v>1.125E-2</v>
      </c>
      <c r="AW80">
        <v>5.411E-3</v>
      </c>
      <c r="AX80">
        <v>88.888889000000006</v>
      </c>
      <c r="AY80">
        <v>0</v>
      </c>
      <c r="AZ80">
        <v>264.90066200000001</v>
      </c>
      <c r="BA80">
        <v>0</v>
      </c>
      <c r="BB80">
        <v>0</v>
      </c>
      <c r="BC80">
        <v>0</v>
      </c>
      <c r="BD80">
        <v>5.2084520000000003</v>
      </c>
      <c r="BE80">
        <v>0.37267800000000001</v>
      </c>
    </row>
    <row r="81" spans="1:57" ht="15.75" x14ac:dyDescent="0.25">
      <c r="A81" t="s">
        <v>798</v>
      </c>
      <c r="B81" s="29">
        <v>3</v>
      </c>
      <c r="C81" t="s">
        <v>2</v>
      </c>
      <c r="D81">
        <v>3</v>
      </c>
      <c r="E81" t="s">
        <v>1</v>
      </c>
      <c r="F81" t="s">
        <v>736</v>
      </c>
      <c r="G81" t="s">
        <v>244</v>
      </c>
      <c r="H81" s="2">
        <v>5.1417350641734281</v>
      </c>
      <c r="I81">
        <v>27.463590766117633</v>
      </c>
      <c r="J81" s="5" t="s">
        <v>51</v>
      </c>
      <c r="K81" s="29">
        <v>20519</v>
      </c>
      <c r="L81" s="29">
        <v>30</v>
      </c>
      <c r="M81" s="29">
        <f t="shared" si="3"/>
        <v>0.14620595545591891</v>
      </c>
      <c r="N81" s="29">
        <v>1.6737499999997851E-2</v>
      </c>
      <c r="O81" s="29">
        <v>1.9757672499060717E-2</v>
      </c>
      <c r="P81" s="29">
        <v>67.567947001371138</v>
      </c>
      <c r="Q81" s="29">
        <f t="shared" si="4"/>
        <v>37.765394143773491</v>
      </c>
      <c r="R81" s="29">
        <v>0.45009468331299268</v>
      </c>
      <c r="S81" s="29">
        <f t="shared" si="5"/>
        <v>0.26438868696389156</v>
      </c>
      <c r="T81" s="29">
        <v>0.99763328977867549</v>
      </c>
      <c r="U81" s="46">
        <v>4.1329799999999999</v>
      </c>
      <c r="V81" s="29">
        <v>16</v>
      </c>
      <c r="W81" s="29">
        <f t="shared" si="6"/>
        <v>12</v>
      </c>
      <c r="X81" s="29">
        <f t="shared" si="7"/>
        <v>9.3333333333333339</v>
      </c>
      <c r="Y81" s="29">
        <f t="shared" si="8"/>
        <v>21.333333333333332</v>
      </c>
      <c r="Z81" s="29">
        <v>30</v>
      </c>
      <c r="AA81" s="2" t="s">
        <v>2244</v>
      </c>
      <c r="AB81" s="34"/>
      <c r="AC81">
        <v>20688</v>
      </c>
      <c r="AD81">
        <v>306.31507499999998</v>
      </c>
      <c r="AE81">
        <v>67.538302000000002</v>
      </c>
      <c r="AF81">
        <v>206.87</v>
      </c>
      <c r="AG81">
        <v>1046.943147</v>
      </c>
      <c r="AH81">
        <v>104.694315</v>
      </c>
      <c r="AI81">
        <v>1.4805E-2</v>
      </c>
      <c r="AJ81">
        <v>6.6559999999999996E-3</v>
      </c>
      <c r="AK81">
        <v>0.44957200000000003</v>
      </c>
      <c r="AL81">
        <v>1.4E-2</v>
      </c>
      <c r="AM81">
        <v>1.2500000000000001E-2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ht="15.75" x14ac:dyDescent="0.25">
      <c r="A82" t="s">
        <v>798</v>
      </c>
      <c r="B82" s="29">
        <v>3</v>
      </c>
      <c r="C82" t="s">
        <v>12</v>
      </c>
      <c r="D82">
        <v>5</v>
      </c>
      <c r="E82" t="s">
        <v>1</v>
      </c>
      <c r="F82" t="s">
        <v>736</v>
      </c>
      <c r="G82" t="s">
        <v>244</v>
      </c>
      <c r="H82" s="2">
        <v>5.1417350641734281</v>
      </c>
      <c r="I82">
        <v>27.463590766117633</v>
      </c>
      <c r="J82" s="5" t="s">
        <v>51</v>
      </c>
      <c r="K82" s="29">
        <v>5048</v>
      </c>
      <c r="L82" s="29">
        <v>179</v>
      </c>
      <c r="M82" s="29">
        <f t="shared" si="3"/>
        <v>3.5459587955625991</v>
      </c>
      <c r="N82" s="29">
        <v>4.5350641025644046E-2</v>
      </c>
      <c r="O82" s="29">
        <v>0.12842487124389465</v>
      </c>
      <c r="P82" s="29">
        <v>16.622788462543085</v>
      </c>
      <c r="Q82" s="29">
        <f t="shared" si="4"/>
        <v>13.179764395054562</v>
      </c>
      <c r="R82" s="29">
        <v>0.74637333394327399</v>
      </c>
      <c r="S82" s="29">
        <f t="shared" si="5"/>
        <v>3.1889963666389742E-2</v>
      </c>
      <c r="T82" s="29">
        <v>1.0056557257299938</v>
      </c>
      <c r="U82" s="46">
        <v>4.1329799999999999</v>
      </c>
      <c r="V82" s="29">
        <v>16</v>
      </c>
      <c r="W82" s="29">
        <f t="shared" si="6"/>
        <v>12</v>
      </c>
      <c r="X82" s="29">
        <f t="shared" si="7"/>
        <v>9.3333333333333339</v>
      </c>
      <c r="Y82" s="29">
        <f t="shared" si="8"/>
        <v>21.333333333333332</v>
      </c>
      <c r="Z82" s="29">
        <v>30</v>
      </c>
      <c r="AA82" s="2" t="s">
        <v>2244</v>
      </c>
      <c r="AB82" s="34"/>
      <c r="AC82">
        <v>5086</v>
      </c>
      <c r="AD82">
        <v>306.31507499999998</v>
      </c>
      <c r="AE82">
        <v>16.603819000000001</v>
      </c>
      <c r="AF82">
        <v>50.84</v>
      </c>
      <c r="AG82">
        <v>89.833703999999997</v>
      </c>
      <c r="AH82">
        <v>8.9833700000000007</v>
      </c>
      <c r="AI82">
        <v>6.0215999999999999E-2</v>
      </c>
      <c r="AJ82">
        <v>4.4906000000000001E-2</v>
      </c>
      <c r="AK82">
        <v>0.74574300000000004</v>
      </c>
      <c r="AL82">
        <v>4.8974999999999998E-2</v>
      </c>
      <c r="AM82">
        <v>2.75E-2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ht="15.75" x14ac:dyDescent="0.25">
      <c r="A83" t="s">
        <v>799</v>
      </c>
      <c r="B83" s="29">
        <v>3</v>
      </c>
      <c r="C83" t="s">
        <v>9</v>
      </c>
      <c r="D83">
        <v>2</v>
      </c>
      <c r="E83" t="s">
        <v>1</v>
      </c>
      <c r="F83" t="s">
        <v>736</v>
      </c>
      <c r="G83" t="s">
        <v>244</v>
      </c>
      <c r="H83" s="2">
        <v>5.1417350641734281</v>
      </c>
      <c r="I83">
        <v>27.463590766117633</v>
      </c>
      <c r="J83" s="5" t="s">
        <v>51</v>
      </c>
      <c r="K83" s="29">
        <v>19505</v>
      </c>
      <c r="L83" s="29">
        <v>232</v>
      </c>
      <c r="M83" s="29">
        <f t="shared" si="3"/>
        <v>1.1894386054857728</v>
      </c>
      <c r="N83" s="29">
        <v>1.5432547169809713E-2</v>
      </c>
      <c r="O83" s="29">
        <v>0.1367131752198916</v>
      </c>
      <c r="P83" s="29">
        <v>50.313027974792185</v>
      </c>
      <c r="Q83" s="29">
        <f t="shared" si="4"/>
        <v>20.510475117194538</v>
      </c>
      <c r="R83" s="29">
        <v>0.76656676675822311</v>
      </c>
      <c r="S83" s="29">
        <f t="shared" si="5"/>
        <v>5.2083396481338862E-2</v>
      </c>
      <c r="T83" s="29">
        <v>1.0055330113063601</v>
      </c>
      <c r="U83" s="46">
        <v>4.1329799999999999</v>
      </c>
      <c r="V83" s="29">
        <v>16</v>
      </c>
      <c r="W83" s="29">
        <f t="shared" si="6"/>
        <v>12</v>
      </c>
      <c r="X83" s="29">
        <f t="shared" si="7"/>
        <v>9.3333333333333339</v>
      </c>
      <c r="Y83" s="29">
        <f t="shared" si="8"/>
        <v>21.333333333333332</v>
      </c>
      <c r="Z83" s="29">
        <v>30</v>
      </c>
      <c r="AA83" s="2" t="s">
        <v>2244</v>
      </c>
      <c r="AB83" s="34"/>
      <c r="AC83">
        <v>19653</v>
      </c>
      <c r="AD83">
        <v>391.86894999999998</v>
      </c>
      <c r="AE83">
        <v>50.151969999999999</v>
      </c>
      <c r="AF83">
        <v>196.52</v>
      </c>
      <c r="AG83">
        <v>663.01757899999996</v>
      </c>
      <c r="AH83">
        <v>66.301758000000007</v>
      </c>
      <c r="AI83">
        <v>1.9938000000000001E-2</v>
      </c>
      <c r="AJ83">
        <v>1.5328E-2</v>
      </c>
      <c r="AK83">
        <v>0.76881500000000003</v>
      </c>
      <c r="AL83">
        <v>1.6549999999999999E-2</v>
      </c>
      <c r="AM83">
        <v>1.2500000000000001E-2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ht="15.75" x14ac:dyDescent="0.25">
      <c r="A84" t="s">
        <v>799</v>
      </c>
      <c r="B84" s="29">
        <v>3</v>
      </c>
      <c r="C84" t="s">
        <v>21</v>
      </c>
      <c r="D84">
        <v>7</v>
      </c>
      <c r="E84" t="s">
        <v>1</v>
      </c>
      <c r="F84" t="s">
        <v>736</v>
      </c>
      <c r="G84" t="s">
        <v>244</v>
      </c>
      <c r="H84" s="2">
        <v>5.1417350641734281</v>
      </c>
      <c r="I84">
        <v>27.463590766117633</v>
      </c>
      <c r="J84" s="5" t="s">
        <v>51</v>
      </c>
      <c r="K84" s="29">
        <v>17238</v>
      </c>
      <c r="L84" s="29">
        <v>38</v>
      </c>
      <c r="M84" s="29">
        <f t="shared" si="3"/>
        <v>0.22044320686854624</v>
      </c>
      <c r="N84" s="29">
        <v>2.2812500000000124E-2</v>
      </c>
      <c r="O84" s="29">
        <v>2.0635950976587412E-2</v>
      </c>
      <c r="P84" s="29">
        <v>44.465315366801725</v>
      </c>
      <c r="Q84" s="29">
        <f t="shared" si="4"/>
        <v>14.662762509204079</v>
      </c>
      <c r="R84" s="29">
        <v>0.503517440398079</v>
      </c>
      <c r="S84" s="29">
        <f t="shared" si="5"/>
        <v>0.21096592987880525</v>
      </c>
      <c r="T84" s="29">
        <v>1.0055330113063601</v>
      </c>
      <c r="U84" s="46">
        <v>4.1329799999999999</v>
      </c>
      <c r="V84" s="29">
        <v>16</v>
      </c>
      <c r="W84" s="29">
        <f t="shared" si="6"/>
        <v>12</v>
      </c>
      <c r="X84" s="29">
        <f t="shared" si="7"/>
        <v>9.3333333333333339</v>
      </c>
      <c r="Y84" s="29">
        <f t="shared" si="8"/>
        <v>21.333333333333332</v>
      </c>
      <c r="Z84" s="29">
        <v>30</v>
      </c>
      <c r="AA84" s="2" t="s">
        <v>2244</v>
      </c>
      <c r="AB84" s="34"/>
      <c r="AC84">
        <v>17469</v>
      </c>
      <c r="AD84">
        <v>391.86894999999998</v>
      </c>
      <c r="AE84">
        <v>44.578679000000001</v>
      </c>
      <c r="AF84">
        <v>174.68</v>
      </c>
      <c r="AG84">
        <v>681.17201799999998</v>
      </c>
      <c r="AH84">
        <v>68.117202000000006</v>
      </c>
      <c r="AI84">
        <v>2.2429999999999999E-2</v>
      </c>
      <c r="AJ84">
        <v>1.1358E-2</v>
      </c>
      <c r="AK84">
        <v>0.50636199999999998</v>
      </c>
      <c r="AL84">
        <v>2.0375000000000001E-2</v>
      </c>
      <c r="AM84">
        <v>1.7500000000000002E-2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ht="15.75" x14ac:dyDescent="0.25">
      <c r="A85" t="s">
        <v>800</v>
      </c>
      <c r="B85" s="29">
        <v>3</v>
      </c>
      <c r="C85" t="s">
        <v>2</v>
      </c>
      <c r="D85">
        <v>3</v>
      </c>
      <c r="E85" t="s">
        <v>1</v>
      </c>
      <c r="F85" t="s">
        <v>736</v>
      </c>
      <c r="G85" t="s">
        <v>244</v>
      </c>
      <c r="H85" s="2">
        <v>5.1417350641734281</v>
      </c>
      <c r="I85">
        <v>27.463590766117633</v>
      </c>
      <c r="J85" s="5" t="s">
        <v>51</v>
      </c>
      <c r="K85" s="29">
        <v>12782</v>
      </c>
      <c r="L85" s="29">
        <v>69</v>
      </c>
      <c r="M85" s="29">
        <f t="shared" si="3"/>
        <v>0.5398216241589735</v>
      </c>
      <c r="N85" s="29">
        <v>2.8930769230769853E-2</v>
      </c>
      <c r="O85" s="29">
        <v>4.2913381811186493E-2</v>
      </c>
      <c r="P85" s="29">
        <v>42.193757408506599</v>
      </c>
      <c r="Q85" s="29">
        <f t="shared" si="4"/>
        <v>12.391204550908952</v>
      </c>
      <c r="R85" s="29">
        <v>0.52442649968788158</v>
      </c>
      <c r="S85" s="29">
        <f t="shared" si="5"/>
        <v>0.19005687058900267</v>
      </c>
      <c r="T85" s="29">
        <v>1.009993041795781</v>
      </c>
      <c r="U85" s="46">
        <v>4.1329799999999999</v>
      </c>
      <c r="V85" s="29">
        <v>16</v>
      </c>
      <c r="W85" s="29">
        <f t="shared" si="6"/>
        <v>12</v>
      </c>
      <c r="X85" s="29">
        <f t="shared" si="7"/>
        <v>9.3333333333333339</v>
      </c>
      <c r="Y85" s="29">
        <f t="shared" si="8"/>
        <v>21.333333333333332</v>
      </c>
      <c r="Z85" s="29">
        <v>30</v>
      </c>
      <c r="AA85" s="2" t="s">
        <v>2244</v>
      </c>
      <c r="AB85" s="34"/>
      <c r="AC85">
        <v>12894</v>
      </c>
      <c r="AD85">
        <v>306.04149999999998</v>
      </c>
      <c r="AE85">
        <v>42.131540999999999</v>
      </c>
      <c r="AF85">
        <v>128.93</v>
      </c>
      <c r="AG85">
        <v>481.62108000000001</v>
      </c>
      <c r="AH85">
        <v>48.162108000000003</v>
      </c>
      <c r="AI85">
        <v>2.3732E-2</v>
      </c>
      <c r="AJ85">
        <v>1.2428E-2</v>
      </c>
      <c r="AK85">
        <v>0.52365799999999996</v>
      </c>
      <c r="AL85">
        <v>2.1350000000000001E-2</v>
      </c>
      <c r="AM85">
        <v>1.7500000000000002E-2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ht="15.75" x14ac:dyDescent="0.25">
      <c r="A86" t="s">
        <v>800</v>
      </c>
      <c r="B86" s="29">
        <v>3</v>
      </c>
      <c r="C86" t="s">
        <v>15</v>
      </c>
      <c r="D86">
        <v>6</v>
      </c>
      <c r="E86" t="s">
        <v>1</v>
      </c>
      <c r="F86" t="s">
        <v>736</v>
      </c>
      <c r="G86" t="s">
        <v>244</v>
      </c>
      <c r="H86" s="2">
        <v>5.1417350641734281</v>
      </c>
      <c r="I86">
        <v>27.463590766117633</v>
      </c>
      <c r="J86" s="5" t="s">
        <v>52</v>
      </c>
      <c r="K86" s="29">
        <v>12307</v>
      </c>
      <c r="L86" s="29">
        <v>0</v>
      </c>
      <c r="M86" s="29">
        <f t="shared" si="3"/>
        <v>0</v>
      </c>
      <c r="N86" s="29">
        <v>0</v>
      </c>
      <c r="O86" s="29">
        <v>0</v>
      </c>
      <c r="P86" s="29">
        <v>40.625768457713249</v>
      </c>
      <c r="Q86" s="29">
        <f t="shared" si="4"/>
        <v>10.823215600115603</v>
      </c>
      <c r="R86" s="29">
        <v>0.42839356759659292</v>
      </c>
      <c r="S86" s="29">
        <f t="shared" si="5"/>
        <v>0.28608980268029133</v>
      </c>
      <c r="T86" s="29">
        <v>1.0035827497936465</v>
      </c>
      <c r="U86" s="46">
        <v>4.1329799999999999</v>
      </c>
      <c r="V86" s="29">
        <v>16</v>
      </c>
      <c r="W86" s="29">
        <f t="shared" si="6"/>
        <v>12</v>
      </c>
      <c r="X86" s="29">
        <f t="shared" si="7"/>
        <v>9.3333333333333339</v>
      </c>
      <c r="Y86" s="29">
        <f t="shared" si="8"/>
        <v>21.333333333333332</v>
      </c>
      <c r="Z86" s="29">
        <v>30</v>
      </c>
      <c r="AA86" s="2" t="s">
        <v>2244</v>
      </c>
      <c r="AB86" s="34"/>
      <c r="AC86">
        <v>12427</v>
      </c>
      <c r="AD86">
        <v>306.04149999999998</v>
      </c>
      <c r="AE86">
        <v>40.605604</v>
      </c>
      <c r="AF86">
        <v>124.26</v>
      </c>
      <c r="AG86">
        <v>506.75405499999999</v>
      </c>
      <c r="AH86">
        <v>50.675406000000002</v>
      </c>
      <c r="AI86">
        <v>2.4624E-2</v>
      </c>
      <c r="AJ86">
        <v>1.0532E-2</v>
      </c>
      <c r="AK86">
        <v>0.42771999999999999</v>
      </c>
      <c r="AL86">
        <v>2.3125E-2</v>
      </c>
      <c r="AM86">
        <v>2.2499999999999999E-2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ht="15.75" x14ac:dyDescent="0.25">
      <c r="A87" t="s">
        <v>800</v>
      </c>
      <c r="B87" s="29">
        <v>3</v>
      </c>
      <c r="C87" t="s">
        <v>13</v>
      </c>
      <c r="D87">
        <v>11</v>
      </c>
      <c r="E87" t="s">
        <v>1</v>
      </c>
      <c r="F87" t="s">
        <v>736</v>
      </c>
      <c r="G87" t="s">
        <v>244</v>
      </c>
      <c r="H87" s="2">
        <v>5.1417350641734281</v>
      </c>
      <c r="I87">
        <v>27.463590766117633</v>
      </c>
      <c r="J87" s="5" t="s">
        <v>51</v>
      </c>
      <c r="K87" s="29">
        <v>5216</v>
      </c>
      <c r="L87" s="29">
        <v>141</v>
      </c>
      <c r="M87" s="29">
        <f t="shared" si="3"/>
        <v>2.7032208588957056</v>
      </c>
      <c r="N87" s="29">
        <v>4.004666666667038E-2</v>
      </c>
      <c r="O87" s="29">
        <v>9.9030881102738069E-2</v>
      </c>
      <c r="P87" s="29">
        <v>17.218169194396058</v>
      </c>
      <c r="Q87" s="29">
        <f t="shared" si="4"/>
        <v>12.584383663201589</v>
      </c>
      <c r="R87" s="29">
        <v>0.72633127547774734</v>
      </c>
      <c r="S87" s="29">
        <f t="shared" si="5"/>
        <v>1.1847905200863096E-2</v>
      </c>
      <c r="T87" s="29">
        <v>1.0047658649664131</v>
      </c>
      <c r="U87" s="46">
        <v>4.1329799999999999</v>
      </c>
      <c r="V87" s="29">
        <v>16</v>
      </c>
      <c r="W87" s="29">
        <f t="shared" si="6"/>
        <v>12</v>
      </c>
      <c r="X87" s="29">
        <f t="shared" si="7"/>
        <v>9.3333333333333339</v>
      </c>
      <c r="Y87" s="29">
        <f t="shared" si="8"/>
        <v>21.333333333333332</v>
      </c>
      <c r="Z87" s="29">
        <v>30</v>
      </c>
      <c r="AA87" s="2" t="s">
        <v>2244</v>
      </c>
      <c r="AB87" s="34"/>
      <c r="AC87">
        <v>5278</v>
      </c>
      <c r="AD87">
        <v>306.04149999999998</v>
      </c>
      <c r="AE87">
        <v>17.246027000000002</v>
      </c>
      <c r="AF87">
        <v>52.77</v>
      </c>
      <c r="AG87">
        <v>97.397008</v>
      </c>
      <c r="AH87">
        <v>9.7397010000000002</v>
      </c>
      <c r="AI87">
        <v>5.7970000000000001E-2</v>
      </c>
      <c r="AJ87">
        <v>4.2123000000000001E-2</v>
      </c>
      <c r="AK87">
        <v>0.72663299999999997</v>
      </c>
      <c r="AL87">
        <v>4.7974999999999997E-2</v>
      </c>
      <c r="AM87">
        <v>2.75E-2</v>
      </c>
      <c r="AN87">
        <v>1</v>
      </c>
      <c r="AO87">
        <v>3.2680000000000001E-3</v>
      </c>
      <c r="AP87">
        <v>0.196052</v>
      </c>
      <c r="AQ87">
        <v>0.359985</v>
      </c>
      <c r="AR87">
        <v>0.26624999999999999</v>
      </c>
      <c r="AS87">
        <v>0</v>
      </c>
      <c r="AT87">
        <v>19</v>
      </c>
      <c r="AU87">
        <v>0</v>
      </c>
      <c r="AV87">
        <v>1.4792E-2</v>
      </c>
      <c r="AW87">
        <v>8.8369999999999994E-3</v>
      </c>
      <c r="AX87">
        <v>67.605633999999995</v>
      </c>
      <c r="AY87">
        <v>0</v>
      </c>
      <c r="AZ87">
        <v>258.06451600000003</v>
      </c>
      <c r="BA87">
        <v>0</v>
      </c>
      <c r="BB87">
        <v>0</v>
      </c>
      <c r="BC87">
        <v>0</v>
      </c>
      <c r="BD87">
        <v>6.3901260000000004</v>
      </c>
      <c r="BE87">
        <v>0.37267800000000001</v>
      </c>
    </row>
    <row r="88" spans="1:57" ht="15.75" x14ac:dyDescent="0.25">
      <c r="A88" t="s">
        <v>800</v>
      </c>
      <c r="B88" s="29">
        <v>3</v>
      </c>
      <c r="C88" t="s">
        <v>10</v>
      </c>
      <c r="D88">
        <v>13</v>
      </c>
      <c r="E88" t="s">
        <v>1</v>
      </c>
      <c r="F88" t="s">
        <v>736</v>
      </c>
      <c r="G88" t="s">
        <v>244</v>
      </c>
      <c r="H88" s="2">
        <v>5.1417350641734281</v>
      </c>
      <c r="I88">
        <v>27.463590766117633</v>
      </c>
      <c r="J88" s="5" t="s">
        <v>50</v>
      </c>
      <c r="K88" s="29">
        <v>26474</v>
      </c>
      <c r="L88" s="29">
        <v>26</v>
      </c>
      <c r="M88" s="29">
        <f t="shared" si="3"/>
        <v>9.8209564100627034E-2</v>
      </c>
      <c r="N88" s="29">
        <v>3.3033333333334504E-2</v>
      </c>
      <c r="O88" s="29">
        <v>9.9030881102738066E-3</v>
      </c>
      <c r="P88" s="29">
        <v>87.391451543796251</v>
      </c>
      <c r="Q88" s="29">
        <f t="shared" si="4"/>
        <v>57.588898686198604</v>
      </c>
      <c r="R88" s="29">
        <v>0.38078468815351624</v>
      </c>
      <c r="S88" s="29">
        <f t="shared" si="5"/>
        <v>0.33369868212336801</v>
      </c>
      <c r="T88" s="29">
        <v>0.99943678956187532</v>
      </c>
      <c r="U88" s="46">
        <v>4.1329799999999999</v>
      </c>
      <c r="V88" s="29">
        <v>16</v>
      </c>
      <c r="W88" s="29">
        <f t="shared" si="6"/>
        <v>12</v>
      </c>
      <c r="X88" s="29">
        <f t="shared" si="7"/>
        <v>9.3333333333333339</v>
      </c>
      <c r="Y88" s="29">
        <f t="shared" si="8"/>
        <v>21.333333333333332</v>
      </c>
      <c r="Z88" s="29">
        <v>30</v>
      </c>
      <c r="AA88" s="2" t="s">
        <v>2244</v>
      </c>
      <c r="AB88" s="34"/>
      <c r="AC88">
        <v>26726</v>
      </c>
      <c r="AD88">
        <v>306.04149999999998</v>
      </c>
      <c r="AE88">
        <v>87.328025999999994</v>
      </c>
      <c r="AF88">
        <v>267.25</v>
      </c>
      <c r="AG88">
        <v>1609.094437</v>
      </c>
      <c r="AH88">
        <v>160.90944400000001</v>
      </c>
      <c r="AI88">
        <v>1.145E-2</v>
      </c>
      <c r="AJ88">
        <v>4.3610000000000003E-3</v>
      </c>
      <c r="AK88">
        <v>0.38085200000000002</v>
      </c>
      <c r="AL88">
        <v>1.0975E-2</v>
      </c>
      <c r="AM88">
        <v>1.2500000000000001E-2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ht="15.75" x14ac:dyDescent="0.25">
      <c r="A89" t="s">
        <v>801</v>
      </c>
      <c r="B89" s="29">
        <v>3</v>
      </c>
      <c r="C89" t="s">
        <v>12</v>
      </c>
      <c r="D89">
        <v>5</v>
      </c>
      <c r="E89" t="s">
        <v>1</v>
      </c>
      <c r="F89" t="s">
        <v>736</v>
      </c>
      <c r="G89" t="s">
        <v>244</v>
      </c>
      <c r="H89" s="2">
        <v>5.1417350641734281</v>
      </c>
      <c r="I89">
        <v>27.463590766117633</v>
      </c>
      <c r="J89" s="5" t="s">
        <v>51</v>
      </c>
      <c r="K89" s="29">
        <v>24097</v>
      </c>
      <c r="L89" s="29">
        <v>0</v>
      </c>
      <c r="M89" s="29">
        <f t="shared" si="3"/>
        <v>0</v>
      </c>
      <c r="N89" s="29">
        <v>0</v>
      </c>
      <c r="O89" s="29">
        <v>0</v>
      </c>
      <c r="P89" s="29">
        <v>80.455928663303638</v>
      </c>
      <c r="Q89" s="29">
        <f t="shared" si="4"/>
        <v>50.653375805705991</v>
      </c>
      <c r="R89" s="29">
        <v>0.34092111082818616</v>
      </c>
      <c r="S89" s="29">
        <f t="shared" si="5"/>
        <v>0.37356225944869809</v>
      </c>
      <c r="T89" s="29">
        <v>0.99767446312877206</v>
      </c>
      <c r="U89" s="46">
        <v>4.1329799999999999</v>
      </c>
      <c r="V89" s="29">
        <v>16</v>
      </c>
      <c r="W89" s="29">
        <f t="shared" si="6"/>
        <v>12</v>
      </c>
      <c r="X89" s="29">
        <f t="shared" si="7"/>
        <v>9.3333333333333339</v>
      </c>
      <c r="Y89" s="29">
        <f t="shared" si="8"/>
        <v>21.333333333333332</v>
      </c>
      <c r="Z89" s="29">
        <v>30</v>
      </c>
      <c r="AA89" s="2" t="s">
        <v>2244</v>
      </c>
      <c r="AB89" s="34"/>
      <c r="AC89">
        <v>24357</v>
      </c>
      <c r="AD89">
        <v>302.41907500000002</v>
      </c>
      <c r="AE89">
        <v>80.540554999999998</v>
      </c>
      <c r="AF89">
        <v>243.56</v>
      </c>
      <c r="AG89">
        <v>1471.804738</v>
      </c>
      <c r="AH89">
        <v>147.180474</v>
      </c>
      <c r="AI89">
        <v>1.2416E-2</v>
      </c>
      <c r="AJ89">
        <v>4.2370000000000003E-3</v>
      </c>
      <c r="AK89">
        <v>0.34127800000000003</v>
      </c>
      <c r="AL89">
        <v>1.2075000000000001E-2</v>
      </c>
      <c r="AM89">
        <v>1.2500000000000001E-2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ht="15.75" x14ac:dyDescent="0.25">
      <c r="A90" t="s">
        <v>801</v>
      </c>
      <c r="B90" s="29">
        <v>3</v>
      </c>
      <c r="C90" t="s">
        <v>10</v>
      </c>
      <c r="D90">
        <v>13</v>
      </c>
      <c r="E90" t="s">
        <v>1</v>
      </c>
      <c r="F90" t="s">
        <v>736</v>
      </c>
      <c r="G90" t="s">
        <v>244</v>
      </c>
      <c r="H90" s="2">
        <v>5.1417350641734281</v>
      </c>
      <c r="I90">
        <v>27.463590766117633</v>
      </c>
      <c r="J90" s="5" t="s">
        <v>51</v>
      </c>
      <c r="K90" s="29">
        <v>18773</v>
      </c>
      <c r="L90" s="29">
        <v>9</v>
      </c>
      <c r="M90" s="29">
        <f t="shared" si="3"/>
        <v>4.7941192137644487E-2</v>
      </c>
      <c r="N90" s="29">
        <v>5.7499999999960734E-3</v>
      </c>
      <c r="O90" s="29">
        <v>1.0016507697635015E-2</v>
      </c>
      <c r="P90" s="29">
        <v>62.679966335900708</v>
      </c>
      <c r="Q90" s="29">
        <f t="shared" si="4"/>
        <v>32.877413478303062</v>
      </c>
      <c r="R90" s="29">
        <v>0.44973753840918201</v>
      </c>
      <c r="S90" s="29">
        <f t="shared" si="5"/>
        <v>0.26474583186770223</v>
      </c>
      <c r="T90" s="29">
        <v>0.99767446312877206</v>
      </c>
      <c r="U90" s="46">
        <v>4.1329799999999999</v>
      </c>
      <c r="V90" s="29">
        <v>16</v>
      </c>
      <c r="W90" s="29">
        <f t="shared" si="6"/>
        <v>12</v>
      </c>
      <c r="X90" s="29">
        <f t="shared" si="7"/>
        <v>9.3333333333333339</v>
      </c>
      <c r="Y90" s="29">
        <f t="shared" si="8"/>
        <v>21.333333333333332</v>
      </c>
      <c r="Z90" s="29">
        <v>30</v>
      </c>
      <c r="AA90" s="2" t="s">
        <v>2244</v>
      </c>
      <c r="AB90" s="34"/>
      <c r="AC90">
        <v>18951</v>
      </c>
      <c r="AD90">
        <v>302.41907500000002</v>
      </c>
      <c r="AE90">
        <v>62.664698000000001</v>
      </c>
      <c r="AF90">
        <v>189.5</v>
      </c>
      <c r="AG90">
        <v>945.35534600000005</v>
      </c>
      <c r="AH90">
        <v>94.535534999999996</v>
      </c>
      <c r="AI90">
        <v>1.5956000000000001E-2</v>
      </c>
      <c r="AJ90">
        <v>7.1840000000000003E-3</v>
      </c>
      <c r="AK90">
        <v>0.45025700000000002</v>
      </c>
      <c r="AL90">
        <v>1.4725E-2</v>
      </c>
      <c r="AM90">
        <v>1.2500000000000001E-2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ht="15.75" x14ac:dyDescent="0.25">
      <c r="A91" t="s">
        <v>802</v>
      </c>
      <c r="B91" s="29">
        <v>3</v>
      </c>
      <c r="C91" t="s">
        <v>21</v>
      </c>
      <c r="D91">
        <v>7</v>
      </c>
      <c r="E91" t="s">
        <v>1</v>
      </c>
      <c r="F91" t="s">
        <v>736</v>
      </c>
      <c r="G91" t="s">
        <v>245</v>
      </c>
      <c r="H91" s="2">
        <v>5.1417350641734281</v>
      </c>
      <c r="I91">
        <v>27.463590766117633</v>
      </c>
      <c r="J91" s="5" t="s">
        <v>51</v>
      </c>
      <c r="K91" s="29">
        <v>14923</v>
      </c>
      <c r="L91" s="29">
        <v>1075</v>
      </c>
      <c r="M91" s="29">
        <f t="shared" si="3"/>
        <v>7.2036453796153586</v>
      </c>
      <c r="N91" s="29">
        <v>3.5219387755102839E-2</v>
      </c>
      <c r="O91" s="29">
        <v>0.47656140069123343</v>
      </c>
      <c r="P91" s="29">
        <v>48.379086955886237</v>
      </c>
      <c r="Q91" s="29">
        <f t="shared" si="4"/>
        <v>18.57653409828859</v>
      </c>
      <c r="R91" s="29">
        <v>0.74076742099091897</v>
      </c>
      <c r="S91" s="29">
        <f t="shared" si="5"/>
        <v>2.6284050714034723E-2</v>
      </c>
      <c r="U91" s="46">
        <v>4.1329799999999999</v>
      </c>
      <c r="V91" s="29">
        <v>16</v>
      </c>
      <c r="W91" s="29">
        <f t="shared" si="6"/>
        <v>12</v>
      </c>
      <c r="X91" s="29">
        <f t="shared" si="7"/>
        <v>9.3333333333333339</v>
      </c>
      <c r="Y91" s="29">
        <f t="shared" si="8"/>
        <v>21.333333333333332</v>
      </c>
      <c r="Z91" s="29">
        <v>30</v>
      </c>
      <c r="AA91" s="2" t="s">
        <v>2244</v>
      </c>
      <c r="AB91" s="34"/>
      <c r="AC91">
        <v>15162</v>
      </c>
      <c r="AD91">
        <v>312.92534999999998</v>
      </c>
      <c r="AE91">
        <v>48.452449999999999</v>
      </c>
      <c r="AF91">
        <v>151.61000000000001</v>
      </c>
      <c r="AG91">
        <v>518.15460800000005</v>
      </c>
      <c r="AH91">
        <v>51.815460999999999</v>
      </c>
      <c r="AI91">
        <v>2.0636000000000002E-2</v>
      </c>
      <c r="AJ91">
        <v>1.5282E-2</v>
      </c>
      <c r="AK91">
        <v>0.74057300000000004</v>
      </c>
      <c r="AL91">
        <v>1.695E-2</v>
      </c>
      <c r="AM91">
        <v>1.2500000000000001E-2</v>
      </c>
      <c r="AN91">
        <v>14</v>
      </c>
      <c r="AO91">
        <v>4.4739000000000001E-2</v>
      </c>
      <c r="AP91">
        <v>2.6843460000000001</v>
      </c>
      <c r="AQ91">
        <v>2.4535019999999998</v>
      </c>
      <c r="AR91">
        <v>0.18396299999999999</v>
      </c>
      <c r="AS91">
        <v>0.11867</v>
      </c>
      <c r="AT91">
        <v>26.571428999999998</v>
      </c>
      <c r="AU91">
        <v>11.778169</v>
      </c>
      <c r="AV91">
        <v>7.1939999999999999E-3</v>
      </c>
      <c r="AW91">
        <v>3.852E-3</v>
      </c>
      <c r="AX91">
        <v>154.11290600000001</v>
      </c>
      <c r="AY91">
        <v>29.200175000000002</v>
      </c>
      <c r="AZ91">
        <v>724.32640500000002</v>
      </c>
      <c r="BA91">
        <v>452.45455900000002</v>
      </c>
      <c r="BB91">
        <v>20.173763000000001</v>
      </c>
      <c r="BC91">
        <v>24.875767</v>
      </c>
      <c r="BD91">
        <v>6.1068340000000001</v>
      </c>
      <c r="BE91">
        <v>0.94280900000000001</v>
      </c>
    </row>
    <row r="92" spans="1:57" ht="15.75" x14ac:dyDescent="0.25">
      <c r="A92" t="s">
        <v>803</v>
      </c>
      <c r="B92" s="29">
        <v>3</v>
      </c>
      <c r="C92" t="s">
        <v>2</v>
      </c>
      <c r="D92">
        <v>3</v>
      </c>
      <c r="E92" t="s">
        <v>1</v>
      </c>
      <c r="F92" t="s">
        <v>736</v>
      </c>
      <c r="G92" t="s">
        <v>245</v>
      </c>
      <c r="H92" s="2">
        <v>5.1417350641734281</v>
      </c>
      <c r="I92">
        <v>27.463590766117633</v>
      </c>
      <c r="J92" s="5" t="s">
        <v>51</v>
      </c>
      <c r="K92" s="29">
        <v>10222</v>
      </c>
      <c r="L92" s="29">
        <v>679</v>
      </c>
      <c r="M92" s="29">
        <f t="shared" si="3"/>
        <v>6.6425357072979851</v>
      </c>
      <c r="N92" s="29">
        <v>3.1937890624999507E-2</v>
      </c>
      <c r="O92" s="29">
        <v>0.39777105326659318</v>
      </c>
      <c r="P92" s="29">
        <v>31.765747706961839</v>
      </c>
      <c r="Q92" s="29">
        <f t="shared" si="4"/>
        <v>1.9631948493641929</v>
      </c>
      <c r="R92" s="29">
        <v>0.91248910486957691</v>
      </c>
      <c r="S92" s="29">
        <f t="shared" si="5"/>
        <v>0.19800573459269266</v>
      </c>
      <c r="T92" s="29">
        <v>0.99429932615515515</v>
      </c>
      <c r="U92" s="46">
        <v>4.1329799999999999</v>
      </c>
      <c r="V92" s="29">
        <v>16</v>
      </c>
      <c r="W92" s="29">
        <f t="shared" si="6"/>
        <v>12</v>
      </c>
      <c r="X92" s="29">
        <f t="shared" si="7"/>
        <v>9.3333333333333339</v>
      </c>
      <c r="Y92" s="29">
        <f t="shared" si="8"/>
        <v>21.333333333333332</v>
      </c>
      <c r="Z92" s="29">
        <v>30</v>
      </c>
      <c r="AA92" s="2" t="s">
        <v>2244</v>
      </c>
      <c r="AB92" s="34"/>
      <c r="AC92">
        <v>10252</v>
      </c>
      <c r="AD92">
        <v>324.12490000000003</v>
      </c>
      <c r="AE92">
        <v>31.629781999999999</v>
      </c>
      <c r="AF92">
        <v>102.51</v>
      </c>
      <c r="AG92">
        <v>279.33268700000002</v>
      </c>
      <c r="AH92">
        <v>27.933268999999999</v>
      </c>
      <c r="AI92">
        <v>3.1609999999999999E-2</v>
      </c>
      <c r="AJ92">
        <v>2.9049999999999999E-2</v>
      </c>
      <c r="AK92">
        <v>0.91899399999999998</v>
      </c>
      <c r="AL92">
        <v>2.3875E-2</v>
      </c>
      <c r="AM92">
        <v>1.2500000000000001E-2</v>
      </c>
      <c r="AN92">
        <v>2</v>
      </c>
      <c r="AO92">
        <v>6.1700000000000001E-3</v>
      </c>
      <c r="AP92">
        <v>0.370228</v>
      </c>
      <c r="AQ92">
        <v>0.48770999999999998</v>
      </c>
      <c r="AR92">
        <v>0.27679999999999999</v>
      </c>
      <c r="AS92">
        <v>9.8252000000000006E-2</v>
      </c>
      <c r="AT92">
        <v>25</v>
      </c>
      <c r="AU92">
        <v>5.656854</v>
      </c>
      <c r="AV92">
        <v>1.1533E-2</v>
      </c>
      <c r="AW92">
        <v>7.1419999999999999E-3</v>
      </c>
      <c r="AX92">
        <v>88.663743999999994</v>
      </c>
      <c r="AY92">
        <v>11.035329000000001</v>
      </c>
      <c r="AZ92">
        <v>504.76190500000001</v>
      </c>
      <c r="BA92">
        <v>40.406101999999997</v>
      </c>
      <c r="BB92">
        <v>256.33847500000002</v>
      </c>
      <c r="BC92">
        <v>0</v>
      </c>
      <c r="BD92">
        <v>5.3090820000000001</v>
      </c>
      <c r="BE92">
        <v>0.47140500000000002</v>
      </c>
    </row>
    <row r="93" spans="1:57" ht="15.75" x14ac:dyDescent="0.25">
      <c r="A93" t="s">
        <v>803</v>
      </c>
      <c r="B93" s="29">
        <v>3</v>
      </c>
      <c r="C93" t="s">
        <v>12</v>
      </c>
      <c r="D93">
        <v>5</v>
      </c>
      <c r="E93" t="s">
        <v>1</v>
      </c>
      <c r="F93" t="s">
        <v>736</v>
      </c>
      <c r="G93" t="s">
        <v>245</v>
      </c>
      <c r="H93" s="2">
        <v>5.1417350641734281</v>
      </c>
      <c r="I93">
        <v>27.463590766117633</v>
      </c>
      <c r="J93" s="5" t="s">
        <v>50</v>
      </c>
      <c r="K93" s="29">
        <v>18141</v>
      </c>
      <c r="L93" s="29">
        <v>11</v>
      </c>
      <c r="M93" s="29">
        <f t="shared" si="3"/>
        <v>6.0636128107601571E-2</v>
      </c>
      <c r="N93" s="29">
        <v>2.5624999999990905E-2</v>
      </c>
      <c r="O93" s="29">
        <v>6.2151727072905184E-3</v>
      </c>
      <c r="P93" s="29">
        <v>56.37472404147865</v>
      </c>
      <c r="Q93" s="29">
        <f t="shared" si="4"/>
        <v>26.572171183881004</v>
      </c>
      <c r="R93" s="29">
        <v>0.50561844833752545</v>
      </c>
      <c r="S93" s="29">
        <f t="shared" si="5"/>
        <v>0.20886492193935879</v>
      </c>
      <c r="T93" s="29">
        <v>1.0001056307410776</v>
      </c>
      <c r="U93" s="46">
        <v>4.1329799999999999</v>
      </c>
      <c r="V93" s="29">
        <v>16</v>
      </c>
      <c r="W93" s="29">
        <f t="shared" si="6"/>
        <v>12</v>
      </c>
      <c r="X93" s="29">
        <f t="shared" si="7"/>
        <v>9.3333333333333339</v>
      </c>
      <c r="Y93" s="29">
        <f t="shared" si="8"/>
        <v>21.333333333333332</v>
      </c>
      <c r="Z93" s="29">
        <v>30</v>
      </c>
      <c r="AA93" s="2" t="s">
        <v>2244</v>
      </c>
      <c r="AB93" s="34"/>
      <c r="AC93">
        <v>18239</v>
      </c>
      <c r="AD93">
        <v>324.12490000000003</v>
      </c>
      <c r="AE93">
        <v>56.271518</v>
      </c>
      <c r="AF93">
        <v>182.38</v>
      </c>
      <c r="AG93">
        <v>801.64223700000002</v>
      </c>
      <c r="AH93">
        <v>80.164224000000004</v>
      </c>
      <c r="AI93">
        <v>1.7766000000000001E-2</v>
      </c>
      <c r="AJ93">
        <v>8.9779999999999999E-3</v>
      </c>
      <c r="AK93">
        <v>0.50535300000000005</v>
      </c>
      <c r="AL93">
        <v>1.5775000000000001E-2</v>
      </c>
      <c r="AM93">
        <v>1.2500000000000001E-2</v>
      </c>
      <c r="AN93">
        <v>4</v>
      </c>
      <c r="AO93">
        <v>1.2341E-2</v>
      </c>
      <c r="AP93">
        <v>0.74045499999999997</v>
      </c>
      <c r="AQ93">
        <v>1.9792749999999999</v>
      </c>
      <c r="AR93">
        <v>0.90915599999999996</v>
      </c>
      <c r="AS93">
        <v>0.32482499999999997</v>
      </c>
      <c r="AT93">
        <v>90.25</v>
      </c>
      <c r="AU93">
        <v>31.573986999999999</v>
      </c>
      <c r="AV93">
        <v>1.0187E-2</v>
      </c>
      <c r="AW93">
        <v>2.6670000000000001E-3</v>
      </c>
      <c r="AX93">
        <v>98.432889000000003</v>
      </c>
      <c r="AY93">
        <v>3.7373660000000002</v>
      </c>
      <c r="AZ93">
        <v>287.14341200000001</v>
      </c>
      <c r="BA93">
        <v>106.640382</v>
      </c>
      <c r="BB93">
        <v>60.851067</v>
      </c>
      <c r="BC93">
        <v>12.313224999999999</v>
      </c>
      <c r="BD93">
        <v>6.3121400000000003</v>
      </c>
      <c r="BE93">
        <v>0.47140500000000002</v>
      </c>
    </row>
    <row r="94" spans="1:57" ht="15.75" x14ac:dyDescent="0.25">
      <c r="A94" t="s">
        <v>803</v>
      </c>
      <c r="B94" s="29">
        <v>3</v>
      </c>
      <c r="C94" t="s">
        <v>28</v>
      </c>
      <c r="D94">
        <v>15</v>
      </c>
      <c r="E94" t="s">
        <v>1</v>
      </c>
      <c r="F94" t="s">
        <v>736</v>
      </c>
      <c r="G94" t="s">
        <v>245</v>
      </c>
      <c r="H94" s="2">
        <v>5.1417350641734281</v>
      </c>
      <c r="I94">
        <v>27.463590766117633</v>
      </c>
      <c r="J94" s="5" t="s">
        <v>52</v>
      </c>
      <c r="K94" s="29">
        <v>5283</v>
      </c>
      <c r="L94" s="29">
        <v>30</v>
      </c>
      <c r="M94" s="29">
        <f t="shared" si="3"/>
        <v>0.56785917092561045</v>
      </c>
      <c r="N94" s="29">
        <v>0.12789999999999857</v>
      </c>
      <c r="O94" s="29">
        <v>1.2430345414581037E-2</v>
      </c>
      <c r="P94" s="29">
        <v>16.417378706307904</v>
      </c>
      <c r="Q94" s="29">
        <f t="shared" si="4"/>
        <v>13.385174151289743</v>
      </c>
      <c r="R94" s="29">
        <v>0.6155622944960002</v>
      </c>
      <c r="S94" s="29">
        <f t="shared" si="5"/>
        <v>9.8921075780884049E-2</v>
      </c>
      <c r="T94" s="29">
        <v>0.9646008792855354</v>
      </c>
      <c r="U94" s="46">
        <v>4.1329799999999999</v>
      </c>
      <c r="V94" s="29">
        <v>16</v>
      </c>
      <c r="W94" s="29">
        <f t="shared" si="6"/>
        <v>12</v>
      </c>
      <c r="X94" s="29">
        <f t="shared" si="7"/>
        <v>9.3333333333333339</v>
      </c>
      <c r="Y94" s="29">
        <f t="shared" si="8"/>
        <v>21.333333333333332</v>
      </c>
      <c r="Z94" s="29">
        <v>30</v>
      </c>
      <c r="AA94" s="2" t="s">
        <v>2244</v>
      </c>
      <c r="AB94" s="34"/>
      <c r="AC94">
        <v>5284</v>
      </c>
      <c r="AD94">
        <v>324.12490000000003</v>
      </c>
      <c r="AE94">
        <v>16.302358000000002</v>
      </c>
      <c r="AF94">
        <v>52.81</v>
      </c>
      <c r="AG94">
        <v>112.568263</v>
      </c>
      <c r="AH94">
        <v>11.256826</v>
      </c>
      <c r="AI94">
        <v>6.1302000000000002E-2</v>
      </c>
      <c r="AJ94">
        <v>0.127665</v>
      </c>
      <c r="AK94">
        <v>2.0825450000000001</v>
      </c>
      <c r="AL94">
        <v>5.0750000000000003E-2</v>
      </c>
      <c r="AM94">
        <v>4.2500000000000003E-2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ht="15.75" x14ac:dyDescent="0.25">
      <c r="A95" t="s">
        <v>804</v>
      </c>
      <c r="B95" s="29">
        <v>3</v>
      </c>
      <c r="C95" t="s">
        <v>12</v>
      </c>
      <c r="D95">
        <v>5</v>
      </c>
      <c r="E95" t="s">
        <v>1</v>
      </c>
      <c r="F95" t="s">
        <v>736</v>
      </c>
      <c r="G95" t="s">
        <v>245</v>
      </c>
      <c r="H95" s="2">
        <v>5.1417350641734281</v>
      </c>
      <c r="I95">
        <v>27.463590766117633</v>
      </c>
      <c r="J95" s="5" t="s">
        <v>51</v>
      </c>
      <c r="K95" s="29">
        <v>6572</v>
      </c>
      <c r="L95" s="29">
        <v>552</v>
      </c>
      <c r="M95" s="29">
        <f t="shared" si="3"/>
        <v>8.3992696287279376</v>
      </c>
      <c r="N95" s="29">
        <v>4.8695170454544773E-2</v>
      </c>
      <c r="O95" s="29">
        <v>0.29529161085757194</v>
      </c>
      <c r="P95" s="29">
        <v>22.052914392681394</v>
      </c>
      <c r="Q95" s="29">
        <f t="shared" si="4"/>
        <v>7.7496384649162522</v>
      </c>
      <c r="R95" s="29">
        <v>0.76762855584478162</v>
      </c>
      <c r="S95" s="29">
        <f t="shared" si="5"/>
        <v>5.3145185567897379E-2</v>
      </c>
      <c r="T95" s="29">
        <v>1.0149801306510642</v>
      </c>
      <c r="U95" s="46">
        <v>4.1329799999999999</v>
      </c>
      <c r="V95" s="29">
        <v>16</v>
      </c>
      <c r="W95" s="29">
        <f t="shared" si="6"/>
        <v>12</v>
      </c>
      <c r="X95" s="29">
        <f t="shared" si="7"/>
        <v>9.3333333333333339</v>
      </c>
      <c r="Y95" s="29">
        <f t="shared" si="8"/>
        <v>21.333333333333332</v>
      </c>
      <c r="Z95" s="29">
        <v>30</v>
      </c>
      <c r="AA95" s="2" t="s">
        <v>2244</v>
      </c>
      <c r="AB95" s="34"/>
      <c r="AC95">
        <v>6646</v>
      </c>
      <c r="AD95">
        <v>301.72590000000002</v>
      </c>
      <c r="AE95">
        <v>22.026613999999999</v>
      </c>
      <c r="AF95">
        <v>66.45</v>
      </c>
      <c r="AG95">
        <v>143.98314999999999</v>
      </c>
      <c r="AH95">
        <v>14.398315</v>
      </c>
      <c r="AI95">
        <v>4.5373999999999998E-2</v>
      </c>
      <c r="AJ95">
        <v>3.4817000000000001E-2</v>
      </c>
      <c r="AK95">
        <v>0.76733799999999996</v>
      </c>
      <c r="AL95">
        <v>3.6150000000000002E-2</v>
      </c>
      <c r="AM95">
        <v>2.2499999999999999E-2</v>
      </c>
      <c r="AN95">
        <v>9</v>
      </c>
      <c r="AO95">
        <v>2.9828E-2</v>
      </c>
      <c r="AP95">
        <v>1.789704</v>
      </c>
      <c r="AQ95">
        <v>4.3484800000000003</v>
      </c>
      <c r="AR95">
        <v>0.38573299999999999</v>
      </c>
      <c r="AS95">
        <v>0.36463400000000001</v>
      </c>
      <c r="AT95">
        <v>32.111111000000001</v>
      </c>
      <c r="AU95">
        <v>24.348738999999998</v>
      </c>
      <c r="AV95">
        <v>1.2399E-2</v>
      </c>
      <c r="AW95">
        <v>8.633E-3</v>
      </c>
      <c r="AX95">
        <v>127.770489</v>
      </c>
      <c r="AY95">
        <v>71.332509999999999</v>
      </c>
      <c r="AZ95">
        <v>537.03238799999997</v>
      </c>
      <c r="BA95">
        <v>305.46342299999998</v>
      </c>
      <c r="BB95">
        <v>30.511624999999999</v>
      </c>
      <c r="BC95">
        <v>37.326618000000003</v>
      </c>
      <c r="BD95">
        <v>10.236079</v>
      </c>
      <c r="BE95">
        <v>1.5</v>
      </c>
    </row>
    <row r="96" spans="1:57" ht="15.75" x14ac:dyDescent="0.25">
      <c r="A96" t="s">
        <v>804</v>
      </c>
      <c r="B96" s="29">
        <v>3</v>
      </c>
      <c r="C96" t="s">
        <v>0</v>
      </c>
      <c r="D96">
        <v>10</v>
      </c>
      <c r="E96" t="s">
        <v>1</v>
      </c>
      <c r="F96" t="s">
        <v>736</v>
      </c>
      <c r="G96" t="s">
        <v>245</v>
      </c>
      <c r="H96" s="2">
        <v>5.1417350641734281</v>
      </c>
      <c r="I96">
        <v>27.463590766117633</v>
      </c>
      <c r="J96" s="5" t="s">
        <v>51</v>
      </c>
      <c r="K96" s="29">
        <v>8780</v>
      </c>
      <c r="L96" s="29">
        <v>1824</v>
      </c>
      <c r="M96" s="29">
        <f t="shared" si="3"/>
        <v>20.774487471526196</v>
      </c>
      <c r="N96" s="29">
        <v>6.0213400900902277E-2</v>
      </c>
      <c r="O96" s="29">
        <v>0.74494020011796558</v>
      </c>
      <c r="P96" s="29">
        <v>29.462049356016834</v>
      </c>
      <c r="Q96" s="29">
        <f t="shared" si="4"/>
        <v>0.34050350158081244</v>
      </c>
      <c r="R96" s="29">
        <v>1.0317756842503822</v>
      </c>
      <c r="S96" s="29">
        <f t="shared" si="5"/>
        <v>0.317292313973498</v>
      </c>
      <c r="T96" s="29">
        <v>1.0384415166937826</v>
      </c>
      <c r="U96" s="46">
        <v>4.1329799999999999</v>
      </c>
      <c r="V96" s="29">
        <v>16</v>
      </c>
      <c r="W96" s="29">
        <f t="shared" si="6"/>
        <v>12</v>
      </c>
      <c r="X96" s="29">
        <f t="shared" si="7"/>
        <v>9.3333333333333339</v>
      </c>
      <c r="Y96" s="29">
        <f t="shared" si="8"/>
        <v>21.333333333333332</v>
      </c>
      <c r="Z96" s="29">
        <v>30</v>
      </c>
      <c r="AA96" s="2" t="s">
        <v>2244</v>
      </c>
      <c r="AB96" s="34"/>
      <c r="AC96">
        <v>8889</v>
      </c>
      <c r="AD96">
        <v>301.72590000000002</v>
      </c>
      <c r="AE96">
        <v>29.460514</v>
      </c>
      <c r="AF96">
        <v>88.88</v>
      </c>
      <c r="AG96">
        <v>239.52808899999999</v>
      </c>
      <c r="AH96">
        <v>23.952808999999998</v>
      </c>
      <c r="AI96">
        <v>3.3943000000000001E-2</v>
      </c>
      <c r="AJ96">
        <v>3.5081000000000001E-2</v>
      </c>
      <c r="AK96">
        <v>1.033528</v>
      </c>
      <c r="AL96">
        <v>2.23E-2</v>
      </c>
      <c r="AM96">
        <v>7.4999999999999997E-3</v>
      </c>
      <c r="AN96">
        <v>34</v>
      </c>
      <c r="AO96">
        <v>0.11268499999999999</v>
      </c>
      <c r="AP96">
        <v>6.7611030000000003</v>
      </c>
      <c r="AQ96">
        <v>11.924851</v>
      </c>
      <c r="AR96">
        <v>0.30124299999999998</v>
      </c>
      <c r="AS96">
        <v>0.27822599999999997</v>
      </c>
      <c r="AT96">
        <v>31.176470999999999</v>
      </c>
      <c r="AU96">
        <v>29.92361</v>
      </c>
      <c r="AV96">
        <v>9.9830000000000006E-3</v>
      </c>
      <c r="AW96">
        <v>5.9249999999999997E-3</v>
      </c>
      <c r="AX96">
        <v>115.763925</v>
      </c>
      <c r="AY96">
        <v>33.935029</v>
      </c>
      <c r="AZ96">
        <v>494.48978299999999</v>
      </c>
      <c r="BA96">
        <v>280.15619400000003</v>
      </c>
      <c r="BB96">
        <v>7.4231160000000003</v>
      </c>
      <c r="BC96">
        <v>10.486267</v>
      </c>
      <c r="BD96">
        <v>8.6418540000000004</v>
      </c>
      <c r="BE96">
        <v>3.2489309999999998</v>
      </c>
    </row>
    <row r="97" spans="1:61" ht="15.75" x14ac:dyDescent="0.25">
      <c r="A97" t="s">
        <v>804</v>
      </c>
      <c r="B97" s="29">
        <v>3</v>
      </c>
      <c r="C97" t="s">
        <v>5</v>
      </c>
      <c r="D97">
        <v>14</v>
      </c>
      <c r="E97" t="s">
        <v>1</v>
      </c>
      <c r="F97" t="s">
        <v>736</v>
      </c>
      <c r="G97" t="s">
        <v>245</v>
      </c>
      <c r="H97" s="2">
        <v>5.1417350641734281</v>
      </c>
      <c r="I97">
        <v>27.463590766117633</v>
      </c>
      <c r="J97" s="5" t="s">
        <v>51</v>
      </c>
      <c r="K97" s="29">
        <v>9134</v>
      </c>
      <c r="L97" s="29">
        <v>310</v>
      </c>
      <c r="M97" s="29">
        <f t="shared" si="3"/>
        <v>3.3939128530764173</v>
      </c>
      <c r="N97" s="29">
        <v>3.5404741379310753E-2</v>
      </c>
      <c r="O97" s="29">
        <v>0.19462401624703604</v>
      </c>
      <c r="P97" s="29">
        <v>30.649926972421159</v>
      </c>
      <c r="Q97" s="29">
        <f t="shared" si="4"/>
        <v>0.84737411482351277</v>
      </c>
      <c r="R97" s="29">
        <v>0.90492873590648082</v>
      </c>
      <c r="S97" s="29">
        <f t="shared" si="5"/>
        <v>0.19044536562959657</v>
      </c>
      <c r="T97" s="29">
        <v>1.0873780271355762</v>
      </c>
      <c r="U97" s="46">
        <v>4.1329799999999999</v>
      </c>
      <c r="V97" s="29">
        <v>16</v>
      </c>
      <c r="W97" s="29">
        <f t="shared" si="6"/>
        <v>12</v>
      </c>
      <c r="X97" s="29">
        <f t="shared" si="7"/>
        <v>9.3333333333333339</v>
      </c>
      <c r="Y97" s="29">
        <f t="shared" si="8"/>
        <v>21.333333333333332</v>
      </c>
      <c r="Z97" s="29">
        <v>30</v>
      </c>
      <c r="AA97" s="2" t="s">
        <v>2244</v>
      </c>
      <c r="AB97" s="34"/>
      <c r="AC97">
        <v>9242</v>
      </c>
      <c r="AD97">
        <v>301.72590000000002</v>
      </c>
      <c r="AE97">
        <v>30.63045</v>
      </c>
      <c r="AF97">
        <v>92.39</v>
      </c>
      <c r="AG97">
        <v>255.73646199999999</v>
      </c>
      <c r="AH97">
        <v>25.573646</v>
      </c>
      <c r="AI97">
        <v>3.2647000000000002E-2</v>
      </c>
      <c r="AJ97">
        <v>2.9509000000000001E-2</v>
      </c>
      <c r="AK97">
        <v>0.90388800000000002</v>
      </c>
      <c r="AL97">
        <v>2.5250000000000002E-2</v>
      </c>
      <c r="AM97">
        <v>1.7500000000000002E-2</v>
      </c>
      <c r="AN97">
        <v>1</v>
      </c>
      <c r="AO97">
        <v>3.3140000000000001E-3</v>
      </c>
      <c r="AP97">
        <v>0.198856</v>
      </c>
      <c r="AQ97">
        <v>0.28132400000000002</v>
      </c>
      <c r="AR97">
        <v>0.29189999999999999</v>
      </c>
      <c r="AS97">
        <v>0</v>
      </c>
      <c r="AT97">
        <v>26</v>
      </c>
      <c r="AU97">
        <v>0</v>
      </c>
      <c r="AV97">
        <v>1.1676000000000001E-2</v>
      </c>
      <c r="AW97">
        <v>5.8849999999999996E-3</v>
      </c>
      <c r="AX97">
        <v>85.645769000000001</v>
      </c>
      <c r="AY97">
        <v>0</v>
      </c>
      <c r="AZ97">
        <v>579.71014500000001</v>
      </c>
      <c r="BA97">
        <v>0</v>
      </c>
      <c r="BB97">
        <v>0</v>
      </c>
      <c r="BC97">
        <v>0</v>
      </c>
      <c r="BD97">
        <v>5.5814190000000004</v>
      </c>
      <c r="BE97">
        <v>0.37267800000000001</v>
      </c>
    </row>
    <row r="98" spans="1:61" ht="15.75" x14ac:dyDescent="0.25">
      <c r="A98" t="s">
        <v>805</v>
      </c>
      <c r="B98" s="29">
        <v>3</v>
      </c>
      <c r="C98" t="s">
        <v>8</v>
      </c>
      <c r="D98">
        <v>1</v>
      </c>
      <c r="E98" t="s">
        <v>1</v>
      </c>
      <c r="F98" t="s">
        <v>736</v>
      </c>
      <c r="G98" t="s">
        <v>245</v>
      </c>
      <c r="H98" s="2">
        <v>5.1417350641734281</v>
      </c>
      <c r="I98">
        <v>27.463590766117633</v>
      </c>
      <c r="J98" s="5" t="s">
        <v>50</v>
      </c>
      <c r="K98" s="29">
        <v>20483</v>
      </c>
      <c r="L98" s="29">
        <v>38</v>
      </c>
      <c r="M98" s="29">
        <f t="shared" si="3"/>
        <v>0.18551969926280332</v>
      </c>
      <c r="N98" s="29">
        <v>1.1938888888891065E-2</v>
      </c>
      <c r="O98" s="29">
        <v>2.7610829190828978E-2</v>
      </c>
      <c r="P98" s="29">
        <v>62.839179368416659</v>
      </c>
      <c r="Q98" s="29">
        <f t="shared" si="4"/>
        <v>33.036626510819012</v>
      </c>
      <c r="R98" s="29">
        <v>0.51245965463516818</v>
      </c>
      <c r="S98" s="29">
        <f t="shared" si="5"/>
        <v>0.20202371564171606</v>
      </c>
      <c r="T98" s="29">
        <v>1.0108719042177399</v>
      </c>
      <c r="U98" s="46">
        <v>4.1329799999999999</v>
      </c>
      <c r="V98" s="29">
        <v>16</v>
      </c>
      <c r="W98" s="29">
        <f t="shared" si="6"/>
        <v>12</v>
      </c>
      <c r="X98" s="29">
        <f t="shared" si="7"/>
        <v>9.3333333333333339</v>
      </c>
      <c r="Y98" s="29">
        <f t="shared" si="8"/>
        <v>21.333333333333332</v>
      </c>
      <c r="Z98" s="29">
        <v>30</v>
      </c>
      <c r="AA98" s="2" t="s">
        <v>2244</v>
      </c>
      <c r="AB98" s="34"/>
      <c r="AC98">
        <v>20659</v>
      </c>
      <c r="AD98">
        <v>329.06127500000002</v>
      </c>
      <c r="AE98">
        <v>62.781619999999997</v>
      </c>
      <c r="AF98">
        <v>206.58</v>
      </c>
      <c r="AG98">
        <v>901.96550000000002</v>
      </c>
      <c r="AH98">
        <v>90.196550000000002</v>
      </c>
      <c r="AI98">
        <v>1.5925999999999999E-2</v>
      </c>
      <c r="AJ98">
        <v>8.1630000000000001E-3</v>
      </c>
      <c r="AK98">
        <v>0.51253000000000004</v>
      </c>
      <c r="AL98">
        <v>1.4500000000000001E-2</v>
      </c>
      <c r="AM98">
        <v>1.2500000000000001E-2</v>
      </c>
      <c r="AN98">
        <v>1</v>
      </c>
      <c r="AO98">
        <v>3.039E-3</v>
      </c>
      <c r="AP98">
        <v>0.182337</v>
      </c>
      <c r="AQ98">
        <v>0.35819699999999999</v>
      </c>
      <c r="AR98">
        <v>0.64547500000000002</v>
      </c>
      <c r="AS98">
        <v>0</v>
      </c>
      <c r="AT98">
        <v>74</v>
      </c>
      <c r="AU98">
        <v>0</v>
      </c>
      <c r="AV98">
        <v>8.8419999999999992E-3</v>
      </c>
      <c r="AW98">
        <v>2.5990000000000002E-3</v>
      </c>
      <c r="AX98">
        <v>113.09500800000001</v>
      </c>
      <c r="AY98">
        <v>0</v>
      </c>
      <c r="AZ98">
        <v>869.56521699999996</v>
      </c>
      <c r="BA98">
        <v>0</v>
      </c>
      <c r="BB98">
        <v>0</v>
      </c>
      <c r="BC98">
        <v>0</v>
      </c>
      <c r="BD98">
        <v>5.8178419999999997</v>
      </c>
      <c r="BE98">
        <v>0.37267800000000001</v>
      </c>
    </row>
    <row r="99" spans="1:61" ht="15.75" x14ac:dyDescent="0.25">
      <c r="A99" t="s">
        <v>805</v>
      </c>
      <c r="B99" s="29">
        <v>3</v>
      </c>
      <c r="C99" t="s">
        <v>13</v>
      </c>
      <c r="D99">
        <v>11</v>
      </c>
      <c r="E99" t="s">
        <v>1</v>
      </c>
      <c r="F99" t="s">
        <v>736</v>
      </c>
      <c r="G99" t="s">
        <v>245</v>
      </c>
      <c r="H99" s="2">
        <v>5.1417350641734281</v>
      </c>
      <c r="I99">
        <v>27.463590766117633</v>
      </c>
      <c r="J99" s="5" t="s">
        <v>51</v>
      </c>
      <c r="K99" s="29">
        <v>21485</v>
      </c>
      <c r="L99" s="29">
        <v>448</v>
      </c>
      <c r="M99" s="29">
        <f t="shared" si="3"/>
        <v>2.0851757039795209</v>
      </c>
      <c r="N99" s="29">
        <v>3.7282407407409797E-2</v>
      </c>
      <c r="O99" s="29">
        <v>0.16566497514497386</v>
      </c>
      <c r="P99" s="29">
        <v>65.913185018328946</v>
      </c>
      <c r="Q99" s="29">
        <f t="shared" si="4"/>
        <v>36.110632160731299</v>
      </c>
      <c r="R99" s="29">
        <v>0.61467522010636166</v>
      </c>
      <c r="S99" s="29">
        <f t="shared" si="5"/>
        <v>9.980815017052258E-2</v>
      </c>
      <c r="T99" s="29">
        <v>0.68967191506675773</v>
      </c>
      <c r="U99" s="46">
        <v>4.1329799999999999</v>
      </c>
      <c r="V99" s="29">
        <v>16</v>
      </c>
      <c r="W99" s="29">
        <f t="shared" si="6"/>
        <v>12</v>
      </c>
      <c r="X99" s="29">
        <f t="shared" si="7"/>
        <v>9.3333333333333339</v>
      </c>
      <c r="Y99" s="29">
        <f t="shared" si="8"/>
        <v>21.333333333333332</v>
      </c>
      <c r="Z99" s="29">
        <v>30</v>
      </c>
      <c r="AA99" s="2" t="s">
        <v>2244</v>
      </c>
      <c r="AB99" s="34"/>
      <c r="AC99">
        <v>21683</v>
      </c>
      <c r="AD99">
        <v>329.06127500000002</v>
      </c>
      <c r="AE99">
        <v>65.893502999999995</v>
      </c>
      <c r="AF99">
        <v>216.82</v>
      </c>
      <c r="AG99">
        <v>965.56272100000001</v>
      </c>
      <c r="AH99">
        <v>96.556272000000007</v>
      </c>
      <c r="AI99">
        <v>1.5174999999999999E-2</v>
      </c>
      <c r="AJ99">
        <v>9.3419999999999996E-3</v>
      </c>
      <c r="AK99">
        <v>0.61566100000000001</v>
      </c>
      <c r="AL99">
        <v>1.3100000000000001E-2</v>
      </c>
      <c r="AM99">
        <v>1.2500000000000001E-2</v>
      </c>
      <c r="AN99">
        <v>2</v>
      </c>
      <c r="AO99">
        <v>6.0780000000000001E-3</v>
      </c>
      <c r="AP99">
        <v>0.364674</v>
      </c>
      <c r="AQ99">
        <v>0.41045999999999999</v>
      </c>
      <c r="AR99">
        <v>0.28453800000000001</v>
      </c>
      <c r="AS99">
        <v>2.4094999999999998E-2</v>
      </c>
      <c r="AT99">
        <v>44.5</v>
      </c>
      <c r="AU99">
        <v>4.9497470000000003</v>
      </c>
      <c r="AV99">
        <v>6.5409999999999999E-3</v>
      </c>
      <c r="AW99">
        <v>2.2360000000000001E-3</v>
      </c>
      <c r="AX99">
        <v>152.690586</v>
      </c>
      <c r="AY99">
        <v>4.4659110000000002</v>
      </c>
      <c r="AZ99">
        <v>343.86417399999999</v>
      </c>
      <c r="BA99">
        <v>85.102041</v>
      </c>
      <c r="BB99">
        <v>67.995024999999998</v>
      </c>
      <c r="BC99">
        <v>0</v>
      </c>
      <c r="BD99">
        <v>6.5209099999999998</v>
      </c>
      <c r="BE99">
        <v>0.47140500000000002</v>
      </c>
      <c r="BH99">
        <f>COUNT(#REF!)</f>
        <v>0</v>
      </c>
      <c r="BI99" t="e">
        <f>BH99/BH101*100</f>
        <v>#DIV/0!</v>
      </c>
    </row>
    <row r="100" spans="1:61" ht="15.75" x14ac:dyDescent="0.25">
      <c r="A100" t="s">
        <v>805</v>
      </c>
      <c r="B100" s="29">
        <v>3</v>
      </c>
      <c r="C100" t="s">
        <v>16</v>
      </c>
      <c r="D100">
        <v>11</v>
      </c>
      <c r="E100" t="s">
        <v>7</v>
      </c>
      <c r="F100" t="s">
        <v>736</v>
      </c>
      <c r="G100" t="s">
        <v>245</v>
      </c>
      <c r="H100" s="2">
        <v>5.1417350641734281</v>
      </c>
      <c r="I100">
        <v>27.463590766117633</v>
      </c>
      <c r="J100" s="5" t="s">
        <v>50</v>
      </c>
      <c r="K100" s="29">
        <v>6818</v>
      </c>
      <c r="L100" s="29">
        <v>387</v>
      </c>
      <c r="M100" s="29">
        <f t="shared" si="3"/>
        <v>5.6761513640363743</v>
      </c>
      <c r="N100" s="29">
        <v>4.4667753623188922E-2</v>
      </c>
      <c r="O100" s="29">
        <v>0.21168302379635548</v>
      </c>
      <c r="P100" s="29">
        <v>20.916737047007995</v>
      </c>
      <c r="Q100" s="29">
        <f t="shared" si="4"/>
        <v>8.8858158105896514</v>
      </c>
      <c r="R100" s="29">
        <v>0.72176056816218737</v>
      </c>
      <c r="S100" s="29">
        <f t="shared" si="5"/>
        <v>7.2771978853031216E-3</v>
      </c>
      <c r="T100" s="29">
        <v>0.67541421780639588</v>
      </c>
      <c r="U100" s="46">
        <v>4.1329799999999999</v>
      </c>
      <c r="V100" s="29">
        <v>16</v>
      </c>
      <c r="W100" s="29">
        <f t="shared" si="6"/>
        <v>12</v>
      </c>
      <c r="X100" s="29">
        <f t="shared" si="7"/>
        <v>9.3333333333333339</v>
      </c>
      <c r="Y100" s="29">
        <f t="shared" si="8"/>
        <v>21.333333333333332</v>
      </c>
      <c r="Z100" s="29">
        <v>30</v>
      </c>
      <c r="AA100" s="2" t="s">
        <v>2244</v>
      </c>
      <c r="AB100" s="34"/>
      <c r="AC100">
        <v>6876</v>
      </c>
      <c r="AD100">
        <v>329.06127500000002</v>
      </c>
      <c r="AE100">
        <v>20.895803999999998</v>
      </c>
      <c r="AF100">
        <v>68.75</v>
      </c>
      <c r="AG100">
        <v>148.16054600000001</v>
      </c>
      <c r="AH100">
        <v>14.816055</v>
      </c>
      <c r="AI100">
        <v>4.7843999999999998E-2</v>
      </c>
      <c r="AJ100">
        <v>3.4472000000000003E-2</v>
      </c>
      <c r="AK100">
        <v>0.72051900000000002</v>
      </c>
      <c r="AL100">
        <v>3.9050000000000001E-2</v>
      </c>
      <c r="AM100">
        <v>2.75E-2</v>
      </c>
      <c r="AN100">
        <v>4</v>
      </c>
      <c r="AO100">
        <v>1.2156E-2</v>
      </c>
      <c r="AP100">
        <v>0.72934699999999997</v>
      </c>
      <c r="AQ100">
        <v>0.68353699999999995</v>
      </c>
      <c r="AR100">
        <v>8.0855999999999997E-2</v>
      </c>
      <c r="AS100">
        <v>3.8622999999999998E-2</v>
      </c>
      <c r="AT100">
        <v>11.75</v>
      </c>
      <c r="AU100">
        <v>3.7749169999999999</v>
      </c>
      <c r="AV100">
        <v>7.522E-3</v>
      </c>
      <c r="AW100">
        <v>3.8440000000000002E-3</v>
      </c>
      <c r="AX100">
        <v>148.616142</v>
      </c>
      <c r="AY100">
        <v>51.855289999999997</v>
      </c>
      <c r="AZ100">
        <v>314.41366799999997</v>
      </c>
      <c r="BA100">
        <v>57.121285999999998</v>
      </c>
      <c r="BB100">
        <v>98.429208000000003</v>
      </c>
      <c r="BC100">
        <v>55.806669999999997</v>
      </c>
      <c r="BD100">
        <v>6.5568920000000004</v>
      </c>
      <c r="BE100">
        <v>0.47140500000000002</v>
      </c>
      <c r="BH100">
        <f>COUNT(#REF!)</f>
        <v>0</v>
      </c>
      <c r="BI100" t="e">
        <f>BH100/BH101*100</f>
        <v>#DIV/0!</v>
      </c>
    </row>
    <row r="101" spans="1:61" ht="15.75" x14ac:dyDescent="0.25">
      <c r="A101" t="s">
        <v>805</v>
      </c>
      <c r="B101" s="29">
        <v>3</v>
      </c>
      <c r="C101" t="s">
        <v>11</v>
      </c>
      <c r="D101">
        <v>16</v>
      </c>
      <c r="E101" t="s">
        <v>1</v>
      </c>
      <c r="F101" t="s">
        <v>736</v>
      </c>
      <c r="G101" t="s">
        <v>245</v>
      </c>
      <c r="H101" s="2">
        <v>5.1417350641734281</v>
      </c>
      <c r="I101">
        <v>27.463590766117633</v>
      </c>
      <c r="J101" s="5" t="s">
        <v>51</v>
      </c>
      <c r="K101" s="29">
        <v>6693</v>
      </c>
      <c r="L101" s="29">
        <v>365</v>
      </c>
      <c r="M101" s="29">
        <f t="shared" si="3"/>
        <v>5.4534588375915138</v>
      </c>
      <c r="N101" s="29">
        <v>5.0394402985072799E-2</v>
      </c>
      <c r="O101" s="29">
        <v>0.20554728397617125</v>
      </c>
      <c r="P101" s="29">
        <v>20.533253308246483</v>
      </c>
      <c r="Q101" s="29">
        <f t="shared" si="4"/>
        <v>9.2692995493511638</v>
      </c>
      <c r="R101" s="29">
        <v>0.71649039991975849</v>
      </c>
      <c r="S101" s="29">
        <f t="shared" si="5"/>
        <v>2.0070296428742473E-3</v>
      </c>
      <c r="T101" s="29">
        <v>1.0349987074210902</v>
      </c>
      <c r="U101" s="46">
        <v>4.1329799999999999</v>
      </c>
      <c r="V101" s="29">
        <v>16</v>
      </c>
      <c r="W101" s="29">
        <f t="shared" si="6"/>
        <v>12</v>
      </c>
      <c r="X101" s="29">
        <f t="shared" si="7"/>
        <v>9.3333333333333339</v>
      </c>
      <c r="Y101" s="29">
        <f t="shared" si="8"/>
        <v>21.333333333333332</v>
      </c>
      <c r="Z101" s="29">
        <v>30</v>
      </c>
      <c r="AA101" s="2" t="s">
        <v>2244</v>
      </c>
      <c r="AB101" s="34"/>
      <c r="AC101">
        <v>6755</v>
      </c>
      <c r="AD101">
        <v>329.06127500000002</v>
      </c>
      <c r="AE101">
        <v>20.528092000000001</v>
      </c>
      <c r="AF101">
        <v>67.540000000000006</v>
      </c>
      <c r="AG101">
        <v>134.525047</v>
      </c>
      <c r="AH101">
        <v>13.452505</v>
      </c>
      <c r="AI101">
        <v>4.8705999999999999E-2</v>
      </c>
      <c r="AJ101">
        <v>3.4858E-2</v>
      </c>
      <c r="AK101">
        <v>0.71568299999999996</v>
      </c>
      <c r="AL101">
        <v>4.2388000000000002E-2</v>
      </c>
      <c r="AM101">
        <v>2.75E-2</v>
      </c>
      <c r="AN101">
        <v>5</v>
      </c>
      <c r="AO101">
        <v>1.5195E-2</v>
      </c>
      <c r="AP101">
        <v>0.91168400000000005</v>
      </c>
      <c r="AQ101">
        <v>1.6136200000000001</v>
      </c>
      <c r="AR101">
        <v>0.30896000000000001</v>
      </c>
      <c r="AS101">
        <v>0.33706900000000001</v>
      </c>
      <c r="AT101">
        <v>21.8</v>
      </c>
      <c r="AU101">
        <v>18.185158999999999</v>
      </c>
      <c r="AV101">
        <v>1.4853999999999999E-2</v>
      </c>
      <c r="AW101">
        <v>9.6270000000000001E-3</v>
      </c>
      <c r="AX101">
        <v>134.64075600000001</v>
      </c>
      <c r="AY101">
        <v>135.92665199999999</v>
      </c>
      <c r="AZ101">
        <v>1051.757744</v>
      </c>
      <c r="BA101">
        <v>371.42479300000002</v>
      </c>
      <c r="BB101">
        <v>68.472218999999996</v>
      </c>
      <c r="BC101">
        <v>77.910996999999995</v>
      </c>
      <c r="BD101">
        <v>6.5037330000000004</v>
      </c>
      <c r="BE101">
        <v>1.0671870000000001</v>
      </c>
      <c r="BH101">
        <f>SUM(BH99:BH100)</f>
        <v>0</v>
      </c>
    </row>
    <row r="102" spans="1:61" ht="15.75" x14ac:dyDescent="0.25">
      <c r="A102" t="s">
        <v>806</v>
      </c>
      <c r="B102" s="29">
        <v>3</v>
      </c>
      <c r="C102" t="s">
        <v>4</v>
      </c>
      <c r="D102">
        <v>12</v>
      </c>
      <c r="E102" t="s">
        <v>1</v>
      </c>
      <c r="F102" t="s">
        <v>736</v>
      </c>
      <c r="G102" t="s">
        <v>245</v>
      </c>
      <c r="H102" s="2">
        <v>5.1417350641734281</v>
      </c>
      <c r="I102">
        <v>27.463590766117633</v>
      </c>
      <c r="J102" s="5" t="s">
        <v>50</v>
      </c>
      <c r="K102" s="29">
        <v>4661</v>
      </c>
      <c r="L102" s="29">
        <v>194</v>
      </c>
      <c r="M102" s="29">
        <f t="shared" si="3"/>
        <v>4.1621969534434671</v>
      </c>
      <c r="N102" s="29">
        <v>4.4936309523808206E-2</v>
      </c>
      <c r="O102" s="29">
        <v>0.14294241315374975</v>
      </c>
      <c r="P102" s="29">
        <v>15.86320446927685</v>
      </c>
      <c r="Q102" s="29">
        <f t="shared" si="4"/>
        <v>13.939348388320797</v>
      </c>
      <c r="R102" s="29">
        <v>0.70688430753522913</v>
      </c>
      <c r="S102" s="29">
        <f t="shared" si="5"/>
        <v>7.599062741655116E-3</v>
      </c>
      <c r="U102" s="46">
        <v>4.1329799999999999</v>
      </c>
      <c r="V102" s="29">
        <v>16</v>
      </c>
      <c r="W102" s="29">
        <f t="shared" si="6"/>
        <v>12</v>
      </c>
      <c r="X102" s="29">
        <f t="shared" si="7"/>
        <v>9.3333333333333339</v>
      </c>
      <c r="Y102" s="29">
        <f t="shared" si="8"/>
        <v>21.333333333333332</v>
      </c>
      <c r="Z102" s="29">
        <v>30</v>
      </c>
      <c r="AA102" s="2" t="s">
        <v>2244</v>
      </c>
      <c r="AB102" s="34"/>
      <c r="AC102">
        <v>4784</v>
      </c>
      <c r="AD102">
        <v>301.25152500000002</v>
      </c>
      <c r="AE102">
        <v>15.880418000000001</v>
      </c>
      <c r="AF102">
        <v>47.83</v>
      </c>
      <c r="AG102">
        <v>87.860009000000005</v>
      </c>
      <c r="AH102">
        <v>8.7860010000000006</v>
      </c>
      <c r="AI102">
        <v>6.2958E-2</v>
      </c>
      <c r="AJ102">
        <v>4.4361999999999999E-2</v>
      </c>
      <c r="AK102">
        <v>0.70462599999999997</v>
      </c>
      <c r="AL102">
        <v>5.1575000000000003E-2</v>
      </c>
      <c r="AM102">
        <v>3.7499999999999999E-2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61" ht="15.75" x14ac:dyDescent="0.25">
      <c r="A103" t="s">
        <v>807</v>
      </c>
      <c r="B103" s="29">
        <v>3</v>
      </c>
      <c r="C103" t="s">
        <v>12</v>
      </c>
      <c r="D103">
        <v>5</v>
      </c>
      <c r="E103" t="s">
        <v>1</v>
      </c>
      <c r="F103" t="s">
        <v>736</v>
      </c>
      <c r="G103" t="s">
        <v>245</v>
      </c>
      <c r="H103" s="2">
        <v>5.1417350641734281</v>
      </c>
      <c r="I103">
        <v>27.463590766117633</v>
      </c>
      <c r="J103" s="5" t="s">
        <v>51</v>
      </c>
      <c r="K103" s="29">
        <v>20892</v>
      </c>
      <c r="L103" s="29">
        <v>162</v>
      </c>
      <c r="M103" s="29">
        <f t="shared" si="3"/>
        <v>0.77541642734060889</v>
      </c>
      <c r="N103" s="29">
        <v>3.3576136363636877E-2</v>
      </c>
      <c r="O103" s="29">
        <v>6.7972615840979342E-2</v>
      </c>
      <c r="P103" s="29">
        <v>64.549267734079109</v>
      </c>
      <c r="Q103" s="29">
        <f t="shared" si="4"/>
        <v>34.746714876481462</v>
      </c>
      <c r="R103" s="29">
        <v>0.78013472309834875</v>
      </c>
      <c r="S103" s="29">
        <f t="shared" si="5"/>
        <v>6.5651352821464504E-2</v>
      </c>
      <c r="T103" s="29">
        <v>0.68758455675635111</v>
      </c>
      <c r="U103" s="46">
        <v>4.1329799999999999</v>
      </c>
      <c r="V103" s="29">
        <v>16</v>
      </c>
      <c r="W103" s="29">
        <f t="shared" si="6"/>
        <v>12</v>
      </c>
      <c r="X103" s="29">
        <f t="shared" si="7"/>
        <v>9.3333333333333339</v>
      </c>
      <c r="Y103" s="29">
        <f t="shared" si="8"/>
        <v>21.333333333333332</v>
      </c>
      <c r="Z103" s="29">
        <v>30</v>
      </c>
      <c r="AA103" s="2" t="s">
        <v>2244</v>
      </c>
      <c r="AB103" s="34"/>
      <c r="AC103">
        <v>21323</v>
      </c>
      <c r="AD103">
        <v>329.74900000000002</v>
      </c>
      <c r="AE103">
        <v>64.664336000000006</v>
      </c>
      <c r="AF103">
        <v>213.2</v>
      </c>
      <c r="AG103">
        <v>971.20455100000004</v>
      </c>
      <c r="AH103">
        <v>97.120455000000007</v>
      </c>
      <c r="AI103">
        <v>1.5462999999999999E-2</v>
      </c>
      <c r="AJ103">
        <v>1.2003E-2</v>
      </c>
      <c r="AK103">
        <v>0.776223</v>
      </c>
      <c r="AL103">
        <v>1.325E-2</v>
      </c>
      <c r="AM103">
        <v>1.2500000000000001E-2</v>
      </c>
      <c r="AN103">
        <v>1</v>
      </c>
      <c r="AO103">
        <v>3.0330000000000001E-3</v>
      </c>
      <c r="AP103">
        <v>0.18195700000000001</v>
      </c>
      <c r="AQ103">
        <v>0.15945200000000001</v>
      </c>
      <c r="AR103">
        <v>0.21462500000000001</v>
      </c>
      <c r="AS103">
        <v>0</v>
      </c>
      <c r="AT103">
        <v>34</v>
      </c>
      <c r="AU103">
        <v>0</v>
      </c>
      <c r="AV103">
        <v>6.5040000000000002E-3</v>
      </c>
      <c r="AW103">
        <v>2.3649999999999999E-3</v>
      </c>
      <c r="AX103">
        <v>153.756552</v>
      </c>
      <c r="AY103">
        <v>0</v>
      </c>
      <c r="AZ103">
        <v>555.55555600000002</v>
      </c>
      <c r="BA103">
        <v>0</v>
      </c>
      <c r="BB103">
        <v>0</v>
      </c>
      <c r="BC103">
        <v>0</v>
      </c>
      <c r="BD103">
        <v>5.443238</v>
      </c>
      <c r="BE103">
        <v>0.37267800000000001</v>
      </c>
    </row>
    <row r="104" spans="1:61" ht="15.75" x14ac:dyDescent="0.25">
      <c r="A104" t="s">
        <v>807</v>
      </c>
      <c r="B104" s="29">
        <v>3</v>
      </c>
      <c r="C104" t="s">
        <v>47</v>
      </c>
      <c r="D104">
        <v>5</v>
      </c>
      <c r="E104" t="s">
        <v>7</v>
      </c>
      <c r="F104" t="s">
        <v>736</v>
      </c>
      <c r="G104" t="s">
        <v>245</v>
      </c>
      <c r="H104" s="2">
        <v>5.1417350641734281</v>
      </c>
      <c r="I104">
        <v>27.463590766117633</v>
      </c>
      <c r="J104" s="5" t="s">
        <v>51</v>
      </c>
      <c r="K104" s="29">
        <v>9108</v>
      </c>
      <c r="L104" s="29">
        <v>700</v>
      </c>
      <c r="M104" s="29">
        <f t="shared" si="3"/>
        <v>7.6855511638120335</v>
      </c>
      <c r="N104" s="29">
        <v>5.0740869565217527E-2</v>
      </c>
      <c r="O104" s="29">
        <v>0.35531140098693748</v>
      </c>
      <c r="P104" s="29">
        <v>28.14066295816545</v>
      </c>
      <c r="Q104" s="29">
        <f t="shared" si="4"/>
        <v>1.6618898994321967</v>
      </c>
      <c r="R104" s="29">
        <v>1.0096652309569376</v>
      </c>
      <c r="S104" s="29">
        <f t="shared" si="5"/>
        <v>0.29518186068005337</v>
      </c>
      <c r="T104" s="29">
        <v>0.66623361085285326</v>
      </c>
      <c r="U104" s="46">
        <v>4.1329799999999999</v>
      </c>
      <c r="V104" s="29">
        <v>16</v>
      </c>
      <c r="W104" s="29">
        <f t="shared" si="6"/>
        <v>12</v>
      </c>
      <c r="X104" s="29">
        <f t="shared" si="7"/>
        <v>9.3333333333333339</v>
      </c>
      <c r="Y104" s="29">
        <f t="shared" si="8"/>
        <v>21.333333333333332</v>
      </c>
      <c r="Z104" s="29">
        <v>30</v>
      </c>
      <c r="AA104" s="2" t="s">
        <v>2244</v>
      </c>
      <c r="AB104" s="34"/>
      <c r="AC104">
        <v>9281</v>
      </c>
      <c r="AD104">
        <v>329.74900000000002</v>
      </c>
      <c r="AE104">
        <v>28.14565</v>
      </c>
      <c r="AF104">
        <v>92.78</v>
      </c>
      <c r="AG104">
        <v>250.31338700000001</v>
      </c>
      <c r="AH104">
        <v>25.031338999999999</v>
      </c>
      <c r="AI104">
        <v>3.551E-2</v>
      </c>
      <c r="AJ104">
        <v>3.5784999999999997E-2</v>
      </c>
      <c r="AK104">
        <v>1.0077309999999999</v>
      </c>
      <c r="AL104">
        <v>2.5363E-2</v>
      </c>
      <c r="AM104">
        <v>1.7500000000000002E-2</v>
      </c>
      <c r="AN104">
        <v>5</v>
      </c>
      <c r="AO104">
        <v>1.5162999999999999E-2</v>
      </c>
      <c r="AP104">
        <v>0.90978300000000001</v>
      </c>
      <c r="AQ104">
        <v>2.822972</v>
      </c>
      <c r="AR104">
        <v>0.80164500000000005</v>
      </c>
      <c r="AS104">
        <v>0.32466099999999998</v>
      </c>
      <c r="AT104">
        <v>52.4</v>
      </c>
      <c r="AU104">
        <v>19.578049</v>
      </c>
      <c r="AV104">
        <v>1.5596E-2</v>
      </c>
      <c r="AW104">
        <v>7.234E-3</v>
      </c>
      <c r="AX104">
        <v>64.948094999999995</v>
      </c>
      <c r="AY104">
        <v>4.6496490000000001</v>
      </c>
      <c r="AZ104">
        <v>353.45170999999999</v>
      </c>
      <c r="BA104">
        <v>324.94104199999998</v>
      </c>
      <c r="BB104">
        <v>59.039431</v>
      </c>
      <c r="BC104">
        <v>56.788043999999999</v>
      </c>
      <c r="BD104">
        <v>7.2948000000000004</v>
      </c>
      <c r="BE104">
        <v>1.0671870000000001</v>
      </c>
    </row>
    <row r="105" spans="1:61" ht="15.75" x14ac:dyDescent="0.25">
      <c r="A105" t="s">
        <v>807</v>
      </c>
      <c r="B105" s="29">
        <v>3</v>
      </c>
      <c r="C105" t="s">
        <v>21</v>
      </c>
      <c r="D105">
        <v>7</v>
      </c>
      <c r="E105" t="s">
        <v>1</v>
      </c>
      <c r="F105" t="s">
        <v>736</v>
      </c>
      <c r="G105" t="s">
        <v>245</v>
      </c>
      <c r="H105" s="2">
        <v>5.1417350641734281</v>
      </c>
      <c r="I105">
        <v>27.463590766117633</v>
      </c>
      <c r="J105" s="5" t="s">
        <v>51</v>
      </c>
      <c r="K105" s="29">
        <v>16728</v>
      </c>
      <c r="L105" s="29">
        <v>351</v>
      </c>
      <c r="M105" s="29">
        <f t="shared" si="3"/>
        <v>2.098278335724534</v>
      </c>
      <c r="N105" s="29">
        <v>2.6920258620691185E-2</v>
      </c>
      <c r="O105" s="29">
        <v>0.17920053267167282</v>
      </c>
      <c r="P105" s="29">
        <v>51.68390535399557</v>
      </c>
      <c r="Q105" s="29">
        <f t="shared" si="4"/>
        <v>21.881352496397923</v>
      </c>
      <c r="R105" s="29">
        <v>0.75797076900297089</v>
      </c>
      <c r="S105" s="29">
        <f t="shared" si="5"/>
        <v>4.3487398726086646E-2</v>
      </c>
      <c r="T105" s="29">
        <v>1.0199123315421643</v>
      </c>
      <c r="U105" s="46">
        <v>4.1329799999999999</v>
      </c>
      <c r="V105" s="29">
        <v>16</v>
      </c>
      <c r="W105" s="29">
        <f t="shared" si="6"/>
        <v>12</v>
      </c>
      <c r="X105" s="29">
        <f t="shared" si="7"/>
        <v>9.3333333333333339</v>
      </c>
      <c r="Y105" s="29">
        <f t="shared" si="8"/>
        <v>21.333333333333332</v>
      </c>
      <c r="Z105" s="29">
        <v>30</v>
      </c>
      <c r="AA105" s="2" t="s">
        <v>2244</v>
      </c>
      <c r="AB105" s="34"/>
      <c r="AC105">
        <v>17023</v>
      </c>
      <c r="AD105">
        <v>329.74900000000002</v>
      </c>
      <c r="AE105">
        <v>51.624113999999999</v>
      </c>
      <c r="AF105">
        <v>170.2</v>
      </c>
      <c r="AG105">
        <v>603.87939200000005</v>
      </c>
      <c r="AH105">
        <v>60.387939000000003</v>
      </c>
      <c r="AI105">
        <v>1.9369000000000001E-2</v>
      </c>
      <c r="AJ105">
        <v>1.4612E-2</v>
      </c>
      <c r="AK105">
        <v>0.75439299999999998</v>
      </c>
      <c r="AL105">
        <v>1.7524999999999999E-2</v>
      </c>
      <c r="AM105">
        <v>1.7500000000000002E-2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61" ht="15.75" x14ac:dyDescent="0.25">
      <c r="A106" t="s">
        <v>807</v>
      </c>
      <c r="B106" s="29">
        <v>3</v>
      </c>
      <c r="C106" t="s">
        <v>0</v>
      </c>
      <c r="D106">
        <v>10</v>
      </c>
      <c r="E106" t="s">
        <v>1</v>
      </c>
      <c r="F106" t="s">
        <v>736</v>
      </c>
      <c r="G106" t="s">
        <v>245</v>
      </c>
      <c r="H106" s="2">
        <v>5.1417350641734281</v>
      </c>
      <c r="I106">
        <v>27.463590766117633</v>
      </c>
      <c r="J106" s="5" t="s">
        <v>51</v>
      </c>
      <c r="K106" s="29">
        <v>18706</v>
      </c>
      <c r="L106" s="29">
        <v>491</v>
      </c>
      <c r="M106" s="29">
        <f t="shared" si="3"/>
        <v>2.6248262589543461</v>
      </c>
      <c r="N106" s="29">
        <v>3.5168939393938857E-2</v>
      </c>
      <c r="O106" s="29">
        <v>0.20391784752293804</v>
      </c>
      <c r="P106" s="29">
        <v>57.795261450970891</v>
      </c>
      <c r="Q106" s="29">
        <f t="shared" si="4"/>
        <v>27.992708593373244</v>
      </c>
      <c r="R106" s="29">
        <v>0.76671983032338276</v>
      </c>
      <c r="S106" s="29">
        <f t="shared" si="5"/>
        <v>5.2236460046498512E-2</v>
      </c>
      <c r="T106" s="29">
        <v>1.0097731824484992</v>
      </c>
      <c r="U106" s="46">
        <v>4.1329799999999999</v>
      </c>
      <c r="V106" s="29">
        <v>16</v>
      </c>
      <c r="W106" s="29">
        <f t="shared" si="6"/>
        <v>12</v>
      </c>
      <c r="X106" s="29">
        <f t="shared" si="7"/>
        <v>9.3333333333333339</v>
      </c>
      <c r="Y106" s="29">
        <f t="shared" si="8"/>
        <v>21.333333333333332</v>
      </c>
      <c r="Z106" s="29">
        <v>30</v>
      </c>
      <c r="AA106" s="2" t="s">
        <v>2244</v>
      </c>
      <c r="AB106" s="34"/>
      <c r="AC106">
        <v>19079</v>
      </c>
      <c r="AD106">
        <v>329.74900000000002</v>
      </c>
      <c r="AE106">
        <v>57.859160000000003</v>
      </c>
      <c r="AF106">
        <v>190.76</v>
      </c>
      <c r="AG106">
        <v>786.16960200000005</v>
      </c>
      <c r="AH106">
        <v>78.616960000000006</v>
      </c>
      <c r="AI106">
        <v>1.7281999999999999E-2</v>
      </c>
      <c r="AJ106">
        <v>1.3199000000000001E-2</v>
      </c>
      <c r="AK106">
        <v>0.76372799999999996</v>
      </c>
      <c r="AL106">
        <v>1.5925000000000002E-2</v>
      </c>
      <c r="AM106">
        <v>1.2500000000000001E-2</v>
      </c>
      <c r="AN106">
        <v>8</v>
      </c>
      <c r="AO106">
        <v>2.4261000000000001E-2</v>
      </c>
      <c r="AP106">
        <v>1.4556530000000001</v>
      </c>
      <c r="AQ106">
        <v>1.8030299999999999</v>
      </c>
      <c r="AR106">
        <v>0.33080300000000001</v>
      </c>
      <c r="AS106">
        <v>0.13100700000000001</v>
      </c>
      <c r="AT106">
        <v>43</v>
      </c>
      <c r="AU106">
        <v>13.373748000000001</v>
      </c>
      <c r="AV106">
        <v>7.8759999999999993E-3</v>
      </c>
      <c r="AW106">
        <v>2.9499999999999999E-3</v>
      </c>
      <c r="AX106">
        <v>132.08682899999999</v>
      </c>
      <c r="AY106">
        <v>17.055524999999999</v>
      </c>
      <c r="AZ106">
        <v>338.40948900000001</v>
      </c>
      <c r="BA106">
        <v>75.123943999999995</v>
      </c>
      <c r="BB106">
        <v>45.431086000000001</v>
      </c>
      <c r="BC106">
        <v>37.777059000000001</v>
      </c>
      <c r="BD106">
        <v>5.8273409999999997</v>
      </c>
      <c r="BE106">
        <v>0.94280900000000001</v>
      </c>
    </row>
    <row r="107" spans="1:61" ht="15.75" x14ac:dyDescent="0.25">
      <c r="A107" t="s">
        <v>808</v>
      </c>
      <c r="B107" s="29">
        <v>3</v>
      </c>
      <c r="C107" t="s">
        <v>13</v>
      </c>
      <c r="D107">
        <v>11</v>
      </c>
      <c r="E107" t="s">
        <v>1</v>
      </c>
      <c r="F107" t="s">
        <v>736</v>
      </c>
      <c r="G107" t="s">
        <v>245</v>
      </c>
      <c r="H107" s="2">
        <v>5.1417350641734281</v>
      </c>
      <c r="I107">
        <v>27.463590766117633</v>
      </c>
      <c r="J107" s="5" t="s">
        <v>50</v>
      </c>
      <c r="K107" s="29">
        <v>6083</v>
      </c>
      <c r="L107" s="29">
        <v>252</v>
      </c>
      <c r="M107" s="29">
        <f t="shared" si="3"/>
        <v>4.1426927502876865</v>
      </c>
      <c r="N107" s="29">
        <v>5.4587222222220816E-2</v>
      </c>
      <c r="O107" s="29">
        <v>0.15083678701356412</v>
      </c>
      <c r="P107" s="29">
        <v>20.389781675633568</v>
      </c>
      <c r="Q107" s="29">
        <f t="shared" si="4"/>
        <v>9.4127711819640787</v>
      </c>
      <c r="R107" s="29">
        <v>0.69910840444788303</v>
      </c>
      <c r="S107" s="29">
        <f t="shared" si="5"/>
        <v>1.5374965829001219E-2</v>
      </c>
      <c r="U107" s="46">
        <v>4.1329799999999999</v>
      </c>
      <c r="V107" s="29">
        <v>16</v>
      </c>
      <c r="W107" s="29">
        <f t="shared" si="6"/>
        <v>12</v>
      </c>
      <c r="X107" s="29">
        <f t="shared" si="7"/>
        <v>9.3333333333333339</v>
      </c>
      <c r="Y107" s="29">
        <f t="shared" si="8"/>
        <v>21.333333333333332</v>
      </c>
      <c r="Z107" s="29">
        <v>30</v>
      </c>
      <c r="AA107" s="2" t="s">
        <v>2244</v>
      </c>
      <c r="AB107" s="34"/>
      <c r="AC107">
        <v>6173</v>
      </c>
      <c r="AD107">
        <v>301.306825</v>
      </c>
      <c r="AE107">
        <v>20.487421999999999</v>
      </c>
      <c r="AF107">
        <v>61.72</v>
      </c>
      <c r="AG107">
        <v>134.38050999999999</v>
      </c>
      <c r="AH107">
        <v>13.438051</v>
      </c>
      <c r="AI107">
        <v>4.8806000000000002E-2</v>
      </c>
      <c r="AJ107">
        <v>3.4175999999999998E-2</v>
      </c>
      <c r="AK107">
        <v>0.70024600000000004</v>
      </c>
      <c r="AL107">
        <v>4.0599999999999997E-2</v>
      </c>
      <c r="AM107">
        <v>2.75E-2</v>
      </c>
      <c r="AN107">
        <v>3</v>
      </c>
      <c r="AO107">
        <v>9.9570000000000006E-3</v>
      </c>
      <c r="AP107">
        <v>0.59739799999999998</v>
      </c>
      <c r="AQ107">
        <v>1.9439489999999999</v>
      </c>
      <c r="AR107">
        <v>0.83620799999999995</v>
      </c>
      <c r="AS107">
        <v>0.135938</v>
      </c>
      <c r="AT107">
        <v>40</v>
      </c>
      <c r="AU107">
        <v>4.5825760000000004</v>
      </c>
      <c r="AV107">
        <v>2.1441000000000002E-2</v>
      </c>
      <c r="AW107">
        <v>8.8030000000000001E-3</v>
      </c>
      <c r="AX107">
        <v>46.918835000000001</v>
      </c>
      <c r="AY107">
        <v>2.8873479999999998</v>
      </c>
      <c r="AZ107">
        <v>135.615115</v>
      </c>
      <c r="BA107">
        <v>32.689877000000003</v>
      </c>
      <c r="BB107">
        <v>8.0660620000000005</v>
      </c>
      <c r="BC107">
        <v>9.3038109999999996</v>
      </c>
      <c r="BD107">
        <v>5.7912939999999997</v>
      </c>
      <c r="BE107">
        <v>1.118034</v>
      </c>
    </row>
    <row r="108" spans="1:61" ht="15.75" x14ac:dyDescent="0.25">
      <c r="A108" t="s">
        <v>809</v>
      </c>
      <c r="B108" s="29">
        <v>3</v>
      </c>
      <c r="C108" t="s">
        <v>3</v>
      </c>
      <c r="D108">
        <v>4</v>
      </c>
      <c r="E108" t="s">
        <v>1</v>
      </c>
      <c r="F108" t="s">
        <v>736</v>
      </c>
      <c r="G108" t="s">
        <v>245</v>
      </c>
      <c r="H108" s="2">
        <v>5.1417350641734281</v>
      </c>
      <c r="I108">
        <v>27.463590766117633</v>
      </c>
      <c r="J108" s="5" t="s">
        <v>51</v>
      </c>
      <c r="K108" s="29">
        <v>15072</v>
      </c>
      <c r="L108" s="29">
        <v>310</v>
      </c>
      <c r="M108" s="29">
        <f t="shared" si="3"/>
        <v>2.0567940552016983</v>
      </c>
      <c r="N108" s="29">
        <v>4.4820000000000394E-2</v>
      </c>
      <c r="O108" s="29">
        <v>0.12456227240719137</v>
      </c>
      <c r="P108" s="29">
        <v>46.935064243029707</v>
      </c>
      <c r="Q108" s="29">
        <f t="shared" si="4"/>
        <v>17.132511385432061</v>
      </c>
      <c r="R108" s="29">
        <v>1.5898351581686743</v>
      </c>
      <c r="S108" s="29">
        <f t="shared" si="5"/>
        <v>0.87535178789179002</v>
      </c>
      <c r="T108" s="29">
        <v>1.0168917964946691</v>
      </c>
      <c r="U108" s="46">
        <v>4.1329799999999999</v>
      </c>
      <c r="V108" s="29">
        <v>16</v>
      </c>
      <c r="W108" s="29">
        <f t="shared" si="6"/>
        <v>12</v>
      </c>
      <c r="X108" s="29">
        <f t="shared" si="7"/>
        <v>9.3333333333333339</v>
      </c>
      <c r="Y108" s="29">
        <f t="shared" si="8"/>
        <v>21.333333333333332</v>
      </c>
      <c r="Z108" s="29">
        <v>30</v>
      </c>
      <c r="AA108" s="2" t="s">
        <v>2244</v>
      </c>
      <c r="AB108" s="34"/>
      <c r="AC108">
        <v>15285</v>
      </c>
      <c r="AD108">
        <v>325.97382499999998</v>
      </c>
      <c r="AE108">
        <v>46.890267999999999</v>
      </c>
      <c r="AF108">
        <v>152.81</v>
      </c>
      <c r="AG108">
        <v>592.06053199999997</v>
      </c>
      <c r="AH108">
        <v>59.206052999999997</v>
      </c>
      <c r="AI108">
        <v>2.1323000000000002E-2</v>
      </c>
      <c r="AJ108">
        <v>3.3669999999999999E-2</v>
      </c>
      <c r="AK108">
        <v>1.5790580000000001</v>
      </c>
      <c r="AL108">
        <v>1.8775E-2</v>
      </c>
      <c r="AM108">
        <v>1.7500000000000002E-2</v>
      </c>
      <c r="AN108">
        <v>2</v>
      </c>
      <c r="AO108">
        <v>6.1349999999999998E-3</v>
      </c>
      <c r="AP108">
        <v>0.36812800000000001</v>
      </c>
      <c r="AQ108">
        <v>0.56918500000000005</v>
      </c>
      <c r="AR108">
        <v>0.38272499999999998</v>
      </c>
      <c r="AS108">
        <v>0.136295</v>
      </c>
      <c r="AT108">
        <v>43.5</v>
      </c>
      <c r="AU108">
        <v>13.435029</v>
      </c>
      <c r="AV108">
        <v>9.0050000000000009E-3</v>
      </c>
      <c r="AW108">
        <v>3.882E-3</v>
      </c>
      <c r="AX108">
        <v>111.89021099999999</v>
      </c>
      <c r="AY108">
        <v>4.7423840000000004</v>
      </c>
      <c r="AZ108">
        <v>353.84615400000001</v>
      </c>
      <c r="BA108">
        <v>65.271394999999998</v>
      </c>
      <c r="BB108">
        <v>52.680275000000002</v>
      </c>
      <c r="BC108">
        <v>0</v>
      </c>
      <c r="BD108">
        <v>6.635923</v>
      </c>
      <c r="BE108">
        <v>0.47140500000000002</v>
      </c>
    </row>
    <row r="109" spans="1:61" ht="15.75" x14ac:dyDescent="0.25">
      <c r="A109" t="s">
        <v>809</v>
      </c>
      <c r="B109" s="29">
        <v>3</v>
      </c>
      <c r="C109" t="s">
        <v>13</v>
      </c>
      <c r="D109">
        <v>11</v>
      </c>
      <c r="E109" t="s">
        <v>1</v>
      </c>
      <c r="F109" t="s">
        <v>736</v>
      </c>
      <c r="G109" t="s">
        <v>245</v>
      </c>
      <c r="H109" s="2">
        <v>5.1417350641734281</v>
      </c>
      <c r="I109">
        <v>27.463590766117633</v>
      </c>
      <c r="J109" s="5" t="s">
        <v>51</v>
      </c>
      <c r="K109" s="29">
        <v>20497</v>
      </c>
      <c r="L109" s="29">
        <v>224</v>
      </c>
      <c r="M109" s="29">
        <f t="shared" si="3"/>
        <v>1.0928428550519589</v>
      </c>
      <c r="N109" s="29">
        <v>3.5204310344824546E-2</v>
      </c>
      <c r="O109" s="29">
        <v>9.030764749521375E-2</v>
      </c>
      <c r="P109" s="29">
        <v>63.828822438255038</v>
      </c>
      <c r="Q109" s="29">
        <f t="shared" si="4"/>
        <v>34.026269580657392</v>
      </c>
      <c r="R109" s="29">
        <v>2.020197454874983</v>
      </c>
      <c r="S109" s="29">
        <f t="shared" si="5"/>
        <v>1.3057140845980988</v>
      </c>
      <c r="T109" s="29">
        <v>0.77826727347059865</v>
      </c>
      <c r="U109" s="46">
        <v>4.1329799999999999</v>
      </c>
      <c r="V109" s="29">
        <v>16</v>
      </c>
      <c r="W109" s="29">
        <f t="shared" si="6"/>
        <v>12</v>
      </c>
      <c r="X109" s="29">
        <f t="shared" si="7"/>
        <v>9.3333333333333339</v>
      </c>
      <c r="Y109" s="29">
        <f t="shared" si="8"/>
        <v>21.333333333333332</v>
      </c>
      <c r="Z109" s="29">
        <v>30</v>
      </c>
      <c r="AA109" s="2" t="s">
        <v>2244</v>
      </c>
      <c r="AB109" s="34"/>
      <c r="AC109">
        <v>20721</v>
      </c>
      <c r="AD109">
        <v>325.97382499999998</v>
      </c>
      <c r="AE109">
        <v>63.566454</v>
      </c>
      <c r="AF109">
        <v>207.17</v>
      </c>
      <c r="AG109">
        <v>950.40187300000002</v>
      </c>
      <c r="AH109">
        <v>95.040187000000003</v>
      </c>
      <c r="AI109">
        <v>1.5727999999999999E-2</v>
      </c>
      <c r="AJ109">
        <v>3.1541E-2</v>
      </c>
      <c r="AK109">
        <v>2.0054810000000001</v>
      </c>
      <c r="AL109">
        <v>1.3050000000000001E-2</v>
      </c>
      <c r="AM109">
        <v>1.2500000000000001E-2</v>
      </c>
      <c r="AN109">
        <v>2</v>
      </c>
      <c r="AO109">
        <v>6.1349999999999998E-3</v>
      </c>
      <c r="AP109">
        <v>0.36812800000000001</v>
      </c>
      <c r="AQ109">
        <v>0.42951600000000001</v>
      </c>
      <c r="AR109">
        <v>0.32012499999999999</v>
      </c>
      <c r="AS109">
        <v>2.8990000000000001E-3</v>
      </c>
      <c r="AT109">
        <v>44.5</v>
      </c>
      <c r="AU109">
        <v>2.1213199999999999</v>
      </c>
      <c r="AV109">
        <v>7.3590000000000001E-3</v>
      </c>
      <c r="AW109">
        <v>2.3400000000000001E-3</v>
      </c>
      <c r="AX109">
        <v>135.85998599999999</v>
      </c>
      <c r="AY109">
        <v>5.396153</v>
      </c>
      <c r="AZ109">
        <v>408.45946500000002</v>
      </c>
      <c r="BA109">
        <v>43.983420000000002</v>
      </c>
      <c r="BB109">
        <v>214.70695000000001</v>
      </c>
      <c r="BC109">
        <v>0</v>
      </c>
      <c r="BD109">
        <v>5.6120320000000001</v>
      </c>
      <c r="BE109">
        <v>0.47140500000000002</v>
      </c>
    </row>
    <row r="110" spans="1:61" ht="15.75" x14ac:dyDescent="0.25">
      <c r="A110" t="s">
        <v>809</v>
      </c>
      <c r="B110" s="29">
        <v>3</v>
      </c>
      <c r="C110" t="s">
        <v>16</v>
      </c>
      <c r="D110">
        <v>11</v>
      </c>
      <c r="E110" t="s">
        <v>7</v>
      </c>
      <c r="F110" t="s">
        <v>736</v>
      </c>
      <c r="G110" t="s">
        <v>245</v>
      </c>
      <c r="H110" s="2">
        <v>5.1417350641734281</v>
      </c>
      <c r="I110">
        <v>27.463590766117633</v>
      </c>
      <c r="J110" s="5" t="s">
        <v>51</v>
      </c>
      <c r="K110" s="29">
        <v>9862</v>
      </c>
      <c r="L110" s="29">
        <v>489</v>
      </c>
      <c r="M110" s="29">
        <f t="shared" si="3"/>
        <v>4.9584262827012777</v>
      </c>
      <c r="N110" s="29">
        <v>4.0498546511629291E-2</v>
      </c>
      <c r="O110" s="29">
        <v>0.26780888567546146</v>
      </c>
      <c r="P110" s="29">
        <v>30.710828261993033</v>
      </c>
      <c r="Q110" s="29">
        <f t="shared" si="4"/>
        <v>0.90827540439538623</v>
      </c>
      <c r="R110" s="29">
        <v>1.0903516634877062</v>
      </c>
      <c r="S110" s="29">
        <f t="shared" si="5"/>
        <v>0.37586829321082194</v>
      </c>
      <c r="T110" s="29">
        <v>0.74809016582936672</v>
      </c>
      <c r="U110" s="46">
        <v>4.1329799999999999</v>
      </c>
      <c r="V110" s="29">
        <v>16</v>
      </c>
      <c r="W110" s="29">
        <f t="shared" si="6"/>
        <v>12</v>
      </c>
      <c r="X110" s="29">
        <f t="shared" si="7"/>
        <v>9.3333333333333339</v>
      </c>
      <c r="Y110" s="29">
        <f t="shared" si="8"/>
        <v>21.333333333333332</v>
      </c>
      <c r="Z110" s="29">
        <v>30</v>
      </c>
      <c r="AA110" s="2" t="s">
        <v>2244</v>
      </c>
      <c r="AB110" s="34"/>
      <c r="AC110">
        <v>9982</v>
      </c>
      <c r="AD110">
        <v>325.97382499999998</v>
      </c>
      <c r="AE110">
        <v>30.622091000000001</v>
      </c>
      <c r="AF110">
        <v>99.78</v>
      </c>
      <c r="AG110">
        <v>273.930925</v>
      </c>
      <c r="AH110">
        <v>27.393091999999999</v>
      </c>
      <c r="AI110">
        <v>3.2622999999999999E-2</v>
      </c>
      <c r="AJ110">
        <v>3.5532000000000001E-2</v>
      </c>
      <c r="AK110">
        <v>1.0891630000000001</v>
      </c>
      <c r="AL110">
        <v>2.4025000000000001E-2</v>
      </c>
      <c r="AM110">
        <v>1.7500000000000002E-2</v>
      </c>
      <c r="AN110">
        <v>7</v>
      </c>
      <c r="AO110">
        <v>2.1474E-2</v>
      </c>
      <c r="AP110">
        <v>1.2884469999999999</v>
      </c>
      <c r="AQ110">
        <v>2.9753560000000001</v>
      </c>
      <c r="AR110">
        <v>0.53980700000000004</v>
      </c>
      <c r="AS110">
        <v>0.282196</v>
      </c>
      <c r="AT110">
        <v>42.428570999999998</v>
      </c>
      <c r="AU110">
        <v>18.626657999999999</v>
      </c>
      <c r="AV110">
        <v>1.303E-2</v>
      </c>
      <c r="AW110">
        <v>6.5170000000000002E-3</v>
      </c>
      <c r="AX110">
        <v>81.904870000000003</v>
      </c>
      <c r="AY110">
        <v>13.524571</v>
      </c>
      <c r="AZ110">
        <v>770.99507500000004</v>
      </c>
      <c r="BA110">
        <v>550.09242700000004</v>
      </c>
      <c r="BB110">
        <v>42.482337999999999</v>
      </c>
      <c r="BC110">
        <v>33.437888000000001</v>
      </c>
      <c r="BD110">
        <v>7.2633039999999998</v>
      </c>
      <c r="BE110">
        <v>0.89752699999999996</v>
      </c>
    </row>
    <row r="111" spans="1:61" ht="15.75" x14ac:dyDescent="0.25">
      <c r="A111" t="s">
        <v>809</v>
      </c>
      <c r="B111" s="29">
        <v>3</v>
      </c>
      <c r="C111" t="s">
        <v>5</v>
      </c>
      <c r="D111">
        <v>14</v>
      </c>
      <c r="E111" t="s">
        <v>1</v>
      </c>
      <c r="F111" t="s">
        <v>736</v>
      </c>
      <c r="G111" t="s">
        <v>245</v>
      </c>
      <c r="H111" s="2">
        <v>5.1417350641734281</v>
      </c>
      <c r="I111">
        <v>27.463590766117633</v>
      </c>
      <c r="J111" s="5" t="s">
        <v>51</v>
      </c>
      <c r="K111" s="29">
        <v>21237</v>
      </c>
      <c r="L111" s="29">
        <v>35</v>
      </c>
      <c r="M111" s="29">
        <f t="shared" si="3"/>
        <v>0.16480670527852331</v>
      </c>
      <c r="N111" s="29">
        <v>2.724999999999227E-2</v>
      </c>
      <c r="O111" s="29">
        <v>1.5570284050898921E-2</v>
      </c>
      <c r="P111" s="29">
        <v>66.133224477788076</v>
      </c>
      <c r="Q111" s="29">
        <f t="shared" si="4"/>
        <v>36.330671620190429</v>
      </c>
      <c r="R111" s="29">
        <v>1.375740355864421</v>
      </c>
      <c r="S111" s="29">
        <f t="shared" si="5"/>
        <v>0.66125698558753676</v>
      </c>
      <c r="T111" s="29">
        <v>0.74628346406194346</v>
      </c>
      <c r="U111" s="46">
        <v>4.1329799999999999</v>
      </c>
      <c r="V111" s="29">
        <v>16</v>
      </c>
      <c r="W111" s="29">
        <f t="shared" si="6"/>
        <v>12</v>
      </c>
      <c r="X111" s="29">
        <f t="shared" si="7"/>
        <v>9.3333333333333339</v>
      </c>
      <c r="Y111" s="29">
        <f t="shared" si="8"/>
        <v>21.333333333333332</v>
      </c>
      <c r="Z111" s="29">
        <v>30</v>
      </c>
      <c r="AA111" s="2" t="s">
        <v>2244</v>
      </c>
      <c r="AB111" s="34"/>
      <c r="AC111">
        <v>21495</v>
      </c>
      <c r="AD111">
        <v>325.97382499999998</v>
      </c>
      <c r="AE111">
        <v>65.940877</v>
      </c>
      <c r="AF111">
        <v>214.91</v>
      </c>
      <c r="AG111">
        <v>1124.946453</v>
      </c>
      <c r="AH111">
        <v>112.49464500000001</v>
      </c>
      <c r="AI111">
        <v>1.5162999999999999E-2</v>
      </c>
      <c r="AJ111">
        <v>2.0698999999999999E-2</v>
      </c>
      <c r="AK111">
        <v>1.3650739999999999</v>
      </c>
      <c r="AL111">
        <v>1.37E-2</v>
      </c>
      <c r="AM111">
        <v>1.2500000000000001E-2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61" ht="15.75" x14ac:dyDescent="0.25">
      <c r="A112" t="s">
        <v>809</v>
      </c>
      <c r="B112" s="29">
        <v>3</v>
      </c>
      <c r="C112" t="s">
        <v>6</v>
      </c>
      <c r="D112">
        <v>14</v>
      </c>
      <c r="E112" t="s">
        <v>7</v>
      </c>
      <c r="F112" t="s">
        <v>736</v>
      </c>
      <c r="G112" t="s">
        <v>245</v>
      </c>
      <c r="H112" s="2">
        <v>5.1417350641734281</v>
      </c>
      <c r="I112">
        <v>27.463590766117633</v>
      </c>
      <c r="J112" s="5" t="s">
        <v>51</v>
      </c>
      <c r="K112" s="29">
        <v>11000</v>
      </c>
      <c r="L112" s="29">
        <v>948</v>
      </c>
      <c r="M112" s="29">
        <f t="shared" si="3"/>
        <v>8.6181818181818173</v>
      </c>
      <c r="N112" s="29">
        <v>5.3663524590166808E-2</v>
      </c>
      <c r="O112" s="29">
        <v>0.37991493084193367</v>
      </c>
      <c r="P112" s="29">
        <v>34.254624911977629</v>
      </c>
      <c r="Q112" s="29">
        <f t="shared" si="4"/>
        <v>4.4520720543799825</v>
      </c>
      <c r="R112" s="29">
        <v>0.82436094490172906</v>
      </c>
      <c r="S112" s="29">
        <f t="shared" si="5"/>
        <v>0.10987757462484482</v>
      </c>
      <c r="T112" s="29">
        <v>0.78303613957560037</v>
      </c>
      <c r="U112" s="46">
        <v>4.1329799999999999</v>
      </c>
      <c r="V112" s="29">
        <v>16</v>
      </c>
      <c r="W112" s="29">
        <f t="shared" si="6"/>
        <v>12</v>
      </c>
      <c r="X112" s="29">
        <f t="shared" si="7"/>
        <v>9.3333333333333339</v>
      </c>
      <c r="Y112" s="29">
        <f t="shared" si="8"/>
        <v>21.333333333333332</v>
      </c>
      <c r="Z112" s="29">
        <v>30</v>
      </c>
      <c r="AA112" s="2" t="s">
        <v>2244</v>
      </c>
      <c r="AB112" s="34"/>
      <c r="AC112">
        <v>11230</v>
      </c>
      <c r="AD112">
        <v>325.97382499999998</v>
      </c>
      <c r="AE112">
        <v>34.450619000000003</v>
      </c>
      <c r="AF112">
        <v>112.27</v>
      </c>
      <c r="AG112">
        <v>323.69299799999999</v>
      </c>
      <c r="AH112">
        <v>32.369300000000003</v>
      </c>
      <c r="AI112">
        <v>2.9020000000000001E-2</v>
      </c>
      <c r="AJ112">
        <v>2.3914000000000001E-2</v>
      </c>
      <c r="AK112">
        <v>0.82402399999999998</v>
      </c>
      <c r="AL112">
        <v>2.315E-2</v>
      </c>
      <c r="AM112">
        <v>1.7500000000000002E-2</v>
      </c>
      <c r="AN112">
        <v>14</v>
      </c>
      <c r="AO112">
        <v>4.2948E-2</v>
      </c>
      <c r="AP112">
        <v>2.5768939999999998</v>
      </c>
      <c r="AQ112">
        <v>5.2983079999999996</v>
      </c>
      <c r="AR112">
        <v>0.41149999999999998</v>
      </c>
      <c r="AS112">
        <v>0.29563</v>
      </c>
      <c r="AT112">
        <v>42.5</v>
      </c>
      <c r="AU112">
        <v>28.838408999999999</v>
      </c>
      <c r="AV112">
        <v>9.9159999999999995E-3</v>
      </c>
      <c r="AW112">
        <v>4.5189999999999996E-3</v>
      </c>
      <c r="AX112">
        <v>103.83945199999999</v>
      </c>
      <c r="AY112">
        <v>15.989592999999999</v>
      </c>
      <c r="AZ112">
        <v>433.53619700000002</v>
      </c>
      <c r="BA112">
        <v>355.76803200000001</v>
      </c>
      <c r="BB112">
        <v>20.090236999999998</v>
      </c>
      <c r="BC112">
        <v>21.351416</v>
      </c>
      <c r="BD112">
        <v>9.2278570000000002</v>
      </c>
      <c r="BE112">
        <v>1.105542</v>
      </c>
    </row>
    <row r="113" spans="1:57" ht="15.75" x14ac:dyDescent="0.25">
      <c r="A113" t="s">
        <v>810</v>
      </c>
      <c r="B113" s="29">
        <v>3</v>
      </c>
      <c r="C113" t="s">
        <v>0</v>
      </c>
      <c r="D113">
        <v>10</v>
      </c>
      <c r="E113" t="s">
        <v>1</v>
      </c>
      <c r="F113" t="s">
        <v>736</v>
      </c>
      <c r="G113" t="s">
        <v>245</v>
      </c>
      <c r="H113" s="2">
        <v>5.1417350641734281</v>
      </c>
      <c r="I113">
        <v>27.463590766117633</v>
      </c>
      <c r="J113" s="5" t="s">
        <v>52</v>
      </c>
      <c r="K113" s="29">
        <v>12773</v>
      </c>
      <c r="L113" s="29">
        <v>1003</v>
      </c>
      <c r="M113" s="29">
        <f t="shared" si="3"/>
        <v>7.8525013700775066</v>
      </c>
      <c r="N113" s="29">
        <v>5.1198958333332788E-2</v>
      </c>
      <c r="O113" s="29">
        <v>0.38458417731544009</v>
      </c>
      <c r="P113" s="29">
        <v>40.935780807084299</v>
      </c>
      <c r="Q113" s="29">
        <f t="shared" si="4"/>
        <v>11.133227949486653</v>
      </c>
      <c r="R113" s="29">
        <v>0.62722698910741692</v>
      </c>
      <c r="S113" s="29">
        <f t="shared" si="5"/>
        <v>8.7256381169467323E-2</v>
      </c>
      <c r="T113" s="29">
        <v>0.99836942281716068</v>
      </c>
      <c r="U113" s="46">
        <v>4.1329799999999999</v>
      </c>
      <c r="V113" s="29">
        <v>16</v>
      </c>
      <c r="W113" s="29">
        <f t="shared" si="6"/>
        <v>12</v>
      </c>
      <c r="X113" s="29">
        <f t="shared" si="7"/>
        <v>9.3333333333333339</v>
      </c>
      <c r="Y113" s="29">
        <f t="shared" si="8"/>
        <v>21.333333333333332</v>
      </c>
      <c r="Z113" s="29">
        <v>30</v>
      </c>
      <c r="AA113" s="2" t="s">
        <v>2244</v>
      </c>
      <c r="AB113" s="34"/>
      <c r="AC113">
        <v>12908</v>
      </c>
      <c r="AD113">
        <v>315.862775</v>
      </c>
      <c r="AE113">
        <v>40.865848</v>
      </c>
      <c r="AF113">
        <v>129.07</v>
      </c>
      <c r="AG113">
        <v>413.96966700000002</v>
      </c>
      <c r="AH113">
        <v>41.396966999999997</v>
      </c>
      <c r="AI113">
        <v>2.4465000000000001E-2</v>
      </c>
      <c r="AJ113">
        <v>1.5296000000000001E-2</v>
      </c>
      <c r="AK113">
        <v>0.62522</v>
      </c>
      <c r="AL113">
        <v>2.1524999999999999E-2</v>
      </c>
      <c r="AM113">
        <v>1.2500000000000001E-2</v>
      </c>
      <c r="AN113">
        <v>11</v>
      </c>
      <c r="AO113">
        <v>3.4825000000000002E-2</v>
      </c>
      <c r="AP113">
        <v>2.089515</v>
      </c>
      <c r="AQ113">
        <v>1.626898</v>
      </c>
      <c r="AR113">
        <v>0.120173</v>
      </c>
      <c r="AS113">
        <v>5.0353000000000002E-2</v>
      </c>
      <c r="AT113">
        <v>19.090909</v>
      </c>
      <c r="AU113">
        <v>5.337688</v>
      </c>
      <c r="AV113">
        <v>6.6429999999999996E-3</v>
      </c>
      <c r="AW113">
        <v>3.2599999999999999E-3</v>
      </c>
      <c r="AX113">
        <v>160.64872600000001</v>
      </c>
      <c r="AY113">
        <v>31.990279000000001</v>
      </c>
      <c r="AZ113">
        <v>303.89558</v>
      </c>
      <c r="BA113">
        <v>63.397038000000002</v>
      </c>
      <c r="BB113">
        <v>25.884824999999999</v>
      </c>
      <c r="BC113">
        <v>30.340665000000001</v>
      </c>
      <c r="BD113">
        <v>6.1477139999999997</v>
      </c>
      <c r="BE113">
        <v>2.4094720000000001</v>
      </c>
    </row>
    <row r="114" spans="1:57" ht="15.75" x14ac:dyDescent="0.25">
      <c r="A114" t="s">
        <v>810</v>
      </c>
      <c r="B114" s="29">
        <v>3</v>
      </c>
      <c r="C114" t="s">
        <v>4</v>
      </c>
      <c r="D114">
        <v>12</v>
      </c>
      <c r="E114" t="s">
        <v>1</v>
      </c>
      <c r="F114" t="s">
        <v>736</v>
      </c>
      <c r="G114" t="s">
        <v>245</v>
      </c>
      <c r="H114" s="2">
        <v>5.1417350641734281</v>
      </c>
      <c r="I114">
        <v>27.463590766117633</v>
      </c>
      <c r="J114" s="5" t="s">
        <v>51</v>
      </c>
      <c r="K114" s="29">
        <v>11572</v>
      </c>
      <c r="L114" s="29">
        <v>639</v>
      </c>
      <c r="M114" s="29">
        <f t="shared" si="3"/>
        <v>5.5219495333563771</v>
      </c>
      <c r="N114" s="29">
        <v>3.8001000000001769E-2</v>
      </c>
      <c r="O114" s="29">
        <v>0.32048681442953342</v>
      </c>
      <c r="P114" s="29">
        <v>37.086734165785607</v>
      </c>
      <c r="Q114" s="29">
        <f t="shared" si="4"/>
        <v>7.2841813081879607</v>
      </c>
      <c r="R114" s="29">
        <v>0.72010445333860051</v>
      </c>
      <c r="S114" s="29">
        <f t="shared" si="5"/>
        <v>5.6210830617162699E-3</v>
      </c>
      <c r="T114" s="29">
        <v>1.0055950061912391</v>
      </c>
      <c r="U114" s="46">
        <v>4.1329799999999999</v>
      </c>
      <c r="V114" s="29">
        <v>16</v>
      </c>
      <c r="W114" s="29">
        <f t="shared" si="6"/>
        <v>12</v>
      </c>
      <c r="X114" s="29">
        <f t="shared" si="7"/>
        <v>9.3333333333333339</v>
      </c>
      <c r="Y114" s="29">
        <f t="shared" si="8"/>
        <v>21.333333333333332</v>
      </c>
      <c r="Z114" s="29">
        <v>30</v>
      </c>
      <c r="AA114" s="2" t="s">
        <v>2244</v>
      </c>
      <c r="AB114" s="34"/>
      <c r="AC114">
        <v>11681</v>
      </c>
      <c r="AD114">
        <v>315.862775</v>
      </c>
      <c r="AE114">
        <v>36.981248999999998</v>
      </c>
      <c r="AF114">
        <v>116.8</v>
      </c>
      <c r="AG114">
        <v>353.56190400000003</v>
      </c>
      <c r="AH114">
        <v>35.356189999999998</v>
      </c>
      <c r="AI114">
        <v>2.7025E-2</v>
      </c>
      <c r="AJ114">
        <v>1.9515000000000001E-2</v>
      </c>
      <c r="AK114">
        <v>0.72212200000000004</v>
      </c>
      <c r="AL114">
        <v>2.2325000000000001E-2</v>
      </c>
      <c r="AM114">
        <v>1.7500000000000002E-2</v>
      </c>
      <c r="AN114">
        <v>1</v>
      </c>
      <c r="AO114">
        <v>3.166E-3</v>
      </c>
      <c r="AP114">
        <v>0.18995600000000001</v>
      </c>
      <c r="AQ114">
        <v>0.162657</v>
      </c>
      <c r="AR114">
        <v>0.1391</v>
      </c>
      <c r="AS114">
        <v>0</v>
      </c>
      <c r="AT114">
        <v>19</v>
      </c>
      <c r="AU114">
        <v>0</v>
      </c>
      <c r="AV114">
        <v>7.7279999999999996E-3</v>
      </c>
      <c r="AW114">
        <v>2.8660000000000001E-3</v>
      </c>
      <c r="AX114">
        <v>129.40330700000001</v>
      </c>
      <c r="AY114">
        <v>0</v>
      </c>
      <c r="AZ114">
        <v>357.14285699999999</v>
      </c>
      <c r="BA114">
        <v>0</v>
      </c>
      <c r="BB114">
        <v>0</v>
      </c>
      <c r="BC114">
        <v>0</v>
      </c>
      <c r="BD114">
        <v>5.67746</v>
      </c>
      <c r="BE114">
        <v>0.37267800000000001</v>
      </c>
    </row>
    <row r="115" spans="1:57" ht="15.75" x14ac:dyDescent="0.25">
      <c r="A115" t="s">
        <v>810</v>
      </c>
      <c r="B115" s="29">
        <v>3</v>
      </c>
      <c r="C115" t="s">
        <v>11</v>
      </c>
      <c r="D115">
        <v>16</v>
      </c>
      <c r="E115" t="s">
        <v>1</v>
      </c>
      <c r="F115" t="s">
        <v>736</v>
      </c>
      <c r="G115" t="s">
        <v>245</v>
      </c>
      <c r="H115" s="2">
        <v>5.1417350641734281</v>
      </c>
      <c r="I115">
        <v>27.463590766117633</v>
      </c>
      <c r="J115" s="5" t="s">
        <v>50</v>
      </c>
      <c r="K115" s="29">
        <v>6189</v>
      </c>
      <c r="L115" s="29">
        <v>174</v>
      </c>
      <c r="M115" s="29">
        <f t="shared" si="3"/>
        <v>2.8114396509936985</v>
      </c>
      <c r="N115" s="29">
        <v>3.8589864864864404E-2</v>
      </c>
      <c r="O115" s="29">
        <v>0.11858012133892736</v>
      </c>
      <c r="P115" s="29">
        <v>19.834928945043824</v>
      </c>
      <c r="Q115" s="29">
        <f t="shared" si="4"/>
        <v>9.9676239125538224</v>
      </c>
      <c r="R115" s="29">
        <v>0.74203664419371484</v>
      </c>
      <c r="S115" s="29">
        <f t="shared" si="5"/>
        <v>2.7553273916830601E-2</v>
      </c>
      <c r="T115" s="29">
        <v>0.98479425991412428</v>
      </c>
      <c r="U115" s="46">
        <v>4.1329799999999999</v>
      </c>
      <c r="V115" s="29">
        <v>16</v>
      </c>
      <c r="W115" s="29">
        <f t="shared" si="6"/>
        <v>12</v>
      </c>
      <c r="X115" s="29">
        <f t="shared" si="7"/>
        <v>9.3333333333333339</v>
      </c>
      <c r="Y115" s="29">
        <f t="shared" si="8"/>
        <v>21.333333333333332</v>
      </c>
      <c r="Z115" s="29">
        <v>30</v>
      </c>
      <c r="AA115" s="2" t="s">
        <v>2244</v>
      </c>
      <c r="AB115" s="34"/>
      <c r="AC115">
        <v>6269</v>
      </c>
      <c r="AD115">
        <v>315.862775</v>
      </c>
      <c r="AE115">
        <v>19.847225999999999</v>
      </c>
      <c r="AF115">
        <v>62.67</v>
      </c>
      <c r="AG115">
        <v>136.68716499999999</v>
      </c>
      <c r="AH115">
        <v>13.668716999999999</v>
      </c>
      <c r="AI115">
        <v>5.0374000000000002E-2</v>
      </c>
      <c r="AJ115">
        <v>3.7273000000000001E-2</v>
      </c>
      <c r="AK115">
        <v>0.73992100000000005</v>
      </c>
      <c r="AL115">
        <v>4.2224999999999999E-2</v>
      </c>
      <c r="AM115">
        <v>3.2500000000000001E-2</v>
      </c>
      <c r="AN115">
        <v>1</v>
      </c>
      <c r="AO115">
        <v>3.166E-3</v>
      </c>
      <c r="AP115">
        <v>0.18995600000000001</v>
      </c>
      <c r="AQ115">
        <v>9.5709000000000002E-2</v>
      </c>
      <c r="AR115">
        <v>2.0774999999999998E-2</v>
      </c>
      <c r="AS115">
        <v>0</v>
      </c>
      <c r="AT115">
        <v>6</v>
      </c>
      <c r="AU115">
        <v>0</v>
      </c>
      <c r="AV115">
        <v>4.1549999999999998E-3</v>
      </c>
      <c r="AW115">
        <v>1.328E-3</v>
      </c>
      <c r="AX115">
        <v>240.67388700000001</v>
      </c>
      <c r="AY115">
        <v>0</v>
      </c>
      <c r="AZ115">
        <v>388.349515</v>
      </c>
      <c r="BA115">
        <v>0</v>
      </c>
      <c r="BB115">
        <v>0</v>
      </c>
      <c r="BC115">
        <v>0</v>
      </c>
      <c r="BD115">
        <v>5.3187990000000003</v>
      </c>
      <c r="BE115">
        <v>0.37267800000000001</v>
      </c>
    </row>
    <row r="116" spans="1:57" ht="15.75" x14ac:dyDescent="0.25">
      <c r="A116" t="s">
        <v>811</v>
      </c>
      <c r="B116">
        <v>4</v>
      </c>
      <c r="C116" t="s">
        <v>2</v>
      </c>
      <c r="D116">
        <v>3</v>
      </c>
      <c r="E116" t="s">
        <v>1</v>
      </c>
      <c r="F116" t="s">
        <v>830</v>
      </c>
      <c r="G116" t="s">
        <v>244</v>
      </c>
      <c r="H116" s="2">
        <v>13.614114555002994</v>
      </c>
      <c r="I116">
        <v>33.901702234054667</v>
      </c>
      <c r="J116" s="5" t="s">
        <v>51</v>
      </c>
      <c r="K116" s="29">
        <v>10571</v>
      </c>
      <c r="L116" s="29">
        <v>600</v>
      </c>
      <c r="M116" s="29">
        <f t="shared" si="3"/>
        <v>5.6759057799640527</v>
      </c>
      <c r="N116" s="29">
        <v>5.0369578313253748E-2</v>
      </c>
      <c r="O116" s="29">
        <v>0.28286322620176985</v>
      </c>
      <c r="P116" s="29">
        <v>36.025869447938661</v>
      </c>
      <c r="Q116" s="29">
        <f t="shared" si="4"/>
        <v>6.2233165903410139</v>
      </c>
      <c r="R116" s="29">
        <v>0.75407957938771364</v>
      </c>
      <c r="S116" s="29">
        <f t="shared" si="5"/>
        <v>3.9596209110829395E-2</v>
      </c>
      <c r="T116" s="29">
        <v>0.67539828487898601</v>
      </c>
      <c r="U116" s="46">
        <v>5.0340100000000003</v>
      </c>
      <c r="V116" s="29">
        <v>25</v>
      </c>
      <c r="W116" s="29">
        <f>AVERAGE(1,5,3)</f>
        <v>3</v>
      </c>
      <c r="X116" s="29">
        <f>AVERAGE(5,10,10)</f>
        <v>8.3333333333333339</v>
      </c>
      <c r="Y116" s="29">
        <f>AVERAGE(6,15,13)</f>
        <v>11.333333333333334</v>
      </c>
      <c r="Z116" s="29">
        <v>41</v>
      </c>
      <c r="AA116" s="2" t="s">
        <v>2245</v>
      </c>
      <c r="AB116" s="34"/>
      <c r="AC116">
        <v>10800</v>
      </c>
      <c r="AD116">
        <v>301.24967500000002</v>
      </c>
      <c r="AE116">
        <v>35.850661000000002</v>
      </c>
      <c r="AF116">
        <v>107.98</v>
      </c>
      <c r="AG116">
        <v>324.300138</v>
      </c>
      <c r="AH116">
        <v>32.430014</v>
      </c>
      <c r="AI116">
        <v>2.7886000000000001E-2</v>
      </c>
      <c r="AJ116">
        <v>2.0978E-2</v>
      </c>
      <c r="AK116">
        <v>0.75227900000000003</v>
      </c>
      <c r="AL116">
        <v>2.3025E-2</v>
      </c>
      <c r="AM116">
        <v>1.7500000000000002E-2</v>
      </c>
      <c r="AN116">
        <v>4</v>
      </c>
      <c r="AO116">
        <v>1.3278E-2</v>
      </c>
      <c r="AP116">
        <v>0.79668099999999997</v>
      </c>
      <c r="AQ116">
        <v>1.1296299999999999</v>
      </c>
      <c r="AR116">
        <v>0.29092499999999999</v>
      </c>
      <c r="AS116">
        <v>0.133357</v>
      </c>
      <c r="AT116">
        <v>30.5</v>
      </c>
      <c r="AU116">
        <v>11</v>
      </c>
      <c r="AV116">
        <v>9.8619999999999992E-3</v>
      </c>
      <c r="AW116">
        <v>4.6889999999999996E-3</v>
      </c>
      <c r="AX116">
        <v>107.564153</v>
      </c>
      <c r="AY116">
        <v>19.609355000000001</v>
      </c>
      <c r="AZ116">
        <v>567.83361100000002</v>
      </c>
      <c r="BA116">
        <v>345.49225200000001</v>
      </c>
      <c r="BB116">
        <v>50.473407999999999</v>
      </c>
      <c r="BC116">
        <v>51.597166000000001</v>
      </c>
      <c r="BD116">
        <v>6.5716950000000001</v>
      </c>
      <c r="BE116">
        <v>0.74535600000000002</v>
      </c>
    </row>
    <row r="117" spans="1:57" ht="15.75" x14ac:dyDescent="0.25">
      <c r="A117" t="s">
        <v>811</v>
      </c>
      <c r="B117" s="29">
        <v>4</v>
      </c>
      <c r="C117" t="s">
        <v>13</v>
      </c>
      <c r="D117">
        <v>11</v>
      </c>
      <c r="E117" t="s">
        <v>1</v>
      </c>
      <c r="F117" t="s">
        <v>830</v>
      </c>
      <c r="G117" t="s">
        <v>244</v>
      </c>
      <c r="H117" s="2">
        <v>13.614114555002994</v>
      </c>
      <c r="I117">
        <v>33.901702234054667</v>
      </c>
      <c r="J117" s="5" t="s">
        <v>50</v>
      </c>
      <c r="K117" s="29">
        <v>6250</v>
      </c>
      <c r="L117" s="29">
        <v>650</v>
      </c>
      <c r="M117" s="29">
        <f t="shared" si="3"/>
        <v>10.4</v>
      </c>
      <c r="N117" s="29">
        <v>7.731071428571408E-2</v>
      </c>
      <c r="O117" s="29">
        <v>0.31012715161880788</v>
      </c>
      <c r="P117" s="29">
        <v>21.299941732060983</v>
      </c>
      <c r="Q117" s="29">
        <f t="shared" si="4"/>
        <v>8.5026111255366636</v>
      </c>
      <c r="R117" s="29">
        <v>0.82980066641609784</v>
      </c>
      <c r="S117" s="29">
        <f t="shared" si="5"/>
        <v>0.1153172961392136</v>
      </c>
      <c r="T117" s="29">
        <v>0.68641879289390051</v>
      </c>
      <c r="U117" s="46">
        <v>5.0340100000000003</v>
      </c>
      <c r="V117" s="29">
        <v>25</v>
      </c>
      <c r="W117" s="29">
        <f>AVERAGE(1,5,3)</f>
        <v>3</v>
      </c>
      <c r="X117" s="29">
        <f>AVERAGE(5,10,10)</f>
        <v>8.3333333333333339</v>
      </c>
      <c r="Y117" s="29">
        <f>AVERAGE(6,15,13)</f>
        <v>11.333333333333334</v>
      </c>
      <c r="Z117" s="29">
        <v>41</v>
      </c>
      <c r="AA117" s="2" t="s">
        <v>2245</v>
      </c>
      <c r="AB117" s="34"/>
      <c r="AC117">
        <v>6462</v>
      </c>
      <c r="AD117">
        <v>301.24967500000002</v>
      </c>
      <c r="AE117">
        <v>21.450645999999999</v>
      </c>
      <c r="AF117">
        <v>64.599999999999994</v>
      </c>
      <c r="AG117">
        <v>144.52937399999999</v>
      </c>
      <c r="AH117">
        <v>14.452937</v>
      </c>
      <c r="AI117">
        <v>4.6611E-2</v>
      </c>
      <c r="AJ117">
        <v>3.8764E-2</v>
      </c>
      <c r="AK117">
        <v>0.83165500000000003</v>
      </c>
      <c r="AL117">
        <v>3.6549999999999999E-2</v>
      </c>
      <c r="AM117">
        <v>2.2499999999999999E-2</v>
      </c>
      <c r="AN117">
        <v>11</v>
      </c>
      <c r="AO117">
        <v>3.6514999999999999E-2</v>
      </c>
      <c r="AP117">
        <v>2.190874</v>
      </c>
      <c r="AQ117">
        <v>5.2770039999999998</v>
      </c>
      <c r="AR117">
        <v>0.50726800000000005</v>
      </c>
      <c r="AS117">
        <v>0.41563699999999998</v>
      </c>
      <c r="AT117">
        <v>31</v>
      </c>
      <c r="AU117">
        <v>18.772320000000001</v>
      </c>
      <c r="AV117">
        <v>1.6909E-2</v>
      </c>
      <c r="AW117">
        <v>8.7100000000000007E-3</v>
      </c>
      <c r="AX117">
        <v>82.560029999999998</v>
      </c>
      <c r="AY117">
        <v>44.005755999999998</v>
      </c>
      <c r="AZ117">
        <v>271.899227</v>
      </c>
      <c r="BA117">
        <v>100.698019</v>
      </c>
      <c r="BB117">
        <v>15.307510000000001</v>
      </c>
      <c r="BC117">
        <v>20.401107</v>
      </c>
      <c r="BD117">
        <v>6.842962</v>
      </c>
      <c r="BE117">
        <v>1.7716909999999999</v>
      </c>
    </row>
    <row r="118" spans="1:57" ht="15.75" x14ac:dyDescent="0.25">
      <c r="A118" t="s">
        <v>811</v>
      </c>
      <c r="B118" s="29">
        <v>4</v>
      </c>
      <c r="C118" t="s">
        <v>4</v>
      </c>
      <c r="D118">
        <v>12</v>
      </c>
      <c r="E118" t="s">
        <v>1</v>
      </c>
      <c r="F118" t="s">
        <v>830</v>
      </c>
      <c r="G118" t="s">
        <v>244</v>
      </c>
      <c r="H118" s="2">
        <v>13.614114555002994</v>
      </c>
      <c r="I118">
        <v>33.901702234054667</v>
      </c>
      <c r="J118" s="5" t="s">
        <v>51</v>
      </c>
      <c r="K118" s="29">
        <v>1362</v>
      </c>
      <c r="L118" s="29">
        <v>486</v>
      </c>
      <c r="M118" s="29">
        <f t="shared" si="3"/>
        <v>35.682819383259911</v>
      </c>
      <c r="N118" s="29">
        <v>0.15006325301204979</v>
      </c>
      <c r="O118" s="29">
        <v>0.28286322620176985</v>
      </c>
      <c r="P118" s="29">
        <v>4.6416833022507289</v>
      </c>
      <c r="Q118" s="29">
        <f t="shared" si="4"/>
        <v>25.160869555346917</v>
      </c>
      <c r="R118" s="29">
        <v>1.8332716865803684</v>
      </c>
      <c r="S118" s="29">
        <f t="shared" si="5"/>
        <v>1.1187883163034842</v>
      </c>
      <c r="U118" s="46">
        <v>5.0340100000000003</v>
      </c>
      <c r="V118" s="29">
        <v>25</v>
      </c>
      <c r="W118" s="29">
        <f t="shared" ref="W118:W169" si="9">AVERAGE(1,5,3)</f>
        <v>3</v>
      </c>
      <c r="X118" s="29">
        <f t="shared" ref="X118:X169" si="10">AVERAGE(5,10,10)</f>
        <v>8.3333333333333339</v>
      </c>
      <c r="Y118" s="29">
        <f t="shared" ref="Y118:Y169" si="11">AVERAGE(6,15,13)</f>
        <v>11.333333333333334</v>
      </c>
      <c r="Z118" s="29">
        <v>41</v>
      </c>
      <c r="AA118" s="2" t="s">
        <v>2245</v>
      </c>
      <c r="AB118" s="34"/>
      <c r="AC118">
        <v>1390</v>
      </c>
      <c r="AD118">
        <v>301.24967500000002</v>
      </c>
      <c r="AE118">
        <v>4.6141129999999997</v>
      </c>
      <c r="AF118">
        <v>12.49</v>
      </c>
      <c r="AG118">
        <v>14.142486</v>
      </c>
      <c r="AH118">
        <v>1.4142490000000001</v>
      </c>
      <c r="AI118">
        <v>0.21510000000000001</v>
      </c>
      <c r="AJ118">
        <v>0.39180100000000001</v>
      </c>
      <c r="AK118">
        <v>1.8214859999999999</v>
      </c>
      <c r="AL118">
        <v>9.7225000000000006E-2</v>
      </c>
      <c r="AM118">
        <v>7.4999999999999997E-3</v>
      </c>
      <c r="AN118">
        <v>28</v>
      </c>
      <c r="AO118">
        <v>9.2946000000000001E-2</v>
      </c>
      <c r="AP118">
        <v>5.5767699999999998</v>
      </c>
      <c r="AQ118">
        <v>22.805755000000001</v>
      </c>
      <c r="AR118">
        <v>0.37507000000000001</v>
      </c>
      <c r="AS118">
        <v>0.61116099999999995</v>
      </c>
      <c r="AT118">
        <v>11.321429</v>
      </c>
      <c r="AU118">
        <v>10.893605000000001</v>
      </c>
      <c r="AV118">
        <v>3.6339000000000003E-2</v>
      </c>
      <c r="AW118">
        <v>4.054E-2</v>
      </c>
      <c r="AX118">
        <v>99.308774</v>
      </c>
      <c r="AY118">
        <v>113.557967</v>
      </c>
      <c r="AZ118">
        <v>304.34784200000001</v>
      </c>
      <c r="BA118">
        <v>149.22976700000001</v>
      </c>
      <c r="BB118">
        <v>9.7663879999999992</v>
      </c>
      <c r="BC118">
        <v>9.2904890000000009</v>
      </c>
      <c r="BD118">
        <v>7.1870690000000002</v>
      </c>
      <c r="BE118">
        <v>2.8087170000000001</v>
      </c>
    </row>
    <row r="119" spans="1:57" ht="15.75" x14ac:dyDescent="0.25">
      <c r="A119" t="s">
        <v>811</v>
      </c>
      <c r="B119" s="29">
        <v>4</v>
      </c>
      <c r="C119" t="s">
        <v>5</v>
      </c>
      <c r="D119">
        <v>14</v>
      </c>
      <c r="E119" t="s">
        <v>1</v>
      </c>
      <c r="F119" t="s">
        <v>830</v>
      </c>
      <c r="G119" t="s">
        <v>244</v>
      </c>
      <c r="H119" s="2">
        <v>13.614114555002994</v>
      </c>
      <c r="I119">
        <v>33.901702234054667</v>
      </c>
      <c r="J119" s="5" t="s">
        <v>51</v>
      </c>
      <c r="K119" s="29">
        <v>15512</v>
      </c>
      <c r="L119" s="29">
        <v>465</v>
      </c>
      <c r="M119" s="29">
        <f t="shared" si="3"/>
        <v>2.9976792160907686</v>
      </c>
      <c r="N119" s="29">
        <v>4.4503508771928824E-2</v>
      </c>
      <c r="O119" s="29">
        <v>0.19425546859639614</v>
      </c>
      <c r="P119" s="29">
        <v>52.864751383636793</v>
      </c>
      <c r="Q119" s="29">
        <f t="shared" si="4"/>
        <v>23.062198526039147</v>
      </c>
      <c r="R119" s="29">
        <v>1.0049259644573874</v>
      </c>
      <c r="S119" s="29">
        <f t="shared" si="5"/>
        <v>0.29044259418050311</v>
      </c>
      <c r="T119" s="29">
        <v>0.67723845287022433</v>
      </c>
      <c r="U119" s="46">
        <v>5.0340100000000003</v>
      </c>
      <c r="V119" s="29">
        <v>25</v>
      </c>
      <c r="W119" s="29">
        <f t="shared" si="9"/>
        <v>3</v>
      </c>
      <c r="X119" s="29">
        <f t="shared" si="10"/>
        <v>8.3333333333333339</v>
      </c>
      <c r="Y119" s="29">
        <f t="shared" si="11"/>
        <v>11.333333333333334</v>
      </c>
      <c r="Z119" s="29">
        <v>41</v>
      </c>
      <c r="AA119" s="2" t="s">
        <v>2245</v>
      </c>
      <c r="AB119" s="34"/>
      <c r="AC119">
        <v>16052</v>
      </c>
      <c r="AD119">
        <v>301.24967500000002</v>
      </c>
      <c r="AE119">
        <v>53.284705000000002</v>
      </c>
      <c r="AF119">
        <v>160.5</v>
      </c>
      <c r="AG119">
        <v>652.666201</v>
      </c>
      <c r="AH119">
        <v>65.266620000000003</v>
      </c>
      <c r="AI119">
        <v>1.8763999999999999E-2</v>
      </c>
      <c r="AJ119">
        <v>1.8869E-2</v>
      </c>
      <c r="AK119">
        <v>1.0055989999999999</v>
      </c>
      <c r="AL119">
        <v>1.49E-2</v>
      </c>
      <c r="AM119">
        <v>1.2500000000000001E-2</v>
      </c>
      <c r="AN119">
        <v>6</v>
      </c>
      <c r="AO119">
        <v>1.9917000000000001E-2</v>
      </c>
      <c r="AP119">
        <v>1.195022</v>
      </c>
      <c r="AQ119">
        <v>2.1181160000000001</v>
      </c>
      <c r="AR119">
        <v>0.45840399999999998</v>
      </c>
      <c r="AS119">
        <v>0.23686399999999999</v>
      </c>
      <c r="AT119">
        <v>56.666666999999997</v>
      </c>
      <c r="AU119">
        <v>24.768259</v>
      </c>
      <c r="AV119">
        <v>8.2349999999999993E-3</v>
      </c>
      <c r="AW119">
        <v>3.3540000000000002E-3</v>
      </c>
      <c r="AX119">
        <v>126.89930200000001</v>
      </c>
      <c r="AY119">
        <v>16.115279000000001</v>
      </c>
      <c r="AZ119">
        <v>629.69716500000004</v>
      </c>
      <c r="BA119">
        <v>362.13242600000001</v>
      </c>
      <c r="BB119">
        <v>33.850149999999999</v>
      </c>
      <c r="BC119">
        <v>51.463590000000003</v>
      </c>
      <c r="BD119">
        <v>7.8905709999999996</v>
      </c>
      <c r="BE119">
        <v>1.154701</v>
      </c>
    </row>
    <row r="120" spans="1:57" ht="15.75" x14ac:dyDescent="0.25">
      <c r="A120" t="s">
        <v>812</v>
      </c>
      <c r="B120" s="29">
        <v>4</v>
      </c>
      <c r="C120" t="s">
        <v>9</v>
      </c>
      <c r="D120">
        <v>2</v>
      </c>
      <c r="E120" t="s">
        <v>1</v>
      </c>
      <c r="F120" t="s">
        <v>830</v>
      </c>
      <c r="G120" t="s">
        <v>244</v>
      </c>
      <c r="H120" s="2">
        <v>13.614114555002994</v>
      </c>
      <c r="I120">
        <v>33.901702234054667</v>
      </c>
      <c r="J120" s="5" t="s">
        <v>51</v>
      </c>
      <c r="K120" s="29">
        <v>7552</v>
      </c>
      <c r="L120" s="29">
        <v>367</v>
      </c>
      <c r="M120" s="29">
        <f t="shared" si="3"/>
        <v>4.8596398305084749</v>
      </c>
      <c r="N120" s="29">
        <v>3.1158441558440882E-2</v>
      </c>
      <c r="O120" s="29">
        <v>0.24814164538897454</v>
      </c>
      <c r="P120" s="29">
        <v>24.337216960747217</v>
      </c>
      <c r="Q120" s="29">
        <f t="shared" si="4"/>
        <v>5.46533589685043</v>
      </c>
      <c r="R120" s="29">
        <v>0.75654796754357401</v>
      </c>
      <c r="S120" s="29">
        <f t="shared" si="5"/>
        <v>4.2064597266689763E-2</v>
      </c>
      <c r="T120" s="29">
        <v>0.50227381854545761</v>
      </c>
      <c r="U120" s="46">
        <v>5.0340100000000003</v>
      </c>
      <c r="V120" s="29">
        <v>25</v>
      </c>
      <c r="W120" s="29">
        <f t="shared" si="9"/>
        <v>3</v>
      </c>
      <c r="X120" s="29">
        <f t="shared" si="10"/>
        <v>8.3333333333333339</v>
      </c>
      <c r="Y120" s="29">
        <f t="shared" si="11"/>
        <v>11.333333333333334</v>
      </c>
      <c r="Z120" s="29">
        <v>41</v>
      </c>
      <c r="AA120" s="2" t="s">
        <v>2245</v>
      </c>
      <c r="AB120" s="34"/>
      <c r="AC120">
        <v>7720</v>
      </c>
      <c r="AD120">
        <v>317.48174999999998</v>
      </c>
      <c r="AE120">
        <v>24.316358000000001</v>
      </c>
      <c r="AF120">
        <v>77.19</v>
      </c>
      <c r="AG120">
        <v>173.611445</v>
      </c>
      <c r="AH120">
        <v>17.361145</v>
      </c>
      <c r="AI120">
        <v>4.1126999999999997E-2</v>
      </c>
      <c r="AJ120">
        <v>3.1213000000000001E-2</v>
      </c>
      <c r="AK120">
        <v>0.75895500000000005</v>
      </c>
      <c r="AL120">
        <v>3.4299999999999997E-2</v>
      </c>
      <c r="AM120">
        <v>2.75E-2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ht="15.75" x14ac:dyDescent="0.25">
      <c r="A121" t="s">
        <v>812</v>
      </c>
      <c r="B121" s="29">
        <v>4</v>
      </c>
      <c r="C121" t="s">
        <v>256</v>
      </c>
      <c r="D121">
        <v>2</v>
      </c>
      <c r="E121" t="s">
        <v>7</v>
      </c>
      <c r="F121" t="s">
        <v>830</v>
      </c>
      <c r="G121" t="s">
        <v>244</v>
      </c>
      <c r="H121" s="2">
        <v>13.614114555002994</v>
      </c>
      <c r="I121">
        <v>33.901702234054667</v>
      </c>
      <c r="J121" s="5" t="s">
        <v>51</v>
      </c>
      <c r="K121" s="29">
        <v>3984</v>
      </c>
      <c r="L121" s="29">
        <v>172</v>
      </c>
      <c r="M121" s="29">
        <f t="shared" si="3"/>
        <v>4.3172690763052213</v>
      </c>
      <c r="N121" s="29">
        <v>5.3767307692307004E-2</v>
      </c>
      <c r="O121" s="29">
        <v>0.12568213208012996</v>
      </c>
      <c r="P121" s="29">
        <v>12.838913184800969</v>
      </c>
      <c r="Q121" s="29">
        <f t="shared" si="4"/>
        <v>16.963639672796678</v>
      </c>
      <c r="R121" s="29">
        <v>0.74585470920866714</v>
      </c>
      <c r="S121" s="29">
        <f t="shared" si="5"/>
        <v>3.1371338931782899E-2</v>
      </c>
      <c r="T121" s="29">
        <v>0.49126035551164615</v>
      </c>
      <c r="U121" s="46">
        <v>5.0340100000000003</v>
      </c>
      <c r="V121" s="29">
        <v>25</v>
      </c>
      <c r="W121" s="29">
        <f t="shared" si="9"/>
        <v>3</v>
      </c>
      <c r="X121" s="29">
        <f t="shared" si="10"/>
        <v>8.3333333333333339</v>
      </c>
      <c r="Y121" s="29">
        <f t="shared" si="11"/>
        <v>11.333333333333334</v>
      </c>
      <c r="Z121" s="29">
        <v>41</v>
      </c>
      <c r="AA121" s="2" t="s">
        <v>2245</v>
      </c>
      <c r="AB121" s="34"/>
      <c r="AC121">
        <v>4081</v>
      </c>
      <c r="AD121">
        <v>317.48174999999998</v>
      </c>
      <c r="AE121">
        <v>12.854282</v>
      </c>
      <c r="AF121">
        <v>40.79</v>
      </c>
      <c r="AG121">
        <v>56.820999</v>
      </c>
      <c r="AH121">
        <v>5.6821000000000002</v>
      </c>
      <c r="AI121">
        <v>7.7773999999999996E-2</v>
      </c>
      <c r="AJ121">
        <v>5.815E-2</v>
      </c>
      <c r="AK121">
        <v>0.74768000000000001</v>
      </c>
      <c r="AL121">
        <v>6.7324999999999996E-2</v>
      </c>
      <c r="AM121">
        <v>2.75E-2</v>
      </c>
      <c r="AN121">
        <v>1</v>
      </c>
      <c r="AO121">
        <v>3.15E-3</v>
      </c>
      <c r="AP121">
        <v>0.18898699999999999</v>
      </c>
      <c r="AQ121">
        <v>0.24503800000000001</v>
      </c>
      <c r="AR121">
        <v>8.6624999999999994E-2</v>
      </c>
      <c r="AS121">
        <v>0</v>
      </c>
      <c r="AT121">
        <v>10</v>
      </c>
      <c r="AU121">
        <v>0</v>
      </c>
      <c r="AV121">
        <v>9.6249999999999999E-3</v>
      </c>
      <c r="AW121">
        <v>9.4389999999999995E-3</v>
      </c>
      <c r="AX121">
        <v>103.89610399999999</v>
      </c>
      <c r="AY121">
        <v>0</v>
      </c>
      <c r="AZ121">
        <v>519.48051899999996</v>
      </c>
      <c r="BA121">
        <v>0</v>
      </c>
      <c r="BB121">
        <v>0</v>
      </c>
      <c r="BC121">
        <v>0</v>
      </c>
      <c r="BD121">
        <v>6.5305330000000001</v>
      </c>
      <c r="BE121">
        <v>0.37267800000000001</v>
      </c>
    </row>
    <row r="122" spans="1:57" ht="15.75" x14ac:dyDescent="0.25">
      <c r="A122" t="s">
        <v>812</v>
      </c>
      <c r="B122" s="29">
        <v>4</v>
      </c>
      <c r="C122" t="s">
        <v>737</v>
      </c>
      <c r="D122">
        <v>2</v>
      </c>
      <c r="E122" t="s">
        <v>259</v>
      </c>
      <c r="F122" t="s">
        <v>830</v>
      </c>
      <c r="G122" t="s">
        <v>244</v>
      </c>
      <c r="H122" s="2">
        <v>13.614114555002994</v>
      </c>
      <c r="I122">
        <v>33.901702234054667</v>
      </c>
      <c r="J122" s="5" t="s">
        <v>51</v>
      </c>
      <c r="K122" s="29">
        <v>8153</v>
      </c>
      <c r="L122" s="29">
        <v>258</v>
      </c>
      <c r="M122" s="29">
        <f t="shared" si="3"/>
        <v>3.1644793327609473</v>
      </c>
      <c r="N122" s="29">
        <v>4.6755434782610017E-2</v>
      </c>
      <c r="O122" s="29">
        <v>0.14824046347912764</v>
      </c>
      <c r="P122" s="29">
        <v>26.274010842289734</v>
      </c>
      <c r="Q122" s="29">
        <f t="shared" si="4"/>
        <v>3.528542015307913</v>
      </c>
      <c r="R122" s="29">
        <v>0.78107687728132869</v>
      </c>
      <c r="S122" s="29">
        <f t="shared" si="5"/>
        <v>6.6593507004444441E-2</v>
      </c>
      <c r="T122" s="29">
        <v>0.52313599944944456</v>
      </c>
      <c r="U122" s="46">
        <v>5.0340100000000003</v>
      </c>
      <c r="V122" s="29">
        <v>25</v>
      </c>
      <c r="W122" s="29">
        <f t="shared" si="9"/>
        <v>3</v>
      </c>
      <c r="X122" s="29">
        <f t="shared" si="10"/>
        <v>8.3333333333333339</v>
      </c>
      <c r="Y122" s="29">
        <f t="shared" si="11"/>
        <v>11.333333333333334</v>
      </c>
      <c r="Z122" s="29">
        <v>41</v>
      </c>
      <c r="AA122" s="2" t="s">
        <v>2245</v>
      </c>
      <c r="AB122" s="34"/>
      <c r="AC122">
        <v>8363</v>
      </c>
      <c r="AD122">
        <v>317.48174999999998</v>
      </c>
      <c r="AE122">
        <v>26.341671999999999</v>
      </c>
      <c r="AF122">
        <v>83.62</v>
      </c>
      <c r="AG122">
        <v>214.47143299999999</v>
      </c>
      <c r="AH122">
        <v>21.447143000000001</v>
      </c>
      <c r="AI122">
        <v>3.7955000000000003E-2</v>
      </c>
      <c r="AJ122">
        <v>2.9623E-2</v>
      </c>
      <c r="AK122">
        <v>0.78047800000000001</v>
      </c>
      <c r="AL122">
        <v>3.04E-2</v>
      </c>
      <c r="AM122">
        <v>2.2499999999999999E-2</v>
      </c>
      <c r="AN122">
        <v>1</v>
      </c>
      <c r="AO122">
        <v>3.15E-3</v>
      </c>
      <c r="AP122">
        <v>0.18898699999999999</v>
      </c>
      <c r="AQ122">
        <v>0.107617</v>
      </c>
      <c r="AR122">
        <v>3.4025E-2</v>
      </c>
      <c r="AS122">
        <v>0</v>
      </c>
      <c r="AT122">
        <v>9</v>
      </c>
      <c r="AU122">
        <v>0</v>
      </c>
      <c r="AV122">
        <v>4.2529999999999998E-3</v>
      </c>
      <c r="AW122">
        <v>2.062E-3</v>
      </c>
      <c r="AX122">
        <v>235.12123399999999</v>
      </c>
      <c r="AY122">
        <v>0</v>
      </c>
      <c r="AZ122">
        <v>434.78260899999998</v>
      </c>
      <c r="BA122">
        <v>0</v>
      </c>
      <c r="BB122">
        <v>0</v>
      </c>
      <c r="BC122">
        <v>0</v>
      </c>
      <c r="BD122">
        <v>6.3366259999999999</v>
      </c>
      <c r="BE122">
        <v>0.37267800000000001</v>
      </c>
    </row>
    <row r="123" spans="1:57" ht="15.75" x14ac:dyDescent="0.25">
      <c r="A123" t="s">
        <v>812</v>
      </c>
      <c r="B123" s="29">
        <v>4</v>
      </c>
      <c r="C123" t="s">
        <v>3</v>
      </c>
      <c r="D123">
        <v>4</v>
      </c>
      <c r="E123" t="s">
        <v>1</v>
      </c>
      <c r="F123" t="s">
        <v>830</v>
      </c>
      <c r="G123" t="s">
        <v>244</v>
      </c>
      <c r="H123" s="2">
        <v>13.614114555002994</v>
      </c>
      <c r="I123">
        <v>33.901702234054667</v>
      </c>
      <c r="J123" s="5" t="s">
        <v>52</v>
      </c>
      <c r="K123" s="29">
        <v>14350</v>
      </c>
      <c r="L123" s="29">
        <v>285</v>
      </c>
      <c r="M123" s="29">
        <f t="shared" si="3"/>
        <v>1.986062717770035</v>
      </c>
      <c r="N123" s="29">
        <v>5.1412857142855782E-2</v>
      </c>
      <c r="O123" s="29">
        <v>0.11279165699498843</v>
      </c>
      <c r="P123" s="29">
        <v>46.244579367945256</v>
      </c>
      <c r="Q123" s="29">
        <f t="shared" si="4"/>
        <v>16.44202651034761</v>
      </c>
      <c r="R123" s="29">
        <v>0.92135276690280532</v>
      </c>
      <c r="S123" s="29">
        <f t="shared" si="5"/>
        <v>0.20686939662592108</v>
      </c>
      <c r="T123" s="29">
        <v>1.0001770652045932</v>
      </c>
      <c r="U123" s="46">
        <v>5.0340100000000003</v>
      </c>
      <c r="V123" s="29">
        <v>25</v>
      </c>
      <c r="W123" s="29">
        <f t="shared" si="9"/>
        <v>3</v>
      </c>
      <c r="X123" s="29">
        <f t="shared" si="10"/>
        <v>8.3333333333333339</v>
      </c>
      <c r="Y123" s="29">
        <f t="shared" si="11"/>
        <v>11.333333333333334</v>
      </c>
      <c r="Z123" s="29">
        <v>41</v>
      </c>
      <c r="AA123" s="2" t="s">
        <v>2245</v>
      </c>
      <c r="AB123" s="34"/>
      <c r="AC123">
        <v>14713</v>
      </c>
      <c r="AD123">
        <v>317.48174999999998</v>
      </c>
      <c r="AE123">
        <v>46.342821000000001</v>
      </c>
      <c r="AF123">
        <v>147.12</v>
      </c>
      <c r="AG123">
        <v>587.92285700000002</v>
      </c>
      <c r="AH123">
        <v>58.792285999999997</v>
      </c>
      <c r="AI123">
        <v>2.1578E-2</v>
      </c>
      <c r="AJ123">
        <v>1.9864E-2</v>
      </c>
      <c r="AK123">
        <v>0.92057500000000003</v>
      </c>
      <c r="AL123">
        <v>1.7250000000000001E-2</v>
      </c>
      <c r="AM123">
        <v>1.2500000000000001E-2</v>
      </c>
      <c r="AN123">
        <v>6</v>
      </c>
      <c r="AO123">
        <v>1.8898999999999999E-2</v>
      </c>
      <c r="AP123">
        <v>1.133923</v>
      </c>
      <c r="AQ123">
        <v>2.032216</v>
      </c>
      <c r="AR123">
        <v>0.47710000000000002</v>
      </c>
      <c r="AS123">
        <v>0.15151100000000001</v>
      </c>
      <c r="AT123">
        <v>49.833333000000003</v>
      </c>
      <c r="AU123">
        <v>13.541295</v>
      </c>
      <c r="AV123">
        <v>9.7699999999999992E-3</v>
      </c>
      <c r="AW123">
        <v>3.617E-3</v>
      </c>
      <c r="AX123">
        <v>103.357044</v>
      </c>
      <c r="AY123">
        <v>7.672644</v>
      </c>
      <c r="AZ123">
        <v>334.20414199999999</v>
      </c>
      <c r="BA123">
        <v>152.97583599999999</v>
      </c>
      <c r="BB123">
        <v>38.446710000000003</v>
      </c>
      <c r="BC123">
        <v>27.751346000000002</v>
      </c>
      <c r="BD123">
        <v>6.5966319999999996</v>
      </c>
      <c r="BE123">
        <v>0.57735000000000003</v>
      </c>
    </row>
    <row r="124" spans="1:57" ht="15.75" x14ac:dyDescent="0.25">
      <c r="A124" t="s">
        <v>812</v>
      </c>
      <c r="B124" s="29">
        <v>4</v>
      </c>
      <c r="C124" t="s">
        <v>21</v>
      </c>
      <c r="D124">
        <v>7</v>
      </c>
      <c r="E124" t="s">
        <v>1</v>
      </c>
      <c r="F124" t="s">
        <v>830</v>
      </c>
      <c r="G124" t="s">
        <v>244</v>
      </c>
      <c r="H124" s="2">
        <v>13.614114555002994</v>
      </c>
      <c r="I124">
        <v>33.901702234054667</v>
      </c>
      <c r="J124" s="5" t="s">
        <v>50</v>
      </c>
      <c r="K124" s="29">
        <v>15076</v>
      </c>
      <c r="L124" s="29">
        <v>1030</v>
      </c>
      <c r="M124" s="29">
        <f t="shared" si="3"/>
        <v>6.8320509418944022</v>
      </c>
      <c r="N124" s="29">
        <v>4.5338729508197007E-2</v>
      </c>
      <c r="O124" s="29">
        <v>0.39315949009681683</v>
      </c>
      <c r="P124" s="29">
        <v>48.584200595898444</v>
      </c>
      <c r="Q124" s="29">
        <f t="shared" si="4"/>
        <v>18.781647738300798</v>
      </c>
      <c r="R124" s="29">
        <v>0.64617090310333669</v>
      </c>
      <c r="S124" s="29">
        <f t="shared" si="5"/>
        <v>6.8312467173547553E-2</v>
      </c>
      <c r="T124" s="29">
        <v>1.0200728163826192</v>
      </c>
      <c r="U124" s="46">
        <v>5.0340100000000003</v>
      </c>
      <c r="V124" s="29">
        <v>25</v>
      </c>
      <c r="W124" s="29">
        <f t="shared" si="9"/>
        <v>3</v>
      </c>
      <c r="X124" s="29">
        <f t="shared" si="10"/>
        <v>8.3333333333333339</v>
      </c>
      <c r="Y124" s="29">
        <f t="shared" si="11"/>
        <v>11.333333333333334</v>
      </c>
      <c r="Z124" s="29">
        <v>41</v>
      </c>
      <c r="AA124" s="2" t="s">
        <v>2245</v>
      </c>
      <c r="AB124" s="34"/>
      <c r="AC124">
        <v>15446</v>
      </c>
      <c r="AD124">
        <v>317.48174999999998</v>
      </c>
      <c r="AE124">
        <v>48.651615</v>
      </c>
      <c r="AF124">
        <v>154.44999999999999</v>
      </c>
      <c r="AG124">
        <v>548.93543099999999</v>
      </c>
      <c r="AH124">
        <v>54.893543000000001</v>
      </c>
      <c r="AI124">
        <v>2.0553999999999999E-2</v>
      </c>
      <c r="AJ124">
        <v>1.3282E-2</v>
      </c>
      <c r="AK124">
        <v>0.64622000000000002</v>
      </c>
      <c r="AL124">
        <v>1.7600000000000001E-2</v>
      </c>
      <c r="AM124">
        <v>1.2500000000000001E-2</v>
      </c>
      <c r="AN124">
        <v>19</v>
      </c>
      <c r="AO124">
        <v>5.9846000000000003E-2</v>
      </c>
      <c r="AP124">
        <v>3.5907580000000001</v>
      </c>
      <c r="AQ124">
        <v>3.7420689999999999</v>
      </c>
      <c r="AR124">
        <v>0.21382399999999999</v>
      </c>
      <c r="AS124">
        <v>9.3784999999999993E-2</v>
      </c>
      <c r="AT124">
        <v>30.421053000000001</v>
      </c>
      <c r="AU124">
        <v>10.797715</v>
      </c>
      <c r="AV124">
        <v>7.2680000000000002E-3</v>
      </c>
      <c r="AW124">
        <v>3.705E-3</v>
      </c>
      <c r="AX124">
        <v>146.33248</v>
      </c>
      <c r="AY124">
        <v>31.778801999999999</v>
      </c>
      <c r="AZ124">
        <v>459.07927599999999</v>
      </c>
      <c r="BA124">
        <v>58.743273000000002</v>
      </c>
      <c r="BB124">
        <v>14.098481</v>
      </c>
      <c r="BC124">
        <v>15.898279</v>
      </c>
      <c r="BD124">
        <v>6.6243069999999999</v>
      </c>
      <c r="BE124">
        <v>2.4094720000000001</v>
      </c>
    </row>
    <row r="125" spans="1:57" ht="15.75" x14ac:dyDescent="0.25">
      <c r="A125" t="s">
        <v>813</v>
      </c>
      <c r="B125" s="29">
        <v>4</v>
      </c>
      <c r="C125" t="s">
        <v>2</v>
      </c>
      <c r="D125">
        <v>3</v>
      </c>
      <c r="E125" t="s">
        <v>1</v>
      </c>
      <c r="F125" t="s">
        <v>830</v>
      </c>
      <c r="G125" t="s">
        <v>244</v>
      </c>
      <c r="H125" s="2">
        <v>13.614114555002994</v>
      </c>
      <c r="I125">
        <v>33.901702234054667</v>
      </c>
      <c r="J125" s="5" t="s">
        <v>51</v>
      </c>
      <c r="K125" s="29">
        <v>14360</v>
      </c>
      <c r="L125" s="29">
        <v>765</v>
      </c>
      <c r="M125" s="29">
        <f t="shared" si="3"/>
        <v>5.3272980501392757</v>
      </c>
      <c r="N125" s="29">
        <v>3.6253761061945944E-2</v>
      </c>
      <c r="O125" s="29">
        <v>0.34833606414129942</v>
      </c>
      <c r="P125" s="29">
        <v>44.266423726274859</v>
      </c>
      <c r="Q125" s="29">
        <f t="shared" si="4"/>
        <v>14.463870868677212</v>
      </c>
      <c r="R125" s="29">
        <v>0.71113572285205762</v>
      </c>
      <c r="S125" s="29">
        <f t="shared" si="5"/>
        <v>3.3476474248266275E-3</v>
      </c>
      <c r="T125" s="29">
        <v>1.0886835658841536</v>
      </c>
      <c r="U125" s="46">
        <v>5.0340100000000003</v>
      </c>
      <c r="V125" s="29">
        <v>25</v>
      </c>
      <c r="W125" s="29">
        <f t="shared" si="9"/>
        <v>3</v>
      </c>
      <c r="X125" s="29">
        <f t="shared" si="10"/>
        <v>8.3333333333333339</v>
      </c>
      <c r="Y125" s="29">
        <f t="shared" si="11"/>
        <v>11.333333333333334</v>
      </c>
      <c r="Z125" s="29">
        <v>41</v>
      </c>
      <c r="AA125" s="2" t="s">
        <v>2245</v>
      </c>
      <c r="AB125" s="34"/>
      <c r="AC125">
        <v>14565</v>
      </c>
      <c r="AD125">
        <v>329.93367499999999</v>
      </c>
      <c r="AE125">
        <v>44.145235999999997</v>
      </c>
      <c r="AF125">
        <v>145.63999999999999</v>
      </c>
      <c r="AG125">
        <v>478.16682300000002</v>
      </c>
      <c r="AH125">
        <v>47.816682</v>
      </c>
      <c r="AI125">
        <v>2.265E-2</v>
      </c>
      <c r="AJ125">
        <v>1.6080000000000001E-2</v>
      </c>
      <c r="AK125">
        <v>0.70994999999999997</v>
      </c>
      <c r="AL125">
        <v>1.8724999999999999E-2</v>
      </c>
      <c r="AM125">
        <v>1.2500000000000001E-2</v>
      </c>
      <c r="AN125">
        <v>13</v>
      </c>
      <c r="AO125">
        <v>3.9402E-2</v>
      </c>
      <c r="AP125">
        <v>2.364112</v>
      </c>
      <c r="AQ125">
        <v>2.945417</v>
      </c>
      <c r="AR125">
        <v>0.28105200000000002</v>
      </c>
      <c r="AS125">
        <v>0.15116499999999999</v>
      </c>
      <c r="AT125">
        <v>33</v>
      </c>
      <c r="AU125">
        <v>12.199726999999999</v>
      </c>
      <c r="AV125">
        <v>8.7829999999999991E-3</v>
      </c>
      <c r="AW125">
        <v>4.2570000000000004E-3</v>
      </c>
      <c r="AX125">
        <v>124.35834800000001</v>
      </c>
      <c r="AY125">
        <v>25.092124999999999</v>
      </c>
      <c r="AZ125">
        <v>601.961366</v>
      </c>
      <c r="BA125">
        <v>338.73043899999999</v>
      </c>
      <c r="BB125">
        <v>25.579775000000001</v>
      </c>
      <c r="BC125">
        <v>17.873595999999999</v>
      </c>
      <c r="BD125">
        <v>6.2613219999999998</v>
      </c>
      <c r="BE125">
        <v>1.34371</v>
      </c>
    </row>
    <row r="126" spans="1:57" ht="15.75" x14ac:dyDescent="0.25">
      <c r="A126" t="s">
        <v>813</v>
      </c>
      <c r="B126" s="29">
        <v>4</v>
      </c>
      <c r="C126" t="s">
        <v>21</v>
      </c>
      <c r="D126">
        <v>7</v>
      </c>
      <c r="E126" t="s">
        <v>1</v>
      </c>
      <c r="F126" t="s">
        <v>830</v>
      </c>
      <c r="G126" t="s">
        <v>244</v>
      </c>
      <c r="H126" s="2">
        <v>13.614114555002994</v>
      </c>
      <c r="I126">
        <v>33.901702234054667</v>
      </c>
      <c r="J126" s="5" t="s">
        <v>51</v>
      </c>
      <c r="K126" s="29">
        <v>11248</v>
      </c>
      <c r="L126" s="29">
        <v>39</v>
      </c>
      <c r="M126" s="29">
        <f t="shared" si="3"/>
        <v>0.34672830725462306</v>
      </c>
      <c r="N126" s="29">
        <v>1.4195000000000135E-2</v>
      </c>
      <c r="O126" s="29">
        <v>3.0826200366486672E-2</v>
      </c>
      <c r="P126" s="29">
        <v>34.673310172224213</v>
      </c>
      <c r="Q126" s="29">
        <f t="shared" si="4"/>
        <v>4.8707573146265659</v>
      </c>
      <c r="R126" s="29">
        <v>0.60653464032704052</v>
      </c>
      <c r="S126" s="29">
        <f t="shared" si="5"/>
        <v>0.10794872994984372</v>
      </c>
      <c r="T126" s="29">
        <v>1.051360756391676</v>
      </c>
      <c r="U126" s="46">
        <v>5.0340100000000003</v>
      </c>
      <c r="V126" s="29">
        <v>25</v>
      </c>
      <c r="W126" s="29">
        <f t="shared" si="9"/>
        <v>3</v>
      </c>
      <c r="X126" s="29">
        <f t="shared" si="10"/>
        <v>8.3333333333333339</v>
      </c>
      <c r="Y126" s="29">
        <f t="shared" si="11"/>
        <v>11.333333333333334</v>
      </c>
      <c r="Z126" s="29">
        <v>41</v>
      </c>
      <c r="AA126" s="2" t="s">
        <v>2245</v>
      </c>
      <c r="AB126" s="34"/>
      <c r="AC126">
        <v>11447</v>
      </c>
      <c r="AD126">
        <v>329.93367499999999</v>
      </c>
      <c r="AE126">
        <v>34.694851999999997</v>
      </c>
      <c r="AF126">
        <v>114.46</v>
      </c>
      <c r="AG126">
        <v>359.970955</v>
      </c>
      <c r="AH126">
        <v>35.997095000000002</v>
      </c>
      <c r="AI126">
        <v>2.8819999999999998E-2</v>
      </c>
      <c r="AJ126">
        <v>1.7482999999999999E-2</v>
      </c>
      <c r="AK126">
        <v>0.60663299999999998</v>
      </c>
      <c r="AL126">
        <v>2.4924999999999999E-2</v>
      </c>
      <c r="AM126">
        <v>2.2499999999999999E-2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ht="15.75" x14ac:dyDescent="0.25">
      <c r="A127" t="s">
        <v>813</v>
      </c>
      <c r="B127" s="29">
        <v>4</v>
      </c>
      <c r="C127" t="s">
        <v>10</v>
      </c>
      <c r="D127">
        <v>13</v>
      </c>
      <c r="E127" t="s">
        <v>1</v>
      </c>
      <c r="F127" t="s">
        <v>830</v>
      </c>
      <c r="G127" t="s">
        <v>244</v>
      </c>
      <c r="H127" s="2">
        <v>13.614114555002994</v>
      </c>
      <c r="I127">
        <v>33.901702234054667</v>
      </c>
      <c r="J127" s="5" t="s">
        <v>51</v>
      </c>
      <c r="K127" s="29">
        <v>10557</v>
      </c>
      <c r="L127" s="29">
        <v>626</v>
      </c>
      <c r="M127" s="29">
        <f t="shared" si="3"/>
        <v>5.9297148811215301</v>
      </c>
      <c r="N127" s="29">
        <v>5.1027989130435075E-2</v>
      </c>
      <c r="O127" s="29">
        <v>0.28360104337167741</v>
      </c>
      <c r="P127" s="29">
        <v>32.543219726899977</v>
      </c>
      <c r="Q127" s="29">
        <f t="shared" si="4"/>
        <v>2.7406668693023306</v>
      </c>
      <c r="R127" s="29">
        <v>0.73830512892354061</v>
      </c>
      <c r="S127" s="29">
        <f t="shared" si="5"/>
        <v>2.3821758646656366E-2</v>
      </c>
      <c r="T127" s="29">
        <v>1.0829006469347591</v>
      </c>
      <c r="U127" s="46">
        <v>5.0340100000000003</v>
      </c>
      <c r="V127" s="29">
        <v>25</v>
      </c>
      <c r="W127" s="29">
        <f t="shared" si="9"/>
        <v>3</v>
      </c>
      <c r="X127" s="29">
        <f t="shared" si="10"/>
        <v>8.3333333333333339</v>
      </c>
      <c r="Y127" s="29">
        <f t="shared" si="11"/>
        <v>11.333333333333334</v>
      </c>
      <c r="Z127" s="29">
        <v>41</v>
      </c>
      <c r="AA127" s="2" t="s">
        <v>2245</v>
      </c>
      <c r="AB127" s="34"/>
      <c r="AC127">
        <v>10719</v>
      </c>
      <c r="AD127">
        <v>329.93367499999999</v>
      </c>
      <c r="AE127">
        <v>32.488348000000002</v>
      </c>
      <c r="AF127">
        <v>107.18</v>
      </c>
      <c r="AG127">
        <v>306.43910899999997</v>
      </c>
      <c r="AH127">
        <v>30.643910999999999</v>
      </c>
      <c r="AI127">
        <v>3.0778E-2</v>
      </c>
      <c r="AJ127">
        <v>2.2719E-2</v>
      </c>
      <c r="AK127">
        <v>0.73816800000000005</v>
      </c>
      <c r="AL127">
        <v>2.4774999999999998E-2</v>
      </c>
      <c r="AM127">
        <v>1.7500000000000002E-2</v>
      </c>
      <c r="AN127">
        <v>2</v>
      </c>
      <c r="AO127">
        <v>6.0619999999999997E-3</v>
      </c>
      <c r="AP127">
        <v>0.363709</v>
      </c>
      <c r="AQ127">
        <v>0.69969199999999998</v>
      </c>
      <c r="AR127">
        <v>0.46097500000000002</v>
      </c>
      <c r="AS127">
        <v>0.120031</v>
      </c>
      <c r="AT127">
        <v>37.5</v>
      </c>
      <c r="AU127">
        <v>4.9497470000000003</v>
      </c>
      <c r="AV127">
        <v>1.2629E-2</v>
      </c>
      <c r="AW127">
        <v>5.6439999999999997E-3</v>
      </c>
      <c r="AX127">
        <v>80.511413000000005</v>
      </c>
      <c r="AY127">
        <v>10.226473</v>
      </c>
      <c r="AZ127">
        <v>316.55034899999998</v>
      </c>
      <c r="BA127">
        <v>31.724630999999999</v>
      </c>
      <c r="BB127">
        <v>62.693125000000002</v>
      </c>
      <c r="BC127">
        <v>0</v>
      </c>
      <c r="BD127">
        <v>6.2132009999999998</v>
      </c>
      <c r="BE127">
        <v>0.47140500000000002</v>
      </c>
    </row>
    <row r="128" spans="1:57" ht="15.75" x14ac:dyDescent="0.25">
      <c r="A128" t="s">
        <v>814</v>
      </c>
      <c r="B128" s="29">
        <v>4</v>
      </c>
      <c r="C128" t="s">
        <v>12</v>
      </c>
      <c r="D128">
        <v>5</v>
      </c>
      <c r="E128" t="s">
        <v>1</v>
      </c>
      <c r="F128" t="s">
        <v>830</v>
      </c>
      <c r="G128" t="s">
        <v>244</v>
      </c>
      <c r="H128" s="2">
        <v>13.614114555002994</v>
      </c>
      <c r="I128">
        <v>33.901702234054667</v>
      </c>
      <c r="J128" s="5" t="s">
        <v>50</v>
      </c>
      <c r="K128" s="29">
        <v>23097</v>
      </c>
      <c r="L128" s="29">
        <v>1406</v>
      </c>
      <c r="M128" s="29">
        <f t="shared" si="3"/>
        <v>6.0873706541975148</v>
      </c>
      <c r="N128" s="29">
        <v>5.9882570422534691E-2</v>
      </c>
      <c r="O128" s="29">
        <v>0.29793542484735946</v>
      </c>
      <c r="P128" s="29">
        <v>48.460665547179303</v>
      </c>
      <c r="Q128" s="29">
        <f t="shared" si="4"/>
        <v>18.658112689581657</v>
      </c>
      <c r="R128" s="29">
        <v>1.0020189517363776</v>
      </c>
      <c r="S128" s="29">
        <f t="shared" si="5"/>
        <v>0.28753558145949332</v>
      </c>
      <c r="T128" s="29">
        <v>1.0244041426547867</v>
      </c>
      <c r="U128" s="46">
        <v>5.0340100000000003</v>
      </c>
      <c r="V128" s="29">
        <v>25</v>
      </c>
      <c r="W128" s="29">
        <f t="shared" si="9"/>
        <v>3</v>
      </c>
      <c r="X128" s="29">
        <f t="shared" si="10"/>
        <v>8.3333333333333339</v>
      </c>
      <c r="Y128" s="29">
        <f t="shared" si="11"/>
        <v>11.333333333333334</v>
      </c>
      <c r="Z128" s="29">
        <v>41</v>
      </c>
      <c r="AA128" s="2" t="s">
        <v>2245</v>
      </c>
      <c r="AB128" s="34"/>
      <c r="AC128">
        <v>23764</v>
      </c>
      <c r="AD128">
        <v>485.3381</v>
      </c>
      <c r="AE128">
        <v>48.963805000000001</v>
      </c>
      <c r="AF128">
        <v>237.63</v>
      </c>
      <c r="AG128">
        <v>933.77400499999999</v>
      </c>
      <c r="AH128">
        <v>93.377401000000006</v>
      </c>
      <c r="AI128">
        <v>2.0423E-2</v>
      </c>
      <c r="AJ128">
        <v>2.0584999999999999E-2</v>
      </c>
      <c r="AK128">
        <v>1.0079549999999999</v>
      </c>
      <c r="AL128">
        <v>1.5625E-2</v>
      </c>
      <c r="AM128">
        <v>1.2500000000000001E-2</v>
      </c>
      <c r="AN128">
        <v>43</v>
      </c>
      <c r="AO128">
        <v>8.8597999999999996E-2</v>
      </c>
      <c r="AP128">
        <v>5.3158820000000002</v>
      </c>
      <c r="AQ128">
        <v>12.468439999999999</v>
      </c>
      <c r="AR128">
        <v>0.60271200000000003</v>
      </c>
      <c r="AS128">
        <v>0.37701899999999999</v>
      </c>
      <c r="AT128">
        <v>68.906976999999998</v>
      </c>
      <c r="AU128">
        <v>40.957476999999997</v>
      </c>
      <c r="AV128">
        <v>8.8760000000000002E-3</v>
      </c>
      <c r="AW128">
        <v>3.3700000000000002E-3</v>
      </c>
      <c r="AX128">
        <v>114.709172</v>
      </c>
      <c r="AY128">
        <v>12.019807999999999</v>
      </c>
      <c r="AZ128">
        <v>320.00064700000001</v>
      </c>
      <c r="BA128">
        <v>80.352774999999994</v>
      </c>
      <c r="BB128">
        <v>6.0436800000000002</v>
      </c>
      <c r="BC128">
        <v>16.852512999999998</v>
      </c>
      <c r="BD128">
        <v>9.4604680000000005</v>
      </c>
      <c r="BE128">
        <v>7.1145820000000004</v>
      </c>
    </row>
    <row r="129" spans="1:61" ht="15.75" x14ac:dyDescent="0.25">
      <c r="A129" t="s">
        <v>814</v>
      </c>
      <c r="B129" s="29">
        <v>4</v>
      </c>
      <c r="C129" t="s">
        <v>10</v>
      </c>
      <c r="D129">
        <v>13</v>
      </c>
      <c r="E129" t="s">
        <v>1</v>
      </c>
      <c r="F129" t="s">
        <v>830</v>
      </c>
      <c r="G129" t="s">
        <v>244</v>
      </c>
      <c r="H129" s="2">
        <v>13.614114555002994</v>
      </c>
      <c r="I129">
        <v>33.901702234054667</v>
      </c>
      <c r="J129" s="5" t="s">
        <v>51</v>
      </c>
      <c r="K129" s="29">
        <v>15857</v>
      </c>
      <c r="L129" s="29">
        <v>149</v>
      </c>
      <c r="M129" s="29">
        <f t="shared" si="3"/>
        <v>0.93964810493788242</v>
      </c>
      <c r="N129" s="29">
        <v>7.162083333334035E-2</v>
      </c>
      <c r="O129" s="29">
        <v>3.7766462304594857E-2</v>
      </c>
      <c r="P129" s="29">
        <v>33.270155153553368</v>
      </c>
      <c r="Q129" s="29">
        <f t="shared" si="4"/>
        <v>3.4676022959557216</v>
      </c>
      <c r="R129" s="29">
        <v>0.5474980703673954</v>
      </c>
      <c r="S129" s="29">
        <f t="shared" si="5"/>
        <v>0.16698529990948885</v>
      </c>
      <c r="T129" s="29">
        <v>1.0244041426547867</v>
      </c>
      <c r="U129" s="46">
        <v>5.0340100000000003</v>
      </c>
      <c r="V129" s="29">
        <v>25</v>
      </c>
      <c r="W129" s="29">
        <f t="shared" si="9"/>
        <v>3</v>
      </c>
      <c r="X129" s="29">
        <f t="shared" si="10"/>
        <v>8.3333333333333339</v>
      </c>
      <c r="Y129" s="29">
        <f t="shared" si="11"/>
        <v>11.333333333333334</v>
      </c>
      <c r="Z129" s="29">
        <v>41</v>
      </c>
      <c r="AA129" s="2" t="s">
        <v>2245</v>
      </c>
      <c r="AB129" s="34"/>
      <c r="AC129">
        <v>16207</v>
      </c>
      <c r="AD129">
        <v>485.3381</v>
      </c>
      <c r="AE129">
        <v>33.393216000000002</v>
      </c>
      <c r="AF129">
        <v>162.06</v>
      </c>
      <c r="AG129">
        <v>547.29518199999995</v>
      </c>
      <c r="AH129">
        <v>54.729517999999999</v>
      </c>
      <c r="AI129">
        <v>2.9942E-2</v>
      </c>
      <c r="AJ129">
        <v>1.6428999999999999E-2</v>
      </c>
      <c r="AK129">
        <v>0.54870099999999999</v>
      </c>
      <c r="AL129">
        <v>2.7449999999999999E-2</v>
      </c>
      <c r="AM129">
        <v>2.75E-2</v>
      </c>
      <c r="AN129">
        <v>5</v>
      </c>
      <c r="AO129">
        <v>1.0302E-2</v>
      </c>
      <c r="AP129">
        <v>0.61812599999999995</v>
      </c>
      <c r="AQ129">
        <v>2.1472199999999999</v>
      </c>
      <c r="AR129">
        <v>1.0844199999999999</v>
      </c>
      <c r="AS129">
        <v>0.39514500000000002</v>
      </c>
      <c r="AT129">
        <v>69.599999999999994</v>
      </c>
      <c r="AU129">
        <v>19.629059999999999</v>
      </c>
      <c r="AV129">
        <v>1.5807999999999999E-2</v>
      </c>
      <c r="AW129">
        <v>4.9150000000000001E-3</v>
      </c>
      <c r="AX129">
        <v>64.688665</v>
      </c>
      <c r="AY129">
        <v>5.8708289999999996</v>
      </c>
      <c r="AZ129">
        <v>349.01120700000001</v>
      </c>
      <c r="BA129">
        <v>346.381686</v>
      </c>
      <c r="BB129">
        <v>25.879449999999999</v>
      </c>
      <c r="BC129">
        <v>42.268597999999997</v>
      </c>
      <c r="BD129">
        <v>6.371823</v>
      </c>
      <c r="BE129">
        <v>1.2570790000000001</v>
      </c>
    </row>
    <row r="130" spans="1:61" ht="15.75" x14ac:dyDescent="0.25">
      <c r="A130" t="s">
        <v>815</v>
      </c>
      <c r="B130" s="29">
        <v>4</v>
      </c>
      <c r="C130" t="s">
        <v>9</v>
      </c>
      <c r="D130">
        <v>2</v>
      </c>
      <c r="E130" t="s">
        <v>1</v>
      </c>
      <c r="F130" t="s">
        <v>830</v>
      </c>
      <c r="G130" t="s">
        <v>244</v>
      </c>
      <c r="H130" s="2">
        <v>13.614114555002994</v>
      </c>
      <c r="I130">
        <v>33.901702234054667</v>
      </c>
      <c r="J130" s="5" t="s">
        <v>51</v>
      </c>
      <c r="K130" s="29">
        <v>11853</v>
      </c>
      <c r="L130" s="29">
        <v>922</v>
      </c>
      <c r="M130" s="29">
        <f t="shared" si="3"/>
        <v>7.7786214460474135</v>
      </c>
      <c r="N130" s="29">
        <v>4.8031250000001732E-2</v>
      </c>
      <c r="O130" s="29">
        <v>0.4024669579312618</v>
      </c>
      <c r="P130" s="29">
        <v>39.753673769660388</v>
      </c>
      <c r="Q130" s="29">
        <f t="shared" si="4"/>
        <v>9.9511209120627413</v>
      </c>
      <c r="R130" s="29">
        <v>0.79175673035321936</v>
      </c>
      <c r="S130" s="29">
        <f t="shared" si="5"/>
        <v>7.7273360076335118E-2</v>
      </c>
      <c r="T130" s="29">
        <v>0.99832546082070439</v>
      </c>
      <c r="U130" s="46">
        <v>5.0340100000000003</v>
      </c>
      <c r="V130" s="29">
        <v>25</v>
      </c>
      <c r="W130" s="29">
        <f t="shared" si="9"/>
        <v>3</v>
      </c>
      <c r="X130" s="29">
        <f t="shared" si="10"/>
        <v>8.3333333333333339</v>
      </c>
      <c r="Y130" s="29">
        <f t="shared" si="11"/>
        <v>11.333333333333334</v>
      </c>
      <c r="Z130" s="29">
        <v>41</v>
      </c>
      <c r="AA130" s="2" t="s">
        <v>2245</v>
      </c>
      <c r="AB130" s="34"/>
      <c r="AC130">
        <v>12426</v>
      </c>
      <c r="AD130">
        <v>312.79682500000001</v>
      </c>
      <c r="AE130">
        <v>39.725467000000002</v>
      </c>
      <c r="AF130">
        <v>124.25</v>
      </c>
      <c r="AG130">
        <v>395.118675</v>
      </c>
      <c r="AH130">
        <v>39.511868</v>
      </c>
      <c r="AI130">
        <v>2.5170000000000001E-2</v>
      </c>
      <c r="AJ130">
        <v>1.9817999999999999E-2</v>
      </c>
      <c r="AK130">
        <v>0.78736399999999995</v>
      </c>
      <c r="AL130">
        <v>1.9900000000000001E-2</v>
      </c>
      <c r="AM130">
        <v>1.2500000000000001E-2</v>
      </c>
      <c r="AN130">
        <v>11</v>
      </c>
      <c r="AO130">
        <v>3.5166999999999997E-2</v>
      </c>
      <c r="AP130">
        <v>2.1099960000000002</v>
      </c>
      <c r="AQ130">
        <v>3.6214390000000001</v>
      </c>
      <c r="AR130">
        <v>0.38805499999999998</v>
      </c>
      <c r="AS130">
        <v>0.26622299999999999</v>
      </c>
      <c r="AT130">
        <v>40.909090999999997</v>
      </c>
      <c r="AU130">
        <v>24.287669999999999</v>
      </c>
      <c r="AV130">
        <v>9.7230000000000007E-3</v>
      </c>
      <c r="AW130">
        <v>4.888E-3</v>
      </c>
      <c r="AX130">
        <v>115.10283200000001</v>
      </c>
      <c r="AY130">
        <v>32.218983000000001</v>
      </c>
      <c r="AZ130">
        <v>454.522402</v>
      </c>
      <c r="BA130">
        <v>208.01233999999999</v>
      </c>
      <c r="BB130">
        <v>26.895402000000001</v>
      </c>
      <c r="BC130">
        <v>36.301582000000003</v>
      </c>
      <c r="BD130">
        <v>7.4919419999999999</v>
      </c>
      <c r="BE130">
        <v>1.0671870000000001</v>
      </c>
    </row>
    <row r="131" spans="1:61" ht="15.75" x14ac:dyDescent="0.25">
      <c r="A131" t="s">
        <v>815</v>
      </c>
      <c r="B131" s="29">
        <v>4</v>
      </c>
      <c r="C131" t="s">
        <v>12</v>
      </c>
      <c r="D131">
        <v>5</v>
      </c>
      <c r="E131" t="s">
        <v>1</v>
      </c>
      <c r="F131" t="s">
        <v>830</v>
      </c>
      <c r="G131" t="s">
        <v>244</v>
      </c>
      <c r="H131" s="2">
        <v>13.614114555002994</v>
      </c>
      <c r="I131">
        <v>33.901702234054667</v>
      </c>
      <c r="J131" s="5" t="s">
        <v>51</v>
      </c>
      <c r="K131" s="29">
        <v>9853</v>
      </c>
      <c r="L131" s="29">
        <v>160</v>
      </c>
      <c r="M131" s="29">
        <f t="shared" ref="M131:M194" si="12">L131/K131*100</f>
        <v>1.6238709022632702</v>
      </c>
      <c r="N131" s="29">
        <v>4.7971739130435662E-2</v>
      </c>
      <c r="O131" s="29">
        <v>7.713950027015852E-2</v>
      </c>
      <c r="P131" s="29">
        <v>33.045891137472687</v>
      </c>
      <c r="Q131" s="29">
        <f t="shared" ref="Q131:Q194" si="13">ABS(P131-$P$323)</f>
        <v>3.2433382798750401</v>
      </c>
      <c r="R131" s="29">
        <v>0.56717699810728717</v>
      </c>
      <c r="S131" s="29">
        <f t="shared" ref="S131:S194" si="14">ABS(R131-$R$323)</f>
        <v>0.14730637216959708</v>
      </c>
      <c r="T131" s="29">
        <v>1.0286177144331372</v>
      </c>
      <c r="U131" s="46">
        <v>5.0340100000000003</v>
      </c>
      <c r="V131" s="29">
        <v>25</v>
      </c>
      <c r="W131" s="29">
        <f t="shared" si="9"/>
        <v>3</v>
      </c>
      <c r="X131" s="29">
        <f t="shared" si="10"/>
        <v>8.3333333333333339</v>
      </c>
      <c r="Y131" s="29">
        <f t="shared" si="11"/>
        <v>11.333333333333334</v>
      </c>
      <c r="Z131" s="29">
        <v>41</v>
      </c>
      <c r="AA131" s="2" t="s">
        <v>2245</v>
      </c>
      <c r="AB131" s="34"/>
      <c r="AC131">
        <v>10461</v>
      </c>
      <c r="AD131">
        <v>312.79682500000001</v>
      </c>
      <c r="AE131">
        <v>33.443434000000003</v>
      </c>
      <c r="AF131">
        <v>104.6</v>
      </c>
      <c r="AG131">
        <v>358.97406599999999</v>
      </c>
      <c r="AH131">
        <v>35.897407000000001</v>
      </c>
      <c r="AI131">
        <v>2.9895999999999999E-2</v>
      </c>
      <c r="AJ131">
        <v>1.6916E-2</v>
      </c>
      <c r="AK131">
        <v>0.56581000000000004</v>
      </c>
      <c r="AL131">
        <v>2.7199999999999998E-2</v>
      </c>
      <c r="AM131">
        <v>2.75E-2</v>
      </c>
      <c r="AN131">
        <v>1</v>
      </c>
      <c r="AO131">
        <v>3.1970000000000002E-3</v>
      </c>
      <c r="AP131">
        <v>0.19181799999999999</v>
      </c>
      <c r="AQ131">
        <v>0.219864</v>
      </c>
      <c r="AR131">
        <v>0.1366</v>
      </c>
      <c r="AS131">
        <v>0</v>
      </c>
      <c r="AT131">
        <v>23</v>
      </c>
      <c r="AU131">
        <v>0</v>
      </c>
      <c r="AV131">
        <v>6.2090000000000001E-3</v>
      </c>
      <c r="AW131">
        <v>3.9280000000000001E-3</v>
      </c>
      <c r="AX131">
        <v>161.05417299999999</v>
      </c>
      <c r="AY131">
        <v>0</v>
      </c>
      <c r="AZ131">
        <v>338.98305099999999</v>
      </c>
      <c r="BA131">
        <v>0</v>
      </c>
      <c r="BB131">
        <v>0</v>
      </c>
      <c r="BC131">
        <v>0</v>
      </c>
      <c r="BD131">
        <v>9.1312180000000005</v>
      </c>
      <c r="BE131">
        <v>0.37267800000000001</v>
      </c>
    </row>
    <row r="132" spans="1:61" ht="15.75" x14ac:dyDescent="0.25">
      <c r="A132" t="s">
        <v>815</v>
      </c>
      <c r="B132" s="29">
        <v>4</v>
      </c>
      <c r="C132" t="s">
        <v>28</v>
      </c>
      <c r="D132">
        <v>15</v>
      </c>
      <c r="E132" t="s">
        <v>1</v>
      </c>
      <c r="F132" t="s">
        <v>830</v>
      </c>
      <c r="G132" t="s">
        <v>244</v>
      </c>
      <c r="H132" s="2">
        <v>13.614114555002994</v>
      </c>
      <c r="I132">
        <v>33.901702234054667</v>
      </c>
      <c r="J132" s="5" t="s">
        <v>52</v>
      </c>
      <c r="K132" s="29">
        <v>13621</v>
      </c>
      <c r="L132" s="29">
        <v>698</v>
      </c>
      <c r="M132" s="29">
        <f t="shared" si="12"/>
        <v>5.1244402026282945</v>
      </c>
      <c r="N132" s="29">
        <v>6.9918359375000128E-2</v>
      </c>
      <c r="O132" s="29">
        <v>0.2146490442300063</v>
      </c>
      <c r="P132" s="29">
        <v>45.68335361651431</v>
      </c>
      <c r="Q132" s="29">
        <f t="shared" si="13"/>
        <v>15.880800758916664</v>
      </c>
      <c r="R132" s="29">
        <v>1.022468441947374</v>
      </c>
      <c r="S132" s="29">
        <f t="shared" si="14"/>
        <v>0.30798507167048972</v>
      </c>
      <c r="T132" s="29">
        <v>0.99866132707531441</v>
      </c>
      <c r="U132" s="46">
        <v>5.0340100000000003</v>
      </c>
      <c r="V132" s="29">
        <v>25</v>
      </c>
      <c r="W132" s="29">
        <f t="shared" si="9"/>
        <v>3</v>
      </c>
      <c r="X132" s="29">
        <f t="shared" si="10"/>
        <v>8.3333333333333339</v>
      </c>
      <c r="Y132" s="29">
        <f t="shared" si="11"/>
        <v>11.333333333333334</v>
      </c>
      <c r="Z132" s="29">
        <v>41</v>
      </c>
      <c r="AA132" s="2" t="s">
        <v>2245</v>
      </c>
      <c r="AB132" s="34"/>
      <c r="AC132">
        <v>14515</v>
      </c>
      <c r="AD132">
        <v>312.79682500000001</v>
      </c>
      <c r="AE132">
        <v>46.403924000000004</v>
      </c>
      <c r="AF132">
        <v>145.13999999999999</v>
      </c>
      <c r="AG132">
        <v>567.990229</v>
      </c>
      <c r="AH132">
        <v>56.799022999999998</v>
      </c>
      <c r="AI132">
        <v>2.1541000000000001E-2</v>
      </c>
      <c r="AJ132">
        <v>2.1982000000000002E-2</v>
      </c>
      <c r="AK132">
        <v>1.020486</v>
      </c>
      <c r="AL132">
        <v>1.6449999999999999E-2</v>
      </c>
      <c r="AM132">
        <v>1.2500000000000001E-2</v>
      </c>
      <c r="AN132">
        <v>16</v>
      </c>
      <c r="AO132">
        <v>5.1151000000000002E-2</v>
      </c>
      <c r="AP132">
        <v>3.0690849999999998</v>
      </c>
      <c r="AQ132">
        <v>6.82742</v>
      </c>
      <c r="AR132">
        <v>0.56827499999999997</v>
      </c>
      <c r="AS132">
        <v>0.42207899999999998</v>
      </c>
      <c r="AT132">
        <v>61.9375</v>
      </c>
      <c r="AU132">
        <v>44.064300000000003</v>
      </c>
      <c r="AV132">
        <v>9.3259999999999992E-3</v>
      </c>
      <c r="AW132">
        <v>3.5860000000000002E-3</v>
      </c>
      <c r="AX132">
        <v>110.82899</v>
      </c>
      <c r="AY132">
        <v>16.245988000000001</v>
      </c>
      <c r="AZ132">
        <v>307.79679599999997</v>
      </c>
      <c r="BA132">
        <v>59.136522999999997</v>
      </c>
      <c r="BB132">
        <v>13.247368</v>
      </c>
      <c r="BC132">
        <v>29.299897999999999</v>
      </c>
      <c r="BD132">
        <v>8.7151530000000008</v>
      </c>
      <c r="BE132">
        <v>3.4480270000000002</v>
      </c>
    </row>
    <row r="133" spans="1:61" ht="15.75" x14ac:dyDescent="0.25">
      <c r="A133" t="s">
        <v>816</v>
      </c>
      <c r="B133" s="29">
        <v>4</v>
      </c>
      <c r="C133" t="s">
        <v>9</v>
      </c>
      <c r="D133">
        <v>2</v>
      </c>
      <c r="E133" t="s">
        <v>1</v>
      </c>
      <c r="F133" t="s">
        <v>830</v>
      </c>
      <c r="G133" t="s">
        <v>244</v>
      </c>
      <c r="H133" s="2">
        <v>13.614114555002994</v>
      </c>
      <c r="I133">
        <v>33.901702234054667</v>
      </c>
      <c r="J133" s="5" t="s">
        <v>52</v>
      </c>
      <c r="K133" s="29">
        <v>12415</v>
      </c>
      <c r="L133" s="29">
        <v>1653</v>
      </c>
      <c r="M133" s="29">
        <f t="shared" si="12"/>
        <v>13.314538864277084</v>
      </c>
      <c r="N133" s="29">
        <v>9.1631666666666112E-2</v>
      </c>
      <c r="O133" s="29">
        <v>0.39107060444309005</v>
      </c>
      <c r="P133" s="29">
        <v>26.973008634227572</v>
      </c>
      <c r="Q133" s="29">
        <f t="shared" si="13"/>
        <v>2.8295442233700747</v>
      </c>
      <c r="R133" s="29">
        <v>0.93847433794383539</v>
      </c>
      <c r="S133" s="29">
        <f t="shared" si="14"/>
        <v>0.22399096766695115</v>
      </c>
      <c r="T133" s="29">
        <v>1.0841778002410161</v>
      </c>
      <c r="U133" s="46">
        <v>5.0340100000000003</v>
      </c>
      <c r="V133" s="29">
        <v>25</v>
      </c>
      <c r="W133" s="29">
        <f t="shared" si="9"/>
        <v>3</v>
      </c>
      <c r="X133" s="29">
        <f t="shared" si="10"/>
        <v>8.3333333333333339</v>
      </c>
      <c r="Y133" s="29">
        <f t="shared" si="11"/>
        <v>11.333333333333334</v>
      </c>
      <c r="Z133" s="29">
        <v>41</v>
      </c>
      <c r="AA133" s="2" t="s">
        <v>2245</v>
      </c>
      <c r="AB133" s="34"/>
      <c r="AC133">
        <v>12949</v>
      </c>
      <c r="AD133">
        <v>477.72332499999999</v>
      </c>
      <c r="AE133">
        <v>27.105647000000001</v>
      </c>
      <c r="AF133">
        <v>129.47999999999999</v>
      </c>
      <c r="AG133">
        <v>354.92223000000001</v>
      </c>
      <c r="AH133">
        <v>35.492223000000003</v>
      </c>
      <c r="AI133">
        <v>3.6891E-2</v>
      </c>
      <c r="AJ133">
        <v>3.44E-2</v>
      </c>
      <c r="AK133">
        <v>0.93249899999999997</v>
      </c>
      <c r="AL133">
        <v>2.6349999999999998E-2</v>
      </c>
      <c r="AM133">
        <v>1.7500000000000002E-2</v>
      </c>
      <c r="AN133">
        <v>25</v>
      </c>
      <c r="AO133">
        <v>5.2331999999999997E-2</v>
      </c>
      <c r="AP133">
        <v>3.1398929999999998</v>
      </c>
      <c r="AQ133">
        <v>5.6761140000000001</v>
      </c>
      <c r="AR133">
        <v>0.37706800000000001</v>
      </c>
      <c r="AS133">
        <v>0.164655</v>
      </c>
      <c r="AT133">
        <v>29.4</v>
      </c>
      <c r="AU133">
        <v>8.8835049999999995</v>
      </c>
      <c r="AV133">
        <v>1.3277000000000001E-2</v>
      </c>
      <c r="AW133">
        <v>5.5789999999999998E-3</v>
      </c>
      <c r="AX133">
        <v>80.573834000000005</v>
      </c>
      <c r="AY133">
        <v>15.837505999999999</v>
      </c>
      <c r="AZ133">
        <v>210.88324900000001</v>
      </c>
      <c r="BA133">
        <v>86.724750999999998</v>
      </c>
      <c r="BB133">
        <v>17.401046000000001</v>
      </c>
      <c r="BC133">
        <v>22.376093000000001</v>
      </c>
      <c r="BD133">
        <v>6.3055570000000003</v>
      </c>
      <c r="BE133">
        <v>2.3684120000000002</v>
      </c>
    </row>
    <row r="134" spans="1:61" ht="15.75" x14ac:dyDescent="0.25">
      <c r="A134" t="s">
        <v>816</v>
      </c>
      <c r="B134" s="29">
        <v>4</v>
      </c>
      <c r="C134" t="s">
        <v>2</v>
      </c>
      <c r="D134">
        <v>3</v>
      </c>
      <c r="E134" t="s">
        <v>1</v>
      </c>
      <c r="F134" t="s">
        <v>830</v>
      </c>
      <c r="G134" t="s">
        <v>244</v>
      </c>
      <c r="H134" s="2">
        <v>13.614114555002994</v>
      </c>
      <c r="I134">
        <v>33.901702234054667</v>
      </c>
      <c r="J134" s="5" t="s">
        <v>51</v>
      </c>
      <c r="K134" s="29">
        <v>16305</v>
      </c>
      <c r="L134" s="29">
        <v>298</v>
      </c>
      <c r="M134" s="29">
        <f t="shared" si="12"/>
        <v>1.8276602269242566</v>
      </c>
      <c r="N134" s="29">
        <v>8.119838709677743E-2</v>
      </c>
      <c r="O134" s="29">
        <v>6.7351048542976619E-2</v>
      </c>
      <c r="P134" s="29">
        <v>35.424478919136575</v>
      </c>
      <c r="Q134" s="29">
        <f t="shared" si="13"/>
        <v>5.6219260615389288</v>
      </c>
      <c r="R134" s="29">
        <v>0.52297091059826306</v>
      </c>
      <c r="S134" s="29">
        <f t="shared" si="14"/>
        <v>0.19151245967862118</v>
      </c>
      <c r="T134" s="29">
        <v>1.0272868301784763</v>
      </c>
      <c r="U134" s="46">
        <v>5.0340100000000003</v>
      </c>
      <c r="V134" s="29">
        <v>25</v>
      </c>
      <c r="W134" s="29">
        <f t="shared" si="9"/>
        <v>3</v>
      </c>
      <c r="X134" s="29">
        <f t="shared" si="10"/>
        <v>8.3333333333333339</v>
      </c>
      <c r="Y134" s="29">
        <f t="shared" si="11"/>
        <v>11.333333333333334</v>
      </c>
      <c r="Z134" s="29">
        <v>41</v>
      </c>
      <c r="AA134" s="2" t="s">
        <v>2245</v>
      </c>
      <c r="AB134" s="34"/>
      <c r="AC134">
        <v>17012</v>
      </c>
      <c r="AD134">
        <v>477.72332499999999</v>
      </c>
      <c r="AE134">
        <v>35.610570000000003</v>
      </c>
      <c r="AF134">
        <v>170.11</v>
      </c>
      <c r="AG134">
        <v>582.97790499999996</v>
      </c>
      <c r="AH134">
        <v>58.297790999999997</v>
      </c>
      <c r="AI134">
        <v>2.8081999999999999E-2</v>
      </c>
      <c r="AJ134">
        <v>1.4685999999999999E-2</v>
      </c>
      <c r="AK134">
        <v>0.52297300000000002</v>
      </c>
      <c r="AL134">
        <v>2.5675E-2</v>
      </c>
      <c r="AM134">
        <v>2.2499999999999999E-2</v>
      </c>
      <c r="AN134">
        <v>5</v>
      </c>
      <c r="AO134">
        <v>1.0466E-2</v>
      </c>
      <c r="AP134">
        <v>0.62797899999999995</v>
      </c>
      <c r="AQ134">
        <v>1.14625</v>
      </c>
      <c r="AR134">
        <v>0.45588499999999998</v>
      </c>
      <c r="AS134">
        <v>0.26027699999999998</v>
      </c>
      <c r="AT134">
        <v>39</v>
      </c>
      <c r="AU134">
        <v>16.688319</v>
      </c>
      <c r="AV134">
        <v>1.1997000000000001E-2</v>
      </c>
      <c r="AW134">
        <v>4.5250000000000004E-3</v>
      </c>
      <c r="AX134">
        <v>90.951051000000007</v>
      </c>
      <c r="AY134">
        <v>17.726642999999999</v>
      </c>
      <c r="AZ134">
        <v>199.10533100000001</v>
      </c>
      <c r="BA134">
        <v>57.247968</v>
      </c>
      <c r="BB134">
        <v>37.040931</v>
      </c>
      <c r="BC134">
        <v>49.836424999999998</v>
      </c>
      <c r="BD134">
        <v>6.1476040000000003</v>
      </c>
      <c r="BE134">
        <v>1.3169569999999999</v>
      </c>
    </row>
    <row r="135" spans="1:61" ht="15.75" x14ac:dyDescent="0.25">
      <c r="A135" t="s">
        <v>816</v>
      </c>
      <c r="B135" s="29">
        <v>4</v>
      </c>
      <c r="C135" t="s">
        <v>15</v>
      </c>
      <c r="D135">
        <v>6</v>
      </c>
      <c r="E135" t="s">
        <v>1</v>
      </c>
      <c r="F135" t="s">
        <v>830</v>
      </c>
      <c r="G135" t="s">
        <v>244</v>
      </c>
      <c r="H135" s="2">
        <v>13.614114555002994</v>
      </c>
      <c r="I135">
        <v>33.901702234054667</v>
      </c>
      <c r="J135" s="5" t="s">
        <v>50</v>
      </c>
      <c r="K135" s="29">
        <v>22203</v>
      </c>
      <c r="L135" s="29">
        <v>716</v>
      </c>
      <c r="M135" s="29">
        <f t="shared" si="12"/>
        <v>3.2247894428680812</v>
      </c>
      <c r="N135" s="29">
        <v>6.7816406249997296E-2</v>
      </c>
      <c r="O135" s="29">
        <v>0.1390473260242098</v>
      </c>
      <c r="P135" s="29">
        <v>48.238559058055159</v>
      </c>
      <c r="Q135" s="29">
        <f t="shared" si="13"/>
        <v>18.436006200457513</v>
      </c>
      <c r="R135" s="29">
        <v>1.0241437903285813</v>
      </c>
      <c r="S135" s="29">
        <f t="shared" si="14"/>
        <v>0.30966042005169703</v>
      </c>
      <c r="T135" s="29">
        <v>1.0159978295707801</v>
      </c>
      <c r="U135" s="46">
        <v>5.0340100000000003</v>
      </c>
      <c r="V135" s="29">
        <v>25</v>
      </c>
      <c r="W135" s="29">
        <f t="shared" si="9"/>
        <v>3</v>
      </c>
      <c r="X135" s="29">
        <f t="shared" si="10"/>
        <v>8.3333333333333339</v>
      </c>
      <c r="Y135" s="29">
        <f t="shared" si="11"/>
        <v>11.333333333333334</v>
      </c>
      <c r="Z135" s="29">
        <v>41</v>
      </c>
      <c r="AA135" s="2" t="s">
        <v>2245</v>
      </c>
      <c r="AB135" s="34"/>
      <c r="AC135">
        <v>23477</v>
      </c>
      <c r="AD135">
        <v>477.72332499999999</v>
      </c>
      <c r="AE135">
        <v>49.143507999999997</v>
      </c>
      <c r="AF135">
        <v>234.76</v>
      </c>
      <c r="AG135">
        <v>966.802142</v>
      </c>
      <c r="AH135">
        <v>96.680214000000007</v>
      </c>
      <c r="AI135">
        <v>2.0348999999999999E-2</v>
      </c>
      <c r="AJ135">
        <v>2.0801E-2</v>
      </c>
      <c r="AK135">
        <v>1.0222389999999999</v>
      </c>
      <c r="AL135">
        <v>1.5625E-2</v>
      </c>
      <c r="AM135">
        <v>1.2500000000000001E-2</v>
      </c>
      <c r="AN135">
        <v>18</v>
      </c>
      <c r="AO135">
        <v>3.7678999999999997E-2</v>
      </c>
      <c r="AP135">
        <v>2.260723</v>
      </c>
      <c r="AQ135">
        <v>5.8695740000000001</v>
      </c>
      <c r="AR135">
        <v>0.69196400000000002</v>
      </c>
      <c r="AS135">
        <v>0.34920099999999998</v>
      </c>
      <c r="AT135">
        <v>76.555555999999996</v>
      </c>
      <c r="AU135">
        <v>36.538815</v>
      </c>
      <c r="AV135">
        <v>9.1579999999999995E-3</v>
      </c>
      <c r="AW135">
        <v>3.5790000000000001E-3</v>
      </c>
      <c r="AX135">
        <v>115.225613</v>
      </c>
      <c r="AY135">
        <v>29.480985</v>
      </c>
      <c r="AZ135">
        <v>320.37422400000003</v>
      </c>
      <c r="BA135">
        <v>90.880716000000007</v>
      </c>
      <c r="BB135">
        <v>20.161332000000002</v>
      </c>
      <c r="BC135">
        <v>41.309781999999998</v>
      </c>
      <c r="BD135">
        <v>10.085856</v>
      </c>
      <c r="BE135">
        <v>4.4930500000000002</v>
      </c>
    </row>
    <row r="136" spans="1:61" ht="15.75" x14ac:dyDescent="0.25">
      <c r="A136" t="s">
        <v>816</v>
      </c>
      <c r="B136" s="29">
        <v>4</v>
      </c>
      <c r="C136" t="s">
        <v>13</v>
      </c>
      <c r="D136">
        <v>11</v>
      </c>
      <c r="E136" t="s">
        <v>1</v>
      </c>
      <c r="F136" t="s">
        <v>830</v>
      </c>
      <c r="G136" t="s">
        <v>244</v>
      </c>
      <c r="H136" s="2">
        <v>13.614114555002994</v>
      </c>
      <c r="I136">
        <v>33.901702234054667</v>
      </c>
      <c r="J136" s="5" t="s">
        <v>51</v>
      </c>
      <c r="K136" s="29">
        <v>18968</v>
      </c>
      <c r="L136" s="29">
        <v>1340</v>
      </c>
      <c r="M136" s="29">
        <f t="shared" si="12"/>
        <v>7.0645297342893292</v>
      </c>
      <c r="N136" s="29">
        <v>4.7952167630055949E-2</v>
      </c>
      <c r="O136" s="29">
        <v>0.37586230315919211</v>
      </c>
      <c r="P136" s="29">
        <v>41.210151250425177</v>
      </c>
      <c r="Q136" s="29">
        <f t="shared" si="13"/>
        <v>11.407598392827531</v>
      </c>
      <c r="R136" s="29">
        <v>0.7691432043642924</v>
      </c>
      <c r="S136" s="29">
        <f t="shared" si="14"/>
        <v>5.4659834087408155E-2</v>
      </c>
      <c r="T136" s="29">
        <v>1.0533443283230106</v>
      </c>
      <c r="U136" s="46">
        <v>5.0340100000000003</v>
      </c>
      <c r="V136" s="29">
        <v>25</v>
      </c>
      <c r="W136" s="29">
        <f t="shared" si="9"/>
        <v>3</v>
      </c>
      <c r="X136" s="29">
        <f t="shared" si="10"/>
        <v>8.3333333333333339</v>
      </c>
      <c r="Y136" s="29">
        <f t="shared" si="11"/>
        <v>11.333333333333334</v>
      </c>
      <c r="Z136" s="29">
        <v>41</v>
      </c>
      <c r="AA136" s="2" t="s">
        <v>2245</v>
      </c>
      <c r="AB136" s="34"/>
      <c r="AC136">
        <v>19519</v>
      </c>
      <c r="AD136">
        <v>477.72332499999999</v>
      </c>
      <c r="AE136">
        <v>40.858378000000002</v>
      </c>
      <c r="AF136">
        <v>195.18</v>
      </c>
      <c r="AG136">
        <v>624.60602600000004</v>
      </c>
      <c r="AH136">
        <v>62.460602999999999</v>
      </c>
      <c r="AI136">
        <v>2.4473999999999999E-2</v>
      </c>
      <c r="AJ136">
        <v>1.8783000000000001E-2</v>
      </c>
      <c r="AK136">
        <v>0.76747399999999999</v>
      </c>
      <c r="AL136">
        <v>1.9574999999999999E-2</v>
      </c>
      <c r="AM136">
        <v>1.2500000000000001E-2</v>
      </c>
      <c r="AN136">
        <v>20</v>
      </c>
      <c r="AO136">
        <v>4.1864999999999999E-2</v>
      </c>
      <c r="AP136">
        <v>2.511914</v>
      </c>
      <c r="AQ136">
        <v>3.3300890000000001</v>
      </c>
      <c r="AR136">
        <v>0.28693099999999999</v>
      </c>
      <c r="AS136">
        <v>0.125112</v>
      </c>
      <c r="AT136">
        <v>32.5</v>
      </c>
      <c r="AU136">
        <v>10.394837000000001</v>
      </c>
      <c r="AV136">
        <v>9.1090000000000008E-3</v>
      </c>
      <c r="AW136">
        <v>4.274E-3</v>
      </c>
      <c r="AX136">
        <v>118.20105</v>
      </c>
      <c r="AY136">
        <v>24.575213999999999</v>
      </c>
      <c r="AZ136">
        <v>599.20754799999997</v>
      </c>
      <c r="BA136">
        <v>291.90972799999997</v>
      </c>
      <c r="BB136">
        <v>20.510667000000002</v>
      </c>
      <c r="BC136">
        <v>27.715181999999999</v>
      </c>
      <c r="BD136">
        <v>6.5360189999999996</v>
      </c>
      <c r="BE136">
        <v>2</v>
      </c>
    </row>
    <row r="137" spans="1:61" ht="15.75" x14ac:dyDescent="0.25">
      <c r="A137" t="s">
        <v>816</v>
      </c>
      <c r="B137" s="29">
        <v>4</v>
      </c>
      <c r="C137" t="s">
        <v>28</v>
      </c>
      <c r="D137">
        <v>15</v>
      </c>
      <c r="E137" t="s">
        <v>1</v>
      </c>
      <c r="F137" t="s">
        <v>830</v>
      </c>
      <c r="G137" t="s">
        <v>244</v>
      </c>
      <c r="H137" s="2">
        <v>13.614114555002994</v>
      </c>
      <c r="I137">
        <v>33.901702234054667</v>
      </c>
      <c r="J137" s="5" t="s">
        <v>52</v>
      </c>
      <c r="K137" s="29">
        <v>15433</v>
      </c>
      <c r="L137" s="29">
        <v>539</v>
      </c>
      <c r="M137" s="29">
        <f t="shared" si="12"/>
        <v>3.4925160370634352</v>
      </c>
      <c r="N137" s="29">
        <v>5.9213214285713321E-2</v>
      </c>
      <c r="O137" s="29">
        <v>0.15208301283897946</v>
      </c>
      <c r="P137" s="29">
        <v>33.529959102056715</v>
      </c>
      <c r="Q137" s="29">
        <f t="shared" si="13"/>
        <v>3.7274062444590683</v>
      </c>
      <c r="R137" s="29">
        <v>0.61905634640628759</v>
      </c>
      <c r="S137" s="29">
        <f t="shared" si="14"/>
        <v>9.542702387059665E-2</v>
      </c>
      <c r="T137" s="29">
        <v>1.0332085960295432</v>
      </c>
      <c r="U137" s="46">
        <v>5.0340100000000003</v>
      </c>
      <c r="V137" s="29">
        <v>25</v>
      </c>
      <c r="W137" s="29">
        <f t="shared" si="9"/>
        <v>3</v>
      </c>
      <c r="X137" s="29">
        <f t="shared" si="10"/>
        <v>8.3333333333333339</v>
      </c>
      <c r="Y137" s="29">
        <f t="shared" si="11"/>
        <v>11.333333333333334</v>
      </c>
      <c r="Z137" s="29">
        <v>41</v>
      </c>
      <c r="AA137" s="2" t="s">
        <v>2245</v>
      </c>
      <c r="AB137" s="34"/>
      <c r="AC137">
        <v>16194</v>
      </c>
      <c r="AD137">
        <v>477.72332499999999</v>
      </c>
      <c r="AE137">
        <v>33.898282000000002</v>
      </c>
      <c r="AF137">
        <v>161.93</v>
      </c>
      <c r="AG137">
        <v>517.42681100000004</v>
      </c>
      <c r="AH137">
        <v>51.742680999999997</v>
      </c>
      <c r="AI137">
        <v>2.9500999999999999E-2</v>
      </c>
      <c r="AJ137">
        <v>1.8224000000000001E-2</v>
      </c>
      <c r="AK137">
        <v>0.61775000000000002</v>
      </c>
      <c r="AL137">
        <v>2.6100000000000002E-2</v>
      </c>
      <c r="AM137">
        <v>2.2499999999999999E-2</v>
      </c>
      <c r="AN137">
        <v>11</v>
      </c>
      <c r="AO137">
        <v>2.3026000000000001E-2</v>
      </c>
      <c r="AP137">
        <v>1.381553</v>
      </c>
      <c r="AQ137">
        <v>2.7849819999999998</v>
      </c>
      <c r="AR137">
        <v>0.56947700000000001</v>
      </c>
      <c r="AS137">
        <v>0.58328899999999995</v>
      </c>
      <c r="AT137">
        <v>41</v>
      </c>
      <c r="AU137">
        <v>30.440104999999999</v>
      </c>
      <c r="AV137">
        <v>1.4237E-2</v>
      </c>
      <c r="AW137">
        <v>5.9639999999999997E-3</v>
      </c>
      <c r="AX137">
        <v>100.646479</v>
      </c>
      <c r="AY137">
        <v>41.909545999999999</v>
      </c>
      <c r="AZ137">
        <v>341.69012900000001</v>
      </c>
      <c r="BA137">
        <v>248.75260599999999</v>
      </c>
      <c r="BB137">
        <v>42.573172</v>
      </c>
      <c r="BC137">
        <v>45.205995999999999</v>
      </c>
      <c r="BD137">
        <v>5.7653759999999998</v>
      </c>
      <c r="BE137">
        <v>0.85695699999999997</v>
      </c>
    </row>
    <row r="138" spans="1:61" ht="15.75" x14ac:dyDescent="0.25">
      <c r="A138" t="s">
        <v>817</v>
      </c>
      <c r="B138" s="29">
        <v>4</v>
      </c>
      <c r="C138" t="s">
        <v>8</v>
      </c>
      <c r="D138">
        <v>1</v>
      </c>
      <c r="E138" t="s">
        <v>1</v>
      </c>
      <c r="F138" t="s">
        <v>830</v>
      </c>
      <c r="G138" t="s">
        <v>244</v>
      </c>
      <c r="H138" s="2">
        <v>13.614114555002994</v>
      </c>
      <c r="I138">
        <v>33.901702234054667</v>
      </c>
      <c r="J138" s="5" t="s">
        <v>51</v>
      </c>
      <c r="K138" s="29">
        <v>13668</v>
      </c>
      <c r="L138" s="29">
        <v>278</v>
      </c>
      <c r="M138" s="29">
        <f t="shared" si="12"/>
        <v>2.0339479075212172</v>
      </c>
      <c r="N138" s="29">
        <v>4.3559868421052202E-2</v>
      </c>
      <c r="O138" s="29">
        <v>0.12952937115405683</v>
      </c>
      <c r="P138" s="29">
        <v>46.589669603517073</v>
      </c>
      <c r="Q138" s="29">
        <f t="shared" si="13"/>
        <v>16.787116745919427</v>
      </c>
      <c r="R138" s="29">
        <v>0.60519003781775516</v>
      </c>
      <c r="S138" s="29">
        <f t="shared" si="14"/>
        <v>0.10929333245912909</v>
      </c>
      <c r="T138" s="29">
        <v>1.0248461634790182</v>
      </c>
      <c r="U138" s="46">
        <v>5.0340100000000003</v>
      </c>
      <c r="V138" s="29">
        <v>25</v>
      </c>
      <c r="W138" s="29">
        <f t="shared" si="9"/>
        <v>3</v>
      </c>
      <c r="X138" s="29">
        <f t="shared" si="10"/>
        <v>8.3333333333333339</v>
      </c>
      <c r="Y138" s="29">
        <f t="shared" si="11"/>
        <v>11.333333333333334</v>
      </c>
      <c r="Z138" s="29">
        <v>41</v>
      </c>
      <c r="AA138" s="2" t="s">
        <v>2245</v>
      </c>
      <c r="AB138" s="34"/>
      <c r="AC138">
        <v>14173</v>
      </c>
      <c r="AD138">
        <v>305.48087500000003</v>
      </c>
      <c r="AE138">
        <v>46.395702999999997</v>
      </c>
      <c r="AF138">
        <v>141.72</v>
      </c>
      <c r="AG138">
        <v>520.90298700000005</v>
      </c>
      <c r="AH138">
        <v>52.090299000000002</v>
      </c>
      <c r="AI138">
        <v>2.1551000000000001E-2</v>
      </c>
      <c r="AJ138">
        <v>1.3076000000000001E-2</v>
      </c>
      <c r="AK138">
        <v>0.60675299999999999</v>
      </c>
      <c r="AL138">
        <v>1.8624999999999999E-2</v>
      </c>
      <c r="AM138">
        <v>1.7500000000000002E-2</v>
      </c>
      <c r="AN138">
        <v>3</v>
      </c>
      <c r="AO138">
        <v>9.8209999999999999E-3</v>
      </c>
      <c r="AP138">
        <v>0.58923499999999995</v>
      </c>
      <c r="AQ138">
        <v>0.70556700000000006</v>
      </c>
      <c r="AR138">
        <v>0.29381699999999999</v>
      </c>
      <c r="AS138">
        <v>8.5107000000000002E-2</v>
      </c>
      <c r="AT138">
        <v>33.333333000000003</v>
      </c>
      <c r="AU138">
        <v>7.5718779999999999</v>
      </c>
      <c r="AV138">
        <v>9.0869999999999996E-3</v>
      </c>
      <c r="AW138">
        <v>3.7130000000000002E-3</v>
      </c>
      <c r="AX138">
        <v>111.12690000000001</v>
      </c>
      <c r="AY138">
        <v>5.6262109999999996</v>
      </c>
      <c r="AZ138">
        <v>315.42568499999999</v>
      </c>
      <c r="BA138">
        <v>45.985762999999999</v>
      </c>
      <c r="BB138">
        <v>47.114424999999997</v>
      </c>
      <c r="BC138">
        <v>64.791735000000003</v>
      </c>
      <c r="BD138">
        <v>5.3508579999999997</v>
      </c>
      <c r="BE138">
        <v>0.76376299999999997</v>
      </c>
    </row>
    <row r="139" spans="1:61" ht="15.75" x14ac:dyDescent="0.25">
      <c r="A139" t="s">
        <v>817</v>
      </c>
      <c r="B139" s="29">
        <v>4</v>
      </c>
      <c r="C139" t="s">
        <v>3</v>
      </c>
      <c r="D139">
        <v>4</v>
      </c>
      <c r="E139" t="s">
        <v>1</v>
      </c>
      <c r="F139" t="s">
        <v>830</v>
      </c>
      <c r="G139" t="s">
        <v>244</v>
      </c>
      <c r="H139" s="2">
        <v>13.614114555002994</v>
      </c>
      <c r="I139">
        <v>33.901702234054667</v>
      </c>
      <c r="J139" s="5" t="s">
        <v>50</v>
      </c>
      <c r="K139" s="29">
        <v>10243</v>
      </c>
      <c r="L139" s="29">
        <v>346</v>
      </c>
      <c r="M139" s="29">
        <f t="shared" si="12"/>
        <v>3.3779166259884801</v>
      </c>
      <c r="N139" s="29">
        <v>7.7488513513512838E-2</v>
      </c>
      <c r="O139" s="29">
        <v>0.12612070349210797</v>
      </c>
      <c r="P139" s="29">
        <v>34.91498286134221</v>
      </c>
      <c r="Q139" s="29">
        <f t="shared" si="13"/>
        <v>5.1124300037445636</v>
      </c>
      <c r="R139" s="29">
        <v>0.51660612808301487</v>
      </c>
      <c r="S139" s="29">
        <f t="shared" si="14"/>
        <v>0.19787724219386937</v>
      </c>
      <c r="T139" s="29">
        <v>1.0094680573050494</v>
      </c>
      <c r="U139" s="46">
        <v>5.0340100000000003</v>
      </c>
      <c r="V139" s="29">
        <v>25</v>
      </c>
      <c r="W139" s="29">
        <f t="shared" si="9"/>
        <v>3</v>
      </c>
      <c r="X139" s="29">
        <f t="shared" si="10"/>
        <v>8.3333333333333339</v>
      </c>
      <c r="Y139" s="29">
        <f t="shared" si="11"/>
        <v>11.333333333333334</v>
      </c>
      <c r="Z139" s="29">
        <v>41</v>
      </c>
      <c r="AA139" s="2" t="s">
        <v>2245</v>
      </c>
      <c r="AB139" s="34"/>
      <c r="AC139">
        <v>10622</v>
      </c>
      <c r="AD139">
        <v>305.48087500000003</v>
      </c>
      <c r="AE139">
        <v>34.771408000000001</v>
      </c>
      <c r="AF139">
        <v>106.21</v>
      </c>
      <c r="AG139">
        <v>342.60555399999998</v>
      </c>
      <c r="AH139">
        <v>34.260554999999997</v>
      </c>
      <c r="AI139">
        <v>2.8757999999999999E-2</v>
      </c>
      <c r="AJ139">
        <v>1.4796999999999999E-2</v>
      </c>
      <c r="AK139">
        <v>0.51454200000000005</v>
      </c>
      <c r="AL139">
        <v>2.6425000000000001E-2</v>
      </c>
      <c r="AM139">
        <v>2.2499999999999999E-2</v>
      </c>
      <c r="AN139">
        <v>5</v>
      </c>
      <c r="AO139">
        <v>1.6368000000000001E-2</v>
      </c>
      <c r="AP139">
        <v>0.98205799999999999</v>
      </c>
      <c r="AQ139">
        <v>1.967614</v>
      </c>
      <c r="AR139">
        <v>0.48885499999999998</v>
      </c>
      <c r="AS139">
        <v>0.39141399999999998</v>
      </c>
      <c r="AT139">
        <v>41.8</v>
      </c>
      <c r="AU139">
        <v>25.113741000000001</v>
      </c>
      <c r="AV139">
        <v>1.1982E-2</v>
      </c>
      <c r="AW139">
        <v>5.0499999999999998E-3</v>
      </c>
      <c r="AX139">
        <v>95.761088999999998</v>
      </c>
      <c r="AY139">
        <v>21.735976999999998</v>
      </c>
      <c r="AZ139">
        <v>470.26318700000002</v>
      </c>
      <c r="BA139">
        <v>269.00075299999997</v>
      </c>
      <c r="BB139">
        <v>26.701468999999999</v>
      </c>
      <c r="BC139">
        <v>30.102575999999999</v>
      </c>
      <c r="BD139">
        <v>6.9161489999999999</v>
      </c>
      <c r="BE139">
        <v>1.0671870000000001</v>
      </c>
      <c r="BH139">
        <f>COUNT(#REF!)</f>
        <v>0</v>
      </c>
      <c r="BI139" t="e">
        <f>BH139/BH141*100</f>
        <v>#DIV/0!</v>
      </c>
    </row>
    <row r="140" spans="1:61" ht="15.75" x14ac:dyDescent="0.25">
      <c r="A140" t="s">
        <v>817</v>
      </c>
      <c r="B140" s="29">
        <v>4</v>
      </c>
      <c r="C140" t="s">
        <v>15</v>
      </c>
      <c r="D140">
        <v>6</v>
      </c>
      <c r="E140" t="s">
        <v>1</v>
      </c>
      <c r="F140" t="s">
        <v>830</v>
      </c>
      <c r="G140" t="s">
        <v>244</v>
      </c>
      <c r="H140" s="2">
        <v>13.614114555002994</v>
      </c>
      <c r="I140">
        <v>33.901702234054667</v>
      </c>
      <c r="J140" s="5" t="s">
        <v>50</v>
      </c>
      <c r="K140" s="29">
        <v>10602</v>
      </c>
      <c r="L140" s="29">
        <v>146</v>
      </c>
      <c r="M140" s="29">
        <f t="shared" si="12"/>
        <v>1.3770986606300697</v>
      </c>
      <c r="N140" s="29">
        <v>5.8174999999998908E-2</v>
      </c>
      <c r="O140" s="29">
        <v>6.4764685577028414E-2</v>
      </c>
      <c r="P140" s="29">
        <v>36.138694551981857</v>
      </c>
      <c r="Q140" s="29">
        <f t="shared" si="13"/>
        <v>6.3361416943842102</v>
      </c>
      <c r="R140" s="29">
        <v>0.54140403957320282</v>
      </c>
      <c r="S140" s="29">
        <f t="shared" si="14"/>
        <v>0.17307933070368142</v>
      </c>
      <c r="T140" s="29">
        <v>1.0171485063710453</v>
      </c>
      <c r="U140" s="46">
        <v>5.0340100000000003</v>
      </c>
      <c r="V140" s="29">
        <v>25</v>
      </c>
      <c r="W140" s="29">
        <f t="shared" si="9"/>
        <v>3</v>
      </c>
      <c r="X140" s="29">
        <f t="shared" si="10"/>
        <v>8.3333333333333339</v>
      </c>
      <c r="Y140" s="29">
        <f t="shared" si="11"/>
        <v>11.333333333333334</v>
      </c>
      <c r="Z140" s="29">
        <v>41</v>
      </c>
      <c r="AA140" s="2" t="s">
        <v>2245</v>
      </c>
      <c r="AB140" s="34"/>
      <c r="AC140">
        <v>11015</v>
      </c>
      <c r="AD140">
        <v>305.48087500000003</v>
      </c>
      <c r="AE140">
        <v>36.057904000000001</v>
      </c>
      <c r="AF140">
        <v>110.14</v>
      </c>
      <c r="AG140">
        <v>397.05810700000001</v>
      </c>
      <c r="AH140">
        <v>39.705810999999997</v>
      </c>
      <c r="AI140">
        <v>2.7730000000000001E-2</v>
      </c>
      <c r="AJ140">
        <v>1.5056999999999999E-2</v>
      </c>
      <c r="AK140">
        <v>0.542987</v>
      </c>
      <c r="AL140">
        <v>2.5024999999999999E-2</v>
      </c>
      <c r="AM140">
        <v>2.2499999999999999E-2</v>
      </c>
      <c r="AN140">
        <v>1</v>
      </c>
      <c r="AO140">
        <v>3.274E-3</v>
      </c>
      <c r="AP140">
        <v>0.196412</v>
      </c>
      <c r="AQ140">
        <v>0.299591</v>
      </c>
      <c r="AR140">
        <v>0.34960000000000002</v>
      </c>
      <c r="AS140">
        <v>0</v>
      </c>
      <c r="AT140">
        <v>33</v>
      </c>
      <c r="AU140">
        <v>0</v>
      </c>
      <c r="AV140">
        <v>1.0925000000000001E-2</v>
      </c>
      <c r="AW140">
        <v>5.1479999999999998E-3</v>
      </c>
      <c r="AX140">
        <v>91.533180999999999</v>
      </c>
      <c r="AY140">
        <v>0</v>
      </c>
      <c r="AZ140">
        <v>242.42424199999999</v>
      </c>
      <c r="BA140">
        <v>0</v>
      </c>
      <c r="BB140">
        <v>0</v>
      </c>
      <c r="BC140">
        <v>0</v>
      </c>
      <c r="BD140">
        <v>5.8972490000000004</v>
      </c>
      <c r="BE140">
        <v>0.37267800000000001</v>
      </c>
      <c r="BH140">
        <f>COUNT(#REF!)</f>
        <v>0</v>
      </c>
      <c r="BI140" t="e">
        <f>BH140/BH141*100</f>
        <v>#DIV/0!</v>
      </c>
    </row>
    <row r="141" spans="1:61" ht="15.75" x14ac:dyDescent="0.25">
      <c r="A141" t="s">
        <v>817</v>
      </c>
      <c r="B141" s="29">
        <v>4</v>
      </c>
      <c r="C141" t="s">
        <v>13</v>
      </c>
      <c r="D141">
        <v>11</v>
      </c>
      <c r="E141" t="s">
        <v>1</v>
      </c>
      <c r="F141" t="s">
        <v>830</v>
      </c>
      <c r="G141" t="s">
        <v>244</v>
      </c>
      <c r="H141" s="2">
        <v>13.614114555002994</v>
      </c>
      <c r="I141">
        <v>33.901702234054667</v>
      </c>
      <c r="J141" s="5" t="s">
        <v>52</v>
      </c>
      <c r="K141" s="29">
        <v>8799</v>
      </c>
      <c r="L141" s="29">
        <v>749</v>
      </c>
      <c r="M141" s="29">
        <f t="shared" si="12"/>
        <v>8.5123309466984889</v>
      </c>
      <c r="N141" s="29">
        <v>7.7897383720930899E-2</v>
      </c>
      <c r="O141" s="29">
        <v>0.29314541892760226</v>
      </c>
      <c r="P141" s="29">
        <v>29.992866757488052</v>
      </c>
      <c r="Q141" s="29">
        <f t="shared" si="13"/>
        <v>0.19031389989040548</v>
      </c>
      <c r="R141" s="29">
        <v>0.79137798141964788</v>
      </c>
      <c r="S141" s="29">
        <f t="shared" si="14"/>
        <v>7.6894611142763636E-2</v>
      </c>
      <c r="T141" s="29">
        <v>1.0352891815888272</v>
      </c>
      <c r="U141" s="46">
        <v>5.0340100000000003</v>
      </c>
      <c r="V141" s="29">
        <v>25</v>
      </c>
      <c r="W141" s="29">
        <f t="shared" si="9"/>
        <v>3</v>
      </c>
      <c r="X141" s="29">
        <f t="shared" si="10"/>
        <v>8.3333333333333339</v>
      </c>
      <c r="Y141" s="29">
        <f t="shared" si="11"/>
        <v>11.333333333333334</v>
      </c>
      <c r="Z141" s="29">
        <v>41</v>
      </c>
      <c r="AA141" s="2" t="s">
        <v>2245</v>
      </c>
      <c r="AB141" s="34"/>
      <c r="AC141">
        <v>9124</v>
      </c>
      <c r="AD141">
        <v>305.48087500000003</v>
      </c>
      <c r="AE141">
        <v>29.867664000000001</v>
      </c>
      <c r="AF141">
        <v>91.23</v>
      </c>
      <c r="AG141">
        <v>259.42747900000001</v>
      </c>
      <c r="AH141">
        <v>25.942748000000002</v>
      </c>
      <c r="AI141">
        <v>3.3473999999999997E-2</v>
      </c>
      <c r="AJ141">
        <v>2.6425000000000001E-2</v>
      </c>
      <c r="AK141">
        <v>0.78941799999999995</v>
      </c>
      <c r="AL141">
        <v>2.5624999999999998E-2</v>
      </c>
      <c r="AM141">
        <v>1.7500000000000002E-2</v>
      </c>
      <c r="AN141">
        <v>6</v>
      </c>
      <c r="AO141">
        <v>1.9640999999999999E-2</v>
      </c>
      <c r="AP141">
        <v>1.1784699999999999</v>
      </c>
      <c r="AQ141">
        <v>1.611135</v>
      </c>
      <c r="AR141">
        <v>0.26344200000000001</v>
      </c>
      <c r="AS141">
        <v>9.8649000000000001E-2</v>
      </c>
      <c r="AT141">
        <v>24.5</v>
      </c>
      <c r="AU141">
        <v>6.0909769999999996</v>
      </c>
      <c r="AV141">
        <v>1.1209999999999999E-2</v>
      </c>
      <c r="AW141">
        <v>4.5329999999999997E-3</v>
      </c>
      <c r="AX141">
        <v>94.222584999999995</v>
      </c>
      <c r="AY141">
        <v>16.547295999999999</v>
      </c>
      <c r="AZ141">
        <v>177.24176900000001</v>
      </c>
      <c r="BA141">
        <v>26.720958</v>
      </c>
      <c r="BB141">
        <v>51.105535000000003</v>
      </c>
      <c r="BC141">
        <v>36.570804000000003</v>
      </c>
      <c r="BD141">
        <v>5.9115000000000002</v>
      </c>
      <c r="BE141">
        <v>1</v>
      </c>
      <c r="BH141">
        <f>SUM(BH139:BH140)</f>
        <v>0</v>
      </c>
    </row>
    <row r="142" spans="1:61" ht="15.75" x14ac:dyDescent="0.25">
      <c r="A142" t="s">
        <v>817</v>
      </c>
      <c r="B142" s="29">
        <v>4</v>
      </c>
      <c r="C142" t="s">
        <v>10</v>
      </c>
      <c r="D142">
        <v>13</v>
      </c>
      <c r="E142" t="s">
        <v>1</v>
      </c>
      <c r="F142" t="s">
        <v>830</v>
      </c>
      <c r="G142" t="s">
        <v>244</v>
      </c>
      <c r="H142" s="2">
        <v>13.614114555002994</v>
      </c>
      <c r="I142">
        <v>33.901702234054667</v>
      </c>
      <c r="J142" s="5" t="s">
        <v>51</v>
      </c>
      <c r="K142" s="29">
        <v>12144</v>
      </c>
      <c r="L142" s="29">
        <v>76</v>
      </c>
      <c r="M142" s="29">
        <f t="shared" si="12"/>
        <v>0.62582345191040845</v>
      </c>
      <c r="N142" s="29">
        <v>1.7641666666666753E-2</v>
      </c>
      <c r="O142" s="29">
        <v>6.1356017915079546E-2</v>
      </c>
      <c r="P142" s="29">
        <v>41.394860086707006</v>
      </c>
      <c r="Q142" s="29">
        <f t="shared" si="13"/>
        <v>11.592307229109359</v>
      </c>
      <c r="R142" s="29">
        <v>0.51785292988659992</v>
      </c>
      <c r="S142" s="29">
        <f t="shared" si="14"/>
        <v>0.19663044039028432</v>
      </c>
      <c r="T142" s="29">
        <v>1.0094397256260104</v>
      </c>
      <c r="U142" s="46">
        <v>5.0340100000000003</v>
      </c>
      <c r="V142" s="29">
        <v>25</v>
      </c>
      <c r="W142" s="29">
        <f t="shared" si="9"/>
        <v>3</v>
      </c>
      <c r="X142" s="29">
        <f t="shared" si="10"/>
        <v>8.3333333333333339</v>
      </c>
      <c r="Y142" s="29">
        <f t="shared" si="11"/>
        <v>11.333333333333334</v>
      </c>
      <c r="Z142" s="29">
        <v>41</v>
      </c>
      <c r="AA142" s="2" t="s">
        <v>2245</v>
      </c>
      <c r="AB142" s="34"/>
      <c r="AC142">
        <v>12655</v>
      </c>
      <c r="AD142">
        <v>305.48087500000003</v>
      </c>
      <c r="AE142">
        <v>41.426488999999997</v>
      </c>
      <c r="AF142">
        <v>126.54</v>
      </c>
      <c r="AG142">
        <v>477.814303</v>
      </c>
      <c r="AH142">
        <v>47.78143</v>
      </c>
      <c r="AI142">
        <v>2.4135E-2</v>
      </c>
      <c r="AJ142">
        <v>1.2481000000000001E-2</v>
      </c>
      <c r="AK142">
        <v>0.51715500000000003</v>
      </c>
      <c r="AL142">
        <v>2.2700000000000001E-2</v>
      </c>
      <c r="AM142">
        <v>2.2499999999999999E-2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61" ht="15.75" x14ac:dyDescent="0.25">
      <c r="A143" t="s">
        <v>817</v>
      </c>
      <c r="B143" s="29">
        <v>4</v>
      </c>
      <c r="C143" t="s">
        <v>11</v>
      </c>
      <c r="D143">
        <v>16</v>
      </c>
      <c r="E143" t="s">
        <v>1</v>
      </c>
      <c r="F143" t="s">
        <v>830</v>
      </c>
      <c r="G143" t="s">
        <v>244</v>
      </c>
      <c r="H143" s="2">
        <v>13.614114555002994</v>
      </c>
      <c r="I143">
        <v>33.901702234054667</v>
      </c>
      <c r="J143" s="5" t="s">
        <v>52</v>
      </c>
      <c r="K143" s="29">
        <v>12715</v>
      </c>
      <c r="L143" s="29">
        <v>517</v>
      </c>
      <c r="M143" s="29">
        <f t="shared" si="12"/>
        <v>4.0660637042862762</v>
      </c>
      <c r="N143" s="29">
        <v>7.1201960784314414E-2</v>
      </c>
      <c r="O143" s="29">
        <v>0.17384205075939205</v>
      </c>
      <c r="P143" s="29">
        <v>43.341209321679806</v>
      </c>
      <c r="Q143" s="29">
        <f t="shared" si="13"/>
        <v>13.538656464082159</v>
      </c>
      <c r="R143" s="29">
        <v>0.94987563296452693</v>
      </c>
      <c r="S143" s="29">
        <f t="shared" si="14"/>
        <v>0.23539226268764268</v>
      </c>
      <c r="T143" s="29">
        <v>1.0166616787883016</v>
      </c>
      <c r="U143" s="46">
        <v>5.0340100000000003</v>
      </c>
      <c r="V143" s="29">
        <v>25</v>
      </c>
      <c r="W143" s="29">
        <f t="shared" si="9"/>
        <v>3</v>
      </c>
      <c r="X143" s="29">
        <f t="shared" si="10"/>
        <v>8.3333333333333339</v>
      </c>
      <c r="Y143" s="29">
        <f t="shared" si="11"/>
        <v>11.333333333333334</v>
      </c>
      <c r="Z143" s="29">
        <v>41</v>
      </c>
      <c r="AA143" s="2" t="s">
        <v>2245</v>
      </c>
      <c r="AB143" s="34"/>
      <c r="AC143">
        <v>13143</v>
      </c>
      <c r="AD143">
        <v>305.48087500000003</v>
      </c>
      <c r="AE143">
        <v>43.023969999999998</v>
      </c>
      <c r="AF143">
        <v>131.41999999999999</v>
      </c>
      <c r="AG143">
        <v>499.86082399999998</v>
      </c>
      <c r="AH143">
        <v>49.986082000000003</v>
      </c>
      <c r="AI143">
        <v>2.3241000000000001E-2</v>
      </c>
      <c r="AJ143">
        <v>2.2272E-2</v>
      </c>
      <c r="AK143">
        <v>0.95830099999999996</v>
      </c>
      <c r="AL143">
        <v>1.7975000000000001E-2</v>
      </c>
      <c r="AM143">
        <v>1.2500000000000001E-2</v>
      </c>
      <c r="AN143">
        <v>14</v>
      </c>
      <c r="AO143">
        <v>4.5829000000000002E-2</v>
      </c>
      <c r="AP143">
        <v>2.7497630000000002</v>
      </c>
      <c r="AQ143">
        <v>5.5162440000000004</v>
      </c>
      <c r="AR143">
        <v>0.52061299999999999</v>
      </c>
      <c r="AS143">
        <v>0.236737</v>
      </c>
      <c r="AT143">
        <v>51.785713999999999</v>
      </c>
      <c r="AU143">
        <v>19.196068</v>
      </c>
      <c r="AV143">
        <v>1.0251E-2</v>
      </c>
      <c r="AW143">
        <v>3.934E-3</v>
      </c>
      <c r="AX143">
        <v>102.8882</v>
      </c>
      <c r="AY143">
        <v>19.453054999999999</v>
      </c>
      <c r="AZ143">
        <v>299.401138</v>
      </c>
      <c r="BA143">
        <v>120.043753</v>
      </c>
      <c r="BB143">
        <v>19.991719</v>
      </c>
      <c r="BC143">
        <v>34.267035</v>
      </c>
      <c r="BD143">
        <v>7.3696299999999999</v>
      </c>
      <c r="BE143">
        <v>2.4944380000000002</v>
      </c>
    </row>
    <row r="144" spans="1:61" ht="15.75" x14ac:dyDescent="0.25">
      <c r="A144" t="s">
        <v>818</v>
      </c>
      <c r="B144" s="29">
        <v>4</v>
      </c>
      <c r="C144" t="s">
        <v>21</v>
      </c>
      <c r="D144">
        <v>7</v>
      </c>
      <c r="E144" t="s">
        <v>1</v>
      </c>
      <c r="F144" t="s">
        <v>830</v>
      </c>
      <c r="G144" t="s">
        <v>245</v>
      </c>
      <c r="H144" s="2">
        <v>13.614114555002994</v>
      </c>
      <c r="I144">
        <v>33.901702234054667</v>
      </c>
      <c r="J144" s="5" t="s">
        <v>52</v>
      </c>
      <c r="K144" s="29">
        <v>14176</v>
      </c>
      <c r="L144" s="29">
        <v>104</v>
      </c>
      <c r="M144" s="29">
        <f t="shared" si="12"/>
        <v>0.73363431151241532</v>
      </c>
      <c r="N144" s="29">
        <v>6.4359090909090616E-2</v>
      </c>
      <c r="O144" s="29">
        <v>3.1442258903774993E-2</v>
      </c>
      <c r="P144" s="29">
        <v>40.520496565446756</v>
      </c>
      <c r="Q144" s="29">
        <f t="shared" si="13"/>
        <v>10.717943707849109</v>
      </c>
      <c r="R144" s="29">
        <v>0.56329980000018298</v>
      </c>
      <c r="S144" s="29">
        <f t="shared" si="14"/>
        <v>0.15118357027670126</v>
      </c>
      <c r="T144" s="29">
        <v>0.99375588217200361</v>
      </c>
      <c r="U144" s="46">
        <v>5.0340100000000003</v>
      </c>
      <c r="V144" s="29">
        <v>25</v>
      </c>
      <c r="W144" s="29">
        <f t="shared" si="9"/>
        <v>3</v>
      </c>
      <c r="X144" s="29">
        <f t="shared" si="10"/>
        <v>8.3333333333333339</v>
      </c>
      <c r="Y144" s="29">
        <f t="shared" si="11"/>
        <v>11.333333333333334</v>
      </c>
      <c r="Z144" s="29">
        <v>41</v>
      </c>
      <c r="AA144" s="2" t="s">
        <v>2245</v>
      </c>
      <c r="AB144" s="34"/>
      <c r="AC144">
        <v>14639</v>
      </c>
      <c r="AD144">
        <v>359.12197500000002</v>
      </c>
      <c r="AE144">
        <v>40.763309</v>
      </c>
      <c r="AF144">
        <v>146.38</v>
      </c>
      <c r="AG144">
        <v>561.68375100000003</v>
      </c>
      <c r="AH144">
        <v>56.168374999999997</v>
      </c>
      <c r="AI144">
        <v>2.453E-2</v>
      </c>
      <c r="AJ144">
        <v>1.3949E-2</v>
      </c>
      <c r="AK144">
        <v>0.56863900000000001</v>
      </c>
      <c r="AL144">
        <v>2.1975000000000001E-2</v>
      </c>
      <c r="AM144">
        <v>1.7500000000000002E-2</v>
      </c>
      <c r="AN144">
        <v>3</v>
      </c>
      <c r="AO144">
        <v>8.3540000000000003E-3</v>
      </c>
      <c r="AP144">
        <v>0.50122199999999995</v>
      </c>
      <c r="AQ144">
        <v>1.8990370000000001</v>
      </c>
      <c r="AR144">
        <v>0.88628300000000004</v>
      </c>
      <c r="AS144">
        <v>0.45433000000000001</v>
      </c>
      <c r="AT144">
        <v>92.666667000000004</v>
      </c>
      <c r="AU144">
        <v>57.838856999999997</v>
      </c>
      <c r="AV144">
        <v>9.6690000000000005E-3</v>
      </c>
      <c r="AW144">
        <v>4.2370000000000003E-3</v>
      </c>
      <c r="AX144">
        <v>100.195555</v>
      </c>
      <c r="AY144">
        <v>13.019726</v>
      </c>
      <c r="AZ144">
        <v>259.05534599999999</v>
      </c>
      <c r="BA144">
        <v>76.703451000000001</v>
      </c>
      <c r="BB144">
        <v>6.6673249999999999</v>
      </c>
      <c r="BC144">
        <v>6.8946800000000001</v>
      </c>
      <c r="BD144">
        <v>14.724990999999999</v>
      </c>
      <c r="BE144">
        <v>0.76376299999999997</v>
      </c>
    </row>
    <row r="145" spans="1:57" ht="15.75" x14ac:dyDescent="0.25">
      <c r="A145" t="s">
        <v>818</v>
      </c>
      <c r="B145" s="29">
        <v>4</v>
      </c>
      <c r="C145" t="s">
        <v>4</v>
      </c>
      <c r="D145">
        <v>12</v>
      </c>
      <c r="E145" t="s">
        <v>1</v>
      </c>
      <c r="F145" t="s">
        <v>830</v>
      </c>
      <c r="G145" t="s">
        <v>245</v>
      </c>
      <c r="H145" s="2">
        <v>13.614114555002994</v>
      </c>
      <c r="I145">
        <v>33.901702234054667</v>
      </c>
      <c r="J145" s="5" t="s">
        <v>51</v>
      </c>
      <c r="K145" s="29">
        <v>12384</v>
      </c>
      <c r="L145" s="29">
        <v>306</v>
      </c>
      <c r="M145" s="29">
        <f t="shared" si="12"/>
        <v>2.4709302325581395</v>
      </c>
      <c r="N145" s="29">
        <v>2.8327118644066448E-2</v>
      </c>
      <c r="O145" s="29">
        <v>0.16864484321115678</v>
      </c>
      <c r="P145" s="29">
        <v>35.398266751304497</v>
      </c>
      <c r="Q145" s="29">
        <f t="shared" si="13"/>
        <v>5.5957138937068507</v>
      </c>
      <c r="R145" s="29">
        <v>0.94018360632899478</v>
      </c>
      <c r="S145" s="29">
        <f t="shared" si="14"/>
        <v>0.22570023605211054</v>
      </c>
      <c r="T145" s="29">
        <v>0.99375588217200361</v>
      </c>
      <c r="U145" s="46">
        <v>5.0340100000000003</v>
      </c>
      <c r="V145" s="29">
        <v>25</v>
      </c>
      <c r="W145" s="29">
        <f t="shared" si="9"/>
        <v>3</v>
      </c>
      <c r="X145" s="29">
        <f t="shared" si="10"/>
        <v>8.3333333333333339</v>
      </c>
      <c r="Y145" s="29">
        <f t="shared" si="11"/>
        <v>11.333333333333334</v>
      </c>
      <c r="Z145" s="29">
        <v>41</v>
      </c>
      <c r="AA145" s="2" t="s">
        <v>2245</v>
      </c>
      <c r="AB145" s="34"/>
      <c r="AC145">
        <v>12807</v>
      </c>
      <c r="AD145">
        <v>359.12197500000002</v>
      </c>
      <c r="AE145">
        <v>35.661977999999998</v>
      </c>
      <c r="AF145">
        <v>128.05000000000001</v>
      </c>
      <c r="AG145">
        <v>386.75528100000002</v>
      </c>
      <c r="AH145">
        <v>38.675528</v>
      </c>
      <c r="AI145">
        <v>2.8032999999999999E-2</v>
      </c>
      <c r="AJ145">
        <v>2.6447999999999999E-2</v>
      </c>
      <c r="AK145">
        <v>0.94345000000000001</v>
      </c>
      <c r="AL145">
        <v>2.0875000000000001E-2</v>
      </c>
      <c r="AM145">
        <v>1.2500000000000001E-2</v>
      </c>
      <c r="AN145">
        <v>2</v>
      </c>
      <c r="AO145">
        <v>5.5690000000000002E-3</v>
      </c>
      <c r="AP145">
        <v>0.334148</v>
      </c>
      <c r="AQ145">
        <v>0.49191800000000002</v>
      </c>
      <c r="AR145">
        <v>0.29342499999999999</v>
      </c>
      <c r="AS145">
        <v>1.5733E-2</v>
      </c>
      <c r="AT145">
        <v>31.5</v>
      </c>
      <c r="AU145">
        <v>0.70710700000000004</v>
      </c>
      <c r="AV145">
        <v>9.6200000000000001E-3</v>
      </c>
      <c r="AW145">
        <v>6.2870000000000001E-3</v>
      </c>
      <c r="AX145">
        <v>104.15912400000001</v>
      </c>
      <c r="AY145">
        <v>7.9947359999999996</v>
      </c>
      <c r="AZ145">
        <v>926.406926</v>
      </c>
      <c r="BA145">
        <v>575.48084400000005</v>
      </c>
      <c r="BB145">
        <v>0.8629</v>
      </c>
      <c r="BC145">
        <v>0</v>
      </c>
      <c r="BD145">
        <v>6.9432640000000001</v>
      </c>
      <c r="BE145">
        <v>0.74535600000000002</v>
      </c>
    </row>
    <row r="146" spans="1:57" ht="15.75" x14ac:dyDescent="0.25">
      <c r="A146" t="s">
        <v>819</v>
      </c>
      <c r="B146" s="29">
        <v>4</v>
      </c>
      <c r="C146" t="s">
        <v>9</v>
      </c>
      <c r="D146">
        <v>2</v>
      </c>
      <c r="E146" t="s">
        <v>1</v>
      </c>
      <c r="F146" t="s">
        <v>830</v>
      </c>
      <c r="G146" t="s">
        <v>245</v>
      </c>
      <c r="H146" s="2">
        <v>13.614114555002994</v>
      </c>
      <c r="I146">
        <v>33.901702234054667</v>
      </c>
      <c r="J146" s="5" t="s">
        <v>51</v>
      </c>
      <c r="K146" s="29">
        <v>20399</v>
      </c>
      <c r="L146" s="29">
        <v>637</v>
      </c>
      <c r="M146" s="29">
        <f t="shared" si="12"/>
        <v>3.1227020932398646</v>
      </c>
      <c r="N146" s="29">
        <v>5.0027884615383579E-2</v>
      </c>
      <c r="O146" s="29">
        <v>0.14399183839754776</v>
      </c>
      <c r="P146" s="29">
        <v>28.243168379534392</v>
      </c>
      <c r="Q146" s="29">
        <f t="shared" si="13"/>
        <v>1.5593844780632544</v>
      </c>
      <c r="R146" s="29">
        <v>1.2118649700505681</v>
      </c>
      <c r="S146" s="29">
        <f t="shared" si="14"/>
        <v>0.4973815997736839</v>
      </c>
      <c r="T146" s="29">
        <v>0.9753622935024473</v>
      </c>
      <c r="U146" s="46">
        <v>5.0340100000000003</v>
      </c>
      <c r="V146" s="29">
        <v>25</v>
      </c>
      <c r="W146" s="29">
        <f t="shared" si="9"/>
        <v>3</v>
      </c>
      <c r="X146" s="29">
        <f t="shared" si="10"/>
        <v>8.3333333333333339</v>
      </c>
      <c r="Y146" s="29">
        <f t="shared" si="11"/>
        <v>11.333333333333334</v>
      </c>
      <c r="Z146" s="29">
        <v>41</v>
      </c>
      <c r="AA146" s="2" t="s">
        <v>2245</v>
      </c>
      <c r="AB146" s="34"/>
      <c r="AC146">
        <v>21015</v>
      </c>
      <c r="AD146">
        <v>740.74082499999997</v>
      </c>
      <c r="AE146">
        <v>28.370246999999999</v>
      </c>
      <c r="AF146">
        <v>210.1</v>
      </c>
      <c r="AG146">
        <v>575.68895199999997</v>
      </c>
      <c r="AH146">
        <v>57.568894999999998</v>
      </c>
      <c r="AI146">
        <v>3.5242000000000002E-2</v>
      </c>
      <c r="AJ146">
        <v>4.2611999999999997E-2</v>
      </c>
      <c r="AK146">
        <v>1.209128</v>
      </c>
      <c r="AL146">
        <v>2.4774999999999998E-2</v>
      </c>
      <c r="AM146">
        <v>1.2500000000000001E-2</v>
      </c>
      <c r="AN146">
        <v>3</v>
      </c>
      <c r="AO146">
        <v>4.0499999999999998E-3</v>
      </c>
      <c r="AP146">
        <v>0.24299999999999999</v>
      </c>
      <c r="AQ146">
        <v>0.29502699999999998</v>
      </c>
      <c r="AR146">
        <v>0.23198299999999999</v>
      </c>
      <c r="AS146">
        <v>0.13027900000000001</v>
      </c>
      <c r="AT146">
        <v>20.666667</v>
      </c>
      <c r="AU146">
        <v>7.0945989999999997</v>
      </c>
      <c r="AV146">
        <v>1.1795999999999999E-2</v>
      </c>
      <c r="AW146">
        <v>7.0870000000000004E-3</v>
      </c>
      <c r="AX146">
        <v>96.061074000000005</v>
      </c>
      <c r="AY146">
        <v>31.058738999999999</v>
      </c>
      <c r="AZ146">
        <v>296.38200999999998</v>
      </c>
      <c r="BA146">
        <v>42.118183999999999</v>
      </c>
      <c r="BB146">
        <v>51.770586999999999</v>
      </c>
      <c r="BC146">
        <v>67.648570000000007</v>
      </c>
      <c r="BD146">
        <v>5.2786799999999996</v>
      </c>
      <c r="BE146">
        <v>0.57564000000000004</v>
      </c>
    </row>
    <row r="147" spans="1:57" ht="15.75" x14ac:dyDescent="0.25">
      <c r="A147" t="s">
        <v>819</v>
      </c>
      <c r="B147" s="29">
        <v>4</v>
      </c>
      <c r="C147" t="s">
        <v>5</v>
      </c>
      <c r="D147">
        <v>14</v>
      </c>
      <c r="E147" t="s">
        <v>1</v>
      </c>
      <c r="F147" t="s">
        <v>830</v>
      </c>
      <c r="G147" t="s">
        <v>245</v>
      </c>
      <c r="H147" s="2">
        <v>13.614114555002994</v>
      </c>
      <c r="I147">
        <v>33.901702234054667</v>
      </c>
      <c r="J147" s="5" t="s">
        <v>51</v>
      </c>
      <c r="K147" s="29">
        <v>23777</v>
      </c>
      <c r="L147" s="29">
        <v>529</v>
      </c>
      <c r="M147" s="29">
        <f t="shared" si="12"/>
        <v>2.2248391302519241</v>
      </c>
      <c r="N147" s="29">
        <v>9.4854591836731825E-2</v>
      </c>
      <c r="O147" s="29">
        <v>6.7842308475767693E-2</v>
      </c>
      <c r="P147" s="29">
        <v>32.920134053639359</v>
      </c>
      <c r="Q147" s="29">
        <f t="shared" si="13"/>
        <v>3.1175811960417121</v>
      </c>
      <c r="R147" s="29">
        <v>2.3751762798744003</v>
      </c>
      <c r="S147" s="29">
        <f t="shared" si="14"/>
        <v>1.660692909597516</v>
      </c>
      <c r="T147" s="29">
        <v>0.9753622935024473</v>
      </c>
      <c r="U147" s="46">
        <v>5.0340100000000003</v>
      </c>
      <c r="V147" s="29">
        <v>25</v>
      </c>
      <c r="W147" s="29">
        <f t="shared" si="9"/>
        <v>3</v>
      </c>
      <c r="X147" s="29">
        <f t="shared" si="10"/>
        <v>8.3333333333333339</v>
      </c>
      <c r="Y147" s="29">
        <f t="shared" si="11"/>
        <v>11.333333333333334</v>
      </c>
      <c r="Z147" s="29">
        <v>41</v>
      </c>
      <c r="AA147" s="2" t="s">
        <v>2245</v>
      </c>
      <c r="AB147" s="34"/>
      <c r="AC147">
        <v>24423</v>
      </c>
      <c r="AD147">
        <v>740.74082499999997</v>
      </c>
      <c r="AE147">
        <v>32.971046000000001</v>
      </c>
      <c r="AF147">
        <v>244.01</v>
      </c>
      <c r="AG147">
        <v>851.27065600000003</v>
      </c>
      <c r="AH147">
        <v>85.127065999999999</v>
      </c>
      <c r="AI147">
        <v>3.0328999999999998E-2</v>
      </c>
      <c r="AJ147">
        <v>0.118251</v>
      </c>
      <c r="AK147">
        <v>3.8989579999999999</v>
      </c>
      <c r="AL147">
        <v>2.4324999999999999E-2</v>
      </c>
      <c r="AM147">
        <v>2.2499999999999999E-2</v>
      </c>
      <c r="AN147">
        <v>13</v>
      </c>
      <c r="AO147">
        <v>1.755E-2</v>
      </c>
      <c r="AP147">
        <v>1.0529999999999999</v>
      </c>
      <c r="AQ147">
        <v>2.5017399999999999</v>
      </c>
      <c r="AR147">
        <v>0.533188</v>
      </c>
      <c r="AS147">
        <v>0.30015500000000001</v>
      </c>
      <c r="AT147">
        <v>47</v>
      </c>
      <c r="AU147">
        <v>23.104834</v>
      </c>
      <c r="AV147">
        <v>1.1591000000000001E-2</v>
      </c>
      <c r="AW147">
        <v>4.8960000000000002E-3</v>
      </c>
      <c r="AX147">
        <v>100.832071</v>
      </c>
      <c r="AY147">
        <v>41.275889999999997</v>
      </c>
      <c r="AZ147">
        <v>278.69818400000003</v>
      </c>
      <c r="BA147">
        <v>158.88172</v>
      </c>
      <c r="BB147">
        <v>54.347462999999998</v>
      </c>
      <c r="BC147">
        <v>107.139307</v>
      </c>
      <c r="BD147">
        <v>8.8894249999999992</v>
      </c>
      <c r="BE147">
        <v>1.3008869999999999</v>
      </c>
    </row>
    <row r="148" spans="1:57" ht="15.75" x14ac:dyDescent="0.25">
      <c r="A148" t="s">
        <v>820</v>
      </c>
      <c r="B148" s="29">
        <v>4</v>
      </c>
      <c r="C148" t="s">
        <v>3</v>
      </c>
      <c r="D148">
        <v>4</v>
      </c>
      <c r="E148" t="s">
        <v>1</v>
      </c>
      <c r="F148" t="s">
        <v>830</v>
      </c>
      <c r="G148" t="s">
        <v>245</v>
      </c>
      <c r="H148" s="2">
        <v>13.614114555002994</v>
      </c>
      <c r="I148">
        <v>33.901702234054667</v>
      </c>
      <c r="J148" s="5" t="s">
        <v>52</v>
      </c>
      <c r="K148" s="29">
        <v>11797</v>
      </c>
      <c r="L148" s="29">
        <v>107</v>
      </c>
      <c r="M148" s="29">
        <f t="shared" si="12"/>
        <v>0.90701025684496051</v>
      </c>
      <c r="N148" s="29">
        <v>7.4527083333333063E-2</v>
      </c>
      <c r="O148" s="29">
        <v>3.3472257326908068E-2</v>
      </c>
      <c r="P148" s="29">
        <v>32.906018307127873</v>
      </c>
      <c r="Q148" s="29">
        <f t="shared" si="13"/>
        <v>3.1034654495302263</v>
      </c>
      <c r="R148" s="29">
        <v>0.56779428776593666</v>
      </c>
      <c r="S148" s="29">
        <f t="shared" si="14"/>
        <v>0.14668908251094759</v>
      </c>
      <c r="U148" s="46">
        <v>5.0340100000000003</v>
      </c>
      <c r="V148" s="29">
        <v>25</v>
      </c>
      <c r="W148" s="29">
        <f t="shared" si="9"/>
        <v>3</v>
      </c>
      <c r="X148" s="29">
        <f t="shared" si="10"/>
        <v>8.3333333333333339</v>
      </c>
      <c r="Y148" s="29">
        <f t="shared" si="11"/>
        <v>11.333333333333334</v>
      </c>
      <c r="Z148" s="29">
        <v>41</v>
      </c>
      <c r="AA148" s="2" t="s">
        <v>2245</v>
      </c>
      <c r="AB148" s="34"/>
      <c r="AC148">
        <v>11938</v>
      </c>
      <c r="AD148">
        <v>361.69997499999999</v>
      </c>
      <c r="AE148">
        <v>33.005254999999998</v>
      </c>
      <c r="AF148">
        <v>119.37</v>
      </c>
      <c r="AG148">
        <v>401.132339</v>
      </c>
      <c r="AH148">
        <v>40.113233999999999</v>
      </c>
      <c r="AI148">
        <v>3.0296E-2</v>
      </c>
      <c r="AJ148">
        <v>1.719E-2</v>
      </c>
      <c r="AK148">
        <v>0.56740199999999996</v>
      </c>
      <c r="AL148">
        <v>2.6675000000000001E-2</v>
      </c>
      <c r="AM148">
        <v>2.2499999999999999E-2</v>
      </c>
      <c r="AN148">
        <v>2</v>
      </c>
      <c r="AO148">
        <v>5.5290000000000001E-3</v>
      </c>
      <c r="AP148">
        <v>0.33176699999999998</v>
      </c>
      <c r="AQ148">
        <v>0.85441400000000001</v>
      </c>
      <c r="AR148">
        <v>0.71041299999999996</v>
      </c>
      <c r="AS148">
        <v>0.168238</v>
      </c>
      <c r="AT148">
        <v>51</v>
      </c>
      <c r="AU148">
        <v>12.727922</v>
      </c>
      <c r="AV148">
        <v>1.4208E-2</v>
      </c>
      <c r="AW148">
        <v>5.8050000000000003E-3</v>
      </c>
      <c r="AX148">
        <v>70.229532000000006</v>
      </c>
      <c r="AY148">
        <v>1.2846329999999999</v>
      </c>
      <c r="AZ148">
        <v>220.98444000000001</v>
      </c>
      <c r="BA148">
        <v>28.25516</v>
      </c>
      <c r="BB148">
        <v>64.255899999999997</v>
      </c>
      <c r="BC148">
        <v>0</v>
      </c>
      <c r="BD148">
        <v>6.240964</v>
      </c>
      <c r="BE148">
        <v>0.45175399999999999</v>
      </c>
    </row>
    <row r="149" spans="1:57" ht="15.75" x14ac:dyDescent="0.25">
      <c r="A149" t="s">
        <v>821</v>
      </c>
      <c r="B149" s="29">
        <v>4</v>
      </c>
      <c r="C149" t="s">
        <v>15</v>
      </c>
      <c r="D149">
        <v>6</v>
      </c>
      <c r="E149" t="s">
        <v>1</v>
      </c>
      <c r="F149" t="s">
        <v>830</v>
      </c>
      <c r="G149" t="s">
        <v>245</v>
      </c>
      <c r="H149" s="2">
        <v>13.614114555002994</v>
      </c>
      <c r="I149">
        <v>33.901702234054667</v>
      </c>
      <c r="J149" s="5" t="s">
        <v>51</v>
      </c>
      <c r="K149" s="29">
        <v>8318</v>
      </c>
      <c r="L149" s="29">
        <v>576</v>
      </c>
      <c r="M149" s="29">
        <f t="shared" si="12"/>
        <v>6.9247415244049053</v>
      </c>
      <c r="N149" s="29">
        <v>5.4194252873562165E-2</v>
      </c>
      <c r="O149" s="29">
        <v>0.31848238168575727</v>
      </c>
      <c r="P149" s="29">
        <v>30.449844262783088</v>
      </c>
      <c r="Q149" s="29">
        <f t="shared" si="13"/>
        <v>0.6472914051854417</v>
      </c>
      <c r="R149" s="29">
        <v>1.0558259756081148</v>
      </c>
      <c r="S149" s="29">
        <f t="shared" si="14"/>
        <v>0.34134260533123051</v>
      </c>
      <c r="T149" s="29">
        <v>0.98049657101389665</v>
      </c>
      <c r="U149" s="46">
        <v>5.0340100000000003</v>
      </c>
      <c r="V149" s="29">
        <v>25</v>
      </c>
      <c r="W149" s="29">
        <f t="shared" si="9"/>
        <v>3</v>
      </c>
      <c r="X149" s="29">
        <f t="shared" si="10"/>
        <v>8.3333333333333339</v>
      </c>
      <c r="Y149" s="29">
        <f t="shared" si="11"/>
        <v>11.333333333333334</v>
      </c>
      <c r="Z149" s="29">
        <v>41</v>
      </c>
      <c r="AA149" s="2" t="s">
        <v>2245</v>
      </c>
      <c r="AB149" s="34"/>
      <c r="AC149">
        <v>9066</v>
      </c>
      <c r="AD149">
        <v>301.62975</v>
      </c>
      <c r="AE149">
        <v>30.056716999999999</v>
      </c>
      <c r="AF149">
        <v>90.64</v>
      </c>
      <c r="AG149">
        <v>268.833574</v>
      </c>
      <c r="AH149">
        <v>26.883357</v>
      </c>
      <c r="AI149">
        <v>3.3271000000000002E-2</v>
      </c>
      <c r="AJ149">
        <v>3.6806999999999999E-2</v>
      </c>
      <c r="AK149">
        <v>1.1062799999999999</v>
      </c>
      <c r="AL149">
        <v>2.2124999999999999E-2</v>
      </c>
      <c r="AM149">
        <v>1.2500000000000001E-2</v>
      </c>
      <c r="AN149">
        <v>2</v>
      </c>
      <c r="AO149">
        <v>6.6309999999999997E-3</v>
      </c>
      <c r="AP149">
        <v>0.397839</v>
      </c>
      <c r="AQ149">
        <v>0.68387399999999998</v>
      </c>
      <c r="AR149">
        <v>0.37946200000000002</v>
      </c>
      <c r="AS149">
        <v>0.21798300000000001</v>
      </c>
      <c r="AT149">
        <v>31</v>
      </c>
      <c r="AU149">
        <v>12.727922</v>
      </c>
      <c r="AV149">
        <v>1.2649000000000001E-2</v>
      </c>
      <c r="AW149">
        <v>6.4429999999999999E-3</v>
      </c>
      <c r="AX149">
        <v>83.143584000000004</v>
      </c>
      <c r="AY149">
        <v>14.220098999999999</v>
      </c>
      <c r="AZ149">
        <v>272.844987</v>
      </c>
      <c r="BA149">
        <v>30.084084000000001</v>
      </c>
      <c r="BB149">
        <v>4.4695499999999999</v>
      </c>
      <c r="BC149">
        <v>0</v>
      </c>
      <c r="BD149">
        <v>6.0130429999999997</v>
      </c>
      <c r="BE149">
        <v>0.74535600000000002</v>
      </c>
    </row>
    <row r="150" spans="1:57" ht="15.75" x14ac:dyDescent="0.25">
      <c r="A150" t="s">
        <v>821</v>
      </c>
      <c r="B150" s="29">
        <v>4</v>
      </c>
      <c r="C150" t="s">
        <v>4</v>
      </c>
      <c r="D150">
        <v>12</v>
      </c>
      <c r="E150" t="s">
        <v>1</v>
      </c>
      <c r="F150" t="s">
        <v>830</v>
      </c>
      <c r="G150" t="s">
        <v>245</v>
      </c>
      <c r="H150" s="2">
        <v>13.614114555002994</v>
      </c>
      <c r="I150">
        <v>33.901702234054667</v>
      </c>
      <c r="J150" s="5" t="s">
        <v>52</v>
      </c>
      <c r="K150" s="29">
        <v>11637</v>
      </c>
      <c r="L150" s="29">
        <v>308</v>
      </c>
      <c r="M150" s="29">
        <f t="shared" si="12"/>
        <v>2.6467302569390738</v>
      </c>
      <c r="N150" s="29">
        <v>7.6808333333335019E-2</v>
      </c>
      <c r="O150" s="29">
        <v>9.8839359833510873E-2</v>
      </c>
      <c r="P150" s="29">
        <v>42.599764088243184</v>
      </c>
      <c r="Q150" s="29">
        <f t="shared" si="13"/>
        <v>12.797211230645537</v>
      </c>
      <c r="R150" s="29">
        <v>0.68643397282261054</v>
      </c>
      <c r="S150" s="29">
        <f t="shared" si="14"/>
        <v>2.8049397454273706E-2</v>
      </c>
      <c r="T150" s="29">
        <v>0.98049657101389665</v>
      </c>
      <c r="U150" s="46">
        <v>5.0340100000000003</v>
      </c>
      <c r="V150" s="29">
        <v>25</v>
      </c>
      <c r="W150" s="29">
        <f t="shared" si="9"/>
        <v>3</v>
      </c>
      <c r="X150" s="29">
        <f t="shared" si="10"/>
        <v>8.3333333333333339</v>
      </c>
      <c r="Y150" s="29">
        <f t="shared" si="11"/>
        <v>11.333333333333334</v>
      </c>
      <c r="Z150" s="29">
        <v>41</v>
      </c>
      <c r="AA150" s="2" t="s">
        <v>2245</v>
      </c>
      <c r="AB150" s="34"/>
      <c r="AC150">
        <v>13090</v>
      </c>
      <c r="AD150">
        <v>301.62975</v>
      </c>
      <c r="AE150">
        <v>43.397576000000001</v>
      </c>
      <c r="AF150">
        <v>130.88999999999999</v>
      </c>
      <c r="AG150">
        <v>471.04551600000002</v>
      </c>
      <c r="AH150">
        <v>47.104551999999998</v>
      </c>
      <c r="AI150">
        <v>2.3036000000000001E-2</v>
      </c>
      <c r="AJ150">
        <v>1.5938000000000001E-2</v>
      </c>
      <c r="AK150">
        <v>0.69187200000000004</v>
      </c>
      <c r="AL150">
        <v>1.9724999999999999E-2</v>
      </c>
      <c r="AM150">
        <v>1.7500000000000002E-2</v>
      </c>
      <c r="AN150">
        <v>9</v>
      </c>
      <c r="AO150">
        <v>2.9838E-2</v>
      </c>
      <c r="AP150">
        <v>1.7902739999999999</v>
      </c>
      <c r="AQ150">
        <v>4.3544689999999999</v>
      </c>
      <c r="AR150">
        <v>0.57916900000000004</v>
      </c>
      <c r="AS150">
        <v>0.25387799999999999</v>
      </c>
      <c r="AT150">
        <v>63.333333000000003</v>
      </c>
      <c r="AU150">
        <v>30.422031</v>
      </c>
      <c r="AV150">
        <v>9.2910000000000006E-3</v>
      </c>
      <c r="AW150">
        <v>3.5260000000000001E-3</v>
      </c>
      <c r="AX150">
        <v>106.81856000000001</v>
      </c>
      <c r="AY150">
        <v>11.373901999999999</v>
      </c>
      <c r="AZ150">
        <v>319.63508000000002</v>
      </c>
      <c r="BA150">
        <v>119.57387</v>
      </c>
      <c r="BB150">
        <v>17.639655999999999</v>
      </c>
      <c r="BC150">
        <v>32.309348999999997</v>
      </c>
      <c r="BD150">
        <v>10.029369000000001</v>
      </c>
      <c r="BE150">
        <v>2.5</v>
      </c>
    </row>
    <row r="151" spans="1:57" ht="15.75" x14ac:dyDescent="0.25">
      <c r="A151" t="s">
        <v>822</v>
      </c>
      <c r="B151" s="29">
        <v>4</v>
      </c>
      <c r="C151" t="s">
        <v>13</v>
      </c>
      <c r="D151">
        <v>11</v>
      </c>
      <c r="E151" t="s">
        <v>1</v>
      </c>
      <c r="F151" t="s">
        <v>830</v>
      </c>
      <c r="G151" t="s">
        <v>245</v>
      </c>
      <c r="H151" s="2">
        <v>13.614114555002994</v>
      </c>
      <c r="I151">
        <v>33.901702234054667</v>
      </c>
      <c r="J151" s="5" t="s">
        <v>51</v>
      </c>
      <c r="K151" s="29">
        <v>10126</v>
      </c>
      <c r="L151" s="29">
        <v>3910</v>
      </c>
      <c r="M151" s="29">
        <f t="shared" si="12"/>
        <v>38.613470274540788</v>
      </c>
      <c r="N151" s="29">
        <v>3.5865562913908126E-2</v>
      </c>
      <c r="O151" s="29">
        <v>1.7072025476001227</v>
      </c>
      <c r="P151" s="29">
        <v>22.896864896687209</v>
      </c>
      <c r="Q151" s="29">
        <f t="shared" si="13"/>
        <v>6.9056879609104378</v>
      </c>
      <c r="R151" s="29">
        <v>1.6690067648972839</v>
      </c>
      <c r="S151" s="29">
        <f t="shared" si="14"/>
        <v>0.9545233946203997</v>
      </c>
      <c r="T151" s="29">
        <v>1.0149464054369703</v>
      </c>
      <c r="U151" s="46">
        <v>5.0340100000000003</v>
      </c>
      <c r="V151" s="29">
        <v>25</v>
      </c>
      <c r="W151" s="29">
        <f t="shared" si="9"/>
        <v>3</v>
      </c>
      <c r="X151" s="29">
        <f t="shared" si="10"/>
        <v>8.3333333333333339</v>
      </c>
      <c r="Y151" s="29">
        <f t="shared" si="11"/>
        <v>11.333333333333334</v>
      </c>
      <c r="Z151" s="29">
        <v>41</v>
      </c>
      <c r="AA151" s="2" t="s">
        <v>2245</v>
      </c>
      <c r="AB151" s="34"/>
      <c r="AC151">
        <v>10390</v>
      </c>
      <c r="AD151">
        <v>455.57882499999999</v>
      </c>
      <c r="AE151">
        <v>22.806152000000001</v>
      </c>
      <c r="AF151">
        <v>103.55</v>
      </c>
      <c r="AG151">
        <v>306.58614999999998</v>
      </c>
      <c r="AH151">
        <v>30.658615000000001</v>
      </c>
      <c r="AI151">
        <v>4.3818000000000003E-2</v>
      </c>
      <c r="AJ151">
        <v>7.2907E-2</v>
      </c>
      <c r="AK151">
        <v>1.663872</v>
      </c>
      <c r="AL151">
        <v>1.7149999999999999E-2</v>
      </c>
      <c r="AM151">
        <v>7.4999999999999997E-3</v>
      </c>
      <c r="AN151">
        <v>16</v>
      </c>
      <c r="AO151">
        <v>3.5119999999999998E-2</v>
      </c>
      <c r="AP151">
        <v>2.1072090000000001</v>
      </c>
      <c r="AQ151">
        <v>2.107796</v>
      </c>
      <c r="AR151">
        <v>0.131936</v>
      </c>
      <c r="AS151">
        <v>0.106498</v>
      </c>
      <c r="AT151">
        <v>13.6875</v>
      </c>
      <c r="AU151">
        <v>5.5584020000000001</v>
      </c>
      <c r="AV151">
        <v>1.0399E-2</v>
      </c>
      <c r="AW151">
        <v>7.5859999999999999E-3</v>
      </c>
      <c r="AX151">
        <v>124.581957</v>
      </c>
      <c r="AY151">
        <v>45.239595999999999</v>
      </c>
      <c r="AZ151">
        <v>420.61712899999998</v>
      </c>
      <c r="BA151">
        <v>326.66175099999998</v>
      </c>
      <c r="BB151">
        <v>25.037595</v>
      </c>
      <c r="BC151">
        <v>22.739879999999999</v>
      </c>
      <c r="BD151">
        <v>5.6508830000000003</v>
      </c>
      <c r="BE151">
        <v>1.5811390000000001</v>
      </c>
    </row>
    <row r="152" spans="1:57" ht="15.75" x14ac:dyDescent="0.25">
      <c r="A152" t="s">
        <v>822</v>
      </c>
      <c r="B152" s="29">
        <v>4</v>
      </c>
      <c r="C152" t="s">
        <v>11</v>
      </c>
      <c r="D152">
        <v>16</v>
      </c>
      <c r="E152" t="s">
        <v>1</v>
      </c>
      <c r="F152" t="s">
        <v>830</v>
      </c>
      <c r="G152" t="s">
        <v>245</v>
      </c>
      <c r="H152" s="2">
        <v>13.614114555002994</v>
      </c>
      <c r="I152">
        <v>33.901702234054667</v>
      </c>
      <c r="J152" s="5" t="s">
        <v>51</v>
      </c>
      <c r="K152" s="29">
        <v>18362</v>
      </c>
      <c r="L152" s="29">
        <v>6</v>
      </c>
      <c r="M152" s="29">
        <f t="shared" si="12"/>
        <v>3.2676179065461282E-2</v>
      </c>
      <c r="N152" s="29">
        <v>7.9999999999955662E-3</v>
      </c>
      <c r="O152" s="29">
        <v>4.5223908545698613E-3</v>
      </c>
      <c r="P152" s="29">
        <v>41.520070435805899</v>
      </c>
      <c r="Q152" s="29">
        <f t="shared" si="13"/>
        <v>11.717517578208252</v>
      </c>
      <c r="R152" s="29">
        <v>0.57443791534522637</v>
      </c>
      <c r="S152" s="29">
        <f t="shared" si="14"/>
        <v>0.14004545493165788</v>
      </c>
      <c r="T152" s="29">
        <v>0.50920106832315781</v>
      </c>
      <c r="U152" s="46">
        <v>5.0340100000000003</v>
      </c>
      <c r="V152" s="29">
        <v>25</v>
      </c>
      <c r="W152" s="29">
        <f t="shared" si="9"/>
        <v>3</v>
      </c>
      <c r="X152" s="29">
        <f t="shared" si="10"/>
        <v>8.3333333333333339</v>
      </c>
      <c r="Y152" s="29">
        <f t="shared" si="11"/>
        <v>11.333333333333334</v>
      </c>
      <c r="Z152" s="29">
        <v>41</v>
      </c>
      <c r="AA152" s="2" t="s">
        <v>2245</v>
      </c>
      <c r="AB152" s="34"/>
      <c r="AC152">
        <v>18897</v>
      </c>
      <c r="AD152">
        <v>455.57882499999999</v>
      </c>
      <c r="AE152">
        <v>41.479101</v>
      </c>
      <c r="AF152">
        <v>188.96</v>
      </c>
      <c r="AG152">
        <v>704.57616900000005</v>
      </c>
      <c r="AH152">
        <v>70.457616999999999</v>
      </c>
      <c r="AI152">
        <v>2.4107E-2</v>
      </c>
      <c r="AJ152">
        <v>1.3920999999999999E-2</v>
      </c>
      <c r="AK152">
        <v>0.577457</v>
      </c>
      <c r="AL152">
        <v>2.085E-2</v>
      </c>
      <c r="AM152">
        <v>1.7500000000000002E-2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ht="15.75" x14ac:dyDescent="0.25">
      <c r="A153" t="s">
        <v>822</v>
      </c>
      <c r="B153" s="29">
        <v>4</v>
      </c>
      <c r="C153" t="s">
        <v>36</v>
      </c>
      <c r="D153">
        <v>16</v>
      </c>
      <c r="E153" t="s">
        <v>7</v>
      </c>
      <c r="F153" t="s">
        <v>830</v>
      </c>
      <c r="G153" t="s">
        <v>245</v>
      </c>
      <c r="H153" s="2">
        <v>13.614114555002994</v>
      </c>
      <c r="I153">
        <v>33.901702234054667</v>
      </c>
      <c r="J153" s="5" t="s">
        <v>51</v>
      </c>
      <c r="K153" s="29">
        <v>12204</v>
      </c>
      <c r="L153" s="29">
        <v>437</v>
      </c>
      <c r="M153" s="29">
        <f t="shared" si="12"/>
        <v>3.5807931825630939</v>
      </c>
      <c r="N153" s="29">
        <v>4.5528618421053282E-2</v>
      </c>
      <c r="O153" s="29">
        <v>0.17185085247365472</v>
      </c>
      <c r="P153" s="29">
        <v>27.595628994585294</v>
      </c>
      <c r="Q153" s="29">
        <f t="shared" si="13"/>
        <v>2.2069238630123529</v>
      </c>
      <c r="R153" s="29">
        <v>0.943109351020751</v>
      </c>
      <c r="S153" s="29">
        <f t="shared" si="14"/>
        <v>0.22862598074386675</v>
      </c>
      <c r="T153" s="29">
        <v>0.50574533711381253</v>
      </c>
      <c r="U153" s="46">
        <v>5.0340100000000003</v>
      </c>
      <c r="V153" s="29">
        <v>25</v>
      </c>
      <c r="W153" s="29">
        <f t="shared" si="9"/>
        <v>3</v>
      </c>
      <c r="X153" s="29">
        <f t="shared" si="10"/>
        <v>8.3333333333333339</v>
      </c>
      <c r="Y153" s="29">
        <f t="shared" si="11"/>
        <v>11.333333333333334</v>
      </c>
      <c r="Z153" s="29">
        <v>41</v>
      </c>
      <c r="AA153" s="2" t="s">
        <v>2245</v>
      </c>
      <c r="AB153" s="34"/>
      <c r="AC153">
        <v>12562</v>
      </c>
      <c r="AD153">
        <v>455.57882499999999</v>
      </c>
      <c r="AE153">
        <v>27.573713999999999</v>
      </c>
      <c r="AF153">
        <v>125.61</v>
      </c>
      <c r="AG153">
        <v>344.61865599999999</v>
      </c>
      <c r="AH153">
        <v>34.461866000000001</v>
      </c>
      <c r="AI153">
        <v>3.6259E-2</v>
      </c>
      <c r="AJ153">
        <v>3.4472000000000003E-2</v>
      </c>
      <c r="AK153">
        <v>0.95070200000000005</v>
      </c>
      <c r="AL153">
        <v>2.5125000000000001E-2</v>
      </c>
      <c r="AM153">
        <v>1.7500000000000002E-2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ht="15.75" x14ac:dyDescent="0.25">
      <c r="A154" t="s">
        <v>823</v>
      </c>
      <c r="B154" s="29">
        <v>4</v>
      </c>
      <c r="C154" t="s">
        <v>38</v>
      </c>
      <c r="D154">
        <v>9</v>
      </c>
      <c r="E154" t="s">
        <v>1</v>
      </c>
      <c r="F154" t="s">
        <v>830</v>
      </c>
      <c r="G154" t="s">
        <v>245</v>
      </c>
      <c r="H154" s="2">
        <v>13.614114555002994</v>
      </c>
      <c r="I154">
        <v>33.901702234054667</v>
      </c>
      <c r="J154" s="5" t="s">
        <v>51</v>
      </c>
      <c r="K154" s="29">
        <v>9302</v>
      </c>
      <c r="L154" s="29">
        <v>347</v>
      </c>
      <c r="M154" s="29">
        <f t="shared" si="12"/>
        <v>3.7303805633197165</v>
      </c>
      <c r="N154" s="29">
        <v>3.1982500000000809E-2</v>
      </c>
      <c r="O154" s="29">
        <v>0.2194784580099009</v>
      </c>
      <c r="P154" s="29">
        <v>29.165551662972831</v>
      </c>
      <c r="Q154" s="29">
        <f t="shared" si="13"/>
        <v>0.63700119462481553</v>
      </c>
      <c r="R154" s="29">
        <v>0.92801759605568579</v>
      </c>
      <c r="S154" s="29">
        <f t="shared" si="14"/>
        <v>0.21353422577880155</v>
      </c>
      <c r="T154" s="29">
        <v>0.99588248929361622</v>
      </c>
      <c r="U154" s="46">
        <v>5.0340100000000003</v>
      </c>
      <c r="V154" s="29">
        <v>25</v>
      </c>
      <c r="W154" s="29">
        <f t="shared" si="9"/>
        <v>3</v>
      </c>
      <c r="X154" s="29">
        <f t="shared" si="10"/>
        <v>8.3333333333333339</v>
      </c>
      <c r="Y154" s="29">
        <f t="shared" si="11"/>
        <v>11.333333333333334</v>
      </c>
      <c r="Z154" s="29">
        <v>41</v>
      </c>
      <c r="AA154" s="2" t="s">
        <v>2245</v>
      </c>
      <c r="AB154" s="34"/>
      <c r="AC154">
        <v>9468</v>
      </c>
      <c r="AD154">
        <v>325.436825</v>
      </c>
      <c r="AE154">
        <v>29.093204</v>
      </c>
      <c r="AF154">
        <v>94.67</v>
      </c>
      <c r="AG154">
        <v>255.68265700000001</v>
      </c>
      <c r="AH154">
        <v>25.568266000000001</v>
      </c>
      <c r="AI154">
        <v>3.4367000000000002E-2</v>
      </c>
      <c r="AJ154">
        <v>3.2199999999999999E-2</v>
      </c>
      <c r="AK154">
        <v>0.93693499999999996</v>
      </c>
      <c r="AL154">
        <v>2.4400000000000002E-2</v>
      </c>
      <c r="AM154">
        <v>1.7500000000000002E-2</v>
      </c>
      <c r="AN154">
        <v>1</v>
      </c>
      <c r="AO154">
        <v>3.0730000000000002E-3</v>
      </c>
      <c r="AP154">
        <v>0.184368</v>
      </c>
      <c r="AQ154">
        <v>0.242924</v>
      </c>
      <c r="AR154">
        <v>0.26582499999999998</v>
      </c>
      <c r="AS154">
        <v>0</v>
      </c>
      <c r="AT154">
        <v>23</v>
      </c>
      <c r="AU154">
        <v>0</v>
      </c>
      <c r="AV154">
        <v>1.2083E-2</v>
      </c>
      <c r="AW154">
        <v>7.5830000000000003E-3</v>
      </c>
      <c r="AX154">
        <v>82.761215000000007</v>
      </c>
      <c r="AY154">
        <v>0</v>
      </c>
      <c r="AZ154">
        <v>454.545455</v>
      </c>
      <c r="BA154">
        <v>0</v>
      </c>
      <c r="BB154">
        <v>0</v>
      </c>
      <c r="BC154">
        <v>0</v>
      </c>
      <c r="BD154">
        <v>5.1729700000000003</v>
      </c>
      <c r="BE154">
        <v>0.37267800000000001</v>
      </c>
    </row>
    <row r="155" spans="1:57" ht="15.75" x14ac:dyDescent="0.25">
      <c r="A155" t="s">
        <v>823</v>
      </c>
      <c r="B155" s="29">
        <v>4</v>
      </c>
      <c r="C155" t="s">
        <v>28</v>
      </c>
      <c r="D155">
        <v>15</v>
      </c>
      <c r="E155" t="s">
        <v>1</v>
      </c>
      <c r="F155" t="s">
        <v>830</v>
      </c>
      <c r="G155" t="s">
        <v>245</v>
      </c>
      <c r="H155" s="2">
        <v>13.614114555002994</v>
      </c>
      <c r="I155">
        <v>33.901702234054667</v>
      </c>
      <c r="J155" s="5" t="s">
        <v>52</v>
      </c>
      <c r="K155" s="29">
        <v>26671</v>
      </c>
      <c r="L155" s="29">
        <v>0</v>
      </c>
      <c r="M155" s="29">
        <f t="shared" si="12"/>
        <v>0</v>
      </c>
      <c r="N155" s="29">
        <v>0</v>
      </c>
      <c r="O155" s="29">
        <v>0</v>
      </c>
      <c r="P155" s="29">
        <v>83.624427908315241</v>
      </c>
      <c r="Q155" s="29">
        <f t="shared" si="13"/>
        <v>53.821875050717594</v>
      </c>
      <c r="R155" s="29">
        <v>0.75589492312412554</v>
      </c>
      <c r="S155" s="29">
        <f t="shared" si="14"/>
        <v>4.1411552847241295E-2</v>
      </c>
      <c r="T155" s="29">
        <v>0.99588248929361622</v>
      </c>
      <c r="U155" s="46">
        <v>5.0340100000000003</v>
      </c>
      <c r="V155" s="29">
        <v>25</v>
      </c>
      <c r="W155" s="29">
        <f t="shared" si="9"/>
        <v>3</v>
      </c>
      <c r="X155" s="29">
        <f t="shared" si="10"/>
        <v>8.3333333333333339</v>
      </c>
      <c r="Y155" s="29">
        <f t="shared" si="11"/>
        <v>11.333333333333334</v>
      </c>
      <c r="Z155" s="29">
        <v>41</v>
      </c>
      <c r="AA155" s="2" t="s">
        <v>2245</v>
      </c>
      <c r="AB155" s="34"/>
      <c r="AC155">
        <v>27257</v>
      </c>
      <c r="AD155">
        <v>325.436825</v>
      </c>
      <c r="AE155">
        <v>83.755118999999993</v>
      </c>
      <c r="AF155">
        <v>272.56</v>
      </c>
      <c r="AG155">
        <v>1523.643208</v>
      </c>
      <c r="AH155">
        <v>152.36432099999999</v>
      </c>
      <c r="AI155">
        <v>1.1938000000000001E-2</v>
      </c>
      <c r="AJ155">
        <v>9.0229999999999998E-3</v>
      </c>
      <c r="AK155">
        <v>0.75578900000000004</v>
      </c>
      <c r="AL155">
        <v>1.025E-2</v>
      </c>
      <c r="AM155">
        <v>7.4999999999999997E-3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ht="15.75" x14ac:dyDescent="0.25">
      <c r="A156" t="s">
        <v>824</v>
      </c>
      <c r="B156" s="29">
        <v>4</v>
      </c>
      <c r="C156" t="s">
        <v>9</v>
      </c>
      <c r="D156">
        <v>2</v>
      </c>
      <c r="E156" t="s">
        <v>1</v>
      </c>
      <c r="F156" t="s">
        <v>830</v>
      </c>
      <c r="G156" t="s">
        <v>244</v>
      </c>
      <c r="H156" s="2">
        <v>13.614114555002994</v>
      </c>
      <c r="I156">
        <v>33.901702234054667</v>
      </c>
      <c r="J156" s="5" t="s">
        <v>51</v>
      </c>
      <c r="K156" s="29">
        <v>5698</v>
      </c>
      <c r="L156" s="29">
        <v>159</v>
      </c>
      <c r="M156" s="29">
        <f t="shared" si="12"/>
        <v>2.7904527904527905</v>
      </c>
      <c r="N156" s="29">
        <v>7.5201000000007526E-2</v>
      </c>
      <c r="O156" s="29">
        <v>8.2205387657776796E-2</v>
      </c>
      <c r="P156" s="29">
        <v>18.736251954960487</v>
      </c>
      <c r="Q156" s="29">
        <f t="shared" si="13"/>
        <v>11.06630090263716</v>
      </c>
      <c r="R156" s="29">
        <v>0.75458412694802524</v>
      </c>
      <c r="S156" s="29">
        <f t="shared" si="14"/>
        <v>4.0100756671140991E-2</v>
      </c>
      <c r="T156" s="29">
        <v>1.0185012847269259</v>
      </c>
      <c r="U156" s="46">
        <v>5.0340100000000003</v>
      </c>
      <c r="V156" s="29">
        <v>25</v>
      </c>
      <c r="W156" s="29">
        <f t="shared" si="9"/>
        <v>3</v>
      </c>
      <c r="X156" s="29">
        <f t="shared" si="10"/>
        <v>8.3333333333333339</v>
      </c>
      <c r="Y156" s="29">
        <f t="shared" si="11"/>
        <v>11.333333333333334</v>
      </c>
      <c r="Z156" s="29">
        <v>41</v>
      </c>
      <c r="AA156" s="2" t="s">
        <v>2245</v>
      </c>
      <c r="AB156" s="34"/>
      <c r="AC156">
        <v>5813</v>
      </c>
      <c r="AD156">
        <v>308.17307499999998</v>
      </c>
      <c r="AE156">
        <v>18.862777000000001</v>
      </c>
      <c r="AF156">
        <v>58.11</v>
      </c>
      <c r="AG156">
        <v>126.73562200000001</v>
      </c>
      <c r="AH156">
        <v>12.673562</v>
      </c>
      <c r="AI156">
        <v>5.2977000000000003E-2</v>
      </c>
      <c r="AJ156">
        <v>4.0091000000000002E-2</v>
      </c>
      <c r="AK156">
        <v>0.75676299999999996</v>
      </c>
      <c r="AL156">
        <v>4.2575000000000002E-2</v>
      </c>
      <c r="AM156">
        <v>3.2500000000000001E-2</v>
      </c>
      <c r="AN156">
        <v>2</v>
      </c>
      <c r="AO156">
        <v>6.4900000000000001E-3</v>
      </c>
      <c r="AP156">
        <v>0.38939200000000002</v>
      </c>
      <c r="AQ156">
        <v>1.393429</v>
      </c>
      <c r="AR156">
        <v>0.77453700000000003</v>
      </c>
      <c r="AS156">
        <v>0.44241900000000001</v>
      </c>
      <c r="AT156">
        <v>40.5</v>
      </c>
      <c r="AU156">
        <v>12.020815000000001</v>
      </c>
      <c r="AV156">
        <v>1.9609000000000001E-2</v>
      </c>
      <c r="AW156">
        <v>1.0956E-2</v>
      </c>
      <c r="AX156">
        <v>55.643085999999997</v>
      </c>
      <c r="AY156">
        <v>16.263570000000001</v>
      </c>
      <c r="AZ156">
        <v>603.17460300000005</v>
      </c>
      <c r="BA156">
        <v>44.895668999999998</v>
      </c>
      <c r="BB156">
        <v>122.5834</v>
      </c>
      <c r="BC156">
        <v>0</v>
      </c>
      <c r="BD156">
        <v>8.0855840000000008</v>
      </c>
      <c r="BE156">
        <v>0.47140500000000002</v>
      </c>
    </row>
    <row r="157" spans="1:57" ht="15.75" x14ac:dyDescent="0.25">
      <c r="A157" t="s">
        <v>824</v>
      </c>
      <c r="B157" s="29">
        <v>4</v>
      </c>
      <c r="C157" t="s">
        <v>3</v>
      </c>
      <c r="D157">
        <v>4</v>
      </c>
      <c r="E157" t="s">
        <v>1</v>
      </c>
      <c r="F157" t="s">
        <v>830</v>
      </c>
      <c r="G157" t="s">
        <v>244</v>
      </c>
      <c r="H157" s="2">
        <v>13.614114555002994</v>
      </c>
      <c r="I157">
        <v>33.901702234054667</v>
      </c>
      <c r="J157" s="5" t="s">
        <v>51</v>
      </c>
      <c r="K157" s="29">
        <v>13243</v>
      </c>
      <c r="L157" s="29">
        <v>16</v>
      </c>
      <c r="M157" s="29">
        <f t="shared" si="12"/>
        <v>0.12081854564675679</v>
      </c>
      <c r="N157" s="29">
        <v>2.9150000000006338E-2</v>
      </c>
      <c r="O157" s="29">
        <v>9.8646465189332153E-3</v>
      </c>
      <c r="P157" s="29">
        <v>43.545837950077527</v>
      </c>
      <c r="Q157" s="29">
        <f t="shared" si="13"/>
        <v>13.74328509247988</v>
      </c>
      <c r="R157" s="29">
        <v>0.47213799247979754</v>
      </c>
      <c r="S157" s="29">
        <f t="shared" si="14"/>
        <v>0.2423453777970867</v>
      </c>
      <c r="T157" s="29">
        <v>1.04924247647655</v>
      </c>
      <c r="U157" s="46">
        <v>5.0340100000000003</v>
      </c>
      <c r="V157" s="29">
        <v>25</v>
      </c>
      <c r="W157" s="29">
        <f t="shared" si="9"/>
        <v>3</v>
      </c>
      <c r="X157" s="29">
        <f t="shared" si="10"/>
        <v>8.3333333333333339</v>
      </c>
      <c r="Y157" s="29">
        <f t="shared" si="11"/>
        <v>11.333333333333334</v>
      </c>
      <c r="Z157" s="29">
        <v>41</v>
      </c>
      <c r="AA157" s="2" t="s">
        <v>2245</v>
      </c>
      <c r="AB157" s="34"/>
      <c r="AC157">
        <v>13467</v>
      </c>
      <c r="AD157">
        <v>308.17307499999998</v>
      </c>
      <c r="AE157">
        <v>43.699469999999998</v>
      </c>
      <c r="AF157">
        <v>134.66</v>
      </c>
      <c r="AG157">
        <v>530.50299199999995</v>
      </c>
      <c r="AH157">
        <v>53.050299000000003</v>
      </c>
      <c r="AI157">
        <v>2.2883000000000001E-2</v>
      </c>
      <c r="AJ157">
        <v>1.0822999999999999E-2</v>
      </c>
      <c r="AK157">
        <v>0.47299799999999997</v>
      </c>
      <c r="AL157">
        <v>2.1149999999999999E-2</v>
      </c>
      <c r="AM157">
        <v>1.7500000000000002E-2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ht="15.75" x14ac:dyDescent="0.25">
      <c r="A158" t="s">
        <v>824</v>
      </c>
      <c r="B158" s="29">
        <v>4</v>
      </c>
      <c r="C158" t="s">
        <v>10</v>
      </c>
      <c r="D158">
        <v>13</v>
      </c>
      <c r="E158" t="s">
        <v>1</v>
      </c>
      <c r="F158" t="s">
        <v>830</v>
      </c>
      <c r="G158" t="s">
        <v>244</v>
      </c>
      <c r="H158" s="2">
        <v>13.614114555002994</v>
      </c>
      <c r="I158">
        <v>33.901702234054667</v>
      </c>
      <c r="J158" s="5" t="s">
        <v>52</v>
      </c>
      <c r="K158" s="29">
        <v>10254</v>
      </c>
      <c r="L158" s="29">
        <v>75</v>
      </c>
      <c r="M158" s="29">
        <f t="shared" si="12"/>
        <v>0.73142188414277354</v>
      </c>
      <c r="N158" s="29">
        <v>4.2792307692312223E-2</v>
      </c>
      <c r="O158" s="29">
        <v>4.2746801582043935E-2</v>
      </c>
      <c r="P158" s="29">
        <v>33.717361801713736</v>
      </c>
      <c r="Q158" s="29">
        <f t="shared" si="13"/>
        <v>3.9148089441160892</v>
      </c>
      <c r="R158" s="29">
        <v>0.49934797166283901</v>
      </c>
      <c r="S158" s="29">
        <f t="shared" si="14"/>
        <v>0.21513539861404524</v>
      </c>
      <c r="T158" s="29">
        <v>1.0520483106156009</v>
      </c>
      <c r="U158" s="46">
        <v>5.0340100000000003</v>
      </c>
      <c r="V158" s="29">
        <v>25</v>
      </c>
      <c r="W158" s="29">
        <f t="shared" si="9"/>
        <v>3</v>
      </c>
      <c r="X158" s="29">
        <f t="shared" si="10"/>
        <v>8.3333333333333339</v>
      </c>
      <c r="Y158" s="29">
        <f t="shared" si="11"/>
        <v>11.333333333333334</v>
      </c>
      <c r="Z158" s="29">
        <v>41</v>
      </c>
      <c r="AA158" s="2" t="s">
        <v>2245</v>
      </c>
      <c r="AB158" s="34"/>
      <c r="AC158">
        <v>10401</v>
      </c>
      <c r="AD158">
        <v>308.17307499999998</v>
      </c>
      <c r="AE158">
        <v>33.750515</v>
      </c>
      <c r="AF158">
        <v>104</v>
      </c>
      <c r="AG158">
        <v>336.87380400000001</v>
      </c>
      <c r="AH158">
        <v>33.687379999999997</v>
      </c>
      <c r="AI158">
        <v>2.9626E-2</v>
      </c>
      <c r="AJ158">
        <v>1.4786000000000001E-2</v>
      </c>
      <c r="AK158">
        <v>0.49910300000000002</v>
      </c>
      <c r="AL158">
        <v>2.7125E-2</v>
      </c>
      <c r="AM158">
        <v>2.2499999999999999E-2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ht="15.75" x14ac:dyDescent="0.25">
      <c r="A159" t="s">
        <v>825</v>
      </c>
      <c r="B159" s="29">
        <v>4</v>
      </c>
      <c r="C159" t="s">
        <v>9</v>
      </c>
      <c r="D159">
        <v>2</v>
      </c>
      <c r="E159" t="s">
        <v>1</v>
      </c>
      <c r="F159" t="s">
        <v>830</v>
      </c>
      <c r="G159" t="s">
        <v>244</v>
      </c>
      <c r="H159" s="2">
        <v>13.614114555002994</v>
      </c>
      <c r="I159">
        <v>33.901702234054667</v>
      </c>
      <c r="J159" s="5" t="s">
        <v>51</v>
      </c>
      <c r="K159" s="29">
        <v>9792</v>
      </c>
      <c r="L159" s="29">
        <v>39</v>
      </c>
      <c r="M159" s="29">
        <f t="shared" si="12"/>
        <v>0.39828431372549017</v>
      </c>
      <c r="N159" s="29">
        <v>3.9046428571433624E-2</v>
      </c>
      <c r="O159" s="29">
        <v>2.2662358140561115E-2</v>
      </c>
      <c r="P159" s="29">
        <v>31.701401558910636</v>
      </c>
      <c r="Q159" s="29">
        <f t="shared" si="13"/>
        <v>1.8988487013129891</v>
      </c>
      <c r="R159" s="29">
        <v>0.70260372866372167</v>
      </c>
      <c r="S159" s="29">
        <f t="shared" si="14"/>
        <v>1.1879641613162573E-2</v>
      </c>
      <c r="T159" s="29">
        <v>0.99927901828127441</v>
      </c>
      <c r="U159" s="46">
        <v>5.0340100000000003</v>
      </c>
      <c r="V159" s="29">
        <v>25</v>
      </c>
      <c r="W159" s="29">
        <f t="shared" si="9"/>
        <v>3</v>
      </c>
      <c r="X159" s="29">
        <f t="shared" si="10"/>
        <v>8.3333333333333339</v>
      </c>
      <c r="Y159" s="29">
        <f t="shared" si="11"/>
        <v>11.333333333333334</v>
      </c>
      <c r="Z159" s="29">
        <v>41</v>
      </c>
      <c r="AA159" s="2" t="s">
        <v>2245</v>
      </c>
      <c r="AB159" s="34"/>
      <c r="AC159">
        <v>9916</v>
      </c>
      <c r="AD159">
        <v>312.12417499999998</v>
      </c>
      <c r="AE159">
        <v>31.769407000000001</v>
      </c>
      <c r="AF159">
        <v>99.14</v>
      </c>
      <c r="AG159">
        <v>330.66475500000001</v>
      </c>
      <c r="AH159">
        <v>33.066476000000002</v>
      </c>
      <c r="AI159">
        <v>3.1472E-2</v>
      </c>
      <c r="AJ159">
        <v>2.2117999999999999E-2</v>
      </c>
      <c r="AK159">
        <v>0.702789</v>
      </c>
      <c r="AL159">
        <v>2.615E-2</v>
      </c>
      <c r="AM159">
        <v>2.2499999999999999E-2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ht="15.75" x14ac:dyDescent="0.25">
      <c r="A160" t="s">
        <v>825</v>
      </c>
      <c r="B160" s="29">
        <v>4</v>
      </c>
      <c r="C160" t="s">
        <v>21</v>
      </c>
      <c r="D160">
        <v>7</v>
      </c>
      <c r="E160" t="s">
        <v>1</v>
      </c>
      <c r="F160" t="s">
        <v>830</v>
      </c>
      <c r="G160" t="s">
        <v>244</v>
      </c>
      <c r="H160" s="2">
        <v>13.614114555002994</v>
      </c>
      <c r="I160">
        <v>33.901702234054667</v>
      </c>
      <c r="J160" s="5" t="s">
        <v>51</v>
      </c>
      <c r="K160" s="29">
        <v>9502</v>
      </c>
      <c r="L160" s="29">
        <v>50</v>
      </c>
      <c r="M160" s="29">
        <f t="shared" si="12"/>
        <v>0.52620500947169013</v>
      </c>
      <c r="N160" s="29">
        <v>5.0959375000009466E-2</v>
      </c>
      <c r="O160" s="29">
        <v>2.589983787492699E-2</v>
      </c>
      <c r="P160" s="29">
        <v>30.762532435944532</v>
      </c>
      <c r="Q160" s="29">
        <f t="shared" si="13"/>
        <v>0.95997957834688563</v>
      </c>
      <c r="R160" s="29">
        <v>0.47509060471332354</v>
      </c>
      <c r="S160" s="29">
        <f t="shared" si="14"/>
        <v>0.23939276556356071</v>
      </c>
      <c r="T160" s="29">
        <v>0.9883210766781545</v>
      </c>
      <c r="U160" s="46">
        <v>5.0340100000000003</v>
      </c>
      <c r="V160" s="29">
        <v>25</v>
      </c>
      <c r="W160" s="29">
        <f t="shared" si="9"/>
        <v>3</v>
      </c>
      <c r="X160" s="29">
        <f t="shared" si="10"/>
        <v>8.3333333333333339</v>
      </c>
      <c r="Y160" s="29">
        <f t="shared" si="11"/>
        <v>11.333333333333334</v>
      </c>
      <c r="Z160" s="29">
        <v>41</v>
      </c>
      <c r="AA160" s="2" t="s">
        <v>2245</v>
      </c>
      <c r="AB160" s="34"/>
      <c r="AC160">
        <v>9594</v>
      </c>
      <c r="AD160">
        <v>312.12417499999998</v>
      </c>
      <c r="AE160">
        <v>30.737766000000001</v>
      </c>
      <c r="AF160">
        <v>95.93</v>
      </c>
      <c r="AG160">
        <v>308.70167700000002</v>
      </c>
      <c r="AH160">
        <v>30.870168</v>
      </c>
      <c r="AI160">
        <v>3.2530000000000003E-2</v>
      </c>
      <c r="AJ160">
        <v>1.5446E-2</v>
      </c>
      <c r="AK160">
        <v>0.47481299999999999</v>
      </c>
      <c r="AL160">
        <v>3.0175E-2</v>
      </c>
      <c r="AM160">
        <v>2.75E-2</v>
      </c>
      <c r="AN160">
        <v>1</v>
      </c>
      <c r="AO160">
        <v>3.2039999999999998E-3</v>
      </c>
      <c r="AP160">
        <v>0.19223100000000001</v>
      </c>
      <c r="AQ160">
        <v>0.39608100000000002</v>
      </c>
      <c r="AR160">
        <v>0.53167500000000001</v>
      </c>
      <c r="AS160">
        <v>0</v>
      </c>
      <c r="AT160">
        <v>38</v>
      </c>
      <c r="AU160">
        <v>0</v>
      </c>
      <c r="AV160">
        <v>1.4370000000000001E-2</v>
      </c>
      <c r="AW160">
        <v>7.3829999999999998E-3</v>
      </c>
      <c r="AX160">
        <v>69.591386</v>
      </c>
      <c r="AY160">
        <v>0</v>
      </c>
      <c r="AZ160">
        <v>459.77011499999998</v>
      </c>
      <c r="BA160">
        <v>0</v>
      </c>
      <c r="BB160">
        <v>0</v>
      </c>
      <c r="BC160">
        <v>0</v>
      </c>
      <c r="BD160">
        <v>5.4791759999999998</v>
      </c>
      <c r="BE160">
        <v>0.37267800000000001</v>
      </c>
    </row>
    <row r="161" spans="1:58" ht="15.75" x14ac:dyDescent="0.25">
      <c r="A161" t="s">
        <v>825</v>
      </c>
      <c r="B161" s="29">
        <v>4</v>
      </c>
      <c r="C161" t="s">
        <v>4</v>
      </c>
      <c r="D161">
        <v>12</v>
      </c>
      <c r="E161" t="s">
        <v>1</v>
      </c>
      <c r="F161" t="s">
        <v>830</v>
      </c>
      <c r="G161" t="s">
        <v>244</v>
      </c>
      <c r="H161" s="2">
        <v>13.614114555002994</v>
      </c>
      <c r="I161">
        <v>33.901702234054667</v>
      </c>
      <c r="J161" s="5" t="s">
        <v>50</v>
      </c>
      <c r="K161" s="29">
        <v>11887</v>
      </c>
      <c r="L161" s="29">
        <v>95</v>
      </c>
      <c r="M161" s="29">
        <f t="shared" si="12"/>
        <v>0.79919239505341966</v>
      </c>
      <c r="N161" s="29">
        <v>4.1614999999997099E-2</v>
      </c>
      <c r="O161" s="29">
        <v>4.8562196015488106E-2</v>
      </c>
      <c r="P161" s="29">
        <v>38.483921602407143</v>
      </c>
      <c r="Q161" s="29">
        <f t="shared" si="13"/>
        <v>8.6813687448094967</v>
      </c>
      <c r="R161" s="29">
        <v>0.50969098054138118</v>
      </c>
      <c r="S161" s="29">
        <f t="shared" si="14"/>
        <v>0.20479238973550307</v>
      </c>
      <c r="T161" s="29">
        <v>1.0106852968830491</v>
      </c>
      <c r="U161" s="46">
        <v>5.0340100000000003</v>
      </c>
      <c r="V161" s="29">
        <v>25</v>
      </c>
      <c r="W161" s="29">
        <f t="shared" si="9"/>
        <v>3</v>
      </c>
      <c r="X161" s="29">
        <f t="shared" si="10"/>
        <v>8.3333333333333339</v>
      </c>
      <c r="Y161" s="29">
        <f t="shared" si="11"/>
        <v>11.333333333333334</v>
      </c>
      <c r="Z161" s="29">
        <v>41</v>
      </c>
      <c r="AA161" s="2" t="s">
        <v>2245</v>
      </c>
      <c r="AB161" s="34"/>
      <c r="AC161">
        <v>12011</v>
      </c>
      <c r="AD161">
        <v>312.12417499999998</v>
      </c>
      <c r="AE161">
        <v>38.481479</v>
      </c>
      <c r="AF161">
        <v>120.1</v>
      </c>
      <c r="AG161">
        <v>410.27121499999998</v>
      </c>
      <c r="AH161">
        <v>41.027121999999999</v>
      </c>
      <c r="AI161">
        <v>2.5978999999999999E-2</v>
      </c>
      <c r="AJ161">
        <v>1.3254999999999999E-2</v>
      </c>
      <c r="AK161">
        <v>0.51021399999999995</v>
      </c>
      <c r="AL161">
        <v>2.3975E-2</v>
      </c>
      <c r="AM161">
        <v>2.2499999999999999E-2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8" ht="15.75" x14ac:dyDescent="0.25">
      <c r="A162" t="s">
        <v>825</v>
      </c>
      <c r="B162" s="29">
        <v>4</v>
      </c>
      <c r="C162" t="s">
        <v>10</v>
      </c>
      <c r="D162">
        <v>13</v>
      </c>
      <c r="E162" t="s">
        <v>1</v>
      </c>
      <c r="F162" t="s">
        <v>830</v>
      </c>
      <c r="G162" t="s">
        <v>244</v>
      </c>
      <c r="H162" s="2">
        <v>13.614114555002994</v>
      </c>
      <c r="I162">
        <v>33.901702234054667</v>
      </c>
      <c r="J162" s="5" t="s">
        <v>51</v>
      </c>
      <c r="K162" s="29">
        <v>13392</v>
      </c>
      <c r="L162" s="29">
        <v>22</v>
      </c>
      <c r="M162" s="29">
        <f t="shared" si="12"/>
        <v>0.16427718040621267</v>
      </c>
      <c r="N162" s="29">
        <v>1.8819999999996638E-2</v>
      </c>
      <c r="O162" s="29">
        <v>1.6187398671829369E-2</v>
      </c>
      <c r="P162" s="29">
        <v>43.356328602627784</v>
      </c>
      <c r="Q162" s="29">
        <f t="shared" si="13"/>
        <v>13.553775745030137</v>
      </c>
      <c r="R162" s="29">
        <v>0.56387762143772491</v>
      </c>
      <c r="S162" s="29">
        <f t="shared" si="14"/>
        <v>0.15060574883915934</v>
      </c>
      <c r="T162" s="29">
        <v>1.0237459474746509</v>
      </c>
      <c r="U162" s="46">
        <v>5.0340100000000003</v>
      </c>
      <c r="V162" s="29">
        <v>25</v>
      </c>
      <c r="W162" s="29">
        <f t="shared" si="9"/>
        <v>3</v>
      </c>
      <c r="X162" s="29">
        <f t="shared" si="10"/>
        <v>8.3333333333333339</v>
      </c>
      <c r="Y162" s="29">
        <f t="shared" si="11"/>
        <v>11.333333333333334</v>
      </c>
      <c r="Z162" s="29">
        <v>41</v>
      </c>
      <c r="AA162" s="2" t="s">
        <v>2245</v>
      </c>
      <c r="AB162" s="34"/>
      <c r="AC162">
        <v>13561</v>
      </c>
      <c r="AD162">
        <v>312.12417499999998</v>
      </c>
      <c r="AE162">
        <v>43.447451999999998</v>
      </c>
      <c r="AF162">
        <v>135.6</v>
      </c>
      <c r="AG162">
        <v>506.28626300000002</v>
      </c>
      <c r="AH162">
        <v>50.628625999999997</v>
      </c>
      <c r="AI162">
        <v>2.3014E-2</v>
      </c>
      <c r="AJ162">
        <v>1.2971E-2</v>
      </c>
      <c r="AK162">
        <v>0.56362599999999996</v>
      </c>
      <c r="AL162">
        <v>2.0774999999999998E-2</v>
      </c>
      <c r="AM162">
        <v>1.7500000000000002E-2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8" ht="15.75" x14ac:dyDescent="0.25">
      <c r="A163" t="s">
        <v>826</v>
      </c>
      <c r="B163" s="29">
        <v>4</v>
      </c>
      <c r="C163" t="s">
        <v>2</v>
      </c>
      <c r="D163">
        <v>3</v>
      </c>
      <c r="E163" t="s">
        <v>1</v>
      </c>
      <c r="F163" t="s">
        <v>830</v>
      </c>
      <c r="G163" t="s">
        <v>244</v>
      </c>
      <c r="H163" s="2">
        <v>13.614114555002994</v>
      </c>
      <c r="I163">
        <v>33.901702234054667</v>
      </c>
      <c r="J163" s="5" t="s">
        <v>51</v>
      </c>
      <c r="K163" s="29">
        <v>7987</v>
      </c>
      <c r="L163" s="29">
        <v>28</v>
      </c>
      <c r="M163" s="29">
        <f t="shared" si="12"/>
        <v>0.35056967572304998</v>
      </c>
      <c r="N163" s="29">
        <v>5.3345000000000198E-2</v>
      </c>
      <c r="O163" s="29">
        <v>1.6710161276253868E-2</v>
      </c>
      <c r="P163" s="29">
        <v>26.692811622687927</v>
      </c>
      <c r="Q163" s="29">
        <f t="shared" si="13"/>
        <v>3.1097412349097198</v>
      </c>
      <c r="R163" s="29">
        <v>0.61355094825039203</v>
      </c>
      <c r="S163" s="29">
        <f t="shared" si="14"/>
        <v>0.10093242202649222</v>
      </c>
      <c r="T163" s="29">
        <v>0.48181390195271029</v>
      </c>
      <c r="U163" s="46">
        <v>5.0340100000000003</v>
      </c>
      <c r="V163" s="29">
        <v>25</v>
      </c>
      <c r="W163" s="29">
        <f t="shared" si="9"/>
        <v>3</v>
      </c>
      <c r="X163" s="29">
        <f t="shared" si="10"/>
        <v>8.3333333333333339</v>
      </c>
      <c r="Y163" s="29">
        <f t="shared" si="11"/>
        <v>11.333333333333334</v>
      </c>
      <c r="Z163" s="29">
        <v>41</v>
      </c>
      <c r="AA163" s="2" t="s">
        <v>2245</v>
      </c>
      <c r="AB163" s="34"/>
      <c r="AC163">
        <v>8052</v>
      </c>
      <c r="AD163">
        <v>302.29865000000001</v>
      </c>
      <c r="AE163">
        <v>26.635911</v>
      </c>
      <c r="AF163">
        <v>80.510000000000005</v>
      </c>
      <c r="AG163">
        <v>244.15878000000001</v>
      </c>
      <c r="AH163">
        <v>24.415877999999999</v>
      </c>
      <c r="AI163">
        <v>3.7529E-2</v>
      </c>
      <c r="AJ163">
        <v>2.3105000000000001E-2</v>
      </c>
      <c r="AK163">
        <v>0.61567099999999997</v>
      </c>
      <c r="AL163">
        <v>3.0949999999999998E-2</v>
      </c>
      <c r="AM163">
        <v>2.75E-2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8" ht="15.75" x14ac:dyDescent="0.25">
      <c r="A164" t="s">
        <v>826</v>
      </c>
      <c r="B164" s="29">
        <v>4</v>
      </c>
      <c r="C164" t="s">
        <v>32</v>
      </c>
      <c r="D164">
        <v>3</v>
      </c>
      <c r="E164" t="s">
        <v>7</v>
      </c>
      <c r="F164" t="s">
        <v>830</v>
      </c>
      <c r="G164" t="s">
        <v>244</v>
      </c>
      <c r="H164" s="2">
        <v>13.614114555002994</v>
      </c>
      <c r="I164">
        <v>33.901702234054667</v>
      </c>
      <c r="J164" s="5" t="s">
        <v>51</v>
      </c>
      <c r="K164" s="29">
        <v>8870</v>
      </c>
      <c r="L164" s="29">
        <v>82</v>
      </c>
      <c r="M164" s="29">
        <f t="shared" si="12"/>
        <v>0.92446448703494921</v>
      </c>
      <c r="N164" s="29">
        <v>9.8041666666663863E-2</v>
      </c>
      <c r="O164" s="29">
        <v>3.0078290297256963E-2</v>
      </c>
      <c r="P164" s="29">
        <v>29.64382610407436</v>
      </c>
      <c r="Q164" s="29">
        <f t="shared" si="13"/>
        <v>0.15872675352328613</v>
      </c>
      <c r="R164" s="29">
        <v>0.52868461557133084</v>
      </c>
      <c r="S164" s="29">
        <f t="shared" si="14"/>
        <v>0.1857987547055534</v>
      </c>
      <c r="T164" s="29">
        <v>0.4910572762622491</v>
      </c>
      <c r="U164" s="46">
        <v>5.0340100000000003</v>
      </c>
      <c r="V164" s="29">
        <v>25</v>
      </c>
      <c r="W164" s="29">
        <f t="shared" si="9"/>
        <v>3</v>
      </c>
      <c r="X164" s="29">
        <f t="shared" si="10"/>
        <v>8.3333333333333339</v>
      </c>
      <c r="Y164" s="29">
        <f t="shared" si="11"/>
        <v>11.333333333333334</v>
      </c>
      <c r="Z164" s="29">
        <v>41</v>
      </c>
      <c r="AA164" s="2" t="s">
        <v>2245</v>
      </c>
      <c r="AB164" s="34"/>
      <c r="AC164">
        <v>8921</v>
      </c>
      <c r="AD164">
        <v>302.29865000000001</v>
      </c>
      <c r="AE164">
        <v>29.510552000000001</v>
      </c>
      <c r="AF164">
        <v>89.2</v>
      </c>
      <c r="AG164">
        <v>311.74187999999998</v>
      </c>
      <c r="AH164">
        <v>31.174188000000001</v>
      </c>
      <c r="AI164">
        <v>3.3883000000000003E-2</v>
      </c>
      <c r="AJ164">
        <v>1.8454999999999999E-2</v>
      </c>
      <c r="AK164">
        <v>0.54467600000000005</v>
      </c>
      <c r="AL164">
        <v>3.0550000000000001E-2</v>
      </c>
      <c r="AM164">
        <v>2.75E-2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8" ht="15.75" x14ac:dyDescent="0.25">
      <c r="A165" t="s">
        <v>826</v>
      </c>
      <c r="B165" s="29">
        <v>4</v>
      </c>
      <c r="C165" t="s">
        <v>12</v>
      </c>
      <c r="D165">
        <v>5</v>
      </c>
      <c r="E165" t="s">
        <v>1</v>
      </c>
      <c r="F165" t="s">
        <v>830</v>
      </c>
      <c r="G165" t="s">
        <v>244</v>
      </c>
      <c r="H165" s="2">
        <v>13.614114555002994</v>
      </c>
      <c r="I165">
        <v>33.901702234054667</v>
      </c>
      <c r="J165" s="5" t="s">
        <v>51</v>
      </c>
      <c r="K165" s="29">
        <v>14252</v>
      </c>
      <c r="L165" s="29">
        <v>89</v>
      </c>
      <c r="M165" s="29">
        <f t="shared" si="12"/>
        <v>0.62447375806904293</v>
      </c>
      <c r="N165" s="29">
        <v>2.0074999999999444E-2</v>
      </c>
      <c r="O165" s="29">
        <v>6.3498612849764699E-2</v>
      </c>
      <c r="P165" s="29">
        <v>47.630643701834025</v>
      </c>
      <c r="Q165" s="29">
        <f t="shared" si="13"/>
        <v>17.828090844236378</v>
      </c>
      <c r="R165" s="29">
        <v>0.68988113269069029</v>
      </c>
      <c r="S165" s="29">
        <f t="shared" si="14"/>
        <v>2.4602237586193954E-2</v>
      </c>
      <c r="T165" s="29">
        <v>0.97287117821495939</v>
      </c>
      <c r="U165" s="46">
        <v>5.0340100000000003</v>
      </c>
      <c r="V165" s="29">
        <v>25</v>
      </c>
      <c r="W165" s="29">
        <f t="shared" si="9"/>
        <v>3</v>
      </c>
      <c r="X165" s="29">
        <f t="shared" si="10"/>
        <v>8.3333333333333339</v>
      </c>
      <c r="Y165" s="29">
        <f t="shared" si="11"/>
        <v>11.333333333333334</v>
      </c>
      <c r="Z165" s="29">
        <v>41</v>
      </c>
      <c r="AA165" s="2" t="s">
        <v>2245</v>
      </c>
      <c r="AB165" s="34"/>
      <c r="AC165">
        <v>14432</v>
      </c>
      <c r="AD165">
        <v>302.29865000000001</v>
      </c>
      <c r="AE165">
        <v>47.740867999999999</v>
      </c>
      <c r="AF165">
        <v>144.31</v>
      </c>
      <c r="AG165">
        <v>519.773098</v>
      </c>
      <c r="AH165">
        <v>51.977310000000003</v>
      </c>
      <c r="AI165">
        <v>2.0944000000000001E-2</v>
      </c>
      <c r="AJ165">
        <v>1.4444E-2</v>
      </c>
      <c r="AK165">
        <v>0.68965500000000002</v>
      </c>
      <c r="AL165">
        <v>1.8350000000000002E-2</v>
      </c>
      <c r="AM165">
        <v>1.7500000000000002E-2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8" ht="15.75" x14ac:dyDescent="0.25">
      <c r="A166" t="s">
        <v>827</v>
      </c>
      <c r="B166" s="29">
        <v>4</v>
      </c>
      <c r="C166" t="s">
        <v>8</v>
      </c>
      <c r="D166">
        <v>1</v>
      </c>
      <c r="E166" t="s">
        <v>1</v>
      </c>
      <c r="F166" t="s">
        <v>830</v>
      </c>
      <c r="G166" t="s">
        <v>244</v>
      </c>
      <c r="H166" s="2">
        <v>13.614114555002994</v>
      </c>
      <c r="I166">
        <v>33.901702234054667</v>
      </c>
      <c r="J166" s="5" t="s">
        <v>51</v>
      </c>
      <c r="K166" s="29">
        <v>10098</v>
      </c>
      <c r="L166" s="29">
        <v>651</v>
      </c>
      <c r="M166" s="29">
        <f t="shared" si="12"/>
        <v>6.4468211527035049</v>
      </c>
      <c r="N166" s="29">
        <v>4.0916919191918866E-2</v>
      </c>
      <c r="O166" s="29">
        <v>0.33650567915711643</v>
      </c>
      <c r="P166" s="29">
        <v>34.323579274025874</v>
      </c>
      <c r="Q166" s="29">
        <f t="shared" si="13"/>
        <v>4.5210264164282279</v>
      </c>
      <c r="R166" s="29">
        <v>0.94294705371189824</v>
      </c>
      <c r="S166" s="29">
        <f t="shared" si="14"/>
        <v>0.228463683435014</v>
      </c>
      <c r="T166" s="29">
        <v>0.68965117857905778</v>
      </c>
      <c r="U166" s="46">
        <v>5.0340100000000003</v>
      </c>
      <c r="V166" s="29">
        <v>25</v>
      </c>
      <c r="W166" s="29">
        <f t="shared" si="9"/>
        <v>3</v>
      </c>
      <c r="X166" s="29">
        <f t="shared" si="10"/>
        <v>8.3333333333333339</v>
      </c>
      <c r="Y166" s="29">
        <f t="shared" si="11"/>
        <v>11.333333333333334</v>
      </c>
      <c r="Z166" s="29">
        <v>41</v>
      </c>
      <c r="AA166" s="2" t="s">
        <v>2245</v>
      </c>
      <c r="AB166" s="34"/>
      <c r="AC166">
        <v>10348</v>
      </c>
      <c r="AD166">
        <v>301.30815000000001</v>
      </c>
      <c r="AE166">
        <v>34.343578000000001</v>
      </c>
      <c r="AF166">
        <v>103.47</v>
      </c>
      <c r="AG166">
        <v>304.61557599999998</v>
      </c>
      <c r="AH166">
        <v>30.461558</v>
      </c>
      <c r="AI166">
        <v>2.9116E-2</v>
      </c>
      <c r="AJ166">
        <v>2.7456999999999999E-2</v>
      </c>
      <c r="AK166">
        <v>0.94299500000000003</v>
      </c>
      <c r="AL166">
        <v>2.1950000000000001E-2</v>
      </c>
      <c r="AM166">
        <v>1.7500000000000002E-2</v>
      </c>
      <c r="AN166">
        <v>9</v>
      </c>
      <c r="AO166">
        <v>2.9870000000000001E-2</v>
      </c>
      <c r="AP166">
        <v>1.7921849999999999</v>
      </c>
      <c r="AQ166">
        <v>2.4545810000000001</v>
      </c>
      <c r="AR166">
        <v>0.27228599999999997</v>
      </c>
      <c r="AS166">
        <v>0.15862299999999999</v>
      </c>
      <c r="AT166">
        <v>28.222221999999999</v>
      </c>
      <c r="AU166">
        <v>12.764969000000001</v>
      </c>
      <c r="AV166">
        <v>1.0002E-2</v>
      </c>
      <c r="AW166">
        <v>5.7190000000000001E-3</v>
      </c>
      <c r="AX166">
        <v>106.96678799999999</v>
      </c>
      <c r="AY166">
        <v>19.760854999999999</v>
      </c>
      <c r="AZ166">
        <v>543.17390499999999</v>
      </c>
      <c r="BA166">
        <v>330.657805</v>
      </c>
      <c r="BB166">
        <v>21.774031000000001</v>
      </c>
      <c r="BC166">
        <v>29.660035000000001</v>
      </c>
      <c r="BD166">
        <v>6.5610220000000004</v>
      </c>
      <c r="BE166">
        <v>1.607275</v>
      </c>
    </row>
    <row r="167" spans="1:58" ht="15.75" x14ac:dyDescent="0.25">
      <c r="A167" t="s">
        <v>827</v>
      </c>
      <c r="B167" s="29">
        <v>4</v>
      </c>
      <c r="C167" t="s">
        <v>14</v>
      </c>
      <c r="D167">
        <v>1</v>
      </c>
      <c r="E167" t="s">
        <v>7</v>
      </c>
      <c r="F167" t="s">
        <v>830</v>
      </c>
      <c r="G167" t="s">
        <v>244</v>
      </c>
      <c r="H167" s="2">
        <v>13.614114555002994</v>
      </c>
      <c r="I167">
        <v>33.901702234054667</v>
      </c>
      <c r="J167" s="5" t="s">
        <v>51</v>
      </c>
      <c r="K167" s="29">
        <v>9881</v>
      </c>
      <c r="L167" s="29">
        <v>83</v>
      </c>
      <c r="M167" s="29">
        <f t="shared" si="12"/>
        <v>0.83999595182673825</v>
      </c>
      <c r="N167" s="29">
        <v>4.3910714285713075E-2</v>
      </c>
      <c r="O167" s="29">
        <v>4.7586661698986163E-2</v>
      </c>
      <c r="P167" s="29">
        <v>33.585986017691589</v>
      </c>
      <c r="Q167" s="29">
        <f t="shared" si="13"/>
        <v>3.7834331600939421</v>
      </c>
      <c r="R167" s="29">
        <v>0.86637941578776545</v>
      </c>
      <c r="S167" s="29">
        <f t="shared" si="14"/>
        <v>0.15189604551088121</v>
      </c>
      <c r="T167" s="29">
        <v>0.65267834576242378</v>
      </c>
      <c r="U167" s="46">
        <v>5.0340100000000003</v>
      </c>
      <c r="V167" s="29">
        <v>25</v>
      </c>
      <c r="W167" s="29">
        <f t="shared" si="9"/>
        <v>3</v>
      </c>
      <c r="X167" s="29">
        <f t="shared" si="10"/>
        <v>8.3333333333333339</v>
      </c>
      <c r="Y167" s="29">
        <f t="shared" si="11"/>
        <v>11.333333333333334</v>
      </c>
      <c r="Z167" s="29">
        <v>41</v>
      </c>
      <c r="AA167" s="2" t="s">
        <v>2245</v>
      </c>
      <c r="AB167" s="34"/>
      <c r="AC167">
        <v>10199</v>
      </c>
      <c r="AD167">
        <v>301.30815000000001</v>
      </c>
      <c r="AE167">
        <v>33.849068000000003</v>
      </c>
      <c r="AF167">
        <v>101.98</v>
      </c>
      <c r="AG167">
        <v>343.66876400000001</v>
      </c>
      <c r="AH167">
        <v>34.366875999999998</v>
      </c>
      <c r="AI167">
        <v>2.9538999999999999E-2</v>
      </c>
      <c r="AJ167">
        <v>2.5609E-2</v>
      </c>
      <c r="AK167">
        <v>0.86697900000000006</v>
      </c>
      <c r="AL167">
        <v>2.3375E-2</v>
      </c>
      <c r="AM167">
        <v>1.7500000000000002E-2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8" ht="15.75" x14ac:dyDescent="0.25">
      <c r="A168" t="s">
        <v>827</v>
      </c>
      <c r="B168" s="29">
        <v>4</v>
      </c>
      <c r="C168" t="s">
        <v>13</v>
      </c>
      <c r="D168">
        <v>11</v>
      </c>
      <c r="E168" t="s">
        <v>1</v>
      </c>
      <c r="F168" t="s">
        <v>830</v>
      </c>
      <c r="G168" t="s">
        <v>244</v>
      </c>
      <c r="H168" s="2">
        <v>13.614114555002994</v>
      </c>
      <c r="I168">
        <v>33.901702234054667</v>
      </c>
      <c r="J168" s="5" t="s">
        <v>50</v>
      </c>
      <c r="K168" s="29">
        <v>13896</v>
      </c>
      <c r="L168" s="29">
        <v>65</v>
      </c>
      <c r="M168" s="29">
        <f t="shared" si="12"/>
        <v>0.46776050662061025</v>
      </c>
      <c r="N168" s="29">
        <v>3.0236363636366805E-2</v>
      </c>
      <c r="O168" s="29">
        <v>3.7389519906346272E-2</v>
      </c>
      <c r="P168" s="29">
        <v>47.233160783507984</v>
      </c>
      <c r="Q168" s="29">
        <f t="shared" si="13"/>
        <v>17.430607925910337</v>
      </c>
      <c r="R168" s="29">
        <v>0.51346447399578321</v>
      </c>
      <c r="S168" s="29">
        <f t="shared" si="14"/>
        <v>0.20101889628110103</v>
      </c>
      <c r="T168" s="29">
        <v>1.0264716648584189</v>
      </c>
      <c r="U168" s="46">
        <v>5.0340100000000003</v>
      </c>
      <c r="V168" s="29">
        <v>25</v>
      </c>
      <c r="W168" s="29">
        <f t="shared" si="9"/>
        <v>3</v>
      </c>
      <c r="X168" s="29">
        <f t="shared" si="10"/>
        <v>8.3333333333333339</v>
      </c>
      <c r="Y168" s="29">
        <f t="shared" si="11"/>
        <v>11.333333333333334</v>
      </c>
      <c r="Z168" s="29">
        <v>41</v>
      </c>
      <c r="AA168" s="2" t="s">
        <v>2245</v>
      </c>
      <c r="AB168" s="34"/>
      <c r="AC168">
        <v>14263</v>
      </c>
      <c r="AD168">
        <v>301.30815000000001</v>
      </c>
      <c r="AE168">
        <v>47.336920999999997</v>
      </c>
      <c r="AF168">
        <v>142.62</v>
      </c>
      <c r="AG168">
        <v>549.25379899999996</v>
      </c>
      <c r="AH168">
        <v>54.925379999999997</v>
      </c>
      <c r="AI168">
        <v>2.1124E-2</v>
      </c>
      <c r="AJ168">
        <v>1.0836999999999999E-2</v>
      </c>
      <c r="AK168">
        <v>0.51301300000000005</v>
      </c>
      <c r="AL168">
        <v>1.9300000000000001E-2</v>
      </c>
      <c r="AM168">
        <v>1.7500000000000002E-2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8" ht="15.75" x14ac:dyDescent="0.25">
      <c r="A169" t="s">
        <v>827</v>
      </c>
      <c r="B169" s="29">
        <v>4</v>
      </c>
      <c r="C169" t="s">
        <v>28</v>
      </c>
      <c r="D169">
        <v>15</v>
      </c>
      <c r="E169" t="s">
        <v>1</v>
      </c>
      <c r="F169" t="s">
        <v>830</v>
      </c>
      <c r="G169" t="s">
        <v>244</v>
      </c>
      <c r="H169" s="2">
        <v>13.614114555002994</v>
      </c>
      <c r="I169">
        <v>33.901702234054667</v>
      </c>
      <c r="J169" s="5" t="s">
        <v>51</v>
      </c>
      <c r="K169" s="29">
        <v>14973</v>
      </c>
      <c r="L169" s="29">
        <v>3</v>
      </c>
      <c r="M169" s="29">
        <f t="shared" si="12"/>
        <v>2.0036064916850331E-2</v>
      </c>
      <c r="N169" s="29">
        <v>4.3999999999755346E-3</v>
      </c>
      <c r="O169" s="29">
        <v>3.3990472642132976E-3</v>
      </c>
      <c r="P169" s="29">
        <v>50.893934687065702</v>
      </c>
      <c r="Q169" s="29">
        <f t="shared" si="13"/>
        <v>21.091381829468055</v>
      </c>
      <c r="R169" s="29">
        <v>0.63628503847836926</v>
      </c>
      <c r="S169" s="29">
        <f t="shared" si="14"/>
        <v>7.8198331798514986E-2</v>
      </c>
      <c r="T169" s="29">
        <v>1.023837765854642</v>
      </c>
      <c r="U169" s="46">
        <v>5.0340100000000003</v>
      </c>
      <c r="V169" s="29">
        <v>25</v>
      </c>
      <c r="W169" s="29">
        <f t="shared" si="9"/>
        <v>3</v>
      </c>
      <c r="X169" s="29">
        <f t="shared" si="10"/>
        <v>8.3333333333333339</v>
      </c>
      <c r="Y169" s="29">
        <f t="shared" si="11"/>
        <v>11.333333333333334</v>
      </c>
      <c r="Z169" s="29">
        <v>41</v>
      </c>
      <c r="AA169" s="2" t="s">
        <v>2245</v>
      </c>
      <c r="AB169" s="34"/>
      <c r="AC169">
        <v>15395</v>
      </c>
      <c r="AD169">
        <v>301.30815000000001</v>
      </c>
      <c r="AE169">
        <v>51.093871999999998</v>
      </c>
      <c r="AF169">
        <v>153.94</v>
      </c>
      <c r="AG169">
        <v>636.70633499999997</v>
      </c>
      <c r="AH169">
        <v>63.670633000000002</v>
      </c>
      <c r="AI169">
        <v>1.9569E-2</v>
      </c>
      <c r="AJ169">
        <v>1.2453000000000001E-2</v>
      </c>
      <c r="AK169">
        <v>0.636351</v>
      </c>
      <c r="AL169">
        <v>1.7600000000000001E-2</v>
      </c>
      <c r="AM169">
        <v>1.7500000000000002E-2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8" s="29" customFormat="1" x14ac:dyDescent="0.25">
      <c r="A170" s="29" t="s">
        <v>1263</v>
      </c>
      <c r="B170" s="29">
        <v>5</v>
      </c>
      <c r="C170" s="29" t="s">
        <v>12</v>
      </c>
      <c r="D170" s="29">
        <v>5</v>
      </c>
      <c r="E170" s="29" t="s">
        <v>1</v>
      </c>
      <c r="F170" s="5" t="s">
        <v>736</v>
      </c>
      <c r="G170" s="5" t="s">
        <v>244</v>
      </c>
      <c r="H170" s="6">
        <v>0.69725716504168789</v>
      </c>
      <c r="I170" s="6">
        <v>32.161916309139251</v>
      </c>
      <c r="J170" s="5" t="s">
        <v>50</v>
      </c>
      <c r="K170" s="29">
        <v>10219</v>
      </c>
      <c r="L170" s="29">
        <v>81</v>
      </c>
      <c r="M170" s="29">
        <f t="shared" si="12"/>
        <v>0.79264115862608864</v>
      </c>
      <c r="N170" s="29">
        <v>3.5459615384615069E-2</v>
      </c>
      <c r="O170" s="29">
        <v>4.6394709958802995E-2</v>
      </c>
      <c r="P170" s="29">
        <v>36.469810851462135</v>
      </c>
      <c r="Q170" s="29">
        <f t="shared" si="13"/>
        <v>6.6672579938644887</v>
      </c>
      <c r="R170" s="29">
        <v>0.82772102642625278</v>
      </c>
      <c r="S170" s="29">
        <f t="shared" si="14"/>
        <v>0.11323765614936854</v>
      </c>
      <c r="T170" s="29">
        <v>0.98582133701765162</v>
      </c>
      <c r="U170" s="29">
        <v>2.9002699999999999</v>
      </c>
      <c r="V170" s="5">
        <v>3</v>
      </c>
      <c r="W170" s="5">
        <v>120</v>
      </c>
      <c r="X170" s="5">
        <v>28.666666666666668</v>
      </c>
      <c r="Y170" s="5">
        <v>148.66666666666666</v>
      </c>
      <c r="Z170" s="29">
        <v>13.5</v>
      </c>
      <c r="AA170" s="29" t="s">
        <v>2246</v>
      </c>
      <c r="AB170" s="34"/>
      <c r="AC170" s="29">
        <v>10359</v>
      </c>
      <c r="AD170" s="29">
        <v>301.61372499999999</v>
      </c>
      <c r="AE170" s="29">
        <v>34.345253999999997</v>
      </c>
      <c r="AF170" s="29">
        <v>103.58</v>
      </c>
      <c r="AG170" s="29">
        <v>346.21008599999999</v>
      </c>
      <c r="AH170" s="29">
        <v>34.621009000000001</v>
      </c>
      <c r="AI170" s="29">
        <v>2.4612999999999999E-2</v>
      </c>
      <c r="AJ170" s="29">
        <v>2.0576000000000001E-2</v>
      </c>
      <c r="AK170" s="29">
        <v>0.83597600000000005</v>
      </c>
      <c r="AL170" s="29">
        <v>1.985E-2</v>
      </c>
      <c r="AM170" s="29">
        <v>1.2500000000000001E-2</v>
      </c>
      <c r="AN170" s="29">
        <v>1</v>
      </c>
      <c r="AO170" s="29">
        <v>3.3149999999999998E-3</v>
      </c>
      <c r="AP170" s="29">
        <v>0.19893</v>
      </c>
      <c r="AQ170" s="29">
        <v>0.47301900000000002</v>
      </c>
      <c r="AR170" s="29">
        <v>0.62887499999999996</v>
      </c>
      <c r="AS170" s="29">
        <v>0</v>
      </c>
      <c r="AT170" s="29">
        <v>49</v>
      </c>
      <c r="AU170" s="29">
        <v>0</v>
      </c>
      <c r="AV170" s="29">
        <v>1.3102000000000001E-2</v>
      </c>
      <c r="AW170" s="29">
        <v>4.6849999999999999E-3</v>
      </c>
      <c r="AX170" s="29">
        <v>76.326774</v>
      </c>
      <c r="AY170" s="29">
        <v>0</v>
      </c>
      <c r="AZ170" s="29">
        <v>179.372197</v>
      </c>
      <c r="BA170" s="29">
        <v>0</v>
      </c>
      <c r="BB170" s="29">
        <v>0</v>
      </c>
      <c r="BC170" s="29">
        <v>0</v>
      </c>
      <c r="BD170" s="29">
        <v>6.5361719999999996</v>
      </c>
      <c r="BE170" s="29">
        <v>0.37267800000000001</v>
      </c>
      <c r="BF170" s="31"/>
    </row>
    <row r="171" spans="1:58" s="29" customFormat="1" x14ac:dyDescent="0.25">
      <c r="A171" s="29" t="s">
        <v>1263</v>
      </c>
      <c r="B171" s="29">
        <v>5</v>
      </c>
      <c r="C171" s="29" t="s">
        <v>4</v>
      </c>
      <c r="D171" s="29">
        <v>12</v>
      </c>
      <c r="E171" s="29" t="s">
        <v>1</v>
      </c>
      <c r="F171" s="5" t="s">
        <v>736</v>
      </c>
      <c r="G171" s="5" t="s">
        <v>244</v>
      </c>
      <c r="H171" s="6">
        <v>0.69725716504168789</v>
      </c>
      <c r="I171" s="6">
        <v>32.161916309139251</v>
      </c>
      <c r="J171" s="5" t="s">
        <v>52</v>
      </c>
      <c r="K171" s="29">
        <v>6274</v>
      </c>
      <c r="L171" s="29">
        <v>947</v>
      </c>
      <c r="M171" s="29">
        <f t="shared" si="12"/>
        <v>15.094038890659867</v>
      </c>
      <c r="N171" s="29">
        <v>7.0179098360656819E-2</v>
      </c>
      <c r="O171" s="29">
        <v>0.43539650884415115</v>
      </c>
      <c r="P171" s="29">
        <v>22.390800790886921</v>
      </c>
      <c r="Q171" s="29">
        <f t="shared" si="13"/>
        <v>7.4117520667107257</v>
      </c>
      <c r="R171" s="29">
        <v>1.2504201493123521</v>
      </c>
      <c r="S171" s="29">
        <f t="shared" si="14"/>
        <v>0.53593677903546788</v>
      </c>
      <c r="T171" s="29">
        <v>0.98582133701765162</v>
      </c>
      <c r="U171" s="29">
        <v>2.9002699999999999</v>
      </c>
      <c r="V171" s="5">
        <v>3</v>
      </c>
      <c r="W171" s="5">
        <v>120</v>
      </c>
      <c r="X171" s="5">
        <v>28.666666666666668</v>
      </c>
      <c r="Y171" s="5">
        <v>148.66666666666666</v>
      </c>
      <c r="Z171" s="29">
        <v>13.5</v>
      </c>
      <c r="AA171" s="29" t="s">
        <v>2246</v>
      </c>
      <c r="AB171" s="34"/>
      <c r="AC171" s="29">
        <v>7070</v>
      </c>
      <c r="AD171" s="29">
        <v>301.61372499999999</v>
      </c>
      <c r="AE171" s="29">
        <v>23.440577999999999</v>
      </c>
      <c r="AF171" s="29">
        <v>70.62</v>
      </c>
      <c r="AG171" s="29">
        <v>179.67174399999999</v>
      </c>
      <c r="AH171" s="29">
        <v>17.967174</v>
      </c>
      <c r="AI171" s="29">
        <v>4.2664000000000001E-2</v>
      </c>
      <c r="AJ171" s="29">
        <v>5.4988000000000002E-2</v>
      </c>
      <c r="AK171" s="29">
        <v>1.288864</v>
      </c>
      <c r="AL171" s="29">
        <v>2.5624999999999998E-2</v>
      </c>
      <c r="AM171" s="29">
        <v>1.2500000000000001E-2</v>
      </c>
      <c r="AN171" s="29">
        <v>25</v>
      </c>
      <c r="AO171" s="29">
        <v>8.2887000000000002E-2</v>
      </c>
      <c r="AP171" s="29">
        <v>4.9732479999999999</v>
      </c>
      <c r="AQ171" s="29">
        <v>15.572843000000001</v>
      </c>
      <c r="AR171" s="29">
        <v>0.57959000000000005</v>
      </c>
      <c r="AS171" s="29">
        <v>0.42220800000000003</v>
      </c>
      <c r="AT171" s="29">
        <v>44.04</v>
      </c>
      <c r="AU171" s="29">
        <v>35.281582</v>
      </c>
      <c r="AV171" s="29">
        <v>1.3466000000000001E-2</v>
      </c>
      <c r="AW171" s="29">
        <v>7.7799999999999996E-3</v>
      </c>
      <c r="AX171" s="29">
        <v>75.316884000000002</v>
      </c>
      <c r="AY171" s="29">
        <v>14.707005000000001</v>
      </c>
      <c r="AZ171" s="29">
        <v>384.51147800000001</v>
      </c>
      <c r="BA171" s="29">
        <v>140.02119099999999</v>
      </c>
      <c r="BB171" s="29">
        <v>11.624567000000001</v>
      </c>
      <c r="BC171" s="29">
        <v>30.023848999999998</v>
      </c>
      <c r="BD171" s="29">
        <v>10.597564</v>
      </c>
      <c r="BE171" s="29">
        <v>6.5425950000000004</v>
      </c>
      <c r="BF171" s="31"/>
    </row>
    <row r="172" spans="1:58" s="29" customFormat="1" x14ac:dyDescent="0.25">
      <c r="A172" s="29" t="s">
        <v>1264</v>
      </c>
      <c r="B172" s="29">
        <v>5</v>
      </c>
      <c r="C172" s="29" t="s">
        <v>9</v>
      </c>
      <c r="D172" s="29">
        <v>2</v>
      </c>
      <c r="E172" s="29" t="s">
        <v>1</v>
      </c>
      <c r="F172" s="5" t="s">
        <v>736</v>
      </c>
      <c r="G172" s="5" t="s">
        <v>244</v>
      </c>
      <c r="H172" s="6">
        <v>0.69725716504168789</v>
      </c>
      <c r="I172" s="6">
        <v>32.161916309139251</v>
      </c>
      <c r="J172" s="5" t="s">
        <v>50</v>
      </c>
      <c r="K172" s="29">
        <v>2493</v>
      </c>
      <c r="L172" s="29">
        <v>1209</v>
      </c>
      <c r="M172" s="29">
        <f t="shared" si="12"/>
        <v>48.495788206979547</v>
      </c>
      <c r="N172" s="29">
        <v>0.12974102564102466</v>
      </c>
      <c r="O172" s="29">
        <v>0.52957368619212675</v>
      </c>
      <c r="P172" s="29">
        <v>8.462994869724179</v>
      </c>
      <c r="Q172" s="29">
        <f t="shared" si="13"/>
        <v>21.339557987873469</v>
      </c>
      <c r="R172" s="29">
        <v>1.7701682892000772</v>
      </c>
      <c r="S172" s="29">
        <f t="shared" si="14"/>
        <v>1.0556849189231929</v>
      </c>
      <c r="T172" s="29">
        <v>1.6213359365597584</v>
      </c>
      <c r="U172" s="29">
        <v>2.9002699999999999</v>
      </c>
      <c r="V172" s="5">
        <v>3</v>
      </c>
      <c r="W172" s="5">
        <v>120</v>
      </c>
      <c r="X172" s="5">
        <v>28.6666666666667</v>
      </c>
      <c r="Y172" s="5">
        <v>148.666666666667</v>
      </c>
      <c r="Z172" s="29">
        <v>13.5</v>
      </c>
      <c r="AA172" s="29" t="s">
        <v>2246</v>
      </c>
      <c r="AB172" s="34"/>
      <c r="AC172" s="29">
        <v>3048</v>
      </c>
      <c r="AD172" s="29">
        <v>317.64535000000001</v>
      </c>
      <c r="AE172" s="29">
        <v>9.5956069999999993</v>
      </c>
      <c r="AF172" s="29">
        <v>28.93</v>
      </c>
      <c r="AG172" s="29">
        <v>62.288884000000003</v>
      </c>
      <c r="AH172" s="29">
        <v>6.2288880000000004</v>
      </c>
      <c r="AI172" s="29">
        <v>0.104093</v>
      </c>
      <c r="AJ172" s="29">
        <v>0.193381</v>
      </c>
      <c r="AK172" s="29">
        <v>1.8577650000000001</v>
      </c>
      <c r="AL172" s="29">
        <v>3.2399999999999998E-2</v>
      </c>
      <c r="AM172" s="29">
        <v>1.2500000000000001E-2</v>
      </c>
      <c r="AN172" s="29">
        <v>39</v>
      </c>
      <c r="AO172" s="29">
        <v>0.122778</v>
      </c>
      <c r="AP172" s="29">
        <v>7.3667059999999998</v>
      </c>
      <c r="AQ172" s="29">
        <v>38.713911000000003</v>
      </c>
      <c r="AR172" s="29">
        <v>0.65224700000000002</v>
      </c>
      <c r="AS172" s="29">
        <v>1.1013679999999999</v>
      </c>
      <c r="AT172" s="29">
        <v>30.256409999999999</v>
      </c>
      <c r="AU172" s="29">
        <v>48.402760999999998</v>
      </c>
      <c r="AV172" s="29">
        <v>2.2294000000000001E-2</v>
      </c>
      <c r="AW172" s="29">
        <v>1.7408E-2</v>
      </c>
      <c r="AX172" s="29">
        <v>61.509950000000003</v>
      </c>
      <c r="AY172" s="29">
        <v>39.282940000000004</v>
      </c>
      <c r="AZ172" s="29">
        <v>315.69498599999997</v>
      </c>
      <c r="BA172" s="29">
        <v>168.298224</v>
      </c>
      <c r="BB172" s="29">
        <v>6.8456999999999999</v>
      </c>
      <c r="BC172" s="29">
        <v>9.2208699999999997</v>
      </c>
      <c r="BD172" s="29">
        <v>11.612113000000001</v>
      </c>
      <c r="BE172" s="29">
        <v>3.730505</v>
      </c>
      <c r="BF172" s="31"/>
    </row>
    <row r="173" spans="1:58" s="29" customFormat="1" x14ac:dyDescent="0.25">
      <c r="A173" s="29" t="s">
        <v>1264</v>
      </c>
      <c r="B173" s="29">
        <v>5</v>
      </c>
      <c r="C173" s="29" t="s">
        <v>28</v>
      </c>
      <c r="D173" s="29">
        <v>15</v>
      </c>
      <c r="E173" s="29" t="s">
        <v>1</v>
      </c>
      <c r="F173" s="5" t="s">
        <v>736</v>
      </c>
      <c r="G173" s="5" t="s">
        <v>244</v>
      </c>
      <c r="H173" s="6">
        <v>0.69725716504168789</v>
      </c>
      <c r="I173" s="6">
        <v>32.161916309139251</v>
      </c>
      <c r="J173" s="5" t="s">
        <v>52</v>
      </c>
      <c r="K173" s="29">
        <v>4199</v>
      </c>
      <c r="L173" s="29">
        <v>488</v>
      </c>
      <c r="M173" s="29">
        <f t="shared" si="12"/>
        <v>11.621814717789949</v>
      </c>
      <c r="N173" s="29">
        <v>7.892802197802222E-2</v>
      </c>
      <c r="O173" s="29">
        <v>0.30891798361207395</v>
      </c>
      <c r="P173" s="29">
        <v>14.254358386671411</v>
      </c>
      <c r="Q173" s="29">
        <f t="shared" si="13"/>
        <v>15.548194470926235</v>
      </c>
      <c r="R173" s="29">
        <v>1.2071871117788171</v>
      </c>
      <c r="S173" s="29">
        <f t="shared" si="14"/>
        <v>0.49270374150193286</v>
      </c>
      <c r="T173" s="29">
        <v>1.6213359365597584</v>
      </c>
      <c r="U173" s="29">
        <v>2.9002699999999999</v>
      </c>
      <c r="V173" s="5">
        <v>3</v>
      </c>
      <c r="W173" s="5">
        <v>120</v>
      </c>
      <c r="X173" s="5">
        <v>28.6666666666667</v>
      </c>
      <c r="Y173" s="5">
        <v>148.666666666667</v>
      </c>
      <c r="Z173" s="29">
        <v>13.5</v>
      </c>
      <c r="AA173" s="29" t="s">
        <v>2246</v>
      </c>
      <c r="AB173" s="34"/>
      <c r="AC173" s="29">
        <v>4436</v>
      </c>
      <c r="AD173" s="29">
        <v>317.64535000000001</v>
      </c>
      <c r="AE173" s="29">
        <v>13.965260000000001</v>
      </c>
      <c r="AF173" s="29">
        <v>44.11</v>
      </c>
      <c r="AG173" s="29">
        <v>81.371849999999995</v>
      </c>
      <c r="AH173" s="29">
        <v>8.1371850000000006</v>
      </c>
      <c r="AI173" s="29">
        <v>7.1607000000000004E-2</v>
      </c>
      <c r="AJ173" s="29">
        <v>8.7591000000000002E-2</v>
      </c>
      <c r="AK173" s="29">
        <v>1.223231</v>
      </c>
      <c r="AL173" s="29">
        <v>4.2599999999999999E-2</v>
      </c>
      <c r="AM173" s="29">
        <v>3.2500000000000001E-2</v>
      </c>
      <c r="AN173" s="29">
        <v>6</v>
      </c>
      <c r="AO173" s="29">
        <v>1.8889E-2</v>
      </c>
      <c r="AP173" s="29">
        <v>1.1333390000000001</v>
      </c>
      <c r="AQ173" s="29">
        <v>4.6438230000000003</v>
      </c>
      <c r="AR173" s="29">
        <v>0.955596</v>
      </c>
      <c r="AS173" s="29">
        <v>0.483626</v>
      </c>
      <c r="AT173" s="29">
        <v>34.333333000000003</v>
      </c>
      <c r="AU173" s="29">
        <v>12.925427000000001</v>
      </c>
      <c r="AV173" s="29">
        <v>2.8667999999999999E-2</v>
      </c>
      <c r="AW173" s="29">
        <v>1.5632E-2</v>
      </c>
      <c r="AX173" s="29">
        <v>37.140379000000003</v>
      </c>
      <c r="AY173" s="29">
        <v>5.7047059999999998</v>
      </c>
      <c r="AZ173" s="29">
        <v>173.745555</v>
      </c>
      <c r="BA173" s="29">
        <v>62.752015</v>
      </c>
      <c r="BB173" s="29">
        <v>59.56671</v>
      </c>
      <c r="BC173" s="29">
        <v>52.758358000000001</v>
      </c>
      <c r="BD173" s="29">
        <v>6.0713439999999999</v>
      </c>
      <c r="BE173" s="29">
        <v>0.81649700000000003</v>
      </c>
      <c r="BF173" s="31"/>
    </row>
    <row r="174" spans="1:58" s="29" customFormat="1" x14ac:dyDescent="0.25">
      <c r="A174" s="29" t="s">
        <v>1265</v>
      </c>
      <c r="B174" s="29">
        <v>5</v>
      </c>
      <c r="C174" s="29" t="s">
        <v>9</v>
      </c>
      <c r="D174" s="29">
        <v>2</v>
      </c>
      <c r="E174" s="29" t="s">
        <v>1</v>
      </c>
      <c r="F174" s="5" t="s">
        <v>736</v>
      </c>
      <c r="G174" s="5" t="s">
        <v>244</v>
      </c>
      <c r="H174" s="6">
        <v>0.69725716504168789</v>
      </c>
      <c r="I174" s="6">
        <v>32.161916309139251</v>
      </c>
      <c r="J174" s="5" t="s">
        <v>52</v>
      </c>
      <c r="K174" s="29">
        <v>7616</v>
      </c>
      <c r="L174" s="29">
        <v>277</v>
      </c>
      <c r="M174" s="29">
        <f t="shared" si="12"/>
        <v>3.6370798319327733</v>
      </c>
      <c r="N174" s="29">
        <v>4.3023888888888882E-2</v>
      </c>
      <c r="O174" s="29">
        <v>0.19128569682953273</v>
      </c>
      <c r="P174" s="29">
        <v>32.374041490082696</v>
      </c>
      <c r="Q174" s="29">
        <f t="shared" si="13"/>
        <v>2.5714886324850497</v>
      </c>
      <c r="R174" s="29">
        <v>0.50693718220182493</v>
      </c>
      <c r="S174" s="29">
        <f t="shared" si="14"/>
        <v>0.20754618807505931</v>
      </c>
      <c r="U174" s="29">
        <v>2.9002699999999999</v>
      </c>
      <c r="V174" s="5">
        <v>3</v>
      </c>
      <c r="W174" s="5">
        <v>120</v>
      </c>
      <c r="X174" s="5">
        <v>28.6666666666667</v>
      </c>
      <c r="Y174" s="5">
        <v>148.666666666667</v>
      </c>
      <c r="Z174" s="29">
        <v>13.5</v>
      </c>
      <c r="AA174" s="29" t="s">
        <v>2246</v>
      </c>
      <c r="AB174" s="34"/>
      <c r="AC174" s="29">
        <v>10257</v>
      </c>
      <c r="AD174" s="29">
        <v>318.85225000000003</v>
      </c>
      <c r="AE174" s="29">
        <v>32.168503999999999</v>
      </c>
      <c r="AF174" s="29">
        <v>102.56</v>
      </c>
      <c r="AG174" s="29">
        <v>305.51073000000002</v>
      </c>
      <c r="AH174" s="29">
        <v>30.551072999999999</v>
      </c>
      <c r="AI174" s="29">
        <v>3.1081999999999999E-2</v>
      </c>
      <c r="AJ174" s="29">
        <v>1.5962E-2</v>
      </c>
      <c r="AK174" s="29">
        <v>0.51355399999999995</v>
      </c>
      <c r="AL174" s="29">
        <v>2.8799999999999999E-2</v>
      </c>
      <c r="AM174" s="29">
        <v>2.75E-2</v>
      </c>
      <c r="AN174" s="29">
        <v>3</v>
      </c>
      <c r="AO174" s="29">
        <v>9.4090000000000007E-3</v>
      </c>
      <c r="AP174" s="29">
        <v>0.56452500000000005</v>
      </c>
      <c r="AQ174" s="29">
        <v>0.89694799999999997</v>
      </c>
      <c r="AR174" s="29">
        <v>0.34405000000000002</v>
      </c>
      <c r="AS174" s="29">
        <v>6.6660999999999998E-2</v>
      </c>
      <c r="AT174" s="29">
        <v>30.666667</v>
      </c>
      <c r="AU174" s="29">
        <v>6.3508529999999999</v>
      </c>
      <c r="AV174" s="29">
        <v>1.1597E-2</v>
      </c>
      <c r="AW174" s="29">
        <v>6.2880000000000002E-3</v>
      </c>
      <c r="AX174" s="29">
        <v>86.078620000000001</v>
      </c>
      <c r="AY174" s="29">
        <v>3.8023989999999999</v>
      </c>
      <c r="AZ174" s="29">
        <v>1045.6469039999999</v>
      </c>
      <c r="BA174" s="29">
        <v>386.464203</v>
      </c>
      <c r="BB174" s="29">
        <v>20.099299999999999</v>
      </c>
      <c r="BC174" s="29">
        <v>4.8841989999999997</v>
      </c>
      <c r="BD174" s="29">
        <v>6.0261930000000001</v>
      </c>
      <c r="BE174" s="29">
        <v>1.118034</v>
      </c>
      <c r="BF174" s="31"/>
    </row>
    <row r="175" spans="1:58" s="29" customFormat="1" x14ac:dyDescent="0.25">
      <c r="A175" s="29" t="s">
        <v>1265</v>
      </c>
      <c r="B175" s="29">
        <v>5</v>
      </c>
      <c r="C175" s="29" t="s">
        <v>13</v>
      </c>
      <c r="D175" s="29">
        <v>11</v>
      </c>
      <c r="E175" s="29" t="s">
        <v>1</v>
      </c>
      <c r="F175" s="5" t="s">
        <v>736</v>
      </c>
      <c r="G175" s="5" t="s">
        <v>244</v>
      </c>
      <c r="H175" s="6">
        <v>0.69725716504168789</v>
      </c>
      <c r="I175" s="6">
        <v>32.161916309139251</v>
      </c>
      <c r="J175" s="5" t="s">
        <v>51</v>
      </c>
      <c r="K175" s="29">
        <v>648</v>
      </c>
      <c r="L175" s="29">
        <v>334</v>
      </c>
      <c r="M175" s="29">
        <f t="shared" si="12"/>
        <v>51.543209876543209</v>
      </c>
      <c r="N175" s="29">
        <v>0.19007991071428412</v>
      </c>
      <c r="O175" s="29">
        <v>0.2380444227211963</v>
      </c>
      <c r="P175" s="29">
        <v>2.7545140343452714</v>
      </c>
      <c r="Q175" s="29">
        <f t="shared" si="13"/>
        <v>27.048038823252377</v>
      </c>
      <c r="R175" s="29">
        <v>1.7245556773674524</v>
      </c>
      <c r="S175" s="29">
        <f t="shared" si="14"/>
        <v>1.0100723070905682</v>
      </c>
      <c r="U175" s="29">
        <v>2.9002699999999999</v>
      </c>
      <c r="V175" s="5">
        <v>3</v>
      </c>
      <c r="W175" s="5">
        <v>120</v>
      </c>
      <c r="X175" s="5">
        <v>28.6666666666667</v>
      </c>
      <c r="Y175" s="5">
        <v>148.666666666667</v>
      </c>
      <c r="Z175" s="29">
        <v>13.5</v>
      </c>
      <c r="AA175" s="29" t="s">
        <v>2246</v>
      </c>
      <c r="AB175" s="34"/>
      <c r="AC175" s="29">
        <v>867</v>
      </c>
      <c r="AD175" s="29">
        <v>318.85225000000003</v>
      </c>
      <c r="AE175" s="29">
        <v>2.719128</v>
      </c>
      <c r="AF175" s="29">
        <v>6.59</v>
      </c>
      <c r="AG175" s="29">
        <v>10.243138999999999</v>
      </c>
      <c r="AH175" s="29">
        <v>1.0243139999999999</v>
      </c>
      <c r="AI175" s="29">
        <v>0.36557699999999999</v>
      </c>
      <c r="AJ175" s="29">
        <v>0.59450899999999995</v>
      </c>
      <c r="AK175" s="29">
        <v>1.6262209999999999</v>
      </c>
      <c r="AL175" s="29">
        <v>9.4786999999999996E-2</v>
      </c>
      <c r="AM175" s="29">
        <v>7.4999999999999997E-3</v>
      </c>
      <c r="AN175" s="29">
        <v>26</v>
      </c>
      <c r="AO175" s="29">
        <v>8.1542000000000003E-2</v>
      </c>
      <c r="AP175" s="29">
        <v>4.8925479999999997</v>
      </c>
      <c r="AQ175" s="29">
        <v>27.104959999999998</v>
      </c>
      <c r="AR175" s="29">
        <v>0.31037199999999998</v>
      </c>
      <c r="AS175" s="29">
        <v>0.328212</v>
      </c>
      <c r="AT175" s="29">
        <v>9.0384620000000009</v>
      </c>
      <c r="AU175" s="29">
        <v>3.9646520000000001</v>
      </c>
      <c r="AV175" s="29">
        <v>3.8610999999999999E-2</v>
      </c>
      <c r="AW175" s="29">
        <v>4.5960000000000001E-2</v>
      </c>
      <c r="AX175" s="29">
        <v>42.597911000000003</v>
      </c>
      <c r="AY175" s="29">
        <v>23.644745</v>
      </c>
      <c r="AZ175" s="29">
        <v>326.95944200000002</v>
      </c>
      <c r="BA175" s="29">
        <v>238.96615399999999</v>
      </c>
      <c r="BB175" s="29">
        <v>11.685746999999999</v>
      </c>
      <c r="BC175" s="29">
        <v>10.500723000000001</v>
      </c>
      <c r="BD175" s="29">
        <v>7.266343</v>
      </c>
      <c r="BE175" s="29">
        <v>2.3570229999999999</v>
      </c>
      <c r="BF175" s="31"/>
    </row>
    <row r="176" spans="1:58" s="29" customFormat="1" x14ac:dyDescent="0.25">
      <c r="A176" s="29" t="s">
        <v>1266</v>
      </c>
      <c r="B176" s="29">
        <v>5</v>
      </c>
      <c r="C176" s="29" t="s">
        <v>8</v>
      </c>
      <c r="D176" s="29">
        <v>1</v>
      </c>
      <c r="E176" s="29" t="s">
        <v>1</v>
      </c>
      <c r="F176" s="5" t="s">
        <v>736</v>
      </c>
      <c r="G176" s="5" t="s">
        <v>244</v>
      </c>
      <c r="H176" s="6">
        <v>0.69725716504168789</v>
      </c>
      <c r="I176" s="6">
        <v>32.161916309139251</v>
      </c>
      <c r="J176" s="5" t="s">
        <v>51</v>
      </c>
      <c r="K176" s="29">
        <v>1555</v>
      </c>
      <c r="L176" s="29">
        <v>883</v>
      </c>
      <c r="M176" s="29">
        <f t="shared" si="12"/>
        <v>56.784565916398712</v>
      </c>
      <c r="N176" s="29">
        <v>0.17991780303030358</v>
      </c>
      <c r="O176" s="29">
        <v>0.42135225946599986</v>
      </c>
      <c r="P176" s="29">
        <v>4.9636572990123469</v>
      </c>
      <c r="Q176" s="29">
        <f t="shared" si="13"/>
        <v>24.8388955585853</v>
      </c>
      <c r="R176" s="29">
        <v>2.0100389368084213</v>
      </c>
      <c r="S176" s="29">
        <f t="shared" si="14"/>
        <v>1.295555566531537</v>
      </c>
      <c r="U176" s="29">
        <v>2.9002699999999999</v>
      </c>
      <c r="V176" s="5">
        <v>3</v>
      </c>
      <c r="W176" s="5">
        <v>120</v>
      </c>
      <c r="X176" s="5">
        <v>28.6666666666667</v>
      </c>
      <c r="Y176" s="5">
        <v>148.666666666667</v>
      </c>
      <c r="Z176" s="29">
        <v>13.5</v>
      </c>
      <c r="AA176" s="29" t="s">
        <v>2246</v>
      </c>
      <c r="AB176" s="34"/>
      <c r="AC176" s="29">
        <v>1646</v>
      </c>
      <c r="AD176" s="29">
        <v>327.36810000000003</v>
      </c>
      <c r="AE176" s="29">
        <v>5.0279790000000002</v>
      </c>
      <c r="AF176" s="29">
        <v>14.63</v>
      </c>
      <c r="AG176" s="29">
        <v>25.761465000000001</v>
      </c>
      <c r="AH176" s="29">
        <v>2.5761470000000002</v>
      </c>
      <c r="AI176" s="29">
        <v>0.19786899999999999</v>
      </c>
      <c r="AJ176" s="29">
        <v>0.39522400000000002</v>
      </c>
      <c r="AK176" s="29">
        <v>1.9974080000000001</v>
      </c>
      <c r="AL176" s="29">
        <v>5.2999999999999999E-2</v>
      </c>
      <c r="AM176" s="29">
        <v>1.2500000000000001E-2</v>
      </c>
      <c r="AN176" s="29">
        <v>28</v>
      </c>
      <c r="AO176" s="29">
        <v>8.5530999999999996E-2</v>
      </c>
      <c r="AP176" s="29">
        <v>5.1318380000000001</v>
      </c>
      <c r="AQ176" s="29">
        <v>32.077764000000002</v>
      </c>
      <c r="AR176" s="29">
        <v>0.70043100000000003</v>
      </c>
      <c r="AS176" s="29">
        <v>0.68577999999999995</v>
      </c>
      <c r="AT176" s="29">
        <v>18.857143000000001</v>
      </c>
      <c r="AU176" s="29">
        <v>13.79134</v>
      </c>
      <c r="AV176" s="29">
        <v>3.9224000000000002E-2</v>
      </c>
      <c r="AW176" s="29">
        <v>3.6372000000000002E-2</v>
      </c>
      <c r="AX176" s="29">
        <v>44.206180000000003</v>
      </c>
      <c r="AY176" s="29">
        <v>36.614238</v>
      </c>
      <c r="AZ176" s="29">
        <v>219.44767999999999</v>
      </c>
      <c r="BA176" s="29">
        <v>152.13293999999999</v>
      </c>
      <c r="BB176" s="29">
        <v>9.8993579999999994</v>
      </c>
      <c r="BC176" s="29">
        <v>9.6011989999999994</v>
      </c>
      <c r="BD176" s="29">
        <v>8.8640950000000007</v>
      </c>
      <c r="BE176" s="29">
        <v>2.8087170000000001</v>
      </c>
      <c r="BF176" s="31"/>
    </row>
    <row r="177" spans="1:58" s="29" customFormat="1" x14ac:dyDescent="0.25">
      <c r="A177" s="29" t="s">
        <v>1266</v>
      </c>
      <c r="B177" s="29">
        <v>5</v>
      </c>
      <c r="C177" s="29" t="s">
        <v>21</v>
      </c>
      <c r="D177" s="29">
        <v>7</v>
      </c>
      <c r="E177" s="29" t="s">
        <v>1</v>
      </c>
      <c r="F177" s="5" t="s">
        <v>736</v>
      </c>
      <c r="G177" s="5" t="s">
        <v>244</v>
      </c>
      <c r="H177" s="6">
        <v>0.69725716504168789</v>
      </c>
      <c r="I177" s="6">
        <v>32.161916309139251</v>
      </c>
      <c r="J177" s="5" t="s">
        <v>51</v>
      </c>
      <c r="K177" s="29">
        <v>13011</v>
      </c>
      <c r="L177" s="29">
        <v>23</v>
      </c>
      <c r="M177" s="29">
        <f t="shared" si="12"/>
        <v>0.17677349934670664</v>
      </c>
      <c r="N177" s="29">
        <v>2.0365000000013823E-2</v>
      </c>
      <c r="O177" s="29">
        <v>1.5960312858560602E-2</v>
      </c>
      <c r="P177" s="29">
        <v>41.531926120546395</v>
      </c>
      <c r="Q177" s="29">
        <f t="shared" si="13"/>
        <v>11.729373262948748</v>
      </c>
      <c r="R177" s="29">
        <v>0.48211510641280114</v>
      </c>
      <c r="S177" s="29">
        <f t="shared" si="14"/>
        <v>0.2323682638640831</v>
      </c>
      <c r="U177" s="29">
        <v>2.9002699999999999</v>
      </c>
      <c r="V177" s="5">
        <v>3</v>
      </c>
      <c r="W177" s="5">
        <v>120</v>
      </c>
      <c r="X177" s="5">
        <v>28.6666666666667</v>
      </c>
      <c r="Y177" s="5">
        <v>148.666666666667</v>
      </c>
      <c r="Z177" s="29">
        <v>13.5</v>
      </c>
      <c r="AA177" s="29" t="s">
        <v>2246</v>
      </c>
      <c r="AB177" s="34"/>
      <c r="AC177" s="29">
        <v>13600</v>
      </c>
      <c r="AD177" s="29">
        <v>327.36810000000003</v>
      </c>
      <c r="AE177" s="29">
        <v>41.543449000000003</v>
      </c>
      <c r="AF177" s="29">
        <v>135.99</v>
      </c>
      <c r="AG177" s="29">
        <v>537.50941399999999</v>
      </c>
      <c r="AH177" s="29">
        <v>53.750940999999997</v>
      </c>
      <c r="AI177" s="29">
        <v>2.4067000000000002E-2</v>
      </c>
      <c r="AJ177" s="29">
        <v>1.1591000000000001E-2</v>
      </c>
      <c r="AK177" s="29">
        <v>0.48163800000000001</v>
      </c>
      <c r="AL177" s="29">
        <v>2.2499999999999999E-2</v>
      </c>
      <c r="AM177" s="29">
        <v>2.2499999999999999E-2</v>
      </c>
      <c r="AN177" s="29">
        <v>0</v>
      </c>
      <c r="AO177" s="29">
        <v>0</v>
      </c>
      <c r="AP177" s="29">
        <v>0</v>
      </c>
      <c r="AQ177" s="29">
        <v>0</v>
      </c>
      <c r="AR177" s="29">
        <v>0</v>
      </c>
      <c r="AS177" s="29">
        <v>0</v>
      </c>
      <c r="AT177" s="29">
        <v>0</v>
      </c>
      <c r="AU177" s="29">
        <v>0</v>
      </c>
      <c r="AV177" s="29">
        <v>0</v>
      </c>
      <c r="AW177" s="29">
        <v>0</v>
      </c>
      <c r="AX177" s="29">
        <v>0</v>
      </c>
      <c r="AY177" s="29">
        <v>0</v>
      </c>
      <c r="AZ177" s="29">
        <v>0</v>
      </c>
      <c r="BA177" s="29">
        <v>0</v>
      </c>
      <c r="BB177" s="29">
        <v>0</v>
      </c>
      <c r="BC177" s="29">
        <v>0</v>
      </c>
      <c r="BD177" s="29">
        <v>0</v>
      </c>
      <c r="BE177" s="29">
        <v>0</v>
      </c>
      <c r="BF177" s="31"/>
    </row>
    <row r="178" spans="1:58" s="29" customFormat="1" x14ac:dyDescent="0.25">
      <c r="A178" s="29" t="s">
        <v>1267</v>
      </c>
      <c r="B178" s="29">
        <v>5</v>
      </c>
      <c r="C178" s="29" t="s">
        <v>8</v>
      </c>
      <c r="D178" s="29">
        <v>1</v>
      </c>
      <c r="E178" s="29" t="s">
        <v>1</v>
      </c>
      <c r="F178" s="5" t="s">
        <v>736</v>
      </c>
      <c r="G178" s="5" t="s">
        <v>244</v>
      </c>
      <c r="H178" s="6">
        <v>0.69725716504168789</v>
      </c>
      <c r="I178" s="6">
        <v>32.161916309139251</v>
      </c>
      <c r="J178" s="5" t="s">
        <v>51</v>
      </c>
      <c r="K178" s="29">
        <v>460</v>
      </c>
      <c r="L178" s="29">
        <v>166</v>
      </c>
      <c r="M178" s="29">
        <f t="shared" si="12"/>
        <v>36.086956521739133</v>
      </c>
      <c r="N178" s="29">
        <v>0.52356406250000054</v>
      </c>
      <c r="O178" s="29">
        <v>0.11175352568820743</v>
      </c>
      <c r="P178" s="29">
        <v>1.6064569317679818</v>
      </c>
      <c r="Q178" s="29">
        <f t="shared" si="13"/>
        <v>28.196095925829663</v>
      </c>
      <c r="R178" s="29">
        <v>1.3529783229430428</v>
      </c>
      <c r="S178" s="29">
        <f t="shared" si="14"/>
        <v>0.63849495266615852</v>
      </c>
      <c r="U178" s="29">
        <v>2.9002699999999999</v>
      </c>
      <c r="V178" s="5">
        <v>3</v>
      </c>
      <c r="W178" s="5">
        <v>120</v>
      </c>
      <c r="X178" s="5">
        <v>28.6666666666667</v>
      </c>
      <c r="Y178" s="5">
        <v>148.666666666667</v>
      </c>
      <c r="Z178" s="29">
        <v>13.5</v>
      </c>
      <c r="AA178" s="29" t="s">
        <v>2246</v>
      </c>
      <c r="AB178" s="34"/>
      <c r="AC178" s="29">
        <v>499</v>
      </c>
      <c r="AD178" s="29">
        <v>312.26814999999999</v>
      </c>
      <c r="AE178" s="29">
        <v>1.5979859999999999</v>
      </c>
      <c r="AF178" s="29">
        <v>3.41</v>
      </c>
      <c r="AG178" s="29">
        <v>3.641689</v>
      </c>
      <c r="AH178" s="29">
        <v>0.36416900000000002</v>
      </c>
      <c r="AI178" s="29">
        <v>0.62509300000000001</v>
      </c>
      <c r="AJ178" s="29">
        <v>0.84360100000000005</v>
      </c>
      <c r="AK178" s="29">
        <v>1.3495600000000001</v>
      </c>
      <c r="AL178" s="29">
        <v>0.24956200000000001</v>
      </c>
      <c r="AM178" s="29">
        <v>8.7499999999999994E-2</v>
      </c>
      <c r="AN178" s="29">
        <v>1</v>
      </c>
      <c r="AO178" s="29">
        <v>3.202E-3</v>
      </c>
      <c r="AP178" s="29">
        <v>0.19214300000000001</v>
      </c>
      <c r="AQ178" s="29">
        <v>3.6072139999999999</v>
      </c>
      <c r="AR178" s="29">
        <v>2.58595</v>
      </c>
      <c r="AS178" s="29">
        <v>0</v>
      </c>
      <c r="AT178" s="29">
        <v>18</v>
      </c>
      <c r="AU178" s="29">
        <v>0</v>
      </c>
      <c r="AV178" s="29">
        <v>0.152115</v>
      </c>
      <c r="AW178" s="29">
        <v>9.5055000000000001E-2</v>
      </c>
      <c r="AX178" s="29">
        <v>6.5739859999999997</v>
      </c>
      <c r="AY178" s="29">
        <v>0</v>
      </c>
      <c r="AZ178" s="29">
        <v>19.493176999999999</v>
      </c>
      <c r="BA178" s="29">
        <v>0</v>
      </c>
      <c r="BB178" s="29">
        <v>0</v>
      </c>
      <c r="BC178" s="29">
        <v>0</v>
      </c>
      <c r="BD178" s="29">
        <v>6.4045800000000002</v>
      </c>
      <c r="BE178" s="29">
        <v>0.37267800000000001</v>
      </c>
      <c r="BF178" s="31"/>
    </row>
    <row r="179" spans="1:58" s="29" customFormat="1" x14ac:dyDescent="0.25">
      <c r="A179" s="29" t="s">
        <v>1267</v>
      </c>
      <c r="B179" s="29">
        <v>5</v>
      </c>
      <c r="C179" s="29" t="s">
        <v>0</v>
      </c>
      <c r="D179" s="29">
        <v>10</v>
      </c>
      <c r="E179" s="29" t="s">
        <v>1</v>
      </c>
      <c r="F179" s="5" t="s">
        <v>736</v>
      </c>
      <c r="G179" s="5" t="s">
        <v>244</v>
      </c>
      <c r="H179" s="6">
        <v>0.69725716504168789</v>
      </c>
      <c r="I179" s="6">
        <v>32.161916309139251</v>
      </c>
      <c r="J179" s="5" t="s">
        <v>52</v>
      </c>
      <c r="K179" s="29">
        <v>9241</v>
      </c>
      <c r="L179" s="29">
        <v>8</v>
      </c>
      <c r="M179" s="29">
        <f t="shared" si="12"/>
        <v>8.6570717454820909E-2</v>
      </c>
      <c r="N179" s="29">
        <v>7.6125000000004661E-2</v>
      </c>
      <c r="O179" s="29">
        <v>3.4922976777564821E-3</v>
      </c>
      <c r="P179" s="29">
        <v>32.272322840147652</v>
      </c>
      <c r="Q179" s="29">
        <f t="shared" si="13"/>
        <v>2.4697699825500052</v>
      </c>
      <c r="R179" s="29">
        <v>0.29458487201882433</v>
      </c>
      <c r="S179" s="29">
        <f t="shared" si="14"/>
        <v>0.41989849825805992</v>
      </c>
      <c r="T179" s="29">
        <v>0.50906543041958718</v>
      </c>
      <c r="U179" s="29">
        <v>2.9002699999999999</v>
      </c>
      <c r="V179" s="5">
        <v>3</v>
      </c>
      <c r="W179" s="5">
        <v>120</v>
      </c>
      <c r="X179" s="5">
        <v>28.6666666666667</v>
      </c>
      <c r="Y179" s="5">
        <v>148.666666666667</v>
      </c>
      <c r="Z179" s="29">
        <v>13.5</v>
      </c>
      <c r="AA179" s="29" t="s">
        <v>2246</v>
      </c>
      <c r="AB179" s="34"/>
      <c r="AC179" s="29">
        <v>10085</v>
      </c>
      <c r="AD179" s="29">
        <v>312.26814999999999</v>
      </c>
      <c r="AE179" s="29">
        <v>32.295960999999998</v>
      </c>
      <c r="AF179" s="29">
        <v>100.84</v>
      </c>
      <c r="AG179" s="29">
        <v>423.14370400000001</v>
      </c>
      <c r="AH179" s="29">
        <v>42.314369999999997</v>
      </c>
      <c r="AI179" s="29">
        <v>3.0956000000000001E-2</v>
      </c>
      <c r="AJ179" s="29">
        <v>9.0629999999999999E-3</v>
      </c>
      <c r="AK179" s="29">
        <v>0.29276200000000002</v>
      </c>
      <c r="AL179" s="29">
        <v>0.03</v>
      </c>
      <c r="AM179" s="29">
        <v>2.75E-2</v>
      </c>
      <c r="AN179" s="29">
        <v>0</v>
      </c>
      <c r="AO179" s="29">
        <v>0</v>
      </c>
      <c r="AP179" s="29">
        <v>0</v>
      </c>
      <c r="AQ179" s="29">
        <v>0</v>
      </c>
      <c r="AR179" s="29">
        <v>0</v>
      </c>
      <c r="AS179" s="29">
        <v>0</v>
      </c>
      <c r="AT179" s="29">
        <v>0</v>
      </c>
      <c r="AU179" s="29">
        <v>0</v>
      </c>
      <c r="AV179" s="29">
        <v>0</v>
      </c>
      <c r="AW179" s="29">
        <v>0</v>
      </c>
      <c r="AX179" s="29">
        <v>0</v>
      </c>
      <c r="AY179" s="29">
        <v>0</v>
      </c>
      <c r="AZ179" s="29">
        <v>0</v>
      </c>
      <c r="BA179" s="29">
        <v>0</v>
      </c>
      <c r="BB179" s="29">
        <v>0</v>
      </c>
      <c r="BC179" s="29">
        <v>0</v>
      </c>
      <c r="BD179" s="29">
        <v>0</v>
      </c>
      <c r="BE179" s="29">
        <v>0</v>
      </c>
      <c r="BF179" s="31"/>
    </row>
    <row r="180" spans="1:58" s="29" customFormat="1" x14ac:dyDescent="0.25">
      <c r="A180" s="29" t="s">
        <v>1267</v>
      </c>
      <c r="B180" s="29">
        <v>5</v>
      </c>
      <c r="C180" s="29" t="s">
        <v>5</v>
      </c>
      <c r="D180" s="29">
        <v>14</v>
      </c>
      <c r="E180" s="29" t="s">
        <v>1</v>
      </c>
      <c r="F180" s="5" t="s">
        <v>736</v>
      </c>
      <c r="G180" s="5" t="s">
        <v>244</v>
      </c>
      <c r="H180" s="6">
        <v>0.69725716504168789</v>
      </c>
      <c r="I180" s="6">
        <v>32.161916309139251</v>
      </c>
      <c r="J180" s="5" t="s">
        <v>50</v>
      </c>
      <c r="K180" s="29">
        <v>11229</v>
      </c>
      <c r="L180" s="29">
        <v>16</v>
      </c>
      <c r="M180" s="29">
        <f t="shared" si="12"/>
        <v>0.14248820019592126</v>
      </c>
      <c r="N180" s="29">
        <v>2.5925000000000864E-2</v>
      </c>
      <c r="O180" s="29">
        <v>1.0476893033269447E-2</v>
      </c>
      <c r="P180" s="29">
        <v>39.21501062352754</v>
      </c>
      <c r="Q180" s="29">
        <f t="shared" si="13"/>
        <v>9.4124577659298936</v>
      </c>
      <c r="R180" s="29">
        <v>0.39875288217385241</v>
      </c>
      <c r="S180" s="29">
        <f t="shared" si="14"/>
        <v>0.31573048810303184</v>
      </c>
      <c r="T180" s="29">
        <v>0.50906543041958718</v>
      </c>
      <c r="U180" s="29">
        <v>2.9002699999999999</v>
      </c>
      <c r="V180" s="5">
        <v>3</v>
      </c>
      <c r="W180" s="5">
        <v>120</v>
      </c>
      <c r="X180" s="5">
        <v>28.6666666666667</v>
      </c>
      <c r="Y180" s="5">
        <v>148.666666666667</v>
      </c>
      <c r="Z180" s="29">
        <v>13.5</v>
      </c>
      <c r="AA180" s="29" t="s">
        <v>2246</v>
      </c>
      <c r="AB180" s="34"/>
      <c r="AC180" s="29">
        <v>12199</v>
      </c>
      <c r="AD180" s="29">
        <v>312.26814999999999</v>
      </c>
      <c r="AE180" s="29">
        <v>39.065784000000001</v>
      </c>
      <c r="AF180" s="29">
        <v>121.98</v>
      </c>
      <c r="AG180" s="29">
        <v>506.04713199999998</v>
      </c>
      <c r="AH180" s="29">
        <v>50.604712999999997</v>
      </c>
      <c r="AI180" s="29">
        <v>2.5597999999999999E-2</v>
      </c>
      <c r="AJ180" s="29">
        <v>1.0192E-2</v>
      </c>
      <c r="AK180" s="29">
        <v>0.39816299999999999</v>
      </c>
      <c r="AL180" s="29">
        <v>2.4E-2</v>
      </c>
      <c r="AM180" s="29">
        <v>2.2499999999999999E-2</v>
      </c>
      <c r="AN180" s="29">
        <v>0</v>
      </c>
      <c r="AO180" s="29">
        <v>0</v>
      </c>
      <c r="AP180" s="29">
        <v>0</v>
      </c>
      <c r="AQ180" s="29">
        <v>0</v>
      </c>
      <c r="AR180" s="29">
        <v>0</v>
      </c>
      <c r="AS180" s="29">
        <v>0</v>
      </c>
      <c r="AT180" s="29">
        <v>0</v>
      </c>
      <c r="AU180" s="29">
        <v>0</v>
      </c>
      <c r="AV180" s="29">
        <v>0</v>
      </c>
      <c r="AW180" s="29">
        <v>0</v>
      </c>
      <c r="AX180" s="29">
        <v>0</v>
      </c>
      <c r="AY180" s="29">
        <v>0</v>
      </c>
      <c r="AZ180" s="29">
        <v>0</v>
      </c>
      <c r="BA180" s="29">
        <v>0</v>
      </c>
      <c r="BB180" s="29">
        <v>0</v>
      </c>
      <c r="BC180" s="29">
        <v>0</v>
      </c>
      <c r="BD180" s="29">
        <v>0</v>
      </c>
      <c r="BE180" s="29">
        <v>0</v>
      </c>
      <c r="BF180" s="31"/>
    </row>
    <row r="181" spans="1:58" s="29" customFormat="1" x14ac:dyDescent="0.25">
      <c r="A181" s="29" t="s">
        <v>1268</v>
      </c>
      <c r="B181" s="29">
        <v>5</v>
      </c>
      <c r="C181" s="29" t="s">
        <v>3</v>
      </c>
      <c r="D181" s="29">
        <v>4</v>
      </c>
      <c r="E181" s="29" t="s">
        <v>1</v>
      </c>
      <c r="F181" s="5" t="s">
        <v>736</v>
      </c>
      <c r="G181" s="5" t="s">
        <v>244</v>
      </c>
      <c r="H181" s="6">
        <v>0.69725716504168789</v>
      </c>
      <c r="I181" s="6">
        <v>32.161916309139251</v>
      </c>
      <c r="J181" s="5" t="s">
        <v>50</v>
      </c>
      <c r="K181" s="29">
        <v>9758</v>
      </c>
      <c r="L181" s="29">
        <v>3</v>
      </c>
      <c r="M181" s="29">
        <f t="shared" si="12"/>
        <v>3.0744004919040786E-2</v>
      </c>
      <c r="N181" s="29">
        <v>6.3000000000101863E-3</v>
      </c>
      <c r="O181" s="29">
        <v>4.6854679151645089E-3</v>
      </c>
      <c r="P181" s="29">
        <v>45.720795916175284</v>
      </c>
      <c r="Q181" s="29">
        <f t="shared" si="13"/>
        <v>15.918243058577637</v>
      </c>
      <c r="R181" s="29">
        <v>0.39233703392096575</v>
      </c>
      <c r="S181" s="29">
        <f t="shared" si="14"/>
        <v>0.32214633635591849</v>
      </c>
      <c r="T181" s="29">
        <v>0.91277219126157749</v>
      </c>
      <c r="U181" s="29">
        <v>2.9002699999999999</v>
      </c>
      <c r="V181" s="5">
        <v>3</v>
      </c>
      <c r="W181" s="5">
        <v>120</v>
      </c>
      <c r="X181" s="5">
        <v>28.6666666666667</v>
      </c>
      <c r="Y181" s="5">
        <v>148.666666666667</v>
      </c>
      <c r="Z181" s="29">
        <v>13.5</v>
      </c>
      <c r="AA181" s="29" t="s">
        <v>2246</v>
      </c>
      <c r="AB181" s="34"/>
      <c r="AC181" s="29">
        <v>14203</v>
      </c>
      <c r="AD181" s="29">
        <v>309.42910000000001</v>
      </c>
      <c r="AE181" s="29">
        <v>45.900660000000002</v>
      </c>
      <c r="AF181" s="29">
        <v>142.02000000000001</v>
      </c>
      <c r="AG181" s="29">
        <v>650.17313000000001</v>
      </c>
      <c r="AH181" s="29">
        <v>65.017313000000001</v>
      </c>
      <c r="AI181" s="29">
        <v>2.1784000000000001E-2</v>
      </c>
      <c r="AJ181" s="29">
        <v>8.4510000000000002E-3</v>
      </c>
      <c r="AK181" s="29">
        <v>0.38794499999999998</v>
      </c>
      <c r="AL181" s="29">
        <v>2.06E-2</v>
      </c>
      <c r="AM181" s="29">
        <v>1.7500000000000002E-2</v>
      </c>
      <c r="AN181" s="29">
        <v>0</v>
      </c>
      <c r="AO181" s="29">
        <v>0</v>
      </c>
      <c r="AP181" s="29">
        <v>0</v>
      </c>
      <c r="AQ181" s="29">
        <v>0</v>
      </c>
      <c r="AR181" s="29">
        <v>0</v>
      </c>
      <c r="AS181" s="29">
        <v>0</v>
      </c>
      <c r="AT181" s="29">
        <v>0</v>
      </c>
      <c r="AU181" s="29">
        <v>0</v>
      </c>
      <c r="AV181" s="29">
        <v>0</v>
      </c>
      <c r="AW181" s="29">
        <v>0</v>
      </c>
      <c r="AX181" s="29">
        <v>0</v>
      </c>
      <c r="AY181" s="29">
        <v>0</v>
      </c>
      <c r="AZ181" s="29">
        <v>0</v>
      </c>
      <c r="BA181" s="29">
        <v>0</v>
      </c>
      <c r="BB181" s="29">
        <v>0</v>
      </c>
      <c r="BC181" s="29">
        <v>0</v>
      </c>
      <c r="BD181" s="29">
        <v>0</v>
      </c>
      <c r="BE181" s="29">
        <v>0</v>
      </c>
      <c r="BF181" s="31"/>
    </row>
    <row r="182" spans="1:58" s="29" customFormat="1" x14ac:dyDescent="0.25">
      <c r="A182" s="29" t="s">
        <v>1268</v>
      </c>
      <c r="B182" s="29">
        <v>5</v>
      </c>
      <c r="C182" s="29" t="s">
        <v>12</v>
      </c>
      <c r="D182" s="29">
        <v>5</v>
      </c>
      <c r="E182" s="29" t="s">
        <v>1</v>
      </c>
      <c r="F182" s="5" t="s">
        <v>736</v>
      </c>
      <c r="G182" s="5" t="s">
        <v>244</v>
      </c>
      <c r="H182" s="6">
        <v>0.69725716504168789</v>
      </c>
      <c r="I182" s="6">
        <v>32.161916309139251</v>
      </c>
      <c r="J182" s="5" t="s">
        <v>50</v>
      </c>
      <c r="K182" s="29">
        <v>7402</v>
      </c>
      <c r="L182" s="29">
        <v>18</v>
      </c>
      <c r="M182" s="29">
        <f t="shared" si="12"/>
        <v>0.2431775195893002</v>
      </c>
      <c r="N182" s="29">
        <v>2.2412500000005942E-2</v>
      </c>
      <c r="O182" s="29">
        <v>1.8741871660658035E-2</v>
      </c>
      <c r="P182" s="29">
        <v>34.681833508047696</v>
      </c>
      <c r="Q182" s="29">
        <f t="shared" si="13"/>
        <v>4.879280650450049</v>
      </c>
      <c r="R182" s="29">
        <v>0.42501852188321937</v>
      </c>
      <c r="S182" s="29">
        <f t="shared" si="14"/>
        <v>0.28946484839366488</v>
      </c>
      <c r="T182" s="29">
        <v>0.92535461301326438</v>
      </c>
      <c r="U182" s="29">
        <v>2.9002699999999999</v>
      </c>
      <c r="V182" s="5">
        <v>3</v>
      </c>
      <c r="W182" s="5">
        <v>120</v>
      </c>
      <c r="X182" s="5">
        <v>28.6666666666667</v>
      </c>
      <c r="Y182" s="5">
        <v>148.666666666667</v>
      </c>
      <c r="Z182" s="29">
        <v>13.5</v>
      </c>
      <c r="AA182" s="29" t="s">
        <v>2246</v>
      </c>
      <c r="AB182" s="34"/>
      <c r="AC182" s="29">
        <v>10808</v>
      </c>
      <c r="AD182" s="29">
        <v>309.42910000000001</v>
      </c>
      <c r="AE182" s="29">
        <v>34.928842000000003</v>
      </c>
      <c r="AF182" s="29">
        <v>108.07</v>
      </c>
      <c r="AG182" s="29">
        <v>392.51637599999998</v>
      </c>
      <c r="AH182" s="29">
        <v>39.251638</v>
      </c>
      <c r="AI182" s="29">
        <v>2.8625000000000001E-2</v>
      </c>
      <c r="AJ182" s="29">
        <v>1.2304000000000001E-2</v>
      </c>
      <c r="AK182" s="29">
        <v>0.42982999999999999</v>
      </c>
      <c r="AL182" s="29">
        <v>2.8025000000000001E-2</v>
      </c>
      <c r="AM182" s="29">
        <v>2.75E-2</v>
      </c>
      <c r="AN182" s="29">
        <v>0</v>
      </c>
      <c r="AO182" s="29">
        <v>0</v>
      </c>
      <c r="AP182" s="29">
        <v>0</v>
      </c>
      <c r="AQ182" s="29">
        <v>0</v>
      </c>
      <c r="AR182" s="29">
        <v>0</v>
      </c>
      <c r="AS182" s="29">
        <v>0</v>
      </c>
      <c r="AT182" s="29">
        <v>0</v>
      </c>
      <c r="AU182" s="29">
        <v>0</v>
      </c>
      <c r="AV182" s="29">
        <v>0</v>
      </c>
      <c r="AW182" s="29">
        <v>0</v>
      </c>
      <c r="AX182" s="29">
        <v>0</v>
      </c>
      <c r="AY182" s="29">
        <v>0</v>
      </c>
      <c r="AZ182" s="29">
        <v>0</v>
      </c>
      <c r="BA182" s="29">
        <v>0</v>
      </c>
      <c r="BB182" s="29">
        <v>0</v>
      </c>
      <c r="BC182" s="29">
        <v>0</v>
      </c>
      <c r="BD182" s="29">
        <v>0</v>
      </c>
      <c r="BE182" s="29">
        <v>0</v>
      </c>
      <c r="BF182" s="31"/>
    </row>
    <row r="183" spans="1:58" s="29" customFormat="1" x14ac:dyDescent="0.25">
      <c r="A183" s="29" t="s">
        <v>1268</v>
      </c>
      <c r="B183" s="29">
        <v>5</v>
      </c>
      <c r="C183" s="29" t="s">
        <v>17</v>
      </c>
      <c r="D183" s="29">
        <v>8</v>
      </c>
      <c r="E183" s="29" t="s">
        <v>1</v>
      </c>
      <c r="F183" s="5" t="s">
        <v>736</v>
      </c>
      <c r="G183" s="5" t="s">
        <v>244</v>
      </c>
      <c r="H183" s="6">
        <v>0.69725716504168789</v>
      </c>
      <c r="I183" s="6">
        <v>32.161916309139251</v>
      </c>
      <c r="J183" s="5" t="s">
        <v>51</v>
      </c>
      <c r="K183" s="29">
        <v>1177</v>
      </c>
      <c r="L183" s="29">
        <v>611</v>
      </c>
      <c r="M183" s="29">
        <f t="shared" si="12"/>
        <v>51.91163976210705</v>
      </c>
      <c r="N183" s="29">
        <v>0.14661526315789503</v>
      </c>
      <c r="O183" s="29">
        <v>0.44511945194062835</v>
      </c>
      <c r="P183" s="29">
        <v>5.5147957361486277</v>
      </c>
      <c r="Q183" s="29">
        <f t="shared" si="13"/>
        <v>24.287757121449019</v>
      </c>
      <c r="R183" s="29">
        <v>2.3427879571447541</v>
      </c>
      <c r="S183" s="29">
        <f t="shared" si="14"/>
        <v>1.6283045868678698</v>
      </c>
      <c r="T183" s="29">
        <v>0.82375109703397931</v>
      </c>
      <c r="U183" s="29">
        <v>2.9002699999999999</v>
      </c>
      <c r="V183" s="5">
        <v>3</v>
      </c>
      <c r="W183" s="5">
        <v>120</v>
      </c>
      <c r="X183" s="5">
        <v>28.6666666666667</v>
      </c>
      <c r="Y183" s="5">
        <v>148.666666666667</v>
      </c>
      <c r="Z183" s="29">
        <v>13.5</v>
      </c>
      <c r="AA183" s="29" t="s">
        <v>2246</v>
      </c>
      <c r="AB183" s="34"/>
      <c r="AC183" s="29">
        <v>1809</v>
      </c>
      <c r="AD183" s="29">
        <v>309.42910000000001</v>
      </c>
      <c r="AE183" s="29">
        <v>5.8462500000000004</v>
      </c>
      <c r="AF183" s="29">
        <v>16.62</v>
      </c>
      <c r="AG183" s="29">
        <v>28.860624000000001</v>
      </c>
      <c r="AH183" s="29">
        <v>2.8860619999999999</v>
      </c>
      <c r="AI183" s="29">
        <v>0.17108899999999999</v>
      </c>
      <c r="AJ183" s="29">
        <v>0.38516699999999998</v>
      </c>
      <c r="AK183" s="29">
        <v>2.2512620000000001</v>
      </c>
      <c r="AL183" s="29">
        <v>5.0775000000000001E-2</v>
      </c>
      <c r="AM183" s="29">
        <v>1.2500000000000001E-2</v>
      </c>
      <c r="AN183" s="29">
        <v>45</v>
      </c>
      <c r="AO183" s="29">
        <v>0.145429</v>
      </c>
      <c r="AP183" s="29">
        <v>8.7257470000000001</v>
      </c>
      <c r="AQ183" s="29">
        <v>36.152569999999997</v>
      </c>
      <c r="AR183" s="29">
        <v>0.47227599999999997</v>
      </c>
      <c r="AS183" s="29">
        <v>0.382104</v>
      </c>
      <c r="AT183" s="29">
        <v>14.533333000000001</v>
      </c>
      <c r="AU183" s="29">
        <v>7.8757400000000004</v>
      </c>
      <c r="AV183" s="29">
        <v>3.4896999999999997E-2</v>
      </c>
      <c r="AW183" s="29">
        <v>2.9437999999999999E-2</v>
      </c>
      <c r="AX183" s="29">
        <v>43.913949000000002</v>
      </c>
      <c r="AY183" s="29">
        <v>30.002877999999999</v>
      </c>
      <c r="AZ183" s="29">
        <v>215.18443600000001</v>
      </c>
      <c r="BA183" s="29">
        <v>159.756103</v>
      </c>
      <c r="BB183" s="29">
        <v>6.2569220000000003</v>
      </c>
      <c r="BC183" s="29">
        <v>7.097766</v>
      </c>
      <c r="BD183" s="29">
        <v>6.765466</v>
      </c>
      <c r="BE183" s="29">
        <v>4.7169910000000002</v>
      </c>
      <c r="BF183" s="31"/>
    </row>
    <row r="184" spans="1:58" s="29" customFormat="1" x14ac:dyDescent="0.25">
      <c r="A184" s="29" t="s">
        <v>1269</v>
      </c>
      <c r="B184" s="29">
        <v>5</v>
      </c>
      <c r="C184" s="29" t="s">
        <v>21</v>
      </c>
      <c r="D184" s="29">
        <v>7</v>
      </c>
      <c r="E184" s="29" t="s">
        <v>1</v>
      </c>
      <c r="F184" s="5" t="s">
        <v>736</v>
      </c>
      <c r="G184" s="5" t="s">
        <v>244</v>
      </c>
      <c r="H184" s="6">
        <v>0.69725716504168789</v>
      </c>
      <c r="I184" s="6">
        <v>32.161916309139251</v>
      </c>
      <c r="J184" s="5" t="s">
        <v>50</v>
      </c>
      <c r="K184" s="29">
        <v>6887</v>
      </c>
      <c r="L184" s="29">
        <v>0</v>
      </c>
      <c r="M184" s="29">
        <f t="shared" si="12"/>
        <v>0</v>
      </c>
      <c r="N184" s="29">
        <v>0</v>
      </c>
      <c r="O184" s="29">
        <v>0</v>
      </c>
      <c r="P184" s="29">
        <v>26.633913279627702</v>
      </c>
      <c r="Q184" s="29">
        <f t="shared" si="13"/>
        <v>3.1686395779699446</v>
      </c>
      <c r="R184" s="29">
        <v>0.42369627209235272</v>
      </c>
      <c r="S184" s="29">
        <f t="shared" si="14"/>
        <v>0.29078709818453152</v>
      </c>
      <c r="T184" s="29">
        <v>0.94977727356546349</v>
      </c>
      <c r="U184" s="29">
        <v>2.9002699999999999</v>
      </c>
      <c r="V184" s="5">
        <v>3</v>
      </c>
      <c r="W184" s="5">
        <v>120</v>
      </c>
      <c r="X184" s="5">
        <v>28.6666666666667</v>
      </c>
      <c r="Y184" s="5">
        <v>148.666666666667</v>
      </c>
      <c r="Z184" s="29">
        <v>13.5</v>
      </c>
      <c r="AA184" s="29" t="s">
        <v>2246</v>
      </c>
      <c r="AB184" s="34"/>
      <c r="AC184" s="29">
        <v>12432</v>
      </c>
      <c r="AD184" s="29">
        <v>477.60320000000002</v>
      </c>
      <c r="AE184" s="29">
        <v>26.029976000000001</v>
      </c>
      <c r="AF184" s="29">
        <v>124.31</v>
      </c>
      <c r="AG184" s="29">
        <v>429.20232299999998</v>
      </c>
      <c r="AH184" s="29">
        <v>42.920231999999999</v>
      </c>
      <c r="AI184" s="29">
        <v>3.8414999999999998E-2</v>
      </c>
      <c r="AJ184" s="29">
        <v>1.6501999999999999E-2</v>
      </c>
      <c r="AK184" s="29">
        <v>0.429564</v>
      </c>
      <c r="AL184" s="29">
        <v>3.5475E-2</v>
      </c>
      <c r="AM184" s="29">
        <v>3.2500000000000001E-2</v>
      </c>
      <c r="AN184" s="29">
        <v>0</v>
      </c>
      <c r="AO184" s="29">
        <v>0</v>
      </c>
      <c r="AP184" s="29">
        <v>0</v>
      </c>
      <c r="AQ184" s="29">
        <v>0</v>
      </c>
      <c r="AR184" s="29">
        <v>0</v>
      </c>
      <c r="AS184" s="29">
        <v>0</v>
      </c>
      <c r="AT184" s="29">
        <v>0</v>
      </c>
      <c r="AU184" s="29">
        <v>0</v>
      </c>
      <c r="AV184" s="29">
        <v>0</v>
      </c>
      <c r="AW184" s="29">
        <v>0</v>
      </c>
      <c r="AX184" s="29">
        <v>0</v>
      </c>
      <c r="AY184" s="29">
        <v>0</v>
      </c>
      <c r="AZ184" s="29">
        <v>0</v>
      </c>
      <c r="BA184" s="29">
        <v>0</v>
      </c>
      <c r="BB184" s="29">
        <v>0</v>
      </c>
      <c r="BC184" s="29">
        <v>0</v>
      </c>
      <c r="BD184" s="29">
        <v>0</v>
      </c>
      <c r="BE184" s="29">
        <v>0</v>
      </c>
      <c r="BF184" s="31"/>
    </row>
    <row r="185" spans="1:58" s="29" customFormat="1" x14ac:dyDescent="0.25">
      <c r="A185" s="29" t="s">
        <v>1269</v>
      </c>
      <c r="B185" s="29">
        <v>5</v>
      </c>
      <c r="C185" s="29" t="s">
        <v>4</v>
      </c>
      <c r="D185" s="29">
        <v>12</v>
      </c>
      <c r="E185" s="29" t="s">
        <v>1</v>
      </c>
      <c r="F185" s="5" t="s">
        <v>736</v>
      </c>
      <c r="G185" s="5" t="s">
        <v>244</v>
      </c>
      <c r="H185" s="6">
        <v>0.69725716504168789</v>
      </c>
      <c r="I185" s="6">
        <v>32.161916309139251</v>
      </c>
      <c r="J185" s="5" t="s">
        <v>52</v>
      </c>
      <c r="K185" s="29">
        <v>9259</v>
      </c>
      <c r="L185" s="29">
        <v>6</v>
      </c>
      <c r="M185" s="29">
        <f t="shared" si="12"/>
        <v>6.4801814450804629E-2</v>
      </c>
      <c r="N185" s="29">
        <v>3.1499999999997641E-2</v>
      </c>
      <c r="O185" s="29">
        <v>3.8672735994812984E-3</v>
      </c>
      <c r="P185" s="29">
        <v>35.807086257597341</v>
      </c>
      <c r="Q185" s="29">
        <f t="shared" si="13"/>
        <v>6.0045333999996942</v>
      </c>
      <c r="R185" s="29">
        <v>0.37281364079736951</v>
      </c>
      <c r="S185" s="29">
        <f t="shared" si="14"/>
        <v>0.34166972947951474</v>
      </c>
      <c r="T185" s="29">
        <v>0.98881819950107575</v>
      </c>
      <c r="U185" s="29">
        <v>2.9002699999999999</v>
      </c>
      <c r="V185" s="5">
        <v>3</v>
      </c>
      <c r="W185" s="5">
        <v>120</v>
      </c>
      <c r="X185" s="5">
        <v>28.6666666666667</v>
      </c>
      <c r="Y185" s="5">
        <v>148.666666666667</v>
      </c>
      <c r="Z185" s="29">
        <v>13.5</v>
      </c>
      <c r="AA185" s="29" t="s">
        <v>2246</v>
      </c>
      <c r="AB185" s="34"/>
      <c r="AC185" s="29">
        <v>17206</v>
      </c>
      <c r="AD185" s="29">
        <v>477.60320000000002</v>
      </c>
      <c r="AE185" s="29">
        <v>36.025722000000002</v>
      </c>
      <c r="AF185" s="29">
        <v>172.05</v>
      </c>
      <c r="AG185" s="29">
        <v>703.94946400000003</v>
      </c>
      <c r="AH185" s="29">
        <v>70.394946000000004</v>
      </c>
      <c r="AI185" s="29">
        <v>2.7754999999999998E-2</v>
      </c>
      <c r="AJ185" s="29">
        <v>1.0708000000000001E-2</v>
      </c>
      <c r="AK185" s="29">
        <v>0.38582</v>
      </c>
      <c r="AL185" s="29">
        <v>2.6175E-2</v>
      </c>
      <c r="AM185" s="29">
        <v>2.2499999999999999E-2</v>
      </c>
      <c r="AN185" s="29">
        <v>0</v>
      </c>
      <c r="AO185" s="29">
        <v>0</v>
      </c>
      <c r="AP185" s="29">
        <v>0</v>
      </c>
      <c r="AQ185" s="29">
        <v>0</v>
      </c>
      <c r="AR185" s="29">
        <v>0</v>
      </c>
      <c r="AS185" s="29">
        <v>0</v>
      </c>
      <c r="AT185" s="29">
        <v>0</v>
      </c>
      <c r="AU185" s="29">
        <v>0</v>
      </c>
      <c r="AV185" s="29">
        <v>0</v>
      </c>
      <c r="AW185" s="29">
        <v>0</v>
      </c>
      <c r="AX185" s="29">
        <v>0</v>
      </c>
      <c r="AY185" s="29">
        <v>0</v>
      </c>
      <c r="AZ185" s="29">
        <v>0</v>
      </c>
      <c r="BA185" s="29">
        <v>0</v>
      </c>
      <c r="BB185" s="29">
        <v>0</v>
      </c>
      <c r="BC185" s="29">
        <v>0</v>
      </c>
      <c r="BD185" s="29">
        <v>0</v>
      </c>
      <c r="BE185" s="29">
        <v>0</v>
      </c>
      <c r="BF185" s="31"/>
    </row>
    <row r="186" spans="1:58" s="29" customFormat="1" x14ac:dyDescent="0.25">
      <c r="A186" s="29" t="s">
        <v>1269</v>
      </c>
      <c r="B186" s="29">
        <v>5</v>
      </c>
      <c r="C186" s="29" t="s">
        <v>5</v>
      </c>
      <c r="D186" s="29">
        <v>14</v>
      </c>
      <c r="E186" s="29" t="s">
        <v>1</v>
      </c>
      <c r="F186" s="5" t="s">
        <v>736</v>
      </c>
      <c r="G186" s="5" t="s">
        <v>244</v>
      </c>
      <c r="H186" s="6">
        <v>0.69725716504168789</v>
      </c>
      <c r="I186" s="6">
        <v>32.161916309139251</v>
      </c>
      <c r="J186" s="5" t="s">
        <v>52</v>
      </c>
      <c r="K186" s="29">
        <v>5149</v>
      </c>
      <c r="L186" s="29">
        <v>200</v>
      </c>
      <c r="M186" s="29">
        <f t="shared" si="12"/>
        <v>3.8842493688094772</v>
      </c>
      <c r="N186" s="29">
        <v>0.17504736842105509</v>
      </c>
      <c r="O186" s="29">
        <v>7.3478198390144675E-2</v>
      </c>
      <c r="P186" s="29">
        <v>19.912591763729207</v>
      </c>
      <c r="Q186" s="29">
        <f t="shared" si="13"/>
        <v>9.8899610938684397</v>
      </c>
      <c r="R186" s="29">
        <v>1.2181564642377782</v>
      </c>
      <c r="S186" s="29">
        <f t="shared" si="14"/>
        <v>0.50367309396089399</v>
      </c>
      <c r="T186" s="29">
        <v>1.0225673928584182</v>
      </c>
      <c r="U186" s="29">
        <v>2.9002699999999999</v>
      </c>
      <c r="V186" s="5">
        <v>3</v>
      </c>
      <c r="W186" s="5">
        <v>120</v>
      </c>
      <c r="X186" s="5">
        <v>28.6666666666667</v>
      </c>
      <c r="Y186" s="5">
        <v>148.666666666667</v>
      </c>
      <c r="Z186" s="29">
        <v>13.5</v>
      </c>
      <c r="AA186" s="29" t="s">
        <v>2246</v>
      </c>
      <c r="AB186" s="34"/>
      <c r="AC186" s="29">
        <v>9696</v>
      </c>
      <c r="AD186" s="29">
        <v>477.60320000000002</v>
      </c>
      <c r="AE186" s="29">
        <v>20.301372000000001</v>
      </c>
      <c r="AF186" s="29">
        <v>96.62</v>
      </c>
      <c r="AG186" s="29">
        <v>259.18506100000002</v>
      </c>
      <c r="AH186" s="29">
        <v>25.918506000000001</v>
      </c>
      <c r="AI186" s="29">
        <v>4.9242000000000001E-2</v>
      </c>
      <c r="AJ186" s="29">
        <v>0.101064</v>
      </c>
      <c r="AK186" s="29">
        <v>2.0523829999999998</v>
      </c>
      <c r="AL186" s="29">
        <v>3.5424999999999998E-2</v>
      </c>
      <c r="AM186" s="29">
        <v>2.75E-2</v>
      </c>
      <c r="AN186" s="29">
        <v>25</v>
      </c>
      <c r="AO186" s="29">
        <v>5.2345000000000003E-2</v>
      </c>
      <c r="AP186" s="29">
        <v>3.140682</v>
      </c>
      <c r="AQ186" s="29">
        <v>23.741748999999999</v>
      </c>
      <c r="AR186" s="29">
        <v>2.1927430000000001</v>
      </c>
      <c r="AS186" s="29">
        <v>1.0135609999999999</v>
      </c>
      <c r="AT186" s="29">
        <v>92.08</v>
      </c>
      <c r="AU186" s="29">
        <v>44.275576000000001</v>
      </c>
      <c r="AV186" s="29">
        <v>2.4074999999999999E-2</v>
      </c>
      <c r="AW186" s="29">
        <v>7.0699999999999999E-3</v>
      </c>
      <c r="AX186" s="29">
        <v>41.634717000000002</v>
      </c>
      <c r="AY186" s="29">
        <v>3.498011</v>
      </c>
      <c r="AZ186" s="29">
        <v>112.643111</v>
      </c>
      <c r="BA186" s="29">
        <v>47.245654000000002</v>
      </c>
      <c r="BB186" s="29">
        <v>3.3396089999999998</v>
      </c>
      <c r="BC186" s="29">
        <v>5.6473230000000001</v>
      </c>
      <c r="BD186" s="29">
        <v>9.6108589999999996</v>
      </c>
      <c r="BE186" s="29">
        <v>4.2847840000000001</v>
      </c>
      <c r="BF186" s="31"/>
    </row>
    <row r="187" spans="1:58" s="29" customFormat="1" x14ac:dyDescent="0.25">
      <c r="A187" s="29" t="s">
        <v>1270</v>
      </c>
      <c r="B187" s="29">
        <v>5</v>
      </c>
      <c r="C187" s="29" t="s">
        <v>9</v>
      </c>
      <c r="D187" s="29">
        <v>2</v>
      </c>
      <c r="E187" s="29" t="s">
        <v>1</v>
      </c>
      <c r="F187" s="5" t="s">
        <v>736</v>
      </c>
      <c r="G187" s="5" t="s">
        <v>244</v>
      </c>
      <c r="H187" s="6">
        <v>0.69725716504168789</v>
      </c>
      <c r="I187" s="6">
        <v>32.161916309139251</v>
      </c>
      <c r="J187" s="5" t="s">
        <v>52</v>
      </c>
      <c r="K187" s="29">
        <v>6211</v>
      </c>
      <c r="L187" s="29">
        <v>0</v>
      </c>
      <c r="M187" s="29">
        <f t="shared" si="12"/>
        <v>0</v>
      </c>
      <c r="N187" s="29">
        <v>0</v>
      </c>
      <c r="O187" s="29">
        <v>0</v>
      </c>
      <c r="P187" s="29">
        <v>30.353866371564649</v>
      </c>
      <c r="Q187" s="29">
        <f t="shared" si="13"/>
        <v>0.55131351396700268</v>
      </c>
      <c r="R187" s="29">
        <v>0.37920395648956007</v>
      </c>
      <c r="S187" s="29">
        <f t="shared" si="14"/>
        <v>0.33527941378732418</v>
      </c>
      <c r="U187" s="29">
        <v>2.9002699999999999</v>
      </c>
      <c r="V187" s="5">
        <v>3</v>
      </c>
      <c r="W187" s="5">
        <v>120</v>
      </c>
      <c r="X187" s="5">
        <v>28.6666666666667</v>
      </c>
      <c r="Y187" s="5">
        <v>148.666666666667</v>
      </c>
      <c r="Z187" s="29">
        <v>13.5</v>
      </c>
      <c r="AA187" s="29" t="s">
        <v>2246</v>
      </c>
      <c r="AB187" s="34"/>
      <c r="AC187" s="29">
        <v>11411</v>
      </c>
      <c r="AD187" s="29">
        <v>373.787575</v>
      </c>
      <c r="AE187" s="29">
        <v>30.528034999999999</v>
      </c>
      <c r="AF187" s="29">
        <v>114.1</v>
      </c>
      <c r="AG187" s="29">
        <v>421.92149699999999</v>
      </c>
      <c r="AH187" s="29">
        <v>42.192149999999998</v>
      </c>
      <c r="AI187" s="29">
        <v>3.2752999999999997E-2</v>
      </c>
      <c r="AJ187" s="29">
        <v>1.2734000000000001E-2</v>
      </c>
      <c r="AK187" s="29">
        <v>0.38877699999999998</v>
      </c>
      <c r="AL187" s="29">
        <v>3.1099999999999999E-2</v>
      </c>
      <c r="AM187" s="29">
        <v>2.75E-2</v>
      </c>
      <c r="AN187" s="29">
        <v>0</v>
      </c>
      <c r="AO187" s="29">
        <v>0</v>
      </c>
      <c r="AP187" s="29">
        <v>0</v>
      </c>
      <c r="AQ187" s="29">
        <v>0</v>
      </c>
      <c r="AR187" s="29">
        <v>0</v>
      </c>
      <c r="AS187" s="29">
        <v>0</v>
      </c>
      <c r="AT187" s="29">
        <v>0</v>
      </c>
      <c r="AU187" s="29">
        <v>0</v>
      </c>
      <c r="AV187" s="29">
        <v>0</v>
      </c>
      <c r="AW187" s="29">
        <v>0</v>
      </c>
      <c r="AX187" s="29">
        <v>0</v>
      </c>
      <c r="AY187" s="29">
        <v>0</v>
      </c>
      <c r="AZ187" s="29">
        <v>0</v>
      </c>
      <c r="BA187" s="29">
        <v>0</v>
      </c>
      <c r="BB187" s="29">
        <v>0</v>
      </c>
      <c r="BC187" s="29">
        <v>0</v>
      </c>
      <c r="BD187" s="29">
        <v>0</v>
      </c>
      <c r="BE187" s="29">
        <v>0</v>
      </c>
      <c r="BF187" s="31"/>
    </row>
    <row r="188" spans="1:58" s="29" customFormat="1" x14ac:dyDescent="0.25">
      <c r="A188" s="29" t="s">
        <v>1270</v>
      </c>
      <c r="B188" s="29">
        <v>5</v>
      </c>
      <c r="C188" s="29" t="s">
        <v>10</v>
      </c>
      <c r="D188" s="29">
        <v>13</v>
      </c>
      <c r="E188" s="29" t="s">
        <v>1</v>
      </c>
      <c r="F188" s="5" t="s">
        <v>736</v>
      </c>
      <c r="G188" s="5" t="s">
        <v>244</v>
      </c>
      <c r="H188" s="6">
        <v>0.69725716504168789</v>
      </c>
      <c r="I188" s="6">
        <v>32.161916309139251</v>
      </c>
      <c r="J188" s="5" t="s">
        <v>52</v>
      </c>
      <c r="K188" s="29">
        <v>8093</v>
      </c>
      <c r="L188" s="29">
        <v>0</v>
      </c>
      <c r="M188" s="29">
        <f t="shared" si="12"/>
        <v>0</v>
      </c>
      <c r="N188" s="29">
        <v>0</v>
      </c>
      <c r="O188" s="29">
        <v>0</v>
      </c>
      <c r="P188" s="29">
        <v>39.551415318800949</v>
      </c>
      <c r="Q188" s="29">
        <f t="shared" si="13"/>
        <v>9.7488624612033021</v>
      </c>
      <c r="R188" s="29">
        <v>0.32964791010475863</v>
      </c>
      <c r="S188" s="29">
        <f t="shared" si="14"/>
        <v>0.38483546017212561</v>
      </c>
      <c r="U188" s="29">
        <v>2.9002699999999999</v>
      </c>
      <c r="V188" s="5">
        <v>3</v>
      </c>
      <c r="W188" s="5">
        <v>120</v>
      </c>
      <c r="X188" s="5">
        <v>28.6666666666667</v>
      </c>
      <c r="Y188" s="5">
        <v>148.666666666667</v>
      </c>
      <c r="Z188" s="29">
        <v>13.5</v>
      </c>
      <c r="AA188" s="29" t="s">
        <v>2246</v>
      </c>
      <c r="AB188" s="34"/>
      <c r="AC188" s="29">
        <v>14843</v>
      </c>
      <c r="AD188" s="29">
        <v>373.787575</v>
      </c>
      <c r="AE188" s="29">
        <v>39.709719999999997</v>
      </c>
      <c r="AF188" s="29">
        <v>148.41999999999999</v>
      </c>
      <c r="AG188" s="29">
        <v>650.08088999999995</v>
      </c>
      <c r="AH188" s="29">
        <v>65.008088999999998</v>
      </c>
      <c r="AI188" s="29">
        <v>2.5182E-2</v>
      </c>
      <c r="AJ188" s="29">
        <v>8.5260000000000006E-3</v>
      </c>
      <c r="AK188" s="29">
        <v>0.338588</v>
      </c>
      <c r="AL188" s="29">
        <v>2.4250000000000001E-2</v>
      </c>
      <c r="AM188" s="29">
        <v>2.2499999999999999E-2</v>
      </c>
      <c r="AN188" s="29">
        <v>0</v>
      </c>
      <c r="AO188" s="29">
        <v>0</v>
      </c>
      <c r="AP188" s="29">
        <v>0</v>
      </c>
      <c r="AQ188" s="29">
        <v>0</v>
      </c>
      <c r="AR188" s="29">
        <v>0</v>
      </c>
      <c r="AS188" s="29">
        <v>0</v>
      </c>
      <c r="AT188" s="29">
        <v>0</v>
      </c>
      <c r="AU188" s="29">
        <v>0</v>
      </c>
      <c r="AV188" s="29">
        <v>0</v>
      </c>
      <c r="AW188" s="29">
        <v>0</v>
      </c>
      <c r="AX188" s="29">
        <v>0</v>
      </c>
      <c r="AY188" s="29">
        <v>0</v>
      </c>
      <c r="AZ188" s="29">
        <v>0</v>
      </c>
      <c r="BA188" s="29">
        <v>0</v>
      </c>
      <c r="BB188" s="29">
        <v>0</v>
      </c>
      <c r="BC188" s="29">
        <v>0</v>
      </c>
      <c r="BD188" s="29">
        <v>0</v>
      </c>
      <c r="BE188" s="29">
        <v>0</v>
      </c>
      <c r="BF188" s="31"/>
    </row>
    <row r="189" spans="1:58" s="29" customFormat="1" x14ac:dyDescent="0.25">
      <c r="A189" s="29" t="s">
        <v>1270</v>
      </c>
      <c r="B189" s="29">
        <v>5</v>
      </c>
      <c r="C189" s="29" t="s">
        <v>5</v>
      </c>
      <c r="D189" s="29">
        <v>14</v>
      </c>
      <c r="E189" s="29" t="s">
        <v>1</v>
      </c>
      <c r="F189" s="5" t="s">
        <v>736</v>
      </c>
      <c r="G189" s="5" t="s">
        <v>244</v>
      </c>
      <c r="H189" s="6">
        <v>0.69725716504168789</v>
      </c>
      <c r="I189" s="6">
        <v>32.161916309139251</v>
      </c>
      <c r="J189" s="5" t="s">
        <v>52</v>
      </c>
      <c r="K189" s="29">
        <v>5509</v>
      </c>
      <c r="L189" s="29">
        <v>0</v>
      </c>
      <c r="M189" s="29">
        <f t="shared" si="12"/>
        <v>0</v>
      </c>
      <c r="N189" s="29">
        <v>0</v>
      </c>
      <c r="O189" s="29">
        <v>0</v>
      </c>
      <c r="P189" s="29">
        <v>26.923112194646539</v>
      </c>
      <c r="Q189" s="29">
        <f t="shared" si="13"/>
        <v>2.879440662951108</v>
      </c>
      <c r="R189" s="29">
        <v>0.2846217809489745</v>
      </c>
      <c r="S189" s="29">
        <f t="shared" si="14"/>
        <v>0.42986158932790974</v>
      </c>
      <c r="U189" s="29">
        <v>2.9002699999999999</v>
      </c>
      <c r="V189" s="5">
        <v>3</v>
      </c>
      <c r="W189" s="5">
        <v>120</v>
      </c>
      <c r="X189" s="5">
        <v>28.6666666666667</v>
      </c>
      <c r="Y189" s="5">
        <v>148.666666666667</v>
      </c>
      <c r="Z189" s="29">
        <v>13.5</v>
      </c>
      <c r="AA189" s="29" t="s">
        <v>2246</v>
      </c>
      <c r="AB189" s="34"/>
      <c r="AC189" s="29">
        <v>10074</v>
      </c>
      <c r="AD189" s="29">
        <v>373.787575</v>
      </c>
      <c r="AE189" s="29">
        <v>26.951136999999999</v>
      </c>
      <c r="AF189" s="29">
        <v>100.73</v>
      </c>
      <c r="AG189" s="29">
        <v>395.32649400000003</v>
      </c>
      <c r="AH189" s="29">
        <v>39.532648999999999</v>
      </c>
      <c r="AI189" s="29">
        <v>3.7103999999999998E-2</v>
      </c>
      <c r="AJ189" s="29">
        <v>1.0631E-2</v>
      </c>
      <c r="AK189" s="29">
        <v>0.28652300000000003</v>
      </c>
      <c r="AL189" s="29">
        <v>3.6325000000000003E-2</v>
      </c>
      <c r="AM189" s="29">
        <v>3.7499999999999999E-2</v>
      </c>
      <c r="AN189" s="29">
        <v>0</v>
      </c>
      <c r="AO189" s="29">
        <v>0</v>
      </c>
      <c r="AP189" s="29">
        <v>0</v>
      </c>
      <c r="AQ189" s="29">
        <v>0</v>
      </c>
      <c r="AR189" s="29">
        <v>0</v>
      </c>
      <c r="AS189" s="29">
        <v>0</v>
      </c>
      <c r="AT189" s="29">
        <v>0</v>
      </c>
      <c r="AU189" s="29">
        <v>0</v>
      </c>
      <c r="AV189" s="29">
        <v>0</v>
      </c>
      <c r="AW189" s="29">
        <v>0</v>
      </c>
      <c r="AX189" s="29">
        <v>0</v>
      </c>
      <c r="AY189" s="29">
        <v>0</v>
      </c>
      <c r="AZ189" s="29">
        <v>0</v>
      </c>
      <c r="BA189" s="29">
        <v>0</v>
      </c>
      <c r="BB189" s="29">
        <v>0</v>
      </c>
      <c r="BC189" s="29">
        <v>0</v>
      </c>
      <c r="BD189" s="29">
        <v>0</v>
      </c>
      <c r="BE189" s="29">
        <v>0</v>
      </c>
      <c r="BF189" s="31"/>
    </row>
    <row r="190" spans="1:58" s="29" customFormat="1" x14ac:dyDescent="0.25">
      <c r="A190" s="29" t="s">
        <v>1271</v>
      </c>
      <c r="B190" s="29">
        <v>5</v>
      </c>
      <c r="C190" s="29" t="s">
        <v>2</v>
      </c>
      <c r="D190" s="29">
        <v>3</v>
      </c>
      <c r="E190" s="29" t="s">
        <v>1</v>
      </c>
      <c r="F190" s="5" t="s">
        <v>736</v>
      </c>
      <c r="G190" s="5" t="s">
        <v>244</v>
      </c>
      <c r="H190" s="6">
        <v>0.69725716504168789</v>
      </c>
      <c r="I190" s="6">
        <v>32.161916309139251</v>
      </c>
      <c r="J190" s="5" t="s">
        <v>51</v>
      </c>
      <c r="K190" s="29">
        <v>8385</v>
      </c>
      <c r="L190" s="29">
        <v>715</v>
      </c>
      <c r="M190" s="29">
        <f t="shared" si="12"/>
        <v>8.5271317829457356</v>
      </c>
      <c r="N190" s="29">
        <v>8.8044029850747108E-2</v>
      </c>
      <c r="O190" s="29">
        <v>0.23960068088918143</v>
      </c>
      <c r="P190" s="29">
        <v>29.985846406802782</v>
      </c>
      <c r="Q190" s="29">
        <f t="shared" si="13"/>
        <v>0.18329354920513552</v>
      </c>
      <c r="R190" s="29">
        <v>0.57086033103618516</v>
      </c>
      <c r="S190" s="29">
        <f t="shared" si="14"/>
        <v>0.14362303924069908</v>
      </c>
      <c r="T190" s="29">
        <v>1.010474949296039</v>
      </c>
      <c r="U190" s="29">
        <v>2.9002699999999999</v>
      </c>
      <c r="V190" s="5">
        <v>3</v>
      </c>
      <c r="W190" s="5">
        <v>120</v>
      </c>
      <c r="X190" s="5">
        <v>28.6666666666667</v>
      </c>
      <c r="Y190" s="5">
        <v>148.666666666667</v>
      </c>
      <c r="Z190" s="29">
        <v>13.5</v>
      </c>
      <c r="AA190" s="29" t="s">
        <v>2246</v>
      </c>
      <c r="AB190" s="34"/>
      <c r="AC190" s="29">
        <v>9099</v>
      </c>
      <c r="AD190" s="29">
        <v>301.46794999999997</v>
      </c>
      <c r="AE190" s="29">
        <v>30.182313000000001</v>
      </c>
      <c r="AF190" s="29">
        <v>90.98</v>
      </c>
      <c r="AG190" s="29">
        <v>248.34371300000001</v>
      </c>
      <c r="AH190" s="29">
        <v>24.834371000000001</v>
      </c>
      <c r="AI190" s="29">
        <v>3.3125000000000002E-2</v>
      </c>
      <c r="AJ190" s="29">
        <v>1.9543000000000001E-2</v>
      </c>
      <c r="AK190" s="29">
        <v>0.58996099999999996</v>
      </c>
      <c r="AL190" s="29">
        <v>2.9887E-2</v>
      </c>
      <c r="AM190" s="29">
        <v>2.75E-2</v>
      </c>
      <c r="AN190" s="29">
        <v>12</v>
      </c>
      <c r="AO190" s="29">
        <v>3.9805E-2</v>
      </c>
      <c r="AP190" s="29">
        <v>2.3883139999999998</v>
      </c>
      <c r="AQ190" s="29">
        <v>7.9129569999999996</v>
      </c>
      <c r="AR190" s="29">
        <v>0.63053300000000001</v>
      </c>
      <c r="AS190" s="29">
        <v>0.38210699999999997</v>
      </c>
      <c r="AT190" s="29">
        <v>60</v>
      </c>
      <c r="AU190" s="29">
        <v>40.647038999999999</v>
      </c>
      <c r="AV190" s="29">
        <v>1.0687E-2</v>
      </c>
      <c r="AW190" s="29">
        <v>5.4099999999999999E-3</v>
      </c>
      <c r="AX190" s="29">
        <v>90.517281999999994</v>
      </c>
      <c r="AY190" s="29">
        <v>11.689532</v>
      </c>
      <c r="AZ190" s="29">
        <v>263.74701800000003</v>
      </c>
      <c r="BA190" s="29">
        <v>63.388959999999997</v>
      </c>
      <c r="BB190" s="29">
        <v>25.062411000000001</v>
      </c>
      <c r="BC190" s="29">
        <v>28.974867</v>
      </c>
      <c r="BD190" s="29">
        <v>13.399355999999999</v>
      </c>
      <c r="BE190" s="29">
        <v>1.9148540000000001</v>
      </c>
      <c r="BF190" s="31"/>
    </row>
    <row r="191" spans="1:58" s="29" customFormat="1" x14ac:dyDescent="0.25">
      <c r="A191" s="29" t="s">
        <v>1271</v>
      </c>
      <c r="B191" s="29">
        <v>5</v>
      </c>
      <c r="C191" s="29" t="s">
        <v>12</v>
      </c>
      <c r="D191" s="29">
        <v>5</v>
      </c>
      <c r="E191" s="29" t="s">
        <v>1</v>
      </c>
      <c r="F191" s="5" t="s">
        <v>736</v>
      </c>
      <c r="G191" s="5" t="s">
        <v>244</v>
      </c>
      <c r="H191" s="6">
        <v>0.69725716504168789</v>
      </c>
      <c r="I191" s="6">
        <v>32.161916309139251</v>
      </c>
      <c r="J191" s="5" t="s">
        <v>50</v>
      </c>
      <c r="K191" s="29">
        <v>10703</v>
      </c>
      <c r="L191" s="29">
        <v>11</v>
      </c>
      <c r="M191" s="29">
        <f t="shared" si="12"/>
        <v>0.10277492291880781</v>
      </c>
      <c r="N191" s="29">
        <v>8.5674999999998391E-2</v>
      </c>
      <c r="O191" s="29">
        <v>3.5761295655101707E-3</v>
      </c>
      <c r="P191" s="29">
        <v>38.275314739655357</v>
      </c>
      <c r="Q191" s="29">
        <f t="shared" si="13"/>
        <v>8.4727618820577106</v>
      </c>
      <c r="R191" s="29">
        <v>0.31178357145228097</v>
      </c>
      <c r="S191" s="29">
        <f t="shared" si="14"/>
        <v>0.40269979882460327</v>
      </c>
      <c r="T191" s="29">
        <v>1.010965241966034</v>
      </c>
      <c r="U191" s="29">
        <v>2.9002699999999999</v>
      </c>
      <c r="V191" s="5">
        <v>3</v>
      </c>
      <c r="W191" s="5">
        <v>120</v>
      </c>
      <c r="X191" s="5">
        <v>28.6666666666667</v>
      </c>
      <c r="Y191" s="5">
        <v>148.666666666667</v>
      </c>
      <c r="Z191" s="29">
        <v>13.5</v>
      </c>
      <c r="AA191" s="29" t="s">
        <v>2246</v>
      </c>
      <c r="AB191" s="34"/>
      <c r="AC191" s="29">
        <v>11746</v>
      </c>
      <c r="AD191" s="29">
        <v>301.46794999999997</v>
      </c>
      <c r="AE191" s="29">
        <v>38.962682000000001</v>
      </c>
      <c r="AF191" s="29">
        <v>117.45</v>
      </c>
      <c r="AG191" s="29">
        <v>498.11224399999998</v>
      </c>
      <c r="AH191" s="29">
        <v>49.811224000000003</v>
      </c>
      <c r="AI191" s="29">
        <v>2.5661E-2</v>
      </c>
      <c r="AJ191" s="29">
        <v>8.2109999999999995E-3</v>
      </c>
      <c r="AK191" s="29">
        <v>0.31998300000000002</v>
      </c>
      <c r="AL191" s="29">
        <v>2.4850000000000001E-2</v>
      </c>
      <c r="AM191" s="29">
        <v>2.2499999999999999E-2</v>
      </c>
      <c r="AN191" s="29">
        <v>0</v>
      </c>
      <c r="AO191" s="29">
        <v>0</v>
      </c>
      <c r="AP191" s="29">
        <v>0</v>
      </c>
      <c r="AQ191" s="29">
        <v>0</v>
      </c>
      <c r="AR191" s="29">
        <v>0</v>
      </c>
      <c r="AS191" s="29">
        <v>0</v>
      </c>
      <c r="AT191" s="29">
        <v>0</v>
      </c>
      <c r="AU191" s="29">
        <v>0</v>
      </c>
      <c r="AV191" s="29">
        <v>0</v>
      </c>
      <c r="AW191" s="29">
        <v>0</v>
      </c>
      <c r="AX191" s="29">
        <v>0</v>
      </c>
      <c r="AY191" s="29">
        <v>0</v>
      </c>
      <c r="AZ191" s="29">
        <v>0</v>
      </c>
      <c r="BA191" s="29">
        <v>0</v>
      </c>
      <c r="BB191" s="29">
        <v>0</v>
      </c>
      <c r="BC191" s="29">
        <v>0</v>
      </c>
      <c r="BD191" s="29">
        <v>0</v>
      </c>
      <c r="BE191" s="29">
        <v>0</v>
      </c>
      <c r="BF191" s="31"/>
    </row>
    <row r="192" spans="1:58" s="29" customFormat="1" x14ac:dyDescent="0.25">
      <c r="A192" s="29" t="s">
        <v>1271</v>
      </c>
      <c r="B192" s="29">
        <v>5</v>
      </c>
      <c r="C192" s="29" t="s">
        <v>13</v>
      </c>
      <c r="D192" s="29">
        <v>11</v>
      </c>
      <c r="E192" s="29" t="s">
        <v>1</v>
      </c>
      <c r="F192" s="5" t="s">
        <v>736</v>
      </c>
      <c r="G192" s="5" t="s">
        <v>244</v>
      </c>
      <c r="H192" s="6">
        <v>0.69725716504168789</v>
      </c>
      <c r="I192" s="6">
        <v>32.161916309139251</v>
      </c>
      <c r="J192" s="5" t="s">
        <v>52</v>
      </c>
      <c r="K192" s="29">
        <v>8078</v>
      </c>
      <c r="L192" s="29">
        <v>0</v>
      </c>
      <c r="M192" s="29">
        <f t="shared" si="12"/>
        <v>0</v>
      </c>
      <c r="N192" s="29">
        <v>0</v>
      </c>
      <c r="O192" s="29">
        <v>0</v>
      </c>
      <c r="P192" s="29">
        <v>28.88797463019116</v>
      </c>
      <c r="Q192" s="29">
        <f t="shared" si="13"/>
        <v>0.91457822740648709</v>
      </c>
      <c r="R192" s="29">
        <v>0.41555271254435905</v>
      </c>
      <c r="S192" s="29">
        <f t="shared" si="14"/>
        <v>0.2989306577325252</v>
      </c>
      <c r="T192" s="29">
        <v>1.0036190735400039</v>
      </c>
      <c r="U192" s="29">
        <v>2.9002699999999999</v>
      </c>
      <c r="V192" s="5">
        <v>3</v>
      </c>
      <c r="W192" s="5">
        <v>120</v>
      </c>
      <c r="X192" s="5">
        <v>28.6666666666667</v>
      </c>
      <c r="Y192" s="5">
        <v>148.666666666667</v>
      </c>
      <c r="Z192" s="29">
        <v>13.5</v>
      </c>
      <c r="AA192" s="29" t="s">
        <v>2246</v>
      </c>
      <c r="AB192" s="34"/>
      <c r="AC192" s="29">
        <v>8658</v>
      </c>
      <c r="AD192" s="29">
        <v>301.46794999999997</v>
      </c>
      <c r="AE192" s="29">
        <v>28.719470999999999</v>
      </c>
      <c r="AF192" s="29">
        <v>86.57</v>
      </c>
      <c r="AG192" s="29">
        <v>303.06848300000001</v>
      </c>
      <c r="AH192" s="29">
        <v>30.306847999999999</v>
      </c>
      <c r="AI192" s="29">
        <v>3.4812999999999997E-2</v>
      </c>
      <c r="AJ192" s="29">
        <v>1.4482E-2</v>
      </c>
      <c r="AK192" s="29">
        <v>0.41598499999999999</v>
      </c>
      <c r="AL192" s="29">
        <v>3.2575E-2</v>
      </c>
      <c r="AM192" s="29">
        <v>3.2500000000000001E-2</v>
      </c>
      <c r="AN192" s="29">
        <v>0</v>
      </c>
      <c r="AO192" s="29">
        <v>0</v>
      </c>
      <c r="AP192" s="29">
        <v>0</v>
      </c>
      <c r="AQ192" s="29">
        <v>0</v>
      </c>
      <c r="AR192" s="29">
        <v>0</v>
      </c>
      <c r="AS192" s="29">
        <v>0</v>
      </c>
      <c r="AT192" s="29">
        <v>0</v>
      </c>
      <c r="AU192" s="29">
        <v>0</v>
      </c>
      <c r="AV192" s="29">
        <v>0</v>
      </c>
      <c r="AW192" s="29">
        <v>0</v>
      </c>
      <c r="AX192" s="29">
        <v>0</v>
      </c>
      <c r="AY192" s="29">
        <v>0</v>
      </c>
      <c r="AZ192" s="29">
        <v>0</v>
      </c>
      <c r="BA192" s="29">
        <v>0</v>
      </c>
      <c r="BB192" s="29">
        <v>0</v>
      </c>
      <c r="BC192" s="29">
        <v>0</v>
      </c>
      <c r="BD192" s="29">
        <v>0</v>
      </c>
      <c r="BE192" s="29">
        <v>0</v>
      </c>
      <c r="BF192" s="31"/>
    </row>
    <row r="193" spans="1:58" s="29" customFormat="1" x14ac:dyDescent="0.25">
      <c r="A193" s="29" t="s">
        <v>1271</v>
      </c>
      <c r="B193" s="29">
        <v>5</v>
      </c>
      <c r="C193" s="29" t="s">
        <v>10</v>
      </c>
      <c r="D193" s="29">
        <v>13</v>
      </c>
      <c r="E193" s="29" t="s">
        <v>1</v>
      </c>
      <c r="F193" s="5" t="s">
        <v>736</v>
      </c>
      <c r="G193" s="5" t="s">
        <v>244</v>
      </c>
      <c r="H193" s="6">
        <v>0.69725716504168789</v>
      </c>
      <c r="I193" s="6">
        <v>32.161916309139251</v>
      </c>
      <c r="J193" s="5" t="s">
        <v>50</v>
      </c>
      <c r="K193" s="29">
        <v>7898</v>
      </c>
      <c r="L193" s="29">
        <v>0</v>
      </c>
      <c r="M193" s="29">
        <f t="shared" si="12"/>
        <v>0</v>
      </c>
      <c r="N193" s="29">
        <v>0</v>
      </c>
      <c r="O193" s="29">
        <v>0</v>
      </c>
      <c r="P193" s="29">
        <v>28.244271308399327</v>
      </c>
      <c r="Q193" s="29">
        <f t="shared" si="13"/>
        <v>1.5582815491983197</v>
      </c>
      <c r="R193" s="29">
        <v>0.28185210657826409</v>
      </c>
      <c r="S193" s="29">
        <f t="shared" si="14"/>
        <v>0.43263126369862015</v>
      </c>
      <c r="T193" s="29">
        <v>1.0058254692683766</v>
      </c>
      <c r="U193" s="29">
        <v>2.9002699999999999</v>
      </c>
      <c r="V193" s="5">
        <v>3</v>
      </c>
      <c r="W193" s="5">
        <v>120</v>
      </c>
      <c r="X193" s="5">
        <v>28.6666666666667</v>
      </c>
      <c r="Y193" s="5">
        <v>148.666666666667</v>
      </c>
      <c r="Z193" s="29">
        <v>13.5</v>
      </c>
      <c r="AA193" s="29" t="s">
        <v>2246</v>
      </c>
      <c r="AB193" s="34"/>
      <c r="AC193" s="29">
        <v>8474</v>
      </c>
      <c r="AD193" s="29">
        <v>301.46794999999997</v>
      </c>
      <c r="AE193" s="29">
        <v>28.109124000000001</v>
      </c>
      <c r="AF193" s="29">
        <v>84.73</v>
      </c>
      <c r="AG193" s="29">
        <v>333.89743499999997</v>
      </c>
      <c r="AH193" s="29">
        <v>33.389744</v>
      </c>
      <c r="AI193" s="29">
        <v>3.5569999999999997E-2</v>
      </c>
      <c r="AJ193" s="29">
        <v>1.0888E-2</v>
      </c>
      <c r="AK193" s="29">
        <v>0.306112</v>
      </c>
      <c r="AL193" s="29">
        <v>3.4775E-2</v>
      </c>
      <c r="AM193" s="29">
        <v>3.2500000000000001E-2</v>
      </c>
      <c r="AN193" s="29">
        <v>0</v>
      </c>
      <c r="AO193" s="29">
        <v>0</v>
      </c>
      <c r="AP193" s="29">
        <v>0</v>
      </c>
      <c r="AQ193" s="29">
        <v>0</v>
      </c>
      <c r="AR193" s="29">
        <v>0</v>
      </c>
      <c r="AS193" s="29">
        <v>0</v>
      </c>
      <c r="AT193" s="29">
        <v>0</v>
      </c>
      <c r="AU193" s="29">
        <v>0</v>
      </c>
      <c r="AV193" s="29">
        <v>0</v>
      </c>
      <c r="AW193" s="29">
        <v>0</v>
      </c>
      <c r="AX193" s="29">
        <v>0</v>
      </c>
      <c r="AY193" s="29">
        <v>0</v>
      </c>
      <c r="AZ193" s="29">
        <v>0</v>
      </c>
      <c r="BA193" s="29">
        <v>0</v>
      </c>
      <c r="BB193" s="29">
        <v>0</v>
      </c>
      <c r="BC193" s="29">
        <v>0</v>
      </c>
      <c r="BD193" s="29">
        <v>0</v>
      </c>
      <c r="BE193" s="29">
        <v>0</v>
      </c>
      <c r="BF193" s="31"/>
    </row>
    <row r="194" spans="1:58" s="29" customFormat="1" x14ac:dyDescent="0.25">
      <c r="A194" s="29" t="s">
        <v>1271</v>
      </c>
      <c r="B194" s="29">
        <v>5</v>
      </c>
      <c r="C194" s="29" t="s">
        <v>5</v>
      </c>
      <c r="D194" s="29">
        <v>14</v>
      </c>
      <c r="E194" s="29" t="s">
        <v>1</v>
      </c>
      <c r="F194" s="5" t="s">
        <v>736</v>
      </c>
      <c r="G194" s="5" t="s">
        <v>244</v>
      </c>
      <c r="H194" s="6">
        <v>0.69725716504168789</v>
      </c>
      <c r="I194" s="6">
        <v>32.161916309139251</v>
      </c>
      <c r="J194" s="5" t="s">
        <v>52</v>
      </c>
      <c r="K194" s="29">
        <v>10850</v>
      </c>
      <c r="L194" s="29">
        <v>132</v>
      </c>
      <c r="M194" s="29">
        <f t="shared" si="12"/>
        <v>1.2165898617511521</v>
      </c>
      <c r="N194" s="29">
        <v>7.8316666666667992E-2</v>
      </c>
      <c r="O194" s="29">
        <v>4.2913554786122049E-2</v>
      </c>
      <c r="P194" s="29">
        <v>38.80100578578535</v>
      </c>
      <c r="Q194" s="29">
        <f t="shared" si="13"/>
        <v>8.998452928187703</v>
      </c>
      <c r="R194" s="29">
        <v>0.54472080188602379</v>
      </c>
      <c r="S194" s="29">
        <f t="shared" si="14"/>
        <v>0.16976256839086046</v>
      </c>
      <c r="T194" s="29">
        <v>1.0113763662374153</v>
      </c>
      <c r="U194" s="29">
        <v>2.9002699999999999</v>
      </c>
      <c r="V194" s="5">
        <v>3</v>
      </c>
      <c r="W194" s="5">
        <v>120</v>
      </c>
      <c r="X194" s="5">
        <v>28.6666666666667</v>
      </c>
      <c r="Y194" s="5">
        <v>148.666666666667</v>
      </c>
      <c r="Z194" s="29">
        <v>13.5</v>
      </c>
      <c r="AA194" s="29" t="s">
        <v>2246</v>
      </c>
      <c r="AB194" s="34"/>
      <c r="AC194" s="29">
        <v>11819</v>
      </c>
      <c r="AD194" s="29">
        <v>301.46794999999997</v>
      </c>
      <c r="AE194" s="29">
        <v>39.204830999999999</v>
      </c>
      <c r="AF194" s="29">
        <v>118.18</v>
      </c>
      <c r="AG194" s="29">
        <v>434.34482600000001</v>
      </c>
      <c r="AH194" s="29">
        <v>43.434483</v>
      </c>
      <c r="AI194" s="29">
        <v>2.5502E-2</v>
      </c>
      <c r="AJ194" s="29">
        <v>1.4418E-2</v>
      </c>
      <c r="AK194" s="29">
        <v>0.56536500000000001</v>
      </c>
      <c r="AL194" s="29">
        <v>2.29E-2</v>
      </c>
      <c r="AM194" s="29">
        <v>1.7500000000000002E-2</v>
      </c>
      <c r="AN194" s="29">
        <v>2</v>
      </c>
      <c r="AO194" s="29">
        <v>6.6340000000000001E-3</v>
      </c>
      <c r="AP194" s="29">
        <v>0.39805200000000002</v>
      </c>
      <c r="AQ194" s="29">
        <v>1.4722059999999999</v>
      </c>
      <c r="AR194" s="29">
        <v>0.98809999999999998</v>
      </c>
      <c r="AS194" s="29">
        <v>0.108824</v>
      </c>
      <c r="AT194" s="29">
        <v>87</v>
      </c>
      <c r="AU194" s="29">
        <v>14.142136000000001</v>
      </c>
      <c r="AV194" s="29">
        <v>1.149E-2</v>
      </c>
      <c r="AW194" s="29">
        <v>4.548E-3</v>
      </c>
      <c r="AX194" s="29">
        <v>88.359753999999995</v>
      </c>
      <c r="AY194" s="29">
        <v>24.043896</v>
      </c>
      <c r="AZ194" s="29">
        <v>360.794625</v>
      </c>
      <c r="BA194" s="29">
        <v>163.194378</v>
      </c>
      <c r="BB194" s="29">
        <v>44.174574999999997</v>
      </c>
      <c r="BC194" s="29">
        <v>0</v>
      </c>
      <c r="BD194" s="29">
        <v>11.421129000000001</v>
      </c>
      <c r="BE194" s="29">
        <v>0.47140500000000002</v>
      </c>
      <c r="BF194" s="31"/>
    </row>
    <row r="195" spans="1:58" s="29" customFormat="1" x14ac:dyDescent="0.25">
      <c r="A195" s="29" t="s">
        <v>1271</v>
      </c>
      <c r="B195" s="29">
        <v>5</v>
      </c>
      <c r="C195" s="29" t="s">
        <v>11</v>
      </c>
      <c r="D195" s="29">
        <v>16</v>
      </c>
      <c r="E195" s="29" t="s">
        <v>1</v>
      </c>
      <c r="F195" s="5" t="s">
        <v>736</v>
      </c>
      <c r="G195" s="5" t="s">
        <v>244</v>
      </c>
      <c r="H195" s="6">
        <v>0.69725716504168789</v>
      </c>
      <c r="I195" s="6">
        <v>32.161916309139251</v>
      </c>
      <c r="J195" s="5" t="s">
        <v>50</v>
      </c>
      <c r="K195" s="29">
        <v>9320</v>
      </c>
      <c r="L195" s="29">
        <v>47</v>
      </c>
      <c r="M195" s="29">
        <f t="shared" ref="M195:M252" si="15">L195/K195*100</f>
        <v>0.50429184549356221</v>
      </c>
      <c r="N195" s="29">
        <v>2.6141666666668801E-2</v>
      </c>
      <c r="O195" s="29">
        <v>3.2185166089591537E-2</v>
      </c>
      <c r="P195" s="29">
        <v>33.329527550554793</v>
      </c>
      <c r="Q195" s="29">
        <f t="shared" ref="Q195:Q258" si="16">ABS(P195-$P$323)</f>
        <v>3.5269746929571468</v>
      </c>
      <c r="R195" s="29">
        <v>0.40098644832570551</v>
      </c>
      <c r="S195" s="29">
        <f t="shared" ref="S195:S258" si="17">ABS(R195-$R$323)</f>
        <v>0.31349692195117873</v>
      </c>
      <c r="T195" s="29">
        <v>1.0070417681315249</v>
      </c>
      <c r="U195" s="29">
        <v>2.9002699999999999</v>
      </c>
      <c r="V195" s="5">
        <v>3</v>
      </c>
      <c r="W195" s="5">
        <v>120</v>
      </c>
      <c r="X195" s="5">
        <v>28.6666666666667</v>
      </c>
      <c r="Y195" s="5">
        <v>148.666666666667</v>
      </c>
      <c r="Z195" s="29">
        <v>13.5</v>
      </c>
      <c r="AA195" s="29" t="s">
        <v>2246</v>
      </c>
      <c r="AB195" s="34"/>
      <c r="AC195" s="29">
        <v>10144</v>
      </c>
      <c r="AD195" s="29">
        <v>301.46794999999997</v>
      </c>
      <c r="AE195" s="29">
        <v>33.648685</v>
      </c>
      <c r="AF195" s="29">
        <v>101.43</v>
      </c>
      <c r="AG195" s="29">
        <v>368.36452700000001</v>
      </c>
      <c r="AH195" s="29">
        <v>36.836452999999999</v>
      </c>
      <c r="AI195" s="29">
        <v>2.9714000000000001E-2</v>
      </c>
      <c r="AJ195" s="29">
        <v>1.2382000000000001E-2</v>
      </c>
      <c r="AK195" s="29">
        <v>0.416711</v>
      </c>
      <c r="AL195" s="29">
        <v>2.9000000000000001E-2</v>
      </c>
      <c r="AM195" s="29">
        <v>2.75E-2</v>
      </c>
      <c r="AN195" s="29">
        <v>1</v>
      </c>
      <c r="AO195" s="29">
        <v>3.3170000000000001E-3</v>
      </c>
      <c r="AP195" s="29">
        <v>0.19902600000000001</v>
      </c>
      <c r="AQ195" s="29">
        <v>0.15772900000000001</v>
      </c>
      <c r="AR195" s="29">
        <v>0.1164</v>
      </c>
      <c r="AS195" s="29">
        <v>0</v>
      </c>
      <c r="AT195" s="29">
        <v>16</v>
      </c>
      <c r="AU195" s="29">
        <v>0</v>
      </c>
      <c r="AV195" s="29">
        <v>7.7600000000000004E-3</v>
      </c>
      <c r="AW195" s="29">
        <v>4.3829999999999997E-3</v>
      </c>
      <c r="AX195" s="29">
        <v>128.86597900000001</v>
      </c>
      <c r="AY195" s="29">
        <v>0</v>
      </c>
      <c r="AZ195" s="29">
        <v>547.94520499999999</v>
      </c>
      <c r="BA195" s="29">
        <v>0</v>
      </c>
      <c r="BB195" s="29">
        <v>0</v>
      </c>
      <c r="BC195" s="29">
        <v>0</v>
      </c>
      <c r="BD195" s="29">
        <v>5.4231730000000002</v>
      </c>
      <c r="BE195" s="29">
        <v>0.37267800000000001</v>
      </c>
      <c r="BF195" s="31"/>
    </row>
    <row r="196" spans="1:58" s="29" customFormat="1" x14ac:dyDescent="0.25">
      <c r="A196" s="29" t="s">
        <v>1303</v>
      </c>
      <c r="B196" s="29">
        <v>6</v>
      </c>
      <c r="C196" s="29" t="s">
        <v>13</v>
      </c>
      <c r="D196" s="29">
        <v>11</v>
      </c>
      <c r="E196" s="29" t="s">
        <v>1</v>
      </c>
      <c r="F196" s="5" t="s">
        <v>736</v>
      </c>
      <c r="G196" s="5" t="s">
        <v>244</v>
      </c>
      <c r="H196" s="6">
        <v>12.446537779089271</v>
      </c>
      <c r="I196" s="6">
        <v>40.206019395374582</v>
      </c>
      <c r="J196" s="5" t="s">
        <v>51</v>
      </c>
      <c r="K196" s="29">
        <v>2311</v>
      </c>
      <c r="L196" s="29">
        <v>326</v>
      </c>
      <c r="M196" s="29">
        <f t="shared" si="15"/>
        <v>14.106447425356988</v>
      </c>
      <c r="N196" s="29">
        <v>0.23215612244897482</v>
      </c>
      <c r="O196" s="29">
        <v>0.12457756507825099</v>
      </c>
      <c r="P196" s="29">
        <v>5.8754847529762868</v>
      </c>
      <c r="Q196" s="29">
        <f t="shared" si="16"/>
        <v>23.927068104621359</v>
      </c>
      <c r="R196" s="29">
        <v>1.1550985366939333</v>
      </c>
      <c r="S196" s="29">
        <f t="shared" si="17"/>
        <v>0.44061516641704901</v>
      </c>
      <c r="T196" s="29">
        <v>1.0125077318215785</v>
      </c>
      <c r="U196" s="29">
        <v>12.254899999999999</v>
      </c>
      <c r="V196" s="5">
        <v>84</v>
      </c>
      <c r="W196" s="5">
        <v>1</v>
      </c>
      <c r="X196" s="5">
        <v>2.3333333333333335</v>
      </c>
      <c r="Y196" s="5">
        <v>3.3333333333333335</v>
      </c>
      <c r="Z196" s="29">
        <v>18</v>
      </c>
      <c r="AA196" s="29" t="s">
        <v>2247</v>
      </c>
      <c r="AB196" s="34"/>
      <c r="AC196" s="29">
        <v>2828</v>
      </c>
      <c r="AD196" s="29">
        <v>478.2099</v>
      </c>
      <c r="AE196" s="29">
        <v>5.9137209999999998</v>
      </c>
      <c r="AF196" s="29">
        <v>26.94</v>
      </c>
      <c r="AG196" s="29">
        <v>29.747544000000001</v>
      </c>
      <c r="AH196" s="29">
        <v>2.9747539999999999</v>
      </c>
      <c r="AI196" s="29">
        <v>0.167936</v>
      </c>
      <c r="AJ196" s="29">
        <v>0.33266499999999999</v>
      </c>
      <c r="AK196" s="29">
        <v>1.9809030000000001</v>
      </c>
      <c r="AL196" s="29">
        <v>9.4100000000000003E-2</v>
      </c>
      <c r="AM196" s="29">
        <v>3.7499999999999999E-2</v>
      </c>
      <c r="AN196" s="29">
        <v>12</v>
      </c>
      <c r="AO196" s="29">
        <v>2.5094000000000002E-2</v>
      </c>
      <c r="AP196" s="29">
        <v>1.5056149999999999</v>
      </c>
      <c r="AQ196" s="29">
        <v>18.458273999999999</v>
      </c>
      <c r="AR196" s="29">
        <v>2.2331940000000001</v>
      </c>
      <c r="AS196" s="29">
        <v>1.6504220000000001</v>
      </c>
      <c r="AT196" s="29">
        <v>43.5</v>
      </c>
      <c r="AU196" s="29">
        <v>28.855439000000001</v>
      </c>
      <c r="AV196" s="29">
        <v>5.2546000000000002E-2</v>
      </c>
      <c r="AW196" s="29">
        <v>3.1877999999999997E-2</v>
      </c>
      <c r="AX196" s="29">
        <v>19.962167000000001</v>
      </c>
      <c r="AY196" s="29">
        <v>4.2915049999999999</v>
      </c>
      <c r="AZ196" s="29">
        <v>142.66557399999999</v>
      </c>
      <c r="BA196" s="29">
        <v>104.081231</v>
      </c>
      <c r="BB196" s="29">
        <v>38.532598</v>
      </c>
      <c r="BC196" s="29">
        <v>56.800009000000003</v>
      </c>
      <c r="BD196" s="29">
        <v>10.726208</v>
      </c>
      <c r="BE196" s="29">
        <v>1.3228759999999999</v>
      </c>
      <c r="BF196" s="31"/>
    </row>
    <row r="197" spans="1:58" s="29" customFormat="1" x14ac:dyDescent="0.25">
      <c r="A197" s="29" t="s">
        <v>1303</v>
      </c>
      <c r="B197" s="29">
        <v>6</v>
      </c>
      <c r="C197" s="29" t="s">
        <v>10</v>
      </c>
      <c r="D197" s="29">
        <v>13</v>
      </c>
      <c r="E197" s="29" t="s">
        <v>1</v>
      </c>
      <c r="F197" s="5" t="s">
        <v>736</v>
      </c>
      <c r="G197" s="5" t="s">
        <v>244</v>
      </c>
      <c r="H197" s="6">
        <v>12.446537779089271</v>
      </c>
      <c r="I197" s="6">
        <v>40.206019395374582</v>
      </c>
      <c r="J197" s="5" t="s">
        <v>52</v>
      </c>
      <c r="K197" s="29">
        <v>14889</v>
      </c>
      <c r="L197" s="29">
        <v>834</v>
      </c>
      <c r="M197" s="29">
        <f t="shared" si="15"/>
        <v>5.6014507354422722</v>
      </c>
      <c r="N197" s="29">
        <v>4.5693803418804448E-2</v>
      </c>
      <c r="O197" s="29">
        <v>0.29746071661541562</v>
      </c>
      <c r="P197" s="29">
        <v>37.85378298877712</v>
      </c>
      <c r="Q197" s="29">
        <f t="shared" si="16"/>
        <v>8.0512301311794729</v>
      </c>
      <c r="R197" s="29">
        <v>0.9254556740582347</v>
      </c>
      <c r="S197" s="29">
        <f t="shared" si="17"/>
        <v>0.21097230378135046</v>
      </c>
      <c r="T197" s="29">
        <v>1.0125077318215785</v>
      </c>
      <c r="U197" s="29">
        <v>12.254899999999999</v>
      </c>
      <c r="V197" s="5">
        <v>84</v>
      </c>
      <c r="W197" s="5">
        <v>1</v>
      </c>
      <c r="X197" s="5">
        <v>2.3333333333333335</v>
      </c>
      <c r="Y197" s="5">
        <v>3.3333333333333335</v>
      </c>
      <c r="Z197" s="29">
        <v>18</v>
      </c>
      <c r="AA197" s="29" t="s">
        <v>2247</v>
      </c>
      <c r="AB197" s="34"/>
      <c r="AC197" s="29">
        <v>18468</v>
      </c>
      <c r="AD197" s="29">
        <v>478.2099</v>
      </c>
      <c r="AE197" s="29">
        <v>38.619025000000001</v>
      </c>
      <c r="AF197" s="29">
        <v>184.67</v>
      </c>
      <c r="AG197" s="29">
        <v>637.32876999999996</v>
      </c>
      <c r="AH197" s="29">
        <v>63.732877000000002</v>
      </c>
      <c r="AI197" s="29">
        <v>2.5887E-2</v>
      </c>
      <c r="AJ197" s="29">
        <v>2.4617E-2</v>
      </c>
      <c r="AK197" s="29">
        <v>0.95094800000000002</v>
      </c>
      <c r="AL197" s="29">
        <v>1.8575000000000001E-2</v>
      </c>
      <c r="AM197" s="29">
        <v>1.2500000000000001E-2</v>
      </c>
      <c r="AN197" s="29">
        <v>3</v>
      </c>
      <c r="AO197" s="29">
        <v>6.2729999999999999E-3</v>
      </c>
      <c r="AP197" s="29">
        <v>0.37640400000000002</v>
      </c>
      <c r="AQ197" s="29">
        <v>0.46566999999999997</v>
      </c>
      <c r="AR197" s="29">
        <v>0.274308</v>
      </c>
      <c r="AS197" s="29">
        <v>8.3024000000000001E-2</v>
      </c>
      <c r="AT197" s="29">
        <v>28.666667</v>
      </c>
      <c r="AU197" s="29">
        <v>5.7735029999999998</v>
      </c>
      <c r="AV197" s="29">
        <v>9.9150000000000002E-3</v>
      </c>
      <c r="AW197" s="29">
        <v>4.7809999999999997E-3</v>
      </c>
      <c r="AX197" s="29">
        <v>103.297585</v>
      </c>
      <c r="AY197" s="29">
        <v>12.424488</v>
      </c>
      <c r="AZ197" s="29">
        <v>321.66494699999998</v>
      </c>
      <c r="BA197" s="29">
        <v>28.416378000000002</v>
      </c>
      <c r="BB197" s="29">
        <v>129.33508699999999</v>
      </c>
      <c r="BC197" s="29">
        <v>84.000450000000001</v>
      </c>
      <c r="BD197" s="29">
        <v>5.5459639999999997</v>
      </c>
      <c r="BE197" s="29">
        <v>0.48412300000000003</v>
      </c>
      <c r="BF197" s="31"/>
    </row>
    <row r="198" spans="1:58" s="29" customFormat="1" x14ac:dyDescent="0.25">
      <c r="A198" s="29" t="s">
        <v>1304</v>
      </c>
      <c r="B198" s="29">
        <v>6</v>
      </c>
      <c r="C198" s="29" t="s">
        <v>4</v>
      </c>
      <c r="D198" s="29">
        <v>12</v>
      </c>
      <c r="E198" s="29" t="s">
        <v>1</v>
      </c>
      <c r="F198" s="5" t="s">
        <v>736</v>
      </c>
      <c r="G198" s="5" t="s">
        <v>244</v>
      </c>
      <c r="H198" s="6">
        <v>12.446537779089271</v>
      </c>
      <c r="I198" s="6">
        <v>40.206019395374582</v>
      </c>
      <c r="J198" s="5" t="s">
        <v>50</v>
      </c>
      <c r="K198" s="29">
        <v>10037</v>
      </c>
      <c r="L198" s="29">
        <v>414</v>
      </c>
      <c r="M198" s="29">
        <f t="shared" si="15"/>
        <v>4.1247384676696228</v>
      </c>
      <c r="N198" s="29">
        <v>4.1291935483875067E-2</v>
      </c>
      <c r="O198" s="29">
        <v>0.22995211045022454</v>
      </c>
      <c r="P198" s="29">
        <v>37.22627955788554</v>
      </c>
      <c r="Q198" s="29">
        <f t="shared" si="16"/>
        <v>7.4237267002878937</v>
      </c>
      <c r="R198" s="29">
        <v>0.82649295708554615</v>
      </c>
      <c r="S198" s="29">
        <f t="shared" si="17"/>
        <v>0.11200958680866191</v>
      </c>
      <c r="U198" s="29">
        <v>12.254899999999999</v>
      </c>
      <c r="V198" s="5">
        <v>84</v>
      </c>
      <c r="W198" s="5">
        <v>1</v>
      </c>
      <c r="X198" s="5">
        <v>2.3333333333333299</v>
      </c>
      <c r="Y198" s="5">
        <v>3.3333333333333299</v>
      </c>
      <c r="Z198" s="29">
        <v>18</v>
      </c>
      <c r="AA198" s="29" t="s">
        <v>2247</v>
      </c>
      <c r="AB198" s="34"/>
      <c r="AC198" s="29">
        <v>18391</v>
      </c>
      <c r="AD198" s="29">
        <v>471.41832499999998</v>
      </c>
      <c r="AE198" s="29">
        <v>39.012059999999998</v>
      </c>
      <c r="AF198" s="29">
        <v>183.9</v>
      </c>
      <c r="AG198" s="29">
        <v>606.05850399999997</v>
      </c>
      <c r="AH198" s="29">
        <v>60.605849999999997</v>
      </c>
      <c r="AI198" s="29">
        <v>2.5631000000000001E-2</v>
      </c>
      <c r="AJ198" s="29">
        <v>2.1461999999999998E-2</v>
      </c>
      <c r="AK198" s="29">
        <v>0.83733500000000005</v>
      </c>
      <c r="AL198" s="29">
        <v>2.035E-2</v>
      </c>
      <c r="AM198" s="29">
        <v>1.7500000000000002E-2</v>
      </c>
      <c r="AN198" s="29">
        <v>4</v>
      </c>
      <c r="AO198" s="29">
        <v>8.4849999999999995E-3</v>
      </c>
      <c r="AP198" s="29">
        <v>0.50910200000000005</v>
      </c>
      <c r="AQ198" s="29">
        <v>0.45674500000000001</v>
      </c>
      <c r="AR198" s="29">
        <v>0.164662</v>
      </c>
      <c r="AS198" s="29">
        <v>8.4214999999999998E-2</v>
      </c>
      <c r="AT198" s="29">
        <v>21</v>
      </c>
      <c r="AU198" s="29">
        <v>7.0710680000000004</v>
      </c>
      <c r="AV198" s="29">
        <v>8.2330000000000007E-3</v>
      </c>
      <c r="AW198" s="29">
        <v>4.0980000000000001E-3</v>
      </c>
      <c r="AX198" s="29">
        <v>133.576877</v>
      </c>
      <c r="AY198" s="29">
        <v>33.983044</v>
      </c>
      <c r="AZ198" s="29">
        <v>350.318016</v>
      </c>
      <c r="BA198" s="29">
        <v>68.503236999999999</v>
      </c>
      <c r="BB198" s="29">
        <v>1.5454920000000001</v>
      </c>
      <c r="BC198" s="29">
        <v>1.532513</v>
      </c>
      <c r="BD198" s="29">
        <v>5.5407859999999998</v>
      </c>
      <c r="BE198" s="29">
        <v>1.3228759999999999</v>
      </c>
      <c r="BF198" s="31"/>
    </row>
    <row r="199" spans="1:58" s="29" customFormat="1" x14ac:dyDescent="0.25">
      <c r="A199" s="29" t="s">
        <v>1305</v>
      </c>
      <c r="B199" s="29">
        <v>6</v>
      </c>
      <c r="C199" s="29" t="s">
        <v>9</v>
      </c>
      <c r="D199" s="29">
        <v>2</v>
      </c>
      <c r="E199" s="29" t="s">
        <v>1</v>
      </c>
      <c r="F199" s="5" t="s">
        <v>736</v>
      </c>
      <c r="G199" s="5" t="s">
        <v>244</v>
      </c>
      <c r="H199" s="6">
        <v>12.446537779089271</v>
      </c>
      <c r="I199" s="6">
        <v>40.206019395374582</v>
      </c>
      <c r="J199" s="5" t="s">
        <v>51</v>
      </c>
      <c r="K199" s="29">
        <v>11024</v>
      </c>
      <c r="L199" s="29">
        <v>149</v>
      </c>
      <c r="M199" s="29">
        <f t="shared" si="15"/>
        <v>1.3515965166908563</v>
      </c>
      <c r="N199" s="29">
        <v>3.5298076923075773E-2</v>
      </c>
      <c r="O199" s="29">
        <v>8.2401737611649609E-2</v>
      </c>
      <c r="P199" s="29">
        <v>34.938336747339434</v>
      </c>
      <c r="Q199" s="29">
        <f t="shared" si="16"/>
        <v>5.1357838897417878</v>
      </c>
      <c r="R199" s="29">
        <v>0.67667477728358505</v>
      </c>
      <c r="S199" s="29">
        <f t="shared" si="17"/>
        <v>3.7808592993299195E-2</v>
      </c>
      <c r="T199" s="29">
        <v>1.0200114244765515</v>
      </c>
      <c r="U199" s="29">
        <v>12.254899999999999</v>
      </c>
      <c r="V199" s="5">
        <v>84</v>
      </c>
      <c r="W199" s="5">
        <v>1</v>
      </c>
      <c r="X199" s="5">
        <v>2.3333333333333299</v>
      </c>
      <c r="Y199" s="5">
        <v>3.3333333333333299</v>
      </c>
      <c r="Z199" s="29">
        <v>18</v>
      </c>
      <c r="AA199" s="29" t="s">
        <v>2247</v>
      </c>
      <c r="AB199" s="34"/>
      <c r="AC199" s="29">
        <v>11289</v>
      </c>
      <c r="AD199" s="29">
        <v>322.49767500000002</v>
      </c>
      <c r="AE199" s="29">
        <v>35.004904000000003</v>
      </c>
      <c r="AF199" s="29">
        <v>112.88</v>
      </c>
      <c r="AG199" s="29">
        <v>380.70876700000002</v>
      </c>
      <c r="AH199" s="29">
        <v>38.070877000000003</v>
      </c>
      <c r="AI199" s="29">
        <v>2.8566999999999999E-2</v>
      </c>
      <c r="AJ199" s="29">
        <v>1.9264E-2</v>
      </c>
      <c r="AK199" s="29">
        <v>0.67435199999999995</v>
      </c>
      <c r="AL199" s="29">
        <v>2.4049999999999998E-2</v>
      </c>
      <c r="AM199" s="29">
        <v>2.2499999999999999E-2</v>
      </c>
      <c r="AN199" s="29">
        <v>0</v>
      </c>
      <c r="AO199" s="29">
        <v>0</v>
      </c>
      <c r="AP199" s="29">
        <v>0</v>
      </c>
      <c r="AQ199" s="29">
        <v>0</v>
      </c>
      <c r="AR199" s="29">
        <v>0</v>
      </c>
      <c r="AS199" s="29">
        <v>0</v>
      </c>
      <c r="AT199" s="29">
        <v>0</v>
      </c>
      <c r="AU199" s="29">
        <v>0</v>
      </c>
      <c r="AV199" s="29">
        <v>0</v>
      </c>
      <c r="AW199" s="29">
        <v>0</v>
      </c>
      <c r="AX199" s="29">
        <v>0</v>
      </c>
      <c r="AY199" s="29">
        <v>0</v>
      </c>
      <c r="AZ199" s="29">
        <v>0</v>
      </c>
      <c r="BA199" s="29">
        <v>0</v>
      </c>
      <c r="BB199" s="29">
        <v>0</v>
      </c>
      <c r="BC199" s="29">
        <v>0</v>
      </c>
      <c r="BD199" s="29">
        <v>0</v>
      </c>
      <c r="BE199" s="29">
        <v>0</v>
      </c>
      <c r="BF199" s="31"/>
    </row>
    <row r="200" spans="1:58" s="29" customFormat="1" x14ac:dyDescent="0.25">
      <c r="A200" s="29" t="s">
        <v>1305</v>
      </c>
      <c r="B200" s="29">
        <v>6</v>
      </c>
      <c r="C200" s="29" t="s">
        <v>11</v>
      </c>
      <c r="D200" s="29">
        <v>16</v>
      </c>
      <c r="E200" s="29" t="s">
        <v>1</v>
      </c>
      <c r="F200" s="5" t="s">
        <v>736</v>
      </c>
      <c r="G200" s="5" t="s">
        <v>244</v>
      </c>
      <c r="H200" s="6">
        <v>12.446537779089271</v>
      </c>
      <c r="I200" s="6">
        <v>40.206019395374582</v>
      </c>
      <c r="J200" s="5" t="s">
        <v>51</v>
      </c>
      <c r="K200" s="29">
        <v>3349</v>
      </c>
      <c r="L200" s="29">
        <v>93</v>
      </c>
      <c r="M200" s="29">
        <f t="shared" si="15"/>
        <v>2.7769483427888924</v>
      </c>
      <c r="N200" s="29">
        <v>0.10562500000000348</v>
      </c>
      <c r="O200" s="29">
        <v>5.7047356808065115E-2</v>
      </c>
      <c r="P200" s="29">
        <v>10.61397766390056</v>
      </c>
      <c r="Q200" s="29">
        <f t="shared" si="16"/>
        <v>19.188575193697087</v>
      </c>
      <c r="R200" s="29">
        <v>0.99720460400566369</v>
      </c>
      <c r="S200" s="29">
        <f t="shared" si="17"/>
        <v>0.28272123372877944</v>
      </c>
      <c r="T200" s="29">
        <v>1.0200114244765515</v>
      </c>
      <c r="U200" s="29">
        <v>12.254899999999999</v>
      </c>
      <c r="V200" s="5">
        <v>84</v>
      </c>
      <c r="W200" s="5">
        <v>1</v>
      </c>
      <c r="X200" s="5">
        <v>2.3333333333333299</v>
      </c>
      <c r="Y200" s="5">
        <v>3.3333333333333299</v>
      </c>
      <c r="Z200" s="29">
        <v>18</v>
      </c>
      <c r="AA200" s="29" t="s">
        <v>2247</v>
      </c>
      <c r="AB200" s="34"/>
      <c r="AC200" s="29">
        <v>3428</v>
      </c>
      <c r="AD200" s="29">
        <v>322.49767500000002</v>
      </c>
      <c r="AE200" s="29">
        <v>10.629534</v>
      </c>
      <c r="AF200" s="29">
        <v>34.03</v>
      </c>
      <c r="AG200" s="29">
        <v>51.141070999999997</v>
      </c>
      <c r="AH200" s="29">
        <v>5.1141069999999997</v>
      </c>
      <c r="AI200" s="29">
        <v>9.4037999999999997E-2</v>
      </c>
      <c r="AJ200" s="29">
        <v>9.3675999999999995E-2</v>
      </c>
      <c r="AK200" s="29">
        <v>0.99615500000000001</v>
      </c>
      <c r="AL200" s="29">
        <v>6.8275000000000002E-2</v>
      </c>
      <c r="AM200" s="29">
        <v>4.7500000000000001E-2</v>
      </c>
      <c r="AN200" s="29">
        <v>1</v>
      </c>
      <c r="AO200" s="29">
        <v>3.101E-3</v>
      </c>
      <c r="AP200" s="29">
        <v>0.18604799999999999</v>
      </c>
      <c r="AQ200" s="29">
        <v>1.429405</v>
      </c>
      <c r="AR200" s="29">
        <v>2.223325</v>
      </c>
      <c r="AS200" s="29">
        <v>0</v>
      </c>
      <c r="AT200" s="29">
        <v>49</v>
      </c>
      <c r="AU200" s="29">
        <v>0</v>
      </c>
      <c r="AV200" s="29">
        <v>4.6318999999999999E-2</v>
      </c>
      <c r="AW200" s="29">
        <v>1.9529999999999999E-2</v>
      </c>
      <c r="AX200" s="29">
        <v>21.589286000000001</v>
      </c>
      <c r="AY200" s="29">
        <v>0</v>
      </c>
      <c r="AZ200" s="29">
        <v>116.618076</v>
      </c>
      <c r="BA200" s="29">
        <v>0</v>
      </c>
      <c r="BB200" s="29">
        <v>0</v>
      </c>
      <c r="BC200" s="29">
        <v>0</v>
      </c>
      <c r="BD200" s="29">
        <v>5.4737140000000002</v>
      </c>
      <c r="BE200" s="29">
        <v>0.37267800000000001</v>
      </c>
      <c r="BF200" s="31"/>
    </row>
    <row r="201" spans="1:58" s="29" customFormat="1" x14ac:dyDescent="0.25">
      <c r="A201" s="29" t="s">
        <v>1306</v>
      </c>
      <c r="B201" s="29">
        <v>6</v>
      </c>
      <c r="C201" s="29" t="s">
        <v>21</v>
      </c>
      <c r="D201" s="29">
        <v>7</v>
      </c>
      <c r="E201" s="29" t="s">
        <v>1</v>
      </c>
      <c r="F201" s="5" t="s">
        <v>736</v>
      </c>
      <c r="G201" s="5" t="s">
        <v>244</v>
      </c>
      <c r="H201" s="6">
        <v>12.446537779089271</v>
      </c>
      <c r="I201" s="6">
        <v>40.206019395374582</v>
      </c>
      <c r="J201" s="5" t="s">
        <v>51</v>
      </c>
      <c r="K201" s="29">
        <v>7248</v>
      </c>
      <c r="L201" s="29">
        <v>6</v>
      </c>
      <c r="M201" s="29">
        <f t="shared" si="15"/>
        <v>8.2781456953642391E-2</v>
      </c>
      <c r="N201" s="29">
        <v>4.6725000000009231E-2</v>
      </c>
      <c r="O201" s="29">
        <v>3.0266666091644349E-3</v>
      </c>
      <c r="P201" s="29">
        <v>21.937279583223827</v>
      </c>
      <c r="Q201" s="29">
        <f t="shared" si="16"/>
        <v>7.8652732743738198</v>
      </c>
      <c r="R201" s="29">
        <v>0.53187370351561769</v>
      </c>
      <c r="S201" s="29">
        <f t="shared" si="17"/>
        <v>0.18260966676126655</v>
      </c>
      <c r="T201" s="29">
        <v>0.8404735536211807</v>
      </c>
      <c r="U201" s="29">
        <v>12.254899999999999</v>
      </c>
      <c r="V201" s="5">
        <v>84</v>
      </c>
      <c r="W201" s="5">
        <v>1</v>
      </c>
      <c r="X201" s="5">
        <v>2.3333333333333299</v>
      </c>
      <c r="Y201" s="5">
        <v>3.3333333333333299</v>
      </c>
      <c r="Z201" s="29">
        <v>18</v>
      </c>
      <c r="AA201" s="29" t="s">
        <v>2247</v>
      </c>
      <c r="AB201" s="34"/>
      <c r="AC201" s="29">
        <v>7553</v>
      </c>
      <c r="AD201" s="29">
        <v>361.813175</v>
      </c>
      <c r="AE201" s="29">
        <v>20.875415</v>
      </c>
      <c r="AF201" s="29">
        <v>75.52</v>
      </c>
      <c r="AG201" s="29">
        <v>236.524438</v>
      </c>
      <c r="AH201" s="29">
        <v>23.652443999999999</v>
      </c>
      <c r="AI201" s="29">
        <v>3.2833000000000001E-2</v>
      </c>
      <c r="AJ201" s="29">
        <v>1.7489000000000001E-2</v>
      </c>
      <c r="AK201" s="29">
        <v>0.53267399999999998</v>
      </c>
      <c r="AL201" s="29">
        <v>2.9350000000000001E-2</v>
      </c>
      <c r="AM201" s="29">
        <v>2.75E-2</v>
      </c>
      <c r="AN201" s="29">
        <v>3</v>
      </c>
      <c r="AO201" s="29">
        <v>8.2920000000000008E-3</v>
      </c>
      <c r="AP201" s="29">
        <v>0.49749399999999999</v>
      </c>
      <c r="AQ201" s="29">
        <v>2.2507609999999998</v>
      </c>
      <c r="AR201" s="29">
        <v>1.177233</v>
      </c>
      <c r="AS201" s="29">
        <v>0.30133599999999999</v>
      </c>
      <c r="AT201" s="29">
        <v>56.666666999999997</v>
      </c>
      <c r="AU201" s="29">
        <v>14.571662</v>
      </c>
      <c r="AV201" s="29">
        <v>2.1148E-2</v>
      </c>
      <c r="AW201" s="29">
        <v>8.8690000000000001E-3</v>
      </c>
      <c r="AX201" s="29">
        <v>47.257429999999999</v>
      </c>
      <c r="AY201" s="29">
        <v>0.72472000000000003</v>
      </c>
      <c r="AZ201" s="29">
        <v>222.83837</v>
      </c>
      <c r="BA201" s="29">
        <v>112.49396400000001</v>
      </c>
      <c r="BB201" s="29">
        <v>93.937186999999994</v>
      </c>
      <c r="BC201" s="29">
        <v>107.263131</v>
      </c>
      <c r="BD201" s="29">
        <v>7.659713</v>
      </c>
      <c r="BE201" s="29">
        <v>0.72843100000000005</v>
      </c>
      <c r="BF201" s="31"/>
    </row>
    <row r="202" spans="1:58" s="29" customFormat="1" x14ac:dyDescent="0.25">
      <c r="A202" s="29" t="s">
        <v>1306</v>
      </c>
      <c r="B202" s="29">
        <v>6</v>
      </c>
      <c r="C202" s="29" t="s">
        <v>13</v>
      </c>
      <c r="D202" s="29">
        <v>11</v>
      </c>
      <c r="E202" s="29" t="s">
        <v>1</v>
      </c>
      <c r="F202" s="5" t="s">
        <v>736</v>
      </c>
      <c r="G202" s="5" t="s">
        <v>244</v>
      </c>
      <c r="H202" s="6">
        <v>12.446537779089271</v>
      </c>
      <c r="I202" s="6">
        <v>40.206019395374582</v>
      </c>
      <c r="J202" s="5" t="s">
        <v>51</v>
      </c>
      <c r="K202" s="29">
        <v>9088</v>
      </c>
      <c r="L202" s="29">
        <v>198</v>
      </c>
      <c r="M202" s="29">
        <f t="shared" si="15"/>
        <v>2.1786971830985915</v>
      </c>
      <c r="N202" s="29">
        <v>4.8563392857144158E-2</v>
      </c>
      <c r="O202" s="29">
        <v>8.4746665056604178E-2</v>
      </c>
      <c r="P202" s="29">
        <v>27.506346144086386</v>
      </c>
      <c r="Q202" s="29">
        <f t="shared" si="16"/>
        <v>2.2962067135112605</v>
      </c>
      <c r="R202" s="29">
        <v>0.75119058276203399</v>
      </c>
      <c r="S202" s="29">
        <f t="shared" si="17"/>
        <v>3.6707212485149743E-2</v>
      </c>
      <c r="T202" s="29">
        <v>0.82137856384405783</v>
      </c>
      <c r="U202" s="29">
        <v>12.254899999999999</v>
      </c>
      <c r="V202" s="5">
        <v>84</v>
      </c>
      <c r="W202" s="5">
        <v>1</v>
      </c>
      <c r="X202" s="5">
        <v>2.3333333333333299</v>
      </c>
      <c r="Y202" s="5">
        <v>3.3333333333333299</v>
      </c>
      <c r="Z202" s="29">
        <v>18</v>
      </c>
      <c r="AA202" s="29" t="s">
        <v>2247</v>
      </c>
      <c r="AB202" s="34"/>
      <c r="AC202" s="29">
        <v>9538</v>
      </c>
      <c r="AD202" s="29">
        <v>361.813175</v>
      </c>
      <c r="AE202" s="29">
        <v>26.361671000000001</v>
      </c>
      <c r="AF202" s="29">
        <v>95.37</v>
      </c>
      <c r="AG202" s="29">
        <v>332.522741</v>
      </c>
      <c r="AH202" s="29">
        <v>33.252274</v>
      </c>
      <c r="AI202" s="29">
        <v>2.6001E-2</v>
      </c>
      <c r="AJ202" s="29">
        <v>1.9621E-2</v>
      </c>
      <c r="AK202" s="29">
        <v>0.754633</v>
      </c>
      <c r="AL202" s="29">
        <v>2.1274999999999999E-2</v>
      </c>
      <c r="AM202" s="29">
        <v>1.7500000000000002E-2</v>
      </c>
      <c r="AN202" s="29">
        <v>14</v>
      </c>
      <c r="AO202" s="29">
        <v>3.8693999999999999E-2</v>
      </c>
      <c r="AP202" s="29">
        <v>2.3216399999999999</v>
      </c>
      <c r="AQ202" s="29">
        <v>5.5986580000000004</v>
      </c>
      <c r="AR202" s="29">
        <v>0.61849799999999999</v>
      </c>
      <c r="AS202" s="29">
        <v>0.43689499999999998</v>
      </c>
      <c r="AT202" s="29">
        <v>38.142856999999999</v>
      </c>
      <c r="AU202" s="29">
        <v>18.275065999999999</v>
      </c>
      <c r="AV202" s="29">
        <v>1.6652E-2</v>
      </c>
      <c r="AW202" s="29">
        <v>8.1309999999999993E-3</v>
      </c>
      <c r="AX202" s="29">
        <v>73.249054000000001</v>
      </c>
      <c r="AY202" s="29">
        <v>23.039470999999999</v>
      </c>
      <c r="AZ202" s="29">
        <v>271.02897400000001</v>
      </c>
      <c r="BA202" s="29">
        <v>103.62991</v>
      </c>
      <c r="BB202" s="29">
        <v>17.276333000000001</v>
      </c>
      <c r="BC202" s="29">
        <v>22.451280000000001</v>
      </c>
      <c r="BD202" s="29">
        <v>6.115488</v>
      </c>
      <c r="BE202" s="29">
        <v>1.6903090000000001</v>
      </c>
      <c r="BF202" s="31"/>
    </row>
    <row r="203" spans="1:58" s="29" customFormat="1" x14ac:dyDescent="0.25">
      <c r="A203" s="29" t="s">
        <v>1306</v>
      </c>
      <c r="B203" s="29">
        <v>6</v>
      </c>
      <c r="C203" s="29" t="s">
        <v>5</v>
      </c>
      <c r="D203" s="29">
        <v>14</v>
      </c>
      <c r="E203" s="29" t="s">
        <v>1</v>
      </c>
      <c r="F203" s="5" t="s">
        <v>736</v>
      </c>
      <c r="G203" s="5" t="s">
        <v>244</v>
      </c>
      <c r="H203" s="6">
        <v>12.446537779089271</v>
      </c>
      <c r="I203" s="6">
        <v>40.206019395374582</v>
      </c>
      <c r="J203" s="5" t="s">
        <v>50</v>
      </c>
      <c r="K203" s="29">
        <v>10321</v>
      </c>
      <c r="L203" s="29">
        <v>25</v>
      </c>
      <c r="M203" s="29">
        <f t="shared" si="15"/>
        <v>0.2422245906404418</v>
      </c>
      <c r="N203" s="29">
        <v>3.5637499999996436E-2</v>
      </c>
      <c r="O203" s="29">
        <v>1.210666643665774E-2</v>
      </c>
      <c r="P203" s="29">
        <v>31.238226073186134</v>
      </c>
      <c r="Q203" s="29">
        <f t="shared" si="16"/>
        <v>1.435673215588487</v>
      </c>
      <c r="R203" s="29">
        <v>0.96505943637289016</v>
      </c>
      <c r="S203" s="29">
        <f t="shared" si="17"/>
        <v>0.25057606609600591</v>
      </c>
      <c r="T203" s="29">
        <v>0.82847846757685817</v>
      </c>
      <c r="U203" s="29">
        <v>12.254899999999999</v>
      </c>
      <c r="V203" s="5">
        <v>84</v>
      </c>
      <c r="W203" s="5">
        <v>1</v>
      </c>
      <c r="X203" s="5">
        <v>2.3333333333333299</v>
      </c>
      <c r="Y203" s="5">
        <v>3.3333333333333299</v>
      </c>
      <c r="Z203" s="29">
        <v>18</v>
      </c>
      <c r="AA203" s="29" t="s">
        <v>2247</v>
      </c>
      <c r="AB203" s="34"/>
      <c r="AC203" s="29">
        <v>10831</v>
      </c>
      <c r="AD203" s="29">
        <v>361.813175</v>
      </c>
      <c r="AE203" s="29">
        <v>29.935338999999999</v>
      </c>
      <c r="AF203" s="29">
        <v>108.27</v>
      </c>
      <c r="AG203" s="29">
        <v>426.99592200000001</v>
      </c>
      <c r="AH203" s="29">
        <v>42.699592000000003</v>
      </c>
      <c r="AI203" s="29">
        <v>2.2898999999999999E-2</v>
      </c>
      <c r="AJ203" s="29">
        <v>2.1968999999999999E-2</v>
      </c>
      <c r="AK203" s="29">
        <v>0.95940300000000001</v>
      </c>
      <c r="AL203" s="29">
        <v>1.9025E-2</v>
      </c>
      <c r="AM203" s="29">
        <v>1.7500000000000002E-2</v>
      </c>
      <c r="AN203" s="29">
        <v>23</v>
      </c>
      <c r="AO203" s="29">
        <v>6.3569000000000001E-2</v>
      </c>
      <c r="AP203" s="29">
        <v>3.8141229999999999</v>
      </c>
      <c r="AQ203" s="29">
        <v>11.467085000000001</v>
      </c>
      <c r="AR203" s="29">
        <v>0.81562299999999999</v>
      </c>
      <c r="AS203" s="29">
        <v>0.44939200000000001</v>
      </c>
      <c r="AT203" s="29">
        <v>54</v>
      </c>
      <c r="AU203" s="29">
        <v>25.697541000000001</v>
      </c>
      <c r="AV203" s="29">
        <v>1.5389E-2</v>
      </c>
      <c r="AW203" s="29">
        <v>5.9550000000000002E-3</v>
      </c>
      <c r="AX203" s="29">
        <v>67.829708999999994</v>
      </c>
      <c r="AY203" s="29">
        <v>9.0468489999999999</v>
      </c>
      <c r="AZ203" s="29">
        <v>498.003963</v>
      </c>
      <c r="BA203" s="29">
        <v>338.12208399999997</v>
      </c>
      <c r="BB203" s="29">
        <v>9.3857680000000006</v>
      </c>
      <c r="BC203" s="29">
        <v>15.586117</v>
      </c>
      <c r="BD203" s="29">
        <v>6.9638640000000001</v>
      </c>
      <c r="BE203" s="29">
        <v>3.6140319999999999</v>
      </c>
      <c r="BF203" s="31"/>
    </row>
    <row r="204" spans="1:58" s="29" customFormat="1" x14ac:dyDescent="0.25">
      <c r="A204" s="29" t="s">
        <v>1307</v>
      </c>
      <c r="B204" s="29">
        <v>6</v>
      </c>
      <c r="C204" s="29" t="s">
        <v>0</v>
      </c>
      <c r="D204" s="29">
        <v>10</v>
      </c>
      <c r="E204" s="29" t="s">
        <v>1</v>
      </c>
      <c r="F204" s="5" t="s">
        <v>736</v>
      </c>
      <c r="G204" s="5" t="s">
        <v>244</v>
      </c>
      <c r="H204" s="6">
        <v>12.446537779089271</v>
      </c>
      <c r="I204" s="6">
        <v>40.206019395374582</v>
      </c>
      <c r="J204" s="5" t="s">
        <v>52</v>
      </c>
      <c r="K204" s="29">
        <v>9439</v>
      </c>
      <c r="L204" s="29">
        <v>42</v>
      </c>
      <c r="M204" s="29">
        <f t="shared" si="15"/>
        <v>0.44496239008369531</v>
      </c>
      <c r="N204" s="29">
        <v>3.4799999999998832E-2</v>
      </c>
      <c r="O204" s="29">
        <v>1.8725582134814393E-2</v>
      </c>
      <c r="P204" s="29">
        <v>29.458461628418842</v>
      </c>
      <c r="Q204" s="29">
        <f t="shared" si="16"/>
        <v>0.34409122917880453</v>
      </c>
      <c r="R204" s="29">
        <v>0.46993750427679237</v>
      </c>
      <c r="S204" s="29">
        <f t="shared" si="17"/>
        <v>0.24454586600009187</v>
      </c>
      <c r="T204" s="29">
        <v>6.0672814452931621E-2</v>
      </c>
      <c r="U204" s="29">
        <v>12.254899999999999</v>
      </c>
      <c r="V204" s="5">
        <v>84</v>
      </c>
      <c r="W204" s="5">
        <v>1</v>
      </c>
      <c r="X204" s="5">
        <v>2.3333333333333299</v>
      </c>
      <c r="Y204" s="5">
        <v>3.3333333333333299</v>
      </c>
      <c r="Z204" s="29">
        <v>18</v>
      </c>
      <c r="AA204" s="29" t="s">
        <v>2247</v>
      </c>
      <c r="AB204" s="34"/>
      <c r="AC204" s="29">
        <v>10406</v>
      </c>
      <c r="AD204" s="29">
        <v>395.72497499999997</v>
      </c>
      <c r="AE204" s="29">
        <v>26.296040999999999</v>
      </c>
      <c r="AF204" s="29">
        <v>104.05</v>
      </c>
      <c r="AG204" s="29">
        <v>441.38827300000003</v>
      </c>
      <c r="AH204" s="29">
        <v>44.138826999999999</v>
      </c>
      <c r="AI204" s="29">
        <v>1.8450000000000001E-2</v>
      </c>
      <c r="AJ204" s="29">
        <v>8.6949999999999996E-3</v>
      </c>
      <c r="AK204" s="29">
        <v>0.47126899999999999</v>
      </c>
      <c r="AL204" s="29">
        <v>1.7174999999999999E-2</v>
      </c>
      <c r="AM204" s="29">
        <v>1.7500000000000002E-2</v>
      </c>
      <c r="AN204" s="29">
        <v>85</v>
      </c>
      <c r="AO204" s="29">
        <v>0.21479599999999999</v>
      </c>
      <c r="AP204" s="29">
        <v>12.887739</v>
      </c>
      <c r="AQ204" s="29">
        <v>59.926965000000003</v>
      </c>
      <c r="AR204" s="29">
        <v>1.0883799999999999</v>
      </c>
      <c r="AS204" s="29">
        <v>0.67044000000000004</v>
      </c>
      <c r="AT204" s="29">
        <v>73.364705999999998</v>
      </c>
      <c r="AU204" s="29">
        <v>43.465598999999997</v>
      </c>
      <c r="AV204" s="29">
        <v>1.504E-2</v>
      </c>
      <c r="AW204" s="29">
        <v>6.1219999999999998E-3</v>
      </c>
      <c r="AX204" s="29">
        <v>68.543966999999995</v>
      </c>
      <c r="AY204" s="29">
        <v>9.9685880000000004</v>
      </c>
      <c r="AZ204" s="29">
        <v>194.448623</v>
      </c>
      <c r="BA204" s="29">
        <v>46.626220000000004</v>
      </c>
      <c r="BB204" s="29">
        <v>1.1725410000000001</v>
      </c>
      <c r="BC204" s="29">
        <v>1.1268009999999999</v>
      </c>
      <c r="BD204" s="29">
        <v>11.955087000000001</v>
      </c>
      <c r="BE204" s="29">
        <v>12.506325</v>
      </c>
      <c r="BF204" s="31"/>
    </row>
    <row r="205" spans="1:58" s="29" customFormat="1" x14ac:dyDescent="0.25">
      <c r="A205" s="29" t="s">
        <v>1307</v>
      </c>
      <c r="B205" s="29">
        <v>6</v>
      </c>
      <c r="C205" s="29" t="s">
        <v>4</v>
      </c>
      <c r="D205" s="29">
        <v>12</v>
      </c>
      <c r="E205" s="29" t="s">
        <v>1</v>
      </c>
      <c r="F205" s="5" t="s">
        <v>736</v>
      </c>
      <c r="G205" s="5" t="s">
        <v>244</v>
      </c>
      <c r="H205" s="6">
        <v>12.446537779089271</v>
      </c>
      <c r="I205" s="6">
        <v>40.206019395374582</v>
      </c>
      <c r="J205" s="5" t="s">
        <v>52</v>
      </c>
      <c r="K205" s="29">
        <v>7664</v>
      </c>
      <c r="L205" s="29">
        <v>0</v>
      </c>
      <c r="M205" s="29">
        <f t="shared" si="15"/>
        <v>0</v>
      </c>
      <c r="N205" s="29">
        <v>0</v>
      </c>
      <c r="O205" s="29">
        <v>0</v>
      </c>
      <c r="P205" s="29">
        <v>23.918810246869587</v>
      </c>
      <c r="Q205" s="29">
        <f t="shared" si="16"/>
        <v>5.8837426107280599</v>
      </c>
      <c r="R205" s="29">
        <v>0.40969650740864044</v>
      </c>
      <c r="S205" s="29">
        <f t="shared" si="17"/>
        <v>0.3047868628682438</v>
      </c>
      <c r="T205" s="29">
        <v>6.0672814452931621E-2</v>
      </c>
      <c r="U205" s="29">
        <v>12.254899999999999</v>
      </c>
      <c r="V205" s="5">
        <v>84</v>
      </c>
      <c r="W205" s="5">
        <v>1</v>
      </c>
      <c r="X205" s="5">
        <v>2.3333333333333299</v>
      </c>
      <c r="Y205" s="5">
        <v>3.3333333333333299</v>
      </c>
      <c r="Z205" s="29">
        <v>18</v>
      </c>
      <c r="AA205" s="29" t="s">
        <v>2247</v>
      </c>
      <c r="AB205" s="34"/>
      <c r="AC205" s="29">
        <v>8418</v>
      </c>
      <c r="AD205" s="29">
        <v>395.72497499999997</v>
      </c>
      <c r="AE205" s="29">
        <v>21.272349999999999</v>
      </c>
      <c r="AF205" s="29">
        <v>84.17</v>
      </c>
      <c r="AG205" s="29">
        <v>366.83939400000003</v>
      </c>
      <c r="AH205" s="29">
        <v>36.683939000000002</v>
      </c>
      <c r="AI205" s="29">
        <v>2.3043000000000001E-2</v>
      </c>
      <c r="AJ205" s="29">
        <v>9.4109999999999992E-3</v>
      </c>
      <c r="AK205" s="29">
        <v>0.408418</v>
      </c>
      <c r="AL205" s="29">
        <v>2.1375000000000002E-2</v>
      </c>
      <c r="AM205" s="29">
        <v>1.7500000000000002E-2</v>
      </c>
      <c r="AN205" s="29">
        <v>69</v>
      </c>
      <c r="AO205" s="29">
        <v>0.17436399999999999</v>
      </c>
      <c r="AP205" s="29">
        <v>10.461811000000001</v>
      </c>
      <c r="AQ205" s="29">
        <v>77.631265999999997</v>
      </c>
      <c r="AR205" s="29">
        <v>2.0214319999999999</v>
      </c>
      <c r="AS205" s="29">
        <v>0.97970900000000005</v>
      </c>
      <c r="AT205" s="29">
        <v>94.710144999999997</v>
      </c>
      <c r="AU205" s="29">
        <v>45.684049999999999</v>
      </c>
      <c r="AV205" s="29">
        <v>2.1571E-2</v>
      </c>
      <c r="AW205" s="29">
        <v>6.6620000000000004E-3</v>
      </c>
      <c r="AX205" s="29">
        <v>46.524093999999998</v>
      </c>
      <c r="AY205" s="29">
        <v>2.918523</v>
      </c>
      <c r="AZ205" s="29">
        <v>126.29668700000001</v>
      </c>
      <c r="BA205" s="29">
        <v>112.705682</v>
      </c>
      <c r="BB205" s="29">
        <v>0.78645699999999996</v>
      </c>
      <c r="BC205" s="29">
        <v>1.0246139999999999</v>
      </c>
      <c r="BD205" s="29">
        <v>11.195387999999999</v>
      </c>
      <c r="BE205" s="29">
        <v>9.6721780000000006</v>
      </c>
      <c r="BF205" s="31"/>
    </row>
    <row r="206" spans="1:58" s="29" customFormat="1" x14ac:dyDescent="0.25">
      <c r="A206" s="29" t="s">
        <v>1307</v>
      </c>
      <c r="B206" s="29">
        <v>6</v>
      </c>
      <c r="C206" s="29" t="s">
        <v>236</v>
      </c>
      <c r="D206" s="29">
        <v>12</v>
      </c>
      <c r="E206" s="29" t="s">
        <v>7</v>
      </c>
      <c r="F206" s="5" t="s">
        <v>736</v>
      </c>
      <c r="G206" s="5" t="s">
        <v>244</v>
      </c>
      <c r="H206" s="6">
        <v>12.446537779089271</v>
      </c>
      <c r="I206" s="6">
        <v>40.206019395374582</v>
      </c>
      <c r="J206" s="5" t="s">
        <v>52</v>
      </c>
      <c r="K206" s="29">
        <v>803</v>
      </c>
      <c r="L206" s="29">
        <v>0</v>
      </c>
      <c r="M206" s="29">
        <f t="shared" si="15"/>
        <v>0</v>
      </c>
      <c r="N206" s="29">
        <v>0</v>
      </c>
      <c r="O206" s="29">
        <v>0</v>
      </c>
      <c r="P206" s="29">
        <v>2.5061070757093264</v>
      </c>
      <c r="Q206" s="29">
        <f t="shared" si="16"/>
        <v>27.29644578188832</v>
      </c>
      <c r="R206" s="29">
        <v>0.35818142861664382</v>
      </c>
      <c r="S206" s="29">
        <f t="shared" si="17"/>
        <v>0.35630194166024043</v>
      </c>
      <c r="U206" s="29">
        <v>12.254899999999999</v>
      </c>
      <c r="V206" s="5">
        <v>84</v>
      </c>
      <c r="W206" s="5">
        <v>1</v>
      </c>
      <c r="X206" s="5">
        <v>2.3333333333333299</v>
      </c>
      <c r="Y206" s="5">
        <v>3.3333333333333299</v>
      </c>
      <c r="Z206" s="29">
        <v>18</v>
      </c>
      <c r="AA206" s="29" t="s">
        <v>2247</v>
      </c>
      <c r="AB206" s="34"/>
      <c r="AC206" s="29">
        <v>882</v>
      </c>
      <c r="AD206" s="29">
        <v>395.72497499999997</v>
      </c>
      <c r="AE206" s="29">
        <v>2.2288209999999999</v>
      </c>
      <c r="AF206" s="29">
        <v>8.69</v>
      </c>
      <c r="AG206" s="29">
        <v>11.647055</v>
      </c>
      <c r="AH206" s="29">
        <v>1.164706</v>
      </c>
      <c r="AI206" s="29">
        <v>0.21987400000000001</v>
      </c>
      <c r="AJ206" s="29">
        <v>8.0957000000000001E-2</v>
      </c>
      <c r="AK206" s="29">
        <v>0.368199</v>
      </c>
      <c r="AL206" s="29">
        <v>0.20332500000000001</v>
      </c>
      <c r="AM206" s="29">
        <v>0.1875</v>
      </c>
      <c r="AN206" s="29">
        <v>9</v>
      </c>
      <c r="AO206" s="29">
        <v>2.2742999999999999E-2</v>
      </c>
      <c r="AP206" s="29">
        <v>1.364584</v>
      </c>
      <c r="AQ206" s="29">
        <v>77.097505999999996</v>
      </c>
      <c r="AR206" s="29">
        <v>15.608791999999999</v>
      </c>
      <c r="AS206" s="29">
        <v>6.9586079999999999</v>
      </c>
      <c r="AT206" s="29">
        <v>75.555555999999996</v>
      </c>
      <c r="AU206" s="29">
        <v>31.843803000000001</v>
      </c>
      <c r="AV206" s="29">
        <v>0.20935799999999999</v>
      </c>
      <c r="AW206" s="29">
        <v>6.1582999999999999E-2</v>
      </c>
      <c r="AX206" s="29">
        <v>4.8191040000000003</v>
      </c>
      <c r="AY206" s="29">
        <v>0.237762</v>
      </c>
      <c r="AZ206" s="29">
        <v>11.377537999999999</v>
      </c>
      <c r="BA206" s="29">
        <v>2.8010489999999999</v>
      </c>
      <c r="BB206" s="29">
        <v>6.3281130000000001</v>
      </c>
      <c r="BC206" s="29">
        <v>7.0740350000000003</v>
      </c>
      <c r="BD206" s="29">
        <v>8.8443880000000004</v>
      </c>
      <c r="BE206" s="29">
        <v>1.2777529999999999</v>
      </c>
      <c r="BF206" s="31"/>
    </row>
    <row r="207" spans="1:58" s="29" customFormat="1" x14ac:dyDescent="0.25">
      <c r="A207" s="29" t="s">
        <v>1307</v>
      </c>
      <c r="B207" s="29">
        <v>6</v>
      </c>
      <c r="C207" s="29" t="s">
        <v>5</v>
      </c>
      <c r="D207" s="29">
        <v>14</v>
      </c>
      <c r="E207" s="29" t="s">
        <v>1</v>
      </c>
      <c r="F207" s="5" t="s">
        <v>736</v>
      </c>
      <c r="G207" s="5" t="s">
        <v>244</v>
      </c>
      <c r="H207" s="6">
        <v>12.446537779089271</v>
      </c>
      <c r="I207" s="6">
        <v>40.206019395374582</v>
      </c>
      <c r="J207" s="5" t="s">
        <v>50</v>
      </c>
      <c r="K207" s="29">
        <v>1144</v>
      </c>
      <c r="L207" s="29">
        <v>0</v>
      </c>
      <c r="M207" s="29">
        <f t="shared" si="15"/>
        <v>0</v>
      </c>
      <c r="N207" s="29">
        <v>0</v>
      </c>
      <c r="O207" s="29">
        <v>0</v>
      </c>
      <c r="P207" s="29">
        <v>3.5703443270379442</v>
      </c>
      <c r="Q207" s="29">
        <f t="shared" si="16"/>
        <v>26.232208530559703</v>
      </c>
      <c r="R207" s="29">
        <v>0.53854044373249288</v>
      </c>
      <c r="S207" s="29">
        <f t="shared" si="17"/>
        <v>0.17594292654439136</v>
      </c>
      <c r="U207" s="29">
        <v>12.254899999999999</v>
      </c>
      <c r="V207" s="5">
        <v>84</v>
      </c>
      <c r="W207" s="5">
        <v>1</v>
      </c>
      <c r="X207" s="5">
        <v>2.3333333333333299</v>
      </c>
      <c r="Y207" s="5">
        <v>3.3333333333333299</v>
      </c>
      <c r="Z207" s="29">
        <v>18</v>
      </c>
      <c r="AA207" s="29" t="s">
        <v>2247</v>
      </c>
      <c r="AB207" s="34"/>
      <c r="AC207" s="29">
        <v>1252</v>
      </c>
      <c r="AD207" s="29">
        <v>395.72497499999997</v>
      </c>
      <c r="AE207" s="29">
        <v>3.1638130000000002</v>
      </c>
      <c r="AF207" s="29">
        <v>12.47</v>
      </c>
      <c r="AG207" s="29">
        <v>13.403324</v>
      </c>
      <c r="AH207" s="29">
        <v>1.3403320000000001</v>
      </c>
      <c r="AI207" s="29">
        <v>0.154895</v>
      </c>
      <c r="AJ207" s="29">
        <v>8.3845000000000003E-2</v>
      </c>
      <c r="AK207" s="29">
        <v>0.5413</v>
      </c>
      <c r="AL207" s="29">
        <v>0.13769999999999999</v>
      </c>
      <c r="AM207" s="29">
        <v>0.13750000000000001</v>
      </c>
      <c r="AN207" s="29">
        <v>8</v>
      </c>
      <c r="AO207" s="29">
        <v>2.0216000000000001E-2</v>
      </c>
      <c r="AP207" s="29">
        <v>1.2129639999999999</v>
      </c>
      <c r="AQ207" s="29">
        <v>29.392970999999999</v>
      </c>
      <c r="AR207" s="29">
        <v>6.088616</v>
      </c>
      <c r="AS207" s="29">
        <v>2.9493559999999999</v>
      </c>
      <c r="AT207" s="29">
        <v>46</v>
      </c>
      <c r="AU207" s="29">
        <v>20.213149999999999</v>
      </c>
      <c r="AV207" s="29">
        <v>0.13530300000000001</v>
      </c>
      <c r="AW207" s="29">
        <v>6.0127E-2</v>
      </c>
      <c r="AX207" s="29">
        <v>7.4722109999999997</v>
      </c>
      <c r="AY207" s="29">
        <v>0.55648699999999995</v>
      </c>
      <c r="AZ207" s="29">
        <v>25.97852</v>
      </c>
      <c r="BA207" s="29">
        <v>7.3142620000000003</v>
      </c>
      <c r="BB207" s="29">
        <v>18.107671</v>
      </c>
      <c r="BC207" s="29">
        <v>16.114868999999999</v>
      </c>
      <c r="BD207" s="29">
        <v>6.8211019999999998</v>
      </c>
      <c r="BE207" s="29">
        <v>1.5518259999999999</v>
      </c>
      <c r="BF207" s="31"/>
    </row>
    <row r="208" spans="1:58" s="29" customFormat="1" x14ac:dyDescent="0.25">
      <c r="A208" s="29" t="s">
        <v>1308</v>
      </c>
      <c r="B208" s="29">
        <v>6</v>
      </c>
      <c r="C208" s="29" t="s">
        <v>8</v>
      </c>
      <c r="D208" s="29">
        <v>1</v>
      </c>
      <c r="E208" s="29" t="s">
        <v>1</v>
      </c>
      <c r="F208" s="5" t="s">
        <v>736</v>
      </c>
      <c r="G208" s="5" t="s">
        <v>244</v>
      </c>
      <c r="H208" s="6">
        <v>12.446537779089271</v>
      </c>
      <c r="I208" s="6">
        <v>40.206019395374582</v>
      </c>
      <c r="J208" s="5" t="s">
        <v>51</v>
      </c>
      <c r="K208" s="29">
        <v>1080</v>
      </c>
      <c r="L208" s="29">
        <v>51</v>
      </c>
      <c r="M208" s="29">
        <f t="shared" si="15"/>
        <v>4.7222222222222223</v>
      </c>
      <c r="N208" s="29">
        <v>0.28024499999999664</v>
      </c>
      <c r="O208" s="29">
        <v>3.2829412503473238E-2</v>
      </c>
      <c r="P208" s="29">
        <v>3.54557655037511</v>
      </c>
      <c r="Q208" s="29">
        <f t="shared" si="16"/>
        <v>26.256976307222537</v>
      </c>
      <c r="R208" s="29">
        <v>0.73968214130727494</v>
      </c>
      <c r="S208" s="29">
        <f t="shared" si="17"/>
        <v>2.5198771030390699E-2</v>
      </c>
      <c r="U208" s="29">
        <v>12.254899999999999</v>
      </c>
      <c r="V208" s="5">
        <v>84</v>
      </c>
      <c r="W208" s="5">
        <v>1</v>
      </c>
      <c r="X208" s="5">
        <v>2.3333333333333299</v>
      </c>
      <c r="Y208" s="5">
        <v>3.3333333333333299</v>
      </c>
      <c r="Z208" s="29">
        <v>18</v>
      </c>
      <c r="AA208" s="29" t="s">
        <v>2247</v>
      </c>
      <c r="AB208" s="34"/>
      <c r="AC208" s="29">
        <v>1117</v>
      </c>
      <c r="AD208" s="29">
        <v>316.29362500000002</v>
      </c>
      <c r="AE208" s="29">
        <v>3.5315289999999999</v>
      </c>
      <c r="AF208" s="29">
        <v>9.44</v>
      </c>
      <c r="AG208" s="29">
        <v>5.0325340000000001</v>
      </c>
      <c r="AH208" s="29">
        <v>0.50325299999999995</v>
      </c>
      <c r="AI208" s="29">
        <v>0.28303200000000001</v>
      </c>
      <c r="AJ208" s="29">
        <v>0.20875299999999999</v>
      </c>
      <c r="AK208" s="29">
        <v>0.73755999999999999</v>
      </c>
      <c r="AL208" s="29">
        <v>0.23543800000000001</v>
      </c>
      <c r="AM208" s="29">
        <v>7.7499999999999999E-2</v>
      </c>
      <c r="AN208" s="29">
        <v>0</v>
      </c>
      <c r="AO208" s="29">
        <v>0</v>
      </c>
      <c r="AP208" s="29">
        <v>0</v>
      </c>
      <c r="AQ208" s="29">
        <v>0</v>
      </c>
      <c r="AR208" s="29">
        <v>0</v>
      </c>
      <c r="AS208" s="29">
        <v>0</v>
      </c>
      <c r="AT208" s="29">
        <v>0</v>
      </c>
      <c r="AU208" s="29">
        <v>0</v>
      </c>
      <c r="AV208" s="29">
        <v>0</v>
      </c>
      <c r="AW208" s="29">
        <v>0</v>
      </c>
      <c r="AX208" s="29">
        <v>0</v>
      </c>
      <c r="AY208" s="29">
        <v>0</v>
      </c>
      <c r="AZ208" s="29">
        <v>0</v>
      </c>
      <c r="BA208" s="29">
        <v>0</v>
      </c>
      <c r="BB208" s="29">
        <v>0</v>
      </c>
      <c r="BC208" s="29">
        <v>0</v>
      </c>
      <c r="BD208" s="29">
        <v>0</v>
      </c>
      <c r="BE208" s="29">
        <v>0</v>
      </c>
      <c r="BF208" s="31"/>
    </row>
    <row r="209" spans="1:58" s="29" customFormat="1" x14ac:dyDescent="0.25">
      <c r="A209" s="29" t="s">
        <v>1308</v>
      </c>
      <c r="B209" s="29">
        <v>6</v>
      </c>
      <c r="C209" s="29" t="s">
        <v>9</v>
      </c>
      <c r="D209" s="29">
        <v>2</v>
      </c>
      <c r="E209" s="29" t="s">
        <v>1</v>
      </c>
      <c r="F209" s="5" t="s">
        <v>736</v>
      </c>
      <c r="G209" s="5" t="s">
        <v>244</v>
      </c>
      <c r="H209" s="6">
        <v>12.446537779089271</v>
      </c>
      <c r="I209" s="6">
        <v>40.206019395374582</v>
      </c>
      <c r="J209" s="5" t="s">
        <v>51</v>
      </c>
      <c r="K209" s="29">
        <v>13708</v>
      </c>
      <c r="L209" s="29">
        <v>14</v>
      </c>
      <c r="M209" s="29">
        <f t="shared" si="15"/>
        <v>0.10213014298220019</v>
      </c>
      <c r="N209" s="29">
        <v>2.1566666666662588E-2</v>
      </c>
      <c r="O209" s="29">
        <v>9.8488237510419713E-3</v>
      </c>
      <c r="P209" s="29">
        <v>45.002558659761114</v>
      </c>
      <c r="Q209" s="29">
        <f t="shared" si="16"/>
        <v>15.200005802163467</v>
      </c>
      <c r="R209" s="29">
        <v>0.43519758389948737</v>
      </c>
      <c r="S209" s="29">
        <f t="shared" si="17"/>
        <v>0.27928578637739687</v>
      </c>
      <c r="T209" s="29">
        <v>0.66140028666344286</v>
      </c>
      <c r="U209" s="29">
        <v>12.254899999999999</v>
      </c>
      <c r="V209" s="5">
        <v>84</v>
      </c>
      <c r="W209" s="5">
        <v>1</v>
      </c>
      <c r="X209" s="5">
        <v>2.3333333333333299</v>
      </c>
      <c r="Y209" s="5">
        <v>3.3333333333333299</v>
      </c>
      <c r="Z209" s="29">
        <v>18</v>
      </c>
      <c r="AA209" s="29" t="s">
        <v>2247</v>
      </c>
      <c r="AB209" s="34"/>
      <c r="AC209" s="29">
        <v>14210</v>
      </c>
      <c r="AD209" s="29">
        <v>316.29362500000002</v>
      </c>
      <c r="AE209" s="29">
        <v>44.926608999999999</v>
      </c>
      <c r="AF209" s="29">
        <v>142.09</v>
      </c>
      <c r="AG209" s="29">
        <v>596.57023200000003</v>
      </c>
      <c r="AH209" s="29">
        <v>59.657023000000002</v>
      </c>
      <c r="AI209" s="29">
        <v>2.2256999999999999E-2</v>
      </c>
      <c r="AJ209" s="29">
        <v>9.6589999999999992E-3</v>
      </c>
      <c r="AK209" s="29">
        <v>0.43396699999999999</v>
      </c>
      <c r="AL209" s="29">
        <v>2.0549999999999999E-2</v>
      </c>
      <c r="AM209" s="29">
        <v>1.7500000000000002E-2</v>
      </c>
      <c r="AN209" s="29">
        <v>0</v>
      </c>
      <c r="AO209" s="29">
        <v>0</v>
      </c>
      <c r="AP209" s="29">
        <v>0</v>
      </c>
      <c r="AQ209" s="29">
        <v>0</v>
      </c>
      <c r="AR209" s="29">
        <v>0</v>
      </c>
      <c r="AS209" s="29">
        <v>0</v>
      </c>
      <c r="AT209" s="29">
        <v>0</v>
      </c>
      <c r="AU209" s="29">
        <v>0</v>
      </c>
      <c r="AV209" s="29">
        <v>0</v>
      </c>
      <c r="AW209" s="29">
        <v>0</v>
      </c>
      <c r="AX209" s="29">
        <v>0</v>
      </c>
      <c r="AY209" s="29">
        <v>0</v>
      </c>
      <c r="AZ209" s="29">
        <v>0</v>
      </c>
      <c r="BA209" s="29">
        <v>0</v>
      </c>
      <c r="BB209" s="29">
        <v>0</v>
      </c>
      <c r="BC209" s="29">
        <v>0</v>
      </c>
      <c r="BD209" s="29">
        <v>0</v>
      </c>
      <c r="BE209" s="29">
        <v>0</v>
      </c>
      <c r="BF209" s="31"/>
    </row>
    <row r="210" spans="1:58" s="29" customFormat="1" x14ac:dyDescent="0.25">
      <c r="A210" s="29" t="s">
        <v>1308</v>
      </c>
      <c r="B210" s="29">
        <v>6</v>
      </c>
      <c r="C210" s="29" t="s">
        <v>256</v>
      </c>
      <c r="D210" s="29">
        <v>2</v>
      </c>
      <c r="E210" s="29" t="s">
        <v>7</v>
      </c>
      <c r="F210" s="5" t="s">
        <v>736</v>
      </c>
      <c r="G210" s="5" t="s">
        <v>244</v>
      </c>
      <c r="H210" s="6">
        <v>12.446537779089271</v>
      </c>
      <c r="I210" s="6">
        <v>40.206019395374582</v>
      </c>
      <c r="J210" s="5" t="s">
        <v>50</v>
      </c>
      <c r="K210" s="29">
        <v>1375</v>
      </c>
      <c r="L210" s="29">
        <v>0</v>
      </c>
      <c r="M210" s="29">
        <f t="shared" si="15"/>
        <v>0</v>
      </c>
      <c r="N210" s="29">
        <v>0</v>
      </c>
      <c r="O210" s="29">
        <v>0</v>
      </c>
      <c r="P210" s="29">
        <v>4.5140442192275705</v>
      </c>
      <c r="Q210" s="29">
        <f t="shared" si="16"/>
        <v>25.288508638370075</v>
      </c>
      <c r="R210" s="29">
        <v>0.37789153862518221</v>
      </c>
      <c r="S210" s="29">
        <f t="shared" si="17"/>
        <v>0.33659183165170203</v>
      </c>
      <c r="U210" s="29">
        <v>12.254899999999999</v>
      </c>
      <c r="V210" s="5">
        <v>84</v>
      </c>
      <c r="W210" s="5">
        <v>1</v>
      </c>
      <c r="X210" s="5">
        <v>2.3333333333333299</v>
      </c>
      <c r="Y210" s="5">
        <v>3.3333333333333299</v>
      </c>
      <c r="Z210" s="29">
        <v>18</v>
      </c>
      <c r="AA210" s="29" t="s">
        <v>2247</v>
      </c>
      <c r="AB210" s="34"/>
      <c r="AC210" s="29">
        <v>1429</v>
      </c>
      <c r="AD210" s="29">
        <v>316.29362500000002</v>
      </c>
      <c r="AE210" s="29">
        <v>4.5179539999999996</v>
      </c>
      <c r="AF210" s="29">
        <v>14.07</v>
      </c>
      <c r="AG210" s="29">
        <v>21.244883999999999</v>
      </c>
      <c r="AH210" s="29">
        <v>2.1244879999999999</v>
      </c>
      <c r="AI210" s="29">
        <v>0.22139800000000001</v>
      </c>
      <c r="AJ210" s="29">
        <v>8.3451999999999998E-2</v>
      </c>
      <c r="AK210" s="29">
        <v>0.37693399999999999</v>
      </c>
      <c r="AL210" s="29">
        <v>0.20192499999999999</v>
      </c>
      <c r="AM210" s="29">
        <v>0.1875</v>
      </c>
      <c r="AN210" s="29">
        <v>0</v>
      </c>
      <c r="AO210" s="29">
        <v>0</v>
      </c>
      <c r="AP210" s="29">
        <v>0</v>
      </c>
      <c r="AQ210" s="29">
        <v>0</v>
      </c>
      <c r="AR210" s="29">
        <v>0</v>
      </c>
      <c r="AS210" s="29">
        <v>0</v>
      </c>
      <c r="AT210" s="29">
        <v>0</v>
      </c>
      <c r="AU210" s="29">
        <v>0</v>
      </c>
      <c r="AV210" s="29">
        <v>0</v>
      </c>
      <c r="AW210" s="29">
        <v>0</v>
      </c>
      <c r="AX210" s="29">
        <v>0</v>
      </c>
      <c r="AY210" s="29">
        <v>0</v>
      </c>
      <c r="AZ210" s="29">
        <v>0</v>
      </c>
      <c r="BA210" s="29">
        <v>0</v>
      </c>
      <c r="BB210" s="29">
        <v>0</v>
      </c>
      <c r="BC210" s="29">
        <v>0</v>
      </c>
      <c r="BD210" s="29">
        <v>0</v>
      </c>
      <c r="BE210" s="29">
        <v>0</v>
      </c>
      <c r="BF210" s="31"/>
    </row>
    <row r="211" spans="1:58" s="29" customFormat="1" x14ac:dyDescent="0.25">
      <c r="A211" s="29" t="s">
        <v>1308</v>
      </c>
      <c r="B211" s="29">
        <v>6</v>
      </c>
      <c r="C211" s="29" t="s">
        <v>2</v>
      </c>
      <c r="D211" s="29">
        <v>3</v>
      </c>
      <c r="E211" s="29" t="s">
        <v>1</v>
      </c>
      <c r="F211" s="5" t="s">
        <v>736</v>
      </c>
      <c r="G211" s="5" t="s">
        <v>244</v>
      </c>
      <c r="H211" s="6">
        <v>12.446537779089271</v>
      </c>
      <c r="I211" s="6">
        <v>40.206019395374582</v>
      </c>
      <c r="J211" s="5" t="s">
        <v>52</v>
      </c>
      <c r="K211" s="29">
        <v>12658</v>
      </c>
      <c r="L211" s="29">
        <v>133</v>
      </c>
      <c r="M211" s="29">
        <f t="shared" si="15"/>
        <v>1.0507189129404328</v>
      </c>
      <c r="N211" s="29">
        <v>5.9240625000002489E-2</v>
      </c>
      <c r="O211" s="29">
        <v>5.252706000555718E-2</v>
      </c>
      <c r="P211" s="29">
        <v>41.555470346896428</v>
      </c>
      <c r="Q211" s="29">
        <f t="shared" si="16"/>
        <v>11.752917489298781</v>
      </c>
      <c r="R211" s="29">
        <v>0.37449204883532244</v>
      </c>
      <c r="S211" s="29">
        <f t="shared" si="17"/>
        <v>0.3399913214415618</v>
      </c>
      <c r="T211" s="29">
        <v>0.66409562212826878</v>
      </c>
      <c r="U211" s="29">
        <v>12.254899999999999</v>
      </c>
      <c r="V211" s="5">
        <v>84</v>
      </c>
      <c r="W211" s="5">
        <v>1</v>
      </c>
      <c r="X211" s="5">
        <v>2.3333333333333299</v>
      </c>
      <c r="Y211" s="5">
        <v>3.3333333333333299</v>
      </c>
      <c r="Z211" s="29">
        <v>18</v>
      </c>
      <c r="AA211" s="29" t="s">
        <v>2247</v>
      </c>
      <c r="AB211" s="34"/>
      <c r="AC211" s="29">
        <v>13170</v>
      </c>
      <c r="AD211" s="29">
        <v>316.29362500000002</v>
      </c>
      <c r="AE211" s="29">
        <v>41.638525000000001</v>
      </c>
      <c r="AF211" s="29">
        <v>131.69</v>
      </c>
      <c r="AG211" s="29">
        <v>518.50630999999998</v>
      </c>
      <c r="AH211" s="29">
        <v>51.850631</v>
      </c>
      <c r="AI211" s="29">
        <v>2.4015000000000002E-2</v>
      </c>
      <c r="AJ211" s="29">
        <v>8.9859999999999992E-3</v>
      </c>
      <c r="AK211" s="29">
        <v>0.37418299999999999</v>
      </c>
      <c r="AL211" s="29">
        <v>2.3349999999999999E-2</v>
      </c>
      <c r="AM211" s="29">
        <v>2.2499999999999999E-2</v>
      </c>
      <c r="AN211" s="29">
        <v>2</v>
      </c>
      <c r="AO211" s="29">
        <v>6.3229999999999996E-3</v>
      </c>
      <c r="AP211" s="29">
        <v>0.37939400000000001</v>
      </c>
      <c r="AQ211" s="29">
        <v>0.71374300000000002</v>
      </c>
      <c r="AR211" s="29">
        <v>0.50508799999999998</v>
      </c>
      <c r="AS211" s="29">
        <v>0.37407699999999999</v>
      </c>
      <c r="AT211" s="29">
        <v>47</v>
      </c>
      <c r="AU211" s="29">
        <v>25.455843999999999</v>
      </c>
      <c r="AV211" s="29">
        <v>1.098E-2</v>
      </c>
      <c r="AW211" s="29">
        <v>4.0410000000000003E-3</v>
      </c>
      <c r="AX211" s="29">
        <v>99.773951999999994</v>
      </c>
      <c r="AY211" s="29">
        <v>23.495559</v>
      </c>
      <c r="AZ211" s="29">
        <v>284.195086</v>
      </c>
      <c r="BA211" s="29">
        <v>121.870256</v>
      </c>
      <c r="BB211" s="29">
        <v>46.768275000000003</v>
      </c>
      <c r="BC211" s="29">
        <v>0</v>
      </c>
      <c r="BD211" s="29">
        <v>6.3888420000000004</v>
      </c>
      <c r="BE211" s="29">
        <v>0.47140500000000002</v>
      </c>
      <c r="BF211" s="31"/>
    </row>
    <row r="212" spans="1:58" s="29" customFormat="1" x14ac:dyDescent="0.25">
      <c r="A212" s="29" t="s">
        <v>1308</v>
      </c>
      <c r="B212" s="29">
        <v>6</v>
      </c>
      <c r="C212" s="29" t="s">
        <v>4</v>
      </c>
      <c r="D212" s="29">
        <v>12</v>
      </c>
      <c r="E212" s="29" t="s">
        <v>1</v>
      </c>
      <c r="F212" s="5" t="s">
        <v>736</v>
      </c>
      <c r="G212" s="5" t="s">
        <v>244</v>
      </c>
      <c r="H212" s="6">
        <v>12.446537779089271</v>
      </c>
      <c r="I212" s="6">
        <v>40.206019395374582</v>
      </c>
      <c r="J212" s="5" t="s">
        <v>51</v>
      </c>
      <c r="K212" s="29">
        <v>14116</v>
      </c>
      <c r="L212" s="29">
        <v>84</v>
      </c>
      <c r="M212" s="29">
        <f t="shared" si="15"/>
        <v>0.59506942476622271</v>
      </c>
      <c r="N212" s="29">
        <v>2.9921428571426545E-2</v>
      </c>
      <c r="O212" s="29">
        <v>4.5961177504862533E-2</v>
      </c>
      <c r="P212" s="29">
        <v>46.341998689902823</v>
      </c>
      <c r="Q212" s="29">
        <f t="shared" si="16"/>
        <v>16.539445832305177</v>
      </c>
      <c r="R212" s="29">
        <v>0.61790614251718312</v>
      </c>
      <c r="S212" s="29">
        <f t="shared" si="17"/>
        <v>9.6577227759701123E-2</v>
      </c>
      <c r="T212" s="29">
        <v>0.66523946015074231</v>
      </c>
      <c r="U212" s="29">
        <v>12.254899999999999</v>
      </c>
      <c r="V212" s="5">
        <v>84</v>
      </c>
      <c r="W212" s="5">
        <v>1</v>
      </c>
      <c r="X212" s="5">
        <v>2.3333333333333299</v>
      </c>
      <c r="Y212" s="5">
        <v>3.3333333333333299</v>
      </c>
      <c r="Z212" s="29">
        <v>18</v>
      </c>
      <c r="AA212" s="29" t="s">
        <v>2247</v>
      </c>
      <c r="AB212" s="34"/>
      <c r="AC212" s="29">
        <v>14656</v>
      </c>
      <c r="AD212" s="29">
        <v>316.29362500000002</v>
      </c>
      <c r="AE212" s="29">
        <v>46.336691000000002</v>
      </c>
      <c r="AF212" s="29">
        <v>146.55000000000001</v>
      </c>
      <c r="AG212" s="29">
        <v>564.58381799999995</v>
      </c>
      <c r="AH212" s="29">
        <v>56.458382</v>
      </c>
      <c r="AI212" s="29">
        <v>2.1579999999999998E-2</v>
      </c>
      <c r="AJ212" s="29">
        <v>1.3296000000000001E-2</v>
      </c>
      <c r="AK212" s="29">
        <v>0.616147</v>
      </c>
      <c r="AL212" s="29">
        <v>1.8775E-2</v>
      </c>
      <c r="AM212" s="29">
        <v>1.7500000000000002E-2</v>
      </c>
      <c r="AN212" s="29">
        <v>0</v>
      </c>
      <c r="AO212" s="29">
        <v>0</v>
      </c>
      <c r="AP212" s="29">
        <v>0</v>
      </c>
      <c r="AQ212" s="29">
        <v>0</v>
      </c>
      <c r="AR212" s="29">
        <v>0</v>
      </c>
      <c r="AS212" s="29">
        <v>0</v>
      </c>
      <c r="AT212" s="29">
        <v>0</v>
      </c>
      <c r="AU212" s="29">
        <v>0</v>
      </c>
      <c r="AV212" s="29">
        <v>0</v>
      </c>
      <c r="AW212" s="29">
        <v>0</v>
      </c>
      <c r="AX212" s="29">
        <v>0</v>
      </c>
      <c r="AY212" s="29">
        <v>0</v>
      </c>
      <c r="AZ212" s="29">
        <v>0</v>
      </c>
      <c r="BA212" s="29">
        <v>0</v>
      </c>
      <c r="BB212" s="29">
        <v>0</v>
      </c>
      <c r="BC212" s="29">
        <v>0</v>
      </c>
      <c r="BD212" s="29">
        <v>0</v>
      </c>
      <c r="BE212" s="29">
        <v>0</v>
      </c>
      <c r="BF212" s="31"/>
    </row>
    <row r="213" spans="1:58" s="29" customFormat="1" x14ac:dyDescent="0.25">
      <c r="A213" s="29" t="s">
        <v>1308</v>
      </c>
      <c r="B213" s="29">
        <v>6</v>
      </c>
      <c r="C213" s="29" t="s">
        <v>10</v>
      </c>
      <c r="D213" s="29">
        <v>13</v>
      </c>
      <c r="E213" s="29" t="s">
        <v>1</v>
      </c>
      <c r="F213" s="5" t="s">
        <v>736</v>
      </c>
      <c r="G213" s="5" t="s">
        <v>244</v>
      </c>
      <c r="H213" s="6">
        <v>12.446537779089271</v>
      </c>
      <c r="I213" s="6">
        <v>40.206019395374582</v>
      </c>
      <c r="J213" s="5" t="s">
        <v>50</v>
      </c>
      <c r="K213" s="29">
        <v>2049</v>
      </c>
      <c r="L213" s="29">
        <v>0</v>
      </c>
      <c r="M213" s="29">
        <f t="shared" si="15"/>
        <v>0</v>
      </c>
      <c r="N213" s="29">
        <v>0</v>
      </c>
      <c r="O213" s="29">
        <v>0</v>
      </c>
      <c r="P213" s="29">
        <v>6.7267466219616665</v>
      </c>
      <c r="Q213" s="29">
        <f t="shared" si="16"/>
        <v>23.07580623563598</v>
      </c>
      <c r="R213" s="29">
        <v>0.51569918050634755</v>
      </c>
      <c r="S213" s="29">
        <f t="shared" si="17"/>
        <v>0.19878418977053669</v>
      </c>
      <c r="T213" s="29">
        <v>0.64152518874769482</v>
      </c>
      <c r="U213" s="29">
        <v>12.254899999999999</v>
      </c>
      <c r="V213" s="5">
        <v>84</v>
      </c>
      <c r="W213" s="5">
        <v>1</v>
      </c>
      <c r="X213" s="5">
        <v>2.3333333333333299</v>
      </c>
      <c r="Y213" s="5">
        <v>3.3333333333333299</v>
      </c>
      <c r="Z213" s="29">
        <v>18</v>
      </c>
      <c r="AA213" s="29" t="s">
        <v>2247</v>
      </c>
      <c r="AB213" s="34"/>
      <c r="AC213" s="29">
        <v>2135</v>
      </c>
      <c r="AD213" s="29">
        <v>316.29362500000002</v>
      </c>
      <c r="AE213" s="29">
        <v>6.750057</v>
      </c>
      <c r="AF213" s="29">
        <v>21.3</v>
      </c>
      <c r="AG213" s="29">
        <v>23.574349999999999</v>
      </c>
      <c r="AH213" s="29">
        <v>2.3574350000000002</v>
      </c>
      <c r="AI213" s="29">
        <v>0.148147</v>
      </c>
      <c r="AJ213" s="29">
        <v>7.7441999999999997E-2</v>
      </c>
      <c r="AK213" s="29">
        <v>0.52273800000000004</v>
      </c>
      <c r="AL213" s="29">
        <v>0.13778799999999999</v>
      </c>
      <c r="AM213" s="29">
        <v>8.7499999999999994E-2</v>
      </c>
      <c r="AN213" s="29">
        <v>0</v>
      </c>
      <c r="AO213" s="29">
        <v>0</v>
      </c>
      <c r="AP213" s="29">
        <v>0</v>
      </c>
      <c r="AQ213" s="29">
        <v>0</v>
      </c>
      <c r="AR213" s="29">
        <v>0</v>
      </c>
      <c r="AS213" s="29">
        <v>0</v>
      </c>
      <c r="AT213" s="29">
        <v>0</v>
      </c>
      <c r="AU213" s="29">
        <v>0</v>
      </c>
      <c r="AV213" s="29">
        <v>0</v>
      </c>
      <c r="AW213" s="29">
        <v>0</v>
      </c>
      <c r="AX213" s="29">
        <v>0</v>
      </c>
      <c r="AY213" s="29">
        <v>0</v>
      </c>
      <c r="AZ213" s="29">
        <v>0</v>
      </c>
      <c r="BA213" s="29">
        <v>0</v>
      </c>
      <c r="BB213" s="29">
        <v>0</v>
      </c>
      <c r="BC213" s="29">
        <v>0</v>
      </c>
      <c r="BD213" s="29">
        <v>0</v>
      </c>
      <c r="BE213" s="29">
        <v>0</v>
      </c>
      <c r="BF213" s="31"/>
    </row>
    <row r="214" spans="1:58" s="29" customFormat="1" x14ac:dyDescent="0.25">
      <c r="A214" s="29" t="s">
        <v>1308</v>
      </c>
      <c r="B214" s="29">
        <v>6</v>
      </c>
      <c r="C214" s="29" t="s">
        <v>11</v>
      </c>
      <c r="D214" s="29">
        <v>16</v>
      </c>
      <c r="E214" s="29" t="s">
        <v>1</v>
      </c>
      <c r="F214" s="5" t="s">
        <v>736</v>
      </c>
      <c r="G214" s="5" t="s">
        <v>244</v>
      </c>
      <c r="H214" s="6">
        <v>12.446537779089271</v>
      </c>
      <c r="I214" s="6">
        <v>40.206019395374582</v>
      </c>
      <c r="J214" s="5" t="s">
        <v>51</v>
      </c>
      <c r="K214" s="29">
        <v>11708</v>
      </c>
      <c r="L214" s="29">
        <v>358</v>
      </c>
      <c r="M214" s="29">
        <f t="shared" si="15"/>
        <v>3.0577382985992481</v>
      </c>
      <c r="N214" s="29">
        <v>4.2924074074071915E-2</v>
      </c>
      <c r="O214" s="29">
        <v>0.17727882751875548</v>
      </c>
      <c r="P214" s="29">
        <v>38.436676159066472</v>
      </c>
      <c r="Q214" s="29">
        <f t="shared" si="16"/>
        <v>8.6341233014688257</v>
      </c>
      <c r="R214" s="29">
        <v>0.80539052499305863</v>
      </c>
      <c r="S214" s="29">
        <f t="shared" si="17"/>
        <v>9.0907154716174388E-2</v>
      </c>
      <c r="T214" s="29">
        <v>0.65427695372593453</v>
      </c>
      <c r="U214" s="29">
        <v>12.254899999999999</v>
      </c>
      <c r="V214" s="5">
        <v>84</v>
      </c>
      <c r="W214" s="5">
        <v>1</v>
      </c>
      <c r="X214" s="5">
        <v>2.3333333333333299</v>
      </c>
      <c r="Y214" s="5">
        <v>3.3333333333333299</v>
      </c>
      <c r="Z214" s="29">
        <v>18</v>
      </c>
      <c r="AA214" s="29" t="s">
        <v>2247</v>
      </c>
      <c r="AB214" s="34"/>
      <c r="AC214" s="29">
        <v>12170</v>
      </c>
      <c r="AD214" s="29">
        <v>316.29362500000002</v>
      </c>
      <c r="AE214" s="29">
        <v>38.476906</v>
      </c>
      <c r="AF214" s="29">
        <v>121.69</v>
      </c>
      <c r="AG214" s="29">
        <v>417.86109399999998</v>
      </c>
      <c r="AH214" s="29">
        <v>41.786109000000003</v>
      </c>
      <c r="AI214" s="29">
        <v>2.5984E-2</v>
      </c>
      <c r="AJ214" s="29">
        <v>2.0882000000000001E-2</v>
      </c>
      <c r="AK214" s="29">
        <v>0.80365200000000003</v>
      </c>
      <c r="AL214" s="29">
        <v>2.0674999999999999E-2</v>
      </c>
      <c r="AM214" s="29">
        <v>1.7500000000000002E-2</v>
      </c>
      <c r="AN214" s="29">
        <v>0</v>
      </c>
      <c r="AO214" s="29">
        <v>0</v>
      </c>
      <c r="AP214" s="29">
        <v>0</v>
      </c>
      <c r="AQ214" s="29">
        <v>0</v>
      </c>
      <c r="AR214" s="29">
        <v>0</v>
      </c>
      <c r="AS214" s="29">
        <v>0</v>
      </c>
      <c r="AT214" s="29">
        <v>0</v>
      </c>
      <c r="AU214" s="29">
        <v>0</v>
      </c>
      <c r="AV214" s="29">
        <v>0</v>
      </c>
      <c r="AW214" s="29">
        <v>0</v>
      </c>
      <c r="AX214" s="29">
        <v>0</v>
      </c>
      <c r="AY214" s="29">
        <v>0</v>
      </c>
      <c r="AZ214" s="29">
        <v>0</v>
      </c>
      <c r="BA214" s="29">
        <v>0</v>
      </c>
      <c r="BB214" s="29">
        <v>0</v>
      </c>
      <c r="BC214" s="29">
        <v>0</v>
      </c>
      <c r="BD214" s="29">
        <v>0</v>
      </c>
      <c r="BE214" s="29">
        <v>0</v>
      </c>
      <c r="BF214" s="31"/>
    </row>
    <row r="215" spans="1:58" s="29" customFormat="1" x14ac:dyDescent="0.25">
      <c r="A215" s="29" t="s">
        <v>1309</v>
      </c>
      <c r="B215" s="29">
        <v>6</v>
      </c>
      <c r="C215" s="29" t="s">
        <v>9</v>
      </c>
      <c r="D215" s="29">
        <v>2</v>
      </c>
      <c r="E215" s="29" t="s">
        <v>1</v>
      </c>
      <c r="F215" s="5" t="s">
        <v>736</v>
      </c>
      <c r="G215" s="5" t="s">
        <v>244</v>
      </c>
      <c r="H215" s="6">
        <v>12.446537779089271</v>
      </c>
      <c r="I215" s="6">
        <v>40.206019395374582</v>
      </c>
      <c r="J215" s="5" t="s">
        <v>51</v>
      </c>
      <c r="K215" s="29">
        <v>10140</v>
      </c>
      <c r="L215" s="29">
        <v>37</v>
      </c>
      <c r="M215" s="29">
        <f t="shared" si="15"/>
        <v>0.36489151873767256</v>
      </c>
      <c r="N215" s="29">
        <v>4.1689999999999824E-2</v>
      </c>
      <c r="O215" s="29">
        <v>1.9369000602318914E-2</v>
      </c>
      <c r="P215" s="29">
        <v>39.280333221502758</v>
      </c>
      <c r="Q215" s="29">
        <f t="shared" si="16"/>
        <v>9.4777803639051115</v>
      </c>
      <c r="R215" s="29">
        <v>0.59032117938369599</v>
      </c>
      <c r="S215" s="29">
        <f t="shared" si="17"/>
        <v>0.12416219089318825</v>
      </c>
      <c r="T215" s="29">
        <v>0.87888014973049744</v>
      </c>
      <c r="U215" s="29">
        <v>12.254899999999999</v>
      </c>
      <c r="V215" s="5">
        <v>84</v>
      </c>
      <c r="W215" s="5">
        <v>1</v>
      </c>
      <c r="X215" s="5">
        <v>2.3333333333333299</v>
      </c>
      <c r="Y215" s="5">
        <v>3.3333333333333299</v>
      </c>
      <c r="Z215" s="29">
        <v>18</v>
      </c>
      <c r="AA215" s="29" t="s">
        <v>2247</v>
      </c>
      <c r="AB215" s="34"/>
      <c r="AC215" s="29">
        <v>10818</v>
      </c>
      <c r="AD215" s="29">
        <v>307.47207500000002</v>
      </c>
      <c r="AE215" s="29">
        <v>35.183683000000002</v>
      </c>
      <c r="AF215" s="29">
        <v>108.17</v>
      </c>
      <c r="AG215" s="29">
        <v>452.18191200000001</v>
      </c>
      <c r="AH215" s="29">
        <v>45.218190999999997</v>
      </c>
      <c r="AI215" s="29">
        <v>2.0985E-2</v>
      </c>
      <c r="AJ215" s="29">
        <v>1.2307E-2</v>
      </c>
      <c r="AK215" s="29">
        <v>0.58646900000000002</v>
      </c>
      <c r="AL215" s="29">
        <v>1.8149999999999999E-2</v>
      </c>
      <c r="AM215" s="29">
        <v>1.7500000000000002E-2</v>
      </c>
      <c r="AN215" s="29">
        <v>0</v>
      </c>
      <c r="AO215" s="29">
        <v>0</v>
      </c>
      <c r="AP215" s="29">
        <v>0</v>
      </c>
      <c r="AQ215" s="29">
        <v>0</v>
      </c>
      <c r="AR215" s="29">
        <v>0</v>
      </c>
      <c r="AS215" s="29">
        <v>0</v>
      </c>
      <c r="AT215" s="29">
        <v>0</v>
      </c>
      <c r="AU215" s="29">
        <v>0</v>
      </c>
      <c r="AV215" s="29">
        <v>0</v>
      </c>
      <c r="AW215" s="29">
        <v>0</v>
      </c>
      <c r="AX215" s="29">
        <v>0</v>
      </c>
      <c r="AY215" s="29">
        <v>0</v>
      </c>
      <c r="AZ215" s="29">
        <v>0</v>
      </c>
      <c r="BA215" s="29">
        <v>0</v>
      </c>
      <c r="BB215" s="29">
        <v>0</v>
      </c>
      <c r="BC215" s="29">
        <v>0</v>
      </c>
      <c r="BD215" s="29">
        <v>0</v>
      </c>
      <c r="BE215" s="29">
        <v>0</v>
      </c>
      <c r="BF215" s="31"/>
    </row>
    <row r="216" spans="1:58" s="29" customFormat="1" x14ac:dyDescent="0.25">
      <c r="A216" s="29" t="s">
        <v>1309</v>
      </c>
      <c r="B216" s="29">
        <v>6</v>
      </c>
      <c r="C216" s="29" t="s">
        <v>17</v>
      </c>
      <c r="D216" s="29">
        <v>8</v>
      </c>
      <c r="E216" s="29" t="s">
        <v>1</v>
      </c>
      <c r="F216" s="5" t="s">
        <v>736</v>
      </c>
      <c r="G216" s="5" t="s">
        <v>244</v>
      </c>
      <c r="H216" s="6">
        <v>12.446537779089271</v>
      </c>
      <c r="I216" s="6">
        <v>40.206019395374582</v>
      </c>
      <c r="J216" s="5" t="s">
        <v>51</v>
      </c>
      <c r="K216" s="29">
        <v>8569</v>
      </c>
      <c r="L216" s="29">
        <v>288</v>
      </c>
      <c r="M216" s="29">
        <f t="shared" si="15"/>
        <v>3.3609522698097796</v>
      </c>
      <c r="N216" s="29">
        <v>4.2953977272726401E-2</v>
      </c>
      <c r="O216" s="29">
        <v>0.17044720530040644</v>
      </c>
      <c r="P216" s="29">
        <v>33.194593232254157</v>
      </c>
      <c r="Q216" s="29">
        <f t="shared" si="16"/>
        <v>3.39204037465651</v>
      </c>
      <c r="R216" s="29">
        <v>0.74557476190620742</v>
      </c>
      <c r="S216" s="29">
        <f t="shared" si="17"/>
        <v>3.1091391629323173E-2</v>
      </c>
      <c r="T216" s="29">
        <v>0.87803488766883309</v>
      </c>
      <c r="U216" s="29">
        <v>12.254899999999999</v>
      </c>
      <c r="V216" s="5">
        <v>84</v>
      </c>
      <c r="W216" s="5">
        <v>1</v>
      </c>
      <c r="X216" s="5">
        <v>2.3333333333333299</v>
      </c>
      <c r="Y216" s="5">
        <v>3.3333333333333299</v>
      </c>
      <c r="Z216" s="29">
        <v>18</v>
      </c>
      <c r="AA216" s="29" t="s">
        <v>2247</v>
      </c>
      <c r="AB216" s="34"/>
      <c r="AC216" s="29">
        <v>9157</v>
      </c>
      <c r="AD216" s="29">
        <v>307.47207500000002</v>
      </c>
      <c r="AE216" s="29">
        <v>29.781566000000002</v>
      </c>
      <c r="AF216" s="29">
        <v>91.56</v>
      </c>
      <c r="AG216" s="29">
        <v>313.62111900000002</v>
      </c>
      <c r="AH216" s="29">
        <v>31.362112</v>
      </c>
      <c r="AI216" s="29">
        <v>2.4785000000000001E-2</v>
      </c>
      <c r="AJ216" s="29">
        <v>1.8772E-2</v>
      </c>
      <c r="AK216" s="29">
        <v>0.75740600000000002</v>
      </c>
      <c r="AL216" s="29">
        <v>1.9824999999999999E-2</v>
      </c>
      <c r="AM216" s="29">
        <v>1.7500000000000002E-2</v>
      </c>
      <c r="AN216" s="29">
        <v>5</v>
      </c>
      <c r="AO216" s="29">
        <v>1.6261999999999999E-2</v>
      </c>
      <c r="AP216" s="29">
        <v>0.97569799999999995</v>
      </c>
      <c r="AQ216" s="29">
        <v>1.2231080000000001</v>
      </c>
      <c r="AR216" s="29">
        <v>0.25011499999999998</v>
      </c>
      <c r="AS216" s="29">
        <v>0.147478</v>
      </c>
      <c r="AT216" s="29">
        <v>22.4</v>
      </c>
      <c r="AU216" s="29">
        <v>8.532292</v>
      </c>
      <c r="AV216" s="29">
        <v>1.1688E-2</v>
      </c>
      <c r="AW216" s="29">
        <v>6.6709999999999998E-3</v>
      </c>
      <c r="AX216" s="29">
        <v>100.145976</v>
      </c>
      <c r="AY216" s="29">
        <v>34.069035</v>
      </c>
      <c r="AZ216" s="29">
        <v>306.13278200000002</v>
      </c>
      <c r="BA216" s="29">
        <v>63.958987999999998</v>
      </c>
      <c r="BB216" s="29">
        <v>22.757694000000001</v>
      </c>
      <c r="BC216" s="29">
        <v>28.299256</v>
      </c>
      <c r="BD216" s="29">
        <v>5.3951599999999997</v>
      </c>
      <c r="BE216" s="29">
        <v>1.462494</v>
      </c>
      <c r="BF216" s="31"/>
    </row>
    <row r="217" spans="1:58" s="29" customFormat="1" x14ac:dyDescent="0.25">
      <c r="A217" s="29" t="s">
        <v>1309</v>
      </c>
      <c r="B217" s="29">
        <v>6</v>
      </c>
      <c r="C217" s="29" t="s">
        <v>28</v>
      </c>
      <c r="D217" s="29">
        <v>15</v>
      </c>
      <c r="E217" s="29" t="s">
        <v>1</v>
      </c>
      <c r="F217" s="5" t="s">
        <v>736</v>
      </c>
      <c r="G217" s="5" t="s">
        <v>244</v>
      </c>
      <c r="H217" s="6">
        <v>12.446537779089271</v>
      </c>
      <c r="I217" s="6">
        <v>40.206019395374582</v>
      </c>
      <c r="J217" s="5" t="s">
        <v>51</v>
      </c>
      <c r="K217" s="29">
        <v>11403</v>
      </c>
      <c r="L217" s="29">
        <v>8</v>
      </c>
      <c r="M217" s="29">
        <f t="shared" si="15"/>
        <v>7.0156976234324292E-2</v>
      </c>
      <c r="N217" s="29">
        <v>4.0250000000014552E-2</v>
      </c>
      <c r="O217" s="29">
        <v>3.8738001204637828E-3</v>
      </c>
      <c r="P217" s="29">
        <v>44.172942773648515</v>
      </c>
      <c r="Q217" s="29">
        <f t="shared" si="16"/>
        <v>14.370389916050868</v>
      </c>
      <c r="R217" s="29">
        <v>0.67383880661906415</v>
      </c>
      <c r="S217" s="29">
        <f t="shared" si="17"/>
        <v>4.0644563657820099E-2</v>
      </c>
      <c r="T217" s="29">
        <v>0.88145572375333892</v>
      </c>
      <c r="U217" s="29">
        <v>12.254899999999999</v>
      </c>
      <c r="V217" s="5">
        <v>84</v>
      </c>
      <c r="W217" s="5">
        <v>1</v>
      </c>
      <c r="X217" s="5">
        <v>2.3333333333333299</v>
      </c>
      <c r="Y217" s="5">
        <v>3.3333333333333299</v>
      </c>
      <c r="Z217" s="29">
        <v>18</v>
      </c>
      <c r="AA217" s="29" t="s">
        <v>2247</v>
      </c>
      <c r="AB217" s="34"/>
      <c r="AC217" s="29">
        <v>13438</v>
      </c>
      <c r="AD217" s="29">
        <v>307.47207500000002</v>
      </c>
      <c r="AE217" s="29">
        <v>43.704782000000002</v>
      </c>
      <c r="AF217" s="29">
        <v>134.36000000000001</v>
      </c>
      <c r="AG217" s="29">
        <v>555.74631799999997</v>
      </c>
      <c r="AH217" s="29">
        <v>55.574632000000001</v>
      </c>
      <c r="AI217" s="29">
        <v>2.2879E-2</v>
      </c>
      <c r="AJ217" s="29">
        <v>1.7099E-2</v>
      </c>
      <c r="AK217" s="29">
        <v>0.74734400000000001</v>
      </c>
      <c r="AL217" s="29">
        <v>2.0275000000000001E-2</v>
      </c>
      <c r="AM217" s="29">
        <v>1.7500000000000002E-2</v>
      </c>
      <c r="AN217" s="29">
        <v>0</v>
      </c>
      <c r="AO217" s="29">
        <v>0</v>
      </c>
      <c r="AP217" s="29">
        <v>0</v>
      </c>
      <c r="AQ217" s="29">
        <v>0</v>
      </c>
      <c r="AR217" s="29">
        <v>0</v>
      </c>
      <c r="AS217" s="29">
        <v>0</v>
      </c>
      <c r="AT217" s="29">
        <v>0</v>
      </c>
      <c r="AU217" s="29">
        <v>0</v>
      </c>
      <c r="AV217" s="29">
        <v>0</v>
      </c>
      <c r="AW217" s="29">
        <v>0</v>
      </c>
      <c r="AX217" s="29">
        <v>0</v>
      </c>
      <c r="AY217" s="29">
        <v>0</v>
      </c>
      <c r="AZ217" s="29">
        <v>0</v>
      </c>
      <c r="BA217" s="29">
        <v>0</v>
      </c>
      <c r="BB217" s="29">
        <v>0</v>
      </c>
      <c r="BC217" s="29">
        <v>0</v>
      </c>
      <c r="BD217" s="29">
        <v>0</v>
      </c>
      <c r="BE217" s="29">
        <v>0</v>
      </c>
      <c r="BF217" s="31"/>
    </row>
    <row r="218" spans="1:58" s="29" customFormat="1" x14ac:dyDescent="0.25">
      <c r="A218" s="29" t="s">
        <v>1310</v>
      </c>
      <c r="B218" s="29">
        <v>6</v>
      </c>
      <c r="C218" s="29" t="s">
        <v>2</v>
      </c>
      <c r="D218" s="29">
        <v>3</v>
      </c>
      <c r="E218" s="29" t="s">
        <v>1</v>
      </c>
      <c r="F218" s="5" t="s">
        <v>736</v>
      </c>
      <c r="G218" s="5" t="s">
        <v>244</v>
      </c>
      <c r="H218" s="6">
        <v>12.446537779089271</v>
      </c>
      <c r="I218" s="6">
        <v>40.206019395374582</v>
      </c>
      <c r="J218" s="5" t="s">
        <v>51</v>
      </c>
      <c r="K218" s="29">
        <v>7753</v>
      </c>
      <c r="L218" s="29">
        <v>278</v>
      </c>
      <c r="M218" s="29">
        <f t="shared" si="15"/>
        <v>3.5857087579001674</v>
      </c>
      <c r="N218" s="29">
        <v>6.1513392857144522E-2</v>
      </c>
      <c r="O218" s="29">
        <v>0.11943896342520541</v>
      </c>
      <c r="P218" s="29">
        <v>33.07179583698634</v>
      </c>
      <c r="Q218" s="29">
        <f t="shared" si="16"/>
        <v>3.269242979388693</v>
      </c>
      <c r="R218" s="29">
        <v>0.55840742646141761</v>
      </c>
      <c r="S218" s="29">
        <f t="shared" si="17"/>
        <v>0.15607594381546663</v>
      </c>
      <c r="T218" s="29">
        <v>0.77980729417565253</v>
      </c>
      <c r="U218" s="29">
        <v>12.254899999999999</v>
      </c>
      <c r="V218" s="5">
        <v>84</v>
      </c>
      <c r="W218" s="5">
        <v>1</v>
      </c>
      <c r="X218" s="5">
        <v>2.3333333333333299</v>
      </c>
      <c r="Y218" s="5">
        <v>3.3333333333333299</v>
      </c>
      <c r="Z218" s="29">
        <v>18</v>
      </c>
      <c r="AA218" s="29" t="s">
        <v>2247</v>
      </c>
      <c r="AB218" s="34"/>
      <c r="AC218" s="29">
        <v>8730</v>
      </c>
      <c r="AD218" s="29">
        <v>283.82954999999998</v>
      </c>
      <c r="AE218" s="29">
        <v>30.757897</v>
      </c>
      <c r="AF218" s="29">
        <v>87.29</v>
      </c>
      <c r="AG218" s="29">
        <v>291.08872500000001</v>
      </c>
      <c r="AH218" s="29">
        <v>29.108872999999999</v>
      </c>
      <c r="AI218" s="29">
        <v>2.2907E-2</v>
      </c>
      <c r="AJ218" s="29">
        <v>1.3472E-2</v>
      </c>
      <c r="AK218" s="29">
        <v>0.58811400000000003</v>
      </c>
      <c r="AL218" s="29">
        <v>2.0674999999999999E-2</v>
      </c>
      <c r="AM218" s="29">
        <v>1.2500000000000001E-2</v>
      </c>
      <c r="AN218" s="29">
        <v>36</v>
      </c>
      <c r="AO218" s="29">
        <v>0.12683700000000001</v>
      </c>
      <c r="AP218" s="29">
        <v>7.610201</v>
      </c>
      <c r="AQ218" s="29">
        <v>28.018328</v>
      </c>
      <c r="AR218" s="29">
        <v>0.857097</v>
      </c>
      <c r="AS218" s="29">
        <v>0.63649900000000004</v>
      </c>
      <c r="AT218" s="29">
        <v>67.944444000000004</v>
      </c>
      <c r="AU218" s="29">
        <v>53.527000000000001</v>
      </c>
      <c r="AV218" s="29">
        <v>1.2803E-2</v>
      </c>
      <c r="AW218" s="29">
        <v>5.3499999999999997E-3</v>
      </c>
      <c r="AX218" s="29">
        <v>81.835768999999999</v>
      </c>
      <c r="AY218" s="29">
        <v>20.649763</v>
      </c>
      <c r="AZ218" s="29">
        <v>436.11613399999999</v>
      </c>
      <c r="BA218" s="29">
        <v>296.154112</v>
      </c>
      <c r="BB218" s="29">
        <v>4.6928159999999997</v>
      </c>
      <c r="BC218" s="29">
        <v>5.4936040000000004</v>
      </c>
      <c r="BD218" s="29">
        <v>11.428113</v>
      </c>
      <c r="BE218" s="29">
        <v>4.7916590000000001</v>
      </c>
      <c r="BF218" s="31"/>
    </row>
    <row r="219" spans="1:58" s="29" customFormat="1" x14ac:dyDescent="0.25">
      <c r="A219" s="29" t="s">
        <v>1310</v>
      </c>
      <c r="B219" s="29">
        <v>6</v>
      </c>
      <c r="C219" s="29" t="s">
        <v>28</v>
      </c>
      <c r="D219" s="29">
        <v>15</v>
      </c>
      <c r="E219" s="29" t="s">
        <v>1</v>
      </c>
      <c r="F219" s="5" t="s">
        <v>736</v>
      </c>
      <c r="G219" s="5" t="s">
        <v>244</v>
      </c>
      <c r="H219" s="6">
        <v>12.446537779089271</v>
      </c>
      <c r="I219" s="6">
        <v>40.206019395374582</v>
      </c>
      <c r="J219" s="5" t="s">
        <v>50</v>
      </c>
      <c r="K219" s="29">
        <v>7306</v>
      </c>
      <c r="L219" s="29">
        <v>43</v>
      </c>
      <c r="M219" s="29">
        <f t="shared" si="15"/>
        <v>0.58855735012318644</v>
      </c>
      <c r="N219" s="29">
        <v>6.1750000000002102E-2</v>
      </c>
      <c r="O219" s="29">
        <v>2.1328386325929538E-2</v>
      </c>
      <c r="P219" s="29">
        <v>31.165038099448239</v>
      </c>
      <c r="Q219" s="29">
        <f t="shared" si="16"/>
        <v>1.3624852418505924</v>
      </c>
      <c r="R219" s="29">
        <v>1.2496235451585074</v>
      </c>
      <c r="S219" s="29">
        <f t="shared" si="17"/>
        <v>0.53514017488162313</v>
      </c>
      <c r="T219" s="29">
        <v>0.77980729417565253</v>
      </c>
      <c r="U219" s="29">
        <v>12.254899999999999</v>
      </c>
      <c r="V219" s="5">
        <v>84</v>
      </c>
      <c r="W219" s="5">
        <v>1</v>
      </c>
      <c r="X219" s="5">
        <v>2.3333333333333299</v>
      </c>
      <c r="Y219" s="5">
        <v>3.3333333333333299</v>
      </c>
      <c r="Z219" s="29">
        <v>18</v>
      </c>
      <c r="AA219" s="29" t="s">
        <v>2247</v>
      </c>
      <c r="AB219" s="34"/>
      <c r="AC219" s="29">
        <v>8011</v>
      </c>
      <c r="AD219" s="29">
        <v>283.82954999999998</v>
      </c>
      <c r="AE219" s="29">
        <v>28.224685999999998</v>
      </c>
      <c r="AF219" s="29">
        <v>80.03</v>
      </c>
      <c r="AG219" s="29">
        <v>301.02878500000003</v>
      </c>
      <c r="AH219" s="29">
        <v>30.102878</v>
      </c>
      <c r="AI219" s="29">
        <v>2.4958000000000001E-2</v>
      </c>
      <c r="AJ219" s="29">
        <v>3.3312000000000001E-2</v>
      </c>
      <c r="AK219" s="29">
        <v>1.3347089999999999</v>
      </c>
      <c r="AL219" s="29">
        <v>1.9525000000000001E-2</v>
      </c>
      <c r="AM219" s="29">
        <v>1.7500000000000002E-2</v>
      </c>
      <c r="AN219" s="29">
        <v>22</v>
      </c>
      <c r="AO219" s="29">
        <v>7.7510999999999997E-2</v>
      </c>
      <c r="AP219" s="29">
        <v>4.6506790000000002</v>
      </c>
      <c r="AQ219" s="29">
        <v>12.944701</v>
      </c>
      <c r="AR219" s="29">
        <v>0.720383</v>
      </c>
      <c r="AS219" s="29">
        <v>0.40847699999999998</v>
      </c>
      <c r="AT219" s="29">
        <v>47.136364</v>
      </c>
      <c r="AU219" s="29">
        <v>22.256716999999998</v>
      </c>
      <c r="AV219" s="29">
        <v>1.5613999999999999E-2</v>
      </c>
      <c r="AW219" s="29">
        <v>6.4809999999999998E-3</v>
      </c>
      <c r="AX219" s="29">
        <v>70.736008999999996</v>
      </c>
      <c r="AY219" s="29">
        <v>17.365113000000001</v>
      </c>
      <c r="AZ219" s="29">
        <v>384.987348</v>
      </c>
      <c r="BA219" s="29">
        <v>356.53250700000001</v>
      </c>
      <c r="BB219" s="29">
        <v>7.1889190000000003</v>
      </c>
      <c r="BC219" s="29">
        <v>13.822245000000001</v>
      </c>
      <c r="BD219" s="29">
        <v>6.8303219999999998</v>
      </c>
      <c r="BE219" s="29">
        <v>5.2383199999999999</v>
      </c>
      <c r="BF219" s="31"/>
    </row>
    <row r="220" spans="1:58" s="29" customFormat="1" x14ac:dyDescent="0.25">
      <c r="A220" s="29" t="s">
        <v>1311</v>
      </c>
      <c r="B220" s="29">
        <v>6</v>
      </c>
      <c r="C220" s="29" t="s">
        <v>8</v>
      </c>
      <c r="D220" s="29">
        <v>1</v>
      </c>
      <c r="E220" s="29" t="s">
        <v>1</v>
      </c>
      <c r="F220" s="5" t="s">
        <v>736</v>
      </c>
      <c r="G220" s="5" t="s">
        <v>244</v>
      </c>
      <c r="H220" s="6">
        <v>12.446537779089271</v>
      </c>
      <c r="I220" s="6">
        <v>40.206019395374582</v>
      </c>
      <c r="J220" s="5" t="s">
        <v>50</v>
      </c>
      <c r="K220" s="29">
        <v>12533</v>
      </c>
      <c r="L220" s="29">
        <v>45</v>
      </c>
      <c r="M220" s="29">
        <f t="shared" si="15"/>
        <v>0.35905210244953323</v>
      </c>
      <c r="N220" s="29">
        <v>3.867500000000642E-2</v>
      </c>
      <c r="O220" s="29">
        <v>2.4127442365000619E-2</v>
      </c>
      <c r="P220" s="29">
        <v>43.198462165793252</v>
      </c>
      <c r="Q220" s="29">
        <f t="shared" si="16"/>
        <v>13.395909308195606</v>
      </c>
      <c r="R220" s="29">
        <v>0.49027177614859146</v>
      </c>
      <c r="S220" s="29">
        <f t="shared" si="17"/>
        <v>0.22421159412829278</v>
      </c>
      <c r="T220" s="29">
        <v>1.0091437997858699</v>
      </c>
      <c r="U220" s="29">
        <v>12.254899999999999</v>
      </c>
      <c r="V220" s="5">
        <v>84</v>
      </c>
      <c r="W220" s="5">
        <v>1</v>
      </c>
      <c r="X220" s="5">
        <v>2.3333333333333299</v>
      </c>
      <c r="Y220" s="5">
        <v>3.3333333333333299</v>
      </c>
      <c r="Z220" s="29">
        <v>18</v>
      </c>
      <c r="AA220" s="29" t="s">
        <v>2247</v>
      </c>
      <c r="AB220" s="34"/>
      <c r="AC220" s="29">
        <v>13035</v>
      </c>
      <c r="AD220" s="29">
        <v>301.94909999999999</v>
      </c>
      <c r="AE220" s="29">
        <v>43.169528</v>
      </c>
      <c r="AF220" s="29">
        <v>130.34</v>
      </c>
      <c r="AG220" s="29">
        <v>523.41622500000005</v>
      </c>
      <c r="AH220" s="29">
        <v>52.341622000000001</v>
      </c>
      <c r="AI220" s="29">
        <v>2.316E-2</v>
      </c>
      <c r="AJ220" s="29">
        <v>1.1362000000000001E-2</v>
      </c>
      <c r="AK220" s="29">
        <v>0.49060500000000001</v>
      </c>
      <c r="AL220" s="29">
        <v>2.1475000000000001E-2</v>
      </c>
      <c r="AM220" s="29">
        <v>2.2499999999999999E-2</v>
      </c>
      <c r="AN220" s="29">
        <v>0</v>
      </c>
      <c r="AO220" s="29">
        <v>0</v>
      </c>
      <c r="AP220" s="29">
        <v>0</v>
      </c>
      <c r="AQ220" s="29">
        <v>0</v>
      </c>
      <c r="AR220" s="29">
        <v>0</v>
      </c>
      <c r="AS220" s="29">
        <v>0</v>
      </c>
      <c r="AT220" s="29">
        <v>0</v>
      </c>
      <c r="AU220" s="29">
        <v>0</v>
      </c>
      <c r="AV220" s="29">
        <v>0</v>
      </c>
      <c r="AW220" s="29">
        <v>0</v>
      </c>
      <c r="AX220" s="29">
        <v>0</v>
      </c>
      <c r="AY220" s="29">
        <v>0</v>
      </c>
      <c r="AZ220" s="29">
        <v>0</v>
      </c>
      <c r="BA220" s="29">
        <v>0</v>
      </c>
      <c r="BB220" s="29">
        <v>0</v>
      </c>
      <c r="BC220" s="29">
        <v>0</v>
      </c>
      <c r="BD220" s="29">
        <v>0</v>
      </c>
      <c r="BE220" s="29">
        <v>0</v>
      </c>
      <c r="BF220" s="31"/>
    </row>
    <row r="221" spans="1:58" s="29" customFormat="1" x14ac:dyDescent="0.25">
      <c r="A221" s="29" t="s">
        <v>1311</v>
      </c>
      <c r="B221" s="29">
        <v>6</v>
      </c>
      <c r="C221" s="29" t="s">
        <v>5</v>
      </c>
      <c r="D221" s="29">
        <v>14</v>
      </c>
      <c r="E221" s="29" t="s">
        <v>1</v>
      </c>
      <c r="F221" s="5" t="s">
        <v>736</v>
      </c>
      <c r="G221" s="5" t="s">
        <v>244</v>
      </c>
      <c r="H221" s="6">
        <v>12.446537779089271</v>
      </c>
      <c r="I221" s="6">
        <v>40.206019395374582</v>
      </c>
      <c r="J221" s="5" t="s">
        <v>50</v>
      </c>
      <c r="K221" s="29">
        <v>14013</v>
      </c>
      <c r="L221" s="29">
        <v>21</v>
      </c>
      <c r="M221" s="29">
        <f t="shared" si="15"/>
        <v>0.14986084350246201</v>
      </c>
      <c r="N221" s="29">
        <v>2.2793749999995505E-2</v>
      </c>
      <c r="O221" s="29">
        <v>1.3787109922857496E-2</v>
      </c>
      <c r="P221" s="29">
        <v>48.299692837250525</v>
      </c>
      <c r="Q221" s="29">
        <f t="shared" si="16"/>
        <v>18.497139979652879</v>
      </c>
      <c r="R221" s="29">
        <v>0.35391559453418908</v>
      </c>
      <c r="S221" s="29">
        <f t="shared" si="17"/>
        <v>0.36056777574269516</v>
      </c>
      <c r="T221" s="29">
        <v>1.0051181407979681</v>
      </c>
      <c r="U221" s="29">
        <v>12.254899999999999</v>
      </c>
      <c r="V221" s="5">
        <v>84</v>
      </c>
      <c r="W221" s="5">
        <v>1</v>
      </c>
      <c r="X221" s="5">
        <v>2.3333333333333299</v>
      </c>
      <c r="Y221" s="5">
        <v>3.3333333333333299</v>
      </c>
      <c r="Z221" s="29">
        <v>18</v>
      </c>
      <c r="AA221" s="29" t="s">
        <v>2247</v>
      </c>
      <c r="AB221" s="34"/>
      <c r="AC221" s="29">
        <v>14598</v>
      </c>
      <c r="AD221" s="29">
        <v>301.94909999999999</v>
      </c>
      <c r="AE221" s="29">
        <v>48.345897000000001</v>
      </c>
      <c r="AF221" s="29">
        <v>145.97</v>
      </c>
      <c r="AG221" s="29">
        <v>703.25023199999998</v>
      </c>
      <c r="AH221" s="29">
        <v>70.325023000000002</v>
      </c>
      <c r="AI221" s="29">
        <v>2.0677999999999998E-2</v>
      </c>
      <c r="AJ221" s="29">
        <v>7.326E-3</v>
      </c>
      <c r="AK221" s="29">
        <v>0.35429100000000002</v>
      </c>
      <c r="AL221" s="29">
        <v>2.0049999999999998E-2</v>
      </c>
      <c r="AM221" s="29">
        <v>1.7500000000000002E-2</v>
      </c>
      <c r="AN221" s="29">
        <v>0</v>
      </c>
      <c r="AO221" s="29">
        <v>0</v>
      </c>
      <c r="AP221" s="29">
        <v>0</v>
      </c>
      <c r="AQ221" s="29">
        <v>0</v>
      </c>
      <c r="AR221" s="29">
        <v>0</v>
      </c>
      <c r="AS221" s="29">
        <v>0</v>
      </c>
      <c r="AT221" s="29">
        <v>0</v>
      </c>
      <c r="AU221" s="29">
        <v>0</v>
      </c>
      <c r="AV221" s="29">
        <v>0</v>
      </c>
      <c r="AW221" s="29">
        <v>0</v>
      </c>
      <c r="AX221" s="29">
        <v>0</v>
      </c>
      <c r="AY221" s="29">
        <v>0</v>
      </c>
      <c r="AZ221" s="29">
        <v>0</v>
      </c>
      <c r="BA221" s="29">
        <v>0</v>
      </c>
      <c r="BB221" s="29">
        <v>0</v>
      </c>
      <c r="BC221" s="29">
        <v>0</v>
      </c>
      <c r="BD221" s="29">
        <v>0</v>
      </c>
      <c r="BE221" s="29">
        <v>0</v>
      </c>
      <c r="BF221" s="31"/>
    </row>
    <row r="222" spans="1:58" s="29" customFormat="1" x14ac:dyDescent="0.25">
      <c r="A222" s="29" t="s">
        <v>1311</v>
      </c>
      <c r="B222" s="29">
        <v>6</v>
      </c>
      <c r="C222" s="29" t="s">
        <v>28</v>
      </c>
      <c r="D222" s="29">
        <v>15</v>
      </c>
      <c r="E222" s="29" t="s">
        <v>1</v>
      </c>
      <c r="F222" s="5" t="s">
        <v>736</v>
      </c>
      <c r="G222" s="5" t="s">
        <v>244</v>
      </c>
      <c r="H222" s="6">
        <v>12.446537779089271</v>
      </c>
      <c r="I222" s="6">
        <v>40.206019395374582</v>
      </c>
      <c r="J222" s="5" t="s">
        <v>51</v>
      </c>
      <c r="K222" s="29">
        <v>4189</v>
      </c>
      <c r="L222" s="29">
        <v>217</v>
      </c>
      <c r="M222" s="29">
        <f t="shared" si="15"/>
        <v>5.1802339460491762</v>
      </c>
      <c r="N222" s="29">
        <v>6.7542261904760162E-2</v>
      </c>
      <c r="O222" s="29">
        <v>0.1447646541900037</v>
      </c>
      <c r="P222" s="29">
        <v>14.438550866712513</v>
      </c>
      <c r="Q222" s="29">
        <f t="shared" si="16"/>
        <v>15.364001990885134</v>
      </c>
      <c r="R222" s="29">
        <v>0.86205180965436368</v>
      </c>
      <c r="S222" s="29">
        <f t="shared" si="17"/>
        <v>0.14756843937747943</v>
      </c>
      <c r="T222" s="29">
        <v>1.0001004240496512</v>
      </c>
      <c r="U222" s="29">
        <v>12.254899999999999</v>
      </c>
      <c r="V222" s="5">
        <v>84</v>
      </c>
      <c r="W222" s="5">
        <v>1</v>
      </c>
      <c r="X222" s="5">
        <v>2.3333333333333299</v>
      </c>
      <c r="Y222" s="5">
        <v>3.3333333333333299</v>
      </c>
      <c r="Z222" s="29">
        <v>18</v>
      </c>
      <c r="AA222" s="29" t="s">
        <v>2247</v>
      </c>
      <c r="AB222" s="34"/>
      <c r="AC222" s="29">
        <v>4360</v>
      </c>
      <c r="AD222" s="29">
        <v>301.94909999999999</v>
      </c>
      <c r="AE222" s="29">
        <v>14.43952</v>
      </c>
      <c r="AF222" s="29">
        <v>43.58</v>
      </c>
      <c r="AG222" s="29">
        <v>70.151291000000001</v>
      </c>
      <c r="AH222" s="29">
        <v>7.0151289999999999</v>
      </c>
      <c r="AI222" s="29">
        <v>6.9231000000000001E-2</v>
      </c>
      <c r="AJ222" s="29">
        <v>5.9582999999999997E-2</v>
      </c>
      <c r="AK222" s="29">
        <v>0.86063599999999996</v>
      </c>
      <c r="AL222" s="29">
        <v>5.2574999999999997E-2</v>
      </c>
      <c r="AM222" s="29">
        <v>2.75E-2</v>
      </c>
      <c r="AN222" s="29">
        <v>0</v>
      </c>
      <c r="AO222" s="29">
        <v>0</v>
      </c>
      <c r="AP222" s="29">
        <v>0</v>
      </c>
      <c r="AQ222" s="29">
        <v>0</v>
      </c>
      <c r="AR222" s="29">
        <v>0</v>
      </c>
      <c r="AS222" s="29">
        <v>0</v>
      </c>
      <c r="AT222" s="29">
        <v>0</v>
      </c>
      <c r="AU222" s="29">
        <v>0</v>
      </c>
      <c r="AV222" s="29">
        <v>0</v>
      </c>
      <c r="AW222" s="29">
        <v>0</v>
      </c>
      <c r="AX222" s="29">
        <v>0</v>
      </c>
      <c r="AY222" s="29">
        <v>0</v>
      </c>
      <c r="AZ222" s="29">
        <v>0</v>
      </c>
      <c r="BA222" s="29">
        <v>0</v>
      </c>
      <c r="BB222" s="29">
        <v>0</v>
      </c>
      <c r="BC222" s="29">
        <v>0</v>
      </c>
      <c r="BD222" s="29">
        <v>0</v>
      </c>
      <c r="BE222" s="29">
        <v>0</v>
      </c>
      <c r="BF222" s="31"/>
    </row>
    <row r="223" spans="1:58" s="29" customFormat="1" x14ac:dyDescent="0.25">
      <c r="A223" s="29" t="s">
        <v>1312</v>
      </c>
      <c r="B223" s="29">
        <v>6</v>
      </c>
      <c r="C223" s="29" t="s">
        <v>9</v>
      </c>
      <c r="D223" s="29">
        <v>2</v>
      </c>
      <c r="E223" s="29" t="s">
        <v>1</v>
      </c>
      <c r="F223" s="5" t="s">
        <v>736</v>
      </c>
      <c r="G223" s="5" t="s">
        <v>245</v>
      </c>
      <c r="H223" s="6">
        <v>12.446537779089271</v>
      </c>
      <c r="I223" s="6">
        <v>40.206019395374582</v>
      </c>
      <c r="J223" s="5" t="s">
        <v>52</v>
      </c>
      <c r="K223" s="29">
        <v>12002</v>
      </c>
      <c r="L223" s="29">
        <v>0</v>
      </c>
      <c r="M223" s="29">
        <f t="shared" si="15"/>
        <v>0</v>
      </c>
      <c r="N223" s="29">
        <v>0</v>
      </c>
      <c r="O223" s="29">
        <v>0</v>
      </c>
      <c r="P223" s="29">
        <v>37.465216625603894</v>
      </c>
      <c r="Q223" s="29">
        <f t="shared" si="16"/>
        <v>7.6626637680062473</v>
      </c>
      <c r="R223" s="29">
        <v>0.24423504775581623</v>
      </c>
      <c r="S223" s="29">
        <f t="shared" si="17"/>
        <v>0.47024832252106802</v>
      </c>
      <c r="T223" s="29">
        <v>0.88734042013159353</v>
      </c>
      <c r="U223" s="29">
        <v>12.254899999999999</v>
      </c>
      <c r="V223" s="5">
        <v>84</v>
      </c>
      <c r="W223" s="5">
        <v>1</v>
      </c>
      <c r="X223" s="5">
        <v>2.3333333333333299</v>
      </c>
      <c r="Y223" s="5">
        <v>3.3333333333333299</v>
      </c>
      <c r="Z223" s="29">
        <v>18</v>
      </c>
      <c r="AA223" s="29" t="s">
        <v>2247</v>
      </c>
      <c r="AB223" s="34"/>
      <c r="AC223" s="29">
        <v>12554</v>
      </c>
      <c r="AD223" s="29">
        <v>334.12542500000001</v>
      </c>
      <c r="AE223" s="29">
        <v>37.572716999999997</v>
      </c>
      <c r="AF223" s="29">
        <v>125.53</v>
      </c>
      <c r="AG223" s="29">
        <v>590.79518399999995</v>
      </c>
      <c r="AH223" s="29">
        <v>59.079518</v>
      </c>
      <c r="AI223" s="29">
        <v>2.6613000000000001E-2</v>
      </c>
      <c r="AJ223" s="29">
        <v>6.5310000000000003E-3</v>
      </c>
      <c r="AK223" s="29">
        <v>0.24541399999999999</v>
      </c>
      <c r="AL223" s="29">
        <v>2.605E-2</v>
      </c>
      <c r="AM223" s="29">
        <v>2.75E-2</v>
      </c>
      <c r="AN223" s="29">
        <v>0</v>
      </c>
      <c r="AO223" s="29">
        <v>0</v>
      </c>
      <c r="AP223" s="29">
        <v>0</v>
      </c>
      <c r="AQ223" s="29">
        <v>0</v>
      </c>
      <c r="AR223" s="29">
        <v>0</v>
      </c>
      <c r="AS223" s="29">
        <v>0</v>
      </c>
      <c r="AT223" s="29">
        <v>0</v>
      </c>
      <c r="AU223" s="29">
        <v>0</v>
      </c>
      <c r="AV223" s="29">
        <v>0</v>
      </c>
      <c r="AW223" s="29">
        <v>0</v>
      </c>
      <c r="AX223" s="29">
        <v>0</v>
      </c>
      <c r="AY223" s="29">
        <v>0</v>
      </c>
      <c r="AZ223" s="29">
        <v>0</v>
      </c>
      <c r="BA223" s="29">
        <v>0</v>
      </c>
      <c r="BB223" s="29">
        <v>0</v>
      </c>
      <c r="BC223" s="29">
        <v>0</v>
      </c>
      <c r="BD223" s="29">
        <v>0</v>
      </c>
      <c r="BE223" s="29">
        <v>0</v>
      </c>
      <c r="BF223" s="31"/>
    </row>
    <row r="224" spans="1:58" s="29" customFormat="1" x14ac:dyDescent="0.25">
      <c r="A224" s="29" t="s">
        <v>1312</v>
      </c>
      <c r="B224" s="29">
        <v>6</v>
      </c>
      <c r="C224" s="29" t="s">
        <v>0</v>
      </c>
      <c r="D224" s="29">
        <v>10</v>
      </c>
      <c r="E224" s="29" t="s">
        <v>1</v>
      </c>
      <c r="F224" s="5" t="s">
        <v>736</v>
      </c>
      <c r="G224" s="5" t="s">
        <v>245</v>
      </c>
      <c r="H224" s="6">
        <v>12.446537779089271</v>
      </c>
      <c r="I224" s="6">
        <v>40.206019395374582</v>
      </c>
      <c r="J224" s="5" t="s">
        <v>52</v>
      </c>
      <c r="K224" s="29">
        <v>8675</v>
      </c>
      <c r="L224" s="29">
        <v>78</v>
      </c>
      <c r="M224" s="29">
        <f t="shared" si="15"/>
        <v>0.89913544668587897</v>
      </c>
      <c r="N224" s="29">
        <v>6.3897727272729743E-2</v>
      </c>
      <c r="O224" s="29">
        <v>3.4337392341413336E-2</v>
      </c>
      <c r="P224" s="29">
        <v>27.079716232887336</v>
      </c>
      <c r="Q224" s="29">
        <f t="shared" si="16"/>
        <v>2.7228366247103111</v>
      </c>
      <c r="R224" s="29">
        <v>0.56077456544292081</v>
      </c>
      <c r="S224" s="29">
        <f t="shared" si="17"/>
        <v>0.15370880483396343</v>
      </c>
      <c r="T224" s="29">
        <v>0.87126417975379689</v>
      </c>
      <c r="U224" s="29">
        <v>12.254899999999999</v>
      </c>
      <c r="V224" s="5">
        <v>84</v>
      </c>
      <c r="W224" s="5">
        <v>1</v>
      </c>
      <c r="X224" s="5">
        <v>2.3333333333333299</v>
      </c>
      <c r="Y224" s="5">
        <v>3.3333333333333299</v>
      </c>
      <c r="Z224" s="29">
        <v>18</v>
      </c>
      <c r="AA224" s="29" t="s">
        <v>2247</v>
      </c>
      <c r="AB224" s="34"/>
      <c r="AC224" s="29">
        <v>9133</v>
      </c>
      <c r="AD224" s="29">
        <v>334.12542500000001</v>
      </c>
      <c r="AE224" s="29">
        <v>27.334047000000002</v>
      </c>
      <c r="AF224" s="29">
        <v>91.32</v>
      </c>
      <c r="AG224" s="29">
        <v>262.02625399999999</v>
      </c>
      <c r="AH224" s="29">
        <v>26.202625000000001</v>
      </c>
      <c r="AI224" s="29">
        <v>3.6579E-2</v>
      </c>
      <c r="AJ224" s="29">
        <v>2.0598000000000002E-2</v>
      </c>
      <c r="AK224" s="29">
        <v>0.56311299999999997</v>
      </c>
      <c r="AL224" s="29">
        <v>3.2675000000000003E-2</v>
      </c>
      <c r="AM224" s="29">
        <v>2.75E-2</v>
      </c>
      <c r="AN224" s="29">
        <v>1</v>
      </c>
      <c r="AO224" s="29">
        <v>2.993E-3</v>
      </c>
      <c r="AP224" s="29">
        <v>0.17957300000000001</v>
      </c>
      <c r="AQ224" s="29">
        <v>0.186138</v>
      </c>
      <c r="AR224" s="29">
        <v>0.14882500000000001</v>
      </c>
      <c r="AS224" s="29">
        <v>0</v>
      </c>
      <c r="AT224" s="29">
        <v>17</v>
      </c>
      <c r="AU224" s="29">
        <v>0</v>
      </c>
      <c r="AV224" s="29">
        <v>9.3019999999999995E-3</v>
      </c>
      <c r="AW224" s="29">
        <v>5.5890000000000002E-3</v>
      </c>
      <c r="AX224" s="29">
        <v>107.508819</v>
      </c>
      <c r="AY224" s="29">
        <v>0</v>
      </c>
      <c r="AZ224" s="29">
        <v>380.952381</v>
      </c>
      <c r="BA224" s="29">
        <v>0</v>
      </c>
      <c r="BB224" s="29">
        <v>0</v>
      </c>
      <c r="BC224" s="29">
        <v>0</v>
      </c>
      <c r="BD224" s="29">
        <v>5.8488860000000003</v>
      </c>
      <c r="BE224" s="29">
        <v>0.37267800000000001</v>
      </c>
      <c r="BF224" s="31"/>
    </row>
    <row r="225" spans="1:58" s="29" customFormat="1" x14ac:dyDescent="0.25">
      <c r="A225" s="29" t="s">
        <v>1312</v>
      </c>
      <c r="B225" s="29">
        <v>6</v>
      </c>
      <c r="C225" s="29" t="s">
        <v>5</v>
      </c>
      <c r="D225" s="29">
        <v>14</v>
      </c>
      <c r="E225" s="29" t="s">
        <v>1</v>
      </c>
      <c r="F225" s="5" t="s">
        <v>736</v>
      </c>
      <c r="G225" s="5" t="s">
        <v>245</v>
      </c>
      <c r="H225" s="6">
        <v>12.446537779089271</v>
      </c>
      <c r="I225" s="6">
        <v>40.206019395374582</v>
      </c>
      <c r="J225" s="5" t="s">
        <v>52</v>
      </c>
      <c r="K225" s="29">
        <v>5968</v>
      </c>
      <c r="L225" s="29">
        <v>0</v>
      </c>
      <c r="M225" s="29">
        <f t="shared" si="15"/>
        <v>0</v>
      </c>
      <c r="N225" s="29">
        <v>0</v>
      </c>
      <c r="O225" s="29">
        <v>0</v>
      </c>
      <c r="P225" s="29">
        <v>18.62959613577771</v>
      </c>
      <c r="Q225" s="29">
        <f t="shared" si="16"/>
        <v>11.172956721819936</v>
      </c>
      <c r="R225" s="29">
        <v>0.31182863868414895</v>
      </c>
      <c r="S225" s="29">
        <f t="shared" si="17"/>
        <v>0.40265473159273529</v>
      </c>
      <c r="T225" s="29">
        <v>0.89210505585482214</v>
      </c>
      <c r="U225" s="29">
        <v>12.254899999999999</v>
      </c>
      <c r="V225" s="5">
        <v>84</v>
      </c>
      <c r="W225" s="5">
        <v>1</v>
      </c>
      <c r="X225" s="5">
        <v>2.3333333333333299</v>
      </c>
      <c r="Y225" s="5">
        <v>3.3333333333333299</v>
      </c>
      <c r="Z225" s="29">
        <v>18</v>
      </c>
      <c r="AA225" s="29" t="s">
        <v>2247</v>
      </c>
      <c r="AB225" s="34"/>
      <c r="AC225" s="29">
        <v>6264</v>
      </c>
      <c r="AD225" s="29">
        <v>334.12542500000001</v>
      </c>
      <c r="AE225" s="29">
        <v>18.747451000000002</v>
      </c>
      <c r="AF225" s="29">
        <v>62.63</v>
      </c>
      <c r="AG225" s="29">
        <v>190.49118899999999</v>
      </c>
      <c r="AH225" s="29">
        <v>19.049119000000001</v>
      </c>
      <c r="AI225" s="29">
        <v>5.3331000000000003E-2</v>
      </c>
      <c r="AJ225" s="29">
        <v>1.7004999999999999E-2</v>
      </c>
      <c r="AK225" s="29">
        <v>0.318851</v>
      </c>
      <c r="AL225" s="29">
        <v>5.1424999999999998E-2</v>
      </c>
      <c r="AM225" s="29">
        <v>4.7500000000000001E-2</v>
      </c>
      <c r="AN225" s="29">
        <v>0</v>
      </c>
      <c r="AO225" s="29">
        <v>0</v>
      </c>
      <c r="AP225" s="29">
        <v>0</v>
      </c>
      <c r="AQ225" s="29">
        <v>0</v>
      </c>
      <c r="AR225" s="29">
        <v>0</v>
      </c>
      <c r="AS225" s="29">
        <v>0</v>
      </c>
      <c r="AT225" s="29">
        <v>0</v>
      </c>
      <c r="AU225" s="29">
        <v>0</v>
      </c>
      <c r="AV225" s="29">
        <v>0</v>
      </c>
      <c r="AW225" s="29">
        <v>0</v>
      </c>
      <c r="AX225" s="29">
        <v>0</v>
      </c>
      <c r="AY225" s="29">
        <v>0</v>
      </c>
      <c r="AZ225" s="29">
        <v>0</v>
      </c>
      <c r="BA225" s="29">
        <v>0</v>
      </c>
      <c r="BB225" s="29">
        <v>0</v>
      </c>
      <c r="BC225" s="29">
        <v>0</v>
      </c>
      <c r="BD225" s="29">
        <v>0</v>
      </c>
      <c r="BE225" s="29">
        <v>0</v>
      </c>
      <c r="BF225" s="31"/>
    </row>
    <row r="226" spans="1:58" s="29" customFormat="1" x14ac:dyDescent="0.25">
      <c r="A226" s="29" t="s">
        <v>1312</v>
      </c>
      <c r="B226" s="29">
        <v>6</v>
      </c>
      <c r="C226" s="29" t="s">
        <v>11</v>
      </c>
      <c r="D226" s="29">
        <v>16</v>
      </c>
      <c r="E226" s="29" t="s">
        <v>1</v>
      </c>
      <c r="F226" s="5" t="s">
        <v>736</v>
      </c>
      <c r="G226" s="5" t="s">
        <v>245</v>
      </c>
      <c r="H226" s="6">
        <v>12.446537779089271</v>
      </c>
      <c r="I226" s="6">
        <v>40.206019395374582</v>
      </c>
      <c r="J226" s="5" t="s">
        <v>50</v>
      </c>
      <c r="K226" s="29">
        <v>2248</v>
      </c>
      <c r="L226" s="29">
        <v>1011</v>
      </c>
      <c r="M226" s="29">
        <f t="shared" si="15"/>
        <v>44.973309608540923</v>
      </c>
      <c r="N226" s="29">
        <v>7.4575000000000627E-2</v>
      </c>
      <c r="O226" s="29">
        <v>0.36834657238970669</v>
      </c>
      <c r="P226" s="29">
        <v>7.0173143621361076</v>
      </c>
      <c r="Q226" s="29">
        <f t="shared" si="16"/>
        <v>22.785238495461538</v>
      </c>
      <c r="R226" s="29">
        <v>1.5344959395315887</v>
      </c>
      <c r="S226" s="29">
        <f t="shared" si="17"/>
        <v>0.82001256925470445</v>
      </c>
      <c r="T226" s="29">
        <v>0.66355787667776245</v>
      </c>
      <c r="U226" s="29">
        <v>12.254899999999999</v>
      </c>
      <c r="V226" s="5">
        <v>84</v>
      </c>
      <c r="W226" s="5">
        <v>1</v>
      </c>
      <c r="X226" s="5">
        <v>2.3333333333333299</v>
      </c>
      <c r="Y226" s="5">
        <v>3.3333333333333299</v>
      </c>
      <c r="Z226" s="29">
        <v>18</v>
      </c>
      <c r="AA226" s="29" t="s">
        <v>2247</v>
      </c>
      <c r="AB226" s="34"/>
      <c r="AC226" s="29">
        <v>2301</v>
      </c>
      <c r="AD226" s="29">
        <v>334.12542500000001</v>
      </c>
      <c r="AE226" s="29">
        <v>6.8866350000000001</v>
      </c>
      <c r="AF226" s="29">
        <v>22.51</v>
      </c>
      <c r="AG226" s="29">
        <v>50.155656999999998</v>
      </c>
      <c r="AH226" s="29">
        <v>5.0155659999999997</v>
      </c>
      <c r="AI226" s="29">
        <v>9.1232999999999995E-2</v>
      </c>
      <c r="AJ226" s="29">
        <v>0.13964299999999999</v>
      </c>
      <c r="AK226" s="29">
        <v>1.5306200000000001</v>
      </c>
      <c r="AL226" s="29">
        <v>3.3187000000000001E-2</v>
      </c>
      <c r="AM226" s="29">
        <v>7.4999999999999997E-3</v>
      </c>
      <c r="AN226" s="29">
        <v>73</v>
      </c>
      <c r="AO226" s="29">
        <v>0.21848100000000001</v>
      </c>
      <c r="AP226" s="29">
        <v>13.10885</v>
      </c>
      <c r="AQ226" s="29">
        <v>42.764015999999998</v>
      </c>
      <c r="AR226" s="29">
        <v>0.17848800000000001</v>
      </c>
      <c r="AS226" s="29">
        <v>0.237152</v>
      </c>
      <c r="AT226" s="29">
        <v>13.479452</v>
      </c>
      <c r="AU226" s="29">
        <v>5.5755160000000004</v>
      </c>
      <c r="AV226" s="29">
        <v>1.4303E-2</v>
      </c>
      <c r="AW226" s="29">
        <v>1.8223E-2</v>
      </c>
      <c r="AX226" s="29">
        <v>105.754059</v>
      </c>
      <c r="AY226" s="29">
        <v>44.265937999999998</v>
      </c>
      <c r="AZ226" s="29">
        <v>239.46252699999999</v>
      </c>
      <c r="BA226" s="29">
        <v>53.639831999999998</v>
      </c>
      <c r="BB226" s="29">
        <v>2.726124</v>
      </c>
      <c r="BC226" s="29">
        <v>2.2916400000000001</v>
      </c>
      <c r="BD226" s="29">
        <v>10.778261000000001</v>
      </c>
      <c r="BE226" s="29">
        <v>9.1727249999999998</v>
      </c>
      <c r="BF226" s="31"/>
    </row>
    <row r="227" spans="1:58" s="29" customFormat="1" x14ac:dyDescent="0.25">
      <c r="A227" s="29" t="s">
        <v>1313</v>
      </c>
      <c r="B227" s="29">
        <v>6</v>
      </c>
      <c r="C227" s="29" t="s">
        <v>21</v>
      </c>
      <c r="D227" s="29">
        <v>7</v>
      </c>
      <c r="E227" s="29" t="s">
        <v>1</v>
      </c>
      <c r="F227" s="5" t="s">
        <v>736</v>
      </c>
      <c r="G227" s="5" t="s">
        <v>245</v>
      </c>
      <c r="H227" s="6">
        <v>12.446537779089271</v>
      </c>
      <c r="I227" s="6">
        <v>40.206019395374582</v>
      </c>
      <c r="J227" s="5" t="s">
        <v>50</v>
      </c>
      <c r="K227" s="29">
        <v>10241</v>
      </c>
      <c r="L227" s="29">
        <v>566</v>
      </c>
      <c r="M227" s="29">
        <f t="shared" si="15"/>
        <v>5.5268040230446243</v>
      </c>
      <c r="N227" s="29">
        <v>2.0953846153845865E-2</v>
      </c>
      <c r="O227" s="29">
        <v>0.38072303835889154</v>
      </c>
      <c r="P227" s="29">
        <v>33.324655007123148</v>
      </c>
      <c r="Q227" s="29">
        <f t="shared" si="16"/>
        <v>3.5221021495255016</v>
      </c>
      <c r="R227" s="29">
        <v>0.70855381959089325</v>
      </c>
      <c r="S227" s="29">
        <f t="shared" si="17"/>
        <v>5.9295506859909919E-3</v>
      </c>
      <c r="T227" s="29">
        <v>0.97738857539402113</v>
      </c>
      <c r="U227" s="29">
        <v>12.254899999999999</v>
      </c>
      <c r="V227" s="5">
        <v>84</v>
      </c>
      <c r="W227" s="5">
        <v>1</v>
      </c>
      <c r="X227" s="5">
        <v>2.3333333333333299</v>
      </c>
      <c r="Y227" s="5">
        <v>3.3333333333333299</v>
      </c>
      <c r="Z227" s="29">
        <v>18</v>
      </c>
      <c r="AA227" s="29" t="s">
        <v>2247</v>
      </c>
      <c r="AB227" s="34"/>
      <c r="AC227" s="29">
        <v>10328</v>
      </c>
      <c r="AD227" s="29">
        <v>310.69349999999997</v>
      </c>
      <c r="AE227" s="29">
        <v>33.241764000000003</v>
      </c>
      <c r="AF227" s="29">
        <v>103.27</v>
      </c>
      <c r="AG227" s="29">
        <v>277.21370300000001</v>
      </c>
      <c r="AH227" s="29">
        <v>27.72137</v>
      </c>
      <c r="AI227" s="29">
        <v>3.0081E-2</v>
      </c>
      <c r="AJ227" s="29">
        <v>2.1381000000000001E-2</v>
      </c>
      <c r="AK227" s="29">
        <v>0.71078200000000002</v>
      </c>
      <c r="AL227" s="29">
        <v>2.7150000000000001E-2</v>
      </c>
      <c r="AM227" s="29">
        <v>2.75E-2</v>
      </c>
      <c r="AN227" s="29">
        <v>9</v>
      </c>
      <c r="AO227" s="29">
        <v>2.8967E-2</v>
      </c>
      <c r="AP227" s="29">
        <v>1.7380469999999999</v>
      </c>
      <c r="AQ227" s="29">
        <v>1.132843</v>
      </c>
      <c r="AR227" s="29">
        <v>7.5953000000000007E-2</v>
      </c>
      <c r="AS227" s="29">
        <v>7.8706999999999999E-2</v>
      </c>
      <c r="AT227" s="29">
        <v>13</v>
      </c>
      <c r="AU227" s="29">
        <v>8.3066239999999993</v>
      </c>
      <c r="AV227" s="29">
        <v>6.3290000000000004E-3</v>
      </c>
      <c r="AW227" s="29">
        <v>5.5269999999999998E-3</v>
      </c>
      <c r="AX227" s="29">
        <v>294.715688</v>
      </c>
      <c r="AY227" s="29">
        <v>249.734185</v>
      </c>
      <c r="AZ227" s="29">
        <v>1009.527434</v>
      </c>
      <c r="BA227" s="29">
        <v>298.49830700000001</v>
      </c>
      <c r="BB227" s="29">
        <v>23.142824999999998</v>
      </c>
      <c r="BC227" s="29">
        <v>23.33034</v>
      </c>
      <c r="BD227" s="29">
        <v>6.2139490000000004</v>
      </c>
      <c r="BE227" s="29">
        <v>1.3844369999999999</v>
      </c>
      <c r="BF227" s="31"/>
    </row>
    <row r="228" spans="1:58" s="29" customFormat="1" x14ac:dyDescent="0.25">
      <c r="A228" s="29" t="s">
        <v>1313</v>
      </c>
      <c r="B228" s="29">
        <v>6</v>
      </c>
      <c r="C228" s="29" t="s">
        <v>13</v>
      </c>
      <c r="D228" s="29">
        <v>11</v>
      </c>
      <c r="E228" s="29" t="s">
        <v>1</v>
      </c>
      <c r="F228" s="5" t="s">
        <v>736</v>
      </c>
      <c r="G228" s="5" t="s">
        <v>245</v>
      </c>
      <c r="H228" s="6">
        <v>12.446537779089271</v>
      </c>
      <c r="I228" s="6">
        <v>40.206019395374582</v>
      </c>
      <c r="J228" s="5" t="s">
        <v>50</v>
      </c>
      <c r="K228" s="29">
        <v>11770</v>
      </c>
      <c r="L228" s="29">
        <v>4</v>
      </c>
      <c r="M228" s="29">
        <f t="shared" si="15"/>
        <v>3.3984706881903144E-2</v>
      </c>
      <c r="N228" s="29">
        <v>8.2999999999628926E-3</v>
      </c>
      <c r="O228" s="29">
        <v>3.254043062896509E-3</v>
      </c>
      <c r="P228" s="29">
        <v>38.300086850291912</v>
      </c>
      <c r="Q228" s="29">
        <f t="shared" si="16"/>
        <v>8.4975339926942652</v>
      </c>
      <c r="R228" s="29">
        <v>0.30202556564042027</v>
      </c>
      <c r="S228" s="29">
        <f t="shared" si="17"/>
        <v>0.41245780463646398</v>
      </c>
      <c r="T228" s="29">
        <v>0.99058231889017934</v>
      </c>
      <c r="U228" s="29">
        <v>12.254899999999999</v>
      </c>
      <c r="V228" s="5">
        <v>84</v>
      </c>
      <c r="W228" s="5">
        <v>1</v>
      </c>
      <c r="X228" s="5">
        <v>2.3333333333333299</v>
      </c>
      <c r="Y228" s="5">
        <v>3.3333333333333299</v>
      </c>
      <c r="Z228" s="29">
        <v>18</v>
      </c>
      <c r="AA228" s="29" t="s">
        <v>2247</v>
      </c>
      <c r="AB228" s="34"/>
      <c r="AC228" s="29">
        <v>11886</v>
      </c>
      <c r="AD228" s="29">
        <v>310.69349999999997</v>
      </c>
      <c r="AE228" s="29">
        <v>38.256352</v>
      </c>
      <c r="AF228" s="29">
        <v>118.85</v>
      </c>
      <c r="AG228" s="29">
        <v>544.53685599999994</v>
      </c>
      <c r="AH228" s="29">
        <v>54.453685999999998</v>
      </c>
      <c r="AI228" s="29">
        <v>2.6138000000000002E-2</v>
      </c>
      <c r="AJ228" s="29">
        <v>7.9039999999999996E-3</v>
      </c>
      <c r="AK228" s="29">
        <v>0.30238300000000001</v>
      </c>
      <c r="AL228" s="29">
        <v>2.5125000000000001E-2</v>
      </c>
      <c r="AM228" s="29">
        <v>2.2499999999999999E-2</v>
      </c>
      <c r="AN228" s="29">
        <v>0</v>
      </c>
      <c r="AO228" s="29">
        <v>0</v>
      </c>
      <c r="AP228" s="29">
        <v>0</v>
      </c>
      <c r="AQ228" s="29">
        <v>0</v>
      </c>
      <c r="AR228" s="29">
        <v>0</v>
      </c>
      <c r="AS228" s="29">
        <v>0</v>
      </c>
      <c r="AT228" s="29">
        <v>0</v>
      </c>
      <c r="AU228" s="29">
        <v>0</v>
      </c>
      <c r="AV228" s="29">
        <v>0</v>
      </c>
      <c r="AW228" s="29">
        <v>0</v>
      </c>
      <c r="AX228" s="29">
        <v>0</v>
      </c>
      <c r="AY228" s="29">
        <v>0</v>
      </c>
      <c r="AZ228" s="29">
        <v>0</v>
      </c>
      <c r="BA228" s="29">
        <v>0</v>
      </c>
      <c r="BB228" s="29">
        <v>0</v>
      </c>
      <c r="BC228" s="29">
        <v>0</v>
      </c>
      <c r="BD228" s="29">
        <v>0</v>
      </c>
      <c r="BE228" s="29">
        <v>0</v>
      </c>
      <c r="BF228" s="31"/>
    </row>
    <row r="229" spans="1:58" s="29" customFormat="1" x14ac:dyDescent="0.25">
      <c r="A229" s="29" t="s">
        <v>1313</v>
      </c>
      <c r="B229" s="29">
        <v>6</v>
      </c>
      <c r="C229" s="29" t="s">
        <v>10</v>
      </c>
      <c r="D229" s="29">
        <v>13</v>
      </c>
      <c r="E229" s="29" t="s">
        <v>1</v>
      </c>
      <c r="F229" s="5" t="s">
        <v>736</v>
      </c>
      <c r="G229" s="5" t="s">
        <v>245</v>
      </c>
      <c r="H229" s="6">
        <v>12.446537779089271</v>
      </c>
      <c r="I229" s="6">
        <v>40.206019395374582</v>
      </c>
      <c r="J229" s="5" t="s">
        <v>50</v>
      </c>
      <c r="K229" s="29">
        <v>5233</v>
      </c>
      <c r="L229" s="29">
        <v>0</v>
      </c>
      <c r="M229" s="29">
        <f t="shared" si="15"/>
        <v>0</v>
      </c>
      <c r="N229" s="29">
        <v>0</v>
      </c>
      <c r="O229" s="29">
        <v>0</v>
      </c>
      <c r="P229" s="29">
        <v>17.028407348137431</v>
      </c>
      <c r="Q229" s="29">
        <f t="shared" si="16"/>
        <v>12.774145509460215</v>
      </c>
      <c r="R229" s="29">
        <v>0.30359418250246539</v>
      </c>
      <c r="S229" s="29">
        <f t="shared" si="17"/>
        <v>0.41088918777441885</v>
      </c>
      <c r="T229" s="29">
        <v>0.981401329288763</v>
      </c>
      <c r="U229" s="29">
        <v>12.254899999999999</v>
      </c>
      <c r="V229" s="5">
        <v>84</v>
      </c>
      <c r="W229" s="5">
        <v>1</v>
      </c>
      <c r="X229" s="5">
        <v>2.3333333333333299</v>
      </c>
      <c r="Y229" s="5">
        <v>3.3333333333333299</v>
      </c>
      <c r="Z229" s="29">
        <v>18</v>
      </c>
      <c r="AA229" s="29" t="s">
        <v>2247</v>
      </c>
      <c r="AB229" s="34"/>
      <c r="AC229" s="29">
        <v>5285</v>
      </c>
      <c r="AD229" s="29">
        <v>310.69349999999997</v>
      </c>
      <c r="AE229" s="29">
        <v>17.010332999999999</v>
      </c>
      <c r="AF229" s="29">
        <v>52.84</v>
      </c>
      <c r="AG229" s="29">
        <v>154.86159799999999</v>
      </c>
      <c r="AH229" s="29">
        <v>15.48616</v>
      </c>
      <c r="AI229" s="29">
        <v>5.8791999999999997E-2</v>
      </c>
      <c r="AJ229" s="29">
        <v>1.788E-2</v>
      </c>
      <c r="AK229" s="29">
        <v>0.304122</v>
      </c>
      <c r="AL229" s="29">
        <v>5.6263000000000001E-2</v>
      </c>
      <c r="AM229" s="29">
        <v>5.2499999999999998E-2</v>
      </c>
      <c r="AN229" s="29">
        <v>0</v>
      </c>
      <c r="AO229" s="29">
        <v>0</v>
      </c>
      <c r="AP229" s="29">
        <v>0</v>
      </c>
      <c r="AQ229" s="29">
        <v>0</v>
      </c>
      <c r="AR229" s="29">
        <v>0</v>
      </c>
      <c r="AS229" s="29">
        <v>0</v>
      </c>
      <c r="AT229" s="29">
        <v>0</v>
      </c>
      <c r="AU229" s="29">
        <v>0</v>
      </c>
      <c r="AV229" s="29">
        <v>0</v>
      </c>
      <c r="AW229" s="29">
        <v>0</v>
      </c>
      <c r="AX229" s="29">
        <v>0</v>
      </c>
      <c r="AY229" s="29">
        <v>0</v>
      </c>
      <c r="AZ229" s="29">
        <v>0</v>
      </c>
      <c r="BA229" s="29">
        <v>0</v>
      </c>
      <c r="BB229" s="29">
        <v>0</v>
      </c>
      <c r="BC229" s="29">
        <v>0</v>
      </c>
      <c r="BD229" s="29">
        <v>0</v>
      </c>
      <c r="BE229" s="29">
        <v>0</v>
      </c>
      <c r="BF229" s="31"/>
    </row>
    <row r="230" spans="1:58" s="29" customFormat="1" x14ac:dyDescent="0.25">
      <c r="A230" s="29" t="s">
        <v>1313</v>
      </c>
      <c r="B230" s="29">
        <v>6</v>
      </c>
      <c r="C230" s="29" t="s">
        <v>11</v>
      </c>
      <c r="D230" s="29">
        <v>16</v>
      </c>
      <c r="E230" s="29" t="s">
        <v>1</v>
      </c>
      <c r="F230" s="5" t="s">
        <v>736</v>
      </c>
      <c r="G230" s="5" t="s">
        <v>245</v>
      </c>
      <c r="H230" s="6">
        <v>12.446537779089271</v>
      </c>
      <c r="I230" s="6">
        <v>40.206019395374582</v>
      </c>
      <c r="J230" s="5" t="s">
        <v>52</v>
      </c>
      <c r="K230" s="29">
        <v>8922</v>
      </c>
      <c r="L230" s="29">
        <v>99</v>
      </c>
      <c r="M230" s="29">
        <f t="shared" si="15"/>
        <v>1.1096166778749159</v>
      </c>
      <c r="N230" s="29">
        <v>5.6893333333328105E-2</v>
      </c>
      <c r="O230" s="29">
        <v>4.8810645943447632E-2</v>
      </c>
      <c r="P230" s="29">
        <v>29.032572207162652</v>
      </c>
      <c r="Q230" s="29">
        <f t="shared" si="16"/>
        <v>0.76998065043499508</v>
      </c>
      <c r="R230" s="29">
        <v>0.49898292632159197</v>
      </c>
      <c r="S230" s="29">
        <f t="shared" si="17"/>
        <v>0.21550044395529228</v>
      </c>
      <c r="T230" s="29">
        <v>0.99402961193150363</v>
      </c>
      <c r="U230" s="29">
        <v>12.254899999999999</v>
      </c>
      <c r="V230" s="5">
        <v>84</v>
      </c>
      <c r="W230" s="5">
        <v>1</v>
      </c>
      <c r="X230" s="5">
        <v>2.3333333333333299</v>
      </c>
      <c r="Y230" s="5">
        <v>3.3333333333333299</v>
      </c>
      <c r="Z230" s="29">
        <v>18</v>
      </c>
      <c r="AA230" s="29" t="s">
        <v>2247</v>
      </c>
      <c r="AB230" s="34"/>
      <c r="AC230" s="29">
        <v>9023</v>
      </c>
      <c r="AD230" s="29">
        <v>310.69349999999997</v>
      </c>
      <c r="AE230" s="29">
        <v>29.041482999999999</v>
      </c>
      <c r="AF230" s="29">
        <v>90.22</v>
      </c>
      <c r="AG230" s="29">
        <v>289.52134899999999</v>
      </c>
      <c r="AH230" s="29">
        <v>28.952134999999998</v>
      </c>
      <c r="AI230" s="29">
        <v>3.4425999999999998E-2</v>
      </c>
      <c r="AJ230" s="29">
        <v>1.7155E-2</v>
      </c>
      <c r="AK230" s="29">
        <v>0.49830400000000002</v>
      </c>
      <c r="AL230" s="29">
        <v>3.1425000000000002E-2</v>
      </c>
      <c r="AM230" s="29">
        <v>2.75E-2</v>
      </c>
      <c r="AN230" s="29">
        <v>3</v>
      </c>
      <c r="AO230" s="29">
        <v>9.6559999999999997E-3</v>
      </c>
      <c r="AP230" s="29">
        <v>0.579349</v>
      </c>
      <c r="AQ230" s="29">
        <v>1.695667</v>
      </c>
      <c r="AR230" s="29">
        <v>0.73633300000000002</v>
      </c>
      <c r="AS230" s="29">
        <v>0.21282200000000001</v>
      </c>
      <c r="AT230" s="29">
        <v>51</v>
      </c>
      <c r="AU230" s="29">
        <v>14.730919999999999</v>
      </c>
      <c r="AV230" s="29">
        <v>1.4727000000000001E-2</v>
      </c>
      <c r="AW230" s="29">
        <v>6.2430000000000003E-3</v>
      </c>
      <c r="AX230" s="29">
        <v>67.831698000000003</v>
      </c>
      <c r="AY230" s="29">
        <v>2.7834020000000002</v>
      </c>
      <c r="AZ230" s="29">
        <v>346.61267900000001</v>
      </c>
      <c r="BA230" s="29">
        <v>243.618537</v>
      </c>
      <c r="BB230" s="29">
        <v>70.832374999999999</v>
      </c>
      <c r="BC230" s="29">
        <v>64.757368999999997</v>
      </c>
      <c r="BD230" s="29">
        <v>7.4232519999999997</v>
      </c>
      <c r="BE230" s="29">
        <v>0.76376299999999997</v>
      </c>
      <c r="BF230" s="31"/>
    </row>
    <row r="231" spans="1:58" s="29" customFormat="1" x14ac:dyDescent="0.25">
      <c r="A231" s="29" t="s">
        <v>1314</v>
      </c>
      <c r="B231" s="29">
        <v>6</v>
      </c>
      <c r="C231" s="29" t="s">
        <v>8</v>
      </c>
      <c r="D231" s="29">
        <v>1</v>
      </c>
      <c r="E231" s="29" t="s">
        <v>1</v>
      </c>
      <c r="F231" s="5" t="s">
        <v>736</v>
      </c>
      <c r="G231" s="5" t="s">
        <v>245</v>
      </c>
      <c r="H231" s="6">
        <v>12.446537779089271</v>
      </c>
      <c r="I231" s="6">
        <v>40.206019395374582</v>
      </c>
      <c r="J231" s="5" t="s">
        <v>52</v>
      </c>
      <c r="K231" s="29">
        <v>10791</v>
      </c>
      <c r="L231" s="29">
        <v>0</v>
      </c>
      <c r="M231" s="29">
        <f t="shared" si="15"/>
        <v>0</v>
      </c>
      <c r="N231" s="29">
        <v>0</v>
      </c>
      <c r="O231" s="29">
        <v>0</v>
      </c>
      <c r="P231" s="29">
        <v>32.621140456713171</v>
      </c>
      <c r="Q231" s="29">
        <f t="shared" si="16"/>
        <v>2.8185875991155243</v>
      </c>
      <c r="R231" s="29">
        <v>0.26910608767707744</v>
      </c>
      <c r="S231" s="29">
        <f t="shared" si="17"/>
        <v>0.4453772825998068</v>
      </c>
      <c r="T231" s="29">
        <v>0.98911961299212248</v>
      </c>
      <c r="U231" s="29">
        <v>12.254899999999999</v>
      </c>
      <c r="V231" s="5">
        <v>84</v>
      </c>
      <c r="W231" s="5">
        <v>1</v>
      </c>
      <c r="X231" s="5">
        <v>2.3333333333333299</v>
      </c>
      <c r="Y231" s="5">
        <v>3.3333333333333299</v>
      </c>
      <c r="Z231" s="29">
        <v>18</v>
      </c>
      <c r="AA231" s="29" t="s">
        <v>2247</v>
      </c>
      <c r="AB231" s="34"/>
      <c r="AC231" s="29">
        <v>10894</v>
      </c>
      <c r="AD231" s="29">
        <v>333.91860000000003</v>
      </c>
      <c r="AE231" s="29">
        <v>32.624718000000001</v>
      </c>
      <c r="AF231" s="29">
        <v>108.93</v>
      </c>
      <c r="AG231" s="29">
        <v>470.53017399999999</v>
      </c>
      <c r="AH231" s="29">
        <v>47.053016999999997</v>
      </c>
      <c r="AI231" s="29">
        <v>3.0651000000000001E-2</v>
      </c>
      <c r="AJ231" s="29">
        <v>8.2380000000000005E-3</v>
      </c>
      <c r="AK231" s="29">
        <v>0.26878299999999999</v>
      </c>
      <c r="AL231" s="29">
        <v>2.9749999999999999E-2</v>
      </c>
      <c r="AM231" s="29">
        <v>2.75E-2</v>
      </c>
      <c r="AN231" s="29">
        <v>0</v>
      </c>
      <c r="AO231" s="29">
        <v>0</v>
      </c>
      <c r="AP231" s="29">
        <v>0</v>
      </c>
      <c r="AQ231" s="29">
        <v>0</v>
      </c>
      <c r="AR231" s="29">
        <v>0</v>
      </c>
      <c r="AS231" s="29">
        <v>0</v>
      </c>
      <c r="AT231" s="29">
        <v>0</v>
      </c>
      <c r="AU231" s="29">
        <v>0</v>
      </c>
      <c r="AV231" s="29">
        <v>0</v>
      </c>
      <c r="AW231" s="29">
        <v>0</v>
      </c>
      <c r="AX231" s="29">
        <v>0</v>
      </c>
      <c r="AY231" s="29">
        <v>0</v>
      </c>
      <c r="AZ231" s="29">
        <v>0</v>
      </c>
      <c r="BA231" s="29">
        <v>0</v>
      </c>
      <c r="BB231" s="29">
        <v>0</v>
      </c>
      <c r="BC231" s="29">
        <v>0</v>
      </c>
      <c r="BD231" s="29">
        <v>0</v>
      </c>
      <c r="BE231" s="29">
        <v>0</v>
      </c>
      <c r="BF231" s="31"/>
    </row>
    <row r="232" spans="1:58" s="29" customFormat="1" x14ac:dyDescent="0.25">
      <c r="A232" s="29" t="s">
        <v>1314</v>
      </c>
      <c r="B232" s="29">
        <v>6</v>
      </c>
      <c r="C232" s="29" t="s">
        <v>12</v>
      </c>
      <c r="D232" s="29">
        <v>5</v>
      </c>
      <c r="E232" s="29" t="s">
        <v>1</v>
      </c>
      <c r="F232" s="5" t="s">
        <v>736</v>
      </c>
      <c r="G232" s="5" t="s">
        <v>245</v>
      </c>
      <c r="H232" s="6">
        <v>12.446537779089271</v>
      </c>
      <c r="I232" s="6">
        <v>40.206019395374582</v>
      </c>
      <c r="J232" s="5" t="s">
        <v>52</v>
      </c>
      <c r="K232" s="29">
        <v>4772</v>
      </c>
      <c r="L232" s="29">
        <v>0</v>
      </c>
      <c r="M232" s="29">
        <f t="shared" si="15"/>
        <v>0</v>
      </c>
      <c r="N232" s="29">
        <v>0</v>
      </c>
      <c r="O232" s="29">
        <v>0</v>
      </c>
      <c r="P232" s="29">
        <v>14.42573276428832</v>
      </c>
      <c r="Q232" s="29">
        <f t="shared" si="16"/>
        <v>15.376820093309327</v>
      </c>
      <c r="R232" s="29">
        <v>0.29017623074974419</v>
      </c>
      <c r="S232" s="29">
        <f t="shared" si="17"/>
        <v>0.42430713952714005</v>
      </c>
      <c r="T232" s="29">
        <v>0.99372082155752439</v>
      </c>
      <c r="U232" s="29">
        <v>12.254899999999999</v>
      </c>
      <c r="V232" s="5">
        <v>84</v>
      </c>
      <c r="W232" s="5">
        <v>1</v>
      </c>
      <c r="X232" s="5">
        <v>2.3333333333333299</v>
      </c>
      <c r="Y232" s="5">
        <v>3.3333333333333299</v>
      </c>
      <c r="Z232" s="29">
        <v>18</v>
      </c>
      <c r="AA232" s="29" t="s">
        <v>2247</v>
      </c>
      <c r="AB232" s="34"/>
      <c r="AC232" s="29">
        <v>4819</v>
      </c>
      <c r="AD232" s="29">
        <v>333.91860000000003</v>
      </c>
      <c r="AE232" s="29">
        <v>14.431661</v>
      </c>
      <c r="AF232" s="29">
        <v>48.18</v>
      </c>
      <c r="AG232" s="29">
        <v>128.52784800000001</v>
      </c>
      <c r="AH232" s="29">
        <v>12.852785000000001</v>
      </c>
      <c r="AI232" s="29">
        <v>6.93E-2</v>
      </c>
      <c r="AJ232" s="29">
        <v>2.0063000000000001E-2</v>
      </c>
      <c r="AK232" s="29">
        <v>0.28951300000000002</v>
      </c>
      <c r="AL232" s="29">
        <v>6.7049999999999998E-2</v>
      </c>
      <c r="AM232" s="29">
        <v>6.7500000000000004E-2</v>
      </c>
      <c r="AN232" s="29">
        <v>0</v>
      </c>
      <c r="AO232" s="29">
        <v>0</v>
      </c>
      <c r="AP232" s="29">
        <v>0</v>
      </c>
      <c r="AQ232" s="29">
        <v>0</v>
      </c>
      <c r="AR232" s="29">
        <v>0</v>
      </c>
      <c r="AS232" s="29">
        <v>0</v>
      </c>
      <c r="AT232" s="29">
        <v>0</v>
      </c>
      <c r="AU232" s="29">
        <v>0</v>
      </c>
      <c r="AV232" s="29">
        <v>0</v>
      </c>
      <c r="AW232" s="29">
        <v>0</v>
      </c>
      <c r="AX232" s="29">
        <v>0</v>
      </c>
      <c r="AY232" s="29">
        <v>0</v>
      </c>
      <c r="AZ232" s="29">
        <v>0</v>
      </c>
      <c r="BA232" s="29">
        <v>0</v>
      </c>
      <c r="BB232" s="29">
        <v>0</v>
      </c>
      <c r="BC232" s="29">
        <v>0</v>
      </c>
      <c r="BD232" s="29">
        <v>0</v>
      </c>
      <c r="BE232" s="29">
        <v>0</v>
      </c>
      <c r="BF232" s="31"/>
    </row>
    <row r="233" spans="1:58" s="29" customFormat="1" x14ac:dyDescent="0.25">
      <c r="A233" s="29" t="s">
        <v>1314</v>
      </c>
      <c r="B233" s="29">
        <v>6</v>
      </c>
      <c r="C233" s="29" t="s">
        <v>17</v>
      </c>
      <c r="D233" s="29">
        <v>8</v>
      </c>
      <c r="E233" s="29" t="s">
        <v>1</v>
      </c>
      <c r="F233" s="5" t="s">
        <v>736</v>
      </c>
      <c r="G233" s="5" t="s">
        <v>245</v>
      </c>
      <c r="H233" s="6">
        <v>12.446537779089271</v>
      </c>
      <c r="I233" s="6">
        <v>40.206019395374582</v>
      </c>
      <c r="J233" s="5" t="s">
        <v>50</v>
      </c>
      <c r="K233" s="29">
        <v>9445</v>
      </c>
      <c r="L233" s="29">
        <v>61</v>
      </c>
      <c r="M233" s="29">
        <f t="shared" si="15"/>
        <v>0.64584436209634732</v>
      </c>
      <c r="N233" s="29">
        <v>8.7350000000006797E-2</v>
      </c>
      <c r="O233" s="29">
        <v>2.1160965915762414E-2</v>
      </c>
      <c r="P233" s="29">
        <v>28.552189010625142</v>
      </c>
      <c r="Q233" s="29">
        <f t="shared" si="16"/>
        <v>1.2503638469725047</v>
      </c>
      <c r="R233" s="29">
        <v>0.47835707208096079</v>
      </c>
      <c r="S233" s="29">
        <f t="shared" si="17"/>
        <v>0.23612629819592346</v>
      </c>
      <c r="T233" s="29">
        <v>0.99316905676161793</v>
      </c>
      <c r="U233" s="29">
        <v>12.254899999999999</v>
      </c>
      <c r="V233" s="5">
        <v>84</v>
      </c>
      <c r="W233" s="5">
        <v>1</v>
      </c>
      <c r="X233" s="5">
        <v>2.3333333333333299</v>
      </c>
      <c r="Y233" s="5">
        <v>3.3333333333333299</v>
      </c>
      <c r="Z233" s="29">
        <v>18</v>
      </c>
      <c r="AA233" s="29" t="s">
        <v>2247</v>
      </c>
      <c r="AB233" s="34"/>
      <c r="AC233" s="29">
        <v>9538</v>
      </c>
      <c r="AD233" s="29">
        <v>333.91860000000003</v>
      </c>
      <c r="AE233" s="29">
        <v>28.563848</v>
      </c>
      <c r="AF233" s="29">
        <v>95.37</v>
      </c>
      <c r="AG233" s="29">
        <v>304.59099300000003</v>
      </c>
      <c r="AH233" s="29">
        <v>30.459098999999998</v>
      </c>
      <c r="AI233" s="29">
        <v>3.5008999999999998E-2</v>
      </c>
      <c r="AJ233" s="29">
        <v>1.6714E-2</v>
      </c>
      <c r="AK233" s="29">
        <v>0.47743200000000002</v>
      </c>
      <c r="AL233" s="29">
        <v>3.2425000000000002E-2</v>
      </c>
      <c r="AM233" s="29">
        <v>2.75E-2</v>
      </c>
      <c r="AN233" s="29">
        <v>2</v>
      </c>
      <c r="AO233" s="29">
        <v>5.9890000000000004E-3</v>
      </c>
      <c r="AP233" s="29">
        <v>0.35936899999999999</v>
      </c>
      <c r="AQ233" s="29">
        <v>0.84923499999999996</v>
      </c>
      <c r="AR233" s="29">
        <v>0.62297499999999995</v>
      </c>
      <c r="AS233" s="29">
        <v>0.28171099999999999</v>
      </c>
      <c r="AT233" s="29">
        <v>40.5</v>
      </c>
      <c r="AU233" s="29">
        <v>10.606602000000001</v>
      </c>
      <c r="AV233" s="29">
        <v>1.5772000000000001E-2</v>
      </c>
      <c r="AW233" s="29">
        <v>6.6090000000000003E-3</v>
      </c>
      <c r="AX233" s="29">
        <v>66.338606999999996</v>
      </c>
      <c r="AY233" s="29">
        <v>12.972810000000001</v>
      </c>
      <c r="AZ233" s="29">
        <v>222.57810599999999</v>
      </c>
      <c r="BA233" s="29">
        <v>110.554411</v>
      </c>
      <c r="BB233" s="29">
        <v>82.880075000000005</v>
      </c>
      <c r="BC233" s="29">
        <v>0</v>
      </c>
      <c r="BD233" s="29">
        <v>5.7447509999999999</v>
      </c>
      <c r="BE233" s="29">
        <v>0.47140500000000002</v>
      </c>
      <c r="BF233" s="31"/>
    </row>
    <row r="234" spans="1:58" s="29" customFormat="1" x14ac:dyDescent="0.25">
      <c r="A234" s="29" t="s">
        <v>1314</v>
      </c>
      <c r="B234" s="29">
        <v>6</v>
      </c>
      <c r="C234" s="29" t="s">
        <v>5</v>
      </c>
      <c r="D234" s="29">
        <v>14</v>
      </c>
      <c r="E234" s="29" t="s">
        <v>1</v>
      </c>
      <c r="F234" s="5" t="s">
        <v>736</v>
      </c>
      <c r="G234" s="5" t="s">
        <v>245</v>
      </c>
      <c r="H234" s="6">
        <v>12.446537779089271</v>
      </c>
      <c r="I234" s="6">
        <v>40.206019395374582</v>
      </c>
      <c r="J234" s="5" t="s">
        <v>50</v>
      </c>
      <c r="K234" s="29">
        <v>9482</v>
      </c>
      <c r="L234" s="29">
        <v>430</v>
      </c>
      <c r="M234" s="29">
        <f t="shared" si="15"/>
        <v>4.5349082472052311</v>
      </c>
      <c r="N234" s="29">
        <v>2.8697560975607387E-2</v>
      </c>
      <c r="O234" s="29">
        <v>0.24788560072750257</v>
      </c>
      <c r="P234" s="29">
        <v>28.664039830465601</v>
      </c>
      <c r="Q234" s="29">
        <f t="shared" si="16"/>
        <v>1.1385130271320456</v>
      </c>
      <c r="R234" s="29">
        <v>0.78352866735362958</v>
      </c>
      <c r="S234" s="29">
        <f t="shared" si="17"/>
        <v>6.9045297076745338E-2</v>
      </c>
      <c r="T234" s="29">
        <v>0.98059321823717538</v>
      </c>
      <c r="U234" s="29">
        <v>12.254899999999999</v>
      </c>
      <c r="V234" s="5">
        <v>84</v>
      </c>
      <c r="W234" s="5">
        <v>1</v>
      </c>
      <c r="X234" s="5">
        <v>2.3333333333333299</v>
      </c>
      <c r="Y234" s="5">
        <v>3.3333333333333299</v>
      </c>
      <c r="Z234" s="29">
        <v>18</v>
      </c>
      <c r="AA234" s="29" t="s">
        <v>2247</v>
      </c>
      <c r="AB234" s="34"/>
      <c r="AC234" s="29">
        <v>9562</v>
      </c>
      <c r="AD234" s="29">
        <v>333.91860000000003</v>
      </c>
      <c r="AE234" s="29">
        <v>28.635721</v>
      </c>
      <c r="AF234" s="29">
        <v>95.6</v>
      </c>
      <c r="AG234" s="29">
        <v>239.50857999999999</v>
      </c>
      <c r="AH234" s="29">
        <v>23.950858</v>
      </c>
      <c r="AI234" s="29">
        <v>3.4916999999999997E-2</v>
      </c>
      <c r="AJ234" s="29">
        <v>2.7292E-2</v>
      </c>
      <c r="AK234" s="29">
        <v>0.78163899999999997</v>
      </c>
      <c r="AL234" s="29">
        <v>3.0175E-2</v>
      </c>
      <c r="AM234" s="29">
        <v>2.75E-2</v>
      </c>
      <c r="AN234" s="29">
        <v>6</v>
      </c>
      <c r="AO234" s="29">
        <v>1.7968000000000001E-2</v>
      </c>
      <c r="AP234" s="29">
        <v>1.0781069999999999</v>
      </c>
      <c r="AQ234" s="29">
        <v>0.97260000000000002</v>
      </c>
      <c r="AR234" s="29">
        <v>0.100567</v>
      </c>
      <c r="AS234" s="29">
        <v>4.7920999999999998E-2</v>
      </c>
      <c r="AT234" s="29">
        <v>15.5</v>
      </c>
      <c r="AU234" s="29">
        <v>4.9699090000000004</v>
      </c>
      <c r="AV234" s="29">
        <v>6.9360000000000003E-3</v>
      </c>
      <c r="AW234" s="29">
        <v>5.3699999999999998E-3</v>
      </c>
      <c r="AX234" s="29">
        <v>160.28965299999999</v>
      </c>
      <c r="AY234" s="29">
        <v>44.835405999999999</v>
      </c>
      <c r="AZ234" s="29">
        <v>1095.3596480000001</v>
      </c>
      <c r="BA234" s="29">
        <v>409.54963299999997</v>
      </c>
      <c r="BB234" s="29">
        <v>55.244030000000002</v>
      </c>
      <c r="BC234" s="29">
        <v>99.040622999999997</v>
      </c>
      <c r="BD234" s="29">
        <v>6.9067569999999998</v>
      </c>
      <c r="BE234" s="29">
        <v>1.154701</v>
      </c>
      <c r="BF234" s="31"/>
    </row>
    <row r="235" spans="1:58" s="29" customFormat="1" x14ac:dyDescent="0.25">
      <c r="A235" s="29" t="s">
        <v>1315</v>
      </c>
      <c r="B235" s="29">
        <v>6</v>
      </c>
      <c r="C235" s="29" t="s">
        <v>9</v>
      </c>
      <c r="D235" s="29">
        <v>2</v>
      </c>
      <c r="E235" s="29" t="s">
        <v>1</v>
      </c>
      <c r="F235" s="5" t="s">
        <v>736</v>
      </c>
      <c r="G235" s="5" t="s">
        <v>245</v>
      </c>
      <c r="H235" s="6">
        <v>12.446537779089271</v>
      </c>
      <c r="I235" s="6">
        <v>40.206019395374582</v>
      </c>
      <c r="J235" s="5" t="s">
        <v>52</v>
      </c>
      <c r="K235" s="29">
        <v>4498</v>
      </c>
      <c r="L235" s="29">
        <v>0</v>
      </c>
      <c r="M235" s="29">
        <f t="shared" si="15"/>
        <v>0</v>
      </c>
      <c r="N235" s="29">
        <v>0</v>
      </c>
      <c r="O235" s="29">
        <v>0</v>
      </c>
      <c r="P235" s="29">
        <v>15.031565442026302</v>
      </c>
      <c r="Q235" s="29">
        <f t="shared" si="16"/>
        <v>14.770987415571344</v>
      </c>
      <c r="R235" s="29">
        <v>0.31951699102639997</v>
      </c>
      <c r="S235" s="29">
        <f t="shared" si="17"/>
        <v>0.39496637925048428</v>
      </c>
      <c r="T235" s="29">
        <v>0.99647748513915768</v>
      </c>
      <c r="U235" s="29">
        <v>12.254899999999999</v>
      </c>
      <c r="V235" s="5">
        <v>84</v>
      </c>
      <c r="W235" s="5">
        <v>1</v>
      </c>
      <c r="X235" s="5">
        <v>2.3333333333333299</v>
      </c>
      <c r="Y235" s="5">
        <v>3.3333333333333299</v>
      </c>
      <c r="Z235" s="29">
        <v>18</v>
      </c>
      <c r="AA235" s="29" t="s">
        <v>2247</v>
      </c>
      <c r="AB235" s="34"/>
      <c r="AC235" s="29">
        <v>4547</v>
      </c>
      <c r="AD235" s="29">
        <v>302.109825</v>
      </c>
      <c r="AE235" s="29">
        <v>15.050818</v>
      </c>
      <c r="AF235" s="29">
        <v>45.46</v>
      </c>
      <c r="AG235" s="29">
        <v>121.611054</v>
      </c>
      <c r="AH235" s="29">
        <v>12.161104999999999</v>
      </c>
      <c r="AI235" s="29">
        <v>6.6431000000000004E-2</v>
      </c>
      <c r="AJ235" s="29">
        <v>2.1222999999999999E-2</v>
      </c>
      <c r="AK235" s="29">
        <v>0.31947700000000001</v>
      </c>
      <c r="AL235" s="29">
        <v>6.4250000000000002E-2</v>
      </c>
      <c r="AM235" s="29">
        <v>6.25E-2</v>
      </c>
      <c r="AN235" s="29">
        <v>0</v>
      </c>
      <c r="AO235" s="29">
        <v>0</v>
      </c>
      <c r="AP235" s="29">
        <v>0</v>
      </c>
      <c r="AQ235" s="29">
        <v>0</v>
      </c>
      <c r="AR235" s="29">
        <v>0</v>
      </c>
      <c r="AS235" s="29">
        <v>0</v>
      </c>
      <c r="AT235" s="29">
        <v>0</v>
      </c>
      <c r="AU235" s="29">
        <v>0</v>
      </c>
      <c r="AV235" s="29">
        <v>0</v>
      </c>
      <c r="AW235" s="29">
        <v>0</v>
      </c>
      <c r="AX235" s="29">
        <v>0</v>
      </c>
      <c r="AY235" s="29">
        <v>0</v>
      </c>
      <c r="AZ235" s="29">
        <v>0</v>
      </c>
      <c r="BA235" s="29">
        <v>0</v>
      </c>
      <c r="BB235" s="29">
        <v>0</v>
      </c>
      <c r="BC235" s="29">
        <v>0</v>
      </c>
      <c r="BD235" s="29">
        <v>0</v>
      </c>
      <c r="BE235" s="29">
        <v>0</v>
      </c>
      <c r="BF235" s="31"/>
    </row>
    <row r="236" spans="1:58" s="29" customFormat="1" x14ac:dyDescent="0.25">
      <c r="A236" s="29" t="s">
        <v>1315</v>
      </c>
      <c r="B236" s="29">
        <v>6</v>
      </c>
      <c r="C236" s="29" t="s">
        <v>21</v>
      </c>
      <c r="D236" s="29">
        <v>7</v>
      </c>
      <c r="E236" s="29" t="s">
        <v>1</v>
      </c>
      <c r="F236" s="5" t="s">
        <v>736</v>
      </c>
      <c r="G236" s="5" t="s">
        <v>245</v>
      </c>
      <c r="H236" s="6">
        <v>12.446537779089271</v>
      </c>
      <c r="I236" s="6">
        <v>40.206019395374582</v>
      </c>
      <c r="J236" s="5" t="s">
        <v>50</v>
      </c>
      <c r="K236" s="29">
        <v>16400</v>
      </c>
      <c r="L236" s="29">
        <v>64</v>
      </c>
      <c r="M236" s="29">
        <f t="shared" si="15"/>
        <v>0.3902439024390244</v>
      </c>
      <c r="N236" s="29">
        <v>3.5441666666667655E-2</v>
      </c>
      <c r="O236" s="29">
        <v>3.0076498216593313E-2</v>
      </c>
      <c r="P236" s="29">
        <v>54.80606341690337</v>
      </c>
      <c r="Q236" s="29">
        <f t="shared" si="16"/>
        <v>25.003510559305724</v>
      </c>
      <c r="R236" s="29">
        <v>0.48046636583160401</v>
      </c>
      <c r="S236" s="29">
        <f t="shared" si="17"/>
        <v>0.23401700444528023</v>
      </c>
      <c r="T236" s="29">
        <v>0.99344063727546195</v>
      </c>
      <c r="U236" s="29">
        <v>12.254899999999999</v>
      </c>
      <c r="V236" s="5">
        <v>84</v>
      </c>
      <c r="W236" s="5">
        <v>1</v>
      </c>
      <c r="X236" s="5">
        <v>2.3333333333333299</v>
      </c>
      <c r="Y236" s="5">
        <v>3.3333333333333299</v>
      </c>
      <c r="Z236" s="29">
        <v>18</v>
      </c>
      <c r="AA236" s="29" t="s">
        <v>2247</v>
      </c>
      <c r="AB236" s="34"/>
      <c r="AC236" s="29">
        <v>16532</v>
      </c>
      <c r="AD236" s="29">
        <v>302.109825</v>
      </c>
      <c r="AE236" s="29">
        <v>54.721822000000003</v>
      </c>
      <c r="AF236" s="29">
        <v>165.31</v>
      </c>
      <c r="AG236" s="29">
        <v>719.91843600000004</v>
      </c>
      <c r="AH236" s="29">
        <v>71.991844</v>
      </c>
      <c r="AI236" s="29">
        <v>1.8272E-2</v>
      </c>
      <c r="AJ236" s="29">
        <v>8.829E-3</v>
      </c>
      <c r="AK236" s="29">
        <v>0.48319299999999998</v>
      </c>
      <c r="AL236" s="29">
        <v>1.7049999999999999E-2</v>
      </c>
      <c r="AM236" s="29">
        <v>1.7500000000000002E-2</v>
      </c>
      <c r="AN236" s="29">
        <v>0</v>
      </c>
      <c r="AO236" s="29">
        <v>0</v>
      </c>
      <c r="AP236" s="29">
        <v>0</v>
      </c>
      <c r="AQ236" s="29">
        <v>0</v>
      </c>
      <c r="AR236" s="29">
        <v>0</v>
      </c>
      <c r="AS236" s="29">
        <v>0</v>
      </c>
      <c r="AT236" s="29">
        <v>0</v>
      </c>
      <c r="AU236" s="29">
        <v>0</v>
      </c>
      <c r="AV236" s="29">
        <v>0</v>
      </c>
      <c r="AW236" s="29">
        <v>0</v>
      </c>
      <c r="AX236" s="29">
        <v>0</v>
      </c>
      <c r="AY236" s="29">
        <v>0</v>
      </c>
      <c r="AZ236" s="29">
        <v>0</v>
      </c>
      <c r="BA236" s="29">
        <v>0</v>
      </c>
      <c r="BB236" s="29">
        <v>0</v>
      </c>
      <c r="BC236" s="29">
        <v>0</v>
      </c>
      <c r="BD236" s="29">
        <v>0</v>
      </c>
      <c r="BE236" s="29">
        <v>0</v>
      </c>
      <c r="BF236" s="31"/>
    </row>
    <row r="237" spans="1:58" s="29" customFormat="1" x14ac:dyDescent="0.25">
      <c r="A237" s="29" t="s">
        <v>1315</v>
      </c>
      <c r="B237" s="29">
        <v>6</v>
      </c>
      <c r="C237" s="29" t="s">
        <v>10</v>
      </c>
      <c r="D237" s="29">
        <v>13</v>
      </c>
      <c r="E237" s="29" t="s">
        <v>1</v>
      </c>
      <c r="F237" s="5" t="s">
        <v>736</v>
      </c>
      <c r="G237" s="5" t="s">
        <v>245</v>
      </c>
      <c r="H237" s="6">
        <v>12.446537779089271</v>
      </c>
      <c r="I237" s="6">
        <v>40.206019395374582</v>
      </c>
      <c r="J237" s="5" t="s">
        <v>52</v>
      </c>
      <c r="K237" s="29">
        <v>7032</v>
      </c>
      <c r="L237" s="29">
        <v>68</v>
      </c>
      <c r="M237" s="29">
        <f t="shared" si="15"/>
        <v>0.96700796359499441</v>
      </c>
      <c r="N237" s="29">
        <v>4.8912500000006652E-2</v>
      </c>
      <c r="O237" s="29">
        <v>4.0101997622124415E-2</v>
      </c>
      <c r="P237" s="29">
        <v>23.499770606564908</v>
      </c>
      <c r="Q237" s="29">
        <f t="shared" si="16"/>
        <v>6.3027822510327383</v>
      </c>
      <c r="R237" s="29">
        <v>0.64967344055526621</v>
      </c>
      <c r="S237" s="29">
        <f t="shared" si="17"/>
        <v>6.4809929721618031E-2</v>
      </c>
      <c r="T237" s="29">
        <v>0.99231915143120675</v>
      </c>
      <c r="U237" s="29">
        <v>12.254899999999999</v>
      </c>
      <c r="V237" s="5">
        <v>84</v>
      </c>
      <c r="W237" s="5">
        <v>1</v>
      </c>
      <c r="X237" s="5">
        <v>2.3333333333333299</v>
      </c>
      <c r="Y237" s="5">
        <v>3.3333333333333299</v>
      </c>
      <c r="Z237" s="29">
        <v>18</v>
      </c>
      <c r="AA237" s="29" t="s">
        <v>2247</v>
      </c>
      <c r="AB237" s="34"/>
      <c r="AC237" s="29">
        <v>7114</v>
      </c>
      <c r="AD237" s="29">
        <v>302.109825</v>
      </c>
      <c r="AE237" s="29">
        <v>23.547727999999999</v>
      </c>
      <c r="AF237" s="29">
        <v>71.12</v>
      </c>
      <c r="AG237" s="29">
        <v>187.60198700000001</v>
      </c>
      <c r="AH237" s="29">
        <v>18.760199</v>
      </c>
      <c r="AI237" s="29">
        <v>4.2460999999999999E-2</v>
      </c>
      <c r="AJ237" s="29">
        <v>2.7560000000000001E-2</v>
      </c>
      <c r="AK237" s="29">
        <v>0.64906900000000001</v>
      </c>
      <c r="AL237" s="29">
        <v>3.705E-2</v>
      </c>
      <c r="AM237" s="29">
        <v>3.2500000000000001E-2</v>
      </c>
      <c r="AN237" s="29">
        <v>0</v>
      </c>
      <c r="AO237" s="29">
        <v>0</v>
      </c>
      <c r="AP237" s="29">
        <v>0</v>
      </c>
      <c r="AQ237" s="29">
        <v>0</v>
      </c>
      <c r="AR237" s="29">
        <v>0</v>
      </c>
      <c r="AS237" s="29">
        <v>0</v>
      </c>
      <c r="AT237" s="29">
        <v>0</v>
      </c>
      <c r="AU237" s="29">
        <v>0</v>
      </c>
      <c r="AV237" s="29">
        <v>0</v>
      </c>
      <c r="AW237" s="29">
        <v>0</v>
      </c>
      <c r="AX237" s="29">
        <v>0</v>
      </c>
      <c r="AY237" s="29">
        <v>0</v>
      </c>
      <c r="AZ237" s="29">
        <v>0</v>
      </c>
      <c r="BA237" s="29">
        <v>0</v>
      </c>
      <c r="BB237" s="29">
        <v>0</v>
      </c>
      <c r="BC237" s="29">
        <v>0</v>
      </c>
      <c r="BD237" s="29">
        <v>0</v>
      </c>
      <c r="BE237" s="29">
        <v>0</v>
      </c>
      <c r="BF237" s="31"/>
    </row>
    <row r="238" spans="1:58" s="29" customFormat="1" x14ac:dyDescent="0.25">
      <c r="A238" s="29" t="s">
        <v>1315</v>
      </c>
      <c r="B238" s="29">
        <v>6</v>
      </c>
      <c r="C238" s="29" t="s">
        <v>11</v>
      </c>
      <c r="D238" s="29">
        <v>16</v>
      </c>
      <c r="E238" s="29" t="s">
        <v>1</v>
      </c>
      <c r="F238" s="5" t="s">
        <v>736</v>
      </c>
      <c r="G238" s="5" t="s">
        <v>245</v>
      </c>
      <c r="H238" s="6">
        <v>12.446537779089271</v>
      </c>
      <c r="I238" s="6">
        <v>40.206019395374582</v>
      </c>
      <c r="J238" s="5" t="s">
        <v>52</v>
      </c>
      <c r="K238" s="29">
        <v>10117</v>
      </c>
      <c r="L238" s="29">
        <v>0</v>
      </c>
      <c r="M238" s="29">
        <f t="shared" si="15"/>
        <v>0</v>
      </c>
      <c r="N238" s="29">
        <v>0</v>
      </c>
      <c r="O238" s="29">
        <v>0</v>
      </c>
      <c r="P238" s="29">
        <v>33.809325828586061</v>
      </c>
      <c r="Q238" s="29">
        <f t="shared" si="16"/>
        <v>4.0067729709884148</v>
      </c>
      <c r="R238" s="29">
        <v>0.24311803440704044</v>
      </c>
      <c r="S238" s="29">
        <f t="shared" si="17"/>
        <v>0.4713653358698438</v>
      </c>
      <c r="T238" s="29">
        <v>0.99738628866827861</v>
      </c>
      <c r="U238" s="29">
        <v>12.254899999999999</v>
      </c>
      <c r="V238" s="5">
        <v>84</v>
      </c>
      <c r="W238" s="5">
        <v>1</v>
      </c>
      <c r="X238" s="5">
        <v>2.3333333333333299</v>
      </c>
      <c r="Y238" s="5">
        <v>3.3333333333333299</v>
      </c>
      <c r="Z238" s="29">
        <v>18</v>
      </c>
      <c r="AA238" s="29" t="s">
        <v>2247</v>
      </c>
      <c r="AB238" s="34"/>
      <c r="AC238" s="29">
        <v>10214</v>
      </c>
      <c r="AD238" s="29">
        <v>302.109825</v>
      </c>
      <c r="AE238" s="29">
        <v>33.808897000000002</v>
      </c>
      <c r="AF238" s="29">
        <v>102.13</v>
      </c>
      <c r="AG238" s="29">
        <v>448.96992399999999</v>
      </c>
      <c r="AH238" s="29">
        <v>44.896991999999997</v>
      </c>
      <c r="AI238" s="29">
        <v>2.9572999999999999E-2</v>
      </c>
      <c r="AJ238" s="29">
        <v>7.1939999999999999E-3</v>
      </c>
      <c r="AK238" s="29">
        <v>0.243255</v>
      </c>
      <c r="AL238" s="29">
        <v>2.8975000000000001E-2</v>
      </c>
      <c r="AM238" s="29">
        <v>2.75E-2</v>
      </c>
      <c r="AN238" s="29">
        <v>0</v>
      </c>
      <c r="AO238" s="29">
        <v>0</v>
      </c>
      <c r="AP238" s="29">
        <v>0</v>
      </c>
      <c r="AQ238" s="29">
        <v>0</v>
      </c>
      <c r="AR238" s="29">
        <v>0</v>
      </c>
      <c r="AS238" s="29">
        <v>0</v>
      </c>
      <c r="AT238" s="29">
        <v>0</v>
      </c>
      <c r="AU238" s="29">
        <v>0</v>
      </c>
      <c r="AV238" s="29">
        <v>0</v>
      </c>
      <c r="AW238" s="29">
        <v>0</v>
      </c>
      <c r="AX238" s="29">
        <v>0</v>
      </c>
      <c r="AY238" s="29">
        <v>0</v>
      </c>
      <c r="AZ238" s="29">
        <v>0</v>
      </c>
      <c r="BA238" s="29">
        <v>0</v>
      </c>
      <c r="BB238" s="29">
        <v>0</v>
      </c>
      <c r="BC238" s="29">
        <v>0</v>
      </c>
      <c r="BD238" s="29">
        <v>0</v>
      </c>
      <c r="BE238" s="29">
        <v>0</v>
      </c>
      <c r="BF238" s="31"/>
    </row>
    <row r="239" spans="1:58" s="29" customFormat="1" x14ac:dyDescent="0.25">
      <c r="A239" s="29" t="s">
        <v>1316</v>
      </c>
      <c r="B239" s="29">
        <v>6</v>
      </c>
      <c r="C239" s="29" t="s">
        <v>2</v>
      </c>
      <c r="D239" s="29">
        <v>3</v>
      </c>
      <c r="E239" s="29" t="s">
        <v>1</v>
      </c>
      <c r="F239" s="5" t="s">
        <v>736</v>
      </c>
      <c r="G239" s="5" t="s">
        <v>245</v>
      </c>
      <c r="H239" s="6">
        <v>12.446537779089271</v>
      </c>
      <c r="I239" s="6">
        <v>40.206019395374582</v>
      </c>
      <c r="J239" s="5" t="s">
        <v>51</v>
      </c>
      <c r="K239" s="29">
        <v>15055</v>
      </c>
      <c r="L239" s="29">
        <v>38</v>
      </c>
      <c r="M239" s="29">
        <f t="shared" si="15"/>
        <v>0.2524078379275988</v>
      </c>
      <c r="N239" s="29">
        <v>1.6621874999997566E-2</v>
      </c>
      <c r="O239" s="29">
        <v>3.0410083711936303E-2</v>
      </c>
      <c r="P239" s="29">
        <v>57.227976285400132</v>
      </c>
      <c r="Q239" s="29">
        <f t="shared" si="16"/>
        <v>27.425423427802485</v>
      </c>
      <c r="R239" s="29">
        <v>0.52569561986472924</v>
      </c>
      <c r="S239" s="29">
        <f t="shared" si="17"/>
        <v>0.18878775041215501</v>
      </c>
      <c r="T239" s="29">
        <v>0.74881601589962865</v>
      </c>
      <c r="U239" s="29">
        <v>12.254899999999999</v>
      </c>
      <c r="V239" s="5">
        <v>84</v>
      </c>
      <c r="W239" s="5">
        <v>1</v>
      </c>
      <c r="X239" s="5">
        <v>2.3333333333333299</v>
      </c>
      <c r="Y239" s="5">
        <v>3.3333333333333299</v>
      </c>
      <c r="Z239" s="29">
        <v>18</v>
      </c>
      <c r="AA239" s="29" t="s">
        <v>2247</v>
      </c>
      <c r="AB239" s="34"/>
      <c r="AC239" s="29">
        <v>17309</v>
      </c>
      <c r="AD239" s="29">
        <v>301.36054999999999</v>
      </c>
      <c r="AE239" s="29">
        <v>57.436183999999997</v>
      </c>
      <c r="AF239" s="29">
        <v>173.08</v>
      </c>
      <c r="AG239" s="29">
        <v>767.60202800000002</v>
      </c>
      <c r="AH239" s="29">
        <v>76.760203000000004</v>
      </c>
      <c r="AI239" s="29">
        <v>1.7408E-2</v>
      </c>
      <c r="AJ239" s="29">
        <v>9.1669999999999998E-3</v>
      </c>
      <c r="AK239" s="29">
        <v>0.52657799999999999</v>
      </c>
      <c r="AL239" s="29">
        <v>1.5925000000000002E-2</v>
      </c>
      <c r="AM239" s="29">
        <v>1.7500000000000002E-2</v>
      </c>
      <c r="AN239" s="29">
        <v>0</v>
      </c>
      <c r="AO239" s="29">
        <v>0</v>
      </c>
      <c r="AP239" s="29">
        <v>0</v>
      </c>
      <c r="AQ239" s="29">
        <v>0</v>
      </c>
      <c r="AR239" s="29">
        <v>0</v>
      </c>
      <c r="AS239" s="29">
        <v>0</v>
      </c>
      <c r="AT239" s="29">
        <v>0</v>
      </c>
      <c r="AU239" s="29">
        <v>0</v>
      </c>
      <c r="AV239" s="29">
        <v>0</v>
      </c>
      <c r="AW239" s="29">
        <v>0</v>
      </c>
      <c r="AX239" s="29">
        <v>0</v>
      </c>
      <c r="AY239" s="29">
        <v>0</v>
      </c>
      <c r="AZ239" s="29">
        <v>0</v>
      </c>
      <c r="BA239" s="29">
        <v>0</v>
      </c>
      <c r="BB239" s="29">
        <v>0</v>
      </c>
      <c r="BC239" s="29">
        <v>0</v>
      </c>
      <c r="BD239" s="29">
        <v>0</v>
      </c>
      <c r="BE239" s="29">
        <v>0</v>
      </c>
      <c r="BF239" s="31"/>
    </row>
    <row r="240" spans="1:58" s="29" customFormat="1" x14ac:dyDescent="0.25">
      <c r="A240" s="29" t="s">
        <v>1316</v>
      </c>
      <c r="B240" s="29">
        <v>6</v>
      </c>
      <c r="C240" s="29" t="s">
        <v>32</v>
      </c>
      <c r="D240" s="29">
        <v>3</v>
      </c>
      <c r="E240" s="29" t="s">
        <v>7</v>
      </c>
      <c r="F240" s="5" t="s">
        <v>736</v>
      </c>
      <c r="G240" s="5" t="s">
        <v>245</v>
      </c>
      <c r="H240" s="6">
        <v>12.446537779089271</v>
      </c>
      <c r="I240" s="6">
        <v>40.206019395374582</v>
      </c>
      <c r="J240" s="5" t="s">
        <v>50</v>
      </c>
      <c r="K240" s="29">
        <v>12260</v>
      </c>
      <c r="L240" s="29">
        <v>16</v>
      </c>
      <c r="M240" s="29">
        <f t="shared" si="15"/>
        <v>0.13050570962479607</v>
      </c>
      <c r="N240" s="29">
        <v>2.1749999999999343E-2</v>
      </c>
      <c r="O240" s="29">
        <v>1.1403781391976113E-2</v>
      </c>
      <c r="P240" s="29">
        <v>46.603453288542383</v>
      </c>
      <c r="Q240" s="29">
        <f t="shared" si="16"/>
        <v>16.800900430944736</v>
      </c>
      <c r="R240" s="29">
        <v>0.59314780408800649</v>
      </c>
      <c r="S240" s="29">
        <f t="shared" si="17"/>
        <v>0.12133556618887775</v>
      </c>
      <c r="T240" s="29">
        <v>0.7460023525195385</v>
      </c>
      <c r="U240" s="29">
        <v>12.254899999999999</v>
      </c>
      <c r="V240" s="5">
        <v>84</v>
      </c>
      <c r="W240" s="5">
        <v>1</v>
      </c>
      <c r="X240" s="5">
        <v>2.3333333333333299</v>
      </c>
      <c r="Y240" s="5">
        <v>3.3333333333333299</v>
      </c>
      <c r="Z240" s="29">
        <v>18</v>
      </c>
      <c r="AA240" s="29" t="s">
        <v>2247</v>
      </c>
      <c r="AB240" s="34"/>
      <c r="AC240" s="29">
        <v>13790</v>
      </c>
      <c r="AD240" s="29">
        <v>301.36054999999999</v>
      </c>
      <c r="AE240" s="29">
        <v>45.759141</v>
      </c>
      <c r="AF240" s="29">
        <v>137.88999999999999</v>
      </c>
      <c r="AG240" s="29">
        <v>556.68234900000004</v>
      </c>
      <c r="AH240" s="29">
        <v>55.668235000000003</v>
      </c>
      <c r="AI240" s="29">
        <v>2.1850999999999999E-2</v>
      </c>
      <c r="AJ240" s="29">
        <v>1.5231E-2</v>
      </c>
      <c r="AK240" s="29">
        <v>0.69703199999999998</v>
      </c>
      <c r="AL240" s="29">
        <v>1.9324999999999998E-2</v>
      </c>
      <c r="AM240" s="29">
        <v>1.7500000000000002E-2</v>
      </c>
      <c r="AN240" s="29">
        <v>0</v>
      </c>
      <c r="AO240" s="29">
        <v>0</v>
      </c>
      <c r="AP240" s="29">
        <v>0</v>
      </c>
      <c r="AQ240" s="29">
        <v>0</v>
      </c>
      <c r="AR240" s="29">
        <v>0</v>
      </c>
      <c r="AS240" s="29">
        <v>0</v>
      </c>
      <c r="AT240" s="29">
        <v>0</v>
      </c>
      <c r="AU240" s="29">
        <v>0</v>
      </c>
      <c r="AV240" s="29">
        <v>0</v>
      </c>
      <c r="AW240" s="29">
        <v>0</v>
      </c>
      <c r="AX240" s="29">
        <v>0</v>
      </c>
      <c r="AY240" s="29">
        <v>0</v>
      </c>
      <c r="AZ240" s="29">
        <v>0</v>
      </c>
      <c r="BA240" s="29">
        <v>0</v>
      </c>
      <c r="BB240" s="29">
        <v>0</v>
      </c>
      <c r="BC240" s="29">
        <v>0</v>
      </c>
      <c r="BD240" s="29">
        <v>0</v>
      </c>
      <c r="BE240" s="29">
        <v>0</v>
      </c>
      <c r="BF240" s="31"/>
    </row>
    <row r="241" spans="1:58" s="29" customFormat="1" x14ac:dyDescent="0.25">
      <c r="A241" s="29" t="s">
        <v>1316</v>
      </c>
      <c r="B241" s="29">
        <v>6</v>
      </c>
      <c r="C241" s="29" t="s">
        <v>47</v>
      </c>
      <c r="D241" s="29">
        <v>5</v>
      </c>
      <c r="E241" s="29" t="s">
        <v>7</v>
      </c>
      <c r="F241" s="5" t="s">
        <v>736</v>
      </c>
      <c r="G241" s="5" t="s">
        <v>245</v>
      </c>
      <c r="H241" s="6">
        <v>12.446537779089271</v>
      </c>
      <c r="I241" s="6">
        <v>40.206019395374582</v>
      </c>
      <c r="J241" s="5" t="s">
        <v>52</v>
      </c>
      <c r="K241" s="29">
        <v>5198</v>
      </c>
      <c r="L241" s="29">
        <v>83</v>
      </c>
      <c r="M241" s="29">
        <f t="shared" si="15"/>
        <v>1.596767987687572</v>
      </c>
      <c r="N241" s="29">
        <v>6.8030357142853964E-2</v>
      </c>
      <c r="O241" s="29">
        <v>5.3217646495888532E-2</v>
      </c>
      <c r="P241" s="29">
        <v>19.758951891830613</v>
      </c>
      <c r="Q241" s="29">
        <f t="shared" si="16"/>
        <v>10.043600965767034</v>
      </c>
      <c r="R241" s="29">
        <v>0.67099834600096298</v>
      </c>
      <c r="S241" s="29">
        <f t="shared" si="17"/>
        <v>4.3485024275921269E-2</v>
      </c>
      <c r="T241" s="29">
        <v>1.0153036295475459</v>
      </c>
      <c r="U241" s="29">
        <v>12.254899999999999</v>
      </c>
      <c r="V241" s="5">
        <v>84</v>
      </c>
      <c r="W241" s="5">
        <v>1</v>
      </c>
      <c r="X241" s="5">
        <v>2.3333333333333299</v>
      </c>
      <c r="Y241" s="5">
        <v>3.3333333333333299</v>
      </c>
      <c r="Z241" s="29">
        <v>18</v>
      </c>
      <c r="AA241" s="29" t="s">
        <v>2247</v>
      </c>
      <c r="AB241" s="34"/>
      <c r="AC241" s="29">
        <v>5856</v>
      </c>
      <c r="AD241" s="29">
        <v>301.36054999999999</v>
      </c>
      <c r="AE241" s="29">
        <v>19.431873</v>
      </c>
      <c r="AF241" s="29">
        <v>58.54</v>
      </c>
      <c r="AG241" s="29">
        <v>131.26960199999999</v>
      </c>
      <c r="AH241" s="29">
        <v>13.12696</v>
      </c>
      <c r="AI241" s="29">
        <v>5.1455000000000001E-2</v>
      </c>
      <c r="AJ241" s="29">
        <v>3.6743999999999999E-2</v>
      </c>
      <c r="AK241" s="29">
        <v>0.71409500000000004</v>
      </c>
      <c r="AL241" s="29">
        <v>4.2224999999999999E-2</v>
      </c>
      <c r="AM241" s="29">
        <v>3.2500000000000001E-2</v>
      </c>
      <c r="AN241" s="29">
        <v>0</v>
      </c>
      <c r="AO241" s="29">
        <v>0</v>
      </c>
      <c r="AP241" s="29">
        <v>0</v>
      </c>
      <c r="AQ241" s="29">
        <v>0</v>
      </c>
      <c r="AR241" s="29">
        <v>0</v>
      </c>
      <c r="AS241" s="29">
        <v>0</v>
      </c>
      <c r="AT241" s="29">
        <v>0</v>
      </c>
      <c r="AU241" s="29">
        <v>0</v>
      </c>
      <c r="AV241" s="29">
        <v>0</v>
      </c>
      <c r="AW241" s="29">
        <v>0</v>
      </c>
      <c r="AX241" s="29">
        <v>0</v>
      </c>
      <c r="AY241" s="29">
        <v>0</v>
      </c>
      <c r="AZ241" s="29">
        <v>0</v>
      </c>
      <c r="BA241" s="29">
        <v>0</v>
      </c>
      <c r="BB241" s="29">
        <v>0</v>
      </c>
      <c r="BC241" s="29">
        <v>0</v>
      </c>
      <c r="BD241" s="29">
        <v>0</v>
      </c>
      <c r="BE241" s="29">
        <v>0</v>
      </c>
      <c r="BF241" s="31"/>
    </row>
    <row r="242" spans="1:58" s="29" customFormat="1" x14ac:dyDescent="0.25">
      <c r="A242" s="29" t="s">
        <v>1316</v>
      </c>
      <c r="B242" s="29">
        <v>6</v>
      </c>
      <c r="C242" s="29" t="s">
        <v>13</v>
      </c>
      <c r="D242" s="29">
        <v>11</v>
      </c>
      <c r="E242" s="29" t="s">
        <v>1</v>
      </c>
      <c r="F242" s="5" t="s">
        <v>736</v>
      </c>
      <c r="G242" s="5" t="s">
        <v>245</v>
      </c>
      <c r="H242" s="6">
        <v>12.446537779089271</v>
      </c>
      <c r="I242" s="6">
        <v>40.206019395374582</v>
      </c>
      <c r="J242" s="5" t="s">
        <v>50</v>
      </c>
      <c r="K242" s="29">
        <v>4016</v>
      </c>
      <c r="L242" s="29">
        <v>0</v>
      </c>
      <c r="M242" s="29">
        <f t="shared" si="15"/>
        <v>0</v>
      </c>
      <c r="N242" s="29">
        <v>0</v>
      </c>
      <c r="O242" s="29">
        <v>0</v>
      </c>
      <c r="P242" s="29">
        <v>15.265862023392025</v>
      </c>
      <c r="Q242" s="29">
        <f t="shared" si="16"/>
        <v>14.536690834205622</v>
      </c>
      <c r="R242" s="29">
        <v>0.27889623139239</v>
      </c>
      <c r="S242" s="29">
        <f t="shared" si="17"/>
        <v>0.43558713888449424</v>
      </c>
      <c r="T242" s="29">
        <v>1.0165184744180162</v>
      </c>
      <c r="U242" s="29">
        <v>12.254899999999999</v>
      </c>
      <c r="V242" s="5">
        <v>84</v>
      </c>
      <c r="W242" s="5">
        <v>1</v>
      </c>
      <c r="X242" s="5">
        <v>2.3333333333333299</v>
      </c>
      <c r="Y242" s="5">
        <v>3.3333333333333299</v>
      </c>
      <c r="Z242" s="29">
        <v>18</v>
      </c>
      <c r="AA242" s="29" t="s">
        <v>2247</v>
      </c>
      <c r="AB242" s="34"/>
      <c r="AC242" s="29">
        <v>4643</v>
      </c>
      <c r="AD242" s="29">
        <v>301.36054999999999</v>
      </c>
      <c r="AE242" s="29">
        <v>15.406794</v>
      </c>
      <c r="AF242" s="29">
        <v>46.42</v>
      </c>
      <c r="AG242" s="29">
        <v>127.66481</v>
      </c>
      <c r="AH242" s="29">
        <v>12.766481000000001</v>
      </c>
      <c r="AI242" s="29">
        <v>6.4887E-2</v>
      </c>
      <c r="AJ242" s="29">
        <v>1.8242000000000001E-2</v>
      </c>
      <c r="AK242" s="29">
        <v>0.28112999999999999</v>
      </c>
      <c r="AL242" s="29">
        <v>6.2886999999999998E-2</v>
      </c>
      <c r="AM242" s="29">
        <v>6.25E-2</v>
      </c>
      <c r="AN242" s="29">
        <v>0</v>
      </c>
      <c r="AO242" s="29">
        <v>0</v>
      </c>
      <c r="AP242" s="29">
        <v>0</v>
      </c>
      <c r="AQ242" s="29">
        <v>0</v>
      </c>
      <c r="AR242" s="29">
        <v>0</v>
      </c>
      <c r="AS242" s="29">
        <v>0</v>
      </c>
      <c r="AT242" s="29">
        <v>0</v>
      </c>
      <c r="AU242" s="29">
        <v>0</v>
      </c>
      <c r="AV242" s="29">
        <v>0</v>
      </c>
      <c r="AW242" s="29">
        <v>0</v>
      </c>
      <c r="AX242" s="29">
        <v>0</v>
      </c>
      <c r="AY242" s="29">
        <v>0</v>
      </c>
      <c r="AZ242" s="29">
        <v>0</v>
      </c>
      <c r="BA242" s="29">
        <v>0</v>
      </c>
      <c r="BB242" s="29">
        <v>0</v>
      </c>
      <c r="BC242" s="29">
        <v>0</v>
      </c>
      <c r="BD242" s="29">
        <v>0</v>
      </c>
      <c r="BE242" s="29">
        <v>0</v>
      </c>
      <c r="BF242" s="31"/>
    </row>
    <row r="243" spans="1:58" s="29" customFormat="1" x14ac:dyDescent="0.25">
      <c r="A243" s="29" t="s">
        <v>1316</v>
      </c>
      <c r="B243" s="29">
        <v>6</v>
      </c>
      <c r="C243" s="29" t="s">
        <v>4</v>
      </c>
      <c r="D243" s="29">
        <v>12</v>
      </c>
      <c r="E243" s="29" t="s">
        <v>1</v>
      </c>
      <c r="F243" s="5" t="s">
        <v>736</v>
      </c>
      <c r="G243" s="5" t="s">
        <v>245</v>
      </c>
      <c r="H243" s="6">
        <v>12.446537779089271</v>
      </c>
      <c r="I243" s="6">
        <v>40.206019395374582</v>
      </c>
      <c r="J243" s="5" t="s">
        <v>50</v>
      </c>
      <c r="K243" s="29">
        <v>8773</v>
      </c>
      <c r="L243" s="29">
        <v>536</v>
      </c>
      <c r="M243" s="29">
        <f t="shared" si="15"/>
        <v>6.109654622136099</v>
      </c>
      <c r="N243" s="29">
        <v>2.6695618556701627E-2</v>
      </c>
      <c r="O243" s="29">
        <v>0.36872226500722766</v>
      </c>
      <c r="P243" s="29">
        <v>33.348458050602147</v>
      </c>
      <c r="Q243" s="29">
        <f t="shared" si="16"/>
        <v>3.5459051930045007</v>
      </c>
      <c r="R243" s="29">
        <v>0.76683749782019184</v>
      </c>
      <c r="S243" s="29">
        <f t="shared" si="17"/>
        <v>5.2354127543307594E-2</v>
      </c>
      <c r="T243" s="29">
        <v>1.0098374381958681</v>
      </c>
      <c r="U243" s="29">
        <v>12.254899999999999</v>
      </c>
      <c r="V243" s="5">
        <v>84</v>
      </c>
      <c r="W243" s="5">
        <v>1</v>
      </c>
      <c r="X243" s="5">
        <v>2.3333333333333299</v>
      </c>
      <c r="Y243" s="5">
        <v>3.3333333333333299</v>
      </c>
      <c r="Z243" s="29">
        <v>18</v>
      </c>
      <c r="AA243" s="29" t="s">
        <v>2247</v>
      </c>
      <c r="AB243" s="34"/>
      <c r="AC243" s="29">
        <v>10115</v>
      </c>
      <c r="AD243" s="29">
        <v>301.36054999999999</v>
      </c>
      <c r="AE243" s="29">
        <v>33.564445999999997</v>
      </c>
      <c r="AF243" s="29">
        <v>101.14</v>
      </c>
      <c r="AG243" s="29">
        <v>267.63142599999998</v>
      </c>
      <c r="AH243" s="29">
        <v>26.763142999999999</v>
      </c>
      <c r="AI243" s="29">
        <v>2.9784999999999999E-2</v>
      </c>
      <c r="AJ243" s="29">
        <v>2.2671E-2</v>
      </c>
      <c r="AK243" s="29">
        <v>0.76116099999999998</v>
      </c>
      <c r="AL243" s="29">
        <v>2.6450000000000001E-2</v>
      </c>
      <c r="AM243" s="29">
        <v>2.2499999999999999E-2</v>
      </c>
      <c r="AN243" s="29">
        <v>11</v>
      </c>
      <c r="AO243" s="29">
        <v>3.6500999999999999E-2</v>
      </c>
      <c r="AP243" s="29">
        <v>2.1900680000000001</v>
      </c>
      <c r="AQ243" s="29">
        <v>1.7202170000000001</v>
      </c>
      <c r="AR243" s="29">
        <v>9.9414000000000002E-2</v>
      </c>
      <c r="AS243" s="29">
        <v>6.2755000000000005E-2</v>
      </c>
      <c r="AT243" s="29">
        <v>15.818182</v>
      </c>
      <c r="AU243" s="29">
        <v>6.2580859999999996</v>
      </c>
      <c r="AV243" s="29">
        <v>6.7089999999999997E-3</v>
      </c>
      <c r="AW243" s="29">
        <v>5.2100000000000002E-3</v>
      </c>
      <c r="AX243" s="29">
        <v>180.541766</v>
      </c>
      <c r="AY243" s="29">
        <v>87.839724000000004</v>
      </c>
      <c r="AZ243" s="29">
        <v>1001.146661</v>
      </c>
      <c r="BA243" s="29">
        <v>342.24730499999998</v>
      </c>
      <c r="BB243" s="29">
        <v>26.166097000000001</v>
      </c>
      <c r="BC243" s="29">
        <v>29.820656</v>
      </c>
      <c r="BD243" s="29">
        <v>6.4484789999999998</v>
      </c>
      <c r="BE243" s="29">
        <v>1.57233</v>
      </c>
      <c r="BF243" s="31"/>
    </row>
    <row r="244" spans="1:58" s="29" customFormat="1" x14ac:dyDescent="0.25">
      <c r="A244" s="29" t="s">
        <v>1317</v>
      </c>
      <c r="B244" s="29">
        <v>6</v>
      </c>
      <c r="C244" s="29" t="s">
        <v>8</v>
      </c>
      <c r="D244" s="29">
        <v>1</v>
      </c>
      <c r="E244" s="29" t="s">
        <v>1</v>
      </c>
      <c r="F244" s="5" t="s">
        <v>736</v>
      </c>
      <c r="G244" s="5" t="s">
        <v>245</v>
      </c>
      <c r="H244" s="6">
        <v>12.446537779089271</v>
      </c>
      <c r="I244" s="6">
        <v>40.206019395374582</v>
      </c>
      <c r="J244" s="5" t="s">
        <v>52</v>
      </c>
      <c r="K244" s="29">
        <v>5040</v>
      </c>
      <c r="L244" s="29">
        <v>0</v>
      </c>
      <c r="M244" s="29">
        <f t="shared" si="15"/>
        <v>0</v>
      </c>
      <c r="N244" s="29">
        <v>0</v>
      </c>
      <c r="O244" s="29">
        <v>0</v>
      </c>
      <c r="P244" s="29">
        <v>16.779155411403412</v>
      </c>
      <c r="Q244" s="29">
        <f t="shared" si="16"/>
        <v>13.023397446194235</v>
      </c>
      <c r="R244" s="29">
        <v>0.30339175052217743</v>
      </c>
      <c r="S244" s="29">
        <f t="shared" si="17"/>
        <v>0.41109161975470682</v>
      </c>
      <c r="T244" s="29">
        <v>1.016087643012616</v>
      </c>
      <c r="U244" s="29">
        <v>12.254899999999999</v>
      </c>
      <c r="V244" s="5">
        <v>84</v>
      </c>
      <c r="W244" s="5">
        <v>1</v>
      </c>
      <c r="X244" s="5">
        <v>2.3333333333333299</v>
      </c>
      <c r="Y244" s="5">
        <v>3.3333333333333299</v>
      </c>
      <c r="Z244" s="29">
        <v>18</v>
      </c>
      <c r="AA244" s="29" t="s">
        <v>2247</v>
      </c>
      <c r="AB244" s="34"/>
      <c r="AC244" s="29">
        <v>5088</v>
      </c>
      <c r="AD244" s="29">
        <v>302.89400000000001</v>
      </c>
      <c r="AE244" s="29">
        <v>16.797955999999999</v>
      </c>
      <c r="AF244" s="29">
        <v>50.87</v>
      </c>
      <c r="AG244" s="29">
        <v>145.50750199999999</v>
      </c>
      <c r="AH244" s="29">
        <v>14.550750000000001</v>
      </c>
      <c r="AI244" s="29">
        <v>5.9526999999999997E-2</v>
      </c>
      <c r="AJ244" s="29">
        <v>1.8047000000000001E-2</v>
      </c>
      <c r="AK244" s="29">
        <v>0.30318000000000001</v>
      </c>
      <c r="AL244" s="29">
        <v>5.7075000000000001E-2</v>
      </c>
      <c r="AM244" s="29">
        <v>5.7500000000000002E-2</v>
      </c>
      <c r="AN244" s="29">
        <v>0</v>
      </c>
      <c r="AO244" s="29">
        <v>0</v>
      </c>
      <c r="AP244" s="29">
        <v>0</v>
      </c>
      <c r="AQ244" s="29">
        <v>0</v>
      </c>
      <c r="AR244" s="29">
        <v>0</v>
      </c>
      <c r="AS244" s="29">
        <v>0</v>
      </c>
      <c r="AT244" s="29">
        <v>0</v>
      </c>
      <c r="AU244" s="29">
        <v>0</v>
      </c>
      <c r="AV244" s="29">
        <v>0</v>
      </c>
      <c r="AW244" s="29">
        <v>0</v>
      </c>
      <c r="AX244" s="29">
        <v>0</v>
      </c>
      <c r="AY244" s="29">
        <v>0</v>
      </c>
      <c r="AZ244" s="29">
        <v>0</v>
      </c>
      <c r="BA244" s="29">
        <v>0</v>
      </c>
      <c r="BB244" s="29">
        <v>0</v>
      </c>
      <c r="BC244" s="29">
        <v>0</v>
      </c>
      <c r="BD244" s="29">
        <v>0</v>
      </c>
      <c r="BE244" s="29">
        <v>0</v>
      </c>
      <c r="BF244" s="31"/>
    </row>
    <row r="245" spans="1:58" s="29" customFormat="1" x14ac:dyDescent="0.25">
      <c r="A245" s="29" t="s">
        <v>1317</v>
      </c>
      <c r="B245" s="29">
        <v>6</v>
      </c>
      <c r="C245" s="29" t="s">
        <v>9</v>
      </c>
      <c r="D245" s="29">
        <v>2</v>
      </c>
      <c r="E245" s="29" t="s">
        <v>1</v>
      </c>
      <c r="F245" s="5" t="s">
        <v>736</v>
      </c>
      <c r="G245" s="5" t="s">
        <v>245</v>
      </c>
      <c r="H245" s="6">
        <v>12.446537779089271</v>
      </c>
      <c r="I245" s="6">
        <v>40.206019395374582</v>
      </c>
      <c r="J245" s="5" t="s">
        <v>52</v>
      </c>
      <c r="K245" s="29">
        <v>8615</v>
      </c>
      <c r="L245" s="29">
        <v>38</v>
      </c>
      <c r="M245" s="29">
        <f t="shared" si="15"/>
        <v>0.44109112013929197</v>
      </c>
      <c r="N245" s="29">
        <v>4.8308333333337096E-2</v>
      </c>
      <c r="O245" s="29">
        <v>1.9975185013575487E-2</v>
      </c>
      <c r="P245" s="29">
        <v>28.681036481992138</v>
      </c>
      <c r="Q245" s="29">
        <f t="shared" si="16"/>
        <v>1.1215163756055091</v>
      </c>
      <c r="R245" s="29">
        <v>0.5944966154452922</v>
      </c>
      <c r="S245" s="29">
        <f t="shared" si="17"/>
        <v>0.11998675483159205</v>
      </c>
      <c r="T245" s="29">
        <v>0.99422928654386844</v>
      </c>
      <c r="U245" s="29">
        <v>12.254899999999999</v>
      </c>
      <c r="V245" s="5">
        <v>84</v>
      </c>
      <c r="W245" s="5">
        <v>1</v>
      </c>
      <c r="X245" s="5">
        <v>2.3333333333333299</v>
      </c>
      <c r="Y245" s="5">
        <v>3.3333333333333299</v>
      </c>
      <c r="Z245" s="29">
        <v>18</v>
      </c>
      <c r="AA245" s="29" t="s">
        <v>2247</v>
      </c>
      <c r="AB245" s="34"/>
      <c r="AC245" s="29">
        <v>8687</v>
      </c>
      <c r="AD245" s="29">
        <v>302.89400000000001</v>
      </c>
      <c r="AE245" s="29">
        <v>28.68</v>
      </c>
      <c r="AF245" s="29">
        <v>86.86</v>
      </c>
      <c r="AG245" s="29">
        <v>257.03412300000002</v>
      </c>
      <c r="AH245" s="29">
        <v>25.703412</v>
      </c>
      <c r="AI245" s="29">
        <v>3.4861000000000003E-2</v>
      </c>
      <c r="AJ245" s="29">
        <v>2.0702999999999999E-2</v>
      </c>
      <c r="AK245" s="29">
        <v>0.59385200000000005</v>
      </c>
      <c r="AL245" s="29">
        <v>3.0624999999999999E-2</v>
      </c>
      <c r="AM245" s="29">
        <v>2.75E-2</v>
      </c>
      <c r="AN245" s="29">
        <v>0</v>
      </c>
      <c r="AO245" s="29">
        <v>0</v>
      </c>
      <c r="AP245" s="29">
        <v>0</v>
      </c>
      <c r="AQ245" s="29">
        <v>0</v>
      </c>
      <c r="AR245" s="29">
        <v>0</v>
      </c>
      <c r="AS245" s="29">
        <v>0</v>
      </c>
      <c r="AT245" s="29">
        <v>0</v>
      </c>
      <c r="AU245" s="29">
        <v>0</v>
      </c>
      <c r="AV245" s="29">
        <v>0</v>
      </c>
      <c r="AW245" s="29">
        <v>0</v>
      </c>
      <c r="AX245" s="29">
        <v>0</v>
      </c>
      <c r="AY245" s="29">
        <v>0</v>
      </c>
      <c r="AZ245" s="29">
        <v>0</v>
      </c>
      <c r="BA245" s="29">
        <v>0</v>
      </c>
      <c r="BB245" s="29">
        <v>0</v>
      </c>
      <c r="BC245" s="29">
        <v>0</v>
      </c>
      <c r="BD245" s="29">
        <v>0</v>
      </c>
      <c r="BE245" s="29">
        <v>0</v>
      </c>
      <c r="BF245" s="31"/>
    </row>
    <row r="246" spans="1:58" s="29" customFormat="1" x14ac:dyDescent="0.25">
      <c r="A246" s="29" t="s">
        <v>1317</v>
      </c>
      <c r="B246" s="29">
        <v>6</v>
      </c>
      <c r="C246" s="29" t="s">
        <v>2</v>
      </c>
      <c r="D246" s="29">
        <v>3</v>
      </c>
      <c r="E246" s="29" t="s">
        <v>1</v>
      </c>
      <c r="F246" s="5" t="s">
        <v>736</v>
      </c>
      <c r="G246" s="5" t="s">
        <v>245</v>
      </c>
      <c r="H246" s="6">
        <v>12.446537779089271</v>
      </c>
      <c r="I246" s="6">
        <v>40.206019395374582</v>
      </c>
      <c r="J246" s="5" t="s">
        <v>51</v>
      </c>
      <c r="K246" s="29">
        <v>8699</v>
      </c>
      <c r="L246" s="29">
        <v>41</v>
      </c>
      <c r="M246" s="29">
        <f t="shared" si="15"/>
        <v>0.47131854236119092</v>
      </c>
      <c r="N246" s="29">
        <v>1.7986363636365157E-2</v>
      </c>
      <c r="O246" s="29">
        <v>3.6621172524888397E-2</v>
      </c>
      <c r="P246" s="29">
        <v>28.960689072182195</v>
      </c>
      <c r="Q246" s="29">
        <f t="shared" si="16"/>
        <v>0.84186378541545182</v>
      </c>
      <c r="R246" s="29">
        <v>0.60748315307838141</v>
      </c>
      <c r="S246" s="29">
        <f t="shared" si="17"/>
        <v>0.10700021719850283</v>
      </c>
      <c r="T246" s="29">
        <v>1.0020782417932426</v>
      </c>
      <c r="U246" s="29">
        <v>12.254899999999999</v>
      </c>
      <c r="V246" s="5">
        <v>84</v>
      </c>
      <c r="W246" s="5">
        <v>1</v>
      </c>
      <c r="X246" s="5">
        <v>2.3333333333333299</v>
      </c>
      <c r="Y246" s="5">
        <v>3.3333333333333299</v>
      </c>
      <c r="Z246" s="29">
        <v>18</v>
      </c>
      <c r="AA246" s="29" t="s">
        <v>2247</v>
      </c>
      <c r="AB246" s="34"/>
      <c r="AC246" s="29">
        <v>8772</v>
      </c>
      <c r="AD246" s="29">
        <v>302.89400000000001</v>
      </c>
      <c r="AE246" s="29">
        <v>28.960626000000001</v>
      </c>
      <c r="AF246" s="29">
        <v>87.71</v>
      </c>
      <c r="AG246" s="29">
        <v>249.88226399999999</v>
      </c>
      <c r="AH246" s="29">
        <v>24.988226000000001</v>
      </c>
      <c r="AI246" s="29">
        <v>3.4527000000000002E-2</v>
      </c>
      <c r="AJ246" s="29">
        <v>2.0967E-2</v>
      </c>
      <c r="AK246" s="29">
        <v>0.60728099999999996</v>
      </c>
      <c r="AL246" s="29">
        <v>3.0849999999999999E-2</v>
      </c>
      <c r="AM246" s="29">
        <v>2.75E-2</v>
      </c>
      <c r="AN246" s="29">
        <v>0</v>
      </c>
      <c r="AO246" s="29">
        <v>0</v>
      </c>
      <c r="AP246" s="29">
        <v>0</v>
      </c>
      <c r="AQ246" s="29">
        <v>0</v>
      </c>
      <c r="AR246" s="29">
        <v>0</v>
      </c>
      <c r="AS246" s="29">
        <v>0</v>
      </c>
      <c r="AT246" s="29">
        <v>0</v>
      </c>
      <c r="AU246" s="29">
        <v>0</v>
      </c>
      <c r="AV246" s="29">
        <v>0</v>
      </c>
      <c r="AW246" s="29">
        <v>0</v>
      </c>
      <c r="AX246" s="29">
        <v>0</v>
      </c>
      <c r="AY246" s="29">
        <v>0</v>
      </c>
      <c r="AZ246" s="29">
        <v>0</v>
      </c>
      <c r="BA246" s="29">
        <v>0</v>
      </c>
      <c r="BB246" s="29">
        <v>0</v>
      </c>
      <c r="BC246" s="29">
        <v>0</v>
      </c>
      <c r="BD246" s="29">
        <v>0</v>
      </c>
      <c r="BE246" s="29">
        <v>0</v>
      </c>
      <c r="BF246" s="31"/>
    </row>
    <row r="247" spans="1:58" s="29" customFormat="1" x14ac:dyDescent="0.25">
      <c r="A247" s="29" t="s">
        <v>1317</v>
      </c>
      <c r="B247" s="29">
        <v>6</v>
      </c>
      <c r="C247" s="29" t="s">
        <v>3</v>
      </c>
      <c r="D247" s="29">
        <v>4</v>
      </c>
      <c r="E247" s="29" t="s">
        <v>1</v>
      </c>
      <c r="F247" s="5" t="s">
        <v>736</v>
      </c>
      <c r="G247" s="5" t="s">
        <v>245</v>
      </c>
      <c r="H247" s="6">
        <v>12.446537779089271</v>
      </c>
      <c r="I247" s="6">
        <v>40.206019395374582</v>
      </c>
      <c r="J247" s="5" t="s">
        <v>50</v>
      </c>
      <c r="K247" s="29">
        <v>18023</v>
      </c>
      <c r="L247" s="29">
        <v>53</v>
      </c>
      <c r="M247" s="29">
        <f t="shared" si="15"/>
        <v>0.29406869000721303</v>
      </c>
      <c r="N247" s="29">
        <v>3.2542857142853113E-2</v>
      </c>
      <c r="O247" s="29">
        <v>2.3304382515838069E-2</v>
      </c>
      <c r="P247" s="29">
        <v>60.002126583278503</v>
      </c>
      <c r="Q247" s="29">
        <f t="shared" si="16"/>
        <v>30.199573725680857</v>
      </c>
      <c r="R247" s="29">
        <v>0.47573743253711898</v>
      </c>
      <c r="S247" s="29">
        <f t="shared" si="17"/>
        <v>0.23874593773976527</v>
      </c>
      <c r="T247" s="29">
        <v>1.009143160558585</v>
      </c>
      <c r="U247" s="29">
        <v>12.254899999999999</v>
      </c>
      <c r="V247" s="5">
        <v>84</v>
      </c>
      <c r="W247" s="5">
        <v>1</v>
      </c>
      <c r="X247" s="5">
        <v>2.3333333333333299</v>
      </c>
      <c r="Y247" s="5">
        <v>3.3333333333333299</v>
      </c>
      <c r="Z247" s="29">
        <v>18</v>
      </c>
      <c r="AA247" s="29" t="s">
        <v>2247</v>
      </c>
      <c r="AB247" s="34"/>
      <c r="AC247" s="29">
        <v>18188</v>
      </c>
      <c r="AD247" s="29">
        <v>302.89400000000001</v>
      </c>
      <c r="AE247" s="29">
        <v>60.047409000000002</v>
      </c>
      <c r="AF247" s="29">
        <v>181.87</v>
      </c>
      <c r="AG247" s="29">
        <v>875.58182499999998</v>
      </c>
      <c r="AH247" s="29">
        <v>87.558183</v>
      </c>
      <c r="AI247" s="29">
        <v>1.6652E-2</v>
      </c>
      <c r="AJ247" s="29">
        <v>7.9190000000000007E-3</v>
      </c>
      <c r="AK247" s="29">
        <v>0.47555199999999997</v>
      </c>
      <c r="AL247" s="29">
        <v>1.5225000000000001E-2</v>
      </c>
      <c r="AM247" s="29">
        <v>1.2500000000000001E-2</v>
      </c>
      <c r="AN247" s="29">
        <v>0</v>
      </c>
      <c r="AO247" s="29">
        <v>0</v>
      </c>
      <c r="AP247" s="29">
        <v>0</v>
      </c>
      <c r="AQ247" s="29">
        <v>0</v>
      </c>
      <c r="AR247" s="29">
        <v>0</v>
      </c>
      <c r="AS247" s="29">
        <v>0</v>
      </c>
      <c r="AT247" s="29">
        <v>0</v>
      </c>
      <c r="AU247" s="29">
        <v>0</v>
      </c>
      <c r="AV247" s="29">
        <v>0</v>
      </c>
      <c r="AW247" s="29">
        <v>0</v>
      </c>
      <c r="AX247" s="29">
        <v>0</v>
      </c>
      <c r="AY247" s="29">
        <v>0</v>
      </c>
      <c r="AZ247" s="29">
        <v>0</v>
      </c>
      <c r="BA247" s="29">
        <v>0</v>
      </c>
      <c r="BB247" s="29">
        <v>0</v>
      </c>
      <c r="BC247" s="29">
        <v>0</v>
      </c>
      <c r="BD247" s="29">
        <v>0</v>
      </c>
      <c r="BE247" s="29">
        <v>0</v>
      </c>
      <c r="BF247" s="31"/>
    </row>
    <row r="248" spans="1:58" s="29" customFormat="1" x14ac:dyDescent="0.25">
      <c r="A248" s="29" t="s">
        <v>1318</v>
      </c>
      <c r="B248" s="29">
        <v>6</v>
      </c>
      <c r="C248" s="29" t="s">
        <v>13</v>
      </c>
      <c r="D248" s="29">
        <v>11</v>
      </c>
      <c r="E248" s="29" t="s">
        <v>1</v>
      </c>
      <c r="F248" s="5" t="s">
        <v>736</v>
      </c>
      <c r="G248" s="5" t="s">
        <v>245</v>
      </c>
      <c r="H248" s="6">
        <v>12.446537779089271</v>
      </c>
      <c r="I248" s="6">
        <v>40.206019395374582</v>
      </c>
      <c r="J248" s="5" t="s">
        <v>50</v>
      </c>
      <c r="K248" s="29">
        <v>6086</v>
      </c>
      <c r="L248" s="29">
        <v>83</v>
      </c>
      <c r="M248" s="29">
        <f t="shared" si="15"/>
        <v>1.3637857377587908</v>
      </c>
      <c r="N248" s="29">
        <v>5.2971874999995908E-2</v>
      </c>
      <c r="O248" s="29">
        <v>5.3982579330606455E-2</v>
      </c>
      <c r="P248" s="29">
        <v>20.533623612879431</v>
      </c>
      <c r="Q248" s="29">
        <f t="shared" si="16"/>
        <v>9.2689292447182154</v>
      </c>
      <c r="R248" s="29">
        <v>0.65709636513630243</v>
      </c>
      <c r="S248" s="29">
        <f t="shared" si="17"/>
        <v>5.7387005140581815E-2</v>
      </c>
      <c r="T248" s="29">
        <v>0.65817161069184749</v>
      </c>
      <c r="U248" s="29">
        <v>12.254899999999999</v>
      </c>
      <c r="V248" s="5">
        <v>84</v>
      </c>
      <c r="W248" s="5">
        <v>1</v>
      </c>
      <c r="X248" s="5">
        <v>2.3333333333333299</v>
      </c>
      <c r="Y248" s="5">
        <v>3.3333333333333299</v>
      </c>
      <c r="Z248" s="29">
        <v>18</v>
      </c>
      <c r="AA248" s="29" t="s">
        <v>2247</v>
      </c>
      <c r="AB248" s="34"/>
      <c r="AC248" s="29">
        <v>6199</v>
      </c>
      <c r="AD248" s="29">
        <v>301.030325</v>
      </c>
      <c r="AE248" s="29">
        <v>20.592610000000001</v>
      </c>
      <c r="AF248" s="29">
        <v>61.98</v>
      </c>
      <c r="AG248" s="29">
        <v>145.48285000000001</v>
      </c>
      <c r="AH248" s="29">
        <v>14.548285</v>
      </c>
      <c r="AI248" s="29">
        <v>4.8557999999999997E-2</v>
      </c>
      <c r="AJ248" s="29">
        <v>3.1890000000000002E-2</v>
      </c>
      <c r="AK248" s="29">
        <v>0.65674100000000002</v>
      </c>
      <c r="AL248" s="29">
        <v>4.1549999999999997E-2</v>
      </c>
      <c r="AM248" s="29">
        <v>3.7499999999999999E-2</v>
      </c>
      <c r="AN248" s="29">
        <v>0</v>
      </c>
      <c r="AO248" s="29">
        <v>0</v>
      </c>
      <c r="AP248" s="29">
        <v>0</v>
      </c>
      <c r="AQ248" s="29">
        <v>0</v>
      </c>
      <c r="AR248" s="29">
        <v>0</v>
      </c>
      <c r="AS248" s="29">
        <v>0</v>
      </c>
      <c r="AT248" s="29">
        <v>0</v>
      </c>
      <c r="AU248" s="29">
        <v>0</v>
      </c>
      <c r="AV248" s="29">
        <v>0</v>
      </c>
      <c r="AW248" s="29">
        <v>0</v>
      </c>
      <c r="AX248" s="29">
        <v>0</v>
      </c>
      <c r="AY248" s="29">
        <v>0</v>
      </c>
      <c r="AZ248" s="29">
        <v>0</v>
      </c>
      <c r="BA248" s="29">
        <v>0</v>
      </c>
      <c r="BB248" s="29">
        <v>0</v>
      </c>
      <c r="BC248" s="29">
        <v>0</v>
      </c>
      <c r="BD248" s="29">
        <v>0</v>
      </c>
      <c r="BE248" s="29">
        <v>0</v>
      </c>
      <c r="BF248" s="31"/>
    </row>
    <row r="249" spans="1:58" s="29" customFormat="1" x14ac:dyDescent="0.25">
      <c r="A249" s="29" t="s">
        <v>1318</v>
      </c>
      <c r="B249" s="29">
        <v>6</v>
      </c>
      <c r="C249" s="29" t="s">
        <v>16</v>
      </c>
      <c r="D249" s="29">
        <v>11</v>
      </c>
      <c r="E249" s="29" t="s">
        <v>7</v>
      </c>
      <c r="F249" s="5" t="s">
        <v>736</v>
      </c>
      <c r="G249" s="5" t="s">
        <v>245</v>
      </c>
      <c r="H249" s="6">
        <v>12.446537779089271</v>
      </c>
      <c r="I249" s="6">
        <v>40.206019395374582</v>
      </c>
      <c r="J249" s="5" t="s">
        <v>50</v>
      </c>
      <c r="K249" s="29">
        <v>8478</v>
      </c>
      <c r="L249" s="29">
        <v>75</v>
      </c>
      <c r="M249" s="29">
        <f t="shared" si="15"/>
        <v>0.88464260438782738</v>
      </c>
      <c r="N249" s="29">
        <v>7.1842499999993231E-2</v>
      </c>
      <c r="O249" s="29">
        <v>3.3739112081629039E-2</v>
      </c>
      <c r="P249" s="29">
        <v>28.604019222805096</v>
      </c>
      <c r="Q249" s="29">
        <f t="shared" si="16"/>
        <v>1.1985336347925504</v>
      </c>
      <c r="R249" s="29">
        <v>0.65601750862910724</v>
      </c>
      <c r="S249" s="29">
        <f t="shared" si="17"/>
        <v>5.8465861647777007E-2</v>
      </c>
      <c r="T249" s="29">
        <v>0.77615907731483202</v>
      </c>
      <c r="U249" s="29">
        <v>12.254899999999999</v>
      </c>
      <c r="V249" s="5">
        <v>84</v>
      </c>
      <c r="W249" s="5">
        <v>1</v>
      </c>
      <c r="X249" s="5">
        <v>2.3333333333333299</v>
      </c>
      <c r="Y249" s="5">
        <v>3.3333333333333299</v>
      </c>
      <c r="Z249" s="29">
        <v>18</v>
      </c>
      <c r="AA249" s="29" t="s">
        <v>2247</v>
      </c>
      <c r="AB249" s="34"/>
      <c r="AC249" s="29">
        <v>8552</v>
      </c>
      <c r="AD249" s="29">
        <v>301.030325</v>
      </c>
      <c r="AE249" s="29">
        <v>28.409098</v>
      </c>
      <c r="AF249" s="29">
        <v>85.51</v>
      </c>
      <c r="AG249" s="29">
        <v>249.81038799999999</v>
      </c>
      <c r="AH249" s="29">
        <v>24.981038999999999</v>
      </c>
      <c r="AI249" s="29">
        <v>3.5161999999999999E-2</v>
      </c>
      <c r="AJ249" s="29">
        <v>2.3599999999999999E-2</v>
      </c>
      <c r="AK249" s="29">
        <v>0.671184</v>
      </c>
      <c r="AL249" s="29">
        <v>3.0025E-2</v>
      </c>
      <c r="AM249" s="29">
        <v>2.75E-2</v>
      </c>
      <c r="AN249" s="29">
        <v>0</v>
      </c>
      <c r="AO249" s="29">
        <v>0</v>
      </c>
      <c r="AP249" s="29">
        <v>0</v>
      </c>
      <c r="AQ249" s="29">
        <v>0</v>
      </c>
      <c r="AR249" s="29">
        <v>0</v>
      </c>
      <c r="AS249" s="29">
        <v>0</v>
      </c>
      <c r="AT249" s="29">
        <v>0</v>
      </c>
      <c r="AU249" s="29">
        <v>0</v>
      </c>
      <c r="AV249" s="29">
        <v>0</v>
      </c>
      <c r="AW249" s="29">
        <v>0</v>
      </c>
      <c r="AX249" s="29">
        <v>0</v>
      </c>
      <c r="AY249" s="29">
        <v>0</v>
      </c>
      <c r="AZ249" s="29">
        <v>0</v>
      </c>
      <c r="BA249" s="29">
        <v>0</v>
      </c>
      <c r="BB249" s="29">
        <v>0</v>
      </c>
      <c r="BC249" s="29">
        <v>0</v>
      </c>
      <c r="BD249" s="29">
        <v>0</v>
      </c>
      <c r="BE249" s="29">
        <v>0</v>
      </c>
      <c r="BF249" s="31"/>
    </row>
    <row r="250" spans="1:58" s="29" customFormat="1" x14ac:dyDescent="0.25">
      <c r="A250" s="29" t="s">
        <v>1318</v>
      </c>
      <c r="B250" s="29">
        <v>6</v>
      </c>
      <c r="C250" s="29" t="s">
        <v>28</v>
      </c>
      <c r="D250" s="29">
        <v>15</v>
      </c>
      <c r="E250" s="29" t="s">
        <v>1</v>
      </c>
      <c r="F250" s="5" t="s">
        <v>736</v>
      </c>
      <c r="G250" s="5" t="s">
        <v>245</v>
      </c>
      <c r="H250" s="6">
        <v>12.446537779089271</v>
      </c>
      <c r="I250" s="6">
        <v>40.206019395374582</v>
      </c>
      <c r="J250" s="5" t="s">
        <v>51</v>
      </c>
      <c r="K250" s="29">
        <v>2741</v>
      </c>
      <c r="L250" s="29">
        <v>645</v>
      </c>
      <c r="M250" s="29">
        <f t="shared" si="15"/>
        <v>23.531557825611092</v>
      </c>
      <c r="N250" s="29">
        <v>0.11692752808988571</v>
      </c>
      <c r="O250" s="29">
        <v>0.30027809752649842</v>
      </c>
      <c r="P250" s="29">
        <v>9.247890621574518</v>
      </c>
      <c r="Q250" s="29">
        <f t="shared" si="16"/>
        <v>20.554662236023127</v>
      </c>
      <c r="R250" s="29">
        <v>1.1929192742658135</v>
      </c>
      <c r="S250" s="29">
        <f t="shared" si="17"/>
        <v>0.47843590398892921</v>
      </c>
      <c r="T250" s="29">
        <v>1.116651328362225</v>
      </c>
      <c r="U250" s="29">
        <v>12.254899999999999</v>
      </c>
      <c r="V250" s="5">
        <v>84</v>
      </c>
      <c r="W250" s="5">
        <v>1</v>
      </c>
      <c r="X250" s="5">
        <v>2.3333333333333299</v>
      </c>
      <c r="Y250" s="5">
        <v>3.3333333333333299</v>
      </c>
      <c r="Z250" s="29">
        <v>18</v>
      </c>
      <c r="AA250" s="29" t="s">
        <v>2247</v>
      </c>
      <c r="AB250" s="34"/>
      <c r="AC250" s="29">
        <v>2823</v>
      </c>
      <c r="AD250" s="29">
        <v>301.030325</v>
      </c>
      <c r="AE250" s="29">
        <v>9.3777930000000005</v>
      </c>
      <c r="AF250" s="29">
        <v>27.65</v>
      </c>
      <c r="AG250" s="29">
        <v>38.437058999999998</v>
      </c>
      <c r="AH250" s="29">
        <v>3.8437060000000001</v>
      </c>
      <c r="AI250" s="29">
        <v>0.106464</v>
      </c>
      <c r="AJ250" s="29">
        <v>0.12887000000000001</v>
      </c>
      <c r="AK250" s="29">
        <v>1.2104550000000001</v>
      </c>
      <c r="AL250" s="29">
        <v>6.0686999999999998E-2</v>
      </c>
      <c r="AM250" s="29">
        <v>1.7500000000000002E-2</v>
      </c>
      <c r="AN250" s="29">
        <v>10</v>
      </c>
      <c r="AO250" s="29">
        <v>3.3218999999999999E-2</v>
      </c>
      <c r="AP250" s="29">
        <v>1.993155</v>
      </c>
      <c r="AQ250" s="29">
        <v>17.569960999999999</v>
      </c>
      <c r="AR250" s="29">
        <v>1.1065</v>
      </c>
      <c r="AS250" s="29">
        <v>2.0229110000000001</v>
      </c>
      <c r="AT250" s="29">
        <v>49.6</v>
      </c>
      <c r="AU250" s="29">
        <v>83.602498999999995</v>
      </c>
      <c r="AV250" s="29">
        <v>2.2766999999999999E-2</v>
      </c>
      <c r="AW250" s="29">
        <v>1.7179E-2</v>
      </c>
      <c r="AX250" s="29">
        <v>75.625674000000004</v>
      </c>
      <c r="AY250" s="29">
        <v>61.046205999999998</v>
      </c>
      <c r="AZ250" s="29">
        <v>541.38213099999996</v>
      </c>
      <c r="BA250" s="29">
        <v>358.64107200000001</v>
      </c>
      <c r="BB250" s="29">
        <v>24.790952999999998</v>
      </c>
      <c r="BC250" s="29">
        <v>42.833796</v>
      </c>
      <c r="BD250" s="29">
        <v>18.532705</v>
      </c>
      <c r="BE250" s="29">
        <v>2.2110829999999999</v>
      </c>
      <c r="BF250" s="31"/>
    </row>
    <row r="251" spans="1:58" s="29" customFormat="1" x14ac:dyDescent="0.25">
      <c r="A251" s="29" t="s">
        <v>1318</v>
      </c>
      <c r="B251" s="29">
        <v>6</v>
      </c>
      <c r="C251" s="29" t="s">
        <v>11</v>
      </c>
      <c r="D251" s="29">
        <v>16</v>
      </c>
      <c r="E251" s="29" t="s">
        <v>1</v>
      </c>
      <c r="F251" s="5" t="s">
        <v>736</v>
      </c>
      <c r="G251" s="5" t="s">
        <v>245</v>
      </c>
      <c r="H251" s="6">
        <v>12.446537779089271</v>
      </c>
      <c r="I251" s="6">
        <v>40.206019395374582</v>
      </c>
      <c r="J251" s="5" t="s">
        <v>52</v>
      </c>
      <c r="K251" s="29">
        <v>5312</v>
      </c>
      <c r="L251" s="29">
        <v>0</v>
      </c>
      <c r="M251" s="29">
        <f t="shared" si="15"/>
        <v>0</v>
      </c>
      <c r="N251" s="29">
        <v>0</v>
      </c>
      <c r="O251" s="29">
        <v>0</v>
      </c>
      <c r="P251" s="29">
        <v>17.922216337761345</v>
      </c>
      <c r="Q251" s="29">
        <f t="shared" si="16"/>
        <v>11.880336519836302</v>
      </c>
      <c r="R251" s="29">
        <v>0.32501219752795302</v>
      </c>
      <c r="S251" s="29">
        <f t="shared" si="17"/>
        <v>0.38947117274893123</v>
      </c>
      <c r="T251" s="29">
        <v>0.98840770007369672</v>
      </c>
      <c r="U251" s="29">
        <v>12.254899999999999</v>
      </c>
      <c r="V251" s="5">
        <v>84</v>
      </c>
      <c r="W251" s="5">
        <v>1</v>
      </c>
      <c r="X251" s="5">
        <v>2.3333333333333299</v>
      </c>
      <c r="Y251" s="5">
        <v>3.3333333333333299</v>
      </c>
      <c r="Z251" s="29">
        <v>18</v>
      </c>
      <c r="AA251" s="29" t="s">
        <v>2247</v>
      </c>
      <c r="AB251" s="34"/>
      <c r="AC251" s="29">
        <v>5397</v>
      </c>
      <c r="AD251" s="29">
        <v>301.030325</v>
      </c>
      <c r="AE251" s="29">
        <v>17.928426000000002</v>
      </c>
      <c r="AF251" s="29">
        <v>53.96</v>
      </c>
      <c r="AG251" s="29">
        <v>159.02043399999999</v>
      </c>
      <c r="AH251" s="29">
        <v>15.902043000000001</v>
      </c>
      <c r="AI251" s="29">
        <v>5.5778000000000001E-2</v>
      </c>
      <c r="AJ251" s="29">
        <v>1.8127000000000001E-2</v>
      </c>
      <c r="AK251" s="29">
        <v>0.32498500000000002</v>
      </c>
      <c r="AL251" s="29">
        <v>5.33E-2</v>
      </c>
      <c r="AM251" s="29">
        <v>4.7500000000000001E-2</v>
      </c>
      <c r="AN251" s="29">
        <v>0</v>
      </c>
      <c r="AO251" s="29">
        <v>0</v>
      </c>
      <c r="AP251" s="29">
        <v>0</v>
      </c>
      <c r="AQ251" s="29">
        <v>0</v>
      </c>
      <c r="AR251" s="29">
        <v>0</v>
      </c>
      <c r="AS251" s="29">
        <v>0</v>
      </c>
      <c r="AT251" s="29">
        <v>0</v>
      </c>
      <c r="AU251" s="29">
        <v>0</v>
      </c>
      <c r="AV251" s="29">
        <v>0</v>
      </c>
      <c r="AW251" s="29">
        <v>0</v>
      </c>
      <c r="AX251" s="29">
        <v>0</v>
      </c>
      <c r="AY251" s="29">
        <v>0</v>
      </c>
      <c r="AZ251" s="29">
        <v>0</v>
      </c>
      <c r="BA251" s="29">
        <v>0</v>
      </c>
      <c r="BB251" s="29">
        <v>0</v>
      </c>
      <c r="BC251" s="29">
        <v>0</v>
      </c>
      <c r="BD251" s="29">
        <v>0</v>
      </c>
      <c r="BE251" s="29">
        <v>0</v>
      </c>
      <c r="BF251" s="31"/>
    </row>
    <row r="252" spans="1:58" s="29" customFormat="1" x14ac:dyDescent="0.25">
      <c r="A252" s="29" t="s">
        <v>1319</v>
      </c>
      <c r="B252" s="29">
        <v>6</v>
      </c>
      <c r="C252" s="29" t="s">
        <v>17</v>
      </c>
      <c r="D252" s="29">
        <v>8</v>
      </c>
      <c r="E252" s="29" t="s">
        <v>1</v>
      </c>
      <c r="F252" s="5" t="s">
        <v>736</v>
      </c>
      <c r="G252" s="5" t="s">
        <v>245</v>
      </c>
      <c r="H252" s="6">
        <v>12.446537779089271</v>
      </c>
      <c r="I252" s="6">
        <v>40.206019395374582</v>
      </c>
      <c r="J252" s="5" t="s">
        <v>52</v>
      </c>
      <c r="K252" s="29">
        <v>3803</v>
      </c>
      <c r="L252" s="29">
        <v>0</v>
      </c>
      <c r="M252" s="29">
        <f t="shared" si="15"/>
        <v>0</v>
      </c>
      <c r="N252" s="29">
        <v>0</v>
      </c>
      <c r="O252" s="29">
        <v>0</v>
      </c>
      <c r="P252" s="29">
        <v>19.83861679693528</v>
      </c>
      <c r="Q252" s="29">
        <f t="shared" si="16"/>
        <v>9.9639360606623661</v>
      </c>
      <c r="R252" s="29">
        <v>0.32582505369129161</v>
      </c>
      <c r="S252" s="29">
        <f t="shared" si="17"/>
        <v>0.38865831658559263</v>
      </c>
      <c r="U252" s="29">
        <v>12.254899999999999</v>
      </c>
      <c r="V252" s="5">
        <v>84</v>
      </c>
      <c r="W252" s="5">
        <v>1</v>
      </c>
      <c r="X252" s="5">
        <v>2.3333333333333299</v>
      </c>
      <c r="Y252" s="5">
        <v>3.3333333333333299</v>
      </c>
      <c r="Z252" s="29">
        <v>18</v>
      </c>
      <c r="AA252" s="29" t="s">
        <v>2247</v>
      </c>
      <c r="AB252" s="34"/>
      <c r="AC252" s="29">
        <v>6140</v>
      </c>
      <c r="AD252" s="29">
        <v>302.45287500000001</v>
      </c>
      <c r="AE252" s="29">
        <v>20.300682999999999</v>
      </c>
      <c r="AF252" s="29">
        <v>61.39</v>
      </c>
      <c r="AG252" s="29">
        <v>192.78531599999999</v>
      </c>
      <c r="AH252" s="29">
        <v>19.278531999999998</v>
      </c>
      <c r="AI252" s="29">
        <v>4.9241E-2</v>
      </c>
      <c r="AJ252" s="29">
        <v>1.6201E-2</v>
      </c>
      <c r="AK252" s="29">
        <v>0.32901200000000003</v>
      </c>
      <c r="AL252" s="29">
        <v>4.7100000000000003E-2</v>
      </c>
      <c r="AM252" s="29">
        <v>4.7500000000000001E-2</v>
      </c>
      <c r="AN252" s="29">
        <v>0</v>
      </c>
      <c r="AO252" s="29">
        <v>0</v>
      </c>
      <c r="AP252" s="29">
        <v>0</v>
      </c>
      <c r="AQ252" s="29">
        <v>0</v>
      </c>
      <c r="AR252" s="29">
        <v>0</v>
      </c>
      <c r="AS252" s="29">
        <v>0</v>
      </c>
      <c r="AT252" s="29">
        <v>0</v>
      </c>
      <c r="AU252" s="29">
        <v>0</v>
      </c>
      <c r="AV252" s="29">
        <v>0</v>
      </c>
      <c r="AW252" s="29">
        <v>0</v>
      </c>
      <c r="AX252" s="29">
        <v>0</v>
      </c>
      <c r="AY252" s="29">
        <v>0</v>
      </c>
      <c r="AZ252" s="29">
        <v>0</v>
      </c>
      <c r="BA252" s="29">
        <v>0</v>
      </c>
      <c r="BB252" s="29">
        <v>0</v>
      </c>
      <c r="BC252" s="29">
        <v>0</v>
      </c>
      <c r="BD252" s="29">
        <v>0</v>
      </c>
      <c r="BE252" s="29">
        <v>0</v>
      </c>
      <c r="BF252" s="31"/>
    </row>
    <row r="253" spans="1:58" x14ac:dyDescent="0.25">
      <c r="A253" s="29" t="s">
        <v>1227</v>
      </c>
      <c r="B253">
        <v>7</v>
      </c>
      <c r="C253" s="29" t="s">
        <v>21</v>
      </c>
      <c r="D253">
        <v>7</v>
      </c>
      <c r="E253" t="s">
        <v>1</v>
      </c>
      <c r="F253" s="2" t="s">
        <v>830</v>
      </c>
      <c r="G253" t="s">
        <v>244</v>
      </c>
      <c r="H253" s="2">
        <v>63.78086915634016</v>
      </c>
      <c r="I253" s="2">
        <v>16.588664134017399</v>
      </c>
      <c r="J253" s="5" t="s">
        <v>51</v>
      </c>
      <c r="K253" s="29">
        <v>10451</v>
      </c>
      <c r="L253" s="29">
        <v>176</v>
      </c>
      <c r="M253">
        <f>L253/K253*100</f>
        <v>1.6840493732657162</v>
      </c>
      <c r="N253" s="29">
        <v>5.8867391304345401E-2</v>
      </c>
      <c r="O253" s="29">
        <v>6.8209709433705606E-2</v>
      </c>
      <c r="P253" s="29">
        <v>30.993898838767709</v>
      </c>
      <c r="Q253" s="29">
        <f t="shared" si="16"/>
        <v>1.1913459811700626</v>
      </c>
      <c r="R253" s="29">
        <v>0.42157363994635694</v>
      </c>
      <c r="S253" s="29">
        <f t="shared" si="17"/>
        <v>0.29290973033052731</v>
      </c>
      <c r="T253" s="29">
        <v>0.98593946232915619</v>
      </c>
      <c r="U253" s="29">
        <v>2.5005700000000002</v>
      </c>
      <c r="V253" s="29">
        <v>28</v>
      </c>
      <c r="W253" s="29">
        <f>AVERAGE(7,13,11)</f>
        <v>10.333333333333334</v>
      </c>
      <c r="X253" s="29">
        <f>AVERAGE(21,23,19)</f>
        <v>21</v>
      </c>
      <c r="Y253" s="29">
        <f>AVERAGE(28,23,19)</f>
        <v>23.333333333333332</v>
      </c>
      <c r="Z253" s="29">
        <v>22.5</v>
      </c>
      <c r="AA253" s="2" t="s">
        <v>2248</v>
      </c>
      <c r="AC253" s="29">
        <v>10451</v>
      </c>
      <c r="AD253" s="29">
        <v>343.996825</v>
      </c>
      <c r="AE253" s="29">
        <v>30.381094000000001</v>
      </c>
      <c r="AF253" s="29">
        <v>104.5</v>
      </c>
      <c r="AG253" s="29">
        <v>358.84296000000001</v>
      </c>
      <c r="AH253" s="29">
        <v>35.884295999999999</v>
      </c>
      <c r="AI253" s="29">
        <v>3.0613000000000001E-2</v>
      </c>
      <c r="AJ253" s="29">
        <v>1.2906000000000001E-2</v>
      </c>
      <c r="AK253" s="29">
        <v>0.421574</v>
      </c>
      <c r="AL253" s="29">
        <v>2.9350000000000001E-2</v>
      </c>
      <c r="AM253" s="29">
        <v>2.75E-2</v>
      </c>
      <c r="AN253" s="29">
        <v>2</v>
      </c>
      <c r="AO253" s="29">
        <v>5.8139999999999997E-3</v>
      </c>
      <c r="AP253" s="29">
        <v>0.34883999999999998</v>
      </c>
      <c r="AQ253" s="29">
        <v>0.82288799999999995</v>
      </c>
      <c r="AR253" s="29">
        <v>0.62434999999999996</v>
      </c>
      <c r="AS253" s="29">
        <v>0.42486499999999999</v>
      </c>
      <c r="AT253" s="29">
        <v>43</v>
      </c>
      <c r="AU253" s="29">
        <v>18.384775999999999</v>
      </c>
      <c r="AV253" s="29">
        <v>1.4865E-2</v>
      </c>
      <c r="AW253" s="29">
        <v>6.4679999999999998E-3</v>
      </c>
      <c r="AX253" s="29">
        <v>74.500411</v>
      </c>
      <c r="AY253" s="29">
        <v>21.250658999999999</v>
      </c>
      <c r="AZ253" s="29">
        <v>191.79751200000001</v>
      </c>
      <c r="BA253" s="29">
        <v>103.383466</v>
      </c>
      <c r="BB253" s="29">
        <v>280.27367500000003</v>
      </c>
      <c r="BC253" s="29">
        <v>0</v>
      </c>
      <c r="BD253" s="29">
        <v>6.1922280000000001</v>
      </c>
      <c r="BE253" s="29">
        <v>0.47140500000000002</v>
      </c>
    </row>
    <row r="254" spans="1:58" x14ac:dyDescent="0.25">
      <c r="A254" s="29" t="s">
        <v>1227</v>
      </c>
      <c r="B254" s="29">
        <v>7</v>
      </c>
      <c r="C254" s="29" t="s">
        <v>5</v>
      </c>
      <c r="D254">
        <v>14</v>
      </c>
      <c r="E254" t="s">
        <v>1</v>
      </c>
      <c r="F254" s="2" t="s">
        <v>830</v>
      </c>
      <c r="G254" s="29" t="s">
        <v>244</v>
      </c>
      <c r="H254" s="2">
        <v>63.78086915634016</v>
      </c>
      <c r="I254" s="2">
        <v>16.588664134017399</v>
      </c>
      <c r="J254" s="5" t="s">
        <v>50</v>
      </c>
      <c r="K254" s="29">
        <v>13235</v>
      </c>
      <c r="L254" s="29">
        <v>27</v>
      </c>
      <c r="M254" s="29">
        <f t="shared" ref="M254:M317" si="18">L254/K254*100</f>
        <v>0.20400453343407632</v>
      </c>
      <c r="N254" s="29">
        <v>4.9756250000000168E-2</v>
      </c>
      <c r="O254" s="29">
        <v>1.1862558162383583E-2</v>
      </c>
      <c r="P254" s="29">
        <v>39.250239319786679</v>
      </c>
      <c r="Q254" s="29">
        <f t="shared" si="16"/>
        <v>9.4476864621890329</v>
      </c>
      <c r="R254" s="29">
        <v>0.35598123311691582</v>
      </c>
      <c r="S254" s="29">
        <f t="shared" si="17"/>
        <v>0.35850213715996843</v>
      </c>
      <c r="T254" s="29">
        <v>0.98593946232915619</v>
      </c>
      <c r="U254" s="29">
        <v>2.5005700000000002</v>
      </c>
      <c r="V254" s="29">
        <v>28</v>
      </c>
      <c r="W254" s="29">
        <f>AVERAGE(7,13,11)</f>
        <v>10.333333333333334</v>
      </c>
      <c r="X254" s="29">
        <f>AVERAGE(21,23,19)</f>
        <v>21</v>
      </c>
      <c r="Y254" s="29">
        <f>AVERAGE(28,23,19)</f>
        <v>23.333333333333332</v>
      </c>
      <c r="Z254" s="29">
        <v>22.5</v>
      </c>
      <c r="AA254" s="2" t="s">
        <v>2248</v>
      </c>
      <c r="AC254" s="29">
        <v>13406</v>
      </c>
      <c r="AD254" s="29">
        <v>343.996825</v>
      </c>
      <c r="AE254" s="29">
        <v>38.971290000000003</v>
      </c>
      <c r="AF254" s="29">
        <v>134.05000000000001</v>
      </c>
      <c r="AG254" s="29">
        <v>586.05310999999995</v>
      </c>
      <c r="AH254" s="29">
        <v>58.605311</v>
      </c>
      <c r="AI254" s="29">
        <v>2.5654E-2</v>
      </c>
      <c r="AJ254" s="29">
        <v>9.9450000000000007E-3</v>
      </c>
      <c r="AK254" s="29">
        <v>0.38766400000000001</v>
      </c>
      <c r="AL254" s="29">
        <v>2.4225E-2</v>
      </c>
      <c r="AM254" s="29">
        <v>2.2499999999999999E-2</v>
      </c>
      <c r="AN254" s="29">
        <v>0</v>
      </c>
      <c r="AO254" s="29">
        <v>0</v>
      </c>
      <c r="AP254" s="29">
        <v>0</v>
      </c>
      <c r="AQ254" s="29">
        <v>0</v>
      </c>
      <c r="AR254" s="29">
        <v>0</v>
      </c>
      <c r="AS254" s="29">
        <v>0</v>
      </c>
      <c r="AT254" s="29">
        <v>0</v>
      </c>
      <c r="AU254" s="29">
        <v>0</v>
      </c>
      <c r="AV254" s="29">
        <v>0</v>
      </c>
      <c r="AW254" s="29">
        <v>0</v>
      </c>
      <c r="AX254" s="29">
        <v>0</v>
      </c>
      <c r="AY254" s="29">
        <v>0</v>
      </c>
      <c r="AZ254" s="29">
        <v>0</v>
      </c>
      <c r="BA254" s="29">
        <v>0</v>
      </c>
      <c r="BB254" s="29">
        <v>0</v>
      </c>
      <c r="BC254" s="29">
        <v>0</v>
      </c>
      <c r="BD254" s="29">
        <v>0</v>
      </c>
      <c r="BE254" s="29">
        <v>0</v>
      </c>
    </row>
    <row r="255" spans="1:58" x14ac:dyDescent="0.25">
      <c r="A255" s="29" t="s">
        <v>1228</v>
      </c>
      <c r="B255" s="29">
        <v>7</v>
      </c>
      <c r="C255" s="29" t="s">
        <v>17</v>
      </c>
      <c r="D255">
        <v>8</v>
      </c>
      <c r="E255" t="s">
        <v>1</v>
      </c>
      <c r="F255" s="2" t="s">
        <v>830</v>
      </c>
      <c r="G255" t="s">
        <v>245</v>
      </c>
      <c r="H255" s="2">
        <v>63.78086915634016</v>
      </c>
      <c r="I255" s="2">
        <v>16.588664134017399</v>
      </c>
      <c r="J255" s="5" t="s">
        <v>51</v>
      </c>
      <c r="K255" s="29">
        <v>8471</v>
      </c>
      <c r="L255" s="29">
        <v>2697</v>
      </c>
      <c r="M255" s="29">
        <f t="shared" si="18"/>
        <v>31.838035651044738</v>
      </c>
      <c r="N255" s="29">
        <v>4.4580348837209245E-2</v>
      </c>
      <c r="O255" s="29">
        <v>1.3405214878705314</v>
      </c>
      <c r="P255" s="29">
        <v>26.40827331104947</v>
      </c>
      <c r="Q255" s="29">
        <f t="shared" si="16"/>
        <v>3.3942795465481765</v>
      </c>
      <c r="R255" s="29">
        <v>1.7650620866865478</v>
      </c>
      <c r="S255" s="29">
        <f t="shared" si="17"/>
        <v>1.0505787164096636</v>
      </c>
      <c r="U255" s="29">
        <v>2.5005700000000002</v>
      </c>
      <c r="V255" s="29">
        <v>28</v>
      </c>
      <c r="W255" s="29">
        <f t="shared" ref="W255:W291" si="19">AVERAGE(7,13,11)</f>
        <v>10.333333333333334</v>
      </c>
      <c r="X255" s="29">
        <f t="shared" ref="X255:X291" si="20">AVERAGE(21,23,19)</f>
        <v>21</v>
      </c>
      <c r="Y255" s="29">
        <f t="shared" ref="Y255:Y291" si="21">AVERAGE(28,23,19)</f>
        <v>23.333333333333332</v>
      </c>
      <c r="Z255" s="29">
        <v>22.5</v>
      </c>
      <c r="AA255" s="2" t="s">
        <v>2248</v>
      </c>
      <c r="AC255" s="29">
        <v>8471</v>
      </c>
      <c r="AD255" s="29">
        <v>320.77199999999999</v>
      </c>
      <c r="AE255" s="29">
        <v>26.408165</v>
      </c>
      <c r="AF255" s="29">
        <v>84.38</v>
      </c>
      <c r="AG255" s="29">
        <v>269.01207299999999</v>
      </c>
      <c r="AH255" s="29">
        <v>26.901206999999999</v>
      </c>
      <c r="AI255" s="29">
        <v>3.7838999999999998E-2</v>
      </c>
      <c r="AJ255" s="29">
        <v>6.6788E-2</v>
      </c>
      <c r="AK255" s="29">
        <v>1.7650619999999999</v>
      </c>
      <c r="AL255" s="29">
        <v>1.7675E-2</v>
      </c>
      <c r="AM255" s="29">
        <v>7.4999999999999997E-3</v>
      </c>
      <c r="AN255" s="29">
        <v>21</v>
      </c>
      <c r="AO255" s="29">
        <v>6.5466999999999997E-2</v>
      </c>
      <c r="AP255" s="29">
        <v>3.9280240000000002</v>
      </c>
      <c r="AQ255" s="29">
        <v>3.258175</v>
      </c>
      <c r="AR255" s="29">
        <v>0.108156</v>
      </c>
      <c r="AS255" s="29">
        <v>0.107282</v>
      </c>
      <c r="AT255" s="29">
        <v>13.142856999999999</v>
      </c>
      <c r="AU255" s="29">
        <v>6.7770619999999999</v>
      </c>
      <c r="AV255" s="29">
        <v>8.907E-3</v>
      </c>
      <c r="AW255" s="29">
        <v>6.0780000000000001E-3</v>
      </c>
      <c r="AX255" s="29">
        <v>145.75742099999999</v>
      </c>
      <c r="AY255" s="29">
        <v>41.395415</v>
      </c>
      <c r="AZ255" s="29">
        <v>245.26089400000001</v>
      </c>
      <c r="BA255" s="29">
        <v>25.718098000000001</v>
      </c>
      <c r="BB255" s="29">
        <v>12.025558</v>
      </c>
      <c r="BC255" s="29">
        <v>12.603944</v>
      </c>
      <c r="BD255" s="29">
        <v>5.5249129999999997</v>
      </c>
      <c r="BE255" s="29">
        <v>3.6855570000000002</v>
      </c>
    </row>
    <row r="256" spans="1:58" x14ac:dyDescent="0.25">
      <c r="A256" s="29" t="s">
        <v>1229</v>
      </c>
      <c r="B256" s="29">
        <v>7</v>
      </c>
      <c r="C256" s="29" t="s">
        <v>10</v>
      </c>
      <c r="D256">
        <v>13</v>
      </c>
      <c r="E256" t="s">
        <v>1</v>
      </c>
      <c r="F256" s="2" t="s">
        <v>830</v>
      </c>
      <c r="G256" t="s">
        <v>244</v>
      </c>
      <c r="H256" s="2">
        <v>63.78086915634016</v>
      </c>
      <c r="I256" s="2">
        <v>16.588664134017399</v>
      </c>
      <c r="J256" s="5" t="s">
        <v>52</v>
      </c>
      <c r="K256" s="29">
        <v>13846</v>
      </c>
      <c r="L256" s="29">
        <v>90</v>
      </c>
      <c r="M256" s="29">
        <f t="shared" si="18"/>
        <v>0.65000722230246999</v>
      </c>
      <c r="N256" s="29">
        <v>5.9477500000000336E-2</v>
      </c>
      <c r="O256" s="29">
        <v>3.0696856342453383E-2</v>
      </c>
      <c r="P256" s="29">
        <v>42.50286729176095</v>
      </c>
      <c r="Q256" s="29">
        <f t="shared" si="16"/>
        <v>12.700314434163303</v>
      </c>
      <c r="R256" s="29">
        <v>0.36324112495143257</v>
      </c>
      <c r="S256" s="29">
        <f t="shared" si="17"/>
        <v>0.35124224532545167</v>
      </c>
      <c r="T256" s="29">
        <v>1.0278122087247028</v>
      </c>
      <c r="U256" s="29">
        <v>2.5005700000000002</v>
      </c>
      <c r="V256" s="29">
        <v>28</v>
      </c>
      <c r="W256" s="29">
        <f t="shared" si="19"/>
        <v>10.333333333333334</v>
      </c>
      <c r="X256" s="29">
        <f t="shared" si="20"/>
        <v>21</v>
      </c>
      <c r="Y256" s="29">
        <f t="shared" si="21"/>
        <v>23.333333333333332</v>
      </c>
      <c r="Z256" s="29">
        <v>22.5</v>
      </c>
      <c r="AA256" s="2" t="s">
        <v>2248</v>
      </c>
      <c r="AC256" s="29">
        <v>13961</v>
      </c>
      <c r="AD256" s="29">
        <v>329.61057499999998</v>
      </c>
      <c r="AE256" s="29">
        <v>42.356043999999997</v>
      </c>
      <c r="AF256" s="29">
        <v>139.6</v>
      </c>
      <c r="AG256" s="29">
        <v>612.70345199999997</v>
      </c>
      <c r="AH256" s="29">
        <v>61.270344999999999</v>
      </c>
      <c r="AI256" s="29">
        <v>2.3609000000000002E-2</v>
      </c>
      <c r="AJ256" s="29">
        <v>8.6409999999999994E-3</v>
      </c>
      <c r="AK256" s="29">
        <v>0.365985</v>
      </c>
      <c r="AL256" s="29">
        <v>2.265E-2</v>
      </c>
      <c r="AM256" s="29">
        <v>2.2499999999999999E-2</v>
      </c>
      <c r="AN256" s="29">
        <v>1</v>
      </c>
      <c r="AO256" s="29">
        <v>3.0339999999999998E-3</v>
      </c>
      <c r="AP256" s="29">
        <v>0.182033</v>
      </c>
      <c r="AQ256" s="29">
        <v>0.27218700000000001</v>
      </c>
      <c r="AR256" s="29">
        <v>0.36027500000000001</v>
      </c>
      <c r="AS256" s="29">
        <v>0</v>
      </c>
      <c r="AT256" s="29">
        <v>38</v>
      </c>
      <c r="AU256" s="29">
        <v>0</v>
      </c>
      <c r="AV256" s="29">
        <v>9.7370000000000009E-3</v>
      </c>
      <c r="AW256" s="29">
        <v>4.5510000000000004E-3</v>
      </c>
      <c r="AX256" s="29">
        <v>102.699327</v>
      </c>
      <c r="AY256" s="29">
        <v>0</v>
      </c>
      <c r="AZ256" s="29">
        <v>322.580645</v>
      </c>
      <c r="BA256" s="29">
        <v>0</v>
      </c>
      <c r="BB256" s="29">
        <v>0</v>
      </c>
      <c r="BC256" s="29">
        <v>0</v>
      </c>
      <c r="BD256" s="29">
        <v>6.1594569999999997</v>
      </c>
      <c r="BE256" s="29">
        <v>0.37267800000000001</v>
      </c>
    </row>
    <row r="257" spans="1:57" x14ac:dyDescent="0.25">
      <c r="A257" s="29" t="s">
        <v>1229</v>
      </c>
      <c r="B257" s="29">
        <v>7</v>
      </c>
      <c r="C257" s="29" t="s">
        <v>5</v>
      </c>
      <c r="D257">
        <v>14</v>
      </c>
      <c r="E257" t="s">
        <v>1</v>
      </c>
      <c r="F257" s="2" t="s">
        <v>830</v>
      </c>
      <c r="G257" s="29" t="s">
        <v>244</v>
      </c>
      <c r="H257" s="2">
        <v>63.78086915634016</v>
      </c>
      <c r="I257" s="2">
        <v>16.588664134017399</v>
      </c>
      <c r="J257" s="5" t="s">
        <v>52</v>
      </c>
      <c r="K257" s="29">
        <v>10037</v>
      </c>
      <c r="L257" s="29">
        <v>127</v>
      </c>
      <c r="M257" s="29">
        <f t="shared" si="18"/>
        <v>1.265318322207831</v>
      </c>
      <c r="N257" s="29">
        <v>6.3687500000008557E-2</v>
      </c>
      <c r="O257" s="29">
        <v>4.9114970147925409E-2</v>
      </c>
      <c r="P257" s="29">
        <v>30.810434710920461</v>
      </c>
      <c r="Q257" s="29">
        <f t="shared" si="16"/>
        <v>1.0078818533228144</v>
      </c>
      <c r="R257" s="29">
        <v>0.42537355764808155</v>
      </c>
      <c r="S257" s="29">
        <f t="shared" si="17"/>
        <v>0.2891098126288027</v>
      </c>
      <c r="T257" s="29">
        <v>1.0278122087247028</v>
      </c>
      <c r="U257" s="29">
        <v>2.5005700000000002</v>
      </c>
      <c r="V257" s="29">
        <v>28</v>
      </c>
      <c r="W257" s="29">
        <f t="shared" si="19"/>
        <v>10.333333333333334</v>
      </c>
      <c r="X257" s="29">
        <f t="shared" si="20"/>
        <v>21</v>
      </c>
      <c r="Y257" s="29">
        <f t="shared" si="21"/>
        <v>23.333333333333332</v>
      </c>
      <c r="Z257" s="29">
        <v>22.5</v>
      </c>
      <c r="AA257" s="2" t="s">
        <v>2248</v>
      </c>
      <c r="AC257" s="29">
        <v>10147</v>
      </c>
      <c r="AD257" s="29">
        <v>329.61057499999998</v>
      </c>
      <c r="AE257" s="29">
        <v>30.784813</v>
      </c>
      <c r="AF257" s="29">
        <v>101.46</v>
      </c>
      <c r="AG257" s="29">
        <v>338.932366</v>
      </c>
      <c r="AH257" s="29">
        <v>33.893236999999999</v>
      </c>
      <c r="AI257" s="29">
        <v>3.2480000000000002E-2</v>
      </c>
      <c r="AJ257" s="29">
        <v>1.3774E-2</v>
      </c>
      <c r="AK257" s="29">
        <v>0.42407800000000001</v>
      </c>
      <c r="AL257" s="29">
        <v>3.1050000000000001E-2</v>
      </c>
      <c r="AM257" s="29">
        <v>3.2500000000000001E-2</v>
      </c>
      <c r="AN257" s="29">
        <v>2</v>
      </c>
      <c r="AO257" s="29">
        <v>6.0679999999999996E-3</v>
      </c>
      <c r="AP257" s="29">
        <v>0.364066</v>
      </c>
      <c r="AQ257" s="29">
        <v>0.40405999999999997</v>
      </c>
      <c r="AR257" s="29">
        <v>0.200937</v>
      </c>
      <c r="AS257" s="29">
        <v>0.224666</v>
      </c>
      <c r="AT257" s="29">
        <v>20.5</v>
      </c>
      <c r="AU257" s="29">
        <v>16.263456000000001</v>
      </c>
      <c r="AV257" s="29">
        <v>1.0304000000000001E-2</v>
      </c>
      <c r="AW257" s="29">
        <v>4.8279999999999998E-3</v>
      </c>
      <c r="AX257" s="29">
        <v>138.147819</v>
      </c>
      <c r="AY257" s="29">
        <v>73.523325</v>
      </c>
      <c r="AZ257" s="29">
        <v>271.20553699999999</v>
      </c>
      <c r="BA257" s="29">
        <v>135.43490600000001</v>
      </c>
      <c r="BB257" s="29">
        <v>77.447500000000005</v>
      </c>
      <c r="BC257" s="29">
        <v>0</v>
      </c>
      <c r="BD257" s="29">
        <v>5.8434629999999999</v>
      </c>
      <c r="BE257" s="29">
        <v>0.47140500000000002</v>
      </c>
    </row>
    <row r="258" spans="1:57" x14ac:dyDescent="0.25">
      <c r="A258" s="29" t="s">
        <v>1230</v>
      </c>
      <c r="B258" s="29">
        <v>7</v>
      </c>
      <c r="C258" s="29" t="s">
        <v>12</v>
      </c>
      <c r="D258">
        <v>5</v>
      </c>
      <c r="E258" t="s">
        <v>1</v>
      </c>
      <c r="F258" s="2" t="s">
        <v>830</v>
      </c>
      <c r="G258" s="29" t="s">
        <v>244</v>
      </c>
      <c r="H258" s="2">
        <v>63.78086915634016</v>
      </c>
      <c r="I258" s="2">
        <v>16.588664134017399</v>
      </c>
      <c r="J258" s="5" t="s">
        <v>50</v>
      </c>
      <c r="K258" s="29">
        <v>18395</v>
      </c>
      <c r="L258" s="29">
        <v>130</v>
      </c>
      <c r="M258" s="29">
        <f t="shared" si="18"/>
        <v>0.70671378091872794</v>
      </c>
      <c r="N258" s="29">
        <v>4.8114285714285492E-2</v>
      </c>
      <c r="O258" s="29">
        <v>4.201061603670303E-2</v>
      </c>
      <c r="P258" s="29">
        <v>55.198948713939444</v>
      </c>
      <c r="Q258" s="29">
        <f t="shared" si="16"/>
        <v>25.396395856341798</v>
      </c>
      <c r="R258" s="29">
        <v>0.39439635206630969</v>
      </c>
      <c r="S258" s="29">
        <f t="shared" si="17"/>
        <v>0.32008701821057456</v>
      </c>
      <c r="U258" s="29">
        <v>2.5005700000000002</v>
      </c>
      <c r="V258" s="29">
        <v>28</v>
      </c>
      <c r="W258" s="29">
        <f t="shared" si="19"/>
        <v>10.333333333333334</v>
      </c>
      <c r="X258" s="29">
        <f t="shared" si="20"/>
        <v>21</v>
      </c>
      <c r="Y258" s="29">
        <f t="shared" si="21"/>
        <v>23.333333333333332</v>
      </c>
      <c r="Z258" s="29">
        <v>22.5</v>
      </c>
      <c r="AA258" s="2" t="s">
        <v>2248</v>
      </c>
      <c r="AC258" s="29">
        <v>18585</v>
      </c>
      <c r="AD258" s="29">
        <v>335.84885000000003</v>
      </c>
      <c r="AE258" s="29">
        <v>55.337394000000003</v>
      </c>
      <c r="AF258" s="29">
        <v>185.84</v>
      </c>
      <c r="AG258" s="29">
        <v>852.64022599999998</v>
      </c>
      <c r="AH258" s="29">
        <v>85.264022999999995</v>
      </c>
      <c r="AI258" s="29">
        <v>1.8069000000000002E-2</v>
      </c>
      <c r="AJ258" s="29">
        <v>7.1630000000000001E-3</v>
      </c>
      <c r="AK258" s="29">
        <v>0.39638800000000002</v>
      </c>
      <c r="AL258" s="29">
        <v>1.7075E-2</v>
      </c>
      <c r="AM258" s="29">
        <v>1.7500000000000002E-2</v>
      </c>
      <c r="AN258" s="29">
        <v>3</v>
      </c>
      <c r="AO258" s="29">
        <v>8.933E-3</v>
      </c>
      <c r="AP258" s="29">
        <v>0.53595499999999996</v>
      </c>
      <c r="AQ258" s="29">
        <v>0.72639200000000004</v>
      </c>
      <c r="AR258" s="29">
        <v>0.38116699999999998</v>
      </c>
      <c r="AS258" s="29">
        <v>0.28134799999999999</v>
      </c>
      <c r="AT258" s="29">
        <v>45</v>
      </c>
      <c r="AU258" s="29">
        <v>21</v>
      </c>
      <c r="AV258" s="29">
        <v>8.6630000000000006E-3</v>
      </c>
      <c r="AW258" s="29">
        <v>3.3509999999999998E-3</v>
      </c>
      <c r="AX258" s="29">
        <v>129.425197</v>
      </c>
      <c r="AY258" s="29">
        <v>28.649567000000001</v>
      </c>
      <c r="AZ258" s="29">
        <v>546.09026400000005</v>
      </c>
      <c r="BA258" s="29">
        <v>220.165854</v>
      </c>
      <c r="BB258" s="29">
        <v>82.068462999999994</v>
      </c>
      <c r="BC258" s="29">
        <v>23.104483999999999</v>
      </c>
      <c r="BD258" s="29">
        <v>5.8479489999999998</v>
      </c>
      <c r="BE258" s="29">
        <v>0.5</v>
      </c>
    </row>
    <row r="259" spans="1:57" x14ac:dyDescent="0.25">
      <c r="A259" s="29" t="s">
        <v>1231</v>
      </c>
      <c r="B259" s="29">
        <v>7</v>
      </c>
      <c r="C259" s="29" t="s">
        <v>8</v>
      </c>
      <c r="D259">
        <v>1</v>
      </c>
      <c r="E259" t="s">
        <v>1</v>
      </c>
      <c r="F259" s="2" t="s">
        <v>830</v>
      </c>
      <c r="G259" s="29" t="s">
        <v>245</v>
      </c>
      <c r="H259" s="2">
        <v>63.78086915634016</v>
      </c>
      <c r="I259" s="2">
        <v>16.588664134017399</v>
      </c>
      <c r="J259" s="5" t="s">
        <v>50</v>
      </c>
      <c r="K259" s="29">
        <v>4897</v>
      </c>
      <c r="L259" s="29">
        <v>5</v>
      </c>
      <c r="M259" s="29">
        <f t="shared" si="18"/>
        <v>0.10210332856851133</v>
      </c>
      <c r="N259" s="29">
        <v>7.0174999999991883E-2</v>
      </c>
      <c r="O259" s="29">
        <v>3.3638674101299356E-3</v>
      </c>
      <c r="P259" s="29">
        <v>16.472858707406296</v>
      </c>
      <c r="Q259" s="29">
        <f t="shared" ref="Q259:Q319" si="22">ABS(P259-$P$323)</f>
        <v>13.329694150191351</v>
      </c>
      <c r="R259" s="29">
        <v>0.40526456402147837</v>
      </c>
      <c r="S259" s="29">
        <f t="shared" ref="S259:S319" si="23">ABS(R259-$R$323)</f>
        <v>0.30921880625540588</v>
      </c>
      <c r="T259" s="29">
        <v>0.9969306232976729</v>
      </c>
      <c r="U259" s="29">
        <v>2.5005700000000002</v>
      </c>
      <c r="V259" s="29">
        <v>28</v>
      </c>
      <c r="W259" s="29">
        <f t="shared" si="19"/>
        <v>10.333333333333334</v>
      </c>
      <c r="X259" s="29">
        <f t="shared" si="20"/>
        <v>21</v>
      </c>
      <c r="Y259" s="29">
        <f t="shared" si="21"/>
        <v>23.333333333333332</v>
      </c>
      <c r="Z259" s="29">
        <v>22.5</v>
      </c>
      <c r="AA259" s="2" t="s">
        <v>2248</v>
      </c>
      <c r="AC259" s="29">
        <v>4945</v>
      </c>
      <c r="AD259" s="29">
        <v>300.74824999999998</v>
      </c>
      <c r="AE259" s="29">
        <v>16.442322999999998</v>
      </c>
      <c r="AF259" s="29">
        <v>49.44</v>
      </c>
      <c r="AG259" s="29">
        <v>121.18789700000001</v>
      </c>
      <c r="AH259" s="29">
        <v>12.118790000000001</v>
      </c>
      <c r="AI259" s="29">
        <v>6.0812999999999999E-2</v>
      </c>
      <c r="AJ259" s="29">
        <v>2.4624E-2</v>
      </c>
      <c r="AK259" s="29">
        <v>0.40492</v>
      </c>
      <c r="AL259" s="29">
        <v>5.7099999999999998E-2</v>
      </c>
      <c r="AM259" s="29">
        <v>5.2499999999999998E-2</v>
      </c>
      <c r="AN259" s="29">
        <v>0</v>
      </c>
      <c r="AO259" s="29">
        <v>0</v>
      </c>
      <c r="AP259" s="29">
        <v>0</v>
      </c>
      <c r="AQ259" s="29">
        <v>0</v>
      </c>
      <c r="AR259" s="29">
        <v>0</v>
      </c>
      <c r="AS259" s="29">
        <v>0</v>
      </c>
      <c r="AT259" s="29">
        <v>0</v>
      </c>
      <c r="AU259" s="29">
        <v>0</v>
      </c>
      <c r="AV259" s="29">
        <v>0</v>
      </c>
      <c r="AW259" s="29">
        <v>0</v>
      </c>
      <c r="AX259" s="29">
        <v>0</v>
      </c>
      <c r="AY259" s="29">
        <v>0</v>
      </c>
      <c r="AZ259" s="29">
        <v>0</v>
      </c>
      <c r="BA259" s="29">
        <v>0</v>
      </c>
      <c r="BB259" s="29">
        <v>0</v>
      </c>
      <c r="BC259" s="29">
        <v>0</v>
      </c>
      <c r="BD259" s="29">
        <v>0</v>
      </c>
      <c r="BE259" s="29">
        <v>0</v>
      </c>
    </row>
    <row r="260" spans="1:57" x14ac:dyDescent="0.25">
      <c r="A260" s="29" t="s">
        <v>1231</v>
      </c>
      <c r="B260" s="29">
        <v>7</v>
      </c>
      <c r="C260" s="29" t="s">
        <v>10</v>
      </c>
      <c r="D260">
        <v>13</v>
      </c>
      <c r="E260" t="s">
        <v>1</v>
      </c>
      <c r="F260" s="2" t="s">
        <v>830</v>
      </c>
      <c r="G260" s="29" t="s">
        <v>245</v>
      </c>
      <c r="H260" s="2">
        <v>63.78086915634016</v>
      </c>
      <c r="I260" s="2">
        <v>16.588664134017399</v>
      </c>
      <c r="J260" s="5" t="s">
        <v>52</v>
      </c>
      <c r="K260" s="29">
        <v>19575</v>
      </c>
      <c r="L260" s="29">
        <v>56</v>
      </c>
      <c r="M260" s="29">
        <f t="shared" si="18"/>
        <v>0.28607918263090676</v>
      </c>
      <c r="N260" s="29">
        <v>2.8218750000003734E-2</v>
      </c>
      <c r="O260" s="29">
        <v>2.6910939281039485E-2</v>
      </c>
      <c r="P260" s="29">
        <v>65.847704553293497</v>
      </c>
      <c r="Q260" s="29">
        <f t="shared" si="22"/>
        <v>36.04515169569585</v>
      </c>
      <c r="R260" s="29">
        <v>0.37729241099763006</v>
      </c>
      <c r="S260" s="29">
        <f t="shared" si="23"/>
        <v>0.33719095927925419</v>
      </c>
      <c r="T260" s="29">
        <v>0.9969306232976729</v>
      </c>
      <c r="U260" s="29">
        <v>2.5005700000000002</v>
      </c>
      <c r="V260" s="29">
        <v>28</v>
      </c>
      <c r="W260" s="29">
        <f t="shared" si="19"/>
        <v>10.333333333333334</v>
      </c>
      <c r="X260" s="29">
        <f t="shared" si="20"/>
        <v>21</v>
      </c>
      <c r="Y260" s="29">
        <f t="shared" si="21"/>
        <v>23.333333333333332</v>
      </c>
      <c r="Z260" s="29">
        <v>22.5</v>
      </c>
      <c r="AA260" s="2" t="s">
        <v>2248</v>
      </c>
      <c r="AC260" s="29">
        <v>19797</v>
      </c>
      <c r="AD260" s="29">
        <v>300.74824999999998</v>
      </c>
      <c r="AE260" s="29">
        <v>65.825818999999996</v>
      </c>
      <c r="AF260" s="29">
        <v>197.96</v>
      </c>
      <c r="AG260" s="29">
        <v>1046.321479</v>
      </c>
      <c r="AH260" s="29">
        <v>104.632148</v>
      </c>
      <c r="AI260" s="29">
        <v>1.519E-2</v>
      </c>
      <c r="AJ260" s="29">
        <v>5.7219999999999997E-3</v>
      </c>
      <c r="AK260" s="29">
        <v>0.376666</v>
      </c>
      <c r="AL260" s="29">
        <v>1.4250000000000001E-2</v>
      </c>
      <c r="AM260" s="29">
        <v>1.2500000000000001E-2</v>
      </c>
      <c r="AN260" s="29">
        <v>0</v>
      </c>
      <c r="AO260" s="29">
        <v>0</v>
      </c>
      <c r="AP260" s="29">
        <v>0</v>
      </c>
      <c r="AQ260" s="29">
        <v>0</v>
      </c>
      <c r="AR260" s="29">
        <v>0</v>
      </c>
      <c r="AS260" s="29">
        <v>0</v>
      </c>
      <c r="AT260" s="29">
        <v>0</v>
      </c>
      <c r="AU260" s="29">
        <v>0</v>
      </c>
      <c r="AV260" s="29">
        <v>0</v>
      </c>
      <c r="AW260" s="29">
        <v>0</v>
      </c>
      <c r="AX260" s="29">
        <v>0</v>
      </c>
      <c r="AY260" s="29">
        <v>0</v>
      </c>
      <c r="AZ260" s="29">
        <v>0</v>
      </c>
      <c r="BA260" s="29">
        <v>0</v>
      </c>
      <c r="BB260" s="29">
        <v>0</v>
      </c>
      <c r="BC260" s="29">
        <v>0</v>
      </c>
      <c r="BD260" s="29">
        <v>0</v>
      </c>
      <c r="BE260" s="29">
        <v>0</v>
      </c>
    </row>
    <row r="261" spans="1:57" x14ac:dyDescent="0.25">
      <c r="A261" s="29" t="s">
        <v>1232</v>
      </c>
      <c r="B261" s="29">
        <v>7</v>
      </c>
      <c r="C261" s="29" t="s">
        <v>3</v>
      </c>
      <c r="D261">
        <v>4</v>
      </c>
      <c r="E261" t="s">
        <v>1</v>
      </c>
      <c r="F261" s="2" t="s">
        <v>830</v>
      </c>
      <c r="G261" s="29" t="s">
        <v>245</v>
      </c>
      <c r="H261" s="2">
        <v>63.78086915634016</v>
      </c>
      <c r="I261" s="2">
        <v>16.588664134017399</v>
      </c>
      <c r="J261" s="5" t="s">
        <v>52</v>
      </c>
      <c r="K261" s="29">
        <v>6095</v>
      </c>
      <c r="L261" s="29">
        <v>80</v>
      </c>
      <c r="M261" s="29">
        <f t="shared" si="18"/>
        <v>1.3125512715340444</v>
      </c>
      <c r="N261" s="29">
        <v>8.346458333333058E-2</v>
      </c>
      <c r="O261" s="29">
        <v>3.7442093950765878E-2</v>
      </c>
      <c r="P261" s="29">
        <v>19.017463552493172</v>
      </c>
      <c r="Q261" s="29">
        <f t="shared" si="22"/>
        <v>10.785089305104474</v>
      </c>
      <c r="R261" s="29">
        <v>0.58840228695331753</v>
      </c>
      <c r="S261" s="29">
        <f t="shared" si="23"/>
        <v>0.12608108332356671</v>
      </c>
      <c r="U261" s="29">
        <v>2.5005700000000002</v>
      </c>
      <c r="V261" s="29">
        <v>28</v>
      </c>
      <c r="W261" s="29">
        <f t="shared" si="19"/>
        <v>10.333333333333334</v>
      </c>
      <c r="X261" s="29">
        <f t="shared" si="20"/>
        <v>21</v>
      </c>
      <c r="Y261" s="29">
        <f t="shared" si="21"/>
        <v>23.333333333333332</v>
      </c>
      <c r="Z261" s="29">
        <v>22.5</v>
      </c>
      <c r="AA261" s="2" t="s">
        <v>2248</v>
      </c>
      <c r="AC261" s="29">
        <v>6162</v>
      </c>
      <c r="AD261" s="29">
        <v>323.49857500000002</v>
      </c>
      <c r="AE261" s="29">
        <v>19.047996999999999</v>
      </c>
      <c r="AF261" s="29">
        <v>61.61</v>
      </c>
      <c r="AG261" s="29">
        <v>147.94133299999999</v>
      </c>
      <c r="AH261" s="29">
        <v>14.794133</v>
      </c>
      <c r="AI261" s="29">
        <v>5.2488E-2</v>
      </c>
      <c r="AJ261" s="29">
        <v>3.0893E-2</v>
      </c>
      <c r="AK261" s="29">
        <v>0.58856200000000003</v>
      </c>
      <c r="AL261" s="29">
        <v>4.5425E-2</v>
      </c>
      <c r="AM261" s="29">
        <v>3.2500000000000001E-2</v>
      </c>
      <c r="AN261" s="29">
        <v>4</v>
      </c>
      <c r="AO261" s="29">
        <v>1.2364999999999999E-2</v>
      </c>
      <c r="AP261" s="29">
        <v>0.74188900000000002</v>
      </c>
      <c r="AQ261" s="29">
        <v>3.66764</v>
      </c>
      <c r="AR261" s="29">
        <v>1.4067130000000001</v>
      </c>
      <c r="AS261" s="29">
        <v>0.80810099999999996</v>
      </c>
      <c r="AT261" s="29">
        <v>56.5</v>
      </c>
      <c r="AU261" s="29">
        <v>25.619002999999999</v>
      </c>
      <c r="AV261" s="29">
        <v>2.5346E-2</v>
      </c>
      <c r="AW261" s="29">
        <v>1.0196E-2</v>
      </c>
      <c r="AX261" s="29">
        <v>44.242964000000001</v>
      </c>
      <c r="AY261" s="29">
        <v>11.844868999999999</v>
      </c>
      <c r="AZ261" s="29">
        <v>135.716069</v>
      </c>
      <c r="BA261" s="29">
        <v>51.48312</v>
      </c>
      <c r="BB261" s="29">
        <v>16.901008000000001</v>
      </c>
      <c r="BC261" s="29">
        <v>12.395179000000001</v>
      </c>
      <c r="BD261" s="29">
        <v>6.7015310000000001</v>
      </c>
      <c r="BE261" s="29">
        <v>1.105542</v>
      </c>
    </row>
    <row r="262" spans="1:57" x14ac:dyDescent="0.25">
      <c r="A262" s="29" t="s">
        <v>1233</v>
      </c>
      <c r="B262" s="29">
        <v>7</v>
      </c>
      <c r="C262" s="29" t="s">
        <v>21</v>
      </c>
      <c r="D262">
        <v>7</v>
      </c>
      <c r="E262" t="s">
        <v>1</v>
      </c>
      <c r="F262" s="2" t="s">
        <v>830</v>
      </c>
      <c r="G262" s="29" t="s">
        <v>245</v>
      </c>
      <c r="H262" s="2">
        <v>63.78086915634016</v>
      </c>
      <c r="I262" s="2">
        <v>16.588664134017399</v>
      </c>
      <c r="J262" s="5" t="s">
        <v>51</v>
      </c>
      <c r="K262" s="29">
        <v>4340</v>
      </c>
      <c r="L262" s="29">
        <v>80</v>
      </c>
      <c r="M262" s="29">
        <f t="shared" si="18"/>
        <v>1.8433179723502304</v>
      </c>
      <c r="N262" s="29">
        <v>3.7451250000001227E-2</v>
      </c>
      <c r="O262" s="29">
        <v>6.4487746055424941E-2</v>
      </c>
      <c r="P262" s="29">
        <v>13.993840894027212</v>
      </c>
      <c r="Q262" s="29">
        <f t="shared" si="22"/>
        <v>15.808711963570435</v>
      </c>
      <c r="R262" s="29">
        <v>0.70604030743858415</v>
      </c>
      <c r="S262" s="29">
        <f t="shared" si="23"/>
        <v>8.4430628383000972E-3</v>
      </c>
      <c r="U262" s="29">
        <v>2.5005700000000002</v>
      </c>
      <c r="V262" s="29">
        <v>28</v>
      </c>
      <c r="W262" s="29">
        <f t="shared" si="19"/>
        <v>10.333333333333334</v>
      </c>
      <c r="X262" s="29">
        <f t="shared" si="20"/>
        <v>21</v>
      </c>
      <c r="Y262" s="29">
        <f t="shared" si="21"/>
        <v>23.333333333333332</v>
      </c>
      <c r="Z262" s="29">
        <v>22.5</v>
      </c>
      <c r="AA262" s="2" t="s">
        <v>2248</v>
      </c>
      <c r="AC262" s="29">
        <v>4723</v>
      </c>
      <c r="AD262" s="29">
        <v>341.53025000000002</v>
      </c>
      <c r="AE262" s="29">
        <v>13.828936000000001</v>
      </c>
      <c r="AF262" s="29">
        <v>47.22</v>
      </c>
      <c r="AG262" s="29">
        <v>78.571824000000007</v>
      </c>
      <c r="AH262" s="29">
        <v>7.8571819999999999</v>
      </c>
      <c r="AI262" s="29">
        <v>7.2290999999999994E-2</v>
      </c>
      <c r="AJ262" s="29">
        <v>5.1983000000000001E-2</v>
      </c>
      <c r="AK262" s="29">
        <v>0.71908300000000003</v>
      </c>
      <c r="AL262" s="29">
        <v>6.0111999999999999E-2</v>
      </c>
      <c r="AM262" s="29">
        <v>5.2499999999999998E-2</v>
      </c>
      <c r="AN262" s="29">
        <v>0</v>
      </c>
      <c r="AO262" s="29">
        <v>0</v>
      </c>
      <c r="AP262" s="29">
        <v>0</v>
      </c>
      <c r="AQ262" s="29">
        <v>0</v>
      </c>
      <c r="AR262" s="29">
        <v>0</v>
      </c>
      <c r="AS262" s="29">
        <v>0</v>
      </c>
      <c r="AT262" s="29">
        <v>0</v>
      </c>
      <c r="AU262" s="29">
        <v>0</v>
      </c>
      <c r="AV262" s="29">
        <v>0</v>
      </c>
      <c r="AW262" s="29">
        <v>0</v>
      </c>
      <c r="AX262" s="29">
        <v>0</v>
      </c>
      <c r="AY262" s="29">
        <v>0</v>
      </c>
      <c r="AZ262" s="29">
        <v>0</v>
      </c>
      <c r="BA262" s="29">
        <v>0</v>
      </c>
      <c r="BB262" s="29">
        <v>0</v>
      </c>
      <c r="BC262" s="29">
        <v>0</v>
      </c>
      <c r="BD262" s="29">
        <v>0</v>
      </c>
      <c r="BE262" s="29">
        <v>0</v>
      </c>
    </row>
    <row r="263" spans="1:57" x14ac:dyDescent="0.25">
      <c r="A263" s="29" t="s">
        <v>1233</v>
      </c>
      <c r="B263" s="29">
        <v>7</v>
      </c>
      <c r="C263" s="29" t="s">
        <v>31</v>
      </c>
      <c r="D263">
        <v>7</v>
      </c>
      <c r="E263" t="s">
        <v>7</v>
      </c>
      <c r="F263" s="2" t="s">
        <v>830</v>
      </c>
      <c r="G263" s="29" t="s">
        <v>245</v>
      </c>
      <c r="H263" s="2">
        <v>63.78086915634016</v>
      </c>
      <c r="I263" s="2">
        <v>16.588664134017399</v>
      </c>
      <c r="J263" s="5" t="s">
        <v>52</v>
      </c>
      <c r="K263" s="29">
        <v>6878</v>
      </c>
      <c r="L263" s="29">
        <v>14</v>
      </c>
      <c r="M263" s="29">
        <f t="shared" si="18"/>
        <v>0.20354754289037513</v>
      </c>
      <c r="N263" s="29">
        <v>9.2137500000001538E-2</v>
      </c>
      <c r="O263" s="29">
        <v>6.4487746055424938E-3</v>
      </c>
      <c r="P263" s="29">
        <v>22.177335868460638</v>
      </c>
      <c r="Q263" s="29">
        <f t="shared" si="22"/>
        <v>7.6252169891370087</v>
      </c>
      <c r="R263" s="29">
        <v>0.61166816620196196</v>
      </c>
      <c r="S263" s="29">
        <f t="shared" si="23"/>
        <v>0.10281520407492228</v>
      </c>
      <c r="U263" s="29">
        <v>2.5005700000000002</v>
      </c>
      <c r="V263" s="29">
        <v>28</v>
      </c>
      <c r="W263" s="29">
        <f t="shared" si="19"/>
        <v>10.333333333333334</v>
      </c>
      <c r="X263" s="29">
        <f t="shared" si="20"/>
        <v>21</v>
      </c>
      <c r="Y263" s="29">
        <f t="shared" si="21"/>
        <v>23.333333333333332</v>
      </c>
      <c r="Z263" s="29">
        <v>22.5</v>
      </c>
      <c r="AA263" s="2" t="s">
        <v>2248</v>
      </c>
      <c r="AC263" s="29">
        <v>7467</v>
      </c>
      <c r="AD263" s="29">
        <v>341.53025000000002</v>
      </c>
      <c r="AE263" s="29">
        <v>21.863363</v>
      </c>
      <c r="AF263" s="29">
        <v>74.650000000000006</v>
      </c>
      <c r="AG263" s="29">
        <v>187.794535</v>
      </c>
      <c r="AH263" s="29">
        <v>18.779454000000001</v>
      </c>
      <c r="AI263" s="29">
        <v>4.5732000000000002E-2</v>
      </c>
      <c r="AJ263" s="29">
        <v>2.8263E-2</v>
      </c>
      <c r="AK263" s="29">
        <v>0.61800600000000006</v>
      </c>
      <c r="AL263" s="29">
        <v>3.9149999999999997E-2</v>
      </c>
      <c r="AM263" s="29">
        <v>2.75E-2</v>
      </c>
      <c r="AN263" s="29">
        <v>1</v>
      </c>
      <c r="AO263" s="29">
        <v>2.928E-3</v>
      </c>
      <c r="AP263" s="29">
        <v>0.17568</v>
      </c>
      <c r="AQ263" s="29">
        <v>0.64282799999999995</v>
      </c>
      <c r="AR263" s="29">
        <v>0.96167499999999995</v>
      </c>
      <c r="AS263" s="29">
        <v>0</v>
      </c>
      <c r="AT263" s="29">
        <v>48</v>
      </c>
      <c r="AU263" s="29">
        <v>0</v>
      </c>
      <c r="AV263" s="29">
        <v>2.0461E-2</v>
      </c>
      <c r="AW263" s="29">
        <v>4.8599999999999997E-3</v>
      </c>
      <c r="AX263" s="29">
        <v>48.873060000000002</v>
      </c>
      <c r="AY263" s="29">
        <v>0</v>
      </c>
      <c r="AZ263" s="29">
        <v>75.757576</v>
      </c>
      <c r="BA263" s="29">
        <v>0</v>
      </c>
      <c r="BB263" s="29">
        <v>0</v>
      </c>
      <c r="BC263" s="29">
        <v>0</v>
      </c>
      <c r="BD263" s="29">
        <v>6.4944730000000002</v>
      </c>
      <c r="BE263" s="29">
        <v>0.37267800000000001</v>
      </c>
    </row>
    <row r="264" spans="1:57" x14ac:dyDescent="0.25">
      <c r="A264" s="29" t="s">
        <v>1234</v>
      </c>
      <c r="B264" s="29">
        <v>7</v>
      </c>
      <c r="C264" s="29" t="s">
        <v>5</v>
      </c>
      <c r="D264">
        <v>14</v>
      </c>
      <c r="E264" t="s">
        <v>1</v>
      </c>
      <c r="F264" s="2" t="s">
        <v>830</v>
      </c>
      <c r="G264" s="29" t="s">
        <v>245</v>
      </c>
      <c r="H264" s="2">
        <v>63.78086915634016</v>
      </c>
      <c r="I264" s="2">
        <v>16.588664134017399</v>
      </c>
      <c r="J264" s="5" t="s">
        <v>50</v>
      </c>
      <c r="K264" s="29">
        <v>2998</v>
      </c>
      <c r="L264" s="29">
        <v>311</v>
      </c>
      <c r="M264" s="29">
        <f t="shared" si="18"/>
        <v>10.373582388258839</v>
      </c>
      <c r="N264" s="29">
        <v>0.21479729729730015</v>
      </c>
      <c r="O264" s="29">
        <v>0.12449949910902949</v>
      </c>
      <c r="P264" s="29">
        <v>10.08782427915866</v>
      </c>
      <c r="Q264" s="29">
        <f t="shared" si="22"/>
        <v>19.714728578438987</v>
      </c>
      <c r="R264" s="29">
        <v>1.1282054771335472</v>
      </c>
      <c r="S264" s="29">
        <f t="shared" si="23"/>
        <v>0.413722106856663</v>
      </c>
      <c r="U264" s="29">
        <v>2.5005700000000002</v>
      </c>
      <c r="V264" s="29">
        <v>28</v>
      </c>
      <c r="W264" s="29">
        <f t="shared" si="19"/>
        <v>10.333333333333334</v>
      </c>
      <c r="X264" s="29">
        <f t="shared" si="20"/>
        <v>21</v>
      </c>
      <c r="Y264" s="29">
        <f t="shared" si="21"/>
        <v>23.333333333333332</v>
      </c>
      <c r="Z264" s="29">
        <v>22.5</v>
      </c>
      <c r="AA264" s="2" t="s">
        <v>2248</v>
      </c>
      <c r="AC264" s="29">
        <v>3183</v>
      </c>
      <c r="AD264" s="29">
        <v>313.46704999999997</v>
      </c>
      <c r="AE264" s="29">
        <v>10.154177000000001</v>
      </c>
      <c r="AF264" s="29">
        <v>31.49</v>
      </c>
      <c r="AG264" s="29">
        <v>48.958246000000003</v>
      </c>
      <c r="AH264" s="29">
        <v>4.8958250000000003</v>
      </c>
      <c r="AI264" s="29">
        <v>9.8438999999999999E-2</v>
      </c>
      <c r="AJ264" s="29">
        <v>0.110758</v>
      </c>
      <c r="AK264" s="29">
        <v>1.125151</v>
      </c>
      <c r="AL264" s="29">
        <v>6.2136999999999998E-2</v>
      </c>
      <c r="AM264" s="29">
        <v>4.2500000000000003E-2</v>
      </c>
      <c r="AN264" s="29">
        <v>8</v>
      </c>
      <c r="AO264" s="29">
        <v>2.5520999999999999E-2</v>
      </c>
      <c r="AP264" s="29">
        <v>1.531261</v>
      </c>
      <c r="AQ264" s="29">
        <v>10.870248</v>
      </c>
      <c r="AR264" s="29">
        <v>1.625688</v>
      </c>
      <c r="AS264" s="29">
        <v>0.56071499999999996</v>
      </c>
      <c r="AT264" s="29">
        <v>43.25</v>
      </c>
      <c r="AU264" s="29">
        <v>14.743036999999999</v>
      </c>
      <c r="AV264" s="29">
        <v>3.8477999999999998E-2</v>
      </c>
      <c r="AW264" s="29">
        <v>1.6923000000000001E-2</v>
      </c>
      <c r="AX264" s="29">
        <v>26.716678000000002</v>
      </c>
      <c r="AY264" s="29">
        <v>4.6363050000000001</v>
      </c>
      <c r="AZ264" s="29">
        <v>111.848429</v>
      </c>
      <c r="BA264" s="29">
        <v>67.595259999999996</v>
      </c>
      <c r="BB264" s="29">
        <v>32.786245999999998</v>
      </c>
      <c r="BC264" s="29">
        <v>28.845317999999999</v>
      </c>
      <c r="BD264" s="29">
        <v>7.6378440000000003</v>
      </c>
      <c r="BE264" s="29">
        <v>1.374369</v>
      </c>
    </row>
    <row r="265" spans="1:57" x14ac:dyDescent="0.25">
      <c r="A265" s="29" t="s">
        <v>1235</v>
      </c>
      <c r="B265" s="29">
        <v>7</v>
      </c>
      <c r="C265" s="29" t="s">
        <v>4</v>
      </c>
      <c r="D265">
        <v>12</v>
      </c>
      <c r="E265" t="s">
        <v>1</v>
      </c>
      <c r="F265" s="2" t="s">
        <v>830</v>
      </c>
      <c r="G265" s="29" t="s">
        <v>245</v>
      </c>
      <c r="H265" s="2">
        <v>63.78086915634016</v>
      </c>
      <c r="I265" s="2">
        <v>16.588664134017399</v>
      </c>
      <c r="J265" s="5" t="s">
        <v>52</v>
      </c>
      <c r="K265" s="29">
        <v>4986</v>
      </c>
      <c r="L265" s="29">
        <v>77</v>
      </c>
      <c r="M265" s="29">
        <f t="shared" si="18"/>
        <v>1.5443241075010028</v>
      </c>
      <c r="N265" s="29">
        <v>8.7488461538459739E-2</v>
      </c>
      <c r="O265" s="29">
        <v>4.4016170210178222E-2</v>
      </c>
      <c r="P265" s="29">
        <v>16.881894205226818</v>
      </c>
      <c r="Q265" s="29">
        <f t="shared" si="22"/>
        <v>12.920658652370829</v>
      </c>
      <c r="R265" s="29">
        <v>0.86267487087831785</v>
      </c>
      <c r="S265" s="29">
        <f t="shared" si="23"/>
        <v>0.1481915006014336</v>
      </c>
      <c r="U265" s="29">
        <v>2.5005700000000002</v>
      </c>
      <c r="V265" s="29">
        <v>28</v>
      </c>
      <c r="W265" s="29">
        <f t="shared" si="19"/>
        <v>10.333333333333334</v>
      </c>
      <c r="X265" s="29">
        <f t="shared" si="20"/>
        <v>21</v>
      </c>
      <c r="Y265" s="29">
        <f t="shared" si="21"/>
        <v>23.333333333333332</v>
      </c>
      <c r="Z265" s="29">
        <v>22.5</v>
      </c>
      <c r="AA265" s="2" t="s">
        <v>2248</v>
      </c>
      <c r="AC265" s="29">
        <v>5151</v>
      </c>
      <c r="AD265" s="29">
        <v>308.33075000000002</v>
      </c>
      <c r="AE265" s="29">
        <v>16.706085999999999</v>
      </c>
      <c r="AF265" s="29">
        <v>51.42</v>
      </c>
      <c r="AG265" s="29">
        <v>112.148757</v>
      </c>
      <c r="AH265" s="29">
        <v>11.214876</v>
      </c>
      <c r="AI265" s="29">
        <v>5.9832999999999997E-2</v>
      </c>
      <c r="AJ265" s="29">
        <v>5.2233000000000002E-2</v>
      </c>
      <c r="AK265" s="29">
        <v>0.87297999999999998</v>
      </c>
      <c r="AL265" s="29">
        <v>4.6050000000000001E-2</v>
      </c>
      <c r="AM265" s="29">
        <v>3.7499999999999999E-2</v>
      </c>
      <c r="AN265" s="29">
        <v>2</v>
      </c>
      <c r="AO265" s="29">
        <v>6.4869999999999997E-3</v>
      </c>
      <c r="AP265" s="29">
        <v>0.38919199999999998</v>
      </c>
      <c r="AQ265" s="29">
        <v>2.2325759999999999</v>
      </c>
      <c r="AR265" s="29">
        <v>1.7303249999999999</v>
      </c>
      <c r="AS265" s="29">
        <v>0.30635400000000002</v>
      </c>
      <c r="AT265" s="29">
        <v>57.5</v>
      </c>
      <c r="AU265" s="29">
        <v>6.3639609999999998</v>
      </c>
      <c r="AV265" s="29">
        <v>3.0624999999999999E-2</v>
      </c>
      <c r="AW265" s="29">
        <v>1.0553E-2</v>
      </c>
      <c r="AX265" s="29">
        <v>32.841982999999999</v>
      </c>
      <c r="AY265" s="29">
        <v>2.1367729999999998</v>
      </c>
      <c r="AZ265" s="29">
        <v>140.34380899999999</v>
      </c>
      <c r="BA265" s="29">
        <v>59.827728999999998</v>
      </c>
      <c r="BB265" s="29">
        <v>98.698975000000004</v>
      </c>
      <c r="BC265" s="29">
        <v>0</v>
      </c>
      <c r="BD265" s="29">
        <v>5.7736359999999998</v>
      </c>
      <c r="BE265" s="29">
        <v>0.47140500000000002</v>
      </c>
    </row>
    <row r="266" spans="1:57" x14ac:dyDescent="0.25">
      <c r="A266" s="29" t="s">
        <v>1235</v>
      </c>
      <c r="B266" s="29">
        <v>7</v>
      </c>
      <c r="C266" s="29" t="s">
        <v>5</v>
      </c>
      <c r="D266">
        <v>14</v>
      </c>
      <c r="E266" t="s">
        <v>1</v>
      </c>
      <c r="F266" s="2" t="s">
        <v>830</v>
      </c>
      <c r="G266" s="29" t="s">
        <v>245</v>
      </c>
      <c r="H266" s="2">
        <v>63.78086915634016</v>
      </c>
      <c r="I266" s="2">
        <v>16.588664134017399</v>
      </c>
      <c r="J266" s="5" t="s">
        <v>52</v>
      </c>
      <c r="K266" s="29">
        <v>546</v>
      </c>
      <c r="L266" s="29">
        <v>459</v>
      </c>
      <c r="M266" s="29">
        <f t="shared" si="18"/>
        <v>84.065934065934073</v>
      </c>
      <c r="N266" s="29">
        <v>0.8132572580645161</v>
      </c>
      <c r="O266" s="29">
        <v>0.10496163665504038</v>
      </c>
      <c r="P266" s="29">
        <v>1.8486791488274852</v>
      </c>
      <c r="Q266" s="29">
        <f t="shared" si="22"/>
        <v>27.953873708770161</v>
      </c>
      <c r="R266" s="29">
        <v>5.1331553355139254</v>
      </c>
      <c r="S266" s="29">
        <f t="shared" si="23"/>
        <v>4.4186719652370412</v>
      </c>
      <c r="U266" s="29">
        <v>2.5005700000000002</v>
      </c>
      <c r="V266" s="29">
        <v>28</v>
      </c>
      <c r="W266" s="29">
        <f t="shared" si="19"/>
        <v>10.333333333333334</v>
      </c>
      <c r="X266" s="29">
        <f t="shared" si="20"/>
        <v>21</v>
      </c>
      <c r="Y266" s="29">
        <f t="shared" si="21"/>
        <v>23.333333333333332</v>
      </c>
      <c r="Z266" s="29">
        <v>22.5</v>
      </c>
      <c r="AA266" s="2" t="s">
        <v>2248</v>
      </c>
      <c r="AC266" s="29">
        <v>551</v>
      </c>
      <c r="AD266" s="29">
        <v>308.33075000000002</v>
      </c>
      <c r="AE266" s="29">
        <v>1.787042</v>
      </c>
      <c r="AF266" s="29">
        <v>4.8899999999999997</v>
      </c>
      <c r="AG266" s="29">
        <v>8.5637550000000005</v>
      </c>
      <c r="AH266" s="29">
        <v>0.85637600000000003</v>
      </c>
      <c r="AI266" s="29">
        <v>0.55381000000000002</v>
      </c>
      <c r="AJ266" s="29">
        <v>2.635249</v>
      </c>
      <c r="AK266" s="29">
        <v>4.7583989999999998</v>
      </c>
      <c r="AL266" s="29">
        <v>5.5086999999999997E-2</v>
      </c>
      <c r="AM266" s="29">
        <v>3.2500000000000001E-2</v>
      </c>
      <c r="AN266" s="29">
        <v>16</v>
      </c>
      <c r="AO266" s="29">
        <v>5.1892000000000001E-2</v>
      </c>
      <c r="AP266" s="29">
        <v>3.11354</v>
      </c>
      <c r="AQ266" s="29">
        <v>76.043557000000007</v>
      </c>
      <c r="AR266" s="29">
        <v>1.4137949999999999</v>
      </c>
      <c r="AS266" s="29">
        <v>1.0132410000000001</v>
      </c>
      <c r="AT266" s="29">
        <v>26.1875</v>
      </c>
      <c r="AU266" s="29">
        <v>16.150206000000001</v>
      </c>
      <c r="AV266" s="29">
        <v>5.6131E-2</v>
      </c>
      <c r="AW266" s="29">
        <v>5.3670000000000002E-2</v>
      </c>
      <c r="AX266" s="29">
        <v>18.954916000000001</v>
      </c>
      <c r="AY266" s="29">
        <v>6.1997989999999996</v>
      </c>
      <c r="AZ266" s="29">
        <v>253.43579500000001</v>
      </c>
      <c r="BA266" s="29">
        <v>245.45959300000001</v>
      </c>
      <c r="BB266" s="29">
        <v>16.784279999999999</v>
      </c>
      <c r="BC266" s="29">
        <v>23.764868</v>
      </c>
      <c r="BD266" s="29">
        <v>17.866315</v>
      </c>
      <c r="BE266" s="29">
        <v>2.6874189999999998</v>
      </c>
    </row>
    <row r="267" spans="1:57" x14ac:dyDescent="0.25">
      <c r="A267" s="29" t="s">
        <v>1236</v>
      </c>
      <c r="B267" s="29">
        <v>7</v>
      </c>
      <c r="C267" s="29" t="s">
        <v>0</v>
      </c>
      <c r="D267">
        <v>10</v>
      </c>
      <c r="E267" t="s">
        <v>1</v>
      </c>
      <c r="F267" s="2" t="s">
        <v>830</v>
      </c>
      <c r="G267" s="29" t="s">
        <v>245</v>
      </c>
      <c r="H267" s="2">
        <v>63.78086915634016</v>
      </c>
      <c r="I267" s="2">
        <v>16.588664134017399</v>
      </c>
      <c r="J267" s="5" t="s">
        <v>50</v>
      </c>
      <c r="K267" s="29">
        <v>4396</v>
      </c>
      <c r="L267" s="29">
        <v>272</v>
      </c>
      <c r="M267" s="29">
        <f t="shared" si="18"/>
        <v>6.1874431301182895</v>
      </c>
      <c r="N267" s="29">
        <v>0.19549310344827525</v>
      </c>
      <c r="O267" s="29">
        <v>8.8061779034760437E-2</v>
      </c>
      <c r="P267" s="29">
        <v>13.348951056441615</v>
      </c>
      <c r="Q267" s="29">
        <f t="shared" si="22"/>
        <v>16.453601801156033</v>
      </c>
      <c r="R267" s="29">
        <v>0.79187390195293017</v>
      </c>
      <c r="S267" s="29">
        <f t="shared" si="23"/>
        <v>7.7390531676045926E-2</v>
      </c>
      <c r="T267" s="29">
        <v>0.88846704263320975</v>
      </c>
      <c r="U267" s="29">
        <v>2.5005700000000002</v>
      </c>
      <c r="V267" s="29">
        <v>28</v>
      </c>
      <c r="W267" s="29">
        <f t="shared" si="19"/>
        <v>10.333333333333334</v>
      </c>
      <c r="X267" s="29">
        <f t="shared" si="20"/>
        <v>21</v>
      </c>
      <c r="Y267" s="29">
        <f t="shared" si="21"/>
        <v>23.333333333333332</v>
      </c>
      <c r="Z267" s="29">
        <v>22.5</v>
      </c>
      <c r="AA267" s="2" t="s">
        <v>2248</v>
      </c>
      <c r="AC267" s="29">
        <v>4412</v>
      </c>
      <c r="AD267" s="29">
        <v>330.56442500000003</v>
      </c>
      <c r="AE267" s="29">
        <v>13.346869</v>
      </c>
      <c r="AF267" s="29">
        <v>44.05</v>
      </c>
      <c r="AG267" s="29">
        <v>79.766080000000002</v>
      </c>
      <c r="AH267" s="29">
        <v>7.9766079999999997</v>
      </c>
      <c r="AI267" s="29">
        <v>7.4900999999999995E-2</v>
      </c>
      <c r="AJ267" s="29">
        <v>5.9226000000000001E-2</v>
      </c>
      <c r="AK267" s="29">
        <v>0.79072600000000004</v>
      </c>
      <c r="AL267" s="29">
        <v>5.8474999999999999E-2</v>
      </c>
      <c r="AM267" s="29">
        <v>4.2500000000000003E-2</v>
      </c>
      <c r="AN267" s="29">
        <v>6</v>
      </c>
      <c r="AO267" s="29">
        <v>1.8151E-2</v>
      </c>
      <c r="AP267" s="29">
        <v>1.089046</v>
      </c>
      <c r="AQ267" s="29">
        <v>8.4542160000000006</v>
      </c>
      <c r="AR267" s="29">
        <v>1.8003629999999999</v>
      </c>
      <c r="AS267" s="29">
        <v>0.76892000000000005</v>
      </c>
      <c r="AT267" s="29">
        <v>62.166666999999997</v>
      </c>
      <c r="AU267" s="29">
        <v>25.623557000000002</v>
      </c>
      <c r="AV267" s="29">
        <v>2.9433999999999998E-2</v>
      </c>
      <c r="AW267" s="29">
        <v>1.1344999999999999E-2</v>
      </c>
      <c r="AX267" s="29">
        <v>34.443218999999999</v>
      </c>
      <c r="AY267" s="29">
        <v>5.2092700000000001</v>
      </c>
      <c r="AZ267" s="29">
        <v>178.620588</v>
      </c>
      <c r="BA267" s="29">
        <v>169.98386300000001</v>
      </c>
      <c r="BB267" s="29">
        <v>39.925649999999997</v>
      </c>
      <c r="BC267" s="29">
        <v>42.829323000000002</v>
      </c>
      <c r="BD267" s="29">
        <v>10.390793</v>
      </c>
      <c r="BE267" s="29">
        <v>1.4142140000000001</v>
      </c>
    </row>
    <row r="268" spans="1:57" x14ac:dyDescent="0.25">
      <c r="A268" s="29" t="s">
        <v>1236</v>
      </c>
      <c r="B268" s="29">
        <v>7</v>
      </c>
      <c r="C268" s="29" t="s">
        <v>28</v>
      </c>
      <c r="D268">
        <v>15</v>
      </c>
      <c r="E268" t="s">
        <v>1</v>
      </c>
      <c r="F268" s="2" t="s">
        <v>830</v>
      </c>
      <c r="G268" s="29" t="s">
        <v>245</v>
      </c>
      <c r="H268" s="2">
        <v>63.78086915634016</v>
      </c>
      <c r="I268" s="2">
        <v>16.588664134017399</v>
      </c>
      <c r="J268" s="5" t="s">
        <v>50</v>
      </c>
      <c r="K268" s="29">
        <v>7458</v>
      </c>
      <c r="L268" s="29">
        <v>32</v>
      </c>
      <c r="M268" s="29">
        <f t="shared" si="18"/>
        <v>0.4290694556181282</v>
      </c>
      <c r="N268" s="29">
        <v>5.3789999999997916E-2</v>
      </c>
      <c r="O268" s="29">
        <v>1.5183065350820764E-2</v>
      </c>
      <c r="P268" s="29">
        <v>22.64706027728425</v>
      </c>
      <c r="Q268" s="29">
        <f t="shared" si="22"/>
        <v>7.1554925803133962</v>
      </c>
      <c r="R268" s="29">
        <v>0.53767252280393063</v>
      </c>
      <c r="S268" s="29">
        <f t="shared" si="23"/>
        <v>0.17681084747295361</v>
      </c>
      <c r="T268" s="29">
        <v>0.88846704263320975</v>
      </c>
      <c r="U268" s="29">
        <v>2.5005700000000002</v>
      </c>
      <c r="V268" s="29">
        <v>28</v>
      </c>
      <c r="W268" s="29">
        <f t="shared" si="19"/>
        <v>10.333333333333334</v>
      </c>
      <c r="X268" s="29">
        <f t="shared" si="20"/>
        <v>21</v>
      </c>
      <c r="Y268" s="29">
        <f t="shared" si="21"/>
        <v>23.333333333333332</v>
      </c>
      <c r="Z268" s="29">
        <v>22.5</v>
      </c>
      <c r="AA268" s="2" t="s">
        <v>2248</v>
      </c>
      <c r="AC268" s="29">
        <v>7488</v>
      </c>
      <c r="AD268" s="29">
        <v>330.56442500000003</v>
      </c>
      <c r="AE268" s="29">
        <v>22.652165</v>
      </c>
      <c r="AF268" s="29">
        <v>74.87</v>
      </c>
      <c r="AG268" s="29">
        <v>235.456436</v>
      </c>
      <c r="AH268" s="29">
        <v>23.545643999999999</v>
      </c>
      <c r="AI268" s="29">
        <v>3.4854999999999997E-2</v>
      </c>
      <c r="AJ268" s="29">
        <v>1.8710999999999998E-2</v>
      </c>
      <c r="AK268" s="29">
        <v>0.53682300000000005</v>
      </c>
      <c r="AL268" s="29">
        <v>3.0700000000000002E-2</v>
      </c>
      <c r="AM268" s="29">
        <v>2.2499999999999999E-2</v>
      </c>
      <c r="AN268" s="29">
        <v>8</v>
      </c>
      <c r="AO268" s="29">
        <v>2.4201E-2</v>
      </c>
      <c r="AP268" s="29">
        <v>1.452062</v>
      </c>
      <c r="AQ268" s="29">
        <v>7.6522439999999996</v>
      </c>
      <c r="AR268" s="29">
        <v>1.54905</v>
      </c>
      <c r="AS268" s="29">
        <v>0.77179200000000003</v>
      </c>
      <c r="AT268" s="29">
        <v>71.625</v>
      </c>
      <c r="AU268" s="29">
        <v>28.505324999999999</v>
      </c>
      <c r="AV268" s="29">
        <v>2.1933000000000001E-2</v>
      </c>
      <c r="AW268" s="29">
        <v>7.162E-3</v>
      </c>
      <c r="AX268" s="29">
        <v>47.198721999999997</v>
      </c>
      <c r="AY268" s="29">
        <v>5.460915</v>
      </c>
      <c r="AZ268" s="29">
        <v>194.39290800000001</v>
      </c>
      <c r="BA268" s="29">
        <v>154.81793099999999</v>
      </c>
      <c r="BB268" s="29">
        <v>29.924838999999999</v>
      </c>
      <c r="BC268" s="29">
        <v>30.378726</v>
      </c>
      <c r="BD268" s="29">
        <v>7.5456019999999997</v>
      </c>
      <c r="BE268" s="29">
        <v>0.74535600000000002</v>
      </c>
    </row>
    <row r="269" spans="1:57" x14ac:dyDescent="0.25">
      <c r="A269" s="29" t="s">
        <v>1237</v>
      </c>
      <c r="B269" s="29">
        <v>7</v>
      </c>
      <c r="C269" s="29" t="s">
        <v>3</v>
      </c>
      <c r="D269">
        <v>4</v>
      </c>
      <c r="E269" t="s">
        <v>1</v>
      </c>
      <c r="F269" s="2" t="s">
        <v>830</v>
      </c>
      <c r="G269" s="29" t="s">
        <v>245</v>
      </c>
      <c r="H269" s="2">
        <v>63.78086915634016</v>
      </c>
      <c r="I269" s="2">
        <v>16.588664134017399</v>
      </c>
      <c r="J269" s="5" t="s">
        <v>51</v>
      </c>
      <c r="K269" s="29">
        <v>25064</v>
      </c>
      <c r="L269" s="29">
        <v>1354</v>
      </c>
      <c r="M269" s="29">
        <f t="shared" si="18"/>
        <v>5.4021704436642199</v>
      </c>
      <c r="N269" s="29">
        <v>1.0448021582734481E-2</v>
      </c>
      <c r="O269" s="29">
        <v>0.93451730406137667</v>
      </c>
      <c r="P269" s="29">
        <v>84.254466579116354</v>
      </c>
      <c r="Q269" s="29">
        <f t="shared" si="22"/>
        <v>54.451913721518707</v>
      </c>
      <c r="R269" s="29">
        <v>0.84188409341466752</v>
      </c>
      <c r="S269" s="29">
        <f t="shared" si="23"/>
        <v>0.12740072313778328</v>
      </c>
      <c r="T269" s="29">
        <v>1.0044075541483619</v>
      </c>
      <c r="U269" s="29">
        <v>2.5005700000000002</v>
      </c>
      <c r="V269" s="29">
        <v>28</v>
      </c>
      <c r="W269" s="29">
        <f t="shared" si="19"/>
        <v>10.333333333333334</v>
      </c>
      <c r="X269" s="29">
        <f t="shared" si="20"/>
        <v>21</v>
      </c>
      <c r="Y269" s="29">
        <f t="shared" si="21"/>
        <v>23.333333333333332</v>
      </c>
      <c r="Z269" s="29">
        <v>22.5</v>
      </c>
      <c r="AA269" s="2" t="s">
        <v>2248</v>
      </c>
      <c r="AC269" s="29">
        <v>30658</v>
      </c>
      <c r="AD269" s="29">
        <v>369.06020000000001</v>
      </c>
      <c r="AE269" s="29">
        <v>83.070458000000002</v>
      </c>
      <c r="AF269" s="29">
        <v>306.57</v>
      </c>
      <c r="AG269" s="29">
        <v>1333.3500079999999</v>
      </c>
      <c r="AH269" s="29">
        <v>133.33500100000001</v>
      </c>
      <c r="AI269" s="29">
        <v>1.2036E-2</v>
      </c>
      <c r="AJ269" s="29">
        <v>1.0159E-2</v>
      </c>
      <c r="AK269" s="29">
        <v>0.84400799999999998</v>
      </c>
      <c r="AL269" s="29">
        <v>8.8749999999999992E-3</v>
      </c>
      <c r="AM269" s="29">
        <v>7.4999999999999997E-3</v>
      </c>
      <c r="AN269" s="29">
        <v>2</v>
      </c>
      <c r="AO269" s="29">
        <v>5.4190000000000002E-3</v>
      </c>
      <c r="AP269" s="29">
        <v>0.32514999999999999</v>
      </c>
      <c r="AQ269" s="29">
        <v>0.101116</v>
      </c>
      <c r="AR269" s="29">
        <v>4.19E-2</v>
      </c>
      <c r="AS269" s="29">
        <v>5.0770000000000003E-2</v>
      </c>
      <c r="AT269" s="29">
        <v>15.5</v>
      </c>
      <c r="AU269" s="29">
        <v>12.020815000000001</v>
      </c>
      <c r="AV269" s="29">
        <v>2.8900000000000002E-3</v>
      </c>
      <c r="AW269" s="29">
        <v>2.1900000000000001E-3</v>
      </c>
      <c r="AX269" s="29">
        <v>647.81491000000005</v>
      </c>
      <c r="AY269" s="29">
        <v>498.064931</v>
      </c>
      <c r="AZ269" s="29">
        <v>1096.096096</v>
      </c>
      <c r="BA269" s="29">
        <v>21.234438000000001</v>
      </c>
      <c r="BB269" s="29">
        <v>155.8151</v>
      </c>
      <c r="BC269" s="29">
        <v>0</v>
      </c>
      <c r="BD269" s="29">
        <v>6.5146329999999999</v>
      </c>
      <c r="BE269" s="29">
        <v>0.45175399999999999</v>
      </c>
    </row>
    <row r="270" spans="1:57" x14ac:dyDescent="0.25">
      <c r="A270" s="29" t="s">
        <v>1237</v>
      </c>
      <c r="B270" s="29">
        <v>7</v>
      </c>
      <c r="C270" s="29" t="s">
        <v>0</v>
      </c>
      <c r="D270">
        <v>10</v>
      </c>
      <c r="E270" t="s">
        <v>1</v>
      </c>
      <c r="F270" s="2" t="s">
        <v>830</v>
      </c>
      <c r="G270" s="29" t="s">
        <v>245</v>
      </c>
      <c r="H270" s="2">
        <v>63.78086915634016</v>
      </c>
      <c r="I270" s="2">
        <v>16.588664134017399</v>
      </c>
      <c r="J270" s="5" t="s">
        <v>51</v>
      </c>
      <c r="K270" s="29">
        <v>4732</v>
      </c>
      <c r="L270" s="29">
        <v>308</v>
      </c>
      <c r="M270" s="29">
        <f t="shared" si="18"/>
        <v>6.5088757396449708</v>
      </c>
      <c r="N270" s="29">
        <v>0.10732558139534709</v>
      </c>
      <c r="O270" s="29">
        <v>0.1445476405562561</v>
      </c>
      <c r="P270" s="29">
        <v>15.906963607260556</v>
      </c>
      <c r="Q270" s="29">
        <f t="shared" si="22"/>
        <v>13.895589250337091</v>
      </c>
      <c r="R270" s="29">
        <v>0.91678854429368206</v>
      </c>
      <c r="S270" s="29">
        <f t="shared" si="23"/>
        <v>0.20230517401679782</v>
      </c>
      <c r="T270" s="29">
        <v>1.0044075541483619</v>
      </c>
      <c r="U270" s="29">
        <v>2.5005700000000002</v>
      </c>
      <c r="V270" s="29">
        <v>28</v>
      </c>
      <c r="W270" s="29">
        <f t="shared" si="19"/>
        <v>10.333333333333334</v>
      </c>
      <c r="X270" s="29">
        <f t="shared" si="20"/>
        <v>21</v>
      </c>
      <c r="Y270" s="29">
        <f t="shared" si="21"/>
        <v>23.333333333333332</v>
      </c>
      <c r="Z270" s="29">
        <v>22.5</v>
      </c>
      <c r="AA270" s="2" t="s">
        <v>2248</v>
      </c>
      <c r="AC270" s="29">
        <v>6096</v>
      </c>
      <c r="AD270" s="29">
        <v>369.06020000000001</v>
      </c>
      <c r="AE270" s="29">
        <v>16.51763</v>
      </c>
      <c r="AF270" s="29">
        <v>60.88</v>
      </c>
      <c r="AG270" s="29">
        <v>123.36387499999999</v>
      </c>
      <c r="AH270" s="29">
        <v>12.336387</v>
      </c>
      <c r="AI270" s="29">
        <v>6.0525000000000002E-2</v>
      </c>
      <c r="AJ270" s="29">
        <v>5.3441000000000002E-2</v>
      </c>
      <c r="AK270" s="29">
        <v>0.88294799999999996</v>
      </c>
      <c r="AL270" s="29">
        <v>4.7350000000000003E-2</v>
      </c>
      <c r="AM270" s="29">
        <v>3.2500000000000001E-2</v>
      </c>
      <c r="AN270" s="29">
        <v>8</v>
      </c>
      <c r="AO270" s="29">
        <v>2.1676999999999998E-2</v>
      </c>
      <c r="AP270" s="29">
        <v>1.3006009999999999</v>
      </c>
      <c r="AQ270" s="29">
        <v>4.8064299999999998</v>
      </c>
      <c r="AR270" s="29">
        <v>0.84757499999999997</v>
      </c>
      <c r="AS270" s="29">
        <v>0.51372899999999999</v>
      </c>
      <c r="AT270" s="29">
        <v>36.625</v>
      </c>
      <c r="AU270" s="29">
        <v>19.566279000000002</v>
      </c>
      <c r="AV270" s="29">
        <v>2.3792000000000001E-2</v>
      </c>
      <c r="AW270" s="29">
        <v>1.0205000000000001E-2</v>
      </c>
      <c r="AX270" s="29">
        <v>90.928550999999999</v>
      </c>
      <c r="AY270" s="29">
        <v>131.92843300000001</v>
      </c>
      <c r="AZ270" s="29">
        <v>458.47349400000002</v>
      </c>
      <c r="BA270" s="29">
        <v>436.68135599999999</v>
      </c>
      <c r="BB270" s="29">
        <v>33.005645999999999</v>
      </c>
      <c r="BC270" s="29">
        <v>53.755602000000003</v>
      </c>
      <c r="BD270" s="29">
        <v>6.9155220000000002</v>
      </c>
      <c r="BE270" s="29">
        <v>2.0303810000000002</v>
      </c>
    </row>
    <row r="271" spans="1:57" x14ac:dyDescent="0.25">
      <c r="A271" s="29" t="s">
        <v>1238</v>
      </c>
      <c r="B271" s="29">
        <v>7</v>
      </c>
      <c r="C271" s="29" t="s">
        <v>21</v>
      </c>
      <c r="D271">
        <v>7</v>
      </c>
      <c r="E271" t="s">
        <v>1</v>
      </c>
      <c r="F271" s="2" t="s">
        <v>830</v>
      </c>
      <c r="G271" s="29" t="s">
        <v>244</v>
      </c>
      <c r="H271" s="2">
        <v>63.78086915634016</v>
      </c>
      <c r="I271" s="2">
        <v>16.588664134017399</v>
      </c>
      <c r="J271" s="5" t="s">
        <v>50</v>
      </c>
      <c r="K271" s="29">
        <v>16180</v>
      </c>
      <c r="L271" s="29">
        <v>1020</v>
      </c>
      <c r="M271" s="29">
        <f t="shared" si="18"/>
        <v>6.3040791100123599</v>
      </c>
      <c r="N271" s="29">
        <v>4.5170707070706681E-2</v>
      </c>
      <c r="O271" s="29">
        <v>0.32973715588447233</v>
      </c>
      <c r="P271" s="29">
        <v>53.890375577886495</v>
      </c>
      <c r="Q271" s="29">
        <f t="shared" si="22"/>
        <v>24.087822720288848</v>
      </c>
      <c r="R271" s="29">
        <v>0.55625174419662393</v>
      </c>
      <c r="S271" s="29">
        <f t="shared" si="23"/>
        <v>0.15823162608026031</v>
      </c>
      <c r="T271" s="29">
        <v>0.84631536075089842</v>
      </c>
      <c r="U271" s="29">
        <v>2.5005700000000002</v>
      </c>
      <c r="V271" s="29">
        <v>28</v>
      </c>
      <c r="W271" s="29">
        <f t="shared" si="19"/>
        <v>10.333333333333334</v>
      </c>
      <c r="X271" s="29">
        <f t="shared" si="20"/>
        <v>21</v>
      </c>
      <c r="Y271" s="29">
        <f t="shared" si="21"/>
        <v>23.333333333333332</v>
      </c>
      <c r="Z271" s="29">
        <v>22.5</v>
      </c>
      <c r="AA271" s="2" t="s">
        <v>2248</v>
      </c>
      <c r="AC271" s="29">
        <v>16180</v>
      </c>
      <c r="AD271" s="29">
        <v>300.24347499999999</v>
      </c>
      <c r="AE271" s="29">
        <v>53.889597000000002</v>
      </c>
      <c r="AF271" s="29">
        <v>161.79</v>
      </c>
      <c r="AG271" s="29">
        <v>679.88209700000004</v>
      </c>
      <c r="AH271" s="29">
        <v>67.988209999999995</v>
      </c>
      <c r="AI271" s="29">
        <v>1.5450999999999999E-2</v>
      </c>
      <c r="AJ271" s="29">
        <v>8.5950000000000002E-3</v>
      </c>
      <c r="AK271" s="29">
        <v>0.55625199999999997</v>
      </c>
      <c r="AL271" s="29">
        <v>1.405E-2</v>
      </c>
      <c r="AM271" s="29">
        <v>1.2500000000000001E-2</v>
      </c>
      <c r="AN271" s="29">
        <v>30</v>
      </c>
      <c r="AO271" s="29">
        <v>9.9918999999999994E-2</v>
      </c>
      <c r="AP271" s="29">
        <v>5.9951340000000002</v>
      </c>
      <c r="AQ271" s="29">
        <v>11.396786000000001</v>
      </c>
      <c r="AR271" s="29">
        <v>0.41622399999999998</v>
      </c>
      <c r="AS271" s="29">
        <v>0.25220100000000001</v>
      </c>
      <c r="AT271" s="29">
        <v>61.466667000000001</v>
      </c>
      <c r="AU271" s="29">
        <v>33.801380999999999</v>
      </c>
      <c r="AV271" s="29">
        <v>6.8840000000000004E-3</v>
      </c>
      <c r="AW271" s="29">
        <v>2.9260000000000002E-3</v>
      </c>
      <c r="AX271" s="29">
        <v>151.499572</v>
      </c>
      <c r="AY271" s="29">
        <v>28.612121999999999</v>
      </c>
      <c r="AZ271" s="29">
        <v>465.54600499999998</v>
      </c>
      <c r="BA271" s="29">
        <v>230.00880699999999</v>
      </c>
      <c r="BB271" s="29">
        <v>7.5790569999999997</v>
      </c>
      <c r="BC271" s="29">
        <v>12.687708000000001</v>
      </c>
      <c r="BD271" s="29">
        <v>11.402355</v>
      </c>
      <c r="BE271" s="29">
        <v>5.4160259999999996</v>
      </c>
    </row>
    <row r="272" spans="1:57" x14ac:dyDescent="0.25">
      <c r="A272" s="29" t="s">
        <v>1238</v>
      </c>
      <c r="B272" s="29">
        <v>7</v>
      </c>
      <c r="C272" s="29" t="s">
        <v>13</v>
      </c>
      <c r="D272">
        <v>11</v>
      </c>
      <c r="E272" t="s">
        <v>1</v>
      </c>
      <c r="F272" s="2" t="s">
        <v>830</v>
      </c>
      <c r="G272" s="29" t="s">
        <v>244</v>
      </c>
      <c r="H272" s="2">
        <v>63.78086915634016</v>
      </c>
      <c r="I272" s="2">
        <v>16.588664134017399</v>
      </c>
      <c r="J272" s="5" t="s">
        <v>50</v>
      </c>
      <c r="K272" s="29">
        <v>17220</v>
      </c>
      <c r="L272" s="29">
        <v>562</v>
      </c>
      <c r="M272" s="29">
        <f t="shared" si="18"/>
        <v>3.2636469221835074</v>
      </c>
      <c r="N272" s="29">
        <v>3.1842532467533533E-2</v>
      </c>
      <c r="O272" s="29">
        <v>0.25646223235458959</v>
      </c>
      <c r="P272" s="29">
        <v>57.354281053844588</v>
      </c>
      <c r="Q272" s="29">
        <f t="shared" si="22"/>
        <v>27.551728196246941</v>
      </c>
      <c r="R272" s="29">
        <v>0.57557366092987083</v>
      </c>
      <c r="S272" s="29">
        <f t="shared" si="23"/>
        <v>0.13890970934701341</v>
      </c>
      <c r="T272" s="29">
        <v>0.84631536075089842</v>
      </c>
      <c r="U272" s="29">
        <v>2.5005700000000002</v>
      </c>
      <c r="V272" s="29">
        <v>28</v>
      </c>
      <c r="W272" s="29">
        <f t="shared" si="19"/>
        <v>10.333333333333334</v>
      </c>
      <c r="X272" s="29">
        <f t="shared" si="20"/>
        <v>21</v>
      </c>
      <c r="Y272" s="29">
        <f t="shared" si="21"/>
        <v>23.333333333333332</v>
      </c>
      <c r="Z272" s="29">
        <v>22.5</v>
      </c>
      <c r="AA272" s="2" t="s">
        <v>2248</v>
      </c>
      <c r="AC272" s="29">
        <v>17220</v>
      </c>
      <c r="AD272" s="29">
        <v>300.24347499999999</v>
      </c>
      <c r="AE272" s="29">
        <v>57.353453000000002</v>
      </c>
      <c r="AF272" s="29">
        <v>172.19</v>
      </c>
      <c r="AG272" s="29">
        <v>674.06281200000001</v>
      </c>
      <c r="AH272" s="29">
        <v>67.406281000000007</v>
      </c>
      <c r="AI272" s="29">
        <v>1.7434000000000002E-2</v>
      </c>
      <c r="AJ272" s="29">
        <v>1.0034E-2</v>
      </c>
      <c r="AK272" s="29">
        <v>0.57557400000000003</v>
      </c>
      <c r="AL272" s="29">
        <v>1.5675000000000001E-2</v>
      </c>
      <c r="AM272" s="29">
        <v>1.2500000000000001E-2</v>
      </c>
      <c r="AN272" s="29">
        <v>11</v>
      </c>
      <c r="AO272" s="29">
        <v>3.6637000000000003E-2</v>
      </c>
      <c r="AP272" s="29">
        <v>2.1982159999999999</v>
      </c>
      <c r="AQ272" s="29">
        <v>2.259001</v>
      </c>
      <c r="AR272" s="29">
        <v>0.237402</v>
      </c>
      <c r="AS272" s="29">
        <v>7.9061999999999993E-2</v>
      </c>
      <c r="AT272" s="29">
        <v>35.363636</v>
      </c>
      <c r="AU272" s="29">
        <v>8.0656400000000001</v>
      </c>
      <c r="AV272" s="29">
        <v>6.9090000000000002E-3</v>
      </c>
      <c r="AW272" s="29">
        <v>3.2780000000000001E-3</v>
      </c>
      <c r="AX272" s="29">
        <v>148.83707100000001</v>
      </c>
      <c r="AY272" s="29">
        <v>15.155386</v>
      </c>
      <c r="AZ272" s="29">
        <v>516.45014800000001</v>
      </c>
      <c r="BA272" s="29">
        <v>216.044692</v>
      </c>
      <c r="BB272" s="29">
        <v>19.931477999999998</v>
      </c>
      <c r="BC272" s="29">
        <v>16.756367999999998</v>
      </c>
      <c r="BD272" s="29">
        <v>6.2709010000000003</v>
      </c>
      <c r="BE272" s="29">
        <v>1.462494</v>
      </c>
    </row>
    <row r="273" spans="1:57" x14ac:dyDescent="0.25">
      <c r="A273" s="29" t="s">
        <v>1239</v>
      </c>
      <c r="B273" s="29">
        <v>7</v>
      </c>
      <c r="C273" s="29" t="s">
        <v>10</v>
      </c>
      <c r="D273">
        <v>13</v>
      </c>
      <c r="E273" t="s">
        <v>1</v>
      </c>
      <c r="F273" s="2" t="s">
        <v>830</v>
      </c>
      <c r="G273" s="29" t="s">
        <v>244</v>
      </c>
      <c r="H273" s="2">
        <v>63.78086915634016</v>
      </c>
      <c r="I273" s="2">
        <v>16.588664134017399</v>
      </c>
      <c r="J273" s="5" t="s">
        <v>52</v>
      </c>
      <c r="K273" s="29">
        <v>8803</v>
      </c>
      <c r="L273" s="29">
        <v>1001</v>
      </c>
      <c r="M273" s="29">
        <f t="shared" si="18"/>
        <v>11.371123480631603</v>
      </c>
      <c r="N273" s="29">
        <v>6.7248260869566534E-2</v>
      </c>
      <c r="O273" s="29">
        <v>0.37862012573770448</v>
      </c>
      <c r="P273" s="29">
        <v>28.982547537991415</v>
      </c>
      <c r="Q273" s="29">
        <f t="shared" si="22"/>
        <v>0.82000531960623135</v>
      </c>
      <c r="R273" s="29">
        <v>1.1243893441781012</v>
      </c>
      <c r="S273" s="29">
        <f t="shared" si="23"/>
        <v>0.40990597390121697</v>
      </c>
      <c r="U273" s="29">
        <v>2.5005700000000002</v>
      </c>
      <c r="V273" s="29">
        <v>28</v>
      </c>
      <c r="W273" s="29">
        <f t="shared" si="19"/>
        <v>10.333333333333334</v>
      </c>
      <c r="X273" s="29">
        <f t="shared" si="20"/>
        <v>21</v>
      </c>
      <c r="Y273" s="29">
        <f t="shared" si="21"/>
        <v>23.333333333333332</v>
      </c>
      <c r="Z273" s="29">
        <v>22.5</v>
      </c>
      <c r="AA273" s="2" t="s">
        <v>2248</v>
      </c>
      <c r="AC273" s="29">
        <v>8870</v>
      </c>
      <c r="AD273" s="29">
        <v>305.09112499999998</v>
      </c>
      <c r="AE273" s="29">
        <v>29.073281000000001</v>
      </c>
      <c r="AF273" s="29">
        <v>88.66</v>
      </c>
      <c r="AG273" s="29">
        <v>250.921311</v>
      </c>
      <c r="AH273" s="29">
        <v>25.092130999999998</v>
      </c>
      <c r="AI273" s="29">
        <v>3.4387000000000001E-2</v>
      </c>
      <c r="AJ273" s="29">
        <v>3.8671999999999998E-2</v>
      </c>
      <c r="AK273" s="29">
        <v>1.1246100000000001</v>
      </c>
      <c r="AL273" s="29">
        <v>2.4375000000000001E-2</v>
      </c>
      <c r="AM273" s="29">
        <v>1.7500000000000002E-2</v>
      </c>
      <c r="AN273" s="29">
        <v>23</v>
      </c>
      <c r="AO273" s="29">
        <v>7.5386999999999996E-2</v>
      </c>
      <c r="AP273" s="29">
        <v>4.5232390000000002</v>
      </c>
      <c r="AQ273" s="29">
        <v>7.8015780000000001</v>
      </c>
      <c r="AR273" s="29">
        <v>0.32222299999999998</v>
      </c>
      <c r="AS273" s="29">
        <v>0.25106099999999998</v>
      </c>
      <c r="AT273" s="29">
        <v>30.086957000000002</v>
      </c>
      <c r="AU273" s="29">
        <v>17.724951999999998</v>
      </c>
      <c r="AV273" s="29">
        <v>1.1077999999999999E-2</v>
      </c>
      <c r="AW273" s="29">
        <v>6.5129999999999997E-3</v>
      </c>
      <c r="AX273" s="29">
        <v>108.309549</v>
      </c>
      <c r="AY273" s="29">
        <v>30.121859000000001</v>
      </c>
      <c r="AZ273" s="29">
        <v>315.75816900000001</v>
      </c>
      <c r="BA273" s="29">
        <v>57.26614</v>
      </c>
      <c r="BB273" s="29">
        <v>11.890502</v>
      </c>
      <c r="BC273" s="29">
        <v>28.864187999999999</v>
      </c>
      <c r="BD273" s="29">
        <v>7.6507459999999998</v>
      </c>
      <c r="BE273" s="29">
        <v>5.5802230000000002</v>
      </c>
    </row>
    <row r="274" spans="1:57" x14ac:dyDescent="0.25">
      <c r="A274" s="29" t="s">
        <v>1240</v>
      </c>
      <c r="B274" s="29">
        <v>7</v>
      </c>
      <c r="C274" s="29" t="s">
        <v>4</v>
      </c>
      <c r="D274">
        <v>12</v>
      </c>
      <c r="E274" t="s">
        <v>1</v>
      </c>
      <c r="F274" s="2" t="s">
        <v>830</v>
      </c>
      <c r="G274" s="29" t="s">
        <v>244</v>
      </c>
      <c r="H274" s="2">
        <v>63.78086915634016</v>
      </c>
      <c r="I274" s="2">
        <v>16.588664134017399</v>
      </c>
      <c r="J274" s="5" t="s">
        <v>52</v>
      </c>
      <c r="K274" s="29">
        <v>14467</v>
      </c>
      <c r="L274" s="29">
        <v>835</v>
      </c>
      <c r="M274" s="29">
        <f t="shared" si="18"/>
        <v>5.7717564111426007</v>
      </c>
      <c r="N274" s="29">
        <v>4.2547029702971584E-2</v>
      </c>
      <c r="O274" s="29">
        <v>0.32869809726587712</v>
      </c>
      <c r="P274" s="29">
        <v>47.081934387578656</v>
      </c>
      <c r="Q274" s="29">
        <f t="shared" si="22"/>
        <v>17.279381529981009</v>
      </c>
      <c r="R274" s="29">
        <v>0.59989283686739425</v>
      </c>
      <c r="S274" s="29">
        <f t="shared" si="23"/>
        <v>0.11459053340948999</v>
      </c>
      <c r="U274" s="29">
        <v>2.5005700000000002</v>
      </c>
      <c r="V274" s="29">
        <v>28</v>
      </c>
      <c r="W274" s="29">
        <f t="shared" si="19"/>
        <v>10.333333333333334</v>
      </c>
      <c r="X274" s="29">
        <f t="shared" si="20"/>
        <v>21</v>
      </c>
      <c r="Y274" s="29">
        <f t="shared" si="21"/>
        <v>23.333333333333332</v>
      </c>
      <c r="Z274" s="29">
        <v>22.5</v>
      </c>
      <c r="AA274" s="2" t="s">
        <v>2248</v>
      </c>
      <c r="AC274" s="29">
        <v>14467</v>
      </c>
      <c r="AD274" s="29">
        <v>307.28267499999998</v>
      </c>
      <c r="AE274" s="29">
        <v>47.080427999999998</v>
      </c>
      <c r="AF274" s="29">
        <v>144.66</v>
      </c>
      <c r="AG274" s="29">
        <v>514.12351100000001</v>
      </c>
      <c r="AH274" s="29">
        <v>51.412351000000001</v>
      </c>
      <c r="AI274" s="29">
        <v>2.1239000000000001E-2</v>
      </c>
      <c r="AJ274" s="29">
        <v>1.2741000000000001E-2</v>
      </c>
      <c r="AK274" s="29">
        <v>0.59989300000000001</v>
      </c>
      <c r="AL274" s="29">
        <v>1.8724999999999999E-2</v>
      </c>
      <c r="AM274" s="29">
        <v>1.7500000000000002E-2</v>
      </c>
      <c r="AN274" s="29">
        <v>10</v>
      </c>
      <c r="AO274" s="29">
        <v>3.2543000000000002E-2</v>
      </c>
      <c r="AP274" s="29">
        <v>1.9525999999999999</v>
      </c>
      <c r="AQ274" s="29">
        <v>1.5068779999999999</v>
      </c>
      <c r="AR274" s="29">
        <v>0.13266500000000001</v>
      </c>
      <c r="AS274" s="29">
        <v>9.0157000000000001E-2</v>
      </c>
      <c r="AT274" s="29">
        <v>21.8</v>
      </c>
      <c r="AU274" s="29">
        <v>10.293472</v>
      </c>
      <c r="AV274" s="29">
        <v>6.378E-3</v>
      </c>
      <c r="AW274" s="29">
        <v>3.1389999999999999E-3</v>
      </c>
      <c r="AX274" s="29">
        <v>178.651678</v>
      </c>
      <c r="AY274" s="29">
        <v>41.768462</v>
      </c>
      <c r="AZ274" s="29">
        <v>366.25893100000002</v>
      </c>
      <c r="BA274" s="29">
        <v>67.021511000000004</v>
      </c>
      <c r="BB274" s="29">
        <v>29.706744</v>
      </c>
      <c r="BC274" s="29">
        <v>55.003028999999998</v>
      </c>
      <c r="BD274" s="29">
        <v>6.2548110000000001</v>
      </c>
      <c r="BE274" s="29">
        <v>1.699673</v>
      </c>
    </row>
    <row r="275" spans="1:57" x14ac:dyDescent="0.25">
      <c r="A275" s="29" t="s">
        <v>1241</v>
      </c>
      <c r="B275" s="29">
        <v>7</v>
      </c>
      <c r="C275" s="29" t="s">
        <v>12</v>
      </c>
      <c r="D275">
        <v>5</v>
      </c>
      <c r="E275" t="s">
        <v>1</v>
      </c>
      <c r="F275" s="2" t="s">
        <v>830</v>
      </c>
      <c r="G275" s="29" t="s">
        <v>244</v>
      </c>
      <c r="H275" s="2">
        <v>63.78086915634016</v>
      </c>
      <c r="I275" s="2">
        <v>16.588664134017399</v>
      </c>
      <c r="J275" s="5" t="s">
        <v>52</v>
      </c>
      <c r="K275" s="29">
        <v>5680</v>
      </c>
      <c r="L275" s="29">
        <v>664</v>
      </c>
      <c r="M275" s="29">
        <f t="shared" si="18"/>
        <v>11.690140845070422</v>
      </c>
      <c r="N275" s="29">
        <v>8.1384722222222899E-2</v>
      </c>
      <c r="O275" s="29">
        <v>0.3026396728024589</v>
      </c>
      <c r="P275" s="29">
        <v>19.099926016866295</v>
      </c>
      <c r="Q275" s="29">
        <f t="shared" si="22"/>
        <v>10.702626840731352</v>
      </c>
      <c r="R275" s="29">
        <v>1.2341480535454021</v>
      </c>
      <c r="S275" s="29">
        <f t="shared" si="23"/>
        <v>0.51966468326851789</v>
      </c>
      <c r="U275" s="29">
        <v>2.5005700000000002</v>
      </c>
      <c r="V275" s="29">
        <v>28</v>
      </c>
      <c r="W275" s="29">
        <f t="shared" si="19"/>
        <v>10.333333333333334</v>
      </c>
      <c r="X275" s="29">
        <f t="shared" si="20"/>
        <v>21</v>
      </c>
      <c r="Y275" s="29">
        <f t="shared" si="21"/>
        <v>23.333333333333332</v>
      </c>
      <c r="Z275" s="29">
        <v>22.5</v>
      </c>
      <c r="AA275" s="2" t="s">
        <v>2248</v>
      </c>
      <c r="AC275" s="29">
        <v>6519</v>
      </c>
      <c r="AD275" s="29">
        <v>335.19527499999998</v>
      </c>
      <c r="AE275" s="29">
        <v>19.448364999999999</v>
      </c>
      <c r="AF275" s="29">
        <v>65.06</v>
      </c>
      <c r="AG275" s="29">
        <v>147.43221</v>
      </c>
      <c r="AH275" s="29">
        <v>14.743221</v>
      </c>
      <c r="AI275" s="29">
        <v>5.1410999999999998E-2</v>
      </c>
      <c r="AJ275" s="29">
        <v>6.2011999999999998E-2</v>
      </c>
      <c r="AK275" s="29">
        <v>1.206202</v>
      </c>
      <c r="AL275" s="29">
        <v>3.4549999999999997E-2</v>
      </c>
      <c r="AM275" s="29">
        <v>2.2499999999999999E-2</v>
      </c>
      <c r="AN275" s="29">
        <v>15</v>
      </c>
      <c r="AO275" s="29">
        <v>4.4749999999999998E-2</v>
      </c>
      <c r="AP275" s="29">
        <v>2.6850019999999999</v>
      </c>
      <c r="AQ275" s="29">
        <v>5.2308640000000004</v>
      </c>
      <c r="AR275" s="29">
        <v>0.33769199999999999</v>
      </c>
      <c r="AS275" s="29">
        <v>0.34967199999999998</v>
      </c>
      <c r="AT275" s="29">
        <v>22.733332999999998</v>
      </c>
      <c r="AU275" s="29">
        <v>13.997279000000001</v>
      </c>
      <c r="AV275" s="29">
        <v>1.5538E-2</v>
      </c>
      <c r="AW275" s="29">
        <v>9.4409999999999997E-3</v>
      </c>
      <c r="AX275" s="29">
        <v>81.727151000000006</v>
      </c>
      <c r="AY275" s="29">
        <v>24.096139999999998</v>
      </c>
      <c r="AZ275" s="29">
        <v>268.82560799999999</v>
      </c>
      <c r="BA275" s="29">
        <v>87.044346000000004</v>
      </c>
      <c r="BB275" s="29">
        <v>20.027352</v>
      </c>
      <c r="BC275" s="29">
        <v>20.906665</v>
      </c>
      <c r="BD275" s="29">
        <v>6.7008479999999997</v>
      </c>
      <c r="BE275" s="29">
        <v>0.5</v>
      </c>
    </row>
    <row r="276" spans="1:57" x14ac:dyDescent="0.25">
      <c r="A276" s="29" t="s">
        <v>1242</v>
      </c>
      <c r="B276" s="29">
        <v>7</v>
      </c>
      <c r="C276" s="29" t="s">
        <v>9</v>
      </c>
      <c r="D276">
        <v>2</v>
      </c>
      <c r="E276" t="s">
        <v>1</v>
      </c>
      <c r="F276" s="2" t="s">
        <v>830</v>
      </c>
      <c r="G276" s="29" t="s">
        <v>245</v>
      </c>
      <c r="H276" s="2">
        <v>63.78086915634016</v>
      </c>
      <c r="I276" s="2">
        <v>16.588664134017399</v>
      </c>
      <c r="J276" s="5" t="s">
        <v>50</v>
      </c>
      <c r="K276" s="29">
        <v>6989</v>
      </c>
      <c r="L276" s="29">
        <v>763</v>
      </c>
      <c r="M276" s="29">
        <f t="shared" si="18"/>
        <v>10.917155530118757</v>
      </c>
      <c r="N276" s="29">
        <v>4.5240248226950754E-2</v>
      </c>
      <c r="O276" s="29">
        <v>0.46870058704306922</v>
      </c>
      <c r="P276" s="29">
        <v>23.232258176198659</v>
      </c>
      <c r="Q276" s="29">
        <f t="shared" si="22"/>
        <v>6.5702946813989875</v>
      </c>
      <c r="R276" s="29">
        <v>1.0494572918685705</v>
      </c>
      <c r="S276" s="29">
        <f t="shared" si="23"/>
        <v>0.33497392159168626</v>
      </c>
      <c r="T276" s="29">
        <v>0.62948798981794019</v>
      </c>
      <c r="U276" s="29">
        <v>2.5005700000000002</v>
      </c>
      <c r="V276" s="29">
        <v>28</v>
      </c>
      <c r="W276" s="29">
        <f t="shared" si="19"/>
        <v>10.333333333333334</v>
      </c>
      <c r="X276" s="29">
        <f t="shared" si="20"/>
        <v>21</v>
      </c>
      <c r="Y276" s="29">
        <f t="shared" si="21"/>
        <v>23.333333333333332</v>
      </c>
      <c r="Z276" s="29">
        <v>22.5</v>
      </c>
      <c r="AA276" s="2" t="s">
        <v>2248</v>
      </c>
      <c r="AC276" s="29">
        <v>6989</v>
      </c>
      <c r="AD276" s="29">
        <v>300.83429999999998</v>
      </c>
      <c r="AE276" s="29">
        <v>23.232057999999999</v>
      </c>
      <c r="AF276" s="29">
        <v>69.87</v>
      </c>
      <c r="AG276" s="29">
        <v>166.298506</v>
      </c>
      <c r="AH276" s="29">
        <v>16.629850999999999</v>
      </c>
      <c r="AI276" s="29">
        <v>4.3041000000000003E-2</v>
      </c>
      <c r="AJ276" s="29">
        <v>4.5170000000000002E-2</v>
      </c>
      <c r="AK276" s="29">
        <v>1.0494570000000001</v>
      </c>
      <c r="AL276" s="29">
        <v>2.8625000000000001E-2</v>
      </c>
      <c r="AM276" s="29">
        <v>1.2500000000000001E-2</v>
      </c>
      <c r="AN276" s="29">
        <v>2</v>
      </c>
      <c r="AO276" s="29">
        <v>6.6480000000000003E-3</v>
      </c>
      <c r="AP276" s="29">
        <v>0.398891</v>
      </c>
      <c r="AQ276" s="29">
        <v>0.64386900000000002</v>
      </c>
      <c r="AR276" s="29">
        <v>0.31845000000000001</v>
      </c>
      <c r="AS276" s="29">
        <v>0.25597300000000001</v>
      </c>
      <c r="AT276" s="29">
        <v>22.5</v>
      </c>
      <c r="AU276" s="29">
        <v>12.020815000000001</v>
      </c>
      <c r="AV276" s="29">
        <v>1.4812000000000001E-2</v>
      </c>
      <c r="AW276" s="29">
        <v>8.6149999999999994E-3</v>
      </c>
      <c r="AX276" s="29">
        <v>77.322959999999995</v>
      </c>
      <c r="AY276" s="29">
        <v>24.404924000000001</v>
      </c>
      <c r="AZ276" s="29">
        <v>253.83141800000001</v>
      </c>
      <c r="BA276" s="29">
        <v>33.865267000000003</v>
      </c>
      <c r="BB276" s="29">
        <v>19.036425000000001</v>
      </c>
      <c r="BC276" s="29">
        <v>0</v>
      </c>
      <c r="BD276" s="29">
        <v>5.4632339999999999</v>
      </c>
      <c r="BE276" s="29">
        <v>0.74535600000000002</v>
      </c>
    </row>
    <row r="277" spans="1:57" x14ac:dyDescent="0.25">
      <c r="A277" s="29" t="s">
        <v>1242</v>
      </c>
      <c r="B277" s="29">
        <v>7</v>
      </c>
      <c r="C277" s="29" t="s">
        <v>256</v>
      </c>
      <c r="D277">
        <v>2</v>
      </c>
      <c r="E277" t="s">
        <v>7</v>
      </c>
      <c r="F277" s="2" t="s">
        <v>830</v>
      </c>
      <c r="G277" s="29" t="s">
        <v>245</v>
      </c>
      <c r="H277" s="2">
        <v>63.78086915634016</v>
      </c>
      <c r="I277" s="2">
        <v>16.588664134017399</v>
      </c>
      <c r="J277" s="5" t="s">
        <v>52</v>
      </c>
      <c r="K277" s="29">
        <v>5805</v>
      </c>
      <c r="L277" s="29">
        <v>226</v>
      </c>
      <c r="M277" s="29">
        <f t="shared" si="18"/>
        <v>3.893195521102498</v>
      </c>
      <c r="N277" s="29">
        <v>0.12524895833333427</v>
      </c>
      <c r="O277" s="29">
        <v>7.977882332647987E-2</v>
      </c>
      <c r="P277" s="29">
        <v>19.29650289209232</v>
      </c>
      <c r="Q277" s="29">
        <f t="shared" si="22"/>
        <v>10.506049965505326</v>
      </c>
      <c r="R277" s="29">
        <v>0.92237731077041563</v>
      </c>
      <c r="S277" s="29">
        <f t="shared" si="23"/>
        <v>0.20789394049353138</v>
      </c>
      <c r="T277" s="29">
        <v>0.68532449319611877</v>
      </c>
      <c r="U277" s="29">
        <v>2.5005700000000002</v>
      </c>
      <c r="V277" s="29">
        <v>28</v>
      </c>
      <c r="W277" s="29">
        <f t="shared" si="19"/>
        <v>10.333333333333334</v>
      </c>
      <c r="X277" s="29">
        <f t="shared" si="20"/>
        <v>21</v>
      </c>
      <c r="Y277" s="29">
        <f t="shared" si="21"/>
        <v>23.333333333333332</v>
      </c>
      <c r="Z277" s="29">
        <v>22.5</v>
      </c>
      <c r="AA277" s="2" t="s">
        <v>2248</v>
      </c>
      <c r="AC277" s="29">
        <v>5805</v>
      </c>
      <c r="AD277" s="29">
        <v>300.83429999999998</v>
      </c>
      <c r="AE277" s="29">
        <v>19.296337000000001</v>
      </c>
      <c r="AF277" s="29">
        <v>57.98</v>
      </c>
      <c r="AG277" s="29">
        <v>137.192564</v>
      </c>
      <c r="AH277" s="29">
        <v>13.719256</v>
      </c>
      <c r="AI277" s="29">
        <v>5.1808E-2</v>
      </c>
      <c r="AJ277" s="29">
        <v>4.7787000000000003E-2</v>
      </c>
      <c r="AK277" s="29">
        <v>0.922377</v>
      </c>
      <c r="AL277" s="29">
        <v>3.95E-2</v>
      </c>
      <c r="AM277" s="29">
        <v>3.2500000000000001E-2</v>
      </c>
      <c r="AN277" s="29">
        <v>9</v>
      </c>
      <c r="AO277" s="29">
        <v>2.9916999999999999E-2</v>
      </c>
      <c r="AP277" s="29">
        <v>1.7950079999999999</v>
      </c>
      <c r="AQ277" s="29">
        <v>5.5297159999999996</v>
      </c>
      <c r="AR277" s="29">
        <v>0.67422199999999999</v>
      </c>
      <c r="AS277" s="29">
        <v>0.299205</v>
      </c>
      <c r="AT277" s="29">
        <v>35.666666999999997</v>
      </c>
      <c r="AU277" s="29">
        <v>10.931606</v>
      </c>
      <c r="AV277" s="29">
        <v>1.9449000000000001E-2</v>
      </c>
      <c r="AW277" s="29">
        <v>8.933E-3</v>
      </c>
      <c r="AX277" s="29">
        <v>55.763821</v>
      </c>
      <c r="AY277" s="29">
        <v>16.425498000000001</v>
      </c>
      <c r="AZ277" s="29">
        <v>152.12685500000001</v>
      </c>
      <c r="BA277" s="29">
        <v>47.482143000000001</v>
      </c>
      <c r="BB277" s="29">
        <v>33.690677999999998</v>
      </c>
      <c r="BC277" s="29">
        <v>54.797907000000002</v>
      </c>
      <c r="BD277" s="29">
        <v>7.0776729999999999</v>
      </c>
      <c r="BE277" s="29">
        <v>1.2583059999999999</v>
      </c>
    </row>
    <row r="278" spans="1:57" x14ac:dyDescent="0.25">
      <c r="A278" s="29" t="s">
        <v>1242</v>
      </c>
      <c r="B278" s="29">
        <v>7</v>
      </c>
      <c r="C278" s="29" t="s">
        <v>2</v>
      </c>
      <c r="D278">
        <v>3</v>
      </c>
      <c r="E278" t="s">
        <v>1</v>
      </c>
      <c r="F278" s="2" t="s">
        <v>830</v>
      </c>
      <c r="G278" s="29" t="s">
        <v>245</v>
      </c>
      <c r="H278" s="2">
        <v>63.78086915634016</v>
      </c>
      <c r="I278" s="2">
        <v>16.588664134017399</v>
      </c>
      <c r="J278" s="5" t="s">
        <v>51</v>
      </c>
      <c r="K278" s="29">
        <v>10639</v>
      </c>
      <c r="L278" s="29">
        <v>408</v>
      </c>
      <c r="M278" s="29">
        <f t="shared" si="18"/>
        <v>3.8349468935050286</v>
      </c>
      <c r="N278" s="29">
        <v>6.6506666666664438E-2</v>
      </c>
      <c r="O278" s="29">
        <v>0.14958529373714977</v>
      </c>
      <c r="P278" s="29">
        <v>35.365287557100807</v>
      </c>
      <c r="Q278" s="29">
        <f t="shared" si="22"/>
        <v>5.5627346995031601</v>
      </c>
      <c r="R278" s="29">
        <v>0.69872787855562624</v>
      </c>
      <c r="S278" s="29">
        <f t="shared" si="23"/>
        <v>1.5755491721258008E-2</v>
      </c>
      <c r="T278" s="29">
        <v>0.98183501322881128</v>
      </c>
      <c r="U278" s="29">
        <v>2.5005700000000002</v>
      </c>
      <c r="V278" s="29">
        <v>28</v>
      </c>
      <c r="W278" s="29">
        <f t="shared" si="19"/>
        <v>10.333333333333334</v>
      </c>
      <c r="X278" s="29">
        <f t="shared" si="20"/>
        <v>21</v>
      </c>
      <c r="Y278" s="29">
        <f t="shared" si="21"/>
        <v>23.333333333333332</v>
      </c>
      <c r="Z278" s="29">
        <v>22.5</v>
      </c>
      <c r="AA278" s="2" t="s">
        <v>2248</v>
      </c>
      <c r="AC278" s="29">
        <v>10639</v>
      </c>
      <c r="AD278" s="29">
        <v>300.83429999999998</v>
      </c>
      <c r="AE278" s="29">
        <v>35.364983000000002</v>
      </c>
      <c r="AF278" s="29">
        <v>106.38</v>
      </c>
      <c r="AG278" s="29">
        <v>365.897111</v>
      </c>
      <c r="AH278" s="29">
        <v>36.589711000000001</v>
      </c>
      <c r="AI278" s="29">
        <v>2.6787999999999999E-2</v>
      </c>
      <c r="AJ278" s="29">
        <v>1.8717000000000001E-2</v>
      </c>
      <c r="AK278" s="29">
        <v>0.69872800000000002</v>
      </c>
      <c r="AL278" s="29">
        <v>2.3099999999999999E-2</v>
      </c>
      <c r="AM278" s="29">
        <v>2.2499999999999999E-2</v>
      </c>
      <c r="AN278" s="29">
        <v>8</v>
      </c>
      <c r="AO278" s="29">
        <v>2.6592999999999999E-2</v>
      </c>
      <c r="AP278" s="29">
        <v>1.5955630000000001</v>
      </c>
      <c r="AQ278" s="29">
        <v>5.3858449999999998</v>
      </c>
      <c r="AR278" s="29">
        <v>0.84331299999999998</v>
      </c>
      <c r="AS278" s="29">
        <v>0.46925800000000001</v>
      </c>
      <c r="AT278" s="29">
        <v>71.625</v>
      </c>
      <c r="AU278" s="29">
        <v>34.768366</v>
      </c>
      <c r="AV278" s="29">
        <v>1.1941E-2</v>
      </c>
      <c r="AW278" s="29">
        <v>4.9379999999999997E-3</v>
      </c>
      <c r="AX278" s="29">
        <v>87.442196999999993</v>
      </c>
      <c r="AY278" s="29">
        <v>17.730166000000001</v>
      </c>
      <c r="AZ278" s="29">
        <v>319.37446499999999</v>
      </c>
      <c r="BA278" s="29">
        <v>190.14800299999999</v>
      </c>
      <c r="BB278" s="29">
        <v>19.846996000000001</v>
      </c>
      <c r="BC278" s="29">
        <v>27.986263000000001</v>
      </c>
      <c r="BD278" s="29">
        <v>10.708978</v>
      </c>
      <c r="BE278" s="29">
        <v>2.1343749999999999</v>
      </c>
    </row>
    <row r="279" spans="1:57" x14ac:dyDescent="0.25">
      <c r="A279" s="29" t="s">
        <v>1242</v>
      </c>
      <c r="B279" s="29">
        <v>7</v>
      </c>
      <c r="C279" s="29" t="s">
        <v>17</v>
      </c>
      <c r="D279">
        <v>8</v>
      </c>
      <c r="E279" t="s">
        <v>1</v>
      </c>
      <c r="F279" s="2" t="s">
        <v>830</v>
      </c>
      <c r="G279" s="29" t="s">
        <v>245</v>
      </c>
      <c r="H279" s="2">
        <v>63.78086915634016</v>
      </c>
      <c r="I279" s="2">
        <v>16.588664134017399</v>
      </c>
      <c r="J279" s="5" t="s">
        <v>50</v>
      </c>
      <c r="K279" s="29">
        <v>6962</v>
      </c>
      <c r="L279" s="29">
        <v>2975</v>
      </c>
      <c r="M279" s="29">
        <f t="shared" si="18"/>
        <v>42.73197357081299</v>
      </c>
      <c r="N279" s="29">
        <v>6.6288683431952489E-2</v>
      </c>
      <c r="O279" s="29">
        <v>1.1235517618479249</v>
      </c>
      <c r="P279" s="29">
        <v>23.142506999956368</v>
      </c>
      <c r="Q279" s="29">
        <f t="shared" si="22"/>
        <v>6.6600458576412791</v>
      </c>
      <c r="R279" s="29">
        <v>1.8373100826511823</v>
      </c>
      <c r="S279" s="29">
        <f t="shared" si="23"/>
        <v>1.1228267123742981</v>
      </c>
      <c r="T279" s="29">
        <v>0.99909903571217207</v>
      </c>
      <c r="U279" s="29">
        <v>2.5005700000000002</v>
      </c>
      <c r="V279" s="29">
        <v>28</v>
      </c>
      <c r="W279" s="29">
        <f t="shared" si="19"/>
        <v>10.333333333333334</v>
      </c>
      <c r="X279" s="29">
        <f t="shared" si="20"/>
        <v>21</v>
      </c>
      <c r="Y279" s="29">
        <f t="shared" si="21"/>
        <v>23.333333333333332</v>
      </c>
      <c r="Z279" s="29">
        <v>22.5</v>
      </c>
      <c r="AA279" s="2" t="s">
        <v>2248</v>
      </c>
      <c r="AC279" s="29">
        <v>6962</v>
      </c>
      <c r="AD279" s="29">
        <v>300.83429999999998</v>
      </c>
      <c r="AE279" s="29">
        <v>23.142308</v>
      </c>
      <c r="AF279" s="29">
        <v>69.290000000000006</v>
      </c>
      <c r="AG279" s="29">
        <v>204.84083100000001</v>
      </c>
      <c r="AH279" s="29">
        <v>20.484082999999998</v>
      </c>
      <c r="AI279" s="29">
        <v>4.3205E-2</v>
      </c>
      <c r="AJ279" s="29">
        <v>7.9381999999999994E-2</v>
      </c>
      <c r="AK279" s="29">
        <v>1.83731</v>
      </c>
      <c r="AL279" s="29">
        <v>1.6424999999999999E-2</v>
      </c>
      <c r="AM279" s="29">
        <v>7.4999999999999997E-3</v>
      </c>
      <c r="AN279" s="29">
        <v>52</v>
      </c>
      <c r="AO279" s="29">
        <v>0.17285300000000001</v>
      </c>
      <c r="AP279" s="29">
        <v>10.371157999999999</v>
      </c>
      <c r="AQ279" s="29">
        <v>33.998851000000002</v>
      </c>
      <c r="AR279" s="29">
        <v>0.45080500000000001</v>
      </c>
      <c r="AS279" s="29">
        <v>0.42315999999999998</v>
      </c>
      <c r="AT279" s="29">
        <v>45.519230999999998</v>
      </c>
      <c r="AU279" s="29">
        <v>46.953248000000002</v>
      </c>
      <c r="AV279" s="29">
        <v>1.0126E-2</v>
      </c>
      <c r="AW279" s="29">
        <v>7.2199999999999999E-3</v>
      </c>
      <c r="AX279" s="29">
        <v>100.813928</v>
      </c>
      <c r="AY279" s="29">
        <v>24.059363000000001</v>
      </c>
      <c r="AZ279" s="29">
        <v>392.44665900000001</v>
      </c>
      <c r="BA279" s="29">
        <v>85.531623999999994</v>
      </c>
      <c r="BB279" s="29">
        <v>3.3940800000000002</v>
      </c>
      <c r="BC279" s="29">
        <v>5.5465140000000002</v>
      </c>
      <c r="BD279" s="29">
        <v>15.336577999999999</v>
      </c>
      <c r="BE279" s="29">
        <v>9.5160680000000006</v>
      </c>
    </row>
    <row r="280" spans="1:57" x14ac:dyDescent="0.25">
      <c r="A280" s="29" t="s">
        <v>1243</v>
      </c>
      <c r="B280" s="29">
        <v>7</v>
      </c>
      <c r="C280" s="29" t="s">
        <v>28</v>
      </c>
      <c r="D280">
        <v>15</v>
      </c>
      <c r="E280" t="s">
        <v>1</v>
      </c>
      <c r="F280" s="2" t="s">
        <v>830</v>
      </c>
      <c r="G280" s="29" t="s">
        <v>245</v>
      </c>
      <c r="H280" s="2">
        <v>63.78086915634016</v>
      </c>
      <c r="I280" s="2">
        <v>16.588664134017399</v>
      </c>
      <c r="J280" s="5" t="s">
        <v>52</v>
      </c>
      <c r="K280" s="29">
        <v>5586</v>
      </c>
      <c r="L280" s="29">
        <v>827</v>
      </c>
      <c r="M280" s="29">
        <f t="shared" si="18"/>
        <v>14.804869316147512</v>
      </c>
      <c r="N280" s="29">
        <v>7.6502372262772525E-2</v>
      </c>
      <c r="O280" s="29">
        <v>0.4185508960594726</v>
      </c>
      <c r="P280" s="29">
        <v>17.065878141519811</v>
      </c>
      <c r="Q280" s="29">
        <f t="shared" si="22"/>
        <v>12.736674716077836</v>
      </c>
      <c r="R280" s="29">
        <v>1.1982711695190689</v>
      </c>
      <c r="S280" s="29">
        <f t="shared" si="23"/>
        <v>0.48378779924218462</v>
      </c>
      <c r="U280" s="29">
        <v>2.5005700000000002</v>
      </c>
      <c r="V280" s="29">
        <v>28</v>
      </c>
      <c r="W280" s="29">
        <f t="shared" si="19"/>
        <v>10.333333333333334</v>
      </c>
      <c r="X280" s="29">
        <f t="shared" si="20"/>
        <v>21</v>
      </c>
      <c r="Y280" s="29">
        <f t="shared" si="21"/>
        <v>23.333333333333332</v>
      </c>
      <c r="Z280" s="29">
        <v>22.5</v>
      </c>
      <c r="AA280" s="2" t="s">
        <v>2248</v>
      </c>
      <c r="AC280" s="29">
        <v>5586</v>
      </c>
      <c r="AD280" s="29">
        <v>327.32524999999998</v>
      </c>
      <c r="AE280" s="29">
        <v>17.065594999999998</v>
      </c>
      <c r="AF280" s="29">
        <v>55.76</v>
      </c>
      <c r="AG280" s="29">
        <v>117.338921</v>
      </c>
      <c r="AH280" s="29">
        <v>11.733892000000001</v>
      </c>
      <c r="AI280" s="29">
        <v>5.8578999999999999E-2</v>
      </c>
      <c r="AJ280" s="29">
        <v>7.0194000000000006E-2</v>
      </c>
      <c r="AK280" s="29">
        <v>1.1982710000000001</v>
      </c>
      <c r="AL280" s="29">
        <v>3.5099999999999999E-2</v>
      </c>
      <c r="AM280" s="29">
        <v>1.7500000000000002E-2</v>
      </c>
      <c r="AN280" s="29">
        <v>5</v>
      </c>
      <c r="AO280" s="29">
        <v>1.5275E-2</v>
      </c>
      <c r="AP280" s="29">
        <v>0.91652</v>
      </c>
      <c r="AQ280" s="29">
        <v>1.969209</v>
      </c>
      <c r="AR280" s="29">
        <v>0.38891500000000001</v>
      </c>
      <c r="AS280" s="29">
        <v>0.20152400000000001</v>
      </c>
      <c r="AT280" s="29">
        <v>22</v>
      </c>
      <c r="AU280" s="29">
        <v>7.8102499999999999</v>
      </c>
      <c r="AV280" s="29">
        <v>1.8519999999999998E-2</v>
      </c>
      <c r="AW280" s="29">
        <v>1.1263E-2</v>
      </c>
      <c r="AX280" s="29">
        <v>61.167940999999999</v>
      </c>
      <c r="AY280" s="29">
        <v>19.485461000000001</v>
      </c>
      <c r="AZ280" s="29">
        <v>319.43607900000001</v>
      </c>
      <c r="BA280" s="29">
        <v>36.659995000000002</v>
      </c>
      <c r="BB280" s="29">
        <v>71.455381000000003</v>
      </c>
      <c r="BC280" s="29">
        <v>41.373044999999998</v>
      </c>
      <c r="BD280" s="29">
        <v>5.9070280000000004</v>
      </c>
      <c r="BE280" s="29">
        <v>0.68718400000000002</v>
      </c>
    </row>
    <row r="281" spans="1:57" x14ac:dyDescent="0.25">
      <c r="A281" s="29" t="s">
        <v>1243</v>
      </c>
      <c r="B281" s="29">
        <v>7</v>
      </c>
      <c r="C281" s="29" t="s">
        <v>34</v>
      </c>
      <c r="D281">
        <v>15</v>
      </c>
      <c r="E281" t="s">
        <v>7</v>
      </c>
      <c r="F281" s="2" t="s">
        <v>830</v>
      </c>
      <c r="G281" s="29" t="s">
        <v>245</v>
      </c>
      <c r="H281" s="2">
        <v>63.78086915634016</v>
      </c>
      <c r="I281" s="2">
        <v>16.588664134017399</v>
      </c>
      <c r="J281" s="5" t="s">
        <v>52</v>
      </c>
      <c r="K281" s="29">
        <v>6374</v>
      </c>
      <c r="L281" s="29">
        <v>211</v>
      </c>
      <c r="M281" s="29">
        <f t="shared" si="18"/>
        <v>3.3103231879510511</v>
      </c>
      <c r="N281" s="29">
        <v>0.13856363636363608</v>
      </c>
      <c r="O281" s="29">
        <v>6.7212552651886109E-2</v>
      </c>
      <c r="P281" s="29">
        <v>19.473309572869184</v>
      </c>
      <c r="Q281" s="29">
        <f t="shared" si="22"/>
        <v>10.329243284728463</v>
      </c>
      <c r="R281" s="29">
        <v>0.96922082674395693</v>
      </c>
      <c r="S281" s="29">
        <f t="shared" si="23"/>
        <v>0.25473745646707269</v>
      </c>
      <c r="U281" s="29">
        <v>2.5005700000000002</v>
      </c>
      <c r="V281" s="29">
        <v>28</v>
      </c>
      <c r="W281" s="29">
        <f t="shared" si="19"/>
        <v>10.333333333333334</v>
      </c>
      <c r="X281" s="29">
        <f t="shared" si="20"/>
        <v>21</v>
      </c>
      <c r="Y281" s="29">
        <f t="shared" si="21"/>
        <v>23.333333333333332</v>
      </c>
      <c r="Z281" s="29">
        <v>22.5</v>
      </c>
      <c r="AA281" s="2" t="s">
        <v>2248</v>
      </c>
      <c r="AC281" s="29">
        <v>6374</v>
      </c>
      <c r="AD281" s="29">
        <v>327.32524999999998</v>
      </c>
      <c r="AE281" s="29">
        <v>19.472985999999999</v>
      </c>
      <c r="AF281" s="29">
        <v>63.6</v>
      </c>
      <c r="AG281" s="29">
        <v>155.686351</v>
      </c>
      <c r="AH281" s="29">
        <v>15.568635</v>
      </c>
      <c r="AI281" s="29">
        <v>5.1324000000000002E-2</v>
      </c>
      <c r="AJ281" s="29">
        <v>4.9744999999999998E-2</v>
      </c>
      <c r="AK281" s="29">
        <v>0.969221</v>
      </c>
      <c r="AL281" s="29">
        <v>3.9425000000000002E-2</v>
      </c>
      <c r="AM281" s="29">
        <v>3.2500000000000001E-2</v>
      </c>
      <c r="AN281" s="29">
        <v>6</v>
      </c>
      <c r="AO281" s="29">
        <v>1.8329999999999999E-2</v>
      </c>
      <c r="AP281" s="29">
        <v>1.099823</v>
      </c>
      <c r="AQ281" s="29">
        <v>3.5456539999999999</v>
      </c>
      <c r="AR281" s="29">
        <v>0.77022500000000005</v>
      </c>
      <c r="AS281" s="29">
        <v>0.240033</v>
      </c>
      <c r="AT281" s="29">
        <v>37.666666999999997</v>
      </c>
      <c r="AU281" s="29">
        <v>7.6594170000000004</v>
      </c>
      <c r="AV281" s="29">
        <v>2.1006E-2</v>
      </c>
      <c r="AW281" s="29">
        <v>8.2869999999999992E-3</v>
      </c>
      <c r="AX281" s="29">
        <v>49.074182999999998</v>
      </c>
      <c r="AY281" s="29">
        <v>7.6879299999999997</v>
      </c>
      <c r="AZ281" s="29">
        <v>115.057941</v>
      </c>
      <c r="BA281" s="29">
        <v>36.13541</v>
      </c>
      <c r="BB281" s="29">
        <v>54.839415000000002</v>
      </c>
      <c r="BC281" s="29">
        <v>70.301922000000005</v>
      </c>
      <c r="BD281" s="29">
        <v>6.3789939999999996</v>
      </c>
      <c r="BE281" s="29">
        <v>1.154701</v>
      </c>
    </row>
    <row r="282" spans="1:57" x14ac:dyDescent="0.25">
      <c r="A282" s="29" t="s">
        <v>1244</v>
      </c>
      <c r="B282" s="29">
        <v>7</v>
      </c>
      <c r="C282" s="29" t="s">
        <v>12</v>
      </c>
      <c r="D282">
        <v>5</v>
      </c>
      <c r="E282" t="s">
        <v>1</v>
      </c>
      <c r="F282" s="2" t="s">
        <v>830</v>
      </c>
      <c r="G282" s="29" t="s">
        <v>245</v>
      </c>
      <c r="H282" s="2">
        <v>63.78086915634016</v>
      </c>
      <c r="I282" s="2">
        <v>16.588664134017399</v>
      </c>
      <c r="J282" s="5" t="s">
        <v>52</v>
      </c>
      <c r="K282" s="29">
        <v>14042</v>
      </c>
      <c r="L282" s="29">
        <v>577</v>
      </c>
      <c r="M282" s="29">
        <f t="shared" si="18"/>
        <v>4.1091012676256939</v>
      </c>
      <c r="N282" s="29">
        <v>6.2409545454541741E-2</v>
      </c>
      <c r="O282" s="29">
        <v>0.18256572874913193</v>
      </c>
      <c r="P282" s="29">
        <v>46.610690238096559</v>
      </c>
      <c r="Q282" s="29">
        <f t="shared" si="22"/>
        <v>16.808137380498913</v>
      </c>
      <c r="R282" s="29">
        <v>0.77729604819161957</v>
      </c>
      <c r="S282" s="29">
        <f t="shared" si="23"/>
        <v>6.2812677914735326E-2</v>
      </c>
      <c r="T282" s="29">
        <v>1.0100819088567266</v>
      </c>
      <c r="U282" s="29">
        <v>2.5005700000000002</v>
      </c>
      <c r="V282" s="29">
        <v>28</v>
      </c>
      <c r="W282" s="29">
        <f t="shared" si="19"/>
        <v>10.333333333333334</v>
      </c>
      <c r="X282" s="29">
        <f t="shared" si="20"/>
        <v>21</v>
      </c>
      <c r="Y282" s="29">
        <f t="shared" si="21"/>
        <v>23.333333333333332</v>
      </c>
      <c r="Z282" s="29">
        <v>22.5</v>
      </c>
      <c r="AA282" s="2" t="s">
        <v>2248</v>
      </c>
      <c r="AC282" s="29">
        <v>14042</v>
      </c>
      <c r="AD282" s="29">
        <v>301.27140000000003</v>
      </c>
      <c r="AE282" s="29">
        <v>46.609136999999997</v>
      </c>
      <c r="AF282" s="29">
        <v>140.4</v>
      </c>
      <c r="AG282" s="29">
        <v>551.12381500000004</v>
      </c>
      <c r="AH282" s="29">
        <v>55.112381999999997</v>
      </c>
      <c r="AI282" s="29">
        <v>2.1447000000000001E-2</v>
      </c>
      <c r="AJ282" s="29">
        <v>1.6670999999999998E-2</v>
      </c>
      <c r="AK282" s="29">
        <v>0.77729599999999999</v>
      </c>
      <c r="AL282" s="29">
        <v>1.7899999999999999E-2</v>
      </c>
      <c r="AM282" s="29">
        <v>1.7500000000000002E-2</v>
      </c>
      <c r="AN282" s="29">
        <v>20</v>
      </c>
      <c r="AO282" s="29">
        <v>6.6385E-2</v>
      </c>
      <c r="AP282" s="29">
        <v>3.98312</v>
      </c>
      <c r="AQ282" s="29">
        <v>6.9861839999999997</v>
      </c>
      <c r="AR282" s="29">
        <v>0.46206399999999997</v>
      </c>
      <c r="AS282" s="29">
        <v>0.31691999999999998</v>
      </c>
      <c r="AT282" s="29">
        <v>49.05</v>
      </c>
      <c r="AU282" s="29">
        <v>25.190798000000001</v>
      </c>
      <c r="AV282" s="29">
        <v>9.6159999999999995E-3</v>
      </c>
      <c r="AW282" s="29">
        <v>3.8119999999999999E-3</v>
      </c>
      <c r="AX282" s="29">
        <v>116.812049</v>
      </c>
      <c r="AY282" s="29">
        <v>24.77366</v>
      </c>
      <c r="AZ282" s="29">
        <v>297.11838899999998</v>
      </c>
      <c r="BA282" s="29">
        <v>72.302632000000003</v>
      </c>
      <c r="BB282" s="29">
        <v>11.23212</v>
      </c>
      <c r="BC282" s="29">
        <v>12.650099000000001</v>
      </c>
      <c r="BD282" s="29">
        <v>7.0353490000000001</v>
      </c>
      <c r="BE282" s="29">
        <v>2.9814240000000001</v>
      </c>
    </row>
    <row r="283" spans="1:57" x14ac:dyDescent="0.25">
      <c r="A283" s="29" t="s">
        <v>1244</v>
      </c>
      <c r="B283" s="29">
        <v>7</v>
      </c>
      <c r="C283" s="29" t="s">
        <v>11</v>
      </c>
      <c r="D283">
        <v>16</v>
      </c>
      <c r="E283" t="s">
        <v>1</v>
      </c>
      <c r="F283" s="2" t="s">
        <v>830</v>
      </c>
      <c r="G283" s="29" t="s">
        <v>245</v>
      </c>
      <c r="H283" s="2">
        <v>63.78086915634016</v>
      </c>
      <c r="I283" s="2">
        <v>16.588664134017399</v>
      </c>
      <c r="J283" s="5" t="s">
        <v>50</v>
      </c>
      <c r="K283" s="29">
        <v>6033</v>
      </c>
      <c r="L283" s="29">
        <v>592</v>
      </c>
      <c r="M283" s="29">
        <f t="shared" si="18"/>
        <v>9.8126968340792313</v>
      </c>
      <c r="N283" s="29">
        <v>0.10580104166666676</v>
      </c>
      <c r="O283" s="29">
        <v>0.23899513581704546</v>
      </c>
      <c r="P283" s="29">
        <v>20.025800755336601</v>
      </c>
      <c r="Q283" s="29">
        <f t="shared" si="22"/>
        <v>9.776752102261046</v>
      </c>
      <c r="R283" s="29">
        <v>1.0249600071643785</v>
      </c>
      <c r="S283" s="29">
        <f t="shared" si="23"/>
        <v>0.31047663688749427</v>
      </c>
      <c r="T283" s="29">
        <v>0.52179693477078781</v>
      </c>
      <c r="U283" s="29">
        <v>2.5005700000000002</v>
      </c>
      <c r="V283" s="29">
        <v>28</v>
      </c>
      <c r="W283" s="29">
        <f t="shared" si="19"/>
        <v>10.333333333333334</v>
      </c>
      <c r="X283" s="29">
        <f t="shared" si="20"/>
        <v>21</v>
      </c>
      <c r="Y283" s="29">
        <f t="shared" si="21"/>
        <v>23.333333333333332</v>
      </c>
      <c r="Z283" s="29">
        <v>22.5</v>
      </c>
      <c r="AA283" s="2" t="s">
        <v>2248</v>
      </c>
      <c r="AC283" s="29">
        <v>6033</v>
      </c>
      <c r="AD283" s="29">
        <v>301.27140000000003</v>
      </c>
      <c r="AE283" s="29">
        <v>20.025133</v>
      </c>
      <c r="AF283" s="29">
        <v>60.25</v>
      </c>
      <c r="AG283" s="29">
        <v>141.72391300000001</v>
      </c>
      <c r="AH283" s="29">
        <v>14.172390999999999</v>
      </c>
      <c r="AI283" s="29">
        <v>4.9930000000000002E-2</v>
      </c>
      <c r="AJ283" s="29">
        <v>5.1177E-2</v>
      </c>
      <c r="AK283" s="29">
        <v>1.0249600000000001</v>
      </c>
      <c r="AL283" s="29">
        <v>3.6088000000000002E-2</v>
      </c>
      <c r="AM283" s="29">
        <v>2.2499999999999999E-2</v>
      </c>
      <c r="AN283" s="29">
        <v>10</v>
      </c>
      <c r="AO283" s="29">
        <v>3.3193E-2</v>
      </c>
      <c r="AP283" s="29">
        <v>1.99156</v>
      </c>
      <c r="AQ283" s="29">
        <v>5.1052540000000004</v>
      </c>
      <c r="AR283" s="29">
        <v>0.57851799999999998</v>
      </c>
      <c r="AS283" s="29">
        <v>0.298101</v>
      </c>
      <c r="AT283" s="29">
        <v>30.8</v>
      </c>
      <c r="AU283" s="29">
        <v>10.674996999999999</v>
      </c>
      <c r="AV283" s="29">
        <v>1.9413E-2</v>
      </c>
      <c r="AW283" s="29">
        <v>8.5620000000000002E-3</v>
      </c>
      <c r="AX283" s="29">
        <v>56.794167000000002</v>
      </c>
      <c r="AY283" s="29">
        <v>13.324462</v>
      </c>
      <c r="AZ283" s="29">
        <v>213.698554</v>
      </c>
      <c r="BA283" s="29">
        <v>239.7928</v>
      </c>
      <c r="BB283" s="29">
        <v>26.474333000000001</v>
      </c>
      <c r="BC283" s="29">
        <v>44.909139000000003</v>
      </c>
      <c r="BD283" s="29">
        <v>5.9371320000000001</v>
      </c>
      <c r="BE283" s="29">
        <v>1.699673</v>
      </c>
    </row>
    <row r="284" spans="1:57" x14ac:dyDescent="0.25">
      <c r="A284" s="29" t="s">
        <v>1244</v>
      </c>
      <c r="B284" s="29">
        <v>7</v>
      </c>
      <c r="C284" s="29" t="s">
        <v>36</v>
      </c>
      <c r="D284">
        <v>16</v>
      </c>
      <c r="E284" t="s">
        <v>7</v>
      </c>
      <c r="F284" s="2" t="s">
        <v>830</v>
      </c>
      <c r="G284" s="29" t="s">
        <v>245</v>
      </c>
      <c r="H284" s="2">
        <v>63.78086915634016</v>
      </c>
      <c r="I284" s="2">
        <v>16.588664134017399</v>
      </c>
      <c r="J284" s="5" t="s">
        <v>52</v>
      </c>
      <c r="K284" s="29">
        <v>4700</v>
      </c>
      <c r="L284" s="29">
        <v>1380</v>
      </c>
      <c r="M284" s="29">
        <f t="shared" si="18"/>
        <v>29.361702127659573</v>
      </c>
      <c r="N284" s="29">
        <v>9.6442857142857399E-2</v>
      </c>
      <c r="O284" s="29">
        <v>0.62736223151974435</v>
      </c>
      <c r="P284" s="29">
        <v>15.601071365834912</v>
      </c>
      <c r="Q284" s="29">
        <f t="shared" si="22"/>
        <v>14.201481491762735</v>
      </c>
      <c r="R284" s="29">
        <v>1.4094888622051749</v>
      </c>
      <c r="S284" s="29">
        <f t="shared" si="23"/>
        <v>0.69500549192829064</v>
      </c>
      <c r="T284" s="29">
        <v>0.48828497408593868</v>
      </c>
      <c r="U284" s="29">
        <v>2.5005700000000002</v>
      </c>
      <c r="V284" s="29">
        <v>28</v>
      </c>
      <c r="W284" s="29">
        <f t="shared" si="19"/>
        <v>10.333333333333334</v>
      </c>
      <c r="X284" s="29">
        <f t="shared" si="20"/>
        <v>21</v>
      </c>
      <c r="Y284" s="29">
        <f t="shared" si="21"/>
        <v>23.333333333333332</v>
      </c>
      <c r="Z284" s="29">
        <v>22.5</v>
      </c>
      <c r="AA284" s="2" t="s">
        <v>2248</v>
      </c>
      <c r="AC284" s="29">
        <v>4700</v>
      </c>
      <c r="AD284" s="29">
        <v>301.27140000000003</v>
      </c>
      <c r="AE284" s="29">
        <v>15.600552</v>
      </c>
      <c r="AF284" s="29">
        <v>46.69</v>
      </c>
      <c r="AG284" s="29">
        <v>102.11784299999999</v>
      </c>
      <c r="AH284" s="29">
        <v>10.211784</v>
      </c>
      <c r="AI284" s="29">
        <v>6.4075999999999994E-2</v>
      </c>
      <c r="AJ284" s="29">
        <v>9.0315000000000006E-2</v>
      </c>
      <c r="AK284" s="29">
        <v>1.409489</v>
      </c>
      <c r="AL284" s="29">
        <v>3.0624999999999999E-2</v>
      </c>
      <c r="AM284" s="29">
        <v>2.2499999999999999E-2</v>
      </c>
      <c r="AN284" s="29">
        <v>37</v>
      </c>
      <c r="AO284" s="29">
        <v>0.12281300000000001</v>
      </c>
      <c r="AP284" s="29">
        <v>7.3687709999999997</v>
      </c>
      <c r="AQ284" s="29">
        <v>15.872339999999999</v>
      </c>
      <c r="AR284" s="29">
        <v>0.31983</v>
      </c>
      <c r="AS284" s="29">
        <v>0.129139</v>
      </c>
      <c r="AT284" s="29">
        <v>20.162161999999999</v>
      </c>
      <c r="AU284" s="29">
        <v>5.3203670000000001</v>
      </c>
      <c r="AV284" s="29">
        <v>1.6691000000000001E-2</v>
      </c>
      <c r="AW284" s="29">
        <v>1.0858E-2</v>
      </c>
      <c r="AX284" s="29">
        <v>66.161635000000004</v>
      </c>
      <c r="AY284" s="29">
        <v>18.772216</v>
      </c>
      <c r="AZ284" s="29">
        <v>355.664219</v>
      </c>
      <c r="BA284" s="29">
        <v>91.085083999999995</v>
      </c>
      <c r="BB284" s="29">
        <v>6.7497610000000003</v>
      </c>
      <c r="BC284" s="29">
        <v>14.317066000000001</v>
      </c>
      <c r="BD284" s="29">
        <v>6.7830440000000003</v>
      </c>
      <c r="BE284" s="29">
        <v>3.0230600000000001</v>
      </c>
    </row>
    <row r="285" spans="1:57" x14ac:dyDescent="0.25">
      <c r="A285" s="29" t="s">
        <v>1245</v>
      </c>
      <c r="B285" s="29">
        <v>7</v>
      </c>
      <c r="C285" s="29" t="s">
        <v>18</v>
      </c>
      <c r="D285">
        <v>8</v>
      </c>
      <c r="E285" t="s">
        <v>7</v>
      </c>
      <c r="F285" s="2" t="s">
        <v>830</v>
      </c>
      <c r="G285" s="29" t="s">
        <v>245</v>
      </c>
      <c r="H285" s="2">
        <v>63.78086915634016</v>
      </c>
      <c r="I285" s="2">
        <v>16.588664134017399</v>
      </c>
      <c r="J285" s="5" t="s">
        <v>50</v>
      </c>
      <c r="K285" s="29">
        <v>5348</v>
      </c>
      <c r="L285" s="29">
        <v>1259</v>
      </c>
      <c r="M285" s="29">
        <f t="shared" si="18"/>
        <v>23.541510845175768</v>
      </c>
      <c r="N285" s="29">
        <v>9.5209653465345739E-2</v>
      </c>
      <c r="O285" s="29">
        <v>0.50523807418906952</v>
      </c>
      <c r="P285" s="29">
        <v>13.37630307308487</v>
      </c>
      <c r="Q285" s="29">
        <f t="shared" si="22"/>
        <v>16.426249784512777</v>
      </c>
      <c r="R285" s="29">
        <v>1.3579297075276739</v>
      </c>
      <c r="S285" s="29">
        <f t="shared" si="23"/>
        <v>0.6434463372507897</v>
      </c>
      <c r="T285" s="29">
        <v>0.94718277335761691</v>
      </c>
      <c r="U285" s="29">
        <v>2.5005700000000002</v>
      </c>
      <c r="V285" s="29">
        <v>28</v>
      </c>
      <c r="W285" s="29">
        <f t="shared" si="19"/>
        <v>10.333333333333334</v>
      </c>
      <c r="X285" s="29">
        <f t="shared" si="20"/>
        <v>21</v>
      </c>
      <c r="Y285" s="29">
        <f t="shared" si="21"/>
        <v>23.333333333333332</v>
      </c>
      <c r="Z285" s="29">
        <v>22.5</v>
      </c>
      <c r="AA285" s="2" t="s">
        <v>2248</v>
      </c>
      <c r="AC285" s="29">
        <v>5380</v>
      </c>
      <c r="AD285" s="29">
        <v>404.45929999999998</v>
      </c>
      <c r="AE285" s="29">
        <v>13.301709000000001</v>
      </c>
      <c r="AF285" s="29">
        <v>53.33</v>
      </c>
      <c r="AG285" s="29">
        <v>100.21337800000001</v>
      </c>
      <c r="AH285" s="29">
        <v>10.021338</v>
      </c>
      <c r="AI285" s="29">
        <v>7.5162000000000007E-2</v>
      </c>
      <c r="AJ285" s="29">
        <v>0.102162</v>
      </c>
      <c r="AK285" s="29">
        <v>1.359227</v>
      </c>
      <c r="AL285" s="29">
        <v>3.8925000000000001E-2</v>
      </c>
      <c r="AM285" s="29">
        <v>2.2499999999999999E-2</v>
      </c>
      <c r="AN285" s="29">
        <v>13</v>
      </c>
      <c r="AO285" s="29">
        <v>3.2141999999999997E-2</v>
      </c>
      <c r="AP285" s="29">
        <v>1.928501</v>
      </c>
      <c r="AQ285" s="29">
        <v>6.0223050000000002</v>
      </c>
      <c r="AR285" s="29">
        <v>0.53350200000000003</v>
      </c>
      <c r="AS285" s="29">
        <v>0.323571</v>
      </c>
      <c r="AT285" s="29">
        <v>24.923076999999999</v>
      </c>
      <c r="AU285" s="29">
        <v>12.539681</v>
      </c>
      <c r="AV285" s="29">
        <v>2.2301000000000001E-2</v>
      </c>
      <c r="AW285" s="29">
        <v>1.5226999999999999E-2</v>
      </c>
      <c r="AX285" s="29">
        <v>50.388420000000004</v>
      </c>
      <c r="AY285" s="29">
        <v>13.138225</v>
      </c>
      <c r="AZ285" s="29">
        <v>294.91727400000002</v>
      </c>
      <c r="BA285" s="29">
        <v>110.253844</v>
      </c>
      <c r="BB285" s="29">
        <v>18.486491999999998</v>
      </c>
      <c r="BC285" s="29">
        <v>26.886745000000001</v>
      </c>
      <c r="BD285" s="29">
        <v>7.0038119999999999</v>
      </c>
      <c r="BE285" s="29">
        <v>2.2315</v>
      </c>
    </row>
    <row r="286" spans="1:57" x14ac:dyDescent="0.25">
      <c r="A286" s="29" t="s">
        <v>1245</v>
      </c>
      <c r="B286" s="29">
        <v>7</v>
      </c>
      <c r="C286" s="29" t="s">
        <v>38</v>
      </c>
      <c r="D286">
        <v>9</v>
      </c>
      <c r="E286" t="s">
        <v>1</v>
      </c>
      <c r="F286" s="2" t="s">
        <v>830</v>
      </c>
      <c r="G286" s="29" t="s">
        <v>245</v>
      </c>
      <c r="H286" s="2">
        <v>63.78086915634016</v>
      </c>
      <c r="I286" s="2">
        <v>16.588664134017399</v>
      </c>
      <c r="J286" s="5" t="s">
        <v>51</v>
      </c>
      <c r="K286" s="29">
        <v>5522</v>
      </c>
      <c r="L286" s="29">
        <v>537</v>
      </c>
      <c r="M286" s="29">
        <f t="shared" si="18"/>
        <v>9.7247374139804421</v>
      </c>
      <c r="N286" s="29">
        <v>0.1556436440677956</v>
      </c>
      <c r="O286" s="29">
        <v>0.14756953652056981</v>
      </c>
      <c r="P286" s="29">
        <v>13.811508146891295</v>
      </c>
      <c r="Q286" s="29">
        <f t="shared" si="22"/>
        <v>15.991044710706351</v>
      </c>
      <c r="R286" s="29">
        <v>1.1256562628494364</v>
      </c>
      <c r="S286" s="29">
        <f t="shared" si="23"/>
        <v>0.41117289257255218</v>
      </c>
      <c r="T286" s="29">
        <v>1.0080102501989732</v>
      </c>
      <c r="U286" s="29">
        <v>2.5005700000000002</v>
      </c>
      <c r="V286" s="29">
        <v>28</v>
      </c>
      <c r="W286" s="29">
        <f t="shared" si="19"/>
        <v>10.333333333333334</v>
      </c>
      <c r="X286" s="29">
        <f t="shared" si="20"/>
        <v>21</v>
      </c>
      <c r="Y286" s="29">
        <f t="shared" si="21"/>
        <v>23.333333333333332</v>
      </c>
      <c r="Z286" s="29">
        <v>22.5</v>
      </c>
      <c r="AA286" s="2" t="s">
        <v>2248</v>
      </c>
      <c r="AC286" s="29">
        <v>5562</v>
      </c>
      <c r="AD286" s="29">
        <v>404.45929999999998</v>
      </c>
      <c r="AE286" s="29">
        <v>13.751693</v>
      </c>
      <c r="AF286" s="29">
        <v>55.31</v>
      </c>
      <c r="AG286" s="29">
        <v>105.17230600000001</v>
      </c>
      <c r="AH286" s="29">
        <v>10.517231000000001</v>
      </c>
      <c r="AI286" s="29">
        <v>7.2703000000000004E-2</v>
      </c>
      <c r="AJ286" s="29">
        <v>8.2483000000000001E-2</v>
      </c>
      <c r="AK286" s="29">
        <v>1.134522</v>
      </c>
      <c r="AL286" s="29">
        <v>5.1225E-2</v>
      </c>
      <c r="AM286" s="29">
        <v>4.2500000000000003E-2</v>
      </c>
      <c r="AN286" s="29">
        <v>9</v>
      </c>
      <c r="AO286" s="29">
        <v>2.2252000000000001E-2</v>
      </c>
      <c r="AP286" s="29">
        <v>1.335116</v>
      </c>
      <c r="AQ286" s="29">
        <v>7.4074070000000001</v>
      </c>
      <c r="AR286" s="29">
        <v>1.0858030000000001</v>
      </c>
      <c r="AS286" s="29">
        <v>0.76763400000000004</v>
      </c>
      <c r="AT286" s="29">
        <v>45.777777999999998</v>
      </c>
      <c r="AU286" s="29">
        <v>38.687134999999998</v>
      </c>
      <c r="AV286" s="29">
        <v>2.4249E-2</v>
      </c>
      <c r="AW286" s="29">
        <v>1.3091999999999999E-2</v>
      </c>
      <c r="AX286" s="29">
        <v>43.108153999999999</v>
      </c>
      <c r="AY286" s="29">
        <v>11.21171</v>
      </c>
      <c r="AZ286" s="29">
        <v>118.706976</v>
      </c>
      <c r="BA286" s="29">
        <v>34.588168000000003</v>
      </c>
      <c r="BB286" s="29">
        <v>40.709761999999998</v>
      </c>
      <c r="BC286" s="29">
        <v>54.769271000000003</v>
      </c>
      <c r="BD286" s="29">
        <v>10.512591</v>
      </c>
      <c r="BE286" s="29">
        <v>1.0301579999999999</v>
      </c>
    </row>
    <row r="287" spans="1:57" x14ac:dyDescent="0.25">
      <c r="A287" s="29" t="s">
        <v>1245</v>
      </c>
      <c r="B287" s="29">
        <v>7</v>
      </c>
      <c r="C287" s="29" t="s">
        <v>28</v>
      </c>
      <c r="D287">
        <v>15</v>
      </c>
      <c r="E287" t="s">
        <v>1</v>
      </c>
      <c r="F287" s="2" t="s">
        <v>830</v>
      </c>
      <c r="G287" s="29" t="s">
        <v>245</v>
      </c>
      <c r="H287" s="2">
        <v>63.78086915634016</v>
      </c>
      <c r="I287" s="2">
        <v>16.588664134017399</v>
      </c>
      <c r="J287" s="5" t="s">
        <v>52</v>
      </c>
      <c r="K287" s="29">
        <v>17290</v>
      </c>
      <c r="L287" s="29">
        <v>796</v>
      </c>
      <c r="M287" s="29">
        <f t="shared" si="18"/>
        <v>4.6038172353961828</v>
      </c>
      <c r="N287" s="29">
        <v>6.8434740259741736E-2</v>
      </c>
      <c r="O287" s="29">
        <v>0.19259075105226905</v>
      </c>
      <c r="P287" s="29">
        <v>43.245377736282236</v>
      </c>
      <c r="Q287" s="29">
        <f t="shared" si="22"/>
        <v>13.44282487868459</v>
      </c>
      <c r="R287" s="29">
        <v>0.78830872663336571</v>
      </c>
      <c r="S287" s="29">
        <f t="shared" si="23"/>
        <v>7.3825356356481464E-2</v>
      </c>
      <c r="T287" s="29">
        <v>0.98572235896372595</v>
      </c>
      <c r="U287" s="29">
        <v>2.5005700000000002</v>
      </c>
      <c r="V287" s="29">
        <v>28</v>
      </c>
      <c r="W287" s="29">
        <f t="shared" si="19"/>
        <v>10.333333333333334</v>
      </c>
      <c r="X287" s="29">
        <f t="shared" si="20"/>
        <v>21</v>
      </c>
      <c r="Y287" s="29">
        <f t="shared" si="21"/>
        <v>23.333333333333332</v>
      </c>
      <c r="Z287" s="29">
        <v>22.5</v>
      </c>
      <c r="AA287" s="2" t="s">
        <v>2248</v>
      </c>
      <c r="AC287" s="29">
        <v>17507</v>
      </c>
      <c r="AD287" s="29">
        <v>404.45929999999998</v>
      </c>
      <c r="AE287" s="29">
        <v>43.284948999999997</v>
      </c>
      <c r="AF287" s="29">
        <v>175.06</v>
      </c>
      <c r="AG287" s="29">
        <v>649.56077200000004</v>
      </c>
      <c r="AH287" s="29">
        <v>64.956076999999993</v>
      </c>
      <c r="AI287" s="29">
        <v>2.3102000000000001E-2</v>
      </c>
      <c r="AJ287" s="29">
        <v>1.8169000000000001E-2</v>
      </c>
      <c r="AK287" s="29">
        <v>0.786466</v>
      </c>
      <c r="AL287" s="29">
        <v>1.9349999999999999E-2</v>
      </c>
      <c r="AM287" s="29">
        <v>1.7500000000000002E-2</v>
      </c>
      <c r="AN287" s="29">
        <v>21</v>
      </c>
      <c r="AO287" s="29">
        <v>5.1921000000000002E-2</v>
      </c>
      <c r="AP287" s="29">
        <v>3.1152700000000002</v>
      </c>
      <c r="AQ287" s="29">
        <v>8.9449930000000002</v>
      </c>
      <c r="AR287" s="29">
        <v>0.76695599999999997</v>
      </c>
      <c r="AS287" s="29">
        <v>0.45376300000000003</v>
      </c>
      <c r="AT287" s="29">
        <v>74.571428999999995</v>
      </c>
      <c r="AU287" s="29">
        <v>40.585183999999998</v>
      </c>
      <c r="AV287" s="29">
        <v>1.0425E-2</v>
      </c>
      <c r="AW287" s="29">
        <v>4.0229999999999997E-3</v>
      </c>
      <c r="AX287" s="29">
        <v>103.84340899999999</v>
      </c>
      <c r="AY287" s="29">
        <v>22.745550000000001</v>
      </c>
      <c r="AZ287" s="29">
        <v>294.59899799999999</v>
      </c>
      <c r="BA287" s="29">
        <v>106.72904699999999</v>
      </c>
      <c r="BB287" s="29">
        <v>18.161719999999999</v>
      </c>
      <c r="BC287" s="29">
        <v>23.309828</v>
      </c>
      <c r="BD287" s="29">
        <v>9.8255130000000008</v>
      </c>
      <c r="BE287" s="29">
        <v>2.7255410000000002</v>
      </c>
    </row>
    <row r="288" spans="1:57" x14ac:dyDescent="0.25">
      <c r="A288" s="29" t="s">
        <v>1246</v>
      </c>
      <c r="B288" s="29">
        <v>7</v>
      </c>
      <c r="C288" s="29" t="s">
        <v>13</v>
      </c>
      <c r="D288">
        <v>11</v>
      </c>
      <c r="E288" t="s">
        <v>1</v>
      </c>
      <c r="F288" s="2" t="s">
        <v>830</v>
      </c>
      <c r="G288" s="29" t="s">
        <v>245</v>
      </c>
      <c r="H288" s="2">
        <v>63.78086915634016</v>
      </c>
      <c r="I288" s="2">
        <v>16.588664134017399</v>
      </c>
      <c r="J288" s="5" t="s">
        <v>51</v>
      </c>
      <c r="K288" s="29">
        <v>9554</v>
      </c>
      <c r="L288" s="29">
        <v>2316</v>
      </c>
      <c r="M288" s="29">
        <f t="shared" si="18"/>
        <v>24.241155536947876</v>
      </c>
      <c r="N288" s="29">
        <v>5.0538541666667068E-2</v>
      </c>
      <c r="O288" s="29">
        <v>0.88156569277745955</v>
      </c>
      <c r="P288" s="29">
        <v>23.395773968877357</v>
      </c>
      <c r="Q288" s="29">
        <f t="shared" si="22"/>
        <v>6.4067788887202894</v>
      </c>
      <c r="R288" s="29">
        <v>1.5996459282427515</v>
      </c>
      <c r="S288" s="29">
        <f t="shared" si="23"/>
        <v>0.88516255796586729</v>
      </c>
      <c r="T288" s="29">
        <v>1.1333114019638302</v>
      </c>
      <c r="U288" s="29">
        <v>2.5005700000000002</v>
      </c>
      <c r="V288" s="29">
        <v>28</v>
      </c>
      <c r="W288" s="29">
        <f t="shared" si="19"/>
        <v>10.333333333333334</v>
      </c>
      <c r="X288" s="29">
        <f t="shared" si="20"/>
        <v>21</v>
      </c>
      <c r="Y288" s="29">
        <f t="shared" si="21"/>
        <v>23.333333333333332</v>
      </c>
      <c r="Z288" s="29">
        <v>22.5</v>
      </c>
      <c r="AA288" s="2" t="s">
        <v>2248</v>
      </c>
      <c r="AC288" s="29">
        <v>9636</v>
      </c>
      <c r="AD288" s="29">
        <v>412.17835000000002</v>
      </c>
      <c r="AE288" s="29">
        <v>23.378229000000001</v>
      </c>
      <c r="AF288" s="29">
        <v>95.99</v>
      </c>
      <c r="AG288" s="29">
        <v>262.31727000000001</v>
      </c>
      <c r="AH288" s="29">
        <v>26.231726999999999</v>
      </c>
      <c r="AI288" s="29">
        <v>4.2771999999999998E-2</v>
      </c>
      <c r="AJ288" s="29">
        <v>6.8215999999999999E-2</v>
      </c>
      <c r="AK288" s="29">
        <v>1.594875</v>
      </c>
      <c r="AL288" s="29">
        <v>2.3050000000000001E-2</v>
      </c>
      <c r="AM288" s="29">
        <v>7.4999999999999997E-3</v>
      </c>
      <c r="AN288" s="29">
        <v>37</v>
      </c>
      <c r="AO288" s="29">
        <v>8.9767E-2</v>
      </c>
      <c r="AP288" s="29">
        <v>5.386018</v>
      </c>
      <c r="AQ288" s="29">
        <v>6.0190950000000001</v>
      </c>
      <c r="AR288" s="29">
        <v>0.16102</v>
      </c>
      <c r="AS288" s="29">
        <v>0.12759499999999999</v>
      </c>
      <c r="AT288" s="29">
        <v>15.675675999999999</v>
      </c>
      <c r="AU288" s="29">
        <v>6.9404370000000002</v>
      </c>
      <c r="AV288" s="29">
        <v>1.0972000000000001E-2</v>
      </c>
      <c r="AW288" s="29">
        <v>7.6410000000000002E-3</v>
      </c>
      <c r="AX288" s="29">
        <v>113.38378</v>
      </c>
      <c r="AY288" s="29">
        <v>35.906202</v>
      </c>
      <c r="AZ288" s="29">
        <v>228.58496600000001</v>
      </c>
      <c r="BA288" s="29">
        <v>34.762279999999997</v>
      </c>
      <c r="BB288" s="29">
        <v>8.6365029999999994</v>
      </c>
      <c r="BC288" s="29">
        <v>13.993012999999999</v>
      </c>
      <c r="BD288" s="29">
        <v>5.8043040000000001</v>
      </c>
      <c r="BE288" s="29">
        <v>4.7723690000000003</v>
      </c>
    </row>
    <row r="289" spans="1:57" x14ac:dyDescent="0.25">
      <c r="A289" s="29" t="s">
        <v>1246</v>
      </c>
      <c r="B289" s="29">
        <v>7</v>
      </c>
      <c r="C289" s="29" t="s">
        <v>10</v>
      </c>
      <c r="D289">
        <v>13</v>
      </c>
      <c r="E289" t="s">
        <v>1</v>
      </c>
      <c r="F289" s="2" t="s">
        <v>830</v>
      </c>
      <c r="G289" s="29" t="s">
        <v>245</v>
      </c>
      <c r="H289" s="2">
        <v>63.78086915634016</v>
      </c>
      <c r="I289" s="2">
        <v>16.588664134017399</v>
      </c>
      <c r="J289" s="5" t="s">
        <v>50</v>
      </c>
      <c r="K289" s="29">
        <v>7283</v>
      </c>
      <c r="L289" s="29">
        <v>147</v>
      </c>
      <c r="M289" s="29">
        <f t="shared" si="18"/>
        <v>2.0183990113964025</v>
      </c>
      <c r="N289" s="29">
        <v>9.3315909090912766E-2</v>
      </c>
      <c r="O289" s="29">
        <v>5.3873459003066969E-2</v>
      </c>
      <c r="P289" s="29">
        <v>17.834563723606216</v>
      </c>
      <c r="Q289" s="29">
        <f t="shared" si="22"/>
        <v>11.967989133991431</v>
      </c>
      <c r="R289" s="29">
        <v>1.0531830377948901</v>
      </c>
      <c r="S289" s="29">
        <f t="shared" si="23"/>
        <v>0.33869966751800584</v>
      </c>
      <c r="T289" s="29">
        <v>1.1333114019638302</v>
      </c>
      <c r="U289" s="29">
        <v>2.5005700000000002</v>
      </c>
      <c r="V289" s="29">
        <v>28</v>
      </c>
      <c r="W289" s="29">
        <f t="shared" si="19"/>
        <v>10.333333333333334</v>
      </c>
      <c r="X289" s="29">
        <f t="shared" si="20"/>
        <v>21</v>
      </c>
      <c r="Y289" s="29">
        <f t="shared" si="21"/>
        <v>23.333333333333332</v>
      </c>
      <c r="Z289" s="29">
        <v>22.5</v>
      </c>
      <c r="AA289" s="2" t="s">
        <v>2248</v>
      </c>
      <c r="AC289" s="29">
        <v>7353</v>
      </c>
      <c r="AD289" s="29">
        <v>412.17835000000002</v>
      </c>
      <c r="AE289" s="29">
        <v>17.839365000000001</v>
      </c>
      <c r="AF289" s="29">
        <v>73.3</v>
      </c>
      <c r="AG289" s="29">
        <v>173.768553</v>
      </c>
      <c r="AH289" s="29">
        <v>17.376854999999999</v>
      </c>
      <c r="AI289" s="29">
        <v>5.6045999999999999E-2</v>
      </c>
      <c r="AJ289" s="29">
        <v>5.8859000000000002E-2</v>
      </c>
      <c r="AK289" s="29">
        <v>1.0501910000000001</v>
      </c>
      <c r="AL289" s="29">
        <v>4.2349999999999999E-2</v>
      </c>
      <c r="AM289" s="29">
        <v>3.2500000000000001E-2</v>
      </c>
      <c r="AN289" s="29">
        <v>2</v>
      </c>
      <c r="AO289" s="29">
        <v>4.8520000000000004E-3</v>
      </c>
      <c r="AP289" s="29">
        <v>0.29113600000000001</v>
      </c>
      <c r="AQ289" s="29">
        <v>1.29199</v>
      </c>
      <c r="AR289" s="29">
        <v>1.285463</v>
      </c>
      <c r="AS289" s="29">
        <v>0.50273500000000004</v>
      </c>
      <c r="AT289" s="29">
        <v>47.5</v>
      </c>
      <c r="AU289" s="29">
        <v>12.020815000000001</v>
      </c>
      <c r="AV289" s="29">
        <v>2.7643999999999998E-2</v>
      </c>
      <c r="AW289" s="29">
        <v>9.4909999999999994E-3</v>
      </c>
      <c r="AX289" s="29">
        <v>37.189242</v>
      </c>
      <c r="AY289" s="29">
        <v>5.1930940000000003</v>
      </c>
      <c r="AZ289" s="29">
        <v>128.85862299999999</v>
      </c>
      <c r="BA289" s="29">
        <v>24.220922999999999</v>
      </c>
      <c r="BB289" s="29">
        <v>284.47944999999999</v>
      </c>
      <c r="BC289" s="29">
        <v>0</v>
      </c>
      <c r="BD289" s="29">
        <v>5.4248909999999997</v>
      </c>
      <c r="BE289" s="29">
        <v>0.45175399999999999</v>
      </c>
    </row>
    <row r="290" spans="1:57" x14ac:dyDescent="0.25">
      <c r="A290" s="29" t="s">
        <v>1247</v>
      </c>
      <c r="B290" s="29">
        <v>7</v>
      </c>
      <c r="C290" s="29" t="s">
        <v>9</v>
      </c>
      <c r="D290">
        <v>2</v>
      </c>
      <c r="E290" t="s">
        <v>1</v>
      </c>
      <c r="F290" s="2" t="s">
        <v>830</v>
      </c>
      <c r="G290" s="29" t="s">
        <v>245</v>
      </c>
      <c r="H290" s="2">
        <v>63.78086915634016</v>
      </c>
      <c r="I290" s="2">
        <v>16.588664134017399</v>
      </c>
      <c r="J290" s="5" t="s">
        <v>51</v>
      </c>
      <c r="K290" s="29">
        <v>5640</v>
      </c>
      <c r="L290" s="29">
        <v>154</v>
      </c>
      <c r="M290" s="29">
        <f t="shared" si="18"/>
        <v>2.7304964539007095</v>
      </c>
      <c r="N290" s="29">
        <v>8.3936458333335295E-2</v>
      </c>
      <c r="O290" s="29">
        <v>8.1815233273691085E-2</v>
      </c>
      <c r="P290" s="29">
        <v>19.226579819317404</v>
      </c>
      <c r="Q290" s="29">
        <f t="shared" si="22"/>
        <v>10.575973038280242</v>
      </c>
      <c r="R290" s="29">
        <v>0.93923473002949431</v>
      </c>
      <c r="S290" s="29">
        <f t="shared" si="23"/>
        <v>0.22475135975261007</v>
      </c>
      <c r="T290" s="29">
        <v>1.2365600009583302</v>
      </c>
      <c r="U290" s="29">
        <v>2.5005700000000002</v>
      </c>
      <c r="V290" s="29">
        <v>28</v>
      </c>
      <c r="W290" s="29">
        <f t="shared" si="19"/>
        <v>10.333333333333334</v>
      </c>
      <c r="X290" s="29">
        <f t="shared" si="20"/>
        <v>21</v>
      </c>
      <c r="Y290" s="29">
        <f t="shared" si="21"/>
        <v>23.333333333333332</v>
      </c>
      <c r="Z290" s="29">
        <v>22.5</v>
      </c>
      <c r="AA290" s="2" t="s">
        <v>2248</v>
      </c>
      <c r="AC290" s="29">
        <v>5771</v>
      </c>
      <c r="AD290" s="29">
        <v>302.07477499999999</v>
      </c>
      <c r="AE290" s="29">
        <v>19.104541000000001</v>
      </c>
      <c r="AF290" s="29">
        <v>57.59</v>
      </c>
      <c r="AG290" s="29">
        <v>137.16268400000001</v>
      </c>
      <c r="AH290" s="29">
        <v>13.716267999999999</v>
      </c>
      <c r="AI290" s="29">
        <v>5.2343000000000001E-2</v>
      </c>
      <c r="AJ290" s="29">
        <v>4.9999000000000002E-2</v>
      </c>
      <c r="AK290" s="29">
        <v>0.95522899999999999</v>
      </c>
      <c r="AL290" s="29">
        <v>4.0224999999999997E-2</v>
      </c>
      <c r="AM290" s="29">
        <v>3.2500000000000001E-2</v>
      </c>
      <c r="AN290" s="29">
        <v>2</v>
      </c>
      <c r="AO290" s="29">
        <v>6.6210000000000001E-3</v>
      </c>
      <c r="AP290" s="29">
        <v>0.39725300000000002</v>
      </c>
      <c r="AQ290" s="29">
        <v>1.438226</v>
      </c>
      <c r="AR290" s="29">
        <v>0.97750000000000004</v>
      </c>
      <c r="AS290" s="29">
        <v>0.168291</v>
      </c>
      <c r="AT290" s="29">
        <v>41.5</v>
      </c>
      <c r="AU290" s="29">
        <v>4.9497470000000003</v>
      </c>
      <c r="AV290" s="29">
        <v>2.4136000000000001E-2</v>
      </c>
      <c r="AW290" s="29">
        <v>9.75E-3</v>
      </c>
      <c r="AX290" s="29">
        <v>41.613053000000001</v>
      </c>
      <c r="AY290" s="29">
        <v>2.1006360000000002</v>
      </c>
      <c r="AZ290" s="29">
        <v>202.15359599999999</v>
      </c>
      <c r="BA290" s="29">
        <v>21.549374</v>
      </c>
      <c r="BB290" s="29">
        <v>56.198349999999998</v>
      </c>
      <c r="BC290" s="29">
        <v>0</v>
      </c>
      <c r="BD290" s="29">
        <v>5.4551489999999996</v>
      </c>
      <c r="BE290" s="29">
        <v>0.47140500000000002</v>
      </c>
    </row>
    <row r="291" spans="1:57" x14ac:dyDescent="0.25">
      <c r="A291" s="29" t="s">
        <v>1247</v>
      </c>
      <c r="B291" s="29">
        <v>7</v>
      </c>
      <c r="C291" s="29" t="s">
        <v>11</v>
      </c>
      <c r="D291">
        <v>16</v>
      </c>
      <c r="E291" t="s">
        <v>1</v>
      </c>
      <c r="F291" s="2" t="s">
        <v>830</v>
      </c>
      <c r="G291" s="29" t="s">
        <v>245</v>
      </c>
      <c r="H291" s="2">
        <v>63.78086915634016</v>
      </c>
      <c r="I291" s="2">
        <v>16.588664134017399</v>
      </c>
      <c r="J291" s="5" t="s">
        <v>52</v>
      </c>
      <c r="K291" s="29">
        <v>3595</v>
      </c>
      <c r="L291" s="29">
        <v>1810</v>
      </c>
      <c r="M291" s="29">
        <f t="shared" si="18"/>
        <v>50.347705146036162</v>
      </c>
      <c r="N291" s="29">
        <v>0.10400895061728421</v>
      </c>
      <c r="O291" s="29">
        <v>0.82837923689612214</v>
      </c>
      <c r="P291" s="29">
        <v>12.255240150788309</v>
      </c>
      <c r="Q291" s="29">
        <f t="shared" si="22"/>
        <v>17.547312706809336</v>
      </c>
      <c r="R291" s="29">
        <v>2.6783627005295658</v>
      </c>
      <c r="S291" s="29">
        <f t="shared" si="23"/>
        <v>1.9638793302526816</v>
      </c>
      <c r="T291" s="29">
        <v>1.2365600009583302</v>
      </c>
      <c r="U291" s="29">
        <v>2.5005700000000002</v>
      </c>
      <c r="V291" s="29">
        <v>28</v>
      </c>
      <c r="W291" s="29">
        <f t="shared" si="19"/>
        <v>10.333333333333334</v>
      </c>
      <c r="X291" s="29">
        <f t="shared" si="20"/>
        <v>21</v>
      </c>
      <c r="Y291" s="29">
        <f t="shared" si="21"/>
        <v>23.333333333333332</v>
      </c>
      <c r="Z291" s="29">
        <v>22.5</v>
      </c>
      <c r="AA291" s="2" t="s">
        <v>2248</v>
      </c>
      <c r="AC291" s="29">
        <v>3648</v>
      </c>
      <c r="AD291" s="29">
        <v>302.07477499999999</v>
      </c>
      <c r="AE291" s="29">
        <v>12.07648</v>
      </c>
      <c r="AF291" s="29">
        <v>35.380000000000003</v>
      </c>
      <c r="AG291" s="29">
        <v>86.985031000000006</v>
      </c>
      <c r="AH291" s="29">
        <v>8.6985030000000005</v>
      </c>
      <c r="AI291" s="29">
        <v>8.2774E-2</v>
      </c>
      <c r="AJ291" s="29">
        <v>0.219278</v>
      </c>
      <c r="AK291" s="29">
        <v>2.6490990000000001</v>
      </c>
      <c r="AL291" s="29">
        <v>2.7799999999999998E-2</v>
      </c>
      <c r="AM291" s="29">
        <v>1.2500000000000001E-2</v>
      </c>
      <c r="AN291" s="29">
        <v>61</v>
      </c>
      <c r="AO291" s="29">
        <v>0.20193700000000001</v>
      </c>
      <c r="AP291" s="29">
        <v>12.116205000000001</v>
      </c>
      <c r="AQ291" s="29">
        <v>28.618421000000001</v>
      </c>
      <c r="AR291" s="29">
        <v>0.27833000000000002</v>
      </c>
      <c r="AS291" s="29">
        <v>0.18093200000000001</v>
      </c>
      <c r="AT291" s="29">
        <v>17.114754000000001</v>
      </c>
      <c r="AU291" s="29">
        <v>7.1159410000000003</v>
      </c>
      <c r="AV291" s="29">
        <v>1.7271999999999999E-2</v>
      </c>
      <c r="AW291" s="29">
        <v>1.3006E-2</v>
      </c>
      <c r="AX291" s="29">
        <v>70.746775</v>
      </c>
      <c r="AY291" s="29">
        <v>26.167134000000001</v>
      </c>
      <c r="AZ291" s="29">
        <v>190.34755200000001</v>
      </c>
      <c r="BA291" s="29">
        <v>38.766233999999997</v>
      </c>
      <c r="BB291" s="29">
        <v>3.3874360000000001</v>
      </c>
      <c r="BC291" s="29">
        <v>6.9086350000000003</v>
      </c>
      <c r="BD291" s="29">
        <v>7.3503559999999997</v>
      </c>
      <c r="BE291" s="29">
        <v>8.1325819999999993</v>
      </c>
    </row>
    <row r="292" spans="1:57" x14ac:dyDescent="0.25">
      <c r="A292" s="29" t="s">
        <v>1293</v>
      </c>
      <c r="B292">
        <v>8</v>
      </c>
      <c r="C292" s="29" t="s">
        <v>9</v>
      </c>
      <c r="D292">
        <v>2</v>
      </c>
      <c r="E292" t="s">
        <v>1</v>
      </c>
      <c r="F292" s="2" t="s">
        <v>736</v>
      </c>
      <c r="G292" t="s">
        <v>244</v>
      </c>
      <c r="H292">
        <v>50.243514471611071</v>
      </c>
      <c r="I292">
        <v>45.381831619012274</v>
      </c>
      <c r="J292" s="5" t="s">
        <v>50</v>
      </c>
      <c r="K292" s="29">
        <v>10151</v>
      </c>
      <c r="L292" s="29">
        <v>4</v>
      </c>
      <c r="M292" s="29">
        <f t="shared" si="18"/>
        <v>3.9404984730568415E-2</v>
      </c>
      <c r="N292" s="29">
        <v>1.9874999999998977E-2</v>
      </c>
      <c r="O292" s="29">
        <v>3.520166418456296E-3</v>
      </c>
      <c r="P292" s="29">
        <v>35.73320931374986</v>
      </c>
      <c r="Q292" s="29">
        <f t="shared" si="22"/>
        <v>5.9306564561522137</v>
      </c>
      <c r="R292" s="29">
        <v>0.40465813307154896</v>
      </c>
      <c r="S292" s="29">
        <f t="shared" si="23"/>
        <v>0.30982523720533528</v>
      </c>
      <c r="T292" s="29">
        <v>0.97036333145921283</v>
      </c>
      <c r="U292" s="29">
        <v>8.7666299999999993</v>
      </c>
      <c r="V292" s="5">
        <v>56</v>
      </c>
      <c r="W292" s="5">
        <v>1.6666666666666667</v>
      </c>
      <c r="X292" s="5">
        <v>3.6666666666666665</v>
      </c>
      <c r="Y292" s="5">
        <v>5.333333333333333</v>
      </c>
      <c r="Z292" s="5">
        <v>6</v>
      </c>
      <c r="AA292" s="29" t="s">
        <v>2249</v>
      </c>
      <c r="AC292" s="29">
        <v>10814</v>
      </c>
      <c r="AD292" s="29">
        <v>301.37242500000002</v>
      </c>
      <c r="AE292" s="29">
        <v>35.882513000000003</v>
      </c>
      <c r="AF292" s="29">
        <v>108.13</v>
      </c>
      <c r="AG292" s="29">
        <v>389.64955200000003</v>
      </c>
      <c r="AH292" s="29">
        <v>38.964955000000003</v>
      </c>
      <c r="AI292" s="29">
        <v>2.7859999999999999E-2</v>
      </c>
      <c r="AJ292" s="29">
        <v>1.1278E-2</v>
      </c>
      <c r="AK292" s="29">
        <v>0.40482699999999999</v>
      </c>
      <c r="AL292" s="29">
        <v>2.6374999999999999E-2</v>
      </c>
      <c r="AM292" s="29">
        <v>2.2499999999999999E-2</v>
      </c>
      <c r="AN292" s="29">
        <v>0</v>
      </c>
      <c r="AO292" s="29">
        <v>0</v>
      </c>
      <c r="AP292" s="29">
        <v>0</v>
      </c>
      <c r="AQ292" s="29">
        <v>0</v>
      </c>
      <c r="AR292" s="29">
        <v>0</v>
      </c>
      <c r="AS292" s="29">
        <v>0</v>
      </c>
      <c r="AT292" s="29">
        <v>0</v>
      </c>
      <c r="AU292" s="29">
        <v>0</v>
      </c>
      <c r="AV292" s="29">
        <v>0</v>
      </c>
      <c r="AW292" s="29">
        <v>0</v>
      </c>
      <c r="AX292" s="29">
        <v>0</v>
      </c>
      <c r="AY292" s="29">
        <v>0</v>
      </c>
      <c r="AZ292" s="29">
        <v>0</v>
      </c>
      <c r="BA292" s="29">
        <v>0</v>
      </c>
      <c r="BB292" s="29">
        <v>0</v>
      </c>
      <c r="BC292" s="29">
        <v>0</v>
      </c>
      <c r="BD292" s="29">
        <v>0</v>
      </c>
      <c r="BE292" s="29">
        <v>0</v>
      </c>
    </row>
    <row r="293" spans="1:57" x14ac:dyDescent="0.25">
      <c r="A293" s="29" t="s">
        <v>1293</v>
      </c>
      <c r="B293" s="29">
        <v>8</v>
      </c>
      <c r="C293" s="29" t="s">
        <v>38</v>
      </c>
      <c r="D293">
        <v>9</v>
      </c>
      <c r="E293" t="s">
        <v>1</v>
      </c>
      <c r="F293" s="2" t="s">
        <v>736</v>
      </c>
      <c r="G293" s="29" t="s">
        <v>244</v>
      </c>
      <c r="H293" s="29">
        <v>50.243514471611071</v>
      </c>
      <c r="I293" s="29">
        <v>45.381831619012274</v>
      </c>
      <c r="J293" s="5" t="s">
        <v>51</v>
      </c>
      <c r="K293" s="29">
        <v>10742</v>
      </c>
      <c r="L293" s="29">
        <v>4786</v>
      </c>
      <c r="M293" s="29">
        <f t="shared" si="18"/>
        <v>44.554086762241667</v>
      </c>
      <c r="N293" s="29">
        <v>3.1189892857142177E-2</v>
      </c>
      <c r="O293" s="29">
        <v>2.4641164929194073</v>
      </c>
      <c r="P293" s="29">
        <v>37.813627667057531</v>
      </c>
      <c r="Q293" s="29">
        <f t="shared" si="22"/>
        <v>8.0110748094598847</v>
      </c>
      <c r="R293" s="29">
        <v>1.4756920446301451</v>
      </c>
      <c r="S293" s="29">
        <f t="shared" si="23"/>
        <v>0.76120867435326089</v>
      </c>
      <c r="T293" s="29">
        <v>0.99153348592113166</v>
      </c>
      <c r="U293" s="29">
        <v>8.7666299999999993</v>
      </c>
      <c r="V293" s="5">
        <v>56</v>
      </c>
      <c r="W293" s="5">
        <v>1.6666666666666667</v>
      </c>
      <c r="X293" s="5">
        <v>3.6666666666666665</v>
      </c>
      <c r="Y293" s="5">
        <v>5.333333333333333</v>
      </c>
      <c r="Z293" s="5">
        <v>6</v>
      </c>
      <c r="AA293" s="29" t="s">
        <v>2249</v>
      </c>
      <c r="AC293" s="29">
        <v>11434</v>
      </c>
      <c r="AD293" s="29">
        <v>301.37242500000002</v>
      </c>
      <c r="AE293" s="29">
        <v>37.939768000000001</v>
      </c>
      <c r="AF293" s="29">
        <v>114.33</v>
      </c>
      <c r="AG293" s="29">
        <v>426.29433599999999</v>
      </c>
      <c r="AH293" s="29">
        <v>42.629434000000003</v>
      </c>
      <c r="AI293" s="29">
        <v>2.6353000000000001E-2</v>
      </c>
      <c r="AJ293" s="29">
        <v>3.8920000000000003E-2</v>
      </c>
      <c r="AK293" s="29">
        <v>1.4769000000000001</v>
      </c>
      <c r="AL293" s="29">
        <v>1.0024999999999999E-2</v>
      </c>
      <c r="AM293" s="29">
        <v>2.5000000000000001E-3</v>
      </c>
      <c r="AN293" s="29">
        <v>92</v>
      </c>
      <c r="AO293" s="29">
        <v>0.30526999999999999</v>
      </c>
      <c r="AP293" s="29">
        <v>18.316208</v>
      </c>
      <c r="AQ293" s="29">
        <v>8.9469999999999992</v>
      </c>
      <c r="AR293" s="29">
        <v>4.8731999999999998E-2</v>
      </c>
      <c r="AS293" s="29">
        <v>3.0224999999999998E-2</v>
      </c>
      <c r="AT293" s="29">
        <v>11.119565</v>
      </c>
      <c r="AU293" s="29">
        <v>2.6554630000000001</v>
      </c>
      <c r="AV293" s="29">
        <v>4.816E-3</v>
      </c>
      <c r="AW293" s="29">
        <v>2.7490000000000001E-3</v>
      </c>
      <c r="AX293" s="29">
        <v>229.91574299999999</v>
      </c>
      <c r="AY293" s="29">
        <v>47.665579000000001</v>
      </c>
      <c r="AZ293" s="29">
        <v>430.70865199999997</v>
      </c>
      <c r="BA293" s="29">
        <v>158.46857499999999</v>
      </c>
      <c r="BB293" s="29">
        <v>3.2167430000000001</v>
      </c>
      <c r="BC293" s="29">
        <v>4.8951229999999999</v>
      </c>
      <c r="BD293" s="29">
        <v>5.6710929999999999</v>
      </c>
      <c r="BE293" s="29">
        <v>10.386958</v>
      </c>
    </row>
    <row r="294" spans="1:57" x14ac:dyDescent="0.25">
      <c r="A294" s="29" t="s">
        <v>1293</v>
      </c>
      <c r="B294" s="29">
        <v>8</v>
      </c>
      <c r="C294" s="29" t="s">
        <v>28</v>
      </c>
      <c r="D294">
        <v>15</v>
      </c>
      <c r="E294" t="s">
        <v>1</v>
      </c>
      <c r="F294" s="2" t="s">
        <v>736</v>
      </c>
      <c r="G294" s="29" t="s">
        <v>244</v>
      </c>
      <c r="H294" s="29">
        <v>50.243514471611071</v>
      </c>
      <c r="I294" s="29">
        <v>45.381831619012274</v>
      </c>
      <c r="J294" s="5" t="s">
        <v>52</v>
      </c>
      <c r="K294" s="29">
        <v>1889</v>
      </c>
      <c r="L294" s="29">
        <v>661</v>
      </c>
      <c r="M294" s="29">
        <f t="shared" si="18"/>
        <v>34.99205929062996</v>
      </c>
      <c r="N294" s="29">
        <v>0.13439838709677374</v>
      </c>
      <c r="O294" s="29">
        <v>0.32737547691643554</v>
      </c>
      <c r="P294" s="29">
        <v>6.6495943644639439</v>
      </c>
      <c r="Q294" s="29">
        <f t="shared" si="22"/>
        <v>23.152958493133703</v>
      </c>
      <c r="R294" s="29">
        <v>1.6537513247637585</v>
      </c>
      <c r="S294" s="29">
        <f t="shared" si="23"/>
        <v>0.93926795448687428</v>
      </c>
      <c r="T294" s="29">
        <v>0.96966795900062908</v>
      </c>
      <c r="U294" s="29">
        <v>8.7666299999999993</v>
      </c>
      <c r="V294" s="5">
        <v>56</v>
      </c>
      <c r="W294" s="5">
        <v>1.6666666666666701</v>
      </c>
      <c r="X294" s="5">
        <v>3.6666666666666701</v>
      </c>
      <c r="Y294" s="5">
        <v>5.3333333333333304</v>
      </c>
      <c r="Z294" s="5">
        <v>6</v>
      </c>
      <c r="AA294" s="29" t="s">
        <v>2249</v>
      </c>
      <c r="AC294" s="29">
        <v>2045</v>
      </c>
      <c r="AD294" s="29">
        <v>301.37242500000002</v>
      </c>
      <c r="AE294" s="29">
        <v>6.7856240000000003</v>
      </c>
      <c r="AF294" s="29">
        <v>19.09</v>
      </c>
      <c r="AG294" s="29">
        <v>27.671679999999999</v>
      </c>
      <c r="AH294" s="29">
        <v>2.7671679999999999</v>
      </c>
      <c r="AI294" s="29">
        <v>0.14710400000000001</v>
      </c>
      <c r="AJ294" s="29">
        <v>0.243398</v>
      </c>
      <c r="AK294" s="29">
        <v>1.654593</v>
      </c>
      <c r="AL294" s="29">
        <v>6.2162000000000002E-2</v>
      </c>
      <c r="AM294" s="29">
        <v>1.2500000000000001E-2</v>
      </c>
      <c r="AN294" s="29">
        <v>27</v>
      </c>
      <c r="AO294" s="29">
        <v>8.9590000000000003E-2</v>
      </c>
      <c r="AP294" s="29">
        <v>5.3754090000000003</v>
      </c>
      <c r="AQ294" s="29">
        <v>23.814181000000001</v>
      </c>
      <c r="AR294" s="29">
        <v>0.44969999999999999</v>
      </c>
      <c r="AS294" s="29">
        <v>0.32219900000000001</v>
      </c>
      <c r="AT294" s="29">
        <v>18.037037000000002</v>
      </c>
      <c r="AU294" s="29">
        <v>11.366217000000001</v>
      </c>
      <c r="AV294" s="29">
        <v>2.6394999999999998E-2</v>
      </c>
      <c r="AW294" s="29">
        <v>2.3671999999999999E-2</v>
      </c>
      <c r="AX294" s="29">
        <v>50.772661999999997</v>
      </c>
      <c r="AY294" s="29">
        <v>26.822592</v>
      </c>
      <c r="AZ294" s="29">
        <v>319.28630600000002</v>
      </c>
      <c r="BA294" s="29">
        <v>112.177677</v>
      </c>
      <c r="BB294" s="29">
        <v>10.514253999999999</v>
      </c>
      <c r="BC294" s="29">
        <v>14.308475</v>
      </c>
      <c r="BD294" s="29">
        <v>8.8079879999999999</v>
      </c>
      <c r="BE294" s="29">
        <v>2.629956</v>
      </c>
    </row>
    <row r="295" spans="1:57" x14ac:dyDescent="0.25">
      <c r="A295" s="29" t="s">
        <v>1294</v>
      </c>
      <c r="B295" s="29">
        <v>8</v>
      </c>
      <c r="C295" s="29" t="s">
        <v>0</v>
      </c>
      <c r="D295">
        <v>10</v>
      </c>
      <c r="E295" t="s">
        <v>1</v>
      </c>
      <c r="F295" s="2" t="s">
        <v>736</v>
      </c>
      <c r="G295" s="29" t="s">
        <v>244</v>
      </c>
      <c r="H295" s="29">
        <v>50.243514471611071</v>
      </c>
      <c r="I295" s="29">
        <v>45.381831619012274</v>
      </c>
      <c r="J295" s="5" t="s">
        <v>52</v>
      </c>
      <c r="K295" s="29">
        <v>8704</v>
      </c>
      <c r="L295" s="29">
        <v>0</v>
      </c>
      <c r="M295" s="29">
        <f t="shared" si="18"/>
        <v>0</v>
      </c>
      <c r="N295" s="29">
        <v>0</v>
      </c>
      <c r="O295" s="29">
        <v>0</v>
      </c>
      <c r="P295" s="29">
        <v>35.219659373830133</v>
      </c>
      <c r="Q295" s="29">
        <f t="shared" si="22"/>
        <v>5.4171065162324865</v>
      </c>
      <c r="R295" s="29">
        <v>0.40419677616277416</v>
      </c>
      <c r="S295" s="29">
        <f t="shared" si="23"/>
        <v>0.31028659411411008</v>
      </c>
      <c r="U295" s="29">
        <v>8.7666299999999993</v>
      </c>
      <c r="V295" s="5">
        <v>56</v>
      </c>
      <c r="W295" s="5">
        <v>1.6666666666666701</v>
      </c>
      <c r="X295" s="5">
        <v>3.6666666666666701</v>
      </c>
      <c r="Y295" s="5">
        <v>5.3333333333333304</v>
      </c>
      <c r="Z295" s="5">
        <v>6</v>
      </c>
      <c r="AA295" s="29" t="s">
        <v>2249</v>
      </c>
      <c r="AC295" s="29">
        <v>12443</v>
      </c>
      <c r="AD295" s="29">
        <v>359.54897499999998</v>
      </c>
      <c r="AE295" s="29">
        <v>34.607246000000004</v>
      </c>
      <c r="AF295" s="29">
        <v>124.42</v>
      </c>
      <c r="AG295" s="29">
        <v>450.64693899999997</v>
      </c>
      <c r="AH295" s="29">
        <v>45.064694000000003</v>
      </c>
      <c r="AI295" s="29">
        <v>2.8896000000000002E-2</v>
      </c>
      <c r="AJ295" s="29">
        <v>1.1925E-2</v>
      </c>
      <c r="AK295" s="29">
        <v>0.41269499999999998</v>
      </c>
      <c r="AL295" s="29">
        <v>2.7E-2</v>
      </c>
      <c r="AM295" s="29">
        <v>2.2499999999999999E-2</v>
      </c>
      <c r="AN295" s="29">
        <v>0</v>
      </c>
      <c r="AO295" s="29">
        <v>0</v>
      </c>
      <c r="AP295" s="29">
        <v>0</v>
      </c>
      <c r="AQ295" s="29">
        <v>0</v>
      </c>
      <c r="AR295" s="29">
        <v>0</v>
      </c>
      <c r="AS295" s="29">
        <v>0</v>
      </c>
      <c r="AT295" s="29">
        <v>0</v>
      </c>
      <c r="AU295" s="29">
        <v>0</v>
      </c>
      <c r="AV295" s="29">
        <v>0</v>
      </c>
      <c r="AW295" s="29">
        <v>0</v>
      </c>
      <c r="AX295" s="29">
        <v>0</v>
      </c>
      <c r="AY295" s="29">
        <v>0</v>
      </c>
      <c r="AZ295" s="29">
        <v>0</v>
      </c>
      <c r="BA295" s="29">
        <v>0</v>
      </c>
      <c r="BB295" s="29">
        <v>0</v>
      </c>
      <c r="BC295" s="29">
        <v>0</v>
      </c>
      <c r="BD295" s="29">
        <v>0</v>
      </c>
      <c r="BE295" s="29">
        <v>0</v>
      </c>
    </row>
    <row r="296" spans="1:57" x14ac:dyDescent="0.25">
      <c r="A296" s="29" t="s">
        <v>1295</v>
      </c>
      <c r="B296" s="29">
        <v>8</v>
      </c>
      <c r="C296" s="29" t="s">
        <v>2</v>
      </c>
      <c r="D296">
        <v>3</v>
      </c>
      <c r="E296" t="s">
        <v>1</v>
      </c>
      <c r="F296" s="2" t="s">
        <v>736</v>
      </c>
      <c r="G296" s="29" t="s">
        <v>244</v>
      </c>
      <c r="H296" s="29">
        <v>50.243514471611071</v>
      </c>
      <c r="I296" s="29">
        <v>45.381831619012274</v>
      </c>
      <c r="J296" s="5" t="s">
        <v>52</v>
      </c>
      <c r="K296" s="29">
        <v>10875</v>
      </c>
      <c r="L296" s="29">
        <v>9</v>
      </c>
      <c r="M296" s="29">
        <f t="shared" si="18"/>
        <v>8.2758620689655171E-2</v>
      </c>
      <c r="N296" s="29">
        <v>2.7712499999992701E-2</v>
      </c>
      <c r="O296" s="29">
        <v>6.4938368121655382E-3</v>
      </c>
      <c r="P296" s="29">
        <v>35.310237666150115</v>
      </c>
      <c r="Q296" s="29">
        <f t="shared" si="22"/>
        <v>5.5076848085524688</v>
      </c>
      <c r="R296" s="29">
        <v>0.41256957686642576</v>
      </c>
      <c r="S296" s="29">
        <f t="shared" si="23"/>
        <v>0.30191379341045849</v>
      </c>
      <c r="T296" s="29">
        <v>0.34617262901843643</v>
      </c>
      <c r="U296" s="29">
        <v>8.7666299999999993</v>
      </c>
      <c r="V296" s="5">
        <v>56</v>
      </c>
      <c r="W296" s="5">
        <v>1.6666666666666701</v>
      </c>
      <c r="X296" s="5">
        <v>3.6666666666666701</v>
      </c>
      <c r="Y296" s="5">
        <v>5.3333333333333304</v>
      </c>
      <c r="Z296" s="5">
        <v>6</v>
      </c>
      <c r="AA296" s="29" t="s">
        <v>2249</v>
      </c>
      <c r="AC296" s="29">
        <v>11857</v>
      </c>
      <c r="AD296" s="29">
        <v>335.56252499999999</v>
      </c>
      <c r="AE296" s="29">
        <v>35.334696999999998</v>
      </c>
      <c r="AF296" s="29">
        <v>118.56</v>
      </c>
      <c r="AG296" s="29">
        <v>432.40158000000002</v>
      </c>
      <c r="AH296" s="29">
        <v>43.240158000000001</v>
      </c>
      <c r="AI296" s="29">
        <v>2.8296999999999999E-2</v>
      </c>
      <c r="AJ296" s="29">
        <v>1.1667E-2</v>
      </c>
      <c r="AK296" s="29">
        <v>0.41229700000000002</v>
      </c>
      <c r="AL296" s="29">
        <v>2.6675000000000001E-2</v>
      </c>
      <c r="AM296" s="29">
        <v>2.75E-2</v>
      </c>
      <c r="AN296" s="29">
        <v>0</v>
      </c>
      <c r="AO296" s="29">
        <v>0</v>
      </c>
      <c r="AP296" s="29">
        <v>0</v>
      </c>
      <c r="AQ296" s="29">
        <v>0</v>
      </c>
      <c r="AR296" s="29">
        <v>0</v>
      </c>
      <c r="AS296" s="29">
        <v>0</v>
      </c>
      <c r="AT296" s="29">
        <v>0</v>
      </c>
      <c r="AU296" s="29">
        <v>0</v>
      </c>
      <c r="AV296" s="29">
        <v>0</v>
      </c>
      <c r="AW296" s="29">
        <v>0</v>
      </c>
      <c r="AX296" s="29">
        <v>0</v>
      </c>
      <c r="AY296" s="29">
        <v>0</v>
      </c>
      <c r="AZ296" s="29">
        <v>0</v>
      </c>
      <c r="BA296" s="29">
        <v>0</v>
      </c>
      <c r="BB296" s="29">
        <v>0</v>
      </c>
      <c r="BC296" s="29">
        <v>0</v>
      </c>
      <c r="BD296" s="29">
        <v>0</v>
      </c>
      <c r="BE296" s="29">
        <v>0</v>
      </c>
    </row>
    <row r="297" spans="1:57" x14ac:dyDescent="0.25">
      <c r="A297" s="29" t="s">
        <v>1295</v>
      </c>
      <c r="B297" s="29">
        <v>8</v>
      </c>
      <c r="C297" s="29" t="s">
        <v>3</v>
      </c>
      <c r="D297">
        <v>4</v>
      </c>
      <c r="E297" t="s">
        <v>1</v>
      </c>
      <c r="F297" s="2" t="s">
        <v>736</v>
      </c>
      <c r="G297" s="29" t="s">
        <v>244</v>
      </c>
      <c r="H297" s="29">
        <v>50.243514471611071</v>
      </c>
      <c r="I297" s="29">
        <v>45.381831619012274</v>
      </c>
      <c r="J297" s="5" t="s">
        <v>52</v>
      </c>
      <c r="K297" s="29">
        <v>425</v>
      </c>
      <c r="L297" s="29">
        <v>173</v>
      </c>
      <c r="M297" s="29">
        <f t="shared" si="18"/>
        <v>40.705882352941174</v>
      </c>
      <c r="N297" s="29">
        <v>0.5462866071428587</v>
      </c>
      <c r="O297" s="29">
        <v>9.0913715370317533E-2</v>
      </c>
      <c r="P297" s="29">
        <v>1.379940322585177</v>
      </c>
      <c r="Q297" s="29">
        <f t="shared" si="22"/>
        <v>28.422612535012469</v>
      </c>
      <c r="R297" s="29">
        <v>1.4743677275515499</v>
      </c>
      <c r="S297" s="29">
        <f t="shared" si="23"/>
        <v>0.75988435727466563</v>
      </c>
      <c r="U297" s="29">
        <v>8.7666299999999993</v>
      </c>
      <c r="V297" s="5">
        <v>56</v>
      </c>
      <c r="W297" s="5">
        <v>1.6666666666666701</v>
      </c>
      <c r="X297" s="5">
        <v>3.6666666666666701</v>
      </c>
      <c r="Y297" s="5">
        <v>5.3333333333333304</v>
      </c>
      <c r="Z297" s="5">
        <v>6</v>
      </c>
      <c r="AA297" s="29" t="s">
        <v>2249</v>
      </c>
      <c r="AC297" s="29">
        <v>467</v>
      </c>
      <c r="AD297" s="29">
        <v>335.56252499999999</v>
      </c>
      <c r="AE297" s="29">
        <v>1.3916930000000001</v>
      </c>
      <c r="AF297" s="29">
        <v>3.1</v>
      </c>
      <c r="AG297" s="29">
        <v>2.8160259999999999</v>
      </c>
      <c r="AH297" s="29">
        <v>0.28160299999999999</v>
      </c>
      <c r="AI297" s="29">
        <v>0.71736299999999997</v>
      </c>
      <c r="AJ297" s="29">
        <v>1.0736250000000001</v>
      </c>
      <c r="AK297" s="29">
        <v>1.496626</v>
      </c>
      <c r="AL297" s="29">
        <v>0.234787</v>
      </c>
      <c r="AM297" s="29">
        <v>4.2500000000000003E-2</v>
      </c>
      <c r="AN297" s="29">
        <v>8</v>
      </c>
      <c r="AO297" s="29">
        <v>2.3841000000000001E-2</v>
      </c>
      <c r="AP297" s="29">
        <v>1.430434</v>
      </c>
      <c r="AQ297" s="29">
        <v>20.342611999999999</v>
      </c>
      <c r="AR297" s="29">
        <v>1.0993189999999999</v>
      </c>
      <c r="AS297" s="29">
        <v>0.82912200000000003</v>
      </c>
      <c r="AT297" s="29">
        <v>11.875</v>
      </c>
      <c r="AU297" s="29">
        <v>6.8543520000000004</v>
      </c>
      <c r="AV297" s="29">
        <v>0.101087</v>
      </c>
      <c r="AW297" s="29">
        <v>8.6819999999999994E-2</v>
      </c>
      <c r="AX297" s="29">
        <v>12.082694999999999</v>
      </c>
      <c r="AY297" s="29">
        <v>5.0572559999999998</v>
      </c>
      <c r="AZ297" s="29">
        <v>38.323180999999998</v>
      </c>
      <c r="BA297" s="29">
        <v>11.435745000000001</v>
      </c>
      <c r="BB297" s="29">
        <v>23.393181999999999</v>
      </c>
      <c r="BC297" s="29">
        <v>18.337531999999999</v>
      </c>
      <c r="BD297" s="29">
        <v>7.1760450000000002</v>
      </c>
      <c r="BE297" s="29">
        <v>1.490712</v>
      </c>
    </row>
    <row r="298" spans="1:57" x14ac:dyDescent="0.25">
      <c r="A298" s="29" t="s">
        <v>1295</v>
      </c>
      <c r="B298" s="29">
        <v>8</v>
      </c>
      <c r="C298" s="29" t="s">
        <v>15</v>
      </c>
      <c r="D298">
        <v>6</v>
      </c>
      <c r="E298" t="s">
        <v>1</v>
      </c>
      <c r="F298" s="2" t="s">
        <v>736</v>
      </c>
      <c r="G298" s="29" t="s">
        <v>244</v>
      </c>
      <c r="H298" s="29">
        <v>50.243514471611071</v>
      </c>
      <c r="I298" s="29">
        <v>45.381831619012274</v>
      </c>
      <c r="J298" s="5" t="s">
        <v>52</v>
      </c>
      <c r="K298" s="29">
        <v>156</v>
      </c>
      <c r="L298" s="29">
        <v>102</v>
      </c>
      <c r="M298" s="29">
        <f t="shared" si="18"/>
        <v>65.384615384615387</v>
      </c>
      <c r="N298" s="29">
        <v>1.0617375</v>
      </c>
      <c r="O298" s="29">
        <v>3.2469184060827695E-2</v>
      </c>
      <c r="P298" s="29">
        <v>0.50651927134891195</v>
      </c>
      <c r="Q298" s="29">
        <f t="shared" si="22"/>
        <v>29.296033586248736</v>
      </c>
      <c r="R298" s="29">
        <v>2.9526752303997532</v>
      </c>
      <c r="S298" s="29">
        <f t="shared" si="23"/>
        <v>2.238191860122869</v>
      </c>
      <c r="U298" s="29">
        <v>8.7666299999999993</v>
      </c>
      <c r="V298" s="5">
        <v>56</v>
      </c>
      <c r="W298" s="5">
        <v>1.6666666666666701</v>
      </c>
      <c r="X298" s="5">
        <v>3.6666666666666701</v>
      </c>
      <c r="Y298" s="5">
        <v>5.3333333333333304</v>
      </c>
      <c r="Z298" s="5">
        <v>6</v>
      </c>
      <c r="AA298" s="29" t="s">
        <v>2249</v>
      </c>
      <c r="AC298" s="29">
        <v>160</v>
      </c>
      <c r="AD298" s="29">
        <v>335.56252499999999</v>
      </c>
      <c r="AE298" s="29">
        <v>0.47681099999999998</v>
      </c>
      <c r="AF298" s="29">
        <v>1.1399999999999999</v>
      </c>
      <c r="AG298" s="29">
        <v>4.1928989999999997</v>
      </c>
      <c r="AH298" s="29">
        <v>0.41929</v>
      </c>
      <c r="AI298" s="29">
        <v>1.961274</v>
      </c>
      <c r="AJ298" s="29">
        <v>4.9893039999999997</v>
      </c>
      <c r="AK298" s="29">
        <v>2.5439099999999999</v>
      </c>
      <c r="AL298" s="29">
        <v>5.4475000000000003E-2</v>
      </c>
      <c r="AM298" s="29">
        <v>2.5000000000000001E-3</v>
      </c>
      <c r="AN298" s="29">
        <v>7</v>
      </c>
      <c r="AO298" s="29">
        <v>2.086E-2</v>
      </c>
      <c r="AP298" s="29">
        <v>1.25163</v>
      </c>
      <c r="AQ298" s="29">
        <v>66.875</v>
      </c>
      <c r="AR298" s="29">
        <v>2.062271</v>
      </c>
      <c r="AS298" s="29">
        <v>1.7161729999999999</v>
      </c>
      <c r="AT298" s="29">
        <v>15.285714</v>
      </c>
      <c r="AU298" s="29">
        <v>13.744263</v>
      </c>
      <c r="AV298" s="29">
        <v>0.14435899999999999</v>
      </c>
      <c r="AW298" s="29">
        <v>0.27343899999999999</v>
      </c>
      <c r="AX298" s="29">
        <v>8.8838530000000002</v>
      </c>
      <c r="AY298" s="29">
        <v>5.4997670000000003</v>
      </c>
      <c r="AZ298" s="29">
        <v>404.09918800000003</v>
      </c>
      <c r="BA298" s="29">
        <v>68.991114999999994</v>
      </c>
      <c r="BB298" s="29">
        <v>48.03875</v>
      </c>
      <c r="BC298" s="29">
        <v>75.298394999999999</v>
      </c>
      <c r="BD298" s="29">
        <v>14.498060000000001</v>
      </c>
      <c r="BE298" s="29">
        <v>1.213352</v>
      </c>
    </row>
    <row r="299" spans="1:57" x14ac:dyDescent="0.25">
      <c r="A299" s="29" t="s">
        <v>1295</v>
      </c>
      <c r="B299" s="29">
        <v>8</v>
      </c>
      <c r="C299" s="29" t="s">
        <v>0</v>
      </c>
      <c r="D299">
        <v>10</v>
      </c>
      <c r="E299" t="s">
        <v>1</v>
      </c>
      <c r="F299" s="2" t="s">
        <v>736</v>
      </c>
      <c r="G299" s="29" t="s">
        <v>244</v>
      </c>
      <c r="H299" s="29">
        <v>50.243514471611071</v>
      </c>
      <c r="I299" s="29">
        <v>45.381831619012274</v>
      </c>
      <c r="J299" s="5" t="s">
        <v>51</v>
      </c>
      <c r="K299" s="29">
        <v>12987</v>
      </c>
      <c r="L299" s="29">
        <v>117</v>
      </c>
      <c r="M299" s="29">
        <f t="shared" si="18"/>
        <v>0.90090090090090091</v>
      </c>
      <c r="N299" s="29">
        <v>1.75398148148143E-2</v>
      </c>
      <c r="O299" s="29">
        <v>8.7666796964234767E-2</v>
      </c>
      <c r="P299" s="29">
        <v>42.167729339796921</v>
      </c>
      <c r="Q299" s="29">
        <f t="shared" si="22"/>
        <v>12.365176482199274</v>
      </c>
      <c r="R299" s="29">
        <v>0.56496125908446593</v>
      </c>
      <c r="S299" s="29">
        <f t="shared" si="23"/>
        <v>0.14952211119241832</v>
      </c>
      <c r="T299" s="29">
        <v>0.34617262901843643</v>
      </c>
      <c r="U299" s="29">
        <v>8.7666299999999993</v>
      </c>
      <c r="V299" s="5">
        <v>56</v>
      </c>
      <c r="W299" s="5">
        <v>1.6666666666666701</v>
      </c>
      <c r="X299" s="5">
        <v>3.6666666666666701</v>
      </c>
      <c r="Y299" s="5">
        <v>5.3333333333333304</v>
      </c>
      <c r="Z299" s="5">
        <v>6</v>
      </c>
      <c r="AA299" s="29" t="s">
        <v>2249</v>
      </c>
      <c r="AC299" s="29">
        <v>14200</v>
      </c>
      <c r="AD299" s="29">
        <v>335.56252499999999</v>
      </c>
      <c r="AE299" s="29">
        <v>42.317002000000002</v>
      </c>
      <c r="AF299" s="29">
        <v>141.99</v>
      </c>
      <c r="AG299" s="29">
        <v>474.70098999999999</v>
      </c>
      <c r="AH299" s="29">
        <v>47.470098999999998</v>
      </c>
      <c r="AI299" s="29">
        <v>2.3630000000000002E-2</v>
      </c>
      <c r="AJ299" s="29">
        <v>1.3344999999999999E-2</v>
      </c>
      <c r="AK299" s="29">
        <v>0.56476499999999996</v>
      </c>
      <c r="AL299" s="29">
        <v>2.1975000000000001E-2</v>
      </c>
      <c r="AM299" s="29">
        <v>2.2499999999999999E-2</v>
      </c>
      <c r="AN299" s="29">
        <v>0</v>
      </c>
      <c r="AO299" s="29">
        <v>0</v>
      </c>
      <c r="AP299" s="29">
        <v>0</v>
      </c>
      <c r="AQ299" s="29">
        <v>0</v>
      </c>
      <c r="AR299" s="29">
        <v>0</v>
      </c>
      <c r="AS299" s="29">
        <v>0</v>
      </c>
      <c r="AT299" s="29">
        <v>0</v>
      </c>
      <c r="AU299" s="29">
        <v>0</v>
      </c>
      <c r="AV299" s="29">
        <v>0</v>
      </c>
      <c r="AW299" s="29">
        <v>0</v>
      </c>
      <c r="AX299" s="29">
        <v>0</v>
      </c>
      <c r="AY299" s="29">
        <v>0</v>
      </c>
      <c r="AZ299" s="29">
        <v>0</v>
      </c>
      <c r="BA299" s="29">
        <v>0</v>
      </c>
      <c r="BB299" s="29">
        <v>0</v>
      </c>
      <c r="BC299" s="29">
        <v>0</v>
      </c>
      <c r="BD299" s="29">
        <v>0</v>
      </c>
      <c r="BE299" s="29">
        <v>0</v>
      </c>
    </row>
    <row r="300" spans="1:57" x14ac:dyDescent="0.25">
      <c r="A300" s="29" t="s">
        <v>1296</v>
      </c>
      <c r="B300" s="29">
        <v>8</v>
      </c>
      <c r="C300" s="29" t="s">
        <v>3</v>
      </c>
      <c r="D300">
        <v>4</v>
      </c>
      <c r="E300" t="s">
        <v>1</v>
      </c>
      <c r="F300" s="2" t="s">
        <v>736</v>
      </c>
      <c r="G300" s="29" t="s">
        <v>244</v>
      </c>
      <c r="H300" s="29">
        <v>50.243514471611071</v>
      </c>
      <c r="I300" s="29">
        <v>45.381831619012274</v>
      </c>
      <c r="J300" s="5" t="s">
        <v>51</v>
      </c>
      <c r="K300" s="29">
        <v>6102</v>
      </c>
      <c r="L300" s="29">
        <v>273</v>
      </c>
      <c r="M300" s="29">
        <f t="shared" si="18"/>
        <v>4.4739429695181911</v>
      </c>
      <c r="N300" s="29">
        <v>5.5579787234044983E-2</v>
      </c>
      <c r="O300" s="29">
        <v>0.15096547558537945</v>
      </c>
      <c r="P300" s="29">
        <v>19.59981557493586</v>
      </c>
      <c r="Q300" s="29">
        <f t="shared" si="22"/>
        <v>10.202737282661786</v>
      </c>
      <c r="R300" s="29">
        <v>0.60246786582646594</v>
      </c>
      <c r="S300" s="29">
        <f t="shared" si="23"/>
        <v>0.1120155044504183</v>
      </c>
      <c r="T300" s="29">
        <v>0.67005253303257473</v>
      </c>
      <c r="U300" s="29">
        <v>8.7666299999999993</v>
      </c>
      <c r="V300" s="5">
        <v>56</v>
      </c>
      <c r="W300" s="5">
        <v>1.6666666666666701</v>
      </c>
      <c r="X300" s="5">
        <v>3.6666666666666701</v>
      </c>
      <c r="Y300" s="5">
        <v>5.3333333333333304</v>
      </c>
      <c r="Z300" s="5">
        <v>6</v>
      </c>
      <c r="AA300" s="29" t="s">
        <v>2249</v>
      </c>
      <c r="AC300" s="29">
        <v>6191</v>
      </c>
      <c r="AD300" s="29">
        <v>316.00375000000003</v>
      </c>
      <c r="AE300" s="29">
        <v>19.591539999999998</v>
      </c>
      <c r="AF300" s="29">
        <v>61.9</v>
      </c>
      <c r="AG300" s="29">
        <v>129.86889500000001</v>
      </c>
      <c r="AH300" s="29">
        <v>12.986890000000001</v>
      </c>
      <c r="AI300" s="29">
        <v>5.1028999999999998E-2</v>
      </c>
      <c r="AJ300" s="29">
        <v>3.0657E-2</v>
      </c>
      <c r="AK300" s="29">
        <v>0.60077499999999995</v>
      </c>
      <c r="AL300" s="29">
        <v>4.7563000000000001E-2</v>
      </c>
      <c r="AM300" s="29">
        <v>4.7500000000000001E-2</v>
      </c>
      <c r="AN300" s="29">
        <v>3</v>
      </c>
      <c r="AO300" s="29">
        <v>9.4940000000000007E-3</v>
      </c>
      <c r="AP300" s="29">
        <v>0.56961300000000004</v>
      </c>
      <c r="AQ300" s="29">
        <v>1.017606</v>
      </c>
      <c r="AR300" s="29">
        <v>0.31311699999999998</v>
      </c>
      <c r="AS300" s="29">
        <v>0.24580399999999999</v>
      </c>
      <c r="AT300" s="29">
        <v>21</v>
      </c>
      <c r="AU300" s="29">
        <v>10.816654</v>
      </c>
      <c r="AV300" s="29">
        <v>1.5656E-2</v>
      </c>
      <c r="AW300" s="29">
        <v>8.8020000000000008E-3</v>
      </c>
      <c r="AX300" s="29">
        <v>72.918260000000004</v>
      </c>
      <c r="AY300" s="29">
        <v>17.579625</v>
      </c>
      <c r="AZ300" s="29">
        <v>304.526749</v>
      </c>
      <c r="BA300" s="29">
        <v>68.971238</v>
      </c>
      <c r="BB300" s="29">
        <v>5.7458629999999999</v>
      </c>
      <c r="BC300" s="29">
        <v>7.8991429999999996</v>
      </c>
      <c r="BD300" s="29">
        <v>5.9135039999999996</v>
      </c>
      <c r="BE300" s="29">
        <v>1.118034</v>
      </c>
    </row>
    <row r="301" spans="1:57" x14ac:dyDescent="0.25">
      <c r="A301" s="29" t="s">
        <v>1296</v>
      </c>
      <c r="B301" s="29">
        <v>8</v>
      </c>
      <c r="C301" s="29" t="s">
        <v>21</v>
      </c>
      <c r="D301">
        <v>7</v>
      </c>
      <c r="E301" t="s">
        <v>1</v>
      </c>
      <c r="F301" s="2" t="s">
        <v>736</v>
      </c>
      <c r="G301" s="29" t="s">
        <v>244</v>
      </c>
      <c r="H301" s="29">
        <v>50.243514471611071</v>
      </c>
      <c r="I301" s="29">
        <v>45.381831619012274</v>
      </c>
      <c r="J301" s="5" t="s">
        <v>50</v>
      </c>
      <c r="K301" s="29">
        <v>13128</v>
      </c>
      <c r="L301" s="29">
        <v>33</v>
      </c>
      <c r="M301" s="29">
        <f t="shared" si="18"/>
        <v>0.25137111517367461</v>
      </c>
      <c r="N301" s="29">
        <v>2.235714285714455E-2</v>
      </c>
      <c r="O301" s="29">
        <v>2.2484219768035239E-2</v>
      </c>
      <c r="P301" s="29">
        <v>42.167548159252377</v>
      </c>
      <c r="Q301" s="29">
        <f t="shared" si="22"/>
        <v>12.36499530165473</v>
      </c>
      <c r="R301" s="29">
        <v>0.46152868167948713</v>
      </c>
      <c r="S301" s="29">
        <f t="shared" si="23"/>
        <v>0.25295468859739711</v>
      </c>
      <c r="T301" s="29">
        <v>0.68556278108771984</v>
      </c>
      <c r="U301" s="29">
        <v>8.7666299999999993</v>
      </c>
      <c r="V301" s="5">
        <v>56</v>
      </c>
      <c r="W301" s="5">
        <v>1.6666666666666701</v>
      </c>
      <c r="X301" s="5">
        <v>3.6666666666666701</v>
      </c>
      <c r="Y301" s="5">
        <v>5.3333333333333304</v>
      </c>
      <c r="Z301" s="5">
        <v>6</v>
      </c>
      <c r="AA301" s="29" t="s">
        <v>2249</v>
      </c>
      <c r="AC301" s="29">
        <v>13317</v>
      </c>
      <c r="AD301" s="29">
        <v>316.00375000000003</v>
      </c>
      <c r="AE301" s="29">
        <v>42.141905000000001</v>
      </c>
      <c r="AF301" s="29">
        <v>133.16</v>
      </c>
      <c r="AG301" s="29">
        <v>485.79787399999998</v>
      </c>
      <c r="AH301" s="29">
        <v>48.579787000000003</v>
      </c>
      <c r="AI301" s="29">
        <v>2.3727999999999999E-2</v>
      </c>
      <c r="AJ301" s="29">
        <v>1.0937000000000001E-2</v>
      </c>
      <c r="AK301" s="29">
        <v>0.46093400000000001</v>
      </c>
      <c r="AL301" s="29">
        <v>2.2525E-2</v>
      </c>
      <c r="AM301" s="29">
        <v>2.2499999999999999E-2</v>
      </c>
      <c r="AN301" s="29">
        <v>0</v>
      </c>
      <c r="AO301" s="29">
        <v>0</v>
      </c>
      <c r="AP301" s="29">
        <v>0</v>
      </c>
      <c r="AQ301" s="29">
        <v>0</v>
      </c>
      <c r="AR301" s="29">
        <v>0</v>
      </c>
      <c r="AS301" s="29">
        <v>0</v>
      </c>
      <c r="AT301" s="29">
        <v>0</v>
      </c>
      <c r="AU301" s="29">
        <v>0</v>
      </c>
      <c r="AV301" s="29">
        <v>0</v>
      </c>
      <c r="AW301" s="29">
        <v>0</v>
      </c>
      <c r="AX301" s="29">
        <v>0</v>
      </c>
      <c r="AY301" s="29">
        <v>0</v>
      </c>
      <c r="AZ301" s="29">
        <v>0</v>
      </c>
      <c r="BA301" s="29">
        <v>0</v>
      </c>
      <c r="BB301" s="29">
        <v>0</v>
      </c>
      <c r="BC301" s="29">
        <v>0</v>
      </c>
      <c r="BD301" s="29">
        <v>0</v>
      </c>
      <c r="BE301" s="29">
        <v>0</v>
      </c>
    </row>
    <row r="302" spans="1:57" x14ac:dyDescent="0.25">
      <c r="A302" s="29" t="s">
        <v>1296</v>
      </c>
      <c r="B302" s="29">
        <v>8</v>
      </c>
      <c r="C302" s="29" t="s">
        <v>4</v>
      </c>
      <c r="D302">
        <v>12</v>
      </c>
      <c r="E302" t="s">
        <v>1</v>
      </c>
      <c r="F302" s="2" t="s">
        <v>736</v>
      </c>
      <c r="G302" s="29" t="s">
        <v>244</v>
      </c>
      <c r="H302" s="29">
        <v>50.243514471611071</v>
      </c>
      <c r="I302" s="29">
        <v>45.381831619012274</v>
      </c>
      <c r="J302" s="5" t="s">
        <v>52</v>
      </c>
      <c r="K302" s="29">
        <v>378</v>
      </c>
      <c r="L302" s="29">
        <v>139</v>
      </c>
      <c r="M302" s="29">
        <f t="shared" si="18"/>
        <v>36.772486772486772</v>
      </c>
      <c r="N302" s="29">
        <v>0.98596249999999608</v>
      </c>
      <c r="O302" s="29">
        <v>5.7816565117804898E-2</v>
      </c>
      <c r="P302" s="29">
        <v>1.214147867473903</v>
      </c>
      <c r="Q302" s="29">
        <f t="shared" si="22"/>
        <v>28.588404990123742</v>
      </c>
      <c r="R302" s="29">
        <v>1.9134820797499885</v>
      </c>
      <c r="S302" s="29">
        <f t="shared" si="23"/>
        <v>1.1989987094731043</v>
      </c>
      <c r="U302" s="29">
        <v>8.7666299999999993</v>
      </c>
      <c r="V302" s="5">
        <v>56</v>
      </c>
      <c r="W302" s="5">
        <v>1.6666666666666701</v>
      </c>
      <c r="X302" s="5">
        <v>3.6666666666666701</v>
      </c>
      <c r="Y302" s="5">
        <v>5.3333333333333304</v>
      </c>
      <c r="Z302" s="5">
        <v>6</v>
      </c>
      <c r="AA302" s="29" t="s">
        <v>2249</v>
      </c>
      <c r="AC302" s="29">
        <v>390</v>
      </c>
      <c r="AD302" s="29">
        <v>316.00375000000003</v>
      </c>
      <c r="AE302" s="29">
        <v>1.2341629999999999</v>
      </c>
      <c r="AF302" s="29">
        <v>2.42</v>
      </c>
      <c r="AG302" s="29">
        <v>2.122169</v>
      </c>
      <c r="AH302" s="29">
        <v>0.21221699999999999</v>
      </c>
      <c r="AI302" s="29">
        <v>0.80766000000000004</v>
      </c>
      <c r="AJ302" s="29">
        <v>1.549725</v>
      </c>
      <c r="AK302" s="29">
        <v>1.918785</v>
      </c>
      <c r="AL302" s="29">
        <v>0.33739999999999998</v>
      </c>
      <c r="AM302" s="29">
        <v>8.7499999999999994E-2</v>
      </c>
      <c r="AN302" s="29">
        <v>6</v>
      </c>
      <c r="AO302" s="29">
        <v>1.8987E-2</v>
      </c>
      <c r="AP302" s="29">
        <v>1.139227</v>
      </c>
      <c r="AQ302" s="29">
        <v>23.076923000000001</v>
      </c>
      <c r="AR302" s="29">
        <v>1.9683790000000001</v>
      </c>
      <c r="AS302" s="29">
        <v>1.269598</v>
      </c>
      <c r="AT302" s="29">
        <v>15</v>
      </c>
      <c r="AU302" s="29">
        <v>8.9218829999999993</v>
      </c>
      <c r="AV302" s="29">
        <v>0.140599</v>
      </c>
      <c r="AW302" s="29">
        <v>9.1233999999999996E-2</v>
      </c>
      <c r="AX302" s="29">
        <v>7.6212369999999998</v>
      </c>
      <c r="AY302" s="29">
        <v>1.8349299999999999</v>
      </c>
      <c r="AZ302" s="29">
        <v>19.549742999999999</v>
      </c>
      <c r="BA302" s="29">
        <v>11.239204000000001</v>
      </c>
      <c r="BB302" s="29">
        <v>57.508584999999997</v>
      </c>
      <c r="BC302" s="29">
        <v>92.747265999999996</v>
      </c>
      <c r="BD302" s="29">
        <v>7.3818359999999998</v>
      </c>
      <c r="BE302" s="29">
        <v>1</v>
      </c>
    </row>
    <row r="303" spans="1:57" x14ac:dyDescent="0.25">
      <c r="A303" s="29" t="s">
        <v>1296</v>
      </c>
      <c r="B303" s="29">
        <v>8</v>
      </c>
      <c r="C303" s="29" t="s">
        <v>5</v>
      </c>
      <c r="D303">
        <v>14</v>
      </c>
      <c r="E303" t="s">
        <v>1</v>
      </c>
      <c r="F303" s="2" t="s">
        <v>736</v>
      </c>
      <c r="G303" s="29" t="s">
        <v>244</v>
      </c>
      <c r="H303" s="29">
        <v>50.243514471611071</v>
      </c>
      <c r="I303" s="29">
        <v>45.381831619012274</v>
      </c>
      <c r="J303" s="5" t="s">
        <v>52</v>
      </c>
      <c r="K303" s="29">
        <v>11719</v>
      </c>
      <c r="L303" s="29">
        <v>25</v>
      </c>
      <c r="M303" s="29">
        <f t="shared" si="18"/>
        <v>0.21332878231931052</v>
      </c>
      <c r="N303" s="29">
        <v>4.4118749999984885E-2</v>
      </c>
      <c r="O303" s="29">
        <v>1.2848125581734423E-2</v>
      </c>
      <c r="P303" s="29">
        <v>37.641795923086427</v>
      </c>
      <c r="Q303" s="29">
        <f t="shared" si="22"/>
        <v>7.8392430654887804</v>
      </c>
      <c r="R303" s="29">
        <v>0.43084633676024542</v>
      </c>
      <c r="S303" s="29">
        <f t="shared" si="23"/>
        <v>0.28363703351663883</v>
      </c>
      <c r="T303" s="29">
        <v>0.67675490689621609</v>
      </c>
      <c r="U303" s="29">
        <v>8.7666299999999993</v>
      </c>
      <c r="V303" s="5">
        <v>56</v>
      </c>
      <c r="W303" s="5">
        <v>1.6666666666666701</v>
      </c>
      <c r="X303" s="5">
        <v>3.6666666666666701</v>
      </c>
      <c r="Y303" s="5">
        <v>5.3333333333333304</v>
      </c>
      <c r="Z303" s="5">
        <v>6</v>
      </c>
      <c r="AA303" s="29" t="s">
        <v>2249</v>
      </c>
      <c r="AC303" s="29">
        <v>11896</v>
      </c>
      <c r="AD303" s="29">
        <v>316.00375000000003</v>
      </c>
      <c r="AE303" s="29">
        <v>37.645122999999998</v>
      </c>
      <c r="AF303" s="29">
        <v>118.95</v>
      </c>
      <c r="AG303" s="29">
        <v>450.82409799999999</v>
      </c>
      <c r="AH303" s="29">
        <v>45.082410000000003</v>
      </c>
      <c r="AI303" s="29">
        <v>2.6563E-2</v>
      </c>
      <c r="AJ303" s="29">
        <v>1.1431999999999999E-2</v>
      </c>
      <c r="AK303" s="29">
        <v>0.430369</v>
      </c>
      <c r="AL303" s="29">
        <v>2.4875000000000001E-2</v>
      </c>
      <c r="AM303" s="29">
        <v>2.2499999999999999E-2</v>
      </c>
      <c r="AN303" s="29">
        <v>0</v>
      </c>
      <c r="AO303" s="29">
        <v>0</v>
      </c>
      <c r="AP303" s="29">
        <v>0</v>
      </c>
      <c r="AQ303" s="29">
        <v>0</v>
      </c>
      <c r="AR303" s="29">
        <v>0</v>
      </c>
      <c r="AS303" s="29">
        <v>0</v>
      </c>
      <c r="AT303" s="29">
        <v>0</v>
      </c>
      <c r="AU303" s="29">
        <v>0</v>
      </c>
      <c r="AV303" s="29">
        <v>0</v>
      </c>
      <c r="AW303" s="29">
        <v>0</v>
      </c>
      <c r="AX303" s="29">
        <v>0</v>
      </c>
      <c r="AY303" s="29">
        <v>0</v>
      </c>
      <c r="AZ303" s="29">
        <v>0</v>
      </c>
      <c r="BA303" s="29">
        <v>0</v>
      </c>
      <c r="BB303" s="29">
        <v>0</v>
      </c>
      <c r="BC303" s="29">
        <v>0</v>
      </c>
      <c r="BD303" s="29">
        <v>0</v>
      </c>
      <c r="BE303" s="29">
        <v>0</v>
      </c>
    </row>
    <row r="304" spans="1:57" x14ac:dyDescent="0.25">
      <c r="A304" s="29" t="s">
        <v>1297</v>
      </c>
      <c r="B304" s="29">
        <v>8</v>
      </c>
      <c r="C304" s="29" t="s">
        <v>2</v>
      </c>
      <c r="D304">
        <v>3</v>
      </c>
      <c r="E304" t="s">
        <v>1</v>
      </c>
      <c r="F304" s="2" t="s">
        <v>736</v>
      </c>
      <c r="G304" s="29" t="s">
        <v>244</v>
      </c>
      <c r="H304" s="29">
        <v>50.243514471611071</v>
      </c>
      <c r="I304" s="29">
        <v>45.381831619012274</v>
      </c>
      <c r="J304" s="5" t="s">
        <v>51</v>
      </c>
      <c r="K304" s="29">
        <v>11180</v>
      </c>
      <c r="L304" s="29">
        <v>75</v>
      </c>
      <c r="M304" s="29">
        <f t="shared" si="18"/>
        <v>0.67084078711985684</v>
      </c>
      <c r="N304" s="29">
        <v>2.6715000000000089E-2</v>
      </c>
      <c r="O304" s="29">
        <v>5.6406378550804541E-2</v>
      </c>
      <c r="P304" s="29">
        <v>42.041554146532981</v>
      </c>
      <c r="Q304" s="29">
        <f t="shared" si="22"/>
        <v>12.239001288935334</v>
      </c>
      <c r="R304" s="29">
        <v>0.52602116970675095</v>
      </c>
      <c r="S304" s="29">
        <f t="shared" si="23"/>
        <v>0.1884622005701333</v>
      </c>
      <c r="T304" s="29">
        <v>0.99954791475054938</v>
      </c>
      <c r="U304" s="29">
        <v>8.7666299999999993</v>
      </c>
      <c r="V304" s="5">
        <v>56</v>
      </c>
      <c r="W304" s="5">
        <v>1.6666666666666701</v>
      </c>
      <c r="X304" s="5">
        <v>3.6666666666666701</v>
      </c>
      <c r="Y304" s="5">
        <v>5.3333333333333304</v>
      </c>
      <c r="Z304" s="5">
        <v>6</v>
      </c>
      <c r="AA304" s="29" t="s">
        <v>2249</v>
      </c>
      <c r="AC304" s="29">
        <v>12783</v>
      </c>
      <c r="AD304" s="29">
        <v>312.19585000000001</v>
      </c>
      <c r="AE304" s="29">
        <v>40.945450999999998</v>
      </c>
      <c r="AF304" s="29">
        <v>127.81</v>
      </c>
      <c r="AG304" s="29">
        <v>439.31609800000001</v>
      </c>
      <c r="AH304" s="29">
        <v>43.931609999999999</v>
      </c>
      <c r="AI304" s="29">
        <v>2.4419E-2</v>
      </c>
      <c r="AJ304" s="29">
        <v>1.9453999999999999E-2</v>
      </c>
      <c r="AK304" s="29">
        <v>0.796678</v>
      </c>
      <c r="AL304" s="29">
        <v>2.2374999999999999E-2</v>
      </c>
      <c r="AM304" s="29">
        <v>2.2499999999999999E-2</v>
      </c>
      <c r="AN304" s="29">
        <v>0</v>
      </c>
      <c r="AO304" s="29">
        <v>0</v>
      </c>
      <c r="AP304" s="29">
        <v>0</v>
      </c>
      <c r="AQ304" s="29">
        <v>0</v>
      </c>
      <c r="AR304" s="29">
        <v>0</v>
      </c>
      <c r="AS304" s="29">
        <v>0</v>
      </c>
      <c r="AT304" s="29">
        <v>0</v>
      </c>
      <c r="AU304" s="29">
        <v>0</v>
      </c>
      <c r="AV304" s="29">
        <v>0</v>
      </c>
      <c r="AW304" s="29">
        <v>0</v>
      </c>
      <c r="AX304" s="29">
        <v>0</v>
      </c>
      <c r="AY304" s="29">
        <v>0</v>
      </c>
      <c r="AZ304" s="29">
        <v>0</v>
      </c>
      <c r="BA304" s="29">
        <v>0</v>
      </c>
      <c r="BB304" s="29">
        <v>0</v>
      </c>
      <c r="BC304" s="29">
        <v>0</v>
      </c>
      <c r="BD304" s="29">
        <v>0</v>
      </c>
      <c r="BE304" s="29">
        <v>0</v>
      </c>
    </row>
    <row r="305" spans="1:57" x14ac:dyDescent="0.25">
      <c r="A305" s="29" t="s">
        <v>1297</v>
      </c>
      <c r="B305" s="29">
        <v>8</v>
      </c>
      <c r="C305" s="29" t="s">
        <v>10</v>
      </c>
      <c r="D305">
        <v>13</v>
      </c>
      <c r="E305" t="s">
        <v>1</v>
      </c>
      <c r="F305" s="2" t="s">
        <v>736</v>
      </c>
      <c r="G305" s="29" t="s">
        <v>244</v>
      </c>
      <c r="H305" s="29">
        <v>50.243514471611071</v>
      </c>
      <c r="I305" s="29">
        <v>45.381831619012274</v>
      </c>
      <c r="J305" s="5" t="s">
        <v>52</v>
      </c>
      <c r="K305" s="29">
        <v>10023</v>
      </c>
      <c r="L305" s="29">
        <v>18</v>
      </c>
      <c r="M305" s="29">
        <f t="shared" si="18"/>
        <v>0.17958695001496558</v>
      </c>
      <c r="N305" s="29">
        <v>3.4741666666664152E-2</v>
      </c>
      <c r="O305" s="29">
        <v>1.1281275710160908E-2</v>
      </c>
      <c r="P305" s="29">
        <v>37.69074214764759</v>
      </c>
      <c r="Q305" s="29">
        <f t="shared" si="22"/>
        <v>7.8881892900499437</v>
      </c>
      <c r="R305" s="29">
        <v>0.44476760036884977</v>
      </c>
      <c r="S305" s="29">
        <f t="shared" si="23"/>
        <v>0.26971576990803448</v>
      </c>
      <c r="T305" s="29">
        <v>0.99954791475054938</v>
      </c>
      <c r="U305" s="29">
        <v>8.7666299999999993</v>
      </c>
      <c r="V305" s="5">
        <v>56</v>
      </c>
      <c r="W305" s="5">
        <v>1.6666666666666701</v>
      </c>
      <c r="X305" s="5">
        <v>3.6666666666666701</v>
      </c>
      <c r="Y305" s="5">
        <v>5.3333333333333304</v>
      </c>
      <c r="Z305" s="5">
        <v>6</v>
      </c>
      <c r="AA305" s="29" t="s">
        <v>2249</v>
      </c>
      <c r="AC305" s="29">
        <v>11387</v>
      </c>
      <c r="AD305" s="29">
        <v>312.19585000000001</v>
      </c>
      <c r="AE305" s="29">
        <v>36.473899000000003</v>
      </c>
      <c r="AF305" s="29">
        <v>113.86</v>
      </c>
      <c r="AG305" s="29">
        <v>417.14867900000002</v>
      </c>
      <c r="AH305" s="29">
        <v>41.714868000000003</v>
      </c>
      <c r="AI305" s="29">
        <v>2.7411999999999999E-2</v>
      </c>
      <c r="AJ305" s="29">
        <v>1.2973E-2</v>
      </c>
      <c r="AK305" s="29">
        <v>0.47325800000000001</v>
      </c>
      <c r="AL305" s="29">
        <v>2.5049999999999999E-2</v>
      </c>
      <c r="AM305" s="29">
        <v>2.2499999999999999E-2</v>
      </c>
      <c r="AN305" s="29">
        <v>0</v>
      </c>
      <c r="AO305" s="29">
        <v>0</v>
      </c>
      <c r="AP305" s="29">
        <v>0</v>
      </c>
      <c r="AQ305" s="29">
        <v>0</v>
      </c>
      <c r="AR305" s="29">
        <v>0</v>
      </c>
      <c r="AS305" s="29">
        <v>0</v>
      </c>
      <c r="AT305" s="29">
        <v>0</v>
      </c>
      <c r="AU305" s="29">
        <v>0</v>
      </c>
      <c r="AV305" s="29">
        <v>0</v>
      </c>
      <c r="AW305" s="29">
        <v>0</v>
      </c>
      <c r="AX305" s="29">
        <v>0</v>
      </c>
      <c r="AY305" s="29">
        <v>0</v>
      </c>
      <c r="AZ305" s="29">
        <v>0</v>
      </c>
      <c r="BA305" s="29">
        <v>0</v>
      </c>
      <c r="BB305" s="29">
        <v>0</v>
      </c>
      <c r="BC305" s="29">
        <v>0</v>
      </c>
      <c r="BD305" s="29">
        <v>0</v>
      </c>
      <c r="BE305" s="29">
        <v>0</v>
      </c>
    </row>
    <row r="306" spans="1:57" x14ac:dyDescent="0.25">
      <c r="A306" s="29" t="s">
        <v>1297</v>
      </c>
      <c r="B306" s="29">
        <v>8</v>
      </c>
      <c r="C306" s="29" t="s">
        <v>5</v>
      </c>
      <c r="D306">
        <v>14</v>
      </c>
      <c r="E306" t="s">
        <v>1</v>
      </c>
      <c r="F306" s="2" t="s">
        <v>736</v>
      </c>
      <c r="G306" s="29" t="s">
        <v>244</v>
      </c>
      <c r="H306" s="29">
        <v>50.243514471611071</v>
      </c>
      <c r="I306" s="29">
        <v>45.381831619012274</v>
      </c>
      <c r="J306" s="5" t="s">
        <v>50</v>
      </c>
      <c r="K306" s="29">
        <v>14868</v>
      </c>
      <c r="L306" s="29">
        <v>172</v>
      </c>
      <c r="M306" s="29">
        <f t="shared" si="18"/>
        <v>1.1568469195587838</v>
      </c>
      <c r="N306" s="29">
        <v>2.9048275862070729E-2</v>
      </c>
      <c r="O306" s="29">
        <v>8.4283706496146499E-2</v>
      </c>
      <c r="P306" s="29">
        <v>43.211384420162283</v>
      </c>
      <c r="Q306" s="29">
        <f t="shared" si="22"/>
        <v>13.408831562564636</v>
      </c>
      <c r="R306" s="29">
        <v>0.52716673522314594</v>
      </c>
      <c r="S306" s="29">
        <f t="shared" si="23"/>
        <v>0.1873166350537383</v>
      </c>
      <c r="T306" s="29">
        <v>0.67248037694117502</v>
      </c>
      <c r="U306" s="29">
        <v>8.7666299999999993</v>
      </c>
      <c r="V306" s="5">
        <v>56</v>
      </c>
      <c r="W306" s="5">
        <v>1.6666666666666701</v>
      </c>
      <c r="X306" s="5">
        <v>3.6666666666666701</v>
      </c>
      <c r="Y306" s="5">
        <v>5.3333333333333304</v>
      </c>
      <c r="Z306" s="5">
        <v>6</v>
      </c>
      <c r="AA306" s="29" t="s">
        <v>2249</v>
      </c>
      <c r="AC306" s="29">
        <v>12921</v>
      </c>
      <c r="AD306" s="29">
        <v>312.19585000000001</v>
      </c>
      <c r="AE306" s="29">
        <v>41.387481999999999</v>
      </c>
      <c r="AF306" s="29">
        <v>129.19999999999999</v>
      </c>
      <c r="AG306" s="29">
        <v>435.95119</v>
      </c>
      <c r="AH306" s="29">
        <v>43.595118999999997</v>
      </c>
      <c r="AI306" s="29">
        <v>2.4159E-2</v>
      </c>
      <c r="AJ306" s="29">
        <v>1.4435999999999999E-2</v>
      </c>
      <c r="AK306" s="29">
        <v>0.59755199999999997</v>
      </c>
      <c r="AL306" s="29">
        <v>2.205E-2</v>
      </c>
      <c r="AM306" s="29">
        <v>2.2499999999999999E-2</v>
      </c>
      <c r="AN306" s="29">
        <v>0</v>
      </c>
      <c r="AO306" s="29">
        <v>0</v>
      </c>
      <c r="AP306" s="29">
        <v>0</v>
      </c>
      <c r="AQ306" s="29">
        <v>0</v>
      </c>
      <c r="AR306" s="29">
        <v>0</v>
      </c>
      <c r="AS306" s="29">
        <v>0</v>
      </c>
      <c r="AT306" s="29">
        <v>0</v>
      </c>
      <c r="AU306" s="29">
        <v>0</v>
      </c>
      <c r="AV306" s="29">
        <v>0</v>
      </c>
      <c r="AW306" s="29">
        <v>0</v>
      </c>
      <c r="AX306" s="29">
        <v>0</v>
      </c>
      <c r="AY306" s="29">
        <v>0</v>
      </c>
      <c r="AZ306" s="29">
        <v>0</v>
      </c>
      <c r="BA306" s="29">
        <v>0</v>
      </c>
      <c r="BB306" s="29">
        <v>0</v>
      </c>
      <c r="BC306" s="29">
        <v>0</v>
      </c>
      <c r="BD306" s="29">
        <v>0</v>
      </c>
      <c r="BE306" s="29">
        <v>0</v>
      </c>
    </row>
    <row r="307" spans="1:57" x14ac:dyDescent="0.25">
      <c r="A307" s="29" t="s">
        <v>1298</v>
      </c>
      <c r="B307" s="29">
        <v>8</v>
      </c>
      <c r="C307" s="29" t="s">
        <v>3</v>
      </c>
      <c r="D307">
        <v>4</v>
      </c>
      <c r="E307" t="s">
        <v>1</v>
      </c>
      <c r="F307" s="2" t="s">
        <v>736</v>
      </c>
      <c r="G307" s="29" t="s">
        <v>244</v>
      </c>
      <c r="H307" s="29">
        <v>50.243514471611071</v>
      </c>
      <c r="I307" s="29">
        <v>45.381831619012274</v>
      </c>
      <c r="J307" s="5" t="s">
        <v>50</v>
      </c>
      <c r="K307" s="29">
        <v>9483</v>
      </c>
      <c r="L307" s="29">
        <v>129</v>
      </c>
      <c r="M307" s="29">
        <f t="shared" si="18"/>
        <v>1.3603290098070231</v>
      </c>
      <c r="N307" s="29">
        <v>4.2759375000006518E-2</v>
      </c>
      <c r="O307" s="29">
        <v>6.9752032962328139E-2</v>
      </c>
      <c r="P307" s="29">
        <v>27.560772024239906</v>
      </c>
      <c r="Q307" s="29">
        <f t="shared" si="22"/>
        <v>2.2417808333577405</v>
      </c>
      <c r="R307" s="29">
        <v>0.70030353301989035</v>
      </c>
      <c r="S307" s="29">
        <f t="shared" si="23"/>
        <v>1.4179837256993899E-2</v>
      </c>
      <c r="T307" s="29">
        <v>0.65296933912628541</v>
      </c>
      <c r="U307" s="29">
        <v>8.7666299999999993</v>
      </c>
      <c r="V307" s="5">
        <v>56</v>
      </c>
      <c r="W307" s="5">
        <v>1.6666666666666701</v>
      </c>
      <c r="X307" s="5">
        <v>3.6666666666666701</v>
      </c>
      <c r="Y307" s="5">
        <v>5.3333333333333304</v>
      </c>
      <c r="Z307" s="5">
        <v>6</v>
      </c>
      <c r="AA307" s="29" t="s">
        <v>2249</v>
      </c>
      <c r="AC307" s="29">
        <v>15000</v>
      </c>
      <c r="AD307" s="29">
        <v>347.42405000000002</v>
      </c>
      <c r="AE307" s="29">
        <v>43.174903999999998</v>
      </c>
      <c r="AF307" s="29">
        <v>149.99</v>
      </c>
      <c r="AG307" s="29">
        <v>527.78763700000002</v>
      </c>
      <c r="AH307" s="29">
        <v>52.778764000000002</v>
      </c>
      <c r="AI307" s="29">
        <v>2.3157000000000001E-2</v>
      </c>
      <c r="AJ307" s="29">
        <v>1.2186000000000001E-2</v>
      </c>
      <c r="AK307" s="29">
        <v>0.526231</v>
      </c>
      <c r="AL307" s="29">
        <v>2.1475000000000001E-2</v>
      </c>
      <c r="AM307" s="29">
        <v>1.7500000000000002E-2</v>
      </c>
      <c r="AN307" s="29">
        <v>0</v>
      </c>
      <c r="AO307" s="29">
        <v>0</v>
      </c>
      <c r="AP307" s="29">
        <v>0</v>
      </c>
      <c r="AQ307" s="29">
        <v>0</v>
      </c>
      <c r="AR307" s="29">
        <v>0</v>
      </c>
      <c r="AS307" s="29">
        <v>0</v>
      </c>
      <c r="AT307" s="29">
        <v>0</v>
      </c>
      <c r="AU307" s="29">
        <v>0</v>
      </c>
      <c r="AV307" s="29">
        <v>0</v>
      </c>
      <c r="AW307" s="29">
        <v>0</v>
      </c>
      <c r="AX307" s="29">
        <v>0</v>
      </c>
      <c r="AY307" s="29">
        <v>0</v>
      </c>
      <c r="AZ307" s="29">
        <v>0</v>
      </c>
      <c r="BA307" s="29">
        <v>0</v>
      </c>
      <c r="BB307" s="29">
        <v>0</v>
      </c>
      <c r="BC307" s="29">
        <v>0</v>
      </c>
      <c r="BD307" s="29">
        <v>0</v>
      </c>
      <c r="BE307" s="29">
        <v>0</v>
      </c>
    </row>
    <row r="308" spans="1:57" x14ac:dyDescent="0.25">
      <c r="A308" s="29" t="s">
        <v>1298</v>
      </c>
      <c r="B308" s="29">
        <v>8</v>
      </c>
      <c r="C308" s="29" t="s">
        <v>0</v>
      </c>
      <c r="D308">
        <v>10</v>
      </c>
      <c r="E308" t="s">
        <v>1</v>
      </c>
      <c r="F308" s="2" t="s">
        <v>736</v>
      </c>
      <c r="G308" s="29" t="s">
        <v>244</v>
      </c>
      <c r="H308" s="29">
        <v>50.243514471611071</v>
      </c>
      <c r="I308" s="29">
        <v>45.381831619012274</v>
      </c>
      <c r="J308" s="5" t="s">
        <v>51</v>
      </c>
      <c r="K308" s="29">
        <v>12643</v>
      </c>
      <c r="L308" s="29">
        <v>14</v>
      </c>
      <c r="M308" s="29">
        <f t="shared" si="18"/>
        <v>0.1107332120541011</v>
      </c>
      <c r="N308" s="29">
        <v>4.5549999999991542E-2</v>
      </c>
      <c r="O308" s="29">
        <v>5.8126694135273447E-3</v>
      </c>
      <c r="P308" s="29">
        <v>36.744789697613115</v>
      </c>
      <c r="Q308" s="29">
        <f t="shared" si="22"/>
        <v>6.9422368400154681</v>
      </c>
      <c r="R308" s="29">
        <v>0.41842479123985776</v>
      </c>
      <c r="S308" s="29">
        <f t="shared" si="23"/>
        <v>0.29605857903702648</v>
      </c>
      <c r="T308" s="29">
        <v>0.67081920696676056</v>
      </c>
      <c r="U308" s="29">
        <v>8.7666299999999993</v>
      </c>
      <c r="V308" s="5">
        <v>56</v>
      </c>
      <c r="W308" s="5">
        <v>1.6666666666666701</v>
      </c>
      <c r="X308" s="5">
        <v>3.6666666666666701</v>
      </c>
      <c r="Y308" s="5">
        <v>5.3333333333333304</v>
      </c>
      <c r="Z308" s="5">
        <v>6</v>
      </c>
      <c r="AA308" s="29" t="s">
        <v>2249</v>
      </c>
      <c r="AC308" s="29">
        <v>9580</v>
      </c>
      <c r="AD308" s="29">
        <v>347.42405000000002</v>
      </c>
      <c r="AE308" s="29">
        <v>27.574372</v>
      </c>
      <c r="AF308" s="29">
        <v>95.79</v>
      </c>
      <c r="AG308" s="29">
        <v>263.30048599999998</v>
      </c>
      <c r="AH308" s="29">
        <v>26.330048999999999</v>
      </c>
      <c r="AI308" s="29">
        <v>3.6260000000000001E-2</v>
      </c>
      <c r="AJ308" s="29">
        <v>2.5364999999999999E-2</v>
      </c>
      <c r="AK308" s="29">
        <v>0.69953200000000004</v>
      </c>
      <c r="AL308" s="29">
        <v>3.04E-2</v>
      </c>
      <c r="AM308" s="29">
        <v>2.2499999999999999E-2</v>
      </c>
      <c r="AN308" s="29">
        <v>0</v>
      </c>
      <c r="AO308" s="29">
        <v>0</v>
      </c>
      <c r="AP308" s="29">
        <v>0</v>
      </c>
      <c r="AQ308" s="29">
        <v>0</v>
      </c>
      <c r="AR308" s="29">
        <v>0</v>
      </c>
      <c r="AS308" s="29">
        <v>0</v>
      </c>
      <c r="AT308" s="29">
        <v>0</v>
      </c>
      <c r="AU308" s="29">
        <v>0</v>
      </c>
      <c r="AV308" s="29">
        <v>0</v>
      </c>
      <c r="AW308" s="29">
        <v>0</v>
      </c>
      <c r="AX308" s="29">
        <v>0</v>
      </c>
      <c r="AY308" s="29">
        <v>0</v>
      </c>
      <c r="AZ308" s="29">
        <v>0</v>
      </c>
      <c r="BA308" s="29">
        <v>0</v>
      </c>
      <c r="BB308" s="29">
        <v>0</v>
      </c>
      <c r="BC308" s="29">
        <v>0</v>
      </c>
      <c r="BD308" s="29">
        <v>0</v>
      </c>
      <c r="BE308" s="29">
        <v>0</v>
      </c>
    </row>
    <row r="309" spans="1:57" x14ac:dyDescent="0.25">
      <c r="A309" s="29" t="s">
        <v>1298</v>
      </c>
      <c r="B309" s="29">
        <v>8</v>
      </c>
      <c r="C309" s="29" t="s">
        <v>4</v>
      </c>
      <c r="D309">
        <v>12</v>
      </c>
      <c r="E309" t="s">
        <v>1</v>
      </c>
      <c r="F309" s="2" t="s">
        <v>736</v>
      </c>
      <c r="G309" s="29" t="s">
        <v>244</v>
      </c>
      <c r="H309" s="29">
        <v>50.243514471611071</v>
      </c>
      <c r="I309" s="29">
        <v>45.381831619012274</v>
      </c>
      <c r="J309" s="5" t="s">
        <v>52</v>
      </c>
      <c r="K309" s="29">
        <v>446</v>
      </c>
      <c r="L309" s="29">
        <v>171</v>
      </c>
      <c r="M309" s="29">
        <f t="shared" si="18"/>
        <v>38.340807174887892</v>
      </c>
      <c r="N309" s="29">
        <v>0.78856574074073915</v>
      </c>
      <c r="O309" s="29">
        <v>7.8471037082619155E-2</v>
      </c>
      <c r="P309" s="29">
        <v>1.296225279216598</v>
      </c>
      <c r="Q309" s="29">
        <f t="shared" si="22"/>
        <v>28.506327578381047</v>
      </c>
      <c r="R309" s="29">
        <v>1.4073904438055931</v>
      </c>
      <c r="S309" s="29">
        <f t="shared" si="23"/>
        <v>0.69290707352870884</v>
      </c>
      <c r="U309" s="29">
        <v>8.7666299999999993</v>
      </c>
      <c r="V309" s="5">
        <v>56</v>
      </c>
      <c r="W309" s="5">
        <v>1.6666666666666701</v>
      </c>
      <c r="X309" s="5">
        <v>3.6666666666666701</v>
      </c>
      <c r="Y309" s="5">
        <v>5.3333333333333304</v>
      </c>
      <c r="Z309" s="5">
        <v>6</v>
      </c>
      <c r="AA309" s="29" t="s">
        <v>2249</v>
      </c>
      <c r="AC309" s="29">
        <v>12753</v>
      </c>
      <c r="AD309" s="29">
        <v>347.42405000000002</v>
      </c>
      <c r="AE309" s="29">
        <v>36.707303000000003</v>
      </c>
      <c r="AF309" s="29">
        <v>127.52</v>
      </c>
      <c r="AG309" s="29">
        <v>471.86908099999999</v>
      </c>
      <c r="AH309" s="29">
        <v>47.186908000000003</v>
      </c>
      <c r="AI309" s="29">
        <v>2.724E-2</v>
      </c>
      <c r="AJ309" s="29">
        <v>1.1386E-2</v>
      </c>
      <c r="AK309" s="29">
        <v>0.41799999999999998</v>
      </c>
      <c r="AL309" s="29">
        <v>2.5575000000000001E-2</v>
      </c>
      <c r="AM309" s="29">
        <v>2.2499999999999999E-2</v>
      </c>
      <c r="AN309" s="29">
        <v>0</v>
      </c>
      <c r="AO309" s="29">
        <v>0</v>
      </c>
      <c r="AP309" s="29">
        <v>0</v>
      </c>
      <c r="AQ309" s="29">
        <v>0</v>
      </c>
      <c r="AR309" s="29">
        <v>0</v>
      </c>
      <c r="AS309" s="29">
        <v>0</v>
      </c>
      <c r="AT309" s="29">
        <v>0</v>
      </c>
      <c r="AU309" s="29">
        <v>0</v>
      </c>
      <c r="AV309" s="29">
        <v>0</v>
      </c>
      <c r="AW309" s="29">
        <v>0</v>
      </c>
      <c r="AX309" s="29">
        <v>0</v>
      </c>
      <c r="AY309" s="29">
        <v>0</v>
      </c>
      <c r="AZ309" s="29">
        <v>0</v>
      </c>
      <c r="BA309" s="29">
        <v>0</v>
      </c>
      <c r="BB309" s="29">
        <v>0</v>
      </c>
      <c r="BC309" s="29">
        <v>0</v>
      </c>
      <c r="BD309" s="29">
        <v>0</v>
      </c>
      <c r="BE309" s="29">
        <v>0</v>
      </c>
    </row>
    <row r="310" spans="1:57" x14ac:dyDescent="0.25">
      <c r="A310" s="29" t="s">
        <v>1298</v>
      </c>
      <c r="B310" s="29">
        <v>8</v>
      </c>
      <c r="C310" s="29" t="s">
        <v>28</v>
      </c>
      <c r="D310">
        <v>15</v>
      </c>
      <c r="E310" t="s">
        <v>1</v>
      </c>
      <c r="F310" s="2" t="s">
        <v>736</v>
      </c>
      <c r="G310" s="29" t="s">
        <v>244</v>
      </c>
      <c r="H310" s="29">
        <v>50.243514471611071</v>
      </c>
      <c r="I310" s="29">
        <v>45.381831619012274</v>
      </c>
      <c r="J310" s="5" t="s">
        <v>52</v>
      </c>
      <c r="K310" s="29">
        <v>7469</v>
      </c>
      <c r="L310" s="29">
        <v>56</v>
      </c>
      <c r="M310" s="29">
        <f t="shared" si="18"/>
        <v>0.7497656982193065</v>
      </c>
      <c r="N310" s="29">
        <v>8.8862500000005326E-2</v>
      </c>
      <c r="O310" s="29">
        <v>2.3110900055781636E-2</v>
      </c>
      <c r="P310" s="29">
        <v>28.769218752772176</v>
      </c>
      <c r="Q310" s="29">
        <f t="shared" si="22"/>
        <v>1.0333341048254709</v>
      </c>
      <c r="R310" s="29">
        <v>0.48588213285156628</v>
      </c>
      <c r="S310" s="29">
        <f t="shared" si="23"/>
        <v>0.22860123742531796</v>
      </c>
      <c r="T310" s="29">
        <v>0.9591284661403302</v>
      </c>
      <c r="U310" s="29">
        <v>8.7666299999999993</v>
      </c>
      <c r="V310" s="5">
        <v>56</v>
      </c>
      <c r="W310" s="5">
        <v>1.6666666666666701</v>
      </c>
      <c r="X310" s="5">
        <v>3.6666666666666701</v>
      </c>
      <c r="Y310" s="5">
        <v>5.3333333333333304</v>
      </c>
      <c r="Z310" s="5">
        <v>6</v>
      </c>
      <c r="AA310" s="29" t="s">
        <v>2249</v>
      </c>
      <c r="AC310" s="29">
        <v>450</v>
      </c>
      <c r="AD310" s="29">
        <v>347.42405000000002</v>
      </c>
      <c r="AE310" s="29">
        <v>1.295247</v>
      </c>
      <c r="AF310" s="29">
        <v>2.85</v>
      </c>
      <c r="AG310" s="29">
        <v>2.308138</v>
      </c>
      <c r="AH310" s="29">
        <v>0.23081399999999999</v>
      </c>
      <c r="AI310" s="29">
        <v>0.77214799999999995</v>
      </c>
      <c r="AJ310" s="29">
        <v>1.082667</v>
      </c>
      <c r="AK310" s="29">
        <v>1.40215</v>
      </c>
      <c r="AL310" s="29">
        <v>0.30775000000000002</v>
      </c>
      <c r="AM310" s="29">
        <v>0.1075</v>
      </c>
      <c r="AN310" s="29">
        <v>3</v>
      </c>
      <c r="AO310" s="29">
        <v>8.6350000000000003E-3</v>
      </c>
      <c r="AP310" s="29">
        <v>0.51809899999999998</v>
      </c>
      <c r="AQ310" s="29">
        <v>12.444444000000001</v>
      </c>
      <c r="AR310" s="29">
        <v>2.7260330000000002</v>
      </c>
      <c r="AS310" s="29">
        <v>2.266079</v>
      </c>
      <c r="AT310" s="29">
        <v>18.666667</v>
      </c>
      <c r="AU310" s="29">
        <v>12.096831999999999</v>
      </c>
      <c r="AV310" s="29">
        <v>0.154304</v>
      </c>
      <c r="AW310" s="29">
        <v>0.10238800000000001</v>
      </c>
      <c r="AX310" s="29">
        <v>15.593214</v>
      </c>
      <c r="AY310" s="29">
        <v>16.512169</v>
      </c>
      <c r="AZ310" s="29">
        <v>32.408771000000002</v>
      </c>
      <c r="BA310" s="29">
        <v>21.236464999999999</v>
      </c>
      <c r="BB310" s="29">
        <v>66.554000000000002</v>
      </c>
      <c r="BC310" s="29">
        <v>47.998727000000002</v>
      </c>
      <c r="BD310" s="29">
        <v>8.6091289999999994</v>
      </c>
      <c r="BE310" s="29">
        <v>0.76376299999999997</v>
      </c>
    </row>
    <row r="311" spans="1:57" x14ac:dyDescent="0.25">
      <c r="A311" s="29" t="s">
        <v>1299</v>
      </c>
      <c r="B311" s="29">
        <v>8</v>
      </c>
      <c r="C311" s="29" t="s">
        <v>21</v>
      </c>
      <c r="D311">
        <v>7</v>
      </c>
      <c r="E311" t="s">
        <v>1</v>
      </c>
      <c r="F311" s="2" t="s">
        <v>736</v>
      </c>
      <c r="G311" s="29" t="s">
        <v>244</v>
      </c>
      <c r="H311" s="29">
        <v>50.243514471611071</v>
      </c>
      <c r="I311" s="29">
        <v>45.381831619012274</v>
      </c>
      <c r="J311" s="5" t="s">
        <v>52</v>
      </c>
      <c r="K311" s="29">
        <v>12459</v>
      </c>
      <c r="L311" s="29">
        <v>69</v>
      </c>
      <c r="M311" s="29">
        <f t="shared" si="18"/>
        <v>0.55381651817962918</v>
      </c>
      <c r="N311" s="29">
        <v>1.0745833333332221E-2</v>
      </c>
      <c r="O311" s="29">
        <v>6.9332700167344913E-2</v>
      </c>
      <c r="P311" s="29">
        <v>47.989783965830568</v>
      </c>
      <c r="Q311" s="29">
        <f t="shared" si="22"/>
        <v>18.187231108232922</v>
      </c>
      <c r="R311" s="29">
        <v>0.60303273639932597</v>
      </c>
      <c r="S311" s="29">
        <f t="shared" si="23"/>
        <v>0.11145063387755827</v>
      </c>
      <c r="T311" s="29">
        <v>0.49553262637213924</v>
      </c>
      <c r="U311" s="29">
        <v>8.7666299999999993</v>
      </c>
      <c r="V311" s="5">
        <v>56</v>
      </c>
      <c r="W311" s="5">
        <v>1.6666666666666701</v>
      </c>
      <c r="X311" s="5">
        <v>3.6666666666666701</v>
      </c>
      <c r="Y311" s="5">
        <v>5.3333333333333304</v>
      </c>
      <c r="Z311" s="5">
        <v>6</v>
      </c>
      <c r="AA311" s="29" t="s">
        <v>2249</v>
      </c>
      <c r="AC311" s="29">
        <v>9273</v>
      </c>
      <c r="AD311" s="29">
        <v>323.2602</v>
      </c>
      <c r="AE311" s="29">
        <v>28.685870000000001</v>
      </c>
      <c r="AF311" s="29">
        <v>92.72</v>
      </c>
      <c r="AG311" s="29">
        <v>304.01987000000003</v>
      </c>
      <c r="AH311" s="29">
        <v>30.401986999999998</v>
      </c>
      <c r="AI311" s="29">
        <v>3.4860000000000002E-2</v>
      </c>
      <c r="AJ311" s="29">
        <v>1.6934999999999999E-2</v>
      </c>
      <c r="AK311" s="29">
        <v>0.48580099999999998</v>
      </c>
      <c r="AL311" s="29">
        <v>3.2188000000000001E-2</v>
      </c>
      <c r="AM311" s="29">
        <v>2.75E-2</v>
      </c>
      <c r="AN311" s="29">
        <v>0</v>
      </c>
      <c r="AO311" s="29">
        <v>0</v>
      </c>
      <c r="AP311" s="29">
        <v>0</v>
      </c>
      <c r="AQ311" s="29">
        <v>0</v>
      </c>
      <c r="AR311" s="29">
        <v>0</v>
      </c>
      <c r="AS311" s="29">
        <v>0</v>
      </c>
      <c r="AT311" s="29">
        <v>0</v>
      </c>
      <c r="AU311" s="29">
        <v>0</v>
      </c>
      <c r="AV311" s="29">
        <v>0</v>
      </c>
      <c r="AW311" s="29">
        <v>0</v>
      </c>
      <c r="AX311" s="29">
        <v>0</v>
      </c>
      <c r="AY311" s="29">
        <v>0</v>
      </c>
      <c r="AZ311" s="29">
        <v>0</v>
      </c>
      <c r="BA311" s="29">
        <v>0</v>
      </c>
      <c r="BB311" s="29">
        <v>0</v>
      </c>
      <c r="BC311" s="29">
        <v>0</v>
      </c>
      <c r="BD311" s="29">
        <v>0</v>
      </c>
      <c r="BE311" s="29">
        <v>0</v>
      </c>
    </row>
    <row r="312" spans="1:57" x14ac:dyDescent="0.25">
      <c r="A312" s="29" t="s">
        <v>1299</v>
      </c>
      <c r="B312" s="29">
        <v>8</v>
      </c>
      <c r="C312" s="29" t="s">
        <v>4</v>
      </c>
      <c r="D312">
        <v>12</v>
      </c>
      <c r="E312" t="s">
        <v>1</v>
      </c>
      <c r="F312" s="2" t="s">
        <v>736</v>
      </c>
      <c r="G312" s="29" t="s">
        <v>244</v>
      </c>
      <c r="H312" s="29">
        <v>50.243514471611071</v>
      </c>
      <c r="I312" s="29">
        <v>45.381831619012274</v>
      </c>
      <c r="J312" s="5" t="s">
        <v>50</v>
      </c>
      <c r="K312" s="29">
        <v>11147</v>
      </c>
      <c r="L312" s="29">
        <v>145</v>
      </c>
      <c r="M312" s="29">
        <f t="shared" si="18"/>
        <v>1.3007984210998473</v>
      </c>
      <c r="N312" s="29">
        <v>1.9087096774192815E-2</v>
      </c>
      <c r="O312" s="29">
        <v>0.11940631695487179</v>
      </c>
      <c r="P312" s="29">
        <v>42.936200486966314</v>
      </c>
      <c r="Q312" s="29">
        <f t="shared" si="22"/>
        <v>13.133647629368667</v>
      </c>
      <c r="R312" s="29">
        <v>0.56317656859576293</v>
      </c>
      <c r="S312" s="29">
        <f t="shared" si="23"/>
        <v>0.15130680168112132</v>
      </c>
      <c r="T312" s="29">
        <v>0.46359583976819096</v>
      </c>
      <c r="U312" s="29">
        <v>8.7666299999999993</v>
      </c>
      <c r="V312" s="5">
        <v>56</v>
      </c>
      <c r="W312" s="5">
        <v>1.6666666666666701</v>
      </c>
      <c r="X312" s="5">
        <v>3.6666666666666701</v>
      </c>
      <c r="Y312" s="5">
        <v>5.3333333333333304</v>
      </c>
      <c r="Z312" s="5">
        <v>6</v>
      </c>
      <c r="AA312" s="29" t="s">
        <v>2249</v>
      </c>
      <c r="AC312" s="29">
        <v>14080</v>
      </c>
      <c r="AD312" s="29">
        <v>323.2602</v>
      </c>
      <c r="AE312" s="29">
        <v>43.556244</v>
      </c>
      <c r="AF312" s="29">
        <v>140.79</v>
      </c>
      <c r="AG312" s="29">
        <v>489.29646000000002</v>
      </c>
      <c r="AH312" s="29">
        <v>48.929645999999998</v>
      </c>
      <c r="AI312" s="29">
        <v>2.2955E-2</v>
      </c>
      <c r="AJ312" s="29">
        <v>1.24E-2</v>
      </c>
      <c r="AK312" s="29">
        <v>0.54017800000000005</v>
      </c>
      <c r="AL312" s="29">
        <v>2.12E-2</v>
      </c>
      <c r="AM312" s="29">
        <v>1.7500000000000002E-2</v>
      </c>
      <c r="AN312" s="29">
        <v>0</v>
      </c>
      <c r="AO312" s="29">
        <v>0</v>
      </c>
      <c r="AP312" s="29">
        <v>0</v>
      </c>
      <c r="AQ312" s="29">
        <v>0</v>
      </c>
      <c r="AR312" s="29">
        <v>0</v>
      </c>
      <c r="AS312" s="29">
        <v>0</v>
      </c>
      <c r="AT312" s="29">
        <v>0</v>
      </c>
      <c r="AU312" s="29">
        <v>0</v>
      </c>
      <c r="AV312" s="29">
        <v>0</v>
      </c>
      <c r="AW312" s="29">
        <v>0</v>
      </c>
      <c r="AX312" s="29">
        <v>0</v>
      </c>
      <c r="AY312" s="29">
        <v>0</v>
      </c>
      <c r="AZ312" s="29">
        <v>0</v>
      </c>
      <c r="BA312" s="29">
        <v>0</v>
      </c>
      <c r="BB312" s="29">
        <v>0</v>
      </c>
      <c r="BC312" s="29">
        <v>0</v>
      </c>
      <c r="BD312" s="29">
        <v>0</v>
      </c>
      <c r="BE312" s="29">
        <v>0</v>
      </c>
    </row>
    <row r="313" spans="1:57" x14ac:dyDescent="0.25">
      <c r="A313" s="29" t="s">
        <v>1300</v>
      </c>
      <c r="B313" s="29">
        <v>8</v>
      </c>
      <c r="C313" s="29" t="s">
        <v>9</v>
      </c>
      <c r="D313">
        <v>2</v>
      </c>
      <c r="E313" t="s">
        <v>1</v>
      </c>
      <c r="F313" s="2" t="s">
        <v>736</v>
      </c>
      <c r="G313" s="29" t="s">
        <v>244</v>
      </c>
      <c r="H313" s="29">
        <v>50.243514471611071</v>
      </c>
      <c r="I313" s="29">
        <v>45.381831619012274</v>
      </c>
      <c r="J313" s="5" t="s">
        <v>50</v>
      </c>
      <c r="K313" s="29">
        <v>8063</v>
      </c>
      <c r="L313" s="29">
        <v>101</v>
      </c>
      <c r="M313" s="29">
        <f t="shared" si="18"/>
        <v>1.2526354954731489</v>
      </c>
      <c r="N313" s="29">
        <v>2.9369736842106045E-2</v>
      </c>
      <c r="O313" s="29">
        <v>0.10020494853217704</v>
      </c>
      <c r="P313" s="29">
        <v>42.52381579026018</v>
      </c>
      <c r="Q313" s="29">
        <f t="shared" si="22"/>
        <v>12.721262932662533</v>
      </c>
      <c r="R313" s="29">
        <v>0.54093386973215585</v>
      </c>
      <c r="S313" s="29">
        <f t="shared" si="23"/>
        <v>0.1735495005447284</v>
      </c>
      <c r="U313" s="29">
        <v>8.7666299999999993</v>
      </c>
      <c r="V313" s="5">
        <v>56</v>
      </c>
      <c r="W313" s="5">
        <v>1.6666666666666701</v>
      </c>
      <c r="X313" s="5">
        <v>3.6666666666666701</v>
      </c>
      <c r="Y313" s="5">
        <v>5.3333333333333304</v>
      </c>
      <c r="Z313" s="5">
        <v>6</v>
      </c>
      <c r="AA313" s="29" t="s">
        <v>2249</v>
      </c>
      <c r="AC313" s="29">
        <v>13714</v>
      </c>
      <c r="AD313" s="29">
        <v>319.91152499999998</v>
      </c>
      <c r="AE313" s="29">
        <v>42.868102</v>
      </c>
      <c r="AF313" s="29">
        <v>137.13</v>
      </c>
      <c r="AG313" s="29">
        <v>475.09939300000002</v>
      </c>
      <c r="AH313" s="29">
        <v>47.509939000000003</v>
      </c>
      <c r="AI313" s="29">
        <v>2.3324999999999999E-2</v>
      </c>
      <c r="AJ313" s="29">
        <v>1.2482999999999999E-2</v>
      </c>
      <c r="AK313" s="29">
        <v>0.53518399999999999</v>
      </c>
      <c r="AL313" s="29">
        <v>2.1774999999999999E-2</v>
      </c>
      <c r="AM313" s="29">
        <v>2.2499999999999999E-2</v>
      </c>
      <c r="AN313" s="29">
        <v>0</v>
      </c>
      <c r="AO313" s="29">
        <v>0</v>
      </c>
      <c r="AP313" s="29">
        <v>0</v>
      </c>
      <c r="AQ313" s="29">
        <v>0</v>
      </c>
      <c r="AR313" s="29">
        <v>0</v>
      </c>
      <c r="AS313" s="29">
        <v>0</v>
      </c>
      <c r="AT313" s="29">
        <v>0</v>
      </c>
      <c r="AU313" s="29">
        <v>0</v>
      </c>
      <c r="AV313" s="29">
        <v>0</v>
      </c>
      <c r="AW313" s="29">
        <v>0</v>
      </c>
      <c r="AX313" s="29">
        <v>0</v>
      </c>
      <c r="AY313" s="29">
        <v>0</v>
      </c>
      <c r="AZ313" s="29">
        <v>0</v>
      </c>
      <c r="BA313" s="29">
        <v>0</v>
      </c>
      <c r="BB313" s="29">
        <v>0</v>
      </c>
      <c r="BC313" s="29">
        <v>0</v>
      </c>
      <c r="BD313" s="29">
        <v>0</v>
      </c>
      <c r="BE313" s="29">
        <v>0</v>
      </c>
    </row>
    <row r="314" spans="1:57" x14ac:dyDescent="0.25">
      <c r="A314" s="29" t="s">
        <v>1300</v>
      </c>
      <c r="B314" s="29">
        <v>8</v>
      </c>
      <c r="C314" s="29" t="s">
        <v>3</v>
      </c>
      <c r="D314">
        <v>4</v>
      </c>
      <c r="E314" t="s">
        <v>1</v>
      </c>
      <c r="F314" s="2" t="s">
        <v>736</v>
      </c>
      <c r="G314" s="29" t="s">
        <v>244</v>
      </c>
      <c r="H314" s="29">
        <v>50.243514471611071</v>
      </c>
      <c r="I314" s="29">
        <v>45.381831619012274</v>
      </c>
      <c r="J314" s="5" t="s">
        <v>50</v>
      </c>
      <c r="K314" s="29">
        <v>9137</v>
      </c>
      <c r="L314" s="29">
        <v>64</v>
      </c>
      <c r="M314" s="29">
        <f t="shared" si="18"/>
        <v>0.70044872496443034</v>
      </c>
      <c r="N314" s="29">
        <v>4.3108333333336191E-2</v>
      </c>
      <c r="O314" s="29">
        <v>4.7465501936294383E-2</v>
      </c>
      <c r="P314" s="29">
        <v>48.188032354657977</v>
      </c>
      <c r="Q314" s="29">
        <f t="shared" si="22"/>
        <v>18.385479497060331</v>
      </c>
      <c r="R314" s="29">
        <v>0.43428842483558611</v>
      </c>
      <c r="S314" s="29">
        <f t="shared" si="23"/>
        <v>0.28019494544129814</v>
      </c>
      <c r="U314" s="29">
        <v>8.7666299999999993</v>
      </c>
      <c r="V314" s="5">
        <v>56</v>
      </c>
      <c r="W314" s="5">
        <v>1.6666666666666701</v>
      </c>
      <c r="X314" s="5">
        <v>3.6666666666666701</v>
      </c>
      <c r="Y314" s="5">
        <v>5.3333333333333304</v>
      </c>
      <c r="Z314" s="5">
        <v>6</v>
      </c>
      <c r="AA314" s="29" t="s">
        <v>2249</v>
      </c>
      <c r="AC314" s="29">
        <v>15251</v>
      </c>
      <c r="AD314" s="29">
        <v>319.91152499999998</v>
      </c>
      <c r="AE314" s="29">
        <v>47.672556</v>
      </c>
      <c r="AF314" s="29">
        <v>152.5</v>
      </c>
      <c r="AG314" s="29">
        <v>640.42856700000004</v>
      </c>
      <c r="AH314" s="29">
        <v>64.042856999999998</v>
      </c>
      <c r="AI314" s="29">
        <v>2.0972999999999999E-2</v>
      </c>
      <c r="AJ314" s="29">
        <v>9.0550000000000005E-3</v>
      </c>
      <c r="AK314" s="29">
        <v>0.43173600000000001</v>
      </c>
      <c r="AL314" s="29">
        <v>1.975E-2</v>
      </c>
      <c r="AM314" s="29">
        <v>1.7500000000000002E-2</v>
      </c>
      <c r="AN314" s="29">
        <v>0</v>
      </c>
      <c r="AO314" s="29">
        <v>0</v>
      </c>
      <c r="AP314" s="29">
        <v>0</v>
      </c>
      <c r="AQ314" s="29">
        <v>0</v>
      </c>
      <c r="AR314" s="29">
        <v>0</v>
      </c>
      <c r="AS314" s="29">
        <v>0</v>
      </c>
      <c r="AT314" s="29">
        <v>0</v>
      </c>
      <c r="AU314" s="29">
        <v>0</v>
      </c>
      <c r="AV314" s="29">
        <v>0</v>
      </c>
      <c r="AW314" s="29">
        <v>0</v>
      </c>
      <c r="AX314" s="29">
        <v>0</v>
      </c>
      <c r="AY314" s="29">
        <v>0</v>
      </c>
      <c r="AZ314" s="29">
        <v>0</v>
      </c>
      <c r="BA314" s="29">
        <v>0</v>
      </c>
      <c r="BB314" s="29">
        <v>0</v>
      </c>
      <c r="BC314" s="29">
        <v>0</v>
      </c>
      <c r="BD314" s="29">
        <v>0</v>
      </c>
      <c r="BE314" s="29">
        <v>0</v>
      </c>
    </row>
    <row r="315" spans="1:57" x14ac:dyDescent="0.25">
      <c r="A315" s="29" t="s">
        <v>1300</v>
      </c>
      <c r="B315" s="29">
        <v>8</v>
      </c>
      <c r="C315" s="29" t="s">
        <v>5</v>
      </c>
      <c r="D315">
        <v>14</v>
      </c>
      <c r="E315" t="s">
        <v>1</v>
      </c>
      <c r="F315" s="2" t="s">
        <v>736</v>
      </c>
      <c r="G315" s="29" t="s">
        <v>244</v>
      </c>
      <c r="H315" s="29">
        <v>50.243514471611071</v>
      </c>
      <c r="I315" s="29">
        <v>45.381831619012274</v>
      </c>
      <c r="J315" s="5" t="s">
        <v>52</v>
      </c>
      <c r="K315" s="29">
        <v>5681</v>
      </c>
      <c r="L315" s="29">
        <v>109</v>
      </c>
      <c r="M315" s="29">
        <f t="shared" si="18"/>
        <v>1.9186762893856715</v>
      </c>
      <c r="N315" s="29">
        <v>9.0650000000001299E-2</v>
      </c>
      <c r="O315" s="29">
        <v>6.3287335915059181E-2</v>
      </c>
      <c r="P315" s="29">
        <v>29.961279611120933</v>
      </c>
      <c r="Q315" s="29">
        <f t="shared" si="22"/>
        <v>0.15872675352328613</v>
      </c>
      <c r="R315" s="29">
        <v>0.52831417795585078</v>
      </c>
      <c r="S315" s="29">
        <f t="shared" si="23"/>
        <v>0.18616919232103346</v>
      </c>
      <c r="U315" s="29">
        <v>8.7666299999999993</v>
      </c>
      <c r="V315" s="5">
        <v>56</v>
      </c>
      <c r="W315" s="5">
        <v>1.6666666666666701</v>
      </c>
      <c r="X315" s="5">
        <v>3.6666666666666701</v>
      </c>
      <c r="Y315" s="5">
        <v>5.3333333333333304</v>
      </c>
      <c r="Z315" s="5">
        <v>6</v>
      </c>
      <c r="AA315" s="29" t="s">
        <v>2249</v>
      </c>
      <c r="AC315" s="29">
        <v>9530</v>
      </c>
      <c r="AD315" s="29">
        <v>319.91152499999998</v>
      </c>
      <c r="AE315" s="29">
        <v>29.789486</v>
      </c>
      <c r="AF315" s="29">
        <v>95.29</v>
      </c>
      <c r="AG315" s="29">
        <v>318.65810199999999</v>
      </c>
      <c r="AH315" s="29">
        <v>31.86581</v>
      </c>
      <c r="AI315" s="29">
        <v>3.3562000000000002E-2</v>
      </c>
      <c r="AJ315" s="29">
        <v>1.8013000000000001E-2</v>
      </c>
      <c r="AK315" s="29">
        <v>0.53669</v>
      </c>
      <c r="AL315" s="29">
        <v>3.1125E-2</v>
      </c>
      <c r="AM315" s="29">
        <v>2.75E-2</v>
      </c>
      <c r="AN315" s="29">
        <v>3</v>
      </c>
      <c r="AO315" s="29">
        <v>9.3779999999999992E-3</v>
      </c>
      <c r="AP315" s="29">
        <v>0.56265600000000004</v>
      </c>
      <c r="AQ315" s="29">
        <v>1.0073449999999999</v>
      </c>
      <c r="AR315" s="29">
        <v>0.38586700000000002</v>
      </c>
      <c r="AS315" s="29">
        <v>0.139182</v>
      </c>
      <c r="AT315" s="29">
        <v>32</v>
      </c>
      <c r="AU315" s="29">
        <v>10.148892</v>
      </c>
      <c r="AV315" s="29">
        <v>1.2447E-2</v>
      </c>
      <c r="AW315" s="29">
        <v>4.542E-3</v>
      </c>
      <c r="AX315" s="29">
        <v>81.586822999999995</v>
      </c>
      <c r="AY315" s="29">
        <v>8.2903529999999996</v>
      </c>
      <c r="AZ315" s="29">
        <v>185.17188400000001</v>
      </c>
      <c r="BA315" s="29">
        <v>38.347799000000002</v>
      </c>
      <c r="BB315" s="29">
        <v>50.958562000000001</v>
      </c>
      <c r="BC315" s="29">
        <v>53.475780999999998</v>
      </c>
      <c r="BD315" s="29">
        <v>6.3309230000000003</v>
      </c>
      <c r="BE315" s="29">
        <v>0.5</v>
      </c>
    </row>
    <row r="316" spans="1:57" x14ac:dyDescent="0.25">
      <c r="A316" s="29" t="s">
        <v>1301</v>
      </c>
      <c r="B316" s="29">
        <v>8</v>
      </c>
      <c r="C316" s="29" t="s">
        <v>38</v>
      </c>
      <c r="D316">
        <v>9</v>
      </c>
      <c r="E316" t="s">
        <v>1</v>
      </c>
      <c r="F316" s="2" t="s">
        <v>736</v>
      </c>
      <c r="G316" s="29" t="s">
        <v>244</v>
      </c>
      <c r="H316" s="29">
        <v>50.243514471611071</v>
      </c>
      <c r="I316" s="29">
        <v>45.381831619012274</v>
      </c>
      <c r="J316" s="5" t="s">
        <v>51</v>
      </c>
      <c r="K316" s="29">
        <v>1587</v>
      </c>
      <c r="L316" s="29">
        <v>830</v>
      </c>
      <c r="M316" s="29">
        <f t="shared" si="18"/>
        <v>52.299936988027731</v>
      </c>
      <c r="N316" s="29">
        <v>0.47477794117647049</v>
      </c>
      <c r="O316" s="29">
        <v>0.12835823479228714</v>
      </c>
      <c r="P316" s="29">
        <v>5.5055275301448567</v>
      </c>
      <c r="Q316" s="29">
        <f t="shared" si="22"/>
        <v>24.29702532745279</v>
      </c>
      <c r="R316" s="29">
        <v>2.8475762114101224</v>
      </c>
      <c r="S316" s="29">
        <f t="shared" si="23"/>
        <v>2.1330928411332382</v>
      </c>
      <c r="T316" s="29">
        <v>0.98081232539371466</v>
      </c>
      <c r="U316" s="29">
        <v>8.7666299999999993</v>
      </c>
      <c r="V316" s="5">
        <v>56</v>
      </c>
      <c r="W316" s="5">
        <v>1.6666666666666701</v>
      </c>
      <c r="X316" s="5">
        <v>3.6666666666666701</v>
      </c>
      <c r="Y316" s="5">
        <v>5.3333333333333304</v>
      </c>
      <c r="Z316" s="5">
        <v>6</v>
      </c>
      <c r="AA316" s="29" t="s">
        <v>2249</v>
      </c>
      <c r="AC316" s="29">
        <v>3289</v>
      </c>
      <c r="AD316" s="29">
        <v>364.45467500000001</v>
      </c>
      <c r="AE316" s="29">
        <v>9.0244420000000005</v>
      </c>
      <c r="AF316" s="29">
        <v>31.72</v>
      </c>
      <c r="AG316" s="29">
        <v>80.850117999999995</v>
      </c>
      <c r="AH316" s="29">
        <v>8.0850120000000008</v>
      </c>
      <c r="AI316" s="29">
        <v>0.11076</v>
      </c>
      <c r="AJ316" s="29">
        <v>0.37136400000000003</v>
      </c>
      <c r="AK316" s="29">
        <v>3.3528609999999999</v>
      </c>
      <c r="AL316" s="29">
        <v>3.6988E-2</v>
      </c>
      <c r="AM316" s="29">
        <v>2.75E-2</v>
      </c>
      <c r="AN316" s="29">
        <v>16</v>
      </c>
      <c r="AO316" s="29">
        <v>4.3901000000000003E-2</v>
      </c>
      <c r="AP316" s="29">
        <v>2.6340720000000002</v>
      </c>
      <c r="AQ316" s="29">
        <v>70.325327000000001</v>
      </c>
      <c r="AR316" s="29">
        <v>4.7790309999999998</v>
      </c>
      <c r="AS316" s="29">
        <v>5.0686489999999997</v>
      </c>
      <c r="AT316" s="29">
        <v>144.5625</v>
      </c>
      <c r="AU316" s="29">
        <v>160.510007</v>
      </c>
      <c r="AV316" s="29">
        <v>3.3288999999999999E-2</v>
      </c>
      <c r="AW316" s="29">
        <v>1.4042000000000001E-2</v>
      </c>
      <c r="AX316" s="29">
        <v>27.919461999999999</v>
      </c>
      <c r="AY316" s="29">
        <v>3.5930140000000002</v>
      </c>
      <c r="AZ316" s="29">
        <v>94.795140000000004</v>
      </c>
      <c r="BA316" s="29">
        <v>29.590478000000001</v>
      </c>
      <c r="BB316" s="29">
        <v>7.6574999999999998</v>
      </c>
      <c r="BC316" s="29">
        <v>16.428782999999999</v>
      </c>
      <c r="BD316" s="29">
        <v>33.347175999999997</v>
      </c>
      <c r="BE316" s="29">
        <v>2.5475080000000001</v>
      </c>
    </row>
    <row r="317" spans="1:57" x14ac:dyDescent="0.25">
      <c r="A317" s="29" t="s">
        <v>1301</v>
      </c>
      <c r="B317" s="29">
        <v>8</v>
      </c>
      <c r="C317" s="29" t="s">
        <v>28</v>
      </c>
      <c r="D317">
        <v>15</v>
      </c>
      <c r="E317" t="s">
        <v>1</v>
      </c>
      <c r="F317" s="2" t="s">
        <v>736</v>
      </c>
      <c r="G317" s="29" t="s">
        <v>244</v>
      </c>
      <c r="H317" s="29">
        <v>50.243514471611071</v>
      </c>
      <c r="I317" s="29">
        <v>45.381831619012274</v>
      </c>
      <c r="J317" s="5" t="s">
        <v>50</v>
      </c>
      <c r="K317" s="29">
        <v>14081</v>
      </c>
      <c r="L317" s="29">
        <v>75</v>
      </c>
      <c r="M317" s="29">
        <f t="shared" si="18"/>
        <v>0.53263262552375545</v>
      </c>
      <c r="N317" s="29">
        <v>1.766911764705479E-2</v>
      </c>
      <c r="O317" s="29">
        <v>5.8975405174834634E-2</v>
      </c>
      <c r="P317" s="29">
        <v>48.848981192167443</v>
      </c>
      <c r="Q317" s="29">
        <f t="shared" si="22"/>
        <v>19.046428334569796</v>
      </c>
      <c r="R317" s="29">
        <v>0.55450968590662253</v>
      </c>
      <c r="S317" s="29">
        <f t="shared" si="23"/>
        <v>0.15997368437026172</v>
      </c>
      <c r="T317" s="29">
        <v>0.4923695344676669</v>
      </c>
      <c r="U317" s="29">
        <v>8.7666299999999993</v>
      </c>
      <c r="V317" s="5">
        <v>56</v>
      </c>
      <c r="W317" s="5">
        <v>1.6666666666666701</v>
      </c>
      <c r="X317" s="5">
        <v>3.6666666666666701</v>
      </c>
      <c r="Y317" s="5">
        <v>5.3333333333333304</v>
      </c>
      <c r="Z317" s="5">
        <v>6</v>
      </c>
      <c r="AA317" s="29" t="s">
        <v>2249</v>
      </c>
      <c r="AC317" s="29">
        <v>17244</v>
      </c>
      <c r="AD317" s="29">
        <v>364.45467500000001</v>
      </c>
      <c r="AE317" s="29">
        <v>47.314525000000003</v>
      </c>
      <c r="AF317" s="29">
        <v>172.43</v>
      </c>
      <c r="AG317" s="29">
        <v>615.373874</v>
      </c>
      <c r="AH317" s="29">
        <v>61.537387000000003</v>
      </c>
      <c r="AI317" s="29">
        <v>2.1132000000000001E-2</v>
      </c>
      <c r="AJ317" s="29">
        <v>1.1738E-2</v>
      </c>
      <c r="AK317" s="29">
        <v>0.55542800000000003</v>
      </c>
      <c r="AL317" s="29">
        <v>1.9525000000000001E-2</v>
      </c>
      <c r="AM317" s="29">
        <v>1.7500000000000002E-2</v>
      </c>
      <c r="AN317" s="29">
        <v>0</v>
      </c>
      <c r="AO317" s="29">
        <v>0</v>
      </c>
      <c r="AP317" s="29">
        <v>0</v>
      </c>
      <c r="AQ317" s="29">
        <v>0</v>
      </c>
      <c r="AR317" s="29">
        <v>0</v>
      </c>
      <c r="AS317" s="29">
        <v>0</v>
      </c>
      <c r="AT317" s="29">
        <v>0</v>
      </c>
      <c r="AU317" s="29">
        <v>0</v>
      </c>
      <c r="AV317" s="29">
        <v>0</v>
      </c>
      <c r="AW317" s="29">
        <v>0</v>
      </c>
      <c r="AX317" s="29">
        <v>0</v>
      </c>
      <c r="AY317" s="29">
        <v>0</v>
      </c>
      <c r="AZ317" s="29">
        <v>0</v>
      </c>
      <c r="BA317" s="29">
        <v>0</v>
      </c>
      <c r="BB317" s="29">
        <v>0</v>
      </c>
      <c r="BC317" s="29">
        <v>0</v>
      </c>
      <c r="BD317" s="29">
        <v>0</v>
      </c>
      <c r="BE317" s="29">
        <v>0</v>
      </c>
    </row>
    <row r="318" spans="1:57" x14ac:dyDescent="0.25">
      <c r="A318" s="29" t="s">
        <v>1301</v>
      </c>
      <c r="B318" s="29">
        <v>8</v>
      </c>
      <c r="C318" s="29" t="s">
        <v>34</v>
      </c>
      <c r="D318">
        <v>15</v>
      </c>
      <c r="E318" t="s">
        <v>7</v>
      </c>
      <c r="F318" s="2" t="s">
        <v>736</v>
      </c>
      <c r="G318" s="29" t="s">
        <v>244</v>
      </c>
      <c r="H318" s="29">
        <v>50.243514471611071</v>
      </c>
      <c r="I318" s="29">
        <v>45.381831619012274</v>
      </c>
      <c r="J318" s="5" t="s">
        <v>52</v>
      </c>
      <c r="K318" s="29">
        <v>12347</v>
      </c>
      <c r="L318" s="29">
        <v>79</v>
      </c>
      <c r="M318" s="29">
        <f>L318/K318*100</f>
        <v>0.63983153802543136</v>
      </c>
      <c r="N318" s="29">
        <v>2.6848333333341166E-2</v>
      </c>
      <c r="O318" s="29">
        <v>5.2037122213089385E-2</v>
      </c>
      <c r="P318" s="29">
        <v>42.833489864334311</v>
      </c>
      <c r="Q318" s="29">
        <f t="shared" si="22"/>
        <v>13.030937006736664</v>
      </c>
      <c r="R318" s="29">
        <v>0.47806871764927683</v>
      </c>
      <c r="S318" s="29">
        <f t="shared" si="23"/>
        <v>0.23641465262760741</v>
      </c>
      <c r="T318" s="29">
        <v>0.48844279092604781</v>
      </c>
      <c r="U318" s="29">
        <v>8.7666299999999993</v>
      </c>
      <c r="V318" s="5">
        <v>56</v>
      </c>
      <c r="W318" s="5">
        <v>1.6666666666666701</v>
      </c>
      <c r="X318" s="5">
        <v>3.6666666666666701</v>
      </c>
      <c r="Y318" s="5">
        <v>5.3333333333333304</v>
      </c>
      <c r="Z318" s="5">
        <v>6</v>
      </c>
      <c r="AA318" s="29" t="s">
        <v>2249</v>
      </c>
      <c r="AC318" s="29">
        <v>14954</v>
      </c>
      <c r="AD318" s="29">
        <v>364.45467500000001</v>
      </c>
      <c r="AE318" s="29">
        <v>41.031165000000001</v>
      </c>
      <c r="AF318" s="29">
        <v>149.53</v>
      </c>
      <c r="AG318" s="29">
        <v>527.17614600000002</v>
      </c>
      <c r="AH318" s="29">
        <v>52.717615000000002</v>
      </c>
      <c r="AI318" s="29">
        <v>2.4368000000000001E-2</v>
      </c>
      <c r="AJ318" s="29">
        <v>1.1494000000000001E-2</v>
      </c>
      <c r="AK318" s="29">
        <v>0.471692</v>
      </c>
      <c r="AL318" s="29">
        <v>2.3224999999999999E-2</v>
      </c>
      <c r="AM318" s="29">
        <v>2.2499999999999999E-2</v>
      </c>
      <c r="AN318" s="29">
        <v>0</v>
      </c>
      <c r="AO318" s="29">
        <v>0</v>
      </c>
      <c r="AP318" s="29">
        <v>0</v>
      </c>
      <c r="AQ318" s="29">
        <v>0</v>
      </c>
      <c r="AR318" s="29">
        <v>0</v>
      </c>
      <c r="AS318" s="29">
        <v>0</v>
      </c>
      <c r="AT318" s="29">
        <v>0</v>
      </c>
      <c r="AU318" s="29">
        <v>0</v>
      </c>
      <c r="AV318" s="29">
        <v>0</v>
      </c>
      <c r="AW318" s="29">
        <v>0</v>
      </c>
      <c r="AX318" s="29">
        <v>0</v>
      </c>
      <c r="AY318" s="29">
        <v>0</v>
      </c>
      <c r="AZ318" s="29">
        <v>0</v>
      </c>
      <c r="BA318" s="29">
        <v>0</v>
      </c>
      <c r="BB318" s="29">
        <v>0</v>
      </c>
      <c r="BC318" s="29">
        <v>0</v>
      </c>
      <c r="BD318" s="29">
        <v>0</v>
      </c>
      <c r="BE318" s="29">
        <v>0</v>
      </c>
    </row>
    <row r="319" spans="1:57" x14ac:dyDescent="0.25">
      <c r="A319" s="29" t="s">
        <v>1302</v>
      </c>
      <c r="B319" s="29">
        <v>8</v>
      </c>
      <c r="C319" s="29" t="s">
        <v>0</v>
      </c>
      <c r="D319">
        <v>10</v>
      </c>
      <c r="E319" t="s">
        <v>1</v>
      </c>
      <c r="F319" s="2" t="s">
        <v>736</v>
      </c>
      <c r="G319" s="29" t="s">
        <v>245</v>
      </c>
      <c r="H319" s="29">
        <v>50.2435144716111</v>
      </c>
      <c r="I319" s="29">
        <v>45.381831619012303</v>
      </c>
      <c r="J319" s="5" t="s">
        <v>50</v>
      </c>
      <c r="K319" s="29">
        <v>9759</v>
      </c>
      <c r="L319" s="29">
        <v>99</v>
      </c>
      <c r="M319" s="29">
        <f>L319/K319*100</f>
        <v>1.014448201660006</v>
      </c>
      <c r="N319" s="29">
        <v>2.2098913043473556E-2</v>
      </c>
      <c r="O319" s="29">
        <v>7.7434274547675153E-2</v>
      </c>
      <c r="P319" s="29">
        <v>32.855699361337471</v>
      </c>
      <c r="Q319" s="29">
        <f t="shared" si="22"/>
        <v>3.0531465037398249</v>
      </c>
      <c r="R319" s="29">
        <v>0.50429754820831652</v>
      </c>
      <c r="S319" s="29">
        <f t="shared" si="23"/>
        <v>0.21018582206856773</v>
      </c>
      <c r="T319" s="29">
        <v>1.0510049487619724</v>
      </c>
      <c r="U319" s="29">
        <v>8.7666299999999993</v>
      </c>
      <c r="V319" s="5">
        <v>56</v>
      </c>
      <c r="W319" s="5">
        <v>1.6666666666666701</v>
      </c>
      <c r="X319" s="5">
        <v>3.6666666666666701</v>
      </c>
      <c r="Y319" s="5">
        <v>5.3333333333333304</v>
      </c>
      <c r="Z319" s="5">
        <v>6</v>
      </c>
      <c r="AA319" s="29" t="s">
        <v>2249</v>
      </c>
      <c r="AC319" s="29">
        <v>9891</v>
      </c>
      <c r="AD319" s="29">
        <v>301.11917499999998</v>
      </c>
      <c r="AE319" s="29">
        <v>32.847459999999998</v>
      </c>
      <c r="AF319" s="29">
        <v>98.9</v>
      </c>
      <c r="AG319" s="29">
        <v>302.62433800000002</v>
      </c>
      <c r="AH319" s="29">
        <v>30.262433999999999</v>
      </c>
      <c r="AI319" s="29">
        <v>3.0439999999999998E-2</v>
      </c>
      <c r="AJ319" s="29">
        <v>1.5346E-2</v>
      </c>
      <c r="AK319" s="29">
        <v>0.50413300000000005</v>
      </c>
      <c r="AL319" s="29">
        <v>2.8825E-2</v>
      </c>
      <c r="AM319" s="29">
        <v>2.75E-2</v>
      </c>
      <c r="AN319" s="29">
        <v>0</v>
      </c>
      <c r="AO319" s="29">
        <v>0</v>
      </c>
      <c r="AP319" s="29">
        <v>0</v>
      </c>
      <c r="AQ319" s="29">
        <v>0</v>
      </c>
      <c r="AR319" s="29">
        <v>0</v>
      </c>
      <c r="AS319" s="29">
        <v>0</v>
      </c>
      <c r="AT319" s="29">
        <v>0</v>
      </c>
      <c r="AU319" s="29">
        <v>0</v>
      </c>
      <c r="AV319" s="29">
        <v>0</v>
      </c>
      <c r="AW319" s="29">
        <v>0</v>
      </c>
      <c r="AX319" s="29">
        <v>0</v>
      </c>
      <c r="AY319" s="29">
        <v>0</v>
      </c>
      <c r="AZ319" s="29">
        <v>0</v>
      </c>
      <c r="BA319" s="29">
        <v>0</v>
      </c>
      <c r="BB319" s="29">
        <v>0</v>
      </c>
      <c r="BC319" s="29">
        <v>0</v>
      </c>
      <c r="BD319" s="29">
        <v>0</v>
      </c>
      <c r="BE319" s="29">
        <v>0</v>
      </c>
    </row>
    <row r="320" spans="1:57" x14ac:dyDescent="0.25">
      <c r="A320" s="29" t="s">
        <v>1302</v>
      </c>
      <c r="B320" s="29">
        <v>8</v>
      </c>
      <c r="C320" s="29" t="s">
        <v>13</v>
      </c>
      <c r="D320">
        <v>11</v>
      </c>
      <c r="E320" t="s">
        <v>1</v>
      </c>
      <c r="F320" s="2" t="s">
        <v>736</v>
      </c>
      <c r="G320" s="29" t="s">
        <v>245</v>
      </c>
      <c r="H320" s="29">
        <v>50.2435144716111</v>
      </c>
      <c r="I320" s="29">
        <v>45.381831619012303</v>
      </c>
      <c r="J320" s="5" t="s">
        <v>51</v>
      </c>
      <c r="K320" s="29">
        <v>1678</v>
      </c>
      <c r="L320" s="29">
        <v>378</v>
      </c>
      <c r="M320" s="29">
        <f>L320/K320*100</f>
        <v>22.526817640047675</v>
      </c>
      <c r="N320" s="29">
        <v>6.3022352941177237E-2</v>
      </c>
      <c r="O320" s="29">
        <v>0.28617014506749511</v>
      </c>
      <c r="P320" s="29">
        <v>5.6493353343912567</v>
      </c>
      <c r="Q320" s="29">
        <f>ABS(P320-$P$323)</f>
        <v>24.15321752320639</v>
      </c>
      <c r="R320" s="29">
        <v>1.2365166150857561</v>
      </c>
      <c r="S320" s="29">
        <f>ABS(R320-$R$323)</f>
        <v>0.52203324480887181</v>
      </c>
      <c r="T320" s="29">
        <v>1.0510049487619724</v>
      </c>
      <c r="U320" s="29">
        <v>8.7666299999999993</v>
      </c>
      <c r="V320" s="5">
        <v>56</v>
      </c>
      <c r="W320" s="5">
        <v>1.6666666666666701</v>
      </c>
      <c r="X320" s="5">
        <v>3.6666666666666701</v>
      </c>
      <c r="Y320" s="5">
        <v>5.3333333333333304</v>
      </c>
      <c r="Z320" s="5">
        <v>6</v>
      </c>
      <c r="AA320" s="29" t="s">
        <v>2249</v>
      </c>
      <c r="AC320" s="29">
        <v>1705</v>
      </c>
      <c r="AD320" s="29">
        <v>301.11917499999998</v>
      </c>
      <c r="AE320" s="29">
        <v>5.66221</v>
      </c>
      <c r="AF320" s="29">
        <v>15.59</v>
      </c>
      <c r="AG320" s="29">
        <v>28.061395000000001</v>
      </c>
      <c r="AH320" s="29">
        <v>2.8061400000000001</v>
      </c>
      <c r="AI320" s="29">
        <v>0.17663400000000001</v>
      </c>
      <c r="AJ320" s="29">
        <v>0.21808</v>
      </c>
      <c r="AK320" s="29">
        <v>1.234647</v>
      </c>
      <c r="AL320" s="29">
        <v>0.104238</v>
      </c>
      <c r="AM320" s="29">
        <v>2.5000000000000001E-3</v>
      </c>
      <c r="AN320" s="29">
        <v>21</v>
      </c>
      <c r="AO320" s="29">
        <v>6.9739999999999996E-2</v>
      </c>
      <c r="AP320" s="29">
        <v>4.1843899999999996</v>
      </c>
      <c r="AQ320" s="29">
        <v>8.9736069999999994</v>
      </c>
      <c r="AR320" s="29">
        <v>0.1336</v>
      </c>
      <c r="AS320" s="29">
        <v>0.15090999999999999</v>
      </c>
      <c r="AT320" s="29">
        <v>7.2857139999999996</v>
      </c>
      <c r="AU320" s="29">
        <v>3.19598</v>
      </c>
      <c r="AV320" s="29">
        <v>2.1255E-2</v>
      </c>
      <c r="AW320" s="29">
        <v>3.2163999999999998E-2</v>
      </c>
      <c r="AX320" s="29">
        <v>121.88529699999999</v>
      </c>
      <c r="AY320" s="29">
        <v>101.237137</v>
      </c>
      <c r="AZ320" s="29">
        <v>513.949881</v>
      </c>
      <c r="BA320" s="29">
        <v>182.58517000000001</v>
      </c>
      <c r="BB320" s="29">
        <v>10.509176</v>
      </c>
      <c r="BC320" s="29">
        <v>9.8160889999999998</v>
      </c>
      <c r="BD320" s="29">
        <v>6.0513450000000004</v>
      </c>
      <c r="BE320" s="29">
        <v>2.8722810000000001</v>
      </c>
    </row>
    <row r="321" spans="10:58" x14ac:dyDescent="0.25">
      <c r="J321" s="5"/>
      <c r="AB321" s="34"/>
    </row>
    <row r="322" spans="10:58" s="29" customFormat="1" x14ac:dyDescent="0.25">
      <c r="J322" s="5"/>
      <c r="P322" s="10" t="s">
        <v>2140</v>
      </c>
      <c r="Q322" s="10" t="s">
        <v>2141</v>
      </c>
      <c r="R322" s="10" t="s">
        <v>2142</v>
      </c>
      <c r="S322" s="10" t="s">
        <v>2143</v>
      </c>
      <c r="AB322" s="34"/>
      <c r="BF322" s="31"/>
    </row>
    <row r="323" spans="10:58" s="29" customFormat="1" x14ac:dyDescent="0.25">
      <c r="J323" s="5"/>
      <c r="O323" s="10"/>
      <c r="P323" s="29">
        <f>MEDIAN(P3:P320)</f>
        <v>29.802552857597647</v>
      </c>
      <c r="Q323" s="29">
        <f t="shared" ref="Q323:S323" si="24">MEDIAN(Q3:Q320)</f>
        <v>9.9575284863625537</v>
      </c>
      <c r="R323" s="29">
        <f t="shared" si="24"/>
        <v>0.71448337027688424</v>
      </c>
      <c r="S323" s="29">
        <f t="shared" si="24"/>
        <v>0.21837342066970025</v>
      </c>
      <c r="AB323" s="34"/>
      <c r="BF323" s="31"/>
    </row>
    <row r="325" spans="10:58" x14ac:dyDescent="0.25">
      <c r="L325" s="10"/>
      <c r="M325" s="10"/>
      <c r="O325" s="10" t="s">
        <v>1115</v>
      </c>
      <c r="P325" s="10" t="s">
        <v>1969</v>
      </c>
      <c r="Q325" s="10"/>
    </row>
    <row r="326" spans="10:58" x14ac:dyDescent="0.25">
      <c r="L326" s="10"/>
      <c r="M326" s="10"/>
      <c r="N326" s="29"/>
      <c r="O326" s="10" t="s">
        <v>1627</v>
      </c>
      <c r="P326" s="10" t="s">
        <v>1446</v>
      </c>
      <c r="Q326" s="10"/>
      <c r="R326" s="10" t="s">
        <v>1445</v>
      </c>
      <c r="S326" s="10"/>
      <c r="T326" s="10"/>
      <c r="U326" s="10"/>
      <c r="AC326" s="10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34"/>
    </row>
    <row r="327" spans="10:58" x14ac:dyDescent="0.25">
      <c r="L327" s="29">
        <f>COUNTIF(M3:M29, "&gt;3.92475363")</f>
        <v>22</v>
      </c>
      <c r="M327" s="29">
        <f>COUNT(M3:M29)</f>
        <v>27</v>
      </c>
      <c r="N327" s="29">
        <v>1</v>
      </c>
      <c r="O327" s="10" t="s">
        <v>555</v>
      </c>
      <c r="P327" s="29">
        <f>MEDIAN(P3:P29)</f>
        <v>24.414124154608849</v>
      </c>
      <c r="R327" s="29">
        <f>MEDIAN(R3:R29)</f>
        <v>1.1234719651643104</v>
      </c>
      <c r="AC327" s="10"/>
    </row>
    <row r="328" spans="10:58" x14ac:dyDescent="0.25">
      <c r="L328" s="29">
        <f>COUNTIF(M30:M74, "&gt;3.92475363")</f>
        <v>16</v>
      </c>
      <c r="M328" s="29">
        <f>COUNT(M30:M74)</f>
        <v>45</v>
      </c>
      <c r="N328" s="29">
        <v>2</v>
      </c>
      <c r="O328" s="10" t="s">
        <v>556</v>
      </c>
      <c r="P328" s="29">
        <f>MEDIAN(P30:P74)</f>
        <v>25.319628625854072</v>
      </c>
      <c r="R328" s="29">
        <f>MEDIAN(R30:R74)</f>
        <v>0.79780791681854124</v>
      </c>
    </row>
    <row r="329" spans="10:58" x14ac:dyDescent="0.25">
      <c r="L329" s="29">
        <f>COUNTIF(M75:M115, "&gt;3.92475363")</f>
        <v>14</v>
      </c>
      <c r="M329" s="29">
        <f>COUNT(M75:M115)</f>
        <v>41</v>
      </c>
      <c r="N329" s="29">
        <v>3</v>
      </c>
      <c r="O329" s="10" t="s">
        <v>837</v>
      </c>
      <c r="P329" s="29">
        <f>MEDIAN(P75:P115)</f>
        <v>39.423142526459152</v>
      </c>
      <c r="R329" s="29">
        <f>MEDIAN(R75:R115)</f>
        <v>0.72633127547774734</v>
      </c>
    </row>
    <row r="330" spans="10:58" x14ac:dyDescent="0.25">
      <c r="L330" s="29">
        <f>COUNTIF(M116:M169, "&gt;3.92475363")</f>
        <v>18</v>
      </c>
      <c r="M330" s="29">
        <f>COUNT(M116:M169)</f>
        <v>54</v>
      </c>
      <c r="N330" s="29">
        <v>4</v>
      </c>
      <c r="O330" s="10" t="s">
        <v>831</v>
      </c>
      <c r="P330" s="29">
        <f>MEDIAN(P116:P169)</f>
        <v>34.794146516783215</v>
      </c>
      <c r="R330" s="29">
        <f>MEDIAN(R116:R169)</f>
        <v>0.74207991906610382</v>
      </c>
    </row>
    <row r="331" spans="10:58" x14ac:dyDescent="0.25">
      <c r="L331" s="29">
        <f>COUNTIF(M170:M195, "&gt;3.92475363")</f>
        <v>8</v>
      </c>
      <c r="M331" s="29">
        <f>COUNT(M170:M195)</f>
        <v>26</v>
      </c>
      <c r="N331" s="29">
        <v>5</v>
      </c>
      <c r="O331" s="10" t="s">
        <v>1441</v>
      </c>
      <c r="P331" s="29">
        <f>MEDIAN(P170:P195)</f>
        <v>30.169856389183714</v>
      </c>
      <c r="R331" s="29">
        <f>MEDIAN(R170:R195)</f>
        <v>0.45356681414801026</v>
      </c>
    </row>
    <row r="332" spans="10:58" x14ac:dyDescent="0.25">
      <c r="L332" s="29">
        <f>COUNTIF(M196:M252, "&gt;3.92475363")</f>
        <v>10</v>
      </c>
      <c r="M332" s="29">
        <f>COUNT(M196:M252)</f>
        <v>57</v>
      </c>
      <c r="N332" s="29">
        <v>6</v>
      </c>
      <c r="O332" s="10" t="s">
        <v>1442</v>
      </c>
      <c r="P332" s="29">
        <f>MEDIAN(P196:P252)</f>
        <v>28.681036481992138</v>
      </c>
      <c r="R332" s="29">
        <f>MEDIAN(R196:R252)</f>
        <v>0.55840742646141761</v>
      </c>
    </row>
    <row r="333" spans="10:58" x14ac:dyDescent="0.25">
      <c r="L333" s="29">
        <f>COUNTIF(M253:M291, "&gt;3.92475363")</f>
        <v>21</v>
      </c>
      <c r="M333" s="29">
        <f>COUNT(M253:M291)</f>
        <v>39</v>
      </c>
      <c r="N333" s="29">
        <v>7</v>
      </c>
      <c r="O333" s="10" t="s">
        <v>1443</v>
      </c>
      <c r="P333" s="29">
        <f>MEDIAN(P253:P291)</f>
        <v>22.177335868460638</v>
      </c>
      <c r="R333" s="29">
        <f>MEDIAN(R253:R291)</f>
        <v>0.86267487087831785</v>
      </c>
    </row>
    <row r="334" spans="10:58" x14ac:dyDescent="0.25">
      <c r="L334" s="29">
        <f>COUNTIF(M292:M320, "&gt;3.92475363")</f>
        <v>9</v>
      </c>
      <c r="M334" s="29">
        <f>COUNT(M292:M320)</f>
        <v>29</v>
      </c>
      <c r="N334" s="29">
        <v>8</v>
      </c>
      <c r="O334" s="10" t="s">
        <v>1444</v>
      </c>
      <c r="P334" s="29">
        <f>MEDIAN(P292:P320)</f>
        <v>35.73320931374986</v>
      </c>
      <c r="R334" s="29">
        <f>MEDIAN(R292:R320)</f>
        <v>0.54093386973215585</v>
      </c>
    </row>
    <row r="335" spans="10:58" x14ac:dyDescent="0.25">
      <c r="L335" s="26"/>
      <c r="M335" s="26"/>
    </row>
    <row r="336" spans="10:58" x14ac:dyDescent="0.25">
      <c r="L336" s="26"/>
      <c r="M336" s="26">
        <f>L327/M327*100</f>
        <v>81.481481481481481</v>
      </c>
    </row>
    <row r="337" spans="8:28" x14ac:dyDescent="0.25">
      <c r="L337" s="10"/>
      <c r="M337" s="29">
        <f t="shared" ref="M337:M343" si="25">L328/M328*100</f>
        <v>35.555555555555557</v>
      </c>
      <c r="O337" s="10"/>
      <c r="P337" s="10"/>
      <c r="Q337" s="10"/>
    </row>
    <row r="338" spans="8:28" x14ac:dyDescent="0.25">
      <c r="L338" s="10"/>
      <c r="M338" s="29">
        <f t="shared" si="25"/>
        <v>34.146341463414636</v>
      </c>
      <c r="N338" s="29"/>
      <c r="O338" s="10"/>
      <c r="P338" s="10"/>
      <c r="Q338" s="10"/>
      <c r="R338" s="10"/>
      <c r="S338" s="10"/>
      <c r="T338" s="10"/>
      <c r="U338" s="10"/>
    </row>
    <row r="339" spans="8:28" x14ac:dyDescent="0.25">
      <c r="K339" s="29"/>
      <c r="L339" s="10"/>
      <c r="M339" s="29">
        <f t="shared" si="25"/>
        <v>33.333333333333329</v>
      </c>
      <c r="O339" s="10"/>
      <c r="P339" s="29"/>
      <c r="R339" s="29"/>
    </row>
    <row r="340" spans="8:28" x14ac:dyDescent="0.25">
      <c r="K340" s="29"/>
      <c r="L340" s="10"/>
      <c r="M340" s="29">
        <f t="shared" si="25"/>
        <v>30.76923076923077</v>
      </c>
      <c r="O340" s="10"/>
      <c r="P340" s="29"/>
      <c r="R340" s="29"/>
    </row>
    <row r="341" spans="8:28" x14ac:dyDescent="0.25">
      <c r="K341" s="29"/>
      <c r="L341" s="10"/>
      <c r="M341" s="29">
        <f t="shared" si="25"/>
        <v>17.543859649122805</v>
      </c>
      <c r="O341" s="10"/>
      <c r="P341" s="29"/>
      <c r="R341" s="29"/>
    </row>
    <row r="342" spans="8:28" x14ac:dyDescent="0.25">
      <c r="K342" s="29"/>
      <c r="L342" s="10"/>
      <c r="M342" s="29">
        <f t="shared" si="25"/>
        <v>53.846153846153847</v>
      </c>
      <c r="O342" s="10"/>
      <c r="P342" s="29"/>
      <c r="R342" s="29"/>
    </row>
    <row r="343" spans="8:28" x14ac:dyDescent="0.25">
      <c r="K343" s="29"/>
      <c r="L343" s="10"/>
      <c r="M343" s="29">
        <f t="shared" si="25"/>
        <v>31.03448275862069</v>
      </c>
      <c r="O343" s="10"/>
      <c r="P343" s="29"/>
      <c r="R343" s="29"/>
    </row>
    <row r="344" spans="8:28" x14ac:dyDescent="0.25">
      <c r="K344" s="29"/>
      <c r="L344" s="10"/>
      <c r="M344" s="29"/>
      <c r="O344" s="10"/>
      <c r="P344" s="29"/>
      <c r="R344" s="29"/>
    </row>
    <row r="345" spans="8:28" x14ac:dyDescent="0.25">
      <c r="K345" s="29"/>
      <c r="L345" s="10"/>
      <c r="M345" s="29"/>
      <c r="O345" s="10"/>
      <c r="P345" s="29"/>
      <c r="R345" s="29"/>
    </row>
    <row r="346" spans="8:28" x14ac:dyDescent="0.25">
      <c r="K346" s="29"/>
      <c r="L346" s="10"/>
      <c r="O346" s="10"/>
      <c r="P346" s="29"/>
      <c r="R346" s="29"/>
    </row>
    <row r="347" spans="8:28" x14ac:dyDescent="0.25">
      <c r="K347" s="5"/>
    </row>
    <row r="348" spans="8:28" x14ac:dyDescent="0.25">
      <c r="H348" s="2"/>
      <c r="K348" s="5"/>
    </row>
    <row r="349" spans="8:28" x14ac:dyDescent="0.25">
      <c r="H349" s="2"/>
      <c r="J349" s="5"/>
      <c r="K349" s="5"/>
      <c r="AB349" s="34"/>
    </row>
    <row r="350" spans="8:28" x14ac:dyDescent="0.25">
      <c r="H350" s="2"/>
      <c r="J350" s="5"/>
      <c r="K350" s="5"/>
      <c r="AB350" s="34"/>
    </row>
    <row r="351" spans="8:28" x14ac:dyDescent="0.25">
      <c r="H351" s="2"/>
      <c r="J351" s="5"/>
      <c r="K351" s="5"/>
      <c r="AB351" s="34"/>
    </row>
    <row r="352" spans="8:28" x14ac:dyDescent="0.25">
      <c r="H352" s="2"/>
      <c r="J352" s="5"/>
      <c r="K352" s="5"/>
      <c r="AB352" s="34"/>
    </row>
    <row r="353" spans="8:28" x14ac:dyDescent="0.25">
      <c r="H353" s="2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AB353" s="34"/>
    </row>
    <row r="354" spans="8:28" x14ac:dyDescent="0.25">
      <c r="H354" s="2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AB354" s="34"/>
    </row>
    <row r="355" spans="8:28" x14ac:dyDescent="0.25">
      <c r="H355" s="2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AB355" s="34"/>
    </row>
    <row r="356" spans="8:28" x14ac:dyDescent="0.25">
      <c r="H356" s="2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AB356" s="34"/>
    </row>
    <row r="357" spans="8:28" x14ac:dyDescent="0.25">
      <c r="H357" s="2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AB357" s="34"/>
    </row>
    <row r="358" spans="8:28" x14ac:dyDescent="0.25">
      <c r="H358" s="2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AB358" s="34"/>
    </row>
    <row r="359" spans="8:28" x14ac:dyDescent="0.25">
      <c r="H359" s="2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AB359" s="34"/>
    </row>
    <row r="360" spans="8:28" x14ac:dyDescent="0.25">
      <c r="H360" s="2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AB360" s="34"/>
    </row>
    <row r="361" spans="8:28" x14ac:dyDescent="0.25">
      <c r="H361" s="2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AB361" s="34"/>
    </row>
    <row r="362" spans="8:28" x14ac:dyDescent="0.25">
      <c r="H362" s="2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AB362" s="34"/>
    </row>
    <row r="363" spans="8:28" x14ac:dyDescent="0.25">
      <c r="H363" s="2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AB363" s="34"/>
    </row>
    <row r="364" spans="8:28" x14ac:dyDescent="0.25">
      <c r="H364" s="2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AB364" s="34"/>
    </row>
    <row r="365" spans="8:28" x14ac:dyDescent="0.25">
      <c r="H365" s="2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AB365" s="34"/>
    </row>
    <row r="366" spans="8:28" x14ac:dyDescent="0.25">
      <c r="H366" s="2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AB366" s="34"/>
    </row>
    <row r="367" spans="8:28" x14ac:dyDescent="0.25">
      <c r="H367" s="2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AB367" s="34"/>
    </row>
    <row r="368" spans="8:28" x14ac:dyDescent="0.25">
      <c r="H368" s="2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AB368" s="34"/>
    </row>
    <row r="369" spans="8:58" x14ac:dyDescent="0.25">
      <c r="H369" s="2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AB369" s="34"/>
    </row>
    <row r="370" spans="8:58" x14ac:dyDescent="0.25">
      <c r="H370" s="2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AB370" s="34"/>
    </row>
    <row r="371" spans="8:58" x14ac:dyDescent="0.25">
      <c r="H371" s="2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AB371" s="34"/>
    </row>
    <row r="372" spans="8:58" x14ac:dyDescent="0.25">
      <c r="H372" s="2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AB372" s="34"/>
    </row>
    <row r="373" spans="8:58" x14ac:dyDescent="0.25">
      <c r="H373" s="2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AB373" s="34"/>
    </row>
    <row r="374" spans="8:58" x14ac:dyDescent="0.25">
      <c r="H374" s="2"/>
      <c r="J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AB374" s="34"/>
    </row>
    <row r="375" spans="8:58" x14ac:dyDescent="0.25">
      <c r="J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AB375" s="34"/>
    </row>
    <row r="376" spans="8:58" x14ac:dyDescent="0.25">
      <c r="L376" s="5"/>
      <c r="M376" s="5"/>
      <c r="N376" s="5"/>
      <c r="O376" s="5"/>
      <c r="P376" s="5"/>
      <c r="Q376" s="5"/>
      <c r="R376" s="5"/>
      <c r="S376" s="5"/>
      <c r="T376" s="5"/>
      <c r="U376" s="5"/>
    </row>
    <row r="377" spans="8:58" x14ac:dyDescent="0.25">
      <c r="L377" s="5"/>
      <c r="M377" s="5"/>
      <c r="N377" s="5"/>
      <c r="O377" s="5"/>
      <c r="P377" s="5"/>
      <c r="Q377" s="5"/>
      <c r="R377" s="5"/>
      <c r="S377" s="5"/>
      <c r="T377" s="5"/>
      <c r="U377" s="5"/>
    </row>
    <row r="378" spans="8:58" x14ac:dyDescent="0.25">
      <c r="L378" s="5"/>
      <c r="M378" s="5"/>
      <c r="N378" s="5"/>
      <c r="O378" s="5"/>
      <c r="P378" s="5"/>
      <c r="Q378" s="5"/>
      <c r="R378" s="5"/>
      <c r="S378" s="5"/>
      <c r="T378" s="5"/>
      <c r="U378" s="5"/>
    </row>
    <row r="379" spans="8:58" x14ac:dyDescent="0.25">
      <c r="L379" s="5"/>
      <c r="M379" s="5"/>
      <c r="N379" s="5"/>
      <c r="O379" s="5"/>
      <c r="P379" s="5"/>
      <c r="Q379" s="5"/>
      <c r="R379" s="5"/>
      <c r="S379" s="5"/>
      <c r="T379" s="5"/>
      <c r="U379" s="5"/>
    </row>
    <row r="382" spans="8:58" s="29" customFormat="1" x14ac:dyDescent="0.25">
      <c r="J382" s="5"/>
      <c r="L382" s="18"/>
      <c r="M382" s="22"/>
      <c r="N382" s="18"/>
      <c r="O382" s="18"/>
      <c r="P382" s="18"/>
      <c r="R382" s="18"/>
      <c r="AB382" s="34"/>
      <c r="BF382" s="31"/>
    </row>
    <row r="383" spans="8:58" s="29" customFormat="1" x14ac:dyDescent="0.25">
      <c r="J383" s="5"/>
      <c r="L383" s="18"/>
      <c r="M383" s="22"/>
      <c r="N383" s="18"/>
      <c r="O383" s="18"/>
      <c r="P383" s="18"/>
      <c r="R383" s="18"/>
      <c r="AB383" s="34"/>
      <c r="BF383" s="31"/>
    </row>
    <row r="384" spans="8:58" s="29" customFormat="1" x14ac:dyDescent="0.25">
      <c r="J384" s="5"/>
      <c r="L384" s="18"/>
      <c r="M384" s="22"/>
      <c r="N384" s="18"/>
      <c r="O384" s="18"/>
      <c r="P384" s="18"/>
      <c r="R384" s="18"/>
      <c r="AB384" s="34"/>
      <c r="BF384" s="31"/>
    </row>
    <row r="385" spans="6:58" s="29" customFormat="1" x14ac:dyDescent="0.25">
      <c r="J385" s="5"/>
      <c r="L385" s="18"/>
      <c r="M385" s="22"/>
      <c r="N385" s="18"/>
      <c r="O385" s="18"/>
      <c r="P385" s="18"/>
      <c r="R385" s="18"/>
      <c r="AB385" s="34"/>
      <c r="BF385" s="31"/>
    </row>
    <row r="386" spans="6:58" s="29" customFormat="1" x14ac:dyDescent="0.25">
      <c r="J386" s="5"/>
      <c r="L386" s="18"/>
      <c r="M386" s="22"/>
      <c r="N386" s="18"/>
      <c r="O386" s="18"/>
      <c r="P386" s="18"/>
      <c r="R386" s="18"/>
      <c r="AB386" s="34"/>
      <c r="BF386" s="31"/>
    </row>
    <row r="387" spans="6:58" s="29" customFormat="1" x14ac:dyDescent="0.25">
      <c r="J387" s="5"/>
      <c r="L387" s="18"/>
      <c r="M387" s="22"/>
      <c r="N387" s="18"/>
      <c r="O387" s="18"/>
      <c r="P387" s="18"/>
      <c r="R387" s="18"/>
      <c r="AB387" s="34"/>
      <c r="BF387" s="31"/>
    </row>
    <row r="388" spans="6:58" s="29" customFormat="1" x14ac:dyDescent="0.25">
      <c r="J388" s="5"/>
      <c r="AB388" s="34"/>
      <c r="BF388" s="31"/>
    </row>
    <row r="389" spans="6:58" s="29" customFormat="1" x14ac:dyDescent="0.25">
      <c r="J389" s="5"/>
      <c r="AB389" s="34"/>
      <c r="BF389" s="31"/>
    </row>
    <row r="390" spans="6:58" s="29" customFormat="1" x14ac:dyDescent="0.25">
      <c r="J390" s="5"/>
      <c r="AB390" s="34"/>
      <c r="BF390" s="31"/>
    </row>
    <row r="391" spans="6:58" s="29" customFormat="1" x14ac:dyDescent="0.25">
      <c r="J391" s="5"/>
      <c r="AB391" s="34"/>
      <c r="BF391" s="31"/>
    </row>
    <row r="392" spans="6:58" s="29" customFormat="1" x14ac:dyDescent="0.25">
      <c r="J392" s="5"/>
      <c r="AB392" s="34"/>
      <c r="BF392" s="31"/>
    </row>
    <row r="393" spans="6:58" s="29" customFormat="1" x14ac:dyDescent="0.25">
      <c r="J393" s="5"/>
      <c r="AB393" s="34"/>
      <c r="BF393" s="31"/>
    </row>
    <row r="394" spans="6:58" s="29" customFormat="1" x14ac:dyDescent="0.25">
      <c r="J394" s="5"/>
      <c r="AB394" s="34"/>
      <c r="BF394" s="31"/>
    </row>
    <row r="395" spans="6:58" s="29" customFormat="1" x14ac:dyDescent="0.25">
      <c r="J395" s="5"/>
      <c r="AB395" s="34"/>
      <c r="BF395" s="31"/>
    </row>
    <row r="396" spans="6:58" s="29" customFormat="1" x14ac:dyDescent="0.25">
      <c r="J396" s="5"/>
      <c r="AB396" s="34"/>
      <c r="BF396" s="31"/>
    </row>
    <row r="397" spans="6:58" s="29" customFormat="1" x14ac:dyDescent="0.25">
      <c r="F397" s="2"/>
      <c r="G397" s="2"/>
      <c r="H397" s="2"/>
      <c r="I397" s="2"/>
      <c r="J397" s="5"/>
      <c r="AB397" s="34"/>
      <c r="BF397" s="31"/>
    </row>
    <row r="398" spans="6:58" s="29" customFormat="1" x14ac:dyDescent="0.25">
      <c r="F398" s="2"/>
      <c r="G398" s="2"/>
      <c r="H398" s="2"/>
      <c r="I398" s="2"/>
      <c r="J398" s="5"/>
      <c r="AB398" s="34"/>
      <c r="BF398" s="31"/>
    </row>
    <row r="399" spans="6:58" s="29" customFormat="1" x14ac:dyDescent="0.25">
      <c r="F399" s="2"/>
      <c r="G399" s="2"/>
      <c r="H399" s="2"/>
      <c r="I399" s="2"/>
      <c r="J399" s="5"/>
      <c r="AB399" s="34"/>
      <c r="BF399" s="31"/>
    </row>
    <row r="400" spans="6:58" s="29" customFormat="1" x14ac:dyDescent="0.25">
      <c r="F400" s="2"/>
      <c r="G400" s="2"/>
      <c r="H400" s="2"/>
      <c r="I400" s="2"/>
      <c r="J400" s="5"/>
      <c r="AB400" s="34"/>
      <c r="BF400" s="31"/>
    </row>
    <row r="401" spans="6:58" s="29" customFormat="1" x14ac:dyDescent="0.25">
      <c r="F401" s="2"/>
      <c r="G401" s="2"/>
      <c r="H401" s="2"/>
      <c r="I401" s="2"/>
      <c r="J401" s="5"/>
      <c r="AB401" s="34"/>
      <c r="BF401" s="31"/>
    </row>
    <row r="402" spans="6:58" s="29" customFormat="1" x14ac:dyDescent="0.25">
      <c r="F402" s="2"/>
      <c r="G402" s="2"/>
      <c r="H402" s="2"/>
      <c r="I402" s="2"/>
      <c r="J402" s="5"/>
      <c r="AB402" s="34"/>
      <c r="BF402" s="31"/>
    </row>
    <row r="403" spans="6:58" s="29" customFormat="1" x14ac:dyDescent="0.25">
      <c r="F403" s="2"/>
      <c r="G403" s="2"/>
      <c r="H403" s="2"/>
      <c r="I403" s="2"/>
      <c r="J403" s="5"/>
      <c r="AB403" s="34"/>
      <c r="BF403" s="31"/>
    </row>
    <row r="404" spans="6:58" s="29" customFormat="1" x14ac:dyDescent="0.25">
      <c r="F404" s="2"/>
      <c r="G404" s="2"/>
      <c r="H404" s="2"/>
      <c r="I404" s="2"/>
      <c r="J404" s="5"/>
      <c r="AB404" s="34"/>
      <c r="BF404" s="31"/>
    </row>
    <row r="405" spans="6:58" s="29" customFormat="1" x14ac:dyDescent="0.25">
      <c r="F405" s="2"/>
      <c r="G405" s="2"/>
      <c r="H405" s="2"/>
      <c r="I405" s="2"/>
      <c r="J405" s="5"/>
      <c r="AB405" s="34"/>
      <c r="BF405" s="31"/>
    </row>
    <row r="406" spans="6:58" s="29" customFormat="1" x14ac:dyDescent="0.25">
      <c r="F406" s="2"/>
      <c r="G406" s="2"/>
      <c r="H406" s="2"/>
      <c r="I406" s="2"/>
      <c r="J406" s="5"/>
      <c r="AB406" s="34"/>
      <c r="BF406" s="31"/>
    </row>
    <row r="407" spans="6:58" s="29" customFormat="1" x14ac:dyDescent="0.25">
      <c r="F407" s="2"/>
      <c r="G407" s="2"/>
      <c r="H407" s="2"/>
      <c r="I407" s="2"/>
      <c r="J407" s="5"/>
      <c r="AB407" s="34"/>
      <c r="BF407" s="31"/>
    </row>
    <row r="408" spans="6:58" s="29" customFormat="1" x14ac:dyDescent="0.25">
      <c r="F408" s="2"/>
      <c r="G408" s="2"/>
      <c r="H408" s="2"/>
      <c r="I408" s="2"/>
      <c r="J408" s="5"/>
      <c r="AB408" s="34"/>
      <c r="BF408" s="31"/>
    </row>
    <row r="409" spans="6:58" s="29" customFormat="1" x14ac:dyDescent="0.25">
      <c r="F409" s="2"/>
      <c r="G409" s="2"/>
      <c r="H409" s="2"/>
      <c r="I409" s="2"/>
      <c r="J409" s="5"/>
      <c r="AB409" s="34"/>
      <c r="BF409" s="31"/>
    </row>
    <row r="410" spans="6:58" s="29" customFormat="1" x14ac:dyDescent="0.25">
      <c r="F410" s="2"/>
      <c r="G410" s="2"/>
      <c r="H410" s="2"/>
      <c r="I410" s="2"/>
      <c r="J410" s="5"/>
      <c r="AB410" s="34"/>
      <c r="BF410" s="31"/>
    </row>
    <row r="411" spans="6:58" s="29" customFormat="1" x14ac:dyDescent="0.25">
      <c r="F411" s="2"/>
      <c r="G411" s="2"/>
      <c r="H411" s="2"/>
      <c r="I411" s="2"/>
      <c r="J411" s="5"/>
      <c r="AB411" s="34"/>
      <c r="BF411" s="31"/>
    </row>
    <row r="412" spans="6:58" s="29" customFormat="1" x14ac:dyDescent="0.25">
      <c r="F412" s="2"/>
      <c r="G412" s="2"/>
      <c r="H412" s="2"/>
      <c r="I412" s="2"/>
      <c r="J412" s="5"/>
      <c r="AB412" s="34"/>
      <c r="BF412" s="31"/>
    </row>
    <row r="413" spans="6:58" s="29" customFormat="1" x14ac:dyDescent="0.25">
      <c r="F413" s="2"/>
      <c r="G413" s="2"/>
      <c r="H413" s="2"/>
      <c r="I413" s="2"/>
      <c r="J413" s="5"/>
      <c r="AB413" s="34"/>
      <c r="BF413" s="31"/>
    </row>
    <row r="414" spans="6:58" s="29" customFormat="1" x14ac:dyDescent="0.25">
      <c r="F414" s="2"/>
      <c r="G414" s="2"/>
      <c r="H414" s="2"/>
      <c r="I414" s="2"/>
      <c r="J414" s="5"/>
      <c r="AB414" s="34"/>
      <c r="BF414" s="31"/>
    </row>
    <row r="415" spans="6:58" s="29" customFormat="1" x14ac:dyDescent="0.25">
      <c r="F415" s="2"/>
      <c r="G415" s="2"/>
      <c r="H415" s="2"/>
      <c r="I415" s="2"/>
      <c r="J415" s="5"/>
      <c r="AB415" s="34"/>
      <c r="BF415" s="31"/>
    </row>
    <row r="416" spans="6:58" s="29" customFormat="1" x14ac:dyDescent="0.25">
      <c r="F416" s="2"/>
      <c r="G416" s="2"/>
      <c r="H416" s="2"/>
      <c r="I416" s="2"/>
      <c r="J416" s="5"/>
      <c r="AB416" s="34"/>
      <c r="BF416" s="31"/>
    </row>
    <row r="417" spans="6:58" s="29" customFormat="1" x14ac:dyDescent="0.25">
      <c r="F417" s="2"/>
      <c r="G417" s="2"/>
      <c r="H417" s="2"/>
      <c r="I417" s="2"/>
      <c r="J417" s="5"/>
      <c r="AB417" s="34"/>
      <c r="BF417" s="31"/>
    </row>
    <row r="418" spans="6:58" s="29" customFormat="1" x14ac:dyDescent="0.25">
      <c r="F418" s="2"/>
      <c r="G418" s="2"/>
      <c r="H418" s="2"/>
      <c r="I418" s="2"/>
      <c r="J418" s="5"/>
      <c r="AB418" s="34"/>
      <c r="BF418" s="31"/>
    </row>
    <row r="419" spans="6:58" s="29" customFormat="1" x14ac:dyDescent="0.25">
      <c r="F419" s="2"/>
      <c r="G419" s="2"/>
      <c r="H419" s="2"/>
      <c r="I419" s="2"/>
      <c r="J419" s="5"/>
      <c r="AB419" s="34"/>
      <c r="BF419" s="31"/>
    </row>
    <row r="420" spans="6:58" s="29" customFormat="1" x14ac:dyDescent="0.25">
      <c r="F420" s="2"/>
      <c r="G420" s="2"/>
      <c r="H420" s="2"/>
      <c r="I420" s="2"/>
      <c r="J420" s="5"/>
      <c r="AB420" s="34"/>
      <c r="BF420" s="31"/>
    </row>
    <row r="421" spans="6:58" s="29" customFormat="1" x14ac:dyDescent="0.25">
      <c r="F421" s="2"/>
      <c r="G421" s="2"/>
      <c r="H421" s="2"/>
      <c r="I421" s="2"/>
      <c r="J421" s="5"/>
      <c r="AB421" s="34"/>
      <c r="BF421" s="31"/>
    </row>
    <row r="422" spans="6:58" s="29" customFormat="1" x14ac:dyDescent="0.25">
      <c r="F422" s="2"/>
      <c r="G422" s="2"/>
      <c r="H422" s="2"/>
      <c r="I422" s="2"/>
      <c r="J422" s="5"/>
      <c r="AB422" s="34"/>
      <c r="BF422" s="31"/>
    </row>
    <row r="423" spans="6:58" s="29" customFormat="1" x14ac:dyDescent="0.25">
      <c r="F423" s="2"/>
      <c r="G423" s="2"/>
      <c r="H423" s="2"/>
      <c r="I423" s="2"/>
      <c r="J423" s="5"/>
      <c r="AB423" s="34"/>
      <c r="BF423" s="31"/>
    </row>
    <row r="424" spans="6:58" s="29" customFormat="1" x14ac:dyDescent="0.25">
      <c r="F424" s="2"/>
      <c r="G424" s="2"/>
      <c r="H424" s="2"/>
      <c r="I424" s="2"/>
      <c r="J424" s="5"/>
      <c r="AB424" s="34"/>
      <c r="BF424" s="31"/>
    </row>
    <row r="425" spans="6:58" s="29" customFormat="1" x14ac:dyDescent="0.25">
      <c r="F425" s="2"/>
      <c r="G425" s="2"/>
      <c r="H425" s="2"/>
      <c r="I425" s="2"/>
      <c r="J425" s="5"/>
      <c r="AB425" s="34"/>
      <c r="BF425" s="31"/>
    </row>
    <row r="426" spans="6:58" s="29" customFormat="1" x14ac:dyDescent="0.25">
      <c r="F426" s="2"/>
      <c r="G426" s="2"/>
      <c r="H426" s="2"/>
      <c r="I426" s="2"/>
      <c r="J426" s="5"/>
      <c r="AB426" s="34"/>
      <c r="BF426" s="31"/>
    </row>
    <row r="427" spans="6:58" s="29" customFormat="1" x14ac:dyDescent="0.25">
      <c r="F427" s="2"/>
      <c r="G427" s="2"/>
      <c r="H427" s="2"/>
      <c r="I427" s="2"/>
      <c r="J427" s="5"/>
      <c r="AB427" s="34"/>
      <c r="BF427" s="31"/>
    </row>
    <row r="428" spans="6:58" s="29" customFormat="1" x14ac:dyDescent="0.25">
      <c r="F428" s="2"/>
      <c r="G428" s="2"/>
      <c r="H428" s="2"/>
      <c r="I428" s="2"/>
      <c r="J428" s="5"/>
      <c r="AB428" s="34"/>
      <c r="BF428" s="31"/>
    </row>
    <row r="429" spans="6:58" s="29" customFormat="1" x14ac:dyDescent="0.25">
      <c r="F429" s="2"/>
      <c r="G429" s="2"/>
      <c r="H429" s="2"/>
      <c r="I429" s="2"/>
      <c r="J429" s="5"/>
      <c r="AB429" s="34"/>
      <c r="BF429" s="31"/>
    </row>
    <row r="430" spans="6:58" s="29" customFormat="1" x14ac:dyDescent="0.25">
      <c r="F430" s="2"/>
      <c r="G430" s="2"/>
      <c r="H430" s="2"/>
      <c r="I430" s="2"/>
      <c r="J430" s="5"/>
      <c r="AB430" s="34"/>
      <c r="BF430" s="31"/>
    </row>
    <row r="431" spans="6:58" s="29" customFormat="1" x14ac:dyDescent="0.25">
      <c r="F431" s="2"/>
      <c r="G431" s="2"/>
      <c r="H431" s="2"/>
      <c r="I431" s="2"/>
      <c r="J431" s="5"/>
      <c r="AB431" s="34"/>
      <c r="BF431" s="31"/>
    </row>
    <row r="432" spans="6:58" s="29" customFormat="1" x14ac:dyDescent="0.25">
      <c r="F432" s="2"/>
      <c r="G432" s="2"/>
      <c r="H432" s="2"/>
      <c r="I432" s="2"/>
      <c r="J432" s="5"/>
      <c r="AB432" s="34"/>
      <c r="BF432" s="31"/>
    </row>
    <row r="433" spans="6:58" s="29" customFormat="1" x14ac:dyDescent="0.25">
      <c r="F433" s="2"/>
      <c r="G433" s="2"/>
      <c r="H433" s="2"/>
      <c r="I433" s="2"/>
      <c r="J433" s="5"/>
      <c r="AB433" s="34"/>
      <c r="BF433" s="31"/>
    </row>
    <row r="434" spans="6:58" s="29" customFormat="1" x14ac:dyDescent="0.25">
      <c r="F434" s="2"/>
      <c r="G434" s="2"/>
      <c r="H434" s="2"/>
      <c r="I434" s="2"/>
      <c r="J434" s="5"/>
      <c r="AB434" s="34"/>
      <c r="BF434" s="31"/>
    </row>
    <row r="435" spans="6:58" s="29" customFormat="1" x14ac:dyDescent="0.25">
      <c r="F435" s="2"/>
      <c r="G435" s="2"/>
      <c r="H435" s="2"/>
      <c r="I435" s="2"/>
      <c r="J435" s="5"/>
      <c r="AB435" s="34"/>
      <c r="BF435" s="31"/>
    </row>
    <row r="436" spans="6:58" s="29" customFormat="1" x14ac:dyDescent="0.25">
      <c r="F436" s="2"/>
      <c r="G436" s="2"/>
      <c r="H436" s="2"/>
      <c r="I436" s="2"/>
      <c r="J436" s="5"/>
      <c r="AB436" s="34"/>
      <c r="BF436" s="31"/>
    </row>
    <row r="437" spans="6:58" s="29" customFormat="1" x14ac:dyDescent="0.25">
      <c r="F437" s="2"/>
      <c r="G437" s="2"/>
      <c r="H437" s="2"/>
      <c r="I437" s="2"/>
      <c r="J437" s="5"/>
      <c r="AB437" s="34"/>
      <c r="BF437" s="31"/>
    </row>
    <row r="438" spans="6:58" s="29" customFormat="1" x14ac:dyDescent="0.25">
      <c r="F438" s="2"/>
      <c r="G438" s="2"/>
      <c r="H438" s="2"/>
      <c r="I438" s="2"/>
      <c r="J438" s="5"/>
      <c r="AB438" s="34"/>
      <c r="BF438" s="31"/>
    </row>
    <row r="439" spans="6:58" s="29" customFormat="1" x14ac:dyDescent="0.25">
      <c r="F439" s="2"/>
      <c r="G439" s="2"/>
      <c r="H439" s="2"/>
      <c r="I439" s="2"/>
      <c r="J439" s="5"/>
      <c r="AB439" s="34"/>
      <c r="BF439" s="31"/>
    </row>
    <row r="440" spans="6:58" s="29" customFormat="1" x14ac:dyDescent="0.25">
      <c r="F440" s="2"/>
      <c r="G440" s="2"/>
      <c r="H440" s="2"/>
      <c r="I440" s="2"/>
      <c r="J440" s="5"/>
      <c r="AB440" s="34"/>
      <c r="BF440" s="31"/>
    </row>
    <row r="441" spans="6:58" s="29" customFormat="1" x14ac:dyDescent="0.25">
      <c r="F441" s="2"/>
      <c r="G441" s="2"/>
      <c r="H441" s="2"/>
      <c r="I441" s="2"/>
      <c r="J441" s="5"/>
      <c r="AB441" s="34"/>
      <c r="BF441" s="31"/>
    </row>
    <row r="442" spans="6:58" s="29" customFormat="1" x14ac:dyDescent="0.25">
      <c r="F442" s="2"/>
      <c r="G442" s="2"/>
      <c r="H442" s="2"/>
      <c r="I442" s="2"/>
      <c r="J442" s="5"/>
      <c r="AB442" s="34"/>
      <c r="BF442" s="31"/>
    </row>
    <row r="443" spans="6:58" s="29" customFormat="1" x14ac:dyDescent="0.25">
      <c r="F443" s="2"/>
      <c r="G443" s="2"/>
      <c r="H443" s="2"/>
      <c r="I443" s="2"/>
      <c r="J443" s="5"/>
      <c r="AB443" s="34"/>
      <c r="BF443" s="31"/>
    </row>
    <row r="444" spans="6:58" s="29" customFormat="1" x14ac:dyDescent="0.25">
      <c r="F444" s="2"/>
      <c r="G444" s="2"/>
      <c r="H444" s="2"/>
      <c r="I444" s="2"/>
      <c r="J444" s="5"/>
      <c r="AB444" s="34"/>
      <c r="BF444" s="31"/>
    </row>
    <row r="445" spans="6:58" s="29" customFormat="1" x14ac:dyDescent="0.25">
      <c r="F445" s="2"/>
      <c r="G445" s="2"/>
      <c r="H445" s="2"/>
      <c r="I445" s="2"/>
      <c r="J445" s="5"/>
      <c r="AB445" s="34"/>
      <c r="BF445" s="31"/>
    </row>
    <row r="446" spans="6:58" s="29" customFormat="1" x14ac:dyDescent="0.25">
      <c r="F446" s="2"/>
      <c r="G446" s="2"/>
      <c r="H446" s="2"/>
      <c r="I446" s="2"/>
      <c r="J446" s="5"/>
      <c r="AB446" s="34"/>
      <c r="BF446" s="31"/>
    </row>
    <row r="447" spans="6:58" s="29" customFormat="1" x14ac:dyDescent="0.25">
      <c r="F447" s="2"/>
      <c r="G447" s="2"/>
      <c r="H447" s="2"/>
      <c r="I447" s="2"/>
      <c r="J447" s="5"/>
      <c r="AB447" s="34"/>
      <c r="BF447" s="31"/>
    </row>
    <row r="448" spans="6:58" s="29" customFormat="1" x14ac:dyDescent="0.25">
      <c r="F448" s="2"/>
      <c r="G448" s="2"/>
      <c r="H448" s="2"/>
      <c r="I448" s="2"/>
      <c r="J448" s="5"/>
      <c r="AB448" s="34"/>
      <c r="BF448" s="31"/>
    </row>
    <row r="449" spans="6:58" s="29" customFormat="1" x14ac:dyDescent="0.25">
      <c r="F449" s="2"/>
      <c r="G449" s="2"/>
      <c r="H449" s="2"/>
      <c r="I449" s="2"/>
      <c r="J449" s="5"/>
      <c r="AB449" s="34"/>
      <c r="BF449" s="31"/>
    </row>
    <row r="450" spans="6:58" s="29" customFormat="1" x14ac:dyDescent="0.25">
      <c r="F450" s="2"/>
      <c r="G450" s="2"/>
      <c r="H450" s="2"/>
      <c r="I450" s="2"/>
      <c r="J450" s="5"/>
      <c r="AB450" s="34"/>
      <c r="BF450" s="31"/>
    </row>
    <row r="451" spans="6:58" s="29" customFormat="1" x14ac:dyDescent="0.25">
      <c r="F451" s="2"/>
      <c r="G451" s="2"/>
      <c r="H451" s="2"/>
      <c r="I451" s="2"/>
      <c r="J451" s="5"/>
      <c r="AB451" s="34"/>
      <c r="BF451" s="31"/>
    </row>
    <row r="452" spans="6:58" s="29" customFormat="1" x14ac:dyDescent="0.25">
      <c r="F452" s="2"/>
      <c r="G452" s="2"/>
      <c r="H452" s="2"/>
      <c r="I452" s="2"/>
      <c r="J452" s="5"/>
      <c r="AB452" s="34"/>
      <c r="BF452" s="31"/>
    </row>
    <row r="453" spans="6:58" s="29" customFormat="1" x14ac:dyDescent="0.25">
      <c r="F453" s="2"/>
      <c r="G453" s="2"/>
      <c r="H453" s="2"/>
      <c r="I453" s="2"/>
      <c r="J453" s="5"/>
      <c r="AB453" s="34"/>
      <c r="BF453" s="31"/>
    </row>
    <row r="454" spans="6:58" s="29" customFormat="1" x14ac:dyDescent="0.25">
      <c r="F454" s="2"/>
      <c r="G454" s="2"/>
      <c r="H454" s="2"/>
      <c r="I454" s="2"/>
      <c r="J454" s="5"/>
      <c r="AB454" s="34"/>
      <c r="BF454" s="31"/>
    </row>
    <row r="455" spans="6:58" s="29" customFormat="1" x14ac:dyDescent="0.25">
      <c r="F455" s="2"/>
      <c r="G455" s="2"/>
      <c r="H455" s="2"/>
      <c r="I455" s="2"/>
      <c r="J455" s="5"/>
      <c r="AB455" s="34"/>
      <c r="BF455" s="31"/>
    </row>
    <row r="456" spans="6:58" s="29" customFormat="1" x14ac:dyDescent="0.25">
      <c r="F456" s="2"/>
      <c r="G456" s="2"/>
      <c r="H456" s="2"/>
      <c r="I456" s="2"/>
      <c r="J456" s="5"/>
      <c r="AB456" s="34"/>
      <c r="BF456" s="31"/>
    </row>
    <row r="457" spans="6:58" s="29" customFormat="1" x14ac:dyDescent="0.25">
      <c r="F457" s="2"/>
      <c r="G457" s="2"/>
      <c r="H457" s="2"/>
      <c r="I457" s="2"/>
      <c r="J457" s="5"/>
      <c r="AB457" s="34"/>
      <c r="BF457" s="31"/>
    </row>
    <row r="458" spans="6:58" s="29" customFormat="1" x14ac:dyDescent="0.25">
      <c r="F458" s="2"/>
      <c r="G458" s="2"/>
      <c r="H458" s="2"/>
      <c r="I458" s="2"/>
      <c r="J458" s="5"/>
      <c r="AB458" s="34"/>
      <c r="BF458" s="31"/>
    </row>
    <row r="459" spans="6:58" s="29" customFormat="1" x14ac:dyDescent="0.25">
      <c r="F459" s="2"/>
      <c r="G459" s="2"/>
      <c r="H459" s="2"/>
      <c r="I459" s="2"/>
      <c r="J459" s="5"/>
      <c r="AB459" s="34"/>
      <c r="BF459" s="31"/>
    </row>
    <row r="460" spans="6:58" s="29" customFormat="1" x14ac:dyDescent="0.25">
      <c r="F460" s="2"/>
      <c r="G460" s="2"/>
      <c r="H460" s="2"/>
      <c r="I460" s="2"/>
      <c r="J460" s="5"/>
      <c r="AB460" s="34"/>
      <c r="BF460" s="31"/>
    </row>
    <row r="461" spans="6:58" s="29" customFormat="1" x14ac:dyDescent="0.25">
      <c r="F461" s="2"/>
      <c r="G461" s="2"/>
      <c r="H461" s="2"/>
      <c r="I461" s="2"/>
      <c r="J461" s="5"/>
      <c r="AB461" s="34"/>
      <c r="BF461" s="31"/>
    </row>
    <row r="462" spans="6:58" s="29" customFormat="1" x14ac:dyDescent="0.25">
      <c r="F462" s="2"/>
      <c r="G462" s="2"/>
      <c r="H462" s="2"/>
      <c r="I462" s="2"/>
      <c r="J462" s="5"/>
      <c r="AB462" s="34"/>
      <c r="BF462" s="31"/>
    </row>
    <row r="463" spans="6:58" s="29" customFormat="1" x14ac:dyDescent="0.25">
      <c r="F463" s="2"/>
      <c r="G463" s="2"/>
      <c r="H463" s="2"/>
      <c r="I463" s="2"/>
      <c r="J463" s="5"/>
      <c r="AB463" s="34"/>
      <c r="BF463" s="31"/>
    </row>
    <row r="464" spans="6:58" s="29" customFormat="1" x14ac:dyDescent="0.25">
      <c r="F464" s="2"/>
      <c r="G464" s="2"/>
      <c r="H464" s="2"/>
      <c r="I464" s="2"/>
      <c r="J464" s="5"/>
      <c r="AB464" s="34"/>
      <c r="BF464" s="31"/>
    </row>
    <row r="465" spans="6:58" s="29" customFormat="1" x14ac:dyDescent="0.25">
      <c r="F465" s="2"/>
      <c r="G465" s="2"/>
      <c r="H465" s="2"/>
      <c r="I465" s="2"/>
      <c r="J465" s="5"/>
      <c r="AB465" s="34"/>
      <c r="BF465" s="31"/>
    </row>
    <row r="466" spans="6:58" s="29" customFormat="1" x14ac:dyDescent="0.25">
      <c r="F466" s="2"/>
      <c r="G466" s="2"/>
      <c r="H466" s="2"/>
      <c r="I466" s="2"/>
      <c r="J466" s="5"/>
      <c r="AB466" s="34"/>
      <c r="BF466" s="31"/>
    </row>
    <row r="467" spans="6:58" s="29" customFormat="1" x14ac:dyDescent="0.25">
      <c r="F467" s="2"/>
      <c r="G467" s="2"/>
      <c r="H467" s="2"/>
      <c r="I467" s="2"/>
      <c r="J467" s="5"/>
      <c r="AB467" s="34"/>
      <c r="BF467" s="31"/>
    </row>
    <row r="468" spans="6:58" s="29" customFormat="1" x14ac:dyDescent="0.25">
      <c r="F468" s="2"/>
      <c r="G468" s="2"/>
      <c r="H468" s="2"/>
      <c r="I468" s="2"/>
      <c r="J468" s="5"/>
      <c r="AB468" s="34"/>
      <c r="BF468" s="31"/>
    </row>
    <row r="469" spans="6:58" s="29" customFormat="1" x14ac:dyDescent="0.25">
      <c r="F469" s="2"/>
      <c r="G469" s="2"/>
      <c r="H469" s="2"/>
      <c r="I469" s="2"/>
      <c r="J469" s="5"/>
      <c r="AB469" s="34"/>
      <c r="BF469" s="31"/>
    </row>
    <row r="470" spans="6:58" s="29" customFormat="1" x14ac:dyDescent="0.25">
      <c r="F470" s="2"/>
      <c r="G470" s="2"/>
      <c r="H470" s="2"/>
      <c r="I470" s="2"/>
      <c r="J470" s="5"/>
      <c r="AB470" s="34"/>
      <c r="BF470" s="31"/>
    </row>
    <row r="471" spans="6:58" s="29" customFormat="1" x14ac:dyDescent="0.25">
      <c r="F471" s="2"/>
      <c r="G471" s="2"/>
      <c r="H471" s="2"/>
      <c r="I471" s="2"/>
      <c r="J471" s="5"/>
      <c r="AB471" s="34"/>
      <c r="BF471" s="31"/>
    </row>
    <row r="472" spans="6:58" s="29" customFormat="1" x14ac:dyDescent="0.25">
      <c r="F472" s="2"/>
      <c r="G472" s="2"/>
      <c r="H472" s="2"/>
      <c r="I472" s="2"/>
      <c r="J472" s="5"/>
      <c r="AB472" s="34"/>
      <c r="BF472" s="31"/>
    </row>
    <row r="473" spans="6:58" s="29" customFormat="1" x14ac:dyDescent="0.25">
      <c r="F473" s="2"/>
      <c r="G473" s="2"/>
      <c r="H473" s="2"/>
      <c r="I473" s="2"/>
      <c r="J473" s="5"/>
      <c r="AB473" s="34"/>
      <c r="BF473" s="31"/>
    </row>
    <row r="474" spans="6:58" s="29" customFormat="1" x14ac:dyDescent="0.25">
      <c r="F474" s="2"/>
      <c r="G474" s="2"/>
      <c r="H474" s="2"/>
      <c r="I474" s="2"/>
      <c r="J474" s="5"/>
      <c r="AB474" s="34"/>
      <c r="BF474" s="31"/>
    </row>
    <row r="475" spans="6:58" s="29" customFormat="1" x14ac:dyDescent="0.25">
      <c r="G475" s="2"/>
      <c r="H475" s="12"/>
      <c r="I475" s="12"/>
      <c r="J475" s="5"/>
      <c r="AB475" s="34"/>
      <c r="BF475" s="31"/>
    </row>
    <row r="476" spans="6:58" s="29" customFormat="1" x14ac:dyDescent="0.25">
      <c r="G476" s="2"/>
      <c r="H476" s="12"/>
      <c r="I476" s="12"/>
      <c r="J476" s="5"/>
      <c r="AB476" s="34"/>
      <c r="BF476" s="31"/>
    </row>
    <row r="477" spans="6:58" s="29" customFormat="1" x14ac:dyDescent="0.25">
      <c r="G477" s="2"/>
      <c r="H477" s="12"/>
      <c r="I477" s="12"/>
      <c r="J477" s="5"/>
      <c r="AB477" s="34"/>
      <c r="BF477" s="31"/>
    </row>
    <row r="478" spans="6:58" s="29" customFormat="1" x14ac:dyDescent="0.25">
      <c r="G478" s="2"/>
      <c r="H478" s="12"/>
      <c r="I478" s="12"/>
      <c r="J478" s="5"/>
      <c r="AB478" s="34"/>
      <c r="BF478" s="31"/>
    </row>
    <row r="479" spans="6:58" s="29" customFormat="1" x14ac:dyDescent="0.25">
      <c r="G479" s="2"/>
      <c r="H479" s="12"/>
      <c r="I479" s="12"/>
      <c r="J479" s="5"/>
      <c r="AB479" s="34"/>
      <c r="BF479" s="31"/>
    </row>
    <row r="480" spans="6:58" s="29" customFormat="1" x14ac:dyDescent="0.25">
      <c r="G480" s="2"/>
      <c r="H480" s="12"/>
      <c r="I480" s="12"/>
      <c r="J480" s="5"/>
      <c r="AB480" s="34"/>
      <c r="BF480" s="31"/>
    </row>
    <row r="481" spans="7:58" s="29" customFormat="1" x14ac:dyDescent="0.25">
      <c r="G481" s="2"/>
      <c r="H481" s="12"/>
      <c r="I481" s="12"/>
      <c r="J481" s="5"/>
      <c r="AB481" s="34"/>
      <c r="BF481" s="31"/>
    </row>
    <row r="482" spans="7:58" s="29" customFormat="1" x14ac:dyDescent="0.25">
      <c r="G482" s="2"/>
      <c r="H482" s="12"/>
      <c r="I482" s="12"/>
      <c r="J482" s="5"/>
      <c r="AB482" s="34"/>
      <c r="BF482" s="31"/>
    </row>
    <row r="483" spans="7:58" s="29" customFormat="1" x14ac:dyDescent="0.25">
      <c r="G483" s="2"/>
      <c r="H483" s="12"/>
      <c r="I483" s="12"/>
      <c r="J483" s="5"/>
      <c r="AB483" s="34"/>
      <c r="BF483" s="31"/>
    </row>
    <row r="484" spans="7:58" s="29" customFormat="1" x14ac:dyDescent="0.25">
      <c r="G484" s="2"/>
      <c r="H484" s="12"/>
      <c r="I484" s="12"/>
      <c r="J484" s="5"/>
      <c r="AB484" s="34"/>
      <c r="BF484" s="31"/>
    </row>
    <row r="485" spans="7:58" s="29" customFormat="1" x14ac:dyDescent="0.25">
      <c r="G485" s="2"/>
      <c r="H485" s="12"/>
      <c r="I485" s="12"/>
      <c r="J485" s="5"/>
      <c r="AB485" s="34"/>
      <c r="BF485" s="31"/>
    </row>
    <row r="486" spans="7:58" s="29" customFormat="1" x14ac:dyDescent="0.25">
      <c r="G486" s="2"/>
      <c r="H486" s="12"/>
      <c r="I486" s="12"/>
      <c r="J486" s="5"/>
      <c r="AB486" s="34"/>
      <c r="BF486" s="31"/>
    </row>
    <row r="487" spans="7:58" s="29" customFormat="1" x14ac:dyDescent="0.25">
      <c r="G487" s="2"/>
      <c r="H487" s="12"/>
      <c r="I487" s="12"/>
      <c r="J487" s="5"/>
      <c r="AB487" s="34"/>
      <c r="BF487" s="31"/>
    </row>
    <row r="488" spans="7:58" s="29" customFormat="1" x14ac:dyDescent="0.25">
      <c r="G488" s="2"/>
      <c r="H488" s="12"/>
      <c r="I488" s="12"/>
      <c r="J488" s="5"/>
      <c r="AB488" s="34"/>
      <c r="BF488" s="31"/>
    </row>
    <row r="489" spans="7:58" s="29" customFormat="1" x14ac:dyDescent="0.25">
      <c r="G489" s="2"/>
      <c r="H489" s="12"/>
      <c r="I489" s="12"/>
      <c r="J489" s="5"/>
      <c r="AB489" s="34"/>
      <c r="BF489" s="31"/>
    </row>
    <row r="490" spans="7:58" s="29" customFormat="1" x14ac:dyDescent="0.25">
      <c r="G490" s="2"/>
      <c r="H490" s="12"/>
      <c r="I490" s="12"/>
      <c r="J490" s="5"/>
      <c r="AB490" s="34"/>
      <c r="BF490" s="31"/>
    </row>
    <row r="491" spans="7:58" s="29" customFormat="1" x14ac:dyDescent="0.25">
      <c r="G491" s="2"/>
      <c r="H491" s="12"/>
      <c r="I491" s="12"/>
      <c r="J491" s="5"/>
      <c r="AB491" s="34"/>
      <c r="BF491" s="31"/>
    </row>
    <row r="492" spans="7:58" s="29" customFormat="1" x14ac:dyDescent="0.25">
      <c r="G492" s="2"/>
      <c r="H492" s="12"/>
      <c r="I492" s="12"/>
      <c r="J492" s="5"/>
      <c r="AB492" s="34"/>
      <c r="BF492" s="31"/>
    </row>
    <row r="493" spans="7:58" s="29" customFormat="1" x14ac:dyDescent="0.25">
      <c r="G493" s="2"/>
      <c r="H493" s="12"/>
      <c r="I493" s="12"/>
      <c r="J493" s="5"/>
      <c r="AB493" s="34"/>
      <c r="BF493" s="31"/>
    </row>
    <row r="494" spans="7:58" s="29" customFormat="1" x14ac:dyDescent="0.25">
      <c r="G494" s="2"/>
      <c r="H494" s="12"/>
      <c r="I494" s="12"/>
      <c r="J494" s="5"/>
      <c r="AB494" s="34"/>
      <c r="BF494" s="31"/>
    </row>
    <row r="495" spans="7:58" s="29" customFormat="1" x14ac:dyDescent="0.25">
      <c r="G495" s="2"/>
      <c r="H495" s="12"/>
      <c r="I495" s="12"/>
      <c r="J495" s="5"/>
      <c r="AB495" s="34"/>
      <c r="BF495" s="31"/>
    </row>
    <row r="496" spans="7:58" s="29" customFormat="1" x14ac:dyDescent="0.25">
      <c r="G496" s="2"/>
      <c r="H496" s="12"/>
      <c r="I496" s="12"/>
      <c r="J496" s="5"/>
      <c r="AB496" s="34"/>
      <c r="BF496" s="31"/>
    </row>
    <row r="497" spans="7:58" s="29" customFormat="1" x14ac:dyDescent="0.25">
      <c r="G497" s="2"/>
      <c r="H497" s="12"/>
      <c r="I497" s="12"/>
      <c r="J497" s="5"/>
      <c r="AB497" s="34"/>
      <c r="BF497" s="31"/>
    </row>
    <row r="498" spans="7:58" s="29" customFormat="1" x14ac:dyDescent="0.25">
      <c r="G498" s="2"/>
      <c r="H498" s="12"/>
      <c r="I498" s="12"/>
      <c r="J498" s="5"/>
      <c r="AB498" s="34"/>
      <c r="BF498" s="31"/>
    </row>
    <row r="499" spans="7:58" s="29" customFormat="1" x14ac:dyDescent="0.25">
      <c r="G499" s="2"/>
      <c r="H499" s="12"/>
      <c r="I499" s="12"/>
      <c r="J499" s="5"/>
      <c r="AB499" s="34"/>
      <c r="BF499" s="31"/>
    </row>
    <row r="500" spans="7:58" s="29" customFormat="1" x14ac:dyDescent="0.25">
      <c r="G500" s="2"/>
      <c r="H500" s="12"/>
      <c r="I500" s="12"/>
      <c r="J500" s="5"/>
      <c r="AB500" s="34"/>
      <c r="BF500" s="31"/>
    </row>
    <row r="501" spans="7:58" s="29" customFormat="1" x14ac:dyDescent="0.25">
      <c r="G501" s="2"/>
      <c r="H501" s="12"/>
      <c r="I501" s="12"/>
      <c r="J501" s="5"/>
      <c r="AB501" s="34"/>
      <c r="BF501" s="31"/>
    </row>
    <row r="502" spans="7:58" s="29" customFormat="1" x14ac:dyDescent="0.25">
      <c r="G502" s="2"/>
      <c r="H502" s="12"/>
      <c r="I502" s="12"/>
      <c r="J502" s="5"/>
      <c r="AB502" s="34"/>
      <c r="BF502" s="31"/>
    </row>
    <row r="503" spans="7:58" s="29" customFormat="1" x14ac:dyDescent="0.25">
      <c r="G503" s="2"/>
      <c r="H503" s="12"/>
      <c r="I503" s="12"/>
      <c r="J503" s="5"/>
      <c r="AB503" s="34"/>
      <c r="BF503" s="31"/>
    </row>
    <row r="504" spans="7:58" s="29" customFormat="1" x14ac:dyDescent="0.25">
      <c r="G504" s="2"/>
      <c r="H504" s="12"/>
      <c r="I504" s="12"/>
      <c r="J504" s="5"/>
      <c r="AB504" s="34"/>
      <c r="BF504" s="31"/>
    </row>
    <row r="505" spans="7:58" s="29" customFormat="1" x14ac:dyDescent="0.25">
      <c r="G505" s="2"/>
      <c r="H505" s="12"/>
      <c r="I505" s="12"/>
      <c r="J505" s="5"/>
      <c r="AB505" s="34"/>
      <c r="BF505" s="31"/>
    </row>
    <row r="506" spans="7:58" s="29" customFormat="1" x14ac:dyDescent="0.25">
      <c r="G506" s="2"/>
      <c r="H506" s="12"/>
      <c r="I506" s="12"/>
      <c r="J506" s="5"/>
      <c r="AB506" s="34"/>
      <c r="BF506" s="31"/>
    </row>
    <row r="507" spans="7:58" s="29" customFormat="1" x14ac:dyDescent="0.25">
      <c r="G507" s="2"/>
      <c r="H507" s="12"/>
      <c r="I507" s="12"/>
      <c r="J507" s="5"/>
      <c r="AB507" s="34"/>
      <c r="BF507" s="31"/>
    </row>
    <row r="508" spans="7:58" s="29" customFormat="1" x14ac:dyDescent="0.25">
      <c r="G508" s="2"/>
      <c r="H508" s="12"/>
      <c r="I508" s="12"/>
      <c r="J508" s="5"/>
      <c r="AB508" s="34"/>
      <c r="BF508" s="31"/>
    </row>
    <row r="509" spans="7:58" s="29" customFormat="1" x14ac:dyDescent="0.25">
      <c r="G509" s="2"/>
      <c r="H509" s="12"/>
      <c r="I509" s="12"/>
      <c r="J509" s="5"/>
      <c r="AB509" s="34"/>
      <c r="BF509" s="31"/>
    </row>
    <row r="510" spans="7:58" s="29" customFormat="1" x14ac:dyDescent="0.25">
      <c r="G510" s="2"/>
      <c r="H510" s="12"/>
      <c r="I510" s="12"/>
      <c r="J510" s="5"/>
      <c r="AB510" s="34"/>
      <c r="BF510" s="31"/>
    </row>
    <row r="511" spans="7:58" s="29" customFormat="1" x14ac:dyDescent="0.25">
      <c r="G511" s="2"/>
      <c r="H511" s="12"/>
      <c r="I511" s="12"/>
      <c r="J511" s="5"/>
      <c r="AB511" s="34"/>
      <c r="BF511" s="31"/>
    </row>
    <row r="512" spans="7:58" s="29" customFormat="1" x14ac:dyDescent="0.25">
      <c r="G512" s="2"/>
      <c r="H512" s="12"/>
      <c r="I512" s="12"/>
      <c r="J512" s="5"/>
      <c r="AB512" s="34"/>
      <c r="BF512" s="31"/>
    </row>
    <row r="513" spans="7:58" s="29" customFormat="1" x14ac:dyDescent="0.25">
      <c r="G513" s="2"/>
      <c r="H513" s="12"/>
      <c r="I513" s="12"/>
      <c r="J513" s="5"/>
      <c r="AB513" s="34"/>
      <c r="BF513" s="31"/>
    </row>
    <row r="514" spans="7:58" s="29" customFormat="1" x14ac:dyDescent="0.25">
      <c r="G514" s="2"/>
      <c r="H514" s="12"/>
      <c r="I514" s="12"/>
      <c r="J514" s="5"/>
      <c r="AB514" s="34"/>
      <c r="BF514" s="31"/>
    </row>
    <row r="515" spans="7:58" s="29" customFormat="1" x14ac:dyDescent="0.25">
      <c r="G515" s="2"/>
      <c r="H515" s="12"/>
      <c r="I515" s="12"/>
      <c r="J515" s="5"/>
      <c r="AB515" s="34"/>
      <c r="BF515" s="31"/>
    </row>
    <row r="516" spans="7:58" s="29" customFormat="1" x14ac:dyDescent="0.25">
      <c r="G516" s="2"/>
      <c r="H516" s="12"/>
      <c r="I516" s="12"/>
      <c r="J516" s="5"/>
      <c r="AB516" s="34"/>
      <c r="BF516" s="31"/>
    </row>
    <row r="517" spans="7:58" s="29" customFormat="1" x14ac:dyDescent="0.25">
      <c r="G517" s="2"/>
      <c r="H517" s="12"/>
      <c r="I517" s="12"/>
      <c r="J517" s="5"/>
      <c r="AB517" s="34"/>
      <c r="BF517" s="31"/>
    </row>
    <row r="518" spans="7:58" s="29" customFormat="1" x14ac:dyDescent="0.25">
      <c r="G518" s="2"/>
      <c r="H518" s="12"/>
      <c r="I518" s="12"/>
      <c r="J518" s="5"/>
      <c r="AB518" s="34"/>
      <c r="BF518" s="31"/>
    </row>
    <row r="519" spans="7:58" s="29" customFormat="1" x14ac:dyDescent="0.25">
      <c r="G519" s="2"/>
      <c r="H519" s="12"/>
      <c r="I519" s="12"/>
      <c r="J519" s="5"/>
      <c r="AB519" s="34"/>
      <c r="BF519" s="31"/>
    </row>
    <row r="520" spans="7:58" s="29" customFormat="1" x14ac:dyDescent="0.25">
      <c r="G520" s="2"/>
      <c r="H520" s="12"/>
      <c r="I520" s="12"/>
      <c r="J520" s="5"/>
      <c r="AB520" s="34"/>
      <c r="BF520" s="31"/>
    </row>
    <row r="521" spans="7:58" s="29" customFormat="1" x14ac:dyDescent="0.25">
      <c r="G521" s="2"/>
      <c r="H521" s="12"/>
      <c r="I521" s="12"/>
      <c r="J521" s="5"/>
      <c r="AB521" s="34"/>
      <c r="BF521" s="31"/>
    </row>
    <row r="522" spans="7:58" s="29" customFormat="1" x14ac:dyDescent="0.25">
      <c r="G522" s="2"/>
      <c r="H522" s="12"/>
      <c r="I522" s="12"/>
      <c r="J522" s="5"/>
      <c r="AB522" s="34"/>
      <c r="BF522" s="31"/>
    </row>
    <row r="523" spans="7:58" s="29" customFormat="1" x14ac:dyDescent="0.25">
      <c r="G523" s="2"/>
      <c r="H523" s="12"/>
      <c r="I523" s="12"/>
      <c r="J523" s="5"/>
      <c r="AB523" s="34"/>
      <c r="BF523" s="31"/>
    </row>
    <row r="524" spans="7:58" s="29" customFormat="1" x14ac:dyDescent="0.25">
      <c r="G524" s="2"/>
      <c r="H524" s="12"/>
      <c r="I524" s="12"/>
      <c r="J524" s="5"/>
      <c r="AB524" s="34"/>
      <c r="BF524" s="31"/>
    </row>
    <row r="525" spans="7:58" s="29" customFormat="1" x14ac:dyDescent="0.25">
      <c r="G525" s="2"/>
      <c r="H525" s="12"/>
      <c r="I525" s="12"/>
      <c r="J525" s="5"/>
      <c r="AB525" s="34"/>
      <c r="BF525" s="31"/>
    </row>
    <row r="526" spans="7:58" s="29" customFormat="1" x14ac:dyDescent="0.25">
      <c r="G526" s="2"/>
      <c r="H526" s="12"/>
      <c r="I526" s="12"/>
      <c r="J526" s="5"/>
      <c r="AB526" s="34"/>
      <c r="BF526" s="31"/>
    </row>
    <row r="527" spans="7:58" s="29" customFormat="1" x14ac:dyDescent="0.25">
      <c r="G527" s="2"/>
      <c r="H527" s="12"/>
      <c r="I527" s="12"/>
      <c r="J527" s="5"/>
      <c r="AB527" s="34"/>
      <c r="BF527" s="31"/>
    </row>
    <row r="528" spans="7:58" s="29" customFormat="1" x14ac:dyDescent="0.25">
      <c r="G528" s="2"/>
      <c r="H528" s="12"/>
      <c r="I528" s="12"/>
      <c r="J528" s="5"/>
      <c r="AB528" s="34"/>
      <c r="BF528" s="31"/>
    </row>
    <row r="529" spans="7:58" s="29" customFormat="1" x14ac:dyDescent="0.25">
      <c r="G529" s="2"/>
      <c r="H529" s="12"/>
      <c r="I529" s="12"/>
      <c r="J529" s="5"/>
      <c r="AB529" s="34"/>
      <c r="BF529" s="31"/>
    </row>
    <row r="530" spans="7:58" s="29" customFormat="1" x14ac:dyDescent="0.25">
      <c r="G530" s="2"/>
      <c r="H530" s="12"/>
      <c r="I530" s="12"/>
      <c r="J530" s="5"/>
      <c r="AB530" s="34"/>
      <c r="BF530" s="31"/>
    </row>
    <row r="531" spans="7:58" s="29" customFormat="1" x14ac:dyDescent="0.25">
      <c r="G531" s="2"/>
      <c r="H531" s="12"/>
      <c r="I531" s="12"/>
      <c r="J531" s="5"/>
      <c r="AB531" s="34"/>
      <c r="BF531" s="31"/>
    </row>
    <row r="532" spans="7:58" s="29" customFormat="1" x14ac:dyDescent="0.25">
      <c r="G532" s="2"/>
      <c r="H532" s="12"/>
      <c r="I532" s="12"/>
      <c r="J532" s="5"/>
      <c r="AB532" s="34"/>
      <c r="BF532" s="31"/>
    </row>
    <row r="533" spans="7:58" s="29" customFormat="1" x14ac:dyDescent="0.25">
      <c r="G533" s="2"/>
      <c r="H533" s="12"/>
      <c r="I533" s="12"/>
      <c r="J533" s="5"/>
      <c r="AB533" s="34"/>
      <c r="BF533" s="31"/>
    </row>
    <row r="534" spans="7:58" x14ac:dyDescent="0.25">
      <c r="L534" s="29"/>
      <c r="M534" s="29"/>
      <c r="N534" s="29"/>
      <c r="O534" s="29"/>
      <c r="P534" s="29"/>
      <c r="R534" s="29"/>
    </row>
    <row r="535" spans="7:58" x14ac:dyDescent="0.25">
      <c r="L535" s="29"/>
      <c r="M535" s="29"/>
      <c r="N535" s="29"/>
      <c r="O535" s="29"/>
      <c r="P535" s="29"/>
      <c r="R535" s="29"/>
    </row>
    <row r="536" spans="7:58" x14ac:dyDescent="0.25">
      <c r="L536" s="29"/>
      <c r="M536" s="29"/>
      <c r="N536" s="29"/>
      <c r="O536" s="29"/>
      <c r="P536" s="29"/>
      <c r="R536" s="29"/>
    </row>
    <row r="537" spans="7:58" x14ac:dyDescent="0.25">
      <c r="L537" s="29"/>
      <c r="M537" s="29"/>
      <c r="N537" s="29"/>
      <c r="O537" s="29"/>
      <c r="P537" s="29"/>
      <c r="R537" s="29"/>
    </row>
    <row r="538" spans="7:58" x14ac:dyDescent="0.25">
      <c r="L538" s="29"/>
      <c r="M538" s="29"/>
      <c r="N538" s="29"/>
      <c r="O538" s="29"/>
      <c r="P538" s="29"/>
      <c r="R538" s="29"/>
    </row>
    <row r="539" spans="7:58" x14ac:dyDescent="0.25">
      <c r="L539" s="29"/>
      <c r="M539" s="29"/>
      <c r="N539" s="29"/>
      <c r="O539" s="29"/>
      <c r="P539" s="29"/>
      <c r="R539" s="29"/>
    </row>
  </sheetData>
  <conditionalFormatting sqref="C348:C374 C382:C474 C3:C17 C75:C252">
    <cfRule type="containsText" dxfId="336" priority="17" operator="containsText" text="a">
      <formula>NOT(ISERROR(SEARCH("a",C3)))</formula>
    </cfRule>
  </conditionalFormatting>
  <conditionalFormatting sqref="C321:C324">
    <cfRule type="containsText" dxfId="335" priority="16" operator="containsText" text="a">
      <formula>NOT(ISERROR(SEARCH("a",C321)))</formula>
    </cfRule>
  </conditionalFormatting>
  <conditionalFormatting sqref="C30:C34">
    <cfRule type="containsText" dxfId="334" priority="13" operator="containsText" text="a">
      <formula>NOT(ISERROR(SEARCH("a",C30)))</formula>
    </cfRule>
  </conditionalFormatting>
  <conditionalFormatting sqref="C382:C396">
    <cfRule type="containsText" dxfId="333" priority="9" operator="containsText" text="a">
      <formula>NOT(ISERROR(SEARCH("a",C382)))</formula>
    </cfRule>
  </conditionalFormatting>
  <conditionalFormatting sqref="C397:C440">
    <cfRule type="containsText" dxfId="332" priority="8" operator="containsText" text="a">
      <formula>NOT(ISERROR(SEARCH("a",C397)))</formula>
    </cfRule>
  </conditionalFormatting>
  <conditionalFormatting sqref="C441:C474">
    <cfRule type="containsText" dxfId="331" priority="7" operator="containsText" text="a">
      <formula>NOT(ISERROR(SEARCH("a",C441)))</formula>
    </cfRule>
  </conditionalFormatting>
  <conditionalFormatting sqref="B475:B533">
    <cfRule type="containsText" dxfId="330" priority="6" operator="containsText" text="a">
      <formula>NOT(ISERROR(SEARCH("a",B475)))</formula>
    </cfRule>
  </conditionalFormatting>
  <conditionalFormatting sqref="C475:C533">
    <cfRule type="containsText" dxfId="329" priority="5" operator="containsText" text="a">
      <formula>NOT(ISERROR(SEARCH("a",C475)))</formula>
    </cfRule>
  </conditionalFormatting>
  <conditionalFormatting sqref="C170:C195">
    <cfRule type="containsText" dxfId="328" priority="4" operator="containsText" text="a">
      <formula>NOT(ISERROR(SEARCH("a",C170)))</formula>
    </cfRule>
  </conditionalFormatting>
  <conditionalFormatting sqref="C253:C320">
    <cfRule type="containsText" dxfId="327" priority="2" operator="containsText" text="a">
      <formula>NOT(ISERROR(SEARCH("a",#REF!)))</formula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I389"/>
  <sheetViews>
    <sheetView workbookViewId="0">
      <pane xSplit="3" ySplit="2" topLeftCell="H291" activePane="bottomRight" state="frozen"/>
      <selection pane="topRight" activeCell="C1" sqref="C1"/>
      <selection pane="bottomLeft" activeCell="A3" sqref="A3"/>
      <selection pane="bottomRight" activeCell="M312" sqref="M312:M320"/>
    </sheetView>
  </sheetViews>
  <sheetFormatPr defaultColWidth="8.85546875" defaultRowHeight="15" x14ac:dyDescent="0.25"/>
  <cols>
    <col min="1" max="1" width="11.85546875" bestFit="1" customWidth="1"/>
    <col min="2" max="2" width="11.85546875" customWidth="1"/>
    <col min="6" max="6" width="18.85546875" bestFit="1" customWidth="1"/>
    <col min="7" max="7" width="8.42578125" customWidth="1"/>
    <col min="11" max="11" width="8.85546875" style="16"/>
    <col min="12" max="12" width="12" style="16" bestFit="1" customWidth="1"/>
    <col min="13" max="13" width="8.85546875" style="22"/>
    <col min="14" max="14" width="8.85546875" style="16"/>
    <col min="15" max="15" width="12.140625" style="16" customWidth="1"/>
    <col min="16" max="16" width="8.85546875" style="16"/>
    <col min="17" max="17" width="8.85546875" style="29"/>
    <col min="18" max="18" width="8.85546875" style="16"/>
    <col min="19" max="21" width="8.85546875" style="29"/>
    <col min="22" max="27" width="12.85546875" style="29" customWidth="1"/>
    <col min="28" max="28" width="5.28515625" style="31" customWidth="1"/>
    <col min="58" max="58" width="4.85546875" style="31" customWidth="1"/>
  </cols>
  <sheetData>
    <row r="1" spans="1:60" s="10" customFormat="1" x14ac:dyDescent="0.25">
      <c r="K1" s="10" t="s">
        <v>1115</v>
      </c>
      <c r="M1" s="10" t="s">
        <v>2084</v>
      </c>
      <c r="P1" s="10" t="s">
        <v>2084</v>
      </c>
      <c r="R1" s="10" t="s">
        <v>2084</v>
      </c>
      <c r="T1" s="10" t="s">
        <v>2084</v>
      </c>
      <c r="U1" s="10" t="s">
        <v>2084</v>
      </c>
      <c r="V1" s="10" t="s">
        <v>2084</v>
      </c>
      <c r="W1" s="10" t="s">
        <v>2084</v>
      </c>
      <c r="X1" s="10" t="s">
        <v>2084</v>
      </c>
      <c r="Y1" s="10" t="s">
        <v>2084</v>
      </c>
      <c r="Z1" s="10" t="s">
        <v>2084</v>
      </c>
      <c r="AB1" s="35"/>
      <c r="AC1" s="10" t="s">
        <v>1425</v>
      </c>
      <c r="AN1" s="37" t="s">
        <v>554</v>
      </c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5"/>
    </row>
    <row r="2" spans="1:60" ht="75" x14ac:dyDescent="0.25">
      <c r="A2" s="1" t="s">
        <v>1558</v>
      </c>
      <c r="B2" s="1" t="s">
        <v>1559</v>
      </c>
      <c r="C2" s="1" t="s">
        <v>1560</v>
      </c>
      <c r="D2" s="1" t="s">
        <v>1561</v>
      </c>
      <c r="E2" s="1" t="s">
        <v>1562</v>
      </c>
      <c r="F2" s="1" t="s">
        <v>1563</v>
      </c>
      <c r="G2" s="1" t="s">
        <v>1564</v>
      </c>
      <c r="H2" s="1" t="s">
        <v>1565</v>
      </c>
      <c r="I2" s="1" t="s">
        <v>1566</v>
      </c>
      <c r="J2" s="1" t="s">
        <v>1567</v>
      </c>
      <c r="K2" s="30" t="s">
        <v>1568</v>
      </c>
      <c r="L2" s="30" t="s">
        <v>1569</v>
      </c>
      <c r="M2" s="30" t="s">
        <v>1570</v>
      </c>
      <c r="N2" s="30" t="s">
        <v>1571</v>
      </c>
      <c r="O2" s="30" t="s">
        <v>1572</v>
      </c>
      <c r="P2" s="30" t="s">
        <v>1573</v>
      </c>
      <c r="Q2" s="30" t="s">
        <v>1728</v>
      </c>
      <c r="R2" s="30" t="s">
        <v>1574</v>
      </c>
      <c r="S2" s="30" t="s">
        <v>1728</v>
      </c>
      <c r="T2" s="30" t="s">
        <v>2086</v>
      </c>
      <c r="U2" s="30" t="s">
        <v>2148</v>
      </c>
      <c r="V2" s="30" t="s">
        <v>2173</v>
      </c>
      <c r="W2" s="30" t="s">
        <v>2174</v>
      </c>
      <c r="X2" s="30" t="s">
        <v>2175</v>
      </c>
      <c r="Y2" s="30" t="s">
        <v>2176</v>
      </c>
      <c r="Z2" s="30" t="s">
        <v>2213</v>
      </c>
      <c r="AA2" s="30" t="s">
        <v>2222</v>
      </c>
      <c r="AB2" s="32"/>
      <c r="AC2" s="33" t="s">
        <v>1575</v>
      </c>
      <c r="AD2" s="33" t="s">
        <v>1576</v>
      </c>
      <c r="AE2" s="33" t="s">
        <v>1577</v>
      </c>
      <c r="AF2" s="33" t="s">
        <v>1578</v>
      </c>
      <c r="AG2" s="33" t="s">
        <v>1579</v>
      </c>
      <c r="AH2" s="33" t="s">
        <v>1580</v>
      </c>
      <c r="AI2" s="33" t="s">
        <v>1581</v>
      </c>
      <c r="AJ2" s="33" t="s">
        <v>1582</v>
      </c>
      <c r="AK2" s="33" t="s">
        <v>1583</v>
      </c>
      <c r="AL2" s="33" t="s">
        <v>1584</v>
      </c>
      <c r="AM2" s="33" t="s">
        <v>1585</v>
      </c>
      <c r="AN2" s="3" t="s">
        <v>1586</v>
      </c>
      <c r="AO2" s="3" t="s">
        <v>1587</v>
      </c>
      <c r="AP2" s="3" t="s">
        <v>1588</v>
      </c>
      <c r="AQ2" s="3" t="s">
        <v>1589</v>
      </c>
      <c r="AR2" s="3" t="s">
        <v>1590</v>
      </c>
      <c r="AS2" s="3" t="s">
        <v>1591</v>
      </c>
      <c r="AT2" s="3" t="s">
        <v>1592</v>
      </c>
      <c r="AU2" s="3" t="s">
        <v>1593</v>
      </c>
      <c r="AV2" s="3" t="s">
        <v>1594</v>
      </c>
      <c r="AW2" s="3" t="s">
        <v>1595</v>
      </c>
      <c r="AX2" s="3" t="s">
        <v>1596</v>
      </c>
      <c r="AY2" s="3" t="s">
        <v>1597</v>
      </c>
      <c r="AZ2" s="3" t="s">
        <v>1598</v>
      </c>
      <c r="BA2" s="3" t="s">
        <v>1599</v>
      </c>
      <c r="BB2" s="3" t="s">
        <v>1600</v>
      </c>
      <c r="BC2" s="3" t="s">
        <v>1601</v>
      </c>
      <c r="BD2" s="3" t="s">
        <v>1602</v>
      </c>
      <c r="BE2" s="3" t="s">
        <v>1603</v>
      </c>
      <c r="BF2" s="32"/>
    </row>
    <row r="3" spans="1:60" x14ac:dyDescent="0.25">
      <c r="A3" t="s">
        <v>681</v>
      </c>
      <c r="B3">
        <v>1</v>
      </c>
      <c r="C3" t="s">
        <v>4</v>
      </c>
      <c r="D3" s="11">
        <v>12</v>
      </c>
      <c r="E3" s="11" t="s">
        <v>1</v>
      </c>
      <c r="F3" s="11" t="s">
        <v>301</v>
      </c>
      <c r="G3" s="11" t="s">
        <v>245</v>
      </c>
      <c r="H3" s="7">
        <v>17.655644498007536</v>
      </c>
      <c r="I3" s="7">
        <v>0.47233441418099897</v>
      </c>
      <c r="J3" s="5" t="s">
        <v>52</v>
      </c>
      <c r="K3" s="29">
        <v>2715</v>
      </c>
      <c r="L3" s="29">
        <v>34</v>
      </c>
      <c r="M3" s="22">
        <f>L3/K3*100</f>
        <v>1.2523020257826887</v>
      </c>
      <c r="N3" s="29">
        <v>6.1158333333335597E-2</v>
      </c>
      <c r="O3" s="29">
        <v>4.4670584423426925E-2</v>
      </c>
      <c r="P3" s="29">
        <v>20.213439451600681</v>
      </c>
      <c r="Q3" s="29">
        <f t="shared" ref="Q3:Q66" si="0">ABS(P3-$P$298)</f>
        <v>5.9574544855437352</v>
      </c>
      <c r="R3" s="29">
        <v>0.4192855981111458</v>
      </c>
      <c r="S3" s="29">
        <f t="shared" ref="S3:S66" si="1">ABS(R3-$R$298)</f>
        <v>0.26025920171677858</v>
      </c>
      <c r="AA3" s="29" t="s">
        <v>2250</v>
      </c>
      <c r="AB3" s="34"/>
      <c r="AC3">
        <v>5279</v>
      </c>
      <c r="AD3">
        <v>257.94290000000001</v>
      </c>
      <c r="AE3">
        <v>20.465769999999999</v>
      </c>
      <c r="AF3">
        <v>52.78</v>
      </c>
      <c r="AG3">
        <v>141.15463700000001</v>
      </c>
      <c r="AH3">
        <v>14.115463999999999</v>
      </c>
      <c r="AI3">
        <v>4.8853000000000001E-2</v>
      </c>
      <c r="AJ3">
        <v>2.1125000000000001E-2</v>
      </c>
      <c r="AK3">
        <v>0.43241600000000002</v>
      </c>
      <c r="AL3">
        <v>4.5999999999999999E-2</v>
      </c>
      <c r="AM3">
        <v>4.2500000000000003E-2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60" x14ac:dyDescent="0.25">
      <c r="A4" t="s">
        <v>681</v>
      </c>
      <c r="B4">
        <v>1</v>
      </c>
      <c r="C4" t="s">
        <v>28</v>
      </c>
      <c r="D4" s="11">
        <v>15</v>
      </c>
      <c r="E4" s="11" t="s">
        <v>1</v>
      </c>
      <c r="F4" s="11" t="s">
        <v>301</v>
      </c>
      <c r="G4" s="11" t="s">
        <v>245</v>
      </c>
      <c r="H4" s="7">
        <v>17.655644498007536</v>
      </c>
      <c r="I4" s="7">
        <v>0.47233441418099897</v>
      </c>
      <c r="J4" s="5" t="s">
        <v>51</v>
      </c>
      <c r="K4" s="29">
        <v>6069</v>
      </c>
      <c r="L4" s="29">
        <v>230</v>
      </c>
      <c r="M4" s="29">
        <f t="shared" ref="M4:M67" si="2">L4/K4*100</f>
        <v>3.7897511945954849</v>
      </c>
      <c r="N4" s="29">
        <v>1.5677083333333747E-2</v>
      </c>
      <c r="O4" s="29">
        <v>0.3573646753874154</v>
      </c>
      <c r="P4" s="29">
        <v>45.184296144296333</v>
      </c>
      <c r="Q4" s="29">
        <f t="shared" si="0"/>
        <v>19.013402207151916</v>
      </c>
      <c r="R4" s="29">
        <v>0.81441420675121201</v>
      </c>
      <c r="S4" s="29">
        <f t="shared" si="1"/>
        <v>0.13486940692328764</v>
      </c>
      <c r="AA4" s="29" t="s">
        <v>2250</v>
      </c>
      <c r="AB4" s="34"/>
      <c r="AC4">
        <v>11558</v>
      </c>
      <c r="AD4">
        <v>257.94290000000001</v>
      </c>
      <c r="AE4">
        <v>44.808366999999997</v>
      </c>
      <c r="AF4">
        <v>115.57</v>
      </c>
      <c r="AG4">
        <v>372.402826</v>
      </c>
      <c r="AH4">
        <v>37.240282999999998</v>
      </c>
      <c r="AI4">
        <v>2.2313E-2</v>
      </c>
      <c r="AJ4">
        <v>1.8554000000000001E-2</v>
      </c>
      <c r="AK4">
        <v>0.83150599999999997</v>
      </c>
      <c r="AL4">
        <v>1.7125000000000001E-2</v>
      </c>
      <c r="AM4">
        <v>1.2500000000000001E-2</v>
      </c>
      <c r="AN4">
        <v>4</v>
      </c>
      <c r="AO4">
        <v>1.5507E-2</v>
      </c>
      <c r="AP4">
        <v>0.93043799999999999</v>
      </c>
      <c r="AQ4">
        <v>0.41529700000000003</v>
      </c>
      <c r="AR4">
        <v>4.8675000000000003E-2</v>
      </c>
      <c r="AS4">
        <v>3.8573000000000003E-2</v>
      </c>
      <c r="AT4">
        <v>12</v>
      </c>
      <c r="AU4">
        <v>5.3541259999999999</v>
      </c>
      <c r="AV4">
        <v>4.4250000000000001E-3</v>
      </c>
      <c r="AW4">
        <v>3.4320000000000002E-3</v>
      </c>
      <c r="AX4">
        <v>295.755897</v>
      </c>
      <c r="AY4">
        <v>139.760176</v>
      </c>
      <c r="AZ4">
        <v>765.59011199999998</v>
      </c>
      <c r="BA4">
        <v>61.417712999999999</v>
      </c>
      <c r="BB4">
        <v>47.801217000000001</v>
      </c>
      <c r="BC4">
        <v>9.8310490000000001</v>
      </c>
      <c r="BD4">
        <v>5.7855759999999998</v>
      </c>
      <c r="BE4">
        <v>0.74833099999999997</v>
      </c>
    </row>
    <row r="5" spans="1:60" x14ac:dyDescent="0.25">
      <c r="A5" t="s">
        <v>682</v>
      </c>
      <c r="B5">
        <v>1</v>
      </c>
      <c r="C5" t="s">
        <v>9</v>
      </c>
      <c r="D5" s="11">
        <v>2</v>
      </c>
      <c r="E5" s="11" t="s">
        <v>1</v>
      </c>
      <c r="F5" s="11" t="s">
        <v>301</v>
      </c>
      <c r="G5" s="11" t="s">
        <v>245</v>
      </c>
      <c r="H5" s="7">
        <v>17.655644498007536</v>
      </c>
      <c r="I5" s="7">
        <v>0.47233441418099897</v>
      </c>
      <c r="J5" s="5" t="s">
        <v>50</v>
      </c>
      <c r="K5" s="29">
        <v>4384</v>
      </c>
      <c r="L5" s="29">
        <v>112</v>
      </c>
      <c r="M5" s="29">
        <f t="shared" si="2"/>
        <v>2.5547445255474455</v>
      </c>
      <c r="N5" s="29">
        <v>4.3745588235291379E-2</v>
      </c>
      <c r="O5" s="29">
        <v>0.12422260862039487</v>
      </c>
      <c r="P5" s="29">
        <v>32.034818599518303</v>
      </c>
      <c r="Q5" s="29">
        <f t="shared" si="0"/>
        <v>5.8639246623738863</v>
      </c>
      <c r="R5" s="29">
        <v>0.51809407194461421</v>
      </c>
      <c r="S5" s="29">
        <f t="shared" si="1"/>
        <v>0.16145072788331016</v>
      </c>
      <c r="T5" s="29">
        <v>1.1249962213344169</v>
      </c>
      <c r="AA5" s="29" t="s">
        <v>2250</v>
      </c>
      <c r="AB5" s="34"/>
      <c r="AC5">
        <v>9399</v>
      </c>
      <c r="AD5">
        <v>274.47307499999999</v>
      </c>
      <c r="AE5">
        <v>34.243796000000003</v>
      </c>
      <c r="AF5">
        <v>93.98</v>
      </c>
      <c r="AG5">
        <v>275.827808</v>
      </c>
      <c r="AH5">
        <v>27.582781000000001</v>
      </c>
      <c r="AI5">
        <v>2.9201999999999999E-2</v>
      </c>
      <c r="AJ5">
        <v>1.6943E-2</v>
      </c>
      <c r="AK5">
        <v>0.58019900000000002</v>
      </c>
      <c r="AL5">
        <v>2.6950000000000002E-2</v>
      </c>
      <c r="AM5">
        <v>2.2499999999999999E-2</v>
      </c>
      <c r="AN5">
        <v>9</v>
      </c>
      <c r="AO5">
        <v>3.279E-2</v>
      </c>
      <c r="AP5">
        <v>1.967406</v>
      </c>
      <c r="AQ5">
        <v>4.383445</v>
      </c>
      <c r="AR5">
        <v>0.54003100000000004</v>
      </c>
      <c r="AS5">
        <v>0.30463899999999999</v>
      </c>
      <c r="AT5">
        <v>45.777777999999998</v>
      </c>
      <c r="AU5">
        <v>22.719912999999998</v>
      </c>
      <c r="AV5">
        <v>1.206E-2</v>
      </c>
      <c r="AW5">
        <v>5.4219999999999997E-3</v>
      </c>
      <c r="AX5">
        <v>85.690574999999995</v>
      </c>
      <c r="AY5">
        <v>10.468095</v>
      </c>
      <c r="AZ5">
        <v>266.03684700000002</v>
      </c>
      <c r="BA5">
        <v>78.094353999999996</v>
      </c>
      <c r="BB5">
        <v>19.680647</v>
      </c>
      <c r="BC5">
        <v>27.423036</v>
      </c>
      <c r="BD5">
        <v>7.26051</v>
      </c>
      <c r="BE5">
        <v>1.4696940000000001</v>
      </c>
    </row>
    <row r="6" spans="1:60" x14ac:dyDescent="0.25">
      <c r="A6" t="s">
        <v>682</v>
      </c>
      <c r="B6">
        <v>1</v>
      </c>
      <c r="C6" t="s">
        <v>3</v>
      </c>
      <c r="D6" s="11">
        <v>4</v>
      </c>
      <c r="E6" s="11" t="s">
        <v>1</v>
      </c>
      <c r="F6" s="11" t="s">
        <v>301</v>
      </c>
      <c r="G6" s="11" t="s">
        <v>245</v>
      </c>
      <c r="H6" s="7">
        <v>17.655644498007536</v>
      </c>
      <c r="I6" s="7">
        <v>0.47233441418099897</v>
      </c>
      <c r="J6" s="5" t="s">
        <v>51</v>
      </c>
      <c r="K6" s="29">
        <v>5008</v>
      </c>
      <c r="L6" s="29">
        <v>309</v>
      </c>
      <c r="M6" s="29">
        <f t="shared" si="2"/>
        <v>6.1701277955271561</v>
      </c>
      <c r="N6" s="29">
        <v>2.7007653061221961E-2</v>
      </c>
      <c r="O6" s="29">
        <v>0.35805340131760877</v>
      </c>
      <c r="P6" s="29">
        <v>36.59451905711397</v>
      </c>
      <c r="Q6" s="29">
        <f t="shared" si="0"/>
        <v>10.423625119969554</v>
      </c>
      <c r="R6" s="29">
        <v>0.84199453070055463</v>
      </c>
      <c r="S6" s="29">
        <f t="shared" si="1"/>
        <v>0.16244973087263026</v>
      </c>
      <c r="T6" s="29">
        <v>1.1249962213344169</v>
      </c>
      <c r="AA6" s="29" t="s">
        <v>2250</v>
      </c>
      <c r="AB6" s="34"/>
      <c r="AC6">
        <v>10771</v>
      </c>
      <c r="AD6">
        <v>274.47307499999999</v>
      </c>
      <c r="AE6">
        <v>39.242465000000003</v>
      </c>
      <c r="AF6">
        <v>107.69</v>
      </c>
      <c r="AG6">
        <v>326.60078700000003</v>
      </c>
      <c r="AH6">
        <v>32.660079000000003</v>
      </c>
      <c r="AI6">
        <v>2.5475000000000001E-2</v>
      </c>
      <c r="AJ6">
        <v>2.1663000000000002E-2</v>
      </c>
      <c r="AK6">
        <v>0.85037499999999999</v>
      </c>
      <c r="AL6">
        <v>2.0125000000000001E-2</v>
      </c>
      <c r="AM6">
        <v>1.2500000000000001E-2</v>
      </c>
      <c r="AN6">
        <v>15</v>
      </c>
      <c r="AO6">
        <v>5.4649999999999997E-2</v>
      </c>
      <c r="AP6">
        <v>3.27901</v>
      </c>
      <c r="AQ6">
        <v>5.4869560000000002</v>
      </c>
      <c r="AR6">
        <v>0.39577200000000001</v>
      </c>
      <c r="AS6">
        <v>0.25595299999999999</v>
      </c>
      <c r="AT6">
        <v>39.4</v>
      </c>
      <c r="AU6">
        <v>20.507142000000002</v>
      </c>
      <c r="AV6">
        <v>1.0307E-2</v>
      </c>
      <c r="AW6">
        <v>5.391E-3</v>
      </c>
      <c r="AX6">
        <v>138.83855800000001</v>
      </c>
      <c r="AY6">
        <v>91.319667999999993</v>
      </c>
      <c r="AZ6">
        <v>645.45541800000001</v>
      </c>
      <c r="BA6">
        <v>405.81028199999997</v>
      </c>
      <c r="BB6">
        <v>16.204923000000001</v>
      </c>
      <c r="BC6">
        <v>22.248276000000001</v>
      </c>
      <c r="BD6">
        <v>7.0206030000000004</v>
      </c>
      <c r="BE6">
        <v>1.095445</v>
      </c>
    </row>
    <row r="7" spans="1:60" x14ac:dyDescent="0.25">
      <c r="A7" t="s">
        <v>683</v>
      </c>
      <c r="B7">
        <v>1</v>
      </c>
      <c r="C7" t="s">
        <v>4</v>
      </c>
      <c r="D7" s="11">
        <v>12</v>
      </c>
      <c r="E7" s="11" t="s">
        <v>1</v>
      </c>
      <c r="F7" s="11" t="s">
        <v>301</v>
      </c>
      <c r="G7" s="11" t="s">
        <v>245</v>
      </c>
      <c r="H7" s="7">
        <v>17.655644498007536</v>
      </c>
      <c r="I7" s="7">
        <v>0.47233441418099897</v>
      </c>
      <c r="J7" s="5" t="s">
        <v>50</v>
      </c>
      <c r="K7" s="29">
        <v>2148</v>
      </c>
      <c r="L7" s="29">
        <v>14</v>
      </c>
      <c r="M7" s="29">
        <f t="shared" si="2"/>
        <v>0.65176908752327745</v>
      </c>
      <c r="N7" s="29">
        <v>5.1191666666672596E-2</v>
      </c>
      <c r="O7" s="29">
        <v>3.0021152729017578E-2</v>
      </c>
      <c r="P7" s="29">
        <v>21.495145353976586</v>
      </c>
      <c r="Q7" s="29">
        <f t="shared" si="0"/>
        <v>4.6757485831678309</v>
      </c>
      <c r="R7" s="29">
        <v>0.58566754507729835</v>
      </c>
      <c r="S7" s="29">
        <f t="shared" si="1"/>
        <v>9.3877254750626027E-2</v>
      </c>
      <c r="AA7" s="29" t="s">
        <v>2250</v>
      </c>
      <c r="AB7" s="34"/>
      <c r="AC7">
        <v>4556</v>
      </c>
      <c r="AD7">
        <v>209.90437499999999</v>
      </c>
      <c r="AE7">
        <v>21.705121999999999</v>
      </c>
      <c r="AF7">
        <v>45.55</v>
      </c>
      <c r="AG7">
        <v>111.51281299999999</v>
      </c>
      <c r="AH7">
        <v>11.151281000000001</v>
      </c>
      <c r="AI7">
        <v>4.6063E-2</v>
      </c>
      <c r="AJ7">
        <v>2.9180999999999999E-2</v>
      </c>
      <c r="AK7">
        <v>0.63349599999999995</v>
      </c>
      <c r="AL7">
        <v>3.9024999999999997E-2</v>
      </c>
      <c r="AM7">
        <v>3.2500000000000001E-2</v>
      </c>
      <c r="AN7">
        <v>1</v>
      </c>
      <c r="AO7">
        <v>4.764E-3</v>
      </c>
      <c r="AP7">
        <v>0.28584399999999999</v>
      </c>
      <c r="AQ7">
        <v>1.492537</v>
      </c>
      <c r="AR7">
        <v>1.5524249999999999</v>
      </c>
      <c r="AS7">
        <v>0</v>
      </c>
      <c r="AT7">
        <v>68</v>
      </c>
      <c r="AU7">
        <v>0</v>
      </c>
      <c r="AV7">
        <v>2.3171000000000001E-2</v>
      </c>
      <c r="AW7">
        <v>8.9040000000000005E-3</v>
      </c>
      <c r="AX7">
        <v>43.158284999999999</v>
      </c>
      <c r="AY7">
        <v>0</v>
      </c>
      <c r="AZ7">
        <v>180.995475</v>
      </c>
      <c r="BA7">
        <v>0</v>
      </c>
      <c r="BB7">
        <v>0</v>
      </c>
      <c r="BC7">
        <v>0</v>
      </c>
      <c r="BD7">
        <v>6.8675129999999998</v>
      </c>
      <c r="BE7">
        <v>0.43301299999999998</v>
      </c>
    </row>
    <row r="8" spans="1:60" x14ac:dyDescent="0.25">
      <c r="A8" t="s">
        <v>683</v>
      </c>
      <c r="B8">
        <v>1</v>
      </c>
      <c r="C8" t="s">
        <v>28</v>
      </c>
      <c r="D8" s="11">
        <v>15</v>
      </c>
      <c r="E8" s="11" t="s">
        <v>1</v>
      </c>
      <c r="F8" s="11" t="s">
        <v>301</v>
      </c>
      <c r="G8" s="11" t="s">
        <v>245</v>
      </c>
      <c r="H8" s="7">
        <v>17.655644498007536</v>
      </c>
      <c r="I8" s="7">
        <v>0.47233441418099897</v>
      </c>
      <c r="J8" s="5" t="s">
        <v>51</v>
      </c>
      <c r="K8" s="29">
        <v>3649</v>
      </c>
      <c r="L8" s="29">
        <v>36</v>
      </c>
      <c r="M8" s="29">
        <f t="shared" si="2"/>
        <v>0.98657166346944358</v>
      </c>
      <c r="N8" s="29">
        <v>2.3656249999998269E-2</v>
      </c>
      <c r="O8" s="29">
        <v>8.0056407277380212E-2</v>
      </c>
      <c r="P8" s="29">
        <v>36.515728769395047</v>
      </c>
      <c r="Q8" s="29">
        <f t="shared" si="0"/>
        <v>10.34483483225063</v>
      </c>
      <c r="R8" s="29">
        <v>0.6512495811151966</v>
      </c>
      <c r="S8" s="29">
        <f t="shared" si="1"/>
        <v>2.8295218712727777E-2</v>
      </c>
      <c r="AA8" s="29" t="s">
        <v>2250</v>
      </c>
      <c r="AB8" s="34"/>
      <c r="AC8">
        <v>7635</v>
      </c>
      <c r="AD8">
        <v>209.90437499999999</v>
      </c>
      <c r="AE8">
        <v>36.373705999999999</v>
      </c>
      <c r="AF8">
        <v>76.34</v>
      </c>
      <c r="AG8">
        <v>213.416833</v>
      </c>
      <c r="AH8">
        <v>21.341683</v>
      </c>
      <c r="AI8">
        <v>2.7491000000000002E-2</v>
      </c>
      <c r="AJ8">
        <v>1.8006000000000001E-2</v>
      </c>
      <c r="AK8">
        <v>0.65495300000000001</v>
      </c>
      <c r="AL8">
        <v>2.58E-2</v>
      </c>
      <c r="AM8">
        <v>2.75E-2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60" x14ac:dyDescent="0.25">
      <c r="A9" t="s">
        <v>310</v>
      </c>
      <c r="B9">
        <v>1</v>
      </c>
      <c r="C9" t="s">
        <v>15</v>
      </c>
      <c r="D9" s="11">
        <v>6</v>
      </c>
      <c r="E9" s="11" t="s">
        <v>1</v>
      </c>
      <c r="F9" s="11" t="s">
        <v>301</v>
      </c>
      <c r="G9" s="11" t="s">
        <v>245</v>
      </c>
      <c r="H9" s="7">
        <v>17.655644498007536</v>
      </c>
      <c r="I9" s="7">
        <v>0.47233441418099897</v>
      </c>
      <c r="J9" s="5" t="s">
        <v>50</v>
      </c>
      <c r="K9" s="29">
        <v>5123</v>
      </c>
      <c r="L9" s="29">
        <v>76</v>
      </c>
      <c r="M9" s="29">
        <f t="shared" si="2"/>
        <v>1.48350575834472</v>
      </c>
      <c r="N9" s="29">
        <v>8.1394444444444825E-2</v>
      </c>
      <c r="O9" s="29">
        <v>4.7481313371375289E-2</v>
      </c>
      <c r="P9" s="29">
        <v>27.027418711283957</v>
      </c>
      <c r="Q9" s="29">
        <f t="shared" si="0"/>
        <v>0.85652477413954031</v>
      </c>
      <c r="R9" s="29">
        <v>0.44838350456191239</v>
      </c>
      <c r="S9" s="29">
        <f t="shared" si="1"/>
        <v>0.23116129526601198</v>
      </c>
      <c r="T9" s="29">
        <v>1.0042787692284776</v>
      </c>
      <c r="AA9" s="29" t="s">
        <v>2250</v>
      </c>
      <c r="AB9" s="34"/>
      <c r="AC9">
        <v>6759</v>
      </c>
      <c r="AD9">
        <v>235.76054999999999</v>
      </c>
      <c r="AE9">
        <v>28.668918999999999</v>
      </c>
      <c r="AF9">
        <v>67.58</v>
      </c>
      <c r="AG9">
        <v>202.163408</v>
      </c>
      <c r="AH9">
        <v>20.216341</v>
      </c>
      <c r="AI9">
        <v>3.4879E-2</v>
      </c>
      <c r="AJ9">
        <v>1.6542999999999999E-2</v>
      </c>
      <c r="AK9">
        <v>0.47429900000000003</v>
      </c>
      <c r="AL9">
        <v>3.2938000000000002E-2</v>
      </c>
      <c r="AM9">
        <v>3.2500000000000001E-2</v>
      </c>
      <c r="AN9">
        <v>5</v>
      </c>
      <c r="AO9">
        <v>2.1208000000000001E-2</v>
      </c>
      <c r="AP9">
        <v>1.272478</v>
      </c>
      <c r="AQ9">
        <v>3.4324599999999998</v>
      </c>
      <c r="AR9">
        <v>0.68149999999999999</v>
      </c>
      <c r="AS9">
        <v>0.224634</v>
      </c>
      <c r="AT9">
        <v>46.4</v>
      </c>
      <c r="AU9">
        <v>12.915107000000001</v>
      </c>
      <c r="AV9">
        <v>1.5011E-2</v>
      </c>
      <c r="AW9">
        <v>6.2779999999999997E-3</v>
      </c>
      <c r="AX9">
        <v>67.640703000000002</v>
      </c>
      <c r="AY9">
        <v>4.9366310000000002</v>
      </c>
      <c r="AZ9">
        <v>181.898819</v>
      </c>
      <c r="BA9">
        <v>24.693657000000002</v>
      </c>
      <c r="BB9">
        <v>3.0628190000000002</v>
      </c>
      <c r="BC9">
        <v>3.1808689999999999</v>
      </c>
      <c r="BD9">
        <v>6.8156660000000002</v>
      </c>
      <c r="BE9">
        <v>2.1650640000000001</v>
      </c>
    </row>
    <row r="10" spans="1:60" x14ac:dyDescent="0.25">
      <c r="A10" t="s">
        <v>310</v>
      </c>
      <c r="B10">
        <v>1</v>
      </c>
      <c r="C10" t="s">
        <v>0</v>
      </c>
      <c r="D10" s="11">
        <v>10</v>
      </c>
      <c r="E10" s="11" t="s">
        <v>1</v>
      </c>
      <c r="F10" s="11" t="s">
        <v>301</v>
      </c>
      <c r="G10" s="11" t="s">
        <v>245</v>
      </c>
      <c r="H10" s="7">
        <v>17.655644498007536</v>
      </c>
      <c r="I10" s="7">
        <v>0.47233441418099897</v>
      </c>
      <c r="J10" s="5" t="s">
        <v>50</v>
      </c>
      <c r="K10" s="29">
        <v>9063</v>
      </c>
      <c r="L10" s="29">
        <v>0</v>
      </c>
      <c r="M10" s="29">
        <f t="shared" si="2"/>
        <v>0</v>
      </c>
      <c r="N10" s="29">
        <v>0</v>
      </c>
      <c r="O10" s="29">
        <v>0</v>
      </c>
      <c r="P10" s="29">
        <v>47.813682564974918</v>
      </c>
      <c r="Q10" s="29">
        <f t="shared" si="0"/>
        <v>21.642788627830502</v>
      </c>
      <c r="R10" s="29">
        <v>0.36303671112147018</v>
      </c>
      <c r="S10" s="29">
        <f t="shared" si="1"/>
        <v>0.31650808870645419</v>
      </c>
      <c r="T10" s="29">
        <v>1.0042787692284776</v>
      </c>
      <c r="AA10" s="29" t="s">
        <v>2250</v>
      </c>
      <c r="AB10" s="34"/>
      <c r="AC10">
        <v>11160</v>
      </c>
      <c r="AD10">
        <v>235.76054999999999</v>
      </c>
      <c r="AE10">
        <v>47.336163999999997</v>
      </c>
      <c r="AF10">
        <v>111.59</v>
      </c>
      <c r="AG10">
        <v>517.64037900000005</v>
      </c>
      <c r="AH10">
        <v>51.764037999999999</v>
      </c>
      <c r="AI10">
        <v>2.1122999999999999E-2</v>
      </c>
      <c r="AJ10">
        <v>8.0409999999999995E-3</v>
      </c>
      <c r="AK10">
        <v>0.38065199999999999</v>
      </c>
      <c r="AL10">
        <v>2.0575E-2</v>
      </c>
      <c r="AM10">
        <v>2.2499999999999999E-2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60" x14ac:dyDescent="0.25">
      <c r="A11" t="s">
        <v>311</v>
      </c>
      <c r="B11">
        <v>1</v>
      </c>
      <c r="C11" t="s">
        <v>0</v>
      </c>
      <c r="D11" s="11">
        <v>10</v>
      </c>
      <c r="E11" s="11" t="s">
        <v>1</v>
      </c>
      <c r="F11" s="11" t="s">
        <v>301</v>
      </c>
      <c r="G11" s="11" t="s">
        <v>245</v>
      </c>
      <c r="H11" s="7">
        <v>17.655644498007536</v>
      </c>
      <c r="I11" s="7">
        <v>0.47233441418099897</v>
      </c>
      <c r="J11" s="5" t="s">
        <v>50</v>
      </c>
      <c r="K11" s="29">
        <v>5115</v>
      </c>
      <c r="L11" s="29">
        <v>94</v>
      </c>
      <c r="M11" s="29">
        <f t="shared" si="2"/>
        <v>1.8377321603128056</v>
      </c>
      <c r="N11" s="29">
        <v>4.6761764705882565E-2</v>
      </c>
      <c r="O11" s="29">
        <v>8.034325678372127E-2</v>
      </c>
      <c r="P11" s="29">
        <v>24.173868144043194</v>
      </c>
      <c r="Q11" s="29">
        <f t="shared" si="0"/>
        <v>1.9970257931012227</v>
      </c>
      <c r="R11" s="29">
        <v>0.68961376249849182</v>
      </c>
      <c r="S11" s="29">
        <f t="shared" si="1"/>
        <v>1.006896267056745E-2</v>
      </c>
      <c r="T11" s="29">
        <v>1.0287499348350606</v>
      </c>
      <c r="AA11" s="29" t="s">
        <v>2250</v>
      </c>
      <c r="AB11" s="34"/>
      <c r="AC11">
        <v>5264</v>
      </c>
      <c r="AD11">
        <v>217.58667500000001</v>
      </c>
      <c r="AE11">
        <v>24.192658000000002</v>
      </c>
      <c r="AF11">
        <v>52.63</v>
      </c>
      <c r="AG11">
        <v>122.203654</v>
      </c>
      <c r="AH11">
        <v>12.220364999999999</v>
      </c>
      <c r="AI11">
        <v>4.1334000000000003E-2</v>
      </c>
      <c r="AJ11">
        <v>2.8632000000000001E-2</v>
      </c>
      <c r="AK11">
        <v>0.69269000000000003</v>
      </c>
      <c r="AL11">
        <v>3.6525000000000002E-2</v>
      </c>
      <c r="AM11">
        <v>3.2500000000000001E-2</v>
      </c>
      <c r="AN11">
        <v>1</v>
      </c>
      <c r="AO11">
        <v>4.5960000000000003E-3</v>
      </c>
      <c r="AP11">
        <v>0.275752</v>
      </c>
      <c r="AQ11">
        <v>0.68389100000000003</v>
      </c>
      <c r="AR11">
        <v>0.563025</v>
      </c>
      <c r="AS11">
        <v>0</v>
      </c>
      <c r="AT11">
        <v>36</v>
      </c>
      <c r="AU11">
        <v>0</v>
      </c>
      <c r="AV11">
        <v>1.6086E-2</v>
      </c>
      <c r="AW11">
        <v>8.6490000000000004E-3</v>
      </c>
      <c r="AX11">
        <v>62.164202000000003</v>
      </c>
      <c r="AY11">
        <v>0</v>
      </c>
      <c r="AZ11">
        <v>317.46031699999997</v>
      </c>
      <c r="BA11">
        <v>0</v>
      </c>
      <c r="BB11">
        <v>0</v>
      </c>
      <c r="BC11">
        <v>0</v>
      </c>
      <c r="BD11">
        <v>6.4587089999999998</v>
      </c>
      <c r="BE11">
        <v>0.43301299999999998</v>
      </c>
    </row>
    <row r="12" spans="1:60" x14ac:dyDescent="0.25">
      <c r="A12" t="s">
        <v>311</v>
      </c>
      <c r="B12">
        <v>1</v>
      </c>
      <c r="C12" t="s">
        <v>28</v>
      </c>
      <c r="D12" s="11">
        <v>15</v>
      </c>
      <c r="E12" s="11" t="s">
        <v>1</v>
      </c>
      <c r="F12" s="11" t="s">
        <v>301</v>
      </c>
      <c r="G12" s="11" t="s">
        <v>245</v>
      </c>
      <c r="H12" s="7">
        <v>17.655644498007536</v>
      </c>
      <c r="I12" s="7">
        <v>0.47233441418099897</v>
      </c>
      <c r="J12" s="5" t="s">
        <v>50</v>
      </c>
      <c r="K12" s="29">
        <v>4562</v>
      </c>
      <c r="L12" s="29">
        <v>244</v>
      </c>
      <c r="M12" s="29">
        <f t="shared" si="2"/>
        <v>5.3485313459009207</v>
      </c>
      <c r="N12" s="29">
        <v>9.113145161290237E-2</v>
      </c>
      <c r="O12" s="29">
        <v>0.14650829178207997</v>
      </c>
      <c r="P12" s="29">
        <v>21.560349261608025</v>
      </c>
      <c r="Q12" s="29">
        <f t="shared" si="0"/>
        <v>4.6105446755363921</v>
      </c>
      <c r="R12" s="29">
        <v>0.68574586590717501</v>
      </c>
      <c r="S12" s="29">
        <f t="shared" si="1"/>
        <v>6.2010660792506389E-3</v>
      </c>
      <c r="T12" s="29">
        <v>1.0851761152226711</v>
      </c>
      <c r="AA12" s="29" t="s">
        <v>2250</v>
      </c>
      <c r="AB12" s="34"/>
      <c r="AC12">
        <v>4729</v>
      </c>
      <c r="AD12">
        <v>217.58667500000001</v>
      </c>
      <c r="AE12">
        <v>21.733868000000001</v>
      </c>
      <c r="AF12">
        <v>47.28</v>
      </c>
      <c r="AG12">
        <v>109.494299</v>
      </c>
      <c r="AH12">
        <v>10.94943</v>
      </c>
      <c r="AI12">
        <v>4.6015E-2</v>
      </c>
      <c r="AJ12">
        <v>3.1874E-2</v>
      </c>
      <c r="AK12">
        <v>0.69269000000000003</v>
      </c>
      <c r="AL12">
        <v>3.8363000000000001E-2</v>
      </c>
      <c r="AM12">
        <v>2.75E-2</v>
      </c>
      <c r="AN12">
        <v>2</v>
      </c>
      <c r="AO12">
        <v>9.1920000000000005E-3</v>
      </c>
      <c r="AP12">
        <v>0.55150399999999999</v>
      </c>
      <c r="AQ12">
        <v>2.7701419999999999</v>
      </c>
      <c r="AR12">
        <v>1.095038</v>
      </c>
      <c r="AS12">
        <v>0.19114900000000001</v>
      </c>
      <c r="AT12">
        <v>65.5</v>
      </c>
      <c r="AU12">
        <v>3.5355340000000002</v>
      </c>
      <c r="AV12">
        <v>1.6976999999999999E-2</v>
      </c>
      <c r="AW12">
        <v>8.175E-3</v>
      </c>
      <c r="AX12">
        <v>59.527216000000003</v>
      </c>
      <c r="AY12">
        <v>7.1623229999999998</v>
      </c>
      <c r="AZ12">
        <v>207.80482499999999</v>
      </c>
      <c r="BA12">
        <v>2.2899769999999999</v>
      </c>
      <c r="BB12">
        <v>1.3508249999999999</v>
      </c>
      <c r="BC12">
        <v>0</v>
      </c>
      <c r="BD12">
        <v>11.910218</v>
      </c>
      <c r="BE12">
        <v>0.86602500000000004</v>
      </c>
      <c r="BH12">
        <f>COUNT(#REF!)</f>
        <v>0</v>
      </c>
    </row>
    <row r="13" spans="1:60" x14ac:dyDescent="0.25">
      <c r="A13" t="s">
        <v>311</v>
      </c>
      <c r="B13">
        <v>1</v>
      </c>
      <c r="C13" t="s">
        <v>11</v>
      </c>
      <c r="D13" s="11">
        <v>16</v>
      </c>
      <c r="E13" s="11" t="s">
        <v>1</v>
      </c>
      <c r="F13" s="11" t="s">
        <v>301</v>
      </c>
      <c r="G13" s="11" t="s">
        <v>245</v>
      </c>
      <c r="H13" s="7">
        <v>17.655644498007536</v>
      </c>
      <c r="I13" s="7">
        <v>0.47233441418099897</v>
      </c>
      <c r="J13" s="5" t="s">
        <v>50</v>
      </c>
      <c r="K13" s="29">
        <v>5440</v>
      </c>
      <c r="L13" s="29">
        <v>71</v>
      </c>
      <c r="M13" s="29">
        <f t="shared" si="2"/>
        <v>1.3051470588235294</v>
      </c>
      <c r="N13" s="29">
        <v>9.6615625000003202E-2</v>
      </c>
      <c r="O13" s="29">
        <v>3.7808591427633535E-2</v>
      </c>
      <c r="P13" s="29">
        <v>25.709842170790807</v>
      </c>
      <c r="Q13" s="29">
        <f t="shared" si="0"/>
        <v>0.46105176635360934</v>
      </c>
      <c r="R13" s="29">
        <v>0.44666723765303046</v>
      </c>
      <c r="S13" s="29">
        <f t="shared" si="1"/>
        <v>0.23287756217489392</v>
      </c>
      <c r="T13" s="29">
        <v>1.0852744380110397</v>
      </c>
      <c r="AA13" s="29" t="s">
        <v>2250</v>
      </c>
      <c r="AB13" s="34"/>
      <c r="AC13">
        <v>5646</v>
      </c>
      <c r="AD13">
        <v>217.58667500000001</v>
      </c>
      <c r="AE13">
        <v>25.94828</v>
      </c>
      <c r="AF13">
        <v>56.45</v>
      </c>
      <c r="AG13">
        <v>164.005145</v>
      </c>
      <c r="AH13">
        <v>16.400514000000001</v>
      </c>
      <c r="AI13">
        <v>3.8538000000000003E-2</v>
      </c>
      <c r="AJ13">
        <v>1.7509E-2</v>
      </c>
      <c r="AK13">
        <v>0.45432099999999997</v>
      </c>
      <c r="AL13">
        <v>3.635E-2</v>
      </c>
      <c r="AM13">
        <v>3.2500000000000001E-2</v>
      </c>
      <c r="AN13">
        <v>3</v>
      </c>
      <c r="AO13">
        <v>1.3788E-2</v>
      </c>
      <c r="AP13">
        <v>0.82725700000000002</v>
      </c>
      <c r="AQ13">
        <v>2.4619200000000001</v>
      </c>
      <c r="AR13">
        <v>0.830708</v>
      </c>
      <c r="AS13">
        <v>0.52141400000000004</v>
      </c>
      <c r="AT13">
        <v>46.333333000000003</v>
      </c>
      <c r="AU13">
        <v>20.526406000000001</v>
      </c>
      <c r="AV13">
        <v>1.8324E-2</v>
      </c>
      <c r="AW13">
        <v>5.4450000000000002E-3</v>
      </c>
      <c r="AX13">
        <v>58.965496999999999</v>
      </c>
      <c r="AY13">
        <v>10.906667000000001</v>
      </c>
      <c r="AZ13">
        <v>131.539277</v>
      </c>
      <c r="BA13">
        <v>23.672073999999999</v>
      </c>
      <c r="BB13">
        <v>8.8145129999999998</v>
      </c>
      <c r="BC13">
        <v>8.1208209999999994</v>
      </c>
      <c r="BD13">
        <v>5.8525210000000003</v>
      </c>
      <c r="BE13">
        <v>1.2990379999999999</v>
      </c>
    </row>
    <row r="14" spans="1:60" x14ac:dyDescent="0.25">
      <c r="A14" t="s">
        <v>312</v>
      </c>
      <c r="B14">
        <v>1</v>
      </c>
      <c r="C14" t="s">
        <v>2</v>
      </c>
      <c r="D14" s="11">
        <v>3</v>
      </c>
      <c r="E14" s="11" t="s">
        <v>1</v>
      </c>
      <c r="F14" s="11" t="s">
        <v>301</v>
      </c>
      <c r="G14" s="11" t="s">
        <v>245</v>
      </c>
      <c r="H14" s="7">
        <v>17.655644498007536</v>
      </c>
      <c r="I14" s="7">
        <v>0.47233441418099897</v>
      </c>
      <c r="J14" s="5" t="s">
        <v>50</v>
      </c>
      <c r="K14" s="29">
        <v>1271</v>
      </c>
      <c r="L14" s="29">
        <v>4</v>
      </c>
      <c r="M14" s="29">
        <f t="shared" si="2"/>
        <v>0.3147128245476003</v>
      </c>
      <c r="N14" s="29">
        <v>0.1070749999999947</v>
      </c>
      <c r="O14" s="29">
        <v>4.9878089307143787E-3</v>
      </c>
      <c r="P14" s="29">
        <v>6.3395051509379758</v>
      </c>
      <c r="Q14" s="29">
        <f t="shared" si="0"/>
        <v>19.831388786206439</v>
      </c>
      <c r="R14" s="29">
        <v>0.61139380597428594</v>
      </c>
      <c r="S14" s="29">
        <f t="shared" si="1"/>
        <v>6.8150993853638431E-2</v>
      </c>
      <c r="AA14" s="29" t="s">
        <v>2250</v>
      </c>
      <c r="AB14" s="34"/>
      <c r="AC14">
        <v>1406</v>
      </c>
      <c r="AD14">
        <v>221.70474999999999</v>
      </c>
      <c r="AE14">
        <v>6.3417680000000001</v>
      </c>
      <c r="AF14">
        <v>13.93</v>
      </c>
      <c r="AG14">
        <v>12.966305999999999</v>
      </c>
      <c r="AH14">
        <v>1.2966310000000001</v>
      </c>
      <c r="AI14">
        <v>0.157584</v>
      </c>
      <c r="AJ14">
        <v>9.5288999999999999E-2</v>
      </c>
      <c r="AK14">
        <v>0.60468699999999997</v>
      </c>
      <c r="AL14">
        <v>0.14172499999999999</v>
      </c>
      <c r="AM14">
        <v>0.10249999999999999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60" x14ac:dyDescent="0.25">
      <c r="A15" t="s">
        <v>313</v>
      </c>
      <c r="B15">
        <v>1</v>
      </c>
      <c r="C15" t="s">
        <v>3</v>
      </c>
      <c r="D15" s="11">
        <v>4</v>
      </c>
      <c r="E15" s="11" t="s">
        <v>1</v>
      </c>
      <c r="F15" s="11" t="s">
        <v>301</v>
      </c>
      <c r="G15" s="11" t="s">
        <v>245</v>
      </c>
      <c r="H15" s="7">
        <v>17.655644498007536</v>
      </c>
      <c r="I15" s="7">
        <v>0.47233441418099897</v>
      </c>
      <c r="J15" s="5" t="s">
        <v>51</v>
      </c>
      <c r="K15" s="29">
        <v>1962</v>
      </c>
      <c r="L15" s="29">
        <v>53</v>
      </c>
      <c r="M15" s="29">
        <f t="shared" si="2"/>
        <v>2.7013251783893986</v>
      </c>
      <c r="N15" s="29">
        <v>3.9787499999998054E-2</v>
      </c>
      <c r="O15" s="29">
        <v>8.9750808827516196E-2</v>
      </c>
      <c r="P15" s="29">
        <v>12.577934779970485</v>
      </c>
      <c r="Q15" s="29">
        <f t="shared" si="0"/>
        <v>13.592959157173931</v>
      </c>
      <c r="R15" s="29">
        <v>0.7723326516848259</v>
      </c>
      <c r="S15" s="29">
        <f t="shared" si="1"/>
        <v>9.2787851856901526E-2</v>
      </c>
      <c r="AA15" s="29" t="s">
        <v>2250</v>
      </c>
      <c r="AB15" s="34"/>
      <c r="AC15">
        <v>2642</v>
      </c>
      <c r="AD15">
        <v>210.12332499999999</v>
      </c>
      <c r="AE15">
        <v>12.573568</v>
      </c>
      <c r="AF15">
        <v>26.41</v>
      </c>
      <c r="AG15">
        <v>36.607402</v>
      </c>
      <c r="AH15">
        <v>3.6607400000000001</v>
      </c>
      <c r="AI15">
        <v>7.9522999999999996E-2</v>
      </c>
      <c r="AJ15">
        <v>6.0864000000000001E-2</v>
      </c>
      <c r="AK15">
        <v>0.76535900000000001</v>
      </c>
      <c r="AL15">
        <v>6.6025E-2</v>
      </c>
      <c r="AM15">
        <v>5.7500000000000002E-2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60" x14ac:dyDescent="0.25">
      <c r="A16" t="s">
        <v>313</v>
      </c>
      <c r="B16">
        <v>1</v>
      </c>
      <c r="C16" t="s">
        <v>38</v>
      </c>
      <c r="D16" s="11">
        <v>9</v>
      </c>
      <c r="E16" s="11" t="s">
        <v>1</v>
      </c>
      <c r="F16" s="11" t="s">
        <v>301</v>
      </c>
      <c r="G16" s="11" t="s">
        <v>245</v>
      </c>
      <c r="H16" s="7">
        <v>17.655644498007536</v>
      </c>
      <c r="I16" s="7">
        <v>0.47233441418099897</v>
      </c>
      <c r="J16" s="5" t="s">
        <v>50</v>
      </c>
      <c r="K16" s="29">
        <v>3891</v>
      </c>
      <c r="L16" s="29">
        <v>65</v>
      </c>
      <c r="M16" s="29">
        <f t="shared" si="2"/>
        <v>1.6705217167823181</v>
      </c>
      <c r="N16" s="29">
        <v>3.7652083333332177E-2</v>
      </c>
      <c r="O16" s="29">
        <v>7.6929264709299602E-2</v>
      </c>
      <c r="P16" s="29">
        <v>24.944314081990395</v>
      </c>
      <c r="Q16" s="29">
        <f t="shared" si="0"/>
        <v>1.2265798551540215</v>
      </c>
      <c r="R16" s="29">
        <v>0.59511537749929377</v>
      </c>
      <c r="S16" s="29">
        <f t="shared" si="1"/>
        <v>8.4429422328630599E-2</v>
      </c>
      <c r="AA16" s="29" t="s">
        <v>2250</v>
      </c>
      <c r="AB16" s="34"/>
      <c r="AC16">
        <v>5210</v>
      </c>
      <c r="AD16">
        <v>210.12332499999999</v>
      </c>
      <c r="AE16">
        <v>24.794962999999999</v>
      </c>
      <c r="AF16">
        <v>52.08</v>
      </c>
      <c r="AG16">
        <v>139.16074699999999</v>
      </c>
      <c r="AH16">
        <v>13.916074999999999</v>
      </c>
      <c r="AI16">
        <v>4.0333000000000001E-2</v>
      </c>
      <c r="AJ16">
        <v>2.3484000000000001E-2</v>
      </c>
      <c r="AK16">
        <v>0.58224399999999998</v>
      </c>
      <c r="AL16">
        <v>3.5799999999999998E-2</v>
      </c>
      <c r="AM16">
        <v>2.75E-2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61" x14ac:dyDescent="0.25">
      <c r="A17" t="s">
        <v>313</v>
      </c>
      <c r="B17">
        <v>1</v>
      </c>
      <c r="C17" t="s">
        <v>10</v>
      </c>
      <c r="D17" s="11">
        <v>13</v>
      </c>
      <c r="E17" s="11" t="s">
        <v>1</v>
      </c>
      <c r="F17" s="11" t="s">
        <v>301</v>
      </c>
      <c r="G17" s="11" t="s">
        <v>245</v>
      </c>
      <c r="H17" s="7">
        <v>17.655644498007536</v>
      </c>
      <c r="I17" s="7">
        <v>0.47233441418099897</v>
      </c>
      <c r="J17" s="5" t="s">
        <v>52</v>
      </c>
      <c r="K17" s="29">
        <v>3945</v>
      </c>
      <c r="L17" s="29">
        <v>152</v>
      </c>
      <c r="M17" s="29">
        <f t="shared" si="2"/>
        <v>3.8529784537389102</v>
      </c>
      <c r="N17" s="29">
        <v>5.6795999999997807E-2</v>
      </c>
      <c r="O17" s="29">
        <v>0.16026930147770752</v>
      </c>
      <c r="P17" s="29">
        <v>25.290495773182244</v>
      </c>
      <c r="Q17" s="29">
        <f t="shared" si="0"/>
        <v>0.88039816396217319</v>
      </c>
      <c r="R17" s="29">
        <v>0.65007974260697388</v>
      </c>
      <c r="S17" s="29">
        <f t="shared" si="1"/>
        <v>2.9465057220950497E-2</v>
      </c>
      <c r="AA17" s="29" t="s">
        <v>2250</v>
      </c>
      <c r="AB17" s="34"/>
      <c r="AC17">
        <v>5325</v>
      </c>
      <c r="AD17">
        <v>210.12332499999999</v>
      </c>
      <c r="AE17">
        <v>25.34226</v>
      </c>
      <c r="AF17">
        <v>53.24</v>
      </c>
      <c r="AG17">
        <v>129.75462400000001</v>
      </c>
      <c r="AH17">
        <v>12.975462</v>
      </c>
      <c r="AI17">
        <v>3.9448999999999998E-2</v>
      </c>
      <c r="AJ17">
        <v>2.6210000000000001E-2</v>
      </c>
      <c r="AK17">
        <v>0.66440299999999997</v>
      </c>
      <c r="AL17">
        <v>3.4275E-2</v>
      </c>
      <c r="AM17">
        <v>2.75E-2</v>
      </c>
      <c r="AN17">
        <v>1</v>
      </c>
      <c r="AO17">
        <v>4.7590000000000002E-3</v>
      </c>
      <c r="AP17">
        <v>0.285547</v>
      </c>
      <c r="AQ17">
        <v>0.92018800000000001</v>
      </c>
      <c r="AR17">
        <v>0.72319999999999995</v>
      </c>
      <c r="AS17">
        <v>0</v>
      </c>
      <c r="AT17">
        <v>49</v>
      </c>
      <c r="AU17">
        <v>0</v>
      </c>
      <c r="AV17">
        <v>1.5067000000000001E-2</v>
      </c>
      <c r="AW17">
        <v>9.0399999999999994E-3</v>
      </c>
      <c r="AX17">
        <v>66.371680999999995</v>
      </c>
      <c r="AY17">
        <v>0</v>
      </c>
      <c r="AZ17">
        <v>500</v>
      </c>
      <c r="BA17">
        <v>0</v>
      </c>
      <c r="BB17">
        <v>0</v>
      </c>
      <c r="BC17">
        <v>0</v>
      </c>
      <c r="BD17">
        <v>8.6559690000000007</v>
      </c>
      <c r="BE17">
        <v>0.43301299999999998</v>
      </c>
    </row>
    <row r="18" spans="1:61" x14ac:dyDescent="0.25">
      <c r="A18" t="s">
        <v>314</v>
      </c>
      <c r="B18">
        <v>1</v>
      </c>
      <c r="C18" t="s">
        <v>4</v>
      </c>
      <c r="D18" s="11">
        <v>12</v>
      </c>
      <c r="E18" s="11" t="s">
        <v>1</v>
      </c>
      <c r="F18" s="11" t="s">
        <v>301</v>
      </c>
      <c r="G18" s="11" t="s">
        <v>245</v>
      </c>
      <c r="H18" s="7">
        <v>17.655644498007536</v>
      </c>
      <c r="I18" s="7">
        <v>0.47233441418099897</v>
      </c>
      <c r="J18" s="5" t="s">
        <v>50</v>
      </c>
      <c r="K18" s="29">
        <v>5440</v>
      </c>
      <c r="L18" s="29">
        <v>276</v>
      </c>
      <c r="M18" s="29">
        <f t="shared" si="2"/>
        <v>5.0735294117647056</v>
      </c>
      <c r="N18" s="29">
        <v>5.604930555555665E-2</v>
      </c>
      <c r="O18" s="29">
        <v>0.20892037713255276</v>
      </c>
      <c r="P18" s="29">
        <v>31.570190322252419</v>
      </c>
      <c r="Q18" s="29">
        <f t="shared" si="0"/>
        <v>5.399296385108002</v>
      </c>
      <c r="R18" s="29">
        <v>0.70435404071257024</v>
      </c>
      <c r="S18" s="29">
        <f t="shared" si="1"/>
        <v>2.4809240884645867E-2</v>
      </c>
      <c r="AA18" s="29" t="s">
        <v>2250</v>
      </c>
      <c r="AB18" s="34"/>
      <c r="AC18">
        <v>7247</v>
      </c>
      <c r="AD18">
        <v>235.03825000000001</v>
      </c>
      <c r="AE18">
        <v>30.833279000000001</v>
      </c>
      <c r="AF18">
        <v>72.459999999999994</v>
      </c>
      <c r="AG18">
        <v>189.898258</v>
      </c>
      <c r="AH18">
        <v>18.989826000000001</v>
      </c>
      <c r="AI18">
        <v>3.243E-2</v>
      </c>
      <c r="AJ18">
        <v>2.3269999999999999E-2</v>
      </c>
      <c r="AK18">
        <v>0.71754200000000001</v>
      </c>
      <c r="AL18">
        <v>2.8163000000000001E-2</v>
      </c>
      <c r="AM18">
        <v>2.2499999999999999E-2</v>
      </c>
      <c r="AN18">
        <v>5</v>
      </c>
      <c r="AO18">
        <v>2.1273E-2</v>
      </c>
      <c r="AP18">
        <v>1.2763880000000001</v>
      </c>
      <c r="AQ18">
        <v>3.7946740000000001</v>
      </c>
      <c r="AR18">
        <v>0.57167999999999997</v>
      </c>
      <c r="AS18">
        <v>0.331542</v>
      </c>
      <c r="AT18">
        <v>55</v>
      </c>
      <c r="AU18">
        <v>30.008331999999999</v>
      </c>
      <c r="AV18">
        <v>1.0586999999999999E-2</v>
      </c>
      <c r="AW18">
        <v>6.594E-3</v>
      </c>
      <c r="AX18">
        <v>97.415487999999996</v>
      </c>
      <c r="AY18">
        <v>18.289695999999999</v>
      </c>
      <c r="AZ18">
        <v>867.197452</v>
      </c>
      <c r="BA18">
        <v>334.06844100000001</v>
      </c>
      <c r="BB18">
        <v>11.128644</v>
      </c>
      <c r="BC18">
        <v>17.572068999999999</v>
      </c>
      <c r="BD18">
        <v>12.448594</v>
      </c>
      <c r="BE18">
        <v>2.1650640000000001</v>
      </c>
    </row>
    <row r="19" spans="1:61" x14ac:dyDescent="0.25">
      <c r="A19" t="s">
        <v>315</v>
      </c>
      <c r="B19">
        <v>1</v>
      </c>
      <c r="C19" t="s">
        <v>12</v>
      </c>
      <c r="D19" s="11">
        <v>5</v>
      </c>
      <c r="E19" s="11" t="s">
        <v>1</v>
      </c>
      <c r="F19" s="11" t="s">
        <v>301</v>
      </c>
      <c r="G19" s="11" t="s">
        <v>245</v>
      </c>
      <c r="H19" s="7">
        <v>17.655644498007536</v>
      </c>
      <c r="I19" s="7">
        <v>0.47233441418099897</v>
      </c>
      <c r="J19" s="5" t="s">
        <v>50</v>
      </c>
      <c r="K19" s="29">
        <v>2179</v>
      </c>
      <c r="L19" s="29">
        <v>54</v>
      </c>
      <c r="M19" s="29">
        <f t="shared" si="2"/>
        <v>2.4782010096374485</v>
      </c>
      <c r="N19" s="29">
        <v>5.8349999999998528E-2</v>
      </c>
      <c r="O19" s="29">
        <v>7.0099860743191161E-2</v>
      </c>
      <c r="P19" s="29">
        <v>13.886145141764866</v>
      </c>
      <c r="Q19" s="29">
        <f t="shared" si="0"/>
        <v>12.284748795379551</v>
      </c>
      <c r="R19" s="29">
        <v>0.77141889046702117</v>
      </c>
      <c r="S19" s="29">
        <f t="shared" si="1"/>
        <v>9.1874090639096795E-2</v>
      </c>
      <c r="AA19" s="29" t="s">
        <v>2250</v>
      </c>
      <c r="AB19" s="34"/>
      <c r="AC19">
        <v>3121</v>
      </c>
      <c r="AD19">
        <v>203.02857499999999</v>
      </c>
      <c r="AE19">
        <v>15.37222</v>
      </c>
      <c r="AF19">
        <v>31.2</v>
      </c>
      <c r="AG19">
        <v>50.729084</v>
      </c>
      <c r="AH19">
        <v>5.072908</v>
      </c>
      <c r="AI19">
        <v>6.5039E-2</v>
      </c>
      <c r="AJ19">
        <v>5.5369000000000002E-2</v>
      </c>
      <c r="AK19">
        <v>0.85132300000000005</v>
      </c>
      <c r="AL19">
        <v>4.9674999999999997E-2</v>
      </c>
      <c r="AM19">
        <v>1.7500000000000002E-2</v>
      </c>
      <c r="AN19">
        <v>5</v>
      </c>
      <c r="AO19">
        <v>2.4627E-2</v>
      </c>
      <c r="AP19">
        <v>1.477625</v>
      </c>
      <c r="AQ19">
        <v>8.9714829999999992</v>
      </c>
      <c r="AR19">
        <v>1.2549349999999999</v>
      </c>
      <c r="AS19">
        <v>0.56112300000000004</v>
      </c>
      <c r="AT19">
        <v>56</v>
      </c>
      <c r="AU19">
        <v>29.605743</v>
      </c>
      <c r="AV19">
        <v>2.2817E-2</v>
      </c>
      <c r="AW19">
        <v>1.3674E-2</v>
      </c>
      <c r="AX19">
        <v>42.808515</v>
      </c>
      <c r="AY19">
        <v>5.1907889999999997</v>
      </c>
      <c r="AZ19">
        <v>567.22850900000003</v>
      </c>
      <c r="BA19">
        <v>247.42674199999999</v>
      </c>
      <c r="BB19">
        <v>1.7339439999999999</v>
      </c>
      <c r="BC19">
        <v>1.248238</v>
      </c>
      <c r="BD19">
        <v>11.194559999999999</v>
      </c>
      <c r="BE19">
        <v>2.1650640000000001</v>
      </c>
    </row>
    <row r="20" spans="1:61" x14ac:dyDescent="0.25">
      <c r="A20" t="s">
        <v>316</v>
      </c>
      <c r="B20">
        <v>1</v>
      </c>
      <c r="C20" t="s">
        <v>9</v>
      </c>
      <c r="D20" s="11">
        <v>2</v>
      </c>
      <c r="E20" s="11" t="s">
        <v>1</v>
      </c>
      <c r="F20" s="11" t="s">
        <v>301</v>
      </c>
      <c r="G20" s="11" t="s">
        <v>245</v>
      </c>
      <c r="H20" s="7">
        <v>17.655644498007536</v>
      </c>
      <c r="I20" s="7">
        <v>0.47233441418099897</v>
      </c>
      <c r="J20" s="5" t="s">
        <v>51</v>
      </c>
      <c r="K20" s="29">
        <v>1426</v>
      </c>
      <c r="L20" s="29">
        <v>52</v>
      </c>
      <c r="M20" s="29">
        <f t="shared" si="2"/>
        <v>3.6465638148667603</v>
      </c>
      <c r="N20" s="29">
        <v>9.1194999999999027E-2</v>
      </c>
      <c r="O20" s="29">
        <v>5.6628880082674096E-2</v>
      </c>
      <c r="P20" s="29">
        <v>8.0752782997893267</v>
      </c>
      <c r="Q20" s="29">
        <f t="shared" si="0"/>
        <v>18.095615637355088</v>
      </c>
      <c r="R20" s="29">
        <v>0.65466368788728557</v>
      </c>
      <c r="S20" s="29">
        <f t="shared" si="1"/>
        <v>2.48811119406388E-2</v>
      </c>
      <c r="T20" s="29">
        <v>1.1080507291418531</v>
      </c>
      <c r="AA20" s="29" t="s">
        <v>2250</v>
      </c>
      <c r="AB20" s="34"/>
      <c r="AC20">
        <v>1691</v>
      </c>
      <c r="AD20">
        <v>203.68937500000001</v>
      </c>
      <c r="AE20">
        <v>8.301857</v>
      </c>
      <c r="AF20">
        <v>16.86</v>
      </c>
      <c r="AG20">
        <v>17.623290999999998</v>
      </c>
      <c r="AH20">
        <v>1.762329</v>
      </c>
      <c r="AI20">
        <v>0.120355</v>
      </c>
      <c r="AJ20">
        <v>8.5124000000000005E-2</v>
      </c>
      <c r="AK20">
        <v>0.70727200000000001</v>
      </c>
      <c r="AL20">
        <v>0.10465000000000001</v>
      </c>
      <c r="AM20">
        <v>6.25E-2</v>
      </c>
      <c r="AN20">
        <v>1</v>
      </c>
      <c r="AO20">
        <v>4.9090000000000002E-3</v>
      </c>
      <c r="AP20">
        <v>0.29456599999999999</v>
      </c>
      <c r="AQ20">
        <v>0.70963900000000002</v>
      </c>
      <c r="AR20">
        <v>0.24402499999999999</v>
      </c>
      <c r="AS20">
        <v>0</v>
      </c>
      <c r="AT20">
        <v>12</v>
      </c>
      <c r="AU20">
        <v>0</v>
      </c>
      <c r="AV20">
        <v>2.2183999999999999E-2</v>
      </c>
      <c r="AW20">
        <v>2.2393E-2</v>
      </c>
      <c r="AX20">
        <v>45.077348999999998</v>
      </c>
      <c r="AY20">
        <v>0</v>
      </c>
      <c r="AZ20">
        <v>740.74074099999996</v>
      </c>
      <c r="BA20">
        <v>0</v>
      </c>
      <c r="BB20">
        <v>0</v>
      </c>
      <c r="BC20">
        <v>0</v>
      </c>
      <c r="BD20">
        <v>5.8082729999999998</v>
      </c>
      <c r="BE20">
        <v>0.43301299999999998</v>
      </c>
    </row>
    <row r="21" spans="1:61" x14ac:dyDescent="0.25">
      <c r="A21" t="s">
        <v>316</v>
      </c>
      <c r="B21">
        <v>1</v>
      </c>
      <c r="C21" t="s">
        <v>28</v>
      </c>
      <c r="D21" s="11">
        <v>15</v>
      </c>
      <c r="E21" s="11" t="s">
        <v>1</v>
      </c>
      <c r="F21" s="11" t="s">
        <v>301</v>
      </c>
      <c r="G21" s="11" t="s">
        <v>245</v>
      </c>
      <c r="H21" s="7">
        <v>17.655644498007536</v>
      </c>
      <c r="I21" s="7">
        <v>0.47233441418099897</v>
      </c>
      <c r="J21" s="5" t="s">
        <v>50</v>
      </c>
      <c r="K21" s="29">
        <v>6117</v>
      </c>
      <c r="L21" s="29">
        <v>89</v>
      </c>
      <c r="M21" s="29">
        <f t="shared" si="2"/>
        <v>1.4549615824750695</v>
      </c>
      <c r="N21" s="29">
        <v>3.1755882352938428E-2</v>
      </c>
      <c r="O21" s="29">
        <v>9.6269096140545976E-2</v>
      </c>
      <c r="P21" s="29">
        <v>34.639885946571745</v>
      </c>
      <c r="Q21" s="29">
        <f t="shared" si="0"/>
        <v>8.4689920094273283</v>
      </c>
      <c r="R21" s="29">
        <v>0.68893984667665764</v>
      </c>
      <c r="S21" s="29">
        <f t="shared" si="1"/>
        <v>9.3950468487332683E-3</v>
      </c>
      <c r="T21" s="29">
        <v>1.1080507291418531</v>
      </c>
      <c r="AA21" s="29" t="s">
        <v>2250</v>
      </c>
      <c r="AB21" s="34"/>
      <c r="AC21">
        <v>7171</v>
      </c>
      <c r="AD21">
        <v>203.68937500000001</v>
      </c>
      <c r="AE21">
        <v>35.205567000000002</v>
      </c>
      <c r="AF21">
        <v>71.7</v>
      </c>
      <c r="AG21">
        <v>197.39784700000001</v>
      </c>
      <c r="AH21">
        <v>19.739785000000001</v>
      </c>
      <c r="AI21">
        <v>2.8386999999999999E-2</v>
      </c>
      <c r="AJ21">
        <v>1.9744999999999999E-2</v>
      </c>
      <c r="AK21">
        <v>0.695581</v>
      </c>
      <c r="AL21">
        <v>2.4850000000000001E-2</v>
      </c>
      <c r="AM21">
        <v>1.7500000000000002E-2</v>
      </c>
      <c r="AN21">
        <v>2</v>
      </c>
      <c r="AO21">
        <v>9.8189999999999996E-3</v>
      </c>
      <c r="AP21">
        <v>0.58913199999999999</v>
      </c>
      <c r="AQ21">
        <v>3.1376379999999999</v>
      </c>
      <c r="AR21">
        <v>1.6593629999999999</v>
      </c>
      <c r="AS21">
        <v>1.32602</v>
      </c>
      <c r="AT21">
        <v>112.5</v>
      </c>
      <c r="AU21">
        <v>84.145707000000002</v>
      </c>
      <c r="AV21">
        <v>1.4881999999999999E-2</v>
      </c>
      <c r="AW21">
        <v>4.7840000000000001E-3</v>
      </c>
      <c r="AX21">
        <v>68.947405000000003</v>
      </c>
      <c r="AY21">
        <v>4.3871710000000004</v>
      </c>
      <c r="AZ21">
        <v>731.01673100000005</v>
      </c>
      <c r="BA21">
        <v>495.06575199999997</v>
      </c>
      <c r="BB21">
        <v>0.77180000000000004</v>
      </c>
      <c r="BC21">
        <v>0</v>
      </c>
      <c r="BD21">
        <v>9.6688849999999995</v>
      </c>
      <c r="BE21">
        <v>0.86602500000000004</v>
      </c>
    </row>
    <row r="22" spans="1:61" x14ac:dyDescent="0.25">
      <c r="A22" t="s">
        <v>317</v>
      </c>
      <c r="B22">
        <v>1</v>
      </c>
      <c r="C22" t="s">
        <v>8</v>
      </c>
      <c r="D22" s="11">
        <v>1</v>
      </c>
      <c r="E22" s="11" t="s">
        <v>1</v>
      </c>
      <c r="F22" s="11" t="s">
        <v>301</v>
      </c>
      <c r="G22" s="11" t="s">
        <v>245</v>
      </c>
      <c r="H22" s="7">
        <v>17.655644498007536</v>
      </c>
      <c r="I22" s="7">
        <v>0.47233441418099897</v>
      </c>
      <c r="J22" s="7" t="s">
        <v>52</v>
      </c>
      <c r="K22" s="29">
        <v>5748</v>
      </c>
      <c r="L22" s="29">
        <v>121</v>
      </c>
      <c r="M22" s="29">
        <f t="shared" si="2"/>
        <v>2.1050800278357689</v>
      </c>
      <c r="N22" s="29">
        <v>4.3360526315790043E-2</v>
      </c>
      <c r="O22" s="29">
        <v>0.11598165884463617</v>
      </c>
      <c r="P22" s="29">
        <v>35.087503949419407</v>
      </c>
      <c r="Q22" s="29">
        <f t="shared" si="0"/>
        <v>8.9166100122749903</v>
      </c>
      <c r="R22" s="29">
        <v>0.6951329046984962</v>
      </c>
      <c r="S22" s="29">
        <f t="shared" si="1"/>
        <v>1.5588104870571828E-2</v>
      </c>
      <c r="AA22" s="29" t="s">
        <v>2250</v>
      </c>
      <c r="AB22" s="36"/>
      <c r="AC22">
        <v>7972</v>
      </c>
      <c r="AD22">
        <v>235.65285</v>
      </c>
      <c r="AE22">
        <v>33.829422999999998</v>
      </c>
      <c r="AF22">
        <v>79.709999999999994</v>
      </c>
      <c r="AG22">
        <v>220.089223</v>
      </c>
      <c r="AH22">
        <v>22.008921999999998</v>
      </c>
      <c r="AI22">
        <v>2.9559999999999999E-2</v>
      </c>
      <c r="AJ22">
        <v>2.1301E-2</v>
      </c>
      <c r="AK22">
        <v>0.72059200000000001</v>
      </c>
      <c r="AL22">
        <v>2.5399999999999999E-2</v>
      </c>
      <c r="AM22">
        <v>2.2499999999999999E-2</v>
      </c>
      <c r="AN22">
        <v>1</v>
      </c>
      <c r="AO22">
        <v>4.2440000000000004E-3</v>
      </c>
      <c r="AP22">
        <v>0.254612</v>
      </c>
      <c r="AQ22">
        <v>0.96588099999999999</v>
      </c>
      <c r="AR22">
        <v>1.1914</v>
      </c>
      <c r="AS22">
        <v>0</v>
      </c>
      <c r="AT22">
        <v>77</v>
      </c>
      <c r="AU22">
        <v>0</v>
      </c>
      <c r="AV22">
        <v>1.5675999999999999E-2</v>
      </c>
      <c r="AW22">
        <v>5.4869999999999997E-3</v>
      </c>
      <c r="AX22">
        <v>63.790498999999997</v>
      </c>
      <c r="AY22">
        <v>0</v>
      </c>
      <c r="AZ22">
        <v>606.06060600000001</v>
      </c>
      <c r="BA22">
        <v>0</v>
      </c>
      <c r="BB22">
        <v>0</v>
      </c>
      <c r="BC22">
        <v>0</v>
      </c>
      <c r="BD22">
        <v>6.7437589999999998</v>
      </c>
      <c r="BE22">
        <v>0.43301299999999998</v>
      </c>
    </row>
    <row r="23" spans="1:61" x14ac:dyDescent="0.25">
      <c r="A23" t="s">
        <v>317</v>
      </c>
      <c r="B23">
        <v>1</v>
      </c>
      <c r="C23" t="s">
        <v>2</v>
      </c>
      <c r="D23" s="11">
        <v>3</v>
      </c>
      <c r="E23" s="11" t="s">
        <v>1</v>
      </c>
      <c r="F23" s="11" t="s">
        <v>301</v>
      </c>
      <c r="G23" s="11" t="s">
        <v>245</v>
      </c>
      <c r="H23" s="7">
        <v>17.655644498007536</v>
      </c>
      <c r="I23" s="7">
        <v>0.47233441418099897</v>
      </c>
      <c r="J23" s="7" t="s">
        <v>51</v>
      </c>
      <c r="K23" s="29">
        <v>6625</v>
      </c>
      <c r="L23" s="29">
        <v>235</v>
      </c>
      <c r="M23" s="29">
        <f t="shared" si="2"/>
        <v>3.5471698113207548</v>
      </c>
      <c r="N23" s="29">
        <v>4.9692241379313058E-2</v>
      </c>
      <c r="O23" s="29">
        <v>0.17702463718391837</v>
      </c>
      <c r="P23" s="29">
        <v>40.440973149774457</v>
      </c>
      <c r="Q23" s="29">
        <f t="shared" si="0"/>
        <v>14.270079212630041</v>
      </c>
      <c r="R23" s="29">
        <v>0.67998963603475182</v>
      </c>
      <c r="S23" s="29">
        <f t="shared" si="1"/>
        <v>4.4483620682744807E-4</v>
      </c>
      <c r="AA23" s="29" t="s">
        <v>2250</v>
      </c>
      <c r="AB23" s="36"/>
      <c r="AC23">
        <v>10195</v>
      </c>
      <c r="AD23">
        <v>235.65285</v>
      </c>
      <c r="AE23">
        <v>43.262791</v>
      </c>
      <c r="AF23">
        <v>101.94</v>
      </c>
      <c r="AG23">
        <v>341.521883</v>
      </c>
      <c r="AH23">
        <v>34.152188000000002</v>
      </c>
      <c r="AI23">
        <v>2.3113999999999999E-2</v>
      </c>
      <c r="AJ23">
        <v>1.6729000000000001E-2</v>
      </c>
      <c r="AK23">
        <v>0.72373900000000002</v>
      </c>
      <c r="AL23">
        <v>2.0500000000000001E-2</v>
      </c>
      <c r="AM23">
        <v>1.7500000000000002E-2</v>
      </c>
      <c r="AN23">
        <v>11</v>
      </c>
      <c r="AO23">
        <v>4.6678999999999998E-2</v>
      </c>
      <c r="AP23">
        <v>2.8007300000000002</v>
      </c>
      <c r="AQ23">
        <v>3.894066</v>
      </c>
      <c r="AR23">
        <v>0.31605899999999998</v>
      </c>
      <c r="AS23">
        <v>0.116076</v>
      </c>
      <c r="AT23">
        <v>36.090909000000003</v>
      </c>
      <c r="AU23">
        <v>10.473343</v>
      </c>
      <c r="AV23">
        <v>9.0069999999999994E-3</v>
      </c>
      <c r="AW23">
        <v>4.3359999999999996E-3</v>
      </c>
      <c r="AX23">
        <v>116.323324</v>
      </c>
      <c r="AY23">
        <v>19.354987000000001</v>
      </c>
      <c r="AZ23">
        <v>532.120541</v>
      </c>
      <c r="BA23">
        <v>364.80372999999997</v>
      </c>
      <c r="BB23">
        <v>20.16629</v>
      </c>
      <c r="BC23">
        <v>21.623958999999999</v>
      </c>
      <c r="BD23">
        <v>6.6278519999999999</v>
      </c>
      <c r="BE23">
        <v>1.0897250000000001</v>
      </c>
    </row>
    <row r="24" spans="1:61" x14ac:dyDescent="0.25">
      <c r="A24" t="s">
        <v>684</v>
      </c>
      <c r="B24">
        <v>2</v>
      </c>
      <c r="C24" t="s">
        <v>8</v>
      </c>
      <c r="D24" s="11">
        <v>1</v>
      </c>
      <c r="E24" s="11" t="s">
        <v>1</v>
      </c>
      <c r="F24" s="11" t="s">
        <v>318</v>
      </c>
      <c r="G24" s="11" t="s">
        <v>244</v>
      </c>
      <c r="H24" s="8">
        <v>-1.0237446045548209</v>
      </c>
      <c r="I24" s="8">
        <v>0.52685860928869199</v>
      </c>
      <c r="J24" s="5" t="s">
        <v>51</v>
      </c>
      <c r="K24" s="29">
        <v>3215</v>
      </c>
      <c r="L24" s="29">
        <v>1174</v>
      </c>
      <c r="M24" s="29">
        <f t="shared" si="2"/>
        <v>36.516329704510106</v>
      </c>
      <c r="N24" s="29">
        <v>0.11865052816901452</v>
      </c>
      <c r="O24" s="29">
        <v>0.61074809182306489</v>
      </c>
      <c r="P24" s="29">
        <v>13.827852924022208</v>
      </c>
      <c r="Q24" s="29">
        <f t="shared" si="0"/>
        <v>12.343041013122209</v>
      </c>
      <c r="R24" s="29">
        <v>1.5148509654712035</v>
      </c>
      <c r="S24" s="29">
        <f t="shared" si="1"/>
        <v>0.83530616564327909</v>
      </c>
      <c r="T24" s="29">
        <v>0.80094068251211059</v>
      </c>
      <c r="AA24" s="29" t="s">
        <v>2251</v>
      </c>
      <c r="AB24" s="34"/>
      <c r="AC24">
        <v>3561</v>
      </c>
      <c r="AD24">
        <v>267.00512500000002</v>
      </c>
      <c r="AE24">
        <v>13.336823000000001</v>
      </c>
      <c r="AF24">
        <v>35.04</v>
      </c>
      <c r="AG24">
        <v>72.399850999999998</v>
      </c>
      <c r="AH24">
        <v>7.2399849999999999</v>
      </c>
      <c r="AI24">
        <v>7.4947E-2</v>
      </c>
      <c r="AJ24">
        <v>0.113827</v>
      </c>
      <c r="AK24">
        <v>1.518751</v>
      </c>
      <c r="AL24">
        <v>3.4125000000000003E-2</v>
      </c>
      <c r="AM24">
        <v>1.7500000000000002E-2</v>
      </c>
      <c r="AN24">
        <v>29</v>
      </c>
      <c r="AO24">
        <v>0.108612</v>
      </c>
      <c r="AP24">
        <v>6.5167289999999998</v>
      </c>
      <c r="AQ24">
        <v>18.81494</v>
      </c>
      <c r="AR24">
        <v>0.38401299999999999</v>
      </c>
      <c r="AS24">
        <v>0.174211</v>
      </c>
      <c r="AT24">
        <v>23.103448</v>
      </c>
      <c r="AU24">
        <v>8.9854839999999996</v>
      </c>
      <c r="AV24">
        <v>1.7373E-2</v>
      </c>
      <c r="AW24">
        <v>1.1991E-2</v>
      </c>
      <c r="AX24">
        <v>63.376894999999998</v>
      </c>
      <c r="AY24">
        <v>19.670735000000001</v>
      </c>
      <c r="AZ24">
        <v>569.44159400000001</v>
      </c>
      <c r="BA24">
        <v>400.26307800000001</v>
      </c>
      <c r="BB24">
        <v>7.942634</v>
      </c>
      <c r="BC24">
        <v>13.065706</v>
      </c>
      <c r="BD24">
        <v>8.6461550000000003</v>
      </c>
      <c r="BE24">
        <v>7.3864739999999998</v>
      </c>
    </row>
    <row r="25" spans="1:61" x14ac:dyDescent="0.25">
      <c r="A25" t="s">
        <v>684</v>
      </c>
      <c r="B25">
        <v>2</v>
      </c>
      <c r="C25" t="s">
        <v>10</v>
      </c>
      <c r="D25" s="11">
        <v>13</v>
      </c>
      <c r="E25" s="11" t="s">
        <v>1</v>
      </c>
      <c r="F25" s="11" t="s">
        <v>318</v>
      </c>
      <c r="G25" s="11" t="s">
        <v>244</v>
      </c>
      <c r="H25" s="8">
        <v>-1.0237446045548209</v>
      </c>
      <c r="I25" s="8">
        <v>0.52685860928869199</v>
      </c>
      <c r="J25" s="5" t="s">
        <v>50</v>
      </c>
      <c r="K25" s="29">
        <v>2646</v>
      </c>
      <c r="L25" s="29">
        <v>103</v>
      </c>
      <c r="M25" s="29">
        <f t="shared" si="2"/>
        <v>3.8926681783824644</v>
      </c>
      <c r="N25" s="29">
        <v>0.1383049999999989</v>
      </c>
      <c r="O25" s="29">
        <v>6.4515643502436437E-2</v>
      </c>
      <c r="P25" s="29">
        <v>11.380559513829787</v>
      </c>
      <c r="Q25" s="29">
        <f t="shared" si="0"/>
        <v>14.790334423314629</v>
      </c>
      <c r="R25" s="29">
        <v>0.80129577082740444</v>
      </c>
      <c r="S25" s="29">
        <f t="shared" si="1"/>
        <v>0.12175097099948007</v>
      </c>
      <c r="T25" s="29">
        <v>0.80094068251211059</v>
      </c>
      <c r="AA25" s="29" t="s">
        <v>2251</v>
      </c>
      <c r="AB25" s="34"/>
      <c r="AC25">
        <v>2984</v>
      </c>
      <c r="AD25">
        <v>267.00512500000002</v>
      </c>
      <c r="AE25">
        <v>11.175815</v>
      </c>
      <c r="AF25">
        <v>29.78</v>
      </c>
      <c r="AG25">
        <v>46.461075999999998</v>
      </c>
      <c r="AH25">
        <v>4.6461079999999999</v>
      </c>
      <c r="AI25">
        <v>8.9428999999999995E-2</v>
      </c>
      <c r="AJ25">
        <v>7.1057999999999996E-2</v>
      </c>
      <c r="AK25">
        <v>0.79457100000000003</v>
      </c>
      <c r="AL25">
        <v>6.7449999999999996E-2</v>
      </c>
      <c r="AM25">
        <v>3.7499999999999999E-2</v>
      </c>
      <c r="AN25">
        <v>2</v>
      </c>
      <c r="AO25">
        <v>7.4900000000000001E-3</v>
      </c>
      <c r="AP25">
        <v>0.44943</v>
      </c>
      <c r="AQ25">
        <v>1.508043</v>
      </c>
      <c r="AR25">
        <v>0.67807499999999998</v>
      </c>
      <c r="AS25">
        <v>0.24564900000000001</v>
      </c>
      <c r="AT25">
        <v>22.5</v>
      </c>
      <c r="AU25">
        <v>4.9497470000000003</v>
      </c>
      <c r="AV25">
        <v>3.1537999999999997E-2</v>
      </c>
      <c r="AW25">
        <v>2.1103E-2</v>
      </c>
      <c r="AX25">
        <v>32.519103000000001</v>
      </c>
      <c r="AY25">
        <v>4.4811180000000004</v>
      </c>
      <c r="AZ25">
        <v>147.11095399999999</v>
      </c>
      <c r="BA25">
        <v>52.638221999999999</v>
      </c>
      <c r="BB25">
        <v>9.2549999999999993E-2</v>
      </c>
      <c r="BC25">
        <v>0</v>
      </c>
      <c r="BD25">
        <v>5.1170710000000001</v>
      </c>
      <c r="BE25">
        <v>0.8</v>
      </c>
    </row>
    <row r="26" spans="1:61" x14ac:dyDescent="0.25">
      <c r="A26" t="s">
        <v>303</v>
      </c>
      <c r="B26">
        <v>2</v>
      </c>
      <c r="C26" t="s">
        <v>8</v>
      </c>
      <c r="D26" s="11">
        <v>1</v>
      </c>
      <c r="E26" s="11" t="s">
        <v>1</v>
      </c>
      <c r="F26" s="11" t="s">
        <v>318</v>
      </c>
      <c r="G26" s="11" t="s">
        <v>244</v>
      </c>
      <c r="H26" s="8">
        <v>-1.0237446045548209</v>
      </c>
      <c r="I26" s="8">
        <v>0.52685860928869199</v>
      </c>
      <c r="J26" s="5" t="s">
        <v>51</v>
      </c>
      <c r="K26" s="29">
        <v>7976</v>
      </c>
      <c r="L26" s="29">
        <v>289</v>
      </c>
      <c r="M26" s="29">
        <f t="shared" si="2"/>
        <v>3.6233701103309932</v>
      </c>
      <c r="N26" s="29">
        <v>2.5252459016394665E-2</v>
      </c>
      <c r="O26" s="29">
        <v>0.24715894629679144</v>
      </c>
      <c r="P26" s="29">
        <v>32.317045174806701</v>
      </c>
      <c r="Q26" s="29">
        <f t="shared" si="0"/>
        <v>6.1461512376622842</v>
      </c>
      <c r="R26" s="29">
        <v>0.86989063357608964</v>
      </c>
      <c r="S26" s="29">
        <f t="shared" si="1"/>
        <v>0.19034583374816527</v>
      </c>
      <c r="T26" s="29">
        <v>0.76044325160926829</v>
      </c>
      <c r="AA26" s="29" t="s">
        <v>2251</v>
      </c>
      <c r="AB26" s="34"/>
      <c r="AC26">
        <v>8690</v>
      </c>
      <c r="AD26">
        <v>269.94229999999999</v>
      </c>
      <c r="AE26">
        <v>32.192064999999999</v>
      </c>
      <c r="AF26">
        <v>86.89</v>
      </c>
      <c r="AG26">
        <v>236.58558300000001</v>
      </c>
      <c r="AH26">
        <v>23.658557999999999</v>
      </c>
      <c r="AI26">
        <v>3.1060000000000001E-2</v>
      </c>
      <c r="AJ26">
        <v>2.7066E-2</v>
      </c>
      <c r="AK26">
        <v>0.87141500000000005</v>
      </c>
      <c r="AL26">
        <v>2.3050000000000001E-2</v>
      </c>
      <c r="AM26">
        <v>1.2500000000000001E-2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61" x14ac:dyDescent="0.25">
      <c r="A27" t="s">
        <v>303</v>
      </c>
      <c r="B27">
        <v>2</v>
      </c>
      <c r="C27" t="s">
        <v>2</v>
      </c>
      <c r="D27" s="11">
        <v>3</v>
      </c>
      <c r="E27" s="11" t="s">
        <v>1</v>
      </c>
      <c r="F27" s="11" t="s">
        <v>318</v>
      </c>
      <c r="G27" s="11" t="s">
        <v>244</v>
      </c>
      <c r="H27" s="8">
        <v>-1.0237446045548209</v>
      </c>
      <c r="I27" s="8">
        <v>0.52685860928869199</v>
      </c>
      <c r="J27" s="5" t="s">
        <v>51</v>
      </c>
      <c r="K27" s="29">
        <v>9243</v>
      </c>
      <c r="L27" s="29">
        <v>81</v>
      </c>
      <c r="M27" s="29">
        <f t="shared" si="2"/>
        <v>0.87633885102239539</v>
      </c>
      <c r="N27" s="29">
        <v>1.7161249999998705E-2</v>
      </c>
      <c r="O27" s="29">
        <v>8.1035720097308667E-2</v>
      </c>
      <c r="P27" s="29">
        <v>37.450658042971199</v>
      </c>
      <c r="Q27" s="29">
        <f t="shared" si="0"/>
        <v>11.279764105826782</v>
      </c>
      <c r="R27" s="29">
        <v>0.55033714202280304</v>
      </c>
      <c r="S27" s="29">
        <f t="shared" si="1"/>
        <v>0.12920765780512133</v>
      </c>
      <c r="T27" s="29">
        <v>0.804989840587784</v>
      </c>
      <c r="AA27" s="29" t="s">
        <v>2251</v>
      </c>
      <c r="AB27" s="34"/>
      <c r="AC27">
        <v>10092</v>
      </c>
      <c r="AD27">
        <v>269.94229999999999</v>
      </c>
      <c r="AE27">
        <v>37.385767000000001</v>
      </c>
      <c r="AF27">
        <v>100.91</v>
      </c>
      <c r="AG27">
        <v>356.868494</v>
      </c>
      <c r="AH27">
        <v>35.686849000000002</v>
      </c>
      <c r="AI27">
        <v>2.6742999999999999E-2</v>
      </c>
      <c r="AJ27">
        <v>1.4701000000000001E-2</v>
      </c>
      <c r="AK27">
        <v>0.54969800000000002</v>
      </c>
      <c r="AL27">
        <v>2.3949999999999999E-2</v>
      </c>
      <c r="AM27">
        <v>2.2499999999999999E-2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61" x14ac:dyDescent="0.25">
      <c r="A28" t="s">
        <v>303</v>
      </c>
      <c r="B28">
        <v>2</v>
      </c>
      <c r="C28" t="s">
        <v>3</v>
      </c>
      <c r="D28" s="11">
        <v>4</v>
      </c>
      <c r="E28" s="11" t="s">
        <v>1</v>
      </c>
      <c r="F28" s="11" t="s">
        <v>318</v>
      </c>
      <c r="G28" s="11" t="s">
        <v>244</v>
      </c>
      <c r="H28" s="8">
        <v>-1.0237446045548209</v>
      </c>
      <c r="I28" s="8">
        <v>0.52685860928869199</v>
      </c>
      <c r="J28" s="5" t="s">
        <v>51</v>
      </c>
      <c r="K28" s="29">
        <v>6523</v>
      </c>
      <c r="L28" s="29">
        <v>39</v>
      </c>
      <c r="M28" s="29">
        <f t="shared" si="2"/>
        <v>0.59788440901425732</v>
      </c>
      <c r="N28" s="29">
        <v>3.7565625000002711E-2</v>
      </c>
      <c r="O28" s="29">
        <v>3.2414288038923468E-2</v>
      </c>
      <c r="P28" s="29">
        <v>26.429800109737222</v>
      </c>
      <c r="Q28" s="29">
        <f t="shared" si="0"/>
        <v>0.25890617259280546</v>
      </c>
      <c r="R28" s="29">
        <v>0.707312813443433</v>
      </c>
      <c r="S28" s="29">
        <f t="shared" si="1"/>
        <v>2.7768013615508624E-2</v>
      </c>
      <c r="T28" s="29">
        <v>0.84961322782763715</v>
      </c>
      <c r="AA28" s="29" t="s">
        <v>2251</v>
      </c>
      <c r="AB28" s="34"/>
      <c r="AC28">
        <v>7112</v>
      </c>
      <c r="AD28">
        <v>269.94229999999999</v>
      </c>
      <c r="AE28">
        <v>26.346371000000001</v>
      </c>
      <c r="AF28">
        <v>71.11</v>
      </c>
      <c r="AG28">
        <v>210.57924399999999</v>
      </c>
      <c r="AH28">
        <v>21.057924</v>
      </c>
      <c r="AI28">
        <v>3.7947000000000002E-2</v>
      </c>
      <c r="AJ28">
        <v>2.6945E-2</v>
      </c>
      <c r="AK28">
        <v>0.71006400000000003</v>
      </c>
      <c r="AL28">
        <v>3.075E-2</v>
      </c>
      <c r="AM28">
        <v>2.75E-2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61" x14ac:dyDescent="0.25">
      <c r="A29" t="s">
        <v>303</v>
      </c>
      <c r="B29">
        <v>2</v>
      </c>
      <c r="C29" t="s">
        <v>12</v>
      </c>
      <c r="D29" s="11">
        <v>5</v>
      </c>
      <c r="E29" s="11" t="s">
        <v>1</v>
      </c>
      <c r="F29" s="11" t="s">
        <v>318</v>
      </c>
      <c r="G29" s="11" t="s">
        <v>244</v>
      </c>
      <c r="H29" s="8">
        <v>-1.0237446045548209</v>
      </c>
      <c r="I29" s="8">
        <v>0.52685860928869199</v>
      </c>
      <c r="J29" s="5" t="s">
        <v>51</v>
      </c>
      <c r="K29" s="29">
        <v>5189</v>
      </c>
      <c r="L29" s="29">
        <v>206</v>
      </c>
      <c r="M29" s="29">
        <f t="shared" si="2"/>
        <v>3.9699364039313934</v>
      </c>
      <c r="N29" s="29">
        <v>3.9701704545454047E-2</v>
      </c>
      <c r="O29" s="29">
        <v>0.17827858421407908</v>
      </c>
      <c r="P29" s="29">
        <v>21.024717579246733</v>
      </c>
      <c r="Q29" s="29">
        <f t="shared" si="0"/>
        <v>5.1461763578976836</v>
      </c>
      <c r="R29" s="29">
        <v>0.91706712723510386</v>
      </c>
      <c r="S29" s="29">
        <f t="shared" si="1"/>
        <v>0.23752232740717949</v>
      </c>
      <c r="T29" s="29">
        <v>1.5740518249326476</v>
      </c>
      <c r="AA29" s="29" t="s">
        <v>2251</v>
      </c>
      <c r="AB29" s="34"/>
      <c r="AC29">
        <v>5686</v>
      </c>
      <c r="AD29">
        <v>269.94229999999999</v>
      </c>
      <c r="AE29">
        <v>21.063761</v>
      </c>
      <c r="AF29">
        <v>56.85</v>
      </c>
      <c r="AG29">
        <v>115.490725</v>
      </c>
      <c r="AH29">
        <v>11.549072000000001</v>
      </c>
      <c r="AI29">
        <v>4.7467000000000002E-2</v>
      </c>
      <c r="AJ29">
        <v>4.3264999999999998E-2</v>
      </c>
      <c r="AK29">
        <v>0.91147100000000003</v>
      </c>
      <c r="AL29">
        <v>3.6499999999999998E-2</v>
      </c>
      <c r="AM29">
        <v>2.75E-2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61" x14ac:dyDescent="0.25">
      <c r="A30" t="s">
        <v>303</v>
      </c>
      <c r="B30">
        <v>2</v>
      </c>
      <c r="C30" t="s">
        <v>15</v>
      </c>
      <c r="D30" s="11">
        <v>6</v>
      </c>
      <c r="E30" s="11" t="s">
        <v>1</v>
      </c>
      <c r="F30" s="11" t="s">
        <v>318</v>
      </c>
      <c r="G30" s="11" t="s">
        <v>244</v>
      </c>
      <c r="H30" s="8">
        <v>-1.0237446045548209</v>
      </c>
      <c r="I30" s="8">
        <v>0.52685860928869199</v>
      </c>
      <c r="J30" s="5" t="s">
        <v>50</v>
      </c>
      <c r="K30" s="29">
        <v>1011</v>
      </c>
      <c r="L30" s="29">
        <v>689</v>
      </c>
      <c r="M30" s="29">
        <f t="shared" si="2"/>
        <v>68.150346191889227</v>
      </c>
      <c r="N30" s="29">
        <v>0.14161788617886212</v>
      </c>
      <c r="O30" s="29">
        <v>0.49836967859844833</v>
      </c>
      <c r="P30" s="29">
        <v>4.0963556509189534</v>
      </c>
      <c r="Q30" s="29">
        <f t="shared" si="0"/>
        <v>22.074538286225462</v>
      </c>
      <c r="R30" s="29">
        <v>2.0300892692438501</v>
      </c>
      <c r="S30" s="29">
        <f t="shared" si="1"/>
        <v>1.3505444694159259</v>
      </c>
      <c r="AA30" s="29" t="s">
        <v>2251</v>
      </c>
      <c r="AB30" s="34"/>
      <c r="AC30">
        <v>1117</v>
      </c>
      <c r="AD30">
        <v>269.94229999999999</v>
      </c>
      <c r="AE30">
        <v>4.1379210000000004</v>
      </c>
      <c r="AF30">
        <v>9.43</v>
      </c>
      <c r="AG30">
        <v>19.409922999999999</v>
      </c>
      <c r="AH30">
        <v>1.9409920000000001</v>
      </c>
      <c r="AI30">
        <v>0.2404</v>
      </c>
      <c r="AJ30">
        <v>0.47450799999999999</v>
      </c>
      <c r="AK30">
        <v>1.97383</v>
      </c>
      <c r="AL30">
        <v>4.3975E-2</v>
      </c>
      <c r="AM30">
        <v>1.2500000000000001E-2</v>
      </c>
      <c r="AN30">
        <v>29</v>
      </c>
      <c r="AO30">
        <v>0.10743</v>
      </c>
      <c r="AP30">
        <v>6.4458219999999997</v>
      </c>
      <c r="AQ30">
        <v>23.008057000000001</v>
      </c>
      <c r="AR30">
        <v>0.211677</v>
      </c>
      <c r="AS30">
        <v>0.183611</v>
      </c>
      <c r="AT30">
        <v>8.862069</v>
      </c>
      <c r="AU30">
        <v>3.367111</v>
      </c>
      <c r="AV30">
        <v>2.6924E-2</v>
      </c>
      <c r="AW30">
        <v>2.1368999999999999E-2</v>
      </c>
      <c r="AX30">
        <v>47.627980999999998</v>
      </c>
      <c r="AY30">
        <v>17.237069999999999</v>
      </c>
      <c r="AZ30">
        <v>207.697102</v>
      </c>
      <c r="BA30">
        <v>260.80394000000001</v>
      </c>
      <c r="BB30">
        <v>9.3280849999999997</v>
      </c>
      <c r="BC30">
        <v>10.448618</v>
      </c>
      <c r="BD30">
        <v>6.6029159999999996</v>
      </c>
      <c r="BE30">
        <v>2.7856779999999999</v>
      </c>
    </row>
    <row r="31" spans="1:61" x14ac:dyDescent="0.25">
      <c r="A31" t="s">
        <v>303</v>
      </c>
      <c r="B31">
        <v>2</v>
      </c>
      <c r="C31" t="s">
        <v>4</v>
      </c>
      <c r="D31" s="11">
        <v>12</v>
      </c>
      <c r="E31" s="11" t="s">
        <v>1</v>
      </c>
      <c r="F31" s="11" t="s">
        <v>318</v>
      </c>
      <c r="G31" s="11" t="s">
        <v>244</v>
      </c>
      <c r="H31" s="8">
        <v>-1.0237446045548209</v>
      </c>
      <c r="I31" s="8">
        <v>0.52685860928869199</v>
      </c>
      <c r="J31" s="5" t="s">
        <v>50</v>
      </c>
      <c r="K31" s="29">
        <v>3080</v>
      </c>
      <c r="L31" s="29">
        <v>13</v>
      </c>
      <c r="M31" s="29">
        <f t="shared" si="2"/>
        <v>0.42207792207792205</v>
      </c>
      <c r="N31" s="29">
        <v>0.14184999999999093</v>
      </c>
      <c r="O31" s="29">
        <v>8.103572009730867E-3</v>
      </c>
      <c r="P31" s="29">
        <v>12.479500894985534</v>
      </c>
      <c r="Q31" s="29">
        <f t="shared" si="0"/>
        <v>13.691393042158882</v>
      </c>
      <c r="R31" s="29">
        <v>0.74372630013287344</v>
      </c>
      <c r="S31" s="29">
        <f t="shared" si="1"/>
        <v>6.4181500304949068E-2</v>
      </c>
      <c r="T31" s="29">
        <v>1.5651835679662542</v>
      </c>
      <c r="AA31" s="29" t="s">
        <v>2251</v>
      </c>
      <c r="AB31" s="34"/>
      <c r="AC31">
        <v>3377</v>
      </c>
      <c r="AD31">
        <v>269.94229999999999</v>
      </c>
      <c r="AE31">
        <v>12.510081</v>
      </c>
      <c r="AF31">
        <v>33.729999999999997</v>
      </c>
      <c r="AG31">
        <v>58.907870000000003</v>
      </c>
      <c r="AH31">
        <v>5.8907870000000004</v>
      </c>
      <c r="AI31">
        <v>7.9924999999999996E-2</v>
      </c>
      <c r="AJ31">
        <v>5.9249999999999997E-2</v>
      </c>
      <c r="AK31">
        <v>0.74132100000000001</v>
      </c>
      <c r="AL31">
        <v>6.2300000000000001E-2</v>
      </c>
      <c r="AM31">
        <v>4.2500000000000003E-2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61" x14ac:dyDescent="0.25">
      <c r="A32" t="s">
        <v>304</v>
      </c>
      <c r="B32">
        <v>2</v>
      </c>
      <c r="C32" t="s">
        <v>3</v>
      </c>
      <c r="D32" s="11">
        <v>4</v>
      </c>
      <c r="E32" s="11" t="s">
        <v>1</v>
      </c>
      <c r="F32" s="11" t="s">
        <v>318</v>
      </c>
      <c r="G32" s="11" t="s">
        <v>244</v>
      </c>
      <c r="H32" s="8">
        <v>-1.0237446045548209</v>
      </c>
      <c r="I32" s="8">
        <v>0.52685860928869199</v>
      </c>
      <c r="J32" s="5" t="s">
        <v>51</v>
      </c>
      <c r="K32" s="29">
        <v>10700</v>
      </c>
      <c r="L32" s="29">
        <v>98</v>
      </c>
      <c r="M32" s="29">
        <f t="shared" si="2"/>
        <v>0.91588785046728982</v>
      </c>
      <c r="N32" s="29">
        <v>1.9111956521738516E-2</v>
      </c>
      <c r="O32" s="29">
        <v>7.723245924269502E-2</v>
      </c>
      <c r="P32" s="29">
        <v>35.929883212905942</v>
      </c>
      <c r="Q32" s="29">
        <f t="shared" si="0"/>
        <v>9.7589892757615253</v>
      </c>
      <c r="R32" s="29">
        <v>0.57859460190395917</v>
      </c>
      <c r="S32" s="29">
        <f t="shared" si="1"/>
        <v>0.1009501979239652</v>
      </c>
      <c r="T32" s="29">
        <v>1.0375521658036988</v>
      </c>
      <c r="AA32" s="29" t="s">
        <v>2251</v>
      </c>
      <c r="AB32" s="34"/>
      <c r="AC32">
        <v>11183</v>
      </c>
      <c r="AD32">
        <v>311.02517499999999</v>
      </c>
      <c r="AE32">
        <v>35.955289</v>
      </c>
      <c r="AF32">
        <v>111.82</v>
      </c>
      <c r="AG32">
        <v>379.76143500000001</v>
      </c>
      <c r="AH32">
        <v>37.976143999999998</v>
      </c>
      <c r="AI32">
        <v>2.7810000000000001E-2</v>
      </c>
      <c r="AJ32">
        <v>1.6079E-2</v>
      </c>
      <c r="AK32">
        <v>0.57818099999999994</v>
      </c>
      <c r="AL32">
        <v>2.445E-2</v>
      </c>
      <c r="AM32">
        <v>2.2499999999999999E-2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H32">
        <f>COUNT(#REF!)</f>
        <v>0</v>
      </c>
      <c r="BI32" t="e">
        <f>BH32/BH34*100</f>
        <v>#DIV/0!</v>
      </c>
    </row>
    <row r="33" spans="1:61" x14ac:dyDescent="0.25">
      <c r="A33" t="s">
        <v>304</v>
      </c>
      <c r="B33">
        <v>2</v>
      </c>
      <c r="C33" t="s">
        <v>4</v>
      </c>
      <c r="D33" s="11">
        <v>12</v>
      </c>
      <c r="E33" s="11" t="s">
        <v>1</v>
      </c>
      <c r="F33" s="11" t="s">
        <v>318</v>
      </c>
      <c r="G33" s="11" t="s">
        <v>244</v>
      </c>
      <c r="H33" s="8">
        <v>-1.0237446045548209</v>
      </c>
      <c r="I33" s="8">
        <v>0.52685860928869199</v>
      </c>
      <c r="J33" s="5" t="s">
        <v>50</v>
      </c>
      <c r="K33" s="29">
        <v>9382</v>
      </c>
      <c r="L33" s="29">
        <v>11</v>
      </c>
      <c r="M33" s="29">
        <f t="shared" si="2"/>
        <v>0.11724578981027499</v>
      </c>
      <c r="N33" s="29">
        <v>1.2566666666671722E-2</v>
      </c>
      <c r="O33" s="29">
        <v>1.0073799031655872E-2</v>
      </c>
      <c r="P33" s="29">
        <v>31.504127504998461</v>
      </c>
      <c r="Q33" s="29">
        <f t="shared" si="0"/>
        <v>5.3332335678540446</v>
      </c>
      <c r="R33" s="29">
        <v>0.74359025197095041</v>
      </c>
      <c r="S33" s="29">
        <f t="shared" si="1"/>
        <v>6.4045452143026038E-2</v>
      </c>
      <c r="T33" s="29">
        <v>1.0575889201533781</v>
      </c>
      <c r="AA33" s="29" t="s">
        <v>2251</v>
      </c>
      <c r="AB33" s="34"/>
      <c r="AC33">
        <v>9797</v>
      </c>
      <c r="AD33">
        <v>311.02517499999999</v>
      </c>
      <c r="AE33">
        <v>31.499058000000002</v>
      </c>
      <c r="AF33">
        <v>97.95</v>
      </c>
      <c r="AG33">
        <v>331.89547700000003</v>
      </c>
      <c r="AH33">
        <v>33.189548000000002</v>
      </c>
      <c r="AI33">
        <v>3.1746000000000003E-2</v>
      </c>
      <c r="AJ33">
        <v>2.3487999999999998E-2</v>
      </c>
      <c r="AK33">
        <v>0.73986099999999999</v>
      </c>
      <c r="AL33">
        <v>2.63E-2</v>
      </c>
      <c r="AM33">
        <v>2.2499999999999999E-2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H33">
        <f>COUNT(#REF!)</f>
        <v>0</v>
      </c>
      <c r="BI33" t="e">
        <f>BH33/BH34*100</f>
        <v>#DIV/0!</v>
      </c>
    </row>
    <row r="34" spans="1:61" x14ac:dyDescent="0.25">
      <c r="A34" t="s">
        <v>304</v>
      </c>
      <c r="B34">
        <v>2</v>
      </c>
      <c r="C34" t="s">
        <v>5</v>
      </c>
      <c r="D34" s="11">
        <v>14</v>
      </c>
      <c r="E34" s="11" t="s">
        <v>1</v>
      </c>
      <c r="F34" s="11" t="s">
        <v>318</v>
      </c>
      <c r="G34" s="11" t="s">
        <v>244</v>
      </c>
      <c r="H34" s="8">
        <v>-1.0237446045548209</v>
      </c>
      <c r="I34" s="8">
        <v>0.52685860928869199</v>
      </c>
      <c r="J34" s="5" t="s">
        <v>51</v>
      </c>
      <c r="K34" s="29">
        <v>4387</v>
      </c>
      <c r="L34" s="29">
        <v>16</v>
      </c>
      <c r="M34" s="29">
        <f t="shared" si="2"/>
        <v>0.36471392751310694</v>
      </c>
      <c r="N34" s="29">
        <v>2.2460000000003522E-2</v>
      </c>
      <c r="O34" s="29">
        <v>1.6789665052759785E-2</v>
      </c>
      <c r="P34" s="29">
        <v>14.731252117291437</v>
      </c>
      <c r="Q34" s="29">
        <f t="shared" si="0"/>
        <v>11.43964181985298</v>
      </c>
      <c r="R34" s="29">
        <v>0.63442962665089631</v>
      </c>
      <c r="S34" s="29">
        <f t="shared" si="1"/>
        <v>4.5115173177028067E-2</v>
      </c>
      <c r="T34" s="29">
        <v>1.0412104390478403</v>
      </c>
      <c r="AA34" s="29" t="s">
        <v>2251</v>
      </c>
      <c r="AB34" s="34"/>
      <c r="AC34">
        <v>4592</v>
      </c>
      <c r="AD34">
        <v>311.02517499999999</v>
      </c>
      <c r="AE34">
        <v>14.764078</v>
      </c>
      <c r="AF34">
        <v>45.9</v>
      </c>
      <c r="AG34">
        <v>96.157943000000003</v>
      </c>
      <c r="AH34">
        <v>9.6157939999999993</v>
      </c>
      <c r="AI34">
        <v>6.7728999999999998E-2</v>
      </c>
      <c r="AJ34">
        <v>4.2735000000000002E-2</v>
      </c>
      <c r="AK34">
        <v>0.630965</v>
      </c>
      <c r="AL34">
        <v>5.6149999999999999E-2</v>
      </c>
      <c r="AM34">
        <v>4.7500000000000001E-2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H34">
        <f>SUM(BH32:BH33)</f>
        <v>0</v>
      </c>
    </row>
    <row r="35" spans="1:61" x14ac:dyDescent="0.25">
      <c r="A35" t="s">
        <v>304</v>
      </c>
      <c r="B35">
        <v>2</v>
      </c>
      <c r="C35" t="s">
        <v>28</v>
      </c>
      <c r="D35" s="11">
        <v>15</v>
      </c>
      <c r="E35" s="11" t="s">
        <v>1</v>
      </c>
      <c r="F35" s="11" t="s">
        <v>318</v>
      </c>
      <c r="G35" s="11" t="s">
        <v>244</v>
      </c>
      <c r="H35" s="8">
        <v>-1.0237446045548209</v>
      </c>
      <c r="I35" s="8">
        <v>0.52685860928869199</v>
      </c>
      <c r="J35" s="5" t="s">
        <v>51</v>
      </c>
      <c r="K35" s="29">
        <v>3650</v>
      </c>
      <c r="L35" s="29">
        <v>115</v>
      </c>
      <c r="M35" s="29">
        <f t="shared" si="2"/>
        <v>3.1506849315068495</v>
      </c>
      <c r="N35" s="29">
        <v>8.3792391304345376E-2</v>
      </c>
      <c r="O35" s="29">
        <v>7.723245924269502E-2</v>
      </c>
      <c r="P35" s="29">
        <v>12.256455488514645</v>
      </c>
      <c r="Q35" s="29">
        <f t="shared" si="0"/>
        <v>13.914438448629772</v>
      </c>
      <c r="R35" s="29">
        <v>0.82703316792907799</v>
      </c>
      <c r="S35" s="29">
        <f t="shared" si="1"/>
        <v>0.14748836810115362</v>
      </c>
      <c r="T35" s="29">
        <v>1.0602497788167122</v>
      </c>
      <c r="AA35" s="29" t="s">
        <v>2251</v>
      </c>
      <c r="AB35" s="34"/>
      <c r="AC35">
        <v>3804</v>
      </c>
      <c r="AD35">
        <v>311.02517499999999</v>
      </c>
      <c r="AE35">
        <v>12.230521</v>
      </c>
      <c r="AF35">
        <v>37.950000000000003</v>
      </c>
      <c r="AG35">
        <v>61.979412000000004</v>
      </c>
      <c r="AH35">
        <v>6.1979410000000001</v>
      </c>
      <c r="AI35">
        <v>8.1733E-2</v>
      </c>
      <c r="AJ35">
        <v>6.7938999999999999E-2</v>
      </c>
      <c r="AK35">
        <v>0.83122700000000005</v>
      </c>
      <c r="AL35">
        <v>6.1374999999999999E-2</v>
      </c>
      <c r="AM35">
        <v>5.2499999999999998E-2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61" x14ac:dyDescent="0.25">
      <c r="A36" t="s">
        <v>305</v>
      </c>
      <c r="B36">
        <v>2</v>
      </c>
      <c r="C36" t="s">
        <v>9</v>
      </c>
      <c r="D36" s="11">
        <v>2</v>
      </c>
      <c r="E36" s="11" t="s">
        <v>1</v>
      </c>
      <c r="F36" s="11" t="s">
        <v>318</v>
      </c>
      <c r="G36" s="11" t="s">
        <v>244</v>
      </c>
      <c r="H36" s="8">
        <v>-1.0237446045548209</v>
      </c>
      <c r="I36" s="8">
        <v>0.52685860928869199</v>
      </c>
      <c r="J36" s="5" t="s">
        <v>51</v>
      </c>
      <c r="K36" s="29">
        <v>7298</v>
      </c>
      <c r="L36" s="29">
        <v>44</v>
      </c>
      <c r="M36" s="29">
        <f t="shared" si="2"/>
        <v>0.60290490545354891</v>
      </c>
      <c r="N36" s="29">
        <v>3.2952777777779829E-2</v>
      </c>
      <c r="O36" s="29">
        <v>3.226406375252118E-2</v>
      </c>
      <c r="P36" s="29">
        <v>26.162570807322172</v>
      </c>
      <c r="Q36" s="29">
        <f t="shared" si="0"/>
        <v>8.3231298222443684E-3</v>
      </c>
      <c r="R36" s="29">
        <v>0.63497278957784187</v>
      </c>
      <c r="S36" s="29">
        <f t="shared" si="1"/>
        <v>4.4572010250082506E-2</v>
      </c>
      <c r="T36" s="29">
        <v>1.0761683172216374</v>
      </c>
      <c r="AA36" s="29" t="s">
        <v>2251</v>
      </c>
      <c r="AB36" s="34"/>
      <c r="AC36">
        <v>7688</v>
      </c>
      <c r="AD36">
        <v>294.28972499999998</v>
      </c>
      <c r="AE36">
        <v>26.123916000000001</v>
      </c>
      <c r="AF36">
        <v>76.87</v>
      </c>
      <c r="AG36">
        <v>215.558885</v>
      </c>
      <c r="AH36">
        <v>21.555889000000001</v>
      </c>
      <c r="AI36">
        <v>3.8255999999999998E-2</v>
      </c>
      <c r="AJ36">
        <v>2.4351999999999999E-2</v>
      </c>
      <c r="AK36">
        <v>0.63655600000000001</v>
      </c>
      <c r="AL36">
        <v>3.295E-2</v>
      </c>
      <c r="AM36">
        <v>2.75E-2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61" x14ac:dyDescent="0.25">
      <c r="A37" t="s">
        <v>305</v>
      </c>
      <c r="B37">
        <v>2</v>
      </c>
      <c r="C37" t="s">
        <v>13</v>
      </c>
      <c r="D37" s="11">
        <v>11</v>
      </c>
      <c r="E37" s="11" t="s">
        <v>1</v>
      </c>
      <c r="F37" s="11" t="s">
        <v>318</v>
      </c>
      <c r="G37" s="11" t="s">
        <v>244</v>
      </c>
      <c r="H37" s="8">
        <v>-1.0237446045548209</v>
      </c>
      <c r="I37" s="8">
        <v>0.52685860928869199</v>
      </c>
      <c r="J37" s="5" t="s">
        <v>51</v>
      </c>
      <c r="K37" s="29">
        <v>2882</v>
      </c>
      <c r="L37" s="29">
        <v>47</v>
      </c>
      <c r="M37" s="29">
        <f t="shared" si="2"/>
        <v>1.6308119361554476</v>
      </c>
      <c r="N37" s="29">
        <v>8.8330000000007305E-2</v>
      </c>
      <c r="O37" s="29">
        <v>3.5848959725023534E-2</v>
      </c>
      <c r="P37" s="29">
        <v>10.331670192751782</v>
      </c>
      <c r="Q37" s="29">
        <f t="shared" si="0"/>
        <v>15.839223744392635</v>
      </c>
      <c r="R37" s="29">
        <v>0.83913574593948292</v>
      </c>
      <c r="S37" s="29">
        <f t="shared" si="1"/>
        <v>0.15959094611155855</v>
      </c>
      <c r="T37" s="29">
        <v>1.0935442962409896</v>
      </c>
      <c r="AA37" s="29" t="s">
        <v>2251</v>
      </c>
      <c r="AB37" s="34"/>
      <c r="AC37">
        <v>3043</v>
      </c>
      <c r="AD37">
        <v>294.28972499999998</v>
      </c>
      <c r="AE37">
        <v>10.34015</v>
      </c>
      <c r="AF37">
        <v>30.28</v>
      </c>
      <c r="AG37">
        <v>44.942647999999998</v>
      </c>
      <c r="AH37">
        <v>4.4942650000000004</v>
      </c>
      <c r="AI37">
        <v>9.6696000000000004E-2</v>
      </c>
      <c r="AJ37">
        <v>8.1535999999999997E-2</v>
      </c>
      <c r="AK37">
        <v>0.84321999999999997</v>
      </c>
      <c r="AL37">
        <v>7.0400000000000004E-2</v>
      </c>
      <c r="AM37">
        <v>3.7499999999999999E-2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61" x14ac:dyDescent="0.25">
      <c r="A38" t="s">
        <v>305</v>
      </c>
      <c r="B38">
        <v>2</v>
      </c>
      <c r="C38" t="s">
        <v>4</v>
      </c>
      <c r="D38" s="11">
        <v>12</v>
      </c>
      <c r="E38" s="11" t="s">
        <v>1</v>
      </c>
      <c r="F38" s="11" t="s">
        <v>318</v>
      </c>
      <c r="G38" s="11" t="s">
        <v>244</v>
      </c>
      <c r="H38" s="8">
        <v>-1.0237446045548209</v>
      </c>
      <c r="I38" s="8">
        <v>0.52685860928869199</v>
      </c>
      <c r="J38" s="5" t="s">
        <v>51</v>
      </c>
      <c r="K38" s="29">
        <v>10403</v>
      </c>
      <c r="L38" s="29">
        <v>78</v>
      </c>
      <c r="M38" s="29">
        <f t="shared" si="2"/>
        <v>0.74978371623570128</v>
      </c>
      <c r="N38" s="29">
        <v>1.3850000000001739E-2</v>
      </c>
      <c r="O38" s="29">
        <v>7.1697919450047068E-2</v>
      </c>
      <c r="P38" s="29">
        <v>37.29367280194198</v>
      </c>
      <c r="Q38" s="29">
        <f t="shared" si="0"/>
        <v>11.122778864797564</v>
      </c>
      <c r="R38" s="29">
        <v>0.5875036545891259</v>
      </c>
      <c r="S38" s="29">
        <f t="shared" si="1"/>
        <v>9.2041145238798472E-2</v>
      </c>
      <c r="T38" s="29">
        <v>1.0685976765439418</v>
      </c>
      <c r="AA38" s="29" t="s">
        <v>2251</v>
      </c>
      <c r="AB38" s="34"/>
      <c r="AC38">
        <v>10968</v>
      </c>
      <c r="AD38">
        <v>294.28972499999998</v>
      </c>
      <c r="AE38">
        <v>37.269395000000003</v>
      </c>
      <c r="AF38">
        <v>109.67</v>
      </c>
      <c r="AG38">
        <v>379.83004199999999</v>
      </c>
      <c r="AH38">
        <v>37.983004000000001</v>
      </c>
      <c r="AI38">
        <v>2.6827E-2</v>
      </c>
      <c r="AJ38">
        <v>1.5688000000000001E-2</v>
      </c>
      <c r="AK38">
        <v>0.584781</v>
      </c>
      <c r="AL38">
        <v>2.3650000000000001E-2</v>
      </c>
      <c r="AM38">
        <v>2.2499999999999999E-2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61" x14ac:dyDescent="0.25">
      <c r="A39" t="s">
        <v>306</v>
      </c>
      <c r="B39">
        <v>2</v>
      </c>
      <c r="C39" t="s">
        <v>8</v>
      </c>
      <c r="D39" s="11">
        <v>1</v>
      </c>
      <c r="E39" s="11" t="s">
        <v>1</v>
      </c>
      <c r="F39" s="11" t="s">
        <v>318</v>
      </c>
      <c r="G39" s="11" t="s">
        <v>244</v>
      </c>
      <c r="H39" s="8">
        <v>-1.0237446045548209</v>
      </c>
      <c r="I39" s="8">
        <v>0.52685860928869199</v>
      </c>
      <c r="J39" s="5" t="s">
        <v>51</v>
      </c>
      <c r="K39" s="29">
        <v>3245</v>
      </c>
      <c r="L39" s="29">
        <v>170</v>
      </c>
      <c r="M39" s="29">
        <f t="shared" si="2"/>
        <v>5.2388289676425268</v>
      </c>
      <c r="N39" s="29">
        <v>0.10796730769231153</v>
      </c>
      <c r="O39" s="29">
        <v>8.3544800715701306E-2</v>
      </c>
      <c r="P39" s="29">
        <v>10.427033781632721</v>
      </c>
      <c r="Q39" s="29">
        <f t="shared" si="0"/>
        <v>15.743860155511696</v>
      </c>
      <c r="R39" s="29">
        <v>0.85446099757572602</v>
      </c>
      <c r="S39" s="29">
        <f t="shared" si="1"/>
        <v>0.17491619774780165</v>
      </c>
      <c r="AA39" s="29" t="s">
        <v>2251</v>
      </c>
      <c r="AB39" s="34"/>
      <c r="AC39">
        <v>3516</v>
      </c>
      <c r="AD39">
        <v>337.90780000000001</v>
      </c>
      <c r="AE39">
        <v>10.405205</v>
      </c>
      <c r="AF39">
        <v>34.92</v>
      </c>
      <c r="AG39">
        <v>49.600741999999997</v>
      </c>
      <c r="AH39">
        <v>4.9600739999999996</v>
      </c>
      <c r="AI39">
        <v>9.6078999999999998E-2</v>
      </c>
      <c r="AJ39">
        <v>8.8220000000000007E-2</v>
      </c>
      <c r="AK39">
        <v>0.91819899999999999</v>
      </c>
      <c r="AL39">
        <v>7.1425000000000002E-2</v>
      </c>
      <c r="AM39">
        <v>4.7500000000000001E-2</v>
      </c>
      <c r="AN39">
        <v>3</v>
      </c>
      <c r="AO39">
        <v>8.8780000000000005E-3</v>
      </c>
      <c r="AP39">
        <v>0.53269</v>
      </c>
      <c r="AQ39">
        <v>3.043231</v>
      </c>
      <c r="AR39">
        <v>0.86770800000000003</v>
      </c>
      <c r="AS39">
        <v>0.22717499999999999</v>
      </c>
      <c r="AT39">
        <v>35.666666999999997</v>
      </c>
      <c r="AU39">
        <v>8.6216779999999993</v>
      </c>
      <c r="AV39">
        <v>2.503E-2</v>
      </c>
      <c r="AW39">
        <v>1.7346E-2</v>
      </c>
      <c r="AX39">
        <v>41.141593</v>
      </c>
      <c r="AY39">
        <v>11.159553000000001</v>
      </c>
      <c r="AZ39">
        <v>198.63874799999999</v>
      </c>
      <c r="BA39">
        <v>38.257080000000002</v>
      </c>
      <c r="BB39">
        <v>0.554863</v>
      </c>
      <c r="BC39">
        <v>0.26111699999999999</v>
      </c>
      <c r="BD39">
        <v>11.093254999999999</v>
      </c>
      <c r="BE39">
        <v>1.118034</v>
      </c>
    </row>
    <row r="40" spans="1:61" x14ac:dyDescent="0.25">
      <c r="A40" t="s">
        <v>307</v>
      </c>
      <c r="B40">
        <v>2</v>
      </c>
      <c r="C40" t="s">
        <v>2</v>
      </c>
      <c r="D40" s="11">
        <v>3</v>
      </c>
      <c r="E40" s="11" t="s">
        <v>1</v>
      </c>
      <c r="F40" s="11" t="s">
        <v>318</v>
      </c>
      <c r="G40" s="11" t="s">
        <v>244</v>
      </c>
      <c r="H40" s="8">
        <v>-1.0237446045548209</v>
      </c>
      <c r="I40" s="8">
        <v>0.52685860928869199</v>
      </c>
      <c r="J40" s="5" t="s">
        <v>51</v>
      </c>
      <c r="K40" s="29">
        <v>3801</v>
      </c>
      <c r="L40" s="29">
        <v>60</v>
      </c>
      <c r="M40" s="29">
        <f t="shared" si="2"/>
        <v>1.5785319652722969</v>
      </c>
      <c r="N40" s="29">
        <v>3.520833333333459E-2</v>
      </c>
      <c r="O40" s="29">
        <v>5.551227847261319E-2</v>
      </c>
      <c r="P40" s="29">
        <v>14.066811364960182</v>
      </c>
      <c r="Q40" s="29">
        <f t="shared" si="0"/>
        <v>12.104082572184234</v>
      </c>
      <c r="R40" s="29">
        <v>0.61395799732631284</v>
      </c>
      <c r="S40" s="29">
        <f t="shared" si="1"/>
        <v>6.558680250161153E-2</v>
      </c>
      <c r="T40" s="29">
        <v>0.95772408988134705</v>
      </c>
      <c r="AA40" s="29" t="s">
        <v>2251</v>
      </c>
      <c r="AB40" s="34"/>
      <c r="AC40">
        <v>4248</v>
      </c>
      <c r="AD40">
        <v>301.90522499999997</v>
      </c>
      <c r="AE40">
        <v>14.070641</v>
      </c>
      <c r="AF40">
        <v>42.47</v>
      </c>
      <c r="AG40">
        <v>68.791634999999999</v>
      </c>
      <c r="AH40">
        <v>6.8791640000000003</v>
      </c>
      <c r="AI40">
        <v>7.1068000000000006E-2</v>
      </c>
      <c r="AJ40">
        <v>4.4422999999999997E-2</v>
      </c>
      <c r="AK40">
        <v>0.62507699999999999</v>
      </c>
      <c r="AL40">
        <v>6.7224999999999993E-2</v>
      </c>
      <c r="AM40">
        <v>6.7500000000000004E-2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61" x14ac:dyDescent="0.25">
      <c r="A41" t="s">
        <v>307</v>
      </c>
      <c r="B41">
        <v>2</v>
      </c>
      <c r="C41" t="s">
        <v>35</v>
      </c>
      <c r="D41" s="11">
        <v>6</v>
      </c>
      <c r="E41" s="11" t="s">
        <v>7</v>
      </c>
      <c r="F41" s="11" t="s">
        <v>318</v>
      </c>
      <c r="G41" s="11" t="s">
        <v>244</v>
      </c>
      <c r="H41" s="8">
        <v>-1.0237446045548209</v>
      </c>
      <c r="I41" s="8">
        <v>0.52685860928869199</v>
      </c>
      <c r="J41" s="5" t="s">
        <v>51</v>
      </c>
      <c r="K41" s="29">
        <v>5985</v>
      </c>
      <c r="L41" s="29">
        <v>60</v>
      </c>
      <c r="M41" s="29">
        <f t="shared" si="2"/>
        <v>1.0025062656641603</v>
      </c>
      <c r="N41" s="29">
        <v>0.10217857142857158</v>
      </c>
      <c r="O41" s="29">
        <v>2.5905729953886153E-2</v>
      </c>
      <c r="P41" s="29">
        <v>22.149399110572663</v>
      </c>
      <c r="Q41" s="29">
        <f t="shared" si="0"/>
        <v>4.0214948265717538</v>
      </c>
      <c r="R41" s="29">
        <v>0.88198912879159574</v>
      </c>
      <c r="S41" s="29">
        <f t="shared" si="1"/>
        <v>0.20244432896367137</v>
      </c>
      <c r="T41" s="29">
        <v>1.1098704679068614</v>
      </c>
      <c r="AA41" s="29" t="s">
        <v>2251</v>
      </c>
      <c r="AB41" s="34"/>
      <c r="AC41">
        <v>6743</v>
      </c>
      <c r="AD41">
        <v>301.90522499999997</v>
      </c>
      <c r="AE41">
        <v>22.334824000000001</v>
      </c>
      <c r="AF41">
        <v>67.36</v>
      </c>
      <c r="AG41">
        <v>181.81570400000001</v>
      </c>
      <c r="AH41">
        <v>18.181570000000001</v>
      </c>
      <c r="AI41">
        <v>4.4771999999999999E-2</v>
      </c>
      <c r="AJ41">
        <v>4.7079999999999997E-2</v>
      </c>
      <c r="AK41">
        <v>1.0515479999999999</v>
      </c>
      <c r="AL41">
        <v>3.5150000000000001E-2</v>
      </c>
      <c r="AM41">
        <v>2.75E-2</v>
      </c>
      <c r="AN41">
        <v>3</v>
      </c>
      <c r="AO41">
        <v>9.9369999999999997E-3</v>
      </c>
      <c r="AP41">
        <v>0.59621400000000002</v>
      </c>
      <c r="AQ41">
        <v>0.96396300000000001</v>
      </c>
      <c r="AR41">
        <v>0.30454199999999998</v>
      </c>
      <c r="AS41">
        <v>7.7013999999999999E-2</v>
      </c>
      <c r="AT41">
        <v>21.666667</v>
      </c>
      <c r="AU41">
        <v>3.05505</v>
      </c>
      <c r="AV41">
        <v>1.4736000000000001E-2</v>
      </c>
      <c r="AW41">
        <v>6.7289999999999997E-3</v>
      </c>
      <c r="AX41">
        <v>68.976051999999996</v>
      </c>
      <c r="AY41">
        <v>6.8363370000000003</v>
      </c>
      <c r="AZ41">
        <v>150.93404799999999</v>
      </c>
      <c r="BA41">
        <v>36.852533000000001</v>
      </c>
      <c r="BB41">
        <v>3.000813</v>
      </c>
      <c r="BC41">
        <v>0.84525799999999995</v>
      </c>
      <c r="BD41">
        <v>5.4025840000000001</v>
      </c>
      <c r="BE41">
        <v>1.118034</v>
      </c>
    </row>
    <row r="42" spans="1:61" x14ac:dyDescent="0.25">
      <c r="A42" t="s">
        <v>307</v>
      </c>
      <c r="B42">
        <v>2</v>
      </c>
      <c r="C42" t="s">
        <v>38</v>
      </c>
      <c r="D42" s="11">
        <v>9</v>
      </c>
      <c r="E42" s="11" t="s">
        <v>1</v>
      </c>
      <c r="F42" s="11" t="s">
        <v>318</v>
      </c>
      <c r="G42" s="11" t="s">
        <v>244</v>
      </c>
      <c r="H42" s="8">
        <v>-1.0237446045548209</v>
      </c>
      <c r="I42" s="8">
        <v>0.52685860928869199</v>
      </c>
      <c r="J42" s="5" t="s">
        <v>51</v>
      </c>
      <c r="K42" s="29">
        <v>2618</v>
      </c>
      <c r="L42" s="29">
        <v>150</v>
      </c>
      <c r="M42" s="29">
        <f t="shared" si="2"/>
        <v>5.7295645530939643</v>
      </c>
      <c r="N42" s="29">
        <v>0.14207159090909097</v>
      </c>
      <c r="O42" s="29">
        <v>8.1418008426499336E-2</v>
      </c>
      <c r="P42" s="29">
        <v>9.6887430027534212</v>
      </c>
      <c r="Q42" s="29">
        <f t="shared" si="0"/>
        <v>16.482150934390994</v>
      </c>
      <c r="R42" s="29">
        <v>0.85440708764557449</v>
      </c>
      <c r="S42" s="29">
        <f t="shared" si="1"/>
        <v>0.17486228781765012</v>
      </c>
      <c r="T42" s="29">
        <v>1.1375875960217361</v>
      </c>
      <c r="AA42" s="29" t="s">
        <v>2251</v>
      </c>
      <c r="AB42" s="34"/>
      <c r="AC42">
        <v>2843</v>
      </c>
      <c r="AD42">
        <v>301.90522499999997</v>
      </c>
      <c r="AE42">
        <v>9.4168629999999993</v>
      </c>
      <c r="AF42">
        <v>28.16</v>
      </c>
      <c r="AG42">
        <v>37.816589</v>
      </c>
      <c r="AH42">
        <v>3.7816589999999999</v>
      </c>
      <c r="AI42">
        <v>0.1062</v>
      </c>
      <c r="AJ42">
        <v>0.101782</v>
      </c>
      <c r="AK42">
        <v>0.95840000000000003</v>
      </c>
      <c r="AL42">
        <v>7.6799999999999993E-2</v>
      </c>
      <c r="AM42">
        <v>4.7500000000000001E-2</v>
      </c>
      <c r="AN42">
        <v>3</v>
      </c>
      <c r="AO42">
        <v>9.9369999999999997E-3</v>
      </c>
      <c r="AP42">
        <v>0.59621400000000002</v>
      </c>
      <c r="AQ42">
        <v>3.2360180000000001</v>
      </c>
      <c r="AR42">
        <v>0.74919999999999998</v>
      </c>
      <c r="AS42">
        <v>0.33572400000000002</v>
      </c>
      <c r="AT42">
        <v>30.666667</v>
      </c>
      <c r="AU42">
        <v>9.0737719999999999</v>
      </c>
      <c r="AV42">
        <v>2.5253999999999999E-2</v>
      </c>
      <c r="AW42">
        <v>2.1343000000000001E-2</v>
      </c>
      <c r="AX42">
        <v>41.514909000000003</v>
      </c>
      <c r="AY42">
        <v>10.626563000000001</v>
      </c>
      <c r="AZ42">
        <v>265.157624</v>
      </c>
      <c r="BA42">
        <v>70.912868000000003</v>
      </c>
      <c r="BB42">
        <v>0.1643</v>
      </c>
      <c r="BC42">
        <v>6.9472999999999993E-2</v>
      </c>
      <c r="BD42">
        <v>10.629783</v>
      </c>
      <c r="BE42">
        <v>1.118034</v>
      </c>
    </row>
    <row r="43" spans="1:61" x14ac:dyDescent="0.25">
      <c r="A43" t="s">
        <v>307</v>
      </c>
      <c r="B43">
        <v>2</v>
      </c>
      <c r="C43" t="s">
        <v>13</v>
      </c>
      <c r="D43" s="11">
        <v>11</v>
      </c>
      <c r="E43" s="11" t="s">
        <v>1</v>
      </c>
      <c r="F43" s="11" t="s">
        <v>318</v>
      </c>
      <c r="G43" s="11" t="s">
        <v>244</v>
      </c>
      <c r="H43" s="8">
        <v>-1.0237446045548209</v>
      </c>
      <c r="I43" s="8">
        <v>0.52685860928869199</v>
      </c>
      <c r="J43" s="5" t="s">
        <v>51</v>
      </c>
      <c r="K43" s="29">
        <v>4647</v>
      </c>
      <c r="L43" s="29">
        <v>153</v>
      </c>
      <c r="M43" s="29">
        <f t="shared" si="2"/>
        <v>3.2924467398321502</v>
      </c>
      <c r="N43" s="29">
        <v>8.6591250000000564E-2</v>
      </c>
      <c r="O43" s="29">
        <v>7.4016371296817582E-2</v>
      </c>
      <c r="P43" s="29">
        <v>17.197703870815566</v>
      </c>
      <c r="Q43" s="29">
        <f t="shared" si="0"/>
        <v>8.9731900663288506</v>
      </c>
      <c r="R43" s="29">
        <v>0.86650605235563438</v>
      </c>
      <c r="S43" s="29">
        <f t="shared" si="1"/>
        <v>0.18696125252771001</v>
      </c>
      <c r="T43" s="29">
        <v>1.1466236499952791</v>
      </c>
      <c r="AA43" s="29" t="s">
        <v>2251</v>
      </c>
      <c r="AB43" s="34"/>
      <c r="AC43">
        <v>5377</v>
      </c>
      <c r="AD43">
        <v>301.90522499999997</v>
      </c>
      <c r="AE43">
        <v>17.810224999999999</v>
      </c>
      <c r="AF43">
        <v>53.68</v>
      </c>
      <c r="AG43">
        <v>110.478041</v>
      </c>
      <c r="AH43">
        <v>11.047803999999999</v>
      </c>
      <c r="AI43">
        <v>5.6141999999999997E-2</v>
      </c>
      <c r="AJ43">
        <v>6.0519999999999997E-2</v>
      </c>
      <c r="AK43">
        <v>1.077985</v>
      </c>
      <c r="AL43">
        <v>4.3075000000000002E-2</v>
      </c>
      <c r="AM43">
        <v>3.7499999999999999E-2</v>
      </c>
      <c r="AN43">
        <v>9</v>
      </c>
      <c r="AO43">
        <v>2.9811000000000001E-2</v>
      </c>
      <c r="AP43">
        <v>1.7886409999999999</v>
      </c>
      <c r="AQ43">
        <v>6.8811600000000004</v>
      </c>
      <c r="AR43">
        <v>0.63791100000000001</v>
      </c>
      <c r="AS43">
        <v>0.54437400000000002</v>
      </c>
      <c r="AT43">
        <v>41.111111000000001</v>
      </c>
      <c r="AU43">
        <v>31.489857000000001</v>
      </c>
      <c r="AV43">
        <v>1.5904000000000001E-2</v>
      </c>
      <c r="AW43">
        <v>9.8259999999999997E-3</v>
      </c>
      <c r="AX43">
        <v>81.450209999999998</v>
      </c>
      <c r="AY43">
        <v>34.521652000000003</v>
      </c>
      <c r="AZ43">
        <v>417.45075300000002</v>
      </c>
      <c r="BA43">
        <v>265.66055299999999</v>
      </c>
      <c r="BB43">
        <v>0.59383399999999997</v>
      </c>
      <c r="BC43">
        <v>0.59403600000000001</v>
      </c>
      <c r="BD43">
        <v>11.487628000000001</v>
      </c>
      <c r="BE43">
        <v>3.3541020000000001</v>
      </c>
    </row>
    <row r="44" spans="1:61" x14ac:dyDescent="0.25">
      <c r="A44" t="s">
        <v>308</v>
      </c>
      <c r="B44">
        <v>2</v>
      </c>
      <c r="C44" t="s">
        <v>15</v>
      </c>
      <c r="D44" s="11">
        <v>6</v>
      </c>
      <c r="E44" s="11" t="s">
        <v>1</v>
      </c>
      <c r="F44" s="11" t="s">
        <v>318</v>
      </c>
      <c r="G44" s="11" t="s">
        <v>244</v>
      </c>
      <c r="H44" s="8">
        <v>-1.0237446045548209</v>
      </c>
      <c r="I44" s="8">
        <v>0.52685860928869199</v>
      </c>
      <c r="J44" s="5" t="s">
        <v>51</v>
      </c>
      <c r="K44" s="29">
        <v>4717</v>
      </c>
      <c r="L44" s="29">
        <v>266</v>
      </c>
      <c r="M44" s="29">
        <f t="shared" si="2"/>
        <v>5.6391774432902269</v>
      </c>
      <c r="N44" s="29">
        <v>6.5969999999998211E-2</v>
      </c>
      <c r="O44" s="29">
        <v>0.18050412029209351</v>
      </c>
      <c r="P44" s="29">
        <v>18.920843009284557</v>
      </c>
      <c r="Q44" s="29">
        <f t="shared" si="0"/>
        <v>7.2500509278598599</v>
      </c>
      <c r="R44" s="29">
        <v>1.3410738807204348</v>
      </c>
      <c r="S44" s="29">
        <f t="shared" si="1"/>
        <v>0.66152908089251039</v>
      </c>
      <c r="AA44" s="29" t="s">
        <v>2251</v>
      </c>
      <c r="AB44" s="34"/>
      <c r="AC44">
        <v>6488</v>
      </c>
      <c r="AD44">
        <v>342.35199999999998</v>
      </c>
      <c r="AE44">
        <v>18.951255</v>
      </c>
      <c r="AF44">
        <v>64.67</v>
      </c>
      <c r="AG44">
        <v>140.40513200000001</v>
      </c>
      <c r="AH44">
        <v>14.040513000000001</v>
      </c>
      <c r="AI44">
        <v>5.2743999999999999E-2</v>
      </c>
      <c r="AJ44">
        <v>9.6279000000000003E-2</v>
      </c>
      <c r="AK44">
        <v>1.825394</v>
      </c>
      <c r="AL44">
        <v>3.7324999999999997E-2</v>
      </c>
      <c r="AM44">
        <v>2.75E-2</v>
      </c>
      <c r="AN44">
        <v>5</v>
      </c>
      <c r="AO44">
        <v>1.4605E-2</v>
      </c>
      <c r="AP44">
        <v>0.87629100000000004</v>
      </c>
      <c r="AQ44">
        <v>2.0653510000000002</v>
      </c>
      <c r="AR44">
        <v>0.371255</v>
      </c>
      <c r="AS44">
        <v>0.17660300000000001</v>
      </c>
      <c r="AT44">
        <v>26.8</v>
      </c>
      <c r="AU44">
        <v>10.986355</v>
      </c>
      <c r="AV44">
        <v>1.439E-2</v>
      </c>
      <c r="AW44">
        <v>8.8880000000000001E-3</v>
      </c>
      <c r="AX44">
        <v>72.659323999999998</v>
      </c>
      <c r="AY44">
        <v>12.401702</v>
      </c>
      <c r="AZ44">
        <v>471.15142400000002</v>
      </c>
      <c r="BA44">
        <v>304.70564300000001</v>
      </c>
      <c r="BB44">
        <v>35.086118999999997</v>
      </c>
      <c r="BC44">
        <v>66.523809999999997</v>
      </c>
      <c r="BD44">
        <v>8.0898230000000009</v>
      </c>
      <c r="BE44">
        <v>1.462494</v>
      </c>
    </row>
    <row r="45" spans="1:61" x14ac:dyDescent="0.25">
      <c r="A45" t="s">
        <v>309</v>
      </c>
      <c r="B45">
        <v>2</v>
      </c>
      <c r="C45" t="s">
        <v>38</v>
      </c>
      <c r="D45" s="11">
        <v>9</v>
      </c>
      <c r="E45" s="11" t="s">
        <v>1</v>
      </c>
      <c r="F45" s="11" t="s">
        <v>318</v>
      </c>
      <c r="G45" s="11" t="s">
        <v>244</v>
      </c>
      <c r="H45" s="8">
        <v>-1.0237446045548209</v>
      </c>
      <c r="I45" s="8">
        <v>0.52685860928869199</v>
      </c>
      <c r="J45" s="5" t="s">
        <v>50</v>
      </c>
      <c r="K45" s="29">
        <v>4842</v>
      </c>
      <c r="L45" s="29">
        <v>21</v>
      </c>
      <c r="M45" s="29">
        <f t="shared" si="2"/>
        <v>0.43370508054522927</v>
      </c>
      <c r="N45" s="29">
        <v>2.8555000000002904E-2</v>
      </c>
      <c r="O45" s="29">
        <v>2.3166799948545546E-2</v>
      </c>
      <c r="P45" s="29">
        <v>22.434729070171507</v>
      </c>
      <c r="Q45" s="29">
        <f t="shared" si="0"/>
        <v>3.7361648669729099</v>
      </c>
      <c r="R45" s="29">
        <v>0.72665004943700784</v>
      </c>
      <c r="S45" s="29">
        <f t="shared" si="1"/>
        <v>4.7105249609083466E-2</v>
      </c>
      <c r="T45" s="29">
        <v>1.1481621212433328</v>
      </c>
      <c r="AA45" s="29" t="s">
        <v>2251</v>
      </c>
      <c r="AB45" s="34"/>
      <c r="AC45">
        <v>5882</v>
      </c>
      <c r="AD45">
        <v>260.19385</v>
      </c>
      <c r="AE45">
        <v>22.606221999999999</v>
      </c>
      <c r="AF45">
        <v>58.81</v>
      </c>
      <c r="AG45">
        <v>154.816259</v>
      </c>
      <c r="AH45">
        <v>15.481626</v>
      </c>
      <c r="AI45">
        <v>4.4229999999999998E-2</v>
      </c>
      <c r="AJ45">
        <v>3.2518999999999999E-2</v>
      </c>
      <c r="AK45">
        <v>0.73522500000000002</v>
      </c>
      <c r="AL45">
        <v>3.5249999999999997E-2</v>
      </c>
      <c r="AM45">
        <v>2.75E-2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61" x14ac:dyDescent="0.25">
      <c r="A46" t="s">
        <v>309</v>
      </c>
      <c r="B46">
        <v>2</v>
      </c>
      <c r="C46" t="s">
        <v>11</v>
      </c>
      <c r="D46" s="11">
        <v>16</v>
      </c>
      <c r="E46" s="11" t="s">
        <v>1</v>
      </c>
      <c r="F46" s="11" t="s">
        <v>318</v>
      </c>
      <c r="G46" s="11" t="s">
        <v>244</v>
      </c>
      <c r="H46" s="8">
        <v>-1.0237446045548209</v>
      </c>
      <c r="I46" s="8">
        <v>0.52685860928869199</v>
      </c>
      <c r="J46" s="5" t="s">
        <v>51</v>
      </c>
      <c r="K46" s="29">
        <v>3688</v>
      </c>
      <c r="L46" s="29">
        <v>58</v>
      </c>
      <c r="M46" s="29">
        <f t="shared" si="2"/>
        <v>1.5726681127982649</v>
      </c>
      <c r="N46" s="29">
        <v>3.8425000000000743E-2</v>
      </c>
      <c r="O46" s="29">
        <v>6.9500399845636635E-2</v>
      </c>
      <c r="P46" s="29">
        <v>17.087831642047195</v>
      </c>
      <c r="Q46" s="29">
        <f t="shared" si="0"/>
        <v>9.0830622950972213</v>
      </c>
      <c r="R46" s="29">
        <v>0.72439411805990916</v>
      </c>
      <c r="S46" s="29">
        <f t="shared" si="1"/>
        <v>4.4849318231984792E-2</v>
      </c>
      <c r="T46" s="29">
        <v>1.1481621212433328</v>
      </c>
      <c r="AA46" s="29" t="s">
        <v>2251</v>
      </c>
      <c r="AB46" s="34"/>
      <c r="AC46">
        <v>4483</v>
      </c>
      <c r="AD46">
        <v>260.19385</v>
      </c>
      <c r="AE46">
        <v>17.229462000000002</v>
      </c>
      <c r="AF46">
        <v>44.82</v>
      </c>
      <c r="AG46">
        <v>92.141453999999996</v>
      </c>
      <c r="AH46">
        <v>9.2141450000000003</v>
      </c>
      <c r="AI46">
        <v>5.8022999999999998E-2</v>
      </c>
      <c r="AJ46">
        <v>4.231E-2</v>
      </c>
      <c r="AK46">
        <v>0.72920200000000002</v>
      </c>
      <c r="AL46">
        <v>4.6699999999999998E-2</v>
      </c>
      <c r="AM46">
        <v>3.7499999999999999E-2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61" x14ac:dyDescent="0.25">
      <c r="A47" s="5" t="s">
        <v>269</v>
      </c>
      <c r="B47" s="5">
        <v>3</v>
      </c>
      <c r="C47" s="5" t="s">
        <v>4</v>
      </c>
      <c r="D47" s="5">
        <v>12</v>
      </c>
      <c r="E47" s="5" t="s">
        <v>1</v>
      </c>
      <c r="F47" s="5" t="s">
        <v>301</v>
      </c>
      <c r="G47" s="5" t="s">
        <v>245</v>
      </c>
      <c r="H47" s="2">
        <v>0.18747521</v>
      </c>
      <c r="I47">
        <v>1.2902237999999999</v>
      </c>
      <c r="J47" s="5" t="s">
        <v>52</v>
      </c>
      <c r="K47" s="29">
        <v>5857</v>
      </c>
      <c r="L47" s="29">
        <v>233</v>
      </c>
      <c r="M47" s="29">
        <f t="shared" si="2"/>
        <v>3.9781458084343524</v>
      </c>
      <c r="N47" s="29">
        <v>8.9177142857141928E-2</v>
      </c>
      <c r="O47" s="29">
        <v>0.12380841149573334</v>
      </c>
      <c r="P47" s="29">
        <v>20.718453318014578</v>
      </c>
      <c r="Q47" s="29">
        <f t="shared" si="0"/>
        <v>5.4524406191298382</v>
      </c>
      <c r="R47" s="29">
        <v>0.77583006390287967</v>
      </c>
      <c r="S47" s="29">
        <f t="shared" si="1"/>
        <v>9.6285264074955301E-2</v>
      </c>
      <c r="U47" s="29">
        <v>1.24444</v>
      </c>
      <c r="V47" s="29">
        <v>1</v>
      </c>
      <c r="W47" s="29">
        <f>AVERAGE(120, 120, 120)</f>
        <v>120</v>
      </c>
      <c r="X47" s="29">
        <f>AVERAGE(40, 48, 25)</f>
        <v>37.666666666666664</v>
      </c>
      <c r="Y47" s="29">
        <f>AVERAGE(160, 168, 145)</f>
        <v>157.66666666666666</v>
      </c>
      <c r="Z47" s="29">
        <v>140.5</v>
      </c>
      <c r="AA47" s="2" t="s">
        <v>2252</v>
      </c>
      <c r="AB47" s="34"/>
      <c r="AC47">
        <v>6863</v>
      </c>
      <c r="AD47">
        <v>334.73944999999998</v>
      </c>
      <c r="AE47">
        <v>20.502513</v>
      </c>
      <c r="AF47">
        <v>68.59</v>
      </c>
      <c r="AG47">
        <v>159.11600100000001</v>
      </c>
      <c r="AH47">
        <v>15.9116</v>
      </c>
      <c r="AI47">
        <v>4.8753999999999999E-2</v>
      </c>
      <c r="AJ47">
        <v>3.8170999999999997E-2</v>
      </c>
      <c r="AK47">
        <v>0.78293500000000005</v>
      </c>
      <c r="AL47">
        <v>3.9350000000000003E-2</v>
      </c>
      <c r="AM47">
        <v>2.2499999999999999E-2</v>
      </c>
      <c r="AN47">
        <v>5</v>
      </c>
      <c r="AO47">
        <v>1.4937000000000001E-2</v>
      </c>
      <c r="AP47">
        <v>0.89621899999999999</v>
      </c>
      <c r="AQ47">
        <v>2.6664720000000002</v>
      </c>
      <c r="AR47">
        <v>0.73197999999999996</v>
      </c>
      <c r="AS47">
        <v>0.33407599999999998</v>
      </c>
      <c r="AT47">
        <v>36.6</v>
      </c>
      <c r="AU47">
        <v>12.033287</v>
      </c>
      <c r="AV47">
        <v>2.0560999999999999E-2</v>
      </c>
      <c r="AW47">
        <v>8.8310000000000003E-3</v>
      </c>
      <c r="AX47">
        <v>51.697617000000001</v>
      </c>
      <c r="AY47">
        <v>9.4117920000000002</v>
      </c>
      <c r="AZ47">
        <v>170.49055999999999</v>
      </c>
      <c r="BA47">
        <v>34.915968999999997</v>
      </c>
      <c r="BB47">
        <v>69.048163000000002</v>
      </c>
      <c r="BC47">
        <v>61.721851999999998</v>
      </c>
      <c r="BD47">
        <v>5.9104099999999997</v>
      </c>
      <c r="BE47">
        <v>0.68718400000000002</v>
      </c>
    </row>
    <row r="48" spans="1:61" ht="15.75" customHeight="1" x14ac:dyDescent="0.25">
      <c r="A48" s="5" t="s">
        <v>270</v>
      </c>
      <c r="B48" s="5">
        <v>3</v>
      </c>
      <c r="C48" s="5" t="s">
        <v>9</v>
      </c>
      <c r="D48" s="5">
        <v>2</v>
      </c>
      <c r="E48" s="5" t="s">
        <v>1</v>
      </c>
      <c r="F48" s="5" t="s">
        <v>301</v>
      </c>
      <c r="G48" s="5" t="s">
        <v>245</v>
      </c>
      <c r="H48" s="2">
        <v>0.18747521</v>
      </c>
      <c r="I48">
        <v>1.2902237999999999</v>
      </c>
      <c r="J48" s="5" t="s">
        <v>52</v>
      </c>
      <c r="K48" s="29">
        <v>3650</v>
      </c>
      <c r="L48" s="29">
        <v>117</v>
      </c>
      <c r="M48" s="29">
        <f t="shared" si="2"/>
        <v>3.2054794520547945</v>
      </c>
      <c r="N48" s="29">
        <v>0.11591842105263049</v>
      </c>
      <c r="O48" s="29">
        <v>6.1501540637867988E-2</v>
      </c>
      <c r="P48" s="29">
        <v>11.814769648853588</v>
      </c>
      <c r="Q48" s="29">
        <f t="shared" si="0"/>
        <v>14.356124288290829</v>
      </c>
      <c r="R48" s="29">
        <v>0.90868844544756855</v>
      </c>
      <c r="S48" s="29">
        <f t="shared" si="1"/>
        <v>0.22914364561964418</v>
      </c>
      <c r="T48" s="29">
        <v>0.67095566038529997</v>
      </c>
      <c r="U48" s="29">
        <v>1.24444</v>
      </c>
      <c r="V48" s="29">
        <v>1</v>
      </c>
      <c r="W48" s="29">
        <f>AVERAGE(120, 120, 120)</f>
        <v>120</v>
      </c>
      <c r="X48" s="29">
        <f>AVERAGE(40, 48, 25)</f>
        <v>37.666666666666664</v>
      </c>
      <c r="Y48" s="29">
        <f>AVERAGE(160, 168, 145)</f>
        <v>157.66666666666666</v>
      </c>
      <c r="Z48" s="29">
        <v>140.5</v>
      </c>
      <c r="AA48" s="2" t="s">
        <v>2252</v>
      </c>
      <c r="AB48" s="34"/>
      <c r="AC48">
        <v>4313</v>
      </c>
      <c r="AD48">
        <v>354.86422499999998</v>
      </c>
      <c r="AE48">
        <v>12.153943999999999</v>
      </c>
      <c r="AF48">
        <v>42.93</v>
      </c>
      <c r="AG48">
        <v>72.271330000000006</v>
      </c>
      <c r="AH48">
        <v>7.2271330000000003</v>
      </c>
      <c r="AI48">
        <v>8.2258999999999999E-2</v>
      </c>
      <c r="AJ48">
        <v>7.4939000000000006E-2</v>
      </c>
      <c r="AK48">
        <v>0.91101100000000002</v>
      </c>
      <c r="AL48">
        <v>6.2575000000000006E-2</v>
      </c>
      <c r="AM48">
        <v>4.2500000000000003E-2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61" x14ac:dyDescent="0.25">
      <c r="A49" s="5" t="s">
        <v>270</v>
      </c>
      <c r="B49" s="5">
        <v>3</v>
      </c>
      <c r="C49" s="5" t="s">
        <v>5</v>
      </c>
      <c r="D49" s="5">
        <v>14</v>
      </c>
      <c r="E49" s="5" t="s">
        <v>1</v>
      </c>
      <c r="F49" s="5" t="s">
        <v>301</v>
      </c>
      <c r="G49" s="5" t="s">
        <v>245</v>
      </c>
      <c r="H49" s="2">
        <v>0.18747521</v>
      </c>
      <c r="I49">
        <v>1.2902237999999999</v>
      </c>
      <c r="J49" s="5" t="s">
        <v>51</v>
      </c>
      <c r="K49" s="29">
        <v>4583</v>
      </c>
      <c r="L49" s="29">
        <v>21</v>
      </c>
      <c r="M49" s="29">
        <f t="shared" si="2"/>
        <v>0.45821514291948501</v>
      </c>
      <c r="N49" s="29">
        <v>7.2850000000002524E-2</v>
      </c>
      <c r="O49" s="29">
        <v>1.2947692765866945E-2</v>
      </c>
      <c r="P49" s="29">
        <v>14.834818986492053</v>
      </c>
      <c r="Q49" s="29">
        <f t="shared" si="0"/>
        <v>11.336074950652364</v>
      </c>
      <c r="R49" s="29">
        <v>0.60320162536367372</v>
      </c>
      <c r="S49" s="29">
        <f t="shared" si="1"/>
        <v>7.6343174464250652E-2</v>
      </c>
      <c r="T49" s="29">
        <v>0.30720833513074408</v>
      </c>
      <c r="U49" s="29">
        <v>1.24444</v>
      </c>
      <c r="V49" s="29">
        <v>1</v>
      </c>
      <c r="W49" s="29">
        <f t="shared" ref="W49:W68" si="3">AVERAGE(120, 120, 120)</f>
        <v>120</v>
      </c>
      <c r="X49" s="29">
        <f t="shared" ref="X49:X68" si="4">AVERAGE(40, 48, 25)</f>
        <v>37.666666666666664</v>
      </c>
      <c r="Y49" s="29">
        <f t="shared" ref="Y49:Y68" si="5">AVERAGE(160, 168, 145)</f>
        <v>157.66666666666666</v>
      </c>
      <c r="Z49" s="29">
        <v>140.5</v>
      </c>
      <c r="AA49" s="2" t="s">
        <v>2252</v>
      </c>
      <c r="AB49" s="34"/>
      <c r="AC49">
        <v>5262</v>
      </c>
      <c r="AD49">
        <v>354.86422499999998</v>
      </c>
      <c r="AE49">
        <v>14.828206</v>
      </c>
      <c r="AF49">
        <v>52.61</v>
      </c>
      <c r="AG49">
        <v>101.56701200000001</v>
      </c>
      <c r="AH49">
        <v>10.156701</v>
      </c>
      <c r="AI49">
        <v>6.7430000000000004E-2</v>
      </c>
      <c r="AJ49">
        <v>4.0393999999999999E-2</v>
      </c>
      <c r="AK49">
        <v>0.59905699999999995</v>
      </c>
      <c r="AL49">
        <v>5.9650000000000002E-2</v>
      </c>
      <c r="AM49">
        <v>4.7500000000000001E-2</v>
      </c>
      <c r="AN49">
        <v>1</v>
      </c>
      <c r="AO49">
        <v>2.8180000000000002E-3</v>
      </c>
      <c r="AP49">
        <v>0.16907900000000001</v>
      </c>
      <c r="AQ49">
        <v>0.62713799999999997</v>
      </c>
      <c r="AR49">
        <v>0.88937500000000003</v>
      </c>
      <c r="AS49">
        <v>0</v>
      </c>
      <c r="AT49">
        <v>33</v>
      </c>
      <c r="AU49">
        <v>0</v>
      </c>
      <c r="AV49">
        <v>2.7793000000000002E-2</v>
      </c>
      <c r="AW49">
        <v>1.3868E-2</v>
      </c>
      <c r="AX49">
        <v>35.980322999999999</v>
      </c>
      <c r="AY49">
        <v>0</v>
      </c>
      <c r="AZ49">
        <v>400</v>
      </c>
      <c r="BA49">
        <v>0</v>
      </c>
      <c r="BB49">
        <v>0</v>
      </c>
      <c r="BC49">
        <v>0</v>
      </c>
      <c r="BD49">
        <v>5.4917619999999996</v>
      </c>
      <c r="BE49">
        <v>0.37267800000000001</v>
      </c>
    </row>
    <row r="50" spans="1:61" x14ac:dyDescent="0.25">
      <c r="A50" s="5" t="s">
        <v>270</v>
      </c>
      <c r="B50" s="5">
        <v>3</v>
      </c>
      <c r="C50" s="5" t="s">
        <v>6</v>
      </c>
      <c r="D50" s="5">
        <v>14</v>
      </c>
      <c r="E50" s="5" t="s">
        <v>7</v>
      </c>
      <c r="F50" s="5" t="s">
        <v>301</v>
      </c>
      <c r="G50" s="5" t="s">
        <v>245</v>
      </c>
      <c r="H50" s="2">
        <v>0.18747521</v>
      </c>
      <c r="I50">
        <v>1.2902237999999999</v>
      </c>
      <c r="J50" s="5" t="s">
        <v>51</v>
      </c>
      <c r="K50" s="29">
        <v>5349</v>
      </c>
      <c r="L50" s="29">
        <v>189</v>
      </c>
      <c r="M50" s="29">
        <f t="shared" si="2"/>
        <v>3.5333707234997194</v>
      </c>
      <c r="N50" s="29">
        <v>9.7363392857143793E-2</v>
      </c>
      <c r="O50" s="29">
        <v>9.0633849361068622E-2</v>
      </c>
      <c r="P50" s="29">
        <v>17.314302151155573</v>
      </c>
      <c r="Q50" s="29">
        <f t="shared" si="0"/>
        <v>8.8565917859888437</v>
      </c>
      <c r="R50" s="29">
        <v>0.93856236473291033</v>
      </c>
      <c r="S50" s="29">
        <f t="shared" si="1"/>
        <v>0.25901756490498595</v>
      </c>
      <c r="T50" s="29">
        <v>0.36374732525455594</v>
      </c>
      <c r="U50" s="29">
        <v>1.24444</v>
      </c>
      <c r="V50" s="29">
        <v>1</v>
      </c>
      <c r="W50" s="29">
        <f t="shared" si="3"/>
        <v>120</v>
      </c>
      <c r="X50" s="29">
        <f t="shared" si="4"/>
        <v>37.666666666666664</v>
      </c>
      <c r="Y50" s="29">
        <f t="shared" si="5"/>
        <v>157.66666666666666</v>
      </c>
      <c r="Z50" s="29">
        <v>140.5</v>
      </c>
      <c r="AA50" s="2" t="s">
        <v>2252</v>
      </c>
      <c r="AB50" s="34"/>
      <c r="AC50">
        <v>6263</v>
      </c>
      <c r="AD50">
        <v>354.86422499999998</v>
      </c>
      <c r="AE50">
        <v>17.649004000000001</v>
      </c>
      <c r="AF50">
        <v>62.61</v>
      </c>
      <c r="AG50">
        <v>151.19966199999999</v>
      </c>
      <c r="AH50">
        <v>15.119966</v>
      </c>
      <c r="AI50">
        <v>5.6661000000000003E-2</v>
      </c>
      <c r="AJ50">
        <v>5.3185999999999997E-2</v>
      </c>
      <c r="AK50">
        <v>0.93868300000000005</v>
      </c>
      <c r="AL50">
        <v>4.1050000000000003E-2</v>
      </c>
      <c r="AM50">
        <v>3.2500000000000001E-2</v>
      </c>
      <c r="AN50">
        <v>4</v>
      </c>
      <c r="AO50">
        <v>1.1272000000000001E-2</v>
      </c>
      <c r="AP50">
        <v>0.676315</v>
      </c>
      <c r="AQ50">
        <v>1.8361810000000001</v>
      </c>
      <c r="AR50">
        <v>0.54881899999999995</v>
      </c>
      <c r="AS50">
        <v>0.19051499999999999</v>
      </c>
      <c r="AT50">
        <v>28.75</v>
      </c>
      <c r="AU50">
        <v>7.804913</v>
      </c>
      <c r="AV50">
        <v>1.9776999999999999E-2</v>
      </c>
      <c r="AW50">
        <v>1.0056000000000001E-2</v>
      </c>
      <c r="AX50">
        <v>51.539141000000001</v>
      </c>
      <c r="AY50">
        <v>4.3013729999999999</v>
      </c>
      <c r="AZ50">
        <v>511.52596599999998</v>
      </c>
      <c r="BA50">
        <v>202.017098</v>
      </c>
      <c r="BB50">
        <v>41.702967000000001</v>
      </c>
      <c r="BC50">
        <v>38.218985000000004</v>
      </c>
      <c r="BD50">
        <v>6.2995089999999996</v>
      </c>
      <c r="BE50">
        <v>0.74535600000000002</v>
      </c>
    </row>
    <row r="51" spans="1:61" x14ac:dyDescent="0.25">
      <c r="A51" s="5" t="s">
        <v>270</v>
      </c>
      <c r="B51" s="5">
        <v>3</v>
      </c>
      <c r="C51" s="5" t="s">
        <v>271</v>
      </c>
      <c r="D51" s="5">
        <v>14</v>
      </c>
      <c r="E51" s="5" t="s">
        <v>259</v>
      </c>
      <c r="F51" s="5" t="s">
        <v>301</v>
      </c>
      <c r="G51" s="5" t="s">
        <v>245</v>
      </c>
      <c r="H51" s="2">
        <v>0.18747521</v>
      </c>
      <c r="I51">
        <v>1.2902237999999999</v>
      </c>
      <c r="J51" s="5" t="s">
        <v>51</v>
      </c>
      <c r="K51" s="29">
        <v>1235</v>
      </c>
      <c r="L51" s="29">
        <v>224</v>
      </c>
      <c r="M51" s="29">
        <f t="shared" si="2"/>
        <v>18.137651821862349</v>
      </c>
      <c r="N51" s="29">
        <v>0.19373499999999996</v>
      </c>
      <c r="O51" s="29">
        <v>0.14566154361600314</v>
      </c>
      <c r="P51" s="29">
        <v>3.9976001414614193</v>
      </c>
      <c r="Q51" s="29">
        <f t="shared" si="0"/>
        <v>22.173293795682998</v>
      </c>
      <c r="R51" s="29">
        <v>1.1144117800268358</v>
      </c>
      <c r="S51" s="29">
        <f t="shared" si="1"/>
        <v>0.43486698019891146</v>
      </c>
      <c r="U51" s="29">
        <v>1.24444</v>
      </c>
      <c r="V51" s="29">
        <v>1</v>
      </c>
      <c r="W51" s="29">
        <f t="shared" si="3"/>
        <v>120</v>
      </c>
      <c r="X51" s="29">
        <f t="shared" si="4"/>
        <v>37.666666666666664</v>
      </c>
      <c r="Y51" s="29">
        <f t="shared" si="5"/>
        <v>157.66666666666666</v>
      </c>
      <c r="Z51" s="29">
        <v>140.5</v>
      </c>
      <c r="AA51" s="2" t="s">
        <v>2252</v>
      </c>
      <c r="AB51" s="34"/>
      <c r="AC51">
        <v>1473</v>
      </c>
      <c r="AD51">
        <v>354.86422499999998</v>
      </c>
      <c r="AE51">
        <v>4.1508830000000003</v>
      </c>
      <c r="AF51">
        <v>12.98</v>
      </c>
      <c r="AG51">
        <v>10.032926</v>
      </c>
      <c r="AH51">
        <v>1.003293</v>
      </c>
      <c r="AI51">
        <v>0.240676</v>
      </c>
      <c r="AJ51">
        <v>0.26539400000000002</v>
      </c>
      <c r="AK51">
        <v>1.1027</v>
      </c>
      <c r="AL51">
        <v>0.14796300000000001</v>
      </c>
      <c r="AM51">
        <v>4.7500000000000001E-2</v>
      </c>
      <c r="AN51">
        <v>2</v>
      </c>
      <c r="AO51">
        <v>5.6360000000000004E-3</v>
      </c>
      <c r="AP51">
        <v>0.33815800000000001</v>
      </c>
      <c r="AQ51">
        <v>1.4935510000000001</v>
      </c>
      <c r="AR51">
        <v>0.46603699999999998</v>
      </c>
      <c r="AS51">
        <v>0.50040200000000001</v>
      </c>
      <c r="AT51">
        <v>11</v>
      </c>
      <c r="AU51">
        <v>7.0710680000000004</v>
      </c>
      <c r="AV51">
        <v>4.6604E-2</v>
      </c>
      <c r="AW51">
        <v>2.7824000000000002E-2</v>
      </c>
      <c r="AX51">
        <v>31.429376000000001</v>
      </c>
      <c r="AY51">
        <v>18.574145000000001</v>
      </c>
      <c r="AZ51">
        <v>106.20782699999999</v>
      </c>
      <c r="BA51">
        <v>31.108881</v>
      </c>
      <c r="BB51">
        <v>214.72027499999999</v>
      </c>
      <c r="BC51">
        <v>0</v>
      </c>
      <c r="BD51">
        <v>5.6069899999999997</v>
      </c>
      <c r="BE51">
        <v>0.47140500000000002</v>
      </c>
    </row>
    <row r="52" spans="1:61" x14ac:dyDescent="0.25">
      <c r="A52" s="5" t="s">
        <v>272</v>
      </c>
      <c r="B52" s="5">
        <v>3</v>
      </c>
      <c r="C52" s="5" t="s">
        <v>17</v>
      </c>
      <c r="D52" s="5">
        <v>8</v>
      </c>
      <c r="E52" s="5" t="s">
        <v>1</v>
      </c>
      <c r="F52" s="5" t="s">
        <v>301</v>
      </c>
      <c r="G52" s="5" t="s">
        <v>245</v>
      </c>
      <c r="H52" s="2">
        <v>0.18747521</v>
      </c>
      <c r="I52">
        <v>1.2902237999999999</v>
      </c>
      <c r="J52" s="5" t="s">
        <v>52</v>
      </c>
      <c r="K52" s="29">
        <v>753</v>
      </c>
      <c r="L52" s="29">
        <v>269</v>
      </c>
      <c r="M52" s="29">
        <f t="shared" si="2"/>
        <v>35.723771580345286</v>
      </c>
      <c r="N52" s="29">
        <v>0.42252124999999763</v>
      </c>
      <c r="O52" s="29">
        <v>0.139605622823329</v>
      </c>
      <c r="P52" s="29">
        <v>2.6280758496491687</v>
      </c>
      <c r="Q52" s="29">
        <f t="shared" si="0"/>
        <v>23.542818087495249</v>
      </c>
      <c r="R52" s="29">
        <v>1.5772839030991979</v>
      </c>
      <c r="S52" s="29">
        <f t="shared" si="1"/>
        <v>0.89773910327127349</v>
      </c>
      <c r="U52" s="29">
        <v>1.24444</v>
      </c>
      <c r="V52" s="29">
        <v>1</v>
      </c>
      <c r="W52" s="29">
        <f t="shared" si="3"/>
        <v>120</v>
      </c>
      <c r="X52" s="29">
        <f t="shared" si="4"/>
        <v>37.666666666666664</v>
      </c>
      <c r="Y52" s="29">
        <f t="shared" si="5"/>
        <v>157.66666666666666</v>
      </c>
      <c r="Z52" s="29">
        <v>140.5</v>
      </c>
      <c r="AA52" s="2" t="s">
        <v>2252</v>
      </c>
      <c r="AB52" s="34"/>
      <c r="AC52">
        <v>836</v>
      </c>
      <c r="AD52">
        <v>304.43664999999999</v>
      </c>
      <c r="AE52">
        <v>2.7460559999999998</v>
      </c>
      <c r="AF52">
        <v>6.75</v>
      </c>
      <c r="AG52">
        <v>5.9822649999999999</v>
      </c>
      <c r="AH52">
        <v>0.59822699999999995</v>
      </c>
      <c r="AI52">
        <v>0.36221799999999998</v>
      </c>
      <c r="AJ52">
        <v>0.57785799999999998</v>
      </c>
      <c r="AK52">
        <v>1.595334</v>
      </c>
      <c r="AL52">
        <v>0.15567500000000001</v>
      </c>
      <c r="AM52">
        <v>3.7499999999999999E-2</v>
      </c>
      <c r="AN52">
        <v>8</v>
      </c>
      <c r="AO52">
        <v>2.6277999999999999E-2</v>
      </c>
      <c r="AP52">
        <v>1.5766830000000001</v>
      </c>
      <c r="AQ52">
        <v>26.913875999999998</v>
      </c>
      <c r="AR52">
        <v>2.4470499999999999</v>
      </c>
      <c r="AS52">
        <v>2.2239450000000001</v>
      </c>
      <c r="AT52">
        <v>28.125</v>
      </c>
      <c r="AU52">
        <v>19.766041999999999</v>
      </c>
      <c r="AV52">
        <v>9.0214000000000003E-2</v>
      </c>
      <c r="AW52">
        <v>6.8347000000000005E-2</v>
      </c>
      <c r="AX52">
        <v>12.86782</v>
      </c>
      <c r="AY52">
        <v>3.2587130000000002</v>
      </c>
      <c r="AZ52">
        <v>62.891869</v>
      </c>
      <c r="BA52">
        <v>31.665595</v>
      </c>
      <c r="BB52">
        <v>29.006343000000001</v>
      </c>
      <c r="BC52">
        <v>27.705649999999999</v>
      </c>
      <c r="BD52">
        <v>9.4968579999999996</v>
      </c>
      <c r="BE52">
        <v>1.699673</v>
      </c>
    </row>
    <row r="53" spans="1:61" x14ac:dyDescent="0.25">
      <c r="A53" s="5" t="s">
        <v>272</v>
      </c>
      <c r="B53" s="5">
        <v>3</v>
      </c>
      <c r="C53" s="5" t="s">
        <v>28</v>
      </c>
      <c r="D53" s="5">
        <v>15</v>
      </c>
      <c r="E53" s="5" t="s">
        <v>1</v>
      </c>
      <c r="F53" s="5" t="s">
        <v>301</v>
      </c>
      <c r="G53" s="5" t="s">
        <v>245</v>
      </c>
      <c r="H53" s="2">
        <v>0.18747521</v>
      </c>
      <c r="I53">
        <v>1.2902237999999999</v>
      </c>
      <c r="J53" s="5" t="s">
        <v>52</v>
      </c>
      <c r="K53" s="29">
        <v>3895</v>
      </c>
      <c r="L53" s="29">
        <v>118</v>
      </c>
      <c r="M53" s="29">
        <f t="shared" si="2"/>
        <v>3.0295250320924261</v>
      </c>
      <c r="N53" s="29">
        <v>0.10195124999999763</v>
      </c>
      <c r="O53" s="29">
        <v>6.98028114116645E-2</v>
      </c>
      <c r="P53" s="29">
        <v>13.594097522421663</v>
      </c>
      <c r="Q53" s="29">
        <f t="shared" si="0"/>
        <v>12.576796414722754</v>
      </c>
      <c r="R53" s="29">
        <v>0.79613207995010449</v>
      </c>
      <c r="S53" s="29">
        <f t="shared" si="1"/>
        <v>0.11658728012218011</v>
      </c>
      <c r="U53" s="29">
        <v>1.24444</v>
      </c>
      <c r="V53" s="29">
        <v>1</v>
      </c>
      <c r="W53" s="29">
        <f t="shared" si="3"/>
        <v>120</v>
      </c>
      <c r="X53" s="29">
        <f t="shared" si="4"/>
        <v>37.666666666666664</v>
      </c>
      <c r="Y53" s="29">
        <f t="shared" si="5"/>
        <v>157.66666666666666</v>
      </c>
      <c r="Z53" s="29">
        <v>140.5</v>
      </c>
      <c r="AA53" s="2" t="s">
        <v>2252</v>
      </c>
      <c r="AB53" s="34"/>
      <c r="AC53">
        <v>4217</v>
      </c>
      <c r="AD53">
        <v>304.43664999999999</v>
      </c>
      <c r="AE53">
        <v>13.851813999999999</v>
      </c>
      <c r="AF53">
        <v>42.09</v>
      </c>
      <c r="AG53">
        <v>76.312004000000002</v>
      </c>
      <c r="AH53">
        <v>7.6311999999999998</v>
      </c>
      <c r="AI53">
        <v>7.2174000000000002E-2</v>
      </c>
      <c r="AJ53">
        <v>5.7570000000000003E-2</v>
      </c>
      <c r="AK53">
        <v>0.79766499999999996</v>
      </c>
      <c r="AL53">
        <v>5.6175000000000003E-2</v>
      </c>
      <c r="AM53">
        <v>4.2500000000000003E-2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61" x14ac:dyDescent="0.25">
      <c r="A54" s="5" t="s">
        <v>273</v>
      </c>
      <c r="B54" s="5">
        <v>3</v>
      </c>
      <c r="C54" s="5" t="s">
        <v>9</v>
      </c>
      <c r="D54" s="5">
        <v>2</v>
      </c>
      <c r="E54" s="5" t="s">
        <v>1</v>
      </c>
      <c r="F54" s="5" t="s">
        <v>301</v>
      </c>
      <c r="G54" s="5" t="s">
        <v>245</v>
      </c>
      <c r="H54" s="2">
        <v>0.18747521</v>
      </c>
      <c r="I54">
        <v>1.2902237999999999</v>
      </c>
      <c r="J54" s="5" t="s">
        <v>51</v>
      </c>
      <c r="K54" s="29">
        <v>3620</v>
      </c>
      <c r="L54" s="29">
        <v>7</v>
      </c>
      <c r="M54" s="29">
        <f t="shared" si="2"/>
        <v>0.19337016574585636</v>
      </c>
      <c r="N54" s="29">
        <v>0.17712500000001796</v>
      </c>
      <c r="O54" s="29">
        <v>3.0423180668145973E-3</v>
      </c>
      <c r="P54" s="29">
        <v>11.013191401868843</v>
      </c>
      <c r="Q54" s="29">
        <f t="shared" si="0"/>
        <v>15.157702535275574</v>
      </c>
      <c r="R54" s="29">
        <v>0.61133576270057899</v>
      </c>
      <c r="S54" s="29">
        <f t="shared" si="1"/>
        <v>6.8209037127345384E-2</v>
      </c>
      <c r="T54" s="29">
        <v>1.0620351574640052</v>
      </c>
      <c r="U54" s="29">
        <v>1.24444</v>
      </c>
      <c r="V54" s="29">
        <v>1</v>
      </c>
      <c r="W54" s="29">
        <f t="shared" si="3"/>
        <v>120</v>
      </c>
      <c r="X54" s="29">
        <f t="shared" si="4"/>
        <v>37.666666666666664</v>
      </c>
      <c r="Y54" s="29">
        <f t="shared" si="5"/>
        <v>157.66666666666666</v>
      </c>
      <c r="Z54" s="29">
        <v>140.5</v>
      </c>
      <c r="AA54" s="2" t="s">
        <v>2252</v>
      </c>
      <c r="AB54" s="34"/>
      <c r="AC54">
        <v>3969</v>
      </c>
      <c r="AD54">
        <v>356.01695000000001</v>
      </c>
      <c r="AE54">
        <v>11.148346</v>
      </c>
      <c r="AF54">
        <v>39.58</v>
      </c>
      <c r="AG54">
        <v>81.194111000000007</v>
      </c>
      <c r="AH54">
        <v>8.1194109999999995</v>
      </c>
      <c r="AI54">
        <v>8.9680999999999997E-2</v>
      </c>
      <c r="AJ54">
        <v>5.4115999999999997E-2</v>
      </c>
      <c r="AK54">
        <v>0.60343000000000002</v>
      </c>
      <c r="AL54">
        <v>7.6350000000000001E-2</v>
      </c>
      <c r="AM54">
        <v>7.7499999999999999E-2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61" x14ac:dyDescent="0.25">
      <c r="A55" s="5" t="s">
        <v>273</v>
      </c>
      <c r="B55" s="5">
        <v>3</v>
      </c>
      <c r="C55" s="5" t="s">
        <v>15</v>
      </c>
      <c r="D55" s="5">
        <v>6</v>
      </c>
      <c r="E55" s="5" t="s">
        <v>1</v>
      </c>
      <c r="F55" s="5" t="s">
        <v>301</v>
      </c>
      <c r="G55" s="5" t="s">
        <v>245</v>
      </c>
      <c r="H55" s="2">
        <v>0.18747521</v>
      </c>
      <c r="I55">
        <v>1.2902237999999999</v>
      </c>
      <c r="J55" s="5" t="s">
        <v>52</v>
      </c>
      <c r="K55" s="29">
        <v>5193</v>
      </c>
      <c r="L55" s="29">
        <v>63</v>
      </c>
      <c r="M55" s="29">
        <f t="shared" si="2"/>
        <v>1.2131715771230502</v>
      </c>
      <c r="N55" s="29">
        <v>9.7661363636363005E-2</v>
      </c>
      <c r="O55" s="29">
        <v>3.3465498734960568E-2</v>
      </c>
      <c r="P55" s="29">
        <v>15.798757720968204</v>
      </c>
      <c r="Q55" s="29">
        <f t="shared" si="0"/>
        <v>10.372136216176212</v>
      </c>
      <c r="R55" s="29">
        <v>0.74793591352006505</v>
      </c>
      <c r="S55" s="29">
        <f t="shared" si="1"/>
        <v>6.8391113692140681E-2</v>
      </c>
      <c r="T55" s="29">
        <v>1.0497293315421294</v>
      </c>
      <c r="U55" s="29">
        <v>1.24444</v>
      </c>
      <c r="V55" s="29">
        <v>1</v>
      </c>
      <c r="W55" s="29">
        <f t="shared" si="3"/>
        <v>120</v>
      </c>
      <c r="X55" s="29">
        <f t="shared" si="4"/>
        <v>37.666666666666664</v>
      </c>
      <c r="Y55" s="29">
        <f t="shared" si="5"/>
        <v>157.66666666666666</v>
      </c>
      <c r="Z55" s="29">
        <v>140.5</v>
      </c>
      <c r="AA55" s="2" t="s">
        <v>2252</v>
      </c>
      <c r="AB55" s="34"/>
      <c r="AC55">
        <v>5748</v>
      </c>
      <c r="AD55">
        <v>356.01695000000001</v>
      </c>
      <c r="AE55">
        <v>16.145299000000001</v>
      </c>
      <c r="AF55">
        <v>57.46</v>
      </c>
      <c r="AG55">
        <v>117.808864</v>
      </c>
      <c r="AH55">
        <v>11.780886000000001</v>
      </c>
      <c r="AI55">
        <v>6.1939000000000001E-2</v>
      </c>
      <c r="AJ55">
        <v>4.6578000000000001E-2</v>
      </c>
      <c r="AK55">
        <v>0.75200199999999995</v>
      </c>
      <c r="AL55">
        <v>4.9125000000000002E-2</v>
      </c>
      <c r="AM55">
        <v>4.2500000000000003E-2</v>
      </c>
      <c r="AN55">
        <v>4</v>
      </c>
      <c r="AO55">
        <v>1.1235E-2</v>
      </c>
      <c r="AP55">
        <v>0.67412499999999997</v>
      </c>
      <c r="AQ55">
        <v>2.9227560000000001</v>
      </c>
      <c r="AR55">
        <v>1.1806620000000001</v>
      </c>
      <c r="AS55">
        <v>0.51502199999999998</v>
      </c>
      <c r="AT55">
        <v>42</v>
      </c>
      <c r="AU55">
        <v>14.071247</v>
      </c>
      <c r="AV55">
        <v>2.8797E-2</v>
      </c>
      <c r="AW55">
        <v>1.1062000000000001E-2</v>
      </c>
      <c r="AX55">
        <v>35.971021</v>
      </c>
      <c r="AY55">
        <v>3.8898640000000002</v>
      </c>
      <c r="AZ55">
        <v>128.24488099999999</v>
      </c>
      <c r="BA55">
        <v>42.499625999999999</v>
      </c>
      <c r="BB55">
        <v>2.4499080000000002</v>
      </c>
      <c r="BC55">
        <v>1.7142850000000001</v>
      </c>
      <c r="BD55">
        <v>5.4930519999999996</v>
      </c>
      <c r="BE55">
        <v>0.94280900000000001</v>
      </c>
    </row>
    <row r="56" spans="1:61" x14ac:dyDescent="0.25">
      <c r="A56" s="5" t="s">
        <v>273</v>
      </c>
      <c r="B56" s="5">
        <v>3</v>
      </c>
      <c r="C56" s="5" t="s">
        <v>4</v>
      </c>
      <c r="D56" s="5">
        <v>12</v>
      </c>
      <c r="E56" s="5" t="s">
        <v>1</v>
      </c>
      <c r="F56" s="5" t="s">
        <v>301</v>
      </c>
      <c r="G56" s="5" t="s">
        <v>245</v>
      </c>
      <c r="H56" s="2">
        <v>0.18747521</v>
      </c>
      <c r="I56">
        <v>1.2902237999999999</v>
      </c>
      <c r="J56" s="5" t="s">
        <v>51</v>
      </c>
      <c r="K56" s="29">
        <v>7202</v>
      </c>
      <c r="L56" s="29">
        <v>258</v>
      </c>
      <c r="M56" s="29">
        <f t="shared" si="2"/>
        <v>3.5823382393779504</v>
      </c>
      <c r="N56" s="29">
        <v>4.9852551020406193E-2</v>
      </c>
      <c r="O56" s="29">
        <v>0.14907358527391526</v>
      </c>
      <c r="P56" s="29">
        <v>21.910774717198731</v>
      </c>
      <c r="Q56" s="29">
        <f t="shared" si="0"/>
        <v>4.2601192199456861</v>
      </c>
      <c r="R56" s="29">
        <v>0.95292993727467412</v>
      </c>
      <c r="S56" s="29">
        <f t="shared" si="1"/>
        <v>0.27338513744674975</v>
      </c>
      <c r="T56" s="29">
        <v>1.0020096407836585</v>
      </c>
      <c r="U56" s="29">
        <v>1.24444</v>
      </c>
      <c r="V56" s="29">
        <v>1</v>
      </c>
      <c r="W56" s="29">
        <f t="shared" si="3"/>
        <v>120</v>
      </c>
      <c r="X56" s="29">
        <f t="shared" si="4"/>
        <v>37.666666666666664</v>
      </c>
      <c r="Y56" s="29">
        <f t="shared" si="5"/>
        <v>157.66666666666666</v>
      </c>
      <c r="Z56" s="29">
        <v>140.5</v>
      </c>
      <c r="AA56" s="2" t="s">
        <v>2252</v>
      </c>
      <c r="AB56" s="34"/>
      <c r="AC56">
        <v>7922</v>
      </c>
      <c r="AD56">
        <v>356.01695000000001</v>
      </c>
      <c r="AE56">
        <v>22.251750000000001</v>
      </c>
      <c r="AF56">
        <v>79.209999999999994</v>
      </c>
      <c r="AG56">
        <v>189.94084799999999</v>
      </c>
      <c r="AH56">
        <v>18.994084999999998</v>
      </c>
      <c r="AI56">
        <v>4.4935999999999997E-2</v>
      </c>
      <c r="AJ56">
        <v>4.2923000000000003E-2</v>
      </c>
      <c r="AK56">
        <v>0.95518199999999998</v>
      </c>
      <c r="AL56">
        <v>3.5650000000000001E-2</v>
      </c>
      <c r="AM56">
        <v>2.75E-2</v>
      </c>
      <c r="AN56">
        <v>4</v>
      </c>
      <c r="AO56">
        <v>1.1235E-2</v>
      </c>
      <c r="AP56">
        <v>0.67412499999999997</v>
      </c>
      <c r="AQ56">
        <v>1.8050999999999999</v>
      </c>
      <c r="AR56">
        <v>0.60630600000000001</v>
      </c>
      <c r="AS56">
        <v>0.36271900000000001</v>
      </c>
      <c r="AT56">
        <v>35.75</v>
      </c>
      <c r="AU56">
        <v>17.231269999999999</v>
      </c>
      <c r="AV56">
        <v>1.7448000000000002E-2</v>
      </c>
      <c r="AW56">
        <v>9.9670000000000002E-3</v>
      </c>
      <c r="AX56">
        <v>62.146532000000001</v>
      </c>
      <c r="AY56">
        <v>12.595459</v>
      </c>
      <c r="AZ56">
        <v>457.63366100000002</v>
      </c>
      <c r="BA56">
        <v>304.74528700000002</v>
      </c>
      <c r="BB56">
        <v>43.898282999999999</v>
      </c>
      <c r="BC56">
        <v>66.507683</v>
      </c>
      <c r="BD56">
        <v>6.5776430000000001</v>
      </c>
      <c r="BE56">
        <v>0.74535600000000002</v>
      </c>
      <c r="BH56">
        <f>COUNT(#REF!)</f>
        <v>0</v>
      </c>
      <c r="BI56" t="e">
        <f>BH56/BH58*100</f>
        <v>#DIV/0!</v>
      </c>
    </row>
    <row r="57" spans="1:61" x14ac:dyDescent="0.25">
      <c r="A57" s="5" t="s">
        <v>274</v>
      </c>
      <c r="B57" s="5">
        <v>3</v>
      </c>
      <c r="C57" s="5" t="s">
        <v>8</v>
      </c>
      <c r="D57" s="5">
        <v>1</v>
      </c>
      <c r="E57" s="5" t="s">
        <v>1</v>
      </c>
      <c r="F57" s="5" t="s">
        <v>301</v>
      </c>
      <c r="G57" s="5" t="s">
        <v>245</v>
      </c>
      <c r="H57" s="2">
        <v>0.18747521</v>
      </c>
      <c r="I57">
        <v>1.2902237999999999</v>
      </c>
      <c r="J57" s="5" t="s">
        <v>52</v>
      </c>
      <c r="K57" s="29">
        <v>4898</v>
      </c>
      <c r="L57" s="29">
        <v>131</v>
      </c>
      <c r="M57" s="29">
        <f t="shared" si="2"/>
        <v>2.674561045324622</v>
      </c>
      <c r="N57" s="29">
        <v>0.13516250000000063</v>
      </c>
      <c r="O57" s="29">
        <v>4.8886435779874976E-2</v>
      </c>
      <c r="P57" s="29">
        <v>13.302542358323757</v>
      </c>
      <c r="Q57" s="29">
        <f t="shared" si="0"/>
        <v>12.868351578820659</v>
      </c>
      <c r="R57" s="29">
        <v>0.87959515843532643</v>
      </c>
      <c r="S57" s="29">
        <f t="shared" si="1"/>
        <v>0.20005035860740206</v>
      </c>
      <c r="T57" s="29">
        <v>0.92279943429658917</v>
      </c>
      <c r="U57" s="29">
        <v>1.24444</v>
      </c>
      <c r="V57" s="29">
        <v>1</v>
      </c>
      <c r="W57" s="29">
        <f t="shared" si="3"/>
        <v>120</v>
      </c>
      <c r="X57" s="29">
        <f t="shared" si="4"/>
        <v>37.666666666666664</v>
      </c>
      <c r="Y57" s="29">
        <f t="shared" si="5"/>
        <v>157.66666666666666</v>
      </c>
      <c r="Z57" s="29">
        <v>140.5</v>
      </c>
      <c r="AA57" s="2" t="s">
        <v>2252</v>
      </c>
      <c r="AB57" s="34"/>
      <c r="AC57">
        <v>5162</v>
      </c>
      <c r="AD57">
        <v>382.54127499999998</v>
      </c>
      <c r="AE57">
        <v>13.493969</v>
      </c>
      <c r="AF57">
        <v>51.49</v>
      </c>
      <c r="AG57">
        <v>94.036854000000005</v>
      </c>
      <c r="AH57">
        <v>9.4036849999999994</v>
      </c>
      <c r="AI57">
        <v>7.4081999999999995E-2</v>
      </c>
      <c r="AJ57">
        <v>6.4990999999999993E-2</v>
      </c>
      <c r="AK57">
        <v>0.87728600000000001</v>
      </c>
      <c r="AL57">
        <v>5.6000000000000001E-2</v>
      </c>
      <c r="AM57">
        <v>2.75E-2</v>
      </c>
      <c r="AN57">
        <v>4</v>
      </c>
      <c r="AO57">
        <v>1.0456E-2</v>
      </c>
      <c r="AP57">
        <v>0.62738300000000002</v>
      </c>
      <c r="AQ57">
        <v>3.7582330000000002</v>
      </c>
      <c r="AR57">
        <v>1.510194</v>
      </c>
      <c r="AS57">
        <v>0.46899999999999997</v>
      </c>
      <c r="AT57">
        <v>48.5</v>
      </c>
      <c r="AU57">
        <v>15.154757</v>
      </c>
      <c r="AV57">
        <v>3.1794000000000003E-2</v>
      </c>
      <c r="AW57">
        <v>1.4419E-2</v>
      </c>
      <c r="AX57">
        <v>31.564996000000001</v>
      </c>
      <c r="AY57">
        <v>2.7376390000000002</v>
      </c>
      <c r="AZ57">
        <v>131.67967899999999</v>
      </c>
      <c r="BA57">
        <v>62.223897999999998</v>
      </c>
      <c r="BB57">
        <v>0.37137500000000001</v>
      </c>
      <c r="BC57">
        <v>0.380249</v>
      </c>
      <c r="BD57">
        <v>7.1177060000000001</v>
      </c>
      <c r="BE57">
        <v>1.399708</v>
      </c>
      <c r="BH57">
        <f>COUNT(#REF!)</f>
        <v>0</v>
      </c>
      <c r="BI57" t="e">
        <f>BH57/BH58*100</f>
        <v>#DIV/0!</v>
      </c>
    </row>
    <row r="58" spans="1:61" x14ac:dyDescent="0.25">
      <c r="A58" s="5" t="s">
        <v>274</v>
      </c>
      <c r="B58" s="5">
        <v>3</v>
      </c>
      <c r="C58" s="5" t="s">
        <v>12</v>
      </c>
      <c r="D58" s="5">
        <v>5</v>
      </c>
      <c r="E58" s="5" t="s">
        <v>1</v>
      </c>
      <c r="F58" s="5" t="s">
        <v>301</v>
      </c>
      <c r="G58" s="5" t="s">
        <v>245</v>
      </c>
      <c r="H58" s="2">
        <v>0.18747521</v>
      </c>
      <c r="I58">
        <v>1.2902237999999999</v>
      </c>
      <c r="J58" s="5" t="s">
        <v>51</v>
      </c>
      <c r="K58" s="29">
        <v>2417</v>
      </c>
      <c r="L58" s="29">
        <v>543</v>
      </c>
      <c r="M58" s="29">
        <f t="shared" si="2"/>
        <v>22.465866776996275</v>
      </c>
      <c r="N58" s="29">
        <v>0.12883834951456349</v>
      </c>
      <c r="O58" s="29">
        <v>0.27973904918484011</v>
      </c>
      <c r="P58" s="29">
        <v>6.5643619599976564</v>
      </c>
      <c r="Q58" s="29">
        <f t="shared" si="0"/>
        <v>19.606531977146759</v>
      </c>
      <c r="R58" s="29">
        <v>1.1549870317135589</v>
      </c>
      <c r="S58" s="29">
        <f t="shared" si="1"/>
        <v>0.4754422318856345</v>
      </c>
      <c r="T58" s="29">
        <v>0.46180274187125725</v>
      </c>
      <c r="U58" s="29">
        <v>1.24444</v>
      </c>
      <c r="V58" s="29">
        <v>1</v>
      </c>
      <c r="W58" s="29">
        <f t="shared" si="3"/>
        <v>120</v>
      </c>
      <c r="X58" s="29">
        <f t="shared" si="4"/>
        <v>37.666666666666664</v>
      </c>
      <c r="Y58" s="29">
        <f t="shared" si="5"/>
        <v>157.66666666666666</v>
      </c>
      <c r="Z58" s="29">
        <v>140.5</v>
      </c>
      <c r="AA58" s="2" t="s">
        <v>2252</v>
      </c>
      <c r="AB58" s="34"/>
      <c r="AC58">
        <v>2529</v>
      </c>
      <c r="AD58">
        <v>382.54127499999998</v>
      </c>
      <c r="AE58">
        <v>6.6110509999999998</v>
      </c>
      <c r="AF58">
        <v>24.01</v>
      </c>
      <c r="AG58">
        <v>25.100396</v>
      </c>
      <c r="AH58">
        <v>2.51004</v>
      </c>
      <c r="AI58">
        <v>0.15118999999999999</v>
      </c>
      <c r="AJ58">
        <v>0.175426</v>
      </c>
      <c r="AK58">
        <v>1.1603019999999999</v>
      </c>
      <c r="AL58">
        <v>8.7063000000000001E-2</v>
      </c>
      <c r="AM58">
        <v>2.5000000000000001E-3</v>
      </c>
      <c r="AN58">
        <v>8</v>
      </c>
      <c r="AO58">
        <v>2.0913000000000001E-2</v>
      </c>
      <c r="AP58">
        <v>1.254767</v>
      </c>
      <c r="AQ58">
        <v>5.0217479999999997</v>
      </c>
      <c r="AR58">
        <v>0.50350300000000003</v>
      </c>
      <c r="AS58">
        <v>0.201658</v>
      </c>
      <c r="AT58">
        <v>15.875</v>
      </c>
      <c r="AU58">
        <v>4.3568499999999997</v>
      </c>
      <c r="AV58">
        <v>3.3848999999999997E-2</v>
      </c>
      <c r="AW58">
        <v>2.5599E-2</v>
      </c>
      <c r="AX58">
        <v>30.883375999999998</v>
      </c>
      <c r="AY58">
        <v>4.4098369999999996</v>
      </c>
      <c r="AZ58">
        <v>421.46524499999998</v>
      </c>
      <c r="BA58">
        <v>340.295526</v>
      </c>
      <c r="BB58">
        <v>39.689374999999998</v>
      </c>
      <c r="BC58">
        <v>39.231695999999999</v>
      </c>
      <c r="BD58">
        <v>6.2919669999999996</v>
      </c>
      <c r="BE58">
        <v>0.63887700000000003</v>
      </c>
      <c r="BH58">
        <f>SUM(BH56:BH57)</f>
        <v>0</v>
      </c>
    </row>
    <row r="59" spans="1:61" x14ac:dyDescent="0.25">
      <c r="A59" s="5" t="s">
        <v>274</v>
      </c>
      <c r="B59" s="5">
        <v>3</v>
      </c>
      <c r="C59" s="5" t="s">
        <v>47</v>
      </c>
      <c r="D59" s="5">
        <v>5</v>
      </c>
      <c r="E59" s="5" t="s">
        <v>7</v>
      </c>
      <c r="F59" s="5" t="s">
        <v>301</v>
      </c>
      <c r="G59" s="5" t="s">
        <v>245</v>
      </c>
      <c r="H59" s="2">
        <v>0.18747521</v>
      </c>
      <c r="I59">
        <v>1.2902237999999999</v>
      </c>
      <c r="J59" s="5" t="s">
        <v>51</v>
      </c>
      <c r="K59" s="29">
        <v>6476</v>
      </c>
      <c r="L59" s="29">
        <v>7</v>
      </c>
      <c r="M59" s="29">
        <f t="shared" si="2"/>
        <v>0.10809141445336627</v>
      </c>
      <c r="N59" s="29">
        <v>0.12219999999999231</v>
      </c>
      <c r="O59" s="29">
        <v>2.7159130988819429E-3</v>
      </c>
      <c r="P59" s="29">
        <v>17.588253228359463</v>
      </c>
      <c r="Q59" s="29">
        <f t="shared" si="0"/>
        <v>8.5826407087849539</v>
      </c>
      <c r="R59" s="29">
        <v>0.94870107946543569</v>
      </c>
      <c r="S59" s="29">
        <f t="shared" si="1"/>
        <v>0.26915627963751132</v>
      </c>
      <c r="T59" s="29">
        <v>0.46099669242533192</v>
      </c>
      <c r="U59" s="29">
        <v>1.24444</v>
      </c>
      <c r="V59" s="29">
        <v>1</v>
      </c>
      <c r="W59" s="29">
        <f t="shared" si="3"/>
        <v>120</v>
      </c>
      <c r="X59" s="29">
        <f t="shared" si="4"/>
        <v>37.666666666666664</v>
      </c>
      <c r="Y59" s="29">
        <f t="shared" si="5"/>
        <v>157.66666666666666</v>
      </c>
      <c r="Z59" s="29">
        <v>140.5</v>
      </c>
      <c r="AA59" s="2" t="s">
        <v>2252</v>
      </c>
      <c r="AB59" s="34"/>
      <c r="AC59">
        <v>6749</v>
      </c>
      <c r="AD59">
        <v>382.54127499999998</v>
      </c>
      <c r="AE59">
        <v>17.642541000000001</v>
      </c>
      <c r="AF59">
        <v>67.47</v>
      </c>
      <c r="AG59">
        <v>179.83856399999999</v>
      </c>
      <c r="AH59">
        <v>17.983855999999999</v>
      </c>
      <c r="AI59">
        <v>5.6677999999999999E-2</v>
      </c>
      <c r="AJ59">
        <v>5.3559000000000002E-2</v>
      </c>
      <c r="AK59">
        <v>0.94497200000000003</v>
      </c>
      <c r="AL59">
        <v>4.2200000000000001E-2</v>
      </c>
      <c r="AM59">
        <v>3.7499999999999999E-2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61" x14ac:dyDescent="0.25">
      <c r="A60" s="5" t="s">
        <v>275</v>
      </c>
      <c r="B60" s="5">
        <v>3</v>
      </c>
      <c r="C60" s="5" t="s">
        <v>8</v>
      </c>
      <c r="D60" s="5">
        <v>1</v>
      </c>
      <c r="E60" s="5" t="s">
        <v>1</v>
      </c>
      <c r="F60" s="5" t="s">
        <v>301</v>
      </c>
      <c r="G60" s="5" t="s">
        <v>245</v>
      </c>
      <c r="H60" s="2">
        <v>0.18747521</v>
      </c>
      <c r="I60">
        <v>1.2902237999999999</v>
      </c>
      <c r="J60" s="5" t="s">
        <v>51</v>
      </c>
      <c r="K60" s="29">
        <v>2963</v>
      </c>
      <c r="L60" s="29">
        <v>0</v>
      </c>
      <c r="M60" s="29">
        <f t="shared" si="2"/>
        <v>0</v>
      </c>
      <c r="N60" s="29">
        <v>0</v>
      </c>
      <c r="O60" s="29">
        <v>0</v>
      </c>
      <c r="P60" s="29">
        <v>9.8790353676579912</v>
      </c>
      <c r="Q60" s="29">
        <f t="shared" si="0"/>
        <v>16.291858569486426</v>
      </c>
      <c r="R60" s="29">
        <v>0.55102693220392041</v>
      </c>
      <c r="S60" s="29">
        <f t="shared" si="1"/>
        <v>0.12851786762400397</v>
      </c>
      <c r="T60" s="29">
        <v>0.63270997051858335</v>
      </c>
      <c r="U60" s="29">
        <v>1.24444</v>
      </c>
      <c r="V60" s="29">
        <v>1</v>
      </c>
      <c r="W60" s="29">
        <f t="shared" si="3"/>
        <v>120</v>
      </c>
      <c r="X60" s="29">
        <f t="shared" si="4"/>
        <v>37.666666666666664</v>
      </c>
      <c r="Y60" s="29">
        <f t="shared" si="5"/>
        <v>157.66666666666666</v>
      </c>
      <c r="Z60" s="29">
        <v>140.5</v>
      </c>
      <c r="AA60" s="2" t="s">
        <v>2252</v>
      </c>
      <c r="AB60" s="34"/>
      <c r="AC60">
        <v>3034</v>
      </c>
      <c r="AD60">
        <v>306.68490000000003</v>
      </c>
      <c r="AE60">
        <v>9.8928899999999995</v>
      </c>
      <c r="AF60">
        <v>30.29</v>
      </c>
      <c r="AG60">
        <v>53.393126000000002</v>
      </c>
      <c r="AH60">
        <v>5.3393129999999998</v>
      </c>
      <c r="AI60">
        <v>0.10100199999999999</v>
      </c>
      <c r="AJ60">
        <v>5.5315000000000003E-2</v>
      </c>
      <c r="AK60">
        <v>0.54766499999999996</v>
      </c>
      <c r="AL60">
        <v>8.7849999999999998E-2</v>
      </c>
      <c r="AM60">
        <v>7.2499999999999995E-2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61" x14ac:dyDescent="0.25">
      <c r="A61" s="5" t="s">
        <v>275</v>
      </c>
      <c r="B61" s="5">
        <v>3</v>
      </c>
      <c r="C61" s="5" t="s">
        <v>17</v>
      </c>
      <c r="D61" s="5">
        <v>8</v>
      </c>
      <c r="E61" s="5" t="s">
        <v>1</v>
      </c>
      <c r="F61" s="5" t="s">
        <v>301</v>
      </c>
      <c r="G61" s="5" t="s">
        <v>245</v>
      </c>
      <c r="H61" s="2">
        <v>0.18747521</v>
      </c>
      <c r="I61">
        <v>1.2902237999999999</v>
      </c>
      <c r="J61" s="5" t="s">
        <v>52</v>
      </c>
      <c r="K61" s="29">
        <v>2800</v>
      </c>
      <c r="L61" s="29">
        <v>136</v>
      </c>
      <c r="M61" s="29">
        <f t="shared" si="2"/>
        <v>4.8571428571428568</v>
      </c>
      <c r="N61" s="29">
        <v>0.14822613636363807</v>
      </c>
      <c r="O61" s="29">
        <v>7.3350920718351614E-2</v>
      </c>
      <c r="P61" s="29">
        <v>9.3355717277902048</v>
      </c>
      <c r="Q61" s="29">
        <f t="shared" si="0"/>
        <v>16.83532220935421</v>
      </c>
      <c r="R61" s="29">
        <v>0.86797326746355685</v>
      </c>
      <c r="S61" s="29">
        <f t="shared" si="1"/>
        <v>0.18842846763563248</v>
      </c>
      <c r="T61" s="29">
        <v>0.6433413571880604</v>
      </c>
      <c r="U61" s="29">
        <v>1.24444</v>
      </c>
      <c r="V61" s="29">
        <v>1</v>
      </c>
      <c r="W61" s="29">
        <f t="shared" si="3"/>
        <v>120</v>
      </c>
      <c r="X61" s="29">
        <f t="shared" si="4"/>
        <v>37.666666666666664</v>
      </c>
      <c r="Y61" s="29">
        <f t="shared" si="5"/>
        <v>157.66666666666666</v>
      </c>
      <c r="Z61" s="29">
        <v>140.5</v>
      </c>
      <c r="AA61" s="2" t="s">
        <v>2252</v>
      </c>
      <c r="AB61" s="34"/>
      <c r="AC61">
        <v>2892</v>
      </c>
      <c r="AD61">
        <v>306.68490000000003</v>
      </c>
      <c r="AE61">
        <v>9.4298739999999999</v>
      </c>
      <c r="AF61">
        <v>28.69</v>
      </c>
      <c r="AG61">
        <v>39.006844000000001</v>
      </c>
      <c r="AH61">
        <v>3.900684</v>
      </c>
      <c r="AI61">
        <v>0.10603700000000001</v>
      </c>
      <c r="AJ61">
        <v>9.2189999999999994E-2</v>
      </c>
      <c r="AK61">
        <v>0.86941299999999999</v>
      </c>
      <c r="AL61">
        <v>7.7575000000000005E-2</v>
      </c>
      <c r="AM61">
        <v>6.25E-2</v>
      </c>
      <c r="AN61">
        <v>2</v>
      </c>
      <c r="AO61">
        <v>6.5209999999999999E-3</v>
      </c>
      <c r="AP61">
        <v>0.39128099999999999</v>
      </c>
      <c r="AQ61">
        <v>1.9709540000000001</v>
      </c>
      <c r="AR61">
        <v>1.0546500000000001</v>
      </c>
      <c r="AS61">
        <v>0.208208</v>
      </c>
      <c r="AT61">
        <v>28.5</v>
      </c>
      <c r="AU61">
        <v>2.1213199999999999</v>
      </c>
      <c r="AV61">
        <v>3.8351000000000003E-2</v>
      </c>
      <c r="AW61">
        <v>1.7527000000000001E-2</v>
      </c>
      <c r="AX61">
        <v>26.390734999999999</v>
      </c>
      <c r="AY61">
        <v>3.198626</v>
      </c>
      <c r="AZ61">
        <v>68.044122000000002</v>
      </c>
      <c r="BA61">
        <v>3.1885539999999999</v>
      </c>
      <c r="BB61">
        <v>6.0961499999999997</v>
      </c>
      <c r="BC61">
        <v>0</v>
      </c>
      <c r="BD61">
        <v>5.9731300000000003</v>
      </c>
      <c r="BE61">
        <v>0.74535600000000002</v>
      </c>
    </row>
    <row r="62" spans="1:61" x14ac:dyDescent="0.25">
      <c r="A62" s="5" t="s">
        <v>275</v>
      </c>
      <c r="B62" s="5">
        <v>3</v>
      </c>
      <c r="C62" s="5" t="s">
        <v>0</v>
      </c>
      <c r="D62" s="5">
        <v>10</v>
      </c>
      <c r="E62" s="5" t="s">
        <v>1</v>
      </c>
      <c r="F62" s="5" t="s">
        <v>301</v>
      </c>
      <c r="G62" s="5" t="s">
        <v>245</v>
      </c>
      <c r="H62" s="2">
        <v>0.18747521</v>
      </c>
      <c r="I62">
        <v>1.2902237999999999</v>
      </c>
      <c r="J62" s="5" t="s">
        <v>51</v>
      </c>
      <c r="K62" s="29">
        <v>5601</v>
      </c>
      <c r="L62" s="29">
        <v>1515</v>
      </c>
      <c r="M62" s="29">
        <f t="shared" si="2"/>
        <v>27.048741296197111</v>
      </c>
      <c r="N62" s="29">
        <v>0.15233918918918876</v>
      </c>
      <c r="O62" s="29">
        <v>0.49345164846891082</v>
      </c>
      <c r="P62" s="29">
        <v>18.674477588340334</v>
      </c>
      <c r="Q62" s="29">
        <f t="shared" si="0"/>
        <v>7.4964163488040825</v>
      </c>
      <c r="R62" s="29">
        <v>0.86158117354490105</v>
      </c>
      <c r="S62" s="29">
        <f t="shared" si="1"/>
        <v>0.18203637371697667</v>
      </c>
      <c r="T62" s="29">
        <v>0.67220746063459202</v>
      </c>
      <c r="U62" s="29">
        <v>1.24444</v>
      </c>
      <c r="V62" s="29">
        <v>1</v>
      </c>
      <c r="W62" s="29">
        <f t="shared" si="3"/>
        <v>120</v>
      </c>
      <c r="X62" s="29">
        <f t="shared" si="4"/>
        <v>37.666666666666664</v>
      </c>
      <c r="Y62" s="29">
        <f t="shared" si="5"/>
        <v>157.66666666666666</v>
      </c>
      <c r="Z62" s="29">
        <v>140.5</v>
      </c>
      <c r="AA62" s="2" t="s">
        <v>2252</v>
      </c>
      <c r="AB62" s="34"/>
      <c r="AC62">
        <v>5728</v>
      </c>
      <c r="AD62">
        <v>306.68490000000003</v>
      </c>
      <c r="AE62">
        <v>18.677150000000001</v>
      </c>
      <c r="AF62">
        <v>57.27</v>
      </c>
      <c r="AG62">
        <v>130.512057</v>
      </c>
      <c r="AH62">
        <v>13.051206000000001</v>
      </c>
      <c r="AI62">
        <v>5.3533999999999998E-2</v>
      </c>
      <c r="AJ62">
        <v>4.6186999999999999E-2</v>
      </c>
      <c r="AK62">
        <v>0.86275900000000005</v>
      </c>
      <c r="AL62">
        <v>3.4049999999999997E-2</v>
      </c>
      <c r="AM62">
        <v>1.7500000000000002E-2</v>
      </c>
      <c r="AN62">
        <v>15</v>
      </c>
      <c r="AO62">
        <v>4.8910000000000002E-2</v>
      </c>
      <c r="AP62">
        <v>2.9346079999999999</v>
      </c>
      <c r="AQ62">
        <v>8.0656420000000004</v>
      </c>
      <c r="AR62">
        <v>0.53592799999999996</v>
      </c>
      <c r="AS62">
        <v>0.15171999999999999</v>
      </c>
      <c r="AT62">
        <v>30.8</v>
      </c>
      <c r="AU62">
        <v>8.9218829999999993</v>
      </c>
      <c r="AV62">
        <v>1.7984E-2</v>
      </c>
      <c r="AW62">
        <v>6.7010000000000004E-3</v>
      </c>
      <c r="AX62">
        <v>55.667662999999997</v>
      </c>
      <c r="AY62">
        <v>4.7473520000000002</v>
      </c>
      <c r="AZ62">
        <v>110.948472</v>
      </c>
      <c r="BA62">
        <v>17.020882</v>
      </c>
      <c r="BB62">
        <v>17.295712000000002</v>
      </c>
      <c r="BC62">
        <v>23.491603000000001</v>
      </c>
      <c r="BD62">
        <v>7.0382769999999999</v>
      </c>
      <c r="BE62">
        <v>2.629956</v>
      </c>
    </row>
    <row r="63" spans="1:61" x14ac:dyDescent="0.25">
      <c r="A63" s="5" t="s">
        <v>275</v>
      </c>
      <c r="B63" s="5">
        <v>3</v>
      </c>
      <c r="C63" s="5" t="s">
        <v>28</v>
      </c>
      <c r="D63" s="5">
        <v>15</v>
      </c>
      <c r="E63" s="5" t="s">
        <v>1</v>
      </c>
      <c r="F63" s="5" t="s">
        <v>301</v>
      </c>
      <c r="G63" s="5" t="s">
        <v>245</v>
      </c>
      <c r="H63" s="2">
        <v>0.18747521</v>
      </c>
      <c r="I63">
        <v>1.2902237999999999</v>
      </c>
      <c r="J63" s="5" t="s">
        <v>51</v>
      </c>
      <c r="K63" s="29">
        <v>684</v>
      </c>
      <c r="L63" s="29">
        <v>133</v>
      </c>
      <c r="M63" s="29">
        <f t="shared" si="2"/>
        <v>19.444444444444446</v>
      </c>
      <c r="N63" s="29">
        <v>0.40837395833332896</v>
      </c>
      <c r="O63" s="29">
        <v>8.0019186238201756E-2</v>
      </c>
      <c r="P63" s="29">
        <v>2.2805468077887503</v>
      </c>
      <c r="Q63" s="29">
        <f t="shared" si="0"/>
        <v>23.890347129355668</v>
      </c>
      <c r="R63" s="29">
        <v>1.1316339902782839</v>
      </c>
      <c r="S63" s="29">
        <f t="shared" si="1"/>
        <v>0.45208919045035956</v>
      </c>
      <c r="U63" s="29">
        <v>1.24444</v>
      </c>
      <c r="V63" s="29">
        <v>1</v>
      </c>
      <c r="W63" s="29">
        <f t="shared" si="3"/>
        <v>120</v>
      </c>
      <c r="X63" s="29">
        <f t="shared" si="4"/>
        <v>37.666666666666664</v>
      </c>
      <c r="Y63" s="29">
        <f t="shared" si="5"/>
        <v>157.66666666666666</v>
      </c>
      <c r="Z63" s="29">
        <v>140.5</v>
      </c>
      <c r="AA63" s="2" t="s">
        <v>2252</v>
      </c>
      <c r="AB63" s="34"/>
      <c r="AC63">
        <v>697</v>
      </c>
      <c r="AD63">
        <v>306.68490000000003</v>
      </c>
      <c r="AE63">
        <v>2.272691</v>
      </c>
      <c r="AF63">
        <v>4.79</v>
      </c>
      <c r="AG63">
        <v>4.2386200000000001</v>
      </c>
      <c r="AH63">
        <v>0.42386200000000002</v>
      </c>
      <c r="AI63">
        <v>0.43740299999999999</v>
      </c>
      <c r="AJ63">
        <v>0.49170399999999997</v>
      </c>
      <c r="AK63">
        <v>1.1241449999999999</v>
      </c>
      <c r="AL63">
        <v>0.24812500000000001</v>
      </c>
      <c r="AM63">
        <v>8.2500000000000004E-2</v>
      </c>
      <c r="AN63">
        <v>2</v>
      </c>
      <c r="AO63">
        <v>6.5209999999999999E-3</v>
      </c>
      <c r="AP63">
        <v>0.39128099999999999</v>
      </c>
      <c r="AQ63">
        <v>2.4390239999999999</v>
      </c>
      <c r="AR63">
        <v>0.47196300000000002</v>
      </c>
      <c r="AS63">
        <v>9.2329999999999995E-2</v>
      </c>
      <c r="AT63">
        <v>8.5</v>
      </c>
      <c r="AU63">
        <v>0.70710700000000004</v>
      </c>
      <c r="AV63">
        <v>6.2927999999999998E-2</v>
      </c>
      <c r="AW63">
        <v>2.6957999999999999E-2</v>
      </c>
      <c r="AX63">
        <v>16.051704000000001</v>
      </c>
      <c r="AY63">
        <v>1.641983</v>
      </c>
      <c r="AZ63">
        <v>42.254787</v>
      </c>
      <c r="BA63">
        <v>25.822953999999999</v>
      </c>
      <c r="BB63">
        <v>44.289850000000001</v>
      </c>
      <c r="BC63">
        <v>0</v>
      </c>
      <c r="BD63">
        <v>5.2439289999999996</v>
      </c>
      <c r="BE63">
        <v>0.47140500000000002</v>
      </c>
    </row>
    <row r="64" spans="1:61" x14ac:dyDescent="0.25">
      <c r="A64" s="5" t="s">
        <v>276</v>
      </c>
      <c r="B64" s="5">
        <v>3</v>
      </c>
      <c r="C64" s="5" t="s">
        <v>17</v>
      </c>
      <c r="D64" s="5">
        <v>8</v>
      </c>
      <c r="E64" s="5" t="s">
        <v>1</v>
      </c>
      <c r="F64" s="5" t="s">
        <v>301</v>
      </c>
      <c r="G64" s="5" t="s">
        <v>245</v>
      </c>
      <c r="H64" s="2">
        <v>0.18747521</v>
      </c>
      <c r="I64">
        <v>1.2902237999999999</v>
      </c>
      <c r="J64" s="5" t="s">
        <v>51</v>
      </c>
      <c r="K64" s="29">
        <v>7605</v>
      </c>
      <c r="L64" s="29">
        <v>19</v>
      </c>
      <c r="M64" s="29">
        <f t="shared" si="2"/>
        <v>0.24983563445101906</v>
      </c>
      <c r="N64" s="29">
        <v>0.13115833333332225</v>
      </c>
      <c r="O64" s="29">
        <v>3.8117224851687581E-3</v>
      </c>
      <c r="P64" s="29">
        <v>9.6627164999028015</v>
      </c>
      <c r="Q64" s="29">
        <f t="shared" si="0"/>
        <v>16.508177437241613</v>
      </c>
      <c r="R64" s="29">
        <v>0.57370696856359882</v>
      </c>
      <c r="S64" s="29">
        <f t="shared" si="1"/>
        <v>0.10583783126432555</v>
      </c>
      <c r="T64" s="29">
        <v>1.0417248521292792</v>
      </c>
      <c r="U64" s="29">
        <v>1.24444</v>
      </c>
      <c r="V64" s="29">
        <v>1</v>
      </c>
      <c r="W64" s="29">
        <f t="shared" si="3"/>
        <v>120</v>
      </c>
      <c r="X64" s="29">
        <f t="shared" si="4"/>
        <v>37.666666666666664</v>
      </c>
      <c r="Y64" s="29">
        <f t="shared" si="5"/>
        <v>157.66666666666666</v>
      </c>
      <c r="Z64" s="29">
        <v>140.5</v>
      </c>
      <c r="AA64" s="2" t="s">
        <v>2252</v>
      </c>
      <c r="AB64" s="34"/>
      <c r="AC64">
        <v>8097</v>
      </c>
      <c r="AD64">
        <v>834.05157499999996</v>
      </c>
      <c r="AE64">
        <v>9.7080330000000004</v>
      </c>
      <c r="AF64">
        <v>80.83</v>
      </c>
      <c r="AG64">
        <v>135.39845299999999</v>
      </c>
      <c r="AH64">
        <v>13.539845</v>
      </c>
      <c r="AI64">
        <v>0.103009</v>
      </c>
      <c r="AJ64">
        <v>5.9395000000000003E-2</v>
      </c>
      <c r="AK64">
        <v>0.57659700000000003</v>
      </c>
      <c r="AL64">
        <v>8.8999999999999996E-2</v>
      </c>
      <c r="AM64">
        <v>7.7499999999999999E-2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61" x14ac:dyDescent="0.25">
      <c r="A65" s="5" t="s">
        <v>276</v>
      </c>
      <c r="B65" s="5">
        <v>3</v>
      </c>
      <c r="C65" s="5" t="s">
        <v>5</v>
      </c>
      <c r="D65" s="5">
        <v>14</v>
      </c>
      <c r="E65" s="5" t="s">
        <v>1</v>
      </c>
      <c r="F65" s="5" t="s">
        <v>301</v>
      </c>
      <c r="G65" s="5" t="s">
        <v>245</v>
      </c>
      <c r="H65" s="2">
        <v>0.18747521</v>
      </c>
      <c r="I65">
        <v>1.2902237999999999</v>
      </c>
      <c r="J65" s="5" t="s">
        <v>51</v>
      </c>
      <c r="K65" s="29">
        <v>16096</v>
      </c>
      <c r="L65" s="29">
        <v>3122</v>
      </c>
      <c r="M65" s="29">
        <f t="shared" si="2"/>
        <v>19.396123260437374</v>
      </c>
      <c r="N65" s="29">
        <v>0.13550143769968159</v>
      </c>
      <c r="O65" s="29">
        <v>0.39768971261927377</v>
      </c>
      <c r="P65" s="29">
        <v>20.451161707092112</v>
      </c>
      <c r="Q65" s="29">
        <f t="shared" si="0"/>
        <v>5.7197322300523048</v>
      </c>
      <c r="R65" s="29">
        <v>0.7823318965125684</v>
      </c>
      <c r="S65" s="29">
        <f t="shared" si="1"/>
        <v>0.10278709668464403</v>
      </c>
      <c r="T65" s="29">
        <v>1.0250946960401695</v>
      </c>
      <c r="U65" s="29">
        <v>1.24444</v>
      </c>
      <c r="V65" s="29">
        <v>1</v>
      </c>
      <c r="W65" s="29">
        <f t="shared" si="3"/>
        <v>120</v>
      </c>
      <c r="X65" s="29">
        <f t="shared" si="4"/>
        <v>37.666666666666664</v>
      </c>
      <c r="Y65" s="29">
        <f t="shared" si="5"/>
        <v>157.66666666666666</v>
      </c>
      <c r="Z65" s="29">
        <v>140.5</v>
      </c>
      <c r="AA65" s="2" t="s">
        <v>2252</v>
      </c>
      <c r="AB65" s="34"/>
      <c r="AC65">
        <v>17325</v>
      </c>
      <c r="AD65">
        <v>834.05157499999996</v>
      </c>
      <c r="AE65">
        <v>20.772096999999999</v>
      </c>
      <c r="AF65">
        <v>173.24</v>
      </c>
      <c r="AG65">
        <v>394.85752200000002</v>
      </c>
      <c r="AH65">
        <v>39.485751999999998</v>
      </c>
      <c r="AI65">
        <v>4.8134999999999997E-2</v>
      </c>
      <c r="AJ65">
        <v>3.8024000000000002E-2</v>
      </c>
      <c r="AK65">
        <v>0.78993800000000003</v>
      </c>
      <c r="AL65">
        <v>3.4187000000000002E-2</v>
      </c>
      <c r="AM65">
        <v>1.7500000000000002E-2</v>
      </c>
      <c r="AN65">
        <v>39</v>
      </c>
      <c r="AO65">
        <v>4.6760000000000003E-2</v>
      </c>
      <c r="AP65">
        <v>2.8055819999999998</v>
      </c>
      <c r="AQ65">
        <v>7.2207790000000003</v>
      </c>
      <c r="AR65">
        <v>0.51202999999999999</v>
      </c>
      <c r="AS65">
        <v>0.29716799999999999</v>
      </c>
      <c r="AT65">
        <v>32.076923000000001</v>
      </c>
      <c r="AU65">
        <v>14.704787</v>
      </c>
      <c r="AV65">
        <v>1.6476000000000001E-2</v>
      </c>
      <c r="AW65">
        <v>6.613E-3</v>
      </c>
      <c r="AX65">
        <v>65.932688999999996</v>
      </c>
      <c r="AY65">
        <v>14.174944999999999</v>
      </c>
      <c r="AZ65">
        <v>300.560632</v>
      </c>
      <c r="BA65">
        <v>305.25678699999997</v>
      </c>
      <c r="BB65">
        <v>16.632777999999998</v>
      </c>
      <c r="BC65">
        <v>37.247576000000002</v>
      </c>
      <c r="BD65">
        <v>7.3230550000000001</v>
      </c>
      <c r="BE65">
        <v>4.038716</v>
      </c>
    </row>
    <row r="66" spans="1:61" x14ac:dyDescent="0.25">
      <c r="A66" s="5" t="s">
        <v>276</v>
      </c>
      <c r="B66" s="5">
        <v>3</v>
      </c>
      <c r="C66" s="5" t="s">
        <v>11</v>
      </c>
      <c r="D66" s="5">
        <v>16</v>
      </c>
      <c r="E66" s="5" t="s">
        <v>1</v>
      </c>
      <c r="F66" s="5" t="s">
        <v>301</v>
      </c>
      <c r="G66" s="5" t="s">
        <v>245</v>
      </c>
      <c r="H66" s="2">
        <v>0.18747521</v>
      </c>
      <c r="I66">
        <v>1.2902237999999999</v>
      </c>
      <c r="J66" s="5" t="s">
        <v>51</v>
      </c>
      <c r="K66" s="29">
        <v>16968</v>
      </c>
      <c r="L66" s="29">
        <v>385</v>
      </c>
      <c r="M66" s="29">
        <f t="shared" si="2"/>
        <v>2.2689768976897691</v>
      </c>
      <c r="N66" s="29">
        <v>3.8523456790127274E-2</v>
      </c>
      <c r="O66" s="29">
        <v>0.10291650709955646</v>
      </c>
      <c r="P66" s="29">
        <v>21.559102376114495</v>
      </c>
      <c r="Q66" s="29">
        <f t="shared" si="0"/>
        <v>4.6117915610299214</v>
      </c>
      <c r="R66" s="29">
        <v>0.92109897810197594</v>
      </c>
      <c r="S66" s="29">
        <f t="shared" si="1"/>
        <v>0.24155417827405157</v>
      </c>
      <c r="T66" s="29">
        <v>0.96586398682451491</v>
      </c>
      <c r="U66" s="29">
        <v>1.24444</v>
      </c>
      <c r="V66" s="29">
        <v>1</v>
      </c>
      <c r="W66" s="29">
        <f t="shared" si="3"/>
        <v>120</v>
      </c>
      <c r="X66" s="29">
        <f t="shared" si="4"/>
        <v>37.666666666666664</v>
      </c>
      <c r="Y66" s="29">
        <f t="shared" si="5"/>
        <v>157.66666666666666</v>
      </c>
      <c r="Z66" s="29">
        <v>140.5</v>
      </c>
      <c r="AA66" s="2" t="s">
        <v>2252</v>
      </c>
      <c r="AB66" s="34"/>
      <c r="AC66">
        <v>18255</v>
      </c>
      <c r="AD66">
        <v>834.05157499999996</v>
      </c>
      <c r="AE66">
        <v>21.887136000000002</v>
      </c>
      <c r="AF66">
        <v>182.54</v>
      </c>
      <c r="AG66">
        <v>422.98568299999999</v>
      </c>
      <c r="AH66">
        <v>42.298568000000003</v>
      </c>
      <c r="AI66">
        <v>4.5687999999999999E-2</v>
      </c>
      <c r="AJ66">
        <v>4.2176999999999999E-2</v>
      </c>
      <c r="AK66">
        <v>0.92315000000000003</v>
      </c>
      <c r="AL66">
        <v>3.705E-2</v>
      </c>
      <c r="AM66">
        <v>2.75E-2</v>
      </c>
      <c r="AN66">
        <v>5</v>
      </c>
      <c r="AO66">
        <v>5.9950000000000003E-3</v>
      </c>
      <c r="AP66">
        <v>0.35969000000000001</v>
      </c>
      <c r="AQ66">
        <v>0.77786900000000003</v>
      </c>
      <c r="AR66">
        <v>0.470835</v>
      </c>
      <c r="AS66">
        <v>0.320355</v>
      </c>
      <c r="AT66">
        <v>28.4</v>
      </c>
      <c r="AU66">
        <v>13.352902</v>
      </c>
      <c r="AV66">
        <v>1.7184000000000001E-2</v>
      </c>
      <c r="AW66">
        <v>9.5309999999999995E-3</v>
      </c>
      <c r="AX66">
        <v>71.795866000000004</v>
      </c>
      <c r="AY66">
        <v>27.308934000000001</v>
      </c>
      <c r="AZ66">
        <v>511.16333800000001</v>
      </c>
      <c r="BA66">
        <v>231.07081700000001</v>
      </c>
      <c r="BB66">
        <v>179.802088</v>
      </c>
      <c r="BC66">
        <v>342.416651</v>
      </c>
      <c r="BD66">
        <v>5.9971220000000001</v>
      </c>
      <c r="BE66">
        <v>0.81127300000000002</v>
      </c>
    </row>
    <row r="67" spans="1:61" x14ac:dyDescent="0.25">
      <c r="A67" s="5" t="s">
        <v>277</v>
      </c>
      <c r="B67" s="5">
        <v>3</v>
      </c>
      <c r="C67" s="5" t="s">
        <v>10</v>
      </c>
      <c r="D67" s="5">
        <v>13</v>
      </c>
      <c r="E67" s="5" t="s">
        <v>1</v>
      </c>
      <c r="F67" s="5" t="s">
        <v>301</v>
      </c>
      <c r="G67" s="5" t="s">
        <v>245</v>
      </c>
      <c r="H67" s="2">
        <v>0.18747521</v>
      </c>
      <c r="I67">
        <v>1.2902237999999999</v>
      </c>
      <c r="J67" s="5" t="s">
        <v>50</v>
      </c>
      <c r="K67" s="29">
        <v>7710</v>
      </c>
      <c r="L67" s="29">
        <v>2285</v>
      </c>
      <c r="M67" s="29">
        <f t="shared" si="2"/>
        <v>29.636835278858626</v>
      </c>
      <c r="N67" s="29">
        <v>0.16049245283018848</v>
      </c>
      <c r="O67" s="29">
        <v>0.51091694355482875</v>
      </c>
      <c r="P67" s="29">
        <v>18.580988843432685</v>
      </c>
      <c r="Q67" s="29">
        <f t="shared" ref="Q67:Q130" si="6">ABS(P67-$P$298)</f>
        <v>7.5899050937117316</v>
      </c>
      <c r="R67" s="29">
        <v>0.96058079501098448</v>
      </c>
      <c r="S67" s="29">
        <f t="shared" ref="S67:S130" si="7">ABS(R67-$R$298)</f>
        <v>0.28103599518306011</v>
      </c>
      <c r="U67" s="29">
        <v>1.24444</v>
      </c>
      <c r="V67" s="29">
        <v>1</v>
      </c>
      <c r="W67" s="29">
        <f t="shared" si="3"/>
        <v>120</v>
      </c>
      <c r="X67" s="29">
        <f t="shared" si="4"/>
        <v>37.666666666666664</v>
      </c>
      <c r="Y67" s="29">
        <f t="shared" si="5"/>
        <v>157.66666666666666</v>
      </c>
      <c r="Z67" s="29">
        <v>140.5</v>
      </c>
      <c r="AA67" s="2" t="s">
        <v>2252</v>
      </c>
      <c r="AB67" s="34"/>
      <c r="AC67">
        <v>8114</v>
      </c>
      <c r="AD67">
        <v>431.10145</v>
      </c>
      <c r="AE67">
        <v>18.821556000000001</v>
      </c>
      <c r="AF67">
        <v>81.13</v>
      </c>
      <c r="AG67">
        <v>191.892921</v>
      </c>
      <c r="AH67">
        <v>19.189291999999998</v>
      </c>
      <c r="AI67">
        <v>5.3127000000000001E-2</v>
      </c>
      <c r="AJ67">
        <v>5.1087E-2</v>
      </c>
      <c r="AK67">
        <v>0.96160800000000002</v>
      </c>
      <c r="AL67">
        <v>3.2599999999999997E-2</v>
      </c>
      <c r="AM67">
        <v>1.7500000000000002E-2</v>
      </c>
      <c r="AN67">
        <v>27</v>
      </c>
      <c r="AO67">
        <v>6.2630000000000005E-2</v>
      </c>
      <c r="AP67">
        <v>3.757816</v>
      </c>
      <c r="AQ67">
        <v>9.4158249999999999</v>
      </c>
      <c r="AR67">
        <v>0.49862400000000001</v>
      </c>
      <c r="AS67">
        <v>0.212726</v>
      </c>
      <c r="AT67">
        <v>28.296296000000002</v>
      </c>
      <c r="AU67">
        <v>9.0460989999999999</v>
      </c>
      <c r="AV67">
        <v>1.8266999999999999E-2</v>
      </c>
      <c r="AW67">
        <v>6.6109999999999997E-3</v>
      </c>
      <c r="AX67">
        <v>57.027580999999998</v>
      </c>
      <c r="AY67">
        <v>7.2081679999999997</v>
      </c>
      <c r="AZ67">
        <v>117.869353</v>
      </c>
      <c r="BA67">
        <v>19.864419000000002</v>
      </c>
      <c r="BB67">
        <v>15.372543</v>
      </c>
      <c r="BC67">
        <v>15.604155</v>
      </c>
      <c r="BD67">
        <v>6.4180140000000003</v>
      </c>
      <c r="BE67">
        <v>2.05776</v>
      </c>
    </row>
    <row r="68" spans="1:61" x14ac:dyDescent="0.25">
      <c r="A68" s="5" t="s">
        <v>278</v>
      </c>
      <c r="B68" s="5">
        <v>3</v>
      </c>
      <c r="C68" s="5" t="s">
        <v>12</v>
      </c>
      <c r="D68" s="5">
        <v>5</v>
      </c>
      <c r="E68" s="5" t="s">
        <v>1</v>
      </c>
      <c r="F68" s="5" t="s">
        <v>301</v>
      </c>
      <c r="G68" s="5" t="s">
        <v>245</v>
      </c>
      <c r="H68" s="2">
        <v>0.18747521</v>
      </c>
      <c r="I68">
        <v>1.2902237999999999</v>
      </c>
      <c r="J68" s="5" t="s">
        <v>52</v>
      </c>
      <c r="K68" s="29">
        <v>6354</v>
      </c>
      <c r="L68" s="29">
        <v>1449</v>
      </c>
      <c r="M68" s="29">
        <f t="shared" ref="M68:M131" si="8">L68/K68*100</f>
        <v>22.804532577903682</v>
      </c>
      <c r="N68" s="29">
        <v>0.15617637795275621</v>
      </c>
      <c r="O68" s="29">
        <v>0.41917657955631465</v>
      </c>
      <c r="P68" s="29">
        <v>20.972031389770265</v>
      </c>
      <c r="Q68" s="29">
        <f t="shared" si="6"/>
        <v>5.1988625473741514</v>
      </c>
      <c r="R68" s="29">
        <v>0.78809681428041944</v>
      </c>
      <c r="S68" s="29">
        <f t="shared" si="7"/>
        <v>0.10855201445249507</v>
      </c>
      <c r="U68" s="29">
        <v>1.24444</v>
      </c>
      <c r="V68" s="29">
        <v>1</v>
      </c>
      <c r="W68" s="29">
        <f t="shared" si="3"/>
        <v>120</v>
      </c>
      <c r="X68" s="29">
        <f t="shared" si="4"/>
        <v>37.666666666666664</v>
      </c>
      <c r="Y68" s="29">
        <f t="shared" si="5"/>
        <v>157.66666666666666</v>
      </c>
      <c r="Z68" s="29">
        <v>140.5</v>
      </c>
      <c r="AA68" s="2" t="s">
        <v>2252</v>
      </c>
      <c r="AB68" s="34"/>
      <c r="AC68">
        <v>6732</v>
      </c>
      <c r="AD68">
        <v>319.45580000000001</v>
      </c>
      <c r="AE68">
        <v>21.073338</v>
      </c>
      <c r="AF68">
        <v>67.31</v>
      </c>
      <c r="AG68">
        <v>157.36725799999999</v>
      </c>
      <c r="AH68">
        <v>15.736726000000001</v>
      </c>
      <c r="AI68">
        <v>4.7444E-2</v>
      </c>
      <c r="AJ68">
        <v>3.7317000000000003E-2</v>
      </c>
      <c r="AK68">
        <v>0.786551</v>
      </c>
      <c r="AL68">
        <v>3.3325E-2</v>
      </c>
      <c r="AM68">
        <v>1.7500000000000002E-2</v>
      </c>
      <c r="AN68">
        <v>21</v>
      </c>
      <c r="AO68">
        <v>6.5737000000000004E-2</v>
      </c>
      <c r="AP68">
        <v>3.9442080000000002</v>
      </c>
      <c r="AQ68">
        <v>8.9869280000000007</v>
      </c>
      <c r="AR68">
        <v>0.48028900000000002</v>
      </c>
      <c r="AS68">
        <v>0.27706500000000001</v>
      </c>
      <c r="AT68">
        <v>28.809524</v>
      </c>
      <c r="AU68">
        <v>10.298636</v>
      </c>
      <c r="AV68">
        <v>1.7271000000000002E-2</v>
      </c>
      <c r="AW68">
        <v>6.3470000000000002E-3</v>
      </c>
      <c r="AX68">
        <v>61.880617999999998</v>
      </c>
      <c r="AY68">
        <v>8.6463319999999992</v>
      </c>
      <c r="AZ68">
        <v>118.215476</v>
      </c>
      <c r="BA68">
        <v>15.316407999999999</v>
      </c>
      <c r="BB68">
        <v>12.199346999999999</v>
      </c>
      <c r="BC68">
        <v>20.217130000000001</v>
      </c>
      <c r="BD68">
        <v>6.1081729999999999</v>
      </c>
      <c r="BE68">
        <v>2.362908</v>
      </c>
    </row>
    <row r="69" spans="1:61" x14ac:dyDescent="0.25">
      <c r="A69" s="5" t="s">
        <v>279</v>
      </c>
      <c r="B69" s="5">
        <v>4</v>
      </c>
      <c r="C69" s="5" t="s">
        <v>4</v>
      </c>
      <c r="D69" s="5">
        <v>12</v>
      </c>
      <c r="E69" s="5" t="s">
        <v>1</v>
      </c>
      <c r="F69" s="5" t="s">
        <v>302</v>
      </c>
      <c r="G69" s="5" t="s">
        <v>244</v>
      </c>
      <c r="H69" s="2">
        <v>4.5994899299999998</v>
      </c>
      <c r="I69">
        <v>8.4872680500000008</v>
      </c>
      <c r="J69" s="5" t="s">
        <v>51</v>
      </c>
      <c r="K69" s="29">
        <v>6266</v>
      </c>
      <c r="L69" s="29">
        <v>2625</v>
      </c>
      <c r="M69" s="29">
        <f t="shared" si="8"/>
        <v>41.892754548356208</v>
      </c>
      <c r="N69" s="29">
        <v>3.9801334106729119E-2</v>
      </c>
      <c r="O69" s="29">
        <v>1.6239663479498456</v>
      </c>
      <c r="P69" s="29">
        <v>23.609682450704714</v>
      </c>
      <c r="Q69" s="29">
        <f t="shared" si="6"/>
        <v>2.5612114864397029</v>
      </c>
      <c r="R69" s="29">
        <v>1.5758038139470048</v>
      </c>
      <c r="S69" s="29">
        <f t="shared" si="7"/>
        <v>0.89625901411908038</v>
      </c>
      <c r="T69" s="29">
        <v>0.61996449564645384</v>
      </c>
      <c r="U69" s="29">
        <v>0.84169799999999995</v>
      </c>
      <c r="V69" s="29">
        <v>1</v>
      </c>
      <c r="W69" s="29">
        <f>AVERAGE(36,120,31)</f>
        <v>62.333333333333336</v>
      </c>
      <c r="X69" s="29">
        <f>AVERAGE(39, 11, 6)</f>
        <v>18.666666666666668</v>
      </c>
      <c r="Y69" s="29">
        <f>AVERAGE((36+39), 131, 37)</f>
        <v>81</v>
      </c>
      <c r="Z69" s="29">
        <v>262.5</v>
      </c>
      <c r="AA69" s="2" t="s">
        <v>2253</v>
      </c>
      <c r="AB69" s="34"/>
      <c r="AC69">
        <v>7570</v>
      </c>
      <c r="AD69">
        <v>316.56552499999998</v>
      </c>
      <c r="AE69">
        <v>23.912901000000002</v>
      </c>
      <c r="AF69">
        <v>75.59</v>
      </c>
      <c r="AG69">
        <v>206.569121</v>
      </c>
      <c r="AH69">
        <v>20.656911999999998</v>
      </c>
      <c r="AI69">
        <v>4.1801999999999999E-2</v>
      </c>
      <c r="AJ69">
        <v>6.6314999999999999E-2</v>
      </c>
      <c r="AK69">
        <v>1.586422</v>
      </c>
      <c r="AL69">
        <v>1.8974999999999999E-2</v>
      </c>
      <c r="AM69">
        <v>2.5000000000000001E-3</v>
      </c>
      <c r="AN69">
        <v>68</v>
      </c>
      <c r="AO69">
        <v>0.214805</v>
      </c>
      <c r="AP69">
        <v>12.888327</v>
      </c>
      <c r="AQ69">
        <v>14.940555</v>
      </c>
      <c r="AR69">
        <v>0.15666099999999999</v>
      </c>
      <c r="AS69">
        <v>0.103228</v>
      </c>
      <c r="AT69">
        <v>16.632352999999998</v>
      </c>
      <c r="AU69">
        <v>6.7290960000000002</v>
      </c>
      <c r="AV69">
        <v>1.0022E-2</v>
      </c>
      <c r="AW69">
        <v>7.2160000000000002E-3</v>
      </c>
      <c r="AX69">
        <v>122.77115000000001</v>
      </c>
      <c r="AY69">
        <v>72.075456000000003</v>
      </c>
      <c r="AZ69">
        <v>484.06621699999999</v>
      </c>
      <c r="BA69">
        <v>241.40166300000001</v>
      </c>
      <c r="BB69">
        <v>3.5632809999999999</v>
      </c>
      <c r="BC69">
        <v>5.261228</v>
      </c>
      <c r="BD69">
        <v>6.3908300000000002</v>
      </c>
      <c r="BE69">
        <v>11.234866</v>
      </c>
    </row>
    <row r="70" spans="1:61" x14ac:dyDescent="0.25">
      <c r="A70" s="5" t="s">
        <v>279</v>
      </c>
      <c r="B70" s="5">
        <v>4</v>
      </c>
      <c r="C70" s="5" t="s">
        <v>236</v>
      </c>
      <c r="D70" s="5">
        <v>12</v>
      </c>
      <c r="E70" s="5" t="s">
        <v>7</v>
      </c>
      <c r="F70" s="5" t="s">
        <v>302</v>
      </c>
      <c r="G70" s="5" t="s">
        <v>244</v>
      </c>
      <c r="H70" s="2">
        <v>4.5994899299999998</v>
      </c>
      <c r="I70">
        <v>8.4872680500000008</v>
      </c>
      <c r="J70" s="5" t="s">
        <v>51</v>
      </c>
      <c r="K70" s="29">
        <v>4181</v>
      </c>
      <c r="L70" s="29">
        <v>1196</v>
      </c>
      <c r="M70" s="29">
        <f t="shared" si="8"/>
        <v>28.605596747189665</v>
      </c>
      <c r="N70" s="29">
        <v>0.10307029411764708</v>
      </c>
      <c r="O70" s="29">
        <v>0.64054357111710847</v>
      </c>
      <c r="P70" s="29">
        <v>15.753603946121356</v>
      </c>
      <c r="Q70" s="29">
        <f t="shared" si="6"/>
        <v>10.417289991023061</v>
      </c>
      <c r="R70" s="29">
        <v>1.4969757783026247</v>
      </c>
      <c r="S70" s="29">
        <f t="shared" si="7"/>
        <v>0.81743097847470036</v>
      </c>
      <c r="T70" s="29">
        <v>0.75927566365176091</v>
      </c>
      <c r="U70" s="29">
        <v>0.84169799999999995</v>
      </c>
      <c r="V70" s="29">
        <v>1</v>
      </c>
      <c r="W70" s="29">
        <f>AVERAGE(36,120,31)</f>
        <v>62.333333333333336</v>
      </c>
      <c r="X70" s="29">
        <f>AVERAGE(39, 11, 6)</f>
        <v>18.666666666666668</v>
      </c>
      <c r="Y70" s="29">
        <f>AVERAGE((36+39), 131, 37)</f>
        <v>81</v>
      </c>
      <c r="Z70" s="29">
        <v>262.5</v>
      </c>
      <c r="AA70" s="2" t="s">
        <v>2253</v>
      </c>
      <c r="AB70" s="34"/>
      <c r="AC70">
        <v>4972</v>
      </c>
      <c r="AD70">
        <v>316.56552499999998</v>
      </c>
      <c r="AE70">
        <v>15.706068999999999</v>
      </c>
      <c r="AF70">
        <v>49.2</v>
      </c>
      <c r="AG70">
        <v>115.04234</v>
      </c>
      <c r="AH70">
        <v>11.504234</v>
      </c>
      <c r="AI70">
        <v>6.3672999999999993E-2</v>
      </c>
      <c r="AJ70">
        <v>0.10188</v>
      </c>
      <c r="AK70">
        <v>1.60006</v>
      </c>
      <c r="AL70">
        <v>3.175E-2</v>
      </c>
      <c r="AM70">
        <v>1.7500000000000002E-2</v>
      </c>
      <c r="AN70">
        <v>15</v>
      </c>
      <c r="AO70">
        <v>4.7384000000000003E-2</v>
      </c>
      <c r="AP70">
        <v>2.843013</v>
      </c>
      <c r="AQ70">
        <v>8.1858409999999999</v>
      </c>
      <c r="AR70">
        <v>0.56855800000000001</v>
      </c>
      <c r="AS70">
        <v>0.37044199999999999</v>
      </c>
      <c r="AT70">
        <v>27.133333</v>
      </c>
      <c r="AU70">
        <v>14.034990000000001</v>
      </c>
      <c r="AV70">
        <v>2.1756000000000001E-2</v>
      </c>
      <c r="AW70">
        <v>1.1027E-2</v>
      </c>
      <c r="AX70">
        <v>58.187285000000003</v>
      </c>
      <c r="AY70">
        <v>29.025033000000001</v>
      </c>
      <c r="AZ70">
        <v>167.48158599999999</v>
      </c>
      <c r="BA70">
        <v>70.884136999999996</v>
      </c>
      <c r="BB70">
        <v>18.789435999999998</v>
      </c>
      <c r="BC70">
        <v>23.643411</v>
      </c>
      <c r="BD70">
        <v>6.438123</v>
      </c>
      <c r="BE70">
        <v>2.362908</v>
      </c>
    </row>
    <row r="71" spans="1:61" x14ac:dyDescent="0.25">
      <c r="A71" s="5" t="s">
        <v>279</v>
      </c>
      <c r="B71" s="5">
        <v>4</v>
      </c>
      <c r="C71" s="5" t="s">
        <v>5</v>
      </c>
      <c r="D71" s="5">
        <v>14</v>
      </c>
      <c r="E71" s="5" t="s">
        <v>1</v>
      </c>
      <c r="F71" s="5" t="s">
        <v>302</v>
      </c>
      <c r="G71" s="5" t="s">
        <v>244</v>
      </c>
      <c r="H71" s="2">
        <v>4.5994899299999998</v>
      </c>
      <c r="I71">
        <v>8.4872680500000008</v>
      </c>
      <c r="J71" s="5" t="s">
        <v>52</v>
      </c>
      <c r="K71" s="29">
        <v>6727</v>
      </c>
      <c r="L71" s="29">
        <v>1475</v>
      </c>
      <c r="M71" s="29">
        <f t="shared" si="8"/>
        <v>21.926564590456373</v>
      </c>
      <c r="N71" s="29">
        <v>9.6613071895424951E-2</v>
      </c>
      <c r="O71" s="29">
        <v>0.57648921400539765</v>
      </c>
      <c r="P71" s="29">
        <v>25.346685899439933</v>
      </c>
      <c r="Q71" s="29">
        <f t="shared" si="6"/>
        <v>0.82420803770448359</v>
      </c>
      <c r="R71" s="29">
        <v>1.3943962618903714</v>
      </c>
      <c r="S71" s="29">
        <f t="shared" si="7"/>
        <v>0.71485146206244699</v>
      </c>
      <c r="T71" s="29">
        <v>1.3792401592982149</v>
      </c>
      <c r="U71" s="29">
        <v>0.84169799999999995</v>
      </c>
      <c r="V71" s="29">
        <v>1</v>
      </c>
      <c r="W71" s="29">
        <f t="shared" ref="W71:W96" si="9">AVERAGE(36,120,31)</f>
        <v>62.333333333333336</v>
      </c>
      <c r="X71" s="29">
        <f t="shared" ref="X71:X96" si="10">AVERAGE(39, 11, 6)</f>
        <v>18.666666666666668</v>
      </c>
      <c r="Y71" s="29">
        <f t="shared" ref="Y71:Y96" si="11">AVERAGE((36+39), 131, 37)</f>
        <v>81</v>
      </c>
      <c r="Z71" s="29">
        <v>262.5</v>
      </c>
      <c r="AA71" s="2" t="s">
        <v>2253</v>
      </c>
      <c r="AB71" s="34"/>
      <c r="AC71">
        <v>8081</v>
      </c>
      <c r="AD71">
        <v>316.56552499999998</v>
      </c>
      <c r="AE71">
        <v>25.527100999999998</v>
      </c>
      <c r="AF71">
        <v>80.569999999999993</v>
      </c>
      <c r="AG71">
        <v>222.05617599999999</v>
      </c>
      <c r="AH71">
        <v>22.205618000000001</v>
      </c>
      <c r="AI71">
        <v>3.9172999999999999E-2</v>
      </c>
      <c r="AJ71">
        <v>5.9402000000000003E-2</v>
      </c>
      <c r="AK71">
        <v>1.5163899999999999</v>
      </c>
      <c r="AL71">
        <v>2.5874999999999999E-2</v>
      </c>
      <c r="AM71">
        <v>1.7500000000000002E-2</v>
      </c>
      <c r="AN71">
        <v>28</v>
      </c>
      <c r="AO71">
        <v>8.8449E-2</v>
      </c>
      <c r="AP71">
        <v>5.3069579999999998</v>
      </c>
      <c r="AQ71">
        <v>12.956317</v>
      </c>
      <c r="AR71">
        <v>0.54473000000000005</v>
      </c>
      <c r="AS71">
        <v>0.36686800000000003</v>
      </c>
      <c r="AT71">
        <v>37.392856999999999</v>
      </c>
      <c r="AU71">
        <v>18.53593</v>
      </c>
      <c r="AV71">
        <v>1.4968E-2</v>
      </c>
      <c r="AW71">
        <v>6.966E-3</v>
      </c>
      <c r="AX71">
        <v>73.950773999999996</v>
      </c>
      <c r="AY71">
        <v>14.257035</v>
      </c>
      <c r="AZ71">
        <v>214.29384099999999</v>
      </c>
      <c r="BA71">
        <v>46.774335999999998</v>
      </c>
      <c r="BB71">
        <v>10.9331</v>
      </c>
      <c r="BC71">
        <v>12.59474</v>
      </c>
      <c r="BD71">
        <v>7.1311650000000002</v>
      </c>
      <c r="BE71">
        <v>2.1343749999999999</v>
      </c>
    </row>
    <row r="72" spans="1:61" x14ac:dyDescent="0.25">
      <c r="A72" s="5" t="s">
        <v>280</v>
      </c>
      <c r="B72" s="5">
        <v>4</v>
      </c>
      <c r="C72" s="5" t="s">
        <v>9</v>
      </c>
      <c r="D72" s="5">
        <v>2</v>
      </c>
      <c r="E72" s="5" t="s">
        <v>1</v>
      </c>
      <c r="F72" s="5" t="s">
        <v>302</v>
      </c>
      <c r="G72" s="5" t="s">
        <v>244</v>
      </c>
      <c r="H72" s="2">
        <v>4.5994899299999998</v>
      </c>
      <c r="I72">
        <v>8.4872680500000008</v>
      </c>
      <c r="J72" s="5" t="s">
        <v>51</v>
      </c>
      <c r="K72" s="29">
        <v>6941</v>
      </c>
      <c r="L72" s="29">
        <v>2380</v>
      </c>
      <c r="M72" s="29">
        <f t="shared" si="8"/>
        <v>34.289007347644429</v>
      </c>
      <c r="N72" s="29">
        <v>6.5004980842912299E-2</v>
      </c>
      <c r="O72" s="29">
        <v>1.0247943663231744</v>
      </c>
      <c r="P72" s="29">
        <v>27.253247879881815</v>
      </c>
      <c r="Q72" s="29">
        <f t="shared" si="6"/>
        <v>1.0823539427373987</v>
      </c>
      <c r="R72" s="29">
        <v>1.3338565116525343</v>
      </c>
      <c r="S72" s="29">
        <f t="shared" si="7"/>
        <v>0.6543117118246099</v>
      </c>
      <c r="U72" s="29">
        <v>0.84169799999999995</v>
      </c>
      <c r="V72" s="29">
        <v>1</v>
      </c>
      <c r="W72" s="29">
        <f t="shared" si="9"/>
        <v>62.333333333333336</v>
      </c>
      <c r="X72" s="29">
        <f t="shared" si="10"/>
        <v>18.666666666666668</v>
      </c>
      <c r="Y72" s="29">
        <f t="shared" si="11"/>
        <v>81</v>
      </c>
      <c r="Z72" s="29">
        <v>262.5</v>
      </c>
      <c r="AA72" s="2" t="s">
        <v>2253</v>
      </c>
      <c r="AB72" s="34"/>
      <c r="AC72">
        <v>8112</v>
      </c>
      <c r="AD72">
        <v>306.02564999999998</v>
      </c>
      <c r="AE72">
        <v>26.507581999999999</v>
      </c>
      <c r="AF72">
        <v>81.08</v>
      </c>
      <c r="AG72">
        <v>215.59877900000001</v>
      </c>
      <c r="AH72">
        <v>21.559878000000001</v>
      </c>
      <c r="AI72">
        <v>3.7713999999999998E-2</v>
      </c>
      <c r="AJ72">
        <v>5.142E-2</v>
      </c>
      <c r="AK72">
        <v>1.363448</v>
      </c>
      <c r="AL72">
        <v>2.1250000000000002E-2</v>
      </c>
      <c r="AM72">
        <v>7.4999999999999997E-3</v>
      </c>
      <c r="AN72">
        <v>90</v>
      </c>
      <c r="AO72">
        <v>0.29409299999999999</v>
      </c>
      <c r="AP72">
        <v>17.645579999999999</v>
      </c>
      <c r="AQ72">
        <v>21.807199000000001</v>
      </c>
      <c r="AR72">
        <v>0.163526</v>
      </c>
      <c r="AS72">
        <v>0.16065199999999999</v>
      </c>
      <c r="AT72">
        <v>19.655556000000001</v>
      </c>
      <c r="AU72">
        <v>12.46673</v>
      </c>
      <c r="AV72">
        <v>8.7659999999999995E-3</v>
      </c>
      <c r="AW72">
        <v>5.8240000000000002E-3</v>
      </c>
      <c r="AX72">
        <v>139.71327500000001</v>
      </c>
      <c r="AY72">
        <v>44.551513999999997</v>
      </c>
      <c r="AZ72">
        <v>424.12995699999999</v>
      </c>
      <c r="BA72">
        <v>173.849288</v>
      </c>
      <c r="BB72">
        <v>2.5089969999999999</v>
      </c>
      <c r="BC72">
        <v>5.8272409999999999</v>
      </c>
      <c r="BD72">
        <v>7.5974389999999996</v>
      </c>
      <c r="BE72">
        <v>14.236103999999999</v>
      </c>
    </row>
    <row r="73" spans="1:61" x14ac:dyDescent="0.25">
      <c r="A73" s="5" t="s">
        <v>280</v>
      </c>
      <c r="B73" s="5">
        <v>4</v>
      </c>
      <c r="C73" s="5" t="s">
        <v>12</v>
      </c>
      <c r="D73" s="5">
        <v>5</v>
      </c>
      <c r="E73" s="5" t="s">
        <v>1</v>
      </c>
      <c r="F73" s="5" t="s">
        <v>302</v>
      </c>
      <c r="G73" s="5" t="s">
        <v>244</v>
      </c>
      <c r="H73" s="2">
        <v>4.5994899299999998</v>
      </c>
      <c r="I73">
        <v>8.4872680500000008</v>
      </c>
      <c r="J73" s="5" t="s">
        <v>50</v>
      </c>
      <c r="K73" s="29">
        <v>5347</v>
      </c>
      <c r="L73" s="29">
        <v>1623</v>
      </c>
      <c r="M73" s="29">
        <f t="shared" si="8"/>
        <v>30.353469235085097</v>
      </c>
      <c r="N73" s="29">
        <v>8.1534624413146392E-2</v>
      </c>
      <c r="O73" s="29">
        <v>0.83632643688442976</v>
      </c>
      <c r="P73" s="29">
        <v>20.994542056436835</v>
      </c>
      <c r="Q73" s="29">
        <f t="shared" si="6"/>
        <v>5.1763518807075819</v>
      </c>
      <c r="R73" s="29">
        <v>1.6745524940539609</v>
      </c>
      <c r="S73" s="29">
        <f t="shared" si="7"/>
        <v>0.99500769422603652</v>
      </c>
      <c r="U73" s="29">
        <v>0.84169799999999995</v>
      </c>
      <c r="V73" s="29">
        <v>1</v>
      </c>
      <c r="W73" s="29">
        <f t="shared" si="9"/>
        <v>62.333333333333336</v>
      </c>
      <c r="X73" s="29">
        <f t="shared" si="10"/>
        <v>18.666666666666668</v>
      </c>
      <c r="Y73" s="29">
        <f t="shared" si="11"/>
        <v>81</v>
      </c>
      <c r="Z73" s="29">
        <v>262.5</v>
      </c>
      <c r="AA73" s="2" t="s">
        <v>2253</v>
      </c>
      <c r="AB73" s="34"/>
      <c r="AC73">
        <v>6415</v>
      </c>
      <c r="AD73">
        <v>306.02564999999998</v>
      </c>
      <c r="AE73">
        <v>20.962295000000001</v>
      </c>
      <c r="AF73">
        <v>63.8</v>
      </c>
      <c r="AG73">
        <v>181.251869</v>
      </c>
      <c r="AH73">
        <v>18.125187</v>
      </c>
      <c r="AI73">
        <v>4.7702000000000001E-2</v>
      </c>
      <c r="AJ73">
        <v>9.6421000000000007E-2</v>
      </c>
      <c r="AK73">
        <v>2.0213070000000002</v>
      </c>
      <c r="AL73">
        <v>2.4299999999999999E-2</v>
      </c>
      <c r="AM73">
        <v>1.2500000000000001E-2</v>
      </c>
      <c r="AN73">
        <v>23</v>
      </c>
      <c r="AO73">
        <v>7.5157000000000002E-2</v>
      </c>
      <c r="AP73">
        <v>4.5094260000000004</v>
      </c>
      <c r="AQ73">
        <v>11.395168</v>
      </c>
      <c r="AR73">
        <v>0.43353599999999998</v>
      </c>
      <c r="AS73">
        <v>0.35877399999999998</v>
      </c>
      <c r="AT73">
        <v>31.782609000000001</v>
      </c>
      <c r="AU73">
        <v>24.492961000000001</v>
      </c>
      <c r="AV73">
        <v>1.4083999999999999E-2</v>
      </c>
      <c r="AW73">
        <v>7.4570000000000001E-3</v>
      </c>
      <c r="AX73">
        <v>78.423822000000001</v>
      </c>
      <c r="AY73">
        <v>21.447147999999999</v>
      </c>
      <c r="AZ73">
        <v>192.318129</v>
      </c>
      <c r="BA73">
        <v>176.210542</v>
      </c>
      <c r="BB73">
        <v>12.783726</v>
      </c>
      <c r="BC73">
        <v>22.665596000000001</v>
      </c>
      <c r="BD73">
        <v>8.613899</v>
      </c>
      <c r="BE73">
        <v>5.079917</v>
      </c>
    </row>
    <row r="74" spans="1:61" x14ac:dyDescent="0.25">
      <c r="A74" s="5" t="s">
        <v>281</v>
      </c>
      <c r="B74" s="5">
        <v>4</v>
      </c>
      <c r="C74" s="5" t="s">
        <v>4</v>
      </c>
      <c r="D74" s="5">
        <v>12</v>
      </c>
      <c r="E74" s="5" t="s">
        <v>1</v>
      </c>
      <c r="F74" s="5" t="s">
        <v>302</v>
      </c>
      <c r="G74" s="5" t="s">
        <v>244</v>
      </c>
      <c r="H74" s="2">
        <v>4.5994899299999998</v>
      </c>
      <c r="I74">
        <v>8.4872680500000008</v>
      </c>
      <c r="J74" s="5" t="s">
        <v>50</v>
      </c>
      <c r="K74" s="29">
        <v>10773</v>
      </c>
      <c r="L74" s="29">
        <v>1716</v>
      </c>
      <c r="M74" s="29">
        <f t="shared" si="8"/>
        <v>15.928710665552771</v>
      </c>
      <c r="N74" s="29">
        <v>9.7848644578315505E-2</v>
      </c>
      <c r="O74" s="29">
        <v>0.4265071293546614</v>
      </c>
      <c r="P74" s="29">
        <v>27.679284967094983</v>
      </c>
      <c r="Q74" s="29">
        <f t="shared" si="6"/>
        <v>1.5083910299505661</v>
      </c>
      <c r="R74" s="29">
        <v>1.6965944379641407</v>
      </c>
      <c r="S74" s="29">
        <f t="shared" si="7"/>
        <v>1.0170496381362164</v>
      </c>
      <c r="T74" s="29">
        <v>1.2703147394383389</v>
      </c>
      <c r="U74" s="29">
        <v>0.84169799999999995</v>
      </c>
      <c r="V74" s="29">
        <v>1</v>
      </c>
      <c r="W74" s="29">
        <f t="shared" si="9"/>
        <v>62.333333333333336</v>
      </c>
      <c r="X74" s="29">
        <f t="shared" si="10"/>
        <v>18.666666666666668</v>
      </c>
      <c r="Y74" s="29">
        <f t="shared" si="11"/>
        <v>81</v>
      </c>
      <c r="Z74" s="29">
        <v>262.5</v>
      </c>
      <c r="AA74" s="2" t="s">
        <v>2253</v>
      </c>
      <c r="AB74" s="34"/>
      <c r="AC74">
        <v>11002</v>
      </c>
      <c r="AD74">
        <v>395.09930000000003</v>
      </c>
      <c r="AE74">
        <v>27.846164000000002</v>
      </c>
      <c r="AF74">
        <v>109.73</v>
      </c>
      <c r="AG74">
        <v>311.68117899999999</v>
      </c>
      <c r="AH74">
        <v>31.168118</v>
      </c>
      <c r="AI74">
        <v>3.5908000000000002E-2</v>
      </c>
      <c r="AJ74">
        <v>6.0699000000000003E-2</v>
      </c>
      <c r="AK74">
        <v>1.6904030000000001</v>
      </c>
      <c r="AL74">
        <v>2.605E-2</v>
      </c>
      <c r="AM74">
        <v>2.2499999999999999E-2</v>
      </c>
      <c r="AN74">
        <v>39</v>
      </c>
      <c r="AO74">
        <v>9.8709000000000005E-2</v>
      </c>
      <c r="AP74">
        <v>5.9225620000000001</v>
      </c>
      <c r="AQ74">
        <v>9.4982729999999993</v>
      </c>
      <c r="AR74">
        <v>0.32757199999999997</v>
      </c>
      <c r="AS74">
        <v>0.250448</v>
      </c>
      <c r="AT74">
        <v>26.794872000000002</v>
      </c>
      <c r="AU74">
        <v>12.568087</v>
      </c>
      <c r="AV74">
        <v>1.2699E-2</v>
      </c>
      <c r="AW74">
        <v>6.0610000000000004E-3</v>
      </c>
      <c r="AX74">
        <v>89.284559999999999</v>
      </c>
      <c r="AY74">
        <v>17.995925</v>
      </c>
      <c r="AZ74">
        <v>258.98655100000002</v>
      </c>
      <c r="BA74">
        <v>79.229612000000003</v>
      </c>
      <c r="BB74">
        <v>9.9874539999999996</v>
      </c>
      <c r="BC74">
        <v>21.725781000000001</v>
      </c>
      <c r="BD74">
        <v>6.1481269999999997</v>
      </c>
      <c r="BE74">
        <v>4.3705879999999997</v>
      </c>
    </row>
    <row r="75" spans="1:61" x14ac:dyDescent="0.25">
      <c r="A75" s="5" t="s">
        <v>281</v>
      </c>
      <c r="B75" s="5">
        <v>4</v>
      </c>
      <c r="C75" s="5" t="s">
        <v>28</v>
      </c>
      <c r="D75" s="5">
        <v>15</v>
      </c>
      <c r="E75" s="5" t="s">
        <v>1</v>
      </c>
      <c r="F75" s="5" t="s">
        <v>302</v>
      </c>
      <c r="G75" s="5" t="s">
        <v>244</v>
      </c>
      <c r="H75" s="2">
        <v>4.5994899299999998</v>
      </c>
      <c r="I75">
        <v>8.4872680500000008</v>
      </c>
      <c r="J75" s="5" t="s">
        <v>51</v>
      </c>
      <c r="K75" s="29">
        <v>6038</v>
      </c>
      <c r="L75" s="29">
        <v>1673</v>
      </c>
      <c r="M75" s="29">
        <f t="shared" si="8"/>
        <v>27.707850281550183</v>
      </c>
      <c r="N75" s="29">
        <v>7.4885236220473633E-2</v>
      </c>
      <c r="O75" s="29">
        <v>0.65260729431375897</v>
      </c>
      <c r="P75" s="29">
        <v>15.513554500261719</v>
      </c>
      <c r="Q75" s="29">
        <f t="shared" si="6"/>
        <v>10.657339436882697</v>
      </c>
      <c r="R75" s="29">
        <v>1.2977955660501865</v>
      </c>
      <c r="S75" s="29">
        <f t="shared" si="7"/>
        <v>0.61825076622226216</v>
      </c>
      <c r="T75" s="29">
        <v>0.61335312380876961</v>
      </c>
      <c r="U75" s="29">
        <v>0.84169799999999995</v>
      </c>
      <c r="V75" s="29">
        <v>1</v>
      </c>
      <c r="W75" s="29">
        <f t="shared" si="9"/>
        <v>62.333333333333336</v>
      </c>
      <c r="X75" s="29">
        <f t="shared" si="10"/>
        <v>18.666666666666668</v>
      </c>
      <c r="Y75" s="29">
        <f t="shared" si="11"/>
        <v>81</v>
      </c>
      <c r="Z75" s="29">
        <v>262.5</v>
      </c>
      <c r="AA75" s="2" t="s">
        <v>2253</v>
      </c>
      <c r="AB75" s="34"/>
      <c r="AC75">
        <v>6117</v>
      </c>
      <c r="AD75">
        <v>395.09930000000003</v>
      </c>
      <c r="AE75">
        <v>15.482184</v>
      </c>
      <c r="AF75">
        <v>60.96</v>
      </c>
      <c r="AG75">
        <v>122.203185</v>
      </c>
      <c r="AH75">
        <v>12.220318000000001</v>
      </c>
      <c r="AI75">
        <v>6.4544000000000004E-2</v>
      </c>
      <c r="AJ75">
        <v>8.3710000000000007E-2</v>
      </c>
      <c r="AK75">
        <v>1.2969379999999999</v>
      </c>
      <c r="AL75">
        <v>3.5400000000000001E-2</v>
      </c>
      <c r="AM75">
        <v>1.2500000000000001E-2</v>
      </c>
      <c r="AN75">
        <v>31</v>
      </c>
      <c r="AO75">
        <v>7.8461000000000003E-2</v>
      </c>
      <c r="AP75">
        <v>4.7076770000000003</v>
      </c>
      <c r="AQ75">
        <v>8.6316819999999996</v>
      </c>
      <c r="AR75">
        <v>0.24313199999999999</v>
      </c>
      <c r="AS75">
        <v>0.30875200000000003</v>
      </c>
      <c r="AT75">
        <v>17.032257999999999</v>
      </c>
      <c r="AU75">
        <v>14.575056</v>
      </c>
      <c r="AV75">
        <v>1.5165E-2</v>
      </c>
      <c r="AW75">
        <v>1.0848E-2</v>
      </c>
      <c r="AX75">
        <v>97.507555999999994</v>
      </c>
      <c r="AY75">
        <v>46.972810000000003</v>
      </c>
      <c r="AZ75">
        <v>363.75351999999998</v>
      </c>
      <c r="BA75">
        <v>273.67753599999998</v>
      </c>
      <c r="BB75">
        <v>11.886412999999999</v>
      </c>
      <c r="BC75">
        <v>11.878731999999999</v>
      </c>
      <c r="BD75">
        <v>6.9370079999999996</v>
      </c>
      <c r="BE75">
        <v>2.6108099999999999</v>
      </c>
    </row>
    <row r="76" spans="1:61" x14ac:dyDescent="0.25">
      <c r="A76" s="5" t="s">
        <v>281</v>
      </c>
      <c r="B76" s="5">
        <v>4</v>
      </c>
      <c r="C76" s="5" t="s">
        <v>34</v>
      </c>
      <c r="D76" s="5">
        <v>15</v>
      </c>
      <c r="E76" s="5" t="s">
        <v>7</v>
      </c>
      <c r="F76" s="5" t="s">
        <v>302</v>
      </c>
      <c r="G76" s="5" t="s">
        <v>244</v>
      </c>
      <c r="H76" s="2">
        <v>4.5994899299999998</v>
      </c>
      <c r="I76">
        <v>8.4872680500000008</v>
      </c>
      <c r="J76" s="5" t="s">
        <v>51</v>
      </c>
      <c r="K76" s="29">
        <v>6824</v>
      </c>
      <c r="L76" s="29">
        <v>1754</v>
      </c>
      <c r="M76" s="29">
        <f t="shared" si="8"/>
        <v>25.703399765533412</v>
      </c>
      <c r="N76" s="29">
        <v>8.7629019607843445E-2</v>
      </c>
      <c r="O76" s="29">
        <v>0.65517661437011243</v>
      </c>
      <c r="P76" s="29">
        <v>17.533040064555479</v>
      </c>
      <c r="Q76" s="29">
        <f t="shared" si="6"/>
        <v>8.6378538725889378</v>
      </c>
      <c r="R76" s="29">
        <v>1.8153801690305025</v>
      </c>
      <c r="S76" s="29">
        <f t="shared" si="7"/>
        <v>1.135835369202578</v>
      </c>
      <c r="T76" s="29">
        <v>0.65696161562956945</v>
      </c>
      <c r="U76" s="29">
        <v>0.84169799999999995</v>
      </c>
      <c r="V76" s="29">
        <v>1</v>
      </c>
      <c r="W76" s="29">
        <f t="shared" si="9"/>
        <v>62.333333333333336</v>
      </c>
      <c r="X76" s="29">
        <f t="shared" si="10"/>
        <v>18.666666666666668</v>
      </c>
      <c r="Y76" s="29">
        <f t="shared" si="11"/>
        <v>81</v>
      </c>
      <c r="Z76" s="29">
        <v>262.5</v>
      </c>
      <c r="AA76" s="2" t="s">
        <v>2253</v>
      </c>
      <c r="AB76" s="34"/>
      <c r="AC76">
        <v>6923</v>
      </c>
      <c r="AD76">
        <v>395.09930000000003</v>
      </c>
      <c r="AE76">
        <v>17.522176999999999</v>
      </c>
      <c r="AF76">
        <v>68.489999999999995</v>
      </c>
      <c r="AG76">
        <v>163.724738</v>
      </c>
      <c r="AH76">
        <v>16.372474</v>
      </c>
      <c r="AI76">
        <v>5.7064999999999998E-2</v>
      </c>
      <c r="AJ76">
        <v>0.10327699999999999</v>
      </c>
      <c r="AK76">
        <v>1.809795</v>
      </c>
      <c r="AL76">
        <v>3.1199999999999999E-2</v>
      </c>
      <c r="AM76">
        <v>1.7500000000000002E-2</v>
      </c>
      <c r="AN76">
        <v>12</v>
      </c>
      <c r="AO76">
        <v>3.0372E-2</v>
      </c>
      <c r="AP76">
        <v>1.822327</v>
      </c>
      <c r="AQ76">
        <v>5.185613</v>
      </c>
      <c r="AR76">
        <v>0.60428700000000002</v>
      </c>
      <c r="AS76">
        <v>0.458422</v>
      </c>
      <c r="AT76">
        <v>29.916667</v>
      </c>
      <c r="AU76">
        <v>16.816973999999998</v>
      </c>
      <c r="AV76">
        <v>2.0898E-2</v>
      </c>
      <c r="AW76">
        <v>1.1485E-2</v>
      </c>
      <c r="AX76">
        <v>58.257176999999999</v>
      </c>
      <c r="AY76">
        <v>19.31024</v>
      </c>
      <c r="AZ76">
        <v>228.333237</v>
      </c>
      <c r="BA76">
        <v>83.501005000000006</v>
      </c>
      <c r="BB76">
        <v>27.701718</v>
      </c>
      <c r="BC76">
        <v>49.042470000000002</v>
      </c>
      <c r="BD76">
        <v>6.3997460000000004</v>
      </c>
      <c r="BE76">
        <v>1.829464</v>
      </c>
    </row>
    <row r="77" spans="1:61" x14ac:dyDescent="0.25">
      <c r="A77" s="5" t="s">
        <v>282</v>
      </c>
      <c r="B77" s="5">
        <v>4</v>
      </c>
      <c r="C77" s="5" t="s">
        <v>12</v>
      </c>
      <c r="D77" s="5">
        <v>5</v>
      </c>
      <c r="E77" s="5" t="s">
        <v>1</v>
      </c>
      <c r="F77" s="5" t="s">
        <v>302</v>
      </c>
      <c r="G77" s="5" t="s">
        <v>244</v>
      </c>
      <c r="H77" s="2">
        <v>4.5994899299999998</v>
      </c>
      <c r="I77">
        <v>8.4872680500000008</v>
      </c>
      <c r="J77" s="5" t="s">
        <v>51</v>
      </c>
      <c r="K77" s="29">
        <v>9191</v>
      </c>
      <c r="L77" s="29">
        <v>1008</v>
      </c>
      <c r="M77" s="29">
        <f t="shared" si="8"/>
        <v>10.967250571210966</v>
      </c>
      <c r="N77" s="29">
        <v>6.9883405172413746E-2</v>
      </c>
      <c r="O77" s="29">
        <v>0.41627675186436947</v>
      </c>
      <c r="P77" s="29">
        <v>32.982755399874307</v>
      </c>
      <c r="Q77" s="29">
        <f t="shared" si="6"/>
        <v>6.8118614627298903</v>
      </c>
      <c r="R77" s="29">
        <v>0.9747460745918084</v>
      </c>
      <c r="S77" s="29">
        <f t="shared" si="7"/>
        <v>0.29520127476388403</v>
      </c>
      <c r="T77" s="29">
        <v>1.1611553141349169</v>
      </c>
      <c r="U77" s="29">
        <v>0.84169799999999995</v>
      </c>
      <c r="V77" s="29">
        <v>1</v>
      </c>
      <c r="W77" s="29">
        <f t="shared" si="9"/>
        <v>62.333333333333336</v>
      </c>
      <c r="X77" s="29">
        <f t="shared" si="10"/>
        <v>18.666666666666668</v>
      </c>
      <c r="Y77" s="29">
        <f t="shared" si="11"/>
        <v>81</v>
      </c>
      <c r="Z77" s="29">
        <v>262.5</v>
      </c>
      <c r="AA77" s="2" t="s">
        <v>2253</v>
      </c>
      <c r="AB77" s="34"/>
      <c r="AC77">
        <v>10261</v>
      </c>
      <c r="AD77">
        <v>313.78807499999999</v>
      </c>
      <c r="AE77">
        <v>32.700414000000002</v>
      </c>
      <c r="AF77">
        <v>102.58</v>
      </c>
      <c r="AG77">
        <v>306.89060499999999</v>
      </c>
      <c r="AH77">
        <v>30.689060999999999</v>
      </c>
      <c r="AI77">
        <v>3.0577E-2</v>
      </c>
      <c r="AJ77">
        <v>3.0157E-2</v>
      </c>
      <c r="AK77">
        <v>0.98629500000000003</v>
      </c>
      <c r="AL77">
        <v>2.4299999999999999E-2</v>
      </c>
      <c r="AM77">
        <v>1.7500000000000002E-2</v>
      </c>
      <c r="AN77">
        <v>13</v>
      </c>
      <c r="AO77">
        <v>4.1429000000000001E-2</v>
      </c>
      <c r="AP77">
        <v>2.485754</v>
      </c>
      <c r="AQ77">
        <v>3.966475</v>
      </c>
      <c r="AR77">
        <v>0.33707100000000001</v>
      </c>
      <c r="AS77">
        <v>0.27907900000000002</v>
      </c>
      <c r="AT77">
        <v>31.307691999999999</v>
      </c>
      <c r="AU77">
        <v>19.137156999999998</v>
      </c>
      <c r="AV77">
        <v>1.1122E-2</v>
      </c>
      <c r="AW77">
        <v>5.1359999999999999E-3</v>
      </c>
      <c r="AX77">
        <v>102.271185</v>
      </c>
      <c r="AY77">
        <v>19.634432</v>
      </c>
      <c r="AZ77">
        <v>377.29198300000002</v>
      </c>
      <c r="BA77">
        <v>258.50732399999998</v>
      </c>
      <c r="BB77">
        <v>21.361013</v>
      </c>
      <c r="BC77">
        <v>20.894138999999999</v>
      </c>
      <c r="BD77">
        <v>6.6552210000000001</v>
      </c>
      <c r="BE77">
        <v>1.9507829999999999</v>
      </c>
    </row>
    <row r="78" spans="1:61" x14ac:dyDescent="0.25">
      <c r="A78" s="5" t="s">
        <v>282</v>
      </c>
      <c r="B78" s="5">
        <v>4</v>
      </c>
      <c r="C78" s="5" t="s">
        <v>15</v>
      </c>
      <c r="D78" s="5">
        <v>6</v>
      </c>
      <c r="E78" s="5" t="s">
        <v>1</v>
      </c>
      <c r="F78" s="5" t="s">
        <v>302</v>
      </c>
      <c r="G78" s="5" t="s">
        <v>244</v>
      </c>
      <c r="H78" s="2">
        <v>4.5994899299999998</v>
      </c>
      <c r="I78">
        <v>8.4872680500000008</v>
      </c>
      <c r="J78" s="5" t="s">
        <v>51</v>
      </c>
      <c r="K78" s="29">
        <v>5105</v>
      </c>
      <c r="L78" s="29">
        <v>1435</v>
      </c>
      <c r="M78" s="29">
        <f t="shared" si="8"/>
        <v>28.109696376101862</v>
      </c>
      <c r="N78" s="29">
        <v>7.1981219512194897E-2</v>
      </c>
      <c r="O78" s="29">
        <v>0.73566150113961848</v>
      </c>
      <c r="P78" s="29">
        <v>18.319765674720742</v>
      </c>
      <c r="Q78" s="29">
        <f t="shared" si="6"/>
        <v>7.8511282624236749</v>
      </c>
      <c r="R78" s="29">
        <v>1.2808295010503117</v>
      </c>
      <c r="S78" s="29">
        <f t="shared" si="7"/>
        <v>0.60128470122238731</v>
      </c>
      <c r="T78" s="29">
        <v>1.4221180872813441</v>
      </c>
      <c r="U78" s="29">
        <v>0.84169799999999995</v>
      </c>
      <c r="V78" s="29">
        <v>1</v>
      </c>
      <c r="W78" s="29">
        <f t="shared" si="9"/>
        <v>62.333333333333336</v>
      </c>
      <c r="X78" s="29">
        <f t="shared" si="10"/>
        <v>18.666666666666668</v>
      </c>
      <c r="Y78" s="29">
        <f t="shared" si="11"/>
        <v>81</v>
      </c>
      <c r="Z78" s="29">
        <v>262.5</v>
      </c>
      <c r="AA78" s="2" t="s">
        <v>2253</v>
      </c>
      <c r="AB78" s="34"/>
      <c r="AC78">
        <v>5804</v>
      </c>
      <c r="AD78">
        <v>313.78807499999999</v>
      </c>
      <c r="AE78">
        <v>18.496559999999999</v>
      </c>
      <c r="AF78">
        <v>57.94</v>
      </c>
      <c r="AG78">
        <v>128.64546799999999</v>
      </c>
      <c r="AH78">
        <v>12.864547</v>
      </c>
      <c r="AI78">
        <v>5.398E-2</v>
      </c>
      <c r="AJ78">
        <v>6.9741999999999998E-2</v>
      </c>
      <c r="AK78">
        <v>1.2919879999999999</v>
      </c>
      <c r="AL78">
        <v>3.0599999999999999E-2</v>
      </c>
      <c r="AM78">
        <v>1.2500000000000001E-2</v>
      </c>
      <c r="AN78">
        <v>36</v>
      </c>
      <c r="AO78">
        <v>0.114727</v>
      </c>
      <c r="AP78">
        <v>6.8836269999999997</v>
      </c>
      <c r="AQ78">
        <v>10.751206</v>
      </c>
      <c r="AR78">
        <v>0.22073999999999999</v>
      </c>
      <c r="AS78">
        <v>0.236905</v>
      </c>
      <c r="AT78">
        <v>17.333333</v>
      </c>
      <c r="AU78">
        <v>11.980937000000001</v>
      </c>
      <c r="AV78">
        <v>1.3514999999999999E-2</v>
      </c>
      <c r="AW78">
        <v>9.1140000000000006E-3</v>
      </c>
      <c r="AX78">
        <v>105.227943</v>
      </c>
      <c r="AY78">
        <v>46.618564999999997</v>
      </c>
      <c r="AZ78">
        <v>336.21862199999998</v>
      </c>
      <c r="BA78">
        <v>205.54286999999999</v>
      </c>
      <c r="BB78">
        <v>8.1255609999999994</v>
      </c>
      <c r="BC78">
        <v>12.562143000000001</v>
      </c>
      <c r="BD78">
        <v>6.5845570000000002</v>
      </c>
      <c r="BE78">
        <v>5.6862409999999999</v>
      </c>
    </row>
    <row r="79" spans="1:61" x14ac:dyDescent="0.25">
      <c r="A79" s="5" t="s">
        <v>282</v>
      </c>
      <c r="B79" s="5">
        <v>4</v>
      </c>
      <c r="C79" s="5" t="s">
        <v>13</v>
      </c>
      <c r="D79" s="5">
        <v>11</v>
      </c>
      <c r="E79" s="5" t="s">
        <v>1</v>
      </c>
      <c r="F79" s="5" t="s">
        <v>302</v>
      </c>
      <c r="G79" s="5" t="s">
        <v>244</v>
      </c>
      <c r="H79" s="2">
        <v>4.5994899299999998</v>
      </c>
      <c r="I79">
        <v>8.4872680500000008</v>
      </c>
      <c r="J79" s="5" t="s">
        <v>50</v>
      </c>
      <c r="K79" s="29">
        <v>4116</v>
      </c>
      <c r="L79" s="29">
        <v>1302</v>
      </c>
      <c r="M79" s="29">
        <f t="shared" si="8"/>
        <v>31.632653061224492</v>
      </c>
      <c r="N79" s="29">
        <v>9.4635606060605032E-2</v>
      </c>
      <c r="O79" s="29">
        <v>0.71054135232021687</v>
      </c>
      <c r="P79" s="29">
        <v>14.770647505808144</v>
      </c>
      <c r="Q79" s="29">
        <f t="shared" si="6"/>
        <v>11.400246431336273</v>
      </c>
      <c r="R79" s="29">
        <v>1.7321847177633041</v>
      </c>
      <c r="S79" s="29">
        <f t="shared" si="7"/>
        <v>1.0526399179353798</v>
      </c>
      <c r="T79" s="29">
        <v>1.4424287915744898</v>
      </c>
      <c r="U79" s="29">
        <v>0.84169799999999995</v>
      </c>
      <c r="V79" s="29">
        <v>1</v>
      </c>
      <c r="W79" s="29">
        <f t="shared" si="9"/>
        <v>62.333333333333336</v>
      </c>
      <c r="X79" s="29">
        <f t="shared" si="10"/>
        <v>18.666666666666668</v>
      </c>
      <c r="Y79" s="29">
        <f t="shared" si="11"/>
        <v>81</v>
      </c>
      <c r="Z79" s="29">
        <v>262.5</v>
      </c>
      <c r="AA79" s="2" t="s">
        <v>2253</v>
      </c>
      <c r="AB79" s="34"/>
      <c r="AC79">
        <v>4666</v>
      </c>
      <c r="AD79">
        <v>313.78807499999999</v>
      </c>
      <c r="AE79">
        <v>14.869909</v>
      </c>
      <c r="AF79">
        <v>46.01</v>
      </c>
      <c r="AG79">
        <v>106.614304</v>
      </c>
      <c r="AH79">
        <v>10.661429999999999</v>
      </c>
      <c r="AI79">
        <v>6.7238000000000006E-2</v>
      </c>
      <c r="AJ79">
        <v>0.16289899999999999</v>
      </c>
      <c r="AK79">
        <v>2.4227289999999999</v>
      </c>
      <c r="AL79">
        <v>3.1574999999999999E-2</v>
      </c>
      <c r="AM79">
        <v>2.2499999999999999E-2</v>
      </c>
      <c r="AN79">
        <v>18</v>
      </c>
      <c r="AO79">
        <v>5.7363999999999998E-2</v>
      </c>
      <c r="AP79">
        <v>3.4418129999999998</v>
      </c>
      <c r="AQ79">
        <v>14.723532000000001</v>
      </c>
      <c r="AR79">
        <v>0.91185300000000002</v>
      </c>
      <c r="AS79">
        <v>1.218394</v>
      </c>
      <c r="AT79">
        <v>38.166666999999997</v>
      </c>
      <c r="AU79">
        <v>43.686382000000002</v>
      </c>
      <c r="AV79">
        <v>2.4534E-2</v>
      </c>
      <c r="AW79">
        <v>1.2732E-2</v>
      </c>
      <c r="AX79">
        <v>64.146707000000006</v>
      </c>
      <c r="AY79">
        <v>39.365827000000003</v>
      </c>
      <c r="AZ79">
        <v>208.626644</v>
      </c>
      <c r="BA79">
        <v>96.152349999999998</v>
      </c>
      <c r="BB79">
        <v>14.368264999999999</v>
      </c>
      <c r="BC79">
        <v>26.813828999999998</v>
      </c>
      <c r="BD79">
        <v>8.1044940000000008</v>
      </c>
      <c r="BE79">
        <v>2</v>
      </c>
    </row>
    <row r="80" spans="1:61" x14ac:dyDescent="0.25">
      <c r="A80" s="5" t="s">
        <v>282</v>
      </c>
      <c r="B80" s="5">
        <v>4</v>
      </c>
      <c r="C80" s="5" t="s">
        <v>11</v>
      </c>
      <c r="D80" s="5">
        <v>16</v>
      </c>
      <c r="E80" s="5" t="s">
        <v>1</v>
      </c>
      <c r="F80" s="5" t="s">
        <v>302</v>
      </c>
      <c r="G80" s="5" t="s">
        <v>244</v>
      </c>
      <c r="H80" s="2">
        <v>4.5994899299999998</v>
      </c>
      <c r="I80">
        <v>8.4872680500000008</v>
      </c>
      <c r="J80" s="5" t="s">
        <v>51</v>
      </c>
      <c r="K80" s="29">
        <v>7938</v>
      </c>
      <c r="L80" s="29">
        <v>104</v>
      </c>
      <c r="M80" s="29">
        <f t="shared" si="8"/>
        <v>1.310153691106072</v>
      </c>
      <c r="N80" s="29">
        <v>2.4962499999998073E-2</v>
      </c>
      <c r="O80" s="29">
        <v>8.6126224523662656E-2</v>
      </c>
      <c r="P80" s="29">
        <v>28.48624876120142</v>
      </c>
      <c r="Q80" s="29">
        <f t="shared" si="6"/>
        <v>2.3153548240570032</v>
      </c>
      <c r="R80" s="29">
        <v>0.5761661824472829</v>
      </c>
      <c r="S80" s="29">
        <f t="shared" si="7"/>
        <v>0.10337861738064147</v>
      </c>
      <c r="T80" s="29">
        <v>1.0865353060845548</v>
      </c>
      <c r="U80" s="29">
        <v>0.84169799999999995</v>
      </c>
      <c r="V80" s="29">
        <v>1</v>
      </c>
      <c r="W80" s="29">
        <f t="shared" si="9"/>
        <v>62.333333333333336</v>
      </c>
      <c r="X80" s="29">
        <f t="shared" si="10"/>
        <v>18.666666666666668</v>
      </c>
      <c r="Y80" s="29">
        <f t="shared" si="11"/>
        <v>81</v>
      </c>
      <c r="Z80" s="29">
        <v>262.5</v>
      </c>
      <c r="AA80" s="2" t="s">
        <v>2253</v>
      </c>
      <c r="AB80" s="34"/>
      <c r="AC80">
        <v>8927</v>
      </c>
      <c r="AD80">
        <v>313.78807499999999</v>
      </c>
      <c r="AE80">
        <v>28.449137</v>
      </c>
      <c r="AF80">
        <v>89.26</v>
      </c>
      <c r="AG80">
        <v>242.731976</v>
      </c>
      <c r="AH80">
        <v>24.273198000000001</v>
      </c>
      <c r="AI80">
        <v>3.5144000000000002E-2</v>
      </c>
      <c r="AJ80">
        <v>2.0364E-2</v>
      </c>
      <c r="AK80">
        <v>0.57945100000000005</v>
      </c>
      <c r="AL80">
        <v>3.125E-2</v>
      </c>
      <c r="AM80">
        <v>2.75E-2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H80">
        <f>COUNT(#REF!)</f>
        <v>0</v>
      </c>
      <c r="BI80" t="e">
        <f>BH80/BH82*100</f>
        <v>#DIV/0!</v>
      </c>
    </row>
    <row r="81" spans="1:61" x14ac:dyDescent="0.25">
      <c r="A81" s="5" t="s">
        <v>283</v>
      </c>
      <c r="B81" s="5">
        <v>4</v>
      </c>
      <c r="C81" s="5" t="s">
        <v>8</v>
      </c>
      <c r="D81" s="5">
        <v>1</v>
      </c>
      <c r="E81" s="5" t="s">
        <v>1</v>
      </c>
      <c r="F81" s="5" t="s">
        <v>302</v>
      </c>
      <c r="G81" s="5" t="s">
        <v>244</v>
      </c>
      <c r="H81" s="2">
        <v>4.5994899299999998</v>
      </c>
      <c r="I81">
        <v>8.4872680500000008</v>
      </c>
      <c r="J81" s="5" t="s">
        <v>51</v>
      </c>
      <c r="K81" s="29">
        <v>3411</v>
      </c>
      <c r="L81" s="29">
        <v>1290</v>
      </c>
      <c r="M81" s="29">
        <f t="shared" si="8"/>
        <v>37.818821459982409</v>
      </c>
      <c r="N81" s="29">
        <v>0.1242818965517246</v>
      </c>
      <c r="O81" s="29">
        <v>0.61872780830996044</v>
      </c>
      <c r="P81" s="29">
        <v>12.129198587041811</v>
      </c>
      <c r="Q81" s="29">
        <f t="shared" si="6"/>
        <v>14.041695350102605</v>
      </c>
      <c r="R81" s="29">
        <v>1.8117637729460123</v>
      </c>
      <c r="S81" s="29">
        <f t="shared" si="7"/>
        <v>1.1322189731180878</v>
      </c>
      <c r="T81" s="29">
        <v>0.80044924229777015</v>
      </c>
      <c r="U81" s="29">
        <v>0.84169799999999995</v>
      </c>
      <c r="V81" s="29">
        <v>1</v>
      </c>
      <c r="W81" s="29">
        <f t="shared" si="9"/>
        <v>62.333333333333336</v>
      </c>
      <c r="X81" s="29">
        <f t="shared" si="10"/>
        <v>18.666666666666668</v>
      </c>
      <c r="Y81" s="29">
        <f t="shared" si="11"/>
        <v>81</v>
      </c>
      <c r="Z81" s="29">
        <v>262.5</v>
      </c>
      <c r="AA81" s="2" t="s">
        <v>2253</v>
      </c>
      <c r="AB81" s="34"/>
      <c r="AC81">
        <v>3901</v>
      </c>
      <c r="AD81">
        <v>324.22474999999997</v>
      </c>
      <c r="AE81">
        <v>12.031777</v>
      </c>
      <c r="AF81">
        <v>38.1</v>
      </c>
      <c r="AG81">
        <v>82.123260999999999</v>
      </c>
      <c r="AH81">
        <v>8.2123259999999991</v>
      </c>
      <c r="AI81">
        <v>8.3087999999999995E-2</v>
      </c>
      <c r="AJ81">
        <v>0.14847099999999999</v>
      </c>
      <c r="AK81">
        <v>1.7869090000000001</v>
      </c>
      <c r="AL81">
        <v>3.5049999999999998E-2</v>
      </c>
      <c r="AM81">
        <v>1.7500000000000002E-2</v>
      </c>
      <c r="AN81">
        <v>19</v>
      </c>
      <c r="AO81">
        <v>5.8601E-2</v>
      </c>
      <c r="AP81">
        <v>3.5160800000000001</v>
      </c>
      <c r="AQ81">
        <v>22.019995000000002</v>
      </c>
      <c r="AR81">
        <v>1.185961</v>
      </c>
      <c r="AS81">
        <v>1.8191740000000001</v>
      </c>
      <c r="AT81">
        <v>45.210526000000002</v>
      </c>
      <c r="AU81">
        <v>68.333804000000001</v>
      </c>
      <c r="AV81">
        <v>2.6825000000000002E-2</v>
      </c>
      <c r="AW81">
        <v>1.5394E-2</v>
      </c>
      <c r="AX81">
        <v>52.417850000000001</v>
      </c>
      <c r="AY81">
        <v>49.693063000000002</v>
      </c>
      <c r="AZ81">
        <v>254.66130699999999</v>
      </c>
      <c r="BA81">
        <v>176.229389</v>
      </c>
      <c r="BB81">
        <v>13.205849000000001</v>
      </c>
      <c r="BC81">
        <v>20.050086</v>
      </c>
      <c r="BD81">
        <v>10.541309</v>
      </c>
      <c r="BE81">
        <v>3.6704530000000002</v>
      </c>
      <c r="BH81">
        <f>COUNT(#REF!)</f>
        <v>0</v>
      </c>
      <c r="BI81" t="e">
        <f>BH81/BH82*100</f>
        <v>#DIV/0!</v>
      </c>
    </row>
    <row r="82" spans="1:61" x14ac:dyDescent="0.25">
      <c r="A82" s="5" t="s">
        <v>283</v>
      </c>
      <c r="B82" s="5">
        <v>4</v>
      </c>
      <c r="C82" s="5" t="s">
        <v>14</v>
      </c>
      <c r="D82" s="5">
        <v>1</v>
      </c>
      <c r="E82" s="5" t="s">
        <v>7</v>
      </c>
      <c r="F82" s="5" t="s">
        <v>302</v>
      </c>
      <c r="G82" s="5" t="s">
        <v>244</v>
      </c>
      <c r="H82" s="2">
        <v>4.5994899299999998</v>
      </c>
      <c r="I82">
        <v>8.4872680500000008</v>
      </c>
      <c r="J82" s="5" t="s">
        <v>51</v>
      </c>
      <c r="K82" s="29">
        <v>6045</v>
      </c>
      <c r="L82" s="29">
        <v>1537</v>
      </c>
      <c r="M82" s="29">
        <f t="shared" si="8"/>
        <v>25.425971877584779</v>
      </c>
      <c r="N82" s="29">
        <v>6.6210858585858512E-2</v>
      </c>
      <c r="O82" s="29">
        <v>0.70406957497340328</v>
      </c>
      <c r="P82" s="29">
        <v>21.495457478354663</v>
      </c>
      <c r="Q82" s="29">
        <f t="shared" si="6"/>
        <v>4.6754364587897541</v>
      </c>
      <c r="R82" s="29">
        <v>1.138256194451714</v>
      </c>
      <c r="S82" s="29">
        <f t="shared" si="7"/>
        <v>0.45871139462378963</v>
      </c>
      <c r="T82" s="29">
        <v>0.77187634210690392</v>
      </c>
      <c r="U82" s="29">
        <v>0.84169799999999995</v>
      </c>
      <c r="V82" s="29">
        <v>1</v>
      </c>
      <c r="W82" s="29">
        <f t="shared" si="9"/>
        <v>62.333333333333336</v>
      </c>
      <c r="X82" s="29">
        <f t="shared" si="10"/>
        <v>18.666666666666668</v>
      </c>
      <c r="Y82" s="29">
        <f t="shared" si="11"/>
        <v>81</v>
      </c>
      <c r="Z82" s="29">
        <v>262.5</v>
      </c>
      <c r="AA82" s="2" t="s">
        <v>2253</v>
      </c>
      <c r="AB82" s="34"/>
      <c r="AC82">
        <v>6934</v>
      </c>
      <c r="AD82">
        <v>324.22474999999997</v>
      </c>
      <c r="AE82">
        <v>21.386399000000001</v>
      </c>
      <c r="AF82">
        <v>69.290000000000006</v>
      </c>
      <c r="AG82">
        <v>154.25694799999999</v>
      </c>
      <c r="AH82">
        <v>15.425694999999999</v>
      </c>
      <c r="AI82">
        <v>4.6733999999999998E-2</v>
      </c>
      <c r="AJ82">
        <v>5.3036E-2</v>
      </c>
      <c r="AK82">
        <v>1.134838</v>
      </c>
      <c r="AL82">
        <v>3.09E-2</v>
      </c>
      <c r="AM82">
        <v>7.4999999999999997E-3</v>
      </c>
      <c r="AN82">
        <v>49</v>
      </c>
      <c r="AO82">
        <v>0.15112999999999999</v>
      </c>
      <c r="AP82">
        <v>9.0677839999999996</v>
      </c>
      <c r="AQ82">
        <v>11.955581</v>
      </c>
      <c r="AR82">
        <v>0.165905</v>
      </c>
      <c r="AS82">
        <v>0.18407200000000001</v>
      </c>
      <c r="AT82">
        <v>16.918367</v>
      </c>
      <c r="AU82">
        <v>10.527418000000001</v>
      </c>
      <c r="AV82">
        <v>1.0422000000000001E-2</v>
      </c>
      <c r="AW82">
        <v>7.045E-3</v>
      </c>
      <c r="AX82">
        <v>121.40903900000001</v>
      </c>
      <c r="AY82">
        <v>37.816507999999999</v>
      </c>
      <c r="AZ82">
        <v>350.86646200000001</v>
      </c>
      <c r="BA82">
        <v>127.989923</v>
      </c>
      <c r="BB82">
        <v>5.9983740000000001</v>
      </c>
      <c r="BC82">
        <v>10.067914</v>
      </c>
      <c r="BD82">
        <v>7.0799180000000002</v>
      </c>
      <c r="BE82">
        <v>5.2730969999999999</v>
      </c>
      <c r="BH82">
        <f>SUM(BH80:BH81)</f>
        <v>0</v>
      </c>
    </row>
    <row r="83" spans="1:61" x14ac:dyDescent="0.25">
      <c r="A83" s="5" t="s">
        <v>283</v>
      </c>
      <c r="B83" s="5">
        <v>4</v>
      </c>
      <c r="C83" s="5" t="s">
        <v>4</v>
      </c>
      <c r="D83" s="5">
        <v>12</v>
      </c>
      <c r="E83" s="5" t="s">
        <v>1</v>
      </c>
      <c r="F83" s="5" t="s">
        <v>302</v>
      </c>
      <c r="G83" s="5" t="s">
        <v>244</v>
      </c>
      <c r="H83" s="2">
        <v>4.5994899299999998</v>
      </c>
      <c r="I83">
        <v>8.4872680500000008</v>
      </c>
      <c r="J83" s="5" t="s">
        <v>51</v>
      </c>
      <c r="K83" s="29">
        <v>9608</v>
      </c>
      <c r="L83" s="29">
        <v>875</v>
      </c>
      <c r="M83" s="29">
        <f t="shared" si="8"/>
        <v>9.1069941715237306</v>
      </c>
      <c r="N83" s="29">
        <v>4.6683928571428432E-2</v>
      </c>
      <c r="O83" s="29">
        <v>0.44804427498307481</v>
      </c>
      <c r="P83" s="29">
        <v>34.165153920931608</v>
      </c>
      <c r="Q83" s="29">
        <f t="shared" si="6"/>
        <v>7.9942599837871917</v>
      </c>
      <c r="R83" s="29">
        <v>0.6257698860462978</v>
      </c>
      <c r="S83" s="29">
        <f t="shared" si="7"/>
        <v>5.3774913781626577E-2</v>
      </c>
      <c r="T83" s="29">
        <v>1.1466624816804067</v>
      </c>
      <c r="U83" s="29">
        <v>0.84169799999999995</v>
      </c>
      <c r="V83" s="29">
        <v>1</v>
      </c>
      <c r="W83" s="29">
        <f t="shared" si="9"/>
        <v>62.333333333333336</v>
      </c>
      <c r="X83" s="29">
        <f t="shared" si="10"/>
        <v>18.666666666666668</v>
      </c>
      <c r="Y83" s="29">
        <f t="shared" si="11"/>
        <v>81</v>
      </c>
      <c r="Z83" s="29">
        <v>262.5</v>
      </c>
      <c r="AA83" s="2" t="s">
        <v>2253</v>
      </c>
      <c r="AB83" s="34"/>
      <c r="AC83">
        <v>11044</v>
      </c>
      <c r="AD83">
        <v>324.22474999999997</v>
      </c>
      <c r="AE83">
        <v>34.062790999999997</v>
      </c>
      <c r="AF83">
        <v>110.43</v>
      </c>
      <c r="AG83">
        <v>320.08609000000001</v>
      </c>
      <c r="AH83">
        <v>32.008609</v>
      </c>
      <c r="AI83">
        <v>2.9354000000000002E-2</v>
      </c>
      <c r="AJ83">
        <v>1.8429999999999998E-2</v>
      </c>
      <c r="AK83">
        <v>0.62784700000000004</v>
      </c>
      <c r="AL83">
        <v>2.6499999999999999E-2</v>
      </c>
      <c r="AM83">
        <v>2.75E-2</v>
      </c>
      <c r="AN83">
        <v>2</v>
      </c>
      <c r="AO83">
        <v>6.169E-3</v>
      </c>
      <c r="AP83">
        <v>0.370114</v>
      </c>
      <c r="AQ83">
        <v>0.28069499999999997</v>
      </c>
      <c r="AR83">
        <v>9.5138E-2</v>
      </c>
      <c r="AS83">
        <v>6.3819999999999997E-3</v>
      </c>
      <c r="AT83">
        <v>15.5</v>
      </c>
      <c r="AU83">
        <v>0.70710700000000004</v>
      </c>
      <c r="AV83">
        <v>6.561E-3</v>
      </c>
      <c r="AW83">
        <v>2.2269999999999998E-3</v>
      </c>
      <c r="AX83">
        <v>153.004481</v>
      </c>
      <c r="AY83">
        <v>17.695715</v>
      </c>
      <c r="AZ83">
        <v>258.90238799999997</v>
      </c>
      <c r="BA83">
        <v>1.18493</v>
      </c>
      <c r="BB83">
        <v>26.879850000000001</v>
      </c>
      <c r="BC83">
        <v>0</v>
      </c>
      <c r="BD83">
        <v>6.1351899999999997</v>
      </c>
      <c r="BE83">
        <v>0.74535600000000002</v>
      </c>
    </row>
    <row r="84" spans="1:61" x14ac:dyDescent="0.25">
      <c r="A84" s="5" t="s">
        <v>283</v>
      </c>
      <c r="B84" s="5">
        <v>4</v>
      </c>
      <c r="C84" s="5" t="s">
        <v>28</v>
      </c>
      <c r="D84" s="5">
        <v>15</v>
      </c>
      <c r="E84" s="5" t="s">
        <v>1</v>
      </c>
      <c r="F84" s="5" t="s">
        <v>302</v>
      </c>
      <c r="G84" s="5" t="s">
        <v>244</v>
      </c>
      <c r="H84" s="2">
        <v>4.5994899299999998</v>
      </c>
      <c r="I84">
        <v>8.4872680500000008</v>
      </c>
      <c r="J84" s="5" t="s">
        <v>51</v>
      </c>
      <c r="K84" s="29">
        <v>8798</v>
      </c>
      <c r="L84" s="29">
        <v>374</v>
      </c>
      <c r="M84" s="29">
        <f t="shared" si="8"/>
        <v>4.2509661286656053</v>
      </c>
      <c r="N84" s="29">
        <v>4.2622177419357088E-2</v>
      </c>
      <c r="O84" s="29">
        <v>0.2204662305472273</v>
      </c>
      <c r="P84" s="29">
        <v>31.284869296040416</v>
      </c>
      <c r="Q84" s="29">
        <f t="shared" si="6"/>
        <v>5.1139753588959991</v>
      </c>
      <c r="R84" s="29">
        <v>0.74001844566874453</v>
      </c>
      <c r="S84" s="29">
        <f t="shared" si="7"/>
        <v>6.0473645840820156E-2</v>
      </c>
      <c r="T84" s="29">
        <v>1.1059400381314763</v>
      </c>
      <c r="U84" s="29">
        <v>0.84169799999999995</v>
      </c>
      <c r="V84" s="29">
        <v>1</v>
      </c>
      <c r="W84" s="29">
        <f t="shared" si="9"/>
        <v>62.333333333333336</v>
      </c>
      <c r="X84" s="29">
        <f t="shared" si="10"/>
        <v>18.666666666666668</v>
      </c>
      <c r="Y84" s="29">
        <f t="shared" si="11"/>
        <v>81</v>
      </c>
      <c r="Z84" s="29">
        <v>262.5</v>
      </c>
      <c r="AA84" s="2" t="s">
        <v>2253</v>
      </c>
      <c r="AB84" s="34"/>
      <c r="AC84">
        <v>10289</v>
      </c>
      <c r="AD84">
        <v>324.22474999999997</v>
      </c>
      <c r="AE84">
        <v>31.734159999999999</v>
      </c>
      <c r="AF84">
        <v>102.87</v>
      </c>
      <c r="AG84">
        <v>285.00946099999999</v>
      </c>
      <c r="AH84">
        <v>28.500945999999999</v>
      </c>
      <c r="AI84">
        <v>3.1507E-2</v>
      </c>
      <c r="AJ84">
        <v>2.3952999999999999E-2</v>
      </c>
      <c r="AK84">
        <v>0.76022299999999998</v>
      </c>
      <c r="AL84">
        <v>2.7400000000000001E-2</v>
      </c>
      <c r="AM84">
        <v>2.75E-2</v>
      </c>
      <c r="AN84">
        <v>1</v>
      </c>
      <c r="AO84">
        <v>3.0839999999999999E-3</v>
      </c>
      <c r="AP84">
        <v>0.185057</v>
      </c>
      <c r="AQ84">
        <v>0.194382</v>
      </c>
      <c r="AR84">
        <v>0.1915</v>
      </c>
      <c r="AS84">
        <v>0</v>
      </c>
      <c r="AT84">
        <v>20</v>
      </c>
      <c r="AU84">
        <v>0</v>
      </c>
      <c r="AV84">
        <v>1.0078999999999999E-2</v>
      </c>
      <c r="AW84">
        <v>4.2059999999999997E-3</v>
      </c>
      <c r="AX84">
        <v>99.216710000000006</v>
      </c>
      <c r="AY84">
        <v>0</v>
      </c>
      <c r="AZ84">
        <v>392.15686299999999</v>
      </c>
      <c r="BA84">
        <v>0</v>
      </c>
      <c r="BB84">
        <v>0</v>
      </c>
      <c r="BC84">
        <v>0</v>
      </c>
      <c r="BD84">
        <v>5.2061099999999998</v>
      </c>
      <c r="BE84">
        <v>0.37267800000000001</v>
      </c>
    </row>
    <row r="85" spans="1:61" x14ac:dyDescent="0.25">
      <c r="A85" s="5" t="s">
        <v>284</v>
      </c>
      <c r="B85" s="5">
        <v>4</v>
      </c>
      <c r="C85" s="5" t="s">
        <v>13</v>
      </c>
      <c r="D85" s="5">
        <v>11</v>
      </c>
      <c r="E85" s="5" t="s">
        <v>1</v>
      </c>
      <c r="F85" s="5" t="s">
        <v>302</v>
      </c>
      <c r="G85" s="5" t="s">
        <v>244</v>
      </c>
      <c r="H85" s="2">
        <v>4.5994899299999998</v>
      </c>
      <c r="I85">
        <v>8.4872680500000008</v>
      </c>
      <c r="J85" s="5" t="s">
        <v>51</v>
      </c>
      <c r="K85" s="29">
        <v>11111</v>
      </c>
      <c r="L85" s="29">
        <v>298</v>
      </c>
      <c r="M85" s="29">
        <f t="shared" si="8"/>
        <v>2.6820268202682027</v>
      </c>
      <c r="N85" s="29">
        <v>4.7535625000001212E-2</v>
      </c>
      <c r="O85" s="29">
        <v>0.13961599571754041</v>
      </c>
      <c r="P85" s="29">
        <v>38.781833210439785</v>
      </c>
      <c r="Q85" s="29">
        <f t="shared" si="6"/>
        <v>12.610939273295369</v>
      </c>
      <c r="R85" s="29">
        <v>0.5018231206706637</v>
      </c>
      <c r="S85" s="29">
        <f t="shared" si="7"/>
        <v>0.17772167915726067</v>
      </c>
      <c r="U85" s="29">
        <v>0.84169799999999995</v>
      </c>
      <c r="V85" s="29">
        <v>1</v>
      </c>
      <c r="W85" s="29">
        <f t="shared" si="9"/>
        <v>62.333333333333336</v>
      </c>
      <c r="X85" s="29">
        <f t="shared" si="10"/>
        <v>18.666666666666668</v>
      </c>
      <c r="Y85" s="29">
        <f t="shared" si="11"/>
        <v>81</v>
      </c>
      <c r="Z85" s="29">
        <v>262.5</v>
      </c>
      <c r="AA85" s="2" t="s">
        <v>2253</v>
      </c>
      <c r="AB85" s="34"/>
      <c r="AC85">
        <v>12239</v>
      </c>
      <c r="AD85">
        <v>316.04149999999998</v>
      </c>
      <c r="AE85">
        <v>38.725926999999999</v>
      </c>
      <c r="AF85">
        <v>122.38</v>
      </c>
      <c r="AG85">
        <v>402.11482899999999</v>
      </c>
      <c r="AH85">
        <v>40.211483000000001</v>
      </c>
      <c r="AI85">
        <v>2.5819999999999999E-2</v>
      </c>
      <c r="AJ85">
        <v>1.341E-2</v>
      </c>
      <c r="AK85">
        <v>0.51936499999999997</v>
      </c>
      <c r="AL85">
        <v>2.435E-2</v>
      </c>
      <c r="AM85">
        <v>2.2499999999999999E-2</v>
      </c>
      <c r="AN85">
        <v>3</v>
      </c>
      <c r="AO85">
        <v>9.4920000000000004E-3</v>
      </c>
      <c r="AP85">
        <v>0.56954499999999997</v>
      </c>
      <c r="AQ85">
        <v>1.6096090000000001</v>
      </c>
      <c r="AR85">
        <v>0.69574199999999997</v>
      </c>
      <c r="AS85">
        <v>0.56997600000000004</v>
      </c>
      <c r="AT85">
        <v>65.666667000000004</v>
      </c>
      <c r="AU85">
        <v>48.78866</v>
      </c>
      <c r="AV85">
        <v>1.0758999999999999E-2</v>
      </c>
      <c r="AW85">
        <v>5.1130000000000004E-3</v>
      </c>
      <c r="AX85">
        <v>96.392219999999995</v>
      </c>
      <c r="AY85">
        <v>9.2977889999999999</v>
      </c>
      <c r="AZ85">
        <v>911.70602899999994</v>
      </c>
      <c r="BA85">
        <v>651.76682700000003</v>
      </c>
      <c r="BB85">
        <v>0.13386300000000001</v>
      </c>
      <c r="BC85">
        <v>0.10470500000000001</v>
      </c>
      <c r="BD85">
        <v>9.7292880000000004</v>
      </c>
      <c r="BE85">
        <v>1.118034</v>
      </c>
    </row>
    <row r="86" spans="1:61" x14ac:dyDescent="0.25">
      <c r="A86" s="5" t="s">
        <v>285</v>
      </c>
      <c r="B86" s="5">
        <v>4</v>
      </c>
      <c r="C86" s="5" t="s">
        <v>8</v>
      </c>
      <c r="D86" s="5">
        <v>1</v>
      </c>
      <c r="E86" s="5" t="s">
        <v>1</v>
      </c>
      <c r="F86" s="5" t="s">
        <v>302</v>
      </c>
      <c r="G86" s="5" t="s">
        <v>244</v>
      </c>
      <c r="H86" s="2">
        <v>4.5994899299999998</v>
      </c>
      <c r="I86">
        <v>8.4872680500000008</v>
      </c>
      <c r="J86" s="5" t="s">
        <v>52</v>
      </c>
      <c r="K86" s="29">
        <v>14990</v>
      </c>
      <c r="L86" s="29">
        <v>245</v>
      </c>
      <c r="M86" s="29">
        <f t="shared" si="8"/>
        <v>1.6344229486324215</v>
      </c>
      <c r="N86" s="29">
        <v>5.5325757575751887E-2</v>
      </c>
      <c r="O86" s="29">
        <v>8.4706340004091246E-2</v>
      </c>
      <c r="P86" s="29">
        <v>38.477213232161446</v>
      </c>
      <c r="Q86" s="29">
        <f t="shared" si="6"/>
        <v>12.30631929501703</v>
      </c>
      <c r="R86" s="29">
        <v>0.4728914492874054</v>
      </c>
      <c r="S86" s="29">
        <f t="shared" si="7"/>
        <v>0.20665335054051898</v>
      </c>
      <c r="T86" s="29">
        <v>1.0669032422943683</v>
      </c>
      <c r="U86" s="29">
        <v>0.84169799999999995</v>
      </c>
      <c r="V86" s="29">
        <v>1</v>
      </c>
      <c r="W86" s="29">
        <f t="shared" si="9"/>
        <v>62.333333333333336</v>
      </c>
      <c r="X86" s="29">
        <f t="shared" si="10"/>
        <v>18.666666666666668</v>
      </c>
      <c r="Y86" s="29">
        <f t="shared" si="11"/>
        <v>81</v>
      </c>
      <c r="Z86" s="29">
        <v>262.5</v>
      </c>
      <c r="AA86" s="2" t="s">
        <v>2253</v>
      </c>
      <c r="AB86" s="34"/>
      <c r="AC86">
        <v>15359</v>
      </c>
      <c r="AD86">
        <v>399.68090000000001</v>
      </c>
      <c r="AE86">
        <v>38.428156000000001</v>
      </c>
      <c r="AF86">
        <v>153.58000000000001</v>
      </c>
      <c r="AG86">
        <v>531.94994499999996</v>
      </c>
      <c r="AH86">
        <v>53.194994000000001</v>
      </c>
      <c r="AI86">
        <v>2.6020000000000001E-2</v>
      </c>
      <c r="AJ86">
        <v>1.2279999999999999E-2</v>
      </c>
      <c r="AK86">
        <v>0.47195500000000001</v>
      </c>
      <c r="AL86">
        <v>2.435E-2</v>
      </c>
      <c r="AM86">
        <v>2.2499999999999999E-2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61" x14ac:dyDescent="0.25">
      <c r="A87" s="5" t="s">
        <v>285</v>
      </c>
      <c r="B87" s="5">
        <v>4</v>
      </c>
      <c r="C87" s="5" t="s">
        <v>28</v>
      </c>
      <c r="D87" s="5">
        <v>15</v>
      </c>
      <c r="E87" s="5" t="s">
        <v>1</v>
      </c>
      <c r="F87" s="5" t="s">
        <v>302</v>
      </c>
      <c r="G87" s="5" t="s">
        <v>244</v>
      </c>
      <c r="H87" s="2">
        <v>4.5994899299999998</v>
      </c>
      <c r="I87">
        <v>8.4872680500000008</v>
      </c>
      <c r="J87" s="5" t="s">
        <v>51</v>
      </c>
      <c r="K87" s="29">
        <v>14330</v>
      </c>
      <c r="L87" s="29">
        <v>1602</v>
      </c>
      <c r="M87" s="29">
        <f t="shared" si="8"/>
        <v>11.179344033496163</v>
      </c>
      <c r="N87" s="29">
        <v>4.3171600877192282E-2</v>
      </c>
      <c r="O87" s="29">
        <v>0.58524380366463047</v>
      </c>
      <c r="P87" s="29">
        <v>36.783086432079621</v>
      </c>
      <c r="Q87" s="29">
        <f t="shared" si="6"/>
        <v>10.612192494935204</v>
      </c>
      <c r="R87" s="29">
        <v>0.70500280041836783</v>
      </c>
      <c r="S87" s="29">
        <f t="shared" si="7"/>
        <v>2.5458000590443453E-2</v>
      </c>
      <c r="T87" s="29">
        <v>1.0669032422943683</v>
      </c>
      <c r="U87" s="29">
        <v>0.84169799999999995</v>
      </c>
      <c r="V87" s="29">
        <v>1</v>
      </c>
      <c r="W87" s="29">
        <f t="shared" si="9"/>
        <v>62.333333333333336</v>
      </c>
      <c r="X87" s="29">
        <f t="shared" si="10"/>
        <v>18.666666666666668</v>
      </c>
      <c r="Y87" s="29">
        <f t="shared" si="11"/>
        <v>81</v>
      </c>
      <c r="Z87" s="29">
        <v>262.5</v>
      </c>
      <c r="AA87" s="2" t="s">
        <v>2253</v>
      </c>
      <c r="AB87" s="34"/>
      <c r="AC87">
        <v>14712</v>
      </c>
      <c r="AD87">
        <v>399.68090000000001</v>
      </c>
      <c r="AE87">
        <v>36.809365</v>
      </c>
      <c r="AF87">
        <v>147.11000000000001</v>
      </c>
      <c r="AG87">
        <v>431.976201</v>
      </c>
      <c r="AH87">
        <v>43.197620000000001</v>
      </c>
      <c r="AI87">
        <v>2.7165000000000002E-2</v>
      </c>
      <c r="AJ87">
        <v>1.9143E-2</v>
      </c>
      <c r="AK87">
        <v>0.70469099999999996</v>
      </c>
      <c r="AL87">
        <v>2.3800000000000002E-2</v>
      </c>
      <c r="AM87">
        <v>2.2499999999999999E-2</v>
      </c>
      <c r="AN87">
        <v>11</v>
      </c>
      <c r="AO87">
        <v>2.7522000000000001E-2</v>
      </c>
      <c r="AP87">
        <v>1.6513169999999999</v>
      </c>
      <c r="AQ87">
        <v>1.6856990000000001</v>
      </c>
      <c r="AR87">
        <v>0.16867699999999999</v>
      </c>
      <c r="AS87">
        <v>7.1418999999999996E-2</v>
      </c>
      <c r="AT87">
        <v>22.545455</v>
      </c>
      <c r="AU87">
        <v>6.7876890000000003</v>
      </c>
      <c r="AV87">
        <v>7.8289999999999992E-3</v>
      </c>
      <c r="AW87">
        <v>4.3E-3</v>
      </c>
      <c r="AX87">
        <v>132.98484099999999</v>
      </c>
      <c r="AY87">
        <v>19.539622999999999</v>
      </c>
      <c r="AZ87">
        <v>634.26017000000002</v>
      </c>
      <c r="BA87">
        <v>447.58423199999999</v>
      </c>
      <c r="BB87">
        <v>38.473320000000001</v>
      </c>
      <c r="BC87">
        <v>55.994456999999997</v>
      </c>
      <c r="BD87">
        <v>6.5754210000000004</v>
      </c>
      <c r="BE87">
        <v>1.5907899999999999</v>
      </c>
    </row>
    <row r="88" spans="1:61" x14ac:dyDescent="0.25">
      <c r="A88" s="5" t="s">
        <v>286</v>
      </c>
      <c r="B88" s="5">
        <v>4</v>
      </c>
      <c r="C88" s="5" t="s">
        <v>11</v>
      </c>
      <c r="D88" s="5">
        <v>16</v>
      </c>
      <c r="E88" s="5" t="s">
        <v>1</v>
      </c>
      <c r="F88" s="5" t="s">
        <v>302</v>
      </c>
      <c r="G88" s="5" t="s">
        <v>244</v>
      </c>
      <c r="H88" s="2">
        <v>4.5994899299999998</v>
      </c>
      <c r="I88">
        <v>8.4872680500000008</v>
      </c>
      <c r="J88" s="5" t="s">
        <v>50</v>
      </c>
      <c r="K88" s="29">
        <v>12064</v>
      </c>
      <c r="L88" s="29">
        <v>342</v>
      </c>
      <c r="M88" s="29">
        <f t="shared" si="8"/>
        <v>2.8348806366047743</v>
      </c>
      <c r="N88" s="29">
        <v>4.9385416666664607E-2</v>
      </c>
      <c r="O88" s="29">
        <v>0.15068690565861995</v>
      </c>
      <c r="P88" s="29">
        <v>37.87264228886648</v>
      </c>
      <c r="Q88" s="29">
        <f t="shared" si="6"/>
        <v>11.701748351722063</v>
      </c>
      <c r="R88" s="29">
        <v>0.49860791573077035</v>
      </c>
      <c r="S88" s="29">
        <f t="shared" si="7"/>
        <v>0.18093688409715403</v>
      </c>
      <c r="U88" s="29">
        <v>0.84169799999999995</v>
      </c>
      <c r="V88" s="29">
        <v>1</v>
      </c>
      <c r="W88" s="29">
        <f t="shared" si="9"/>
        <v>62.333333333333336</v>
      </c>
      <c r="X88" s="29">
        <f t="shared" si="10"/>
        <v>18.666666666666668</v>
      </c>
      <c r="Y88" s="29">
        <f t="shared" si="11"/>
        <v>81</v>
      </c>
      <c r="Z88" s="29">
        <v>262.5</v>
      </c>
      <c r="AA88" s="2" t="s">
        <v>2253</v>
      </c>
      <c r="AB88" s="34"/>
      <c r="AC88">
        <v>12221</v>
      </c>
      <c r="AD88">
        <v>322.23522500000001</v>
      </c>
      <c r="AE88">
        <v>37.925711</v>
      </c>
      <c r="AF88">
        <v>122.2</v>
      </c>
      <c r="AG88">
        <v>406.82163200000002</v>
      </c>
      <c r="AH88">
        <v>40.682163000000003</v>
      </c>
      <c r="AI88">
        <v>2.6365E-2</v>
      </c>
      <c r="AJ88">
        <v>1.3141E-2</v>
      </c>
      <c r="AK88">
        <v>0.49844899999999998</v>
      </c>
      <c r="AL88">
        <v>2.4400000000000002E-2</v>
      </c>
      <c r="AM88">
        <v>2.2499999999999999E-2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61" x14ac:dyDescent="0.25">
      <c r="A89" s="5" t="s">
        <v>287</v>
      </c>
      <c r="B89" s="5">
        <v>4</v>
      </c>
      <c r="C89" s="5" t="s">
        <v>2</v>
      </c>
      <c r="D89" s="5">
        <v>3</v>
      </c>
      <c r="E89" s="5" t="s">
        <v>1</v>
      </c>
      <c r="F89" s="5" t="s">
        <v>302</v>
      </c>
      <c r="G89" s="5" t="s">
        <v>245</v>
      </c>
      <c r="H89" s="2">
        <v>4.5994899299999998</v>
      </c>
      <c r="I89">
        <v>8.4872680500000008</v>
      </c>
      <c r="J89" s="5" t="s">
        <v>51</v>
      </c>
      <c r="K89" s="29">
        <v>9810</v>
      </c>
      <c r="L89" s="29">
        <v>410</v>
      </c>
      <c r="M89" s="29">
        <f t="shared" si="8"/>
        <v>4.1794087665647304</v>
      </c>
      <c r="N89" s="29">
        <v>2.9687812499999799E-2</v>
      </c>
      <c r="O89" s="29">
        <v>0.25207421835306332</v>
      </c>
      <c r="P89" s="29">
        <v>30.910601025544388</v>
      </c>
      <c r="Q89" s="29">
        <f t="shared" si="6"/>
        <v>4.739707088399971</v>
      </c>
      <c r="R89" s="29">
        <v>0.67076179379605372</v>
      </c>
      <c r="S89" s="29">
        <f t="shared" si="7"/>
        <v>8.7830060318706549E-3</v>
      </c>
      <c r="T89" s="29">
        <v>1.0025911231327593</v>
      </c>
      <c r="U89" s="29">
        <v>0.84169799999999995</v>
      </c>
      <c r="V89" s="29">
        <v>1</v>
      </c>
      <c r="W89" s="29">
        <f t="shared" si="9"/>
        <v>62.333333333333336</v>
      </c>
      <c r="X89" s="29">
        <f t="shared" si="10"/>
        <v>18.666666666666668</v>
      </c>
      <c r="Y89" s="29">
        <f t="shared" si="11"/>
        <v>81</v>
      </c>
      <c r="Z89" s="29">
        <v>262.5</v>
      </c>
      <c r="AA89" s="2" t="s">
        <v>2253</v>
      </c>
      <c r="AB89" s="34"/>
      <c r="AC89">
        <v>10294</v>
      </c>
      <c r="AD89">
        <v>334.87602500000003</v>
      </c>
      <c r="AE89">
        <v>30.739733999999999</v>
      </c>
      <c r="AF89">
        <v>102.93</v>
      </c>
      <c r="AG89">
        <v>277.93708800000002</v>
      </c>
      <c r="AH89">
        <v>27.793709</v>
      </c>
      <c r="AI89">
        <v>3.2530999999999997E-2</v>
      </c>
      <c r="AJ89">
        <v>2.1801000000000001E-2</v>
      </c>
      <c r="AK89">
        <v>0.67016600000000004</v>
      </c>
      <c r="AL89">
        <v>2.8125000000000001E-2</v>
      </c>
      <c r="AM89">
        <v>2.2499999999999999E-2</v>
      </c>
      <c r="AN89">
        <v>3</v>
      </c>
      <c r="AO89">
        <v>8.9589999999999999E-3</v>
      </c>
      <c r="AP89">
        <v>0.53751199999999999</v>
      </c>
      <c r="AQ89">
        <v>0.73829400000000001</v>
      </c>
      <c r="AR89">
        <v>0.336233</v>
      </c>
      <c r="AS89">
        <v>0.49038700000000002</v>
      </c>
      <c r="AT89">
        <v>25.333333</v>
      </c>
      <c r="AU89">
        <v>26.727015000000002</v>
      </c>
      <c r="AV89">
        <v>1.3818E-2</v>
      </c>
      <c r="AW89">
        <v>7.0689999999999998E-3</v>
      </c>
      <c r="AX89">
        <v>170.98335800000001</v>
      </c>
      <c r="AY89">
        <v>131.477327</v>
      </c>
      <c r="AZ89">
        <v>782.58526800000004</v>
      </c>
      <c r="BA89">
        <v>315.51611500000001</v>
      </c>
      <c r="BB89">
        <v>40.942036999999999</v>
      </c>
      <c r="BC89">
        <v>52.788331999999997</v>
      </c>
      <c r="BD89">
        <v>5.5365010000000003</v>
      </c>
      <c r="BE89">
        <v>0.76376299999999997</v>
      </c>
    </row>
    <row r="90" spans="1:61" x14ac:dyDescent="0.25">
      <c r="A90" s="5" t="s">
        <v>287</v>
      </c>
      <c r="B90" s="5">
        <v>4</v>
      </c>
      <c r="C90" s="5" t="s">
        <v>38</v>
      </c>
      <c r="D90" s="5">
        <v>9</v>
      </c>
      <c r="E90" s="5" t="s">
        <v>1</v>
      </c>
      <c r="F90" s="5" t="s">
        <v>302</v>
      </c>
      <c r="G90" s="5" t="s">
        <v>245</v>
      </c>
      <c r="H90" s="2">
        <v>4.5994899299999998</v>
      </c>
      <c r="I90">
        <v>8.4872680500000008</v>
      </c>
      <c r="J90" s="5" t="s">
        <v>50</v>
      </c>
      <c r="K90" s="29">
        <v>7093</v>
      </c>
      <c r="L90" s="29">
        <v>211</v>
      </c>
      <c r="M90" s="29">
        <f t="shared" si="8"/>
        <v>2.9747638516847594</v>
      </c>
      <c r="N90" s="29">
        <v>4.8728846153843167E-2</v>
      </c>
      <c r="O90" s="29">
        <v>0.12288618144711837</v>
      </c>
      <c r="P90" s="29">
        <v>22.349530384728475</v>
      </c>
      <c r="Q90" s="29">
        <f t="shared" si="6"/>
        <v>3.8213635524159422</v>
      </c>
      <c r="R90" s="29">
        <v>0.6854216681068912</v>
      </c>
      <c r="S90" s="29">
        <f t="shared" si="7"/>
        <v>5.8768682789668292E-3</v>
      </c>
      <c r="T90" s="29">
        <v>1.0025911231327593</v>
      </c>
      <c r="U90" s="29">
        <v>0.84169799999999995</v>
      </c>
      <c r="V90" s="29">
        <v>1</v>
      </c>
      <c r="W90" s="29">
        <f t="shared" si="9"/>
        <v>62.333333333333336</v>
      </c>
      <c r="X90" s="29">
        <f t="shared" si="10"/>
        <v>18.666666666666668</v>
      </c>
      <c r="Y90" s="29">
        <f t="shared" si="11"/>
        <v>81</v>
      </c>
      <c r="Z90" s="29">
        <v>262.5</v>
      </c>
      <c r="AA90" s="2" t="s">
        <v>2253</v>
      </c>
      <c r="AB90" s="34"/>
      <c r="AC90">
        <v>7524</v>
      </c>
      <c r="AD90">
        <v>334.87602500000003</v>
      </c>
      <c r="AE90">
        <v>22.468015999999999</v>
      </c>
      <c r="AF90">
        <v>75.23</v>
      </c>
      <c r="AG90">
        <v>178.694648</v>
      </c>
      <c r="AH90">
        <v>17.869465000000002</v>
      </c>
      <c r="AI90">
        <v>4.4504000000000002E-2</v>
      </c>
      <c r="AJ90">
        <v>3.0460000000000001E-2</v>
      </c>
      <c r="AK90">
        <v>0.68442599999999998</v>
      </c>
      <c r="AL90">
        <v>3.6549999999999999E-2</v>
      </c>
      <c r="AM90">
        <v>2.75E-2</v>
      </c>
      <c r="AN90">
        <v>1</v>
      </c>
      <c r="AO90">
        <v>2.9859999999999999E-3</v>
      </c>
      <c r="AP90">
        <v>0.179171</v>
      </c>
      <c r="AQ90">
        <v>0.18607099999999999</v>
      </c>
      <c r="AR90">
        <v>0.12967500000000001</v>
      </c>
      <c r="AS90">
        <v>0</v>
      </c>
      <c r="AT90">
        <v>14</v>
      </c>
      <c r="AU90">
        <v>0</v>
      </c>
      <c r="AV90">
        <v>9.9749999999999995E-3</v>
      </c>
      <c r="AW90">
        <v>7.8379999999999995E-3</v>
      </c>
      <c r="AX90">
        <v>100.25062699999999</v>
      </c>
      <c r="AY90">
        <v>0</v>
      </c>
      <c r="AZ90">
        <v>279.72028</v>
      </c>
      <c r="BA90">
        <v>0</v>
      </c>
      <c r="BB90">
        <v>0</v>
      </c>
      <c r="BC90">
        <v>0</v>
      </c>
      <c r="BD90">
        <v>5.6115409999999999</v>
      </c>
      <c r="BE90">
        <v>0.37267800000000001</v>
      </c>
    </row>
    <row r="91" spans="1:61" x14ac:dyDescent="0.25">
      <c r="A91" s="5" t="s">
        <v>288</v>
      </c>
      <c r="B91" s="5">
        <v>4</v>
      </c>
      <c r="C91" s="5" t="s">
        <v>3</v>
      </c>
      <c r="D91" s="5">
        <v>4</v>
      </c>
      <c r="E91" s="5" t="s">
        <v>1</v>
      </c>
      <c r="F91" s="5" t="s">
        <v>302</v>
      </c>
      <c r="G91" s="5" t="s">
        <v>245</v>
      </c>
      <c r="H91" s="2">
        <v>4.5994899299999998</v>
      </c>
      <c r="I91">
        <v>8.4872680500000008</v>
      </c>
      <c r="J91" s="5" t="s">
        <v>51</v>
      </c>
      <c r="K91" s="29">
        <v>8820</v>
      </c>
      <c r="L91" s="29">
        <v>100</v>
      </c>
      <c r="M91" s="29">
        <f t="shared" si="8"/>
        <v>1.1337868480725624</v>
      </c>
      <c r="N91" s="29">
        <v>4.6392647058822775E-2</v>
      </c>
      <c r="O91" s="29">
        <v>5.9466920689990127E-2</v>
      </c>
      <c r="P91" s="29">
        <v>30.852837675630173</v>
      </c>
      <c r="Q91" s="29">
        <f t="shared" si="6"/>
        <v>4.6819437384857565</v>
      </c>
      <c r="R91" s="29">
        <v>0.4843547472305591</v>
      </c>
      <c r="S91" s="29">
        <f t="shared" si="7"/>
        <v>0.19519005259736527</v>
      </c>
      <c r="T91" s="29">
        <v>1.1010225173197696</v>
      </c>
      <c r="U91" s="29">
        <v>0.84169799999999995</v>
      </c>
      <c r="V91" s="29">
        <v>1</v>
      </c>
      <c r="W91" s="29">
        <f t="shared" si="9"/>
        <v>62.333333333333336</v>
      </c>
      <c r="X91" s="29">
        <f t="shared" si="10"/>
        <v>18.666666666666668</v>
      </c>
      <c r="Y91" s="29">
        <f t="shared" si="11"/>
        <v>81</v>
      </c>
      <c r="Z91" s="29">
        <v>262.5</v>
      </c>
      <c r="AA91" s="2" t="s">
        <v>2253</v>
      </c>
      <c r="AB91" s="34"/>
      <c r="AC91">
        <v>9298</v>
      </c>
      <c r="AD91">
        <v>302.99464999999998</v>
      </c>
      <c r="AE91">
        <v>30.687010000000001</v>
      </c>
      <c r="AF91">
        <v>92.97</v>
      </c>
      <c r="AG91">
        <v>288.029112</v>
      </c>
      <c r="AH91">
        <v>28.802911000000002</v>
      </c>
      <c r="AI91">
        <v>3.2583000000000001E-2</v>
      </c>
      <c r="AJ91">
        <v>1.5783999999999999E-2</v>
      </c>
      <c r="AK91">
        <v>0.48443599999999998</v>
      </c>
      <c r="AL91">
        <v>2.9675E-2</v>
      </c>
      <c r="AM91">
        <v>2.2499999999999999E-2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61" x14ac:dyDescent="0.25">
      <c r="A92" s="5" t="s">
        <v>288</v>
      </c>
      <c r="B92" s="5">
        <v>4</v>
      </c>
      <c r="C92" s="5" t="s">
        <v>0</v>
      </c>
      <c r="D92" s="5">
        <v>10</v>
      </c>
      <c r="E92" s="5" t="s">
        <v>1</v>
      </c>
      <c r="F92" s="5" t="s">
        <v>302</v>
      </c>
      <c r="G92" s="5" t="s">
        <v>245</v>
      </c>
      <c r="H92" s="2">
        <v>4.5994899299999998</v>
      </c>
      <c r="I92">
        <v>8.4872680500000008</v>
      </c>
      <c r="J92" s="5" t="s">
        <v>50</v>
      </c>
      <c r="K92" s="29">
        <v>12803</v>
      </c>
      <c r="L92" s="29">
        <v>3554</v>
      </c>
      <c r="M92" s="29">
        <f t="shared" si="8"/>
        <v>27.759118956494572</v>
      </c>
      <c r="N92" s="29">
        <v>7.2069514388489728E-2</v>
      </c>
      <c r="O92" s="29">
        <v>0.97245905598925031</v>
      </c>
      <c r="P92" s="29">
        <v>44.785587387879033</v>
      </c>
      <c r="Q92" s="29">
        <f t="shared" si="6"/>
        <v>18.614693450734617</v>
      </c>
      <c r="R92" s="29">
        <v>0.85863850351080195</v>
      </c>
      <c r="S92" s="29">
        <f t="shared" si="7"/>
        <v>0.17909370368287758</v>
      </c>
      <c r="T92" s="29">
        <v>1.1010225173197696</v>
      </c>
      <c r="U92" s="29">
        <v>0.84169799999999995</v>
      </c>
      <c r="V92" s="29">
        <v>1</v>
      </c>
      <c r="W92" s="29">
        <f t="shared" si="9"/>
        <v>62.333333333333336</v>
      </c>
      <c r="X92" s="29">
        <f t="shared" si="10"/>
        <v>18.666666666666668</v>
      </c>
      <c r="Y92" s="29">
        <f t="shared" si="11"/>
        <v>81</v>
      </c>
      <c r="Z92" s="29">
        <v>262.5</v>
      </c>
      <c r="AA92" s="2" t="s">
        <v>2253</v>
      </c>
      <c r="AB92" s="34"/>
      <c r="AC92">
        <v>13540</v>
      </c>
      <c r="AD92">
        <v>302.99464999999998</v>
      </c>
      <c r="AE92">
        <v>44.687258</v>
      </c>
      <c r="AF92">
        <v>135.38999999999999</v>
      </c>
      <c r="AG92">
        <v>445.26746800000001</v>
      </c>
      <c r="AH92">
        <v>44.526747</v>
      </c>
      <c r="AI92">
        <v>2.2374999999999999E-2</v>
      </c>
      <c r="AJ92">
        <v>1.9186999999999999E-2</v>
      </c>
      <c r="AK92">
        <v>0.85750899999999997</v>
      </c>
      <c r="AL92">
        <v>1.52E-2</v>
      </c>
      <c r="AM92">
        <v>7.4999999999999997E-3</v>
      </c>
      <c r="AN92">
        <v>99</v>
      </c>
      <c r="AO92">
        <v>0.32673799999999997</v>
      </c>
      <c r="AP92">
        <v>19.604306999999999</v>
      </c>
      <c r="AQ92">
        <v>19.305761</v>
      </c>
      <c r="AR92">
        <v>0.15582499999999999</v>
      </c>
      <c r="AS92">
        <v>6.3710000000000003E-2</v>
      </c>
      <c r="AT92">
        <v>26.404039999999998</v>
      </c>
      <c r="AU92">
        <v>9.2955100000000002</v>
      </c>
      <c r="AV92">
        <v>6.1339999999999997E-3</v>
      </c>
      <c r="AW92">
        <v>2.8279999999999998E-3</v>
      </c>
      <c r="AX92">
        <v>167.52422100000001</v>
      </c>
      <c r="AY92">
        <v>26.331392000000001</v>
      </c>
      <c r="AZ92">
        <v>403.06991499999998</v>
      </c>
      <c r="BA92">
        <v>90.710875000000001</v>
      </c>
      <c r="BB92">
        <v>2.8166570000000002</v>
      </c>
      <c r="BC92">
        <v>3.2245759999999999</v>
      </c>
      <c r="BD92">
        <v>7.9527289999999997</v>
      </c>
      <c r="BE92">
        <v>9.8784279999999995</v>
      </c>
    </row>
    <row r="93" spans="1:61" x14ac:dyDescent="0.25">
      <c r="A93" s="5" t="s">
        <v>289</v>
      </c>
      <c r="B93" s="5">
        <v>4</v>
      </c>
      <c r="C93" s="5" t="s">
        <v>2</v>
      </c>
      <c r="D93" s="5">
        <v>3</v>
      </c>
      <c r="E93" s="5" t="s">
        <v>1</v>
      </c>
      <c r="F93" s="5" t="s">
        <v>302</v>
      </c>
      <c r="G93" s="5" t="s">
        <v>245</v>
      </c>
      <c r="H93" s="2">
        <v>4.5994899299999998</v>
      </c>
      <c r="I93">
        <v>8.4872680500000008</v>
      </c>
      <c r="J93" s="5" t="s">
        <v>52</v>
      </c>
      <c r="K93" s="29">
        <v>9943</v>
      </c>
      <c r="L93" s="29">
        <v>1106</v>
      </c>
      <c r="M93" s="29">
        <f t="shared" si="8"/>
        <v>11.123403399376446</v>
      </c>
      <c r="N93" s="29">
        <v>8.2325229357798679E-2</v>
      </c>
      <c r="O93" s="29">
        <v>0.34984393416099357</v>
      </c>
      <c r="P93" s="29">
        <v>31.912827865713385</v>
      </c>
      <c r="Q93" s="29">
        <f t="shared" si="6"/>
        <v>5.7419339285689688</v>
      </c>
      <c r="R93" s="29">
        <v>0.49769959350195697</v>
      </c>
      <c r="S93" s="29">
        <f t="shared" si="7"/>
        <v>0.1818452063259674</v>
      </c>
      <c r="T93" s="29">
        <v>1.0807866546529561</v>
      </c>
      <c r="U93" s="29">
        <v>0.84169799999999995</v>
      </c>
      <c r="V93" s="29">
        <v>1</v>
      </c>
      <c r="W93" s="29">
        <f t="shared" si="9"/>
        <v>62.333333333333336</v>
      </c>
      <c r="X93" s="29">
        <f t="shared" si="10"/>
        <v>18.666666666666668</v>
      </c>
      <c r="Y93" s="29">
        <f t="shared" si="11"/>
        <v>81</v>
      </c>
      <c r="Z93" s="29">
        <v>262.5</v>
      </c>
      <c r="AA93" s="2" t="s">
        <v>2253</v>
      </c>
      <c r="AB93" s="34"/>
      <c r="AC93">
        <v>10696</v>
      </c>
      <c r="AD93">
        <v>337.29295000000002</v>
      </c>
      <c r="AE93">
        <v>31.711306</v>
      </c>
      <c r="AF93">
        <v>106.95</v>
      </c>
      <c r="AG93">
        <v>304.61169999999998</v>
      </c>
      <c r="AH93">
        <v>30.461169999999999</v>
      </c>
      <c r="AI93">
        <v>3.1530000000000002E-2</v>
      </c>
      <c r="AJ93">
        <v>1.5606999999999999E-2</v>
      </c>
      <c r="AK93">
        <v>0.49498399999999998</v>
      </c>
      <c r="AL93">
        <v>3.1350000000000003E-2</v>
      </c>
      <c r="AM93">
        <v>3.7499999999999999E-2</v>
      </c>
      <c r="AN93">
        <v>20</v>
      </c>
      <c r="AO93">
        <v>5.9296000000000001E-2</v>
      </c>
      <c r="AP93">
        <v>3.5577380000000001</v>
      </c>
      <c r="AQ93">
        <v>4.6372479999999996</v>
      </c>
      <c r="AR93">
        <v>0.21578</v>
      </c>
      <c r="AS93">
        <v>0.13214699999999999</v>
      </c>
      <c r="AT93">
        <v>24.8</v>
      </c>
      <c r="AU93">
        <v>10.521157000000001</v>
      </c>
      <c r="AV93">
        <v>9.0659999999999994E-3</v>
      </c>
      <c r="AW93">
        <v>4.1219999999999998E-3</v>
      </c>
      <c r="AX93">
        <v>128.95419200000001</v>
      </c>
      <c r="AY93">
        <v>41.863200999999997</v>
      </c>
      <c r="AZ93">
        <v>272.16041100000001</v>
      </c>
      <c r="BA93">
        <v>78.642017999999993</v>
      </c>
      <c r="BB93">
        <v>15.763992</v>
      </c>
      <c r="BC93">
        <v>15.752361000000001</v>
      </c>
      <c r="BD93">
        <v>7.4541599999999999</v>
      </c>
      <c r="BE93">
        <v>0.74535600000000002</v>
      </c>
    </row>
    <row r="94" spans="1:61" x14ac:dyDescent="0.25">
      <c r="A94" s="5" t="s">
        <v>289</v>
      </c>
      <c r="B94" s="5">
        <v>4</v>
      </c>
      <c r="C94" s="5" t="s">
        <v>21</v>
      </c>
      <c r="D94" s="5">
        <v>7</v>
      </c>
      <c r="E94" s="5" t="s">
        <v>1</v>
      </c>
      <c r="F94" s="5" t="s">
        <v>302</v>
      </c>
      <c r="G94" s="5" t="s">
        <v>245</v>
      </c>
      <c r="H94" s="2">
        <v>4.5994899299999998</v>
      </c>
      <c r="I94">
        <v>8.4872680500000008</v>
      </c>
      <c r="J94" s="5" t="s">
        <v>52</v>
      </c>
      <c r="K94" s="29">
        <v>12121</v>
      </c>
      <c r="L94" s="29">
        <v>894</v>
      </c>
      <c r="M94" s="29">
        <f t="shared" si="8"/>
        <v>7.3756290735087866</v>
      </c>
      <c r="N94" s="29">
        <v>6.7079123711340477E-2</v>
      </c>
      <c r="O94" s="29">
        <v>0.31132900562950805</v>
      </c>
      <c r="P94" s="29">
        <v>38.903287394178008</v>
      </c>
      <c r="Q94" s="29">
        <f t="shared" si="6"/>
        <v>12.732393457033591</v>
      </c>
      <c r="R94" s="29">
        <v>0.44875582474491477</v>
      </c>
      <c r="S94" s="29">
        <f t="shared" si="7"/>
        <v>0.23078897508300961</v>
      </c>
      <c r="T94" s="29">
        <v>1.1016140101309611</v>
      </c>
      <c r="U94" s="29">
        <v>0.84169799999999995</v>
      </c>
      <c r="V94" s="29">
        <v>1</v>
      </c>
      <c r="W94" s="29">
        <f t="shared" si="9"/>
        <v>62.333333333333336</v>
      </c>
      <c r="X94" s="29">
        <f t="shared" si="10"/>
        <v>18.666666666666668</v>
      </c>
      <c r="Y94" s="29">
        <f t="shared" si="11"/>
        <v>81</v>
      </c>
      <c r="Z94" s="29">
        <v>262.5</v>
      </c>
      <c r="AA94" s="2" t="s">
        <v>2253</v>
      </c>
      <c r="AB94" s="34"/>
      <c r="AC94">
        <v>13060</v>
      </c>
      <c r="AD94">
        <v>337.29295000000002</v>
      </c>
      <c r="AE94">
        <v>38.720050000000001</v>
      </c>
      <c r="AF94">
        <v>130.59</v>
      </c>
      <c r="AG94">
        <v>433.179619</v>
      </c>
      <c r="AH94">
        <v>43.317962000000001</v>
      </c>
      <c r="AI94">
        <v>2.5825000000000001E-2</v>
      </c>
      <c r="AJ94">
        <v>1.158E-2</v>
      </c>
      <c r="AK94">
        <v>0.44839099999999998</v>
      </c>
      <c r="AL94">
        <v>2.5624999999999998E-2</v>
      </c>
      <c r="AM94">
        <v>2.75E-2</v>
      </c>
      <c r="AN94">
        <v>7</v>
      </c>
      <c r="AO94">
        <v>2.0753000000000001E-2</v>
      </c>
      <c r="AP94">
        <v>1.2452080000000001</v>
      </c>
      <c r="AQ94">
        <v>2.8024499999999999</v>
      </c>
      <c r="AR94">
        <v>0.58465400000000001</v>
      </c>
      <c r="AS94">
        <v>0.48566999999999999</v>
      </c>
      <c r="AT94">
        <v>52.285713999999999</v>
      </c>
      <c r="AU94">
        <v>34.625203999999997</v>
      </c>
      <c r="AV94">
        <v>1.14E-2</v>
      </c>
      <c r="AW94">
        <v>5.4440000000000001E-3</v>
      </c>
      <c r="AX94">
        <v>110.04557699999999</v>
      </c>
      <c r="AY94">
        <v>43.687831000000003</v>
      </c>
      <c r="AZ94">
        <v>270.23199199999999</v>
      </c>
      <c r="BA94">
        <v>90.919019000000006</v>
      </c>
      <c r="BB94">
        <v>46.503307999999997</v>
      </c>
      <c r="BC94">
        <v>45.373722000000001</v>
      </c>
      <c r="BD94">
        <v>8.2693189999999994</v>
      </c>
      <c r="BE94">
        <v>1.462494</v>
      </c>
    </row>
    <row r="95" spans="1:61" x14ac:dyDescent="0.25">
      <c r="A95" s="5" t="s">
        <v>289</v>
      </c>
      <c r="B95" s="5">
        <v>4</v>
      </c>
      <c r="C95" s="5" t="s">
        <v>10</v>
      </c>
      <c r="D95" s="5">
        <v>13</v>
      </c>
      <c r="E95" s="5" t="s">
        <v>1</v>
      </c>
      <c r="F95" s="5" t="s">
        <v>302</v>
      </c>
      <c r="G95" s="5" t="s">
        <v>245</v>
      </c>
      <c r="H95" s="2">
        <v>4.5994899299999998</v>
      </c>
      <c r="I95">
        <v>8.4872680500000008</v>
      </c>
      <c r="J95" s="5" t="s">
        <v>50</v>
      </c>
      <c r="K95" s="29">
        <v>14375</v>
      </c>
      <c r="L95" s="29">
        <v>2751</v>
      </c>
      <c r="M95" s="29">
        <f t="shared" si="8"/>
        <v>19.137391304347826</v>
      </c>
      <c r="N95" s="29">
        <v>6.5243927125506099E-2</v>
      </c>
      <c r="O95" s="29">
        <v>0.79276561227307718</v>
      </c>
      <c r="P95" s="29">
        <v>46.137674803342044</v>
      </c>
      <c r="Q95" s="29">
        <f t="shared" si="6"/>
        <v>19.966780866197627</v>
      </c>
      <c r="R95" s="29">
        <v>0.75531139989856499</v>
      </c>
      <c r="S95" s="29">
        <f t="shared" si="7"/>
        <v>7.5766600070640622E-2</v>
      </c>
      <c r="T95" s="29">
        <v>1.0907371104305608</v>
      </c>
      <c r="U95" s="29">
        <v>0.84169799999999995</v>
      </c>
      <c r="V95" s="29">
        <v>1</v>
      </c>
      <c r="W95" s="29">
        <f t="shared" si="9"/>
        <v>62.333333333333336</v>
      </c>
      <c r="X95" s="29">
        <f t="shared" si="10"/>
        <v>18.666666666666668</v>
      </c>
      <c r="Y95" s="29">
        <f t="shared" si="11"/>
        <v>81</v>
      </c>
      <c r="Z95" s="29">
        <v>262.5</v>
      </c>
      <c r="AA95" s="2" t="s">
        <v>2253</v>
      </c>
      <c r="AB95" s="34"/>
      <c r="AC95">
        <v>15686</v>
      </c>
      <c r="AD95">
        <v>337.29295000000002</v>
      </c>
      <c r="AE95">
        <v>46.505566999999999</v>
      </c>
      <c r="AF95">
        <v>156.85</v>
      </c>
      <c r="AG95">
        <v>528.79951500000004</v>
      </c>
      <c r="AH95">
        <v>52.879952000000003</v>
      </c>
      <c r="AI95">
        <v>2.1499999999999998E-2</v>
      </c>
      <c r="AJ95">
        <v>1.6256E-2</v>
      </c>
      <c r="AK95">
        <v>0.756077</v>
      </c>
      <c r="AL95">
        <v>1.6674999999999999E-2</v>
      </c>
      <c r="AM95">
        <v>7.4999999999999997E-3</v>
      </c>
      <c r="AN95">
        <v>78</v>
      </c>
      <c r="AO95">
        <v>0.23125299999999999</v>
      </c>
      <c r="AP95">
        <v>13.875178999999999</v>
      </c>
      <c r="AQ95">
        <v>14.968762</v>
      </c>
      <c r="AR95">
        <v>0.20854500000000001</v>
      </c>
      <c r="AS95">
        <v>0.104473</v>
      </c>
      <c r="AT95">
        <v>30.102564000000001</v>
      </c>
      <c r="AU95">
        <v>12.124452</v>
      </c>
      <c r="AV95">
        <v>7.1659999999999996E-3</v>
      </c>
      <c r="AW95">
        <v>3.0109999999999998E-3</v>
      </c>
      <c r="AX95">
        <v>145.74937199999999</v>
      </c>
      <c r="AY95">
        <v>21.390872999999999</v>
      </c>
      <c r="AZ95">
        <v>331.24306000000001</v>
      </c>
      <c r="BA95">
        <v>126.90871300000001</v>
      </c>
      <c r="BB95">
        <v>4.0373859999999997</v>
      </c>
      <c r="BC95">
        <v>4.8226579999999997</v>
      </c>
      <c r="BD95">
        <v>7.0591999999999997</v>
      </c>
      <c r="BE95">
        <v>3.1091259999999998</v>
      </c>
    </row>
    <row r="96" spans="1:61" x14ac:dyDescent="0.25">
      <c r="A96" s="5" t="s">
        <v>289</v>
      </c>
      <c r="B96" s="5">
        <v>4</v>
      </c>
      <c r="C96" s="5" t="s">
        <v>5</v>
      </c>
      <c r="D96" s="5">
        <v>14</v>
      </c>
      <c r="E96" s="5" t="s">
        <v>1</v>
      </c>
      <c r="F96" s="5" t="s">
        <v>302</v>
      </c>
      <c r="G96" s="5" t="s">
        <v>245</v>
      </c>
      <c r="H96" s="2">
        <v>4.5994899299999998</v>
      </c>
      <c r="I96">
        <v>8.4872680500000008</v>
      </c>
      <c r="J96" s="5" t="s">
        <v>51</v>
      </c>
      <c r="K96" s="29">
        <v>8154</v>
      </c>
      <c r="L96" s="29">
        <v>3</v>
      </c>
      <c r="M96" s="29">
        <f t="shared" si="8"/>
        <v>3.679175864606328E-2</v>
      </c>
      <c r="N96" s="29">
        <v>6.724999999960346E-3</v>
      </c>
      <c r="O96" s="29">
        <v>3.2095773776237941E-3</v>
      </c>
      <c r="P96" s="29">
        <v>26.170893937144417</v>
      </c>
      <c r="Q96" s="29">
        <f t="shared" si="6"/>
        <v>0</v>
      </c>
      <c r="R96" s="29">
        <v>0.53593615907998826</v>
      </c>
      <c r="S96" s="29">
        <f t="shared" si="7"/>
        <v>0.14360864074793611</v>
      </c>
      <c r="T96" s="29">
        <v>0.94082308406792636</v>
      </c>
      <c r="U96" s="29">
        <v>0.84169799999999995</v>
      </c>
      <c r="V96" s="29">
        <v>1</v>
      </c>
      <c r="W96" s="29">
        <f t="shared" si="9"/>
        <v>62.333333333333336</v>
      </c>
      <c r="X96" s="29">
        <f t="shared" si="10"/>
        <v>18.666666666666668</v>
      </c>
      <c r="Y96" s="29">
        <f t="shared" si="11"/>
        <v>81</v>
      </c>
      <c r="Z96" s="29">
        <v>262.5</v>
      </c>
      <c r="AA96" s="2" t="s">
        <v>2253</v>
      </c>
      <c r="AB96" s="34"/>
      <c r="AC96">
        <v>8819</v>
      </c>
      <c r="AD96">
        <v>337.29295000000002</v>
      </c>
      <c r="AE96">
        <v>26.146411000000001</v>
      </c>
      <c r="AF96">
        <v>88.18</v>
      </c>
      <c r="AG96">
        <v>270.84989899999999</v>
      </c>
      <c r="AH96">
        <v>27.084990000000001</v>
      </c>
      <c r="AI96">
        <v>3.8235999999999999E-2</v>
      </c>
      <c r="AJ96">
        <v>2.0718E-2</v>
      </c>
      <c r="AK96">
        <v>0.54184100000000002</v>
      </c>
      <c r="AL96">
        <v>3.3575000000000001E-2</v>
      </c>
      <c r="AM96">
        <v>3.2500000000000001E-2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25">
      <c r="A97" t="s">
        <v>523</v>
      </c>
      <c r="B97" s="5">
        <v>5</v>
      </c>
      <c r="C97" t="s">
        <v>21</v>
      </c>
      <c r="D97" s="5">
        <v>7</v>
      </c>
      <c r="E97" s="5" t="s">
        <v>1</v>
      </c>
      <c r="F97" t="s">
        <v>246</v>
      </c>
      <c r="G97" s="5" t="s">
        <v>245</v>
      </c>
      <c r="H97" s="6">
        <v>0.28892529593192023</v>
      </c>
      <c r="I97" s="6">
        <v>0.73169033822543517</v>
      </c>
      <c r="J97" s="5" t="s">
        <v>52</v>
      </c>
      <c r="K97" s="29">
        <v>7084</v>
      </c>
      <c r="L97" s="29">
        <v>0</v>
      </c>
      <c r="M97" s="29">
        <f t="shared" si="8"/>
        <v>0</v>
      </c>
      <c r="N97" s="29">
        <v>0</v>
      </c>
      <c r="O97" s="29">
        <v>0</v>
      </c>
      <c r="P97" s="29">
        <v>20.907333339572538</v>
      </c>
      <c r="Q97" s="29">
        <f t="shared" si="6"/>
        <v>5.2635605975718782</v>
      </c>
      <c r="R97" s="29">
        <v>0.3137717190421051</v>
      </c>
      <c r="S97" s="29">
        <f t="shared" si="7"/>
        <v>0.36577308078581927</v>
      </c>
      <c r="U97" s="29">
        <v>1.25979</v>
      </c>
      <c r="V97" s="29">
        <v>0</v>
      </c>
      <c r="W97" s="29">
        <f>AVERAGE(120, 120, 120)</f>
        <v>120</v>
      </c>
      <c r="X97" s="29">
        <f>AVERAGE(120, 120, 120)</f>
        <v>120</v>
      </c>
      <c r="Y97" s="29">
        <v>240</v>
      </c>
      <c r="Z97" s="29">
        <v>34.5</v>
      </c>
      <c r="AA97" s="2" t="s">
        <v>2254</v>
      </c>
      <c r="AB97" s="34"/>
      <c r="AC97">
        <v>7168</v>
      </c>
      <c r="AD97">
        <v>343.86840000000001</v>
      </c>
      <c r="AE97">
        <v>20.845184</v>
      </c>
      <c r="AF97">
        <v>71.67</v>
      </c>
      <c r="AG97">
        <v>255.04701700000001</v>
      </c>
      <c r="AH97">
        <v>25.504702000000002</v>
      </c>
      <c r="AI97">
        <v>4.7971E-2</v>
      </c>
      <c r="AJ97">
        <v>1.5348000000000001E-2</v>
      </c>
      <c r="AK97">
        <v>0.319938</v>
      </c>
      <c r="AL97">
        <v>4.5100000000000001E-2</v>
      </c>
      <c r="AM97">
        <v>4.2500000000000003E-2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25">
      <c r="A98" t="s">
        <v>523</v>
      </c>
      <c r="B98" s="5">
        <v>5</v>
      </c>
      <c r="C98" t="s">
        <v>31</v>
      </c>
      <c r="D98" s="5">
        <v>7</v>
      </c>
      <c r="E98" s="5" t="s">
        <v>7</v>
      </c>
      <c r="F98" t="s">
        <v>246</v>
      </c>
      <c r="G98" s="5" t="s">
        <v>245</v>
      </c>
      <c r="H98" s="6">
        <v>0.28892529593192023</v>
      </c>
      <c r="I98" s="6">
        <v>0.73169033822543517</v>
      </c>
      <c r="J98" s="5" t="s">
        <v>52</v>
      </c>
      <c r="K98" s="29">
        <v>7462</v>
      </c>
      <c r="L98" s="29">
        <v>1177</v>
      </c>
      <c r="M98" s="29">
        <f t="shared" si="8"/>
        <v>15.773251139104797</v>
      </c>
      <c r="N98" s="29">
        <v>6.9477982954544687E-2</v>
      </c>
      <c r="O98" s="29">
        <v>0.51943685315708177</v>
      </c>
      <c r="P98" s="29">
        <v>22.022942035557637</v>
      </c>
      <c r="Q98" s="29">
        <f t="shared" si="6"/>
        <v>4.1479519015867794</v>
      </c>
      <c r="R98" s="29">
        <v>1.1840916815645659</v>
      </c>
      <c r="S98" s="29">
        <f t="shared" si="7"/>
        <v>0.50454688173664153</v>
      </c>
      <c r="U98" s="29">
        <v>1.25979</v>
      </c>
      <c r="V98" s="29">
        <v>0</v>
      </c>
      <c r="W98" s="29">
        <f>AVERAGE(120, 120, 120)</f>
        <v>120</v>
      </c>
      <c r="X98" s="29">
        <f>AVERAGE(120, 120, 120)</f>
        <v>120</v>
      </c>
      <c r="Y98" s="29">
        <v>240</v>
      </c>
      <c r="Z98" s="29">
        <v>34.5</v>
      </c>
      <c r="AA98" s="2" t="s">
        <v>2254</v>
      </c>
      <c r="AB98" s="34"/>
      <c r="AC98">
        <v>7565</v>
      </c>
      <c r="AD98">
        <v>343.86840000000001</v>
      </c>
      <c r="AE98">
        <v>21.999694999999999</v>
      </c>
      <c r="AF98">
        <v>75.540000000000006</v>
      </c>
      <c r="AG98">
        <v>186.69619299999999</v>
      </c>
      <c r="AH98">
        <v>18.669619000000001</v>
      </c>
      <c r="AI98">
        <v>4.5457999999999998E-2</v>
      </c>
      <c r="AJ98">
        <v>5.3822000000000002E-2</v>
      </c>
      <c r="AK98">
        <v>1.184013</v>
      </c>
      <c r="AL98">
        <v>2.8725000000000001E-2</v>
      </c>
      <c r="AM98">
        <v>1.2500000000000001E-2</v>
      </c>
      <c r="AN98">
        <v>4</v>
      </c>
      <c r="AO98">
        <v>1.1632E-2</v>
      </c>
      <c r="AP98">
        <v>0.69794100000000003</v>
      </c>
      <c r="AQ98">
        <v>5.4461339999999998</v>
      </c>
      <c r="AR98">
        <v>1.6742189999999999</v>
      </c>
      <c r="AS98">
        <v>2.1072739999999999</v>
      </c>
      <c r="AT98">
        <v>103</v>
      </c>
      <c r="AU98">
        <v>136.765005</v>
      </c>
      <c r="AV98">
        <v>1.6414000000000002E-2</v>
      </c>
      <c r="AW98">
        <v>8.9589999999999999E-3</v>
      </c>
      <c r="AX98">
        <v>57.371715999999999</v>
      </c>
      <c r="AY98">
        <v>7.3693410000000004</v>
      </c>
      <c r="AZ98">
        <v>184.502612</v>
      </c>
      <c r="BA98">
        <v>41.877110000000002</v>
      </c>
      <c r="BB98">
        <v>54.768258000000003</v>
      </c>
      <c r="BC98">
        <v>82.524932000000007</v>
      </c>
      <c r="BD98">
        <v>18.501507</v>
      </c>
      <c r="BE98">
        <v>0.94280900000000001</v>
      </c>
    </row>
    <row r="99" spans="1:57" x14ac:dyDescent="0.25">
      <c r="A99" t="s">
        <v>524</v>
      </c>
      <c r="B99" s="5">
        <v>5</v>
      </c>
      <c r="C99" t="s">
        <v>0</v>
      </c>
      <c r="D99" s="5">
        <v>10</v>
      </c>
      <c r="E99" s="5" t="s">
        <v>1</v>
      </c>
      <c r="F99" t="s">
        <v>246</v>
      </c>
      <c r="G99" s="5" t="s">
        <v>245</v>
      </c>
      <c r="H99" s="6">
        <v>0.28892529593192023</v>
      </c>
      <c r="I99" s="6">
        <v>0.73169033822543517</v>
      </c>
      <c r="J99" s="5" t="s">
        <v>51</v>
      </c>
      <c r="K99" s="29">
        <v>10805</v>
      </c>
      <c r="L99" s="29">
        <v>1164</v>
      </c>
      <c r="M99" s="29">
        <f t="shared" si="8"/>
        <v>10.772790374826469</v>
      </c>
      <c r="N99" s="29">
        <v>4.7468750000001433E-2</v>
      </c>
      <c r="O99" s="29">
        <v>0.55391261468039865</v>
      </c>
      <c r="P99" s="29">
        <v>33.250143342342824</v>
      </c>
      <c r="Q99" s="29">
        <f t="shared" si="6"/>
        <v>7.0792494051984072</v>
      </c>
      <c r="R99" s="29">
        <v>1.5253768533809593</v>
      </c>
      <c r="S99" s="29">
        <f t="shared" si="7"/>
        <v>0.84583205355303492</v>
      </c>
      <c r="T99" s="29">
        <v>1.0880002179647195</v>
      </c>
      <c r="U99" s="29">
        <v>1.25979</v>
      </c>
      <c r="V99" s="29">
        <v>0</v>
      </c>
      <c r="W99" s="29">
        <f t="shared" ref="W99:X133" si="12">AVERAGE(120, 120, 120)</f>
        <v>120</v>
      </c>
      <c r="X99" s="29">
        <f t="shared" si="12"/>
        <v>120</v>
      </c>
      <c r="Y99" s="29">
        <v>240</v>
      </c>
      <c r="Z99" s="29">
        <v>34.5</v>
      </c>
      <c r="AA99" s="2" t="s">
        <v>2254</v>
      </c>
      <c r="AB99" s="34"/>
      <c r="AC99">
        <v>10981</v>
      </c>
      <c r="AD99">
        <v>331.90015</v>
      </c>
      <c r="AE99">
        <v>33.085251999999997</v>
      </c>
      <c r="AF99">
        <v>109.71</v>
      </c>
      <c r="AG99">
        <v>370.02135900000002</v>
      </c>
      <c r="AH99">
        <v>37.002136</v>
      </c>
      <c r="AI99">
        <v>3.0217999999999998E-2</v>
      </c>
      <c r="AJ99">
        <v>4.5876E-2</v>
      </c>
      <c r="AK99">
        <v>1.518176</v>
      </c>
      <c r="AL99">
        <v>1.8612E-2</v>
      </c>
      <c r="AM99">
        <v>7.4999999999999997E-3</v>
      </c>
      <c r="AN99">
        <v>16</v>
      </c>
      <c r="AO99">
        <v>4.8207E-2</v>
      </c>
      <c r="AP99">
        <v>2.892436</v>
      </c>
      <c r="AQ99">
        <v>4.3347600000000002</v>
      </c>
      <c r="AR99">
        <v>0.33047500000000002</v>
      </c>
      <c r="AS99">
        <v>6.5353999999999995E-2</v>
      </c>
      <c r="AT99">
        <v>29.75</v>
      </c>
      <c r="AU99">
        <v>4.1392429999999996</v>
      </c>
      <c r="AV99">
        <v>1.1495E-2</v>
      </c>
      <c r="AW99">
        <v>5.2550000000000001E-3</v>
      </c>
      <c r="AX99">
        <v>88.100858000000002</v>
      </c>
      <c r="AY99">
        <v>7.1844460000000003</v>
      </c>
      <c r="AZ99">
        <v>276.30130400000002</v>
      </c>
      <c r="BA99">
        <v>137.49056100000001</v>
      </c>
      <c r="BB99">
        <v>15.454732999999999</v>
      </c>
      <c r="BC99">
        <v>14.042123</v>
      </c>
      <c r="BD99">
        <v>5.7477850000000004</v>
      </c>
      <c r="BE99">
        <v>1.885618</v>
      </c>
    </row>
    <row r="100" spans="1:57" x14ac:dyDescent="0.25">
      <c r="A100" t="s">
        <v>524</v>
      </c>
      <c r="B100" s="5">
        <v>5</v>
      </c>
      <c r="C100" t="s">
        <v>5</v>
      </c>
      <c r="D100" s="5">
        <v>14</v>
      </c>
      <c r="E100" s="5" t="s">
        <v>1</v>
      </c>
      <c r="F100" t="s">
        <v>246</v>
      </c>
      <c r="G100" s="5" t="s">
        <v>245</v>
      </c>
      <c r="H100" s="6">
        <v>0.28892529593192023</v>
      </c>
      <c r="I100" s="6">
        <v>0.73169033822543517</v>
      </c>
      <c r="J100" s="5" t="s">
        <v>52</v>
      </c>
      <c r="K100" s="29">
        <v>3074</v>
      </c>
      <c r="L100" s="29">
        <v>1249</v>
      </c>
      <c r="M100" s="29">
        <f t="shared" si="8"/>
        <v>40.631099544567341</v>
      </c>
      <c r="N100" s="29">
        <v>0.11915078534031429</v>
      </c>
      <c r="O100" s="29">
        <v>0.5877628300219786</v>
      </c>
      <c r="P100" s="29">
        <v>9.4595965418196979</v>
      </c>
      <c r="Q100" s="29">
        <f t="shared" si="6"/>
        <v>16.711297395324721</v>
      </c>
      <c r="R100" s="29">
        <v>1.6320363770901263</v>
      </c>
      <c r="S100" s="29">
        <f t="shared" si="7"/>
        <v>0.95249157726220191</v>
      </c>
      <c r="T100" s="29">
        <v>0.58377419689037557</v>
      </c>
      <c r="U100" s="29">
        <v>1.25979</v>
      </c>
      <c r="V100" s="29">
        <v>0</v>
      </c>
      <c r="W100" s="29">
        <f t="shared" si="12"/>
        <v>120</v>
      </c>
      <c r="X100" s="29">
        <f t="shared" si="12"/>
        <v>120</v>
      </c>
      <c r="Y100" s="29">
        <v>240</v>
      </c>
      <c r="Z100" s="29">
        <v>34.5</v>
      </c>
      <c r="AA100" s="2" t="s">
        <v>2254</v>
      </c>
      <c r="AB100" s="34"/>
      <c r="AC100">
        <v>3108</v>
      </c>
      <c r="AD100">
        <v>331.90015</v>
      </c>
      <c r="AE100">
        <v>9.3642620000000001</v>
      </c>
      <c r="AF100">
        <v>29.98</v>
      </c>
      <c r="AG100">
        <v>54.767505</v>
      </c>
      <c r="AH100">
        <v>5.47675</v>
      </c>
      <c r="AI100">
        <v>0.106527</v>
      </c>
      <c r="AJ100">
        <v>0.198376</v>
      </c>
      <c r="AK100">
        <v>1.862201</v>
      </c>
      <c r="AL100">
        <v>4.4400000000000002E-2</v>
      </c>
      <c r="AM100">
        <v>1.7500000000000002E-2</v>
      </c>
      <c r="AN100">
        <v>26</v>
      </c>
      <c r="AO100">
        <v>7.8337000000000004E-2</v>
      </c>
      <c r="AP100">
        <v>4.7002090000000001</v>
      </c>
      <c r="AQ100">
        <v>18.661518999999998</v>
      </c>
      <c r="AR100">
        <v>0.59422600000000003</v>
      </c>
      <c r="AS100">
        <v>0.63089700000000004</v>
      </c>
      <c r="AT100">
        <v>22.307691999999999</v>
      </c>
      <c r="AU100">
        <v>19.538207</v>
      </c>
      <c r="AV100">
        <v>2.7888E-2</v>
      </c>
      <c r="AW100">
        <v>2.0197E-2</v>
      </c>
      <c r="AX100">
        <v>44.909103000000002</v>
      </c>
      <c r="AY100">
        <v>17.504958999999999</v>
      </c>
      <c r="AZ100">
        <v>155.68163100000001</v>
      </c>
      <c r="BA100">
        <v>85.499791000000002</v>
      </c>
      <c r="BB100">
        <v>9.3498350000000006</v>
      </c>
      <c r="BC100">
        <v>12.358688000000001</v>
      </c>
      <c r="BD100">
        <v>7.5442770000000001</v>
      </c>
      <c r="BE100">
        <v>4.6067580000000001</v>
      </c>
    </row>
    <row r="101" spans="1:57" x14ac:dyDescent="0.25">
      <c r="A101" t="s">
        <v>524</v>
      </c>
      <c r="B101" s="5">
        <v>5</v>
      </c>
      <c r="C101" t="s">
        <v>6</v>
      </c>
      <c r="D101" s="5">
        <v>14</v>
      </c>
      <c r="E101" s="5" t="s">
        <v>7</v>
      </c>
      <c r="F101" t="s">
        <v>246</v>
      </c>
      <c r="G101" s="5" t="s">
        <v>245</v>
      </c>
      <c r="H101" s="6">
        <v>0.28892529593192023</v>
      </c>
      <c r="I101" s="6">
        <v>0.73169033822543517</v>
      </c>
      <c r="J101" s="5" t="s">
        <v>52</v>
      </c>
      <c r="K101" s="29">
        <v>4067</v>
      </c>
      <c r="L101" s="29">
        <v>0</v>
      </c>
      <c r="M101" s="29">
        <f t="shared" si="8"/>
        <v>0</v>
      </c>
      <c r="N101" s="29">
        <v>0</v>
      </c>
      <c r="O101" s="29">
        <v>0</v>
      </c>
      <c r="P101" s="29">
        <v>12.515347799473231</v>
      </c>
      <c r="Q101" s="29">
        <f t="shared" si="6"/>
        <v>13.655546137671186</v>
      </c>
      <c r="R101" s="29">
        <v>0.34372808697015672</v>
      </c>
      <c r="S101" s="29">
        <f t="shared" si="7"/>
        <v>0.33581671285776765</v>
      </c>
      <c r="T101" s="29">
        <v>0.50422602107434389</v>
      </c>
      <c r="U101" s="29">
        <v>1.25979</v>
      </c>
      <c r="V101" s="29">
        <v>0</v>
      </c>
      <c r="W101" s="29">
        <f t="shared" si="12"/>
        <v>120</v>
      </c>
      <c r="X101" s="29">
        <f t="shared" si="12"/>
        <v>120</v>
      </c>
      <c r="Y101" s="29">
        <v>240</v>
      </c>
      <c r="Z101" s="29">
        <v>34.5</v>
      </c>
      <c r="AA101" s="2" t="s">
        <v>2254</v>
      </c>
      <c r="AB101" s="34"/>
      <c r="AC101">
        <v>4167</v>
      </c>
      <c r="AD101">
        <v>331.90015</v>
      </c>
      <c r="AE101">
        <v>12.554981</v>
      </c>
      <c r="AF101">
        <v>41.66</v>
      </c>
      <c r="AG101">
        <v>96.375434999999996</v>
      </c>
      <c r="AH101">
        <v>9.6375430000000009</v>
      </c>
      <c r="AI101">
        <v>7.9640000000000002E-2</v>
      </c>
      <c r="AJ101">
        <v>2.7378E-2</v>
      </c>
      <c r="AK101">
        <v>0.34377400000000002</v>
      </c>
      <c r="AL101">
        <v>7.6124999999999998E-2</v>
      </c>
      <c r="AM101">
        <v>7.7499999999999999E-2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25">
      <c r="A102" t="s">
        <v>525</v>
      </c>
      <c r="B102" s="5">
        <v>5</v>
      </c>
      <c r="C102" t="s">
        <v>2</v>
      </c>
      <c r="D102" s="5">
        <v>3</v>
      </c>
      <c r="E102" s="5" t="s">
        <v>1</v>
      </c>
      <c r="F102" t="s">
        <v>246</v>
      </c>
      <c r="G102" s="5" t="s">
        <v>245</v>
      </c>
      <c r="H102" s="6">
        <v>0.28892529593192023</v>
      </c>
      <c r="I102" s="6">
        <v>0.73169033822543517</v>
      </c>
      <c r="J102" s="5" t="s">
        <v>51</v>
      </c>
      <c r="K102" s="29">
        <v>9957</v>
      </c>
      <c r="L102" s="29">
        <v>1799</v>
      </c>
      <c r="M102" s="29">
        <f t="shared" si="8"/>
        <v>18.067691071607914</v>
      </c>
      <c r="N102" s="29">
        <v>6.0998945147678667E-2</v>
      </c>
      <c r="O102" s="29">
        <v>0.73785860500913292</v>
      </c>
      <c r="P102" s="29">
        <v>30.999401392725471</v>
      </c>
      <c r="Q102" s="29">
        <f t="shared" si="6"/>
        <v>4.8285074555810539</v>
      </c>
      <c r="R102" s="29">
        <v>1.5220760780852485</v>
      </c>
      <c r="S102" s="29">
        <f t="shared" si="7"/>
        <v>0.8425312782573241</v>
      </c>
      <c r="T102" s="29">
        <v>0.50983419677377262</v>
      </c>
      <c r="U102" s="29">
        <v>1.25979</v>
      </c>
      <c r="V102" s="29">
        <v>0</v>
      </c>
      <c r="W102" s="29">
        <f t="shared" si="12"/>
        <v>120</v>
      </c>
      <c r="X102" s="29">
        <f t="shared" si="12"/>
        <v>120</v>
      </c>
      <c r="Y102" s="29">
        <v>240</v>
      </c>
      <c r="Z102" s="29">
        <v>34.5</v>
      </c>
      <c r="AA102" s="2" t="s">
        <v>2254</v>
      </c>
      <c r="AB102" s="34"/>
      <c r="AC102">
        <v>10570</v>
      </c>
      <c r="AD102">
        <v>347.232775</v>
      </c>
      <c r="AE102">
        <v>30.440674999999999</v>
      </c>
      <c r="AF102">
        <v>105.53</v>
      </c>
      <c r="AG102">
        <v>344.28193299999998</v>
      </c>
      <c r="AH102">
        <v>34.428193</v>
      </c>
      <c r="AI102">
        <v>3.2848000000000002E-2</v>
      </c>
      <c r="AJ102">
        <v>4.9925999999999998E-2</v>
      </c>
      <c r="AK102">
        <v>1.519903</v>
      </c>
      <c r="AL102">
        <v>1.925E-2</v>
      </c>
      <c r="AM102">
        <v>7.4999999999999997E-3</v>
      </c>
      <c r="AN102">
        <v>46</v>
      </c>
      <c r="AO102">
        <v>0.13247600000000001</v>
      </c>
      <c r="AP102">
        <v>7.9485580000000002</v>
      </c>
      <c r="AQ102">
        <v>13.500473</v>
      </c>
      <c r="AR102">
        <v>0.35387600000000002</v>
      </c>
      <c r="AS102">
        <v>0.104042</v>
      </c>
      <c r="AT102">
        <v>31.021739</v>
      </c>
      <c r="AU102">
        <v>7.3378439999999996</v>
      </c>
      <c r="AV102">
        <v>1.1787000000000001E-2</v>
      </c>
      <c r="AW102">
        <v>5.7910000000000001E-3</v>
      </c>
      <c r="AX102">
        <v>87.443038000000001</v>
      </c>
      <c r="AY102">
        <v>12.859601</v>
      </c>
      <c r="AZ102">
        <v>225.88053400000001</v>
      </c>
      <c r="BA102">
        <v>152.649631</v>
      </c>
      <c r="BB102">
        <v>7.0873759999999999</v>
      </c>
      <c r="BC102">
        <v>17.189868000000001</v>
      </c>
      <c r="BD102">
        <v>6.5299420000000001</v>
      </c>
      <c r="BE102">
        <v>5.6764619999999999</v>
      </c>
    </row>
    <row r="103" spans="1:57" x14ac:dyDescent="0.25">
      <c r="A103" t="s">
        <v>525</v>
      </c>
      <c r="B103" s="5">
        <v>5</v>
      </c>
      <c r="C103" t="s">
        <v>10</v>
      </c>
      <c r="D103" s="5">
        <v>13</v>
      </c>
      <c r="E103" s="5" t="s">
        <v>1</v>
      </c>
      <c r="F103" t="s">
        <v>246</v>
      </c>
      <c r="G103" s="5" t="s">
        <v>245</v>
      </c>
      <c r="H103" s="6">
        <v>0.28892529593192023</v>
      </c>
      <c r="I103" s="6">
        <v>0.73169033822543517</v>
      </c>
      <c r="J103" s="5" t="s">
        <v>52</v>
      </c>
      <c r="K103" s="29">
        <v>1308</v>
      </c>
      <c r="L103" s="29">
        <v>464</v>
      </c>
      <c r="M103" s="29">
        <f t="shared" si="8"/>
        <v>35.474006116207953</v>
      </c>
      <c r="N103" s="29">
        <v>0.20421267123287828</v>
      </c>
      <c r="O103" s="29">
        <v>0.22727290365260211</v>
      </c>
      <c r="P103" s="29">
        <v>4.072232301063063</v>
      </c>
      <c r="Q103" s="29">
        <f t="shared" si="6"/>
        <v>22.098661636081353</v>
      </c>
      <c r="R103" s="29">
        <v>1.4608076710378324</v>
      </c>
      <c r="S103" s="29">
        <f t="shared" si="7"/>
        <v>0.78126287120990801</v>
      </c>
      <c r="U103" s="29">
        <v>1.25979</v>
      </c>
      <c r="V103" s="29">
        <v>0</v>
      </c>
      <c r="W103" s="29">
        <f t="shared" si="12"/>
        <v>120</v>
      </c>
      <c r="X103" s="29">
        <f t="shared" si="12"/>
        <v>120</v>
      </c>
      <c r="Y103" s="29">
        <v>240</v>
      </c>
      <c r="Z103" s="29">
        <v>34.5</v>
      </c>
      <c r="AA103" s="2" t="s">
        <v>2254</v>
      </c>
      <c r="AB103" s="34"/>
      <c r="AC103">
        <v>1398</v>
      </c>
      <c r="AD103">
        <v>347.232775</v>
      </c>
      <c r="AE103">
        <v>4.0261180000000003</v>
      </c>
      <c r="AF103">
        <v>11.99</v>
      </c>
      <c r="AG103">
        <v>14.181322</v>
      </c>
      <c r="AH103">
        <v>1.4181319999999999</v>
      </c>
      <c r="AI103">
        <v>0.247749</v>
      </c>
      <c r="AJ103">
        <v>0.40657199999999999</v>
      </c>
      <c r="AK103">
        <v>1.6410659999999999</v>
      </c>
      <c r="AL103">
        <v>9.9224999999999994E-2</v>
      </c>
      <c r="AM103">
        <v>1.7500000000000002E-2</v>
      </c>
      <c r="AN103">
        <v>17</v>
      </c>
      <c r="AO103">
        <v>4.8959000000000003E-2</v>
      </c>
      <c r="AP103">
        <v>2.9375110000000002</v>
      </c>
      <c r="AQ103">
        <v>20.529328</v>
      </c>
      <c r="AR103">
        <v>0.73119100000000004</v>
      </c>
      <c r="AS103">
        <v>1.1144769999999999</v>
      </c>
      <c r="AT103">
        <v>16.882352999999998</v>
      </c>
      <c r="AU103">
        <v>17.577978000000002</v>
      </c>
      <c r="AV103">
        <v>4.6038000000000003E-2</v>
      </c>
      <c r="AW103">
        <v>4.1186E-2</v>
      </c>
      <c r="AX103">
        <v>34.349468999999999</v>
      </c>
      <c r="AY103">
        <v>16.583341000000001</v>
      </c>
      <c r="AZ103">
        <v>121.11704899999999</v>
      </c>
      <c r="BA103">
        <v>49.719436000000002</v>
      </c>
      <c r="BB103">
        <v>18.683408</v>
      </c>
      <c r="BC103">
        <v>22.490637</v>
      </c>
      <c r="BD103">
        <v>8.4530589999999997</v>
      </c>
      <c r="BE103">
        <v>2.0344259999999998</v>
      </c>
    </row>
    <row r="104" spans="1:57" x14ac:dyDescent="0.25">
      <c r="A104" t="s">
        <v>525</v>
      </c>
      <c r="B104" s="5">
        <v>5</v>
      </c>
      <c r="C104" t="s">
        <v>42</v>
      </c>
      <c r="D104" s="5">
        <v>13</v>
      </c>
      <c r="E104" s="5" t="s">
        <v>7</v>
      </c>
      <c r="F104" t="s">
        <v>246</v>
      </c>
      <c r="G104" s="5" t="s">
        <v>245</v>
      </c>
      <c r="H104" s="6">
        <v>0.28892529593192023</v>
      </c>
      <c r="I104" s="6">
        <v>0.73169033822543517</v>
      </c>
      <c r="J104" s="5" t="s">
        <v>52</v>
      </c>
      <c r="K104" s="29">
        <v>1708</v>
      </c>
      <c r="L104" s="29">
        <v>70</v>
      </c>
      <c r="M104" s="29">
        <f t="shared" si="8"/>
        <v>4.0983606557377046</v>
      </c>
      <c r="N104" s="29">
        <v>0.45535624999999857</v>
      </c>
      <c r="O104" s="29">
        <v>2.4906619578367355E-2</v>
      </c>
      <c r="P104" s="29">
        <v>5.3175632799814307</v>
      </c>
      <c r="Q104" s="29">
        <f t="shared" si="6"/>
        <v>20.853330657162985</v>
      </c>
      <c r="R104" s="29">
        <v>0.74980582179675848</v>
      </c>
      <c r="S104" s="29">
        <f t="shared" si="7"/>
        <v>7.0261021968834103E-2</v>
      </c>
      <c r="T104" s="29">
        <v>0.50983419677377262</v>
      </c>
      <c r="U104" s="29">
        <v>1.25979</v>
      </c>
      <c r="V104" s="29">
        <v>0</v>
      </c>
      <c r="W104" s="29">
        <f t="shared" si="12"/>
        <v>120</v>
      </c>
      <c r="X104" s="29">
        <f t="shared" si="12"/>
        <v>120</v>
      </c>
      <c r="Y104" s="29">
        <v>240</v>
      </c>
      <c r="Z104" s="29">
        <v>34.5</v>
      </c>
      <c r="AA104" s="2" t="s">
        <v>2254</v>
      </c>
      <c r="AB104" s="34"/>
      <c r="AC104">
        <v>1892</v>
      </c>
      <c r="AD104">
        <v>347.232775</v>
      </c>
      <c r="AE104">
        <v>5.4487940000000004</v>
      </c>
      <c r="AF104">
        <v>18.170000000000002</v>
      </c>
      <c r="AG104">
        <v>17.570461000000002</v>
      </c>
      <c r="AH104">
        <v>1.7570460000000001</v>
      </c>
      <c r="AI104">
        <v>0.18352199999999999</v>
      </c>
      <c r="AJ104">
        <v>0.13956499999999999</v>
      </c>
      <c r="AK104">
        <v>0.76048199999999999</v>
      </c>
      <c r="AL104">
        <v>0.144875</v>
      </c>
      <c r="AM104">
        <v>9.2499999999999999E-2</v>
      </c>
      <c r="AN104">
        <v>2</v>
      </c>
      <c r="AO104">
        <v>5.7600000000000004E-3</v>
      </c>
      <c r="AP104">
        <v>0.34558899999999998</v>
      </c>
      <c r="AQ104">
        <v>4.3868919999999996</v>
      </c>
      <c r="AR104">
        <v>2.7295379999999998</v>
      </c>
      <c r="AS104">
        <v>1.0946899999999999</v>
      </c>
      <c r="AT104">
        <v>41.5</v>
      </c>
      <c r="AU104">
        <v>17.677669999999999</v>
      </c>
      <c r="AV104">
        <v>6.7395999999999998E-2</v>
      </c>
      <c r="AW104">
        <v>2.2214000000000001E-2</v>
      </c>
      <c r="AX104">
        <v>14.723034999999999</v>
      </c>
      <c r="AY104">
        <v>0.57171400000000006</v>
      </c>
      <c r="AZ104">
        <v>28.758533</v>
      </c>
      <c r="BA104">
        <v>2.577413</v>
      </c>
      <c r="BB104">
        <v>13.669750000000001</v>
      </c>
      <c r="BC104">
        <v>0</v>
      </c>
      <c r="BD104">
        <v>7.9476849999999999</v>
      </c>
      <c r="BE104">
        <v>0.74535600000000002</v>
      </c>
    </row>
    <row r="105" spans="1:57" x14ac:dyDescent="0.25">
      <c r="A105" t="s">
        <v>526</v>
      </c>
      <c r="B105" s="5">
        <v>5</v>
      </c>
      <c r="C105" t="s">
        <v>2</v>
      </c>
      <c r="D105" s="5">
        <v>3</v>
      </c>
      <c r="E105" s="5" t="s">
        <v>1</v>
      </c>
      <c r="F105" t="s">
        <v>246</v>
      </c>
      <c r="G105" s="5" t="s">
        <v>245</v>
      </c>
      <c r="H105" s="6">
        <v>0.28892529593192023</v>
      </c>
      <c r="I105" s="6">
        <v>0.73169033822543517</v>
      </c>
      <c r="J105" s="5" t="s">
        <v>50</v>
      </c>
      <c r="K105" s="29">
        <v>3154</v>
      </c>
      <c r="L105" s="29">
        <v>108</v>
      </c>
      <c r="M105" s="29">
        <f t="shared" si="8"/>
        <v>3.4242232086239692</v>
      </c>
      <c r="N105" s="29">
        <v>0.16295625000000369</v>
      </c>
      <c r="O105" s="29">
        <v>5.3253505878686762E-2</v>
      </c>
      <c r="P105" s="29">
        <v>10.497597346336129</v>
      </c>
      <c r="Q105" s="29">
        <f t="shared" si="6"/>
        <v>15.673296590808288</v>
      </c>
      <c r="R105" s="29">
        <v>0.627406958244761</v>
      </c>
      <c r="S105" s="29">
        <f t="shared" si="7"/>
        <v>5.2137841583163369E-2</v>
      </c>
      <c r="T105" s="29">
        <v>0.56761062207120005</v>
      </c>
      <c r="U105" s="29">
        <v>1.25979</v>
      </c>
      <c r="V105" s="29">
        <v>0</v>
      </c>
      <c r="W105" s="29">
        <f t="shared" si="12"/>
        <v>120</v>
      </c>
      <c r="X105" s="29">
        <f t="shared" si="12"/>
        <v>120</v>
      </c>
      <c r="Y105" s="29">
        <v>240</v>
      </c>
      <c r="Z105" s="29">
        <v>34.5</v>
      </c>
      <c r="AA105" s="2" t="s">
        <v>2254</v>
      </c>
      <c r="AB105" s="34"/>
      <c r="AC105">
        <v>3273</v>
      </c>
      <c r="AD105">
        <v>308.819525</v>
      </c>
      <c r="AE105">
        <v>10.598423</v>
      </c>
      <c r="AF105">
        <v>32.71</v>
      </c>
      <c r="AG105">
        <v>48.663187999999998</v>
      </c>
      <c r="AH105">
        <v>4.8663189999999998</v>
      </c>
      <c r="AI105">
        <v>9.4324000000000005E-2</v>
      </c>
      <c r="AJ105">
        <v>5.9318000000000003E-2</v>
      </c>
      <c r="AK105">
        <v>0.62888100000000002</v>
      </c>
      <c r="AL105">
        <v>7.9911999999999997E-2</v>
      </c>
      <c r="AM105">
        <v>4.7500000000000001E-2</v>
      </c>
      <c r="AN105">
        <v>6</v>
      </c>
      <c r="AO105">
        <v>1.9428999999999998E-2</v>
      </c>
      <c r="AP105">
        <v>1.165729</v>
      </c>
      <c r="AQ105">
        <v>10.235258</v>
      </c>
      <c r="AR105">
        <v>2.5345710000000001</v>
      </c>
      <c r="AS105">
        <v>0.458036</v>
      </c>
      <c r="AT105">
        <v>55.833333000000003</v>
      </c>
      <c r="AU105">
        <v>7.6267069999999997</v>
      </c>
      <c r="AV105">
        <v>4.6223E-2</v>
      </c>
      <c r="AW105">
        <v>1.5442000000000001E-2</v>
      </c>
      <c r="AX105">
        <v>21.790095000000001</v>
      </c>
      <c r="AY105">
        <v>1.1578390000000001</v>
      </c>
      <c r="AZ105">
        <v>53.359399000000003</v>
      </c>
      <c r="BA105">
        <v>14.577119</v>
      </c>
      <c r="BB105">
        <v>51.597515000000001</v>
      </c>
      <c r="BC105">
        <v>37.045482</v>
      </c>
      <c r="BD105">
        <v>6.1888810000000003</v>
      </c>
      <c r="BE105">
        <v>0.81649700000000003</v>
      </c>
    </row>
    <row r="106" spans="1:57" x14ac:dyDescent="0.25">
      <c r="A106" t="s">
        <v>526</v>
      </c>
      <c r="B106" s="5">
        <v>5</v>
      </c>
      <c r="C106" t="s">
        <v>12</v>
      </c>
      <c r="D106" s="5">
        <v>5</v>
      </c>
      <c r="E106" s="5" t="s">
        <v>1</v>
      </c>
      <c r="F106" t="s">
        <v>246</v>
      </c>
      <c r="G106" s="5" t="s">
        <v>245</v>
      </c>
      <c r="H106" s="6">
        <v>0.28892529593192023</v>
      </c>
      <c r="I106" s="6">
        <v>0.73169033822543517</v>
      </c>
      <c r="J106" s="5" t="s">
        <v>52</v>
      </c>
      <c r="K106" s="29">
        <v>280</v>
      </c>
      <c r="L106" s="29">
        <v>104</v>
      </c>
      <c r="M106" s="29">
        <f t="shared" si="8"/>
        <v>37.142857142857146</v>
      </c>
      <c r="N106" s="29">
        <v>0.62181764705882236</v>
      </c>
      <c r="O106" s="29">
        <v>5.6581849996104688E-2</v>
      </c>
      <c r="P106" s="29">
        <v>0.93193635287701837</v>
      </c>
      <c r="Q106" s="29">
        <f t="shared" si="6"/>
        <v>25.2389575842674</v>
      </c>
      <c r="R106" s="29">
        <v>1.674166003724028</v>
      </c>
      <c r="S106" s="29">
        <f t="shared" si="7"/>
        <v>0.99462120389610365</v>
      </c>
      <c r="U106" s="29">
        <v>1.25979</v>
      </c>
      <c r="V106" s="29">
        <v>0</v>
      </c>
      <c r="W106" s="29">
        <f t="shared" si="12"/>
        <v>120</v>
      </c>
      <c r="X106" s="29">
        <f t="shared" si="12"/>
        <v>120</v>
      </c>
      <c r="Y106" s="29">
        <v>240</v>
      </c>
      <c r="Z106" s="29">
        <v>34.5</v>
      </c>
      <c r="AA106" s="2" t="s">
        <v>2254</v>
      </c>
      <c r="AB106" s="34"/>
      <c r="AC106">
        <v>282</v>
      </c>
      <c r="AD106">
        <v>308.819525</v>
      </c>
      <c r="AE106">
        <v>0.91315500000000005</v>
      </c>
      <c r="AF106">
        <v>1.56</v>
      </c>
      <c r="AG106">
        <v>2.0015990000000001</v>
      </c>
      <c r="AH106">
        <v>0.20016</v>
      </c>
      <c r="AI106">
        <v>1.0936429999999999</v>
      </c>
      <c r="AJ106">
        <v>1.8055079999999999</v>
      </c>
      <c r="AK106">
        <v>1.6509119999999999</v>
      </c>
      <c r="AL106">
        <v>0.37745000000000001</v>
      </c>
      <c r="AM106">
        <v>1.2500000000000001E-2</v>
      </c>
      <c r="AN106">
        <v>7</v>
      </c>
      <c r="AO106">
        <v>2.2667E-2</v>
      </c>
      <c r="AP106">
        <v>1.3600179999999999</v>
      </c>
      <c r="AQ106">
        <v>26.595745000000001</v>
      </c>
      <c r="AR106">
        <v>1.354036</v>
      </c>
      <c r="AS106">
        <v>2.6938900000000001</v>
      </c>
      <c r="AT106">
        <v>10.714286</v>
      </c>
      <c r="AU106">
        <v>12.106669</v>
      </c>
      <c r="AV106">
        <v>0.13938600000000001</v>
      </c>
      <c r="AW106">
        <v>0.17525099999999999</v>
      </c>
      <c r="AX106">
        <v>25.025241000000001</v>
      </c>
      <c r="AY106">
        <v>23.802520999999999</v>
      </c>
      <c r="AZ106">
        <v>107.787661</v>
      </c>
      <c r="BA106">
        <v>43.574196000000001</v>
      </c>
      <c r="BB106">
        <v>46.492733000000001</v>
      </c>
      <c r="BC106">
        <v>37.728233000000003</v>
      </c>
      <c r="BD106">
        <v>8.1895919999999993</v>
      </c>
      <c r="BE106">
        <v>0.89752699999999996</v>
      </c>
    </row>
    <row r="107" spans="1:57" x14ac:dyDescent="0.25">
      <c r="A107" t="s">
        <v>526</v>
      </c>
      <c r="B107" s="5">
        <v>5</v>
      </c>
      <c r="C107" t="s">
        <v>47</v>
      </c>
      <c r="D107" s="5">
        <v>5</v>
      </c>
      <c r="E107" s="5" t="s">
        <v>7</v>
      </c>
      <c r="F107" t="s">
        <v>246</v>
      </c>
      <c r="G107" s="5" t="s">
        <v>245</v>
      </c>
      <c r="H107" s="6">
        <v>0.28892529593192023</v>
      </c>
      <c r="I107" s="6">
        <v>0.73169033822543517</v>
      </c>
      <c r="J107" s="5" t="s">
        <v>52</v>
      </c>
      <c r="K107" s="29">
        <v>1793</v>
      </c>
      <c r="L107" s="29">
        <v>60</v>
      </c>
      <c r="M107" s="29">
        <f t="shared" si="8"/>
        <v>3.3463469046291134</v>
      </c>
      <c r="N107" s="29">
        <v>0.25826388888888968</v>
      </c>
      <c r="O107" s="29">
        <v>2.9955097056761304E-2</v>
      </c>
      <c r="P107" s="29">
        <v>5.9677210025303351</v>
      </c>
      <c r="Q107" s="29">
        <f t="shared" si="6"/>
        <v>20.203172934614081</v>
      </c>
      <c r="R107" s="29">
        <v>0.67450671325194478</v>
      </c>
      <c r="S107" s="29">
        <f t="shared" si="7"/>
        <v>5.0380865759795945E-3</v>
      </c>
      <c r="T107" s="29">
        <v>0.56761062207120005</v>
      </c>
      <c r="U107" s="29">
        <v>1.25979</v>
      </c>
      <c r="V107" s="29">
        <v>0</v>
      </c>
      <c r="W107" s="29">
        <f t="shared" si="12"/>
        <v>120</v>
      </c>
      <c r="X107" s="29">
        <f t="shared" si="12"/>
        <v>120</v>
      </c>
      <c r="Y107" s="29">
        <v>240</v>
      </c>
      <c r="Z107" s="29">
        <v>34.5</v>
      </c>
      <c r="AA107" s="2" t="s">
        <v>2254</v>
      </c>
      <c r="AB107" s="34"/>
      <c r="AC107">
        <v>1854</v>
      </c>
      <c r="AD107">
        <v>308.819525</v>
      </c>
      <c r="AE107">
        <v>6.0035059999999998</v>
      </c>
      <c r="AF107">
        <v>18.22</v>
      </c>
      <c r="AG107">
        <v>18.204713999999999</v>
      </c>
      <c r="AH107">
        <v>1.820471</v>
      </c>
      <c r="AI107">
        <v>0.16658800000000001</v>
      </c>
      <c r="AJ107">
        <v>0.112389</v>
      </c>
      <c r="AK107">
        <v>0.67465200000000003</v>
      </c>
      <c r="AL107">
        <v>0.13342499999999999</v>
      </c>
      <c r="AM107">
        <v>0.1125</v>
      </c>
      <c r="AN107">
        <v>3</v>
      </c>
      <c r="AO107">
        <v>9.7140000000000004E-3</v>
      </c>
      <c r="AP107">
        <v>0.58286499999999997</v>
      </c>
      <c r="AQ107">
        <v>6.4724919999999999</v>
      </c>
      <c r="AR107">
        <v>2.9077169999999999</v>
      </c>
      <c r="AS107">
        <v>2.5772930000000001</v>
      </c>
      <c r="AT107">
        <v>40</v>
      </c>
      <c r="AU107">
        <v>28.618175999999998</v>
      </c>
      <c r="AV107">
        <v>7.4556999999999998E-2</v>
      </c>
      <c r="AW107">
        <v>3.0165000000000001E-2</v>
      </c>
      <c r="AX107">
        <v>25.748519999999999</v>
      </c>
      <c r="AY107">
        <v>22.632099</v>
      </c>
      <c r="AZ107">
        <v>47.662515999999997</v>
      </c>
      <c r="BA107">
        <v>30.515533000000001</v>
      </c>
      <c r="BB107">
        <v>133.2157</v>
      </c>
      <c r="BC107">
        <v>23.313628999999999</v>
      </c>
      <c r="BD107">
        <v>6.5822589999999996</v>
      </c>
      <c r="BE107">
        <v>0.5</v>
      </c>
    </row>
    <row r="108" spans="1:57" x14ac:dyDescent="0.25">
      <c r="A108" t="s">
        <v>527</v>
      </c>
      <c r="B108" s="5">
        <v>5</v>
      </c>
      <c r="C108" t="s">
        <v>9</v>
      </c>
      <c r="D108" s="5">
        <v>2</v>
      </c>
      <c r="E108" s="5" t="s">
        <v>1</v>
      </c>
      <c r="F108" t="s">
        <v>246</v>
      </c>
      <c r="G108" s="5" t="s">
        <v>245</v>
      </c>
      <c r="H108" s="6">
        <v>0.28892529593192023</v>
      </c>
      <c r="I108" s="6">
        <v>0.73169033822543517</v>
      </c>
      <c r="J108" s="5" t="s">
        <v>52</v>
      </c>
      <c r="K108" s="29">
        <v>1910</v>
      </c>
      <c r="L108" s="29">
        <v>48</v>
      </c>
      <c r="M108" s="29">
        <f t="shared" si="8"/>
        <v>2.5130890052356021</v>
      </c>
      <c r="N108" s="29">
        <v>0.19669687500000138</v>
      </c>
      <c r="O108" s="29">
        <v>2.9735694773610773E-2</v>
      </c>
      <c r="P108" s="29">
        <v>6.3105752241773967</v>
      </c>
      <c r="Q108" s="29">
        <f t="shared" si="6"/>
        <v>19.860318712967022</v>
      </c>
      <c r="R108" s="29">
        <v>0.67821842676342092</v>
      </c>
      <c r="S108" s="29">
        <f t="shared" si="7"/>
        <v>1.3263730645034499E-3</v>
      </c>
      <c r="T108" s="29">
        <v>0.63015158270701033</v>
      </c>
      <c r="U108" s="29">
        <v>1.25979</v>
      </c>
      <c r="V108" s="29">
        <v>0</v>
      </c>
      <c r="W108" s="29">
        <f t="shared" si="12"/>
        <v>120</v>
      </c>
      <c r="X108" s="29">
        <f t="shared" si="12"/>
        <v>120</v>
      </c>
      <c r="Y108" s="29">
        <v>240</v>
      </c>
      <c r="Z108" s="29">
        <v>34.5</v>
      </c>
      <c r="AA108" s="2" t="s">
        <v>2254</v>
      </c>
      <c r="AB108" s="34"/>
      <c r="AC108">
        <v>1984</v>
      </c>
      <c r="AD108">
        <v>309.815225</v>
      </c>
      <c r="AE108">
        <v>6.4038170000000001</v>
      </c>
      <c r="AF108">
        <v>19.57</v>
      </c>
      <c r="AG108">
        <v>20.940991</v>
      </c>
      <c r="AH108">
        <v>2.0940989999999999</v>
      </c>
      <c r="AI108">
        <v>0.156197</v>
      </c>
      <c r="AJ108">
        <v>0.106627</v>
      </c>
      <c r="AK108">
        <v>0.68264400000000003</v>
      </c>
      <c r="AL108">
        <v>0.12582499999999999</v>
      </c>
      <c r="AM108">
        <v>8.7499999999999994E-2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25">
      <c r="A109" t="s">
        <v>527</v>
      </c>
      <c r="B109" s="5">
        <v>5</v>
      </c>
      <c r="C109" t="s">
        <v>256</v>
      </c>
      <c r="D109" s="5">
        <v>2</v>
      </c>
      <c r="E109" s="5" t="s">
        <v>7</v>
      </c>
      <c r="F109" t="s">
        <v>246</v>
      </c>
      <c r="G109" s="5" t="s">
        <v>245</v>
      </c>
      <c r="H109" s="6">
        <v>0.28892529593192023</v>
      </c>
      <c r="I109" s="6">
        <v>0.73169033822543517</v>
      </c>
      <c r="J109" s="5" t="s">
        <v>52</v>
      </c>
      <c r="K109" s="29">
        <v>329</v>
      </c>
      <c r="L109" s="29">
        <v>150</v>
      </c>
      <c r="M109" s="29">
        <f t="shared" si="8"/>
        <v>45.59270516717325</v>
      </c>
      <c r="N109" s="29">
        <v>0.27211296296296283</v>
      </c>
      <c r="O109" s="29">
        <v>8.9207084320832311E-2</v>
      </c>
      <c r="P109" s="29">
        <v>1.0870048422797716</v>
      </c>
      <c r="Q109" s="29">
        <f t="shared" si="6"/>
        <v>25.083889094864645</v>
      </c>
      <c r="R109" s="29">
        <v>1.5562363344790562</v>
      </c>
      <c r="S109" s="29">
        <f t="shared" si="7"/>
        <v>0.87669153465113181</v>
      </c>
      <c r="U109" s="29">
        <v>1.25979</v>
      </c>
      <c r="V109" s="29">
        <v>0</v>
      </c>
      <c r="W109" s="29">
        <f t="shared" si="12"/>
        <v>120</v>
      </c>
      <c r="X109" s="29">
        <f t="shared" si="12"/>
        <v>120</v>
      </c>
      <c r="Y109" s="29">
        <v>240</v>
      </c>
      <c r="Z109" s="29">
        <v>34.5</v>
      </c>
      <c r="AA109" s="2" t="s">
        <v>2254</v>
      </c>
      <c r="AB109" s="34"/>
      <c r="AC109">
        <v>337</v>
      </c>
      <c r="AD109">
        <v>309.815225</v>
      </c>
      <c r="AE109">
        <v>1.087745</v>
      </c>
      <c r="AF109">
        <v>1.99</v>
      </c>
      <c r="AG109">
        <v>3.8690959999999999</v>
      </c>
      <c r="AH109">
        <v>0.38690999999999998</v>
      </c>
      <c r="AI109">
        <v>0.91787300000000005</v>
      </c>
      <c r="AJ109">
        <v>1.407632</v>
      </c>
      <c r="AK109">
        <v>1.5335810000000001</v>
      </c>
      <c r="AL109">
        <v>0.22681299999999999</v>
      </c>
      <c r="AM109">
        <v>1.2500000000000001E-2</v>
      </c>
      <c r="AN109">
        <v>16</v>
      </c>
      <c r="AO109">
        <v>5.1644000000000002E-2</v>
      </c>
      <c r="AP109">
        <v>3.0986210000000001</v>
      </c>
      <c r="AQ109">
        <v>32.640949999999997</v>
      </c>
      <c r="AR109">
        <v>0.256075</v>
      </c>
      <c r="AS109">
        <v>0.28115899999999999</v>
      </c>
      <c r="AT109">
        <v>6.875</v>
      </c>
      <c r="AU109">
        <v>2.5527760000000002</v>
      </c>
      <c r="AV109">
        <v>4.3587000000000001E-2</v>
      </c>
      <c r="AW109">
        <v>6.3698000000000005E-2</v>
      </c>
      <c r="AX109">
        <v>37.875615000000003</v>
      </c>
      <c r="AY109">
        <v>24.468316999999999</v>
      </c>
      <c r="AZ109">
        <v>92.670751999999993</v>
      </c>
      <c r="BA109">
        <v>40.644624999999998</v>
      </c>
      <c r="BB109">
        <v>15.958885</v>
      </c>
      <c r="BC109">
        <v>14.394515</v>
      </c>
      <c r="BD109">
        <v>8.1615939999999991</v>
      </c>
      <c r="BE109">
        <v>1.2472190000000001</v>
      </c>
    </row>
    <row r="110" spans="1:57" x14ac:dyDescent="0.25">
      <c r="A110" t="s">
        <v>527</v>
      </c>
      <c r="B110" s="5">
        <v>5</v>
      </c>
      <c r="C110" t="s">
        <v>5</v>
      </c>
      <c r="D110" s="5">
        <v>14</v>
      </c>
      <c r="E110" s="5" t="s">
        <v>1</v>
      </c>
      <c r="F110" t="s">
        <v>246</v>
      </c>
      <c r="G110" s="5" t="s">
        <v>245</v>
      </c>
      <c r="H110" s="6">
        <v>0.28892529593192023</v>
      </c>
      <c r="I110" s="6">
        <v>0.73169033822543517</v>
      </c>
      <c r="J110" s="5" t="s">
        <v>50</v>
      </c>
      <c r="K110" s="29">
        <v>3639</v>
      </c>
      <c r="L110" s="29">
        <v>263</v>
      </c>
      <c r="M110" s="29">
        <f t="shared" si="8"/>
        <v>7.2272602363286618</v>
      </c>
      <c r="N110" s="29">
        <v>0.16404722222222193</v>
      </c>
      <c r="O110" s="29">
        <v>0.11894277909444309</v>
      </c>
      <c r="P110" s="29">
        <v>12.023132586796622</v>
      </c>
      <c r="Q110" s="29">
        <f t="shared" si="6"/>
        <v>14.147761350347794</v>
      </c>
      <c r="R110" s="29">
        <v>0.62541030446576751</v>
      </c>
      <c r="S110" s="29">
        <f t="shared" si="7"/>
        <v>5.4134495362156865E-2</v>
      </c>
      <c r="T110" s="29">
        <v>0.63015158270701033</v>
      </c>
      <c r="U110" s="29">
        <v>1.25979</v>
      </c>
      <c r="V110" s="29">
        <v>0</v>
      </c>
      <c r="W110" s="29">
        <f t="shared" si="12"/>
        <v>120</v>
      </c>
      <c r="X110" s="29">
        <f t="shared" si="12"/>
        <v>120</v>
      </c>
      <c r="Y110" s="29">
        <v>240</v>
      </c>
      <c r="Z110" s="29">
        <v>34.5</v>
      </c>
      <c r="AA110" s="2" t="s">
        <v>2254</v>
      </c>
      <c r="AB110" s="34"/>
      <c r="AC110">
        <v>3780</v>
      </c>
      <c r="AD110">
        <v>309.815225</v>
      </c>
      <c r="AE110">
        <v>12.200820999999999</v>
      </c>
      <c r="AF110">
        <v>37.770000000000003</v>
      </c>
      <c r="AG110">
        <v>59.458533000000003</v>
      </c>
      <c r="AH110">
        <v>5.9458529999999996</v>
      </c>
      <c r="AI110">
        <v>8.1941E-2</v>
      </c>
      <c r="AJ110">
        <v>5.1608000000000001E-2</v>
      </c>
      <c r="AK110">
        <v>0.62982000000000005</v>
      </c>
      <c r="AL110">
        <v>7.2175000000000003E-2</v>
      </c>
      <c r="AM110">
        <v>3.7499999999999999E-2</v>
      </c>
      <c r="AN110">
        <v>4</v>
      </c>
      <c r="AO110">
        <v>1.2911000000000001E-2</v>
      </c>
      <c r="AP110">
        <v>0.77465499999999998</v>
      </c>
      <c r="AQ110">
        <v>5.2645499999999998</v>
      </c>
      <c r="AR110">
        <v>1.848338</v>
      </c>
      <c r="AS110">
        <v>0.53959800000000002</v>
      </c>
      <c r="AT110">
        <v>49.75</v>
      </c>
      <c r="AU110">
        <v>11.441882</v>
      </c>
      <c r="AV110">
        <v>3.7914999999999997E-2</v>
      </c>
      <c r="AW110">
        <v>1.3194000000000001E-2</v>
      </c>
      <c r="AX110">
        <v>26.896249999999998</v>
      </c>
      <c r="AY110">
        <v>2.5754299999999999</v>
      </c>
      <c r="AZ110">
        <v>74.463018000000005</v>
      </c>
      <c r="BA110">
        <v>24.334128</v>
      </c>
      <c r="BB110">
        <v>28.572633</v>
      </c>
      <c r="BC110">
        <v>32.144682000000003</v>
      </c>
      <c r="BD110">
        <v>6.3355490000000003</v>
      </c>
      <c r="BE110">
        <v>1.105542</v>
      </c>
    </row>
    <row r="111" spans="1:57" x14ac:dyDescent="0.25">
      <c r="A111" t="s">
        <v>528</v>
      </c>
      <c r="B111" s="5">
        <v>5</v>
      </c>
      <c r="C111" t="s">
        <v>13</v>
      </c>
      <c r="D111" s="5">
        <v>11</v>
      </c>
      <c r="E111" s="5" t="s">
        <v>1</v>
      </c>
      <c r="F111" t="s">
        <v>246</v>
      </c>
      <c r="G111" s="5" t="s">
        <v>245</v>
      </c>
      <c r="H111" s="6">
        <v>0.28892529593192023</v>
      </c>
      <c r="I111" s="6">
        <v>0.73169033822543517</v>
      </c>
      <c r="J111" s="5" t="s">
        <v>52</v>
      </c>
      <c r="K111" s="29">
        <v>1899</v>
      </c>
      <c r="L111" s="29">
        <v>44</v>
      </c>
      <c r="M111" s="29">
        <f t="shared" si="8"/>
        <v>2.3170089520800423</v>
      </c>
      <c r="N111" s="29">
        <v>0.41573999999999389</v>
      </c>
      <c r="O111" s="29">
        <v>1.70634825042233E-2</v>
      </c>
      <c r="P111" s="29">
        <v>6.4807106551040095</v>
      </c>
      <c r="Q111" s="29">
        <f t="shared" si="6"/>
        <v>19.690183282040408</v>
      </c>
      <c r="R111" s="29">
        <v>0.97141078395858593</v>
      </c>
      <c r="S111" s="29">
        <f t="shared" si="7"/>
        <v>0.29186598413066156</v>
      </c>
      <c r="T111" s="29">
        <v>1.2193082208861177</v>
      </c>
      <c r="U111" s="29">
        <v>1.25979</v>
      </c>
      <c r="V111" s="29">
        <v>0</v>
      </c>
      <c r="W111" s="29">
        <f t="shared" si="12"/>
        <v>120</v>
      </c>
      <c r="X111" s="29">
        <f t="shared" si="12"/>
        <v>120</v>
      </c>
      <c r="Y111" s="29">
        <v>240</v>
      </c>
      <c r="Z111" s="29">
        <v>34.5</v>
      </c>
      <c r="AA111" s="2" t="s">
        <v>2254</v>
      </c>
      <c r="AB111" s="34"/>
      <c r="AC111">
        <v>1982</v>
      </c>
      <c r="AD111">
        <v>303.058875</v>
      </c>
      <c r="AE111">
        <v>6.5399830000000003</v>
      </c>
      <c r="AF111">
        <v>19.5</v>
      </c>
      <c r="AG111">
        <v>22.906113000000001</v>
      </c>
      <c r="AH111">
        <v>2.2906110000000002</v>
      </c>
      <c r="AI111">
        <v>0.15273400000000001</v>
      </c>
      <c r="AJ111">
        <v>0.14785200000000001</v>
      </c>
      <c r="AK111">
        <v>0.96803899999999998</v>
      </c>
      <c r="AL111">
        <v>0.11890000000000001</v>
      </c>
      <c r="AM111">
        <v>7.2499999999999995E-2</v>
      </c>
      <c r="AN111">
        <v>1</v>
      </c>
      <c r="AO111">
        <v>3.3E-3</v>
      </c>
      <c r="AP111">
        <v>0.19798099999999999</v>
      </c>
      <c r="AQ111">
        <v>5.5499499999999999</v>
      </c>
      <c r="AR111">
        <v>8.2062749999999998</v>
      </c>
      <c r="AS111">
        <v>0</v>
      </c>
      <c r="AT111">
        <v>110</v>
      </c>
      <c r="AU111">
        <v>0</v>
      </c>
      <c r="AV111">
        <v>7.5287000000000007E-2</v>
      </c>
      <c r="AW111">
        <v>2.1359E-2</v>
      </c>
      <c r="AX111">
        <v>13.282519000000001</v>
      </c>
      <c r="AY111">
        <v>0</v>
      </c>
      <c r="AZ111">
        <v>45.146726999999998</v>
      </c>
      <c r="BA111">
        <v>0</v>
      </c>
      <c r="BB111">
        <v>0</v>
      </c>
      <c r="BC111">
        <v>0</v>
      </c>
      <c r="BD111">
        <v>10.955829</v>
      </c>
      <c r="BE111">
        <v>0.37267800000000001</v>
      </c>
    </row>
    <row r="112" spans="1:57" x14ac:dyDescent="0.25">
      <c r="A112" t="s">
        <v>528</v>
      </c>
      <c r="B112" s="5">
        <v>5</v>
      </c>
      <c r="C112" t="s">
        <v>10</v>
      </c>
      <c r="D112" s="5">
        <v>13</v>
      </c>
      <c r="E112" s="5" t="s">
        <v>1</v>
      </c>
      <c r="F112" t="s">
        <v>246</v>
      </c>
      <c r="G112" s="5" t="s">
        <v>245</v>
      </c>
      <c r="H112" s="6">
        <v>0.28892529593192023</v>
      </c>
      <c r="I112" s="6">
        <v>0.73169033822543517</v>
      </c>
      <c r="J112" s="5" t="s">
        <v>50</v>
      </c>
      <c r="K112" s="29">
        <v>4149</v>
      </c>
      <c r="L112" s="29">
        <v>33</v>
      </c>
      <c r="M112" s="29">
        <f t="shared" si="8"/>
        <v>0.79537237888647871</v>
      </c>
      <c r="N112" s="29">
        <v>0.1129200000000008</v>
      </c>
      <c r="O112" s="29">
        <v>1.70634825042233E-2</v>
      </c>
      <c r="P112" s="29">
        <v>14.159277782004494</v>
      </c>
      <c r="Q112" s="29">
        <f t="shared" si="6"/>
        <v>12.011616155139922</v>
      </c>
      <c r="R112" s="29">
        <v>0.58273099998032352</v>
      </c>
      <c r="S112" s="29">
        <f t="shared" si="7"/>
        <v>9.6813799847600857E-2</v>
      </c>
      <c r="T112" s="29">
        <v>1.2193082208861177</v>
      </c>
      <c r="U112" s="29">
        <v>1.25979</v>
      </c>
      <c r="V112" s="29">
        <v>0</v>
      </c>
      <c r="W112" s="29">
        <f t="shared" si="12"/>
        <v>120</v>
      </c>
      <c r="X112" s="29">
        <f t="shared" si="12"/>
        <v>120</v>
      </c>
      <c r="Y112" s="29">
        <v>240</v>
      </c>
      <c r="Z112" s="29">
        <v>34.5</v>
      </c>
      <c r="AA112" s="2" t="s">
        <v>2254</v>
      </c>
      <c r="AB112" s="34"/>
      <c r="AC112">
        <v>4308</v>
      </c>
      <c r="AD112">
        <v>303.058875</v>
      </c>
      <c r="AE112">
        <v>14.215059999999999</v>
      </c>
      <c r="AF112">
        <v>43.07</v>
      </c>
      <c r="AG112">
        <v>84.019671000000002</v>
      </c>
      <c r="AH112">
        <v>8.4019670000000009</v>
      </c>
      <c r="AI112">
        <v>7.0346000000000006E-2</v>
      </c>
      <c r="AJ112">
        <v>4.0718999999999998E-2</v>
      </c>
      <c r="AK112">
        <v>0.57883799999999996</v>
      </c>
      <c r="AL112">
        <v>5.8650000000000001E-2</v>
      </c>
      <c r="AM112">
        <v>4.2500000000000003E-2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61" x14ac:dyDescent="0.25">
      <c r="A113" t="s">
        <v>529</v>
      </c>
      <c r="B113" s="5">
        <v>5</v>
      </c>
      <c r="C113" t="s">
        <v>9</v>
      </c>
      <c r="D113" s="5">
        <v>2</v>
      </c>
      <c r="E113" s="5" t="s">
        <v>1</v>
      </c>
      <c r="F113" t="s">
        <v>246</v>
      </c>
      <c r="G113" s="5" t="s">
        <v>245</v>
      </c>
      <c r="H113" s="6">
        <v>0.28892529593192023</v>
      </c>
      <c r="I113" s="6">
        <v>0.73169033822543517</v>
      </c>
      <c r="J113" s="5" t="s">
        <v>51</v>
      </c>
      <c r="K113" s="29">
        <v>2338</v>
      </c>
      <c r="L113" s="29">
        <v>122</v>
      </c>
      <c r="M113" s="29">
        <f t="shared" si="8"/>
        <v>5.2181351582549187</v>
      </c>
      <c r="N113" s="29">
        <v>0.20421911764705983</v>
      </c>
      <c r="O113" s="29">
        <v>5.404954650963166E-2</v>
      </c>
      <c r="P113" s="29">
        <v>7.4334023376187544</v>
      </c>
      <c r="Q113" s="29">
        <f t="shared" si="6"/>
        <v>18.737491599525661</v>
      </c>
      <c r="R113" s="29">
        <v>0.94575102275103862</v>
      </c>
      <c r="S113" s="29">
        <f t="shared" si="7"/>
        <v>0.26620622292311424</v>
      </c>
      <c r="T113" s="29">
        <v>0.73904034754685377</v>
      </c>
      <c r="U113" s="29">
        <v>1.25979</v>
      </c>
      <c r="V113" s="29">
        <v>0</v>
      </c>
      <c r="W113" s="29">
        <f t="shared" si="12"/>
        <v>120</v>
      </c>
      <c r="X113" s="29">
        <f t="shared" si="12"/>
        <v>120</v>
      </c>
      <c r="Y113" s="29">
        <v>240</v>
      </c>
      <c r="Z113" s="29">
        <v>34.5</v>
      </c>
      <c r="AA113" s="2" t="s">
        <v>2254</v>
      </c>
      <c r="AB113" s="34"/>
      <c r="AC113">
        <v>2393</v>
      </c>
      <c r="AD113">
        <v>319.09559999999999</v>
      </c>
      <c r="AE113">
        <v>7.49932</v>
      </c>
      <c r="AF113">
        <v>23.46</v>
      </c>
      <c r="AG113">
        <v>29.879899999999999</v>
      </c>
      <c r="AH113">
        <v>2.9879899999999999</v>
      </c>
      <c r="AI113">
        <v>0.133327</v>
      </c>
      <c r="AJ113">
        <v>0.12623899999999999</v>
      </c>
      <c r="AK113">
        <v>0.94683700000000004</v>
      </c>
      <c r="AL113">
        <v>0.100775</v>
      </c>
      <c r="AM113">
        <v>8.7499999999999994E-2</v>
      </c>
      <c r="AN113">
        <v>4</v>
      </c>
      <c r="AO113">
        <v>1.2534999999999999E-2</v>
      </c>
      <c r="AP113">
        <v>0.75212599999999996</v>
      </c>
      <c r="AQ113">
        <v>6.811534</v>
      </c>
      <c r="AR113">
        <v>1.596025</v>
      </c>
      <c r="AS113">
        <v>2.258969</v>
      </c>
      <c r="AT113">
        <v>40.75</v>
      </c>
      <c r="AU113">
        <v>43.254094000000002</v>
      </c>
      <c r="AV113">
        <v>4.0152E-2</v>
      </c>
      <c r="AW113">
        <v>2.5735999999999998E-2</v>
      </c>
      <c r="AX113">
        <v>36.428826999999998</v>
      </c>
      <c r="AY113">
        <v>12.071566000000001</v>
      </c>
      <c r="AZ113">
        <v>913.88888899999995</v>
      </c>
      <c r="BA113">
        <v>581.63774699999999</v>
      </c>
      <c r="BB113">
        <v>67.199533000000002</v>
      </c>
      <c r="BC113">
        <v>114.954205</v>
      </c>
      <c r="BD113">
        <v>11.116705</v>
      </c>
      <c r="BE113">
        <v>1.105542</v>
      </c>
    </row>
    <row r="114" spans="1:61" x14ac:dyDescent="0.25">
      <c r="A114" t="s">
        <v>529</v>
      </c>
      <c r="B114" s="5">
        <v>5</v>
      </c>
      <c r="C114" t="s">
        <v>256</v>
      </c>
      <c r="D114" s="5">
        <v>2</v>
      </c>
      <c r="E114" s="5" t="s">
        <v>7</v>
      </c>
      <c r="F114" t="s">
        <v>246</v>
      </c>
      <c r="G114" s="5" t="s">
        <v>245</v>
      </c>
      <c r="H114" s="6">
        <v>0.28892529593192023</v>
      </c>
      <c r="I114" s="6">
        <v>0.73169033822543517</v>
      </c>
      <c r="J114" s="5" t="s">
        <v>51</v>
      </c>
      <c r="K114" s="29">
        <v>2173</v>
      </c>
      <c r="L114" s="29">
        <v>372</v>
      </c>
      <c r="M114" s="29">
        <f t="shared" si="8"/>
        <v>17.119190059825126</v>
      </c>
      <c r="N114" s="29">
        <v>0.38245689655172338</v>
      </c>
      <c r="O114" s="29">
        <v>9.2202167575254013E-2</v>
      </c>
      <c r="P114" s="29">
        <v>6.9088037979664474</v>
      </c>
      <c r="Q114" s="29">
        <f t="shared" si="6"/>
        <v>19.262090139177971</v>
      </c>
      <c r="R114" s="29">
        <v>1.4757972757999824</v>
      </c>
      <c r="S114" s="29">
        <f t="shared" si="7"/>
        <v>0.79625247597205806</v>
      </c>
      <c r="T114" s="29">
        <v>0.69374027479414779</v>
      </c>
      <c r="U114" s="29">
        <v>1.25979</v>
      </c>
      <c r="V114" s="29">
        <v>0</v>
      </c>
      <c r="W114" s="29">
        <f t="shared" si="12"/>
        <v>120</v>
      </c>
      <c r="X114" s="29">
        <f t="shared" si="12"/>
        <v>120</v>
      </c>
      <c r="Y114" s="29">
        <v>240</v>
      </c>
      <c r="Z114" s="29">
        <v>34.5</v>
      </c>
      <c r="AA114" s="2" t="s">
        <v>2254</v>
      </c>
      <c r="AB114" s="34"/>
      <c r="AC114">
        <v>2212</v>
      </c>
      <c r="AD114">
        <v>319.09559999999999</v>
      </c>
      <c r="AE114">
        <v>6.9320919999999999</v>
      </c>
      <c r="AF114">
        <v>21.51</v>
      </c>
      <c r="AG114">
        <v>23.526365999999999</v>
      </c>
      <c r="AH114">
        <v>2.3526370000000001</v>
      </c>
      <c r="AI114">
        <v>0.14402300000000001</v>
      </c>
      <c r="AJ114">
        <v>0.21216099999999999</v>
      </c>
      <c r="AK114">
        <v>1.4731069999999999</v>
      </c>
      <c r="AL114">
        <v>0.10705000000000001</v>
      </c>
      <c r="AM114">
        <v>8.2500000000000004E-2</v>
      </c>
      <c r="AN114">
        <v>10</v>
      </c>
      <c r="AO114">
        <v>3.1338999999999999E-2</v>
      </c>
      <c r="AP114">
        <v>1.880314</v>
      </c>
      <c r="AQ114">
        <v>20.660036000000002</v>
      </c>
      <c r="AR114">
        <v>1.98874</v>
      </c>
      <c r="AS114">
        <v>2.0801539999999998</v>
      </c>
      <c r="AT114">
        <v>45.7</v>
      </c>
      <c r="AU114">
        <v>43.581468999999998</v>
      </c>
      <c r="AV114">
        <v>4.4491000000000003E-2</v>
      </c>
      <c r="AW114">
        <v>2.6311999999999999E-2</v>
      </c>
      <c r="AX114">
        <v>25.890976999999999</v>
      </c>
      <c r="AY114">
        <v>7.1842129999999997</v>
      </c>
      <c r="AZ114">
        <v>122.81682600000001</v>
      </c>
      <c r="BA114">
        <v>88.113320999999999</v>
      </c>
      <c r="BB114">
        <v>20.816364</v>
      </c>
      <c r="BC114">
        <v>53.900435000000002</v>
      </c>
      <c r="BD114">
        <v>11.317899000000001</v>
      </c>
      <c r="BE114">
        <v>2.9249879999999999</v>
      </c>
    </row>
    <row r="115" spans="1:61" x14ac:dyDescent="0.25">
      <c r="A115" t="s">
        <v>529</v>
      </c>
      <c r="B115" s="5">
        <v>5</v>
      </c>
      <c r="C115" t="s">
        <v>21</v>
      </c>
      <c r="D115" s="5">
        <v>7</v>
      </c>
      <c r="E115" s="5" t="s">
        <v>1</v>
      </c>
      <c r="F115" t="s">
        <v>246</v>
      </c>
      <c r="G115" s="5" t="s">
        <v>245</v>
      </c>
      <c r="H115" s="6">
        <v>0.28892529593192023</v>
      </c>
      <c r="I115" s="6">
        <v>0.73169033822543517</v>
      </c>
      <c r="J115" s="5" t="s">
        <v>50</v>
      </c>
      <c r="K115" s="29">
        <v>5246</v>
      </c>
      <c r="L115" s="29">
        <v>12</v>
      </c>
      <c r="M115" s="29">
        <f t="shared" si="8"/>
        <v>0.22874571101791841</v>
      </c>
      <c r="N115" s="29">
        <v>7.824999999999882E-2</v>
      </c>
      <c r="O115" s="29">
        <v>6.3587701776037248E-3</v>
      </c>
      <c r="P115" s="29">
        <v>16.679054175854571</v>
      </c>
      <c r="Q115" s="29">
        <f t="shared" si="6"/>
        <v>9.491839761289846</v>
      </c>
      <c r="R115" s="29">
        <v>0.36506644686434025</v>
      </c>
      <c r="S115" s="29">
        <f t="shared" si="7"/>
        <v>0.31447835296358412</v>
      </c>
      <c r="T115" s="29">
        <v>1.0538588156552506</v>
      </c>
      <c r="U115" s="29">
        <v>1.25979</v>
      </c>
      <c r="V115" s="29">
        <v>0</v>
      </c>
      <c r="W115" s="29">
        <f t="shared" si="12"/>
        <v>120</v>
      </c>
      <c r="X115" s="29">
        <f t="shared" si="12"/>
        <v>120</v>
      </c>
      <c r="Y115" s="29">
        <v>240</v>
      </c>
      <c r="Z115" s="29">
        <v>34.5</v>
      </c>
      <c r="AA115" s="2" t="s">
        <v>2254</v>
      </c>
      <c r="AB115" s="34"/>
      <c r="AC115">
        <v>5332</v>
      </c>
      <c r="AD115">
        <v>319.09559999999999</v>
      </c>
      <c r="AE115">
        <v>16.709726</v>
      </c>
      <c r="AF115">
        <v>53.31</v>
      </c>
      <c r="AG115">
        <v>129.21785399999999</v>
      </c>
      <c r="AH115">
        <v>12.921785</v>
      </c>
      <c r="AI115">
        <v>5.9845000000000002E-2</v>
      </c>
      <c r="AJ115">
        <v>2.1930000000000002E-2</v>
      </c>
      <c r="AK115">
        <v>0.36645299999999997</v>
      </c>
      <c r="AL115">
        <v>5.8325000000000002E-2</v>
      </c>
      <c r="AM115">
        <v>6.25E-2</v>
      </c>
      <c r="AN115">
        <v>1</v>
      </c>
      <c r="AO115">
        <v>3.1340000000000001E-3</v>
      </c>
      <c r="AP115">
        <v>0.188031</v>
      </c>
      <c r="AQ115">
        <v>1.2002999999999999</v>
      </c>
      <c r="AR115">
        <v>2.08365</v>
      </c>
      <c r="AS115">
        <v>0</v>
      </c>
      <c r="AT115">
        <v>64</v>
      </c>
      <c r="AU115">
        <v>0</v>
      </c>
      <c r="AV115">
        <v>3.3073999999999999E-2</v>
      </c>
      <c r="AW115">
        <v>9.7610000000000006E-3</v>
      </c>
      <c r="AX115">
        <v>30.235403999999999</v>
      </c>
      <c r="AY115">
        <v>0</v>
      </c>
      <c r="AZ115">
        <v>134.68013500000001</v>
      </c>
      <c r="BA115">
        <v>0</v>
      </c>
      <c r="BB115">
        <v>0</v>
      </c>
      <c r="BC115">
        <v>0</v>
      </c>
      <c r="BD115">
        <v>5.2242569999999997</v>
      </c>
      <c r="BE115">
        <v>0.37267800000000001</v>
      </c>
    </row>
    <row r="116" spans="1:61" x14ac:dyDescent="0.25">
      <c r="A116" t="s">
        <v>529</v>
      </c>
      <c r="B116" s="5">
        <v>5</v>
      </c>
      <c r="C116" t="s">
        <v>10</v>
      </c>
      <c r="D116" s="5">
        <v>13</v>
      </c>
      <c r="E116" s="5" t="s">
        <v>1</v>
      </c>
      <c r="F116" t="s">
        <v>246</v>
      </c>
      <c r="G116" s="5" t="s">
        <v>245</v>
      </c>
      <c r="H116" s="6">
        <v>0.28892529593192023</v>
      </c>
      <c r="I116" s="6">
        <v>0.73169033822543517</v>
      </c>
      <c r="J116" s="5" t="s">
        <v>50</v>
      </c>
      <c r="K116" s="29">
        <v>3958</v>
      </c>
      <c r="L116" s="29">
        <v>2</v>
      </c>
      <c r="M116" s="29">
        <f t="shared" si="8"/>
        <v>5.0530570995452252E-2</v>
      </c>
      <c r="N116" s="29">
        <v>0.12692499999999995</v>
      </c>
      <c r="O116" s="29">
        <v>3.1793850888018624E-3</v>
      </c>
      <c r="P116" s="29">
        <v>12.584006181477772</v>
      </c>
      <c r="Q116" s="29">
        <f t="shared" si="6"/>
        <v>13.586887755666645</v>
      </c>
      <c r="R116" s="29">
        <v>0.33478498876296148</v>
      </c>
      <c r="S116" s="29">
        <f t="shared" si="7"/>
        <v>0.3447598110649629</v>
      </c>
      <c r="T116" s="29">
        <v>1.0505048803549715</v>
      </c>
      <c r="U116" s="29">
        <v>1.25979</v>
      </c>
      <c r="V116" s="29">
        <v>0</v>
      </c>
      <c r="W116" s="29">
        <f t="shared" si="12"/>
        <v>120</v>
      </c>
      <c r="X116" s="29">
        <f t="shared" si="12"/>
        <v>120</v>
      </c>
      <c r="Y116" s="29">
        <v>240</v>
      </c>
      <c r="Z116" s="29">
        <v>34.5</v>
      </c>
      <c r="AA116" s="2" t="s">
        <v>2254</v>
      </c>
      <c r="AB116" s="34"/>
      <c r="AC116">
        <v>4017</v>
      </c>
      <c r="AD116">
        <v>319.09559999999999</v>
      </c>
      <c r="AE116">
        <v>12.588704</v>
      </c>
      <c r="AF116">
        <v>40.159999999999997</v>
      </c>
      <c r="AG116">
        <v>95.080252000000002</v>
      </c>
      <c r="AH116">
        <v>9.5080249999999999</v>
      </c>
      <c r="AI116">
        <v>7.9422000000000006E-2</v>
      </c>
      <c r="AJ116">
        <v>2.6801999999999999E-2</v>
      </c>
      <c r="AK116">
        <v>0.33745700000000001</v>
      </c>
      <c r="AL116">
        <v>7.6287999999999995E-2</v>
      </c>
      <c r="AM116">
        <v>7.7499999999999999E-2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61" x14ac:dyDescent="0.25">
      <c r="A117" t="s">
        <v>530</v>
      </c>
      <c r="B117" s="5">
        <v>5</v>
      </c>
      <c r="C117" t="s">
        <v>12</v>
      </c>
      <c r="D117" s="5">
        <v>5</v>
      </c>
      <c r="E117" s="5" t="s">
        <v>1</v>
      </c>
      <c r="F117" t="s">
        <v>246</v>
      </c>
      <c r="G117" s="5" t="s">
        <v>245</v>
      </c>
      <c r="H117" s="6">
        <v>0.28892529593192023</v>
      </c>
      <c r="I117" s="6">
        <v>0.73169033822543517</v>
      </c>
      <c r="J117" s="5" t="s">
        <v>50</v>
      </c>
      <c r="K117" s="29">
        <v>4267</v>
      </c>
      <c r="L117" s="29">
        <v>19</v>
      </c>
      <c r="M117" s="29">
        <f t="shared" si="8"/>
        <v>0.44527771267869698</v>
      </c>
      <c r="N117" s="29">
        <v>0.19518333333333734</v>
      </c>
      <c r="O117" s="29">
        <v>8.015436521252358E-3</v>
      </c>
      <c r="P117" s="29">
        <v>11.400622545394603</v>
      </c>
      <c r="Q117" s="29">
        <f t="shared" si="6"/>
        <v>14.770271391749814</v>
      </c>
      <c r="R117" s="29">
        <v>0.38003844027010414</v>
      </c>
      <c r="S117" s="29">
        <f t="shared" si="7"/>
        <v>0.29950635955782023</v>
      </c>
      <c r="T117" s="29">
        <v>0.91876908206418895</v>
      </c>
      <c r="U117" s="29">
        <v>1.25979</v>
      </c>
      <c r="V117" s="29">
        <v>0</v>
      </c>
      <c r="W117" s="29">
        <f t="shared" si="12"/>
        <v>120</v>
      </c>
      <c r="X117" s="29">
        <f t="shared" si="12"/>
        <v>120</v>
      </c>
      <c r="Y117" s="29">
        <v>240</v>
      </c>
      <c r="Z117" s="29">
        <v>34.5</v>
      </c>
      <c r="AA117" s="2" t="s">
        <v>2254</v>
      </c>
      <c r="AB117" s="34"/>
      <c r="AC117">
        <v>4363</v>
      </c>
      <c r="AD117">
        <v>379.93747500000001</v>
      </c>
      <c r="AE117">
        <v>11.483468</v>
      </c>
      <c r="AF117">
        <v>43.61</v>
      </c>
      <c r="AG117">
        <v>97.396190000000004</v>
      </c>
      <c r="AH117">
        <v>9.7396189999999994</v>
      </c>
      <c r="AI117">
        <v>8.7080000000000005E-2</v>
      </c>
      <c r="AJ117">
        <v>3.3783000000000001E-2</v>
      </c>
      <c r="AK117">
        <v>0.38795000000000002</v>
      </c>
      <c r="AL117">
        <v>8.1712000000000007E-2</v>
      </c>
      <c r="AM117">
        <v>7.2499999999999995E-2</v>
      </c>
      <c r="AN117">
        <v>1</v>
      </c>
      <c r="AO117">
        <v>2.6319999999999998E-3</v>
      </c>
      <c r="AP117">
        <v>0.15792100000000001</v>
      </c>
      <c r="AQ117">
        <v>2.5670410000000001</v>
      </c>
      <c r="AR117">
        <v>4.2911000000000001</v>
      </c>
      <c r="AS117">
        <v>0</v>
      </c>
      <c r="AT117">
        <v>112</v>
      </c>
      <c r="AU117">
        <v>0</v>
      </c>
      <c r="AV117">
        <v>3.8658999999999999E-2</v>
      </c>
      <c r="AW117">
        <v>1.5432E-2</v>
      </c>
      <c r="AX117">
        <v>25.867493</v>
      </c>
      <c r="AY117">
        <v>0</v>
      </c>
      <c r="AZ117">
        <v>79.681274999999999</v>
      </c>
      <c r="BA117">
        <v>0</v>
      </c>
      <c r="BB117">
        <v>0</v>
      </c>
      <c r="BC117">
        <v>0</v>
      </c>
      <c r="BD117">
        <v>13.873602999999999</v>
      </c>
      <c r="BE117">
        <v>0.34992699999999999</v>
      </c>
    </row>
    <row r="118" spans="1:61" x14ac:dyDescent="0.25">
      <c r="A118" t="s">
        <v>530</v>
      </c>
      <c r="B118" s="5">
        <v>5</v>
      </c>
      <c r="C118" t="s">
        <v>5</v>
      </c>
      <c r="D118" s="5">
        <v>14</v>
      </c>
      <c r="E118" s="5" t="s">
        <v>1</v>
      </c>
      <c r="F118" t="s">
        <v>246</v>
      </c>
      <c r="G118" s="5" t="s">
        <v>245</v>
      </c>
      <c r="H118" s="6">
        <v>0.28892529593192023</v>
      </c>
      <c r="I118" s="6">
        <v>0.73169033822543517</v>
      </c>
      <c r="J118" s="5" t="s">
        <v>52</v>
      </c>
      <c r="K118" s="29">
        <v>5659</v>
      </c>
      <c r="L118" s="29">
        <v>0</v>
      </c>
      <c r="M118" s="29">
        <f t="shared" si="8"/>
        <v>0</v>
      </c>
      <c r="N118" s="29">
        <v>0</v>
      </c>
      <c r="O118" s="29">
        <v>0</v>
      </c>
      <c r="P118" s="29">
        <v>15.119785091255697</v>
      </c>
      <c r="Q118" s="29">
        <f t="shared" si="6"/>
        <v>11.05110884588872</v>
      </c>
      <c r="R118" s="29">
        <v>0.31351478928522708</v>
      </c>
      <c r="S118" s="29">
        <f t="shared" si="7"/>
        <v>0.36603001054269729</v>
      </c>
      <c r="T118" s="29">
        <v>0.91876908206418895</v>
      </c>
      <c r="U118" s="29">
        <v>1.25979</v>
      </c>
      <c r="V118" s="29">
        <v>0</v>
      </c>
      <c r="W118" s="29">
        <f t="shared" si="12"/>
        <v>120</v>
      </c>
      <c r="X118" s="29">
        <f t="shared" si="12"/>
        <v>120</v>
      </c>
      <c r="Y118" s="29">
        <v>240</v>
      </c>
      <c r="Z118" s="29">
        <v>34.5</v>
      </c>
      <c r="AA118" s="2" t="s">
        <v>2254</v>
      </c>
      <c r="AB118" s="34"/>
      <c r="AC118">
        <v>5742</v>
      </c>
      <c r="AD118">
        <v>379.93747500000001</v>
      </c>
      <c r="AE118">
        <v>15.113013</v>
      </c>
      <c r="AF118">
        <v>57.41</v>
      </c>
      <c r="AG118">
        <v>146.336195</v>
      </c>
      <c r="AH118">
        <v>14.633618999999999</v>
      </c>
      <c r="AI118">
        <v>6.6165000000000002E-2</v>
      </c>
      <c r="AJ118">
        <v>2.0861000000000001E-2</v>
      </c>
      <c r="AK118">
        <v>0.31528299999999998</v>
      </c>
      <c r="AL118">
        <v>6.3875000000000001E-2</v>
      </c>
      <c r="AM118">
        <v>5.7500000000000002E-2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H118">
        <f>COUNT(#REF!)</f>
        <v>0</v>
      </c>
      <c r="BI118" t="e">
        <f>BH118/BH120*100</f>
        <v>#DIV/0!</v>
      </c>
    </row>
    <row r="119" spans="1:61" x14ac:dyDescent="0.25">
      <c r="A119" t="s">
        <v>531</v>
      </c>
      <c r="B119" s="5">
        <v>5</v>
      </c>
      <c r="C119" t="s">
        <v>10</v>
      </c>
      <c r="D119" s="5">
        <v>13</v>
      </c>
      <c r="E119" s="5" t="s">
        <v>1</v>
      </c>
      <c r="F119" t="s">
        <v>246</v>
      </c>
      <c r="G119" s="5" t="s">
        <v>245</v>
      </c>
      <c r="H119" s="6">
        <v>0.28892529593192023</v>
      </c>
      <c r="I119" s="6">
        <v>0.73169033822543517</v>
      </c>
      <c r="J119" s="5" t="s">
        <v>52</v>
      </c>
      <c r="K119" s="29">
        <v>7228</v>
      </c>
      <c r="L119" s="29">
        <v>0</v>
      </c>
      <c r="M119" s="29">
        <f t="shared" si="8"/>
        <v>0</v>
      </c>
      <c r="N119" s="29">
        <v>0</v>
      </c>
      <c r="O119" s="29">
        <v>0</v>
      </c>
      <c r="P119" s="29">
        <v>15.913342057338014</v>
      </c>
      <c r="Q119" s="29">
        <f t="shared" si="6"/>
        <v>10.257551879806403</v>
      </c>
      <c r="R119" s="29">
        <v>0.35522577549388873</v>
      </c>
      <c r="S119" s="29">
        <f t="shared" si="7"/>
        <v>0.32431902433403564</v>
      </c>
      <c r="T119" s="29">
        <v>1.0187939989874555</v>
      </c>
      <c r="U119" s="29">
        <v>1.25979</v>
      </c>
      <c r="V119" s="29">
        <v>0</v>
      </c>
      <c r="W119" s="29">
        <f t="shared" si="12"/>
        <v>120</v>
      </c>
      <c r="X119" s="29">
        <f t="shared" si="12"/>
        <v>120</v>
      </c>
      <c r="Y119" s="29">
        <v>240</v>
      </c>
      <c r="Z119" s="29">
        <v>34.5</v>
      </c>
      <c r="AA119" s="2" t="s">
        <v>2254</v>
      </c>
      <c r="AB119" s="34"/>
      <c r="AC119">
        <v>7285</v>
      </c>
      <c r="AD119">
        <v>458.74307499999998</v>
      </c>
      <c r="AE119">
        <v>15.880349000000001</v>
      </c>
      <c r="AF119">
        <v>72.84</v>
      </c>
      <c r="AG119">
        <v>180.14215100000001</v>
      </c>
      <c r="AH119">
        <v>18.014215</v>
      </c>
      <c r="AI119">
        <v>6.2953999999999996E-2</v>
      </c>
      <c r="AJ119">
        <v>2.2391000000000001E-2</v>
      </c>
      <c r="AK119">
        <v>0.35566900000000001</v>
      </c>
      <c r="AL119">
        <v>5.9413000000000001E-2</v>
      </c>
      <c r="AM119">
        <v>5.2499999999999998E-2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H119">
        <f>COUNT(#REF!)</f>
        <v>0</v>
      </c>
      <c r="BI119" t="e">
        <f>BH119/BH120*100</f>
        <v>#DIV/0!</v>
      </c>
    </row>
    <row r="120" spans="1:61" x14ac:dyDescent="0.25">
      <c r="A120" t="s">
        <v>531</v>
      </c>
      <c r="B120" s="5">
        <v>5</v>
      </c>
      <c r="C120" t="s">
        <v>28</v>
      </c>
      <c r="D120" s="5">
        <v>15</v>
      </c>
      <c r="E120" s="5" t="s">
        <v>1</v>
      </c>
      <c r="F120" t="s">
        <v>246</v>
      </c>
      <c r="G120" s="5" t="s">
        <v>245</v>
      </c>
      <c r="H120" s="6">
        <v>0.28892529593192023</v>
      </c>
      <c r="I120" s="6">
        <v>0.73169033822543517</v>
      </c>
      <c r="J120" s="5" t="s">
        <v>51</v>
      </c>
      <c r="K120" s="29">
        <v>4684</v>
      </c>
      <c r="L120" s="29">
        <v>14</v>
      </c>
      <c r="M120" s="29">
        <f t="shared" si="8"/>
        <v>0.29888983774551664</v>
      </c>
      <c r="N120" s="29">
        <v>0.42617500000000064</v>
      </c>
      <c r="O120" s="29">
        <v>2.2016245237047611E-3</v>
      </c>
      <c r="P120" s="29">
        <v>10.312409269033102</v>
      </c>
      <c r="Q120" s="29">
        <f t="shared" si="6"/>
        <v>15.858484668111315</v>
      </c>
      <c r="R120" s="29">
        <v>0.38494160640375963</v>
      </c>
      <c r="S120" s="29">
        <f t="shared" si="7"/>
        <v>0.29460319342416474</v>
      </c>
      <c r="T120" s="29">
        <v>1.0187939989874555</v>
      </c>
      <c r="U120" s="29">
        <v>1.25979</v>
      </c>
      <c r="V120" s="29">
        <v>0</v>
      </c>
      <c r="W120" s="29">
        <f t="shared" si="12"/>
        <v>120</v>
      </c>
      <c r="X120" s="29">
        <f t="shared" si="12"/>
        <v>120</v>
      </c>
      <c r="Y120" s="29">
        <v>240</v>
      </c>
      <c r="Z120" s="29">
        <v>34.5</v>
      </c>
      <c r="AA120" s="2" t="s">
        <v>2254</v>
      </c>
      <c r="AB120" s="34"/>
      <c r="AC120">
        <v>4740</v>
      </c>
      <c r="AD120">
        <v>458.74307499999998</v>
      </c>
      <c r="AE120">
        <v>10.332580999999999</v>
      </c>
      <c r="AF120">
        <v>47.38</v>
      </c>
      <c r="AG120">
        <v>99.189089999999993</v>
      </c>
      <c r="AH120">
        <v>9.9189089999999993</v>
      </c>
      <c r="AI120">
        <v>9.6772999999999998E-2</v>
      </c>
      <c r="AJ120">
        <v>3.7319999999999999E-2</v>
      </c>
      <c r="AK120">
        <v>0.38564100000000001</v>
      </c>
      <c r="AL120">
        <v>8.9700000000000002E-2</v>
      </c>
      <c r="AM120">
        <v>8.2500000000000004E-2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H120">
        <f>SUM(BH118:BH119)</f>
        <v>0</v>
      </c>
    </row>
    <row r="121" spans="1:61" x14ac:dyDescent="0.25">
      <c r="A121" t="s">
        <v>532</v>
      </c>
      <c r="B121" s="5">
        <v>5</v>
      </c>
      <c r="C121" t="s">
        <v>12</v>
      </c>
      <c r="D121" s="5">
        <v>5</v>
      </c>
      <c r="E121" s="5" t="s">
        <v>1</v>
      </c>
      <c r="F121" t="s">
        <v>246</v>
      </c>
      <c r="G121" s="5" t="s">
        <v>245</v>
      </c>
      <c r="H121" s="6">
        <v>0.28892529593192023</v>
      </c>
      <c r="I121" s="6">
        <v>0.73169033822543517</v>
      </c>
      <c r="J121" s="5" t="s">
        <v>50</v>
      </c>
      <c r="K121" s="29">
        <v>4618</v>
      </c>
      <c r="L121" s="29">
        <v>0</v>
      </c>
      <c r="M121" s="29">
        <f t="shared" si="8"/>
        <v>0</v>
      </c>
      <c r="N121" s="29">
        <v>0</v>
      </c>
      <c r="O121" s="29">
        <v>0</v>
      </c>
      <c r="P121" s="29">
        <v>14.710707372033752</v>
      </c>
      <c r="Q121" s="29">
        <f t="shared" si="6"/>
        <v>11.460186565110664</v>
      </c>
      <c r="R121" s="29">
        <v>0.36581246168919063</v>
      </c>
      <c r="S121" s="29">
        <f t="shared" si="7"/>
        <v>0.31373233813873375</v>
      </c>
      <c r="T121" s="29">
        <v>1.0917097205552708</v>
      </c>
      <c r="U121" s="29">
        <v>1.25979</v>
      </c>
      <c r="V121" s="29">
        <v>0</v>
      </c>
      <c r="W121" s="29">
        <f t="shared" si="12"/>
        <v>120</v>
      </c>
      <c r="X121" s="29">
        <f t="shared" si="12"/>
        <v>120</v>
      </c>
      <c r="Y121" s="29">
        <v>240</v>
      </c>
      <c r="Z121" s="29">
        <v>34.5</v>
      </c>
      <c r="AA121" s="2" t="s">
        <v>2254</v>
      </c>
      <c r="AB121" s="34"/>
      <c r="AC121">
        <v>4668</v>
      </c>
      <c r="AD121">
        <v>317.11365000000001</v>
      </c>
      <c r="AE121">
        <v>14.720275000000001</v>
      </c>
      <c r="AF121">
        <v>46.67</v>
      </c>
      <c r="AG121">
        <v>115.808295</v>
      </c>
      <c r="AH121">
        <v>11.580829</v>
      </c>
      <c r="AI121">
        <v>6.7918999999999993E-2</v>
      </c>
      <c r="AJ121">
        <v>2.4823999999999999E-2</v>
      </c>
      <c r="AK121">
        <v>0.36549799999999999</v>
      </c>
      <c r="AL121">
        <v>6.4100000000000004E-2</v>
      </c>
      <c r="AM121">
        <v>6.25E-2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61" x14ac:dyDescent="0.25">
      <c r="A122" t="s">
        <v>532</v>
      </c>
      <c r="B122" s="5">
        <v>5</v>
      </c>
      <c r="C122" t="s">
        <v>15</v>
      </c>
      <c r="D122" s="5">
        <v>6</v>
      </c>
      <c r="E122" s="5" t="s">
        <v>1</v>
      </c>
      <c r="F122" t="s">
        <v>246</v>
      </c>
      <c r="G122" s="5" t="s">
        <v>245</v>
      </c>
      <c r="H122" s="6">
        <v>0.28892529593192023</v>
      </c>
      <c r="I122" s="6">
        <v>0.73169033822543517</v>
      </c>
      <c r="J122" s="5" t="s">
        <v>51</v>
      </c>
      <c r="K122" s="29">
        <v>3103</v>
      </c>
      <c r="L122" s="29">
        <v>10</v>
      </c>
      <c r="M122" s="29">
        <f t="shared" si="8"/>
        <v>0.3222687721559781</v>
      </c>
      <c r="N122" s="29">
        <v>0.38902500000000373</v>
      </c>
      <c r="O122" s="29">
        <v>3.1855148055508339E-3</v>
      </c>
      <c r="P122" s="29">
        <v>9.8846524416242385</v>
      </c>
      <c r="Q122" s="29">
        <f t="shared" si="6"/>
        <v>16.28624149552018</v>
      </c>
      <c r="R122" s="29">
        <v>0.41176411737760615</v>
      </c>
      <c r="S122" s="29">
        <f t="shared" si="7"/>
        <v>0.26778068245031822</v>
      </c>
      <c r="T122" s="29">
        <v>1.0917097205552708</v>
      </c>
      <c r="U122" s="29">
        <v>1.25979</v>
      </c>
      <c r="V122" s="29">
        <v>0</v>
      </c>
      <c r="W122" s="29">
        <f t="shared" si="12"/>
        <v>120</v>
      </c>
      <c r="X122" s="29">
        <f t="shared" si="12"/>
        <v>120</v>
      </c>
      <c r="Y122" s="29">
        <v>240</v>
      </c>
      <c r="Z122" s="29">
        <v>34.5</v>
      </c>
      <c r="AA122" s="2" t="s">
        <v>2254</v>
      </c>
      <c r="AB122" s="34"/>
      <c r="AC122">
        <v>3135</v>
      </c>
      <c r="AD122">
        <v>317.11365000000001</v>
      </c>
      <c r="AE122">
        <v>9.8860460000000003</v>
      </c>
      <c r="AF122">
        <v>31.33</v>
      </c>
      <c r="AG122">
        <v>63.053953999999997</v>
      </c>
      <c r="AH122">
        <v>6.3053949999999999</v>
      </c>
      <c r="AI122">
        <v>0.101151</v>
      </c>
      <c r="AJ122">
        <v>4.1509999999999998E-2</v>
      </c>
      <c r="AK122">
        <v>0.41037299999999999</v>
      </c>
      <c r="AL122">
        <v>9.2786999999999994E-2</v>
      </c>
      <c r="AM122">
        <v>8.7499999999999994E-2</v>
      </c>
      <c r="AN122">
        <v>1</v>
      </c>
      <c r="AO122">
        <v>3.153E-3</v>
      </c>
      <c r="AP122">
        <v>0.18920699999999999</v>
      </c>
      <c r="AQ122">
        <v>2.0733649999999999</v>
      </c>
      <c r="AR122">
        <v>3.0681750000000001</v>
      </c>
      <c r="AS122">
        <v>0</v>
      </c>
      <c r="AT122">
        <v>65</v>
      </c>
      <c r="AU122">
        <v>0</v>
      </c>
      <c r="AV122">
        <v>4.7940000000000003E-2</v>
      </c>
      <c r="AW122">
        <v>1.3129999999999999E-2</v>
      </c>
      <c r="AX122">
        <v>20.859306</v>
      </c>
      <c r="AY122">
        <v>0</v>
      </c>
      <c r="AZ122">
        <v>41.972718</v>
      </c>
      <c r="BA122">
        <v>0</v>
      </c>
      <c r="BB122">
        <v>0</v>
      </c>
      <c r="BC122">
        <v>0</v>
      </c>
      <c r="BD122">
        <v>7.5028269999999999</v>
      </c>
      <c r="BE122">
        <v>0.37267800000000001</v>
      </c>
    </row>
    <row r="123" spans="1:61" x14ac:dyDescent="0.25">
      <c r="A123" t="s">
        <v>533</v>
      </c>
      <c r="B123" s="5">
        <v>5</v>
      </c>
      <c r="C123" t="s">
        <v>3</v>
      </c>
      <c r="D123" s="5">
        <v>4</v>
      </c>
      <c r="E123" s="5" t="s">
        <v>1</v>
      </c>
      <c r="F123" t="s">
        <v>246</v>
      </c>
      <c r="G123" s="5" t="s">
        <v>244</v>
      </c>
      <c r="H123" s="6">
        <v>0.28892529593192023</v>
      </c>
      <c r="I123" s="6">
        <v>0.73169033822543517</v>
      </c>
      <c r="J123" s="5" t="s">
        <v>52</v>
      </c>
      <c r="K123" s="29">
        <v>2928</v>
      </c>
      <c r="L123" s="29">
        <v>51</v>
      </c>
      <c r="M123" s="29">
        <f t="shared" si="8"/>
        <v>1.7418032786885245</v>
      </c>
      <c r="N123" s="29">
        <v>0.25332916666667177</v>
      </c>
      <c r="O123" s="29">
        <v>1.9844162380599512E-2</v>
      </c>
      <c r="P123" s="29">
        <v>9.6839512417325615</v>
      </c>
      <c r="Q123" s="29">
        <f t="shared" si="6"/>
        <v>16.486942695411855</v>
      </c>
      <c r="R123" s="29">
        <v>0.64822168968611782</v>
      </c>
      <c r="S123" s="29">
        <f t="shared" si="7"/>
        <v>3.1323110141806554E-2</v>
      </c>
      <c r="U123" s="29">
        <v>1.25979</v>
      </c>
      <c r="V123" s="29">
        <v>0</v>
      </c>
      <c r="W123" s="29">
        <f t="shared" si="12"/>
        <v>120</v>
      </c>
      <c r="X123" s="29">
        <f t="shared" si="12"/>
        <v>120</v>
      </c>
      <c r="Y123" s="29">
        <v>240</v>
      </c>
      <c r="Z123" s="29">
        <v>34.5</v>
      </c>
      <c r="AA123" s="2" t="s">
        <v>2254</v>
      </c>
      <c r="AB123" s="34"/>
      <c r="AC123">
        <v>2938</v>
      </c>
      <c r="AD123">
        <v>305.35862500000002</v>
      </c>
      <c r="AE123">
        <v>9.6214739999999992</v>
      </c>
      <c r="AF123">
        <v>29.3</v>
      </c>
      <c r="AG123">
        <v>45.452283000000001</v>
      </c>
      <c r="AH123">
        <v>4.5452279999999998</v>
      </c>
      <c r="AI123">
        <v>0.10395</v>
      </c>
      <c r="AJ123">
        <v>6.8374000000000004E-2</v>
      </c>
      <c r="AK123">
        <v>0.65775899999999998</v>
      </c>
      <c r="AL123">
        <v>8.6349999999999996E-2</v>
      </c>
      <c r="AM123">
        <v>7.7499999999999999E-2</v>
      </c>
      <c r="AN123">
        <v>2</v>
      </c>
      <c r="AO123">
        <v>6.5500000000000003E-3</v>
      </c>
      <c r="AP123">
        <v>0.39298100000000002</v>
      </c>
      <c r="AQ123">
        <v>3.8461539999999999</v>
      </c>
      <c r="AR123">
        <v>2.5538630000000002</v>
      </c>
      <c r="AS123">
        <v>0.12846399999999999</v>
      </c>
      <c r="AT123">
        <v>56.5</v>
      </c>
      <c r="AU123">
        <v>10.606602000000001</v>
      </c>
      <c r="AV123">
        <v>4.6016000000000001E-2</v>
      </c>
      <c r="AW123">
        <v>1.5852999999999999E-2</v>
      </c>
      <c r="AX123">
        <v>21.654729</v>
      </c>
      <c r="AY123">
        <v>3.0638909999999999</v>
      </c>
      <c r="AZ123">
        <v>56.576017999999998</v>
      </c>
      <c r="BA123">
        <v>6.3536149999999996</v>
      </c>
      <c r="BB123">
        <v>17.400500000000001</v>
      </c>
      <c r="BC123">
        <v>0</v>
      </c>
      <c r="BD123">
        <v>7.7121110000000002</v>
      </c>
      <c r="BE123">
        <v>0.74535600000000002</v>
      </c>
    </row>
    <row r="124" spans="1:61" x14ac:dyDescent="0.25">
      <c r="A124" t="s">
        <v>534</v>
      </c>
      <c r="B124" s="5">
        <v>5</v>
      </c>
      <c r="C124" t="s">
        <v>2</v>
      </c>
      <c r="D124" s="5">
        <v>3</v>
      </c>
      <c r="E124" s="5" t="s">
        <v>1</v>
      </c>
      <c r="F124" t="s">
        <v>246</v>
      </c>
      <c r="G124" s="5" t="s">
        <v>244</v>
      </c>
      <c r="H124" s="6">
        <v>0.28892529593192023</v>
      </c>
      <c r="I124" s="6">
        <v>0.73169033822543517</v>
      </c>
      <c r="J124" s="5" t="s">
        <v>51</v>
      </c>
      <c r="K124" s="29">
        <v>5682</v>
      </c>
      <c r="L124" s="29">
        <v>252</v>
      </c>
      <c r="M124" s="29">
        <f t="shared" si="8"/>
        <v>4.4350580781414992</v>
      </c>
      <c r="N124" s="29">
        <v>0.12551406249999536</v>
      </c>
      <c r="O124" s="29">
        <v>9.8355177081364112E-2</v>
      </c>
      <c r="P124" s="29">
        <v>17.464191130509715</v>
      </c>
      <c r="Q124" s="29">
        <f t="shared" si="6"/>
        <v>8.7067028066347021</v>
      </c>
      <c r="R124" s="29">
        <v>0.59790219989959981</v>
      </c>
      <c r="S124" s="29">
        <f t="shared" si="7"/>
        <v>8.1642599928324566E-2</v>
      </c>
      <c r="T124" s="29">
        <v>1.0611648501356479</v>
      </c>
      <c r="U124" s="29">
        <v>1.25979</v>
      </c>
      <c r="V124" s="29">
        <v>0</v>
      </c>
      <c r="W124" s="29">
        <f t="shared" si="12"/>
        <v>120</v>
      </c>
      <c r="X124" s="29">
        <f t="shared" si="12"/>
        <v>120</v>
      </c>
      <c r="Y124" s="29">
        <v>240</v>
      </c>
      <c r="Z124" s="29">
        <v>34.5</v>
      </c>
      <c r="AA124" s="2" t="s">
        <v>2254</v>
      </c>
      <c r="AB124" s="34"/>
      <c r="AC124">
        <v>5759</v>
      </c>
      <c r="AD124">
        <v>329.39422500000001</v>
      </c>
      <c r="AE124">
        <v>17.483609000000001</v>
      </c>
      <c r="AF124">
        <v>57.58</v>
      </c>
      <c r="AG124">
        <v>116.49190400000001</v>
      </c>
      <c r="AH124">
        <v>11.649190000000001</v>
      </c>
      <c r="AI124">
        <v>5.7195000000000003E-2</v>
      </c>
      <c r="AJ124">
        <v>3.4202999999999997E-2</v>
      </c>
      <c r="AK124">
        <v>0.59801300000000002</v>
      </c>
      <c r="AL124">
        <v>4.9700000000000001E-2</v>
      </c>
      <c r="AM124">
        <v>2.75E-2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61" x14ac:dyDescent="0.25">
      <c r="A125" t="s">
        <v>534</v>
      </c>
      <c r="B125" s="5">
        <v>5</v>
      </c>
      <c r="C125" t="s">
        <v>4</v>
      </c>
      <c r="D125" s="5">
        <v>12</v>
      </c>
      <c r="E125" s="5" t="s">
        <v>1</v>
      </c>
      <c r="F125" t="s">
        <v>246</v>
      </c>
      <c r="G125" s="5" t="s">
        <v>244</v>
      </c>
      <c r="H125" s="6">
        <v>0.28892529593192023</v>
      </c>
      <c r="I125" s="6">
        <v>0.73169033822543517</v>
      </c>
      <c r="J125" s="5" t="s">
        <v>50</v>
      </c>
      <c r="K125" s="29">
        <v>2812</v>
      </c>
      <c r="L125" s="29">
        <v>35</v>
      </c>
      <c r="M125" s="29">
        <f t="shared" si="8"/>
        <v>1.2446657183499288</v>
      </c>
      <c r="N125" s="29">
        <v>0.30521874999999632</v>
      </c>
      <c r="O125" s="29">
        <v>1.2294397135170514E-2</v>
      </c>
      <c r="P125" s="29">
        <v>8.6429611860248716</v>
      </c>
      <c r="Q125" s="29">
        <f t="shared" si="6"/>
        <v>17.527932751119543</v>
      </c>
      <c r="R125" s="29">
        <v>0.75781191522286229</v>
      </c>
      <c r="S125" s="29">
        <f t="shared" si="7"/>
        <v>7.8267115394937914E-2</v>
      </c>
      <c r="T125" s="29">
        <v>0.98538311366910125</v>
      </c>
      <c r="U125" s="29">
        <v>1.25979</v>
      </c>
      <c r="V125" s="29">
        <v>0</v>
      </c>
      <c r="W125" s="29">
        <f t="shared" si="12"/>
        <v>120</v>
      </c>
      <c r="X125" s="29">
        <f t="shared" si="12"/>
        <v>120</v>
      </c>
      <c r="Y125" s="29">
        <v>240</v>
      </c>
      <c r="Z125" s="29">
        <v>34.5</v>
      </c>
      <c r="AA125" s="2" t="s">
        <v>2254</v>
      </c>
      <c r="AB125" s="34"/>
      <c r="AC125">
        <v>2851</v>
      </c>
      <c r="AD125">
        <v>329.39422500000001</v>
      </c>
      <c r="AE125">
        <v>8.6552819999999997</v>
      </c>
      <c r="AF125">
        <v>28.27</v>
      </c>
      <c r="AG125">
        <v>41.594676</v>
      </c>
      <c r="AH125">
        <v>4.1594680000000004</v>
      </c>
      <c r="AI125">
        <v>0.11555700000000001</v>
      </c>
      <c r="AJ125">
        <v>8.7551000000000004E-2</v>
      </c>
      <c r="AK125">
        <v>0.75764299999999996</v>
      </c>
      <c r="AL125">
        <v>9.0662999999999994E-2</v>
      </c>
      <c r="AM125">
        <v>5.7500000000000002E-2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61" x14ac:dyDescent="0.25">
      <c r="A126" t="s">
        <v>534</v>
      </c>
      <c r="B126" s="5">
        <v>5</v>
      </c>
      <c r="C126" t="s">
        <v>5</v>
      </c>
      <c r="D126" s="5">
        <v>14</v>
      </c>
      <c r="E126" s="5" t="s">
        <v>1</v>
      </c>
      <c r="F126" t="s">
        <v>246</v>
      </c>
      <c r="G126" s="5" t="s">
        <v>244</v>
      </c>
      <c r="H126" s="6">
        <v>0.28892529593192023</v>
      </c>
      <c r="I126" s="6">
        <v>0.73169033822543517</v>
      </c>
      <c r="J126" s="5" t="s">
        <v>51</v>
      </c>
      <c r="K126" s="29">
        <v>8570</v>
      </c>
      <c r="L126" s="29">
        <v>351</v>
      </c>
      <c r="M126" s="29">
        <f t="shared" si="8"/>
        <v>4.0956826137689619</v>
      </c>
      <c r="N126" s="29">
        <v>4.3740725806452142E-2</v>
      </c>
      <c r="O126" s="29">
        <v>0.19056315559514297</v>
      </c>
      <c r="P126" s="29">
        <v>26.340745862102825</v>
      </c>
      <c r="Q126" s="29">
        <f t="shared" si="6"/>
        <v>0.16985192495840806</v>
      </c>
      <c r="R126" s="29">
        <v>0.86735091385511742</v>
      </c>
      <c r="S126" s="29">
        <f t="shared" si="7"/>
        <v>0.18780611402719305</v>
      </c>
      <c r="T126" s="29">
        <v>1.1096503007414298</v>
      </c>
      <c r="U126" s="29">
        <v>1.25979</v>
      </c>
      <c r="V126" s="29">
        <v>0</v>
      </c>
      <c r="W126" s="29">
        <f t="shared" si="12"/>
        <v>120</v>
      </c>
      <c r="X126" s="29">
        <f t="shared" si="12"/>
        <v>120</v>
      </c>
      <c r="Y126" s="29">
        <v>240</v>
      </c>
      <c r="Z126" s="29">
        <v>34.5</v>
      </c>
      <c r="AA126" s="2" t="s">
        <v>2254</v>
      </c>
      <c r="AB126" s="34"/>
      <c r="AC126">
        <v>8684</v>
      </c>
      <c r="AD126">
        <v>329.39422500000001</v>
      </c>
      <c r="AE126">
        <v>26.363547000000001</v>
      </c>
      <c r="AF126">
        <v>86.83</v>
      </c>
      <c r="AG126">
        <v>198.689459</v>
      </c>
      <c r="AH126">
        <v>19.868946000000001</v>
      </c>
      <c r="AI126">
        <v>3.7929999999999998E-2</v>
      </c>
      <c r="AJ126">
        <v>3.2901E-2</v>
      </c>
      <c r="AK126">
        <v>0.86741299999999999</v>
      </c>
      <c r="AL126">
        <v>2.9425E-2</v>
      </c>
      <c r="AM126">
        <v>1.7500000000000002E-2</v>
      </c>
      <c r="AN126">
        <v>7</v>
      </c>
      <c r="AO126">
        <v>2.1250999999999999E-2</v>
      </c>
      <c r="AP126">
        <v>1.2750680000000001</v>
      </c>
      <c r="AQ126">
        <v>2.233994</v>
      </c>
      <c r="AR126">
        <v>0.35149999999999998</v>
      </c>
      <c r="AS126">
        <v>0.23162199999999999</v>
      </c>
      <c r="AT126">
        <v>27.714286000000001</v>
      </c>
      <c r="AU126">
        <v>14.091537000000001</v>
      </c>
      <c r="AV126">
        <v>1.3158E-2</v>
      </c>
      <c r="AW126">
        <v>7.8019999999999999E-3</v>
      </c>
      <c r="AX126">
        <v>79.784514999999999</v>
      </c>
      <c r="AY126">
        <v>8.6470629999999993</v>
      </c>
      <c r="AZ126">
        <v>846.21323099999995</v>
      </c>
      <c r="BA126">
        <v>357.16200099999998</v>
      </c>
      <c r="BB126">
        <v>34.821854000000002</v>
      </c>
      <c r="BC126">
        <v>25.657323999999999</v>
      </c>
      <c r="BD126">
        <v>6.2083620000000002</v>
      </c>
      <c r="BE126">
        <v>0.68718400000000002</v>
      </c>
    </row>
    <row r="127" spans="1:61" x14ac:dyDescent="0.25">
      <c r="A127" t="s">
        <v>535</v>
      </c>
      <c r="B127" s="5">
        <v>5</v>
      </c>
      <c r="C127" t="s">
        <v>12</v>
      </c>
      <c r="D127" s="5">
        <v>5</v>
      </c>
      <c r="E127" s="5" t="s">
        <v>1</v>
      </c>
      <c r="F127" t="s">
        <v>246</v>
      </c>
      <c r="G127" s="5" t="s">
        <v>244</v>
      </c>
      <c r="H127" s="6">
        <v>0.28892529593192023</v>
      </c>
      <c r="I127" s="6">
        <v>0.73169033822543517</v>
      </c>
      <c r="J127" s="5" t="s">
        <v>50</v>
      </c>
      <c r="K127" s="29">
        <v>1214</v>
      </c>
      <c r="L127" s="29">
        <v>126</v>
      </c>
      <c r="M127" s="29">
        <f t="shared" si="8"/>
        <v>10.378912685337728</v>
      </c>
      <c r="N127" s="29">
        <v>0.30924318181818095</v>
      </c>
      <c r="O127" s="29">
        <v>7.7452718666374307E-2</v>
      </c>
      <c r="P127" s="29">
        <v>8.5479636782707633</v>
      </c>
      <c r="Q127" s="29">
        <f t="shared" si="6"/>
        <v>17.622930258873652</v>
      </c>
      <c r="R127" s="29">
        <v>1.4860257821761169</v>
      </c>
      <c r="S127" s="29">
        <f t="shared" si="7"/>
        <v>0.80648098234819254</v>
      </c>
      <c r="U127" s="29">
        <v>1.25979</v>
      </c>
      <c r="V127" s="29">
        <v>0</v>
      </c>
      <c r="W127" s="29">
        <f t="shared" si="12"/>
        <v>120</v>
      </c>
      <c r="X127" s="29">
        <f t="shared" si="12"/>
        <v>120</v>
      </c>
      <c r="Y127" s="29">
        <v>240</v>
      </c>
      <c r="Z127" s="29">
        <v>34.5</v>
      </c>
      <c r="AA127" s="2" t="s">
        <v>2254</v>
      </c>
      <c r="AB127" s="34"/>
      <c r="AC127">
        <v>1626</v>
      </c>
      <c r="AD127">
        <v>168.61007499999999</v>
      </c>
      <c r="AE127">
        <v>9.6435519999999997</v>
      </c>
      <c r="AF127">
        <v>16.05</v>
      </c>
      <c r="AG127">
        <v>24.179072000000001</v>
      </c>
      <c r="AH127">
        <v>2.417907</v>
      </c>
      <c r="AI127">
        <v>0.10359400000000001</v>
      </c>
      <c r="AJ127">
        <v>0.172457</v>
      </c>
      <c r="AK127">
        <v>1.664741</v>
      </c>
      <c r="AL127">
        <v>7.3450000000000001E-2</v>
      </c>
      <c r="AM127">
        <v>4.2500000000000003E-2</v>
      </c>
      <c r="AN127">
        <v>6</v>
      </c>
      <c r="AO127">
        <v>3.5584999999999999E-2</v>
      </c>
      <c r="AP127">
        <v>2.1351040000000001</v>
      </c>
      <c r="AQ127">
        <v>19.188192000000001</v>
      </c>
      <c r="AR127">
        <v>1.9483459999999999</v>
      </c>
      <c r="AS127">
        <v>0.52547699999999997</v>
      </c>
      <c r="AT127">
        <v>52</v>
      </c>
      <c r="AU127">
        <v>12.868566</v>
      </c>
      <c r="AV127">
        <v>3.8203000000000001E-2</v>
      </c>
      <c r="AW127">
        <v>1.5102000000000001E-2</v>
      </c>
      <c r="AX127">
        <v>26.400891999999999</v>
      </c>
      <c r="AY127">
        <v>2.9294250000000002</v>
      </c>
      <c r="AZ127">
        <v>75.806552999999994</v>
      </c>
      <c r="BA127">
        <v>13.737526000000001</v>
      </c>
      <c r="BB127">
        <v>9.5894700000000004</v>
      </c>
      <c r="BC127">
        <v>10.676792000000001</v>
      </c>
      <c r="BD127">
        <v>9.7486669999999993</v>
      </c>
      <c r="BE127">
        <v>2.160247</v>
      </c>
    </row>
    <row r="128" spans="1:61" x14ac:dyDescent="0.25">
      <c r="A128" t="s">
        <v>536</v>
      </c>
      <c r="B128" s="5">
        <v>5</v>
      </c>
      <c r="C128" t="s">
        <v>4</v>
      </c>
      <c r="D128" s="5">
        <v>12</v>
      </c>
      <c r="E128" s="5" t="s">
        <v>1</v>
      </c>
      <c r="F128" t="s">
        <v>246</v>
      </c>
      <c r="G128" s="5" t="s">
        <v>244</v>
      </c>
      <c r="H128" s="6">
        <v>0.28892529593192023</v>
      </c>
      <c r="I128" s="6">
        <v>0.73169033822543517</v>
      </c>
      <c r="J128" s="5" t="s">
        <v>51</v>
      </c>
      <c r="K128" s="29">
        <v>5727</v>
      </c>
      <c r="L128" s="29">
        <v>187</v>
      </c>
      <c r="M128" s="29">
        <f t="shared" si="8"/>
        <v>3.2652348524532915</v>
      </c>
      <c r="N128" s="29">
        <v>0.13248181818181673</v>
      </c>
      <c r="O128" s="29">
        <v>7.0493762906862031E-2</v>
      </c>
      <c r="P128" s="29">
        <v>18.350808189436314</v>
      </c>
      <c r="Q128" s="29">
        <f t="shared" si="6"/>
        <v>7.8200857477081023</v>
      </c>
      <c r="R128" s="29">
        <v>0.74232786640777471</v>
      </c>
      <c r="S128" s="29">
        <f t="shared" si="7"/>
        <v>6.2783066579850333E-2</v>
      </c>
      <c r="U128" s="29">
        <v>1.25979</v>
      </c>
      <c r="V128" s="29">
        <v>0</v>
      </c>
      <c r="W128" s="29">
        <f t="shared" si="12"/>
        <v>120</v>
      </c>
      <c r="X128" s="29">
        <f t="shared" si="12"/>
        <v>120</v>
      </c>
      <c r="Y128" s="29">
        <v>240</v>
      </c>
      <c r="Z128" s="29">
        <v>34.5</v>
      </c>
      <c r="AA128" s="2" t="s">
        <v>2254</v>
      </c>
      <c r="AB128" s="34"/>
      <c r="AC128">
        <v>5780</v>
      </c>
      <c r="AD128">
        <v>315.08035000000001</v>
      </c>
      <c r="AE128">
        <v>18.344526999999999</v>
      </c>
      <c r="AF128">
        <v>57.79</v>
      </c>
      <c r="AG128">
        <v>125.89061100000001</v>
      </c>
      <c r="AH128">
        <v>12.589060999999999</v>
      </c>
      <c r="AI128">
        <v>5.4510999999999997E-2</v>
      </c>
      <c r="AJ128">
        <v>4.0550999999999997E-2</v>
      </c>
      <c r="AK128">
        <v>0.74390699999999998</v>
      </c>
      <c r="AL128">
        <v>4.1849999999999998E-2</v>
      </c>
      <c r="AM128">
        <v>2.75E-2</v>
      </c>
      <c r="AN128">
        <v>3</v>
      </c>
      <c r="AO128">
        <v>9.5209999999999999E-3</v>
      </c>
      <c r="AP128">
        <v>0.57128299999999999</v>
      </c>
      <c r="AQ128">
        <v>1.8512109999999999</v>
      </c>
      <c r="AR128">
        <v>0.76898299999999997</v>
      </c>
      <c r="AS128">
        <v>0.17610000000000001</v>
      </c>
      <c r="AT128">
        <v>35.666666999999997</v>
      </c>
      <c r="AU128">
        <v>4.1633319999999996</v>
      </c>
      <c r="AV128">
        <v>2.2182E-2</v>
      </c>
      <c r="AW128">
        <v>9.0050000000000009E-3</v>
      </c>
      <c r="AX128">
        <v>45.874718000000001</v>
      </c>
      <c r="AY128">
        <v>5.2601319999999996</v>
      </c>
      <c r="AZ128">
        <v>99.435840999999996</v>
      </c>
      <c r="BA128">
        <v>18.174651000000001</v>
      </c>
      <c r="BB128">
        <v>42.230162999999997</v>
      </c>
      <c r="BC128">
        <v>54.382539999999999</v>
      </c>
      <c r="BD128">
        <v>6.0489480000000002</v>
      </c>
      <c r="BE128">
        <v>0.76376299999999997</v>
      </c>
    </row>
    <row r="129" spans="1:57" x14ac:dyDescent="0.25">
      <c r="A129" t="s">
        <v>537</v>
      </c>
      <c r="B129" s="5">
        <v>5</v>
      </c>
      <c r="C129" t="s">
        <v>13</v>
      </c>
      <c r="D129" s="5">
        <v>11</v>
      </c>
      <c r="E129" s="5" t="s">
        <v>1</v>
      </c>
      <c r="F129" t="s">
        <v>246</v>
      </c>
      <c r="G129" s="5" t="s">
        <v>244</v>
      </c>
      <c r="H129" s="6">
        <v>0.28892529593192023</v>
      </c>
      <c r="I129" s="6">
        <v>0.73169033822543517</v>
      </c>
      <c r="J129" s="5" t="s">
        <v>50</v>
      </c>
      <c r="K129" s="29">
        <v>2362</v>
      </c>
      <c r="L129" s="29">
        <v>59</v>
      </c>
      <c r="M129" s="29">
        <f t="shared" si="8"/>
        <v>2.497883149872989</v>
      </c>
      <c r="N129" s="29">
        <v>0.3518124999999917</v>
      </c>
      <c r="O129" s="29">
        <v>1.9758986052529542E-2</v>
      </c>
      <c r="P129" s="29">
        <v>7.7784541760124633</v>
      </c>
      <c r="Q129" s="29">
        <f t="shared" si="6"/>
        <v>18.392439761131953</v>
      </c>
      <c r="R129" s="29">
        <v>0.69081447393835593</v>
      </c>
      <c r="S129" s="29">
        <f t="shared" si="7"/>
        <v>1.126967411043156E-2</v>
      </c>
      <c r="T129" s="29">
        <v>0.91151050975591374</v>
      </c>
      <c r="U129" s="29">
        <v>1.25979</v>
      </c>
      <c r="V129" s="29">
        <v>0</v>
      </c>
      <c r="W129" s="29">
        <f t="shared" si="12"/>
        <v>120</v>
      </c>
      <c r="X129" s="29">
        <f t="shared" si="12"/>
        <v>120</v>
      </c>
      <c r="Y129" s="29">
        <v>240</v>
      </c>
      <c r="Z129" s="29">
        <v>34.5</v>
      </c>
      <c r="AA129" s="2" t="s">
        <v>2254</v>
      </c>
      <c r="AB129" s="34"/>
      <c r="AC129">
        <v>2395</v>
      </c>
      <c r="AD129">
        <v>307.56439999999998</v>
      </c>
      <c r="AE129">
        <v>7.7869869999999999</v>
      </c>
      <c r="AF129">
        <v>23.67</v>
      </c>
      <c r="AG129">
        <v>30.880108</v>
      </c>
      <c r="AH129">
        <v>3.0880109999999998</v>
      </c>
      <c r="AI129">
        <v>0.128357</v>
      </c>
      <c r="AJ129">
        <v>8.8916999999999996E-2</v>
      </c>
      <c r="AK129">
        <v>0.69273200000000001</v>
      </c>
      <c r="AL129">
        <v>0.1053</v>
      </c>
      <c r="AM129">
        <v>8.7499999999999994E-2</v>
      </c>
      <c r="AN129">
        <v>2</v>
      </c>
      <c r="AO129">
        <v>6.5030000000000001E-3</v>
      </c>
      <c r="AP129">
        <v>0.39016200000000001</v>
      </c>
      <c r="AQ129">
        <v>3.2567849999999998</v>
      </c>
      <c r="AR129">
        <v>2.1387499999999999</v>
      </c>
      <c r="AS129">
        <v>0.62812299999999999</v>
      </c>
      <c r="AT129">
        <v>39</v>
      </c>
      <c r="AU129">
        <v>5.656854</v>
      </c>
      <c r="AV129">
        <v>5.6283E-2</v>
      </c>
      <c r="AW129">
        <v>2.1812999999999999E-2</v>
      </c>
      <c r="AX129">
        <v>18.162261999999998</v>
      </c>
      <c r="AY129">
        <v>2.6890839999999998</v>
      </c>
      <c r="AZ129">
        <v>51.068128999999999</v>
      </c>
      <c r="BA129">
        <v>1.244399</v>
      </c>
      <c r="BB129">
        <v>115.352625</v>
      </c>
      <c r="BC129">
        <v>0</v>
      </c>
      <c r="BD129">
        <v>5.771344</v>
      </c>
      <c r="BE129">
        <v>0.47140500000000002</v>
      </c>
    </row>
    <row r="130" spans="1:57" x14ac:dyDescent="0.25">
      <c r="A130" t="s">
        <v>537</v>
      </c>
      <c r="B130" s="5">
        <v>5</v>
      </c>
      <c r="C130" t="s">
        <v>4</v>
      </c>
      <c r="D130" s="5">
        <v>12</v>
      </c>
      <c r="E130" s="5" t="s">
        <v>1</v>
      </c>
      <c r="F130" t="s">
        <v>246</v>
      </c>
      <c r="G130" s="5" t="s">
        <v>244</v>
      </c>
      <c r="H130" s="6">
        <v>0.28892529593192023</v>
      </c>
      <c r="I130" s="6">
        <v>0.73169033822543517</v>
      </c>
      <c r="J130" s="5" t="s">
        <v>51</v>
      </c>
      <c r="K130" s="29">
        <v>4732</v>
      </c>
      <c r="L130" s="29">
        <v>218</v>
      </c>
      <c r="M130" s="29">
        <f t="shared" si="8"/>
        <v>4.6069315300084535</v>
      </c>
      <c r="N130" s="29">
        <v>0.12887916666666729</v>
      </c>
      <c r="O130" s="29">
        <v>9.8794930262647712E-2</v>
      </c>
      <c r="P130" s="29">
        <v>15.583253666761632</v>
      </c>
      <c r="Q130" s="29">
        <f t="shared" si="6"/>
        <v>10.587640270382785</v>
      </c>
      <c r="R130" s="29">
        <v>0.57598667110636892</v>
      </c>
      <c r="S130" s="29">
        <f t="shared" si="7"/>
        <v>0.10355812872155545</v>
      </c>
      <c r="T130" s="29">
        <v>0.91151050975591374</v>
      </c>
      <c r="U130" s="29">
        <v>1.25979</v>
      </c>
      <c r="V130" s="29">
        <v>0</v>
      </c>
      <c r="W130" s="29">
        <f t="shared" si="12"/>
        <v>120</v>
      </c>
      <c r="X130" s="29">
        <f t="shared" si="12"/>
        <v>120</v>
      </c>
      <c r="Y130" s="29">
        <v>240</v>
      </c>
      <c r="Z130" s="29">
        <v>34.5</v>
      </c>
      <c r="AA130" s="2" t="s">
        <v>2254</v>
      </c>
      <c r="AB130" s="34"/>
      <c r="AC130">
        <v>4788</v>
      </c>
      <c r="AD130">
        <v>307.56439999999998</v>
      </c>
      <c r="AE130">
        <v>15.567470999999999</v>
      </c>
      <c r="AF130">
        <v>47.87</v>
      </c>
      <c r="AG130">
        <v>91.045334999999994</v>
      </c>
      <c r="AH130">
        <v>9.1045339999999992</v>
      </c>
      <c r="AI130">
        <v>6.4236000000000001E-2</v>
      </c>
      <c r="AJ130">
        <v>3.6866000000000003E-2</v>
      </c>
      <c r="AK130">
        <v>0.57392399999999999</v>
      </c>
      <c r="AL130">
        <v>5.6875000000000002E-2</v>
      </c>
      <c r="AM130">
        <v>3.2500000000000001E-2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25">
      <c r="A131" t="s">
        <v>538</v>
      </c>
      <c r="B131" s="5">
        <v>5</v>
      </c>
      <c r="C131" t="s">
        <v>3</v>
      </c>
      <c r="D131" s="5">
        <v>4</v>
      </c>
      <c r="E131" s="5" t="s">
        <v>1</v>
      </c>
      <c r="F131" t="s">
        <v>246</v>
      </c>
      <c r="G131" s="5" t="s">
        <v>244</v>
      </c>
      <c r="H131" s="6">
        <v>0.28892529593192023</v>
      </c>
      <c r="I131" s="6">
        <v>0.73169033822543517</v>
      </c>
      <c r="J131" s="5" t="s">
        <v>52</v>
      </c>
      <c r="K131" s="29">
        <v>4325</v>
      </c>
      <c r="L131" s="29">
        <v>1534</v>
      </c>
      <c r="M131" s="29">
        <f t="shared" si="8"/>
        <v>35.468208092485547</v>
      </c>
      <c r="N131" s="29">
        <v>0.31435461165048328</v>
      </c>
      <c r="O131" s="29">
        <v>0.30795368638863724</v>
      </c>
      <c r="P131" s="29">
        <v>12.931064986707339</v>
      </c>
      <c r="Q131" s="29">
        <f t="shared" ref="Q131:Q194" si="13">ABS(P131-$P$298)</f>
        <v>13.239828950437078</v>
      </c>
      <c r="R131" s="29">
        <v>1.6759789209097111</v>
      </c>
      <c r="S131" s="29">
        <f t="shared" ref="S131:S194" si="14">ABS(R131-$R$298)</f>
        <v>0.99643412108178675</v>
      </c>
      <c r="U131" s="29">
        <v>1.25979</v>
      </c>
      <c r="V131" s="29">
        <v>0</v>
      </c>
      <c r="W131" s="29">
        <f t="shared" si="12"/>
        <v>120</v>
      </c>
      <c r="X131" s="29">
        <f t="shared" si="12"/>
        <v>120</v>
      </c>
      <c r="Y131" s="29">
        <v>240</v>
      </c>
      <c r="Z131" s="29">
        <v>34.5</v>
      </c>
      <c r="AA131" s="2" t="s">
        <v>2254</v>
      </c>
      <c r="AB131" s="34"/>
      <c r="AC131">
        <v>4341</v>
      </c>
      <c r="AD131">
        <v>338.31365</v>
      </c>
      <c r="AE131">
        <v>12.831288000000001</v>
      </c>
      <c r="AF131">
        <v>42.6</v>
      </c>
      <c r="AG131">
        <v>92.293661999999998</v>
      </c>
      <c r="AH131">
        <v>9.2293660000000006</v>
      </c>
      <c r="AI131">
        <v>7.7682000000000001E-2</v>
      </c>
      <c r="AJ131">
        <v>0.12973000000000001</v>
      </c>
      <c r="AK131">
        <v>1.6700170000000001</v>
      </c>
      <c r="AL131">
        <v>4.0336999999999998E-2</v>
      </c>
      <c r="AM131">
        <v>2.2499999999999999E-2</v>
      </c>
      <c r="AN131">
        <v>33</v>
      </c>
      <c r="AO131">
        <v>9.7543000000000005E-2</v>
      </c>
      <c r="AP131">
        <v>5.852557</v>
      </c>
      <c r="AQ131">
        <v>32.987791000000001</v>
      </c>
      <c r="AR131">
        <v>1.0756790000000001</v>
      </c>
      <c r="AS131">
        <v>0.66700599999999999</v>
      </c>
      <c r="AT131">
        <v>43.393939000000003</v>
      </c>
      <c r="AU131">
        <v>25.904800999999999</v>
      </c>
      <c r="AV131">
        <v>2.5373E-2</v>
      </c>
      <c r="AW131">
        <v>1.0373E-2</v>
      </c>
      <c r="AX131">
        <v>40.566423999999998</v>
      </c>
      <c r="AY131">
        <v>6.8370870000000004</v>
      </c>
      <c r="AZ131">
        <v>88.982217000000006</v>
      </c>
      <c r="BA131">
        <v>28.084160000000001</v>
      </c>
      <c r="BB131">
        <v>7.7662849999999999</v>
      </c>
      <c r="BC131">
        <v>6.75875</v>
      </c>
      <c r="BD131">
        <v>10.053827</v>
      </c>
      <c r="BE131">
        <v>1.3844369999999999</v>
      </c>
    </row>
    <row r="132" spans="1:57" x14ac:dyDescent="0.25">
      <c r="A132" t="s">
        <v>539</v>
      </c>
      <c r="B132" s="5">
        <v>5</v>
      </c>
      <c r="C132" t="s">
        <v>9</v>
      </c>
      <c r="D132" s="5">
        <v>2</v>
      </c>
      <c r="E132" s="5" t="s">
        <v>1</v>
      </c>
      <c r="F132" t="s">
        <v>246</v>
      </c>
      <c r="G132" s="5" t="s">
        <v>244</v>
      </c>
      <c r="H132" s="6">
        <v>0.28892529593192023</v>
      </c>
      <c r="I132" s="6">
        <v>0.73169033822543517</v>
      </c>
      <c r="J132" s="5" t="s">
        <v>52</v>
      </c>
      <c r="K132" s="29">
        <v>4415</v>
      </c>
      <c r="L132" s="29">
        <v>1536</v>
      </c>
      <c r="M132" s="29">
        <f t="shared" ref="M132:M195" si="15">L132/K132*100</f>
        <v>34.790486976217437</v>
      </c>
      <c r="N132" s="29">
        <v>0.38397072368421187</v>
      </c>
      <c r="O132" s="29">
        <v>0.25405565420836757</v>
      </c>
      <c r="P132" s="29">
        <v>14.758627806972932</v>
      </c>
      <c r="Q132" s="29">
        <f t="shared" si="13"/>
        <v>11.412266130171485</v>
      </c>
      <c r="R132" s="29">
        <v>1.6896181759644773</v>
      </c>
      <c r="S132" s="29">
        <f t="shared" si="14"/>
        <v>1.0100733761365528</v>
      </c>
      <c r="U132" s="29">
        <v>1.25979</v>
      </c>
      <c r="V132" s="29">
        <v>0</v>
      </c>
      <c r="W132" s="29">
        <f t="shared" si="12"/>
        <v>120</v>
      </c>
      <c r="X132" s="29">
        <f t="shared" si="12"/>
        <v>120</v>
      </c>
      <c r="Y132" s="29">
        <v>240</v>
      </c>
      <c r="Z132" s="29">
        <v>34.5</v>
      </c>
      <c r="AA132" s="2" t="s">
        <v>2254</v>
      </c>
      <c r="AB132" s="34"/>
      <c r="AC132">
        <v>4550</v>
      </c>
      <c r="AD132">
        <v>302.32527499999998</v>
      </c>
      <c r="AE132">
        <v>15.050015</v>
      </c>
      <c r="AF132">
        <v>45</v>
      </c>
      <c r="AG132">
        <v>104.939983</v>
      </c>
      <c r="AH132">
        <v>10.493997999999999</v>
      </c>
      <c r="AI132">
        <v>6.6447000000000006E-2</v>
      </c>
      <c r="AJ132">
        <v>0.11305800000000001</v>
      </c>
      <c r="AK132">
        <v>1.7014629999999999</v>
      </c>
      <c r="AL132">
        <v>3.5275000000000001E-2</v>
      </c>
      <c r="AM132">
        <v>2.2499999999999999E-2</v>
      </c>
      <c r="AN132">
        <v>27</v>
      </c>
      <c r="AO132">
        <v>8.9307999999999998E-2</v>
      </c>
      <c r="AP132">
        <v>5.3584670000000001</v>
      </c>
      <c r="AQ132">
        <v>34.21978</v>
      </c>
      <c r="AR132">
        <v>1.2329619999999999</v>
      </c>
      <c r="AS132">
        <v>1.281577</v>
      </c>
      <c r="AT132">
        <v>57.666666999999997</v>
      </c>
      <c r="AU132">
        <v>74.522067000000007</v>
      </c>
      <c r="AV132">
        <v>2.1758E-2</v>
      </c>
      <c r="AW132">
        <v>8.8920000000000006E-3</v>
      </c>
      <c r="AX132">
        <v>44.895685999999998</v>
      </c>
      <c r="AY132">
        <v>7.1514519999999999</v>
      </c>
      <c r="AZ132">
        <v>99.560637999999997</v>
      </c>
      <c r="BA132">
        <v>32.223869999999998</v>
      </c>
      <c r="BB132">
        <v>10.195555000000001</v>
      </c>
      <c r="BC132">
        <v>10.809637</v>
      </c>
      <c r="BD132">
        <v>13.024029000000001</v>
      </c>
      <c r="BE132">
        <v>1.7078249999999999</v>
      </c>
    </row>
    <row r="133" spans="1:57" x14ac:dyDescent="0.25">
      <c r="A133" t="s">
        <v>540</v>
      </c>
      <c r="B133" s="5">
        <v>5</v>
      </c>
      <c r="C133" t="s">
        <v>13</v>
      </c>
      <c r="D133" s="5">
        <v>11</v>
      </c>
      <c r="E133" s="5" t="s">
        <v>1</v>
      </c>
      <c r="F133" t="s">
        <v>246</v>
      </c>
      <c r="G133" s="5" t="s">
        <v>244</v>
      </c>
      <c r="H133" s="6">
        <v>0.28892529593192023</v>
      </c>
      <c r="I133" s="6">
        <v>0.73169033822543517</v>
      </c>
      <c r="J133" s="5" t="s">
        <v>50</v>
      </c>
      <c r="K133" s="29">
        <v>4840</v>
      </c>
      <c r="L133" s="29">
        <v>1932</v>
      </c>
      <c r="M133" s="29">
        <f t="shared" si="15"/>
        <v>39.917355371900825</v>
      </c>
      <c r="N133" s="29">
        <v>0.33985714285714247</v>
      </c>
      <c r="O133" s="29">
        <v>0.32579779894633731</v>
      </c>
      <c r="P133" s="29">
        <v>14.079119168752435</v>
      </c>
      <c r="Q133" s="29">
        <f t="shared" si="13"/>
        <v>12.091774768391982</v>
      </c>
      <c r="R133" s="29">
        <v>1.751014853295572</v>
      </c>
      <c r="S133" s="29">
        <f t="shared" si="14"/>
        <v>1.0714700534676478</v>
      </c>
      <c r="U133" s="29">
        <v>1.25979</v>
      </c>
      <c r="V133" s="29">
        <v>0</v>
      </c>
      <c r="W133" s="29">
        <f t="shared" si="12"/>
        <v>120</v>
      </c>
      <c r="X133" s="29">
        <f t="shared" si="12"/>
        <v>120</v>
      </c>
      <c r="Y133" s="29">
        <v>240</v>
      </c>
      <c r="Z133" s="29">
        <v>34.5</v>
      </c>
      <c r="AA133" s="2" t="s">
        <v>2254</v>
      </c>
      <c r="AB133" s="34"/>
      <c r="AC133">
        <v>4888</v>
      </c>
      <c r="AD133">
        <v>348.7045</v>
      </c>
      <c r="AE133">
        <v>14.017599000000001</v>
      </c>
      <c r="AF133">
        <v>48.09</v>
      </c>
      <c r="AG133">
        <v>112.068827</v>
      </c>
      <c r="AH133">
        <v>11.206882999999999</v>
      </c>
      <c r="AI133">
        <v>7.1340000000000001E-2</v>
      </c>
      <c r="AJ133">
        <v>0.124335</v>
      </c>
      <c r="AK133">
        <v>1.7428589999999999</v>
      </c>
      <c r="AL133">
        <v>3.5349999999999999E-2</v>
      </c>
      <c r="AM133">
        <v>2.75E-2</v>
      </c>
      <c r="AN133">
        <v>32</v>
      </c>
      <c r="AO133">
        <v>9.1768000000000002E-2</v>
      </c>
      <c r="AP133">
        <v>5.5060950000000002</v>
      </c>
      <c r="AQ133">
        <v>36.661211000000002</v>
      </c>
      <c r="AR133">
        <v>1.2868520000000001</v>
      </c>
      <c r="AS133">
        <v>0.92852999999999997</v>
      </c>
      <c r="AT133">
        <v>56</v>
      </c>
      <c r="AU133">
        <v>55.163685999999998</v>
      </c>
      <c r="AV133">
        <v>2.3397000000000001E-2</v>
      </c>
      <c r="AW133">
        <v>9.7549999999999998E-3</v>
      </c>
      <c r="AX133">
        <v>41.227020000000003</v>
      </c>
      <c r="AY133">
        <v>7.4251569999999996</v>
      </c>
      <c r="AZ133">
        <v>134.254413</v>
      </c>
      <c r="BA133">
        <v>141.05115000000001</v>
      </c>
      <c r="BB133">
        <v>9.5849089999999997</v>
      </c>
      <c r="BC133">
        <v>9.5685110000000009</v>
      </c>
      <c r="BD133">
        <v>12.73189</v>
      </c>
      <c r="BE133">
        <v>2.4267029999999998</v>
      </c>
    </row>
    <row r="134" spans="1:57" x14ac:dyDescent="0.25">
      <c r="A134" t="s">
        <v>685</v>
      </c>
      <c r="B134" s="5">
        <v>6</v>
      </c>
      <c r="C134" t="s">
        <v>3</v>
      </c>
      <c r="D134" s="5">
        <v>4</v>
      </c>
      <c r="E134" s="5" t="s">
        <v>1</v>
      </c>
      <c r="F134" t="s">
        <v>301</v>
      </c>
      <c r="G134" s="5" t="s">
        <v>244</v>
      </c>
      <c r="H134" s="8">
        <v>3.65597371</v>
      </c>
      <c r="I134" s="5">
        <v>-0.36550240000000001</v>
      </c>
      <c r="J134" s="5" t="s">
        <v>51</v>
      </c>
      <c r="K134" s="29">
        <v>13844</v>
      </c>
      <c r="L134" s="29">
        <v>701</v>
      </c>
      <c r="M134" s="29">
        <f t="shared" si="15"/>
        <v>5.0635654435134354</v>
      </c>
      <c r="N134" s="29">
        <v>6.5038541666666949E-2</v>
      </c>
      <c r="O134" s="29">
        <v>0.23223223850279509</v>
      </c>
      <c r="P134" s="29">
        <v>44.653098747676324</v>
      </c>
      <c r="Q134" s="29">
        <f t="shared" si="13"/>
        <v>18.482204810531908</v>
      </c>
      <c r="R134" s="29">
        <v>0.79203583668876509</v>
      </c>
      <c r="S134" s="29">
        <f t="shared" si="14"/>
        <v>0.11249103686084072</v>
      </c>
      <c r="T134" s="29">
        <v>1.0759362937820287</v>
      </c>
      <c r="U134" s="29">
        <v>2.24823</v>
      </c>
      <c r="V134" s="29">
        <v>3</v>
      </c>
      <c r="W134" s="29">
        <f>AVERAGE(3, 5, 120)</f>
        <v>42.666666666666664</v>
      </c>
      <c r="X134" s="29">
        <f>AVERAGE(23,13,120)</f>
        <v>52</v>
      </c>
      <c r="Y134" s="29">
        <f>AVERAGE(26, 18, 120)</f>
        <v>54.666666666666664</v>
      </c>
      <c r="Z134" s="29">
        <v>5</v>
      </c>
      <c r="AA134" s="2" t="s">
        <v>2255</v>
      </c>
      <c r="AB134" s="34"/>
      <c r="AC134">
        <v>16114</v>
      </c>
      <c r="AD134">
        <v>356.12642499999998</v>
      </c>
      <c r="AE134">
        <v>45.247976000000001</v>
      </c>
      <c r="AF134">
        <v>161.13</v>
      </c>
      <c r="AG134">
        <v>606.24179400000003</v>
      </c>
      <c r="AH134">
        <v>60.624178999999998</v>
      </c>
      <c r="AI134">
        <v>2.2096000000000001E-2</v>
      </c>
      <c r="AJ134">
        <v>1.7520999999999998E-2</v>
      </c>
      <c r="AK134">
        <v>0.79294699999999996</v>
      </c>
      <c r="AL134">
        <v>1.6975000000000001E-2</v>
      </c>
      <c r="AM134">
        <v>1.2500000000000001E-2</v>
      </c>
      <c r="AN134">
        <v>20</v>
      </c>
      <c r="AO134">
        <v>5.6160000000000002E-2</v>
      </c>
      <c r="AP134">
        <v>3.3695900000000001</v>
      </c>
      <c r="AQ134">
        <v>7.8068759999999999</v>
      </c>
      <c r="AR134">
        <v>0.58225899999999997</v>
      </c>
      <c r="AS134">
        <v>0.37456</v>
      </c>
      <c r="AT134">
        <v>62.9</v>
      </c>
      <c r="AU134">
        <v>37.122698</v>
      </c>
      <c r="AV134">
        <v>9.4059999999999994E-3</v>
      </c>
      <c r="AW134">
        <v>3.6670000000000001E-3</v>
      </c>
      <c r="AX134">
        <v>109.03757899999999</v>
      </c>
      <c r="AY134">
        <v>8.8951360000000008</v>
      </c>
      <c r="AZ134">
        <v>596.83043499999997</v>
      </c>
      <c r="BA134">
        <v>429.09974199999999</v>
      </c>
      <c r="BB134">
        <v>15.932401</v>
      </c>
      <c r="BC134">
        <v>36.218921000000002</v>
      </c>
      <c r="BD134">
        <v>9.0384860000000007</v>
      </c>
      <c r="BE134">
        <v>3.5901100000000001</v>
      </c>
    </row>
    <row r="135" spans="1:57" x14ac:dyDescent="0.25">
      <c r="A135" t="s">
        <v>685</v>
      </c>
      <c r="B135" s="5">
        <v>6</v>
      </c>
      <c r="C135" t="s">
        <v>21</v>
      </c>
      <c r="D135" s="5">
        <v>7</v>
      </c>
      <c r="E135" s="5" t="s">
        <v>1</v>
      </c>
      <c r="F135" t="s">
        <v>301</v>
      </c>
      <c r="G135" s="5" t="s">
        <v>244</v>
      </c>
      <c r="H135" s="8">
        <v>3.65597371</v>
      </c>
      <c r="I135" s="5">
        <v>-0.36550240000000001</v>
      </c>
      <c r="J135" s="5" t="s">
        <v>51</v>
      </c>
      <c r="K135" s="29">
        <v>12340</v>
      </c>
      <c r="L135" s="29">
        <v>436</v>
      </c>
      <c r="M135" s="29">
        <f t="shared" si="15"/>
        <v>3.5332252836304701</v>
      </c>
      <c r="N135" s="29">
        <v>3.3740322580647839E-2</v>
      </c>
      <c r="O135" s="29">
        <v>0.19997776093296243</v>
      </c>
      <c r="P135" s="29">
        <v>39.802025321173495</v>
      </c>
      <c r="Q135" s="29">
        <f t="shared" si="13"/>
        <v>13.631131384029079</v>
      </c>
      <c r="R135" s="29">
        <v>0.71414326302242059</v>
      </c>
      <c r="S135" s="29">
        <f t="shared" si="14"/>
        <v>3.4598463194496221E-2</v>
      </c>
      <c r="T135" s="29">
        <v>0.62700808216025405</v>
      </c>
      <c r="U135" s="29">
        <v>2.24823</v>
      </c>
      <c r="V135" s="29">
        <v>3</v>
      </c>
      <c r="W135" s="29">
        <f>AVERAGE(3, 5, 120)</f>
        <v>42.666666666666664</v>
      </c>
      <c r="X135" s="29">
        <f>AVERAGE(23,13,120)</f>
        <v>52</v>
      </c>
      <c r="Y135" s="29">
        <f>AVERAGE(26, 18, 120)</f>
        <v>54.666666666666664</v>
      </c>
      <c r="Z135" s="29">
        <v>5</v>
      </c>
      <c r="AA135" s="2" t="s">
        <v>2255</v>
      </c>
      <c r="AB135" s="34"/>
      <c r="AC135">
        <v>14183</v>
      </c>
      <c r="AD135">
        <v>356.12642499999998</v>
      </c>
      <c r="AE135">
        <v>39.825744</v>
      </c>
      <c r="AF135">
        <v>141.81</v>
      </c>
      <c r="AG135">
        <v>486.86839500000002</v>
      </c>
      <c r="AH135">
        <v>48.686838999999999</v>
      </c>
      <c r="AI135">
        <v>2.5107999999999998E-2</v>
      </c>
      <c r="AJ135">
        <v>1.7727E-2</v>
      </c>
      <c r="AK135">
        <v>0.70601700000000001</v>
      </c>
      <c r="AL135">
        <v>2.1624999999999998E-2</v>
      </c>
      <c r="AM135">
        <v>1.7500000000000002E-2</v>
      </c>
      <c r="AN135">
        <v>10</v>
      </c>
      <c r="AO135">
        <v>2.8080000000000001E-2</v>
      </c>
      <c r="AP135">
        <v>1.684795</v>
      </c>
      <c r="AQ135">
        <v>2.6651630000000002</v>
      </c>
      <c r="AR135">
        <v>0.27212700000000001</v>
      </c>
      <c r="AS135">
        <v>0.16320000000000001</v>
      </c>
      <c r="AT135">
        <v>37.799999999999997</v>
      </c>
      <c r="AU135">
        <v>19.617453000000001</v>
      </c>
      <c r="AV135">
        <v>7.3949999999999997E-3</v>
      </c>
      <c r="AW135">
        <v>5.0390000000000001E-3</v>
      </c>
      <c r="AX135">
        <v>146.581264</v>
      </c>
      <c r="AY135">
        <v>33.624384999999997</v>
      </c>
      <c r="AZ135">
        <v>1055.9531999999999</v>
      </c>
      <c r="BA135">
        <v>373.44030800000002</v>
      </c>
      <c r="BB135">
        <v>34.494700000000002</v>
      </c>
      <c r="BC135">
        <v>23.515630999999999</v>
      </c>
      <c r="BD135">
        <v>10.280507</v>
      </c>
      <c r="BE135">
        <v>0.47140500000000002</v>
      </c>
    </row>
    <row r="136" spans="1:57" x14ac:dyDescent="0.25">
      <c r="A136" t="s">
        <v>685</v>
      </c>
      <c r="B136" s="5">
        <v>6</v>
      </c>
      <c r="C136" t="s">
        <v>31</v>
      </c>
      <c r="D136" s="5">
        <v>7</v>
      </c>
      <c r="E136" s="5" t="s">
        <v>7</v>
      </c>
      <c r="F136" t="s">
        <v>301</v>
      </c>
      <c r="G136" s="5" t="s">
        <v>244</v>
      </c>
      <c r="H136" s="8">
        <v>3.65597371</v>
      </c>
      <c r="I136" s="5">
        <v>-0.36550240000000001</v>
      </c>
      <c r="J136" s="5" t="s">
        <v>51</v>
      </c>
      <c r="K136" s="29">
        <v>11593</v>
      </c>
      <c r="L136" s="29">
        <v>1535</v>
      </c>
      <c r="M136" s="29">
        <f t="shared" si="15"/>
        <v>13.240748727680495</v>
      </c>
      <c r="N136" s="29">
        <v>7.9300373134328375E-2</v>
      </c>
      <c r="O136" s="29">
        <v>0.43220999943575755</v>
      </c>
      <c r="P136" s="29">
        <v>37.392615846706995</v>
      </c>
      <c r="Q136" s="29">
        <f t="shared" si="13"/>
        <v>11.221721909562579</v>
      </c>
      <c r="R136" s="29">
        <v>0.73625342745923583</v>
      </c>
      <c r="S136" s="29">
        <f t="shared" si="14"/>
        <v>5.6708627631311459E-2</v>
      </c>
      <c r="T136" s="29">
        <v>0.73150071062145017</v>
      </c>
      <c r="U136" s="29">
        <v>2.24823</v>
      </c>
      <c r="V136" s="29">
        <v>3</v>
      </c>
      <c r="W136" s="29">
        <f t="shared" ref="W136:W193" si="16">AVERAGE(3, 5, 120)</f>
        <v>42.666666666666664</v>
      </c>
      <c r="X136" s="29">
        <f t="shared" ref="X136:X193" si="17">AVERAGE(23,13,120)</f>
        <v>52</v>
      </c>
      <c r="Y136" s="29">
        <f t="shared" ref="Y136:Y193" si="18">AVERAGE(26, 18, 120)</f>
        <v>54.666666666666664</v>
      </c>
      <c r="Z136" s="29">
        <v>5</v>
      </c>
      <c r="AA136" s="2" t="s">
        <v>2255</v>
      </c>
      <c r="AB136" s="34"/>
      <c r="AC136">
        <v>13778</v>
      </c>
      <c r="AD136">
        <v>356.12642499999998</v>
      </c>
      <c r="AE136">
        <v>38.688507999999999</v>
      </c>
      <c r="AF136">
        <v>137.76</v>
      </c>
      <c r="AG136">
        <v>422.316709</v>
      </c>
      <c r="AH136">
        <v>42.231670999999999</v>
      </c>
      <c r="AI136">
        <v>2.5845E-2</v>
      </c>
      <c r="AJ136">
        <v>1.9349999999999999E-2</v>
      </c>
      <c r="AK136">
        <v>0.74869300000000005</v>
      </c>
      <c r="AL136">
        <v>2.1700000000000001E-2</v>
      </c>
      <c r="AM136">
        <v>1.2500000000000001E-2</v>
      </c>
      <c r="AN136">
        <v>34</v>
      </c>
      <c r="AO136">
        <v>9.5472000000000001E-2</v>
      </c>
      <c r="AP136">
        <v>5.7283030000000004</v>
      </c>
      <c r="AQ136">
        <v>19.197271000000001</v>
      </c>
      <c r="AR136">
        <v>0.69249700000000003</v>
      </c>
      <c r="AS136">
        <v>0.586785</v>
      </c>
      <c r="AT136">
        <v>77.794117999999997</v>
      </c>
      <c r="AU136">
        <v>69.249999000000003</v>
      </c>
      <c r="AV136">
        <v>9.018E-3</v>
      </c>
      <c r="AW136">
        <v>3.967E-3</v>
      </c>
      <c r="AX136">
        <v>109.677199</v>
      </c>
      <c r="AY136">
        <v>17.463066999999999</v>
      </c>
      <c r="AZ136">
        <v>314.87102399999998</v>
      </c>
      <c r="BA136">
        <v>169.30039099999999</v>
      </c>
      <c r="BB136">
        <v>8.8375979999999998</v>
      </c>
      <c r="BC136">
        <v>15.602039</v>
      </c>
      <c r="BD136">
        <v>15.272156000000001</v>
      </c>
      <c r="BE136">
        <v>4.1499670000000002</v>
      </c>
    </row>
    <row r="137" spans="1:57" x14ac:dyDescent="0.25">
      <c r="A137" t="s">
        <v>685</v>
      </c>
      <c r="B137" s="5">
        <v>6</v>
      </c>
      <c r="C137" t="s">
        <v>10</v>
      </c>
      <c r="D137" s="5">
        <v>13</v>
      </c>
      <c r="E137" s="5" t="s">
        <v>1</v>
      </c>
      <c r="F137" t="s">
        <v>301</v>
      </c>
      <c r="G137" s="5" t="s">
        <v>244</v>
      </c>
      <c r="H137" s="8">
        <v>3.65597371</v>
      </c>
      <c r="I137" s="5">
        <v>-0.36550240000000001</v>
      </c>
      <c r="J137" s="5" t="s">
        <v>50</v>
      </c>
      <c r="K137" s="29">
        <v>9403</v>
      </c>
      <c r="L137" s="29">
        <v>1015</v>
      </c>
      <c r="M137" s="29">
        <f t="shared" si="15"/>
        <v>10.794427310432839</v>
      </c>
      <c r="N137" s="29">
        <v>7.8041964285713528E-2</v>
      </c>
      <c r="O137" s="29">
        <v>0.36125014878212569</v>
      </c>
      <c r="P137" s="29">
        <v>30.328885258913644</v>
      </c>
      <c r="Q137" s="29">
        <f t="shared" si="13"/>
        <v>4.1579913217692273</v>
      </c>
      <c r="R137" s="29">
        <v>0.99031814263971718</v>
      </c>
      <c r="S137" s="29">
        <f t="shared" si="14"/>
        <v>0.31077334281179281</v>
      </c>
      <c r="T137" s="29">
        <v>1.0599515474787218</v>
      </c>
      <c r="U137" s="29">
        <v>2.24823</v>
      </c>
      <c r="V137" s="29">
        <v>3</v>
      </c>
      <c r="W137" s="29">
        <f t="shared" si="16"/>
        <v>42.666666666666664</v>
      </c>
      <c r="X137" s="29">
        <f t="shared" si="17"/>
        <v>52</v>
      </c>
      <c r="Y137" s="29">
        <f t="shared" si="18"/>
        <v>54.666666666666664</v>
      </c>
      <c r="Z137" s="29">
        <v>5</v>
      </c>
      <c r="AA137" s="2" t="s">
        <v>2255</v>
      </c>
      <c r="AB137" s="34"/>
      <c r="AC137">
        <v>10962</v>
      </c>
      <c r="AD137">
        <v>356.12642499999998</v>
      </c>
      <c r="AE137">
        <v>30.781203999999999</v>
      </c>
      <c r="AF137">
        <v>109.61</v>
      </c>
      <c r="AG137">
        <v>321.09409499999998</v>
      </c>
      <c r="AH137">
        <v>32.109409999999997</v>
      </c>
      <c r="AI137">
        <v>3.2472000000000001E-2</v>
      </c>
      <c r="AJ137">
        <v>3.2142999999999998E-2</v>
      </c>
      <c r="AK137">
        <v>0.98985800000000002</v>
      </c>
      <c r="AL137">
        <v>2.3324999999999999E-2</v>
      </c>
      <c r="AM137">
        <v>1.7500000000000002E-2</v>
      </c>
      <c r="AN137">
        <v>28</v>
      </c>
      <c r="AO137">
        <v>7.8623999999999999E-2</v>
      </c>
      <c r="AP137">
        <v>4.7174259999999997</v>
      </c>
      <c r="AQ137">
        <v>16.630177</v>
      </c>
      <c r="AR137">
        <v>0.81586800000000004</v>
      </c>
      <c r="AS137">
        <v>0.471306</v>
      </c>
      <c r="AT137">
        <v>65.107142999999994</v>
      </c>
      <c r="AU137">
        <v>39.562739000000001</v>
      </c>
      <c r="AV137">
        <v>1.2727E-2</v>
      </c>
      <c r="AW137">
        <v>5.7959999999999999E-3</v>
      </c>
      <c r="AX137">
        <v>78.784963000000005</v>
      </c>
      <c r="AY137">
        <v>7.3875590000000004</v>
      </c>
      <c r="AZ137">
        <v>704.36947999999995</v>
      </c>
      <c r="BA137">
        <v>424.27484900000002</v>
      </c>
      <c r="BB137">
        <v>10.796478</v>
      </c>
      <c r="BC137">
        <v>19.958608999999999</v>
      </c>
      <c r="BD137">
        <v>10.73119</v>
      </c>
      <c r="BE137">
        <v>3.7267800000000002</v>
      </c>
    </row>
    <row r="138" spans="1:57" x14ac:dyDescent="0.25">
      <c r="A138" t="s">
        <v>686</v>
      </c>
      <c r="B138" s="5">
        <v>6</v>
      </c>
      <c r="C138" t="s">
        <v>2</v>
      </c>
      <c r="D138" s="5">
        <v>3</v>
      </c>
      <c r="E138" s="5" t="s">
        <v>1</v>
      </c>
      <c r="F138" t="s">
        <v>301</v>
      </c>
      <c r="G138" s="5" t="s">
        <v>244</v>
      </c>
      <c r="H138" s="8">
        <v>3.65597371</v>
      </c>
      <c r="I138" s="5">
        <v>-0.36550240000000001</v>
      </c>
      <c r="J138" s="5" t="s">
        <v>52</v>
      </c>
      <c r="K138" s="29">
        <v>22812</v>
      </c>
      <c r="L138" s="29">
        <v>4023</v>
      </c>
      <c r="M138" s="29">
        <f t="shared" si="15"/>
        <v>17.635455023671749</v>
      </c>
      <c r="N138" s="29">
        <v>0.10485071428571281</v>
      </c>
      <c r="O138" s="29">
        <v>0.48083168212748911</v>
      </c>
      <c r="P138" s="29">
        <v>44.770336051805231</v>
      </c>
      <c r="Q138" s="29">
        <f t="shared" si="13"/>
        <v>18.599442114660814</v>
      </c>
      <c r="R138" s="29">
        <v>0.68541998607049071</v>
      </c>
      <c r="S138" s="29">
        <f t="shared" si="14"/>
        <v>5.8751862425663326E-3</v>
      </c>
      <c r="T138" s="29">
        <v>1.1090146889811916</v>
      </c>
      <c r="U138" s="29">
        <v>2.24823</v>
      </c>
      <c r="V138" s="29">
        <v>3</v>
      </c>
      <c r="W138" s="29">
        <f t="shared" si="16"/>
        <v>42.666666666666664</v>
      </c>
      <c r="X138" s="29">
        <f t="shared" si="17"/>
        <v>52</v>
      </c>
      <c r="Y138" s="29">
        <f t="shared" si="18"/>
        <v>54.666666666666664</v>
      </c>
      <c r="Z138" s="29">
        <v>5</v>
      </c>
      <c r="AA138" s="2" t="s">
        <v>2255</v>
      </c>
      <c r="AB138" s="34"/>
      <c r="AC138">
        <v>23400</v>
      </c>
      <c r="AD138">
        <v>521.69910000000004</v>
      </c>
      <c r="AE138">
        <v>44.853440999999997</v>
      </c>
      <c r="AF138">
        <v>233.99</v>
      </c>
      <c r="AG138">
        <v>784.51015900000004</v>
      </c>
      <c r="AH138">
        <v>78.451015999999996</v>
      </c>
      <c r="AI138">
        <v>2.2294999999999999E-2</v>
      </c>
      <c r="AJ138">
        <v>1.5275E-2</v>
      </c>
      <c r="AK138">
        <v>0.68514399999999998</v>
      </c>
      <c r="AL138">
        <v>1.8675000000000001E-2</v>
      </c>
      <c r="AM138">
        <v>7.4999999999999997E-3</v>
      </c>
      <c r="AN138">
        <v>99</v>
      </c>
      <c r="AO138">
        <v>0.18976499999999999</v>
      </c>
      <c r="AP138">
        <v>11.385873999999999</v>
      </c>
      <c r="AQ138">
        <v>17.260684000000001</v>
      </c>
      <c r="AR138">
        <v>0.29655799999999999</v>
      </c>
      <c r="AS138">
        <v>0.147564</v>
      </c>
      <c r="AT138">
        <v>40.797980000000003</v>
      </c>
      <c r="AU138">
        <v>19.651546</v>
      </c>
      <c r="AV138">
        <v>7.4520000000000003E-3</v>
      </c>
      <c r="AW138">
        <v>2.7260000000000001E-3</v>
      </c>
      <c r="AX138">
        <v>135.67527999999999</v>
      </c>
      <c r="AY138">
        <v>18.977641999999999</v>
      </c>
      <c r="AZ138">
        <v>250.83435700000001</v>
      </c>
      <c r="BA138">
        <v>53.279933</v>
      </c>
      <c r="BB138">
        <v>4.7864139999999997</v>
      </c>
      <c r="BC138">
        <v>5.6548879999999997</v>
      </c>
      <c r="BD138">
        <v>9.1293559999999996</v>
      </c>
      <c r="BE138">
        <v>5.4569020000000004</v>
      </c>
    </row>
    <row r="139" spans="1:57" x14ac:dyDescent="0.25">
      <c r="A139" t="s">
        <v>686</v>
      </c>
      <c r="B139" s="5">
        <v>6</v>
      </c>
      <c r="C139" t="s">
        <v>4</v>
      </c>
      <c r="D139" s="5">
        <v>12</v>
      </c>
      <c r="E139" s="5" t="s">
        <v>1</v>
      </c>
      <c r="F139" t="s">
        <v>301</v>
      </c>
      <c r="G139" s="5" t="s">
        <v>244</v>
      </c>
      <c r="H139" s="8">
        <v>3.65597371</v>
      </c>
      <c r="I139" s="5">
        <v>-0.36550240000000001</v>
      </c>
      <c r="J139" s="5" t="s">
        <v>51</v>
      </c>
      <c r="K139" s="29">
        <v>19065</v>
      </c>
      <c r="L139" s="29">
        <v>370</v>
      </c>
      <c r="M139" s="29">
        <f t="shared" si="15"/>
        <v>1.9407290847102021</v>
      </c>
      <c r="N139" s="29">
        <v>2.5449333333336311E-2</v>
      </c>
      <c r="O139" s="29">
        <v>0.14719337207984359</v>
      </c>
      <c r="P139" s="29">
        <v>37.416555182696243</v>
      </c>
      <c r="Q139" s="29">
        <f t="shared" si="13"/>
        <v>11.245661245551826</v>
      </c>
      <c r="R139" s="29">
        <v>0.69089471222436216</v>
      </c>
      <c r="S139" s="29">
        <f t="shared" si="14"/>
        <v>1.1349912396437789E-2</v>
      </c>
      <c r="T139" s="29">
        <v>1.0845397326934512</v>
      </c>
      <c r="U139" s="29">
        <v>2.24823</v>
      </c>
      <c r="V139" s="29">
        <v>3</v>
      </c>
      <c r="W139" s="29">
        <f t="shared" si="16"/>
        <v>42.666666666666664</v>
      </c>
      <c r="X139" s="29">
        <f t="shared" si="17"/>
        <v>52</v>
      </c>
      <c r="Y139" s="29">
        <f t="shared" si="18"/>
        <v>54.666666666666664</v>
      </c>
      <c r="Z139" s="29">
        <v>5</v>
      </c>
      <c r="AA139" s="2" t="s">
        <v>2255</v>
      </c>
      <c r="AB139" s="34"/>
      <c r="AC139">
        <v>19539</v>
      </c>
      <c r="AD139">
        <v>521.69910000000004</v>
      </c>
      <c r="AE139">
        <v>37.452624</v>
      </c>
      <c r="AF139">
        <v>195.38</v>
      </c>
      <c r="AG139">
        <v>604.46662100000003</v>
      </c>
      <c r="AH139">
        <v>60.446662000000003</v>
      </c>
      <c r="AI139">
        <v>2.6698E-2</v>
      </c>
      <c r="AJ139">
        <v>1.8428E-2</v>
      </c>
      <c r="AK139">
        <v>0.69022300000000003</v>
      </c>
      <c r="AL139">
        <v>2.2450000000000001E-2</v>
      </c>
      <c r="AM139">
        <v>1.7500000000000002E-2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25">
      <c r="A140" t="s">
        <v>686</v>
      </c>
      <c r="B140" s="5">
        <v>6</v>
      </c>
      <c r="C140" t="s">
        <v>10</v>
      </c>
      <c r="D140" s="5">
        <v>13</v>
      </c>
      <c r="E140" s="5" t="s">
        <v>1</v>
      </c>
      <c r="F140" t="s">
        <v>301</v>
      </c>
      <c r="G140" s="5" t="s">
        <v>244</v>
      </c>
      <c r="H140" s="8">
        <v>3.65597371</v>
      </c>
      <c r="I140" s="5">
        <v>-0.36550240000000001</v>
      </c>
      <c r="J140" s="5" t="s">
        <v>50</v>
      </c>
      <c r="K140" s="29">
        <v>24640</v>
      </c>
      <c r="L140" s="29">
        <v>174</v>
      </c>
      <c r="M140" s="29">
        <f t="shared" si="15"/>
        <v>0.70616883116883111</v>
      </c>
      <c r="N140" s="29">
        <v>4.5127173913045084E-2</v>
      </c>
      <c r="O140" s="29">
        <v>4.5139300771152038E-2</v>
      </c>
      <c r="P140" s="29">
        <v>48.357929173964621</v>
      </c>
      <c r="Q140" s="29">
        <f t="shared" si="13"/>
        <v>22.187035236820204</v>
      </c>
      <c r="R140" s="29">
        <v>0.68557688804890227</v>
      </c>
      <c r="S140" s="29">
        <f t="shared" si="14"/>
        <v>6.0320882209778937E-3</v>
      </c>
      <c r="T140" s="29">
        <v>1.1189871484845548</v>
      </c>
      <c r="U140" s="29">
        <v>2.24823</v>
      </c>
      <c r="V140" s="29">
        <v>3</v>
      </c>
      <c r="W140" s="29">
        <f t="shared" si="16"/>
        <v>42.666666666666664</v>
      </c>
      <c r="X140" s="29">
        <f t="shared" si="17"/>
        <v>52</v>
      </c>
      <c r="Y140" s="29">
        <f t="shared" si="18"/>
        <v>54.666666666666664</v>
      </c>
      <c r="Z140" s="29">
        <v>5</v>
      </c>
      <c r="AA140" s="2" t="s">
        <v>2255</v>
      </c>
      <c r="AB140" s="34"/>
      <c r="AC140">
        <v>25247</v>
      </c>
      <c r="AD140">
        <v>521.69910000000004</v>
      </c>
      <c r="AE140">
        <v>48.393796000000002</v>
      </c>
      <c r="AF140">
        <v>252.46</v>
      </c>
      <c r="AG140">
        <v>1095.844728</v>
      </c>
      <c r="AH140">
        <v>109.584473</v>
      </c>
      <c r="AI140">
        <v>2.0663000000000001E-2</v>
      </c>
      <c r="AJ140">
        <v>1.4141000000000001E-2</v>
      </c>
      <c r="AK140">
        <v>0.68433299999999997</v>
      </c>
      <c r="AL140">
        <v>1.6775000000000002E-2</v>
      </c>
      <c r="AM140">
        <v>1.2500000000000001E-2</v>
      </c>
      <c r="AN140">
        <v>2</v>
      </c>
      <c r="AO140">
        <v>3.8340000000000002E-3</v>
      </c>
      <c r="AP140">
        <v>0.230018</v>
      </c>
      <c r="AQ140">
        <v>0.37232100000000001</v>
      </c>
      <c r="AR140">
        <v>0.44927499999999998</v>
      </c>
      <c r="AS140">
        <v>0.16528599999999999</v>
      </c>
      <c r="AT140">
        <v>47</v>
      </c>
      <c r="AU140">
        <v>12.727922</v>
      </c>
      <c r="AV140">
        <v>9.7669999999999996E-3</v>
      </c>
      <c r="AW140">
        <v>2.9120000000000001E-3</v>
      </c>
      <c r="AX140">
        <v>104.229536</v>
      </c>
      <c r="AY140">
        <v>10.015654</v>
      </c>
      <c r="AZ140">
        <v>654.88565500000004</v>
      </c>
      <c r="BA140">
        <v>161.70841100000001</v>
      </c>
      <c r="BB140">
        <v>154.8681</v>
      </c>
      <c r="BC140">
        <v>0</v>
      </c>
      <c r="BD140">
        <v>5.7965439999999999</v>
      </c>
      <c r="BE140">
        <v>0.41574</v>
      </c>
    </row>
    <row r="141" spans="1:57" x14ac:dyDescent="0.25">
      <c r="A141" t="s">
        <v>687</v>
      </c>
      <c r="B141" s="5">
        <v>6</v>
      </c>
      <c r="C141" t="s">
        <v>9</v>
      </c>
      <c r="D141" s="5">
        <v>2</v>
      </c>
      <c r="E141" s="5" t="s">
        <v>1</v>
      </c>
      <c r="F141" t="s">
        <v>301</v>
      </c>
      <c r="G141" s="5" t="s">
        <v>244</v>
      </c>
      <c r="H141" s="8">
        <v>3.65597371</v>
      </c>
      <c r="I141" s="5">
        <v>-0.36550240000000001</v>
      </c>
      <c r="J141" s="5" t="s">
        <v>50</v>
      </c>
      <c r="K141" s="29">
        <v>15866</v>
      </c>
      <c r="L141" s="29">
        <v>109</v>
      </c>
      <c r="M141" s="29">
        <f t="shared" si="15"/>
        <v>0.68700365561578214</v>
      </c>
      <c r="N141" s="29">
        <v>3.1908333333334857E-2</v>
      </c>
      <c r="O141" s="29">
        <v>5.5213597640620199E-2</v>
      </c>
      <c r="P141" s="29">
        <v>48.66771889811556</v>
      </c>
      <c r="Q141" s="29">
        <f t="shared" si="13"/>
        <v>22.496824960971143</v>
      </c>
      <c r="R141" s="29">
        <v>0.62841490964546476</v>
      </c>
      <c r="S141" s="29">
        <f t="shared" si="14"/>
        <v>5.1129890182459614E-2</v>
      </c>
      <c r="T141" s="29">
        <v>1.1162452152865288</v>
      </c>
      <c r="U141" s="29">
        <v>2.24823</v>
      </c>
      <c r="V141" s="29">
        <v>3</v>
      </c>
      <c r="W141" s="29">
        <f t="shared" si="16"/>
        <v>42.666666666666664</v>
      </c>
      <c r="X141" s="29">
        <f t="shared" si="17"/>
        <v>52</v>
      </c>
      <c r="Y141" s="29">
        <f t="shared" si="18"/>
        <v>54.666666666666664</v>
      </c>
      <c r="Z141" s="29">
        <v>5</v>
      </c>
      <c r="AA141" s="2" t="s">
        <v>2255</v>
      </c>
      <c r="AB141" s="34"/>
      <c r="AC141">
        <v>17818</v>
      </c>
      <c r="AD141">
        <v>370.01575000000003</v>
      </c>
      <c r="AE141">
        <v>48.154707000000002</v>
      </c>
      <c r="AF141">
        <v>178.17</v>
      </c>
      <c r="AG141">
        <v>667.50685499999997</v>
      </c>
      <c r="AH141">
        <v>66.750685000000004</v>
      </c>
      <c r="AI141">
        <v>2.0764000000000001E-2</v>
      </c>
      <c r="AJ141">
        <v>1.3112E-2</v>
      </c>
      <c r="AK141">
        <v>0.63147900000000001</v>
      </c>
      <c r="AL141">
        <v>1.7774999999999999E-2</v>
      </c>
      <c r="AM141">
        <v>1.2500000000000001E-2</v>
      </c>
      <c r="AN141">
        <v>1</v>
      </c>
      <c r="AO141">
        <v>2.7030000000000001E-3</v>
      </c>
      <c r="AP141">
        <v>0.16215499999999999</v>
      </c>
      <c r="AQ141">
        <v>0.14030799999999999</v>
      </c>
      <c r="AR141">
        <v>0.185</v>
      </c>
      <c r="AS141">
        <v>0</v>
      </c>
      <c r="AT141">
        <v>25</v>
      </c>
      <c r="AU141">
        <v>0</v>
      </c>
      <c r="AV141">
        <v>7.7079999999999996E-3</v>
      </c>
      <c r="AW141">
        <v>2.055E-3</v>
      </c>
      <c r="AX141">
        <v>129.72972999999999</v>
      </c>
      <c r="AY141">
        <v>0</v>
      </c>
      <c r="AZ141">
        <v>400</v>
      </c>
      <c r="BA141">
        <v>0</v>
      </c>
      <c r="BB141">
        <v>0</v>
      </c>
      <c r="BC141">
        <v>0</v>
      </c>
      <c r="BD141">
        <v>5.1361509999999999</v>
      </c>
      <c r="BE141">
        <v>0.34992699999999999</v>
      </c>
    </row>
    <row r="142" spans="1:57" x14ac:dyDescent="0.25">
      <c r="A142" t="s">
        <v>687</v>
      </c>
      <c r="B142" s="5">
        <v>6</v>
      </c>
      <c r="C142" t="s">
        <v>3</v>
      </c>
      <c r="D142" s="5">
        <v>4</v>
      </c>
      <c r="E142" s="5" t="s">
        <v>1</v>
      </c>
      <c r="F142" t="s">
        <v>301</v>
      </c>
      <c r="G142" s="5" t="s">
        <v>244</v>
      </c>
      <c r="H142" s="8">
        <v>3.65597371</v>
      </c>
      <c r="I142" s="5">
        <v>-0.36550240000000001</v>
      </c>
      <c r="J142" s="5" t="s">
        <v>50</v>
      </c>
      <c r="K142" s="29">
        <v>15934</v>
      </c>
      <c r="L142" s="29">
        <v>3162</v>
      </c>
      <c r="M142" s="29">
        <f t="shared" si="15"/>
        <v>19.844357976653697</v>
      </c>
      <c r="N142" s="29">
        <v>8.2302488687782144E-2</v>
      </c>
      <c r="O142" s="29">
        <v>0.67790028214317022</v>
      </c>
      <c r="P142" s="29">
        <v>48.876303600313456</v>
      </c>
      <c r="Q142" s="29">
        <f t="shared" si="13"/>
        <v>22.705409663169039</v>
      </c>
      <c r="R142" s="29">
        <v>0.75063842956723814</v>
      </c>
      <c r="S142" s="29">
        <f t="shared" si="14"/>
        <v>7.1093629739313768E-2</v>
      </c>
      <c r="T142" s="29">
        <v>1.1529950125790289</v>
      </c>
      <c r="U142" s="29">
        <v>2.24823</v>
      </c>
      <c r="V142" s="29">
        <v>3</v>
      </c>
      <c r="W142" s="29">
        <f t="shared" si="16"/>
        <v>42.666666666666664</v>
      </c>
      <c r="X142" s="29">
        <f t="shared" si="17"/>
        <v>52</v>
      </c>
      <c r="Y142" s="29">
        <f t="shared" si="18"/>
        <v>54.666666666666664</v>
      </c>
      <c r="Z142" s="29">
        <v>5</v>
      </c>
      <c r="AA142" s="2" t="s">
        <v>2255</v>
      </c>
      <c r="AB142" s="34"/>
      <c r="AC142">
        <v>18013</v>
      </c>
      <c r="AD142">
        <v>370.01575000000003</v>
      </c>
      <c r="AE142">
        <v>48.681711999999997</v>
      </c>
      <c r="AF142">
        <v>180.12</v>
      </c>
      <c r="AG142">
        <v>637.35721999999998</v>
      </c>
      <c r="AH142">
        <v>63.735722000000003</v>
      </c>
      <c r="AI142">
        <v>2.0541E-2</v>
      </c>
      <c r="AJ142">
        <v>1.5304999999999999E-2</v>
      </c>
      <c r="AK142">
        <v>0.74509000000000003</v>
      </c>
      <c r="AL142">
        <v>1.6400000000000001E-2</v>
      </c>
      <c r="AM142">
        <v>7.4999999999999997E-3</v>
      </c>
      <c r="AN142">
        <v>95</v>
      </c>
      <c r="AO142">
        <v>0.25674599999999997</v>
      </c>
      <c r="AP142">
        <v>15.40475</v>
      </c>
      <c r="AQ142">
        <v>17.298618000000001</v>
      </c>
      <c r="AR142">
        <v>0.22165299999999999</v>
      </c>
      <c r="AS142">
        <v>7.9867999999999995E-2</v>
      </c>
      <c r="AT142">
        <v>32.799999999999997</v>
      </c>
      <c r="AU142">
        <v>9.257085</v>
      </c>
      <c r="AV142">
        <v>6.9699999999999996E-3</v>
      </c>
      <c r="AW142">
        <v>2.594E-3</v>
      </c>
      <c r="AX142">
        <v>148.20665600000001</v>
      </c>
      <c r="AY142">
        <v>21.955707</v>
      </c>
      <c r="AZ142">
        <v>265.51989800000001</v>
      </c>
      <c r="BA142">
        <v>49.603636000000002</v>
      </c>
      <c r="BB142">
        <v>3.6858590000000002</v>
      </c>
      <c r="BC142">
        <v>3.4793989999999999</v>
      </c>
      <c r="BD142">
        <v>7.3947180000000001</v>
      </c>
      <c r="BE142">
        <v>5.3680839999999996</v>
      </c>
    </row>
    <row r="143" spans="1:57" x14ac:dyDescent="0.25">
      <c r="A143" t="s">
        <v>687</v>
      </c>
      <c r="B143" s="5">
        <v>6</v>
      </c>
      <c r="C143" t="s">
        <v>12</v>
      </c>
      <c r="D143" s="5">
        <v>5</v>
      </c>
      <c r="E143" s="5" t="s">
        <v>1</v>
      </c>
      <c r="F143" t="s">
        <v>301</v>
      </c>
      <c r="G143" s="5" t="s">
        <v>244</v>
      </c>
      <c r="H143" s="8">
        <v>3.65597371</v>
      </c>
      <c r="I143" s="5">
        <v>-0.36550240000000001</v>
      </c>
      <c r="J143" s="5" t="s">
        <v>50</v>
      </c>
      <c r="K143" s="29">
        <v>19138</v>
      </c>
      <c r="L143" s="29">
        <v>144</v>
      </c>
      <c r="M143" s="29">
        <f t="shared" si="15"/>
        <v>0.75242972097397842</v>
      </c>
      <c r="N143" s="29">
        <v>4.7826470588235845E-2</v>
      </c>
      <c r="O143" s="29">
        <v>5.2146175549474635E-2</v>
      </c>
      <c r="P143" s="29">
        <v>58.704323980343851</v>
      </c>
      <c r="Q143" s="29">
        <f t="shared" si="13"/>
        <v>32.533430043199431</v>
      </c>
      <c r="R143" s="29">
        <v>0.69623232067574647</v>
      </c>
      <c r="S143" s="29">
        <f t="shared" si="14"/>
        <v>1.6687520847822102E-2</v>
      </c>
      <c r="T143" s="29">
        <v>1.1313967898041601</v>
      </c>
      <c r="U143" s="29">
        <v>2.24823</v>
      </c>
      <c r="V143" s="29">
        <v>3</v>
      </c>
      <c r="W143" s="29">
        <f t="shared" si="16"/>
        <v>42.666666666666664</v>
      </c>
      <c r="X143" s="29">
        <f t="shared" si="17"/>
        <v>52</v>
      </c>
      <c r="Y143" s="29">
        <f t="shared" si="18"/>
        <v>54.666666666666664</v>
      </c>
      <c r="Z143" s="29">
        <v>5</v>
      </c>
      <c r="AA143" s="2" t="s">
        <v>2255</v>
      </c>
      <c r="AB143" s="34"/>
      <c r="AC143">
        <v>21732</v>
      </c>
      <c r="AD143">
        <v>370.01575000000003</v>
      </c>
      <c r="AE143">
        <v>58.732635000000002</v>
      </c>
      <c r="AF143">
        <v>217.31</v>
      </c>
      <c r="AG143">
        <v>1032.629379</v>
      </c>
      <c r="AH143">
        <v>103.26293800000001</v>
      </c>
      <c r="AI143">
        <v>1.7024999999999998E-2</v>
      </c>
      <c r="AJ143">
        <v>1.1893000000000001E-2</v>
      </c>
      <c r="AK143">
        <v>0.69853500000000002</v>
      </c>
      <c r="AL143">
        <v>1.3775000000000001E-2</v>
      </c>
      <c r="AM143">
        <v>1.2500000000000001E-2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25">
      <c r="A144" t="s">
        <v>291</v>
      </c>
      <c r="B144" s="5">
        <v>6</v>
      </c>
      <c r="C144" t="s">
        <v>15</v>
      </c>
      <c r="D144" s="5">
        <v>6</v>
      </c>
      <c r="E144" s="5" t="s">
        <v>1</v>
      </c>
      <c r="F144" t="s">
        <v>301</v>
      </c>
      <c r="G144" s="5" t="s">
        <v>244</v>
      </c>
      <c r="H144" s="8">
        <v>3.65597371</v>
      </c>
      <c r="I144" s="5">
        <v>-0.36550240000000001</v>
      </c>
      <c r="J144" s="5" t="s">
        <v>51</v>
      </c>
      <c r="K144" s="29">
        <v>2441</v>
      </c>
      <c r="L144" s="29">
        <v>160</v>
      </c>
      <c r="M144" s="29">
        <f t="shared" si="15"/>
        <v>6.5546907005325687</v>
      </c>
      <c r="N144" s="29">
        <v>0.10642575757575823</v>
      </c>
      <c r="O144" s="29">
        <v>0.12292858662378429</v>
      </c>
      <c r="P144" s="29">
        <v>9.0929903014744689</v>
      </c>
      <c r="Q144" s="29">
        <f t="shared" si="13"/>
        <v>17.077903635669948</v>
      </c>
      <c r="R144" s="29">
        <v>0.97243090266799903</v>
      </c>
      <c r="S144" s="29">
        <f t="shared" si="14"/>
        <v>0.29288610284007466</v>
      </c>
      <c r="U144" s="29">
        <v>2.24823</v>
      </c>
      <c r="V144" s="29">
        <v>3</v>
      </c>
      <c r="W144" s="29">
        <f t="shared" si="16"/>
        <v>42.666666666666664</v>
      </c>
      <c r="X144" s="29">
        <f t="shared" si="17"/>
        <v>52</v>
      </c>
      <c r="Y144" s="29">
        <f t="shared" si="18"/>
        <v>54.666666666666664</v>
      </c>
      <c r="Z144" s="29">
        <v>5</v>
      </c>
      <c r="AA144" s="2" t="s">
        <v>2255</v>
      </c>
      <c r="AB144" s="34"/>
      <c r="AC144">
        <v>3030</v>
      </c>
      <c r="AD144">
        <v>335.34424999999999</v>
      </c>
      <c r="AE144">
        <v>9.0354910000000004</v>
      </c>
      <c r="AF144">
        <v>30.01</v>
      </c>
      <c r="AG144">
        <v>40.497036000000001</v>
      </c>
      <c r="AH144">
        <v>4.0497040000000002</v>
      </c>
      <c r="AI144">
        <v>0.110693</v>
      </c>
      <c r="AJ144">
        <v>0.107214</v>
      </c>
      <c r="AK144">
        <v>0.96857499999999996</v>
      </c>
      <c r="AL144">
        <v>7.0025000000000004E-2</v>
      </c>
      <c r="AM144">
        <v>4.7500000000000001E-2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61" x14ac:dyDescent="0.25">
      <c r="A145" t="s">
        <v>291</v>
      </c>
      <c r="B145" s="5">
        <v>6</v>
      </c>
      <c r="C145" t="s">
        <v>13</v>
      </c>
      <c r="D145" s="5">
        <v>11</v>
      </c>
      <c r="E145" s="5" t="s">
        <v>1</v>
      </c>
      <c r="F145" t="s">
        <v>301</v>
      </c>
      <c r="G145" s="5" t="s">
        <v>244</v>
      </c>
      <c r="H145" s="8">
        <v>3.65597371</v>
      </c>
      <c r="I145" s="5">
        <v>-0.36550240000000001</v>
      </c>
      <c r="J145" s="5" t="s">
        <v>52</v>
      </c>
      <c r="K145" s="29">
        <v>1888</v>
      </c>
      <c r="L145" s="29">
        <v>104</v>
      </c>
      <c r="M145" s="29">
        <f t="shared" si="15"/>
        <v>5.508474576271186</v>
      </c>
      <c r="N145" s="29">
        <v>0.27060769230769866</v>
      </c>
      <c r="O145" s="29">
        <v>4.8426412912399873E-2</v>
      </c>
      <c r="P145" s="29">
        <v>7.0330051983546893</v>
      </c>
      <c r="Q145" s="29">
        <f t="shared" si="13"/>
        <v>19.137888738789727</v>
      </c>
      <c r="R145" s="29">
        <v>0.91046875540968886</v>
      </c>
      <c r="S145" s="29">
        <f t="shared" si="14"/>
        <v>0.23092395558176448</v>
      </c>
      <c r="U145" s="29">
        <v>2.24823</v>
      </c>
      <c r="V145" s="29">
        <v>3</v>
      </c>
      <c r="W145" s="29">
        <f t="shared" si="16"/>
        <v>42.666666666666664</v>
      </c>
      <c r="X145" s="29">
        <f t="shared" si="17"/>
        <v>52</v>
      </c>
      <c r="Y145" s="29">
        <f t="shared" si="18"/>
        <v>54.666666666666664</v>
      </c>
      <c r="Z145" s="29">
        <v>5</v>
      </c>
      <c r="AA145" s="2" t="s">
        <v>2255</v>
      </c>
      <c r="AB145" s="34"/>
      <c r="AC145">
        <v>2328</v>
      </c>
      <c r="AD145">
        <v>335.34424999999999</v>
      </c>
      <c r="AE145">
        <v>6.9421200000000001</v>
      </c>
      <c r="AF145">
        <v>22.72</v>
      </c>
      <c r="AG145">
        <v>26.763811</v>
      </c>
      <c r="AH145">
        <v>2.6763810000000001</v>
      </c>
      <c r="AI145">
        <v>0.143901</v>
      </c>
      <c r="AJ145">
        <v>0.13284299999999999</v>
      </c>
      <c r="AK145">
        <v>0.92315199999999997</v>
      </c>
      <c r="AL145">
        <v>0.10445</v>
      </c>
      <c r="AM145">
        <v>7.2499999999999995E-2</v>
      </c>
      <c r="AN145">
        <v>3</v>
      </c>
      <c r="AO145">
        <v>8.9460000000000008E-3</v>
      </c>
      <c r="AP145">
        <v>0.53676199999999996</v>
      </c>
      <c r="AQ145">
        <v>4.2525769999999996</v>
      </c>
      <c r="AR145">
        <v>1.6883170000000001</v>
      </c>
      <c r="AS145">
        <v>0.14666100000000001</v>
      </c>
      <c r="AT145">
        <v>33</v>
      </c>
      <c r="AU145">
        <v>5.5677640000000004</v>
      </c>
      <c r="AV145">
        <v>5.2760000000000001E-2</v>
      </c>
      <c r="AW145">
        <v>2.5408E-2</v>
      </c>
      <c r="AX145">
        <v>18.967341000000001</v>
      </c>
      <c r="AY145">
        <v>3.0318529999999999</v>
      </c>
      <c r="AZ145">
        <v>48.153776999999998</v>
      </c>
      <c r="BA145">
        <v>10.837569</v>
      </c>
      <c r="BB145">
        <v>24.81915</v>
      </c>
      <c r="BC145">
        <v>14.589451</v>
      </c>
      <c r="BD145">
        <v>6.6815810000000004</v>
      </c>
      <c r="BE145">
        <v>0.76376299999999997</v>
      </c>
    </row>
    <row r="146" spans="1:61" x14ac:dyDescent="0.25">
      <c r="A146" t="s">
        <v>291</v>
      </c>
      <c r="B146" s="5">
        <v>6</v>
      </c>
      <c r="C146" t="s">
        <v>10</v>
      </c>
      <c r="D146" s="5">
        <v>13</v>
      </c>
      <c r="E146" s="5" t="s">
        <v>1</v>
      </c>
      <c r="F146" t="s">
        <v>301</v>
      </c>
      <c r="G146" s="5" t="s">
        <v>244</v>
      </c>
      <c r="H146" s="8">
        <v>3.65597371</v>
      </c>
      <c r="I146" s="5">
        <v>-0.36550240000000001</v>
      </c>
      <c r="J146" s="5" t="s">
        <v>50</v>
      </c>
      <c r="K146" s="29">
        <v>12966</v>
      </c>
      <c r="L146" s="29">
        <v>1806</v>
      </c>
      <c r="M146" s="29">
        <f t="shared" si="15"/>
        <v>13.928736695974086</v>
      </c>
      <c r="N146" s="29">
        <v>6.4074393939393542E-2</v>
      </c>
      <c r="O146" s="29">
        <v>0.61464293311892149</v>
      </c>
      <c r="P146" s="29">
        <v>48.299759217090518</v>
      </c>
      <c r="Q146" s="29">
        <f t="shared" si="13"/>
        <v>22.128865279946101</v>
      </c>
      <c r="R146" s="29">
        <v>0.68328247692901734</v>
      </c>
      <c r="S146" s="29">
        <f t="shared" si="14"/>
        <v>3.7376771010929621E-3</v>
      </c>
      <c r="U146" s="29">
        <v>2.24823</v>
      </c>
      <c r="V146" s="29">
        <v>3</v>
      </c>
      <c r="W146" s="29">
        <f t="shared" si="16"/>
        <v>42.666666666666664</v>
      </c>
      <c r="X146" s="29">
        <f t="shared" si="17"/>
        <v>52</v>
      </c>
      <c r="Y146" s="29">
        <f t="shared" si="18"/>
        <v>54.666666666666664</v>
      </c>
      <c r="Z146" s="29">
        <v>5</v>
      </c>
      <c r="AA146" s="2" t="s">
        <v>2255</v>
      </c>
      <c r="AB146" s="34"/>
      <c r="AC146">
        <v>15982</v>
      </c>
      <c r="AD146">
        <v>335.34424999999999</v>
      </c>
      <c r="AE146">
        <v>47.658487999999998</v>
      </c>
      <c r="AF146">
        <v>159.81</v>
      </c>
      <c r="AG146">
        <v>559.24464599999999</v>
      </c>
      <c r="AH146">
        <v>55.924464999999998</v>
      </c>
      <c r="AI146">
        <v>2.0981E-2</v>
      </c>
      <c r="AJ146">
        <v>1.4422000000000001E-2</v>
      </c>
      <c r="AK146">
        <v>0.68738600000000005</v>
      </c>
      <c r="AL146">
        <v>1.7350000000000001E-2</v>
      </c>
      <c r="AM146">
        <v>1.2500000000000001E-2</v>
      </c>
      <c r="AN146">
        <v>53</v>
      </c>
      <c r="AO146">
        <v>0.15804699999999999</v>
      </c>
      <c r="AP146">
        <v>9.4827929999999991</v>
      </c>
      <c r="AQ146">
        <v>11.631836</v>
      </c>
      <c r="AR146">
        <v>0.254971</v>
      </c>
      <c r="AS146">
        <v>0.12906000000000001</v>
      </c>
      <c r="AT146">
        <v>35.075471999999998</v>
      </c>
      <c r="AU146">
        <v>15.246499</v>
      </c>
      <c r="AV146">
        <v>7.4830000000000001E-3</v>
      </c>
      <c r="AW146">
        <v>3.0929999999999998E-3</v>
      </c>
      <c r="AX146">
        <v>138.30658500000001</v>
      </c>
      <c r="AY146">
        <v>18.391354</v>
      </c>
      <c r="AZ146">
        <v>429.757362</v>
      </c>
      <c r="BA146">
        <v>326.11409500000002</v>
      </c>
      <c r="BB146">
        <v>5.7902630000000004</v>
      </c>
      <c r="BC146">
        <v>4.4817879999999999</v>
      </c>
      <c r="BD146">
        <v>7.3110819999999999</v>
      </c>
      <c r="BE146">
        <v>3.435921</v>
      </c>
    </row>
    <row r="147" spans="1:61" x14ac:dyDescent="0.25">
      <c r="A147" t="s">
        <v>291</v>
      </c>
      <c r="B147" s="5">
        <v>6</v>
      </c>
      <c r="C147" t="s">
        <v>11</v>
      </c>
      <c r="D147" s="5">
        <v>16</v>
      </c>
      <c r="E147" s="5" t="s">
        <v>1</v>
      </c>
      <c r="F147" t="s">
        <v>301</v>
      </c>
      <c r="G147" s="5" t="s">
        <v>244</v>
      </c>
      <c r="H147" s="8">
        <v>3.65597371</v>
      </c>
      <c r="I147" s="5">
        <v>-0.36550240000000001</v>
      </c>
      <c r="J147" s="5" t="s">
        <v>51</v>
      </c>
      <c r="K147" s="29">
        <v>4481</v>
      </c>
      <c r="L147" s="29">
        <v>70</v>
      </c>
      <c r="M147" s="29">
        <f t="shared" si="15"/>
        <v>1.5621513055121625</v>
      </c>
      <c r="N147" s="29">
        <v>7.8230769230769742E-2</v>
      </c>
      <c r="O147" s="29">
        <v>4.8426412912399873E-2</v>
      </c>
      <c r="P147" s="29">
        <v>16.692212020035679</v>
      </c>
      <c r="Q147" s="29">
        <f t="shared" si="13"/>
        <v>9.4786819171087373</v>
      </c>
      <c r="R147" s="29">
        <v>0.63635373142889839</v>
      </c>
      <c r="S147" s="29">
        <f t="shared" si="14"/>
        <v>4.3191068399025978E-2</v>
      </c>
      <c r="U147" s="29">
        <v>2.24823</v>
      </c>
      <c r="V147" s="29">
        <v>3</v>
      </c>
      <c r="W147" s="29">
        <f t="shared" si="16"/>
        <v>42.666666666666664</v>
      </c>
      <c r="X147" s="29">
        <f t="shared" si="17"/>
        <v>52</v>
      </c>
      <c r="Y147" s="29">
        <f t="shared" si="18"/>
        <v>54.666666666666664</v>
      </c>
      <c r="Z147" s="29">
        <v>5</v>
      </c>
      <c r="AA147" s="2" t="s">
        <v>2255</v>
      </c>
      <c r="AB147" s="34"/>
      <c r="AC147">
        <v>5519</v>
      </c>
      <c r="AD147">
        <v>335.34424999999999</v>
      </c>
      <c r="AE147">
        <v>16.457715</v>
      </c>
      <c r="AF147">
        <v>55.18</v>
      </c>
      <c r="AG147">
        <v>112.94550700000001</v>
      </c>
      <c r="AH147">
        <v>11.294551</v>
      </c>
      <c r="AI147">
        <v>6.0749999999999998E-2</v>
      </c>
      <c r="AJ147">
        <v>3.8857000000000003E-2</v>
      </c>
      <c r="AK147">
        <v>0.63962399999999997</v>
      </c>
      <c r="AL147">
        <v>5.1075000000000002E-2</v>
      </c>
      <c r="AM147">
        <v>3.7499999999999999E-2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61" x14ac:dyDescent="0.25">
      <c r="A148" t="s">
        <v>292</v>
      </c>
      <c r="B148" s="5">
        <v>6</v>
      </c>
      <c r="C148" t="s">
        <v>12</v>
      </c>
      <c r="D148" s="5">
        <v>5</v>
      </c>
      <c r="E148" s="5" t="s">
        <v>1</v>
      </c>
      <c r="F148" t="s">
        <v>301</v>
      </c>
      <c r="G148" s="5" t="s">
        <v>244</v>
      </c>
      <c r="H148" s="8">
        <v>3.65597371</v>
      </c>
      <c r="I148" s="5">
        <v>-0.36550240000000001</v>
      </c>
      <c r="J148" s="5" t="s">
        <v>52</v>
      </c>
      <c r="K148" s="29">
        <v>15845</v>
      </c>
      <c r="L148" s="29">
        <v>1930</v>
      </c>
      <c r="M148" s="29">
        <f t="shared" si="15"/>
        <v>12.180498579993689</v>
      </c>
      <c r="N148" s="29">
        <v>7.0752941176471046E-2</v>
      </c>
      <c r="O148" s="29">
        <v>0.52445315617329358</v>
      </c>
      <c r="P148" s="29">
        <v>61.102648967395858</v>
      </c>
      <c r="Q148" s="29">
        <f t="shared" si="13"/>
        <v>34.931755030251438</v>
      </c>
      <c r="R148" s="29">
        <v>0.60872508531109792</v>
      </c>
      <c r="S148" s="29">
        <f t="shared" si="14"/>
        <v>7.0819714516826449E-2</v>
      </c>
      <c r="T148" s="29">
        <v>1.1371209167246017</v>
      </c>
      <c r="U148" s="29">
        <v>2.24823</v>
      </c>
      <c r="V148" s="29">
        <v>3</v>
      </c>
      <c r="W148" s="29">
        <f t="shared" si="16"/>
        <v>42.666666666666664</v>
      </c>
      <c r="X148" s="29">
        <f t="shared" si="17"/>
        <v>52</v>
      </c>
      <c r="Y148" s="29">
        <f t="shared" si="18"/>
        <v>54.666666666666664</v>
      </c>
      <c r="Z148" s="29">
        <v>5</v>
      </c>
      <c r="AA148" s="2" t="s">
        <v>2255</v>
      </c>
      <c r="AB148" s="34"/>
      <c r="AC148">
        <v>18770</v>
      </c>
      <c r="AD148">
        <v>310.23447499999997</v>
      </c>
      <c r="AE148">
        <v>60.502625000000002</v>
      </c>
      <c r="AF148">
        <v>187.69</v>
      </c>
      <c r="AG148">
        <v>767.51486899999998</v>
      </c>
      <c r="AH148">
        <v>76.751486999999997</v>
      </c>
      <c r="AI148">
        <v>1.6528000000000001E-2</v>
      </c>
      <c r="AJ148">
        <v>1.0215E-2</v>
      </c>
      <c r="AK148">
        <v>0.618066</v>
      </c>
      <c r="AL148">
        <v>1.4324999999999999E-2</v>
      </c>
      <c r="AM148">
        <v>1.2500000000000001E-2</v>
      </c>
      <c r="AN148">
        <v>45</v>
      </c>
      <c r="AO148">
        <v>0.14505199999999999</v>
      </c>
      <c r="AP148">
        <v>8.7030949999999994</v>
      </c>
      <c r="AQ148">
        <v>10.628663</v>
      </c>
      <c r="AR148">
        <v>0.271532</v>
      </c>
      <c r="AS148">
        <v>0.17228499999999999</v>
      </c>
      <c r="AT148">
        <v>44.333333000000003</v>
      </c>
      <c r="AU148">
        <v>26.663730999999999</v>
      </c>
      <c r="AV148">
        <v>6.2659999999999999E-3</v>
      </c>
      <c r="AW148">
        <v>2.415E-3</v>
      </c>
      <c r="AX148">
        <v>166.86561800000001</v>
      </c>
      <c r="AY148">
        <v>28.759971</v>
      </c>
      <c r="AZ148">
        <v>314.54152099999999</v>
      </c>
      <c r="BA148">
        <v>125.914276</v>
      </c>
      <c r="BB148">
        <v>6.5829329999999997</v>
      </c>
      <c r="BC148">
        <v>5.0563979999999997</v>
      </c>
      <c r="BD148">
        <v>8.3384920000000005</v>
      </c>
      <c r="BE148">
        <v>3.6400549999999998</v>
      </c>
    </row>
    <row r="149" spans="1:61" x14ac:dyDescent="0.25">
      <c r="A149" t="s">
        <v>292</v>
      </c>
      <c r="B149" s="5">
        <v>6</v>
      </c>
      <c r="C149" t="s">
        <v>13</v>
      </c>
      <c r="D149" s="5">
        <v>11</v>
      </c>
      <c r="E149" s="5" t="s">
        <v>1</v>
      </c>
      <c r="F149" t="s">
        <v>301</v>
      </c>
      <c r="G149" s="5" t="s">
        <v>244</v>
      </c>
      <c r="H149" s="8">
        <v>3.65597371</v>
      </c>
      <c r="I149" s="5">
        <v>-0.36550240000000001</v>
      </c>
      <c r="J149" s="5" t="s">
        <v>293</v>
      </c>
      <c r="K149" s="29">
        <v>13741</v>
      </c>
      <c r="L149" s="29">
        <v>404</v>
      </c>
      <c r="M149" s="29">
        <f t="shared" si="15"/>
        <v>2.9401062513645293</v>
      </c>
      <c r="N149" s="29">
        <v>7.27999999999972E-2</v>
      </c>
      <c r="O149" s="29">
        <v>0.14653838187194967</v>
      </c>
      <c r="P149" s="29">
        <v>52.989050139538435</v>
      </c>
      <c r="Q149" s="29">
        <f t="shared" si="13"/>
        <v>26.818156202394018</v>
      </c>
      <c r="R149" s="29">
        <v>2.1757533625903291</v>
      </c>
      <c r="S149" s="29">
        <f t="shared" si="14"/>
        <v>1.4962085627624049</v>
      </c>
      <c r="T149" s="29">
        <v>1.1371209167246017</v>
      </c>
      <c r="U149" s="29">
        <v>2.24823</v>
      </c>
      <c r="V149" s="29">
        <v>3</v>
      </c>
      <c r="W149" s="29">
        <f t="shared" si="16"/>
        <v>42.666666666666664</v>
      </c>
      <c r="X149" s="29">
        <f t="shared" si="17"/>
        <v>52</v>
      </c>
      <c r="Y149" s="29">
        <f t="shared" si="18"/>
        <v>54.666666666666664</v>
      </c>
      <c r="Z149" s="29">
        <v>5</v>
      </c>
      <c r="AA149" s="2" t="s">
        <v>2255</v>
      </c>
      <c r="AB149" s="34"/>
      <c r="AC149">
        <v>15913</v>
      </c>
      <c r="AD149">
        <v>310.23447499999997</v>
      </c>
      <c r="AE149">
        <v>51.293461000000001</v>
      </c>
      <c r="AF149">
        <v>158.83000000000001</v>
      </c>
      <c r="AG149">
        <v>788.01877000000002</v>
      </c>
      <c r="AH149">
        <v>78.801877000000005</v>
      </c>
      <c r="AI149">
        <v>1.9487000000000001E-2</v>
      </c>
      <c r="AJ149">
        <v>4.3742000000000003E-2</v>
      </c>
      <c r="AK149">
        <v>2.2446440000000001</v>
      </c>
      <c r="AL149">
        <v>1.2874999999999999E-2</v>
      </c>
      <c r="AM149">
        <v>1.2500000000000001E-2</v>
      </c>
      <c r="AN149">
        <v>7</v>
      </c>
      <c r="AO149">
        <v>2.2564000000000001E-2</v>
      </c>
      <c r="AP149">
        <v>1.353815</v>
      </c>
      <c r="AQ149">
        <v>2.8215919999999999</v>
      </c>
      <c r="AR149">
        <v>0.659636</v>
      </c>
      <c r="AS149">
        <v>0.208814</v>
      </c>
      <c r="AT149">
        <v>64.142857000000006</v>
      </c>
      <c r="AU149">
        <v>15.496543000000001</v>
      </c>
      <c r="AV149">
        <v>1.0447E-2</v>
      </c>
      <c r="AW149">
        <v>2.7460000000000002E-3</v>
      </c>
      <c r="AX149">
        <v>97.506136999999995</v>
      </c>
      <c r="AY149">
        <v>7.2395690000000004</v>
      </c>
      <c r="AZ149">
        <v>455.33810899999997</v>
      </c>
      <c r="BA149">
        <v>356.03055699999999</v>
      </c>
      <c r="BB149">
        <v>34.283028999999999</v>
      </c>
      <c r="BC149">
        <v>34.199345999999998</v>
      </c>
      <c r="BD149">
        <v>5.7215400000000001</v>
      </c>
      <c r="BE149">
        <v>1.34371</v>
      </c>
    </row>
    <row r="150" spans="1:61" x14ac:dyDescent="0.25">
      <c r="A150" t="s">
        <v>294</v>
      </c>
      <c r="B150" s="5">
        <v>6</v>
      </c>
      <c r="C150" t="s">
        <v>28</v>
      </c>
      <c r="D150" s="5">
        <v>15</v>
      </c>
      <c r="E150" s="5" t="s">
        <v>1</v>
      </c>
      <c r="F150" t="s">
        <v>301</v>
      </c>
      <c r="G150" s="5" t="s">
        <v>244</v>
      </c>
      <c r="H150" s="8">
        <v>3.65597371</v>
      </c>
      <c r="I150" s="5">
        <v>-0.36550240000000001</v>
      </c>
      <c r="J150" s="5" t="s">
        <v>50</v>
      </c>
      <c r="K150" s="29">
        <v>15750</v>
      </c>
      <c r="L150" s="29">
        <v>1793</v>
      </c>
      <c r="M150" s="29">
        <f t="shared" si="15"/>
        <v>11.384126984126985</v>
      </c>
      <c r="N150" s="29">
        <v>6.6417763157894785E-2</v>
      </c>
      <c r="O150" s="29">
        <v>0.5125928662860596</v>
      </c>
      <c r="P150" s="29">
        <v>53.114063447404199</v>
      </c>
      <c r="Q150" s="29">
        <f t="shared" si="13"/>
        <v>26.943169510259782</v>
      </c>
      <c r="R150" s="29">
        <v>0.70392082442581061</v>
      </c>
      <c r="S150" s="29">
        <f t="shared" si="14"/>
        <v>2.4376024597886237E-2</v>
      </c>
      <c r="T150" s="29">
        <v>1.0174472626656583</v>
      </c>
      <c r="U150" s="29">
        <v>2.24823</v>
      </c>
      <c r="V150" s="29">
        <v>3</v>
      </c>
      <c r="W150" s="29">
        <f t="shared" si="16"/>
        <v>42.666666666666664</v>
      </c>
      <c r="X150" s="29">
        <f t="shared" si="17"/>
        <v>52</v>
      </c>
      <c r="Y150" s="29">
        <f t="shared" si="18"/>
        <v>54.666666666666664</v>
      </c>
      <c r="Z150" s="29">
        <v>5</v>
      </c>
      <c r="AA150" s="2" t="s">
        <v>2255</v>
      </c>
      <c r="AB150" s="34"/>
      <c r="AC150">
        <v>16058</v>
      </c>
      <c r="AD150">
        <v>304.36849999999998</v>
      </c>
      <c r="AE150">
        <v>52.758415999999997</v>
      </c>
      <c r="AF150">
        <v>160.57</v>
      </c>
      <c r="AG150">
        <v>616.44831499999998</v>
      </c>
      <c r="AH150">
        <v>61.644832000000001</v>
      </c>
      <c r="AI150">
        <v>1.8950000000000002E-2</v>
      </c>
      <c r="AJ150">
        <v>1.3374E-2</v>
      </c>
      <c r="AK150">
        <v>0.70574300000000001</v>
      </c>
      <c r="AL150">
        <v>1.5174999999999999E-2</v>
      </c>
      <c r="AM150">
        <v>1.2500000000000001E-2</v>
      </c>
      <c r="AN150">
        <v>31</v>
      </c>
      <c r="AO150">
        <v>0.10185</v>
      </c>
      <c r="AP150">
        <v>6.1110129999999998</v>
      </c>
      <c r="AQ150">
        <v>6.6384359999999996</v>
      </c>
      <c r="AR150">
        <v>0.224356</v>
      </c>
      <c r="AS150">
        <v>0.1201</v>
      </c>
      <c r="AT150">
        <v>34.387096999999997</v>
      </c>
      <c r="AU150">
        <v>14.193137999999999</v>
      </c>
      <c r="AV150">
        <v>6.7200000000000003E-3</v>
      </c>
      <c r="AW150">
        <v>2.6150000000000001E-3</v>
      </c>
      <c r="AX150">
        <v>156.000505</v>
      </c>
      <c r="AY150">
        <v>26.091493</v>
      </c>
      <c r="AZ150">
        <v>330.86500999999998</v>
      </c>
      <c r="BA150">
        <v>180.89621700000001</v>
      </c>
      <c r="BB150">
        <v>9.3691130000000005</v>
      </c>
      <c r="BC150">
        <v>10.281694</v>
      </c>
      <c r="BD150">
        <v>7.3935909999999998</v>
      </c>
      <c r="BE150">
        <v>3.1313819999999999</v>
      </c>
    </row>
    <row r="151" spans="1:61" x14ac:dyDescent="0.25">
      <c r="A151" t="s">
        <v>294</v>
      </c>
      <c r="B151" s="5">
        <v>6</v>
      </c>
      <c r="C151" t="s">
        <v>11</v>
      </c>
      <c r="D151" s="5">
        <v>16</v>
      </c>
      <c r="E151" s="5" t="s">
        <v>1</v>
      </c>
      <c r="F151" t="s">
        <v>301</v>
      </c>
      <c r="G151" s="5" t="s">
        <v>244</v>
      </c>
      <c r="H151" s="8">
        <v>3.65597371</v>
      </c>
      <c r="I151" s="5">
        <v>-0.36550240000000001</v>
      </c>
      <c r="J151" s="5" t="s">
        <v>293</v>
      </c>
      <c r="K151" s="29">
        <v>2768</v>
      </c>
      <c r="L151" s="29">
        <v>224</v>
      </c>
      <c r="M151" s="29">
        <f t="shared" si="15"/>
        <v>8.0924855491329488</v>
      </c>
      <c r="N151" s="29">
        <v>0.22652592592592563</v>
      </c>
      <c r="O151" s="29">
        <v>9.1052680195550059E-2</v>
      </c>
      <c r="P151" s="29">
        <v>9.3345858807882429</v>
      </c>
      <c r="Q151" s="29">
        <f t="shared" si="13"/>
        <v>16.836308056356174</v>
      </c>
      <c r="R151" s="29">
        <v>0.91188288578773491</v>
      </c>
      <c r="S151" s="29">
        <f t="shared" si="14"/>
        <v>0.23233808595981054</v>
      </c>
      <c r="T151" s="29">
        <v>1.0174472626656583</v>
      </c>
      <c r="U151" s="29">
        <v>2.24823</v>
      </c>
      <c r="V151" s="29">
        <v>3</v>
      </c>
      <c r="W151" s="29">
        <f t="shared" si="16"/>
        <v>42.666666666666664</v>
      </c>
      <c r="X151" s="29">
        <f t="shared" si="17"/>
        <v>52</v>
      </c>
      <c r="Y151" s="29">
        <f t="shared" si="18"/>
        <v>54.666666666666664</v>
      </c>
      <c r="Z151" s="29">
        <v>5</v>
      </c>
      <c r="AA151" s="2" t="s">
        <v>2255</v>
      </c>
      <c r="AB151" s="34"/>
      <c r="AC151">
        <v>2809</v>
      </c>
      <c r="AD151">
        <v>304.36849999999998</v>
      </c>
      <c r="AE151">
        <v>9.2289449999999995</v>
      </c>
      <c r="AF151">
        <v>27.77</v>
      </c>
      <c r="AG151">
        <v>39.215266</v>
      </c>
      <c r="AH151">
        <v>3.9215270000000002</v>
      </c>
      <c r="AI151">
        <v>0.10835699999999999</v>
      </c>
      <c r="AJ151">
        <v>0.10384599999999999</v>
      </c>
      <c r="AK151">
        <v>0.95837399999999995</v>
      </c>
      <c r="AL151">
        <v>7.8200000000000006E-2</v>
      </c>
      <c r="AM151">
        <v>5.7500000000000002E-2</v>
      </c>
      <c r="AN151">
        <v>7</v>
      </c>
      <c r="AO151">
        <v>2.2998000000000001E-2</v>
      </c>
      <c r="AP151">
        <v>1.3799060000000001</v>
      </c>
      <c r="AQ151">
        <v>9.1491629999999997</v>
      </c>
      <c r="AR151">
        <v>1.475314</v>
      </c>
      <c r="AS151">
        <v>0.82577500000000004</v>
      </c>
      <c r="AT151">
        <v>36.714286000000001</v>
      </c>
      <c r="AU151">
        <v>13.695672</v>
      </c>
      <c r="AV151">
        <v>4.1308999999999998E-2</v>
      </c>
      <c r="AW151">
        <v>1.9009999999999999E-2</v>
      </c>
      <c r="AX151">
        <v>26.240285</v>
      </c>
      <c r="AY151">
        <v>5.3756719999999998</v>
      </c>
      <c r="AZ151">
        <v>70.977289999999996</v>
      </c>
      <c r="BA151">
        <v>22.372250999999999</v>
      </c>
      <c r="BB151">
        <v>47.035117</v>
      </c>
      <c r="BC151">
        <v>49.988298</v>
      </c>
      <c r="BD151">
        <v>7.0559229999999999</v>
      </c>
      <c r="BE151">
        <v>1.0671870000000001</v>
      </c>
    </row>
    <row r="152" spans="1:61" x14ac:dyDescent="0.25">
      <c r="A152" t="s">
        <v>295</v>
      </c>
      <c r="B152" s="5">
        <v>6</v>
      </c>
      <c r="C152" t="s">
        <v>17</v>
      </c>
      <c r="D152" s="5">
        <v>8</v>
      </c>
      <c r="E152" s="5" t="s">
        <v>1</v>
      </c>
      <c r="F152" t="s">
        <v>301</v>
      </c>
      <c r="G152" s="5" t="s">
        <v>244</v>
      </c>
      <c r="H152" s="8">
        <v>3.65597371</v>
      </c>
      <c r="I152" s="5">
        <v>-0.36550240000000001</v>
      </c>
      <c r="J152" s="5" t="s">
        <v>50</v>
      </c>
      <c r="K152" s="29">
        <v>2812</v>
      </c>
      <c r="L152" s="29">
        <v>289</v>
      </c>
      <c r="M152" s="29">
        <f t="shared" si="15"/>
        <v>10.277382645803698</v>
      </c>
      <c r="N152" s="29">
        <v>0.32497692307692133</v>
      </c>
      <c r="O152" s="29">
        <v>7.7306253554326104E-2</v>
      </c>
      <c r="P152" s="29">
        <v>8.3609686536448091</v>
      </c>
      <c r="Q152" s="29">
        <f t="shared" si="13"/>
        <v>17.809925283499609</v>
      </c>
      <c r="R152" s="29">
        <v>0.97788368801292302</v>
      </c>
      <c r="S152" s="29">
        <f t="shared" si="14"/>
        <v>0.29833888818499865</v>
      </c>
      <c r="T152" s="29">
        <v>0.99431062450824048</v>
      </c>
      <c r="U152" s="29">
        <v>2.24823</v>
      </c>
      <c r="V152" s="29">
        <v>3</v>
      </c>
      <c r="W152" s="29">
        <f t="shared" si="16"/>
        <v>42.666666666666664</v>
      </c>
      <c r="X152" s="29">
        <f t="shared" si="17"/>
        <v>52</v>
      </c>
      <c r="Y152" s="29">
        <f t="shared" si="18"/>
        <v>54.666666666666664</v>
      </c>
      <c r="Z152" s="29">
        <v>5</v>
      </c>
      <c r="AA152" s="2" t="s">
        <v>2255</v>
      </c>
      <c r="AB152" s="34"/>
      <c r="AC152">
        <v>2877</v>
      </c>
      <c r="AD152">
        <v>344.20405</v>
      </c>
      <c r="AE152">
        <v>8.3584139999999998</v>
      </c>
      <c r="AF152">
        <v>28.34</v>
      </c>
      <c r="AG152">
        <v>37.078893999999998</v>
      </c>
      <c r="AH152">
        <v>3.7078890000000002</v>
      </c>
      <c r="AI152">
        <v>0.1195</v>
      </c>
      <c r="AJ152">
        <v>0.11609700000000001</v>
      </c>
      <c r="AK152">
        <v>0.971522</v>
      </c>
      <c r="AL152">
        <v>8.5638000000000006E-2</v>
      </c>
      <c r="AM152">
        <v>5.7500000000000002E-2</v>
      </c>
      <c r="AN152">
        <v>8</v>
      </c>
      <c r="AO152">
        <v>2.3241999999999999E-2</v>
      </c>
      <c r="AP152">
        <v>1.394522</v>
      </c>
      <c r="AQ152">
        <v>10.636079000000001</v>
      </c>
      <c r="AR152">
        <v>1.4906379999999999</v>
      </c>
      <c r="AS152">
        <v>0.77908900000000003</v>
      </c>
      <c r="AT152">
        <v>38.25</v>
      </c>
      <c r="AU152">
        <v>16.679756999999999</v>
      </c>
      <c r="AV152">
        <v>4.0016999999999997E-2</v>
      </c>
      <c r="AW152">
        <v>2.0069E-2</v>
      </c>
      <c r="AX152">
        <v>30.200697999999999</v>
      </c>
      <c r="AY152">
        <v>14.477914999999999</v>
      </c>
      <c r="AZ152">
        <v>66.358351999999996</v>
      </c>
      <c r="BA152">
        <v>10.489375000000001</v>
      </c>
      <c r="BB152">
        <v>33.328246</v>
      </c>
      <c r="BC152">
        <v>28.954027</v>
      </c>
      <c r="BD152">
        <v>8.8693179999999998</v>
      </c>
      <c r="BE152">
        <v>1.105542</v>
      </c>
    </row>
    <row r="153" spans="1:61" x14ac:dyDescent="0.25">
      <c r="A153" t="s">
        <v>295</v>
      </c>
      <c r="B153" s="5">
        <v>6</v>
      </c>
      <c r="C153" t="s">
        <v>13</v>
      </c>
      <c r="D153" s="5">
        <v>11</v>
      </c>
      <c r="E153" s="5" t="s">
        <v>1</v>
      </c>
      <c r="F153" t="s">
        <v>301</v>
      </c>
      <c r="G153" s="5" t="s">
        <v>244</v>
      </c>
      <c r="H153" s="8">
        <v>3.65597371</v>
      </c>
      <c r="I153" s="5">
        <v>-0.36550240000000001</v>
      </c>
      <c r="J153" s="5" t="s">
        <v>52</v>
      </c>
      <c r="K153" s="29">
        <v>18120</v>
      </c>
      <c r="L153" s="29">
        <v>1732</v>
      </c>
      <c r="M153" s="29">
        <f t="shared" si="15"/>
        <v>9.5584988962472401</v>
      </c>
      <c r="N153" s="29">
        <v>5.4558284023667726E-2</v>
      </c>
      <c r="O153" s="29">
        <v>0.50249064810311972</v>
      </c>
      <c r="P153" s="29">
        <v>53.876512092476503</v>
      </c>
      <c r="Q153" s="29">
        <f t="shared" si="13"/>
        <v>27.705618155332086</v>
      </c>
      <c r="R153" s="29">
        <v>0.665933722125165</v>
      </c>
      <c r="S153" s="29">
        <f t="shared" si="14"/>
        <v>1.3611077702759378E-2</v>
      </c>
      <c r="T153" s="29">
        <v>1.0299204674259859</v>
      </c>
      <c r="U153" s="29">
        <v>2.24823</v>
      </c>
      <c r="V153" s="29">
        <v>3</v>
      </c>
      <c r="W153" s="29">
        <f t="shared" si="16"/>
        <v>42.666666666666664</v>
      </c>
      <c r="X153" s="29">
        <f t="shared" si="17"/>
        <v>52</v>
      </c>
      <c r="Y153" s="29">
        <f t="shared" si="18"/>
        <v>54.666666666666664</v>
      </c>
      <c r="Z153" s="29">
        <v>5</v>
      </c>
      <c r="AA153" s="2" t="s">
        <v>2255</v>
      </c>
      <c r="AB153" s="34"/>
      <c r="AC153">
        <v>18506</v>
      </c>
      <c r="AD153">
        <v>344.20405</v>
      </c>
      <c r="AE153">
        <v>53.764620000000001</v>
      </c>
      <c r="AF153">
        <v>185.05</v>
      </c>
      <c r="AG153">
        <v>710.381663</v>
      </c>
      <c r="AH153">
        <v>71.038166000000004</v>
      </c>
      <c r="AI153">
        <v>1.8599000000000001E-2</v>
      </c>
      <c r="AJ153">
        <v>1.2341E-2</v>
      </c>
      <c r="AK153">
        <v>0.66353300000000004</v>
      </c>
      <c r="AL153">
        <v>1.5225000000000001E-2</v>
      </c>
      <c r="AM153">
        <v>1.2500000000000001E-2</v>
      </c>
      <c r="AN153">
        <v>26</v>
      </c>
      <c r="AO153">
        <v>7.5537000000000007E-2</v>
      </c>
      <c r="AP153">
        <v>4.5321949999999998</v>
      </c>
      <c r="AQ153">
        <v>4.9011129999999996</v>
      </c>
      <c r="AR153">
        <v>0.23436799999999999</v>
      </c>
      <c r="AS153">
        <v>0.15651499999999999</v>
      </c>
      <c r="AT153">
        <v>34.884614999999997</v>
      </c>
      <c r="AU153">
        <v>18.582415000000001</v>
      </c>
      <c r="AV153">
        <v>6.9170000000000004E-3</v>
      </c>
      <c r="AW153">
        <v>3.1020000000000002E-3</v>
      </c>
      <c r="AX153">
        <v>166.891547</v>
      </c>
      <c r="AY153">
        <v>50.631855999999999</v>
      </c>
      <c r="AZ153">
        <v>526.65221899999995</v>
      </c>
      <c r="BA153">
        <v>330.15085900000003</v>
      </c>
      <c r="BB153">
        <v>11.978265</v>
      </c>
      <c r="BC153">
        <v>12.415879</v>
      </c>
      <c r="BD153">
        <v>7.1554500000000001</v>
      </c>
      <c r="BE153">
        <v>2.5603820000000002</v>
      </c>
    </row>
    <row r="154" spans="1:61" x14ac:dyDescent="0.25">
      <c r="A154" t="s">
        <v>295</v>
      </c>
      <c r="B154" s="5">
        <v>6</v>
      </c>
      <c r="C154" t="s">
        <v>11</v>
      </c>
      <c r="D154" s="5">
        <v>16</v>
      </c>
      <c r="E154" s="5" t="s">
        <v>1</v>
      </c>
      <c r="F154" t="s">
        <v>301</v>
      </c>
      <c r="G154" s="5" t="s">
        <v>244</v>
      </c>
      <c r="H154" s="8">
        <v>3.65597371</v>
      </c>
      <c r="I154" s="5">
        <v>-0.36550240000000001</v>
      </c>
      <c r="J154" s="5" t="s">
        <v>51</v>
      </c>
      <c r="K154" s="29">
        <v>19222</v>
      </c>
      <c r="L154" s="29">
        <v>257</v>
      </c>
      <c r="M154" s="29">
        <f t="shared" si="15"/>
        <v>1.3370096764124439</v>
      </c>
      <c r="N154" s="29">
        <v>1.5398181818181879E-2</v>
      </c>
      <c r="O154" s="29">
        <v>0.16353245944184369</v>
      </c>
      <c r="P154" s="29">
        <v>57.153107916202174</v>
      </c>
      <c r="Q154" s="29">
        <f t="shared" si="13"/>
        <v>30.982213979057757</v>
      </c>
      <c r="R154" s="29">
        <v>0.68471521344999597</v>
      </c>
      <c r="S154" s="29">
        <f t="shared" si="14"/>
        <v>5.1704136220716013E-3</v>
      </c>
      <c r="T154" s="29">
        <v>1.0475830840786906</v>
      </c>
      <c r="U154" s="29">
        <v>2.24823</v>
      </c>
      <c r="V154" s="29">
        <v>3</v>
      </c>
      <c r="W154" s="29">
        <f t="shared" si="16"/>
        <v>42.666666666666664</v>
      </c>
      <c r="X154" s="29">
        <f t="shared" si="17"/>
        <v>52</v>
      </c>
      <c r="Y154" s="29">
        <f t="shared" si="18"/>
        <v>54.666666666666664</v>
      </c>
      <c r="Z154" s="29">
        <v>5</v>
      </c>
      <c r="AA154" s="2" t="s">
        <v>2255</v>
      </c>
      <c r="AB154" s="34"/>
      <c r="AC154">
        <v>19617</v>
      </c>
      <c r="AD154">
        <v>344.20405</v>
      </c>
      <c r="AE154">
        <v>56.992356999999998</v>
      </c>
      <c r="AF154">
        <v>196.16</v>
      </c>
      <c r="AG154">
        <v>802.71166300000004</v>
      </c>
      <c r="AH154">
        <v>80.271165999999994</v>
      </c>
      <c r="AI154">
        <v>1.7545000000000002E-2</v>
      </c>
      <c r="AJ154">
        <v>1.2005E-2</v>
      </c>
      <c r="AK154">
        <v>0.68423</v>
      </c>
      <c r="AL154">
        <v>1.4425E-2</v>
      </c>
      <c r="AM154">
        <v>1.2500000000000001E-2</v>
      </c>
      <c r="AN154">
        <v>1</v>
      </c>
      <c r="AO154">
        <v>2.905E-3</v>
      </c>
      <c r="AP154">
        <v>0.174315</v>
      </c>
      <c r="AQ154">
        <v>0.20900199999999999</v>
      </c>
      <c r="AR154">
        <v>0.28597499999999998</v>
      </c>
      <c r="AS154">
        <v>0</v>
      </c>
      <c r="AT154">
        <v>41</v>
      </c>
      <c r="AU154">
        <v>0</v>
      </c>
      <c r="AV154">
        <v>7.149E-3</v>
      </c>
      <c r="AW154">
        <v>2.9859999999999999E-3</v>
      </c>
      <c r="AX154">
        <v>139.872366</v>
      </c>
      <c r="AY154">
        <v>0</v>
      </c>
      <c r="AZ154">
        <v>1250</v>
      </c>
      <c r="BA154">
        <v>0</v>
      </c>
      <c r="BB154">
        <v>0</v>
      </c>
      <c r="BC154">
        <v>0</v>
      </c>
      <c r="BD154">
        <v>6.6952809999999996</v>
      </c>
      <c r="BE154">
        <v>0.37267800000000001</v>
      </c>
    </row>
    <row r="155" spans="1:61" x14ac:dyDescent="0.25">
      <c r="A155" t="s">
        <v>688</v>
      </c>
      <c r="B155" s="5">
        <v>6</v>
      </c>
      <c r="C155" t="s">
        <v>8</v>
      </c>
      <c r="D155" s="5">
        <v>1</v>
      </c>
      <c r="E155" s="5" t="s">
        <v>1</v>
      </c>
      <c r="F155" t="s">
        <v>301</v>
      </c>
      <c r="G155" s="5" t="s">
        <v>244</v>
      </c>
      <c r="H155" s="8">
        <v>3.65597371</v>
      </c>
      <c r="I155" s="5">
        <v>-0.36550240000000001</v>
      </c>
      <c r="J155" s="5" t="s">
        <v>52</v>
      </c>
      <c r="K155" s="29">
        <v>21575</v>
      </c>
      <c r="L155" s="29">
        <v>1266</v>
      </c>
      <c r="M155" s="29">
        <f t="shared" si="15"/>
        <v>5.8679026651216688</v>
      </c>
      <c r="N155" s="29">
        <v>6.751515151515225E-2</v>
      </c>
      <c r="O155" s="29">
        <v>0.26779041287851874</v>
      </c>
      <c r="P155" s="29">
        <v>58.359375331858999</v>
      </c>
      <c r="Q155" s="29">
        <f t="shared" si="13"/>
        <v>32.188481394714586</v>
      </c>
      <c r="R155" s="29">
        <v>0.55868932995153087</v>
      </c>
      <c r="S155" s="29">
        <f t="shared" si="14"/>
        <v>0.12085546987639351</v>
      </c>
      <c r="U155" s="29">
        <v>2.24823</v>
      </c>
      <c r="V155" s="29">
        <v>3</v>
      </c>
      <c r="W155" s="29">
        <f t="shared" si="16"/>
        <v>42.666666666666664</v>
      </c>
      <c r="X155" s="29">
        <f t="shared" si="17"/>
        <v>52</v>
      </c>
      <c r="Y155" s="29">
        <f t="shared" si="18"/>
        <v>54.666666666666664</v>
      </c>
      <c r="Z155" s="29">
        <v>5</v>
      </c>
      <c r="AA155" s="2" t="s">
        <v>2255</v>
      </c>
      <c r="AB155" s="34"/>
      <c r="AC155">
        <v>22706</v>
      </c>
      <c r="AD155">
        <v>386.98509999999999</v>
      </c>
      <c r="AE155">
        <v>58.674093999999997</v>
      </c>
      <c r="AF155">
        <v>227.05</v>
      </c>
      <c r="AG155">
        <v>950.15241300000002</v>
      </c>
      <c r="AH155">
        <v>95.015241000000003</v>
      </c>
      <c r="AI155">
        <v>1.7041000000000001E-2</v>
      </c>
      <c r="AJ155">
        <v>9.5309999999999995E-3</v>
      </c>
      <c r="AK155">
        <v>0.559311</v>
      </c>
      <c r="AL155">
        <v>1.4775E-2</v>
      </c>
      <c r="AM155">
        <v>1.2500000000000001E-2</v>
      </c>
      <c r="AN155">
        <v>20</v>
      </c>
      <c r="AO155">
        <v>5.1681999999999999E-2</v>
      </c>
      <c r="AP155">
        <v>3.100895</v>
      </c>
      <c r="AQ155">
        <v>4.699198</v>
      </c>
      <c r="AR155">
        <v>0.34895700000000002</v>
      </c>
      <c r="AS155">
        <v>0.169766</v>
      </c>
      <c r="AT155">
        <v>53.35</v>
      </c>
      <c r="AU155">
        <v>23.515447999999999</v>
      </c>
      <c r="AV155">
        <v>6.6660000000000001E-3</v>
      </c>
      <c r="AW155">
        <v>2.447E-3</v>
      </c>
      <c r="AX155">
        <v>155.79601400000001</v>
      </c>
      <c r="AY155">
        <v>25.26107</v>
      </c>
      <c r="AZ155">
        <v>311.232259</v>
      </c>
      <c r="BA155">
        <v>70.834185000000005</v>
      </c>
      <c r="BB155">
        <v>19.714258999999998</v>
      </c>
      <c r="BC155">
        <v>14.868738</v>
      </c>
      <c r="BD155">
        <v>9.2109860000000001</v>
      </c>
      <c r="BE155">
        <v>1.355262</v>
      </c>
    </row>
    <row r="156" spans="1:61" x14ac:dyDescent="0.25">
      <c r="A156" t="s">
        <v>689</v>
      </c>
      <c r="B156" s="5">
        <v>6</v>
      </c>
      <c r="C156" t="s">
        <v>38</v>
      </c>
      <c r="D156" s="5">
        <v>9</v>
      </c>
      <c r="E156" s="5" t="s">
        <v>1</v>
      </c>
      <c r="F156" t="s">
        <v>301</v>
      </c>
      <c r="G156" s="5" t="s">
        <v>244</v>
      </c>
      <c r="H156" s="8">
        <v>3.65597371</v>
      </c>
      <c r="I156" s="5">
        <v>-0.36550240000000001</v>
      </c>
      <c r="J156" s="5" t="s">
        <v>52</v>
      </c>
      <c r="K156" s="29">
        <v>19059</v>
      </c>
      <c r="L156" s="29">
        <v>933</v>
      </c>
      <c r="M156" s="29">
        <f t="shared" si="15"/>
        <v>4.8953250432866362</v>
      </c>
      <c r="N156" s="29">
        <v>5.1975852272726004E-2</v>
      </c>
      <c r="O156" s="29">
        <v>0.27242592183040487</v>
      </c>
      <c r="P156" s="29">
        <v>59.001882320064624</v>
      </c>
      <c r="Q156" s="29">
        <f t="shared" si="13"/>
        <v>32.830988382920211</v>
      </c>
      <c r="R156" s="29">
        <v>0.5825903068281526</v>
      </c>
      <c r="S156" s="29">
        <f t="shared" si="14"/>
        <v>9.6954492999771769E-2</v>
      </c>
      <c r="U156" s="29">
        <v>2.24823</v>
      </c>
      <c r="V156" s="29">
        <v>3</v>
      </c>
      <c r="W156" s="29">
        <f t="shared" si="16"/>
        <v>42.666666666666664</v>
      </c>
      <c r="X156" s="29">
        <f t="shared" si="17"/>
        <v>52</v>
      </c>
      <c r="Y156" s="29">
        <f t="shared" si="18"/>
        <v>54.666666666666664</v>
      </c>
      <c r="Z156" s="29">
        <v>5</v>
      </c>
      <c r="AA156" s="2" t="s">
        <v>2255</v>
      </c>
      <c r="AB156" s="34"/>
      <c r="AC156">
        <v>19546</v>
      </c>
      <c r="AD156">
        <v>331.01769999999999</v>
      </c>
      <c r="AE156">
        <v>59.048202000000003</v>
      </c>
      <c r="AF156">
        <v>195.45</v>
      </c>
      <c r="AG156">
        <v>830.01948600000003</v>
      </c>
      <c r="AH156">
        <v>83.001948999999996</v>
      </c>
      <c r="AI156">
        <v>1.6934000000000001E-2</v>
      </c>
      <c r="AJ156">
        <v>9.8490000000000001E-3</v>
      </c>
      <c r="AK156">
        <v>0.58164400000000005</v>
      </c>
      <c r="AL156">
        <v>1.4500000000000001E-2</v>
      </c>
      <c r="AM156">
        <v>1.2500000000000001E-2</v>
      </c>
      <c r="AN156">
        <v>13</v>
      </c>
      <c r="AO156">
        <v>3.9273000000000002E-2</v>
      </c>
      <c r="AP156">
        <v>2.3563689999999999</v>
      </c>
      <c r="AQ156">
        <v>3.796173</v>
      </c>
      <c r="AR156">
        <v>0.35717700000000002</v>
      </c>
      <c r="AS156">
        <v>0.15862100000000001</v>
      </c>
      <c r="AT156">
        <v>57.076923000000001</v>
      </c>
      <c r="AU156">
        <v>24.108993999999999</v>
      </c>
      <c r="AV156">
        <v>6.3689999999999997E-3</v>
      </c>
      <c r="AW156">
        <v>2.562E-3</v>
      </c>
      <c r="AX156">
        <v>162.98261500000001</v>
      </c>
      <c r="AY156">
        <v>30.284092999999999</v>
      </c>
      <c r="AZ156">
        <v>341.40269499999999</v>
      </c>
      <c r="BA156">
        <v>61.516764999999999</v>
      </c>
      <c r="BB156">
        <v>18.020202000000001</v>
      </c>
      <c r="BC156">
        <v>15.963905</v>
      </c>
      <c r="BD156">
        <v>10.455266999999999</v>
      </c>
      <c r="BE156">
        <v>2.1147629999999999</v>
      </c>
    </row>
    <row r="157" spans="1:61" x14ac:dyDescent="0.25">
      <c r="A157" t="s">
        <v>690</v>
      </c>
      <c r="B157" s="5">
        <v>6</v>
      </c>
      <c r="C157" t="s">
        <v>9</v>
      </c>
      <c r="D157" s="5">
        <v>2</v>
      </c>
      <c r="E157" s="5" t="s">
        <v>1</v>
      </c>
      <c r="F157" t="s">
        <v>301</v>
      </c>
      <c r="G157" s="5" t="s">
        <v>245</v>
      </c>
      <c r="H157" s="8">
        <v>3.65597371</v>
      </c>
      <c r="I157" s="5">
        <v>-0.36550240000000001</v>
      </c>
      <c r="J157" s="5" t="s">
        <v>51</v>
      </c>
      <c r="K157" s="29">
        <v>10990</v>
      </c>
      <c r="L157" s="29">
        <v>475</v>
      </c>
      <c r="M157" s="29">
        <f t="shared" si="15"/>
        <v>4.3221110100090989</v>
      </c>
      <c r="N157" s="29">
        <v>5.6276415094340997E-2</v>
      </c>
      <c r="O157" s="29">
        <v>0.20578500077031292</v>
      </c>
      <c r="P157" s="29">
        <v>42.671267140863002</v>
      </c>
      <c r="Q157" s="29">
        <f t="shared" si="13"/>
        <v>16.500373203718585</v>
      </c>
      <c r="R157" s="29">
        <v>0.72153612798677857</v>
      </c>
      <c r="S157" s="29">
        <f t="shared" si="14"/>
        <v>4.1991328158854202E-2</v>
      </c>
      <c r="T157" s="29">
        <v>1.0437965412360037</v>
      </c>
      <c r="U157" s="29">
        <v>2.24823</v>
      </c>
      <c r="V157" s="29">
        <v>3</v>
      </c>
      <c r="W157" s="29">
        <f t="shared" si="16"/>
        <v>42.666666666666664</v>
      </c>
      <c r="X157" s="29">
        <f t="shared" si="17"/>
        <v>52</v>
      </c>
      <c r="Y157" s="29">
        <f t="shared" si="18"/>
        <v>54.666666666666664</v>
      </c>
      <c r="Z157" s="29">
        <v>5</v>
      </c>
      <c r="AA157" s="2" t="s">
        <v>2255</v>
      </c>
      <c r="AB157" s="34"/>
      <c r="AC157">
        <v>13249</v>
      </c>
      <c r="AD157">
        <v>304.38667500000003</v>
      </c>
      <c r="AE157">
        <v>43.526873000000002</v>
      </c>
      <c r="AF157">
        <v>132.47999999999999</v>
      </c>
      <c r="AG157">
        <v>455.41193399999997</v>
      </c>
      <c r="AH157">
        <v>45.541193</v>
      </c>
      <c r="AI157">
        <v>2.2974000000000001E-2</v>
      </c>
      <c r="AJ157">
        <v>1.6730999999999999E-2</v>
      </c>
      <c r="AK157">
        <v>0.72824800000000001</v>
      </c>
      <c r="AL157">
        <v>1.8749999999999999E-2</v>
      </c>
      <c r="AM157">
        <v>1.2500000000000001E-2</v>
      </c>
      <c r="AN157">
        <v>18</v>
      </c>
      <c r="AO157">
        <v>5.9135E-2</v>
      </c>
      <c r="AP157">
        <v>3.5481189999999998</v>
      </c>
      <c r="AQ157">
        <v>7.8345539999999998</v>
      </c>
      <c r="AR157">
        <v>0.55253600000000003</v>
      </c>
      <c r="AS157">
        <v>0.248394</v>
      </c>
      <c r="AT157">
        <v>57.666666999999997</v>
      </c>
      <c r="AU157">
        <v>27.997899</v>
      </c>
      <c r="AV157">
        <v>9.7509999999999993E-3</v>
      </c>
      <c r="AW157">
        <v>3.973E-3</v>
      </c>
      <c r="AX157">
        <v>102.97441600000001</v>
      </c>
      <c r="AY157">
        <v>11.017863</v>
      </c>
      <c r="AZ157">
        <v>298.32200799999998</v>
      </c>
      <c r="BA157">
        <v>147.721555</v>
      </c>
      <c r="BB157">
        <v>4.9192619999999998</v>
      </c>
      <c r="BC157">
        <v>8.183465</v>
      </c>
      <c r="BD157">
        <v>8.4883790000000001</v>
      </c>
      <c r="BE157">
        <v>4.8304590000000003</v>
      </c>
    </row>
    <row r="158" spans="1:61" x14ac:dyDescent="0.25">
      <c r="A158" t="s">
        <v>690</v>
      </c>
      <c r="B158" s="5">
        <v>6</v>
      </c>
      <c r="C158" t="s">
        <v>12</v>
      </c>
      <c r="D158" s="5">
        <v>5</v>
      </c>
      <c r="E158" s="5" t="s">
        <v>1</v>
      </c>
      <c r="F158" t="s">
        <v>301</v>
      </c>
      <c r="G158" s="5" t="s">
        <v>245</v>
      </c>
      <c r="H158" s="8">
        <v>3.65597371</v>
      </c>
      <c r="I158" s="5">
        <v>-0.36550240000000001</v>
      </c>
      <c r="J158" s="5" t="s">
        <v>50</v>
      </c>
      <c r="K158" s="29">
        <v>6877</v>
      </c>
      <c r="L158" s="29">
        <v>343</v>
      </c>
      <c r="M158" s="29">
        <f t="shared" si="15"/>
        <v>4.9876399592845715</v>
      </c>
      <c r="N158" s="29">
        <v>8.4416875000001265E-2</v>
      </c>
      <c r="O158" s="29">
        <v>0.15530943454363241</v>
      </c>
      <c r="P158" s="29">
        <v>26.701574533914002</v>
      </c>
      <c r="Q158" s="29">
        <f t="shared" si="13"/>
        <v>0.53068059676958512</v>
      </c>
      <c r="R158" s="29">
        <v>0.90378470879545092</v>
      </c>
      <c r="S158" s="29">
        <f t="shared" si="14"/>
        <v>0.22423990896752655</v>
      </c>
      <c r="T158" s="29">
        <v>1.0118319106779876</v>
      </c>
      <c r="U158" s="29">
        <v>2.24823</v>
      </c>
      <c r="V158" s="29">
        <v>3</v>
      </c>
      <c r="W158" s="29">
        <f t="shared" si="16"/>
        <v>42.666666666666664</v>
      </c>
      <c r="X158" s="29">
        <f t="shared" si="17"/>
        <v>52</v>
      </c>
      <c r="Y158" s="29">
        <f t="shared" si="18"/>
        <v>54.666666666666664</v>
      </c>
      <c r="Z158" s="29">
        <v>5</v>
      </c>
      <c r="AA158" s="2" t="s">
        <v>2255</v>
      </c>
      <c r="AB158" s="34"/>
      <c r="AC158">
        <v>8174</v>
      </c>
      <c r="AD158">
        <v>304.38667500000003</v>
      </c>
      <c r="AE158">
        <v>26.854001</v>
      </c>
      <c r="AF158">
        <v>81.73</v>
      </c>
      <c r="AG158">
        <v>228.01521199999999</v>
      </c>
      <c r="AH158">
        <v>22.801521000000001</v>
      </c>
      <c r="AI158">
        <v>3.7234000000000003E-2</v>
      </c>
      <c r="AJ158">
        <v>3.3314999999999997E-2</v>
      </c>
      <c r="AK158">
        <v>0.89472499999999999</v>
      </c>
      <c r="AL158">
        <v>2.7025E-2</v>
      </c>
      <c r="AM158">
        <v>1.7500000000000002E-2</v>
      </c>
      <c r="AN158">
        <v>6</v>
      </c>
      <c r="AO158">
        <v>1.9712E-2</v>
      </c>
      <c r="AP158">
        <v>1.182706</v>
      </c>
      <c r="AQ158">
        <v>2.4223150000000002</v>
      </c>
      <c r="AR158">
        <v>0.44893699999999997</v>
      </c>
      <c r="AS158">
        <v>0.39059199999999999</v>
      </c>
      <c r="AT158">
        <v>33</v>
      </c>
      <c r="AU158">
        <v>16.816658</v>
      </c>
      <c r="AV158">
        <v>1.4029E-2</v>
      </c>
      <c r="AW158">
        <v>7.2589999999999998E-3</v>
      </c>
      <c r="AX158">
        <v>92.321986999999993</v>
      </c>
      <c r="AY158">
        <v>49.696578000000002</v>
      </c>
      <c r="AZ158">
        <v>258.966523</v>
      </c>
      <c r="BA158">
        <v>114.58269300000001</v>
      </c>
      <c r="BB158">
        <v>55.468649999999997</v>
      </c>
      <c r="BC158">
        <v>65.055747999999994</v>
      </c>
      <c r="BD158">
        <v>7.3442559999999997</v>
      </c>
      <c r="BE158">
        <v>1.154701</v>
      </c>
    </row>
    <row r="159" spans="1:61" x14ac:dyDescent="0.25">
      <c r="A159" t="s">
        <v>690</v>
      </c>
      <c r="B159" s="5">
        <v>6</v>
      </c>
      <c r="C159" t="s">
        <v>21</v>
      </c>
      <c r="D159" s="5">
        <v>7</v>
      </c>
      <c r="E159" s="5" t="s">
        <v>1</v>
      </c>
      <c r="F159" t="s">
        <v>301</v>
      </c>
      <c r="G159" s="5" t="s">
        <v>245</v>
      </c>
      <c r="H159" s="8">
        <v>3.65597371</v>
      </c>
      <c r="I159" s="5">
        <v>-0.36550240000000001</v>
      </c>
      <c r="J159" s="5" t="s">
        <v>51</v>
      </c>
      <c r="K159" s="29">
        <v>16213</v>
      </c>
      <c r="L159" s="29">
        <v>1201</v>
      </c>
      <c r="M159" s="29">
        <f t="shared" si="15"/>
        <v>7.4076358477764757</v>
      </c>
      <c r="N159" s="29">
        <v>3.4066601562499424E-2</v>
      </c>
      <c r="O159" s="29">
        <v>0.49699019053962368</v>
      </c>
      <c r="P159" s="29">
        <v>62.950796556397805</v>
      </c>
      <c r="Q159" s="29">
        <f t="shared" si="13"/>
        <v>36.779902619253392</v>
      </c>
      <c r="R159" s="29">
        <v>0.54053087591392024</v>
      </c>
      <c r="S159" s="29">
        <f t="shared" si="14"/>
        <v>0.13901392391400413</v>
      </c>
      <c r="T159" s="29">
        <v>0.96454566145922271</v>
      </c>
      <c r="U159" s="29">
        <v>2.24823</v>
      </c>
      <c r="V159" s="29">
        <v>3</v>
      </c>
      <c r="W159" s="29">
        <f t="shared" si="16"/>
        <v>42.666666666666664</v>
      </c>
      <c r="X159" s="29">
        <f t="shared" si="17"/>
        <v>52</v>
      </c>
      <c r="Y159" s="29">
        <f t="shared" si="18"/>
        <v>54.666666666666664</v>
      </c>
      <c r="Z159" s="29">
        <v>5</v>
      </c>
      <c r="AA159" s="2" t="s">
        <v>2255</v>
      </c>
      <c r="AB159" s="34"/>
      <c r="AC159">
        <v>19608</v>
      </c>
      <c r="AD159">
        <v>304.38667500000003</v>
      </c>
      <c r="AE159">
        <v>64.418063000000004</v>
      </c>
      <c r="AF159">
        <v>196.07</v>
      </c>
      <c r="AG159">
        <v>829.39077899999995</v>
      </c>
      <c r="AH159">
        <v>82.939077999999995</v>
      </c>
      <c r="AI159">
        <v>1.5523E-2</v>
      </c>
      <c r="AJ159">
        <v>8.5280000000000009E-3</v>
      </c>
      <c r="AK159">
        <v>0.54939099999999996</v>
      </c>
      <c r="AL159">
        <v>1.4999999999999999E-2</v>
      </c>
      <c r="AM159">
        <v>1.7500000000000002E-2</v>
      </c>
      <c r="AN159">
        <v>32</v>
      </c>
      <c r="AO159">
        <v>0.105129</v>
      </c>
      <c r="AP159">
        <v>6.307766</v>
      </c>
      <c r="AQ159">
        <v>11.306609999999999</v>
      </c>
      <c r="AR159">
        <v>0.36301600000000001</v>
      </c>
      <c r="AS159">
        <v>0.22051699999999999</v>
      </c>
      <c r="AT159">
        <v>69.28125</v>
      </c>
      <c r="AU159">
        <v>42.134374000000001</v>
      </c>
      <c r="AV159">
        <v>5.3160000000000004E-3</v>
      </c>
      <c r="AW159">
        <v>2.7390000000000001E-3</v>
      </c>
      <c r="AX159">
        <v>192.24137999999999</v>
      </c>
      <c r="AY159">
        <v>30.440134</v>
      </c>
      <c r="AZ159">
        <v>656.46499500000004</v>
      </c>
      <c r="BA159">
        <v>391.65898099999998</v>
      </c>
      <c r="BB159">
        <v>6.0735409999999996</v>
      </c>
      <c r="BC159">
        <v>10.774044999999999</v>
      </c>
      <c r="BD159">
        <v>14.182841</v>
      </c>
      <c r="BE159">
        <v>6.3157649999999999</v>
      </c>
      <c r="BH159">
        <f>COUNT(#REF!)</f>
        <v>0</v>
      </c>
      <c r="BI159" t="e">
        <f>BH159/BH161*100</f>
        <v>#DIV/0!</v>
      </c>
    </row>
    <row r="160" spans="1:61" x14ac:dyDescent="0.25">
      <c r="A160" t="s">
        <v>691</v>
      </c>
      <c r="B160" s="5">
        <v>6</v>
      </c>
      <c r="C160" t="s">
        <v>9</v>
      </c>
      <c r="D160" s="5">
        <v>2</v>
      </c>
      <c r="E160" s="5" t="s">
        <v>1</v>
      </c>
      <c r="F160" t="s">
        <v>301</v>
      </c>
      <c r="G160" s="5" t="s">
        <v>245</v>
      </c>
      <c r="H160" s="8">
        <v>3.65597371</v>
      </c>
      <c r="I160" s="5">
        <v>-0.36550240000000001</v>
      </c>
      <c r="J160" s="5" t="s">
        <v>50</v>
      </c>
      <c r="K160" s="29">
        <v>7471</v>
      </c>
      <c r="L160" s="29">
        <v>20</v>
      </c>
      <c r="M160" s="29">
        <f t="shared" si="15"/>
        <v>0.26770178021683844</v>
      </c>
      <c r="N160" s="29">
        <v>7.1500000000019284E-2</v>
      </c>
      <c r="O160" s="29">
        <v>1.0185122189499338E-2</v>
      </c>
      <c r="P160" s="29">
        <v>25.364349292583185</v>
      </c>
      <c r="Q160" s="29">
        <f t="shared" si="13"/>
        <v>0.80654464456123165</v>
      </c>
      <c r="R160" s="29">
        <v>0.74332277139988712</v>
      </c>
      <c r="S160" s="29">
        <f t="shared" si="14"/>
        <v>6.3777971571962744E-2</v>
      </c>
      <c r="T160" s="29">
        <v>1.0003737440061016</v>
      </c>
      <c r="U160" s="29">
        <v>2.24823</v>
      </c>
      <c r="V160" s="29">
        <v>3</v>
      </c>
      <c r="W160" s="29">
        <f t="shared" si="16"/>
        <v>42.666666666666664</v>
      </c>
      <c r="X160" s="29">
        <f t="shared" si="17"/>
        <v>52</v>
      </c>
      <c r="Y160" s="29">
        <f t="shared" si="18"/>
        <v>54.666666666666664</v>
      </c>
      <c r="Z160" s="29">
        <v>5</v>
      </c>
      <c r="AA160" s="2" t="s">
        <v>2255</v>
      </c>
      <c r="AB160" s="34"/>
      <c r="AC160">
        <v>7851</v>
      </c>
      <c r="AD160">
        <v>308.27367500000003</v>
      </c>
      <c r="AE160">
        <v>25.46763</v>
      </c>
      <c r="AF160">
        <v>78.489999999999995</v>
      </c>
      <c r="AG160">
        <v>213.11341999999999</v>
      </c>
      <c r="AH160">
        <v>21.311342</v>
      </c>
      <c r="AI160">
        <v>3.9255999999999999E-2</v>
      </c>
      <c r="AJ160">
        <v>2.9024000000000001E-2</v>
      </c>
      <c r="AK160">
        <v>0.73933599999999999</v>
      </c>
      <c r="AL160">
        <v>3.1300000000000001E-2</v>
      </c>
      <c r="AM160">
        <v>2.2499999999999999E-2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H160">
        <f>COUNT(#REF!)</f>
        <v>0</v>
      </c>
      <c r="BI160" t="e">
        <f>BH160/BH161*100</f>
        <v>#DIV/0!</v>
      </c>
    </row>
    <row r="161" spans="1:60" x14ac:dyDescent="0.25">
      <c r="A161" t="s">
        <v>691</v>
      </c>
      <c r="B161" s="5">
        <v>6</v>
      </c>
      <c r="C161" t="s">
        <v>2</v>
      </c>
      <c r="D161" s="5">
        <v>3</v>
      </c>
      <c r="E161" s="5" t="s">
        <v>1</v>
      </c>
      <c r="F161" t="s">
        <v>301</v>
      </c>
      <c r="G161" s="5" t="s">
        <v>245</v>
      </c>
      <c r="H161" s="8">
        <v>3.65597371</v>
      </c>
      <c r="I161" s="5">
        <v>-0.36550240000000001</v>
      </c>
      <c r="J161" s="5" t="s">
        <v>52</v>
      </c>
      <c r="K161" s="29">
        <v>16155</v>
      </c>
      <c r="L161" s="29">
        <v>239</v>
      </c>
      <c r="M161" s="29">
        <f t="shared" si="15"/>
        <v>1.4794181367997525</v>
      </c>
      <c r="N161" s="29">
        <v>4.9983000000003414E-2</v>
      </c>
      <c r="O161" s="29">
        <v>8.4876018245827814E-2</v>
      </c>
      <c r="P161" s="29">
        <v>54.846882990453935</v>
      </c>
      <c r="Q161" s="29">
        <f t="shared" si="13"/>
        <v>28.675989053309518</v>
      </c>
      <c r="R161" s="29">
        <v>0.39857939783602703</v>
      </c>
      <c r="S161" s="29">
        <f t="shared" si="14"/>
        <v>0.28096540199189735</v>
      </c>
      <c r="T161" s="29">
        <v>1.000814376630093</v>
      </c>
      <c r="U161" s="29">
        <v>2.24823</v>
      </c>
      <c r="V161" s="29">
        <v>3</v>
      </c>
      <c r="W161" s="29">
        <f t="shared" si="16"/>
        <v>42.666666666666664</v>
      </c>
      <c r="X161" s="29">
        <f t="shared" si="17"/>
        <v>52</v>
      </c>
      <c r="Y161" s="29">
        <f t="shared" si="18"/>
        <v>54.666666666666664</v>
      </c>
      <c r="Z161" s="29">
        <v>5</v>
      </c>
      <c r="AA161" s="2" t="s">
        <v>2255</v>
      </c>
      <c r="AB161" s="34"/>
      <c r="AC161">
        <v>16977</v>
      </c>
      <c r="AD161">
        <v>308.27367500000003</v>
      </c>
      <c r="AE161">
        <v>55.071196</v>
      </c>
      <c r="AF161">
        <v>169.76</v>
      </c>
      <c r="AG161">
        <v>776.40867000000003</v>
      </c>
      <c r="AH161">
        <v>77.640867</v>
      </c>
      <c r="AI161">
        <v>1.8157E-2</v>
      </c>
      <c r="AJ161">
        <v>7.3020000000000003E-3</v>
      </c>
      <c r="AK161">
        <v>0.40213300000000002</v>
      </c>
      <c r="AL161">
        <v>1.745E-2</v>
      </c>
      <c r="AM161">
        <v>1.7500000000000002E-2</v>
      </c>
      <c r="AN161">
        <v>5</v>
      </c>
      <c r="AO161">
        <v>1.6219000000000001E-2</v>
      </c>
      <c r="AP161">
        <v>0.97316100000000005</v>
      </c>
      <c r="AQ161">
        <v>1.1309419999999999</v>
      </c>
      <c r="AR161">
        <v>0.245395</v>
      </c>
      <c r="AS161">
        <v>0.186835</v>
      </c>
      <c r="AT161">
        <v>38.4</v>
      </c>
      <c r="AU161">
        <v>23.733941999999999</v>
      </c>
      <c r="AV161">
        <v>6.561E-3</v>
      </c>
      <c r="AW161">
        <v>2.8249999999999998E-3</v>
      </c>
      <c r="AX161">
        <v>161.57938999999999</v>
      </c>
      <c r="AY161">
        <v>23.204039000000002</v>
      </c>
      <c r="AZ161">
        <v>327.417123</v>
      </c>
      <c r="BA161">
        <v>33.382078999999997</v>
      </c>
      <c r="BB161">
        <v>19.010238000000001</v>
      </c>
      <c r="BC161">
        <v>31.540479000000001</v>
      </c>
      <c r="BD161">
        <v>7.7592569999999998</v>
      </c>
      <c r="BE161">
        <v>1.213352</v>
      </c>
      <c r="BH161">
        <f>SUM(BH159:BH160)</f>
        <v>0</v>
      </c>
    </row>
    <row r="162" spans="1:60" x14ac:dyDescent="0.25">
      <c r="A162" t="s">
        <v>691</v>
      </c>
      <c r="B162" s="5">
        <v>6</v>
      </c>
      <c r="C162" t="s">
        <v>13</v>
      </c>
      <c r="D162" s="5">
        <v>11</v>
      </c>
      <c r="E162" s="5" t="s">
        <v>1</v>
      </c>
      <c r="F162" t="s">
        <v>301</v>
      </c>
      <c r="G162" s="5" t="s">
        <v>245</v>
      </c>
      <c r="H162" s="8">
        <v>3.65597371</v>
      </c>
      <c r="I162" s="5">
        <v>-0.36550240000000001</v>
      </c>
      <c r="J162" s="5" t="s">
        <v>52</v>
      </c>
      <c r="K162" s="29">
        <v>4737</v>
      </c>
      <c r="L162" s="29">
        <v>478</v>
      </c>
      <c r="M162" s="29">
        <f t="shared" si="15"/>
        <v>10.090774751952711</v>
      </c>
      <c r="N162" s="29">
        <v>4.7424999999998725E-2</v>
      </c>
      <c r="O162" s="29">
        <v>0.35647927663247686</v>
      </c>
      <c r="P162" s="29">
        <v>16.082307937219454</v>
      </c>
      <c r="Q162" s="29">
        <f t="shared" si="13"/>
        <v>10.088585999924963</v>
      </c>
      <c r="R162" s="29">
        <v>1.1648648550273797</v>
      </c>
      <c r="S162" s="29">
        <f t="shared" si="14"/>
        <v>0.48532005519945531</v>
      </c>
      <c r="T162" s="29">
        <v>0.9155787991237514</v>
      </c>
      <c r="U162" s="29">
        <v>2.24823</v>
      </c>
      <c r="V162" s="29">
        <v>3</v>
      </c>
      <c r="W162" s="29">
        <f t="shared" si="16"/>
        <v>42.666666666666664</v>
      </c>
      <c r="X162" s="29">
        <f t="shared" si="17"/>
        <v>52</v>
      </c>
      <c r="Y162" s="29">
        <f t="shared" si="18"/>
        <v>54.666666666666664</v>
      </c>
      <c r="Z162" s="29">
        <v>5</v>
      </c>
      <c r="AA162" s="2" t="s">
        <v>2255</v>
      </c>
      <c r="AB162" s="34"/>
      <c r="AC162">
        <v>4944</v>
      </c>
      <c r="AD162">
        <v>308.27367500000003</v>
      </c>
      <c r="AE162">
        <v>16.037697999999999</v>
      </c>
      <c r="AF162">
        <v>49.37</v>
      </c>
      <c r="AG162">
        <v>90.812736000000001</v>
      </c>
      <c r="AH162">
        <v>9.0812740000000005</v>
      </c>
      <c r="AI162">
        <v>6.2336000000000003E-2</v>
      </c>
      <c r="AJ162">
        <v>7.2397000000000003E-2</v>
      </c>
      <c r="AK162">
        <v>1.161395</v>
      </c>
      <c r="AL162">
        <v>3.8774999999999997E-2</v>
      </c>
      <c r="AM162">
        <v>7.4999999999999997E-3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60" x14ac:dyDescent="0.25">
      <c r="A163" t="s">
        <v>691</v>
      </c>
      <c r="B163" s="5">
        <v>6</v>
      </c>
      <c r="C163" t="s">
        <v>10</v>
      </c>
      <c r="D163" s="5">
        <v>13</v>
      </c>
      <c r="E163" s="5" t="s">
        <v>1</v>
      </c>
      <c r="F163" t="s">
        <v>301</v>
      </c>
      <c r="G163" s="5" t="s">
        <v>245</v>
      </c>
      <c r="H163" s="8">
        <v>3.65597371</v>
      </c>
      <c r="I163" s="5">
        <v>-0.36550240000000001</v>
      </c>
      <c r="J163" s="5" t="s">
        <v>51</v>
      </c>
      <c r="K163" s="29">
        <v>6560</v>
      </c>
      <c r="L163" s="29">
        <v>167</v>
      </c>
      <c r="M163" s="29">
        <f t="shared" si="15"/>
        <v>2.5457317073170729</v>
      </c>
      <c r="N163" s="29">
        <v>3.5874285714289272E-2</v>
      </c>
      <c r="O163" s="29">
        <v>0.11882642554415894</v>
      </c>
      <c r="P163" s="29">
        <v>22.27146718770522</v>
      </c>
      <c r="Q163" s="29">
        <f t="shared" si="13"/>
        <v>3.899426749439197</v>
      </c>
      <c r="R163" s="29">
        <v>0.58684464466602038</v>
      </c>
      <c r="S163" s="29">
        <f t="shared" si="14"/>
        <v>9.2700155161903997E-2</v>
      </c>
      <c r="T163" s="29">
        <v>0.79080061360465981</v>
      </c>
      <c r="U163" s="29">
        <v>2.24823</v>
      </c>
      <c r="V163" s="29">
        <v>3</v>
      </c>
      <c r="W163" s="29">
        <f t="shared" si="16"/>
        <v>42.666666666666664</v>
      </c>
      <c r="X163" s="29">
        <f t="shared" si="17"/>
        <v>52</v>
      </c>
      <c r="Y163" s="29">
        <f t="shared" si="18"/>
        <v>54.666666666666664</v>
      </c>
      <c r="Z163" s="29">
        <v>5</v>
      </c>
      <c r="AA163" s="2" t="s">
        <v>2255</v>
      </c>
      <c r="AB163" s="34"/>
      <c r="AC163">
        <v>6869</v>
      </c>
      <c r="AD163">
        <v>308.27367500000003</v>
      </c>
      <c r="AE163">
        <v>22.282149</v>
      </c>
      <c r="AF163">
        <v>68.680000000000007</v>
      </c>
      <c r="AG163">
        <v>155.65024099999999</v>
      </c>
      <c r="AH163">
        <v>15.565023999999999</v>
      </c>
      <c r="AI163">
        <v>4.487E-2</v>
      </c>
      <c r="AJ163">
        <v>2.6318999999999999E-2</v>
      </c>
      <c r="AK163">
        <v>0.58656799999999998</v>
      </c>
      <c r="AL163">
        <v>4.0800000000000003E-2</v>
      </c>
      <c r="AM163">
        <v>3.2500000000000001E-2</v>
      </c>
      <c r="AN163">
        <v>1</v>
      </c>
      <c r="AO163">
        <v>3.2439999999999999E-3</v>
      </c>
      <c r="AP163">
        <v>0.194632</v>
      </c>
      <c r="AQ163">
        <v>0.18925600000000001</v>
      </c>
      <c r="AR163">
        <v>0.104475</v>
      </c>
      <c r="AS163">
        <v>0</v>
      </c>
      <c r="AT163">
        <v>13</v>
      </c>
      <c r="AU163">
        <v>0</v>
      </c>
      <c r="AV163">
        <v>8.7060000000000002E-3</v>
      </c>
      <c r="AW163">
        <v>7.3039999999999997E-3</v>
      </c>
      <c r="AX163">
        <v>114.86001400000001</v>
      </c>
      <c r="AY163">
        <v>0</v>
      </c>
      <c r="AZ163">
        <v>1481.481481</v>
      </c>
      <c r="BA163">
        <v>0</v>
      </c>
      <c r="BB163">
        <v>0</v>
      </c>
      <c r="BC163">
        <v>0</v>
      </c>
      <c r="BD163">
        <v>5.9567959999999998</v>
      </c>
      <c r="BE163">
        <v>0.37267800000000001</v>
      </c>
    </row>
    <row r="164" spans="1:60" x14ac:dyDescent="0.25">
      <c r="A164" t="s">
        <v>691</v>
      </c>
      <c r="B164" s="5">
        <v>6</v>
      </c>
      <c r="C164" t="s">
        <v>42</v>
      </c>
      <c r="D164" s="5">
        <v>13</v>
      </c>
      <c r="E164" s="5" t="s">
        <v>7</v>
      </c>
      <c r="F164" t="s">
        <v>301</v>
      </c>
      <c r="G164" s="5" t="s">
        <v>245</v>
      </c>
      <c r="H164" s="8">
        <v>3.65597371</v>
      </c>
      <c r="I164" s="5">
        <v>-0.36550240000000001</v>
      </c>
      <c r="J164" s="5" t="s">
        <v>51</v>
      </c>
      <c r="K164" s="29">
        <v>6225</v>
      </c>
      <c r="L164" s="29">
        <v>131</v>
      </c>
      <c r="M164" s="29">
        <f t="shared" si="15"/>
        <v>2.1044176706827309</v>
      </c>
      <c r="N164" s="29">
        <v>8.1163750000000576E-2</v>
      </c>
      <c r="O164" s="29">
        <v>6.7900814596662251E-2</v>
      </c>
      <c r="P164" s="29">
        <v>21.134128543211126</v>
      </c>
      <c r="Q164" s="29">
        <f t="shared" si="13"/>
        <v>5.0367653939332904</v>
      </c>
      <c r="R164" s="29">
        <v>0.75961848079053895</v>
      </c>
      <c r="S164" s="29">
        <f t="shared" si="14"/>
        <v>8.007368096261458E-2</v>
      </c>
      <c r="T164" s="29">
        <v>0.8074351499056045</v>
      </c>
      <c r="U164" s="29">
        <v>2.24823</v>
      </c>
      <c r="V164" s="29">
        <v>3</v>
      </c>
      <c r="W164" s="29">
        <f t="shared" si="16"/>
        <v>42.666666666666664</v>
      </c>
      <c r="X164" s="29">
        <f t="shared" si="17"/>
        <v>52</v>
      </c>
      <c r="Y164" s="29">
        <f t="shared" si="18"/>
        <v>54.666666666666664</v>
      </c>
      <c r="Z164" s="29">
        <v>5</v>
      </c>
      <c r="AA164" s="2" t="s">
        <v>2255</v>
      </c>
      <c r="AB164" s="34"/>
      <c r="AC164">
        <v>6542</v>
      </c>
      <c r="AD164">
        <v>308.27367500000003</v>
      </c>
      <c r="AE164">
        <v>21.221402999999999</v>
      </c>
      <c r="AF164">
        <v>65.41</v>
      </c>
      <c r="AG164">
        <v>154.94754599999999</v>
      </c>
      <c r="AH164">
        <v>15.494755</v>
      </c>
      <c r="AI164">
        <v>4.7115999999999998E-2</v>
      </c>
      <c r="AJ164">
        <v>3.5758999999999999E-2</v>
      </c>
      <c r="AK164">
        <v>0.75894700000000004</v>
      </c>
      <c r="AL164">
        <v>3.6799999999999999E-2</v>
      </c>
      <c r="AM164">
        <v>2.2499999999999999E-2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60" x14ac:dyDescent="0.25">
      <c r="A165" t="s">
        <v>691</v>
      </c>
      <c r="B165" s="5">
        <v>6</v>
      </c>
      <c r="C165" t="s">
        <v>28</v>
      </c>
      <c r="D165" s="5">
        <v>15</v>
      </c>
      <c r="E165" s="5" t="s">
        <v>1</v>
      </c>
      <c r="F165" t="s">
        <v>301</v>
      </c>
      <c r="G165" s="5" t="s">
        <v>245</v>
      </c>
      <c r="H165" s="8">
        <v>3.65597371</v>
      </c>
      <c r="I165" s="5">
        <v>-0.36550240000000001</v>
      </c>
      <c r="J165" s="5" t="s">
        <v>52</v>
      </c>
      <c r="K165" s="29">
        <v>10920</v>
      </c>
      <c r="L165" s="29">
        <v>28</v>
      </c>
      <c r="M165" s="29">
        <f t="shared" si="15"/>
        <v>0.25641025641025639</v>
      </c>
      <c r="N165" s="29">
        <v>5.4499999999993998E-2</v>
      </c>
      <c r="O165" s="29">
        <v>1.358016291933245E-2</v>
      </c>
      <c r="P165" s="29">
        <v>37.073844769777594</v>
      </c>
      <c r="Q165" s="29">
        <f t="shared" si="13"/>
        <v>10.902950832633177</v>
      </c>
      <c r="R165" s="29">
        <v>0.59593571605001272</v>
      </c>
      <c r="S165" s="29">
        <f t="shared" si="14"/>
        <v>8.3609083777911652E-2</v>
      </c>
      <c r="T165" s="29">
        <v>1.0103603800390977</v>
      </c>
      <c r="U165" s="29">
        <v>2.24823</v>
      </c>
      <c r="V165" s="29">
        <v>3</v>
      </c>
      <c r="W165" s="29">
        <f t="shared" si="16"/>
        <v>42.666666666666664</v>
      </c>
      <c r="X165" s="29">
        <f t="shared" si="17"/>
        <v>52</v>
      </c>
      <c r="Y165" s="29">
        <f t="shared" si="18"/>
        <v>54.666666666666664</v>
      </c>
      <c r="Z165" s="29">
        <v>5</v>
      </c>
      <c r="AA165" s="2" t="s">
        <v>2255</v>
      </c>
      <c r="AB165" s="34"/>
      <c r="AC165">
        <v>11491</v>
      </c>
      <c r="AD165">
        <v>308.27367500000003</v>
      </c>
      <c r="AE165">
        <v>37.275320000000001</v>
      </c>
      <c r="AF165">
        <v>114.9</v>
      </c>
      <c r="AG165">
        <v>407.15531399999998</v>
      </c>
      <c r="AH165">
        <v>40.715530999999999</v>
      </c>
      <c r="AI165">
        <v>2.6821999999999999E-2</v>
      </c>
      <c r="AJ165">
        <v>1.5976000000000001E-2</v>
      </c>
      <c r="AK165">
        <v>0.59561699999999995</v>
      </c>
      <c r="AL165">
        <v>2.2825000000000002E-2</v>
      </c>
      <c r="AM165">
        <v>1.7500000000000002E-2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60" x14ac:dyDescent="0.25">
      <c r="A166" t="s">
        <v>296</v>
      </c>
      <c r="B166" s="5">
        <v>6</v>
      </c>
      <c r="C166" t="s">
        <v>9</v>
      </c>
      <c r="D166" s="5">
        <v>2</v>
      </c>
      <c r="E166" s="5" t="s">
        <v>1</v>
      </c>
      <c r="F166" t="s">
        <v>301</v>
      </c>
      <c r="G166" s="5" t="s">
        <v>245</v>
      </c>
      <c r="H166" s="8">
        <v>3.65597371</v>
      </c>
      <c r="I166" s="5">
        <v>-0.36550240000000001</v>
      </c>
      <c r="J166" s="5" t="s">
        <v>51</v>
      </c>
      <c r="K166" s="29">
        <v>8873</v>
      </c>
      <c r="L166" s="29">
        <v>477</v>
      </c>
      <c r="M166" s="29">
        <f t="shared" si="15"/>
        <v>5.375859348585597</v>
      </c>
      <c r="N166" s="29">
        <v>7.2323214285714379E-2</v>
      </c>
      <c r="O166" s="29">
        <v>0.20483224074854617</v>
      </c>
      <c r="P166" s="29">
        <v>32.454937002890183</v>
      </c>
      <c r="Q166" s="29">
        <f t="shared" si="13"/>
        <v>6.2840430657457667</v>
      </c>
      <c r="R166" s="29">
        <v>0.84667944880176127</v>
      </c>
      <c r="S166" s="29">
        <f t="shared" si="14"/>
        <v>0.1671346489738369</v>
      </c>
      <c r="T166" s="29">
        <v>1.0232476592480346</v>
      </c>
      <c r="U166" s="29">
        <v>2.24823</v>
      </c>
      <c r="V166" s="29">
        <v>3</v>
      </c>
      <c r="W166" s="29">
        <f t="shared" si="16"/>
        <v>42.666666666666664</v>
      </c>
      <c r="X166" s="29">
        <f t="shared" si="17"/>
        <v>52</v>
      </c>
      <c r="Y166" s="29">
        <f t="shared" si="18"/>
        <v>54.666666666666664</v>
      </c>
      <c r="Z166" s="29">
        <v>5</v>
      </c>
      <c r="AA166" s="2" t="s">
        <v>2255</v>
      </c>
      <c r="AB166" s="34"/>
      <c r="AC166">
        <v>10762</v>
      </c>
      <c r="AD166">
        <v>333.16207500000002</v>
      </c>
      <c r="AE166">
        <v>32.302596000000001</v>
      </c>
      <c r="AF166">
        <v>107.6</v>
      </c>
      <c r="AG166">
        <v>334.134254</v>
      </c>
      <c r="AH166">
        <v>33.413424999999997</v>
      </c>
      <c r="AI166">
        <v>3.0956999999999998E-2</v>
      </c>
      <c r="AJ166">
        <v>2.5850000000000001E-2</v>
      </c>
      <c r="AK166">
        <v>0.83501700000000001</v>
      </c>
      <c r="AL166">
        <v>2.3074999999999998E-2</v>
      </c>
      <c r="AM166">
        <v>1.7500000000000002E-2</v>
      </c>
      <c r="AN166">
        <v>7</v>
      </c>
      <c r="AO166">
        <v>2.1010999999999998E-2</v>
      </c>
      <c r="AP166">
        <v>1.260648</v>
      </c>
      <c r="AQ166">
        <v>2.0535220000000001</v>
      </c>
      <c r="AR166">
        <v>0.36175000000000002</v>
      </c>
      <c r="AS166">
        <v>0.17122200000000001</v>
      </c>
      <c r="AT166">
        <v>31.571428999999998</v>
      </c>
      <c r="AU166">
        <v>9.2890099999999993</v>
      </c>
      <c r="AV166">
        <v>1.1833E-2</v>
      </c>
      <c r="AW166">
        <v>5.2230000000000002E-3</v>
      </c>
      <c r="AX166">
        <v>92.441912000000002</v>
      </c>
      <c r="AY166">
        <v>22.249479999999998</v>
      </c>
      <c r="AZ166">
        <v>324.31193000000002</v>
      </c>
      <c r="BA166">
        <v>159.33152699999999</v>
      </c>
      <c r="BB166">
        <v>33.400207999999999</v>
      </c>
      <c r="BC166">
        <v>42.563231000000002</v>
      </c>
      <c r="BD166">
        <v>6.2112629999999998</v>
      </c>
      <c r="BE166">
        <v>1.462494</v>
      </c>
    </row>
    <row r="167" spans="1:60" x14ac:dyDescent="0.25">
      <c r="A167" t="s">
        <v>296</v>
      </c>
      <c r="B167" s="5">
        <v>6</v>
      </c>
      <c r="C167" t="s">
        <v>15</v>
      </c>
      <c r="D167" s="5">
        <v>6</v>
      </c>
      <c r="E167" s="5" t="s">
        <v>1</v>
      </c>
      <c r="F167" t="s">
        <v>301</v>
      </c>
      <c r="G167" s="5" t="s">
        <v>245</v>
      </c>
      <c r="H167" s="8">
        <v>3.65597371</v>
      </c>
      <c r="I167" s="5">
        <v>-0.36550240000000001</v>
      </c>
      <c r="J167" s="5" t="s">
        <v>51</v>
      </c>
      <c r="K167" s="29">
        <v>3345</v>
      </c>
      <c r="L167" s="29">
        <v>21</v>
      </c>
      <c r="M167" s="29">
        <f t="shared" si="15"/>
        <v>0.62780269058295957</v>
      </c>
      <c r="N167" s="29">
        <v>5.2635000000010736E-2</v>
      </c>
      <c r="O167" s="29">
        <v>1.8288592923977335E-2</v>
      </c>
      <c r="P167" s="29">
        <v>12.235068666140839</v>
      </c>
      <c r="Q167" s="29">
        <f t="shared" si="13"/>
        <v>13.935825271003578</v>
      </c>
      <c r="R167" s="29">
        <v>0.65777397973147833</v>
      </c>
      <c r="S167" s="29">
        <f t="shared" si="14"/>
        <v>2.1770820096446042E-2</v>
      </c>
      <c r="T167" s="29">
        <v>0.86787257549036934</v>
      </c>
      <c r="U167" s="29">
        <v>2.24823</v>
      </c>
      <c r="V167" s="29">
        <v>3</v>
      </c>
      <c r="W167" s="29">
        <f t="shared" si="16"/>
        <v>42.666666666666664</v>
      </c>
      <c r="X167" s="29">
        <f t="shared" si="17"/>
        <v>52</v>
      </c>
      <c r="Y167" s="29">
        <f t="shared" si="18"/>
        <v>54.666666666666664</v>
      </c>
      <c r="Z167" s="29">
        <v>5</v>
      </c>
      <c r="AA167" s="2" t="s">
        <v>2255</v>
      </c>
      <c r="AB167" s="34"/>
      <c r="AC167">
        <v>4171</v>
      </c>
      <c r="AD167">
        <v>333.16207500000002</v>
      </c>
      <c r="AE167">
        <v>12.519432</v>
      </c>
      <c r="AF167">
        <v>41.69</v>
      </c>
      <c r="AG167">
        <v>68.585522999999995</v>
      </c>
      <c r="AH167">
        <v>6.8585520000000004</v>
      </c>
      <c r="AI167">
        <v>7.986E-2</v>
      </c>
      <c r="AJ167">
        <v>5.3185000000000003E-2</v>
      </c>
      <c r="AK167">
        <v>0.66596999999999995</v>
      </c>
      <c r="AL167">
        <v>6.7949999999999997E-2</v>
      </c>
      <c r="AM167">
        <v>5.2499999999999998E-2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60" x14ac:dyDescent="0.25">
      <c r="A168" t="s">
        <v>296</v>
      </c>
      <c r="B168" s="5">
        <v>6</v>
      </c>
      <c r="C168" t="s">
        <v>35</v>
      </c>
      <c r="D168" s="5">
        <v>6</v>
      </c>
      <c r="E168" s="5" t="s">
        <v>7</v>
      </c>
      <c r="F168" t="s">
        <v>301</v>
      </c>
      <c r="G168" s="5" t="s">
        <v>245</v>
      </c>
      <c r="H168" s="8">
        <v>3.65597371</v>
      </c>
      <c r="I168" s="5">
        <v>-0.36550240000000001</v>
      </c>
      <c r="J168" s="5" t="s">
        <v>51</v>
      </c>
      <c r="K168" s="29">
        <v>3933</v>
      </c>
      <c r="L168" s="29">
        <v>466</v>
      </c>
      <c r="M168" s="29">
        <f t="shared" si="15"/>
        <v>11.848461734045259</v>
      </c>
      <c r="N168" s="29">
        <v>5.171789215686258E-2</v>
      </c>
      <c r="O168" s="29">
        <v>0.37308729564913767</v>
      </c>
      <c r="P168" s="29">
        <v>14.385807194000572</v>
      </c>
      <c r="Q168" s="29">
        <f t="shared" si="13"/>
        <v>11.785086743143845</v>
      </c>
      <c r="R168" s="29">
        <v>1.0929501398542827</v>
      </c>
      <c r="S168" s="29">
        <f t="shared" si="14"/>
        <v>0.41340534002635831</v>
      </c>
      <c r="T168" s="29">
        <v>0.7527788504036419</v>
      </c>
      <c r="U168" s="29">
        <v>2.24823</v>
      </c>
      <c r="V168" s="29">
        <v>3</v>
      </c>
      <c r="W168" s="29">
        <f t="shared" si="16"/>
        <v>42.666666666666664</v>
      </c>
      <c r="X168" s="29">
        <f t="shared" si="17"/>
        <v>52</v>
      </c>
      <c r="Y168" s="29">
        <f t="shared" si="18"/>
        <v>54.666666666666664</v>
      </c>
      <c r="Z168" s="29">
        <v>5</v>
      </c>
      <c r="AA168" s="2" t="s">
        <v>2255</v>
      </c>
      <c r="AB168" s="34"/>
      <c r="AC168">
        <v>4751</v>
      </c>
      <c r="AD168">
        <v>333.16207500000002</v>
      </c>
      <c r="AE168">
        <v>14.260327</v>
      </c>
      <c r="AF168">
        <v>47.44</v>
      </c>
      <c r="AG168">
        <v>79.972534999999993</v>
      </c>
      <c r="AH168">
        <v>7.9972539999999999</v>
      </c>
      <c r="AI168">
        <v>7.0098999999999995E-2</v>
      </c>
      <c r="AJ168">
        <v>7.6170000000000002E-2</v>
      </c>
      <c r="AK168">
        <v>1.0866130000000001</v>
      </c>
      <c r="AL168">
        <v>4.3749999999999997E-2</v>
      </c>
      <c r="AM168">
        <v>2.2499999999999999E-2</v>
      </c>
      <c r="AN168">
        <v>1</v>
      </c>
      <c r="AO168">
        <v>3.0019999999999999E-3</v>
      </c>
      <c r="AP168">
        <v>0.180093</v>
      </c>
      <c r="AQ168">
        <v>0.16838600000000001</v>
      </c>
      <c r="AR168">
        <v>3.7725000000000002E-2</v>
      </c>
      <c r="AS168">
        <v>0</v>
      </c>
      <c r="AT168">
        <v>8</v>
      </c>
      <c r="AU168">
        <v>0</v>
      </c>
      <c r="AV168">
        <v>5.3889999999999997E-3</v>
      </c>
      <c r="AW168">
        <v>4.2989999999999999E-3</v>
      </c>
      <c r="AX168">
        <v>185.553347</v>
      </c>
      <c r="AY168">
        <v>0</v>
      </c>
      <c r="AZ168">
        <v>634.92063499999995</v>
      </c>
      <c r="BA168">
        <v>0</v>
      </c>
      <c r="BB168">
        <v>0</v>
      </c>
      <c r="BC168">
        <v>0</v>
      </c>
      <c r="BD168">
        <v>6.9664919999999997</v>
      </c>
      <c r="BE168">
        <v>0.37267800000000001</v>
      </c>
    </row>
    <row r="169" spans="1:60" x14ac:dyDescent="0.25">
      <c r="A169" t="s">
        <v>296</v>
      </c>
      <c r="B169" s="5">
        <v>6</v>
      </c>
      <c r="C169" t="s">
        <v>13</v>
      </c>
      <c r="D169" s="5">
        <v>11</v>
      </c>
      <c r="E169" s="5" t="s">
        <v>1</v>
      </c>
      <c r="F169" t="s">
        <v>301</v>
      </c>
      <c r="G169" s="5" t="s">
        <v>245</v>
      </c>
      <c r="H169" s="8">
        <v>3.65597371</v>
      </c>
      <c r="I169" s="5">
        <v>-0.36550240000000001</v>
      </c>
      <c r="J169" s="5" t="s">
        <v>50</v>
      </c>
      <c r="K169" s="29">
        <v>8924</v>
      </c>
      <c r="L169" s="29">
        <v>24</v>
      </c>
      <c r="M169" s="29">
        <f t="shared" si="15"/>
        <v>0.26893769610040341</v>
      </c>
      <c r="N169" s="29">
        <v>5.0012500000001125E-2</v>
      </c>
      <c r="O169" s="29">
        <v>1.4630874339181869E-2</v>
      </c>
      <c r="P169" s="29">
        <v>32.641480650714747</v>
      </c>
      <c r="Q169" s="29">
        <f t="shared" si="13"/>
        <v>6.4705867135703308</v>
      </c>
      <c r="R169" s="29">
        <v>0.63293710353997623</v>
      </c>
      <c r="S169" s="29">
        <f t="shared" si="14"/>
        <v>4.6607696287948142E-2</v>
      </c>
      <c r="T169" s="29">
        <v>1.0181522570350392</v>
      </c>
      <c r="U169" s="29">
        <v>2.24823</v>
      </c>
      <c r="V169" s="29">
        <v>3</v>
      </c>
      <c r="W169" s="29">
        <f t="shared" si="16"/>
        <v>42.666666666666664</v>
      </c>
      <c r="X169" s="29">
        <f t="shared" si="17"/>
        <v>52</v>
      </c>
      <c r="Y169" s="29">
        <f t="shared" si="18"/>
        <v>54.666666666666664</v>
      </c>
      <c r="Z169" s="29">
        <v>5</v>
      </c>
      <c r="AA169" s="2" t="s">
        <v>2255</v>
      </c>
      <c r="AB169" s="34"/>
      <c r="AC169">
        <v>10827</v>
      </c>
      <c r="AD169">
        <v>333.16207500000002</v>
      </c>
      <c r="AE169">
        <v>32.497697000000002</v>
      </c>
      <c r="AF169">
        <v>108.26</v>
      </c>
      <c r="AG169">
        <v>350.13464900000002</v>
      </c>
      <c r="AH169">
        <v>35.013464999999997</v>
      </c>
      <c r="AI169">
        <v>3.0769999999999999E-2</v>
      </c>
      <c r="AJ169">
        <v>1.9710999999999999E-2</v>
      </c>
      <c r="AK169">
        <v>0.64059699999999997</v>
      </c>
      <c r="AL169">
        <v>2.5774999999999999E-2</v>
      </c>
      <c r="AM169">
        <v>2.2499999999999999E-2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60" x14ac:dyDescent="0.25">
      <c r="A170" t="s">
        <v>296</v>
      </c>
      <c r="B170" s="5">
        <v>6</v>
      </c>
      <c r="C170" t="s">
        <v>4</v>
      </c>
      <c r="D170" s="5">
        <v>12</v>
      </c>
      <c r="E170" s="5" t="s">
        <v>1</v>
      </c>
      <c r="F170" t="s">
        <v>301</v>
      </c>
      <c r="G170" s="5" t="s">
        <v>245</v>
      </c>
      <c r="H170" s="8">
        <v>3.65597371</v>
      </c>
      <c r="I170" s="5">
        <v>-0.36550240000000001</v>
      </c>
      <c r="J170" s="5" t="s">
        <v>50</v>
      </c>
      <c r="K170" s="29">
        <v>7503</v>
      </c>
      <c r="L170" s="29">
        <v>121</v>
      </c>
      <c r="M170" s="29">
        <f t="shared" si="15"/>
        <v>1.6126882580301212</v>
      </c>
      <c r="N170" s="29">
        <v>6.4829166666663218E-2</v>
      </c>
      <c r="O170" s="29">
        <v>6.5838934526318407E-2</v>
      </c>
      <c r="P170" s="29">
        <v>27.443862541720389</v>
      </c>
      <c r="Q170" s="29">
        <f t="shared" si="13"/>
        <v>1.2729686045759721</v>
      </c>
      <c r="R170" s="29">
        <v>0.64019988787367454</v>
      </c>
      <c r="S170" s="29">
        <f t="shared" si="14"/>
        <v>3.9344911954249828E-2</v>
      </c>
      <c r="T170" s="29">
        <v>1.009668519718069</v>
      </c>
      <c r="U170" s="29">
        <v>2.24823</v>
      </c>
      <c r="V170" s="29">
        <v>3</v>
      </c>
      <c r="W170" s="29">
        <f t="shared" si="16"/>
        <v>42.666666666666664</v>
      </c>
      <c r="X170" s="29">
        <f t="shared" si="17"/>
        <v>52</v>
      </c>
      <c r="Y170" s="29">
        <f t="shared" si="18"/>
        <v>54.666666666666664</v>
      </c>
      <c r="Z170" s="29">
        <v>5</v>
      </c>
      <c r="AA170" s="2" t="s">
        <v>2255</v>
      </c>
      <c r="AB170" s="34"/>
      <c r="AC170">
        <v>9220</v>
      </c>
      <c r="AD170">
        <v>333.16207500000002</v>
      </c>
      <c r="AE170">
        <v>27.674218</v>
      </c>
      <c r="AF170">
        <v>92.19</v>
      </c>
      <c r="AG170">
        <v>258.07102500000002</v>
      </c>
      <c r="AH170">
        <v>25.807102</v>
      </c>
      <c r="AI170">
        <v>3.6132999999999998E-2</v>
      </c>
      <c r="AJ170">
        <v>2.3137999999999999E-2</v>
      </c>
      <c r="AK170">
        <v>0.640347</v>
      </c>
      <c r="AL170">
        <v>3.0249999999999999E-2</v>
      </c>
      <c r="AM170">
        <v>2.2499999999999999E-2</v>
      </c>
      <c r="AN170">
        <v>1</v>
      </c>
      <c r="AO170">
        <v>3.0019999999999999E-3</v>
      </c>
      <c r="AP170">
        <v>0.180093</v>
      </c>
      <c r="AQ170">
        <v>0.53145299999999995</v>
      </c>
      <c r="AR170">
        <v>0.85592500000000005</v>
      </c>
      <c r="AS170">
        <v>0</v>
      </c>
      <c r="AT170">
        <v>49</v>
      </c>
      <c r="AU170">
        <v>0</v>
      </c>
      <c r="AV170">
        <v>1.7832000000000001E-2</v>
      </c>
      <c r="AW170">
        <v>8.7469999999999996E-3</v>
      </c>
      <c r="AX170">
        <v>56.079680000000003</v>
      </c>
      <c r="AY170">
        <v>0</v>
      </c>
      <c r="AZ170">
        <v>137.93103400000001</v>
      </c>
      <c r="BA170">
        <v>0</v>
      </c>
      <c r="BB170">
        <v>0</v>
      </c>
      <c r="BC170">
        <v>0</v>
      </c>
      <c r="BD170">
        <v>5.4476870000000002</v>
      </c>
      <c r="BE170">
        <v>0.37267800000000001</v>
      </c>
    </row>
    <row r="171" spans="1:60" x14ac:dyDescent="0.25">
      <c r="A171" t="s">
        <v>296</v>
      </c>
      <c r="B171" s="5">
        <v>6</v>
      </c>
      <c r="C171" t="s">
        <v>5</v>
      </c>
      <c r="D171" s="5">
        <v>14</v>
      </c>
      <c r="E171" s="5" t="s">
        <v>1</v>
      </c>
      <c r="F171" t="s">
        <v>301</v>
      </c>
      <c r="G171" s="5" t="s">
        <v>245</v>
      </c>
      <c r="H171" s="8">
        <v>3.65597371</v>
      </c>
      <c r="I171" s="5">
        <v>-0.36550240000000001</v>
      </c>
      <c r="J171" s="5" t="s">
        <v>51</v>
      </c>
      <c r="K171" s="29">
        <v>16738</v>
      </c>
      <c r="L171" s="29">
        <v>972</v>
      </c>
      <c r="M171" s="29">
        <f t="shared" si="15"/>
        <v>5.8071454176126176</v>
      </c>
      <c r="N171" s="29">
        <v>4.13191037735832E-2</v>
      </c>
      <c r="O171" s="29">
        <v>0.38771816998831954</v>
      </c>
      <c r="P171" s="29">
        <v>61.222893672306533</v>
      </c>
      <c r="Q171" s="29">
        <f t="shared" si="13"/>
        <v>35.051999735162113</v>
      </c>
      <c r="R171" s="29">
        <v>0.50660875294117669</v>
      </c>
      <c r="S171" s="29">
        <f t="shared" si="14"/>
        <v>0.17293604688674769</v>
      </c>
      <c r="T171" s="29">
        <v>0.99928109522979458</v>
      </c>
      <c r="U171" s="29">
        <v>2.24823</v>
      </c>
      <c r="V171" s="29">
        <v>3</v>
      </c>
      <c r="W171" s="29">
        <f t="shared" si="16"/>
        <v>42.666666666666664</v>
      </c>
      <c r="X171" s="29">
        <f t="shared" si="17"/>
        <v>52</v>
      </c>
      <c r="Y171" s="29">
        <f t="shared" si="18"/>
        <v>54.666666666666664</v>
      </c>
      <c r="Z171" s="29">
        <v>5</v>
      </c>
      <c r="AA171" s="2" t="s">
        <v>2255</v>
      </c>
      <c r="AB171" s="34"/>
      <c r="AC171">
        <v>20443</v>
      </c>
      <c r="AD171">
        <v>333.16207500000002</v>
      </c>
      <c r="AE171">
        <v>61.360526</v>
      </c>
      <c r="AF171">
        <v>204.42</v>
      </c>
      <c r="AG171">
        <v>858.71089600000005</v>
      </c>
      <c r="AH171">
        <v>85.871089999999995</v>
      </c>
      <c r="AI171">
        <v>1.6296000000000001E-2</v>
      </c>
      <c r="AJ171">
        <v>8.2789999999999999E-3</v>
      </c>
      <c r="AK171">
        <v>0.50804400000000005</v>
      </c>
      <c r="AL171">
        <v>1.5625E-2</v>
      </c>
      <c r="AM171">
        <v>1.7500000000000002E-2</v>
      </c>
      <c r="AN171">
        <v>14</v>
      </c>
      <c r="AO171">
        <v>4.2021999999999997E-2</v>
      </c>
      <c r="AP171">
        <v>2.5212949999999998</v>
      </c>
      <c r="AQ171">
        <v>2.1865679999999998</v>
      </c>
      <c r="AR171">
        <v>0.17516799999999999</v>
      </c>
      <c r="AS171">
        <v>0.103162</v>
      </c>
      <c r="AT171">
        <v>31.928571000000002</v>
      </c>
      <c r="AU171">
        <v>14.652195000000001</v>
      </c>
      <c r="AV171">
        <v>5.6639999999999998E-3</v>
      </c>
      <c r="AW171">
        <v>2.2929999999999999E-3</v>
      </c>
      <c r="AX171">
        <v>184.787184</v>
      </c>
      <c r="AY171">
        <v>20.733657999999998</v>
      </c>
      <c r="AZ171">
        <v>354.149362</v>
      </c>
      <c r="BA171">
        <v>37.824460999999999</v>
      </c>
      <c r="BB171">
        <v>22.166342</v>
      </c>
      <c r="BC171">
        <v>26.602204</v>
      </c>
      <c r="BD171">
        <v>6.9764270000000002</v>
      </c>
      <c r="BE171">
        <v>1.490712</v>
      </c>
    </row>
    <row r="172" spans="1:60" x14ac:dyDescent="0.25">
      <c r="A172" t="s">
        <v>296</v>
      </c>
      <c r="B172" s="5">
        <v>6</v>
      </c>
      <c r="C172" t="s">
        <v>28</v>
      </c>
      <c r="D172" s="5">
        <v>15</v>
      </c>
      <c r="E172" s="5" t="s">
        <v>1</v>
      </c>
      <c r="F172" t="s">
        <v>301</v>
      </c>
      <c r="G172" s="5" t="s">
        <v>245</v>
      </c>
      <c r="H172" s="8">
        <v>3.65597371</v>
      </c>
      <c r="I172" s="5">
        <v>-0.36550240000000001</v>
      </c>
      <c r="J172" s="5" t="s">
        <v>50</v>
      </c>
      <c r="K172" s="29">
        <v>7397</v>
      </c>
      <c r="L172" s="29">
        <v>54</v>
      </c>
      <c r="M172" s="29">
        <f t="shared" si="15"/>
        <v>0.73002568608895491</v>
      </c>
      <c r="N172" s="29">
        <v>5.7563888888886874E-2</v>
      </c>
      <c r="O172" s="29">
        <v>3.2919467263159204E-2</v>
      </c>
      <c r="P172" s="29">
        <v>27.056144371732071</v>
      </c>
      <c r="Q172" s="29">
        <f t="shared" si="13"/>
        <v>0.88525043458765396</v>
      </c>
      <c r="R172" s="29">
        <v>0.68590349562790609</v>
      </c>
      <c r="S172" s="29">
        <f t="shared" si="14"/>
        <v>6.3586957999817173E-3</v>
      </c>
      <c r="T172" s="29">
        <v>1.0390617252262251</v>
      </c>
      <c r="U172" s="29">
        <v>2.24823</v>
      </c>
      <c r="V172" s="29">
        <v>3</v>
      </c>
      <c r="W172" s="29">
        <f t="shared" si="16"/>
        <v>42.666666666666664</v>
      </c>
      <c r="X172" s="29">
        <f t="shared" si="17"/>
        <v>52</v>
      </c>
      <c r="Y172" s="29">
        <f t="shared" si="18"/>
        <v>54.666666666666664</v>
      </c>
      <c r="Z172" s="29">
        <v>5</v>
      </c>
      <c r="AA172" s="2" t="s">
        <v>2255</v>
      </c>
      <c r="AB172" s="34"/>
      <c r="AC172">
        <v>8978</v>
      </c>
      <c r="AD172">
        <v>333.16207500000002</v>
      </c>
      <c r="AE172">
        <v>26.947845000000001</v>
      </c>
      <c r="AF172">
        <v>89.77</v>
      </c>
      <c r="AG172">
        <v>249.473039</v>
      </c>
      <c r="AH172">
        <v>24.947303999999999</v>
      </c>
      <c r="AI172">
        <v>3.7107000000000001E-2</v>
      </c>
      <c r="AJ172">
        <v>2.5822000000000001E-2</v>
      </c>
      <c r="AK172">
        <v>0.69589400000000001</v>
      </c>
      <c r="AL172">
        <v>3.0075000000000001E-2</v>
      </c>
      <c r="AM172">
        <v>2.2499999999999999E-2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60" x14ac:dyDescent="0.25">
      <c r="A173" t="s">
        <v>297</v>
      </c>
      <c r="B173" s="5">
        <v>6</v>
      </c>
      <c r="C173" t="s">
        <v>8</v>
      </c>
      <c r="D173" s="5">
        <v>1</v>
      </c>
      <c r="E173" s="5" t="s">
        <v>1</v>
      </c>
      <c r="F173" t="s">
        <v>301</v>
      </c>
      <c r="G173" s="5" t="s">
        <v>245</v>
      </c>
      <c r="H173" s="8">
        <v>3.65597371</v>
      </c>
      <c r="I173" s="5">
        <v>-0.36550240000000001</v>
      </c>
      <c r="J173" s="5" t="s">
        <v>51</v>
      </c>
      <c r="K173" s="29">
        <v>2770</v>
      </c>
      <c r="L173" s="29">
        <v>87</v>
      </c>
      <c r="M173" s="29">
        <f t="shared" si="15"/>
        <v>3.140794223826715</v>
      </c>
      <c r="N173" s="29">
        <v>7.7829687499999495E-2</v>
      </c>
      <c r="O173" s="29">
        <v>7.1540647213028122E-2</v>
      </c>
      <c r="P173" s="29">
        <v>12.385474548755493</v>
      </c>
      <c r="Q173" s="29">
        <f t="shared" si="13"/>
        <v>13.785419388388924</v>
      </c>
      <c r="R173" s="29">
        <v>0.74264690468852324</v>
      </c>
      <c r="S173" s="29">
        <f t="shared" si="14"/>
        <v>6.3102104860598862E-2</v>
      </c>
      <c r="T173" s="29">
        <v>0.48302297270959543</v>
      </c>
      <c r="U173" s="29">
        <v>2.24823</v>
      </c>
      <c r="V173" s="29">
        <v>3</v>
      </c>
      <c r="W173" s="29">
        <f t="shared" si="16"/>
        <v>42.666666666666664</v>
      </c>
      <c r="X173" s="29">
        <f t="shared" si="17"/>
        <v>52</v>
      </c>
      <c r="Y173" s="29">
        <f t="shared" si="18"/>
        <v>54.666666666666664</v>
      </c>
      <c r="Z173" s="29">
        <v>5</v>
      </c>
      <c r="AA173" s="2" t="s">
        <v>2255</v>
      </c>
      <c r="AB173" s="34"/>
      <c r="AC173">
        <v>3975</v>
      </c>
      <c r="AD173">
        <v>307.15142500000002</v>
      </c>
      <c r="AE173">
        <v>12.941499</v>
      </c>
      <c r="AF173">
        <v>39.729999999999997</v>
      </c>
      <c r="AG173">
        <v>61.421470999999997</v>
      </c>
      <c r="AH173">
        <v>6.1421469999999996</v>
      </c>
      <c r="AI173">
        <v>7.7252000000000001E-2</v>
      </c>
      <c r="AJ173">
        <v>5.7286999999999998E-2</v>
      </c>
      <c r="AK173">
        <v>0.74155700000000002</v>
      </c>
      <c r="AL173">
        <v>6.2875E-2</v>
      </c>
      <c r="AM173">
        <v>5.2499999999999998E-2</v>
      </c>
      <c r="AN173">
        <v>1</v>
      </c>
      <c r="AO173">
        <v>3.2560000000000002E-3</v>
      </c>
      <c r="AP173">
        <v>0.19534299999999999</v>
      </c>
      <c r="AQ173">
        <v>0.15094299999999999</v>
      </c>
      <c r="AR173">
        <v>3.4575000000000002E-2</v>
      </c>
      <c r="AS173">
        <v>0</v>
      </c>
      <c r="AT173">
        <v>6</v>
      </c>
      <c r="AU173">
        <v>0</v>
      </c>
      <c r="AV173">
        <v>6.9150000000000001E-3</v>
      </c>
      <c r="AW173">
        <v>4.8570000000000002E-3</v>
      </c>
      <c r="AX173">
        <v>144.61315999999999</v>
      </c>
      <c r="AY173">
        <v>0</v>
      </c>
      <c r="AZ173">
        <v>341.88034199999998</v>
      </c>
      <c r="BA173">
        <v>0</v>
      </c>
      <c r="BB173">
        <v>0</v>
      </c>
      <c r="BC173">
        <v>0</v>
      </c>
      <c r="BD173">
        <v>5.1187360000000002</v>
      </c>
      <c r="BE173">
        <v>0.37267800000000001</v>
      </c>
    </row>
    <row r="174" spans="1:60" x14ac:dyDescent="0.25">
      <c r="A174" t="s">
        <v>297</v>
      </c>
      <c r="B174" s="5">
        <v>6</v>
      </c>
      <c r="C174" t="s">
        <v>14</v>
      </c>
      <c r="D174" s="5">
        <v>1</v>
      </c>
      <c r="E174" s="5" t="s">
        <v>7</v>
      </c>
      <c r="F174" t="s">
        <v>301</v>
      </c>
      <c r="G174" s="5" t="s">
        <v>245</v>
      </c>
      <c r="H174" s="8">
        <v>3.65597371</v>
      </c>
      <c r="I174" s="5">
        <v>-0.36550240000000001</v>
      </c>
      <c r="J174" s="5" t="s">
        <v>51</v>
      </c>
      <c r="K174" s="29">
        <v>7769</v>
      </c>
      <c r="L174" s="29">
        <v>29</v>
      </c>
      <c r="M174" s="29">
        <f t="shared" si="15"/>
        <v>0.3732784142103231</v>
      </c>
      <c r="N174" s="29">
        <v>6.1574999999994162E-2</v>
      </c>
      <c r="O174" s="29">
        <v>1.788516180325703E-2</v>
      </c>
      <c r="P174" s="29">
        <v>34.737455512375966</v>
      </c>
      <c r="Q174" s="29">
        <f t="shared" si="13"/>
        <v>8.5665615752315496</v>
      </c>
      <c r="R174" s="29">
        <v>0.71367051227021894</v>
      </c>
      <c r="S174" s="29">
        <f t="shared" si="14"/>
        <v>3.4125712442294565E-2</v>
      </c>
      <c r="T174" s="29">
        <v>0.52773566639280767</v>
      </c>
      <c r="U174" s="29">
        <v>2.24823</v>
      </c>
      <c r="V174" s="29">
        <v>3</v>
      </c>
      <c r="W174" s="29">
        <f t="shared" si="16"/>
        <v>42.666666666666664</v>
      </c>
      <c r="X174" s="29">
        <f t="shared" si="17"/>
        <v>52</v>
      </c>
      <c r="Y174" s="29">
        <f t="shared" si="18"/>
        <v>54.666666666666664</v>
      </c>
      <c r="Z174" s="29">
        <v>5</v>
      </c>
      <c r="AA174" s="2" t="s">
        <v>2255</v>
      </c>
      <c r="AB174" s="34"/>
      <c r="AC174">
        <v>10663</v>
      </c>
      <c r="AD174">
        <v>307.15142500000002</v>
      </c>
      <c r="AE174">
        <v>34.715775999999998</v>
      </c>
      <c r="AF174">
        <v>106.62</v>
      </c>
      <c r="AG174">
        <v>365.00903499999998</v>
      </c>
      <c r="AH174">
        <v>36.500903000000001</v>
      </c>
      <c r="AI174">
        <v>2.8799000000000002E-2</v>
      </c>
      <c r="AJ174">
        <v>2.034E-2</v>
      </c>
      <c r="AK174">
        <v>0.70626299999999997</v>
      </c>
      <c r="AL174">
        <v>2.3337E-2</v>
      </c>
      <c r="AM174">
        <v>1.7500000000000002E-2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60" x14ac:dyDescent="0.25">
      <c r="A175" t="s">
        <v>297</v>
      </c>
      <c r="B175" s="5">
        <v>6</v>
      </c>
      <c r="C175" t="s">
        <v>9</v>
      </c>
      <c r="D175" s="5">
        <v>2</v>
      </c>
      <c r="E175" s="5" t="s">
        <v>1</v>
      </c>
      <c r="F175" t="s">
        <v>301</v>
      </c>
      <c r="G175" s="5" t="s">
        <v>245</v>
      </c>
      <c r="H175" s="8">
        <v>3.65597371</v>
      </c>
      <c r="I175" s="5">
        <v>-0.36550240000000001</v>
      </c>
      <c r="J175" s="5" t="s">
        <v>51</v>
      </c>
      <c r="K175" s="29">
        <v>6724</v>
      </c>
      <c r="L175" s="29">
        <v>1307</v>
      </c>
      <c r="M175" s="29">
        <f t="shared" si="15"/>
        <v>19.437834622248662</v>
      </c>
      <c r="N175" s="29">
        <v>4.6219808743168972E-2</v>
      </c>
      <c r="O175" s="29">
        <v>0.81824615249900912</v>
      </c>
      <c r="P175" s="29">
        <v>30.064956991275064</v>
      </c>
      <c r="Q175" s="29">
        <f t="shared" si="13"/>
        <v>3.8940630541306476</v>
      </c>
      <c r="R175" s="29">
        <v>0.86364371171463949</v>
      </c>
      <c r="S175" s="29">
        <f t="shared" si="14"/>
        <v>0.18409891188671512</v>
      </c>
      <c r="T175" s="29">
        <v>1.010758639102403</v>
      </c>
      <c r="U175" s="29">
        <v>2.24823</v>
      </c>
      <c r="V175" s="29">
        <v>3</v>
      </c>
      <c r="W175" s="29">
        <f t="shared" si="16"/>
        <v>42.666666666666664</v>
      </c>
      <c r="X175" s="29">
        <f t="shared" si="17"/>
        <v>52</v>
      </c>
      <c r="Y175" s="29">
        <f t="shared" si="18"/>
        <v>54.666666666666664</v>
      </c>
      <c r="Z175" s="29">
        <v>5</v>
      </c>
      <c r="AA175" s="2" t="s">
        <v>2255</v>
      </c>
      <c r="AB175" s="34"/>
      <c r="AC175">
        <v>9233</v>
      </c>
      <c r="AD175">
        <v>307.15142500000002</v>
      </c>
      <c r="AE175">
        <v>30.060092000000001</v>
      </c>
      <c r="AF175">
        <v>92.32</v>
      </c>
      <c r="AG175">
        <v>228.81996799999999</v>
      </c>
      <c r="AH175">
        <v>22.881996999999998</v>
      </c>
      <c r="AI175">
        <v>3.3259999999999998E-2</v>
      </c>
      <c r="AJ175">
        <v>2.8292999999999999E-2</v>
      </c>
      <c r="AK175">
        <v>0.85065100000000005</v>
      </c>
      <c r="AL175">
        <v>2.5687999999999999E-2</v>
      </c>
      <c r="AM175">
        <v>7.4999999999999997E-3</v>
      </c>
      <c r="AN175">
        <v>34</v>
      </c>
      <c r="AO175">
        <v>0.110695</v>
      </c>
      <c r="AP175">
        <v>6.6416750000000002</v>
      </c>
      <c r="AQ175">
        <v>5.0471139999999997</v>
      </c>
      <c r="AR175">
        <v>8.8082999999999995E-2</v>
      </c>
      <c r="AS175">
        <v>4.2136E-2</v>
      </c>
      <c r="AT175">
        <v>13.705882000000001</v>
      </c>
      <c r="AU175">
        <v>2.9596209999999998</v>
      </c>
      <c r="AV175">
        <v>6.9319999999999998E-3</v>
      </c>
      <c r="AW175">
        <v>4.3449999999999999E-3</v>
      </c>
      <c r="AX175">
        <v>160.80379400000001</v>
      </c>
      <c r="AY175">
        <v>42.548634</v>
      </c>
      <c r="AZ175">
        <v>618.67386899999997</v>
      </c>
      <c r="BA175">
        <v>442.87697500000002</v>
      </c>
      <c r="BB175">
        <v>8.2203470000000003</v>
      </c>
      <c r="BC175">
        <v>8.3741789999999998</v>
      </c>
      <c r="BD175">
        <v>6.0788539999999998</v>
      </c>
      <c r="BE175">
        <v>4.0276820000000004</v>
      </c>
    </row>
    <row r="176" spans="1:60" x14ac:dyDescent="0.25">
      <c r="A176" t="s">
        <v>298</v>
      </c>
      <c r="B176" s="5">
        <v>6</v>
      </c>
      <c r="C176" t="s">
        <v>8</v>
      </c>
      <c r="D176" s="5">
        <v>1</v>
      </c>
      <c r="E176" s="5" t="s">
        <v>1</v>
      </c>
      <c r="F176" t="s">
        <v>301</v>
      </c>
      <c r="G176" s="5" t="s">
        <v>245</v>
      </c>
      <c r="H176" s="8">
        <v>3.65597371</v>
      </c>
      <c r="I176" s="5">
        <v>-0.36550240000000001</v>
      </c>
      <c r="J176" s="5" t="s">
        <v>50</v>
      </c>
      <c r="K176" s="29">
        <v>7700</v>
      </c>
      <c r="L176" s="29">
        <v>25</v>
      </c>
      <c r="M176" s="29">
        <f t="shared" si="15"/>
        <v>0.32467532467532467</v>
      </c>
      <c r="N176" s="29">
        <v>3.1958333333331389E-2</v>
      </c>
      <c r="O176" s="29">
        <v>2.1544203877836968E-2</v>
      </c>
      <c r="P176" s="29">
        <v>27.648394976557441</v>
      </c>
      <c r="Q176" s="29">
        <f t="shared" si="13"/>
        <v>1.4775010394130241</v>
      </c>
      <c r="R176" s="29">
        <v>0.66665150567433795</v>
      </c>
      <c r="S176" s="29">
        <f t="shared" si="14"/>
        <v>1.2893294153586421E-2</v>
      </c>
      <c r="T176" s="29">
        <v>1.0239204228404486</v>
      </c>
      <c r="U176" s="29">
        <v>2.24823</v>
      </c>
      <c r="V176" s="29">
        <v>3</v>
      </c>
      <c r="W176" s="29">
        <f t="shared" si="16"/>
        <v>42.666666666666664</v>
      </c>
      <c r="X176" s="29">
        <f t="shared" si="17"/>
        <v>52</v>
      </c>
      <c r="Y176" s="29">
        <f t="shared" si="18"/>
        <v>54.666666666666664</v>
      </c>
      <c r="Z176" s="29">
        <v>5</v>
      </c>
      <c r="AA176" s="2" t="s">
        <v>2255</v>
      </c>
      <c r="AB176" s="34"/>
      <c r="AC176">
        <v>8521</v>
      </c>
      <c r="AD176">
        <v>309.42649999999998</v>
      </c>
      <c r="AE176">
        <v>27.538042000000001</v>
      </c>
      <c r="AF176">
        <v>85.2</v>
      </c>
      <c r="AG176">
        <v>237.954239</v>
      </c>
      <c r="AH176">
        <v>23.795424000000001</v>
      </c>
      <c r="AI176">
        <v>3.6311000000000003E-2</v>
      </c>
      <c r="AJ176">
        <v>2.4334000000000001E-2</v>
      </c>
      <c r="AK176">
        <v>0.67014600000000002</v>
      </c>
      <c r="AL176">
        <v>0.03</v>
      </c>
      <c r="AM176">
        <v>2.2499999999999999E-2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25">
      <c r="A177" t="s">
        <v>298</v>
      </c>
      <c r="B177" s="5">
        <v>6</v>
      </c>
      <c r="C177" t="s">
        <v>3</v>
      </c>
      <c r="D177" s="5">
        <v>4</v>
      </c>
      <c r="E177" s="5" t="s">
        <v>1</v>
      </c>
      <c r="F177" t="s">
        <v>301</v>
      </c>
      <c r="G177" s="5" t="s">
        <v>245</v>
      </c>
      <c r="H177" s="8">
        <v>3.65597371</v>
      </c>
      <c r="I177" s="5">
        <v>-0.36550240000000001</v>
      </c>
      <c r="J177" s="5" t="s">
        <v>52</v>
      </c>
      <c r="K177" s="29">
        <v>9313</v>
      </c>
      <c r="L177" s="29">
        <v>200</v>
      </c>
      <c r="M177" s="29">
        <f t="shared" si="15"/>
        <v>2.1475357027810587</v>
      </c>
      <c r="N177" s="29">
        <v>6.6989000000000617E-2</v>
      </c>
      <c r="O177" s="29">
        <v>8.976751615765402E-2</v>
      </c>
      <c r="P177" s="29">
        <v>33.440195119049278</v>
      </c>
      <c r="Q177" s="29">
        <f t="shared" si="13"/>
        <v>7.2693011819048614</v>
      </c>
      <c r="R177" s="29">
        <v>0.42650285812050459</v>
      </c>
      <c r="S177" s="29">
        <f t="shared" si="14"/>
        <v>0.25304194170741978</v>
      </c>
      <c r="T177" s="29">
        <v>1.0182772365188459</v>
      </c>
      <c r="U177" s="29">
        <v>2.24823</v>
      </c>
      <c r="V177" s="29">
        <v>3</v>
      </c>
      <c r="W177" s="29">
        <f t="shared" si="16"/>
        <v>42.666666666666664</v>
      </c>
      <c r="X177" s="29">
        <f t="shared" si="17"/>
        <v>52</v>
      </c>
      <c r="Y177" s="29">
        <f t="shared" si="18"/>
        <v>54.666666666666664</v>
      </c>
      <c r="Z177" s="29">
        <v>5</v>
      </c>
      <c r="AA177" s="2" t="s">
        <v>2255</v>
      </c>
      <c r="AB177" s="34"/>
      <c r="AC177">
        <v>10433</v>
      </c>
      <c r="AD177">
        <v>309.42649999999998</v>
      </c>
      <c r="AE177">
        <v>33.717216000000001</v>
      </c>
      <c r="AF177">
        <v>104.32</v>
      </c>
      <c r="AG177">
        <v>350.91938900000002</v>
      </c>
      <c r="AH177">
        <v>35.091939000000004</v>
      </c>
      <c r="AI177">
        <v>2.9655000000000001E-2</v>
      </c>
      <c r="AJ177">
        <v>1.2647E-2</v>
      </c>
      <c r="AK177">
        <v>0.42645300000000003</v>
      </c>
      <c r="AL177">
        <v>2.8400000000000002E-2</v>
      </c>
      <c r="AM177">
        <v>2.75E-2</v>
      </c>
      <c r="AN177">
        <v>1</v>
      </c>
      <c r="AO177">
        <v>3.2320000000000001E-3</v>
      </c>
      <c r="AP177">
        <v>0.193907</v>
      </c>
      <c r="AQ177">
        <v>0.11502</v>
      </c>
      <c r="AR177">
        <v>6.9175E-2</v>
      </c>
      <c r="AS177">
        <v>0</v>
      </c>
      <c r="AT177">
        <v>12</v>
      </c>
      <c r="AU177">
        <v>0</v>
      </c>
      <c r="AV177">
        <v>6.2890000000000003E-3</v>
      </c>
      <c r="AW177">
        <v>2.6329999999999999E-3</v>
      </c>
      <c r="AX177">
        <v>159.016986</v>
      </c>
      <c r="AY177">
        <v>0</v>
      </c>
      <c r="AZ177">
        <v>285.71428600000002</v>
      </c>
      <c r="BA177">
        <v>0</v>
      </c>
      <c r="BB177">
        <v>0</v>
      </c>
      <c r="BC177">
        <v>0</v>
      </c>
      <c r="BD177">
        <v>5.1951879999999999</v>
      </c>
      <c r="BE177">
        <v>0.37267800000000001</v>
      </c>
    </row>
    <row r="178" spans="1:57" x14ac:dyDescent="0.25">
      <c r="A178" t="s">
        <v>298</v>
      </c>
      <c r="B178" s="5">
        <v>6</v>
      </c>
      <c r="C178" t="s">
        <v>15</v>
      </c>
      <c r="D178" s="5">
        <v>6</v>
      </c>
      <c r="E178" s="5" t="s">
        <v>1</v>
      </c>
      <c r="F178" t="s">
        <v>301</v>
      </c>
      <c r="G178" s="5" t="s">
        <v>245</v>
      </c>
      <c r="H178" s="8">
        <v>3.65597371</v>
      </c>
      <c r="I178" s="5">
        <v>-0.36550240000000001</v>
      </c>
      <c r="J178" s="5" t="s">
        <v>51</v>
      </c>
      <c r="K178" s="29">
        <v>11963</v>
      </c>
      <c r="L178" s="29">
        <v>272</v>
      </c>
      <c r="M178" s="29">
        <f t="shared" si="15"/>
        <v>2.2736771712781079</v>
      </c>
      <c r="N178" s="29">
        <v>3.8794047619043953E-2</v>
      </c>
      <c r="O178" s="29">
        <v>0.15080942714485876</v>
      </c>
      <c r="P178" s="29">
        <v>42.955551831760602</v>
      </c>
      <c r="Q178" s="29">
        <f t="shared" si="13"/>
        <v>16.784657894616185</v>
      </c>
      <c r="R178" s="29">
        <v>0.65554494016418041</v>
      </c>
      <c r="S178" s="29">
        <f t="shared" si="14"/>
        <v>2.3999859663743961E-2</v>
      </c>
      <c r="T178" s="29">
        <v>1.0135402745615159</v>
      </c>
      <c r="U178" s="29">
        <v>2.24823</v>
      </c>
      <c r="V178" s="29">
        <v>3</v>
      </c>
      <c r="W178" s="29">
        <f t="shared" si="16"/>
        <v>42.666666666666664</v>
      </c>
      <c r="X178" s="29">
        <f t="shared" si="17"/>
        <v>52</v>
      </c>
      <c r="Y178" s="29">
        <f t="shared" si="18"/>
        <v>54.666666666666664</v>
      </c>
      <c r="Z178" s="29">
        <v>5</v>
      </c>
      <c r="AA178" s="2" t="s">
        <v>2255</v>
      </c>
      <c r="AB178" s="34"/>
      <c r="AC178">
        <v>13197</v>
      </c>
      <c r="AD178">
        <v>309.42649999999998</v>
      </c>
      <c r="AE178">
        <v>42.64987</v>
      </c>
      <c r="AF178">
        <v>131.96</v>
      </c>
      <c r="AG178">
        <v>466.89448299999998</v>
      </c>
      <c r="AH178">
        <v>46.689447999999999</v>
      </c>
      <c r="AI178">
        <v>2.3441E-2</v>
      </c>
      <c r="AJ178">
        <v>1.5566999999999999E-2</v>
      </c>
      <c r="AK178">
        <v>0.66407099999999997</v>
      </c>
      <c r="AL178">
        <v>1.9075000000000002E-2</v>
      </c>
      <c r="AM178">
        <v>1.7500000000000002E-2</v>
      </c>
      <c r="AN178">
        <v>5</v>
      </c>
      <c r="AO178">
        <v>1.6159E-2</v>
      </c>
      <c r="AP178">
        <v>0.96953599999999995</v>
      </c>
      <c r="AQ178">
        <v>1.295749</v>
      </c>
      <c r="AR178">
        <v>0.31923000000000001</v>
      </c>
      <c r="AS178">
        <v>9.8329E-2</v>
      </c>
      <c r="AT178">
        <v>34.200000000000003</v>
      </c>
      <c r="AU178">
        <v>8.9833180000000006</v>
      </c>
      <c r="AV178">
        <v>9.6150000000000003E-3</v>
      </c>
      <c r="AW178">
        <v>4.0800000000000003E-3</v>
      </c>
      <c r="AX178">
        <v>104.781412</v>
      </c>
      <c r="AY178">
        <v>3.7341890000000002</v>
      </c>
      <c r="AZ178">
        <v>461.911182</v>
      </c>
      <c r="BA178">
        <v>198.794466</v>
      </c>
      <c r="BB178">
        <v>35.485605999999997</v>
      </c>
      <c r="BC178">
        <v>32.480907000000002</v>
      </c>
      <c r="BD178">
        <v>5.7079469999999999</v>
      </c>
      <c r="BE178">
        <v>1.0671870000000001</v>
      </c>
    </row>
    <row r="179" spans="1:57" x14ac:dyDescent="0.25">
      <c r="A179" t="s">
        <v>298</v>
      </c>
      <c r="B179" s="5">
        <v>6</v>
      </c>
      <c r="C179" t="s">
        <v>38</v>
      </c>
      <c r="D179" s="5">
        <v>9</v>
      </c>
      <c r="E179" s="5" t="s">
        <v>1</v>
      </c>
      <c r="F179" t="s">
        <v>301</v>
      </c>
      <c r="G179" s="5" t="s">
        <v>245</v>
      </c>
      <c r="H179" s="8">
        <v>3.65597371</v>
      </c>
      <c r="I179" s="5">
        <v>-0.36550240000000001</v>
      </c>
      <c r="J179" s="5" t="s">
        <v>50</v>
      </c>
      <c r="K179" s="29">
        <v>3588</v>
      </c>
      <c r="L179" s="29">
        <v>528</v>
      </c>
      <c r="M179" s="29">
        <f t="shared" si="15"/>
        <v>14.715719063545151</v>
      </c>
      <c r="N179" s="29">
        <v>5.0301666666667605E-2</v>
      </c>
      <c r="O179" s="29">
        <v>0.4308840775567393</v>
      </c>
      <c r="P179" s="29">
        <v>12.883433918946507</v>
      </c>
      <c r="Q179" s="29">
        <f t="shared" si="13"/>
        <v>13.28746001819791</v>
      </c>
      <c r="R179" s="29">
        <v>1.1260890825507348</v>
      </c>
      <c r="S179" s="29">
        <f t="shared" si="14"/>
        <v>0.44654428272281044</v>
      </c>
      <c r="T179" s="29">
        <v>0.92158191097652786</v>
      </c>
      <c r="U179" s="29">
        <v>2.24823</v>
      </c>
      <c r="V179" s="29">
        <v>3</v>
      </c>
      <c r="W179" s="29">
        <f t="shared" si="16"/>
        <v>42.666666666666664</v>
      </c>
      <c r="X179" s="29">
        <f t="shared" si="17"/>
        <v>52</v>
      </c>
      <c r="Y179" s="29">
        <f t="shared" si="18"/>
        <v>54.666666666666664</v>
      </c>
      <c r="Z179" s="29">
        <v>5</v>
      </c>
      <c r="AA179" s="2" t="s">
        <v>2255</v>
      </c>
      <c r="AB179" s="34"/>
      <c r="AC179">
        <v>3982</v>
      </c>
      <c r="AD179">
        <v>309.42649999999998</v>
      </c>
      <c r="AE179">
        <v>12.868969</v>
      </c>
      <c r="AF179">
        <v>39.700000000000003</v>
      </c>
      <c r="AG179">
        <v>64.438885999999997</v>
      </c>
      <c r="AH179">
        <v>6.4438890000000004</v>
      </c>
      <c r="AI179">
        <v>7.7702999999999994E-2</v>
      </c>
      <c r="AJ179">
        <v>8.6988999999999997E-2</v>
      </c>
      <c r="AK179">
        <v>1.1195109999999999</v>
      </c>
      <c r="AL179">
        <v>4.5025000000000003E-2</v>
      </c>
      <c r="AM179">
        <v>7.4999999999999997E-3</v>
      </c>
      <c r="AN179">
        <v>1</v>
      </c>
      <c r="AO179">
        <v>3.2320000000000001E-3</v>
      </c>
      <c r="AP179">
        <v>0.193907</v>
      </c>
      <c r="AQ179">
        <v>0.200904</v>
      </c>
      <c r="AR179">
        <v>6.1650000000000003E-2</v>
      </c>
      <c r="AS179">
        <v>0</v>
      </c>
      <c r="AT179">
        <v>8</v>
      </c>
      <c r="AU179">
        <v>0</v>
      </c>
      <c r="AV179">
        <v>8.8070000000000006E-3</v>
      </c>
      <c r="AW179">
        <v>7.4929999999999997E-3</v>
      </c>
      <c r="AX179">
        <v>113.544201</v>
      </c>
      <c r="AY179">
        <v>0</v>
      </c>
      <c r="AZ179">
        <v>416.66666700000002</v>
      </c>
      <c r="BA179">
        <v>0</v>
      </c>
      <c r="BB179">
        <v>0</v>
      </c>
      <c r="BC179">
        <v>0</v>
      </c>
      <c r="BD179">
        <v>5.7145770000000002</v>
      </c>
      <c r="BE179">
        <v>0.37267800000000001</v>
      </c>
    </row>
    <row r="180" spans="1:57" x14ac:dyDescent="0.25">
      <c r="A180" t="s">
        <v>298</v>
      </c>
      <c r="B180" s="5">
        <v>6</v>
      </c>
      <c r="C180" t="s">
        <v>4</v>
      </c>
      <c r="D180" s="5">
        <v>12</v>
      </c>
      <c r="E180" s="5" t="s">
        <v>1</v>
      </c>
      <c r="F180" t="s">
        <v>301</v>
      </c>
      <c r="G180" s="5" t="s">
        <v>245</v>
      </c>
      <c r="H180" s="8">
        <v>3.65597371</v>
      </c>
      <c r="I180" s="5">
        <v>-0.36550240000000001</v>
      </c>
      <c r="J180" s="5" t="s">
        <v>51</v>
      </c>
      <c r="K180" s="29">
        <v>13271</v>
      </c>
      <c r="L180" s="29">
        <v>610</v>
      </c>
      <c r="M180" s="29">
        <f t="shared" si="15"/>
        <v>4.5964885841308121</v>
      </c>
      <c r="N180" s="29">
        <v>5.1859558823526518E-2</v>
      </c>
      <c r="O180" s="29">
        <v>0.24416764394881896</v>
      </c>
      <c r="P180" s="29">
        <v>47.652188277129063</v>
      </c>
      <c r="Q180" s="29">
        <f t="shared" si="13"/>
        <v>21.481294339984647</v>
      </c>
      <c r="R180" s="29">
        <v>0.61083576577156262</v>
      </c>
      <c r="S180" s="29">
        <f t="shared" si="14"/>
        <v>6.8709034056361751E-2</v>
      </c>
      <c r="T180" s="29">
        <v>0.9946627234903741</v>
      </c>
      <c r="U180" s="29">
        <v>2.24823</v>
      </c>
      <c r="V180" s="29">
        <v>3</v>
      </c>
      <c r="W180" s="29">
        <f t="shared" si="16"/>
        <v>42.666666666666664</v>
      </c>
      <c r="X180" s="29">
        <f t="shared" si="17"/>
        <v>52</v>
      </c>
      <c r="Y180" s="29">
        <f t="shared" si="18"/>
        <v>54.666666666666664</v>
      </c>
      <c r="Z180" s="29">
        <v>5</v>
      </c>
      <c r="AA180" s="2" t="s">
        <v>2255</v>
      </c>
      <c r="AB180" s="34"/>
      <c r="AC180">
        <v>14564</v>
      </c>
      <c r="AD180">
        <v>309.42649999999998</v>
      </c>
      <c r="AE180">
        <v>47.067720000000001</v>
      </c>
      <c r="AF180">
        <v>145.63</v>
      </c>
      <c r="AG180">
        <v>543.05976899999996</v>
      </c>
      <c r="AH180">
        <v>54.305976999999999</v>
      </c>
      <c r="AI180">
        <v>2.1242E-2</v>
      </c>
      <c r="AJ180">
        <v>1.405E-2</v>
      </c>
      <c r="AK180">
        <v>0.66141399999999995</v>
      </c>
      <c r="AL180">
        <v>1.9E-2</v>
      </c>
      <c r="AM180">
        <v>1.7500000000000002E-2</v>
      </c>
      <c r="AN180">
        <v>7</v>
      </c>
      <c r="AO180">
        <v>2.2622E-2</v>
      </c>
      <c r="AP180">
        <v>1.3573500000000001</v>
      </c>
      <c r="AQ180">
        <v>1.235924</v>
      </c>
      <c r="AR180">
        <v>0.173318</v>
      </c>
      <c r="AS180">
        <v>3.8235999999999999E-2</v>
      </c>
      <c r="AT180">
        <v>25.714286000000001</v>
      </c>
      <c r="AU180">
        <v>5.1223130000000001</v>
      </c>
      <c r="AV180">
        <v>7.0130000000000001E-3</v>
      </c>
      <c r="AW180">
        <v>3.215E-3</v>
      </c>
      <c r="AX180">
        <v>144.17175700000001</v>
      </c>
      <c r="AY180">
        <v>18.061126999999999</v>
      </c>
      <c r="AZ180">
        <v>472.866626</v>
      </c>
      <c r="BA180">
        <v>345.85168599999997</v>
      </c>
      <c r="BB180">
        <v>35.628379000000002</v>
      </c>
      <c r="BC180">
        <v>43.354599999999998</v>
      </c>
      <c r="BD180">
        <v>6.2218640000000001</v>
      </c>
      <c r="BE180">
        <v>0.89752699999999996</v>
      </c>
    </row>
    <row r="181" spans="1:57" x14ac:dyDescent="0.25">
      <c r="A181" t="s">
        <v>298</v>
      </c>
      <c r="B181" s="5">
        <v>6</v>
      </c>
      <c r="C181" t="s">
        <v>28</v>
      </c>
      <c r="D181" s="5">
        <v>15</v>
      </c>
      <c r="E181" s="5" t="s">
        <v>1</v>
      </c>
      <c r="F181" t="s">
        <v>301</v>
      </c>
      <c r="G181" s="5" t="s">
        <v>245</v>
      </c>
      <c r="H181" s="8">
        <v>3.65597371</v>
      </c>
      <c r="I181" s="5">
        <v>-0.36550240000000001</v>
      </c>
      <c r="J181" s="5" t="s">
        <v>50</v>
      </c>
      <c r="K181" s="29">
        <v>9062</v>
      </c>
      <c r="L181" s="29">
        <v>22</v>
      </c>
      <c r="M181" s="29">
        <f t="shared" si="15"/>
        <v>0.24277201500772458</v>
      </c>
      <c r="N181" s="29">
        <v>3.9243750000004241E-2</v>
      </c>
      <c r="O181" s="29">
        <v>1.4362802585224644E-2</v>
      </c>
      <c r="P181" s="29">
        <v>32.538929256826428</v>
      </c>
      <c r="Q181" s="29">
        <f t="shared" si="13"/>
        <v>6.3680353196820114</v>
      </c>
      <c r="R181" s="29">
        <v>0.59514029983477157</v>
      </c>
      <c r="S181" s="29">
        <f t="shared" si="14"/>
        <v>8.4404499993152804E-2</v>
      </c>
      <c r="T181" s="29">
        <v>1.00670178101093</v>
      </c>
      <c r="U181" s="29">
        <v>2.24823</v>
      </c>
      <c r="V181" s="29">
        <v>3</v>
      </c>
      <c r="W181" s="29">
        <f t="shared" si="16"/>
        <v>42.666666666666664</v>
      </c>
      <c r="X181" s="29">
        <f t="shared" si="17"/>
        <v>52</v>
      </c>
      <c r="Y181" s="29">
        <f t="shared" si="18"/>
        <v>54.666666666666664</v>
      </c>
      <c r="Z181" s="29">
        <v>5</v>
      </c>
      <c r="AA181" s="2" t="s">
        <v>2255</v>
      </c>
      <c r="AB181" s="34"/>
      <c r="AC181">
        <v>10077</v>
      </c>
      <c r="AD181">
        <v>309.42649999999998</v>
      </c>
      <c r="AE181">
        <v>32.566699999999997</v>
      </c>
      <c r="AF181">
        <v>100.76</v>
      </c>
      <c r="AG181">
        <v>312.32092899999998</v>
      </c>
      <c r="AH181">
        <v>31.232092999999999</v>
      </c>
      <c r="AI181">
        <v>3.0699000000000001E-2</v>
      </c>
      <c r="AJ181">
        <v>1.8290000000000001E-2</v>
      </c>
      <c r="AK181">
        <v>0.59577899999999995</v>
      </c>
      <c r="AL181">
        <v>2.6237E-2</v>
      </c>
      <c r="AM181">
        <v>2.2499999999999999E-2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25">
      <c r="A182" t="s">
        <v>298</v>
      </c>
      <c r="B182" s="5">
        <v>6</v>
      </c>
      <c r="C182" t="s">
        <v>11</v>
      </c>
      <c r="D182" s="5">
        <v>16</v>
      </c>
      <c r="E182" s="5" t="s">
        <v>1</v>
      </c>
      <c r="F182" t="s">
        <v>301</v>
      </c>
      <c r="G182" s="5" t="s">
        <v>245</v>
      </c>
      <c r="H182" s="8">
        <v>3.65597371</v>
      </c>
      <c r="I182" s="5">
        <v>-0.36550240000000001</v>
      </c>
      <c r="J182" s="5" t="s">
        <v>50</v>
      </c>
      <c r="K182" s="29">
        <v>11309</v>
      </c>
      <c r="L182" s="29">
        <v>29</v>
      </c>
      <c r="M182" s="29">
        <f t="shared" si="15"/>
        <v>0.25643292952515695</v>
      </c>
      <c r="N182" s="29">
        <v>3.8374999999994941E-2</v>
      </c>
      <c r="O182" s="29">
        <v>1.7953503231530804E-2</v>
      </c>
      <c r="P182" s="29">
        <v>40.607233609076374</v>
      </c>
      <c r="Q182" s="29">
        <f t="shared" si="13"/>
        <v>14.436339671931957</v>
      </c>
      <c r="R182" s="29">
        <v>0.64399920946528744</v>
      </c>
      <c r="S182" s="29">
        <f t="shared" si="14"/>
        <v>3.5545590362636936E-2</v>
      </c>
      <c r="T182" s="29">
        <v>0.99017420012007396</v>
      </c>
      <c r="U182" s="29">
        <v>2.24823</v>
      </c>
      <c r="V182" s="29">
        <v>3</v>
      </c>
      <c r="W182" s="29">
        <f t="shared" si="16"/>
        <v>42.666666666666664</v>
      </c>
      <c r="X182" s="29">
        <f t="shared" si="17"/>
        <v>52</v>
      </c>
      <c r="Y182" s="29">
        <f t="shared" si="18"/>
        <v>54.666666666666664</v>
      </c>
      <c r="Z182" s="29">
        <v>5</v>
      </c>
      <c r="AA182" s="2" t="s">
        <v>2255</v>
      </c>
      <c r="AB182" s="34"/>
      <c r="AC182">
        <v>12541</v>
      </c>
      <c r="AD182">
        <v>309.42649999999998</v>
      </c>
      <c r="AE182">
        <v>40.529819000000003</v>
      </c>
      <c r="AF182">
        <v>125.4</v>
      </c>
      <c r="AG182">
        <v>460.26692300000002</v>
      </c>
      <c r="AH182">
        <v>46.026691999999997</v>
      </c>
      <c r="AI182">
        <v>2.4667999999999999E-2</v>
      </c>
      <c r="AJ182">
        <v>1.5799000000000001E-2</v>
      </c>
      <c r="AK182">
        <v>0.640455</v>
      </c>
      <c r="AL182">
        <v>2.0611999999999998E-2</v>
      </c>
      <c r="AM182">
        <v>1.7500000000000002E-2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25">
      <c r="A183" t="s">
        <v>299</v>
      </c>
      <c r="B183" s="5">
        <v>6</v>
      </c>
      <c r="C183" t="s">
        <v>9</v>
      </c>
      <c r="D183" s="5">
        <v>2</v>
      </c>
      <c r="E183" s="5" t="s">
        <v>1</v>
      </c>
      <c r="F183" t="s">
        <v>301</v>
      </c>
      <c r="G183" s="5" t="s">
        <v>245</v>
      </c>
      <c r="H183" s="8">
        <v>3.65597371</v>
      </c>
      <c r="I183" s="5">
        <v>-0.36550240000000001</v>
      </c>
      <c r="J183" s="5" t="s">
        <v>51</v>
      </c>
      <c r="K183" s="29">
        <v>21995</v>
      </c>
      <c r="L183" s="29">
        <v>60</v>
      </c>
      <c r="M183" s="29">
        <f t="shared" si="15"/>
        <v>0.27278927028870198</v>
      </c>
      <c r="N183" s="29">
        <v>3.9641666666668129E-2</v>
      </c>
      <c r="O183" s="29">
        <v>1.8578516658278321E-2</v>
      </c>
      <c r="P183" s="29">
        <v>45.403830433203517</v>
      </c>
      <c r="Q183" s="29">
        <f t="shared" si="13"/>
        <v>19.2329364960591</v>
      </c>
      <c r="R183" s="29">
        <v>0.38148604066252284</v>
      </c>
      <c r="S183" s="29">
        <f t="shared" si="14"/>
        <v>0.29805875916540153</v>
      </c>
      <c r="T183" s="29">
        <v>1.0001163598723448</v>
      </c>
      <c r="U183" s="29">
        <v>2.24823</v>
      </c>
      <c r="V183" s="29">
        <v>3</v>
      </c>
      <c r="W183" s="29">
        <f t="shared" si="16"/>
        <v>42.666666666666664</v>
      </c>
      <c r="X183" s="29">
        <f t="shared" si="17"/>
        <v>52</v>
      </c>
      <c r="Y183" s="29">
        <f t="shared" si="18"/>
        <v>54.666666666666664</v>
      </c>
      <c r="Z183" s="29">
        <v>5</v>
      </c>
      <c r="AA183" s="2" t="s">
        <v>2255</v>
      </c>
      <c r="AB183" s="34"/>
      <c r="AC183">
        <v>25889</v>
      </c>
      <c r="AD183">
        <v>569.0874</v>
      </c>
      <c r="AE183">
        <v>45.492134</v>
      </c>
      <c r="AF183">
        <v>258.88</v>
      </c>
      <c r="AG183">
        <v>1179.913601</v>
      </c>
      <c r="AH183">
        <v>117.99136</v>
      </c>
      <c r="AI183">
        <v>2.198E-2</v>
      </c>
      <c r="AJ183">
        <v>8.4379999999999993E-3</v>
      </c>
      <c r="AK183">
        <v>0.38388600000000001</v>
      </c>
      <c r="AL183">
        <v>2.07E-2</v>
      </c>
      <c r="AM183">
        <v>1.7500000000000002E-2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25">
      <c r="A184" t="s">
        <v>299</v>
      </c>
      <c r="B184" s="5">
        <v>6</v>
      </c>
      <c r="C184" t="s">
        <v>12</v>
      </c>
      <c r="D184" s="5">
        <v>5</v>
      </c>
      <c r="E184" s="5" t="s">
        <v>1</v>
      </c>
      <c r="F184" t="s">
        <v>301</v>
      </c>
      <c r="G184" s="5" t="s">
        <v>245</v>
      </c>
      <c r="H184" s="8">
        <v>3.65597371</v>
      </c>
      <c r="I184" s="5">
        <v>-0.36550240000000001</v>
      </c>
      <c r="J184" s="5" t="s">
        <v>51</v>
      </c>
      <c r="K184" s="29">
        <v>16284</v>
      </c>
      <c r="L184" s="29">
        <v>477</v>
      </c>
      <c r="M184" s="29">
        <f t="shared" si="15"/>
        <v>2.9292557111274871</v>
      </c>
      <c r="N184" s="29">
        <v>5.265335820895467E-2</v>
      </c>
      <c r="O184" s="29">
        <v>0.13830673512273861</v>
      </c>
      <c r="P184" s="29">
        <v>33.61472947371157</v>
      </c>
      <c r="Q184" s="29">
        <f t="shared" si="13"/>
        <v>7.4438355365671534</v>
      </c>
      <c r="R184" s="29">
        <v>0.51278469899578027</v>
      </c>
      <c r="S184" s="29">
        <f t="shared" si="14"/>
        <v>0.1667601008321441</v>
      </c>
      <c r="T184" s="29">
        <v>0.99304863238568741</v>
      </c>
      <c r="U184" s="29">
        <v>2.24823</v>
      </c>
      <c r="V184" s="29">
        <v>3</v>
      </c>
      <c r="W184" s="29">
        <f t="shared" si="16"/>
        <v>42.666666666666664</v>
      </c>
      <c r="X184" s="29">
        <f t="shared" si="17"/>
        <v>52</v>
      </c>
      <c r="Y184" s="29">
        <f t="shared" si="18"/>
        <v>54.666666666666664</v>
      </c>
      <c r="Z184" s="29">
        <v>5</v>
      </c>
      <c r="AA184" s="2" t="s">
        <v>2255</v>
      </c>
      <c r="AB184" s="34"/>
      <c r="AC184">
        <v>19146</v>
      </c>
      <c r="AD184">
        <v>569.0874</v>
      </c>
      <c r="AE184">
        <v>33.643338</v>
      </c>
      <c r="AF184">
        <v>191.45</v>
      </c>
      <c r="AG184">
        <v>580.02242000000001</v>
      </c>
      <c r="AH184">
        <v>58.002242000000003</v>
      </c>
      <c r="AI184">
        <v>2.9721999999999998E-2</v>
      </c>
      <c r="AJ184">
        <v>1.5231E-2</v>
      </c>
      <c r="AK184">
        <v>0.51244100000000004</v>
      </c>
      <c r="AL184">
        <v>2.7875E-2</v>
      </c>
      <c r="AM184">
        <v>2.75E-2</v>
      </c>
      <c r="AN184">
        <v>2</v>
      </c>
      <c r="AO184">
        <v>3.5140000000000002E-3</v>
      </c>
      <c r="AP184">
        <v>0.210864</v>
      </c>
      <c r="AQ184">
        <v>0.17236000000000001</v>
      </c>
      <c r="AR184">
        <v>0.117313</v>
      </c>
      <c r="AS184">
        <v>4.0994999999999997E-2</v>
      </c>
      <c r="AT184">
        <v>16.5</v>
      </c>
      <c r="AU184">
        <v>3.5355340000000002</v>
      </c>
      <c r="AV184">
        <v>7.5690000000000002E-3</v>
      </c>
      <c r="AW184">
        <v>3.0720000000000001E-3</v>
      </c>
      <c r="AX184">
        <v>135.10927799999999</v>
      </c>
      <c r="AY184">
        <v>17.075806</v>
      </c>
      <c r="AZ184">
        <v>588.34344499999997</v>
      </c>
      <c r="BA184">
        <v>322.41677099999998</v>
      </c>
      <c r="BB184">
        <v>53.166874999999997</v>
      </c>
      <c r="BC184">
        <v>0</v>
      </c>
      <c r="BD184">
        <v>5.7331019999999997</v>
      </c>
      <c r="BE184">
        <v>0.4</v>
      </c>
    </row>
    <row r="185" spans="1:57" x14ac:dyDescent="0.25">
      <c r="A185" t="s">
        <v>299</v>
      </c>
      <c r="B185" s="5">
        <v>6</v>
      </c>
      <c r="C185" t="s">
        <v>17</v>
      </c>
      <c r="D185" s="5">
        <v>8</v>
      </c>
      <c r="E185" s="5" t="s">
        <v>1</v>
      </c>
      <c r="F185" t="s">
        <v>301</v>
      </c>
      <c r="G185" s="5" t="s">
        <v>245</v>
      </c>
      <c r="H185" s="8">
        <v>3.65597371</v>
      </c>
      <c r="I185" s="5">
        <v>-0.36550240000000001</v>
      </c>
      <c r="J185" s="5" t="s">
        <v>52</v>
      </c>
      <c r="K185" s="29">
        <v>18151</v>
      </c>
      <c r="L185" s="29">
        <v>39</v>
      </c>
      <c r="M185" s="29">
        <f t="shared" si="15"/>
        <v>0.21486419481020327</v>
      </c>
      <c r="N185" s="29">
        <v>4.5537499999994679E-2</v>
      </c>
      <c r="O185" s="29">
        <v>1.2385677772185546E-2</v>
      </c>
      <c r="P185" s="29">
        <v>37.468739540489977</v>
      </c>
      <c r="Q185" s="29">
        <f t="shared" si="13"/>
        <v>11.297845603345561</v>
      </c>
      <c r="R185" s="29">
        <v>0.63371633007654526</v>
      </c>
      <c r="S185" s="29">
        <f t="shared" si="14"/>
        <v>4.5828469751379108E-2</v>
      </c>
      <c r="T185" s="29">
        <v>0.9768992895964409</v>
      </c>
      <c r="U185" s="29">
        <v>2.24823</v>
      </c>
      <c r="V185" s="29">
        <v>3</v>
      </c>
      <c r="W185" s="29">
        <f t="shared" si="16"/>
        <v>42.666666666666664</v>
      </c>
      <c r="X185" s="29">
        <f t="shared" si="17"/>
        <v>52</v>
      </c>
      <c r="Y185" s="29">
        <f t="shared" si="18"/>
        <v>54.666666666666664</v>
      </c>
      <c r="Z185" s="29">
        <v>5</v>
      </c>
      <c r="AA185" s="2" t="s">
        <v>2255</v>
      </c>
      <c r="AB185" s="34"/>
      <c r="AC185">
        <v>21225</v>
      </c>
      <c r="AD185">
        <v>569.0874</v>
      </c>
      <c r="AE185">
        <v>37.296556000000002</v>
      </c>
      <c r="AF185">
        <v>212.24</v>
      </c>
      <c r="AG185">
        <v>762.12236700000005</v>
      </c>
      <c r="AH185">
        <v>76.212237000000002</v>
      </c>
      <c r="AI185">
        <v>2.6811999999999999E-2</v>
      </c>
      <c r="AJ185">
        <v>1.6992E-2</v>
      </c>
      <c r="AK185">
        <v>0.63374200000000003</v>
      </c>
      <c r="AL185">
        <v>2.2525E-2</v>
      </c>
      <c r="AM185">
        <v>1.7500000000000002E-2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25">
      <c r="A186" t="s">
        <v>299</v>
      </c>
      <c r="B186" s="5">
        <v>6</v>
      </c>
      <c r="C186" t="s">
        <v>28</v>
      </c>
      <c r="D186" s="5">
        <v>15</v>
      </c>
      <c r="E186" s="5" t="s">
        <v>1</v>
      </c>
      <c r="F186" t="s">
        <v>301</v>
      </c>
      <c r="G186" s="5" t="s">
        <v>245</v>
      </c>
      <c r="H186" s="8">
        <v>3.65597371</v>
      </c>
      <c r="I186" s="5">
        <v>-0.36550240000000001</v>
      </c>
      <c r="J186" s="5" t="s">
        <v>51</v>
      </c>
      <c r="K186" s="29">
        <v>25196</v>
      </c>
      <c r="L186" s="29">
        <v>15</v>
      </c>
      <c r="M186" s="29">
        <f t="shared" si="15"/>
        <v>5.9533259247499602E-2</v>
      </c>
      <c r="N186" s="29">
        <v>2.0133333333333541E-2</v>
      </c>
      <c r="O186" s="29">
        <v>6.1928388860927729E-3</v>
      </c>
      <c r="P186" s="29">
        <v>52.011589524664501</v>
      </c>
      <c r="Q186" s="29">
        <f t="shared" si="13"/>
        <v>25.840695587520084</v>
      </c>
      <c r="R186" s="29">
        <v>0.74973940990812615</v>
      </c>
      <c r="S186" s="29">
        <f t="shared" si="14"/>
        <v>7.019461008020178E-2</v>
      </c>
      <c r="T186" s="29">
        <v>0.97048597086588106</v>
      </c>
      <c r="U186" s="29">
        <v>2.24823</v>
      </c>
      <c r="V186" s="29">
        <v>3</v>
      </c>
      <c r="W186" s="29">
        <f t="shared" si="16"/>
        <v>42.666666666666664</v>
      </c>
      <c r="X186" s="29">
        <f t="shared" si="17"/>
        <v>52</v>
      </c>
      <c r="Y186" s="29">
        <f t="shared" si="18"/>
        <v>54.666666666666664</v>
      </c>
      <c r="Z186" s="29">
        <v>5</v>
      </c>
      <c r="AA186" s="2" t="s">
        <v>2255</v>
      </c>
      <c r="AB186" s="34"/>
      <c r="AC186">
        <v>29625</v>
      </c>
      <c r="AD186">
        <v>569.0874</v>
      </c>
      <c r="AE186">
        <v>52.057029999999997</v>
      </c>
      <c r="AF186">
        <v>296.24</v>
      </c>
      <c r="AG186">
        <v>1404.4889680000001</v>
      </c>
      <c r="AH186">
        <v>140.44889699999999</v>
      </c>
      <c r="AI186">
        <v>1.9209E-2</v>
      </c>
      <c r="AJ186">
        <v>1.4503E-2</v>
      </c>
      <c r="AK186">
        <v>0.75501099999999999</v>
      </c>
      <c r="AL186">
        <v>1.5675000000000001E-2</v>
      </c>
      <c r="AM186">
        <v>1.2500000000000001E-2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25">
      <c r="A187" t="s">
        <v>300</v>
      </c>
      <c r="B187" s="5">
        <v>6</v>
      </c>
      <c r="C187" t="s">
        <v>8</v>
      </c>
      <c r="D187" s="5">
        <v>1</v>
      </c>
      <c r="E187" s="5" t="s">
        <v>1</v>
      </c>
      <c r="F187" t="s">
        <v>301</v>
      </c>
      <c r="G187" s="5" t="s">
        <v>245</v>
      </c>
      <c r="H187" s="8">
        <v>3.65597371</v>
      </c>
      <c r="I187" s="5">
        <v>-0.36550240000000001</v>
      </c>
      <c r="J187" s="5" t="s">
        <v>50</v>
      </c>
      <c r="K187" s="29">
        <v>11570</v>
      </c>
      <c r="L187" s="29">
        <v>90</v>
      </c>
      <c r="M187" s="29">
        <f t="shared" si="15"/>
        <v>0.77787381158167668</v>
      </c>
      <c r="N187" s="29">
        <v>4.4283928571429217E-2</v>
      </c>
      <c r="O187" s="29">
        <v>4.495803187470996E-2</v>
      </c>
      <c r="P187" s="29">
        <v>37.154602056456731</v>
      </c>
      <c r="Q187" s="29">
        <f t="shared" si="13"/>
        <v>10.983708119312315</v>
      </c>
      <c r="R187" s="29">
        <v>0.61895140655408809</v>
      </c>
      <c r="S187" s="29">
        <f t="shared" si="14"/>
        <v>6.0593393273836282E-2</v>
      </c>
      <c r="T187" s="29">
        <v>0.97034842332097948</v>
      </c>
      <c r="U187" s="29">
        <v>2.24823</v>
      </c>
      <c r="V187" s="29">
        <v>3</v>
      </c>
      <c r="W187" s="29">
        <f t="shared" si="16"/>
        <v>42.666666666666664</v>
      </c>
      <c r="X187" s="29">
        <f t="shared" si="17"/>
        <v>52</v>
      </c>
      <c r="Y187" s="29">
        <f t="shared" si="18"/>
        <v>54.666666666666664</v>
      </c>
      <c r="Z187" s="29">
        <v>5</v>
      </c>
      <c r="AA187" s="2" t="s">
        <v>2255</v>
      </c>
      <c r="AB187" s="34"/>
      <c r="AC187">
        <v>11931</v>
      </c>
      <c r="AD187">
        <v>321.72295000000003</v>
      </c>
      <c r="AE187">
        <v>37.084702999999998</v>
      </c>
      <c r="AF187">
        <v>119.3</v>
      </c>
      <c r="AG187">
        <v>390.417891</v>
      </c>
      <c r="AH187">
        <v>39.041789000000001</v>
      </c>
      <c r="AI187">
        <v>2.6962E-2</v>
      </c>
      <c r="AJ187">
        <v>1.6674999999999999E-2</v>
      </c>
      <c r="AK187">
        <v>0.61847300000000005</v>
      </c>
      <c r="AL187">
        <v>2.3063E-2</v>
      </c>
      <c r="AM187">
        <v>1.7500000000000002E-2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25">
      <c r="A188" t="s">
        <v>300</v>
      </c>
      <c r="B188" s="5">
        <v>6</v>
      </c>
      <c r="C188" t="s">
        <v>12</v>
      </c>
      <c r="D188" s="5">
        <v>5</v>
      </c>
      <c r="E188" s="5" t="s">
        <v>1</v>
      </c>
      <c r="F188" t="s">
        <v>301</v>
      </c>
      <c r="G188" s="5" t="s">
        <v>245</v>
      </c>
      <c r="H188" s="8">
        <v>3.65597371</v>
      </c>
      <c r="I188" s="5">
        <v>-0.36550240000000001</v>
      </c>
      <c r="J188" s="5" t="s">
        <v>52</v>
      </c>
      <c r="K188" s="29">
        <v>12215</v>
      </c>
      <c r="L188" s="29">
        <v>357</v>
      </c>
      <c r="M188" s="29">
        <f t="shared" si="15"/>
        <v>2.9226361031518624</v>
      </c>
      <c r="N188" s="29">
        <v>6.7405624999998776E-2</v>
      </c>
      <c r="O188" s="29">
        <v>0.12845151964202847</v>
      </c>
      <c r="P188" s="29">
        <v>39.225882810684439</v>
      </c>
      <c r="Q188" s="29">
        <f t="shared" si="13"/>
        <v>13.054988873540022</v>
      </c>
      <c r="R188" s="29">
        <v>0.41977559992334956</v>
      </c>
      <c r="S188" s="29">
        <f t="shared" si="14"/>
        <v>0.25976919990457481</v>
      </c>
      <c r="T188" s="29">
        <v>0.97034842332097948</v>
      </c>
      <c r="U188" s="29">
        <v>2.24823</v>
      </c>
      <c r="V188" s="29">
        <v>3</v>
      </c>
      <c r="W188" s="29">
        <f t="shared" si="16"/>
        <v>42.666666666666664</v>
      </c>
      <c r="X188" s="29">
        <f t="shared" si="17"/>
        <v>52</v>
      </c>
      <c r="Y188" s="29">
        <f t="shared" si="18"/>
        <v>54.666666666666664</v>
      </c>
      <c r="Z188" s="29">
        <v>5</v>
      </c>
      <c r="AA188" s="2" t="s">
        <v>2255</v>
      </c>
      <c r="AB188" s="34"/>
      <c r="AC188">
        <v>12629</v>
      </c>
      <c r="AD188">
        <v>321.72295000000003</v>
      </c>
      <c r="AE188">
        <v>39.254271000000003</v>
      </c>
      <c r="AF188">
        <v>126.28</v>
      </c>
      <c r="AG188">
        <v>455.92935999999997</v>
      </c>
      <c r="AH188">
        <v>45.592936000000002</v>
      </c>
      <c r="AI188">
        <v>2.5471000000000001E-2</v>
      </c>
      <c r="AJ188">
        <v>1.0706E-2</v>
      </c>
      <c r="AK188">
        <v>0.42031200000000002</v>
      </c>
      <c r="AL188">
        <v>2.4525000000000002E-2</v>
      </c>
      <c r="AM188">
        <v>2.2499999999999999E-2</v>
      </c>
      <c r="AN188">
        <v>2</v>
      </c>
      <c r="AO188">
        <v>6.2170000000000003E-3</v>
      </c>
      <c r="AP188">
        <v>0.37299199999999999</v>
      </c>
      <c r="AQ188">
        <v>0.435506</v>
      </c>
      <c r="AR188">
        <v>0.233875</v>
      </c>
      <c r="AS188">
        <v>0.136436</v>
      </c>
      <c r="AT188">
        <v>27.5</v>
      </c>
      <c r="AU188">
        <v>12.020815000000001</v>
      </c>
      <c r="AV188">
        <v>8.8249999999999995E-3</v>
      </c>
      <c r="AW188">
        <v>3.555E-3</v>
      </c>
      <c r="AX188">
        <v>118.476302</v>
      </c>
      <c r="AY188">
        <v>17.717358999999998</v>
      </c>
      <c r="AZ188">
        <v>275.64648999999997</v>
      </c>
      <c r="BA188">
        <v>20.093969000000001</v>
      </c>
      <c r="BB188">
        <v>186.21889999999999</v>
      </c>
      <c r="BC188">
        <v>0</v>
      </c>
      <c r="BD188">
        <v>6.1715099999999996</v>
      </c>
      <c r="BE188">
        <v>0.47140500000000002</v>
      </c>
    </row>
    <row r="189" spans="1:57" x14ac:dyDescent="0.25">
      <c r="A189" t="s">
        <v>692</v>
      </c>
      <c r="B189" s="5">
        <v>6</v>
      </c>
      <c r="C189" t="s">
        <v>8</v>
      </c>
      <c r="D189" s="5">
        <v>1</v>
      </c>
      <c r="E189" s="5" t="s">
        <v>1</v>
      </c>
      <c r="F189" t="s">
        <v>301</v>
      </c>
      <c r="G189" s="5" t="s">
        <v>245</v>
      </c>
      <c r="H189" s="8">
        <v>3.65597371</v>
      </c>
      <c r="I189" s="5">
        <v>-0.36550240000000001</v>
      </c>
      <c r="J189" s="5" t="s">
        <v>52</v>
      </c>
      <c r="K189" s="29">
        <v>13890</v>
      </c>
      <c r="L189" s="29">
        <v>0</v>
      </c>
      <c r="M189" s="29">
        <f t="shared" si="15"/>
        <v>0</v>
      </c>
      <c r="N189" s="29">
        <v>0</v>
      </c>
      <c r="O189" s="29">
        <v>0</v>
      </c>
      <c r="P189" s="29">
        <v>50.536753712264073</v>
      </c>
      <c r="Q189" s="29">
        <f t="shared" si="13"/>
        <v>24.365859775119656</v>
      </c>
      <c r="R189" s="29">
        <v>0.74286590417887743</v>
      </c>
      <c r="S189" s="29">
        <f t="shared" si="14"/>
        <v>6.3321104350953061E-2</v>
      </c>
      <c r="T189" s="29">
        <v>0.9535248066864862</v>
      </c>
      <c r="U189" s="29">
        <v>2.24823</v>
      </c>
      <c r="V189" s="29">
        <v>3</v>
      </c>
      <c r="W189" s="29">
        <f t="shared" si="16"/>
        <v>42.666666666666664</v>
      </c>
      <c r="X189" s="29">
        <f t="shared" si="17"/>
        <v>52</v>
      </c>
      <c r="Y189" s="29">
        <f t="shared" si="18"/>
        <v>54.666666666666664</v>
      </c>
      <c r="Z189" s="29">
        <v>5</v>
      </c>
      <c r="AA189" s="2" t="s">
        <v>2255</v>
      </c>
      <c r="AB189" s="34"/>
      <c r="AC189">
        <v>15423</v>
      </c>
      <c r="AD189">
        <v>304.22725000000003</v>
      </c>
      <c r="AE189">
        <v>50.695656</v>
      </c>
      <c r="AF189">
        <v>154.22</v>
      </c>
      <c r="AG189">
        <v>714.50203099999999</v>
      </c>
      <c r="AH189">
        <v>71.450203000000002</v>
      </c>
      <c r="AI189">
        <v>1.9723000000000001E-2</v>
      </c>
      <c r="AJ189">
        <v>1.4589E-2</v>
      </c>
      <c r="AK189">
        <v>0.73969799999999997</v>
      </c>
      <c r="AL189">
        <v>1.6074999999999999E-2</v>
      </c>
      <c r="AM189">
        <v>1.2500000000000001E-2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25">
      <c r="A190" t="s">
        <v>692</v>
      </c>
      <c r="B190" s="5">
        <v>6</v>
      </c>
      <c r="C190" t="s">
        <v>12</v>
      </c>
      <c r="D190" s="5">
        <v>5</v>
      </c>
      <c r="E190" s="5" t="s">
        <v>1</v>
      </c>
      <c r="F190" t="s">
        <v>301</v>
      </c>
      <c r="G190" s="5" t="s">
        <v>245</v>
      </c>
      <c r="H190" s="8">
        <v>3.65597371</v>
      </c>
      <c r="I190" s="5">
        <v>-0.36550240000000001</v>
      </c>
      <c r="J190" s="5" t="s">
        <v>51</v>
      </c>
      <c r="K190" s="29">
        <v>6694</v>
      </c>
      <c r="L190" s="29">
        <v>300</v>
      </c>
      <c r="M190" s="29">
        <f t="shared" si="15"/>
        <v>4.4816253361219003</v>
      </c>
      <c r="N190" s="29">
        <v>5.2759183673469975E-2</v>
      </c>
      <c r="O190" s="29">
        <v>0.17827940474448808</v>
      </c>
      <c r="P190" s="29">
        <v>24.355149701216394</v>
      </c>
      <c r="Q190" s="29">
        <f t="shared" si="13"/>
        <v>1.8157442359280225</v>
      </c>
      <c r="R190" s="29">
        <v>0.68032507632982475</v>
      </c>
      <c r="S190" s="29">
        <f t="shared" si="14"/>
        <v>7.8027650190037878E-4</v>
      </c>
      <c r="T190" s="29">
        <v>1.0010711357584694</v>
      </c>
      <c r="U190" s="29">
        <v>2.24823</v>
      </c>
      <c r="V190" s="29">
        <v>3</v>
      </c>
      <c r="W190" s="29">
        <f t="shared" si="16"/>
        <v>42.666666666666664</v>
      </c>
      <c r="X190" s="29">
        <f t="shared" si="17"/>
        <v>52</v>
      </c>
      <c r="Y190" s="29">
        <f t="shared" si="18"/>
        <v>54.666666666666664</v>
      </c>
      <c r="Z190" s="29">
        <v>5</v>
      </c>
      <c r="AA190" s="2" t="s">
        <v>2255</v>
      </c>
      <c r="AB190" s="34"/>
      <c r="AC190">
        <v>7413</v>
      </c>
      <c r="AD190">
        <v>304.22725000000003</v>
      </c>
      <c r="AE190">
        <v>24.366654</v>
      </c>
      <c r="AF190">
        <v>74.12</v>
      </c>
      <c r="AG190">
        <v>176.61819199999999</v>
      </c>
      <c r="AH190">
        <v>17.661819000000001</v>
      </c>
      <c r="AI190">
        <v>4.1030999999999998E-2</v>
      </c>
      <c r="AJ190">
        <v>2.7824999999999999E-2</v>
      </c>
      <c r="AK190">
        <v>0.67814099999999999</v>
      </c>
      <c r="AL190">
        <v>3.49E-2</v>
      </c>
      <c r="AM190">
        <v>2.75E-2</v>
      </c>
      <c r="AN190">
        <v>1</v>
      </c>
      <c r="AO190">
        <v>3.287E-3</v>
      </c>
      <c r="AP190">
        <v>0.19722100000000001</v>
      </c>
      <c r="AQ190">
        <v>0.24281700000000001</v>
      </c>
      <c r="AR190">
        <v>0.163075</v>
      </c>
      <c r="AS190">
        <v>0</v>
      </c>
      <c r="AT190">
        <v>18</v>
      </c>
      <c r="AU190">
        <v>0</v>
      </c>
      <c r="AV190">
        <v>9.5930000000000008E-3</v>
      </c>
      <c r="AW190">
        <v>7.5269999999999998E-3</v>
      </c>
      <c r="AX190">
        <v>104.246512</v>
      </c>
      <c r="AY190">
        <v>0</v>
      </c>
      <c r="AZ190">
        <v>606.06060600000001</v>
      </c>
      <c r="BA190">
        <v>0</v>
      </c>
      <c r="BB190">
        <v>0</v>
      </c>
      <c r="BC190">
        <v>0</v>
      </c>
      <c r="BD190">
        <v>6.6462899999999996</v>
      </c>
      <c r="BE190">
        <v>0.37267800000000001</v>
      </c>
    </row>
    <row r="191" spans="1:57" x14ac:dyDescent="0.25">
      <c r="A191" t="s">
        <v>692</v>
      </c>
      <c r="B191" s="5">
        <v>6</v>
      </c>
      <c r="C191" t="s">
        <v>15</v>
      </c>
      <c r="D191" s="5">
        <v>6</v>
      </c>
      <c r="E191" s="5" t="s">
        <v>1</v>
      </c>
      <c r="F191" t="s">
        <v>301</v>
      </c>
      <c r="G191" s="5" t="s">
        <v>245</v>
      </c>
      <c r="H191" s="8">
        <v>3.65597371</v>
      </c>
      <c r="I191" s="5">
        <v>-0.36550240000000001</v>
      </c>
      <c r="J191" s="5" t="s">
        <v>51</v>
      </c>
      <c r="K191" s="29">
        <v>13340</v>
      </c>
      <c r="L191" s="29">
        <v>516</v>
      </c>
      <c r="M191" s="29">
        <f t="shared" si="15"/>
        <v>3.8680659670164914</v>
      </c>
      <c r="N191" s="29">
        <v>3.393279220779321E-2</v>
      </c>
      <c r="O191" s="29">
        <v>0.280153350312767</v>
      </c>
      <c r="P191" s="29">
        <v>48.535658352887168</v>
      </c>
      <c r="Q191" s="29">
        <f t="shared" si="13"/>
        <v>22.364764415742751</v>
      </c>
      <c r="R191" s="29">
        <v>0.63350368137955071</v>
      </c>
      <c r="S191" s="29">
        <f t="shared" si="14"/>
        <v>4.6041118448373664E-2</v>
      </c>
      <c r="T191" s="29">
        <v>0.73315714229487661</v>
      </c>
      <c r="U191" s="29">
        <v>2.24823</v>
      </c>
      <c r="V191" s="29">
        <v>3</v>
      </c>
      <c r="W191" s="29">
        <f t="shared" si="16"/>
        <v>42.666666666666664</v>
      </c>
      <c r="X191" s="29">
        <f t="shared" si="17"/>
        <v>52</v>
      </c>
      <c r="Y191" s="29">
        <f t="shared" si="18"/>
        <v>54.666666666666664</v>
      </c>
      <c r="Z191" s="29">
        <v>5</v>
      </c>
      <c r="AA191" s="2" t="s">
        <v>2255</v>
      </c>
      <c r="AB191" s="34"/>
      <c r="AC191">
        <v>14802</v>
      </c>
      <c r="AD191">
        <v>304.22725000000003</v>
      </c>
      <c r="AE191">
        <v>48.654418999999997</v>
      </c>
      <c r="AF191">
        <v>148.01</v>
      </c>
      <c r="AG191">
        <v>537.54451900000004</v>
      </c>
      <c r="AH191">
        <v>53.754452000000001</v>
      </c>
      <c r="AI191">
        <v>2.0549999999999999E-2</v>
      </c>
      <c r="AJ191">
        <v>1.3054E-2</v>
      </c>
      <c r="AK191">
        <v>0.63520799999999999</v>
      </c>
      <c r="AL191">
        <v>1.7825000000000001E-2</v>
      </c>
      <c r="AM191">
        <v>1.7500000000000002E-2</v>
      </c>
      <c r="AN191">
        <v>2</v>
      </c>
      <c r="AO191">
        <v>6.574E-3</v>
      </c>
      <c r="AP191">
        <v>0.39444200000000001</v>
      </c>
      <c r="AQ191">
        <v>0.34454800000000002</v>
      </c>
      <c r="AR191">
        <v>0.18990000000000001</v>
      </c>
      <c r="AS191">
        <v>0.12296600000000001</v>
      </c>
      <c r="AT191">
        <v>25.5</v>
      </c>
      <c r="AU191">
        <v>10.606602000000001</v>
      </c>
      <c r="AV191">
        <v>7.7510000000000001E-3</v>
      </c>
      <c r="AW191">
        <v>3.5609999999999999E-3</v>
      </c>
      <c r="AX191">
        <v>140.35738000000001</v>
      </c>
      <c r="AY191">
        <v>35.031941000000003</v>
      </c>
      <c r="AZ191">
        <v>627.93068300000004</v>
      </c>
      <c r="BA191">
        <v>369.050634</v>
      </c>
      <c r="BB191">
        <v>20.590399999999999</v>
      </c>
      <c r="BC191">
        <v>0</v>
      </c>
      <c r="BD191">
        <v>5.2806040000000003</v>
      </c>
      <c r="BE191">
        <v>0.47140500000000002</v>
      </c>
    </row>
    <row r="192" spans="1:57" x14ac:dyDescent="0.25">
      <c r="A192" t="s">
        <v>692</v>
      </c>
      <c r="B192" s="5">
        <v>6</v>
      </c>
      <c r="C192" t="s">
        <v>35</v>
      </c>
      <c r="D192" s="5">
        <v>6</v>
      </c>
      <c r="E192" s="5" t="s">
        <v>7</v>
      </c>
      <c r="F192" t="s">
        <v>301</v>
      </c>
      <c r="G192" s="5" t="s">
        <v>245</v>
      </c>
      <c r="H192" s="8">
        <v>3.65597371</v>
      </c>
      <c r="I192" s="5">
        <v>-0.36550240000000001</v>
      </c>
      <c r="J192" s="5" t="s">
        <v>51</v>
      </c>
      <c r="K192" s="29">
        <v>9896</v>
      </c>
      <c r="L192" s="29">
        <v>93</v>
      </c>
      <c r="M192" s="29">
        <f t="shared" si="15"/>
        <v>0.93977364591754231</v>
      </c>
      <c r="N192" s="29">
        <v>5.3108333333331738E-2</v>
      </c>
      <c r="O192" s="29">
        <v>4.3660262386405246E-2</v>
      </c>
      <c r="P192" s="29">
        <v>36.005163047988859</v>
      </c>
      <c r="Q192" s="29">
        <f t="shared" si="13"/>
        <v>9.834269110844442</v>
      </c>
      <c r="R192" s="29">
        <v>0.45033572597257232</v>
      </c>
      <c r="S192" s="29">
        <f t="shared" si="14"/>
        <v>0.22920907385535205</v>
      </c>
      <c r="T192" s="29">
        <v>0.75033571569182311</v>
      </c>
      <c r="U192" s="29">
        <v>2.24823</v>
      </c>
      <c r="V192" s="29">
        <v>3</v>
      </c>
      <c r="W192" s="29">
        <f t="shared" si="16"/>
        <v>42.666666666666664</v>
      </c>
      <c r="X192" s="29">
        <f t="shared" si="17"/>
        <v>52</v>
      </c>
      <c r="Y192" s="29">
        <f t="shared" si="18"/>
        <v>54.666666666666664</v>
      </c>
      <c r="Z192" s="29">
        <v>5</v>
      </c>
      <c r="AA192" s="2" t="s">
        <v>2255</v>
      </c>
      <c r="AB192" s="34"/>
      <c r="AC192">
        <v>10941</v>
      </c>
      <c r="AD192">
        <v>304.22725000000003</v>
      </c>
      <c r="AE192">
        <v>35.963248</v>
      </c>
      <c r="AF192">
        <v>109.4</v>
      </c>
      <c r="AG192">
        <v>409.82842799999997</v>
      </c>
      <c r="AH192">
        <v>40.982843000000003</v>
      </c>
      <c r="AI192">
        <v>2.7802E-2</v>
      </c>
      <c r="AJ192">
        <v>1.2536E-2</v>
      </c>
      <c r="AK192">
        <v>0.45088899999999998</v>
      </c>
      <c r="AL192">
        <v>2.5325E-2</v>
      </c>
      <c r="AM192">
        <v>2.2499999999999999E-2</v>
      </c>
      <c r="AN192">
        <v>1</v>
      </c>
      <c r="AO192">
        <v>3.287E-3</v>
      </c>
      <c r="AP192">
        <v>0.19722100000000001</v>
      </c>
      <c r="AQ192">
        <v>0.219358</v>
      </c>
      <c r="AR192">
        <v>0.1976</v>
      </c>
      <c r="AS192">
        <v>0</v>
      </c>
      <c r="AT192">
        <v>24</v>
      </c>
      <c r="AU192">
        <v>0</v>
      </c>
      <c r="AV192">
        <v>8.5909999999999997E-3</v>
      </c>
      <c r="AW192">
        <v>5.2560000000000003E-3</v>
      </c>
      <c r="AX192">
        <v>116.396761</v>
      </c>
      <c r="AY192">
        <v>0</v>
      </c>
      <c r="AZ192">
        <v>1538.461538</v>
      </c>
      <c r="BA192">
        <v>0</v>
      </c>
      <c r="BB192">
        <v>0</v>
      </c>
      <c r="BC192">
        <v>0</v>
      </c>
      <c r="BD192">
        <v>6.2966699999999998</v>
      </c>
      <c r="BE192">
        <v>0.37267800000000001</v>
      </c>
    </row>
    <row r="193" spans="1:57" x14ac:dyDescent="0.25">
      <c r="A193" t="s">
        <v>692</v>
      </c>
      <c r="B193" s="5">
        <v>6</v>
      </c>
      <c r="C193" t="s">
        <v>17</v>
      </c>
      <c r="D193" s="5">
        <v>8</v>
      </c>
      <c r="E193" s="5" t="s">
        <v>1</v>
      </c>
      <c r="F193" t="s">
        <v>301</v>
      </c>
      <c r="G193" s="5" t="s">
        <v>245</v>
      </c>
      <c r="H193" s="8">
        <v>3.65597371</v>
      </c>
      <c r="I193" s="5">
        <v>-0.36550240000000001</v>
      </c>
      <c r="J193" s="5" t="s">
        <v>51</v>
      </c>
      <c r="K193" s="29">
        <v>9891</v>
      </c>
      <c r="L193" s="29">
        <v>1415</v>
      </c>
      <c r="M193" s="29">
        <f t="shared" si="15"/>
        <v>14.305934688100294</v>
      </c>
      <c r="N193" s="29">
        <v>5.0780135135136108E-2</v>
      </c>
      <c r="O193" s="29">
        <v>0.67309571179041416</v>
      </c>
      <c r="P193" s="29">
        <v>35.986971271994527</v>
      </c>
      <c r="Q193" s="29">
        <f t="shared" si="13"/>
        <v>9.8160773348501102</v>
      </c>
      <c r="R193" s="29">
        <v>1.0379211617802278</v>
      </c>
      <c r="S193" s="29">
        <f t="shared" si="14"/>
        <v>0.35837636195230338</v>
      </c>
      <c r="T193" s="29">
        <v>0.9724171882964765</v>
      </c>
      <c r="U193" s="29">
        <v>2.24823</v>
      </c>
      <c r="V193" s="29">
        <v>3</v>
      </c>
      <c r="W193" s="29">
        <f t="shared" si="16"/>
        <v>42.666666666666664</v>
      </c>
      <c r="X193" s="29">
        <f t="shared" si="17"/>
        <v>52</v>
      </c>
      <c r="Y193" s="29">
        <f t="shared" si="18"/>
        <v>54.666666666666664</v>
      </c>
      <c r="Z193" s="29">
        <v>5</v>
      </c>
      <c r="AA193" s="2" t="s">
        <v>2255</v>
      </c>
      <c r="AB193" s="34"/>
      <c r="AC193">
        <v>10893</v>
      </c>
      <c r="AD193">
        <v>304.22725000000003</v>
      </c>
      <c r="AE193">
        <v>35.805470999999997</v>
      </c>
      <c r="AF193">
        <v>108.92</v>
      </c>
      <c r="AG193">
        <v>333.75244400000003</v>
      </c>
      <c r="AH193">
        <v>33.375244000000002</v>
      </c>
      <c r="AI193">
        <v>2.7917999999999998E-2</v>
      </c>
      <c r="AJ193">
        <v>2.895E-2</v>
      </c>
      <c r="AK193">
        <v>1.036967</v>
      </c>
      <c r="AL193">
        <v>1.9224999999999999E-2</v>
      </c>
      <c r="AM193">
        <v>1.2500000000000001E-2</v>
      </c>
      <c r="AN193">
        <v>24</v>
      </c>
      <c r="AO193">
        <v>7.8888E-2</v>
      </c>
      <c r="AP193">
        <v>4.7333040000000004</v>
      </c>
      <c r="AQ193">
        <v>7.1881019999999998</v>
      </c>
      <c r="AR193">
        <v>0.31770700000000002</v>
      </c>
      <c r="AS193">
        <v>0.148559</v>
      </c>
      <c r="AT193">
        <v>32.625</v>
      </c>
      <c r="AU193">
        <v>11.412474</v>
      </c>
      <c r="AV193">
        <v>1.0045999999999999E-2</v>
      </c>
      <c r="AW193">
        <v>5.1700000000000001E-3</v>
      </c>
      <c r="AX193">
        <v>111.533191</v>
      </c>
      <c r="AY193">
        <v>32.870699000000002</v>
      </c>
      <c r="AZ193">
        <v>542.33296900000005</v>
      </c>
      <c r="BA193">
        <v>383.31898799999999</v>
      </c>
      <c r="BB193">
        <v>4.7183419999999998</v>
      </c>
      <c r="BC193">
        <v>5.1529619999999996</v>
      </c>
      <c r="BD193">
        <v>6.9380100000000002</v>
      </c>
      <c r="BE193">
        <v>5.91608</v>
      </c>
    </row>
    <row r="194" spans="1:57" x14ac:dyDescent="0.25">
      <c r="A194" t="s">
        <v>693</v>
      </c>
      <c r="B194" s="5">
        <v>7</v>
      </c>
      <c r="C194" t="s">
        <v>21</v>
      </c>
      <c r="D194" s="5">
        <v>7</v>
      </c>
      <c r="E194" s="5" t="s">
        <v>1</v>
      </c>
      <c r="F194" t="s">
        <v>301</v>
      </c>
      <c r="G194" s="5" t="s">
        <v>244</v>
      </c>
      <c r="H194" s="7">
        <v>1.9800720300000001</v>
      </c>
      <c r="I194" s="7">
        <v>4.4809252300000004</v>
      </c>
      <c r="J194" s="5" t="s">
        <v>52</v>
      </c>
      <c r="K194" s="29">
        <v>9137</v>
      </c>
      <c r="L194" s="29">
        <v>0</v>
      </c>
      <c r="M194" s="29">
        <f t="shared" si="15"/>
        <v>0</v>
      </c>
      <c r="N194" s="29">
        <v>0</v>
      </c>
      <c r="O194" s="29">
        <v>0</v>
      </c>
      <c r="P194" s="29">
        <v>31.444467172864609</v>
      </c>
      <c r="Q194" s="29">
        <f t="shared" si="13"/>
        <v>5.2735732357201925</v>
      </c>
      <c r="R194" s="29">
        <v>0.33587285055043203</v>
      </c>
      <c r="S194" s="29">
        <f t="shared" si="14"/>
        <v>0.34367194927749234</v>
      </c>
      <c r="T194" s="29">
        <v>0.99055315634316832</v>
      </c>
      <c r="U194" s="29">
        <v>6.6814999999999998</v>
      </c>
      <c r="V194" s="29">
        <v>14</v>
      </c>
      <c r="W194" s="29">
        <f>AVERAGE(1,14,4)</f>
        <v>6.333333333333333</v>
      </c>
      <c r="X194" s="29">
        <f>AVERAGE(5,4,6)</f>
        <v>5</v>
      </c>
      <c r="Y194" s="29">
        <f>AVERAGE(6,18,10)</f>
        <v>11.333333333333334</v>
      </c>
      <c r="Z194" s="29">
        <v>12.5</v>
      </c>
      <c r="AA194" s="2" t="s">
        <v>2256</v>
      </c>
      <c r="AB194" s="34"/>
      <c r="AC194">
        <v>11940</v>
      </c>
      <c r="AD194">
        <v>379.82285000000002</v>
      </c>
      <c r="AE194">
        <v>31.435707000000001</v>
      </c>
      <c r="AF194">
        <v>119.39</v>
      </c>
      <c r="AG194">
        <v>425.55037099999998</v>
      </c>
      <c r="AH194">
        <v>42.555036999999999</v>
      </c>
      <c r="AI194">
        <v>3.1812E-2</v>
      </c>
      <c r="AJ194">
        <v>1.0907999999999999E-2</v>
      </c>
      <c r="AK194">
        <v>0.34290700000000002</v>
      </c>
      <c r="AL194">
        <v>3.0825000000000002E-2</v>
      </c>
      <c r="AM194">
        <v>2.75E-2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25">
      <c r="A195" t="s">
        <v>693</v>
      </c>
      <c r="B195" s="5">
        <v>7</v>
      </c>
      <c r="C195" t="s">
        <v>5</v>
      </c>
      <c r="D195" s="5">
        <v>14</v>
      </c>
      <c r="E195" s="5" t="s">
        <v>1</v>
      </c>
      <c r="F195" t="s">
        <v>301</v>
      </c>
      <c r="G195" s="5" t="s">
        <v>244</v>
      </c>
      <c r="H195" s="7">
        <v>1.9800720300000001</v>
      </c>
      <c r="I195" s="7">
        <v>4.4809252300000004</v>
      </c>
      <c r="J195" s="5" t="s">
        <v>50</v>
      </c>
      <c r="K195" s="29">
        <v>3229</v>
      </c>
      <c r="L195" s="29">
        <v>135</v>
      </c>
      <c r="M195" s="29">
        <f t="shared" si="15"/>
        <v>4.1808609476618148</v>
      </c>
      <c r="N195" s="29">
        <v>0.28453125000000146</v>
      </c>
      <c r="O195" s="29">
        <v>4.1297319259535441E-2</v>
      </c>
      <c r="P195" s="29">
        <v>11.112420324086662</v>
      </c>
      <c r="Q195" s="29">
        <f t="shared" ref="Q195:Q258" si="19">ABS(P195-$P$298)</f>
        <v>15.058473613057755</v>
      </c>
      <c r="R195" s="29">
        <v>1.6898456853395087</v>
      </c>
      <c r="S195" s="29">
        <f t="shared" ref="S195:S258" si="20">ABS(R195-$R$298)</f>
        <v>1.0103008855115845</v>
      </c>
      <c r="T195" s="29">
        <v>0.99055315634316832</v>
      </c>
      <c r="U195" s="29">
        <v>6.6814999999999998</v>
      </c>
      <c r="V195" s="29">
        <v>14</v>
      </c>
      <c r="W195" s="29">
        <f>AVERAGE(1,14,4)</f>
        <v>6.333333333333333</v>
      </c>
      <c r="X195" s="29">
        <f>AVERAGE(5,4,6)</f>
        <v>5</v>
      </c>
      <c r="Y195" s="29">
        <f>AVERAGE(6,18,10)</f>
        <v>11.333333333333334</v>
      </c>
      <c r="Z195" s="29">
        <v>12.5</v>
      </c>
      <c r="AA195" s="2" t="s">
        <v>2256</v>
      </c>
      <c r="AB195" s="34"/>
      <c r="AC195">
        <v>4079</v>
      </c>
      <c r="AD195">
        <v>379.82285000000002</v>
      </c>
      <c r="AE195">
        <v>10.739217</v>
      </c>
      <c r="AF195">
        <v>40.17</v>
      </c>
      <c r="AG195">
        <v>78.972026999999997</v>
      </c>
      <c r="AH195">
        <v>7.8972030000000002</v>
      </c>
      <c r="AI195">
        <v>9.3108999999999997E-2</v>
      </c>
      <c r="AJ195">
        <v>0.247723</v>
      </c>
      <c r="AK195">
        <v>2.6605690000000002</v>
      </c>
      <c r="AL195">
        <v>5.7938000000000003E-2</v>
      </c>
      <c r="AM195">
        <v>4.2500000000000003E-2</v>
      </c>
      <c r="AN195">
        <v>12</v>
      </c>
      <c r="AO195">
        <v>3.1593999999999997E-2</v>
      </c>
      <c r="AP195">
        <v>1.895621</v>
      </c>
      <c r="AQ195">
        <v>13.728854999999999</v>
      </c>
      <c r="AR195">
        <v>1.898952</v>
      </c>
      <c r="AS195">
        <v>0.66801200000000005</v>
      </c>
      <c r="AT195">
        <v>46.666666999999997</v>
      </c>
      <c r="AU195">
        <v>12.680216</v>
      </c>
      <c r="AV195">
        <v>4.1583000000000002E-2</v>
      </c>
      <c r="AW195">
        <v>1.5263000000000001E-2</v>
      </c>
      <c r="AX195">
        <v>24.634012999999999</v>
      </c>
      <c r="AY195">
        <v>2.5012289999999999</v>
      </c>
      <c r="AZ195">
        <v>66.576732000000007</v>
      </c>
      <c r="BA195">
        <v>30.887664000000001</v>
      </c>
      <c r="BB195">
        <v>18.237431999999998</v>
      </c>
      <c r="BC195">
        <v>25.425304000000001</v>
      </c>
      <c r="BD195">
        <v>6.4554590000000003</v>
      </c>
      <c r="BE195">
        <v>2.3733209999999998</v>
      </c>
    </row>
    <row r="196" spans="1:57" x14ac:dyDescent="0.25">
      <c r="A196" t="s">
        <v>694</v>
      </c>
      <c r="B196" s="5">
        <v>7</v>
      </c>
      <c r="C196" t="s">
        <v>2</v>
      </c>
      <c r="D196" s="5">
        <v>3</v>
      </c>
      <c r="E196" s="5" t="s">
        <v>1</v>
      </c>
      <c r="F196" t="s">
        <v>301</v>
      </c>
      <c r="G196" s="5" t="s">
        <v>244</v>
      </c>
      <c r="H196" s="7">
        <v>1.9800720300000001</v>
      </c>
      <c r="I196" s="7">
        <v>4.4809252300000004</v>
      </c>
      <c r="J196" s="5" t="s">
        <v>52</v>
      </c>
      <c r="K196" s="29">
        <v>7017</v>
      </c>
      <c r="L196" s="29">
        <v>0</v>
      </c>
      <c r="M196" s="29">
        <f t="shared" ref="M196:M259" si="21">L196/K196*100</f>
        <v>0</v>
      </c>
      <c r="N196" s="29">
        <v>0</v>
      </c>
      <c r="O196" s="29">
        <v>0</v>
      </c>
      <c r="P196" s="29">
        <v>29.671105476103545</v>
      </c>
      <c r="Q196" s="29">
        <f t="shared" si="19"/>
        <v>3.5002115389591282</v>
      </c>
      <c r="R196" s="29">
        <v>0.35074337995720228</v>
      </c>
      <c r="S196" s="29">
        <f t="shared" si="20"/>
        <v>0.32880141987072209</v>
      </c>
      <c r="U196" s="29">
        <v>6.6814999999999998</v>
      </c>
      <c r="V196" s="29">
        <v>14</v>
      </c>
      <c r="W196" s="29">
        <f t="shared" ref="W196:W223" si="22">AVERAGE(1,14,4)</f>
        <v>6.333333333333333</v>
      </c>
      <c r="X196" s="29">
        <f t="shared" ref="X196:X223" si="23">AVERAGE(5,4,6)</f>
        <v>5</v>
      </c>
      <c r="Y196" s="29">
        <f t="shared" ref="Y196:Y223" si="24">AVERAGE(6,18,10)</f>
        <v>11.333333333333334</v>
      </c>
      <c r="Z196" s="29">
        <v>12.5</v>
      </c>
      <c r="AA196" s="2" t="s">
        <v>2256</v>
      </c>
      <c r="AB196" s="34"/>
      <c r="AC196">
        <v>9164</v>
      </c>
      <c r="AD196">
        <v>301.21924999999999</v>
      </c>
      <c r="AE196">
        <v>30.423022</v>
      </c>
      <c r="AF196">
        <v>91.63</v>
      </c>
      <c r="AG196">
        <v>315.49880000000002</v>
      </c>
      <c r="AH196">
        <v>31.549880000000002</v>
      </c>
      <c r="AI196">
        <v>3.2869000000000002E-2</v>
      </c>
      <c r="AJ196">
        <v>1.2030000000000001E-2</v>
      </c>
      <c r="AK196">
        <v>0.36598999999999998</v>
      </c>
      <c r="AL196">
        <v>3.1649999999999998E-2</v>
      </c>
      <c r="AM196">
        <v>3.2500000000000001E-2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25">
      <c r="A197" t="s">
        <v>695</v>
      </c>
      <c r="B197" s="5">
        <v>7</v>
      </c>
      <c r="C197" t="s">
        <v>3</v>
      </c>
      <c r="D197" s="5">
        <v>4</v>
      </c>
      <c r="E197" s="5" t="s">
        <v>1</v>
      </c>
      <c r="F197" t="s">
        <v>301</v>
      </c>
      <c r="G197" s="5" t="s">
        <v>244</v>
      </c>
      <c r="H197" s="7">
        <v>1.9800720300000001</v>
      </c>
      <c r="I197" s="7">
        <v>4.4809252300000004</v>
      </c>
      <c r="J197" s="5" t="s">
        <v>52</v>
      </c>
      <c r="K197" s="29">
        <v>17376</v>
      </c>
      <c r="L197" s="29">
        <v>0</v>
      </c>
      <c r="M197" s="29">
        <f t="shared" si="21"/>
        <v>0</v>
      </c>
      <c r="N197" s="29">
        <v>0</v>
      </c>
      <c r="O197" s="29">
        <v>0</v>
      </c>
      <c r="P197" s="29">
        <v>29.362216710820778</v>
      </c>
      <c r="Q197" s="29">
        <f t="shared" si="19"/>
        <v>3.1913227736763616</v>
      </c>
      <c r="R197" s="29">
        <v>0.41216153701848834</v>
      </c>
      <c r="S197" s="29">
        <f t="shared" si="20"/>
        <v>0.26738326280943603</v>
      </c>
      <c r="U197" s="29">
        <v>6.6814999999999998</v>
      </c>
      <c r="V197" s="29">
        <v>14</v>
      </c>
      <c r="W197" s="29">
        <f t="shared" si="22"/>
        <v>6.333333333333333</v>
      </c>
      <c r="X197" s="29">
        <f t="shared" si="23"/>
        <v>5</v>
      </c>
      <c r="Y197" s="29">
        <f t="shared" si="24"/>
        <v>11.333333333333334</v>
      </c>
      <c r="Z197" s="29">
        <v>12.5</v>
      </c>
      <c r="AA197" s="2" t="s">
        <v>2256</v>
      </c>
      <c r="AB197" s="34"/>
      <c r="AC197">
        <v>21843</v>
      </c>
      <c r="AD197">
        <v>729.73019999999997</v>
      </c>
      <c r="AE197">
        <v>29.932981000000002</v>
      </c>
      <c r="AF197">
        <v>218.41</v>
      </c>
      <c r="AG197">
        <v>746.66513399999997</v>
      </c>
      <c r="AH197">
        <v>74.666512999999995</v>
      </c>
      <c r="AI197">
        <v>3.3404000000000003E-2</v>
      </c>
      <c r="AJ197">
        <v>1.3995E-2</v>
      </c>
      <c r="AK197">
        <v>0.41897699999999999</v>
      </c>
      <c r="AL197">
        <v>3.2050000000000002E-2</v>
      </c>
      <c r="AM197">
        <v>2.75E-2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25">
      <c r="A198" t="s">
        <v>696</v>
      </c>
      <c r="B198" s="5">
        <v>7</v>
      </c>
      <c r="C198" t="s">
        <v>9</v>
      </c>
      <c r="D198" s="5">
        <v>2</v>
      </c>
      <c r="E198" s="5" t="s">
        <v>1</v>
      </c>
      <c r="F198" t="s">
        <v>301</v>
      </c>
      <c r="G198" s="5" t="s">
        <v>244</v>
      </c>
      <c r="H198" s="7">
        <v>1.9800720300000001</v>
      </c>
      <c r="I198" s="7">
        <v>4.4809252300000004</v>
      </c>
      <c r="J198" s="5" t="s">
        <v>52</v>
      </c>
      <c r="K198" s="29">
        <v>6276</v>
      </c>
      <c r="L198" s="29">
        <v>0</v>
      </c>
      <c r="M198" s="29">
        <f t="shared" si="21"/>
        <v>0</v>
      </c>
      <c r="N198" s="29">
        <v>0</v>
      </c>
      <c r="O198" s="29">
        <v>0</v>
      </c>
      <c r="P198" s="29">
        <v>32.585826882823973</v>
      </c>
      <c r="Q198" s="29">
        <f t="shared" si="19"/>
        <v>6.4149329456795563</v>
      </c>
      <c r="R198" s="29">
        <v>0.36283375708149884</v>
      </c>
      <c r="S198" s="29">
        <f t="shared" si="20"/>
        <v>0.31671104274642553</v>
      </c>
      <c r="U198" s="29">
        <v>6.6814999999999998</v>
      </c>
      <c r="V198" s="29">
        <v>14</v>
      </c>
      <c r="W198" s="29">
        <f t="shared" si="22"/>
        <v>6.333333333333333</v>
      </c>
      <c r="X198" s="29">
        <f t="shared" si="23"/>
        <v>5</v>
      </c>
      <c r="Y198" s="29">
        <f t="shared" si="24"/>
        <v>11.333333333333334</v>
      </c>
      <c r="Z198" s="29">
        <v>12.5</v>
      </c>
      <c r="AA198" s="2" t="s">
        <v>2256</v>
      </c>
      <c r="AB198" s="34"/>
      <c r="AC198">
        <v>9854</v>
      </c>
      <c r="AD198">
        <v>302.81975</v>
      </c>
      <c r="AE198">
        <v>32.54081</v>
      </c>
      <c r="AF198">
        <v>98.53</v>
      </c>
      <c r="AG198">
        <v>345.25823500000001</v>
      </c>
      <c r="AH198">
        <v>34.525824</v>
      </c>
      <c r="AI198">
        <v>3.0726E-2</v>
      </c>
      <c r="AJ198">
        <v>1.1178E-2</v>
      </c>
      <c r="AK198">
        <v>0.363784</v>
      </c>
      <c r="AL198">
        <v>2.9700000000000001E-2</v>
      </c>
      <c r="AM198">
        <v>2.75E-2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697</v>
      </c>
      <c r="B199" s="5">
        <v>7</v>
      </c>
      <c r="C199" t="s">
        <v>13</v>
      </c>
      <c r="D199" s="5">
        <v>11</v>
      </c>
      <c r="E199" s="5" t="s">
        <v>1</v>
      </c>
      <c r="F199" t="s">
        <v>301</v>
      </c>
      <c r="G199" s="5" t="s">
        <v>244</v>
      </c>
      <c r="H199" s="7">
        <v>1.9800720300000001</v>
      </c>
      <c r="I199" s="7">
        <v>4.4809252300000004</v>
      </c>
      <c r="J199" s="5" t="s">
        <v>52</v>
      </c>
      <c r="K199" s="29">
        <v>6971</v>
      </c>
      <c r="L199" s="29">
        <v>0</v>
      </c>
      <c r="M199" s="29">
        <f t="shared" si="21"/>
        <v>0</v>
      </c>
      <c r="N199" s="29">
        <v>0</v>
      </c>
      <c r="O199" s="29">
        <v>0</v>
      </c>
      <c r="P199" s="29">
        <v>29.778882547331488</v>
      </c>
      <c r="Q199" s="29">
        <f t="shared" si="19"/>
        <v>3.6079886101870713</v>
      </c>
      <c r="R199" s="29">
        <v>0.35699021353169741</v>
      </c>
      <c r="S199" s="29">
        <f t="shared" si="20"/>
        <v>0.32255458629622696</v>
      </c>
      <c r="U199" s="29">
        <v>6.6814999999999998</v>
      </c>
      <c r="V199" s="29">
        <v>14</v>
      </c>
      <c r="W199" s="29">
        <f t="shared" si="22"/>
        <v>6.333333333333333</v>
      </c>
      <c r="X199" s="29">
        <f t="shared" si="23"/>
        <v>5</v>
      </c>
      <c r="Y199" s="29">
        <f t="shared" si="24"/>
        <v>11.333333333333334</v>
      </c>
      <c r="Z199" s="29">
        <v>12.5</v>
      </c>
      <c r="AA199" s="2" t="s">
        <v>2256</v>
      </c>
      <c r="AB199" s="34"/>
      <c r="AC199">
        <v>9148</v>
      </c>
      <c r="AD199">
        <v>301.47385000000003</v>
      </c>
      <c r="AE199">
        <v>30.344256999999999</v>
      </c>
      <c r="AF199">
        <v>91.47</v>
      </c>
      <c r="AG199">
        <v>307.57621699999999</v>
      </c>
      <c r="AH199">
        <v>30.757622000000001</v>
      </c>
      <c r="AI199">
        <v>3.295E-2</v>
      </c>
      <c r="AJ199">
        <v>1.2116999999999999E-2</v>
      </c>
      <c r="AK199">
        <v>0.36772500000000002</v>
      </c>
      <c r="AL199">
        <v>3.2050000000000002E-2</v>
      </c>
      <c r="AM199">
        <v>3.2500000000000001E-2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698</v>
      </c>
      <c r="B200" s="5">
        <v>7</v>
      </c>
      <c r="C200" t="s">
        <v>2</v>
      </c>
      <c r="D200" s="5">
        <v>3</v>
      </c>
      <c r="E200" s="5" t="s">
        <v>1</v>
      </c>
      <c r="F200" t="s">
        <v>301</v>
      </c>
      <c r="G200" s="5" t="s">
        <v>244</v>
      </c>
      <c r="H200" s="7">
        <v>1.9800720300000001</v>
      </c>
      <c r="I200" s="7">
        <v>4.4809252300000004</v>
      </c>
      <c r="J200" s="5" t="s">
        <v>51</v>
      </c>
      <c r="K200" s="29">
        <v>7294</v>
      </c>
      <c r="L200" s="29">
        <v>18</v>
      </c>
      <c r="M200" s="29">
        <f t="shared" si="21"/>
        <v>0.24677817384151354</v>
      </c>
      <c r="N200" s="29">
        <v>2.9008333333346552E-2</v>
      </c>
      <c r="O200" s="29">
        <v>1.2154984003249809E-2</v>
      </c>
      <c r="P200" s="29">
        <v>29.5528177732347</v>
      </c>
      <c r="Q200" s="29">
        <f t="shared" si="19"/>
        <v>3.3819238360902837</v>
      </c>
      <c r="R200" s="29">
        <v>0.53761120639334015</v>
      </c>
      <c r="S200" s="29">
        <f t="shared" si="20"/>
        <v>0.14193359343458423</v>
      </c>
      <c r="U200" s="29">
        <v>6.6814999999999998</v>
      </c>
      <c r="V200" s="29">
        <v>14</v>
      </c>
      <c r="W200" s="29">
        <f t="shared" si="22"/>
        <v>6.333333333333333</v>
      </c>
      <c r="X200" s="29">
        <f t="shared" si="23"/>
        <v>5</v>
      </c>
      <c r="Y200" s="29">
        <f t="shared" si="24"/>
        <v>11.333333333333334</v>
      </c>
      <c r="Z200" s="29">
        <v>12.5</v>
      </c>
      <c r="AA200" s="2" t="s">
        <v>2256</v>
      </c>
      <c r="AB200" s="34"/>
      <c r="AC200">
        <v>9007</v>
      </c>
      <c r="AD200">
        <v>308.10554999999999</v>
      </c>
      <c r="AE200">
        <v>29.233488000000001</v>
      </c>
      <c r="AF200">
        <v>90.06</v>
      </c>
      <c r="AG200">
        <v>291.42634800000002</v>
      </c>
      <c r="AH200">
        <v>29.142634999999999</v>
      </c>
      <c r="AI200">
        <v>3.4202000000000003E-2</v>
      </c>
      <c r="AJ200">
        <v>1.8526999999999998E-2</v>
      </c>
      <c r="AK200">
        <v>0.54170200000000002</v>
      </c>
      <c r="AL200">
        <v>3.0775E-2</v>
      </c>
      <c r="AM200">
        <v>2.75E-2</v>
      </c>
      <c r="AN200">
        <v>2</v>
      </c>
      <c r="AO200">
        <v>6.4910000000000002E-3</v>
      </c>
      <c r="AP200">
        <v>0.38947700000000002</v>
      </c>
      <c r="AQ200">
        <v>0.721661</v>
      </c>
      <c r="AR200">
        <v>0.49262499999999998</v>
      </c>
      <c r="AS200">
        <v>0.65209399999999995</v>
      </c>
      <c r="AT200">
        <v>32.5</v>
      </c>
      <c r="AU200">
        <v>33.234019000000004</v>
      </c>
      <c r="AV200">
        <v>1.5639E-2</v>
      </c>
      <c r="AW200">
        <v>7.6660000000000001E-3</v>
      </c>
      <c r="AX200">
        <v>155.71773300000001</v>
      </c>
      <c r="AY200">
        <v>138.66239300000001</v>
      </c>
      <c r="AZ200">
        <v>282.40798799999999</v>
      </c>
      <c r="BA200">
        <v>160.69937300000001</v>
      </c>
      <c r="BB200">
        <v>4.0822500000000002</v>
      </c>
      <c r="BC200">
        <v>0</v>
      </c>
      <c r="BD200">
        <v>5.9877200000000004</v>
      </c>
      <c r="BE200">
        <v>0.74535600000000002</v>
      </c>
    </row>
    <row r="201" spans="1:57" x14ac:dyDescent="0.25">
      <c r="A201" t="s">
        <v>699</v>
      </c>
      <c r="B201" s="5">
        <v>7</v>
      </c>
      <c r="C201" t="s">
        <v>12</v>
      </c>
      <c r="D201" s="5">
        <v>5</v>
      </c>
      <c r="E201" s="5" t="s">
        <v>1</v>
      </c>
      <c r="F201" t="s">
        <v>301</v>
      </c>
      <c r="G201" s="5" t="s">
        <v>244</v>
      </c>
      <c r="H201" s="7">
        <v>1.9800720300000001</v>
      </c>
      <c r="I201" s="7">
        <v>4.4809252300000004</v>
      </c>
      <c r="J201" s="5" t="s">
        <v>50</v>
      </c>
      <c r="K201" s="29">
        <v>5204</v>
      </c>
      <c r="L201" s="29">
        <v>17</v>
      </c>
      <c r="M201" s="29">
        <f t="shared" si="21"/>
        <v>0.32667179093005383</v>
      </c>
      <c r="N201" s="29">
        <v>2.4943750000005593E-2</v>
      </c>
      <c r="O201" s="29">
        <v>2.2261623458490573E-2</v>
      </c>
      <c r="P201" s="29">
        <v>28.962372119496234</v>
      </c>
      <c r="Q201" s="29">
        <f t="shared" si="19"/>
        <v>2.7914781823518169</v>
      </c>
      <c r="R201" s="29">
        <v>0.47270874598214085</v>
      </c>
      <c r="S201" s="29">
        <f t="shared" si="20"/>
        <v>0.20683605384578352</v>
      </c>
      <c r="U201" s="29">
        <v>6.6814999999999998</v>
      </c>
      <c r="V201" s="29">
        <v>14</v>
      </c>
      <c r="W201" s="29">
        <f t="shared" si="22"/>
        <v>6.333333333333333</v>
      </c>
      <c r="X201" s="29">
        <f t="shared" si="23"/>
        <v>5</v>
      </c>
      <c r="Y201" s="29">
        <f t="shared" si="24"/>
        <v>11.333333333333334</v>
      </c>
      <c r="Z201" s="29">
        <v>12.5</v>
      </c>
      <c r="AA201" s="2" t="s">
        <v>2256</v>
      </c>
      <c r="AB201" s="34"/>
      <c r="AC201">
        <v>8409</v>
      </c>
      <c r="AD201">
        <v>301.27322500000002</v>
      </c>
      <c r="AE201">
        <v>27.911541</v>
      </c>
      <c r="AF201">
        <v>84.08</v>
      </c>
      <c r="AG201">
        <v>260.18019399999997</v>
      </c>
      <c r="AH201">
        <v>26.018018999999999</v>
      </c>
      <c r="AI201">
        <v>3.5822E-2</v>
      </c>
      <c r="AJ201">
        <v>1.8463E-2</v>
      </c>
      <c r="AK201">
        <v>0.51540699999999995</v>
      </c>
      <c r="AL201">
        <v>3.3036999999999997E-2</v>
      </c>
      <c r="AM201">
        <v>3.2500000000000001E-2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699</v>
      </c>
      <c r="B202" s="5">
        <v>7</v>
      </c>
      <c r="C202" t="s">
        <v>15</v>
      </c>
      <c r="D202" s="5">
        <v>6</v>
      </c>
      <c r="E202" s="5" t="s">
        <v>1</v>
      </c>
      <c r="F202" t="s">
        <v>301</v>
      </c>
      <c r="G202" s="5" t="s">
        <v>244</v>
      </c>
      <c r="H202" s="7">
        <v>1.9800720300000001</v>
      </c>
      <c r="I202" s="7">
        <v>4.4809252300000004</v>
      </c>
      <c r="J202" s="5" t="s">
        <v>50</v>
      </c>
      <c r="K202" s="29">
        <v>2660</v>
      </c>
      <c r="L202" s="29">
        <v>357</v>
      </c>
      <c r="M202" s="29">
        <f t="shared" si="21"/>
        <v>13.421052631578947</v>
      </c>
      <c r="N202" s="29">
        <v>8.7558854166665132E-2</v>
      </c>
      <c r="O202" s="29">
        <v>0.26713948150188688</v>
      </c>
      <c r="P202" s="29">
        <v>14.80397959989623</v>
      </c>
      <c r="Q202" s="29">
        <f t="shared" si="19"/>
        <v>11.366914337248186</v>
      </c>
      <c r="R202" s="29">
        <v>1.766322703751525</v>
      </c>
      <c r="S202" s="29">
        <f t="shared" si="20"/>
        <v>1.0867779039236005</v>
      </c>
      <c r="U202" s="29">
        <v>6.6814999999999998</v>
      </c>
      <c r="V202" s="29">
        <v>14</v>
      </c>
      <c r="W202" s="29">
        <f t="shared" si="22"/>
        <v>6.333333333333333</v>
      </c>
      <c r="X202" s="29">
        <f t="shared" si="23"/>
        <v>5</v>
      </c>
      <c r="Y202" s="29">
        <f t="shared" si="24"/>
        <v>11.333333333333334</v>
      </c>
      <c r="Z202" s="29">
        <v>12.5</v>
      </c>
      <c r="AA202" s="2" t="s">
        <v>2256</v>
      </c>
      <c r="AB202" s="34"/>
      <c r="AC202">
        <v>7116</v>
      </c>
      <c r="AD202">
        <v>301.27322500000002</v>
      </c>
      <c r="AE202">
        <v>23.619755999999999</v>
      </c>
      <c r="AF202">
        <v>70.819999999999993</v>
      </c>
      <c r="AG202">
        <v>200.165401</v>
      </c>
      <c r="AH202">
        <v>20.016539999999999</v>
      </c>
      <c r="AI202">
        <v>4.2323E-2</v>
      </c>
      <c r="AJ202">
        <v>8.6857000000000004E-2</v>
      </c>
      <c r="AK202">
        <v>2.0522200000000002</v>
      </c>
      <c r="AL202">
        <v>2.1375000000000002E-2</v>
      </c>
      <c r="AM202">
        <v>1.2500000000000001E-2</v>
      </c>
      <c r="AN202">
        <v>33</v>
      </c>
      <c r="AO202">
        <v>0.10953499999999999</v>
      </c>
      <c r="AP202">
        <v>6.5721069999999999</v>
      </c>
      <c r="AQ202">
        <v>44.336706</v>
      </c>
      <c r="AR202">
        <v>1.3509640000000001</v>
      </c>
      <c r="AS202">
        <v>1.298082</v>
      </c>
      <c r="AT202">
        <v>95.606060999999997</v>
      </c>
      <c r="AU202">
        <v>105.509756</v>
      </c>
      <c r="AV202">
        <v>1.4279999999999999E-2</v>
      </c>
      <c r="AW202">
        <v>7.1989999999999997E-3</v>
      </c>
      <c r="AX202">
        <v>67.829268999999996</v>
      </c>
      <c r="AY202">
        <v>10.350911</v>
      </c>
      <c r="AZ202">
        <v>458.24305399999997</v>
      </c>
      <c r="BA202">
        <v>272.25572499999998</v>
      </c>
      <c r="BB202">
        <v>4.74777</v>
      </c>
      <c r="BC202">
        <v>19.33231</v>
      </c>
      <c r="BD202">
        <v>19.511120999999999</v>
      </c>
      <c r="BE202">
        <v>7.3880530000000002</v>
      </c>
    </row>
    <row r="203" spans="1:57" x14ac:dyDescent="0.25">
      <c r="A203" t="s">
        <v>699</v>
      </c>
      <c r="B203" s="5">
        <v>7</v>
      </c>
      <c r="C203" t="s">
        <v>10</v>
      </c>
      <c r="D203" s="5">
        <v>13</v>
      </c>
      <c r="E203" s="5" t="s">
        <v>1</v>
      </c>
      <c r="F203" t="s">
        <v>301</v>
      </c>
      <c r="G203" s="5" t="s">
        <v>244</v>
      </c>
      <c r="H203" s="7">
        <v>1.9800720300000001</v>
      </c>
      <c r="I203" s="7">
        <v>4.4809252300000004</v>
      </c>
      <c r="J203" s="5" t="s">
        <v>51</v>
      </c>
      <c r="K203" s="29">
        <v>5822</v>
      </c>
      <c r="L203" s="29">
        <v>5</v>
      </c>
      <c r="M203" s="29">
        <f t="shared" si="21"/>
        <v>8.5881140501545855E-2</v>
      </c>
      <c r="N203" s="29">
        <v>1.6412500000019037E-2</v>
      </c>
      <c r="O203" s="29">
        <v>1.1130811729245287E-2</v>
      </c>
      <c r="P203" s="29">
        <v>32.40179294383303</v>
      </c>
      <c r="Q203" s="29">
        <f t="shared" si="19"/>
        <v>6.2308990066886132</v>
      </c>
      <c r="R203" s="29">
        <v>0.54326131975648351</v>
      </c>
      <c r="S203" s="29">
        <f t="shared" si="20"/>
        <v>0.13628348007144087</v>
      </c>
      <c r="U203" s="29">
        <v>6.6814999999999998</v>
      </c>
      <c r="V203" s="29">
        <v>14</v>
      </c>
      <c r="W203" s="29">
        <f t="shared" si="22"/>
        <v>6.333333333333333</v>
      </c>
      <c r="X203" s="29">
        <f t="shared" si="23"/>
        <v>5</v>
      </c>
      <c r="Y203" s="29">
        <f t="shared" si="24"/>
        <v>11.333333333333334</v>
      </c>
      <c r="Z203" s="29">
        <v>12.5</v>
      </c>
      <c r="AA203" s="2" t="s">
        <v>2256</v>
      </c>
      <c r="AB203" s="34"/>
      <c r="AC203">
        <v>9546</v>
      </c>
      <c r="AD203">
        <v>301.27322500000002</v>
      </c>
      <c r="AE203">
        <v>31.685524000000001</v>
      </c>
      <c r="AF203">
        <v>95.44</v>
      </c>
      <c r="AG203">
        <v>306.28040499999997</v>
      </c>
      <c r="AH203">
        <v>30.628039999999999</v>
      </c>
      <c r="AI203">
        <v>3.1555E-2</v>
      </c>
      <c r="AJ203">
        <v>2.1572000000000001E-2</v>
      </c>
      <c r="AK203">
        <v>0.683639</v>
      </c>
      <c r="AL203">
        <v>2.8174999999999999E-2</v>
      </c>
      <c r="AM203">
        <v>2.75E-2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5">
      <c r="A204" t="s">
        <v>700</v>
      </c>
      <c r="B204" s="5">
        <v>7</v>
      </c>
      <c r="C204" t="s">
        <v>9</v>
      </c>
      <c r="D204" s="5">
        <v>2</v>
      </c>
      <c r="E204" s="5" t="s">
        <v>1</v>
      </c>
      <c r="F204" t="s">
        <v>301</v>
      </c>
      <c r="G204" s="5" t="s">
        <v>244</v>
      </c>
      <c r="H204" s="7">
        <v>1.9800720300000001</v>
      </c>
      <c r="I204" s="7">
        <v>4.4809252300000004</v>
      </c>
      <c r="J204" s="5" t="s">
        <v>50</v>
      </c>
      <c r="K204" s="29">
        <v>3871</v>
      </c>
      <c r="L204" s="29">
        <v>5</v>
      </c>
      <c r="M204" s="29">
        <f t="shared" si="21"/>
        <v>0.12916559028674762</v>
      </c>
      <c r="N204" s="29">
        <v>2.8825000000011869E-2</v>
      </c>
      <c r="O204" s="29">
        <v>6.7553704219331812E-3</v>
      </c>
      <c r="P204" s="29">
        <v>26.150038903303347</v>
      </c>
      <c r="Q204" s="29">
        <f t="shared" si="19"/>
        <v>2.085503384106957E-2</v>
      </c>
      <c r="R204" s="29">
        <v>0.48228094229011059</v>
      </c>
      <c r="S204" s="29">
        <f t="shared" si="20"/>
        <v>0.19726385753781378</v>
      </c>
      <c r="U204" s="29">
        <v>6.6814999999999998</v>
      </c>
      <c r="V204" s="29">
        <v>14</v>
      </c>
      <c r="W204" s="29">
        <f t="shared" si="22"/>
        <v>6.333333333333333</v>
      </c>
      <c r="X204" s="29">
        <f t="shared" si="23"/>
        <v>5</v>
      </c>
      <c r="Y204" s="29">
        <f t="shared" si="24"/>
        <v>11.333333333333334</v>
      </c>
      <c r="Z204" s="29">
        <v>12.5</v>
      </c>
      <c r="AA204" s="2" t="s">
        <v>2256</v>
      </c>
      <c r="AB204" s="34"/>
      <c r="AC204">
        <v>6814</v>
      </c>
      <c r="AD204">
        <v>304.20145000000002</v>
      </c>
      <c r="AE204">
        <v>22.399629999999998</v>
      </c>
      <c r="AF204">
        <v>68.13</v>
      </c>
      <c r="AG204">
        <v>192.30151599999999</v>
      </c>
      <c r="AH204">
        <v>19.230152</v>
      </c>
      <c r="AI204">
        <v>4.4638999999999998E-2</v>
      </c>
      <c r="AJ204">
        <v>2.9492999999999998E-2</v>
      </c>
      <c r="AK204">
        <v>0.66070700000000004</v>
      </c>
      <c r="AL204">
        <v>3.7600000000000001E-2</v>
      </c>
      <c r="AM204">
        <v>3.2500000000000001E-2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25">
      <c r="A205" t="s">
        <v>701</v>
      </c>
      <c r="B205" s="5">
        <v>7</v>
      </c>
      <c r="C205" t="s">
        <v>3</v>
      </c>
      <c r="D205" s="5">
        <v>4</v>
      </c>
      <c r="E205" s="5" t="s">
        <v>1</v>
      </c>
      <c r="F205" t="s">
        <v>301</v>
      </c>
      <c r="G205" s="5" t="s">
        <v>244</v>
      </c>
      <c r="H205" s="7">
        <v>1.9800720300000001</v>
      </c>
      <c r="I205" s="7">
        <v>4.4809252300000004</v>
      </c>
      <c r="J205" s="5" t="s">
        <v>50</v>
      </c>
      <c r="K205" s="29">
        <v>5199</v>
      </c>
      <c r="L205" s="29">
        <v>1867</v>
      </c>
      <c r="M205" s="29">
        <f t="shared" si="21"/>
        <v>35.910752067705324</v>
      </c>
      <c r="N205" s="29">
        <v>6.0573933649289612E-2</v>
      </c>
      <c r="O205" s="29">
        <v>0.8523338240565238</v>
      </c>
      <c r="P205" s="29">
        <v>21.001343844880886</v>
      </c>
      <c r="Q205" s="29">
        <f t="shared" si="19"/>
        <v>5.1695500922635311</v>
      </c>
      <c r="R205" s="29">
        <v>1.4847501332975834</v>
      </c>
      <c r="S205" s="29">
        <f t="shared" si="20"/>
        <v>0.80520533346965906</v>
      </c>
      <c r="T205" s="29">
        <v>0.99235906873257707</v>
      </c>
      <c r="U205" s="29">
        <v>6.6814999999999998</v>
      </c>
      <c r="V205" s="29">
        <v>14</v>
      </c>
      <c r="W205" s="29">
        <f t="shared" si="22"/>
        <v>6.333333333333333</v>
      </c>
      <c r="X205" s="29">
        <f t="shared" si="23"/>
        <v>5</v>
      </c>
      <c r="Y205" s="29">
        <f t="shared" si="24"/>
        <v>11.333333333333334</v>
      </c>
      <c r="Z205" s="29">
        <v>12.5</v>
      </c>
      <c r="AA205" s="2" t="s">
        <v>2256</v>
      </c>
      <c r="AB205" s="34"/>
      <c r="AC205">
        <v>6653</v>
      </c>
      <c r="AD205">
        <v>301.35320000000002</v>
      </c>
      <c r="AE205">
        <v>22.077083999999999</v>
      </c>
      <c r="AF205">
        <v>66.33</v>
      </c>
      <c r="AG205">
        <v>165.92396199999999</v>
      </c>
      <c r="AH205">
        <v>16.592396000000001</v>
      </c>
      <c r="AI205">
        <v>4.5284999999999999E-2</v>
      </c>
      <c r="AJ205">
        <v>6.583E-2</v>
      </c>
      <c r="AK205">
        <v>1.45367</v>
      </c>
      <c r="AL205">
        <v>2.2175E-2</v>
      </c>
      <c r="AM205">
        <v>7.4999999999999997E-3</v>
      </c>
      <c r="AN205">
        <v>73</v>
      </c>
      <c r="AO205">
        <v>0.24224100000000001</v>
      </c>
      <c r="AP205">
        <v>14.53444</v>
      </c>
      <c r="AQ205">
        <v>20.246504999999999</v>
      </c>
      <c r="AR205">
        <v>0.12474499999999999</v>
      </c>
      <c r="AS205">
        <v>8.6721000000000006E-2</v>
      </c>
      <c r="AT205">
        <v>18.452055000000001</v>
      </c>
      <c r="AU205">
        <v>6.2916189999999999</v>
      </c>
      <c r="AV205">
        <v>7.1479999999999998E-3</v>
      </c>
      <c r="AW205">
        <v>5.803E-3</v>
      </c>
      <c r="AX205">
        <v>166.374312</v>
      </c>
      <c r="AY205">
        <v>65.276149000000004</v>
      </c>
      <c r="AZ205">
        <v>426.34398900000002</v>
      </c>
      <c r="BA205">
        <v>138.382465</v>
      </c>
      <c r="BB205">
        <v>3.7707769999999998</v>
      </c>
      <c r="BC205">
        <v>4.198671</v>
      </c>
      <c r="BD205">
        <v>10.122168</v>
      </c>
      <c r="BE205">
        <v>7.127802</v>
      </c>
    </row>
    <row r="206" spans="1:57" x14ac:dyDescent="0.25">
      <c r="A206" t="s">
        <v>701</v>
      </c>
      <c r="B206" s="5">
        <v>7</v>
      </c>
      <c r="C206" t="s">
        <v>17</v>
      </c>
      <c r="D206" s="5">
        <v>8</v>
      </c>
      <c r="E206" s="5" t="s">
        <v>1</v>
      </c>
      <c r="F206" t="s">
        <v>301</v>
      </c>
      <c r="G206" s="5" t="s">
        <v>244</v>
      </c>
      <c r="H206" s="7">
        <v>1.9800720300000001</v>
      </c>
      <c r="I206" s="7">
        <v>4.4809252300000004</v>
      </c>
      <c r="J206" s="5" t="s">
        <v>51</v>
      </c>
      <c r="K206" s="29">
        <v>5690</v>
      </c>
      <c r="L206" s="29">
        <v>201</v>
      </c>
      <c r="M206" s="29">
        <f t="shared" si="21"/>
        <v>3.5325131810193326</v>
      </c>
      <c r="N206" s="29">
        <v>2.87711956521738E-2</v>
      </c>
      <c r="O206" s="29">
        <v>0.18581685263791514</v>
      </c>
      <c r="P206" s="29">
        <v>22.984736771950807</v>
      </c>
      <c r="Q206" s="29">
        <f t="shared" si="19"/>
        <v>3.1861571651936096</v>
      </c>
      <c r="R206" s="29">
        <v>0.8149960724287354</v>
      </c>
      <c r="S206" s="29">
        <f t="shared" si="20"/>
        <v>0.13545127260081102</v>
      </c>
      <c r="T206" s="29">
        <v>0.98307304196489231</v>
      </c>
      <c r="U206" s="29">
        <v>6.6814999999999998</v>
      </c>
      <c r="V206" s="29">
        <v>14</v>
      </c>
      <c r="W206" s="29">
        <f t="shared" si="22"/>
        <v>6.333333333333333</v>
      </c>
      <c r="X206" s="29">
        <f t="shared" si="23"/>
        <v>5</v>
      </c>
      <c r="Y206" s="29">
        <f t="shared" si="24"/>
        <v>11.333333333333334</v>
      </c>
      <c r="Z206" s="29">
        <v>12.5</v>
      </c>
      <c r="AA206" s="2" t="s">
        <v>2256</v>
      </c>
      <c r="AB206" s="34"/>
      <c r="AC206">
        <v>6711</v>
      </c>
      <c r="AD206">
        <v>301.35320000000002</v>
      </c>
      <c r="AE206">
        <v>22.269549000000001</v>
      </c>
      <c r="AF206">
        <v>67.099999999999994</v>
      </c>
      <c r="AG206">
        <v>150.096935</v>
      </c>
      <c r="AH206">
        <v>15.009694</v>
      </c>
      <c r="AI206">
        <v>4.4891E-2</v>
      </c>
      <c r="AJ206">
        <v>3.8843999999999997E-2</v>
      </c>
      <c r="AK206">
        <v>0.86530499999999999</v>
      </c>
      <c r="AL206">
        <v>3.3987999999999997E-2</v>
      </c>
      <c r="AM206">
        <v>1.7500000000000002E-2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25">
      <c r="A207" t="s">
        <v>701</v>
      </c>
      <c r="B207" s="5">
        <v>7</v>
      </c>
      <c r="C207" t="s">
        <v>11</v>
      </c>
      <c r="D207" s="5">
        <v>16</v>
      </c>
      <c r="E207" s="5" t="s">
        <v>1</v>
      </c>
      <c r="F207" t="s">
        <v>301</v>
      </c>
      <c r="G207" s="5" t="s">
        <v>244</v>
      </c>
      <c r="H207" s="7">
        <v>1.9800720300000001</v>
      </c>
      <c r="I207" s="7">
        <v>4.4809252300000004</v>
      </c>
      <c r="J207" s="5" t="s">
        <v>52</v>
      </c>
      <c r="K207" s="29">
        <v>6849</v>
      </c>
      <c r="L207" s="29">
        <v>450</v>
      </c>
      <c r="M207" s="29">
        <f t="shared" si="21"/>
        <v>6.5703022339027601</v>
      </c>
      <c r="N207" s="29">
        <v>7.8715217391315245E-3</v>
      </c>
      <c r="O207" s="29">
        <v>0.46454213159478785</v>
      </c>
      <c r="P207" s="29">
        <v>27.666513559066974</v>
      </c>
      <c r="Q207" s="29">
        <f t="shared" si="19"/>
        <v>1.4956196219225575</v>
      </c>
      <c r="R207" s="29">
        <v>1.0230472378607629</v>
      </c>
      <c r="S207" s="29">
        <f t="shared" si="20"/>
        <v>0.34350243803283853</v>
      </c>
      <c r="T207" s="29">
        <v>0.987826860661983</v>
      </c>
      <c r="U207" s="29">
        <v>6.6814999999999998</v>
      </c>
      <c r="V207" s="29">
        <v>14</v>
      </c>
      <c r="W207" s="29">
        <f t="shared" si="22"/>
        <v>6.333333333333333</v>
      </c>
      <c r="X207" s="29">
        <f t="shared" si="23"/>
        <v>5</v>
      </c>
      <c r="Y207" s="29">
        <f t="shared" si="24"/>
        <v>11.333333333333334</v>
      </c>
      <c r="Z207" s="29">
        <v>12.5</v>
      </c>
      <c r="AA207" s="2" t="s">
        <v>2256</v>
      </c>
      <c r="AB207" s="34"/>
      <c r="AC207">
        <v>8487</v>
      </c>
      <c r="AD207">
        <v>301.35320000000002</v>
      </c>
      <c r="AE207">
        <v>28.162966000000001</v>
      </c>
      <c r="AF207">
        <v>84.86</v>
      </c>
      <c r="AG207">
        <v>354.207426</v>
      </c>
      <c r="AH207">
        <v>35.420743000000002</v>
      </c>
      <c r="AI207">
        <v>3.5499000000000003E-2</v>
      </c>
      <c r="AJ207">
        <v>3.5916999999999998E-2</v>
      </c>
      <c r="AK207">
        <v>1.0117780000000001</v>
      </c>
      <c r="AL207">
        <v>2.8013E-2</v>
      </c>
      <c r="AM207">
        <v>2.5000000000000001E-3</v>
      </c>
      <c r="AN207">
        <v>6</v>
      </c>
      <c r="AO207">
        <v>1.9910000000000001E-2</v>
      </c>
      <c r="AP207">
        <v>1.194612</v>
      </c>
      <c r="AQ207">
        <v>0.34169899999999997</v>
      </c>
      <c r="AR207">
        <v>7.2870000000000001E-3</v>
      </c>
      <c r="AS207">
        <v>1.624E-3</v>
      </c>
      <c r="AT207">
        <v>4.8333329999999997</v>
      </c>
      <c r="AU207">
        <v>0.408248</v>
      </c>
      <c r="AV207">
        <v>1.9009999999999999E-3</v>
      </c>
      <c r="AW207">
        <v>4.3100000000000001E-4</v>
      </c>
      <c r="AX207">
        <v>540.844875</v>
      </c>
      <c r="AY207">
        <v>80.652963999999997</v>
      </c>
      <c r="AZ207">
        <v>635.90503100000001</v>
      </c>
      <c r="BA207">
        <v>57.342931999999998</v>
      </c>
      <c r="BB207">
        <v>42.553075</v>
      </c>
      <c r="BC207">
        <v>34.938001</v>
      </c>
      <c r="BD207">
        <v>5.3773330000000001</v>
      </c>
      <c r="BE207">
        <v>1.154701</v>
      </c>
    </row>
    <row r="208" spans="1:57" x14ac:dyDescent="0.25">
      <c r="A208" t="s">
        <v>702</v>
      </c>
      <c r="B208" s="5">
        <v>7</v>
      </c>
      <c r="C208" t="s">
        <v>38</v>
      </c>
      <c r="D208" s="5">
        <v>9</v>
      </c>
      <c r="E208" s="5" t="s">
        <v>1</v>
      </c>
      <c r="F208" t="s">
        <v>301</v>
      </c>
      <c r="G208" s="5" t="s">
        <v>244</v>
      </c>
      <c r="H208" s="7">
        <v>1.9800720300000001</v>
      </c>
      <c r="I208" s="7">
        <v>4.4809252300000004</v>
      </c>
      <c r="J208" s="5" t="s">
        <v>52</v>
      </c>
      <c r="K208" s="29">
        <v>8808</v>
      </c>
      <c r="L208" s="29">
        <v>2093</v>
      </c>
      <c r="M208" s="29">
        <f t="shared" si="21"/>
        <v>23.762488646684833</v>
      </c>
      <c r="N208" s="29">
        <v>6.0182617187503496E-3</v>
      </c>
      <c r="O208" s="29">
        <v>1.9650277858387866</v>
      </c>
      <c r="P208" s="29">
        <v>33.804618628257877</v>
      </c>
      <c r="Q208" s="29">
        <f t="shared" si="19"/>
        <v>7.6337246911134606</v>
      </c>
      <c r="R208" s="29">
        <v>1.233585687411584</v>
      </c>
      <c r="S208" s="29">
        <f t="shared" si="20"/>
        <v>0.55404088758365966</v>
      </c>
      <c r="T208" s="29">
        <v>0.99636468886453999</v>
      </c>
      <c r="U208" s="29">
        <v>6.6814999999999998</v>
      </c>
      <c r="V208" s="29">
        <v>14</v>
      </c>
      <c r="W208" s="29">
        <f t="shared" si="22"/>
        <v>6.333333333333333</v>
      </c>
      <c r="X208" s="29">
        <f t="shared" si="23"/>
        <v>5</v>
      </c>
      <c r="Y208" s="29">
        <f t="shared" si="24"/>
        <v>11.333333333333334</v>
      </c>
      <c r="Z208" s="29">
        <v>12.5</v>
      </c>
      <c r="AA208" s="2" t="s">
        <v>2256</v>
      </c>
      <c r="AB208" s="34"/>
      <c r="AC208">
        <v>10169</v>
      </c>
      <c r="AD208">
        <v>301.36219999999997</v>
      </c>
      <c r="AE208">
        <v>33.743448999999998</v>
      </c>
      <c r="AF208">
        <v>101.68</v>
      </c>
      <c r="AG208">
        <v>575.32268999999997</v>
      </c>
      <c r="AH208">
        <v>57.532268999999999</v>
      </c>
      <c r="AI208">
        <v>2.9635000000000002E-2</v>
      </c>
      <c r="AJ208">
        <v>3.6401000000000003E-2</v>
      </c>
      <c r="AK208">
        <v>1.2283230000000001</v>
      </c>
      <c r="AL208">
        <v>2.225E-3</v>
      </c>
      <c r="AM208">
        <v>2.5000000000000001E-3</v>
      </c>
      <c r="AN208">
        <v>52</v>
      </c>
      <c r="AO208">
        <v>0.17255000000000001</v>
      </c>
      <c r="AP208">
        <v>10.352990999999999</v>
      </c>
      <c r="AQ208">
        <v>2.6256270000000002</v>
      </c>
      <c r="AR208">
        <v>7.4029999999999999E-3</v>
      </c>
      <c r="AS208">
        <v>9.19E-4</v>
      </c>
      <c r="AT208">
        <v>5.1346150000000002</v>
      </c>
      <c r="AU208">
        <v>0.344642</v>
      </c>
      <c r="AV208">
        <v>1.7910000000000001E-3</v>
      </c>
      <c r="AW208">
        <v>2.81E-4</v>
      </c>
      <c r="AX208">
        <v>561.35083299999997</v>
      </c>
      <c r="AY208">
        <v>32.224437000000002</v>
      </c>
      <c r="AZ208">
        <v>656.55985499999997</v>
      </c>
      <c r="BA208">
        <v>36.733364000000002</v>
      </c>
      <c r="BB208">
        <v>5.3927630000000004</v>
      </c>
      <c r="BC208">
        <v>6.6564230000000002</v>
      </c>
      <c r="BD208">
        <v>5.3680070000000004</v>
      </c>
      <c r="BE208">
        <v>7.586538</v>
      </c>
    </row>
    <row r="209" spans="1:61" x14ac:dyDescent="0.25">
      <c r="A209" t="s">
        <v>702</v>
      </c>
      <c r="B209" s="5">
        <v>7</v>
      </c>
      <c r="C209" t="s">
        <v>10</v>
      </c>
      <c r="D209" s="5">
        <v>13</v>
      </c>
      <c r="E209" s="5" t="s">
        <v>1</v>
      </c>
      <c r="F209" t="s">
        <v>301</v>
      </c>
      <c r="G209" s="5" t="s">
        <v>244</v>
      </c>
      <c r="H209" s="7">
        <v>1.9800720300000001</v>
      </c>
      <c r="I209" s="7">
        <v>4.4809252300000004</v>
      </c>
      <c r="J209" s="5" t="s">
        <v>50</v>
      </c>
      <c r="K209" s="29">
        <v>5206</v>
      </c>
      <c r="L209" s="29">
        <v>1826</v>
      </c>
      <c r="M209" s="29">
        <f t="shared" si="21"/>
        <v>35.074913561275451</v>
      </c>
      <c r="N209" s="29">
        <v>6.6351692708332785E-2</v>
      </c>
      <c r="O209" s="29">
        <v>0.73688541968954502</v>
      </c>
      <c r="P209" s="29">
        <v>19.980341119290475</v>
      </c>
      <c r="Q209" s="29">
        <f t="shared" si="19"/>
        <v>6.1905528178539413</v>
      </c>
      <c r="R209" s="29">
        <v>1.7548633341996389</v>
      </c>
      <c r="S209" s="29">
        <f t="shared" si="20"/>
        <v>1.0753185343717147</v>
      </c>
      <c r="T209" s="29">
        <v>0.98792919790940004</v>
      </c>
      <c r="U209" s="29">
        <v>6.6814999999999998</v>
      </c>
      <c r="V209" s="29">
        <v>14</v>
      </c>
      <c r="W209" s="29">
        <f t="shared" si="22"/>
        <v>6.333333333333333</v>
      </c>
      <c r="X209" s="29">
        <f t="shared" si="23"/>
        <v>5</v>
      </c>
      <c r="Y209" s="29">
        <f t="shared" si="24"/>
        <v>11.333333333333334</v>
      </c>
      <c r="Z209" s="29">
        <v>12.5</v>
      </c>
      <c r="AA209" s="2" t="s">
        <v>2256</v>
      </c>
      <c r="AB209" s="34"/>
      <c r="AC209">
        <v>6144</v>
      </c>
      <c r="AD209">
        <v>301.36219999999997</v>
      </c>
      <c r="AE209">
        <v>20.387426999999999</v>
      </c>
      <c r="AF209">
        <v>61.07</v>
      </c>
      <c r="AG209">
        <v>149.53275600000001</v>
      </c>
      <c r="AH209">
        <v>14.953276000000001</v>
      </c>
      <c r="AI209">
        <v>4.9054E-2</v>
      </c>
      <c r="AJ209">
        <v>8.4718000000000002E-2</v>
      </c>
      <c r="AK209">
        <v>1.727034</v>
      </c>
      <c r="AL209">
        <v>2.3224999999999999E-2</v>
      </c>
      <c r="AM209">
        <v>7.4999999999999997E-3</v>
      </c>
      <c r="AN209">
        <v>81</v>
      </c>
      <c r="AO209">
        <v>0.26878000000000002</v>
      </c>
      <c r="AP209">
        <v>16.126774000000001</v>
      </c>
      <c r="AQ209">
        <v>24.121093999999999</v>
      </c>
      <c r="AR209">
        <v>0.12045599999999999</v>
      </c>
      <c r="AS209">
        <v>8.2555000000000003E-2</v>
      </c>
      <c r="AT209">
        <v>18.296296000000002</v>
      </c>
      <c r="AU209">
        <v>6.3135659999999998</v>
      </c>
      <c r="AV209">
        <v>6.9639999999999997E-3</v>
      </c>
      <c r="AW209">
        <v>5.5960000000000003E-3</v>
      </c>
      <c r="AX209">
        <v>175.448126</v>
      </c>
      <c r="AY209">
        <v>74.607406999999995</v>
      </c>
      <c r="AZ209">
        <v>463.17761000000002</v>
      </c>
      <c r="BA209">
        <v>171.782196</v>
      </c>
      <c r="BB209">
        <v>3.6431249999999999</v>
      </c>
      <c r="BC209">
        <v>3.7401629999999999</v>
      </c>
      <c r="BD209">
        <v>10.745749</v>
      </c>
      <c r="BE209">
        <v>6.1846579999999998</v>
      </c>
    </row>
    <row r="210" spans="1:61" x14ac:dyDescent="0.25">
      <c r="A210" t="s">
        <v>702</v>
      </c>
      <c r="B210" s="5">
        <v>7</v>
      </c>
      <c r="C210" t="s">
        <v>5</v>
      </c>
      <c r="D210" s="5">
        <v>14</v>
      </c>
      <c r="E210" s="5" t="s">
        <v>1</v>
      </c>
      <c r="F210" t="s">
        <v>301</v>
      </c>
      <c r="G210" s="5" t="s">
        <v>244</v>
      </c>
      <c r="H210" s="7">
        <v>1.9800720300000001</v>
      </c>
      <c r="I210" s="7">
        <v>4.4809252300000004</v>
      </c>
      <c r="J210" s="5" t="s">
        <v>52</v>
      </c>
      <c r="K210" s="29">
        <v>3762</v>
      </c>
      <c r="L210" s="29">
        <v>124</v>
      </c>
      <c r="M210" s="29">
        <f t="shared" si="21"/>
        <v>3.2961190855927698</v>
      </c>
      <c r="N210" s="29">
        <v>0.15119666666666351</v>
      </c>
      <c r="O210" s="29">
        <v>5.7569173413245703E-2</v>
      </c>
      <c r="P210" s="29">
        <v>14.438348692042021</v>
      </c>
      <c r="Q210" s="29">
        <f t="shared" si="19"/>
        <v>11.732545245102395</v>
      </c>
      <c r="R210" s="29">
        <v>0.61802483180683798</v>
      </c>
      <c r="S210" s="29">
        <f t="shared" si="20"/>
        <v>6.1519968021086391E-2</v>
      </c>
      <c r="T210" s="29">
        <v>0.94997615806678415</v>
      </c>
      <c r="U210" s="29">
        <v>6.6814999999999998</v>
      </c>
      <c r="V210" s="29">
        <v>14</v>
      </c>
      <c r="W210" s="29">
        <f t="shared" si="22"/>
        <v>6.333333333333333</v>
      </c>
      <c r="X210" s="29">
        <f t="shared" si="23"/>
        <v>5</v>
      </c>
      <c r="Y210" s="29">
        <f t="shared" si="24"/>
        <v>11.333333333333334</v>
      </c>
      <c r="Z210" s="29">
        <v>12.5</v>
      </c>
      <c r="AA210" s="2" t="s">
        <v>2256</v>
      </c>
      <c r="AB210" s="34"/>
      <c r="AC210">
        <v>4398</v>
      </c>
      <c r="AD210">
        <v>301.36219999999997</v>
      </c>
      <c r="AE210">
        <v>14.593735000000001</v>
      </c>
      <c r="AF210">
        <v>43.95</v>
      </c>
      <c r="AG210">
        <v>84.957210000000003</v>
      </c>
      <c r="AH210">
        <v>8.4957209999999996</v>
      </c>
      <c r="AI210">
        <v>6.8459999999999993E-2</v>
      </c>
      <c r="AJ210">
        <v>4.2772999999999999E-2</v>
      </c>
      <c r="AK210">
        <v>0.62478299999999998</v>
      </c>
      <c r="AL210">
        <v>5.8549999999999998E-2</v>
      </c>
      <c r="AM210">
        <v>5.2499999999999998E-2</v>
      </c>
      <c r="AN210">
        <v>2</v>
      </c>
      <c r="AO210">
        <v>6.6369999999999997E-3</v>
      </c>
      <c r="AP210">
        <v>0.39819199999999999</v>
      </c>
      <c r="AQ210">
        <v>1.909959</v>
      </c>
      <c r="AR210">
        <v>1.220175</v>
      </c>
      <c r="AS210">
        <v>0.16401299999999999</v>
      </c>
      <c r="AT210">
        <v>42</v>
      </c>
      <c r="AU210">
        <v>7.0710680000000004</v>
      </c>
      <c r="AV210">
        <v>2.9760000000000002E-2</v>
      </c>
      <c r="AW210">
        <v>1.0132E-2</v>
      </c>
      <c r="AX210">
        <v>33.515031</v>
      </c>
      <c r="AY210">
        <v>1.2901039999999999</v>
      </c>
      <c r="AZ210">
        <v>89.147018000000003</v>
      </c>
      <c r="BA210">
        <v>7.9757559999999996</v>
      </c>
      <c r="BB210">
        <v>173.53254999999999</v>
      </c>
      <c r="BC210">
        <v>0</v>
      </c>
      <c r="BD210">
        <v>6.1318409999999997</v>
      </c>
      <c r="BE210">
        <v>0.47140500000000002</v>
      </c>
    </row>
    <row r="211" spans="1:61" x14ac:dyDescent="0.25">
      <c r="A211" t="s">
        <v>703</v>
      </c>
      <c r="B211" s="5">
        <v>7</v>
      </c>
      <c r="C211" t="s">
        <v>21</v>
      </c>
      <c r="D211" s="5">
        <v>7</v>
      </c>
      <c r="E211" s="5" t="s">
        <v>1</v>
      </c>
      <c r="F211" t="s">
        <v>301</v>
      </c>
      <c r="G211" s="5" t="s">
        <v>244</v>
      </c>
      <c r="H211" s="7">
        <v>1.9800720300000001</v>
      </c>
      <c r="I211" s="7">
        <v>4.4809252300000004</v>
      </c>
      <c r="J211" s="5" t="s">
        <v>50</v>
      </c>
      <c r="K211" s="29">
        <v>4820</v>
      </c>
      <c r="L211" s="29">
        <v>0</v>
      </c>
      <c r="M211" s="29">
        <f t="shared" si="21"/>
        <v>0</v>
      </c>
      <c r="N211" s="29">
        <v>0</v>
      </c>
      <c r="O211" s="29">
        <v>0</v>
      </c>
      <c r="P211" s="29">
        <v>25.626236486909388</v>
      </c>
      <c r="Q211" s="29">
        <f t="shared" si="19"/>
        <v>0.54465745023502876</v>
      </c>
      <c r="R211" s="29">
        <v>0.45450961682847352</v>
      </c>
      <c r="S211" s="29">
        <f t="shared" si="20"/>
        <v>0.22503518299945086</v>
      </c>
      <c r="T211" s="29">
        <v>0.97435917594025789</v>
      </c>
      <c r="U211" s="29">
        <v>6.6814999999999998</v>
      </c>
      <c r="V211" s="29">
        <v>14</v>
      </c>
      <c r="W211" s="29">
        <f t="shared" si="22"/>
        <v>6.333333333333333</v>
      </c>
      <c r="X211" s="29">
        <f t="shared" si="23"/>
        <v>5</v>
      </c>
      <c r="Y211" s="29">
        <f t="shared" si="24"/>
        <v>11.333333333333334</v>
      </c>
      <c r="Z211" s="29">
        <v>12.5</v>
      </c>
      <c r="AA211" s="2" t="s">
        <v>2256</v>
      </c>
      <c r="AB211" s="34"/>
      <c r="AC211">
        <v>7517</v>
      </c>
      <c r="AD211">
        <v>300.61917499999998</v>
      </c>
      <c r="AE211">
        <v>25.005057999999998</v>
      </c>
      <c r="AF211">
        <v>75.16</v>
      </c>
      <c r="AG211">
        <v>223.30341300000001</v>
      </c>
      <c r="AH211">
        <v>22.330341000000001</v>
      </c>
      <c r="AI211">
        <v>3.9986000000000001E-2</v>
      </c>
      <c r="AJ211">
        <v>1.8846000000000002E-2</v>
      </c>
      <c r="AK211">
        <v>0.47131499999999998</v>
      </c>
      <c r="AL211">
        <v>3.7175E-2</v>
      </c>
      <c r="AM211">
        <v>3.2500000000000001E-2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61" x14ac:dyDescent="0.25">
      <c r="A212" t="s">
        <v>703</v>
      </c>
      <c r="B212" s="5">
        <v>7</v>
      </c>
      <c r="C212" t="s">
        <v>17</v>
      </c>
      <c r="D212" s="5">
        <v>8</v>
      </c>
      <c r="E212" s="5" t="s">
        <v>1</v>
      </c>
      <c r="F212" t="s">
        <v>301</v>
      </c>
      <c r="G212" s="5" t="s">
        <v>244</v>
      </c>
      <c r="H212" s="7">
        <v>1.9800720300000001</v>
      </c>
      <c r="I212" s="7">
        <v>4.4809252300000004</v>
      </c>
      <c r="J212" s="5" t="s">
        <v>50</v>
      </c>
      <c r="K212" s="29">
        <v>8355</v>
      </c>
      <c r="L212" s="29">
        <v>412</v>
      </c>
      <c r="M212" s="29">
        <f t="shared" si="21"/>
        <v>4.9311789347695996</v>
      </c>
      <c r="N212" s="29">
        <v>1.4189843750002262E-2</v>
      </c>
      <c r="O212" s="29">
        <v>0.51039807110856872</v>
      </c>
      <c r="P212" s="29">
        <v>44.420582126167623</v>
      </c>
      <c r="Q212" s="29">
        <f t="shared" si="19"/>
        <v>18.249688189023207</v>
      </c>
      <c r="R212" s="29">
        <v>0.7333971603328614</v>
      </c>
      <c r="S212" s="29">
        <f t="shared" si="20"/>
        <v>5.3852360504937025E-2</v>
      </c>
      <c r="T212" s="29">
        <v>0.97435917594025789</v>
      </c>
      <c r="U212" s="29">
        <v>6.6814999999999998</v>
      </c>
      <c r="V212" s="29">
        <v>14</v>
      </c>
      <c r="W212" s="29">
        <f t="shared" si="22"/>
        <v>6.333333333333333</v>
      </c>
      <c r="X212" s="29">
        <f t="shared" si="23"/>
        <v>5</v>
      </c>
      <c r="Y212" s="29">
        <f t="shared" si="24"/>
        <v>11.333333333333334</v>
      </c>
      <c r="Z212" s="29">
        <v>12.5</v>
      </c>
      <c r="AA212" s="2" t="s">
        <v>2256</v>
      </c>
      <c r="AB212" s="34"/>
      <c r="AC212">
        <v>13246</v>
      </c>
      <c r="AD212">
        <v>300.61917499999998</v>
      </c>
      <c r="AE212">
        <v>44.062392000000003</v>
      </c>
      <c r="AF212">
        <v>132.44999999999999</v>
      </c>
      <c r="AG212">
        <v>397.97922999999997</v>
      </c>
      <c r="AH212">
        <v>39.797922999999997</v>
      </c>
      <c r="AI212">
        <v>2.2695E-2</v>
      </c>
      <c r="AJ212">
        <v>1.6639999999999999E-2</v>
      </c>
      <c r="AK212">
        <v>0.73316999999999999</v>
      </c>
      <c r="AL212">
        <v>1.915E-2</v>
      </c>
      <c r="AM212">
        <v>7.4999999999999997E-3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61" x14ac:dyDescent="0.25">
      <c r="A213" t="s">
        <v>704</v>
      </c>
      <c r="B213" s="5">
        <v>7</v>
      </c>
      <c r="C213" t="s">
        <v>9</v>
      </c>
      <c r="D213" s="5">
        <v>2</v>
      </c>
      <c r="E213" s="5" t="s">
        <v>1</v>
      </c>
      <c r="F213" t="s">
        <v>301</v>
      </c>
      <c r="G213" s="5" t="s">
        <v>244</v>
      </c>
      <c r="H213" s="7">
        <v>1.9800720300000001</v>
      </c>
      <c r="I213" s="7">
        <v>4.4809252300000004</v>
      </c>
      <c r="J213" s="5" t="s">
        <v>50</v>
      </c>
      <c r="K213" s="29">
        <v>2001</v>
      </c>
      <c r="L213" s="29">
        <v>285</v>
      </c>
      <c r="M213" s="29">
        <f t="shared" si="21"/>
        <v>14.242878560719641</v>
      </c>
      <c r="N213" s="29">
        <v>0.19388928571428624</v>
      </c>
      <c r="O213" s="29">
        <v>0.12377116958739169</v>
      </c>
      <c r="P213" s="29">
        <v>7.0761745812677361</v>
      </c>
      <c r="Q213" s="29">
        <f t="shared" si="19"/>
        <v>19.094719355876681</v>
      </c>
      <c r="R213" s="29">
        <v>1.2916218832853461</v>
      </c>
      <c r="S213" s="29">
        <f t="shared" si="20"/>
        <v>0.61207708345742173</v>
      </c>
      <c r="T213" s="29">
        <v>0.94748945167240262</v>
      </c>
      <c r="U213" s="29">
        <v>6.6814999999999998</v>
      </c>
      <c r="V213" s="29">
        <v>14</v>
      </c>
      <c r="W213" s="29">
        <f t="shared" si="22"/>
        <v>6.333333333333333</v>
      </c>
      <c r="X213" s="29">
        <f t="shared" si="23"/>
        <v>5</v>
      </c>
      <c r="Y213" s="29">
        <f t="shared" si="24"/>
        <v>11.333333333333334</v>
      </c>
      <c r="Z213" s="29">
        <v>12.5</v>
      </c>
      <c r="AA213" s="2" t="s">
        <v>2256</v>
      </c>
      <c r="AB213" s="34"/>
      <c r="AC213">
        <v>2129</v>
      </c>
      <c r="AD213">
        <v>301.32377500000001</v>
      </c>
      <c r="AE213">
        <v>7.0654899999999996</v>
      </c>
      <c r="AF213">
        <v>20.7</v>
      </c>
      <c r="AG213">
        <v>25.480384999999998</v>
      </c>
      <c r="AH213">
        <v>2.548038</v>
      </c>
      <c r="AI213">
        <v>0.14139399999999999</v>
      </c>
      <c r="AJ213">
        <v>0.185808</v>
      </c>
      <c r="AK213">
        <v>1.314114</v>
      </c>
      <c r="AL213">
        <v>7.7212000000000003E-2</v>
      </c>
      <c r="AM213">
        <v>5.2499999999999998E-2</v>
      </c>
      <c r="AN213">
        <v>8</v>
      </c>
      <c r="AO213">
        <v>2.6550000000000001E-2</v>
      </c>
      <c r="AP213">
        <v>1.5929709999999999</v>
      </c>
      <c r="AQ213">
        <v>12.259277000000001</v>
      </c>
      <c r="AR213">
        <v>1.0661</v>
      </c>
      <c r="AS213">
        <v>1.139357</v>
      </c>
      <c r="AT213">
        <v>32.625</v>
      </c>
      <c r="AU213">
        <v>34.255082999999999</v>
      </c>
      <c r="AV213">
        <v>3.3710999999999998E-2</v>
      </c>
      <c r="AW213">
        <v>2.3480999999999998E-2</v>
      </c>
      <c r="AX213">
        <v>46.026879000000001</v>
      </c>
      <c r="AY213">
        <v>28.335083999999998</v>
      </c>
      <c r="AZ213">
        <v>201.527007</v>
      </c>
      <c r="BA213">
        <v>110.43697400000001</v>
      </c>
      <c r="BB213">
        <v>39.666528999999997</v>
      </c>
      <c r="BC213">
        <v>27.979604999999999</v>
      </c>
      <c r="BD213">
        <v>11.847659</v>
      </c>
      <c r="BE213">
        <v>0.74535600000000002</v>
      </c>
      <c r="BH213">
        <f>COUNT(#REF!)</f>
        <v>0</v>
      </c>
      <c r="BI213" t="e">
        <f>BH213/BH215*100</f>
        <v>#DIV/0!</v>
      </c>
    </row>
    <row r="214" spans="1:61" x14ac:dyDescent="0.25">
      <c r="A214" t="s">
        <v>704</v>
      </c>
      <c r="B214" s="5">
        <v>7</v>
      </c>
      <c r="C214" t="s">
        <v>5</v>
      </c>
      <c r="D214" s="5">
        <v>14</v>
      </c>
      <c r="E214" s="5" t="s">
        <v>1</v>
      </c>
      <c r="F214" t="s">
        <v>301</v>
      </c>
      <c r="G214" s="5" t="s">
        <v>244</v>
      </c>
      <c r="H214" s="7">
        <v>1.9800720300000001</v>
      </c>
      <c r="I214" s="7">
        <v>4.4809252300000004</v>
      </c>
      <c r="J214" s="5" t="s">
        <v>50</v>
      </c>
      <c r="K214" s="29">
        <v>7705</v>
      </c>
      <c r="L214" s="29">
        <v>0</v>
      </c>
      <c r="M214" s="29">
        <f t="shared" si="21"/>
        <v>0</v>
      </c>
      <c r="N214" s="29">
        <v>0</v>
      </c>
      <c r="O214" s="29">
        <v>0</v>
      </c>
      <c r="P214" s="29">
        <v>27.247338904881513</v>
      </c>
      <c r="Q214" s="29">
        <f t="shared" si="19"/>
        <v>1.0764449677370962</v>
      </c>
      <c r="R214" s="29">
        <v>0.35987291377733011</v>
      </c>
      <c r="S214" s="29">
        <f t="shared" si="20"/>
        <v>0.31967188605059427</v>
      </c>
      <c r="T214" s="29">
        <v>0.94748945167240262</v>
      </c>
      <c r="U214" s="29">
        <v>6.6814999999999998</v>
      </c>
      <c r="V214" s="29">
        <v>14</v>
      </c>
      <c r="W214" s="29">
        <f t="shared" si="22"/>
        <v>6.333333333333333</v>
      </c>
      <c r="X214" s="29">
        <f t="shared" si="23"/>
        <v>5</v>
      </c>
      <c r="Y214" s="29">
        <f t="shared" si="24"/>
        <v>11.333333333333334</v>
      </c>
      <c r="Z214" s="29">
        <v>12.5</v>
      </c>
      <c r="AA214" s="2" t="s">
        <v>2256</v>
      </c>
      <c r="AB214" s="34"/>
      <c r="AC214">
        <v>8155</v>
      </c>
      <c r="AD214">
        <v>301.32377500000001</v>
      </c>
      <c r="AE214">
        <v>27.063911999999998</v>
      </c>
      <c r="AF214">
        <v>81.540000000000006</v>
      </c>
      <c r="AG214">
        <v>286.31187299999999</v>
      </c>
      <c r="AH214">
        <v>28.631187000000001</v>
      </c>
      <c r="AI214">
        <v>3.6941000000000002E-2</v>
      </c>
      <c r="AJ214">
        <v>1.3906999999999999E-2</v>
      </c>
      <c r="AK214">
        <v>0.37646299999999999</v>
      </c>
      <c r="AL214">
        <v>3.5075000000000002E-2</v>
      </c>
      <c r="AM214">
        <v>3.2500000000000001E-2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H214">
        <f>COUNT(#REF!)</f>
        <v>0</v>
      </c>
      <c r="BI214" t="e">
        <f>BH214/BH215*100</f>
        <v>#DIV/0!</v>
      </c>
    </row>
    <row r="215" spans="1:61" x14ac:dyDescent="0.25">
      <c r="A215" t="s">
        <v>705</v>
      </c>
      <c r="B215" s="5">
        <v>7</v>
      </c>
      <c r="C215" t="s">
        <v>10</v>
      </c>
      <c r="D215" s="5">
        <v>13</v>
      </c>
      <c r="E215" s="5" t="s">
        <v>1</v>
      </c>
      <c r="F215" t="s">
        <v>301</v>
      </c>
      <c r="G215" s="5" t="s">
        <v>244</v>
      </c>
      <c r="H215" s="7">
        <v>1.9800720300000001</v>
      </c>
      <c r="I215" s="7">
        <v>4.4809252300000004</v>
      </c>
      <c r="J215" s="5" t="s">
        <v>52</v>
      </c>
      <c r="K215" s="29">
        <v>7581</v>
      </c>
      <c r="L215" s="29">
        <v>0</v>
      </c>
      <c r="M215" s="29">
        <f t="shared" si="21"/>
        <v>0</v>
      </c>
      <c r="N215" s="29">
        <v>0</v>
      </c>
      <c r="O215" s="29">
        <v>0</v>
      </c>
      <c r="P215" s="29">
        <v>27.642102098370181</v>
      </c>
      <c r="Q215" s="29">
        <f t="shared" si="19"/>
        <v>1.4712081612257641</v>
      </c>
      <c r="R215" s="29">
        <v>0.35370563581358744</v>
      </c>
      <c r="S215" s="29">
        <f t="shared" si="20"/>
        <v>0.32583916401433693</v>
      </c>
      <c r="T215" s="29">
        <v>0.86778973871281584</v>
      </c>
      <c r="U215" s="29">
        <v>6.6814999999999998</v>
      </c>
      <c r="V215" s="29">
        <v>14</v>
      </c>
      <c r="W215" s="29">
        <f t="shared" si="22"/>
        <v>6.333333333333333</v>
      </c>
      <c r="X215" s="29">
        <f t="shared" si="23"/>
        <v>5</v>
      </c>
      <c r="Y215" s="29">
        <f t="shared" si="24"/>
        <v>11.333333333333334</v>
      </c>
      <c r="Z215" s="29">
        <v>12.5</v>
      </c>
      <c r="AA215" s="2" t="s">
        <v>2256</v>
      </c>
      <c r="AB215" s="34"/>
      <c r="AC215">
        <v>9153</v>
      </c>
      <c r="AD215">
        <v>337.49329999999998</v>
      </c>
      <c r="AE215">
        <v>27.120538</v>
      </c>
      <c r="AF215">
        <v>91.52</v>
      </c>
      <c r="AG215">
        <v>323.39887099999999</v>
      </c>
      <c r="AH215">
        <v>32.339886999999997</v>
      </c>
      <c r="AI215">
        <v>3.6867999999999998E-2</v>
      </c>
      <c r="AJ215">
        <v>1.3629E-2</v>
      </c>
      <c r="AK215">
        <v>0.369668</v>
      </c>
      <c r="AL215">
        <v>3.4750000000000003E-2</v>
      </c>
      <c r="AM215">
        <v>3.2500000000000001E-2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H215">
        <f>SUM(BH213:BH214)</f>
        <v>0</v>
      </c>
    </row>
    <row r="216" spans="1:61" x14ac:dyDescent="0.25">
      <c r="A216" t="s">
        <v>705</v>
      </c>
      <c r="B216" s="5">
        <v>7</v>
      </c>
      <c r="C216" t="s">
        <v>28</v>
      </c>
      <c r="D216" s="5">
        <v>15</v>
      </c>
      <c r="E216" s="5" t="s">
        <v>1</v>
      </c>
      <c r="F216" t="s">
        <v>301</v>
      </c>
      <c r="G216" s="5" t="s">
        <v>244</v>
      </c>
      <c r="H216" s="7">
        <v>1.9800720300000001</v>
      </c>
      <c r="I216" s="7">
        <v>4.4809252300000004</v>
      </c>
      <c r="J216" s="5" t="s">
        <v>50</v>
      </c>
      <c r="K216" s="29">
        <v>1627</v>
      </c>
      <c r="L216" s="29">
        <v>278</v>
      </c>
      <c r="M216" s="29">
        <f t="shared" si="21"/>
        <v>17.086662569145666</v>
      </c>
      <c r="N216" s="29">
        <v>0.21789583333332915</v>
      </c>
      <c r="O216" s="29">
        <v>0.10938702848583373</v>
      </c>
      <c r="P216" s="29">
        <v>5.9324231782150489</v>
      </c>
      <c r="Q216" s="29">
        <f t="shared" si="19"/>
        <v>20.238470758929367</v>
      </c>
      <c r="R216" s="29">
        <v>1.628341213849541</v>
      </c>
      <c r="S216" s="29">
        <f t="shared" si="20"/>
        <v>0.94879641402161663</v>
      </c>
      <c r="T216" s="29">
        <v>0.86778973871281584</v>
      </c>
      <c r="U216" s="29">
        <v>6.6814999999999998</v>
      </c>
      <c r="V216" s="29">
        <v>14</v>
      </c>
      <c r="W216" s="29">
        <f t="shared" si="22"/>
        <v>6.333333333333333</v>
      </c>
      <c r="X216" s="29">
        <f t="shared" si="23"/>
        <v>5</v>
      </c>
      <c r="Y216" s="29">
        <f t="shared" si="24"/>
        <v>11.333333333333334</v>
      </c>
      <c r="Z216" s="29">
        <v>12.5</v>
      </c>
      <c r="AA216" s="2" t="s">
        <v>2256</v>
      </c>
      <c r="AB216" s="34"/>
      <c r="AC216">
        <v>2546</v>
      </c>
      <c r="AD216">
        <v>337.49329999999998</v>
      </c>
      <c r="AE216">
        <v>7.5438530000000004</v>
      </c>
      <c r="AF216">
        <v>24.62</v>
      </c>
      <c r="AG216">
        <v>36.890318999999998</v>
      </c>
      <c r="AH216">
        <v>3.6890320000000001</v>
      </c>
      <c r="AI216">
        <v>0.13203599999999999</v>
      </c>
      <c r="AJ216">
        <v>0.244203</v>
      </c>
      <c r="AK216">
        <v>1.8495280000000001</v>
      </c>
      <c r="AL216">
        <v>6.0975000000000001E-2</v>
      </c>
      <c r="AM216">
        <v>2.2499999999999999E-2</v>
      </c>
      <c r="AN216">
        <v>16</v>
      </c>
      <c r="AO216">
        <v>4.7407999999999999E-2</v>
      </c>
      <c r="AP216">
        <v>2.8445010000000002</v>
      </c>
      <c r="AQ216">
        <v>30.67557</v>
      </c>
      <c r="AR216">
        <v>1.509609</v>
      </c>
      <c r="AS216">
        <v>1.173746</v>
      </c>
      <c r="AT216">
        <v>48.8125</v>
      </c>
      <c r="AU216">
        <v>43.570967000000003</v>
      </c>
      <c r="AV216">
        <v>3.1573999999999998E-2</v>
      </c>
      <c r="AW216">
        <v>1.9619999999999999E-2</v>
      </c>
      <c r="AX216">
        <v>33.910943000000003</v>
      </c>
      <c r="AY216">
        <v>11.540412999999999</v>
      </c>
      <c r="AZ216">
        <v>149.8468</v>
      </c>
      <c r="BA216">
        <v>102.75929600000001</v>
      </c>
      <c r="BB216">
        <v>18.571024999999999</v>
      </c>
      <c r="BC216">
        <v>38.247472000000002</v>
      </c>
      <c r="BD216">
        <v>16.265730999999999</v>
      </c>
      <c r="BE216">
        <v>2.4944380000000002</v>
      </c>
    </row>
    <row r="217" spans="1:61" x14ac:dyDescent="0.25">
      <c r="A217" t="s">
        <v>706</v>
      </c>
      <c r="B217" s="5">
        <v>7</v>
      </c>
      <c r="C217" t="s">
        <v>3</v>
      </c>
      <c r="D217" s="5">
        <v>4</v>
      </c>
      <c r="E217" s="5" t="s">
        <v>1</v>
      </c>
      <c r="F217" t="s">
        <v>301</v>
      </c>
      <c r="G217" s="5" t="s">
        <v>244</v>
      </c>
      <c r="H217" s="7">
        <v>1.9800720300000001</v>
      </c>
      <c r="I217" s="7">
        <v>4.4809252300000004</v>
      </c>
      <c r="J217" s="5" t="s">
        <v>51</v>
      </c>
      <c r="K217" s="29">
        <v>6664</v>
      </c>
      <c r="L217" s="29">
        <v>6</v>
      </c>
      <c r="M217" s="29">
        <f t="shared" si="21"/>
        <v>9.003601440576231E-2</v>
      </c>
      <c r="N217" s="29">
        <v>9.6624999999921357E-3</v>
      </c>
      <c r="O217" s="29">
        <v>8.3982219900510489E-3</v>
      </c>
      <c r="P217" s="29">
        <v>27.982875670850092</v>
      </c>
      <c r="Q217" s="29">
        <f t="shared" si="19"/>
        <v>1.8119817337056752</v>
      </c>
      <c r="R217" s="29">
        <v>0.54714873106982609</v>
      </c>
      <c r="S217" s="29">
        <f t="shared" si="20"/>
        <v>0.13239606875809828</v>
      </c>
      <c r="T217" s="29">
        <v>0.48889250105992171</v>
      </c>
      <c r="U217" s="29">
        <v>6.6814999999999998</v>
      </c>
      <c r="V217" s="29">
        <v>14</v>
      </c>
      <c r="W217" s="29">
        <f t="shared" si="22"/>
        <v>6.333333333333333</v>
      </c>
      <c r="X217" s="29">
        <f t="shared" si="23"/>
        <v>5</v>
      </c>
      <c r="Y217" s="29">
        <f t="shared" si="24"/>
        <v>11.333333333333334</v>
      </c>
      <c r="Z217" s="29">
        <v>12.5</v>
      </c>
      <c r="AA217" s="2" t="s">
        <v>2256</v>
      </c>
      <c r="AB217" s="34"/>
      <c r="AC217">
        <v>8310</v>
      </c>
      <c r="AD217">
        <v>301.23332499999998</v>
      </c>
      <c r="AE217">
        <v>27.586589</v>
      </c>
      <c r="AF217">
        <v>83.09</v>
      </c>
      <c r="AG217">
        <v>217.04152099999999</v>
      </c>
      <c r="AH217">
        <v>21.704152000000001</v>
      </c>
      <c r="AI217">
        <v>3.6242999999999997E-2</v>
      </c>
      <c r="AJ217">
        <v>2.0808E-2</v>
      </c>
      <c r="AK217">
        <v>0.57412300000000005</v>
      </c>
      <c r="AL217">
        <v>3.6400000000000002E-2</v>
      </c>
      <c r="AM217">
        <v>3.7499999999999999E-2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61" x14ac:dyDescent="0.25">
      <c r="A218" t="s">
        <v>706</v>
      </c>
      <c r="B218" s="5">
        <v>7</v>
      </c>
      <c r="C218" t="s">
        <v>12</v>
      </c>
      <c r="D218" s="5">
        <v>5</v>
      </c>
      <c r="E218" s="5" t="s">
        <v>1</v>
      </c>
      <c r="F218" t="s">
        <v>301</v>
      </c>
      <c r="G218" s="5" t="s">
        <v>244</v>
      </c>
      <c r="H218" s="7">
        <v>1.9800720300000001</v>
      </c>
      <c r="I218" s="7">
        <v>4.4809252300000004</v>
      </c>
      <c r="J218" s="5" t="s">
        <v>52</v>
      </c>
      <c r="K218" s="29">
        <v>6652</v>
      </c>
      <c r="L218" s="29">
        <v>0</v>
      </c>
      <c r="M218" s="29">
        <f t="shared" si="21"/>
        <v>0</v>
      </c>
      <c r="N218" s="29">
        <v>0</v>
      </c>
      <c r="O218" s="29">
        <v>0</v>
      </c>
      <c r="P218" s="29">
        <v>27.932486338909786</v>
      </c>
      <c r="Q218" s="29">
        <f t="shared" si="19"/>
        <v>1.7615924017653697</v>
      </c>
      <c r="R218" s="29">
        <v>0.3586165647309853</v>
      </c>
      <c r="S218" s="29">
        <f t="shared" si="20"/>
        <v>0.32092823509693907</v>
      </c>
      <c r="T218" s="29">
        <v>0.48889250105992171</v>
      </c>
      <c r="U218" s="29">
        <v>6.6814999999999998</v>
      </c>
      <c r="V218" s="29">
        <v>14</v>
      </c>
      <c r="W218" s="29">
        <f t="shared" si="22"/>
        <v>6.333333333333333</v>
      </c>
      <c r="X218" s="29">
        <f t="shared" si="23"/>
        <v>5</v>
      </c>
      <c r="Y218" s="29">
        <f t="shared" si="24"/>
        <v>11.333333333333334</v>
      </c>
      <c r="Z218" s="29">
        <v>12.5</v>
      </c>
      <c r="AA218" s="2" t="s">
        <v>2256</v>
      </c>
      <c r="AB218" s="34"/>
      <c r="AC218">
        <v>8162</v>
      </c>
      <c r="AD218">
        <v>301.23332499999998</v>
      </c>
      <c r="AE218">
        <v>27.095275999999998</v>
      </c>
      <c r="AF218">
        <v>81.61</v>
      </c>
      <c r="AG218">
        <v>281.96361100000001</v>
      </c>
      <c r="AH218">
        <v>28.196361</v>
      </c>
      <c r="AI218">
        <v>3.6901000000000003E-2</v>
      </c>
      <c r="AJ218">
        <v>1.4328E-2</v>
      </c>
      <c r="AK218">
        <v>0.38828000000000001</v>
      </c>
      <c r="AL218">
        <v>3.4575000000000002E-2</v>
      </c>
      <c r="AM218">
        <v>3.2500000000000001E-2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61" x14ac:dyDescent="0.25">
      <c r="A219" t="s">
        <v>706</v>
      </c>
      <c r="B219" s="5">
        <v>7</v>
      </c>
      <c r="C219" t="s">
        <v>15</v>
      </c>
      <c r="D219" s="5">
        <v>6</v>
      </c>
      <c r="E219" s="5" t="s">
        <v>1</v>
      </c>
      <c r="F219" t="s">
        <v>301</v>
      </c>
      <c r="G219" s="5" t="s">
        <v>244</v>
      </c>
      <c r="H219" s="7">
        <v>1.9800720300000001</v>
      </c>
      <c r="I219" s="7">
        <v>4.4809252300000004</v>
      </c>
      <c r="J219" s="5" t="s">
        <v>51</v>
      </c>
      <c r="K219" s="29">
        <v>1117</v>
      </c>
      <c r="L219" s="29">
        <v>355</v>
      </c>
      <c r="M219" s="29">
        <f t="shared" si="21"/>
        <v>31.781557743957027</v>
      </c>
      <c r="N219" s="29">
        <v>0.23801220930232339</v>
      </c>
      <c r="O219" s="29">
        <v>0.18056177278609753</v>
      </c>
      <c r="P219" s="29">
        <v>4.6904069814435108</v>
      </c>
      <c r="Q219" s="29">
        <f t="shared" si="19"/>
        <v>21.480486955700904</v>
      </c>
      <c r="R219" s="29">
        <v>1.7267606852857063</v>
      </c>
      <c r="S219" s="29">
        <f t="shared" si="20"/>
        <v>1.0472158854577818</v>
      </c>
      <c r="U219" s="29">
        <v>6.6814999999999998</v>
      </c>
      <c r="V219" s="29">
        <v>14</v>
      </c>
      <c r="W219" s="29">
        <f t="shared" si="22"/>
        <v>6.333333333333333</v>
      </c>
      <c r="X219" s="29">
        <f t="shared" si="23"/>
        <v>5</v>
      </c>
      <c r="Y219" s="29">
        <f t="shared" si="24"/>
        <v>11.333333333333334</v>
      </c>
      <c r="Z219" s="29">
        <v>12.5</v>
      </c>
      <c r="AA219" s="2" t="s">
        <v>2256</v>
      </c>
      <c r="AB219" s="34"/>
      <c r="AC219">
        <v>1777</v>
      </c>
      <c r="AD219">
        <v>301.23332499999998</v>
      </c>
      <c r="AE219">
        <v>5.8990819999999999</v>
      </c>
      <c r="AF219">
        <v>16.88</v>
      </c>
      <c r="AG219">
        <v>24.748446000000001</v>
      </c>
      <c r="AH219">
        <v>2.4748450000000002</v>
      </c>
      <c r="AI219">
        <v>0.16881599999999999</v>
      </c>
      <c r="AJ219">
        <v>0.33931499999999998</v>
      </c>
      <c r="AK219">
        <v>2.0099649999999998</v>
      </c>
      <c r="AL219">
        <v>6.4811999999999995E-2</v>
      </c>
      <c r="AM219">
        <v>2.75E-2</v>
      </c>
      <c r="AN219">
        <v>13</v>
      </c>
      <c r="AO219">
        <v>4.3156E-2</v>
      </c>
      <c r="AP219">
        <v>2.5893549999999999</v>
      </c>
      <c r="AQ219">
        <v>36.072032</v>
      </c>
      <c r="AR219">
        <v>1.905813</v>
      </c>
      <c r="AS219">
        <v>1.7643059999999999</v>
      </c>
      <c r="AT219">
        <v>49.307692000000003</v>
      </c>
      <c r="AU219">
        <v>54.351303000000001</v>
      </c>
      <c r="AV219">
        <v>3.9452000000000001E-2</v>
      </c>
      <c r="AW219">
        <v>2.6275E-2</v>
      </c>
      <c r="AX219">
        <v>27.001673</v>
      </c>
      <c r="AY219">
        <v>10.060219999999999</v>
      </c>
      <c r="AZ219">
        <v>113.43523399999999</v>
      </c>
      <c r="BA219">
        <v>58.191195999999998</v>
      </c>
      <c r="BB219">
        <v>19.831012999999999</v>
      </c>
      <c r="BC219">
        <v>17.454519000000001</v>
      </c>
      <c r="BD219">
        <v>16.742251</v>
      </c>
      <c r="BE219">
        <v>1.0671870000000001</v>
      </c>
    </row>
    <row r="220" spans="1:61" x14ac:dyDescent="0.25">
      <c r="A220" t="s">
        <v>707</v>
      </c>
      <c r="B220" s="5">
        <v>7</v>
      </c>
      <c r="C220" t="s">
        <v>9</v>
      </c>
      <c r="D220" s="5">
        <v>2</v>
      </c>
      <c r="E220" s="5" t="s">
        <v>1</v>
      </c>
      <c r="F220" t="s">
        <v>301</v>
      </c>
      <c r="G220" s="5" t="s">
        <v>244</v>
      </c>
      <c r="H220" s="7">
        <v>1.9800720300000001</v>
      </c>
      <c r="I220" s="7">
        <v>4.4809252300000004</v>
      </c>
      <c r="J220" s="5" t="s">
        <v>51</v>
      </c>
      <c r="K220" s="29">
        <v>5108</v>
      </c>
      <c r="L220" s="29">
        <v>1401</v>
      </c>
      <c r="M220" s="29">
        <f t="shared" si="21"/>
        <v>27.427564604541892</v>
      </c>
      <c r="N220" s="29">
        <v>6.9293375000000171E-2</v>
      </c>
      <c r="O220" s="29">
        <v>0.75530633415412263</v>
      </c>
      <c r="P220" s="29">
        <v>19.29052377429629</v>
      </c>
      <c r="Q220" s="29">
        <f t="shared" si="19"/>
        <v>6.8803701628481271</v>
      </c>
      <c r="R220" s="29">
        <v>1.3338132357475616</v>
      </c>
      <c r="S220" s="29">
        <f t="shared" si="20"/>
        <v>0.65426843591963724</v>
      </c>
      <c r="T220" s="29">
        <v>0.69738686836366759</v>
      </c>
      <c r="U220" s="29">
        <v>6.6814999999999998</v>
      </c>
      <c r="V220" s="29">
        <v>14</v>
      </c>
      <c r="W220" s="29">
        <f t="shared" si="22"/>
        <v>6.333333333333333</v>
      </c>
      <c r="X220" s="29">
        <f t="shared" si="23"/>
        <v>5</v>
      </c>
      <c r="Y220" s="29">
        <f t="shared" si="24"/>
        <v>11.333333333333334</v>
      </c>
      <c r="Z220" s="29">
        <v>12.5</v>
      </c>
      <c r="AA220" s="2" t="s">
        <v>2256</v>
      </c>
      <c r="AB220" s="34"/>
      <c r="AC220">
        <v>5731</v>
      </c>
      <c r="AD220">
        <v>301.404</v>
      </c>
      <c r="AE220">
        <v>19.014346</v>
      </c>
      <c r="AF220">
        <v>57.03</v>
      </c>
      <c r="AG220">
        <v>136.05627200000001</v>
      </c>
      <c r="AH220">
        <v>13.605627</v>
      </c>
      <c r="AI220">
        <v>5.2557E-2</v>
      </c>
      <c r="AJ220">
        <v>7.3374999999999996E-2</v>
      </c>
      <c r="AK220">
        <v>1.396102</v>
      </c>
      <c r="AL220">
        <v>2.7487000000000001E-2</v>
      </c>
      <c r="AM220">
        <v>1.2500000000000001E-2</v>
      </c>
      <c r="AN220">
        <v>32</v>
      </c>
      <c r="AO220">
        <v>0.10617</v>
      </c>
      <c r="AP220">
        <v>6.3701879999999997</v>
      </c>
      <c r="AQ220">
        <v>7.1540739999999996</v>
      </c>
      <c r="AR220">
        <v>0.124538</v>
      </c>
      <c r="AS220">
        <v>7.5495999999999994E-2</v>
      </c>
      <c r="AT220">
        <v>12.8125</v>
      </c>
      <c r="AU220">
        <v>3.6228440000000002</v>
      </c>
      <c r="AV220">
        <v>1.0543E-2</v>
      </c>
      <c r="AW220">
        <v>6.339E-3</v>
      </c>
      <c r="AX220">
        <v>109.861557</v>
      </c>
      <c r="AY220">
        <v>30.911881999999999</v>
      </c>
      <c r="AZ220">
        <v>292.05980499999998</v>
      </c>
      <c r="BA220">
        <v>234.02756400000001</v>
      </c>
      <c r="BB220">
        <v>9.1091730000000002</v>
      </c>
      <c r="BC220">
        <v>8.7431079999999994</v>
      </c>
      <c r="BD220">
        <v>6.0060690000000001</v>
      </c>
      <c r="BE220">
        <v>2.6874189999999998</v>
      </c>
    </row>
    <row r="221" spans="1:61" x14ac:dyDescent="0.25">
      <c r="A221" t="s">
        <v>707</v>
      </c>
      <c r="B221" s="5">
        <v>7</v>
      </c>
      <c r="C221" t="s">
        <v>4</v>
      </c>
      <c r="D221" s="5">
        <v>12</v>
      </c>
      <c r="E221" s="5" t="s">
        <v>1</v>
      </c>
      <c r="F221" t="s">
        <v>301</v>
      </c>
      <c r="G221" s="5" t="s">
        <v>244</v>
      </c>
      <c r="H221" s="7">
        <v>1.9800720300000001</v>
      </c>
      <c r="I221" s="7">
        <v>4.4809252300000004</v>
      </c>
      <c r="J221" s="5" t="s">
        <v>51</v>
      </c>
      <c r="K221" s="29">
        <v>8014</v>
      </c>
      <c r="L221" s="29">
        <v>46</v>
      </c>
      <c r="M221" s="29">
        <f t="shared" si="21"/>
        <v>0.57399550786124276</v>
      </c>
      <c r="N221" s="29">
        <v>2.6444999999995389E-2</v>
      </c>
      <c r="O221" s="29">
        <v>3.776531670770613E-2</v>
      </c>
      <c r="P221" s="29">
        <v>30.26512480955569</v>
      </c>
      <c r="Q221" s="29">
        <f t="shared" si="19"/>
        <v>4.0942308724112735</v>
      </c>
      <c r="R221" s="29">
        <v>0.56797489868746576</v>
      </c>
      <c r="S221" s="29">
        <f t="shared" si="20"/>
        <v>0.11156990114045862</v>
      </c>
      <c r="T221" s="29">
        <v>0.66939560691208289</v>
      </c>
      <c r="U221" s="29">
        <v>6.6814999999999998</v>
      </c>
      <c r="V221" s="29">
        <v>14</v>
      </c>
      <c r="W221" s="29">
        <f t="shared" si="22"/>
        <v>6.333333333333333</v>
      </c>
      <c r="X221" s="29">
        <f t="shared" si="23"/>
        <v>5</v>
      </c>
      <c r="Y221" s="29">
        <f t="shared" si="24"/>
        <v>11.333333333333334</v>
      </c>
      <c r="Z221" s="29">
        <v>12.5</v>
      </c>
      <c r="AA221" s="2" t="s">
        <v>2256</v>
      </c>
      <c r="AB221" s="34"/>
      <c r="AC221">
        <v>9021</v>
      </c>
      <c r="AD221">
        <v>301.404</v>
      </c>
      <c r="AE221">
        <v>29.929928</v>
      </c>
      <c r="AF221">
        <v>90.19</v>
      </c>
      <c r="AG221">
        <v>246.331512</v>
      </c>
      <c r="AH221">
        <v>24.633151000000002</v>
      </c>
      <c r="AI221">
        <v>3.3406999999999999E-2</v>
      </c>
      <c r="AJ221">
        <v>1.9946999999999999E-2</v>
      </c>
      <c r="AK221">
        <v>0.59707600000000005</v>
      </c>
      <c r="AL221">
        <v>3.2474999999999997E-2</v>
      </c>
      <c r="AM221">
        <v>3.2500000000000001E-2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61" x14ac:dyDescent="0.25">
      <c r="A222" t="s">
        <v>707</v>
      </c>
      <c r="B222" s="5">
        <v>7</v>
      </c>
      <c r="C222" t="s">
        <v>28</v>
      </c>
      <c r="D222" s="5">
        <v>15</v>
      </c>
      <c r="E222" s="5" t="s">
        <v>1</v>
      </c>
      <c r="F222" t="s">
        <v>301</v>
      </c>
      <c r="G222" s="5" t="s">
        <v>244</v>
      </c>
      <c r="H222" s="7">
        <v>1.9800720300000001</v>
      </c>
      <c r="I222" s="7">
        <v>4.4809252300000004</v>
      </c>
      <c r="J222" s="5" t="s">
        <v>52</v>
      </c>
      <c r="K222" s="29">
        <v>7202</v>
      </c>
      <c r="L222" s="29">
        <v>0</v>
      </c>
      <c r="M222" s="29">
        <f t="shared" si="21"/>
        <v>0</v>
      </c>
      <c r="N222" s="29">
        <v>0</v>
      </c>
      <c r="O222" s="29">
        <v>0</v>
      </c>
      <c r="P222" s="29">
        <v>27.198581092889953</v>
      </c>
      <c r="Q222" s="29">
        <f t="shared" si="19"/>
        <v>1.0276871557455358</v>
      </c>
      <c r="R222" s="29">
        <v>0.36046556765408699</v>
      </c>
      <c r="S222" s="29">
        <f t="shared" si="20"/>
        <v>0.31907923217383738</v>
      </c>
      <c r="T222" s="29">
        <v>0.68557025899382396</v>
      </c>
      <c r="U222" s="29">
        <v>6.6814999999999998</v>
      </c>
      <c r="V222" s="29">
        <v>14</v>
      </c>
      <c r="W222" s="29">
        <f t="shared" si="22"/>
        <v>6.333333333333333</v>
      </c>
      <c r="X222" s="29">
        <f t="shared" si="23"/>
        <v>5</v>
      </c>
      <c r="Y222" s="29">
        <f t="shared" si="24"/>
        <v>11.333333333333334</v>
      </c>
      <c r="Z222" s="29">
        <v>12.5</v>
      </c>
      <c r="AA222" s="2" t="s">
        <v>2256</v>
      </c>
      <c r="AB222" s="34"/>
      <c r="AC222">
        <v>8069</v>
      </c>
      <c r="AD222">
        <v>301.404</v>
      </c>
      <c r="AE222">
        <v>26.771377000000001</v>
      </c>
      <c r="AF222">
        <v>80.680000000000007</v>
      </c>
      <c r="AG222">
        <v>280.30454400000002</v>
      </c>
      <c r="AH222">
        <v>28.030453999999999</v>
      </c>
      <c r="AI222">
        <v>3.7350000000000001E-2</v>
      </c>
      <c r="AJ222">
        <v>1.5077E-2</v>
      </c>
      <c r="AK222">
        <v>0.403669</v>
      </c>
      <c r="AL222">
        <v>3.5075000000000002E-2</v>
      </c>
      <c r="AM222">
        <v>3.2500000000000001E-2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61" x14ac:dyDescent="0.25">
      <c r="A223" t="s">
        <v>707</v>
      </c>
      <c r="B223" s="5">
        <v>7</v>
      </c>
      <c r="C223" t="s">
        <v>11</v>
      </c>
      <c r="D223" s="5">
        <v>16</v>
      </c>
      <c r="E223" s="5" t="s">
        <v>1</v>
      </c>
      <c r="F223" t="s">
        <v>301</v>
      </c>
      <c r="G223" s="5" t="s">
        <v>244</v>
      </c>
      <c r="H223" s="7">
        <v>1.9800720300000001</v>
      </c>
      <c r="I223" s="7">
        <v>4.4809252300000004</v>
      </c>
      <c r="J223" s="5" t="s">
        <v>52</v>
      </c>
      <c r="K223" s="29">
        <v>1107</v>
      </c>
      <c r="L223" s="29">
        <v>352</v>
      </c>
      <c r="M223" s="29">
        <f t="shared" si="21"/>
        <v>31.79765130984643</v>
      </c>
      <c r="N223" s="29">
        <v>0.31308181818182074</v>
      </c>
      <c r="O223" s="29">
        <v>0.16994392518467757</v>
      </c>
      <c r="P223" s="29">
        <v>4.1806205595430681</v>
      </c>
      <c r="Q223" s="29">
        <f t="shared" si="19"/>
        <v>21.990273377601348</v>
      </c>
      <c r="R223" s="29">
        <v>1.9658610649770845</v>
      </c>
      <c r="S223" s="29">
        <f t="shared" si="20"/>
        <v>1.2863162651491602</v>
      </c>
      <c r="U223" s="29">
        <v>6.6814999999999998</v>
      </c>
      <c r="V223" s="29">
        <v>14</v>
      </c>
      <c r="W223" s="29">
        <f t="shared" si="22"/>
        <v>6.333333333333333</v>
      </c>
      <c r="X223" s="29">
        <f t="shared" si="23"/>
        <v>5</v>
      </c>
      <c r="Y223" s="29">
        <f t="shared" si="24"/>
        <v>11.333333333333334</v>
      </c>
      <c r="Z223" s="29">
        <v>12.5</v>
      </c>
      <c r="AA223" s="2" t="s">
        <v>2256</v>
      </c>
      <c r="AB223" s="34"/>
      <c r="AC223">
        <v>1470</v>
      </c>
      <c r="AD223">
        <v>301.404</v>
      </c>
      <c r="AE223">
        <v>4.8771750000000003</v>
      </c>
      <c r="AF223">
        <v>13.77</v>
      </c>
      <c r="AG223">
        <v>16.360229</v>
      </c>
      <c r="AH223">
        <v>1.636023</v>
      </c>
      <c r="AI223">
        <v>0.20510999999999999</v>
      </c>
      <c r="AJ223">
        <v>0.45263399999999998</v>
      </c>
      <c r="AK223">
        <v>2.2067809999999999</v>
      </c>
      <c r="AL223">
        <v>8.1199999999999994E-2</v>
      </c>
      <c r="AM223">
        <v>1.7500000000000002E-2</v>
      </c>
      <c r="AN223">
        <v>14</v>
      </c>
      <c r="AO223">
        <v>4.6448999999999997E-2</v>
      </c>
      <c r="AP223">
        <v>2.7869570000000001</v>
      </c>
      <c r="AQ223">
        <v>37.142856999999999</v>
      </c>
      <c r="AR223">
        <v>1.875211</v>
      </c>
      <c r="AS223">
        <v>1.182056</v>
      </c>
      <c r="AT223">
        <v>39</v>
      </c>
      <c r="AU223">
        <v>28.659808000000002</v>
      </c>
      <c r="AV223">
        <v>4.9348000000000003E-2</v>
      </c>
      <c r="AW223">
        <v>3.8606000000000001E-2</v>
      </c>
      <c r="AX223">
        <v>21.386751</v>
      </c>
      <c r="AY223">
        <v>9.7854740000000007</v>
      </c>
      <c r="AZ223">
        <v>182.449455</v>
      </c>
      <c r="BA223">
        <v>203.36318600000001</v>
      </c>
      <c r="BB223">
        <v>15.193168999999999</v>
      </c>
      <c r="BC223">
        <v>14.348501000000001</v>
      </c>
      <c r="BD223">
        <v>14.066352999999999</v>
      </c>
      <c r="BE223">
        <v>1.885618</v>
      </c>
    </row>
    <row r="224" spans="1:61" x14ac:dyDescent="0.25">
      <c r="A224" t="s">
        <v>708</v>
      </c>
      <c r="B224" s="5">
        <v>8</v>
      </c>
      <c r="C224" t="s">
        <v>12</v>
      </c>
      <c r="D224" s="5">
        <v>5</v>
      </c>
      <c r="E224" s="5" t="s">
        <v>1</v>
      </c>
      <c r="F224" t="s">
        <v>302</v>
      </c>
      <c r="G224" s="5" t="s">
        <v>245</v>
      </c>
      <c r="H224" s="12">
        <v>4.7268963004201794</v>
      </c>
      <c r="I224" s="12">
        <v>-4.3132084484976012</v>
      </c>
      <c r="J224" s="5" t="s">
        <v>50</v>
      </c>
      <c r="K224" s="29">
        <v>1015</v>
      </c>
      <c r="L224" s="29">
        <v>253</v>
      </c>
      <c r="M224" s="29">
        <f t="shared" si="21"/>
        <v>24.926108374384238</v>
      </c>
      <c r="N224" s="29">
        <v>0.28747391304347802</v>
      </c>
      <c r="O224" s="29">
        <v>0.15305924858562753</v>
      </c>
      <c r="P224" s="29">
        <v>3.3772855937915636</v>
      </c>
      <c r="Q224" s="29">
        <f t="shared" si="19"/>
        <v>22.793608343352854</v>
      </c>
      <c r="R224" s="29">
        <v>1.213081952590757</v>
      </c>
      <c r="S224" s="29">
        <f t="shared" si="20"/>
        <v>0.53353715276283264</v>
      </c>
      <c r="U224" s="29">
        <v>2.9627699999999999</v>
      </c>
      <c r="V224" s="29">
        <v>8</v>
      </c>
      <c r="W224" s="29">
        <f>AVERAGE(42,120,120)</f>
        <v>94</v>
      </c>
      <c r="X224" s="29">
        <f>AVERAGE(12,13, 30)</f>
        <v>18.333333333333332</v>
      </c>
      <c r="Y224" s="29">
        <f>AVERAGE(54,144,160)</f>
        <v>119.33333333333333</v>
      </c>
      <c r="Z224" s="29">
        <v>47</v>
      </c>
      <c r="AA224" s="2" t="s">
        <v>2257</v>
      </c>
      <c r="AB224" s="34"/>
      <c r="AC224">
        <v>1028</v>
      </c>
      <c r="AD224">
        <v>304.59604999999999</v>
      </c>
      <c r="AE224">
        <v>3.374962</v>
      </c>
      <c r="AF224">
        <v>8.3699999999999992</v>
      </c>
      <c r="AG224">
        <v>8.1983599999999992</v>
      </c>
      <c r="AH224">
        <v>0.81983600000000001</v>
      </c>
      <c r="AI224">
        <v>0.29638700000000001</v>
      </c>
      <c r="AJ224">
        <v>0.35862500000000003</v>
      </c>
      <c r="AK224">
        <v>1.2099880000000001</v>
      </c>
      <c r="AL224">
        <v>0.14602499999999999</v>
      </c>
      <c r="AM224">
        <v>7.2499999999999995E-2</v>
      </c>
      <c r="AN224">
        <v>3</v>
      </c>
      <c r="AO224">
        <v>9.8490000000000001E-3</v>
      </c>
      <c r="AP224">
        <v>0.590947</v>
      </c>
      <c r="AQ224">
        <v>6.0311279999999998</v>
      </c>
      <c r="AR224">
        <v>1.2852330000000001</v>
      </c>
      <c r="AS224">
        <v>0.52247200000000005</v>
      </c>
      <c r="AT224">
        <v>20.666667</v>
      </c>
      <c r="AU224">
        <v>9.8149549999999994</v>
      </c>
      <c r="AV224">
        <v>6.5351000000000006E-2</v>
      </c>
      <c r="AW224">
        <v>3.5595000000000002E-2</v>
      </c>
      <c r="AX224">
        <v>14.994279000000001</v>
      </c>
      <c r="AY224">
        <v>1.5877760000000001</v>
      </c>
      <c r="AZ224">
        <v>53.533304000000001</v>
      </c>
      <c r="BA224">
        <v>37.515901999999997</v>
      </c>
      <c r="BB224">
        <v>7.703525</v>
      </c>
      <c r="BC224">
        <v>9.6718069999999994</v>
      </c>
      <c r="BD224">
        <v>7.8910270000000002</v>
      </c>
      <c r="BE224">
        <v>1.118034</v>
      </c>
    </row>
    <row r="225" spans="1:61" x14ac:dyDescent="0.25">
      <c r="A225" t="s">
        <v>708</v>
      </c>
      <c r="B225" s="5">
        <v>8</v>
      </c>
      <c r="C225" t="s">
        <v>38</v>
      </c>
      <c r="D225" s="5">
        <v>9</v>
      </c>
      <c r="E225" s="5" t="s">
        <v>1</v>
      </c>
      <c r="F225" t="s">
        <v>302</v>
      </c>
      <c r="G225" s="5" t="s">
        <v>245</v>
      </c>
      <c r="H225" s="12">
        <v>4.7268963004201794</v>
      </c>
      <c r="I225" s="12">
        <v>-4.3132084484976012</v>
      </c>
      <c r="J225" s="5" t="s">
        <v>51</v>
      </c>
      <c r="K225" s="29">
        <v>7958</v>
      </c>
      <c r="L225" s="29">
        <v>3438</v>
      </c>
      <c r="M225" s="29">
        <f t="shared" si="21"/>
        <v>43.201809499874336</v>
      </c>
      <c r="N225" s="29">
        <v>4.5518063872255231E-2</v>
      </c>
      <c r="O225" s="29">
        <v>1.6670148595956389</v>
      </c>
      <c r="P225" s="29">
        <v>26.47925000531356</v>
      </c>
      <c r="Q225" s="29">
        <f t="shared" si="19"/>
        <v>0.30835606816914307</v>
      </c>
      <c r="R225" s="29">
        <v>1.8838052610116616</v>
      </c>
      <c r="S225" s="29">
        <f t="shared" si="20"/>
        <v>1.2042604611837371</v>
      </c>
      <c r="U225" s="29">
        <v>2.9627699999999999</v>
      </c>
      <c r="V225" s="29">
        <v>8</v>
      </c>
      <c r="W225" s="29">
        <f>AVERAGE(42,120,120)</f>
        <v>94</v>
      </c>
      <c r="X225" s="29">
        <f>AVERAGE(12,13, 30)</f>
        <v>18.333333333333332</v>
      </c>
      <c r="Y225" s="29">
        <f>AVERAGE(54,144,160)</f>
        <v>119.33333333333333</v>
      </c>
      <c r="Z225" s="29">
        <v>47</v>
      </c>
      <c r="AA225" s="2" t="s">
        <v>2257</v>
      </c>
      <c r="AB225" s="34"/>
      <c r="AC225">
        <v>8139</v>
      </c>
      <c r="AD225">
        <v>304.59604999999999</v>
      </c>
      <c r="AE225">
        <v>26.720635000000001</v>
      </c>
      <c r="AF225">
        <v>81.06</v>
      </c>
      <c r="AG225">
        <v>270.87372800000003</v>
      </c>
      <c r="AH225">
        <v>27.087372999999999</v>
      </c>
      <c r="AI225">
        <v>3.7423999999999999E-2</v>
      </c>
      <c r="AJ225">
        <v>7.0640999999999995E-2</v>
      </c>
      <c r="AK225">
        <v>1.887561</v>
      </c>
      <c r="AL225">
        <v>1.3899999999999999E-2</v>
      </c>
      <c r="AM225">
        <v>7.4999999999999997E-3</v>
      </c>
      <c r="AN225">
        <v>78</v>
      </c>
      <c r="AO225">
        <v>0.256077</v>
      </c>
      <c r="AP225">
        <v>15.364611999999999</v>
      </c>
      <c r="AQ225">
        <v>27.251505000000002</v>
      </c>
      <c r="AR225">
        <v>0.27216499999999999</v>
      </c>
      <c r="AS225">
        <v>0.187167</v>
      </c>
      <c r="AT225">
        <v>28.435897000000001</v>
      </c>
      <c r="AU225">
        <v>16.704139999999999</v>
      </c>
      <c r="AV225">
        <v>9.92E-3</v>
      </c>
      <c r="AW225">
        <v>6.9379999999999997E-3</v>
      </c>
      <c r="AX225">
        <v>113.893528</v>
      </c>
      <c r="AY225">
        <v>34.448681999999998</v>
      </c>
      <c r="AZ225">
        <v>471.438447</v>
      </c>
      <c r="BA225">
        <v>257.93764099999999</v>
      </c>
      <c r="BB225">
        <v>3.6638329999999999</v>
      </c>
      <c r="BC225">
        <v>7.3479190000000001</v>
      </c>
      <c r="BD225">
        <v>8.8863350000000008</v>
      </c>
      <c r="BE225">
        <v>8.2056889999999996</v>
      </c>
    </row>
    <row r="226" spans="1:61" x14ac:dyDescent="0.25">
      <c r="A226" t="s">
        <v>709</v>
      </c>
      <c r="B226" s="5">
        <v>8</v>
      </c>
      <c r="C226" t="s">
        <v>28</v>
      </c>
      <c r="D226" s="5">
        <v>15</v>
      </c>
      <c r="E226" s="5" t="s">
        <v>1</v>
      </c>
      <c r="F226" t="s">
        <v>302</v>
      </c>
      <c r="G226" s="5" t="s">
        <v>245</v>
      </c>
      <c r="H226" s="12">
        <v>4.7268963004201794</v>
      </c>
      <c r="I226" s="12">
        <v>-4.3132084484976012</v>
      </c>
      <c r="J226" s="5" t="s">
        <v>50</v>
      </c>
      <c r="K226" s="29">
        <v>7597</v>
      </c>
      <c r="L226" s="29">
        <v>4</v>
      </c>
      <c r="M226" s="29">
        <f t="shared" si="21"/>
        <v>5.2652362774779513E-2</v>
      </c>
      <c r="N226" s="29">
        <v>2.5299999999999656E-2</v>
      </c>
      <c r="O226" s="29">
        <v>3.3028407937474311E-3</v>
      </c>
      <c r="P226" s="29">
        <v>25.091681510099232</v>
      </c>
      <c r="Q226" s="29">
        <f t="shared" si="19"/>
        <v>1.0792124270451851</v>
      </c>
      <c r="R226" s="29">
        <v>0.41499244949705905</v>
      </c>
      <c r="S226" s="29">
        <f t="shared" si="20"/>
        <v>0.26455235033086533</v>
      </c>
      <c r="U226" s="29">
        <v>2.9627699999999999</v>
      </c>
      <c r="V226" s="29">
        <v>8</v>
      </c>
      <c r="W226" s="29">
        <f t="shared" ref="W226:W250" si="25">AVERAGE(42,120,120)</f>
        <v>94</v>
      </c>
      <c r="X226" s="29">
        <f t="shared" ref="X226:X250" si="26">AVERAGE(12,13, 30)</f>
        <v>18.333333333333332</v>
      </c>
      <c r="Y226" s="29">
        <f t="shared" ref="Y226:Y250" si="27">AVERAGE(54,144,160)</f>
        <v>119.33333333333333</v>
      </c>
      <c r="Z226" s="29">
        <v>47</v>
      </c>
      <c r="AA226" s="2" t="s">
        <v>2257</v>
      </c>
      <c r="AB226" s="34"/>
      <c r="AC226">
        <v>7711</v>
      </c>
      <c r="AD226">
        <v>305.44717500000002</v>
      </c>
      <c r="AE226">
        <v>25.244954</v>
      </c>
      <c r="AF226">
        <v>77.099999999999994</v>
      </c>
      <c r="AG226">
        <v>239.38210000000001</v>
      </c>
      <c r="AH226">
        <v>23.938210000000002</v>
      </c>
      <c r="AI226">
        <v>3.9607000000000003E-2</v>
      </c>
      <c r="AJ226">
        <v>1.6580999999999999E-2</v>
      </c>
      <c r="AK226">
        <v>0.41862899999999997</v>
      </c>
      <c r="AL226">
        <v>3.6913000000000001E-2</v>
      </c>
      <c r="AM226">
        <v>3.2500000000000001E-2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61" x14ac:dyDescent="0.25">
      <c r="A227" t="s">
        <v>710</v>
      </c>
      <c r="B227" s="5">
        <v>8</v>
      </c>
      <c r="C227" t="s">
        <v>13</v>
      </c>
      <c r="D227" s="5">
        <v>11</v>
      </c>
      <c r="E227" s="5" t="s">
        <v>1</v>
      </c>
      <c r="F227" t="s">
        <v>302</v>
      </c>
      <c r="G227" s="5" t="s">
        <v>245</v>
      </c>
      <c r="H227" s="12">
        <v>4.7268963004201794</v>
      </c>
      <c r="I227" s="12">
        <v>-4.3132084484976012</v>
      </c>
      <c r="J227" s="5" t="s">
        <v>52</v>
      </c>
      <c r="K227" s="29">
        <v>1696</v>
      </c>
      <c r="L227" s="29">
        <v>378</v>
      </c>
      <c r="M227" s="29">
        <f t="shared" si="21"/>
        <v>22.287735849056602</v>
      </c>
      <c r="N227" s="29">
        <v>0.21964264705882222</v>
      </c>
      <c r="O227" s="29">
        <v>0.20364551067500739</v>
      </c>
      <c r="P227" s="29">
        <v>5.0791586191884202</v>
      </c>
      <c r="Q227" s="29">
        <f t="shared" si="19"/>
        <v>21.091735317955997</v>
      </c>
      <c r="R227" s="29">
        <v>1.3058015926788804</v>
      </c>
      <c r="S227" s="29">
        <f t="shared" si="20"/>
        <v>0.62625679285095603</v>
      </c>
      <c r="U227" s="29">
        <v>2.9627699999999999</v>
      </c>
      <c r="V227" s="29">
        <v>8</v>
      </c>
      <c r="W227" s="29">
        <f t="shared" si="25"/>
        <v>94</v>
      </c>
      <c r="X227" s="29">
        <f t="shared" si="26"/>
        <v>18.333333333333332</v>
      </c>
      <c r="Y227" s="29">
        <f t="shared" si="27"/>
        <v>119.33333333333333</v>
      </c>
      <c r="Z227" s="29">
        <v>47</v>
      </c>
      <c r="AA227" s="2" t="s">
        <v>2257</v>
      </c>
      <c r="AB227" s="34"/>
      <c r="AC227">
        <v>1743</v>
      </c>
      <c r="AD227">
        <v>342.05057499999998</v>
      </c>
      <c r="AE227">
        <v>5.0957379999999999</v>
      </c>
      <c r="AF227">
        <v>16.010000000000002</v>
      </c>
      <c r="AG227">
        <v>19.346572999999999</v>
      </c>
      <c r="AH227">
        <v>1.9346570000000001</v>
      </c>
      <c r="AI227">
        <v>0.19630300000000001</v>
      </c>
      <c r="AJ227">
        <v>0.261461</v>
      </c>
      <c r="AK227">
        <v>1.331923</v>
      </c>
      <c r="AL227">
        <v>9.2350000000000002E-2</v>
      </c>
      <c r="AM227">
        <v>5.2499999999999998E-2</v>
      </c>
      <c r="AN227">
        <v>2</v>
      </c>
      <c r="AO227">
        <v>5.8469999999999998E-3</v>
      </c>
      <c r="AP227">
        <v>0.350825</v>
      </c>
      <c r="AQ227">
        <v>4.0160640000000001</v>
      </c>
      <c r="AR227">
        <v>2.11835</v>
      </c>
      <c r="AS227">
        <v>1.4170769999999999</v>
      </c>
      <c r="AT227">
        <v>35</v>
      </c>
      <c r="AU227">
        <v>16.970562999999999</v>
      </c>
      <c r="AV227">
        <v>6.2303999999999998E-2</v>
      </c>
      <c r="AW227">
        <v>3.1060000000000001E-2</v>
      </c>
      <c r="AX227">
        <v>17.22467</v>
      </c>
      <c r="AY227">
        <v>3.5112830000000002</v>
      </c>
      <c r="AZ227">
        <v>47.195183</v>
      </c>
      <c r="BA227">
        <v>6.4364530000000002</v>
      </c>
      <c r="BB227">
        <v>41.383099999999999</v>
      </c>
      <c r="BC227">
        <v>0</v>
      </c>
      <c r="BD227">
        <v>8.5406119999999994</v>
      </c>
      <c r="BE227">
        <v>0.74535600000000002</v>
      </c>
    </row>
    <row r="228" spans="1:61" x14ac:dyDescent="0.25">
      <c r="A228" t="s">
        <v>711</v>
      </c>
      <c r="B228" s="5">
        <v>8</v>
      </c>
      <c r="C228" t="s">
        <v>8</v>
      </c>
      <c r="D228" s="5">
        <v>1</v>
      </c>
      <c r="E228" s="5" t="s">
        <v>1</v>
      </c>
      <c r="F228" t="s">
        <v>302</v>
      </c>
      <c r="G228" s="5" t="s">
        <v>245</v>
      </c>
      <c r="H228" s="12">
        <v>4.7268963004201794</v>
      </c>
      <c r="I228" s="12">
        <v>-4.3132084484976012</v>
      </c>
      <c r="J228" s="5" t="s">
        <v>52</v>
      </c>
      <c r="K228" s="29">
        <v>9798</v>
      </c>
      <c r="L228" s="29">
        <v>25</v>
      </c>
      <c r="M228" s="29">
        <f t="shared" si="21"/>
        <v>0.25515411308430291</v>
      </c>
      <c r="N228" s="29">
        <v>9.6216666666668019E-2</v>
      </c>
      <c r="O228" s="29">
        <v>7.5433903798822312E-3</v>
      </c>
      <c r="P228" s="29">
        <v>24.636712980695368</v>
      </c>
      <c r="Q228" s="29">
        <f t="shared" si="19"/>
        <v>1.5341809564490489</v>
      </c>
      <c r="R228" s="29">
        <v>0.53852013278676047</v>
      </c>
      <c r="S228" s="29">
        <f t="shared" si="20"/>
        <v>0.1410246670411639</v>
      </c>
      <c r="T228" s="29">
        <v>1.0150998847905641</v>
      </c>
      <c r="U228" s="29">
        <v>2.9627699999999999</v>
      </c>
      <c r="V228" s="29">
        <v>8</v>
      </c>
      <c r="W228" s="29">
        <f t="shared" si="25"/>
        <v>94</v>
      </c>
      <c r="X228" s="29">
        <f t="shared" si="26"/>
        <v>18.333333333333332</v>
      </c>
      <c r="Y228" s="29">
        <f t="shared" si="27"/>
        <v>119.33333333333333</v>
      </c>
      <c r="Z228" s="29">
        <v>47</v>
      </c>
      <c r="AA228" s="2" t="s">
        <v>2257</v>
      </c>
      <c r="AB228" s="34"/>
      <c r="AC228">
        <v>9951</v>
      </c>
      <c r="AD228">
        <v>402.07029999999997</v>
      </c>
      <c r="AE228">
        <v>24.749403000000001</v>
      </c>
      <c r="AF228">
        <v>99.5</v>
      </c>
      <c r="AG228">
        <v>304.870251</v>
      </c>
      <c r="AH228">
        <v>30.487024999999999</v>
      </c>
      <c r="AI228">
        <v>4.0403000000000001E-2</v>
      </c>
      <c r="AJ228">
        <v>2.179E-2</v>
      </c>
      <c r="AK228">
        <v>0.53930500000000003</v>
      </c>
      <c r="AL228">
        <v>3.56E-2</v>
      </c>
      <c r="AM228">
        <v>3.2500000000000001E-2</v>
      </c>
      <c r="AN228">
        <v>1</v>
      </c>
      <c r="AO228">
        <v>2.4870000000000001E-3</v>
      </c>
      <c r="AP228">
        <v>0.149228</v>
      </c>
      <c r="AQ228">
        <v>0.51251100000000005</v>
      </c>
      <c r="AR228">
        <v>1.019325</v>
      </c>
      <c r="AS228">
        <v>0</v>
      </c>
      <c r="AT228">
        <v>51</v>
      </c>
      <c r="AU228">
        <v>0</v>
      </c>
      <c r="AV228">
        <v>2.0386999999999999E-2</v>
      </c>
      <c r="AW228">
        <v>7.7990000000000004E-3</v>
      </c>
      <c r="AX228">
        <v>49.052069000000003</v>
      </c>
      <c r="AY228">
        <v>0</v>
      </c>
      <c r="AZ228">
        <v>207.25388599999999</v>
      </c>
      <c r="BA228">
        <v>0</v>
      </c>
      <c r="BB228">
        <v>0</v>
      </c>
      <c r="BC228">
        <v>0</v>
      </c>
      <c r="BD228">
        <v>5.3694189999999997</v>
      </c>
      <c r="BE228">
        <v>0.34992699999999999</v>
      </c>
    </row>
    <row r="229" spans="1:61" x14ac:dyDescent="0.25">
      <c r="A229" t="s">
        <v>711</v>
      </c>
      <c r="B229" s="5">
        <v>8</v>
      </c>
      <c r="C229" t="s">
        <v>15</v>
      </c>
      <c r="D229" s="5">
        <v>6</v>
      </c>
      <c r="E229" s="5" t="s">
        <v>1</v>
      </c>
      <c r="F229" t="s">
        <v>302</v>
      </c>
      <c r="G229" s="5" t="s">
        <v>245</v>
      </c>
      <c r="H229" s="12">
        <v>4.7268963004201794</v>
      </c>
      <c r="I229" s="12">
        <v>-4.3132084484976012</v>
      </c>
      <c r="J229" s="5" t="s">
        <v>51</v>
      </c>
      <c r="K229" s="29">
        <v>7149</v>
      </c>
      <c r="L229" s="29">
        <v>392</v>
      </c>
      <c r="M229" s="29">
        <f t="shared" si="21"/>
        <v>5.4832843754371234</v>
      </c>
      <c r="N229" s="29">
        <v>6.5530000000002891E-2</v>
      </c>
      <c r="O229" s="29">
        <v>0.17601244219725207</v>
      </c>
      <c r="P229" s="29">
        <v>17.975899275259355</v>
      </c>
      <c r="Q229" s="29">
        <f t="shared" si="19"/>
        <v>8.1949946618850618</v>
      </c>
      <c r="R229" s="29">
        <v>0.84454853112412709</v>
      </c>
      <c r="S229" s="29">
        <f t="shared" si="20"/>
        <v>0.16500373129620272</v>
      </c>
      <c r="T229" s="29">
        <v>0.4606401007299214</v>
      </c>
      <c r="U229" s="29">
        <v>2.9627699999999999</v>
      </c>
      <c r="V229" s="29">
        <v>8</v>
      </c>
      <c r="W229" s="29">
        <f t="shared" si="25"/>
        <v>94</v>
      </c>
      <c r="X229" s="29">
        <f t="shared" si="26"/>
        <v>18.333333333333332</v>
      </c>
      <c r="Y229" s="29">
        <f t="shared" si="27"/>
        <v>119.33333333333333</v>
      </c>
      <c r="Z229" s="29">
        <v>47</v>
      </c>
      <c r="AA229" s="2" t="s">
        <v>2257</v>
      </c>
      <c r="AB229" s="34"/>
      <c r="AC229">
        <v>7249</v>
      </c>
      <c r="AD229">
        <v>402.07029999999997</v>
      </c>
      <c r="AE229">
        <v>18.029184999999998</v>
      </c>
      <c r="AF229">
        <v>72.48</v>
      </c>
      <c r="AG229">
        <v>145.71845999999999</v>
      </c>
      <c r="AH229">
        <v>14.571846000000001</v>
      </c>
      <c r="AI229">
        <v>5.5454000000000003E-2</v>
      </c>
      <c r="AJ229">
        <v>4.6991999999999999E-2</v>
      </c>
      <c r="AK229">
        <v>0.84740700000000002</v>
      </c>
      <c r="AL229">
        <v>4.1775E-2</v>
      </c>
      <c r="AM229">
        <v>2.75E-2</v>
      </c>
      <c r="AN229">
        <v>3</v>
      </c>
      <c r="AO229">
        <v>7.4609999999999998E-3</v>
      </c>
      <c r="AP229">
        <v>0.447683</v>
      </c>
      <c r="AQ229">
        <v>1.0760099999999999</v>
      </c>
      <c r="AR229">
        <v>0.495975</v>
      </c>
      <c r="AS229">
        <v>5.1156E-2</v>
      </c>
      <c r="AT229">
        <v>26</v>
      </c>
      <c r="AU229">
        <v>1</v>
      </c>
      <c r="AV229">
        <v>1.9838999999999999E-2</v>
      </c>
      <c r="AW229">
        <v>1.0482E-2</v>
      </c>
      <c r="AX229">
        <v>50.625112000000001</v>
      </c>
      <c r="AY229">
        <v>3.1917520000000001</v>
      </c>
      <c r="AZ229">
        <v>173.16832199999999</v>
      </c>
      <c r="BA229">
        <v>27.649093000000001</v>
      </c>
      <c r="BB229">
        <v>90.337625000000003</v>
      </c>
      <c r="BC229">
        <v>39.021582000000002</v>
      </c>
      <c r="BD229">
        <v>5.5964219999999996</v>
      </c>
      <c r="BE229">
        <v>0.49487199999999998</v>
      </c>
    </row>
    <row r="230" spans="1:61" x14ac:dyDescent="0.25">
      <c r="A230" t="s">
        <v>711</v>
      </c>
      <c r="B230" s="5">
        <v>8</v>
      </c>
      <c r="C230" t="s">
        <v>35</v>
      </c>
      <c r="D230" s="5">
        <v>6</v>
      </c>
      <c r="E230" s="5" t="s">
        <v>7</v>
      </c>
      <c r="F230" t="s">
        <v>302</v>
      </c>
      <c r="G230" s="5" t="s">
        <v>245</v>
      </c>
      <c r="H230" s="12">
        <v>4.7268963004201794</v>
      </c>
      <c r="I230" s="12">
        <v>-4.3132084484976012</v>
      </c>
      <c r="J230" s="5" t="s">
        <v>51</v>
      </c>
      <c r="K230" s="29">
        <v>2398</v>
      </c>
      <c r="L230" s="29">
        <v>402</v>
      </c>
      <c r="M230" s="29">
        <f t="shared" si="21"/>
        <v>16.763969974979148</v>
      </c>
      <c r="N230" s="29">
        <v>0.19025924657534057</v>
      </c>
      <c r="O230" s="29">
        <v>0.18355583257713429</v>
      </c>
      <c r="P230" s="29">
        <v>6.0296833769858633</v>
      </c>
      <c r="Q230" s="29">
        <f t="shared" si="19"/>
        <v>20.141210560158555</v>
      </c>
      <c r="R230" s="29">
        <v>1.0877444666522529</v>
      </c>
      <c r="S230" s="29">
        <f t="shared" si="20"/>
        <v>0.40819966682432851</v>
      </c>
      <c r="T230" s="29">
        <v>0.55445978406064278</v>
      </c>
      <c r="U230" s="29">
        <v>2.9627699999999999</v>
      </c>
      <c r="V230" s="29">
        <v>8</v>
      </c>
      <c r="W230" s="29">
        <f t="shared" si="25"/>
        <v>94</v>
      </c>
      <c r="X230" s="29">
        <f t="shared" si="26"/>
        <v>18.333333333333332</v>
      </c>
      <c r="Y230" s="29">
        <f t="shared" si="27"/>
        <v>119.33333333333333</v>
      </c>
      <c r="Z230" s="29">
        <v>47</v>
      </c>
      <c r="AA230" s="2" t="s">
        <v>2257</v>
      </c>
      <c r="AB230" s="34"/>
      <c r="AC230">
        <v>2426</v>
      </c>
      <c r="AD230">
        <v>402.07029999999997</v>
      </c>
      <c r="AE230">
        <v>6.0337709999999998</v>
      </c>
      <c r="AF230">
        <v>23.11</v>
      </c>
      <c r="AG230">
        <v>27.892613999999998</v>
      </c>
      <c r="AH230">
        <v>2.7892610000000002</v>
      </c>
      <c r="AI230">
        <v>0.16567599999999999</v>
      </c>
      <c r="AJ230">
        <v>0.18255199999999999</v>
      </c>
      <c r="AK230">
        <v>1.101861</v>
      </c>
      <c r="AL230">
        <v>9.0124999999999997E-2</v>
      </c>
      <c r="AM230">
        <v>4.2500000000000003E-2</v>
      </c>
      <c r="AN230">
        <v>1</v>
      </c>
      <c r="AO230">
        <v>2.4870000000000001E-3</v>
      </c>
      <c r="AP230">
        <v>0.149228</v>
      </c>
      <c r="AQ230">
        <v>0.57708199999999998</v>
      </c>
      <c r="AR230">
        <v>0.50157499999999999</v>
      </c>
      <c r="AS230">
        <v>0</v>
      </c>
      <c r="AT230">
        <v>14</v>
      </c>
      <c r="AU230">
        <v>0</v>
      </c>
      <c r="AV230">
        <v>3.8582999999999999E-2</v>
      </c>
      <c r="AW230">
        <v>1.5347E-2</v>
      </c>
      <c r="AX230">
        <v>25.918357</v>
      </c>
      <c r="AY230">
        <v>0</v>
      </c>
      <c r="AZ230">
        <v>62.015504</v>
      </c>
      <c r="BA230">
        <v>0</v>
      </c>
      <c r="BB230">
        <v>0</v>
      </c>
      <c r="BC230">
        <v>0</v>
      </c>
      <c r="BD230">
        <v>5.425567</v>
      </c>
      <c r="BE230">
        <v>0.34992699999999999</v>
      </c>
    </row>
    <row r="231" spans="1:61" x14ac:dyDescent="0.25">
      <c r="A231" t="s">
        <v>712</v>
      </c>
      <c r="B231" s="5">
        <v>8</v>
      </c>
      <c r="C231" t="s">
        <v>17</v>
      </c>
      <c r="D231" s="5">
        <v>8</v>
      </c>
      <c r="E231" s="5" t="s">
        <v>1</v>
      </c>
      <c r="F231" t="s">
        <v>302</v>
      </c>
      <c r="G231" s="5" t="s">
        <v>245</v>
      </c>
      <c r="H231" s="12">
        <v>4.7268963004201794</v>
      </c>
      <c r="I231" s="12">
        <v>-4.3132084484976012</v>
      </c>
      <c r="J231" s="5" t="s">
        <v>51</v>
      </c>
      <c r="K231" s="29">
        <v>5585</v>
      </c>
      <c r="L231" s="29">
        <v>308</v>
      </c>
      <c r="M231" s="29">
        <f t="shared" si="21"/>
        <v>5.5147717099373317</v>
      </c>
      <c r="N231" s="29">
        <v>7.4889361702126747E-2</v>
      </c>
      <c r="O231" s="29">
        <v>0.14578670025569987</v>
      </c>
      <c r="P231" s="29">
        <v>17.323802572937954</v>
      </c>
      <c r="Q231" s="29">
        <f t="shared" si="19"/>
        <v>8.847091364206463</v>
      </c>
      <c r="R231" s="29">
        <v>0.88346593612656887</v>
      </c>
      <c r="S231" s="29">
        <f t="shared" si="20"/>
        <v>0.2039211362986445</v>
      </c>
      <c r="T231" s="29">
        <v>1.1571041877925623</v>
      </c>
      <c r="U231" s="29">
        <v>2.9627699999999999</v>
      </c>
      <c r="V231" s="29">
        <v>8</v>
      </c>
      <c r="W231" s="29">
        <f t="shared" si="25"/>
        <v>94</v>
      </c>
      <c r="X231" s="29">
        <f t="shared" si="26"/>
        <v>18.333333333333332</v>
      </c>
      <c r="Y231" s="29">
        <f t="shared" si="27"/>
        <v>119.33333333333333</v>
      </c>
      <c r="Z231" s="29">
        <v>47</v>
      </c>
      <c r="AA231" s="2" t="s">
        <v>2257</v>
      </c>
      <c r="AB231" s="34"/>
      <c r="AC231">
        <v>5701</v>
      </c>
      <c r="AD231">
        <v>325.791875</v>
      </c>
      <c r="AE231">
        <v>17.498902000000001</v>
      </c>
      <c r="AF231">
        <v>56.96</v>
      </c>
      <c r="AG231">
        <v>116.61096999999999</v>
      </c>
      <c r="AH231">
        <v>11.661097</v>
      </c>
      <c r="AI231">
        <v>5.7146000000000002E-2</v>
      </c>
      <c r="AJ231">
        <v>5.0707000000000002E-2</v>
      </c>
      <c r="AK231">
        <v>0.88731599999999999</v>
      </c>
      <c r="AL231">
        <v>4.4788000000000001E-2</v>
      </c>
      <c r="AM231">
        <v>3.7499999999999999E-2</v>
      </c>
      <c r="AN231">
        <v>8</v>
      </c>
      <c r="AO231">
        <v>2.4556000000000001E-2</v>
      </c>
      <c r="AP231">
        <v>1.473333</v>
      </c>
      <c r="AQ231">
        <v>4.858797</v>
      </c>
      <c r="AR231">
        <v>0.69690600000000003</v>
      </c>
      <c r="AS231">
        <v>0.66518299999999997</v>
      </c>
      <c r="AT231">
        <v>34.625</v>
      </c>
      <c r="AU231">
        <v>25.505952000000001</v>
      </c>
      <c r="AV231">
        <v>2.0726000000000001E-2</v>
      </c>
      <c r="AW231">
        <v>1.1165E-2</v>
      </c>
      <c r="AX231">
        <v>126.67883999999999</v>
      </c>
      <c r="AY231">
        <v>172.44705099999999</v>
      </c>
      <c r="AZ231">
        <v>633.43076900000005</v>
      </c>
      <c r="BA231">
        <v>266.81190299999997</v>
      </c>
      <c r="BB231">
        <v>15.118406999999999</v>
      </c>
      <c r="BC231">
        <v>29.448551999999999</v>
      </c>
      <c r="BD231">
        <v>8.0240679999999998</v>
      </c>
      <c r="BE231">
        <v>1.972027</v>
      </c>
    </row>
    <row r="232" spans="1:61" x14ac:dyDescent="0.25">
      <c r="A232" t="s">
        <v>712</v>
      </c>
      <c r="B232" s="5">
        <v>8</v>
      </c>
      <c r="C232" t="s">
        <v>11</v>
      </c>
      <c r="D232" s="5">
        <v>16</v>
      </c>
      <c r="E232" s="5" t="s">
        <v>1</v>
      </c>
      <c r="F232" t="s">
        <v>302</v>
      </c>
      <c r="G232" s="5" t="s">
        <v>245</v>
      </c>
      <c r="H232" s="12">
        <v>4.7268963004201794</v>
      </c>
      <c r="I232" s="12">
        <v>-4.3132084484976012</v>
      </c>
      <c r="J232" s="5" t="s">
        <v>52</v>
      </c>
      <c r="K232" s="29">
        <v>2643</v>
      </c>
      <c r="L232" s="29">
        <v>493</v>
      </c>
      <c r="M232" s="29">
        <f t="shared" si="21"/>
        <v>18.653045781309118</v>
      </c>
      <c r="N232" s="29">
        <v>0.30383260869565032</v>
      </c>
      <c r="O232" s="29">
        <v>0.14268485556940838</v>
      </c>
      <c r="P232" s="29">
        <v>8.1981755058683987</v>
      </c>
      <c r="Q232" s="29">
        <f t="shared" si="19"/>
        <v>17.972718431276018</v>
      </c>
      <c r="R232" s="29">
        <v>1.173292843123267</v>
      </c>
      <c r="S232" s="29">
        <f t="shared" si="20"/>
        <v>0.49374804329534261</v>
      </c>
      <c r="T232" s="29">
        <v>1.1571041877925623</v>
      </c>
      <c r="U232" s="29">
        <v>2.9627699999999999</v>
      </c>
      <c r="V232" s="29">
        <v>8</v>
      </c>
      <c r="W232" s="29">
        <f t="shared" si="25"/>
        <v>94</v>
      </c>
      <c r="X232" s="29">
        <f t="shared" si="26"/>
        <v>18.333333333333332</v>
      </c>
      <c r="Y232" s="29">
        <f t="shared" si="27"/>
        <v>119.33333333333333</v>
      </c>
      <c r="Z232" s="29">
        <v>47</v>
      </c>
      <c r="AA232" s="2" t="s">
        <v>2257</v>
      </c>
      <c r="AB232" s="34"/>
      <c r="AC232">
        <v>2663</v>
      </c>
      <c r="AD232">
        <v>325.791875</v>
      </c>
      <c r="AE232">
        <v>8.1739300000000004</v>
      </c>
      <c r="AF232">
        <v>25.88</v>
      </c>
      <c r="AG232">
        <v>37.801926000000002</v>
      </c>
      <c r="AH232">
        <v>3.7801930000000001</v>
      </c>
      <c r="AI232">
        <v>0.122333</v>
      </c>
      <c r="AJ232">
        <v>0.14392099999999999</v>
      </c>
      <c r="AK232">
        <v>1.1764699999999999</v>
      </c>
      <c r="AL232">
        <v>6.8212999999999996E-2</v>
      </c>
      <c r="AM232">
        <v>3.2500000000000001E-2</v>
      </c>
      <c r="AN232">
        <v>11</v>
      </c>
      <c r="AO232">
        <v>3.3764000000000002E-2</v>
      </c>
      <c r="AP232">
        <v>2.025833</v>
      </c>
      <c r="AQ232">
        <v>11.002629000000001</v>
      </c>
      <c r="AR232">
        <v>0.795964</v>
      </c>
      <c r="AS232">
        <v>0.27322400000000002</v>
      </c>
      <c r="AT232">
        <v>26.636364</v>
      </c>
      <c r="AU232">
        <v>8.8574570000000001</v>
      </c>
      <c r="AV232">
        <v>3.1047999999999999E-2</v>
      </c>
      <c r="AW232">
        <v>1.4647E-2</v>
      </c>
      <c r="AX232">
        <v>33.097479</v>
      </c>
      <c r="AY232">
        <v>5.3830270000000002</v>
      </c>
      <c r="AZ232">
        <v>90.513630000000006</v>
      </c>
      <c r="BA232">
        <v>21.937501999999999</v>
      </c>
      <c r="BB232">
        <v>23.403872</v>
      </c>
      <c r="BC232">
        <v>21.949816999999999</v>
      </c>
      <c r="BD232">
        <v>8.6720679999999994</v>
      </c>
      <c r="BE232">
        <v>1.34371</v>
      </c>
    </row>
    <row r="233" spans="1:61" x14ac:dyDescent="0.25">
      <c r="A233" t="s">
        <v>713</v>
      </c>
      <c r="B233" s="5">
        <v>8</v>
      </c>
      <c r="C233" t="s">
        <v>17</v>
      </c>
      <c r="D233" s="5">
        <v>8</v>
      </c>
      <c r="E233" s="5" t="s">
        <v>1</v>
      </c>
      <c r="F233" t="s">
        <v>302</v>
      </c>
      <c r="G233" s="5" t="s">
        <v>245</v>
      </c>
      <c r="H233" s="12">
        <v>4.7268963004201794</v>
      </c>
      <c r="I233" s="12">
        <v>-4.3132084484976012</v>
      </c>
      <c r="J233" s="5" t="s">
        <v>51</v>
      </c>
      <c r="K233" s="29">
        <v>8949</v>
      </c>
      <c r="L233" s="29">
        <v>45</v>
      </c>
      <c r="M233" s="29">
        <f t="shared" si="21"/>
        <v>0.50284948038887023</v>
      </c>
      <c r="N233" s="29">
        <v>4.6168749999996095E-2</v>
      </c>
      <c r="O233" s="29">
        <v>2.6706363414609365E-2</v>
      </c>
      <c r="P233" s="29">
        <v>29.874405774667402</v>
      </c>
      <c r="Q233" s="29">
        <f t="shared" si="19"/>
        <v>3.703511837522985</v>
      </c>
      <c r="R233" s="29">
        <v>0.5660714186610355</v>
      </c>
      <c r="S233" s="29">
        <f t="shared" si="20"/>
        <v>0.11347338116688888</v>
      </c>
      <c r="T233" s="29">
        <v>1.0065651323842664</v>
      </c>
      <c r="U233" s="29">
        <v>2.9627699999999999</v>
      </c>
      <c r="V233" s="29">
        <v>8</v>
      </c>
      <c r="W233" s="29">
        <f t="shared" si="25"/>
        <v>94</v>
      </c>
      <c r="X233" s="29">
        <f t="shared" si="26"/>
        <v>18.333333333333332</v>
      </c>
      <c r="Y233" s="29">
        <f t="shared" si="27"/>
        <v>119.33333333333333</v>
      </c>
      <c r="Z233" s="29">
        <v>47</v>
      </c>
      <c r="AA233" s="2" t="s">
        <v>2257</v>
      </c>
      <c r="AB233" s="34"/>
      <c r="AC233">
        <v>9109</v>
      </c>
      <c r="AD233">
        <v>304.47707500000001</v>
      </c>
      <c r="AE233">
        <v>29.916865999999999</v>
      </c>
      <c r="AF233">
        <v>91.08</v>
      </c>
      <c r="AG233">
        <v>288.372907</v>
      </c>
      <c r="AH233">
        <v>28.837291</v>
      </c>
      <c r="AI233">
        <v>3.3411999999999997E-2</v>
      </c>
      <c r="AJ233">
        <v>1.8876E-2</v>
      </c>
      <c r="AK233">
        <v>0.56496299999999999</v>
      </c>
      <c r="AL233">
        <v>2.9075E-2</v>
      </c>
      <c r="AM233">
        <v>2.75E-2</v>
      </c>
      <c r="AN233">
        <v>1</v>
      </c>
      <c r="AO233">
        <v>3.284E-3</v>
      </c>
      <c r="AP233">
        <v>0.19705900000000001</v>
      </c>
      <c r="AQ233">
        <v>0.66966700000000001</v>
      </c>
      <c r="AR233">
        <v>0.92105000000000004</v>
      </c>
      <c r="AS233">
        <v>0</v>
      </c>
      <c r="AT233">
        <v>61</v>
      </c>
      <c r="AU233">
        <v>0</v>
      </c>
      <c r="AV233">
        <v>1.5351E-2</v>
      </c>
      <c r="AW233">
        <v>5.849E-3</v>
      </c>
      <c r="AX233">
        <v>65.143043000000006</v>
      </c>
      <c r="AY233">
        <v>0</v>
      </c>
      <c r="AZ233">
        <v>149.25373099999999</v>
      </c>
      <c r="BA233">
        <v>0</v>
      </c>
      <c r="BB233">
        <v>0</v>
      </c>
      <c r="BC233">
        <v>0</v>
      </c>
      <c r="BD233">
        <v>7.5691540000000002</v>
      </c>
      <c r="BE233">
        <v>0.37267800000000001</v>
      </c>
    </row>
    <row r="234" spans="1:61" x14ac:dyDescent="0.25">
      <c r="A234" t="s">
        <v>713</v>
      </c>
      <c r="B234" s="5">
        <v>8</v>
      </c>
      <c r="C234" t="s">
        <v>28</v>
      </c>
      <c r="D234" s="5">
        <v>15</v>
      </c>
      <c r="E234" s="5" t="s">
        <v>1</v>
      </c>
      <c r="F234" t="s">
        <v>302</v>
      </c>
      <c r="G234" s="5" t="s">
        <v>245</v>
      </c>
      <c r="H234" s="12">
        <v>4.7268963004201794</v>
      </c>
      <c r="I234" s="12">
        <v>-4.3132084484976012</v>
      </c>
      <c r="J234" s="5" t="s">
        <v>51</v>
      </c>
      <c r="K234" s="29">
        <v>23188</v>
      </c>
      <c r="L234" s="29">
        <v>76</v>
      </c>
      <c r="M234" s="29">
        <f t="shared" si="21"/>
        <v>0.3277557357253752</v>
      </c>
      <c r="N234" s="29">
        <v>2.8042500000000813E-2</v>
      </c>
      <c r="O234" s="29">
        <v>3.3382954268261704E-2</v>
      </c>
      <c r="P234" s="29">
        <v>77.408394357245243</v>
      </c>
      <c r="Q234" s="29">
        <f t="shared" si="19"/>
        <v>51.23750042010083</v>
      </c>
      <c r="R234" s="29">
        <v>0.58239467311196791</v>
      </c>
      <c r="S234" s="29">
        <f t="shared" si="20"/>
        <v>9.7150126715956464E-2</v>
      </c>
      <c r="T234" s="29">
        <v>1.0065651323842664</v>
      </c>
      <c r="U234" s="29">
        <v>2.9627699999999999</v>
      </c>
      <c r="V234" s="29">
        <v>8</v>
      </c>
      <c r="W234" s="29">
        <f t="shared" si="25"/>
        <v>94</v>
      </c>
      <c r="X234" s="29">
        <f t="shared" si="26"/>
        <v>18.333333333333332</v>
      </c>
      <c r="Y234" s="29">
        <f t="shared" si="27"/>
        <v>119.33333333333333</v>
      </c>
      <c r="Z234" s="29">
        <v>47</v>
      </c>
      <c r="AA234" s="2" t="s">
        <v>2257</v>
      </c>
      <c r="AB234" s="34"/>
      <c r="AC234">
        <v>23579</v>
      </c>
      <c r="AD234">
        <v>304.47707500000001</v>
      </c>
      <c r="AE234">
        <v>77.440969999999993</v>
      </c>
      <c r="AF234">
        <v>235.78</v>
      </c>
      <c r="AG234">
        <v>1173.2395630000001</v>
      </c>
      <c r="AH234">
        <v>117.323956</v>
      </c>
      <c r="AI234">
        <v>1.2912E-2</v>
      </c>
      <c r="AJ234">
        <v>7.4999999999999997E-3</v>
      </c>
      <c r="AK234">
        <v>0.58087299999999997</v>
      </c>
      <c r="AL234">
        <v>1.1424999999999999E-2</v>
      </c>
      <c r="AM234">
        <v>7.4999999999999997E-3</v>
      </c>
      <c r="AN234">
        <v>2</v>
      </c>
      <c r="AO234">
        <v>6.5690000000000002E-3</v>
      </c>
      <c r="AP234">
        <v>0.39411800000000002</v>
      </c>
      <c r="AQ234">
        <v>0.27990999999999999</v>
      </c>
      <c r="AR234">
        <v>0.175262</v>
      </c>
      <c r="AS234">
        <v>2.9114999999999999E-2</v>
      </c>
      <c r="AT234">
        <v>33</v>
      </c>
      <c r="AU234">
        <v>2.828427</v>
      </c>
      <c r="AV234">
        <v>5.4770000000000001E-3</v>
      </c>
      <c r="AW234">
        <v>1.949E-3</v>
      </c>
      <c r="AX234">
        <v>183.77865700000001</v>
      </c>
      <c r="AY234">
        <v>14.391617</v>
      </c>
      <c r="AZ234">
        <v>362.04146700000001</v>
      </c>
      <c r="BA234">
        <v>83.454389000000006</v>
      </c>
      <c r="BB234">
        <v>87.429524999999998</v>
      </c>
      <c r="BC234">
        <v>0</v>
      </c>
      <c r="BD234">
        <v>5.2627569999999997</v>
      </c>
      <c r="BE234">
        <v>0.47140500000000002</v>
      </c>
    </row>
    <row r="235" spans="1:61" x14ac:dyDescent="0.25">
      <c r="A235" t="s">
        <v>714</v>
      </c>
      <c r="B235" s="5">
        <v>8</v>
      </c>
      <c r="C235" t="s">
        <v>21</v>
      </c>
      <c r="D235" s="5">
        <v>7</v>
      </c>
      <c r="E235" s="5" t="s">
        <v>1</v>
      </c>
      <c r="F235" t="s">
        <v>302</v>
      </c>
      <c r="G235" s="5" t="s">
        <v>244</v>
      </c>
      <c r="H235" s="12">
        <v>4.7268963004201794</v>
      </c>
      <c r="I235" s="12">
        <v>-4.3132084484976012</v>
      </c>
      <c r="J235" s="5" t="s">
        <v>51</v>
      </c>
      <c r="K235" s="29">
        <v>8483</v>
      </c>
      <c r="L235" s="29">
        <v>121</v>
      </c>
      <c r="M235" s="29">
        <f t="shared" si="21"/>
        <v>1.4263821761169397</v>
      </c>
      <c r="N235" s="29">
        <v>4.9873863636363709E-2</v>
      </c>
      <c r="O235" s="29">
        <v>6.0668108572364939E-2</v>
      </c>
      <c r="P235" s="29">
        <v>23.393071137244171</v>
      </c>
      <c r="Q235" s="29">
        <f t="shared" si="19"/>
        <v>2.7778227999002461</v>
      </c>
      <c r="R235" s="29">
        <v>0.48719266859925514</v>
      </c>
      <c r="S235" s="29">
        <f t="shared" si="20"/>
        <v>0.19235213122866923</v>
      </c>
      <c r="U235" s="29">
        <v>2.9627699999999999</v>
      </c>
      <c r="V235" s="29">
        <v>8</v>
      </c>
      <c r="W235" s="29">
        <f t="shared" si="25"/>
        <v>94</v>
      </c>
      <c r="X235" s="29">
        <f t="shared" si="26"/>
        <v>18.333333333333332</v>
      </c>
      <c r="Y235" s="29">
        <f t="shared" si="27"/>
        <v>119.33333333333333</v>
      </c>
      <c r="Z235" s="29">
        <v>47</v>
      </c>
      <c r="AA235" s="2" t="s">
        <v>2257</v>
      </c>
      <c r="AB235" s="34"/>
      <c r="AC235">
        <v>8563</v>
      </c>
      <c r="AD235">
        <v>365.83645000000001</v>
      </c>
      <c r="AE235">
        <v>23.406634</v>
      </c>
      <c r="AF235">
        <v>85.62</v>
      </c>
      <c r="AG235">
        <v>227.63663099999999</v>
      </c>
      <c r="AH235">
        <v>22.763663000000001</v>
      </c>
      <c r="AI235">
        <v>4.2715999999999997E-2</v>
      </c>
      <c r="AJ235">
        <v>2.0854000000000001E-2</v>
      </c>
      <c r="AK235">
        <v>0.488205</v>
      </c>
      <c r="AL235">
        <v>4.0474999999999997E-2</v>
      </c>
      <c r="AM235">
        <v>3.7499999999999999E-2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61" x14ac:dyDescent="0.25">
      <c r="A236" t="s">
        <v>714</v>
      </c>
      <c r="B236" s="5">
        <v>8</v>
      </c>
      <c r="C236" t="s">
        <v>31</v>
      </c>
      <c r="D236" s="5">
        <v>7</v>
      </c>
      <c r="E236" s="5" t="s">
        <v>7</v>
      </c>
      <c r="F236" t="s">
        <v>302</v>
      </c>
      <c r="G236" s="5" t="s">
        <v>244</v>
      </c>
      <c r="H236" s="12">
        <v>4.7268963004201794</v>
      </c>
      <c r="I236" s="12">
        <v>-4.3132084484976012</v>
      </c>
      <c r="J236" s="5" t="s">
        <v>51</v>
      </c>
      <c r="K236" s="29">
        <v>8049</v>
      </c>
      <c r="L236" s="29">
        <v>278</v>
      </c>
      <c r="M236" s="29">
        <f t="shared" si="21"/>
        <v>3.4538451981612623</v>
      </c>
      <c r="N236" s="29">
        <v>6.8969047619044294E-2</v>
      </c>
      <c r="O236" s="29">
        <v>0.11582093454724215</v>
      </c>
      <c r="P236" s="29">
        <v>22.196254813589334</v>
      </c>
      <c r="Q236" s="29">
        <f t="shared" si="19"/>
        <v>3.9746391235550824</v>
      </c>
      <c r="R236" s="29">
        <v>0.55566376851975907</v>
      </c>
      <c r="S236" s="29">
        <f t="shared" si="20"/>
        <v>0.1238810313081653</v>
      </c>
      <c r="U236" s="29">
        <v>2.9627699999999999</v>
      </c>
      <c r="V236" s="29">
        <v>8</v>
      </c>
      <c r="W236" s="29">
        <f t="shared" si="25"/>
        <v>94</v>
      </c>
      <c r="X236" s="29">
        <f t="shared" si="26"/>
        <v>18.333333333333332</v>
      </c>
      <c r="Y236" s="29">
        <f t="shared" si="27"/>
        <v>119.33333333333333</v>
      </c>
      <c r="Z236" s="29">
        <v>47</v>
      </c>
      <c r="AA236" s="2" t="s">
        <v>2257</v>
      </c>
      <c r="AB236" s="34"/>
      <c r="AC236">
        <v>8136</v>
      </c>
      <c r="AD236">
        <v>365.83645000000001</v>
      </c>
      <c r="AE236">
        <v>22.239446000000001</v>
      </c>
      <c r="AF236">
        <v>81.349999999999994</v>
      </c>
      <c r="AG236">
        <v>199.646807</v>
      </c>
      <c r="AH236">
        <v>19.964680999999999</v>
      </c>
      <c r="AI236">
        <v>4.4955000000000002E-2</v>
      </c>
      <c r="AJ236">
        <v>2.4995E-2</v>
      </c>
      <c r="AK236">
        <v>0.55598899999999996</v>
      </c>
      <c r="AL236">
        <v>3.9425000000000002E-2</v>
      </c>
      <c r="AM236">
        <v>2.75E-2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H236">
        <f>COUNT(#REF!)</f>
        <v>0</v>
      </c>
      <c r="BI236" t="e">
        <f>BH236/BH238*100</f>
        <v>#DIV/0!</v>
      </c>
    </row>
    <row r="237" spans="1:61" x14ac:dyDescent="0.25">
      <c r="A237" t="s">
        <v>715</v>
      </c>
      <c r="B237" s="5">
        <v>8</v>
      </c>
      <c r="C237" t="s">
        <v>2</v>
      </c>
      <c r="D237" s="5">
        <v>3</v>
      </c>
      <c r="E237" s="5" t="s">
        <v>1</v>
      </c>
      <c r="F237" t="s">
        <v>302</v>
      </c>
      <c r="G237" s="5" t="s">
        <v>244</v>
      </c>
      <c r="H237" s="12">
        <v>4.7268963004201794</v>
      </c>
      <c r="I237" s="12">
        <v>-4.3132084484976012</v>
      </c>
      <c r="J237" s="5" t="s">
        <v>51</v>
      </c>
      <c r="K237" s="29">
        <v>7045</v>
      </c>
      <c r="L237" s="29">
        <v>383</v>
      </c>
      <c r="M237" s="29">
        <f t="shared" si="21"/>
        <v>5.4364797728885739</v>
      </c>
      <c r="N237" s="29">
        <v>6.6012288135594344E-2</v>
      </c>
      <c r="O237" s="29">
        <v>0.19469564091486155</v>
      </c>
      <c r="P237" s="29">
        <v>23.247979495681349</v>
      </c>
      <c r="Q237" s="29">
        <f t="shared" si="19"/>
        <v>2.9229144414630674</v>
      </c>
      <c r="R237" s="29">
        <v>0.67034679123073759</v>
      </c>
      <c r="S237" s="29">
        <f t="shared" si="20"/>
        <v>9.1980085971867798E-3</v>
      </c>
      <c r="T237" s="29">
        <v>1.0854139708945927</v>
      </c>
      <c r="U237" s="29">
        <v>2.9627699999999999</v>
      </c>
      <c r="V237" s="29">
        <v>8</v>
      </c>
      <c r="W237" s="29">
        <f t="shared" si="25"/>
        <v>94</v>
      </c>
      <c r="X237" s="29">
        <f t="shared" si="26"/>
        <v>18.333333333333332</v>
      </c>
      <c r="Y237" s="29">
        <f t="shared" si="27"/>
        <v>119.33333333333333</v>
      </c>
      <c r="Z237" s="29">
        <v>47</v>
      </c>
      <c r="AA237" s="2" t="s">
        <v>2257</v>
      </c>
      <c r="AB237" s="34"/>
      <c r="AC237">
        <v>7109</v>
      </c>
      <c r="AD237">
        <v>306.49077499999999</v>
      </c>
      <c r="AE237">
        <v>23.194825000000002</v>
      </c>
      <c r="AF237">
        <v>71.08</v>
      </c>
      <c r="AG237">
        <v>172.03555900000001</v>
      </c>
      <c r="AH237">
        <v>17.203555999999999</v>
      </c>
      <c r="AI237">
        <v>4.3111999999999998E-2</v>
      </c>
      <c r="AJ237">
        <v>2.8919E-2</v>
      </c>
      <c r="AK237">
        <v>0.67080099999999998</v>
      </c>
      <c r="AL237">
        <v>3.6575000000000003E-2</v>
      </c>
      <c r="AM237">
        <v>3.2500000000000001E-2</v>
      </c>
      <c r="AN237">
        <v>1</v>
      </c>
      <c r="AO237">
        <v>3.2629999999999998E-3</v>
      </c>
      <c r="AP237">
        <v>0.19576399999999999</v>
      </c>
      <c r="AQ237">
        <v>0.22506699999999999</v>
      </c>
      <c r="AR237">
        <v>0.17829999999999999</v>
      </c>
      <c r="AS237">
        <v>0</v>
      </c>
      <c r="AT237">
        <v>16</v>
      </c>
      <c r="AU237">
        <v>0</v>
      </c>
      <c r="AV237">
        <v>1.1887E-2</v>
      </c>
      <c r="AW237">
        <v>4.0879999999999996E-3</v>
      </c>
      <c r="AX237">
        <v>84.127874000000006</v>
      </c>
      <c r="AY237">
        <v>0</v>
      </c>
      <c r="AZ237">
        <v>160.64257000000001</v>
      </c>
      <c r="BA237">
        <v>0</v>
      </c>
      <c r="BB237">
        <v>0</v>
      </c>
      <c r="BC237">
        <v>0</v>
      </c>
      <c r="BD237">
        <v>5.1332779999999998</v>
      </c>
      <c r="BE237">
        <v>0.37267800000000001</v>
      </c>
      <c r="BH237">
        <f>COUNT(#REF!)</f>
        <v>0</v>
      </c>
      <c r="BI237" t="e">
        <f>BH237/BH238*100</f>
        <v>#DIV/0!</v>
      </c>
    </row>
    <row r="238" spans="1:61" x14ac:dyDescent="0.25">
      <c r="A238" t="s">
        <v>715</v>
      </c>
      <c r="B238" s="5">
        <v>8</v>
      </c>
      <c r="C238" t="s">
        <v>5</v>
      </c>
      <c r="D238" s="5">
        <v>14</v>
      </c>
      <c r="E238" s="5" t="s">
        <v>1</v>
      </c>
      <c r="F238" t="s">
        <v>302</v>
      </c>
      <c r="G238" s="5" t="s">
        <v>244</v>
      </c>
      <c r="H238" s="12">
        <v>4.7268963004201794</v>
      </c>
      <c r="I238" s="12">
        <v>-4.3132084484976012</v>
      </c>
      <c r="J238" s="5" t="s">
        <v>50</v>
      </c>
      <c r="K238" s="29">
        <v>13493</v>
      </c>
      <c r="L238" s="29">
        <v>832</v>
      </c>
      <c r="M238" s="29">
        <f t="shared" si="21"/>
        <v>6.1661602312310082</v>
      </c>
      <c r="N238" s="29">
        <v>7.1636708860760984E-2</v>
      </c>
      <c r="O238" s="29">
        <v>0.26069416325888239</v>
      </c>
      <c r="P238" s="29">
        <v>44.52590309939368</v>
      </c>
      <c r="Q238" s="29">
        <f t="shared" si="19"/>
        <v>18.355009162249264</v>
      </c>
      <c r="R238" s="29">
        <v>0.61937705644722685</v>
      </c>
      <c r="S238" s="29">
        <f t="shared" si="20"/>
        <v>6.0167743380697525E-2</v>
      </c>
      <c r="T238" s="29">
        <v>1.0854139708945927</v>
      </c>
      <c r="U238" s="29">
        <v>2.9627699999999999</v>
      </c>
      <c r="V238" s="29">
        <v>8</v>
      </c>
      <c r="W238" s="29">
        <f t="shared" si="25"/>
        <v>94</v>
      </c>
      <c r="X238" s="29">
        <f t="shared" si="26"/>
        <v>18.333333333333332</v>
      </c>
      <c r="Y238" s="29">
        <f t="shared" si="27"/>
        <v>119.33333333333333</v>
      </c>
      <c r="Z238" s="29">
        <v>47</v>
      </c>
      <c r="AA238" s="2" t="s">
        <v>2257</v>
      </c>
      <c r="AB238" s="34"/>
      <c r="AC238">
        <v>13627</v>
      </c>
      <c r="AD238">
        <v>306.49077499999999</v>
      </c>
      <c r="AE238">
        <v>44.461371</v>
      </c>
      <c r="AF238">
        <v>136.26</v>
      </c>
      <c r="AG238">
        <v>491.31699800000001</v>
      </c>
      <c r="AH238">
        <v>49.131700000000002</v>
      </c>
      <c r="AI238">
        <v>2.2491000000000001E-2</v>
      </c>
      <c r="AJ238">
        <v>1.4019999999999999E-2</v>
      </c>
      <c r="AK238">
        <v>0.623359</v>
      </c>
      <c r="AL238">
        <v>1.9025E-2</v>
      </c>
      <c r="AM238">
        <v>1.2500000000000001E-2</v>
      </c>
      <c r="AN238">
        <v>8</v>
      </c>
      <c r="AO238">
        <v>2.6102E-2</v>
      </c>
      <c r="AP238">
        <v>1.5661160000000001</v>
      </c>
      <c r="AQ238">
        <v>3.3242829999999999</v>
      </c>
      <c r="AR238">
        <v>0.529891</v>
      </c>
      <c r="AS238">
        <v>0.39985799999999999</v>
      </c>
      <c r="AT238">
        <v>56.625</v>
      </c>
      <c r="AU238">
        <v>39.373441</v>
      </c>
      <c r="AV238">
        <v>9.5259999999999997E-3</v>
      </c>
      <c r="AW238">
        <v>3.5530000000000002E-3</v>
      </c>
      <c r="AX238">
        <v>119.710931</v>
      </c>
      <c r="AY238">
        <v>33.958067</v>
      </c>
      <c r="AZ238">
        <v>254.30597299999999</v>
      </c>
      <c r="BA238">
        <v>101.8009</v>
      </c>
      <c r="BB238">
        <v>35.337864000000003</v>
      </c>
      <c r="BC238">
        <v>41.882817000000003</v>
      </c>
      <c r="BD238">
        <v>8.6941819999999996</v>
      </c>
      <c r="BE238">
        <v>0.74535600000000002</v>
      </c>
      <c r="BH238">
        <f>SUM(BH236:BH237)</f>
        <v>0</v>
      </c>
    </row>
    <row r="239" spans="1:61" x14ac:dyDescent="0.25">
      <c r="A239" t="s">
        <v>716</v>
      </c>
      <c r="B239" s="5">
        <v>8</v>
      </c>
      <c r="C239" t="s">
        <v>9</v>
      </c>
      <c r="D239" s="5">
        <v>2</v>
      </c>
      <c r="E239" s="5" t="s">
        <v>1</v>
      </c>
      <c r="F239" t="s">
        <v>302</v>
      </c>
      <c r="G239" s="5" t="s">
        <v>244</v>
      </c>
      <c r="H239" s="12">
        <v>4.7268963004201794</v>
      </c>
      <c r="I239" s="12">
        <v>-4.3132084484976012</v>
      </c>
      <c r="J239" s="5" t="s">
        <v>51</v>
      </c>
      <c r="K239" s="29">
        <v>9161</v>
      </c>
      <c r="L239" s="29">
        <v>526</v>
      </c>
      <c r="M239" s="29">
        <f t="shared" si="21"/>
        <v>5.7417312520467192</v>
      </c>
      <c r="N239" s="29">
        <v>5.7378666666669E-2</v>
      </c>
      <c r="O239" s="29">
        <v>0.24882749690786443</v>
      </c>
      <c r="P239" s="29">
        <v>30.393449322305948</v>
      </c>
      <c r="Q239" s="29">
        <f t="shared" si="19"/>
        <v>4.2225553851615309</v>
      </c>
      <c r="R239" s="29">
        <v>0.74208002710244403</v>
      </c>
      <c r="S239" s="29">
        <f t="shared" si="20"/>
        <v>6.2535227274519656E-2</v>
      </c>
      <c r="T239" s="29">
        <v>1.0320251273289904</v>
      </c>
      <c r="U239" s="29">
        <v>2.9627699999999999</v>
      </c>
      <c r="V239" s="29">
        <v>8</v>
      </c>
      <c r="W239" s="29">
        <f t="shared" si="25"/>
        <v>94</v>
      </c>
      <c r="X239" s="29">
        <f t="shared" si="26"/>
        <v>18.333333333333332</v>
      </c>
      <c r="Y239" s="29">
        <f t="shared" si="27"/>
        <v>119.33333333333333</v>
      </c>
      <c r="Z239" s="29">
        <v>47</v>
      </c>
      <c r="AA239" s="2" t="s">
        <v>2257</v>
      </c>
      <c r="AB239" s="34"/>
      <c r="AC239">
        <v>9255</v>
      </c>
      <c r="AD239">
        <v>304.45925</v>
      </c>
      <c r="AE239">
        <v>30.398157000000001</v>
      </c>
      <c r="AF239">
        <v>92.54</v>
      </c>
      <c r="AG239">
        <v>266.25992600000001</v>
      </c>
      <c r="AH239">
        <v>26.625993000000001</v>
      </c>
      <c r="AI239">
        <v>3.2897999999999997E-2</v>
      </c>
      <c r="AJ239">
        <v>2.4471E-2</v>
      </c>
      <c r="AK239">
        <v>0.74383999999999995</v>
      </c>
      <c r="AL239">
        <v>2.6100000000000002E-2</v>
      </c>
      <c r="AM239">
        <v>1.7500000000000002E-2</v>
      </c>
      <c r="AN239">
        <v>1</v>
      </c>
      <c r="AO239">
        <v>3.2850000000000002E-3</v>
      </c>
      <c r="AP239">
        <v>0.197071</v>
      </c>
      <c r="AQ239">
        <v>0.22690399999999999</v>
      </c>
      <c r="AR239">
        <v>0.221275</v>
      </c>
      <c r="AS239">
        <v>0</v>
      </c>
      <c r="AT239">
        <v>21</v>
      </c>
      <c r="AU239">
        <v>0</v>
      </c>
      <c r="AV239">
        <v>1.1063999999999999E-2</v>
      </c>
      <c r="AW239">
        <v>3.4220000000000001E-3</v>
      </c>
      <c r="AX239">
        <v>90.385266999999999</v>
      </c>
      <c r="AY239">
        <v>0</v>
      </c>
      <c r="AZ239">
        <v>1428.5714290000001</v>
      </c>
      <c r="BA239">
        <v>0</v>
      </c>
      <c r="BB239">
        <v>0</v>
      </c>
      <c r="BC239">
        <v>0</v>
      </c>
      <c r="BD239">
        <v>5.0910739999999999</v>
      </c>
      <c r="BE239">
        <v>0.37267800000000001</v>
      </c>
    </row>
    <row r="240" spans="1:61" x14ac:dyDescent="0.25">
      <c r="A240" t="s">
        <v>716</v>
      </c>
      <c r="B240" s="5">
        <v>8</v>
      </c>
      <c r="C240" t="s">
        <v>0</v>
      </c>
      <c r="D240" s="5">
        <v>10</v>
      </c>
      <c r="E240" s="5" t="s">
        <v>1</v>
      </c>
      <c r="F240" t="s">
        <v>302</v>
      </c>
      <c r="G240" s="5" t="s">
        <v>244</v>
      </c>
      <c r="H240" s="12">
        <v>4.7268963004201794</v>
      </c>
      <c r="I240" s="12">
        <v>-4.3132084484976012</v>
      </c>
      <c r="J240" s="5" t="s">
        <v>50</v>
      </c>
      <c r="K240" s="29">
        <v>18421</v>
      </c>
      <c r="L240" s="29">
        <v>73</v>
      </c>
      <c r="M240" s="29">
        <f t="shared" si="21"/>
        <v>0.39628684653384721</v>
      </c>
      <c r="N240" s="29">
        <v>2.8517499999999352E-2</v>
      </c>
      <c r="O240" s="29">
        <v>3.3176999587715257E-2</v>
      </c>
      <c r="P240" s="29">
        <v>61.115350940530277</v>
      </c>
      <c r="Q240" s="29">
        <f t="shared" si="19"/>
        <v>34.944457003385864</v>
      </c>
      <c r="R240" s="29">
        <v>0.41560942813585172</v>
      </c>
      <c r="S240" s="29">
        <f t="shared" si="20"/>
        <v>0.26393537169207265</v>
      </c>
      <c r="T240" s="29">
        <v>1.0320251273289904</v>
      </c>
      <c r="U240" s="29">
        <v>2.9627699999999999</v>
      </c>
      <c r="V240" s="29">
        <v>8</v>
      </c>
      <c r="W240" s="29">
        <f t="shared" si="25"/>
        <v>94</v>
      </c>
      <c r="X240" s="29">
        <f t="shared" si="26"/>
        <v>18.333333333333332</v>
      </c>
      <c r="Y240" s="29">
        <f t="shared" si="27"/>
        <v>119.33333333333333</v>
      </c>
      <c r="Z240" s="29">
        <v>47</v>
      </c>
      <c r="AA240" s="2" t="s">
        <v>2257</v>
      </c>
      <c r="AB240" s="34"/>
      <c r="AC240">
        <v>18598</v>
      </c>
      <c r="AD240">
        <v>304.45925</v>
      </c>
      <c r="AE240">
        <v>61.085351000000003</v>
      </c>
      <c r="AF240">
        <v>185.97</v>
      </c>
      <c r="AG240">
        <v>885.96975599999996</v>
      </c>
      <c r="AH240">
        <v>88.596975999999998</v>
      </c>
      <c r="AI240">
        <v>1.6371E-2</v>
      </c>
      <c r="AJ240">
        <v>6.8139999999999997E-3</v>
      </c>
      <c r="AK240">
        <v>0.41625099999999998</v>
      </c>
      <c r="AL240">
        <v>1.545E-2</v>
      </c>
      <c r="AM240">
        <v>1.2500000000000001E-2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25">
      <c r="A241" t="s">
        <v>717</v>
      </c>
      <c r="B241" s="5">
        <v>8</v>
      </c>
      <c r="C241" t="s">
        <v>4</v>
      </c>
      <c r="D241" s="5">
        <v>12</v>
      </c>
      <c r="E241" s="5" t="s">
        <v>1</v>
      </c>
      <c r="F241" t="s">
        <v>302</v>
      </c>
      <c r="G241" s="5" t="s">
        <v>244</v>
      </c>
      <c r="H241" s="12">
        <v>4.7268963004201794</v>
      </c>
      <c r="I241" s="12">
        <v>-4.3132084484976012</v>
      </c>
      <c r="J241" s="5" t="s">
        <v>52</v>
      </c>
      <c r="K241" s="29">
        <v>17040</v>
      </c>
      <c r="L241" s="29">
        <v>1438</v>
      </c>
      <c r="M241" s="29">
        <f t="shared" si="21"/>
        <v>8.4389671361502341</v>
      </c>
      <c r="N241" s="29">
        <v>8.155805785123825E-2</v>
      </c>
      <c r="O241" s="29">
        <v>0.3056858761838902</v>
      </c>
      <c r="P241" s="29">
        <v>43.048655621268502</v>
      </c>
      <c r="Q241" s="29">
        <f t="shared" si="19"/>
        <v>16.877761684124085</v>
      </c>
      <c r="R241" s="29">
        <v>0.59016613992715161</v>
      </c>
      <c r="S241" s="29">
        <f t="shared" si="20"/>
        <v>8.9378659900772761E-2</v>
      </c>
      <c r="T241" s="29">
        <v>1.0992075016883889</v>
      </c>
      <c r="U241" s="29">
        <v>2.9627699999999999</v>
      </c>
      <c r="V241" s="29">
        <v>8</v>
      </c>
      <c r="W241" s="29">
        <f t="shared" si="25"/>
        <v>94</v>
      </c>
      <c r="X241" s="29">
        <f t="shared" si="26"/>
        <v>18.333333333333332</v>
      </c>
      <c r="Y241" s="29">
        <f t="shared" si="27"/>
        <v>119.33333333333333</v>
      </c>
      <c r="Z241" s="29">
        <v>47</v>
      </c>
      <c r="AA241" s="2" t="s">
        <v>2257</v>
      </c>
      <c r="AB241" s="34"/>
      <c r="AC241">
        <v>17293</v>
      </c>
      <c r="AD241">
        <v>400.58765</v>
      </c>
      <c r="AE241">
        <v>43.169079000000004</v>
      </c>
      <c r="AF241">
        <v>172.92</v>
      </c>
      <c r="AG241">
        <v>595.46416699999997</v>
      </c>
      <c r="AH241">
        <v>59.546416999999998</v>
      </c>
      <c r="AI241">
        <v>2.3163E-2</v>
      </c>
      <c r="AJ241">
        <v>1.3717999999999999E-2</v>
      </c>
      <c r="AK241">
        <v>0.59222600000000003</v>
      </c>
      <c r="AL241">
        <v>2.0049999999999998E-2</v>
      </c>
      <c r="AM241">
        <v>1.2500000000000001E-2</v>
      </c>
      <c r="AN241">
        <v>18</v>
      </c>
      <c r="AO241">
        <v>4.4934000000000002E-2</v>
      </c>
      <c r="AP241">
        <v>2.6960389999999999</v>
      </c>
      <c r="AQ241">
        <v>3.2267389999999998</v>
      </c>
      <c r="AR241">
        <v>0.22845299999999999</v>
      </c>
      <c r="AS241">
        <v>0.134078</v>
      </c>
      <c r="AT241">
        <v>31</v>
      </c>
      <c r="AU241">
        <v>13.468918</v>
      </c>
      <c r="AV241">
        <v>7.6150000000000002E-3</v>
      </c>
      <c r="AW241">
        <v>3.2420000000000001E-3</v>
      </c>
      <c r="AX241">
        <v>143.321382</v>
      </c>
      <c r="AY241">
        <v>32.948231999999997</v>
      </c>
      <c r="AZ241">
        <v>249.29949999999999</v>
      </c>
      <c r="BA241">
        <v>47.698830999999998</v>
      </c>
      <c r="BB241">
        <v>21.932853000000001</v>
      </c>
      <c r="BC241">
        <v>30.81879</v>
      </c>
      <c r="BD241">
        <v>7.5478620000000003</v>
      </c>
      <c r="BE241">
        <v>1.1780299999999999</v>
      </c>
    </row>
    <row r="242" spans="1:57" x14ac:dyDescent="0.25">
      <c r="A242" t="s">
        <v>717</v>
      </c>
      <c r="B242" s="5">
        <v>8</v>
      </c>
      <c r="C242" t="s">
        <v>5</v>
      </c>
      <c r="D242" s="5">
        <v>14</v>
      </c>
      <c r="E242" s="5" t="s">
        <v>1</v>
      </c>
      <c r="F242" t="s">
        <v>302</v>
      </c>
      <c r="G242" s="5" t="s">
        <v>244</v>
      </c>
      <c r="H242" s="12">
        <v>4.7268963004201794</v>
      </c>
      <c r="I242" s="12">
        <v>-4.3132084484976012</v>
      </c>
      <c r="J242" s="5" t="s">
        <v>51</v>
      </c>
      <c r="K242" s="29">
        <v>6740</v>
      </c>
      <c r="L242" s="29">
        <v>806</v>
      </c>
      <c r="M242" s="29">
        <f t="shared" si="21"/>
        <v>11.958456973293769</v>
      </c>
      <c r="N242" s="29">
        <v>9.9066964285713946E-2</v>
      </c>
      <c r="O242" s="29">
        <v>0.28294891018674134</v>
      </c>
      <c r="P242" s="29">
        <v>17.027461202309254</v>
      </c>
      <c r="Q242" s="29">
        <f t="shared" si="19"/>
        <v>9.1434327348351623</v>
      </c>
      <c r="R242" s="29">
        <v>0.83098124853231647</v>
      </c>
      <c r="S242" s="29">
        <f t="shared" si="20"/>
        <v>0.1514364487043921</v>
      </c>
      <c r="T242" s="29">
        <v>1.0992075016883889</v>
      </c>
      <c r="U242" s="29">
        <v>2.9627699999999999</v>
      </c>
      <c r="V242" s="29">
        <v>8</v>
      </c>
      <c r="W242" s="29">
        <f t="shared" si="25"/>
        <v>94</v>
      </c>
      <c r="X242" s="29">
        <f t="shared" si="26"/>
        <v>18.333333333333332</v>
      </c>
      <c r="Y242" s="29">
        <f t="shared" si="27"/>
        <v>119.33333333333333</v>
      </c>
      <c r="Z242" s="29">
        <v>47</v>
      </c>
      <c r="AA242" s="2" t="s">
        <v>2257</v>
      </c>
      <c r="AB242" s="34"/>
      <c r="AC242">
        <v>6813</v>
      </c>
      <c r="AD242">
        <v>400.58765</v>
      </c>
      <c r="AE242">
        <v>17.007514</v>
      </c>
      <c r="AF242">
        <v>68.09</v>
      </c>
      <c r="AG242">
        <v>131.73208399999999</v>
      </c>
      <c r="AH242">
        <v>13.173208000000001</v>
      </c>
      <c r="AI242">
        <v>5.8791999999999997E-2</v>
      </c>
      <c r="AJ242">
        <v>4.8966999999999997E-2</v>
      </c>
      <c r="AK242">
        <v>0.83288399999999996</v>
      </c>
      <c r="AL242">
        <v>4.4374999999999998E-2</v>
      </c>
      <c r="AM242">
        <v>2.75E-2</v>
      </c>
      <c r="AN242">
        <v>3</v>
      </c>
      <c r="AO242">
        <v>7.489E-3</v>
      </c>
      <c r="AP242">
        <v>0.44934000000000002</v>
      </c>
      <c r="AQ242">
        <v>0.57243500000000003</v>
      </c>
      <c r="AR242">
        <v>0.147067</v>
      </c>
      <c r="AS242">
        <v>0.114921</v>
      </c>
      <c r="AT242">
        <v>13</v>
      </c>
      <c r="AU242">
        <v>6.2449979999999998</v>
      </c>
      <c r="AV242">
        <v>1.2256E-2</v>
      </c>
      <c r="AW242">
        <v>9.6150000000000003E-3</v>
      </c>
      <c r="AX242">
        <v>97.835115999999999</v>
      </c>
      <c r="AY242">
        <v>35.996288999999997</v>
      </c>
      <c r="AZ242">
        <v>605.46990400000004</v>
      </c>
      <c r="BA242">
        <v>529.78690200000005</v>
      </c>
      <c r="BB242">
        <v>38.213974999999998</v>
      </c>
      <c r="BC242">
        <v>36.800947999999998</v>
      </c>
      <c r="BD242">
        <v>5.8361169999999998</v>
      </c>
      <c r="BE242">
        <v>0.72843100000000005</v>
      </c>
    </row>
    <row r="243" spans="1:57" x14ac:dyDescent="0.25">
      <c r="A243" t="s">
        <v>718</v>
      </c>
      <c r="B243" s="5">
        <v>8</v>
      </c>
      <c r="C243" t="s">
        <v>9</v>
      </c>
      <c r="D243" s="5">
        <v>2</v>
      </c>
      <c r="E243" s="5" t="s">
        <v>1</v>
      </c>
      <c r="F243" t="s">
        <v>302</v>
      </c>
      <c r="G243" s="5" t="s">
        <v>244</v>
      </c>
      <c r="H243" s="12">
        <v>4.7268963004201794</v>
      </c>
      <c r="I243" s="12">
        <v>-4.3132084484976012</v>
      </c>
      <c r="J243" s="5" t="s">
        <v>52</v>
      </c>
      <c r="K243" s="29">
        <v>14753</v>
      </c>
      <c r="L243" s="29">
        <v>840</v>
      </c>
      <c r="M243" s="29">
        <f t="shared" si="21"/>
        <v>5.693757201925032</v>
      </c>
      <c r="N243" s="29">
        <v>9.1092578124997103E-2</v>
      </c>
      <c r="O243" s="29">
        <v>0.18926666915396609</v>
      </c>
      <c r="P243" s="29">
        <v>43.628924531694715</v>
      </c>
      <c r="Q243" s="29">
        <f t="shared" si="19"/>
        <v>17.458030594550298</v>
      </c>
      <c r="R243" s="29">
        <v>0.55944533693483267</v>
      </c>
      <c r="S243" s="29">
        <f t="shared" si="20"/>
        <v>0.1200994628930917</v>
      </c>
      <c r="U243" s="29">
        <v>2.9627699999999999</v>
      </c>
      <c r="V243" s="29">
        <v>8</v>
      </c>
      <c r="W243" s="29">
        <f t="shared" si="25"/>
        <v>94</v>
      </c>
      <c r="X243" s="29">
        <f t="shared" si="26"/>
        <v>18.333333333333332</v>
      </c>
      <c r="Y243" s="29">
        <f t="shared" si="27"/>
        <v>119.33333333333333</v>
      </c>
      <c r="Z243" s="29">
        <v>47</v>
      </c>
      <c r="AA243" s="2" t="s">
        <v>2257</v>
      </c>
      <c r="AB243" s="34"/>
      <c r="AC243">
        <v>15641</v>
      </c>
      <c r="AD243">
        <v>355.90912500000002</v>
      </c>
      <c r="AE243">
        <v>43.946610999999997</v>
      </c>
      <c r="AF243">
        <v>156.4</v>
      </c>
      <c r="AG243">
        <v>574.67931899999996</v>
      </c>
      <c r="AH243">
        <v>57.467931999999998</v>
      </c>
      <c r="AI243">
        <v>2.2752000000000001E-2</v>
      </c>
      <c r="AJ243">
        <v>1.2808E-2</v>
      </c>
      <c r="AK243">
        <v>0.56293800000000005</v>
      </c>
      <c r="AL243">
        <v>2.0025000000000001E-2</v>
      </c>
      <c r="AM243">
        <v>1.2500000000000001E-2</v>
      </c>
      <c r="AN243">
        <v>18</v>
      </c>
      <c r="AO243">
        <v>5.0575000000000002E-2</v>
      </c>
      <c r="AP243">
        <v>3.0344820000000001</v>
      </c>
      <c r="AQ243">
        <v>6.5596829999999997</v>
      </c>
      <c r="AR243">
        <v>0.57111699999999999</v>
      </c>
      <c r="AS243">
        <v>0.56556499999999998</v>
      </c>
      <c r="AT243">
        <v>57</v>
      </c>
      <c r="AU243">
        <v>45.780808</v>
      </c>
      <c r="AV243">
        <v>1.0199E-2</v>
      </c>
      <c r="AW243">
        <v>3.6229999999999999E-3</v>
      </c>
      <c r="AX243">
        <v>126.074127</v>
      </c>
      <c r="AY243">
        <v>43.842381000000003</v>
      </c>
      <c r="AZ243">
        <v>219.515219</v>
      </c>
      <c r="BA243">
        <v>49.342939000000001</v>
      </c>
      <c r="BB243">
        <v>19.877096000000002</v>
      </c>
      <c r="BC243">
        <v>27.372558000000001</v>
      </c>
      <c r="BD243">
        <v>8.1060859999999995</v>
      </c>
      <c r="BE243">
        <v>2.9439199999999999</v>
      </c>
    </row>
    <row r="244" spans="1:57" x14ac:dyDescent="0.25">
      <c r="A244" t="s">
        <v>719</v>
      </c>
      <c r="B244" s="5">
        <v>8</v>
      </c>
      <c r="C244" t="s">
        <v>13</v>
      </c>
      <c r="D244" s="5">
        <v>11</v>
      </c>
      <c r="E244" s="5" t="s">
        <v>1</v>
      </c>
      <c r="F244" t="s">
        <v>302</v>
      </c>
      <c r="G244" s="5" t="s">
        <v>244</v>
      </c>
      <c r="H244" s="12">
        <v>4.7268963004201794</v>
      </c>
      <c r="I244" s="12">
        <v>-4.3132084484976012</v>
      </c>
      <c r="J244" s="5" t="s">
        <v>52</v>
      </c>
      <c r="K244" s="29">
        <v>12380</v>
      </c>
      <c r="L244" s="29">
        <v>1454</v>
      </c>
      <c r="M244" s="29">
        <f t="shared" si="21"/>
        <v>11.744749596122778</v>
      </c>
      <c r="N244" s="29">
        <v>0.10894014423076882</v>
      </c>
      <c r="O244" s="29">
        <v>0.33087321155094973</v>
      </c>
      <c r="P244" s="29">
        <v>39.386638067314976</v>
      </c>
      <c r="Q244" s="29">
        <f t="shared" si="19"/>
        <v>13.21574413017056</v>
      </c>
      <c r="R244" s="29">
        <v>0.63792246219332316</v>
      </c>
      <c r="S244" s="29">
        <f t="shared" si="20"/>
        <v>4.1622337634601214E-2</v>
      </c>
      <c r="T244" s="29">
        <v>1.0402618616459363</v>
      </c>
      <c r="U244" s="29">
        <v>2.9627699999999999</v>
      </c>
      <c r="V244" s="29">
        <v>8</v>
      </c>
      <c r="W244" s="29">
        <f t="shared" si="25"/>
        <v>94</v>
      </c>
      <c r="X244" s="29">
        <f t="shared" si="26"/>
        <v>18.333333333333332</v>
      </c>
      <c r="Y244" s="29">
        <f t="shared" si="27"/>
        <v>119.33333333333333</v>
      </c>
      <c r="Z244" s="29">
        <v>47</v>
      </c>
      <c r="AA244" s="2" t="s">
        <v>2257</v>
      </c>
      <c r="AB244" s="34"/>
      <c r="AC244">
        <v>12920</v>
      </c>
      <c r="AD244">
        <v>327.00512500000002</v>
      </c>
      <c r="AE244">
        <v>39.510083999999999</v>
      </c>
      <c r="AF244">
        <v>129.19</v>
      </c>
      <c r="AG244">
        <v>421.97458899999998</v>
      </c>
      <c r="AH244">
        <v>42.197459000000002</v>
      </c>
      <c r="AI244">
        <v>2.5308000000000001E-2</v>
      </c>
      <c r="AJ244">
        <v>1.6237999999999999E-2</v>
      </c>
      <c r="AK244">
        <v>0.64162799999999998</v>
      </c>
      <c r="AL244">
        <v>2.1399999999999999E-2</v>
      </c>
      <c r="AM244">
        <v>1.2500000000000001E-2</v>
      </c>
      <c r="AN244">
        <v>33</v>
      </c>
      <c r="AO244">
        <v>0.10091600000000001</v>
      </c>
      <c r="AP244">
        <v>6.054951</v>
      </c>
      <c r="AQ244">
        <v>12.894736999999999</v>
      </c>
      <c r="AR244">
        <v>0.51162300000000005</v>
      </c>
      <c r="AS244">
        <v>0.33841300000000002</v>
      </c>
      <c r="AT244">
        <v>50.484848</v>
      </c>
      <c r="AU244">
        <v>28.835872999999999</v>
      </c>
      <c r="AV244">
        <v>1.0338999999999999E-2</v>
      </c>
      <c r="AW244">
        <v>3.6259999999999999E-3</v>
      </c>
      <c r="AX244">
        <v>107.80459500000001</v>
      </c>
      <c r="AY244">
        <v>29.40166</v>
      </c>
      <c r="AZ244">
        <v>192.30307500000001</v>
      </c>
      <c r="BA244">
        <v>64.478414000000001</v>
      </c>
      <c r="BB244">
        <v>8.8904029999999992</v>
      </c>
      <c r="BC244">
        <v>13.882009999999999</v>
      </c>
      <c r="BD244">
        <v>8.376887</v>
      </c>
      <c r="BE244">
        <v>3.6855570000000002</v>
      </c>
    </row>
    <row r="245" spans="1:57" x14ac:dyDescent="0.25">
      <c r="A245" t="s">
        <v>719</v>
      </c>
      <c r="B245" s="5">
        <v>8</v>
      </c>
      <c r="C245" t="s">
        <v>10</v>
      </c>
      <c r="D245" s="5">
        <v>13</v>
      </c>
      <c r="E245" s="5" t="s">
        <v>1</v>
      </c>
      <c r="F245" t="s">
        <v>302</v>
      </c>
      <c r="G245" s="5" t="s">
        <v>244</v>
      </c>
      <c r="H245" s="12">
        <v>4.7268963004201794</v>
      </c>
      <c r="I245" s="12">
        <v>-4.3132084484976012</v>
      </c>
      <c r="J245" s="5" t="s">
        <v>51</v>
      </c>
      <c r="K245" s="29">
        <v>16362</v>
      </c>
      <c r="L245" s="29">
        <v>54</v>
      </c>
      <c r="M245" s="29">
        <f t="shared" si="21"/>
        <v>0.33003300330033003</v>
      </c>
      <c r="N245" s="29">
        <v>2.2977499999994322E-2</v>
      </c>
      <c r="O245" s="29">
        <v>3.1814731879899014E-2</v>
      </c>
      <c r="P245" s="29">
        <v>52.055264301890766</v>
      </c>
      <c r="Q245" s="29">
        <f t="shared" si="19"/>
        <v>25.884370364746349</v>
      </c>
      <c r="R245" s="29">
        <v>0.48808752981121167</v>
      </c>
      <c r="S245" s="29">
        <f t="shared" si="20"/>
        <v>0.1914572700167127</v>
      </c>
      <c r="T245" s="29">
        <v>1.026232113949503</v>
      </c>
      <c r="U245" s="29">
        <v>2.9627699999999999</v>
      </c>
      <c r="V245" s="29">
        <v>8</v>
      </c>
      <c r="W245" s="29">
        <f t="shared" si="25"/>
        <v>94</v>
      </c>
      <c r="X245" s="29">
        <f t="shared" si="26"/>
        <v>18.333333333333332</v>
      </c>
      <c r="Y245" s="29">
        <f t="shared" si="27"/>
        <v>119.33333333333333</v>
      </c>
      <c r="Z245" s="29">
        <v>47</v>
      </c>
      <c r="AA245" s="2" t="s">
        <v>2257</v>
      </c>
      <c r="AB245" s="34"/>
      <c r="AC245">
        <v>17027</v>
      </c>
      <c r="AD245">
        <v>327.00512500000002</v>
      </c>
      <c r="AE245">
        <v>52.069519999999997</v>
      </c>
      <c r="AF245">
        <v>170.26</v>
      </c>
      <c r="AG245">
        <v>713.74154499999997</v>
      </c>
      <c r="AH245">
        <v>71.374154000000004</v>
      </c>
      <c r="AI245">
        <v>1.9203999999999999E-2</v>
      </c>
      <c r="AJ245">
        <v>9.3830000000000007E-3</v>
      </c>
      <c r="AK245">
        <v>0.48859900000000001</v>
      </c>
      <c r="AL245">
        <v>1.7475000000000001E-2</v>
      </c>
      <c r="AM245">
        <v>1.7500000000000002E-2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25">
      <c r="A246" t="s">
        <v>719</v>
      </c>
      <c r="B246" s="5">
        <v>8</v>
      </c>
      <c r="C246" t="s">
        <v>28</v>
      </c>
      <c r="D246" s="5">
        <v>15</v>
      </c>
      <c r="E246" s="5" t="s">
        <v>1</v>
      </c>
      <c r="F246" t="s">
        <v>302</v>
      </c>
      <c r="G246" s="5" t="s">
        <v>244</v>
      </c>
      <c r="H246" s="12">
        <v>4.7268963004201794</v>
      </c>
      <c r="I246" s="12">
        <v>-4.3132084484976012</v>
      </c>
      <c r="J246" s="5" t="s">
        <v>51</v>
      </c>
      <c r="K246" s="29">
        <v>8021</v>
      </c>
      <c r="L246" s="29">
        <v>240</v>
      </c>
      <c r="M246" s="29">
        <f t="shared" si="21"/>
        <v>2.9921456177533972</v>
      </c>
      <c r="N246" s="29">
        <v>5.8715277777775708E-2</v>
      </c>
      <c r="O246" s="29">
        <v>0.11453303476763645</v>
      </c>
      <c r="P246" s="29">
        <v>25.518596440866997</v>
      </c>
      <c r="Q246" s="29">
        <f t="shared" si="19"/>
        <v>0.65229749627741995</v>
      </c>
      <c r="R246" s="29">
        <v>0.63310606833409844</v>
      </c>
      <c r="S246" s="29">
        <f t="shared" si="20"/>
        <v>4.6438731493825935E-2</v>
      </c>
      <c r="T246" s="29">
        <v>1.0392517158272296</v>
      </c>
      <c r="U246" s="29">
        <v>2.9627699999999999</v>
      </c>
      <c r="V246" s="29">
        <v>8</v>
      </c>
      <c r="W246" s="29">
        <f t="shared" si="25"/>
        <v>94</v>
      </c>
      <c r="X246" s="29">
        <f t="shared" si="26"/>
        <v>18.333333333333332</v>
      </c>
      <c r="Y246" s="29">
        <f t="shared" si="27"/>
        <v>119.33333333333333</v>
      </c>
      <c r="Z246" s="29">
        <v>47</v>
      </c>
      <c r="AA246" s="2" t="s">
        <v>2257</v>
      </c>
      <c r="AB246" s="34"/>
      <c r="AC246">
        <v>8355</v>
      </c>
      <c r="AD246">
        <v>327.00512500000002</v>
      </c>
      <c r="AE246">
        <v>25.550058</v>
      </c>
      <c r="AF246">
        <v>83.54</v>
      </c>
      <c r="AG246">
        <v>216.229342</v>
      </c>
      <c r="AH246">
        <v>21.622934000000001</v>
      </c>
      <c r="AI246">
        <v>3.9139E-2</v>
      </c>
      <c r="AJ246">
        <v>2.4948000000000001E-2</v>
      </c>
      <c r="AK246">
        <v>0.63741400000000004</v>
      </c>
      <c r="AL246">
        <v>3.3625000000000002E-2</v>
      </c>
      <c r="AM246">
        <v>2.75E-2</v>
      </c>
      <c r="AN246">
        <v>2</v>
      </c>
      <c r="AO246">
        <v>6.1159999999999999E-3</v>
      </c>
      <c r="AP246">
        <v>0.36696699999999999</v>
      </c>
      <c r="AQ246">
        <v>0.76600800000000002</v>
      </c>
      <c r="AR246">
        <v>0.48536200000000002</v>
      </c>
      <c r="AS246">
        <v>0.581542</v>
      </c>
      <c r="AT246">
        <v>32</v>
      </c>
      <c r="AU246">
        <v>28.284271</v>
      </c>
      <c r="AV246">
        <v>1.5657000000000001E-2</v>
      </c>
      <c r="AW246">
        <v>7.9810000000000002E-3</v>
      </c>
      <c r="AX246">
        <v>102.61554099999999</v>
      </c>
      <c r="AY246">
        <v>64.675383999999994</v>
      </c>
      <c r="AZ246">
        <v>638.03169300000002</v>
      </c>
      <c r="BA246">
        <v>383.33561900000001</v>
      </c>
      <c r="BB246">
        <v>66.97775</v>
      </c>
      <c r="BC246">
        <v>0</v>
      </c>
      <c r="BD246">
        <v>6.5002170000000001</v>
      </c>
      <c r="BE246">
        <v>0.47140500000000002</v>
      </c>
    </row>
    <row r="247" spans="1:57" x14ac:dyDescent="0.25">
      <c r="A247" t="s">
        <v>720</v>
      </c>
      <c r="B247" s="5">
        <v>8</v>
      </c>
      <c r="C247" t="s">
        <v>8</v>
      </c>
      <c r="D247" s="5">
        <v>1</v>
      </c>
      <c r="E247" s="5" t="s">
        <v>1</v>
      </c>
      <c r="F247" t="s">
        <v>302</v>
      </c>
      <c r="G247" s="5" t="s">
        <v>244</v>
      </c>
      <c r="H247" s="12">
        <v>4.7268963004201794</v>
      </c>
      <c r="I247" s="12">
        <v>-4.3132084484976012</v>
      </c>
      <c r="J247" s="5" t="s">
        <v>51</v>
      </c>
      <c r="K247" s="29">
        <v>8648</v>
      </c>
      <c r="L247" s="29">
        <v>393</v>
      </c>
      <c r="M247" s="29">
        <f t="shared" si="21"/>
        <v>4.5444033302497688</v>
      </c>
      <c r="N247" s="29">
        <v>6.14574074074049E-2</v>
      </c>
      <c r="O247" s="29">
        <v>0.16540953887521176</v>
      </c>
      <c r="P247" s="29">
        <v>26.490031336904281</v>
      </c>
      <c r="Q247" s="29">
        <f t="shared" si="19"/>
        <v>0.31913739975986388</v>
      </c>
      <c r="R247" s="29">
        <v>0.58202122142862156</v>
      </c>
      <c r="S247" s="29">
        <f t="shared" si="20"/>
        <v>9.7523578399302813E-2</v>
      </c>
      <c r="T247" s="29">
        <v>1.0386068811641276</v>
      </c>
      <c r="U247" s="29">
        <v>2.9627699999999999</v>
      </c>
      <c r="V247" s="29">
        <v>8</v>
      </c>
      <c r="W247" s="29">
        <f t="shared" si="25"/>
        <v>94</v>
      </c>
      <c r="X247" s="29">
        <f t="shared" si="26"/>
        <v>18.333333333333332</v>
      </c>
      <c r="Y247" s="29">
        <f t="shared" si="27"/>
        <v>119.33333333333333</v>
      </c>
      <c r="Z247" s="29">
        <v>47</v>
      </c>
      <c r="AA247" s="2" t="s">
        <v>2257</v>
      </c>
      <c r="AB247" s="34"/>
      <c r="AC247">
        <v>8709</v>
      </c>
      <c r="AD247">
        <v>329.3349</v>
      </c>
      <c r="AE247">
        <v>26.444206000000001</v>
      </c>
      <c r="AF247">
        <v>87.08</v>
      </c>
      <c r="AG247">
        <v>232.05579800000001</v>
      </c>
      <c r="AH247">
        <v>23.205580000000001</v>
      </c>
      <c r="AI247">
        <v>3.7816000000000002E-2</v>
      </c>
      <c r="AJ247">
        <v>2.2020000000000001E-2</v>
      </c>
      <c r="AK247">
        <v>0.58231100000000002</v>
      </c>
      <c r="AL247">
        <v>3.3750000000000002E-2</v>
      </c>
      <c r="AM247">
        <v>2.75E-2</v>
      </c>
      <c r="AN247">
        <v>5</v>
      </c>
      <c r="AO247">
        <v>1.5181999999999999E-2</v>
      </c>
      <c r="AP247">
        <v>0.91092700000000004</v>
      </c>
      <c r="AQ247">
        <v>0.91859000000000002</v>
      </c>
      <c r="AR247">
        <v>0.137825</v>
      </c>
      <c r="AS247">
        <v>9.5036999999999996E-2</v>
      </c>
      <c r="AT247">
        <v>16</v>
      </c>
      <c r="AU247">
        <v>5.656854</v>
      </c>
      <c r="AV247">
        <v>9.188E-3</v>
      </c>
      <c r="AW247">
        <v>5.45E-3</v>
      </c>
      <c r="AX247">
        <v>126.759682</v>
      </c>
      <c r="AY247">
        <v>44.463132999999999</v>
      </c>
      <c r="AZ247">
        <v>321.30072200000001</v>
      </c>
      <c r="BA247">
        <v>152.14922899999999</v>
      </c>
      <c r="BB247">
        <v>60.570881</v>
      </c>
      <c r="BC247">
        <v>119.216962</v>
      </c>
      <c r="BD247">
        <v>6.1223489999999998</v>
      </c>
      <c r="BE247">
        <v>1.462494</v>
      </c>
    </row>
    <row r="248" spans="1:57" x14ac:dyDescent="0.25">
      <c r="A248" t="s">
        <v>720</v>
      </c>
      <c r="B248" s="5">
        <v>8</v>
      </c>
      <c r="C248" t="s">
        <v>12</v>
      </c>
      <c r="D248" s="5">
        <v>5</v>
      </c>
      <c r="E248" s="5" t="s">
        <v>1</v>
      </c>
      <c r="F248" t="s">
        <v>302</v>
      </c>
      <c r="G248" s="5" t="s">
        <v>244</v>
      </c>
      <c r="H248" s="12">
        <v>4.7268963004201794</v>
      </c>
      <c r="I248" s="12">
        <v>-4.3132084484976012</v>
      </c>
      <c r="J248" s="5" t="s">
        <v>51</v>
      </c>
      <c r="K248" s="29">
        <v>12976</v>
      </c>
      <c r="L248" s="29">
        <v>257</v>
      </c>
      <c r="M248" s="29">
        <f t="shared" si="21"/>
        <v>1.9805795314426635</v>
      </c>
      <c r="N248" s="29">
        <v>3.8412804878050655E-2</v>
      </c>
      <c r="O248" s="29">
        <v>0.12558872396080892</v>
      </c>
      <c r="P248" s="29">
        <v>39.747299563791621</v>
      </c>
      <c r="Q248" s="29">
        <f t="shared" si="19"/>
        <v>13.576405626647205</v>
      </c>
      <c r="R248" s="29">
        <v>0.67954479982792437</v>
      </c>
      <c r="S248" s="29">
        <f t="shared" si="20"/>
        <v>0</v>
      </c>
      <c r="T248" s="29">
        <v>1.0271451025907163</v>
      </c>
      <c r="U248" s="29">
        <v>2.9627699999999999</v>
      </c>
      <c r="V248" s="29">
        <v>8</v>
      </c>
      <c r="W248" s="29">
        <f t="shared" si="25"/>
        <v>94</v>
      </c>
      <c r="X248" s="29">
        <f t="shared" si="26"/>
        <v>18.333333333333332</v>
      </c>
      <c r="Y248" s="29">
        <f t="shared" si="27"/>
        <v>119.33333333333333</v>
      </c>
      <c r="Z248" s="29">
        <v>47</v>
      </c>
      <c r="AA248" s="2" t="s">
        <v>2257</v>
      </c>
      <c r="AB248" s="34"/>
      <c r="AC248">
        <v>13110</v>
      </c>
      <c r="AD248">
        <v>329.3349</v>
      </c>
      <c r="AE248">
        <v>39.807502999999997</v>
      </c>
      <c r="AF248">
        <v>131.09</v>
      </c>
      <c r="AG248">
        <v>446.46601399999997</v>
      </c>
      <c r="AH248">
        <v>44.646600999999997</v>
      </c>
      <c r="AI248">
        <v>2.512E-2</v>
      </c>
      <c r="AJ248">
        <v>1.7066000000000001E-2</v>
      </c>
      <c r="AK248">
        <v>0.67937400000000003</v>
      </c>
      <c r="AL248">
        <v>2.0924999999999999E-2</v>
      </c>
      <c r="AM248">
        <v>1.7500000000000002E-2</v>
      </c>
      <c r="AN248">
        <v>1</v>
      </c>
      <c r="AO248">
        <v>3.0360000000000001E-3</v>
      </c>
      <c r="AP248">
        <v>0.18218500000000001</v>
      </c>
      <c r="AQ248">
        <v>8.3904999999999993E-2</v>
      </c>
      <c r="AR248">
        <v>4.5499999999999999E-2</v>
      </c>
      <c r="AS248">
        <v>0</v>
      </c>
      <c r="AT248">
        <v>11</v>
      </c>
      <c r="AU248">
        <v>0</v>
      </c>
      <c r="AV248">
        <v>4.5500000000000002E-3</v>
      </c>
      <c r="AW248">
        <v>3.7200000000000002E-3</v>
      </c>
      <c r="AX248">
        <v>219.78022000000001</v>
      </c>
      <c r="AY248">
        <v>0</v>
      </c>
      <c r="AZ248">
        <v>408.16326500000002</v>
      </c>
      <c r="BA248">
        <v>0</v>
      </c>
      <c r="BB248">
        <v>0</v>
      </c>
      <c r="BC248">
        <v>0</v>
      </c>
      <c r="BD248">
        <v>5.4799689999999996</v>
      </c>
      <c r="BE248">
        <v>0.37267800000000001</v>
      </c>
    </row>
    <row r="249" spans="1:57" x14ac:dyDescent="0.25">
      <c r="A249" t="s">
        <v>720</v>
      </c>
      <c r="B249" s="5">
        <v>8</v>
      </c>
      <c r="C249" t="s">
        <v>11</v>
      </c>
      <c r="D249" s="5">
        <v>16</v>
      </c>
      <c r="E249" s="5" t="s">
        <v>1</v>
      </c>
      <c r="F249" t="s">
        <v>302</v>
      </c>
      <c r="G249" s="5" t="s">
        <v>244</v>
      </c>
      <c r="H249" s="12">
        <v>4.7268963004201794</v>
      </c>
      <c r="I249" s="12">
        <v>-4.3132084484976012</v>
      </c>
      <c r="J249" s="5" t="s">
        <v>50</v>
      </c>
      <c r="K249" s="29">
        <v>10769</v>
      </c>
      <c r="L249" s="29">
        <v>1394</v>
      </c>
      <c r="M249" s="29">
        <f t="shared" si="21"/>
        <v>12.944563097780668</v>
      </c>
      <c r="N249" s="29">
        <v>0.10402920168067402</v>
      </c>
      <c r="O249" s="29">
        <v>0.36451361344722588</v>
      </c>
      <c r="P249" s="29">
        <v>32.986950447169541</v>
      </c>
      <c r="Q249" s="29">
        <f t="shared" si="19"/>
        <v>6.816056510025124</v>
      </c>
      <c r="R249" s="29">
        <v>0.77579395835869425</v>
      </c>
      <c r="S249" s="29">
        <f t="shared" si="20"/>
        <v>9.6249158530769874E-2</v>
      </c>
      <c r="T249" s="29">
        <v>1.0573381188222957</v>
      </c>
      <c r="U249" s="29">
        <v>2.9627699999999999</v>
      </c>
      <c r="V249" s="29">
        <v>8</v>
      </c>
      <c r="W249" s="29">
        <f t="shared" si="25"/>
        <v>94</v>
      </c>
      <c r="X249" s="29">
        <f t="shared" si="26"/>
        <v>18.333333333333332</v>
      </c>
      <c r="Y249" s="29">
        <f t="shared" si="27"/>
        <v>119.33333333333333</v>
      </c>
      <c r="Z249" s="29">
        <v>47</v>
      </c>
      <c r="AA249" s="2" t="s">
        <v>2257</v>
      </c>
      <c r="AB249" s="34"/>
      <c r="AC249">
        <v>10901</v>
      </c>
      <c r="AD249">
        <v>329.3349</v>
      </c>
      <c r="AE249">
        <v>33.100045000000001</v>
      </c>
      <c r="AF249">
        <v>109</v>
      </c>
      <c r="AG249">
        <v>329.43679200000003</v>
      </c>
      <c r="AH249">
        <v>32.943679000000003</v>
      </c>
      <c r="AI249">
        <v>3.0211999999999999E-2</v>
      </c>
      <c r="AJ249">
        <v>2.342E-2</v>
      </c>
      <c r="AK249">
        <v>0.77518699999999996</v>
      </c>
      <c r="AL249">
        <v>2.3175000000000001E-2</v>
      </c>
      <c r="AM249">
        <v>1.7500000000000002E-2</v>
      </c>
      <c r="AN249">
        <v>11</v>
      </c>
      <c r="AO249">
        <v>3.3401E-2</v>
      </c>
      <c r="AP249">
        <v>2.0040390000000001</v>
      </c>
      <c r="AQ249">
        <v>7.1094400000000002</v>
      </c>
      <c r="AR249">
        <v>0.750386</v>
      </c>
      <c r="AS249">
        <v>0.637984</v>
      </c>
      <c r="AT249">
        <v>70.454544999999996</v>
      </c>
      <c r="AU249">
        <v>57.924715999999997</v>
      </c>
      <c r="AV249">
        <v>1.0803999999999999E-2</v>
      </c>
      <c r="AW249">
        <v>4.6129999999999999E-3</v>
      </c>
      <c r="AX249">
        <v>100.121771</v>
      </c>
      <c r="AY249">
        <v>25.104451999999998</v>
      </c>
      <c r="AZ249">
        <v>194.50690399999999</v>
      </c>
      <c r="BA249">
        <v>58.396408999999998</v>
      </c>
      <c r="BB249">
        <v>23.670555</v>
      </c>
      <c r="BC249">
        <v>37.084422000000004</v>
      </c>
      <c r="BD249">
        <v>13.416649</v>
      </c>
      <c r="BE249">
        <v>1.57233</v>
      </c>
    </row>
    <row r="250" spans="1:57" x14ac:dyDescent="0.25">
      <c r="A250" t="s">
        <v>721</v>
      </c>
      <c r="B250" s="5">
        <v>8</v>
      </c>
      <c r="C250" t="s">
        <v>38</v>
      </c>
      <c r="D250" s="5">
        <v>9</v>
      </c>
      <c r="E250" s="5" t="s">
        <v>1</v>
      </c>
      <c r="F250" t="s">
        <v>302</v>
      </c>
      <c r="G250" s="5" t="s">
        <v>244</v>
      </c>
      <c r="H250" s="12">
        <v>4.7268963004201794</v>
      </c>
      <c r="I250" s="12">
        <v>-4.3132084484976012</v>
      </c>
      <c r="J250" s="5" t="s">
        <v>50</v>
      </c>
      <c r="K250" s="29">
        <v>14645</v>
      </c>
      <c r="L250" s="29">
        <v>1360</v>
      </c>
      <c r="M250" s="29">
        <f t="shared" si="21"/>
        <v>9.2864458859679075</v>
      </c>
      <c r="N250" s="29">
        <v>9.8396788990823644E-2</v>
      </c>
      <c r="O250" s="29">
        <v>0.32110049872811963</v>
      </c>
      <c r="P250" s="29">
        <v>43.142355998837722</v>
      </c>
      <c r="Q250" s="29">
        <f t="shared" si="19"/>
        <v>16.971462061693305</v>
      </c>
      <c r="R250" s="29">
        <v>0.70911357310408329</v>
      </c>
      <c r="S250" s="29">
        <f t="shared" si="20"/>
        <v>2.9568773276158922E-2</v>
      </c>
      <c r="U250" s="29">
        <v>2.9627699999999999</v>
      </c>
      <c r="V250" s="29">
        <v>8</v>
      </c>
      <c r="W250" s="29">
        <f t="shared" si="25"/>
        <v>94</v>
      </c>
      <c r="X250" s="29">
        <f t="shared" si="26"/>
        <v>18.333333333333332</v>
      </c>
      <c r="Y250" s="29">
        <f t="shared" si="27"/>
        <v>119.33333333333333</v>
      </c>
      <c r="Z250" s="29">
        <v>47</v>
      </c>
      <c r="AA250" s="2" t="s">
        <v>2257</v>
      </c>
      <c r="AB250" s="34"/>
      <c r="AC250">
        <v>14735</v>
      </c>
      <c r="AD250">
        <v>342.42182500000001</v>
      </c>
      <c r="AE250">
        <v>43.03172</v>
      </c>
      <c r="AF250">
        <v>147.34</v>
      </c>
      <c r="AG250">
        <v>539.31417999999996</v>
      </c>
      <c r="AH250">
        <v>53.931418000000001</v>
      </c>
      <c r="AI250">
        <v>2.3238000000000002E-2</v>
      </c>
      <c r="AJ250">
        <v>1.6441000000000001E-2</v>
      </c>
      <c r="AK250">
        <v>0.707511</v>
      </c>
      <c r="AL250">
        <v>1.7749999999999998E-2</v>
      </c>
      <c r="AM250">
        <v>1.2500000000000001E-2</v>
      </c>
      <c r="AN250">
        <v>17</v>
      </c>
      <c r="AO250">
        <v>4.9646000000000003E-2</v>
      </c>
      <c r="AP250">
        <v>2.9787819999999998</v>
      </c>
      <c r="AQ250">
        <v>9.7658640000000005</v>
      </c>
      <c r="AR250">
        <v>0.88063199999999997</v>
      </c>
      <c r="AS250">
        <v>0.67094799999999999</v>
      </c>
      <c r="AT250">
        <v>84.647058999999999</v>
      </c>
      <c r="AU250">
        <v>66.599494000000007</v>
      </c>
      <c r="AV250">
        <v>1.0527999999999999E-2</v>
      </c>
      <c r="AW250">
        <v>3.1470000000000001E-3</v>
      </c>
      <c r="AX250">
        <v>104.286691</v>
      </c>
      <c r="AY250">
        <v>32.236175000000003</v>
      </c>
      <c r="AZ250">
        <v>222.14755400000001</v>
      </c>
      <c r="BA250">
        <v>113.880934</v>
      </c>
      <c r="BB250">
        <v>19.813621999999999</v>
      </c>
      <c r="BC250">
        <v>19.171689000000001</v>
      </c>
      <c r="BD250">
        <v>10.707941999999999</v>
      </c>
      <c r="BE250">
        <v>1.674979</v>
      </c>
    </row>
    <row r="251" spans="1:57" x14ac:dyDescent="0.25">
      <c r="A251" t="s">
        <v>722</v>
      </c>
      <c r="B251" s="5">
        <v>9</v>
      </c>
      <c r="C251" t="s">
        <v>15</v>
      </c>
      <c r="D251" s="5">
        <v>6</v>
      </c>
      <c r="E251" s="5" t="s">
        <v>1</v>
      </c>
      <c r="F251" t="s">
        <v>736</v>
      </c>
      <c r="G251" s="5" t="s">
        <v>244</v>
      </c>
      <c r="H251" s="2">
        <v>13.541397258108127</v>
      </c>
      <c r="I251">
        <v>10.637522601667499</v>
      </c>
      <c r="J251" s="5" t="s">
        <v>51</v>
      </c>
      <c r="K251" s="29">
        <v>16848</v>
      </c>
      <c r="L251" s="29">
        <v>627</v>
      </c>
      <c r="M251" s="29">
        <f t="shared" si="21"/>
        <v>3.7215099715099718</v>
      </c>
      <c r="N251" s="29">
        <v>2.7968749999994519E-2</v>
      </c>
      <c r="O251" s="29">
        <v>0.22915435245239235</v>
      </c>
      <c r="P251" s="29">
        <v>28.388180368514018</v>
      </c>
      <c r="Q251" s="29">
        <f t="shared" si="19"/>
        <v>2.217286431369601</v>
      </c>
      <c r="R251" s="29">
        <v>0.81452853345035925</v>
      </c>
      <c r="S251" s="29">
        <f t="shared" si="20"/>
        <v>0.13498373362243488</v>
      </c>
      <c r="T251" s="29">
        <v>1.0133566019909419</v>
      </c>
      <c r="U251" s="29">
        <v>1.5177499999999999</v>
      </c>
      <c r="V251" s="29">
        <v>1</v>
      </c>
      <c r="W251" s="29">
        <f>AVERAGE(84,120,120)</f>
        <v>108</v>
      </c>
      <c r="X251" s="29">
        <f>AVERAGE(15,26,37)</f>
        <v>26</v>
      </c>
      <c r="Y251" s="29">
        <f>AVERAGE(99,146,157)</f>
        <v>134</v>
      </c>
      <c r="Z251" s="29">
        <v>46</v>
      </c>
      <c r="AA251" s="2" t="s">
        <v>2258</v>
      </c>
      <c r="AB251" s="34"/>
      <c r="AC251">
        <v>16960</v>
      </c>
      <c r="AD251">
        <v>597.18534999999997</v>
      </c>
      <c r="AE251">
        <v>28.399892999999999</v>
      </c>
      <c r="AF251">
        <v>169.58</v>
      </c>
      <c r="AG251">
        <v>403.78160400000002</v>
      </c>
      <c r="AH251">
        <v>40.378160000000001</v>
      </c>
      <c r="AI251">
        <v>3.5209999999999998E-2</v>
      </c>
      <c r="AJ251">
        <v>2.8653999999999999E-2</v>
      </c>
      <c r="AK251">
        <v>0.81380699999999995</v>
      </c>
      <c r="AL251">
        <v>2.9524999999999999E-2</v>
      </c>
      <c r="AM251">
        <v>1.7500000000000002E-2</v>
      </c>
      <c r="AN251">
        <v>1</v>
      </c>
      <c r="AO251">
        <v>1.6750000000000001E-3</v>
      </c>
      <c r="AP251">
        <v>0.100471</v>
      </c>
      <c r="AQ251">
        <v>8.8442999999999994E-2</v>
      </c>
      <c r="AR251">
        <v>0.130775</v>
      </c>
      <c r="AS251">
        <v>0</v>
      </c>
      <c r="AT251">
        <v>15</v>
      </c>
      <c r="AU251">
        <v>0</v>
      </c>
      <c r="AV251">
        <v>9.3410000000000003E-3</v>
      </c>
      <c r="AW251">
        <v>6.7149999999999996E-3</v>
      </c>
      <c r="AX251">
        <v>107.054101</v>
      </c>
      <c r="AY251">
        <v>0</v>
      </c>
      <c r="AZ251">
        <v>1000</v>
      </c>
      <c r="BA251">
        <v>0</v>
      </c>
      <c r="BB251">
        <v>0</v>
      </c>
      <c r="BC251">
        <v>0</v>
      </c>
      <c r="BD251">
        <v>5.0693060000000001</v>
      </c>
      <c r="BE251">
        <v>0.3</v>
      </c>
    </row>
    <row r="252" spans="1:57" x14ac:dyDescent="0.25">
      <c r="A252" t="s">
        <v>722</v>
      </c>
      <c r="B252" s="5">
        <v>9</v>
      </c>
      <c r="C252" t="s">
        <v>4</v>
      </c>
      <c r="D252" s="5">
        <v>12</v>
      </c>
      <c r="E252" s="5" t="s">
        <v>1</v>
      </c>
      <c r="F252" t="s">
        <v>736</v>
      </c>
      <c r="G252" s="5" t="s">
        <v>244</v>
      </c>
      <c r="H252" s="2">
        <v>13.541397258108127</v>
      </c>
      <c r="I252">
        <v>10.637522601667499</v>
      </c>
      <c r="J252" s="5" t="s">
        <v>52</v>
      </c>
      <c r="K252" s="29">
        <v>10315</v>
      </c>
      <c r="L252" s="29">
        <v>168</v>
      </c>
      <c r="M252" s="29">
        <f t="shared" si="21"/>
        <v>1.6286960736791083</v>
      </c>
      <c r="N252" s="29">
        <v>8.9094791666664008E-2</v>
      </c>
      <c r="O252" s="29">
        <v>4.0439003373951593E-2</v>
      </c>
      <c r="P252" s="29">
        <v>17.380346658429609</v>
      </c>
      <c r="Q252" s="29">
        <f t="shared" si="19"/>
        <v>8.7905472787148078</v>
      </c>
      <c r="R252" s="29">
        <v>0.58797160341545462</v>
      </c>
      <c r="S252" s="29">
        <f t="shared" si="20"/>
        <v>9.1573196412469748E-2</v>
      </c>
      <c r="T252" s="29">
        <v>1.0205008910984021</v>
      </c>
      <c r="U252" s="29">
        <v>1.5177499999999999</v>
      </c>
      <c r="V252" s="29">
        <v>1</v>
      </c>
      <c r="W252" s="29">
        <f>AVERAGE(84,120,120)</f>
        <v>108</v>
      </c>
      <c r="X252" s="29">
        <f>AVERAGE(15,26,37)</f>
        <v>26</v>
      </c>
      <c r="Y252" s="29">
        <f>AVERAGE(99,146,157)</f>
        <v>134</v>
      </c>
      <c r="Z252" s="29">
        <v>46</v>
      </c>
      <c r="AA252" s="2" t="s">
        <v>2258</v>
      </c>
      <c r="AB252" s="34"/>
      <c r="AC252">
        <v>10381</v>
      </c>
      <c r="AD252">
        <v>597.18534999999997</v>
      </c>
      <c r="AE252">
        <v>17.383213000000001</v>
      </c>
      <c r="AF252">
        <v>103.79</v>
      </c>
      <c r="AG252">
        <v>230.51504499999999</v>
      </c>
      <c r="AH252">
        <v>23.051504000000001</v>
      </c>
      <c r="AI252">
        <v>5.7527000000000002E-2</v>
      </c>
      <c r="AJ252">
        <v>3.3874000000000001E-2</v>
      </c>
      <c r="AK252">
        <v>0.58882999999999996</v>
      </c>
      <c r="AL252">
        <v>5.1975E-2</v>
      </c>
      <c r="AM252">
        <v>4.2500000000000003E-2</v>
      </c>
      <c r="AN252">
        <v>1</v>
      </c>
      <c r="AO252">
        <v>1.6750000000000001E-3</v>
      </c>
      <c r="AP252">
        <v>0.100471</v>
      </c>
      <c r="AQ252">
        <v>0.105963</v>
      </c>
      <c r="AR252">
        <v>6.4600000000000005E-2</v>
      </c>
      <c r="AS252">
        <v>0</v>
      </c>
      <c r="AT252">
        <v>11</v>
      </c>
      <c r="AU252">
        <v>0</v>
      </c>
      <c r="AV252">
        <v>6.4599999999999996E-3</v>
      </c>
      <c r="AW252">
        <v>2.9329999999999998E-3</v>
      </c>
      <c r="AX252">
        <v>154.79876200000001</v>
      </c>
      <c r="AY252">
        <v>0</v>
      </c>
      <c r="AZ252">
        <v>439.56044000000003</v>
      </c>
      <c r="BA252">
        <v>0</v>
      </c>
      <c r="BB252">
        <v>0</v>
      </c>
      <c r="BC252">
        <v>0</v>
      </c>
      <c r="BD252">
        <v>7.4925360000000003</v>
      </c>
      <c r="BE252">
        <v>0.3</v>
      </c>
    </row>
    <row r="253" spans="1:57" x14ac:dyDescent="0.25">
      <c r="A253" t="s">
        <v>722</v>
      </c>
      <c r="B253" s="5">
        <v>9</v>
      </c>
      <c r="C253" t="s">
        <v>5</v>
      </c>
      <c r="D253" s="5">
        <v>14</v>
      </c>
      <c r="E253" s="5" t="s">
        <v>1</v>
      </c>
      <c r="F253" t="s">
        <v>736</v>
      </c>
      <c r="G253" s="5" t="s">
        <v>244</v>
      </c>
      <c r="H253" s="2">
        <v>13.541397258108127</v>
      </c>
      <c r="I253">
        <v>10.637522601667499</v>
      </c>
      <c r="J253" s="5" t="s">
        <v>51</v>
      </c>
      <c r="K253" s="29">
        <v>15789</v>
      </c>
      <c r="L253" s="29">
        <v>522</v>
      </c>
      <c r="M253" s="29">
        <f t="shared" si="21"/>
        <v>3.3060991829754895</v>
      </c>
      <c r="N253" s="29">
        <v>5.7347297297301189E-2</v>
      </c>
      <c r="O253" s="29">
        <v>0.12468692706968407</v>
      </c>
      <c r="P253" s="29">
        <v>26.603809344638403</v>
      </c>
      <c r="Q253" s="29">
        <f t="shared" si="19"/>
        <v>0.43291540749398649</v>
      </c>
      <c r="R253" s="29">
        <v>0.55205163666545776</v>
      </c>
      <c r="S253" s="29">
        <f t="shared" si="20"/>
        <v>0.12749316316246662</v>
      </c>
      <c r="T253" s="29">
        <v>0.67475601759546944</v>
      </c>
      <c r="U253" s="29">
        <v>1.5177499999999999</v>
      </c>
      <c r="V253" s="29">
        <v>1</v>
      </c>
      <c r="W253" s="29">
        <f t="shared" ref="W253:W295" si="28">AVERAGE(84,120,120)</f>
        <v>108</v>
      </c>
      <c r="X253" s="29">
        <f t="shared" ref="X253:X295" si="29">AVERAGE(15,26,37)</f>
        <v>26</v>
      </c>
      <c r="Y253" s="29">
        <f t="shared" ref="Y253:Y295" si="30">AVERAGE(99,146,157)</f>
        <v>134</v>
      </c>
      <c r="Z253" s="29">
        <v>46</v>
      </c>
      <c r="AA253" s="2" t="s">
        <v>2258</v>
      </c>
      <c r="AB253" s="34"/>
      <c r="AC253">
        <v>15901</v>
      </c>
      <c r="AD253">
        <v>597.18534999999997</v>
      </c>
      <c r="AE253">
        <v>26.626574000000002</v>
      </c>
      <c r="AF253">
        <v>159</v>
      </c>
      <c r="AG253">
        <v>452.60119300000002</v>
      </c>
      <c r="AH253">
        <v>45.260119000000003</v>
      </c>
      <c r="AI253">
        <v>3.7554999999999998E-2</v>
      </c>
      <c r="AJ253">
        <v>2.0745E-2</v>
      </c>
      <c r="AK253">
        <v>0.55238900000000002</v>
      </c>
      <c r="AL253">
        <v>3.5950000000000003E-2</v>
      </c>
      <c r="AM253">
        <v>3.7499999999999999E-2</v>
      </c>
      <c r="AN253">
        <v>6</v>
      </c>
      <c r="AO253">
        <v>1.0047E-2</v>
      </c>
      <c r="AP253">
        <v>0.60282800000000003</v>
      </c>
      <c r="AQ253">
        <v>1.6665620000000001</v>
      </c>
      <c r="AR253">
        <v>0.537829</v>
      </c>
      <c r="AS253">
        <v>0.39463999999999999</v>
      </c>
      <c r="AT253">
        <v>44.166666999999997</v>
      </c>
      <c r="AU253">
        <v>32.158462</v>
      </c>
      <c r="AV253">
        <v>1.2459E-2</v>
      </c>
      <c r="AW253">
        <v>7.6210000000000002E-3</v>
      </c>
      <c r="AX253">
        <v>97.623794000000004</v>
      </c>
      <c r="AY253">
        <v>40.550322999999999</v>
      </c>
      <c r="AZ253">
        <v>898.12296700000002</v>
      </c>
      <c r="BA253">
        <v>559.50335399999994</v>
      </c>
      <c r="BB253">
        <v>114.212915</v>
      </c>
      <c r="BC253">
        <v>158.74875700000001</v>
      </c>
      <c r="BD253">
        <v>10.167662999999999</v>
      </c>
      <c r="BE253">
        <v>1.0198039999999999</v>
      </c>
    </row>
    <row r="254" spans="1:57" x14ac:dyDescent="0.25">
      <c r="A254" t="s">
        <v>722</v>
      </c>
      <c r="B254" s="5">
        <v>9</v>
      </c>
      <c r="C254" t="s">
        <v>6</v>
      </c>
      <c r="D254" s="5">
        <v>14</v>
      </c>
      <c r="E254" s="5" t="s">
        <v>7</v>
      </c>
      <c r="F254" t="s">
        <v>736</v>
      </c>
      <c r="G254" s="5" t="s">
        <v>244</v>
      </c>
      <c r="H254" s="2">
        <v>13.541397258108127</v>
      </c>
      <c r="I254">
        <v>10.637522601667499</v>
      </c>
      <c r="J254" s="5" t="s">
        <v>51</v>
      </c>
      <c r="K254" s="29">
        <v>19556</v>
      </c>
      <c r="L254" s="29">
        <v>3</v>
      </c>
      <c r="M254" s="29">
        <f t="shared" si="21"/>
        <v>1.534056044180814E-2</v>
      </c>
      <c r="N254" s="29">
        <v>1.0224999999991269E-2</v>
      </c>
      <c r="O254" s="29">
        <v>1.6849584739146496E-3</v>
      </c>
      <c r="P254" s="29">
        <v>32.951047915874888</v>
      </c>
      <c r="Q254" s="29">
        <f t="shared" si="19"/>
        <v>6.7801539787304712</v>
      </c>
      <c r="R254" s="29">
        <v>0.49753781647811335</v>
      </c>
      <c r="S254" s="29">
        <f t="shared" si="20"/>
        <v>0.18200698334981102</v>
      </c>
      <c r="T254" s="29">
        <v>0.67679826188455328</v>
      </c>
      <c r="U254" s="29">
        <v>1.5177499999999999</v>
      </c>
      <c r="V254" s="29">
        <v>1</v>
      </c>
      <c r="W254" s="29">
        <f t="shared" si="28"/>
        <v>108</v>
      </c>
      <c r="X254" s="29">
        <f t="shared" si="29"/>
        <v>26</v>
      </c>
      <c r="Y254" s="29">
        <f t="shared" si="30"/>
        <v>134</v>
      </c>
      <c r="Z254" s="29">
        <v>46</v>
      </c>
      <c r="AA254" s="2" t="s">
        <v>2258</v>
      </c>
      <c r="AB254" s="34"/>
      <c r="AC254">
        <v>19646</v>
      </c>
      <c r="AD254">
        <v>597.18534999999997</v>
      </c>
      <c r="AE254">
        <v>32.897658999999997</v>
      </c>
      <c r="AF254">
        <v>196.43</v>
      </c>
      <c r="AG254">
        <v>754.99687800000004</v>
      </c>
      <c r="AH254">
        <v>75.499688000000006</v>
      </c>
      <c r="AI254">
        <v>3.0397E-2</v>
      </c>
      <c r="AJ254">
        <v>1.5127E-2</v>
      </c>
      <c r="AK254">
        <v>0.49765199999999998</v>
      </c>
      <c r="AL254">
        <v>2.8299999999999999E-2</v>
      </c>
      <c r="AM254">
        <v>2.75E-2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25">
      <c r="A255" t="s">
        <v>723</v>
      </c>
      <c r="B255" s="5">
        <v>9</v>
      </c>
      <c r="C255" t="s">
        <v>3</v>
      </c>
      <c r="D255" s="5">
        <v>4</v>
      </c>
      <c r="E255" s="5" t="s">
        <v>1</v>
      </c>
      <c r="F255" t="s">
        <v>736</v>
      </c>
      <c r="G255" s="5" t="s">
        <v>244</v>
      </c>
      <c r="H255" s="2">
        <v>13.541397258108127</v>
      </c>
      <c r="I255">
        <v>10.637522601667499</v>
      </c>
      <c r="J255" s="5" t="s">
        <v>52</v>
      </c>
      <c r="K255" s="29">
        <v>10268</v>
      </c>
      <c r="L255" s="29">
        <v>13</v>
      </c>
      <c r="M255" s="29">
        <f t="shared" si="21"/>
        <v>0.12660693416439425</v>
      </c>
      <c r="N255" s="29">
        <v>5.1287499999993713E-2</v>
      </c>
      <c r="O255" s="29">
        <v>5.8734508912132444E-3</v>
      </c>
      <c r="P255" s="29">
        <v>30.154296875488797</v>
      </c>
      <c r="Q255" s="29">
        <f t="shared" si="19"/>
        <v>3.9834029383443799</v>
      </c>
      <c r="R255" s="29">
        <v>0.32872331554234391</v>
      </c>
      <c r="S255" s="29">
        <f t="shared" si="20"/>
        <v>0.35082148428558046</v>
      </c>
      <c r="T255" s="29">
        <v>1.012556053077474</v>
      </c>
      <c r="U255" s="29">
        <v>1.5177499999999999</v>
      </c>
      <c r="V255" s="29">
        <v>1</v>
      </c>
      <c r="W255" s="29">
        <f t="shared" si="28"/>
        <v>108</v>
      </c>
      <c r="X255" s="29">
        <f t="shared" si="29"/>
        <v>26</v>
      </c>
      <c r="Y255" s="29">
        <f t="shared" si="30"/>
        <v>134</v>
      </c>
      <c r="Z255" s="29">
        <v>46</v>
      </c>
      <c r="AA255" s="2" t="s">
        <v>2258</v>
      </c>
      <c r="AB255" s="34"/>
      <c r="AC255">
        <v>10368</v>
      </c>
      <c r="AD255">
        <v>343.88317499999999</v>
      </c>
      <c r="AE255">
        <v>30.149774000000001</v>
      </c>
      <c r="AF255">
        <v>103.67</v>
      </c>
      <c r="AG255">
        <v>424.873018</v>
      </c>
      <c r="AH255">
        <v>42.487302</v>
      </c>
      <c r="AI255">
        <v>3.3160000000000002E-2</v>
      </c>
      <c r="AJ255">
        <v>1.0888E-2</v>
      </c>
      <c r="AK255">
        <v>0.328345</v>
      </c>
      <c r="AL255">
        <v>3.1824999999999999E-2</v>
      </c>
      <c r="AM255">
        <v>3.2500000000000001E-2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25">
      <c r="A256" t="s">
        <v>723</v>
      </c>
      <c r="B256" s="5">
        <v>9</v>
      </c>
      <c r="C256" t="s">
        <v>12</v>
      </c>
      <c r="D256" s="5">
        <v>5</v>
      </c>
      <c r="E256" s="5" t="s">
        <v>1</v>
      </c>
      <c r="F256" t="s">
        <v>736</v>
      </c>
      <c r="G256" s="5" t="s">
        <v>244</v>
      </c>
      <c r="H256" s="2">
        <v>13.541397258108127</v>
      </c>
      <c r="I256">
        <v>10.637522601667499</v>
      </c>
      <c r="J256" s="5" t="s">
        <v>50</v>
      </c>
      <c r="K256" s="29">
        <v>5786</v>
      </c>
      <c r="L256" s="29">
        <v>389</v>
      </c>
      <c r="M256" s="29">
        <f t="shared" si="21"/>
        <v>6.7231247839612855</v>
      </c>
      <c r="N256" s="29">
        <v>7.5104237288136699E-2</v>
      </c>
      <c r="O256" s="29">
        <v>0.1732668012907907</v>
      </c>
      <c r="P256" s="29">
        <v>16.991893428279916</v>
      </c>
      <c r="Q256" s="29">
        <f t="shared" si="19"/>
        <v>9.179000508864501</v>
      </c>
      <c r="R256" s="29">
        <v>0.59022047860185745</v>
      </c>
      <c r="S256" s="29">
        <f t="shared" si="20"/>
        <v>8.9324321226066927E-2</v>
      </c>
      <c r="T256" s="29">
        <v>1.0577361210391185</v>
      </c>
      <c r="U256" s="29">
        <v>1.5177499999999999</v>
      </c>
      <c r="V256" s="29">
        <v>1</v>
      </c>
      <c r="W256" s="29">
        <f t="shared" si="28"/>
        <v>108</v>
      </c>
      <c r="X256" s="29">
        <f t="shared" si="29"/>
        <v>26</v>
      </c>
      <c r="Y256" s="29">
        <f t="shared" si="30"/>
        <v>134</v>
      </c>
      <c r="Z256" s="29">
        <v>46</v>
      </c>
      <c r="AA256" s="2" t="s">
        <v>2258</v>
      </c>
      <c r="AB256" s="34"/>
      <c r="AC256">
        <v>5843</v>
      </c>
      <c r="AD256">
        <v>343.88317499999999</v>
      </c>
      <c r="AE256">
        <v>16.991235</v>
      </c>
      <c r="AF256">
        <v>58.42</v>
      </c>
      <c r="AG256">
        <v>114.61100999999999</v>
      </c>
      <c r="AH256">
        <v>11.461100999999999</v>
      </c>
      <c r="AI256">
        <v>5.8851000000000001E-2</v>
      </c>
      <c r="AJ256">
        <v>3.4708999999999997E-2</v>
      </c>
      <c r="AK256">
        <v>0.58977599999999997</v>
      </c>
      <c r="AL256">
        <v>5.2436999999999998E-2</v>
      </c>
      <c r="AM256">
        <v>4.2500000000000003E-2</v>
      </c>
      <c r="AN256">
        <v>6</v>
      </c>
      <c r="AO256">
        <v>1.7448000000000002E-2</v>
      </c>
      <c r="AP256">
        <v>1.046867</v>
      </c>
      <c r="AQ256">
        <v>1.1809000000000001</v>
      </c>
      <c r="AR256">
        <v>0.115588</v>
      </c>
      <c r="AS256">
        <v>8.9886999999999995E-2</v>
      </c>
      <c r="AT256">
        <v>11.5</v>
      </c>
      <c r="AU256">
        <v>3.5637059999999998</v>
      </c>
      <c r="AV256">
        <v>1.1008E-2</v>
      </c>
      <c r="AW256">
        <v>6.1180000000000002E-3</v>
      </c>
      <c r="AX256">
        <v>112.261528</v>
      </c>
      <c r="AY256">
        <v>42.849024999999997</v>
      </c>
      <c r="AZ256">
        <v>227.50322299999999</v>
      </c>
      <c r="BA256">
        <v>74.377238000000006</v>
      </c>
      <c r="BB256">
        <v>46.15072</v>
      </c>
      <c r="BC256">
        <v>62.601942000000001</v>
      </c>
      <c r="BD256">
        <v>5.9332830000000003</v>
      </c>
      <c r="BE256">
        <v>1</v>
      </c>
    </row>
    <row r="257" spans="1:57" x14ac:dyDescent="0.25">
      <c r="A257" t="s">
        <v>723</v>
      </c>
      <c r="B257" s="5">
        <v>9</v>
      </c>
      <c r="C257" t="s">
        <v>10</v>
      </c>
      <c r="D257" s="5">
        <v>13</v>
      </c>
      <c r="E257" s="5" t="s">
        <v>1</v>
      </c>
      <c r="F257" t="s">
        <v>736</v>
      </c>
      <c r="G257" s="5" t="s">
        <v>244</v>
      </c>
      <c r="H257" s="2">
        <v>13.541397258108127</v>
      </c>
      <c r="I257">
        <v>10.637522601667499</v>
      </c>
      <c r="J257" s="5" t="s">
        <v>51</v>
      </c>
      <c r="K257" s="29">
        <v>10027</v>
      </c>
      <c r="L257" s="29">
        <v>589</v>
      </c>
      <c r="M257" s="29">
        <f t="shared" si="21"/>
        <v>5.8741398224793056</v>
      </c>
      <c r="N257" s="29">
        <v>6.1796621621623332E-2</v>
      </c>
      <c r="O257" s="29">
        <v>0.21731768297489004</v>
      </c>
      <c r="P257" s="29">
        <v>29.446546043097602</v>
      </c>
      <c r="Q257" s="29">
        <f t="shared" si="19"/>
        <v>3.2756521059531849</v>
      </c>
      <c r="R257" s="29">
        <v>0.45571114162016968</v>
      </c>
      <c r="S257" s="29">
        <f t="shared" si="20"/>
        <v>0.22383365820775469</v>
      </c>
      <c r="T257" s="29">
        <v>1.0264642183520156</v>
      </c>
      <c r="U257" s="29">
        <v>1.5177499999999999</v>
      </c>
      <c r="V257" s="29">
        <v>1</v>
      </c>
      <c r="W257" s="29">
        <f t="shared" si="28"/>
        <v>108</v>
      </c>
      <c r="X257" s="29">
        <f t="shared" si="29"/>
        <v>26</v>
      </c>
      <c r="Y257" s="29">
        <f t="shared" si="30"/>
        <v>134</v>
      </c>
      <c r="Z257" s="29">
        <v>46</v>
      </c>
      <c r="AA257" s="2" t="s">
        <v>2258</v>
      </c>
      <c r="AB257" s="34"/>
      <c r="AC257">
        <v>10115</v>
      </c>
      <c r="AD257">
        <v>343.88317499999999</v>
      </c>
      <c r="AE257">
        <v>29.414059000000002</v>
      </c>
      <c r="AF257">
        <v>101.14</v>
      </c>
      <c r="AG257">
        <v>332.69815199999999</v>
      </c>
      <c r="AH257">
        <v>33.269815000000001</v>
      </c>
      <c r="AI257">
        <v>3.3994999999999997E-2</v>
      </c>
      <c r="AJ257">
        <v>1.5507E-2</v>
      </c>
      <c r="AK257">
        <v>0.456152</v>
      </c>
      <c r="AL257">
        <v>3.3211999999999998E-2</v>
      </c>
      <c r="AM257">
        <v>3.2500000000000001E-2</v>
      </c>
      <c r="AN257">
        <v>8</v>
      </c>
      <c r="AO257">
        <v>2.3264E-2</v>
      </c>
      <c r="AP257">
        <v>1.395823</v>
      </c>
      <c r="AQ257">
        <v>1.6905589999999999</v>
      </c>
      <c r="AR257">
        <v>0.20032800000000001</v>
      </c>
      <c r="AS257">
        <v>0.114328</v>
      </c>
      <c r="AT257">
        <v>21.375</v>
      </c>
      <c r="AU257">
        <v>8.7003690000000002</v>
      </c>
      <c r="AV257">
        <v>9.8320000000000005E-3</v>
      </c>
      <c r="AW257">
        <v>4.712E-3</v>
      </c>
      <c r="AX257">
        <v>111.339141</v>
      </c>
      <c r="AY257">
        <v>22.114547000000002</v>
      </c>
      <c r="AZ257">
        <v>247.364634</v>
      </c>
      <c r="BA257">
        <v>55.445323000000002</v>
      </c>
      <c r="BB257">
        <v>37.595011</v>
      </c>
      <c r="BC257">
        <v>39.332844999999999</v>
      </c>
      <c r="BD257">
        <v>6.3192880000000002</v>
      </c>
      <c r="BE257">
        <v>1.105542</v>
      </c>
    </row>
    <row r="258" spans="1:57" x14ac:dyDescent="0.25">
      <c r="A258" t="s">
        <v>724</v>
      </c>
      <c r="B258" s="5">
        <v>9</v>
      </c>
      <c r="C258" t="s">
        <v>4</v>
      </c>
      <c r="D258" s="5">
        <v>12</v>
      </c>
      <c r="E258" s="5" t="s">
        <v>1</v>
      </c>
      <c r="F258" t="s">
        <v>736</v>
      </c>
      <c r="G258" s="5" t="s">
        <v>244</v>
      </c>
      <c r="H258" s="2">
        <v>13.541397258108127</v>
      </c>
      <c r="I258">
        <v>10.637522601667499</v>
      </c>
      <c r="J258" s="5" t="s">
        <v>51</v>
      </c>
      <c r="K258" s="29">
        <v>10528</v>
      </c>
      <c r="L258" s="29">
        <v>498</v>
      </c>
      <c r="M258" s="29">
        <f t="shared" si="21"/>
        <v>4.7302431610942248</v>
      </c>
      <c r="N258" s="29">
        <v>6.0228787878788242E-2</v>
      </c>
      <c r="O258" s="29">
        <v>0.18691188719496457</v>
      </c>
      <c r="P258" s="29">
        <v>29.815278005887684</v>
      </c>
      <c r="Q258" s="29">
        <f t="shared" si="19"/>
        <v>3.6443840687432676</v>
      </c>
      <c r="R258" s="29">
        <v>0.4870553860807959</v>
      </c>
      <c r="S258" s="29">
        <f t="shared" si="20"/>
        <v>0.19248941374712847</v>
      </c>
      <c r="T258" s="29">
        <v>1.0226713061264576</v>
      </c>
      <c r="U258" s="29">
        <v>1.5177499999999999</v>
      </c>
      <c r="V258" s="29">
        <v>1</v>
      </c>
      <c r="W258" s="29">
        <f t="shared" si="28"/>
        <v>108</v>
      </c>
      <c r="X258" s="29">
        <f t="shared" si="29"/>
        <v>26</v>
      </c>
      <c r="Y258" s="29">
        <f t="shared" si="30"/>
        <v>134</v>
      </c>
      <c r="Z258" s="29">
        <v>46</v>
      </c>
      <c r="AA258" s="2" t="s">
        <v>2258</v>
      </c>
      <c r="AB258" s="34"/>
      <c r="AC258">
        <v>10643</v>
      </c>
      <c r="AD258">
        <v>356.873175</v>
      </c>
      <c r="AE258">
        <v>29.82292</v>
      </c>
      <c r="AF258">
        <v>106.42</v>
      </c>
      <c r="AG258">
        <v>352.00702200000001</v>
      </c>
      <c r="AH258">
        <v>35.200702</v>
      </c>
      <c r="AI258">
        <v>3.3523999999999998E-2</v>
      </c>
      <c r="AJ258">
        <v>1.6306999999999999E-2</v>
      </c>
      <c r="AK258">
        <v>0.486431</v>
      </c>
      <c r="AL258">
        <v>3.1725000000000003E-2</v>
      </c>
      <c r="AM258">
        <v>3.2500000000000001E-2</v>
      </c>
      <c r="AN258">
        <v>1</v>
      </c>
      <c r="AO258">
        <v>2.8019999999999998E-3</v>
      </c>
      <c r="AP258">
        <v>0.168127</v>
      </c>
      <c r="AQ258">
        <v>0.150334</v>
      </c>
      <c r="AR258">
        <v>0.12772500000000001</v>
      </c>
      <c r="AS258">
        <v>0</v>
      </c>
      <c r="AT258">
        <v>16</v>
      </c>
      <c r="AU258">
        <v>0</v>
      </c>
      <c r="AV258">
        <v>8.515E-3</v>
      </c>
      <c r="AW258">
        <v>3.1110000000000001E-3</v>
      </c>
      <c r="AX258">
        <v>117.439812</v>
      </c>
      <c r="AY258">
        <v>0</v>
      </c>
      <c r="AZ258">
        <v>253.164557</v>
      </c>
      <c r="BA258">
        <v>0</v>
      </c>
      <c r="BB258">
        <v>0</v>
      </c>
      <c r="BC258">
        <v>0</v>
      </c>
      <c r="BD258">
        <v>5.5733949999999997</v>
      </c>
      <c r="BE258">
        <v>0.37267800000000001</v>
      </c>
    </row>
    <row r="259" spans="1:57" x14ac:dyDescent="0.25">
      <c r="A259" t="s">
        <v>724</v>
      </c>
      <c r="B259" s="5">
        <v>9</v>
      </c>
      <c r="C259" t="s">
        <v>10</v>
      </c>
      <c r="D259" s="5">
        <v>13</v>
      </c>
      <c r="E259" s="5" t="s">
        <v>1</v>
      </c>
      <c r="F259" t="s">
        <v>736</v>
      </c>
      <c r="G259" s="5" t="s">
        <v>244</v>
      </c>
      <c r="H259" s="2">
        <v>13.541397258108127</v>
      </c>
      <c r="I259">
        <v>10.637522601667499</v>
      </c>
      <c r="J259" s="5" t="s">
        <v>51</v>
      </c>
      <c r="K259" s="29">
        <v>11998</v>
      </c>
      <c r="L259" s="29">
        <v>67</v>
      </c>
      <c r="M259" s="29">
        <f t="shared" si="21"/>
        <v>0.55842640440073343</v>
      </c>
      <c r="N259" s="29">
        <v>2.15125000000016E-2</v>
      </c>
      <c r="O259" s="29">
        <v>4.5311972653324747E-2</v>
      </c>
      <c r="P259" s="29">
        <v>33.978315493411891</v>
      </c>
      <c r="Q259" s="29">
        <f t="shared" ref="Q259:Q294" si="31">ABS(P259-$P$298)</f>
        <v>7.8074215562674745</v>
      </c>
      <c r="R259" s="29">
        <v>0.51942594777677276</v>
      </c>
      <c r="S259" s="29">
        <f t="shared" ref="S259:S294" si="32">ABS(R259-$R$298)</f>
        <v>0.16011885205115162</v>
      </c>
      <c r="T259" s="29">
        <v>0.69377819904469451</v>
      </c>
      <c r="U259" s="29">
        <v>1.5177499999999999</v>
      </c>
      <c r="V259" s="29">
        <v>1</v>
      </c>
      <c r="W259" s="29">
        <f t="shared" si="28"/>
        <v>108</v>
      </c>
      <c r="X259" s="29">
        <f t="shared" si="29"/>
        <v>26</v>
      </c>
      <c r="Y259" s="29">
        <f t="shared" si="30"/>
        <v>134</v>
      </c>
      <c r="Z259" s="29">
        <v>46</v>
      </c>
      <c r="AA259" s="2" t="s">
        <v>2258</v>
      </c>
      <c r="AB259" s="34"/>
      <c r="AC259">
        <v>12118</v>
      </c>
      <c r="AD259">
        <v>356.873175</v>
      </c>
      <c r="AE259">
        <v>33.956040999999999</v>
      </c>
      <c r="AF259">
        <v>121.17</v>
      </c>
      <c r="AG259">
        <v>379.27367600000002</v>
      </c>
      <c r="AH259">
        <v>37.927368000000001</v>
      </c>
      <c r="AI259">
        <v>2.9444999999999999E-2</v>
      </c>
      <c r="AJ259">
        <v>1.5269E-2</v>
      </c>
      <c r="AK259">
        <v>0.51857500000000001</v>
      </c>
      <c r="AL259">
        <v>2.7699999999999999E-2</v>
      </c>
      <c r="AM259">
        <v>2.75E-2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25">
      <c r="A260" t="s">
        <v>724</v>
      </c>
      <c r="B260" s="5">
        <v>9</v>
      </c>
      <c r="C260" t="s">
        <v>42</v>
      </c>
      <c r="D260" s="5">
        <v>13</v>
      </c>
      <c r="E260" s="5" t="s">
        <v>7</v>
      </c>
      <c r="F260" t="s">
        <v>736</v>
      </c>
      <c r="G260" s="5" t="s">
        <v>244</v>
      </c>
      <c r="H260" s="2">
        <v>13.541397258108127</v>
      </c>
      <c r="I260">
        <v>10.637522601667499</v>
      </c>
      <c r="J260" s="5" t="s">
        <v>51</v>
      </c>
      <c r="K260" s="29">
        <v>9103</v>
      </c>
      <c r="L260" s="29">
        <v>4</v>
      </c>
      <c r="M260" s="29">
        <f t="shared" ref="M260:M295" si="33">L260/K260*100</f>
        <v>4.3941557728221468E-2</v>
      </c>
      <c r="N260" s="29">
        <v>1.9600000000025375E-2</v>
      </c>
      <c r="O260" s="29">
        <v>2.8319982908327967E-3</v>
      </c>
      <c r="P260" s="29">
        <v>25.77968044145095</v>
      </c>
      <c r="Q260" s="29">
        <f t="shared" si="31"/>
        <v>0.39121349569346719</v>
      </c>
      <c r="R260" s="29">
        <v>0.44513855440167188</v>
      </c>
      <c r="S260" s="29">
        <f t="shared" si="32"/>
        <v>0.23440624542625249</v>
      </c>
      <c r="T260" s="29">
        <v>0.66789726555040441</v>
      </c>
      <c r="U260" s="29">
        <v>1.5177499999999999</v>
      </c>
      <c r="V260" s="29">
        <v>1</v>
      </c>
      <c r="W260" s="29">
        <f t="shared" si="28"/>
        <v>108</v>
      </c>
      <c r="X260" s="29">
        <f t="shared" si="29"/>
        <v>26</v>
      </c>
      <c r="Y260" s="29">
        <f t="shared" si="30"/>
        <v>134</v>
      </c>
      <c r="Z260" s="29">
        <v>46</v>
      </c>
      <c r="AA260" s="2" t="s">
        <v>2258</v>
      </c>
      <c r="AB260" s="34"/>
      <c r="AC260">
        <v>9209</v>
      </c>
      <c r="AD260">
        <v>356.873175</v>
      </c>
      <c r="AE260">
        <v>25.804684999999999</v>
      </c>
      <c r="AF260">
        <v>92.08</v>
      </c>
      <c r="AG260">
        <v>313.88095499999997</v>
      </c>
      <c r="AH260">
        <v>31.388095</v>
      </c>
      <c r="AI260">
        <v>3.8746999999999997E-2</v>
      </c>
      <c r="AJ260">
        <v>1.7226999999999999E-2</v>
      </c>
      <c r="AK260">
        <v>0.44460699999999997</v>
      </c>
      <c r="AL260">
        <v>3.5125000000000003E-2</v>
      </c>
      <c r="AM260">
        <v>3.2500000000000001E-2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25">
      <c r="A261" t="s">
        <v>724</v>
      </c>
      <c r="B261" s="5">
        <v>9</v>
      </c>
      <c r="C261" t="s">
        <v>28</v>
      </c>
      <c r="D261" s="5">
        <v>15</v>
      </c>
      <c r="E261" s="5" t="s">
        <v>1</v>
      </c>
      <c r="F261" t="s">
        <v>736</v>
      </c>
      <c r="G261" s="5" t="s">
        <v>244</v>
      </c>
      <c r="H261" s="2">
        <v>13.541397258108127</v>
      </c>
      <c r="I261">
        <v>10.637522601667499</v>
      </c>
      <c r="J261" s="5" t="s">
        <v>52</v>
      </c>
      <c r="K261" s="29">
        <v>7354</v>
      </c>
      <c r="L261" s="29">
        <v>880</v>
      </c>
      <c r="M261" s="29">
        <f t="shared" si="33"/>
        <v>11.966276856132717</v>
      </c>
      <c r="N261" s="29">
        <v>8.2947815533981673E-2</v>
      </c>
      <c r="O261" s="29">
        <v>0.29169582395577803</v>
      </c>
      <c r="P261" s="29">
        <v>20.826515430784386</v>
      </c>
      <c r="Q261" s="29">
        <f t="shared" si="31"/>
        <v>5.3443785063600302</v>
      </c>
      <c r="R261" s="29">
        <v>0.61781767693785727</v>
      </c>
      <c r="S261" s="29">
        <f t="shared" si="32"/>
        <v>6.1727122890067099E-2</v>
      </c>
      <c r="T261" s="29">
        <v>1.0619056103796805</v>
      </c>
      <c r="U261" s="29">
        <v>1.5177499999999999</v>
      </c>
      <c r="V261" s="29">
        <v>1</v>
      </c>
      <c r="W261" s="29">
        <f t="shared" si="28"/>
        <v>108</v>
      </c>
      <c r="X261" s="29">
        <f t="shared" si="29"/>
        <v>26</v>
      </c>
      <c r="Y261" s="29">
        <f t="shared" si="30"/>
        <v>134</v>
      </c>
      <c r="Z261" s="29">
        <v>46</v>
      </c>
      <c r="AA261" s="2" t="s">
        <v>2258</v>
      </c>
      <c r="AB261" s="34"/>
      <c r="AC261">
        <v>7413</v>
      </c>
      <c r="AD261">
        <v>356.873175</v>
      </c>
      <c r="AE261">
        <v>20.772085000000001</v>
      </c>
      <c r="AF261">
        <v>74.12</v>
      </c>
      <c r="AG261">
        <v>157.91132200000001</v>
      </c>
      <c r="AH261">
        <v>15.791131999999999</v>
      </c>
      <c r="AI261">
        <v>4.8141999999999997E-2</v>
      </c>
      <c r="AJ261">
        <v>2.9711999999999999E-2</v>
      </c>
      <c r="AK261">
        <v>0.61717200000000005</v>
      </c>
      <c r="AL261">
        <v>4.335E-2</v>
      </c>
      <c r="AM261">
        <v>3.2500000000000001E-2</v>
      </c>
      <c r="AN261">
        <v>23</v>
      </c>
      <c r="AO261">
        <v>6.4449000000000006E-2</v>
      </c>
      <c r="AP261">
        <v>3.8669199999999999</v>
      </c>
      <c r="AQ261">
        <v>4.7484149999999996</v>
      </c>
      <c r="AR261">
        <v>0.143398</v>
      </c>
      <c r="AS261">
        <v>9.8178000000000001E-2</v>
      </c>
      <c r="AT261">
        <v>15.304347999999999</v>
      </c>
      <c r="AU261">
        <v>5.9653150000000004</v>
      </c>
      <c r="AV261">
        <v>1.0024999999999999E-2</v>
      </c>
      <c r="AW261">
        <v>6.136E-3</v>
      </c>
      <c r="AX261">
        <v>114.985911</v>
      </c>
      <c r="AY261">
        <v>30.169401000000001</v>
      </c>
      <c r="AZ261">
        <v>301.29703899999998</v>
      </c>
      <c r="BA261">
        <v>118.11536599999999</v>
      </c>
      <c r="BB261">
        <v>11.743365000000001</v>
      </c>
      <c r="BC261">
        <v>21.786615000000001</v>
      </c>
      <c r="BD261">
        <v>6.6782009999999996</v>
      </c>
      <c r="BE261">
        <v>3.7601710000000002</v>
      </c>
    </row>
    <row r="262" spans="1:57" x14ac:dyDescent="0.25">
      <c r="A262" t="s">
        <v>725</v>
      </c>
      <c r="B262" s="5">
        <v>9</v>
      </c>
      <c r="C262" t="s">
        <v>12</v>
      </c>
      <c r="D262" s="5">
        <v>5</v>
      </c>
      <c r="E262" s="5" t="s">
        <v>1</v>
      </c>
      <c r="F262" t="s">
        <v>736</v>
      </c>
      <c r="G262" s="5" t="s">
        <v>244</v>
      </c>
      <c r="H262" s="2">
        <v>13.541397258108127</v>
      </c>
      <c r="I262">
        <v>10.637522601667499</v>
      </c>
      <c r="J262" s="5" t="s">
        <v>51</v>
      </c>
      <c r="K262" s="29">
        <v>10319</v>
      </c>
      <c r="L262" s="29">
        <v>61</v>
      </c>
      <c r="M262" s="29">
        <f t="shared" si="33"/>
        <v>0.59114255257292381</v>
      </c>
      <c r="N262" s="29">
        <v>4.7563888888885901E-2</v>
      </c>
      <c r="O262" s="29">
        <v>2.7263883115447127E-2</v>
      </c>
      <c r="P262" s="29">
        <v>31.259556652033211</v>
      </c>
      <c r="Q262" s="29">
        <f t="shared" si="31"/>
        <v>5.0886627148887946</v>
      </c>
      <c r="R262" s="29">
        <v>0.3911127557279479</v>
      </c>
      <c r="S262" s="29">
        <f t="shared" si="32"/>
        <v>0.28843204409997647</v>
      </c>
      <c r="T262" s="29">
        <v>1.0706143466415776</v>
      </c>
      <c r="U262" s="29">
        <v>1.5177499999999999</v>
      </c>
      <c r="V262" s="29">
        <v>1</v>
      </c>
      <c r="W262" s="29">
        <f t="shared" si="28"/>
        <v>108</v>
      </c>
      <c r="X262" s="29">
        <f t="shared" si="29"/>
        <v>26</v>
      </c>
      <c r="Y262" s="29">
        <f t="shared" si="30"/>
        <v>134</v>
      </c>
      <c r="Z262" s="29">
        <v>46</v>
      </c>
      <c r="AA262" s="2" t="s">
        <v>2258</v>
      </c>
      <c r="AB262" s="34"/>
      <c r="AC262">
        <v>10408</v>
      </c>
      <c r="AD262">
        <v>333.16402499999998</v>
      </c>
      <c r="AE262">
        <v>31.239868000000001</v>
      </c>
      <c r="AF262">
        <v>104.07</v>
      </c>
      <c r="AG262">
        <v>382.80901899999998</v>
      </c>
      <c r="AH262">
        <v>38.280901999999998</v>
      </c>
      <c r="AI262">
        <v>3.2011999999999999E-2</v>
      </c>
      <c r="AJ262">
        <v>1.2546E-2</v>
      </c>
      <c r="AK262">
        <v>0.39190700000000001</v>
      </c>
      <c r="AL262">
        <v>3.0474999999999999E-2</v>
      </c>
      <c r="AM262">
        <v>2.75E-2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25">
      <c r="A263" t="s">
        <v>725</v>
      </c>
      <c r="B263" s="5">
        <v>9</v>
      </c>
      <c r="C263" t="s">
        <v>13</v>
      </c>
      <c r="D263" s="5">
        <v>11</v>
      </c>
      <c r="E263" s="5" t="s">
        <v>1</v>
      </c>
      <c r="F263" t="s">
        <v>736</v>
      </c>
      <c r="G263" s="5" t="s">
        <v>244</v>
      </c>
      <c r="H263" s="2">
        <v>13.541397258108127</v>
      </c>
      <c r="I263">
        <v>10.637522601667499</v>
      </c>
      <c r="J263" s="5" t="s">
        <v>50</v>
      </c>
      <c r="K263" s="29">
        <v>6338</v>
      </c>
      <c r="L263" s="29">
        <v>529</v>
      </c>
      <c r="M263" s="29">
        <f t="shared" si="33"/>
        <v>8.3464815399179546</v>
      </c>
      <c r="N263" s="29">
        <v>7.2921071428574707E-2</v>
      </c>
      <c r="O263" s="29">
        <v>0.21205242423125542</v>
      </c>
      <c r="P263" s="29">
        <v>19.1998323539671</v>
      </c>
      <c r="Q263" s="29">
        <f t="shared" si="31"/>
        <v>6.9710615831773168</v>
      </c>
      <c r="R263" s="29">
        <v>0.63533891175909663</v>
      </c>
      <c r="S263" s="29">
        <f t="shared" si="32"/>
        <v>4.4205888068827748E-2</v>
      </c>
      <c r="T263" s="29">
        <v>1.0706143466415776</v>
      </c>
      <c r="U263" s="29">
        <v>1.5177499999999999</v>
      </c>
      <c r="V263" s="29">
        <v>1</v>
      </c>
      <c r="W263" s="29">
        <f t="shared" si="28"/>
        <v>108</v>
      </c>
      <c r="X263" s="29">
        <f t="shared" si="29"/>
        <v>26</v>
      </c>
      <c r="Y263" s="29">
        <f t="shared" si="30"/>
        <v>134</v>
      </c>
      <c r="Z263" s="29">
        <v>46</v>
      </c>
      <c r="AA263" s="2" t="s">
        <v>2258</v>
      </c>
      <c r="AB263" s="34"/>
      <c r="AC263">
        <v>6405</v>
      </c>
      <c r="AD263">
        <v>333.16402499999998</v>
      </c>
      <c r="AE263">
        <v>19.224765000000001</v>
      </c>
      <c r="AF263">
        <v>64.040000000000006</v>
      </c>
      <c r="AG263">
        <v>133.891965</v>
      </c>
      <c r="AH263">
        <v>13.389196999999999</v>
      </c>
      <c r="AI263">
        <v>5.2012999999999997E-2</v>
      </c>
      <c r="AJ263">
        <v>3.3187000000000001E-2</v>
      </c>
      <c r="AK263">
        <v>0.63804799999999995</v>
      </c>
      <c r="AL263">
        <v>4.5538000000000002E-2</v>
      </c>
      <c r="AM263">
        <v>3.2500000000000001E-2</v>
      </c>
      <c r="AN263">
        <v>14</v>
      </c>
      <c r="AO263">
        <v>4.2021000000000003E-2</v>
      </c>
      <c r="AP263">
        <v>2.5212810000000001</v>
      </c>
      <c r="AQ263">
        <v>3.2474630000000002</v>
      </c>
      <c r="AR263">
        <v>0.173843</v>
      </c>
      <c r="AS263">
        <v>0.27381</v>
      </c>
      <c r="AT263">
        <v>14.857143000000001</v>
      </c>
      <c r="AU263">
        <v>10.136431999999999</v>
      </c>
      <c r="AV263">
        <v>1.2545000000000001E-2</v>
      </c>
      <c r="AW263">
        <v>8.6470000000000002E-3</v>
      </c>
      <c r="AX263">
        <v>123.671611</v>
      </c>
      <c r="AY263">
        <v>46.558912999999997</v>
      </c>
      <c r="AZ263">
        <v>295.53872100000001</v>
      </c>
      <c r="BA263">
        <v>96.232100000000003</v>
      </c>
      <c r="BB263">
        <v>19.201104000000001</v>
      </c>
      <c r="BC263">
        <v>31.671969000000001</v>
      </c>
      <c r="BD263">
        <v>6.4467689999999997</v>
      </c>
      <c r="BE263">
        <v>1.105542</v>
      </c>
    </row>
    <row r="264" spans="1:57" x14ac:dyDescent="0.25">
      <c r="A264" t="s">
        <v>726</v>
      </c>
      <c r="B264" s="5">
        <v>9</v>
      </c>
      <c r="C264" t="s">
        <v>8</v>
      </c>
      <c r="D264" s="5">
        <v>1</v>
      </c>
      <c r="E264" s="5" t="s">
        <v>1</v>
      </c>
      <c r="F264" t="s">
        <v>736</v>
      </c>
      <c r="G264" s="5" t="s">
        <v>244</v>
      </c>
      <c r="H264" s="2">
        <v>13.541397258108127</v>
      </c>
      <c r="I264">
        <v>10.637522601667499</v>
      </c>
      <c r="J264" s="5" t="s">
        <v>52</v>
      </c>
      <c r="K264" s="29">
        <v>10316</v>
      </c>
      <c r="L264" s="29">
        <v>845</v>
      </c>
      <c r="M264" s="29">
        <f t="shared" si="33"/>
        <v>8.1911593640946112</v>
      </c>
      <c r="N264" s="29">
        <v>8.2426861702129109E-2</v>
      </c>
      <c r="O264" s="29">
        <v>0.21288823687107322</v>
      </c>
      <c r="P264" s="29">
        <v>23.363351612361608</v>
      </c>
      <c r="Q264" s="29">
        <f t="shared" si="31"/>
        <v>2.8075423247828084</v>
      </c>
      <c r="R264" s="29">
        <v>0.56752624789286421</v>
      </c>
      <c r="S264" s="29">
        <f t="shared" si="32"/>
        <v>0.11201855193506016</v>
      </c>
      <c r="T264" s="29">
        <v>1.0311298040490768</v>
      </c>
      <c r="U264" s="29">
        <v>1.5177499999999999</v>
      </c>
      <c r="V264" s="29">
        <v>1</v>
      </c>
      <c r="W264" s="29">
        <f t="shared" si="28"/>
        <v>108</v>
      </c>
      <c r="X264" s="29">
        <f t="shared" si="29"/>
        <v>26</v>
      </c>
      <c r="Y264" s="29">
        <f t="shared" si="30"/>
        <v>134</v>
      </c>
      <c r="Z264" s="29">
        <v>46</v>
      </c>
      <c r="AA264" s="2" t="s">
        <v>2258</v>
      </c>
      <c r="AB264" s="34"/>
      <c r="AC264">
        <v>10388</v>
      </c>
      <c r="AD264">
        <v>444.43677500000001</v>
      </c>
      <c r="AE264">
        <v>23.373403</v>
      </c>
      <c r="AF264">
        <v>103.87</v>
      </c>
      <c r="AG264">
        <v>249.25383299999999</v>
      </c>
      <c r="AH264">
        <v>24.925383</v>
      </c>
      <c r="AI264">
        <v>4.2777999999999997E-2</v>
      </c>
      <c r="AJ264">
        <v>2.426E-2</v>
      </c>
      <c r="AK264">
        <v>0.56710199999999999</v>
      </c>
      <c r="AL264">
        <v>3.8699999999999998E-2</v>
      </c>
      <c r="AM264">
        <v>3.2500000000000001E-2</v>
      </c>
      <c r="AN264">
        <v>19</v>
      </c>
      <c r="AO264">
        <v>4.2750999999999997E-2</v>
      </c>
      <c r="AP264">
        <v>2.5650439999999999</v>
      </c>
      <c r="AQ264">
        <v>3.003466</v>
      </c>
      <c r="AR264">
        <v>0.149589</v>
      </c>
      <c r="AS264">
        <v>0.13766800000000001</v>
      </c>
      <c r="AT264">
        <v>16.421053000000001</v>
      </c>
      <c r="AU264">
        <v>7.8196029999999999</v>
      </c>
      <c r="AV264">
        <v>9.7000000000000003E-3</v>
      </c>
      <c r="AW264">
        <v>6.1599999999999997E-3</v>
      </c>
      <c r="AX264">
        <v>133.325526</v>
      </c>
      <c r="AY264">
        <v>60.475163000000002</v>
      </c>
      <c r="AZ264">
        <v>332.51817899999998</v>
      </c>
      <c r="BA264">
        <v>122.51514299999999</v>
      </c>
      <c r="BB264">
        <v>12.873313</v>
      </c>
      <c r="BC264">
        <v>25.057210999999999</v>
      </c>
      <c r="BD264">
        <v>6.8702990000000002</v>
      </c>
      <c r="BE264">
        <v>2.5464440000000002</v>
      </c>
    </row>
    <row r="265" spans="1:57" x14ac:dyDescent="0.25">
      <c r="A265" t="s">
        <v>726</v>
      </c>
      <c r="B265" s="5">
        <v>9</v>
      </c>
      <c r="C265" t="s">
        <v>15</v>
      </c>
      <c r="D265" s="5">
        <v>6</v>
      </c>
      <c r="E265" s="5" t="s">
        <v>1</v>
      </c>
      <c r="F265" t="s">
        <v>736</v>
      </c>
      <c r="G265" s="5" t="s">
        <v>244</v>
      </c>
      <c r="H265" s="2">
        <v>13.541397258108127</v>
      </c>
      <c r="I265">
        <v>10.637522601667499</v>
      </c>
      <c r="J265" s="5" t="s">
        <v>51</v>
      </c>
      <c r="K265" s="29">
        <v>13419</v>
      </c>
      <c r="L265" s="29">
        <v>99</v>
      </c>
      <c r="M265" s="29">
        <f t="shared" si="33"/>
        <v>0.73775989268947018</v>
      </c>
      <c r="N265" s="29">
        <v>3.9605555555556213E-2</v>
      </c>
      <c r="O265" s="29">
        <v>4.076583259233317E-2</v>
      </c>
      <c r="P265" s="29">
        <v>30.390928197584376</v>
      </c>
      <c r="Q265" s="29">
        <f t="shared" si="31"/>
        <v>4.2200342604399594</v>
      </c>
      <c r="R265" s="29">
        <v>0.40593852915788986</v>
      </c>
      <c r="S265" s="29">
        <f t="shared" si="32"/>
        <v>0.27360627067003451</v>
      </c>
      <c r="T265" s="29">
        <v>1.0164956399949463</v>
      </c>
      <c r="U265" s="29">
        <v>1.5177499999999999</v>
      </c>
      <c r="V265" s="29">
        <v>1</v>
      </c>
      <c r="W265" s="29">
        <f t="shared" si="28"/>
        <v>108</v>
      </c>
      <c r="X265" s="29">
        <f t="shared" si="29"/>
        <v>26</v>
      </c>
      <c r="Y265" s="29">
        <f t="shared" si="30"/>
        <v>134</v>
      </c>
      <c r="Z265" s="29">
        <v>46</v>
      </c>
      <c r="AA265" s="2" t="s">
        <v>2258</v>
      </c>
      <c r="AB265" s="34"/>
      <c r="AC265">
        <v>13510</v>
      </c>
      <c r="AD265">
        <v>444.43677500000001</v>
      </c>
      <c r="AE265">
        <v>30.398025000000001</v>
      </c>
      <c r="AF265">
        <v>135.09</v>
      </c>
      <c r="AG265">
        <v>461.616466</v>
      </c>
      <c r="AH265">
        <v>46.161647000000002</v>
      </c>
      <c r="AI265">
        <v>3.2896000000000002E-2</v>
      </c>
      <c r="AJ265">
        <v>1.3343000000000001E-2</v>
      </c>
      <c r="AK265">
        <v>0.40559800000000001</v>
      </c>
      <c r="AL265">
        <v>3.1925000000000002E-2</v>
      </c>
      <c r="AM265">
        <v>3.2500000000000001E-2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25">
      <c r="A266" t="s">
        <v>726</v>
      </c>
      <c r="B266" s="5">
        <v>9</v>
      </c>
      <c r="C266" t="s">
        <v>28</v>
      </c>
      <c r="D266" s="5">
        <v>15</v>
      </c>
      <c r="E266" s="5" t="s">
        <v>1</v>
      </c>
      <c r="F266" t="s">
        <v>736</v>
      </c>
      <c r="G266" s="5" t="s">
        <v>244</v>
      </c>
      <c r="H266" s="2">
        <v>13.541397258108127</v>
      </c>
      <c r="I266">
        <v>10.637522601667499</v>
      </c>
      <c r="J266" s="5" t="s">
        <v>51</v>
      </c>
      <c r="K266" s="29">
        <v>13251</v>
      </c>
      <c r="L266" s="29">
        <v>286</v>
      </c>
      <c r="M266" s="29">
        <f t="shared" si="33"/>
        <v>2.1583276733831407</v>
      </c>
      <c r="N266" s="29">
        <v>5.19553571428591E-2</v>
      </c>
      <c r="O266" s="29">
        <v>9.5120276048777389E-2</v>
      </c>
      <c r="P266" s="29">
        <v>30.010447093389267</v>
      </c>
      <c r="Q266" s="29">
        <f t="shared" si="31"/>
        <v>3.8395531562448504</v>
      </c>
      <c r="R266" s="29">
        <v>0.62584306716740501</v>
      </c>
      <c r="S266" s="29">
        <f t="shared" si="32"/>
        <v>5.3701732660519363E-2</v>
      </c>
      <c r="T266" s="29">
        <v>0.66792755580023966</v>
      </c>
      <c r="U266" s="29">
        <v>1.5177499999999999</v>
      </c>
      <c r="V266" s="29">
        <v>1</v>
      </c>
      <c r="W266" s="29">
        <f t="shared" si="28"/>
        <v>108</v>
      </c>
      <c r="X266" s="29">
        <f t="shared" si="29"/>
        <v>26</v>
      </c>
      <c r="Y266" s="29">
        <f t="shared" si="30"/>
        <v>134</v>
      </c>
      <c r="Z266" s="29">
        <v>46</v>
      </c>
      <c r="AA266" s="2" t="s">
        <v>2258</v>
      </c>
      <c r="AB266" s="34"/>
      <c r="AC266">
        <v>13341</v>
      </c>
      <c r="AD266">
        <v>444.43677500000001</v>
      </c>
      <c r="AE266">
        <v>30.017768</v>
      </c>
      <c r="AF266">
        <v>133.4</v>
      </c>
      <c r="AG266">
        <v>429.30891000000003</v>
      </c>
      <c r="AH266">
        <v>42.930891000000003</v>
      </c>
      <c r="AI266">
        <v>3.3312000000000001E-2</v>
      </c>
      <c r="AJ266">
        <v>2.0825E-2</v>
      </c>
      <c r="AK266">
        <v>0.62515699999999996</v>
      </c>
      <c r="AL266">
        <v>2.7924999999999998E-2</v>
      </c>
      <c r="AM266">
        <v>2.75E-2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25">
      <c r="A267" t="s">
        <v>726</v>
      </c>
      <c r="B267" s="5">
        <v>9</v>
      </c>
      <c r="C267" t="s">
        <v>34</v>
      </c>
      <c r="D267" s="5">
        <v>15</v>
      </c>
      <c r="E267" s="5" t="s">
        <v>7</v>
      </c>
      <c r="F267" t="s">
        <v>736</v>
      </c>
      <c r="G267" s="5" t="s">
        <v>244</v>
      </c>
      <c r="H267" s="2">
        <v>13.541397258108127</v>
      </c>
      <c r="I267">
        <v>10.637522601667499</v>
      </c>
      <c r="J267" s="5" t="s">
        <v>51</v>
      </c>
      <c r="K267" s="29">
        <v>16560</v>
      </c>
      <c r="L267" s="29">
        <v>191</v>
      </c>
      <c r="M267" s="29">
        <f t="shared" si="33"/>
        <v>1.1533816425120773</v>
      </c>
      <c r="N267" s="29">
        <v>4.4191346153845887E-2</v>
      </c>
      <c r="O267" s="29">
        <v>5.888398041114791E-2</v>
      </c>
      <c r="P267" s="29">
        <v>37.504565984946517</v>
      </c>
      <c r="Q267" s="29">
        <f t="shared" si="31"/>
        <v>11.3336720478021</v>
      </c>
      <c r="R267" s="29">
        <v>0.51517873688828131</v>
      </c>
      <c r="S267" s="29">
        <f t="shared" si="32"/>
        <v>0.16436606293964307</v>
      </c>
      <c r="T267" s="29">
        <v>0.69482190062147431</v>
      </c>
      <c r="U267" s="29">
        <v>1.5177499999999999</v>
      </c>
      <c r="V267" s="29">
        <v>1</v>
      </c>
      <c r="W267" s="29">
        <f t="shared" si="28"/>
        <v>108</v>
      </c>
      <c r="X267" s="29">
        <f t="shared" si="29"/>
        <v>26</v>
      </c>
      <c r="Y267" s="29">
        <f t="shared" si="30"/>
        <v>134</v>
      </c>
      <c r="Z267" s="29">
        <v>46</v>
      </c>
      <c r="AA267" s="2" t="s">
        <v>2258</v>
      </c>
      <c r="AB267" s="34"/>
      <c r="AC267">
        <v>16657</v>
      </c>
      <c r="AD267">
        <v>444.43677500000001</v>
      </c>
      <c r="AE267">
        <v>37.478897000000003</v>
      </c>
      <c r="AF267">
        <v>166.56</v>
      </c>
      <c r="AG267">
        <v>556.02227100000005</v>
      </c>
      <c r="AH267">
        <v>55.602226999999999</v>
      </c>
      <c r="AI267">
        <v>2.6679999999999999E-2</v>
      </c>
      <c r="AJ267">
        <v>1.3754000000000001E-2</v>
      </c>
      <c r="AK267">
        <v>0.51551199999999997</v>
      </c>
      <c r="AL267">
        <v>2.6724999999999999E-2</v>
      </c>
      <c r="AM267">
        <v>2.75E-2</v>
      </c>
      <c r="AN267">
        <v>1</v>
      </c>
      <c r="AO267">
        <v>2.2499999999999998E-3</v>
      </c>
      <c r="AP267">
        <v>0.13500200000000001</v>
      </c>
      <c r="AQ267">
        <v>8.4048999999999999E-2</v>
      </c>
      <c r="AR267">
        <v>8.7675000000000003E-2</v>
      </c>
      <c r="AS267">
        <v>0</v>
      </c>
      <c r="AT267">
        <v>14</v>
      </c>
      <c r="AU267">
        <v>0</v>
      </c>
      <c r="AV267">
        <v>6.744E-3</v>
      </c>
      <c r="AW267">
        <v>3.0820000000000001E-3</v>
      </c>
      <c r="AX267">
        <v>148.274879</v>
      </c>
      <c r="AY267">
        <v>0</v>
      </c>
      <c r="AZ267">
        <v>526.315789</v>
      </c>
      <c r="BA267">
        <v>0</v>
      </c>
      <c r="BB267">
        <v>0</v>
      </c>
      <c r="BC267">
        <v>0</v>
      </c>
      <c r="BD267">
        <v>5.0288110000000001</v>
      </c>
      <c r="BE267">
        <v>0.33071899999999999</v>
      </c>
    </row>
    <row r="268" spans="1:57" x14ac:dyDescent="0.25">
      <c r="A268" t="s">
        <v>727</v>
      </c>
      <c r="B268" s="5">
        <v>9</v>
      </c>
      <c r="C268" t="s">
        <v>3</v>
      </c>
      <c r="D268" s="5">
        <v>4</v>
      </c>
      <c r="E268" s="5" t="s">
        <v>1</v>
      </c>
      <c r="F268" t="s">
        <v>736</v>
      </c>
      <c r="G268" s="5" t="s">
        <v>244</v>
      </c>
      <c r="H268" s="2">
        <v>13.541397258108127</v>
      </c>
      <c r="I268">
        <v>10.637522601667499</v>
      </c>
      <c r="J268" s="5" t="s">
        <v>52</v>
      </c>
      <c r="K268" s="29">
        <v>25709</v>
      </c>
      <c r="L268" s="29">
        <v>1502</v>
      </c>
      <c r="M268" s="29">
        <f t="shared" si="33"/>
        <v>5.8423120308063323</v>
      </c>
      <c r="N268" s="29">
        <v>3.8350496688744767E-2</v>
      </c>
      <c r="O268" s="29">
        <v>0.42124463636285786</v>
      </c>
      <c r="P268" s="29">
        <v>71.72038646524976</v>
      </c>
      <c r="Q268" s="29">
        <f t="shared" si="31"/>
        <v>45.549492528105347</v>
      </c>
      <c r="R268" s="29">
        <v>0.4144836691568945</v>
      </c>
      <c r="S268" s="29">
        <f t="shared" si="32"/>
        <v>0.26506113067102988</v>
      </c>
      <c r="T268" s="29">
        <v>1.0039519700818025</v>
      </c>
      <c r="U268" s="29">
        <v>1.5177499999999999</v>
      </c>
      <c r="V268" s="29">
        <v>1</v>
      </c>
      <c r="W268" s="29">
        <f t="shared" si="28"/>
        <v>108</v>
      </c>
      <c r="X268" s="29">
        <f t="shared" si="29"/>
        <v>26</v>
      </c>
      <c r="Y268" s="29">
        <f t="shared" si="30"/>
        <v>134</v>
      </c>
      <c r="Z268" s="29">
        <v>46</v>
      </c>
      <c r="AA268" s="2" t="s">
        <v>2258</v>
      </c>
      <c r="AB268" s="34"/>
      <c r="AC268">
        <v>25906</v>
      </c>
      <c r="AD268">
        <v>361.58814999999998</v>
      </c>
      <c r="AE268">
        <v>71.645047000000005</v>
      </c>
      <c r="AF268">
        <v>259.05</v>
      </c>
      <c r="AG268">
        <v>1297.3543110000001</v>
      </c>
      <c r="AH268">
        <v>129.73543100000001</v>
      </c>
      <c r="AI268">
        <v>1.3957000000000001E-2</v>
      </c>
      <c r="AJ268">
        <v>5.7869999999999996E-3</v>
      </c>
      <c r="AK268">
        <v>0.41464200000000001</v>
      </c>
      <c r="AL268">
        <v>1.4E-2</v>
      </c>
      <c r="AM268">
        <v>1.2500000000000001E-2</v>
      </c>
      <c r="AN268">
        <v>26</v>
      </c>
      <c r="AO268">
        <v>7.1904999999999997E-2</v>
      </c>
      <c r="AP268">
        <v>4.3143010000000004</v>
      </c>
      <c r="AQ268">
        <v>2.7213769999999999</v>
      </c>
      <c r="AR268">
        <v>0.13547100000000001</v>
      </c>
      <c r="AS268">
        <v>0.111957</v>
      </c>
      <c r="AT268">
        <v>27.115385</v>
      </c>
      <c r="AU268">
        <v>13.042475</v>
      </c>
      <c r="AV268">
        <v>5.1869999999999998E-3</v>
      </c>
      <c r="AW268">
        <v>2.196E-3</v>
      </c>
      <c r="AX268">
        <v>225.315765</v>
      </c>
      <c r="AY268">
        <v>46.379634000000003</v>
      </c>
      <c r="AZ268">
        <v>485.48593299999999</v>
      </c>
      <c r="BA268">
        <v>250.033996</v>
      </c>
      <c r="BB268">
        <v>6.7172320000000001</v>
      </c>
      <c r="BC268">
        <v>7.490132</v>
      </c>
      <c r="BD268">
        <v>5.9117230000000003</v>
      </c>
      <c r="BE268">
        <v>4.4948949999999996</v>
      </c>
    </row>
    <row r="269" spans="1:57" x14ac:dyDescent="0.25">
      <c r="A269" t="s">
        <v>727</v>
      </c>
      <c r="B269" s="5">
        <v>9</v>
      </c>
      <c r="C269" t="s">
        <v>15</v>
      </c>
      <c r="D269" s="5">
        <v>6</v>
      </c>
      <c r="E269" s="5" t="s">
        <v>1</v>
      </c>
      <c r="F269" t="s">
        <v>736</v>
      </c>
      <c r="G269" s="5" t="s">
        <v>244</v>
      </c>
      <c r="H269" s="2">
        <v>13.541397258108127</v>
      </c>
      <c r="I269">
        <v>10.637522601667499</v>
      </c>
      <c r="J269" s="5" t="s">
        <v>50</v>
      </c>
      <c r="K269" s="29">
        <v>15708</v>
      </c>
      <c r="L269" s="29">
        <v>328</v>
      </c>
      <c r="M269" s="29">
        <f t="shared" si="33"/>
        <v>2.0881079704609116</v>
      </c>
      <c r="N269" s="29">
        <v>5.8452272727274004E-2</v>
      </c>
      <c r="O269" s="29">
        <v>9.2060086092545096E-2</v>
      </c>
      <c r="P269" s="29">
        <v>43.820600980051466</v>
      </c>
      <c r="Q269" s="29">
        <f t="shared" si="31"/>
        <v>17.64970704290705</v>
      </c>
      <c r="R269" s="29">
        <v>0.36625074775759164</v>
      </c>
      <c r="S269" s="29">
        <f t="shared" si="32"/>
        <v>0.31329405207033273</v>
      </c>
      <c r="T269" s="29">
        <v>1.0134809102065325</v>
      </c>
      <c r="U269" s="29">
        <v>1.5177499999999999</v>
      </c>
      <c r="V269" s="29">
        <v>1</v>
      </c>
      <c r="W269" s="29">
        <f t="shared" si="28"/>
        <v>108</v>
      </c>
      <c r="X269" s="29">
        <f t="shared" si="29"/>
        <v>26</v>
      </c>
      <c r="Y269" s="29">
        <f t="shared" si="30"/>
        <v>134</v>
      </c>
      <c r="Z269" s="29">
        <v>46</v>
      </c>
      <c r="AA269" s="2" t="s">
        <v>2258</v>
      </c>
      <c r="AB269" s="34"/>
      <c r="AC269">
        <v>15847</v>
      </c>
      <c r="AD269">
        <v>361.58814999999998</v>
      </c>
      <c r="AE269">
        <v>43.826104000000001</v>
      </c>
      <c r="AF269">
        <v>158.46</v>
      </c>
      <c r="AG269">
        <v>719.370272</v>
      </c>
      <c r="AH269">
        <v>71.937027</v>
      </c>
      <c r="AI269">
        <v>2.2817E-2</v>
      </c>
      <c r="AJ269">
        <v>8.3409999999999995E-3</v>
      </c>
      <c r="AK269">
        <v>0.36557800000000001</v>
      </c>
      <c r="AL269">
        <v>2.2249999999999999E-2</v>
      </c>
      <c r="AM269">
        <v>2.2499999999999999E-2</v>
      </c>
      <c r="AN269">
        <v>4</v>
      </c>
      <c r="AO269">
        <v>1.1062000000000001E-2</v>
      </c>
      <c r="AP269">
        <v>0.66373899999999997</v>
      </c>
      <c r="AQ269">
        <v>0.39124100000000001</v>
      </c>
      <c r="AR269">
        <v>8.115E-2</v>
      </c>
      <c r="AS269">
        <v>1.7929E-2</v>
      </c>
      <c r="AT269">
        <v>15.5</v>
      </c>
      <c r="AU269">
        <v>2.0816659999999998</v>
      </c>
      <c r="AV269">
        <v>5.5970000000000004E-3</v>
      </c>
      <c r="AW269">
        <v>1.856E-3</v>
      </c>
      <c r="AX269">
        <v>181.11941200000001</v>
      </c>
      <c r="AY269">
        <v>14.915622000000001</v>
      </c>
      <c r="AZ269">
        <v>492.01388900000001</v>
      </c>
      <c r="BA269">
        <v>413.19288799999998</v>
      </c>
      <c r="BB269">
        <v>52.023775000000001</v>
      </c>
      <c r="BC269">
        <v>76.646463999999995</v>
      </c>
      <c r="BD269">
        <v>5.634544</v>
      </c>
      <c r="BE269">
        <v>1.0497810000000001</v>
      </c>
    </row>
    <row r="270" spans="1:57" x14ac:dyDescent="0.25">
      <c r="A270" t="s">
        <v>727</v>
      </c>
      <c r="B270" s="5">
        <v>9</v>
      </c>
      <c r="C270" t="s">
        <v>13</v>
      </c>
      <c r="D270" s="5">
        <v>11</v>
      </c>
      <c r="E270" s="5" t="s">
        <v>1</v>
      </c>
      <c r="F270" t="s">
        <v>736</v>
      </c>
      <c r="G270" s="5" t="s">
        <v>244</v>
      </c>
      <c r="H270" s="2">
        <v>13.541397258108127</v>
      </c>
      <c r="I270">
        <v>10.637522601667499</v>
      </c>
      <c r="J270" s="5" t="s">
        <v>51</v>
      </c>
      <c r="K270" s="29">
        <v>12255</v>
      </c>
      <c r="L270" s="29">
        <v>17</v>
      </c>
      <c r="M270" s="29">
        <f t="shared" si="33"/>
        <v>0.13871889024887801</v>
      </c>
      <c r="N270" s="29">
        <v>3.8491666666667847E-2</v>
      </c>
      <c r="O270" s="29">
        <v>8.3690987356859186E-3</v>
      </c>
      <c r="P270" s="29">
        <v>34.187768335276978</v>
      </c>
      <c r="Q270" s="29">
        <f t="shared" si="31"/>
        <v>8.0168743981325612</v>
      </c>
      <c r="R270" s="29">
        <v>0.4294375643475013</v>
      </c>
      <c r="S270" s="29">
        <f t="shared" si="32"/>
        <v>0.25010723548042307</v>
      </c>
      <c r="T270" s="29">
        <v>1.0239226929981389</v>
      </c>
      <c r="U270" s="29">
        <v>1.5177499999999999</v>
      </c>
      <c r="V270" s="29">
        <v>1</v>
      </c>
      <c r="W270" s="29">
        <f t="shared" si="28"/>
        <v>108</v>
      </c>
      <c r="X270" s="29">
        <f t="shared" si="29"/>
        <v>26</v>
      </c>
      <c r="Y270" s="29">
        <f t="shared" si="30"/>
        <v>134</v>
      </c>
      <c r="Z270" s="29">
        <v>46</v>
      </c>
      <c r="AA270" s="2" t="s">
        <v>2258</v>
      </c>
      <c r="AB270" s="34"/>
      <c r="AC270">
        <v>12351</v>
      </c>
      <c r="AD270">
        <v>361.58814999999998</v>
      </c>
      <c r="AE270">
        <v>34.157646</v>
      </c>
      <c r="AF270">
        <v>123.5</v>
      </c>
      <c r="AG270">
        <v>460.37020999999999</v>
      </c>
      <c r="AH270">
        <v>46.037021000000003</v>
      </c>
      <c r="AI270">
        <v>2.9277000000000001E-2</v>
      </c>
      <c r="AJ270">
        <v>1.2605999999999999E-2</v>
      </c>
      <c r="AK270">
        <v>0.43059500000000001</v>
      </c>
      <c r="AL270">
        <v>2.7675000000000002E-2</v>
      </c>
      <c r="AM270">
        <v>2.75E-2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</row>
    <row r="271" spans="1:57" x14ac:dyDescent="0.25">
      <c r="A271" t="s">
        <v>727</v>
      </c>
      <c r="B271" s="5">
        <v>9</v>
      </c>
      <c r="C271" t="s">
        <v>11</v>
      </c>
      <c r="D271" s="5">
        <v>16</v>
      </c>
      <c r="E271" s="5" t="s">
        <v>1</v>
      </c>
      <c r="F271" t="s">
        <v>736</v>
      </c>
      <c r="G271" s="5" t="s">
        <v>244</v>
      </c>
      <c r="H271" s="2">
        <v>13.541397258108127</v>
      </c>
      <c r="I271">
        <v>10.637522601667499</v>
      </c>
      <c r="J271" s="5" t="s">
        <v>51</v>
      </c>
      <c r="K271" s="29">
        <v>7701</v>
      </c>
      <c r="L271" s="29">
        <v>501</v>
      </c>
      <c r="M271" s="29">
        <f t="shared" si="33"/>
        <v>6.505648617062719</v>
      </c>
      <c r="N271" s="29">
        <v>5.9664802631579021E-2</v>
      </c>
      <c r="O271" s="29">
        <v>0.21201716797070994</v>
      </c>
      <c r="P271" s="29">
        <v>21.483476454505752</v>
      </c>
      <c r="Q271" s="29">
        <f t="shared" si="31"/>
        <v>4.687417482638665</v>
      </c>
      <c r="R271" s="29">
        <v>0.60810845714178807</v>
      </c>
      <c r="S271" s="29">
        <f t="shared" si="32"/>
        <v>7.14363426861363E-2</v>
      </c>
      <c r="T271" s="29">
        <v>1.0266054516038818</v>
      </c>
      <c r="U271" s="29">
        <v>1.5177499999999999</v>
      </c>
      <c r="V271" s="29">
        <v>1</v>
      </c>
      <c r="W271" s="29">
        <f t="shared" si="28"/>
        <v>108</v>
      </c>
      <c r="X271" s="29">
        <f t="shared" si="29"/>
        <v>26</v>
      </c>
      <c r="Y271" s="29">
        <f t="shared" si="30"/>
        <v>134</v>
      </c>
      <c r="Z271" s="29">
        <v>46</v>
      </c>
      <c r="AA271" s="2" t="s">
        <v>2258</v>
      </c>
      <c r="AB271" s="34"/>
      <c r="AC271">
        <v>7782</v>
      </c>
      <c r="AD271">
        <v>361.58814999999998</v>
      </c>
      <c r="AE271">
        <v>21.521723000000001</v>
      </c>
      <c r="AF271">
        <v>77.81</v>
      </c>
      <c r="AG271">
        <v>177.23525000000001</v>
      </c>
      <c r="AH271">
        <v>17.723524999999999</v>
      </c>
      <c r="AI271">
        <v>4.6464999999999999E-2</v>
      </c>
      <c r="AJ271">
        <v>2.8243000000000001E-2</v>
      </c>
      <c r="AK271">
        <v>0.60782499999999995</v>
      </c>
      <c r="AL271">
        <v>4.0875000000000002E-2</v>
      </c>
      <c r="AM271">
        <v>3.2500000000000001E-2</v>
      </c>
      <c r="AN271">
        <v>6</v>
      </c>
      <c r="AO271">
        <v>1.6593E-2</v>
      </c>
      <c r="AP271">
        <v>0.99560800000000005</v>
      </c>
      <c r="AQ271">
        <v>0.822411</v>
      </c>
      <c r="AR271">
        <v>7.3037000000000005E-2</v>
      </c>
      <c r="AS271">
        <v>1.9876999999999999E-2</v>
      </c>
      <c r="AT271">
        <v>10.666667</v>
      </c>
      <c r="AU271">
        <v>1.9663839999999999</v>
      </c>
      <c r="AV271">
        <v>7.5560000000000002E-3</v>
      </c>
      <c r="AW271">
        <v>3.0439999999999998E-3</v>
      </c>
      <c r="AX271">
        <v>136.449873</v>
      </c>
      <c r="AY271">
        <v>23.341000999999999</v>
      </c>
      <c r="AZ271">
        <v>257.85579999999999</v>
      </c>
      <c r="BA271">
        <v>91.111129000000005</v>
      </c>
      <c r="BB271">
        <v>61.457554999999999</v>
      </c>
      <c r="BC271">
        <v>63.053669999999997</v>
      </c>
      <c r="BD271">
        <v>5.8254739999999998</v>
      </c>
      <c r="BE271">
        <v>0.98974300000000004</v>
      </c>
    </row>
    <row r="272" spans="1:57" x14ac:dyDescent="0.25">
      <c r="A272" t="s">
        <v>728</v>
      </c>
      <c r="B272" s="5">
        <v>9</v>
      </c>
      <c r="C272" t="s">
        <v>17</v>
      </c>
      <c r="D272" s="5">
        <v>8</v>
      </c>
      <c r="E272" s="5" t="s">
        <v>1</v>
      </c>
      <c r="F272" t="s">
        <v>736</v>
      </c>
      <c r="G272" s="5" t="s">
        <v>244</v>
      </c>
      <c r="H272" s="2">
        <v>13.541397258108127</v>
      </c>
      <c r="I272">
        <v>10.637522601667499</v>
      </c>
      <c r="J272" s="5" t="s">
        <v>50</v>
      </c>
      <c r="K272" s="29">
        <v>8858</v>
      </c>
      <c r="L272" s="29">
        <v>344</v>
      </c>
      <c r="M272" s="29">
        <f t="shared" si="33"/>
        <v>3.8834951456310676</v>
      </c>
      <c r="N272" s="29">
        <v>5.6902127659574891E-2</v>
      </c>
      <c r="O272" s="29">
        <v>0.15718880463986665</v>
      </c>
      <c r="P272" s="29">
        <v>29.625073010636992</v>
      </c>
      <c r="Q272" s="29">
        <f t="shared" si="31"/>
        <v>3.4541790734925755</v>
      </c>
      <c r="R272" s="29">
        <v>0.51009931998865055</v>
      </c>
      <c r="S272" s="29">
        <f t="shared" si="32"/>
        <v>0.16944547983927383</v>
      </c>
      <c r="T272" s="29">
        <v>0.99446466371861186</v>
      </c>
      <c r="U272" s="29">
        <v>1.5177499999999999</v>
      </c>
      <c r="V272" s="29">
        <v>1</v>
      </c>
      <c r="W272" s="29">
        <f t="shared" si="28"/>
        <v>108</v>
      </c>
      <c r="X272" s="29">
        <f t="shared" si="29"/>
        <v>26</v>
      </c>
      <c r="Y272" s="29">
        <f t="shared" si="30"/>
        <v>134</v>
      </c>
      <c r="Z272" s="29">
        <v>46</v>
      </c>
      <c r="AA272" s="2" t="s">
        <v>2258</v>
      </c>
      <c r="AB272" s="34"/>
      <c r="AC272">
        <v>8965</v>
      </c>
      <c r="AD272">
        <v>302.04385000000002</v>
      </c>
      <c r="AE272">
        <v>29.681121000000001</v>
      </c>
      <c r="AF272">
        <v>89.64</v>
      </c>
      <c r="AG272">
        <v>263.98077699999999</v>
      </c>
      <c r="AH272">
        <v>26.398078000000002</v>
      </c>
      <c r="AI272">
        <v>3.3687000000000002E-2</v>
      </c>
      <c r="AJ272">
        <v>1.7198999999999999E-2</v>
      </c>
      <c r="AK272">
        <v>0.510544</v>
      </c>
      <c r="AL272">
        <v>3.065E-2</v>
      </c>
      <c r="AM272">
        <v>2.75E-2</v>
      </c>
      <c r="AN272">
        <v>2</v>
      </c>
      <c r="AO272">
        <v>6.6220000000000003E-3</v>
      </c>
      <c r="AP272">
        <v>0.39729300000000001</v>
      </c>
      <c r="AQ272">
        <v>0.435025</v>
      </c>
      <c r="AR272">
        <v>0.16312499999999999</v>
      </c>
      <c r="AS272">
        <v>0.13933499999999999</v>
      </c>
      <c r="AT272">
        <v>19.5</v>
      </c>
      <c r="AU272">
        <v>12.020815000000001</v>
      </c>
      <c r="AV272">
        <v>8.8179999999999994E-3</v>
      </c>
      <c r="AW272">
        <v>5.3870000000000003E-3</v>
      </c>
      <c r="AX272">
        <v>128.995024</v>
      </c>
      <c r="AY272">
        <v>36.491996</v>
      </c>
      <c r="AZ272">
        <v>479.43262399999998</v>
      </c>
      <c r="BA272">
        <v>76.227114</v>
      </c>
      <c r="BB272">
        <v>193.45977500000001</v>
      </c>
      <c r="BC272">
        <v>0</v>
      </c>
      <c r="BD272">
        <v>6.5236510000000001</v>
      </c>
      <c r="BE272">
        <v>0.47140500000000002</v>
      </c>
    </row>
    <row r="273" spans="1:61" x14ac:dyDescent="0.25">
      <c r="A273" t="s">
        <v>728</v>
      </c>
      <c r="B273" s="5">
        <v>9</v>
      </c>
      <c r="C273" t="s">
        <v>4</v>
      </c>
      <c r="D273" s="5">
        <v>12</v>
      </c>
      <c r="E273" s="5" t="s">
        <v>1</v>
      </c>
      <c r="F273" t="s">
        <v>736</v>
      </c>
      <c r="G273" s="5" t="s">
        <v>244</v>
      </c>
      <c r="H273" s="2">
        <v>13.541397258108127</v>
      </c>
      <c r="I273">
        <v>10.637522601667499</v>
      </c>
      <c r="J273" s="5" t="s">
        <v>50</v>
      </c>
      <c r="K273" s="29">
        <v>13602</v>
      </c>
      <c r="L273" s="29">
        <v>1020</v>
      </c>
      <c r="M273" s="29">
        <f t="shared" si="33"/>
        <v>7.4988972209969127</v>
      </c>
      <c r="N273" s="29">
        <v>5.0456739130434809E-2</v>
      </c>
      <c r="O273" s="29">
        <v>0.38461090496988648</v>
      </c>
      <c r="P273" s="29">
        <v>45.491108951307787</v>
      </c>
      <c r="Q273" s="29">
        <f t="shared" si="31"/>
        <v>19.32021501416337</v>
      </c>
      <c r="R273" s="29">
        <v>0.46445229948155353</v>
      </c>
      <c r="S273" s="29">
        <f t="shared" si="32"/>
        <v>0.21509250034637084</v>
      </c>
      <c r="T273" s="29">
        <v>1.0390211383614663</v>
      </c>
      <c r="U273" s="29">
        <v>1.5177499999999999</v>
      </c>
      <c r="V273" s="29">
        <v>1</v>
      </c>
      <c r="W273" s="29">
        <f t="shared" si="28"/>
        <v>108</v>
      </c>
      <c r="X273" s="29">
        <f t="shared" si="29"/>
        <v>26</v>
      </c>
      <c r="Y273" s="29">
        <f t="shared" si="30"/>
        <v>134</v>
      </c>
      <c r="Z273" s="29">
        <v>46</v>
      </c>
      <c r="AA273" s="2" t="s">
        <v>2258</v>
      </c>
      <c r="AB273" s="34"/>
      <c r="AC273">
        <v>13744</v>
      </c>
      <c r="AD273">
        <v>302.04385000000002</v>
      </c>
      <c r="AE273">
        <v>45.503326999999999</v>
      </c>
      <c r="AF273">
        <v>137.43</v>
      </c>
      <c r="AG273">
        <v>521.41101400000002</v>
      </c>
      <c r="AH273">
        <v>52.141100999999999</v>
      </c>
      <c r="AI273">
        <v>2.1975999999999999E-2</v>
      </c>
      <c r="AJ273">
        <v>1.0205000000000001E-2</v>
      </c>
      <c r="AK273">
        <v>0.46436100000000002</v>
      </c>
      <c r="AL273">
        <v>2.1700000000000001E-2</v>
      </c>
      <c r="AM273">
        <v>2.2499999999999999E-2</v>
      </c>
      <c r="AN273">
        <v>7</v>
      </c>
      <c r="AO273">
        <v>2.3175000000000001E-2</v>
      </c>
      <c r="AP273">
        <v>1.3905270000000001</v>
      </c>
      <c r="AQ273">
        <v>1.920838</v>
      </c>
      <c r="AR273">
        <v>0.34104299999999999</v>
      </c>
      <c r="AS273">
        <v>0.39772600000000002</v>
      </c>
      <c r="AT273">
        <v>37.714286000000001</v>
      </c>
      <c r="AU273">
        <v>34.903267999999997</v>
      </c>
      <c r="AV273">
        <v>9.2890000000000004E-3</v>
      </c>
      <c r="AW273">
        <v>3.6679999999999998E-3</v>
      </c>
      <c r="AX273">
        <v>150.97079400000001</v>
      </c>
      <c r="AY273">
        <v>55.696261999999997</v>
      </c>
      <c r="AZ273">
        <v>281.525916</v>
      </c>
      <c r="BA273">
        <v>96.673659000000001</v>
      </c>
      <c r="BB273">
        <v>19.009633000000001</v>
      </c>
      <c r="BC273">
        <v>29.163350000000001</v>
      </c>
      <c r="BD273">
        <v>6.4854099999999999</v>
      </c>
      <c r="BE273">
        <v>1.34371</v>
      </c>
    </row>
    <row r="274" spans="1:61" x14ac:dyDescent="0.25">
      <c r="A274" t="s">
        <v>728</v>
      </c>
      <c r="B274" s="5">
        <v>9</v>
      </c>
      <c r="C274" t="s">
        <v>10</v>
      </c>
      <c r="D274" s="5">
        <v>13</v>
      </c>
      <c r="E274" s="5" t="s">
        <v>1</v>
      </c>
      <c r="F274" t="s">
        <v>736</v>
      </c>
      <c r="G274" s="5" t="s">
        <v>244</v>
      </c>
      <c r="H274" s="2">
        <v>13.541397258108127</v>
      </c>
      <c r="I274">
        <v>10.637522601667499</v>
      </c>
      <c r="J274" s="5" t="s">
        <v>51</v>
      </c>
      <c r="K274" s="29">
        <v>15276</v>
      </c>
      <c r="L274" s="29">
        <v>1191</v>
      </c>
      <c r="M274" s="29">
        <f t="shared" si="33"/>
        <v>7.796543597800472</v>
      </c>
      <c r="N274" s="29">
        <v>3.9377054794520819E-2</v>
      </c>
      <c r="O274" s="29">
        <v>0.48828862717916022</v>
      </c>
      <c r="P274" s="29">
        <v>51.089705950608568</v>
      </c>
      <c r="Q274" s="29">
        <f t="shared" si="31"/>
        <v>24.918812013464152</v>
      </c>
      <c r="R274" s="29">
        <v>0.58080922237896127</v>
      </c>
      <c r="S274" s="29">
        <f t="shared" si="32"/>
        <v>9.8735577448963108E-2</v>
      </c>
      <c r="T274" s="29">
        <v>1.0327233951039776</v>
      </c>
      <c r="U274" s="29">
        <v>1.5177499999999999</v>
      </c>
      <c r="V274" s="29">
        <v>1</v>
      </c>
      <c r="W274" s="29">
        <f t="shared" si="28"/>
        <v>108</v>
      </c>
      <c r="X274" s="29">
        <f t="shared" si="29"/>
        <v>26</v>
      </c>
      <c r="Y274" s="29">
        <f t="shared" si="30"/>
        <v>134</v>
      </c>
      <c r="Z274" s="29">
        <v>46</v>
      </c>
      <c r="AA274" s="2" t="s">
        <v>2258</v>
      </c>
      <c r="AB274" s="34"/>
      <c r="AC274">
        <v>15389</v>
      </c>
      <c r="AD274">
        <v>302.04385000000002</v>
      </c>
      <c r="AE274">
        <v>50.949556000000001</v>
      </c>
      <c r="AF274">
        <v>153.88</v>
      </c>
      <c r="AG274">
        <v>587.99012400000004</v>
      </c>
      <c r="AH274">
        <v>58.799011999999998</v>
      </c>
      <c r="AI274">
        <v>1.9626000000000001E-2</v>
      </c>
      <c r="AJ274">
        <v>1.1455999999999999E-2</v>
      </c>
      <c r="AK274">
        <v>0.5837</v>
      </c>
      <c r="AL274">
        <v>1.8550000000000001E-2</v>
      </c>
      <c r="AM274">
        <v>1.7500000000000002E-2</v>
      </c>
      <c r="AN274">
        <v>9</v>
      </c>
      <c r="AO274">
        <v>2.9797000000000001E-2</v>
      </c>
      <c r="AP274">
        <v>1.78782</v>
      </c>
      <c r="AQ274">
        <v>0.99421700000000002</v>
      </c>
      <c r="AR274">
        <v>8.4130999999999997E-2</v>
      </c>
      <c r="AS274">
        <v>3.3666000000000001E-2</v>
      </c>
      <c r="AT274">
        <v>17</v>
      </c>
      <c r="AU274">
        <v>4.092676</v>
      </c>
      <c r="AV274">
        <v>5.2579999999999997E-3</v>
      </c>
      <c r="AW274">
        <v>2.4859999999999999E-3</v>
      </c>
      <c r="AX274">
        <v>199.42935499999999</v>
      </c>
      <c r="AY274">
        <v>27.432787999999999</v>
      </c>
      <c r="AZ274">
        <v>462.49229800000001</v>
      </c>
      <c r="BA274">
        <v>198.647728</v>
      </c>
      <c r="BB274">
        <v>33.749231000000002</v>
      </c>
      <c r="BC274">
        <v>32.336863999999998</v>
      </c>
      <c r="BD274">
        <v>5.6329570000000002</v>
      </c>
      <c r="BE274">
        <v>1.3844369999999999</v>
      </c>
    </row>
    <row r="275" spans="1:61" x14ac:dyDescent="0.25">
      <c r="A275" t="s">
        <v>729</v>
      </c>
      <c r="B275" s="5">
        <v>9</v>
      </c>
      <c r="C275" t="s">
        <v>3</v>
      </c>
      <c r="D275" s="5">
        <v>4</v>
      </c>
      <c r="E275" s="5" t="s">
        <v>1</v>
      </c>
      <c r="F275" t="s">
        <v>736</v>
      </c>
      <c r="G275" s="5" t="s">
        <v>245</v>
      </c>
      <c r="H275" s="2">
        <v>13.541397258108127</v>
      </c>
      <c r="I275">
        <v>10.637522601667499</v>
      </c>
      <c r="J275" s="5" t="s">
        <v>50</v>
      </c>
      <c r="K275" s="29">
        <v>15295</v>
      </c>
      <c r="L275" s="29">
        <v>714</v>
      </c>
      <c r="M275" s="29">
        <f t="shared" si="33"/>
        <v>4.6681922196796339</v>
      </c>
      <c r="N275" s="29">
        <v>4.3290749999997331E-2</v>
      </c>
      <c r="O275" s="29">
        <v>0.28570212425230096</v>
      </c>
      <c r="P275" s="29">
        <v>43.698139904389429</v>
      </c>
      <c r="Q275" s="29">
        <f t="shared" si="31"/>
        <v>17.527245967245012</v>
      </c>
      <c r="R275" s="29">
        <v>0.65483600225638816</v>
      </c>
      <c r="S275" s="29">
        <f t="shared" si="32"/>
        <v>2.4708797571536212E-2</v>
      </c>
      <c r="T275" s="29">
        <v>0.99768552621439199</v>
      </c>
      <c r="U275" s="29">
        <v>1.5177499999999999</v>
      </c>
      <c r="V275" s="29">
        <v>1</v>
      </c>
      <c r="W275" s="29">
        <f t="shared" si="28"/>
        <v>108</v>
      </c>
      <c r="X275" s="29">
        <f t="shared" si="29"/>
        <v>26</v>
      </c>
      <c r="Y275" s="29">
        <f t="shared" si="30"/>
        <v>134</v>
      </c>
      <c r="Z275" s="29">
        <v>46</v>
      </c>
      <c r="AA275" s="2" t="s">
        <v>2258</v>
      </c>
      <c r="AB275" s="34"/>
      <c r="AC275">
        <v>15426</v>
      </c>
      <c r="AD275">
        <v>352.7165</v>
      </c>
      <c r="AE275">
        <v>43.734841000000003</v>
      </c>
      <c r="AF275">
        <v>154.25</v>
      </c>
      <c r="AG275">
        <v>522.20395199999996</v>
      </c>
      <c r="AH275">
        <v>52.220395000000003</v>
      </c>
      <c r="AI275">
        <v>2.2865E-2</v>
      </c>
      <c r="AJ275">
        <v>1.4954E-2</v>
      </c>
      <c r="AK275">
        <v>0.65402300000000002</v>
      </c>
      <c r="AL275">
        <v>1.9199999999999998E-2</v>
      </c>
      <c r="AM275">
        <v>1.2500000000000001E-2</v>
      </c>
      <c r="AN275">
        <v>21</v>
      </c>
      <c r="AO275">
        <v>5.9538000000000001E-2</v>
      </c>
      <c r="AP275">
        <v>3.5722740000000002</v>
      </c>
      <c r="AQ275">
        <v>6.106573</v>
      </c>
      <c r="AR275">
        <v>0.44048500000000002</v>
      </c>
      <c r="AS275">
        <v>0.178423</v>
      </c>
      <c r="AT275">
        <v>44.857143000000001</v>
      </c>
      <c r="AU275">
        <v>14.816497</v>
      </c>
      <c r="AV275">
        <v>1.0044000000000001E-2</v>
      </c>
      <c r="AW275">
        <v>4.4019999999999997E-3</v>
      </c>
      <c r="AX275">
        <v>102.037856</v>
      </c>
      <c r="AY275">
        <v>9.1075090000000003</v>
      </c>
      <c r="AZ275">
        <v>461.78250300000002</v>
      </c>
      <c r="BA275">
        <v>299.50988000000001</v>
      </c>
      <c r="BB275">
        <v>11.079618</v>
      </c>
      <c r="BC275">
        <v>23.421749999999999</v>
      </c>
      <c r="BD275">
        <v>6.4140040000000003</v>
      </c>
      <c r="BE275">
        <v>6.0484159999999996</v>
      </c>
    </row>
    <row r="276" spans="1:61" x14ac:dyDescent="0.25">
      <c r="A276" t="s">
        <v>729</v>
      </c>
      <c r="B276" s="5">
        <v>9</v>
      </c>
      <c r="C276" t="s">
        <v>15</v>
      </c>
      <c r="D276" s="5">
        <v>6</v>
      </c>
      <c r="E276" s="5" t="s">
        <v>1</v>
      </c>
      <c r="F276" t="s">
        <v>736</v>
      </c>
      <c r="G276" s="5" t="s">
        <v>245</v>
      </c>
      <c r="H276" s="2">
        <v>13.541397258108127</v>
      </c>
      <c r="I276">
        <v>10.637522601667499</v>
      </c>
      <c r="J276" s="5" t="s">
        <v>51</v>
      </c>
      <c r="K276" s="29">
        <v>11850</v>
      </c>
      <c r="L276" s="29">
        <v>15</v>
      </c>
      <c r="M276" s="29">
        <f t="shared" si="33"/>
        <v>0.12658227848101267</v>
      </c>
      <c r="N276" s="29">
        <v>1.5962500000000102E-2</v>
      </c>
      <c r="O276" s="29">
        <v>1.1428084970092038E-2</v>
      </c>
      <c r="P276" s="29">
        <v>33.85570172389766</v>
      </c>
      <c r="Q276" s="29">
        <f t="shared" si="31"/>
        <v>7.6848077867532432</v>
      </c>
      <c r="R276" s="29">
        <v>0.58926546864837115</v>
      </c>
      <c r="S276" s="29">
        <f t="shared" si="32"/>
        <v>9.0279331179553224E-2</v>
      </c>
      <c r="T276" s="29">
        <v>0.99881289951574415</v>
      </c>
      <c r="U276" s="29">
        <v>1.5177499999999999</v>
      </c>
      <c r="V276" s="29">
        <v>1</v>
      </c>
      <c r="W276" s="29">
        <f t="shared" si="28"/>
        <v>108</v>
      </c>
      <c r="X276" s="29">
        <f t="shared" si="29"/>
        <v>26</v>
      </c>
      <c r="Y276" s="29">
        <f t="shared" si="30"/>
        <v>134</v>
      </c>
      <c r="Z276" s="29">
        <v>46</v>
      </c>
      <c r="AA276" s="2" t="s">
        <v>2258</v>
      </c>
      <c r="AB276" s="34"/>
      <c r="AC276">
        <v>11935</v>
      </c>
      <c r="AD276">
        <v>352.7165</v>
      </c>
      <c r="AE276">
        <v>33.837373999999997</v>
      </c>
      <c r="AF276">
        <v>119.33</v>
      </c>
      <c r="AG276">
        <v>449.323916</v>
      </c>
      <c r="AH276">
        <v>44.932392</v>
      </c>
      <c r="AI276">
        <v>2.9554E-2</v>
      </c>
      <c r="AJ276">
        <v>1.7368999999999999E-2</v>
      </c>
      <c r="AK276">
        <v>0.58772000000000002</v>
      </c>
      <c r="AL276">
        <v>2.75E-2</v>
      </c>
      <c r="AM276">
        <v>2.75E-2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</row>
    <row r="277" spans="1:61" x14ac:dyDescent="0.25">
      <c r="A277" t="s">
        <v>729</v>
      </c>
      <c r="B277" s="5">
        <v>9</v>
      </c>
      <c r="C277" t="s">
        <v>5</v>
      </c>
      <c r="D277" s="5">
        <v>14</v>
      </c>
      <c r="E277" s="5" t="s">
        <v>1</v>
      </c>
      <c r="F277" t="s">
        <v>736</v>
      </c>
      <c r="G277" s="5" t="s">
        <v>245</v>
      </c>
      <c r="H277" s="2">
        <v>13.541397258108127</v>
      </c>
      <c r="I277">
        <v>10.637522601667499</v>
      </c>
      <c r="J277" s="5" t="s">
        <v>51</v>
      </c>
      <c r="K277" s="29">
        <v>18267</v>
      </c>
      <c r="L277" s="29">
        <v>223</v>
      </c>
      <c r="M277" s="29">
        <f t="shared" si="33"/>
        <v>1.220780642689002</v>
      </c>
      <c r="N277" s="29">
        <v>2.8101428571429794E-2</v>
      </c>
      <c r="O277" s="29">
        <v>9.9995743488305339E-2</v>
      </c>
      <c r="P277" s="29">
        <v>52.189207037167812</v>
      </c>
      <c r="Q277" s="29">
        <f t="shared" si="31"/>
        <v>26.018313100023395</v>
      </c>
      <c r="R277" s="29">
        <v>1.0083537250748591</v>
      </c>
      <c r="S277" s="29">
        <f t="shared" si="32"/>
        <v>0.32880892524693472</v>
      </c>
      <c r="T277" s="29">
        <v>1.0048230806264506</v>
      </c>
      <c r="U277" s="29">
        <v>1.5177499999999999</v>
      </c>
      <c r="V277" s="29">
        <v>1</v>
      </c>
      <c r="W277" s="29">
        <f t="shared" si="28"/>
        <v>108</v>
      </c>
      <c r="X277" s="29">
        <f t="shared" si="29"/>
        <v>26</v>
      </c>
      <c r="Y277" s="29">
        <f t="shared" si="30"/>
        <v>134</v>
      </c>
      <c r="Z277" s="29">
        <v>46</v>
      </c>
      <c r="AA277" s="2" t="s">
        <v>2258</v>
      </c>
      <c r="AB277" s="34"/>
      <c r="AC277">
        <v>18424</v>
      </c>
      <c r="AD277">
        <v>352.7165</v>
      </c>
      <c r="AE277">
        <v>52.234585000000003</v>
      </c>
      <c r="AF277">
        <v>184.2</v>
      </c>
      <c r="AG277">
        <v>754.57938000000001</v>
      </c>
      <c r="AH277">
        <v>75.457937999999999</v>
      </c>
      <c r="AI277">
        <v>1.9144000000000001E-2</v>
      </c>
      <c r="AJ277">
        <v>1.9262000000000001E-2</v>
      </c>
      <c r="AK277">
        <v>1.006167</v>
      </c>
      <c r="AL277">
        <v>1.6725E-2</v>
      </c>
      <c r="AM277">
        <v>1.7500000000000002E-2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</row>
    <row r="278" spans="1:61" x14ac:dyDescent="0.25">
      <c r="A278" t="s">
        <v>730</v>
      </c>
      <c r="B278" s="5">
        <v>9</v>
      </c>
      <c r="C278" t="s">
        <v>15</v>
      </c>
      <c r="D278" s="5">
        <v>6</v>
      </c>
      <c r="E278" s="5" t="s">
        <v>1</v>
      </c>
      <c r="F278" t="s">
        <v>736</v>
      </c>
      <c r="G278" s="5" t="s">
        <v>245</v>
      </c>
      <c r="H278" s="2">
        <v>13.541397258108127</v>
      </c>
      <c r="I278">
        <v>10.637522601667499</v>
      </c>
      <c r="J278" s="5" t="s">
        <v>51</v>
      </c>
      <c r="K278" s="29">
        <v>1846</v>
      </c>
      <c r="L278" s="29">
        <v>19</v>
      </c>
      <c r="M278" s="29">
        <f t="shared" si="33"/>
        <v>1.029252437703142</v>
      </c>
      <c r="N278" s="29">
        <v>0.16796875000000711</v>
      </c>
      <c r="O278" s="29">
        <v>1.2626684821456992E-2</v>
      </c>
      <c r="P278" s="29">
        <v>5.8272150451024016</v>
      </c>
      <c r="Q278" s="29">
        <f t="shared" si="31"/>
        <v>20.343678892042014</v>
      </c>
      <c r="R278" s="29">
        <v>0.84419628360968946</v>
      </c>
      <c r="S278" s="29">
        <f t="shared" si="32"/>
        <v>0.16465148378176508</v>
      </c>
      <c r="T278" s="29">
        <v>0.95349954942807147</v>
      </c>
      <c r="U278" s="29">
        <v>1.5177499999999999</v>
      </c>
      <c r="V278" s="29">
        <v>1</v>
      </c>
      <c r="W278" s="29">
        <f t="shared" si="28"/>
        <v>108</v>
      </c>
      <c r="X278" s="29">
        <f t="shared" si="29"/>
        <v>26</v>
      </c>
      <c r="Y278" s="29">
        <f t="shared" si="30"/>
        <v>134</v>
      </c>
      <c r="Z278" s="29">
        <v>46</v>
      </c>
      <c r="AA278" s="2" t="s">
        <v>2258</v>
      </c>
      <c r="AB278" s="34"/>
      <c r="AC278">
        <v>1866</v>
      </c>
      <c r="AD278">
        <v>320.039175</v>
      </c>
      <c r="AE278">
        <v>5.8305360000000004</v>
      </c>
      <c r="AF278">
        <v>18.190000000000001</v>
      </c>
      <c r="AG278">
        <v>20.780131999999998</v>
      </c>
      <c r="AH278">
        <v>2.0780129999999999</v>
      </c>
      <c r="AI278">
        <v>0.171487</v>
      </c>
      <c r="AJ278">
        <v>0.14471600000000001</v>
      </c>
      <c r="AK278">
        <v>0.84389199999999998</v>
      </c>
      <c r="AL278">
        <v>0.10045</v>
      </c>
      <c r="AM278">
        <v>5.7500000000000002E-2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</row>
    <row r="279" spans="1:61" x14ac:dyDescent="0.25">
      <c r="A279" t="s">
        <v>730</v>
      </c>
      <c r="B279" s="5">
        <v>9</v>
      </c>
      <c r="C279" t="s">
        <v>4</v>
      </c>
      <c r="D279" s="5">
        <v>12</v>
      </c>
      <c r="E279" s="5" t="s">
        <v>1</v>
      </c>
      <c r="F279" t="s">
        <v>736</v>
      </c>
      <c r="G279" s="5" t="s">
        <v>245</v>
      </c>
      <c r="H279" s="2">
        <v>13.541397258108127</v>
      </c>
      <c r="I279">
        <v>10.637522601667499</v>
      </c>
      <c r="J279" s="5" t="s">
        <v>52</v>
      </c>
      <c r="K279" s="29">
        <v>12436</v>
      </c>
      <c r="L279" s="29">
        <v>275</v>
      </c>
      <c r="M279" s="29">
        <f t="shared" si="33"/>
        <v>2.2113219684786105</v>
      </c>
      <c r="N279" s="29">
        <v>6.3651515151508589E-2</v>
      </c>
      <c r="O279" s="29">
        <v>0.10417014977702017</v>
      </c>
      <c r="P279" s="29">
        <v>39.256363109909785</v>
      </c>
      <c r="Q279" s="29">
        <f t="shared" si="31"/>
        <v>13.085469172765368</v>
      </c>
      <c r="R279" s="29">
        <v>0.56888587557467862</v>
      </c>
      <c r="S279" s="29">
        <f t="shared" si="32"/>
        <v>0.11065892425324575</v>
      </c>
      <c r="T279" s="29">
        <v>0.93422826420064398</v>
      </c>
      <c r="U279" s="29">
        <v>1.5177499999999999</v>
      </c>
      <c r="V279" s="29">
        <v>1</v>
      </c>
      <c r="W279" s="29">
        <f t="shared" si="28"/>
        <v>108</v>
      </c>
      <c r="X279" s="29">
        <f t="shared" si="29"/>
        <v>26</v>
      </c>
      <c r="Y279" s="29">
        <f t="shared" si="30"/>
        <v>134</v>
      </c>
      <c r="Z279" s="29">
        <v>46</v>
      </c>
      <c r="AA279" s="2" t="s">
        <v>2258</v>
      </c>
      <c r="AB279" s="34"/>
      <c r="AC279">
        <v>12570</v>
      </c>
      <c r="AD279">
        <v>320.039175</v>
      </c>
      <c r="AE279">
        <v>39.276442000000003</v>
      </c>
      <c r="AF279">
        <v>125.69</v>
      </c>
      <c r="AG279">
        <v>421.493741</v>
      </c>
      <c r="AH279">
        <v>42.149374000000002</v>
      </c>
      <c r="AI279">
        <v>2.5455999999999999E-2</v>
      </c>
      <c r="AJ279">
        <v>1.4466E-2</v>
      </c>
      <c r="AK279">
        <v>0.56829099999999999</v>
      </c>
      <c r="AL279">
        <v>2.2100000000000002E-2</v>
      </c>
      <c r="AM279">
        <v>1.7500000000000002E-2</v>
      </c>
      <c r="AN279">
        <v>3</v>
      </c>
      <c r="AO279">
        <v>9.3740000000000004E-3</v>
      </c>
      <c r="AP279">
        <v>0.56243100000000001</v>
      </c>
      <c r="AQ279">
        <v>1.0023869999999999</v>
      </c>
      <c r="AR279">
        <v>0.42871700000000001</v>
      </c>
      <c r="AS279">
        <v>0.28304600000000002</v>
      </c>
      <c r="AT279">
        <v>42</v>
      </c>
      <c r="AU279">
        <v>23.643180999999998</v>
      </c>
      <c r="AV279">
        <v>1.0456999999999999E-2</v>
      </c>
      <c r="AW279">
        <v>4.1980000000000003E-3</v>
      </c>
      <c r="AX279">
        <v>99.281998000000002</v>
      </c>
      <c r="AY279">
        <v>9.0517649999999996</v>
      </c>
      <c r="AZ279">
        <v>266.412147</v>
      </c>
      <c r="BA279">
        <v>106.414706</v>
      </c>
      <c r="BB279">
        <v>18.453849999999999</v>
      </c>
      <c r="BC279">
        <v>24.529322000000001</v>
      </c>
      <c r="BD279">
        <v>6.7929529999999998</v>
      </c>
      <c r="BE279">
        <v>0.76376299999999997</v>
      </c>
    </row>
    <row r="280" spans="1:61" x14ac:dyDescent="0.25">
      <c r="A280" t="s">
        <v>730</v>
      </c>
      <c r="B280" s="5">
        <v>9</v>
      </c>
      <c r="C280" t="s">
        <v>10</v>
      </c>
      <c r="D280" s="5">
        <v>13</v>
      </c>
      <c r="E280" s="5" t="s">
        <v>1</v>
      </c>
      <c r="F280" t="s">
        <v>736</v>
      </c>
      <c r="G280" s="5" t="s">
        <v>245</v>
      </c>
      <c r="H280" s="2">
        <v>13.541397258108127</v>
      </c>
      <c r="I280">
        <v>10.637522601667499</v>
      </c>
      <c r="J280" s="5" t="s">
        <v>51</v>
      </c>
      <c r="K280" s="29">
        <v>19540</v>
      </c>
      <c r="L280" s="29">
        <v>265</v>
      </c>
      <c r="M280" s="29">
        <f t="shared" si="33"/>
        <v>1.3561924257932445</v>
      </c>
      <c r="N280" s="29">
        <v>2.4318604651161119E-2</v>
      </c>
      <c r="O280" s="29">
        <v>0.13573686183066266</v>
      </c>
      <c r="P280" s="29">
        <v>61.681355352817405</v>
      </c>
      <c r="Q280" s="29">
        <f t="shared" si="31"/>
        <v>35.510461415672992</v>
      </c>
      <c r="R280" s="29">
        <v>0.52396304341038646</v>
      </c>
      <c r="S280" s="29">
        <f t="shared" si="32"/>
        <v>0.15558175641753791</v>
      </c>
      <c r="T280" s="29">
        <v>0.99002113154031601</v>
      </c>
      <c r="U280" s="29">
        <v>1.5177499999999999</v>
      </c>
      <c r="V280" s="29">
        <v>1</v>
      </c>
      <c r="W280" s="29">
        <f t="shared" si="28"/>
        <v>108</v>
      </c>
      <c r="X280" s="29">
        <f t="shared" si="29"/>
        <v>26</v>
      </c>
      <c r="Y280" s="29">
        <f t="shared" si="30"/>
        <v>134</v>
      </c>
      <c r="Z280" s="29">
        <v>46</v>
      </c>
      <c r="AA280" s="2" t="s">
        <v>2258</v>
      </c>
      <c r="AB280" s="34"/>
      <c r="AC280">
        <v>19681</v>
      </c>
      <c r="AD280">
        <v>320.039175</v>
      </c>
      <c r="AE280">
        <v>61.495596999999997</v>
      </c>
      <c r="AF280">
        <v>196.8</v>
      </c>
      <c r="AG280">
        <v>846.395534</v>
      </c>
      <c r="AH280">
        <v>84.639553000000006</v>
      </c>
      <c r="AI280">
        <v>1.6258999999999999E-2</v>
      </c>
      <c r="AJ280">
        <v>8.5360000000000002E-3</v>
      </c>
      <c r="AK280">
        <v>0.52497799999999994</v>
      </c>
      <c r="AL280">
        <v>1.495E-2</v>
      </c>
      <c r="AM280">
        <v>1.2500000000000001E-2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</row>
    <row r="281" spans="1:61" x14ac:dyDescent="0.25">
      <c r="A281" t="s">
        <v>730</v>
      </c>
      <c r="B281" s="5">
        <v>9</v>
      </c>
      <c r="C281" t="s">
        <v>11</v>
      </c>
      <c r="D281" s="5">
        <v>16</v>
      </c>
      <c r="E281" s="5" t="s">
        <v>1</v>
      </c>
      <c r="F281" t="s">
        <v>736</v>
      </c>
      <c r="G281" s="5" t="s">
        <v>245</v>
      </c>
      <c r="H281" s="2">
        <v>13.541397258108127</v>
      </c>
      <c r="I281">
        <v>10.637522601667499</v>
      </c>
      <c r="J281" s="5" t="s">
        <v>51</v>
      </c>
      <c r="K281" s="29">
        <v>13574</v>
      </c>
      <c r="L281" s="29">
        <v>34</v>
      </c>
      <c r="M281" s="29">
        <f t="shared" si="33"/>
        <v>0.25047885663768971</v>
      </c>
      <c r="N281" s="29">
        <v>1.3903124999997907E-2</v>
      </c>
      <c r="O281" s="29">
        <v>2.5253369642913984E-2</v>
      </c>
      <c r="P281" s="29">
        <v>42.848654941614299</v>
      </c>
      <c r="Q281" s="29">
        <f t="shared" si="31"/>
        <v>16.677761004469883</v>
      </c>
      <c r="R281" s="29">
        <v>0.46780289985945395</v>
      </c>
      <c r="S281" s="29">
        <f t="shared" si="32"/>
        <v>0.21174189996847043</v>
      </c>
      <c r="T281" s="29">
        <v>1.0149288024698662</v>
      </c>
      <c r="U281" s="29">
        <v>1.5177499999999999</v>
      </c>
      <c r="V281" s="29">
        <v>1</v>
      </c>
      <c r="W281" s="29">
        <f t="shared" si="28"/>
        <v>108</v>
      </c>
      <c r="X281" s="29">
        <f t="shared" si="29"/>
        <v>26</v>
      </c>
      <c r="Y281" s="29">
        <f t="shared" si="30"/>
        <v>134</v>
      </c>
      <c r="Z281" s="29">
        <v>46</v>
      </c>
      <c r="AA281" s="2" t="s">
        <v>2258</v>
      </c>
      <c r="AB281" s="34"/>
      <c r="AC281">
        <v>13709</v>
      </c>
      <c r="AD281">
        <v>320.039175</v>
      </c>
      <c r="AE281">
        <v>42.835380999999998</v>
      </c>
      <c r="AF281">
        <v>137.08000000000001</v>
      </c>
      <c r="AG281">
        <v>520.68091300000003</v>
      </c>
      <c r="AH281">
        <v>52.068091000000003</v>
      </c>
      <c r="AI281">
        <v>2.3342000000000002E-2</v>
      </c>
      <c r="AJ281">
        <v>1.0925000000000001E-2</v>
      </c>
      <c r="AK281">
        <v>0.46804299999999999</v>
      </c>
      <c r="AL281">
        <v>2.3574999999999999E-2</v>
      </c>
      <c r="AM281">
        <v>2.2499999999999999E-2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</row>
    <row r="282" spans="1:61" x14ac:dyDescent="0.25">
      <c r="A282" t="s">
        <v>731</v>
      </c>
      <c r="B282" s="5">
        <v>9</v>
      </c>
      <c r="C282" t="s">
        <v>8</v>
      </c>
      <c r="D282" s="5">
        <v>1</v>
      </c>
      <c r="E282" s="5" t="s">
        <v>1</v>
      </c>
      <c r="F282" t="s">
        <v>736</v>
      </c>
      <c r="G282" s="5" t="s">
        <v>245</v>
      </c>
      <c r="H282" s="2">
        <v>13.541397258108127</v>
      </c>
      <c r="I282">
        <v>10.637522601667499</v>
      </c>
      <c r="J282" s="5" t="s">
        <v>51</v>
      </c>
      <c r="K282" s="29">
        <v>11155</v>
      </c>
      <c r="L282" s="29">
        <v>0</v>
      </c>
      <c r="M282" s="29">
        <f t="shared" si="33"/>
        <v>0</v>
      </c>
      <c r="N282" s="29">
        <v>0</v>
      </c>
      <c r="O282" s="29">
        <v>0</v>
      </c>
      <c r="P282" s="29">
        <v>37.23973814871708</v>
      </c>
      <c r="Q282" s="29">
        <f t="shared" si="31"/>
        <v>11.068844211572664</v>
      </c>
      <c r="R282" s="29">
        <v>0.4000875669947066</v>
      </c>
      <c r="S282" s="29">
        <f t="shared" si="32"/>
        <v>0.27945723283321777</v>
      </c>
      <c r="T282" s="29">
        <v>0.97647437782879143</v>
      </c>
      <c r="U282" s="29">
        <v>1.5177499999999999</v>
      </c>
      <c r="V282" s="29">
        <v>1</v>
      </c>
      <c r="W282" s="29">
        <f t="shared" si="28"/>
        <v>108</v>
      </c>
      <c r="X282" s="29">
        <f t="shared" si="29"/>
        <v>26</v>
      </c>
      <c r="Y282" s="29">
        <f t="shared" si="30"/>
        <v>134</v>
      </c>
      <c r="Z282" s="29">
        <v>46</v>
      </c>
      <c r="AA282" s="2" t="s">
        <v>2258</v>
      </c>
      <c r="AB282" s="34"/>
      <c r="AC282">
        <v>11274</v>
      </c>
      <c r="AD282">
        <v>302.82802500000003</v>
      </c>
      <c r="AE282">
        <v>37.229050999999998</v>
      </c>
      <c r="AF282">
        <v>112.72</v>
      </c>
      <c r="AG282">
        <v>503.78183899999999</v>
      </c>
      <c r="AH282">
        <v>50.378183999999997</v>
      </c>
      <c r="AI282">
        <v>2.6858E-2</v>
      </c>
      <c r="AJ282">
        <v>1.0715000000000001E-2</v>
      </c>
      <c r="AK282">
        <v>0.39896300000000001</v>
      </c>
      <c r="AL282">
        <v>2.5575000000000001E-2</v>
      </c>
      <c r="AM282">
        <v>2.2499999999999999E-2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H282">
        <f>COUNT(#REF!)</f>
        <v>0</v>
      </c>
      <c r="BI282">
        <f>BH282/BH284*100</f>
        <v>0</v>
      </c>
    </row>
    <row r="283" spans="1:61" x14ac:dyDescent="0.25">
      <c r="A283" t="s">
        <v>731</v>
      </c>
      <c r="B283" s="5">
        <v>9</v>
      </c>
      <c r="C283" t="s">
        <v>13</v>
      </c>
      <c r="D283" s="5">
        <v>11</v>
      </c>
      <c r="E283" s="5" t="s">
        <v>1</v>
      </c>
      <c r="F283" t="s">
        <v>736</v>
      </c>
      <c r="G283" s="5" t="s">
        <v>245</v>
      </c>
      <c r="H283" s="2">
        <v>13.541397258108127</v>
      </c>
      <c r="I283">
        <v>10.637522601667499</v>
      </c>
      <c r="J283" s="5" t="s">
        <v>50</v>
      </c>
      <c r="K283" s="29">
        <v>1945</v>
      </c>
      <c r="L283" s="29">
        <v>77</v>
      </c>
      <c r="M283" s="29">
        <f t="shared" si="33"/>
        <v>3.9588688946015425</v>
      </c>
      <c r="N283" s="29">
        <v>0.23133461538461447</v>
      </c>
      <c r="O283" s="29">
        <v>4.3399067318092517E-2</v>
      </c>
      <c r="P283" s="29">
        <v>6.4931681487453803</v>
      </c>
      <c r="Q283" s="29">
        <f t="shared" si="31"/>
        <v>19.677725788399037</v>
      </c>
      <c r="R283" s="29">
        <v>0.7750183603925076</v>
      </c>
      <c r="S283" s="29">
        <f t="shared" si="32"/>
        <v>9.5473560564583226E-2</v>
      </c>
      <c r="T283" s="29">
        <v>0.9209758218539208</v>
      </c>
      <c r="U283" s="29">
        <v>1.5177499999999999</v>
      </c>
      <c r="V283" s="29">
        <v>1</v>
      </c>
      <c r="W283" s="29">
        <f t="shared" si="28"/>
        <v>108</v>
      </c>
      <c r="X283" s="29">
        <f t="shared" si="29"/>
        <v>26</v>
      </c>
      <c r="Y283" s="29">
        <f t="shared" si="30"/>
        <v>134</v>
      </c>
      <c r="Z283" s="29">
        <v>46</v>
      </c>
      <c r="AA283" s="2" t="s">
        <v>2258</v>
      </c>
      <c r="AB283" s="34"/>
      <c r="AC283">
        <v>1967</v>
      </c>
      <c r="AD283">
        <v>302.82802500000003</v>
      </c>
      <c r="AE283">
        <v>6.4954359999999998</v>
      </c>
      <c r="AF283">
        <v>19.420000000000002</v>
      </c>
      <c r="AG283">
        <v>21.408494000000001</v>
      </c>
      <c r="AH283">
        <v>2.1408489999999998</v>
      </c>
      <c r="AI283">
        <v>0.15388099999999999</v>
      </c>
      <c r="AJ283">
        <v>0.11936099999999999</v>
      </c>
      <c r="AK283">
        <v>0.77566900000000005</v>
      </c>
      <c r="AL283">
        <v>0.102825</v>
      </c>
      <c r="AM283">
        <v>6.7500000000000004E-2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H283">
        <v>1</v>
      </c>
      <c r="BI283">
        <f>BH283/BH284*100</f>
        <v>100</v>
      </c>
    </row>
    <row r="284" spans="1:61" x14ac:dyDescent="0.25">
      <c r="A284" t="s">
        <v>731</v>
      </c>
      <c r="B284" s="5">
        <v>9</v>
      </c>
      <c r="C284" t="s">
        <v>10</v>
      </c>
      <c r="D284" s="5">
        <v>13</v>
      </c>
      <c r="E284" s="5" t="s">
        <v>1</v>
      </c>
      <c r="F284" t="s">
        <v>736</v>
      </c>
      <c r="G284" s="5" t="s">
        <v>245</v>
      </c>
      <c r="H284" s="2">
        <v>13.541397258108127</v>
      </c>
      <c r="I284">
        <v>10.637522601667499</v>
      </c>
      <c r="J284" s="5" t="s">
        <v>51</v>
      </c>
      <c r="K284" s="29">
        <v>19434</v>
      </c>
      <c r="L284" s="29">
        <v>94</v>
      </c>
      <c r="M284" s="29">
        <f t="shared" si="33"/>
        <v>0.48368838118760932</v>
      </c>
      <c r="N284" s="29">
        <v>2.9419642857141985E-2</v>
      </c>
      <c r="O284" s="29">
        <v>4.673745711179194E-2</v>
      </c>
      <c r="P284" s="29">
        <v>64.878267250754604</v>
      </c>
      <c r="Q284" s="29">
        <f t="shared" si="31"/>
        <v>38.707373313610191</v>
      </c>
      <c r="R284" s="29">
        <v>0.60546318585341075</v>
      </c>
      <c r="S284" s="29">
        <f t="shared" si="32"/>
        <v>7.4081613974513627E-2</v>
      </c>
      <c r="T284" s="29">
        <v>0.93888896733260485</v>
      </c>
      <c r="U284" s="29">
        <v>1.5177499999999999</v>
      </c>
      <c r="V284" s="29">
        <v>1</v>
      </c>
      <c r="W284" s="29">
        <f t="shared" si="28"/>
        <v>108</v>
      </c>
      <c r="X284" s="29">
        <f t="shared" si="29"/>
        <v>26</v>
      </c>
      <c r="Y284" s="29">
        <f t="shared" si="30"/>
        <v>134</v>
      </c>
      <c r="Z284" s="29">
        <v>46</v>
      </c>
      <c r="AA284" s="2" t="s">
        <v>2258</v>
      </c>
      <c r="AB284" s="34"/>
      <c r="AC284">
        <v>19585</v>
      </c>
      <c r="AD284">
        <v>302.82802500000003</v>
      </c>
      <c r="AE284">
        <v>64.673670999999999</v>
      </c>
      <c r="AF284">
        <v>195.84</v>
      </c>
      <c r="AG284">
        <v>868.34171500000002</v>
      </c>
      <c r="AH284">
        <v>86.834171999999995</v>
      </c>
      <c r="AI284">
        <v>1.5461000000000001E-2</v>
      </c>
      <c r="AJ284">
        <v>9.3629999999999998E-3</v>
      </c>
      <c r="AK284">
        <v>0.60556600000000005</v>
      </c>
      <c r="AL284">
        <v>1.32E-2</v>
      </c>
      <c r="AM284">
        <v>1.2500000000000001E-2</v>
      </c>
      <c r="AN284">
        <v>2</v>
      </c>
      <c r="AO284">
        <v>6.6039999999999996E-3</v>
      </c>
      <c r="AP284">
        <v>0.39626499999999998</v>
      </c>
      <c r="AQ284">
        <v>0.58207799999999998</v>
      </c>
      <c r="AR284">
        <v>0.43116300000000002</v>
      </c>
      <c r="AS284">
        <v>0.20119000000000001</v>
      </c>
      <c r="AT284">
        <v>57</v>
      </c>
      <c r="AU284">
        <v>22.627417000000001</v>
      </c>
      <c r="AV284">
        <v>7.6990000000000001E-3</v>
      </c>
      <c r="AW284">
        <v>2.941E-3</v>
      </c>
      <c r="AX284">
        <v>132.00876700000001</v>
      </c>
      <c r="AY284">
        <v>9.1180660000000007</v>
      </c>
      <c r="AZ284">
        <v>334.47146500000002</v>
      </c>
      <c r="BA284">
        <v>27.592487999999999</v>
      </c>
      <c r="BB284">
        <v>7.9546250000000001</v>
      </c>
      <c r="BC284">
        <v>0</v>
      </c>
      <c r="BD284">
        <v>6.0832540000000002</v>
      </c>
      <c r="BE284">
        <v>0.74535600000000002</v>
      </c>
      <c r="BH284">
        <f>SUM(BH282:BH283)</f>
        <v>1</v>
      </c>
    </row>
    <row r="285" spans="1:61" x14ac:dyDescent="0.25">
      <c r="A285" t="s">
        <v>732</v>
      </c>
      <c r="B285" s="5">
        <v>9</v>
      </c>
      <c r="C285" t="s">
        <v>8</v>
      </c>
      <c r="D285" s="5">
        <v>1</v>
      </c>
      <c r="E285" s="5" t="s">
        <v>1</v>
      </c>
      <c r="F285" t="s">
        <v>736</v>
      </c>
      <c r="G285" s="5" t="s">
        <v>245</v>
      </c>
      <c r="H285" s="2">
        <v>13.541397258108127</v>
      </c>
      <c r="I285">
        <v>10.637522601667499</v>
      </c>
      <c r="J285" s="5" t="s">
        <v>51</v>
      </c>
      <c r="K285" s="29">
        <v>2510</v>
      </c>
      <c r="L285" s="29">
        <v>27</v>
      </c>
      <c r="M285" s="29">
        <f t="shared" si="33"/>
        <v>1.0756972111553786</v>
      </c>
      <c r="N285" s="29">
        <v>0.14845833333333522</v>
      </c>
      <c r="O285" s="29">
        <v>1.4096034723286698E-2</v>
      </c>
      <c r="P285" s="29">
        <v>5.8968411925749358</v>
      </c>
      <c r="Q285" s="29">
        <f t="shared" si="31"/>
        <v>20.274052744569481</v>
      </c>
      <c r="R285" s="29">
        <v>0.84948928985723371</v>
      </c>
      <c r="S285" s="29">
        <f t="shared" si="32"/>
        <v>0.16994449002930934</v>
      </c>
      <c r="T285" s="29">
        <v>0.89366306053076083</v>
      </c>
      <c r="U285" s="29">
        <v>1.5177499999999999</v>
      </c>
      <c r="V285" s="29">
        <v>1</v>
      </c>
      <c r="W285" s="29">
        <f t="shared" si="28"/>
        <v>108</v>
      </c>
      <c r="X285" s="29">
        <f t="shared" si="29"/>
        <v>26</v>
      </c>
      <c r="Y285" s="29">
        <f t="shared" si="30"/>
        <v>134</v>
      </c>
      <c r="Z285" s="29">
        <v>46</v>
      </c>
      <c r="AA285" s="2" t="s">
        <v>2258</v>
      </c>
      <c r="AB285" s="34"/>
      <c r="AC285">
        <v>2531</v>
      </c>
      <c r="AD285">
        <v>429.46007500000002</v>
      </c>
      <c r="AE285">
        <v>5.8934470000000001</v>
      </c>
      <c r="AF285">
        <v>24.73</v>
      </c>
      <c r="AG285">
        <v>29.487914</v>
      </c>
      <c r="AH285">
        <v>2.9487909999999999</v>
      </c>
      <c r="AI285">
        <v>0.169631</v>
      </c>
      <c r="AJ285">
        <v>0.14399600000000001</v>
      </c>
      <c r="AK285">
        <v>0.84887500000000005</v>
      </c>
      <c r="AL285">
        <v>9.7949999999999995E-2</v>
      </c>
      <c r="AM285">
        <v>6.25E-2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</row>
    <row r="286" spans="1:61" x14ac:dyDescent="0.25">
      <c r="A286" t="s">
        <v>732</v>
      </c>
      <c r="B286" s="5">
        <v>9</v>
      </c>
      <c r="C286" t="s">
        <v>12</v>
      </c>
      <c r="D286" s="5">
        <v>5</v>
      </c>
      <c r="E286" s="5" t="s">
        <v>1</v>
      </c>
      <c r="F286" t="s">
        <v>736</v>
      </c>
      <c r="G286" s="5" t="s">
        <v>245</v>
      </c>
      <c r="H286" s="2">
        <v>13.541397258108127</v>
      </c>
      <c r="I286">
        <v>10.637522601667499</v>
      </c>
      <c r="J286" s="5" t="s">
        <v>50</v>
      </c>
      <c r="K286" s="29">
        <v>16816</v>
      </c>
      <c r="L286" s="29">
        <v>391</v>
      </c>
      <c r="M286" s="29">
        <f t="shared" si="33"/>
        <v>2.3251665080875354</v>
      </c>
      <c r="N286" s="29">
        <v>5.3821153846155219E-2</v>
      </c>
      <c r="O286" s="29">
        <v>0.12216563426848472</v>
      </c>
      <c r="P286" s="29">
        <v>39.506486651131517</v>
      </c>
      <c r="Q286" s="29">
        <f t="shared" si="31"/>
        <v>13.335592713987101</v>
      </c>
      <c r="R286" s="29">
        <v>0.7098117451085828</v>
      </c>
      <c r="S286" s="29">
        <f t="shared" si="32"/>
        <v>3.026694528065843E-2</v>
      </c>
      <c r="T286" s="29">
        <v>0.94509326619502299</v>
      </c>
      <c r="U286" s="29">
        <v>1.5177499999999999</v>
      </c>
      <c r="V286" s="29">
        <v>1</v>
      </c>
      <c r="W286" s="29">
        <f t="shared" si="28"/>
        <v>108</v>
      </c>
      <c r="X286" s="29">
        <f t="shared" si="29"/>
        <v>26</v>
      </c>
      <c r="Y286" s="29">
        <f t="shared" si="30"/>
        <v>134</v>
      </c>
      <c r="Z286" s="29">
        <v>46</v>
      </c>
      <c r="AA286" s="2" t="s">
        <v>2258</v>
      </c>
      <c r="AB286" s="34"/>
      <c r="AC286">
        <v>16954</v>
      </c>
      <c r="AD286">
        <v>429.46007500000002</v>
      </c>
      <c r="AE286">
        <v>39.477476000000003</v>
      </c>
      <c r="AF286">
        <v>169.51</v>
      </c>
      <c r="AG286">
        <v>562.087582</v>
      </c>
      <c r="AH286">
        <v>56.208758000000003</v>
      </c>
      <c r="AI286">
        <v>2.5332E-2</v>
      </c>
      <c r="AJ286">
        <v>1.7951999999999999E-2</v>
      </c>
      <c r="AK286">
        <v>0.70869499999999996</v>
      </c>
      <c r="AL286">
        <v>2.1250000000000002E-2</v>
      </c>
      <c r="AM286">
        <v>1.7500000000000002E-2</v>
      </c>
      <c r="AN286">
        <v>2</v>
      </c>
      <c r="AO286">
        <v>4.6569999999999997E-3</v>
      </c>
      <c r="AP286">
        <v>0.27942099999999997</v>
      </c>
      <c r="AQ286">
        <v>0.53674599999999995</v>
      </c>
      <c r="AR286">
        <v>0.556288</v>
      </c>
      <c r="AS286">
        <v>6.9879999999999998E-2</v>
      </c>
      <c r="AT286">
        <v>45.5</v>
      </c>
      <c r="AU286">
        <v>3.5355340000000002</v>
      </c>
      <c r="AV286">
        <v>1.2501E-2</v>
      </c>
      <c r="AW286">
        <v>4.7460000000000002E-3</v>
      </c>
      <c r="AX286">
        <v>80.228418000000005</v>
      </c>
      <c r="AY286">
        <v>3.7225609999999998</v>
      </c>
      <c r="AZ286">
        <v>222.84295499999999</v>
      </c>
      <c r="BA286">
        <v>0.87784799999999996</v>
      </c>
      <c r="BB286">
        <v>0.54320000000000002</v>
      </c>
      <c r="BC286">
        <v>0</v>
      </c>
      <c r="BD286">
        <v>5.1410679999999997</v>
      </c>
      <c r="BE286">
        <v>0.66143799999999997</v>
      </c>
    </row>
    <row r="287" spans="1:61" x14ac:dyDescent="0.25">
      <c r="A287" t="s">
        <v>732</v>
      </c>
      <c r="B287" s="5">
        <v>9</v>
      </c>
      <c r="C287" t="s">
        <v>38</v>
      </c>
      <c r="D287" s="5">
        <v>9</v>
      </c>
      <c r="E287" s="5" t="s">
        <v>1</v>
      </c>
      <c r="F287" t="s">
        <v>736</v>
      </c>
      <c r="G287" s="5" t="s">
        <v>245</v>
      </c>
      <c r="H287" s="2">
        <v>13.541397258108127</v>
      </c>
      <c r="I287">
        <v>10.637522601667499</v>
      </c>
      <c r="J287" s="5" t="s">
        <v>50</v>
      </c>
      <c r="K287" s="29">
        <v>14010</v>
      </c>
      <c r="L287" s="29">
        <v>3</v>
      </c>
      <c r="M287" s="29">
        <f t="shared" si="33"/>
        <v>2.1413276231263382E-2</v>
      </c>
      <c r="N287" s="29">
        <v>1.1099999999999E-2</v>
      </c>
      <c r="O287" s="29">
        <v>2.3493391205477829E-3</v>
      </c>
      <c r="P287" s="29">
        <v>32.91424107887444</v>
      </c>
      <c r="Q287" s="29">
        <f t="shared" si="31"/>
        <v>6.7433471417300233</v>
      </c>
      <c r="R287" s="29">
        <v>0.36524368837795873</v>
      </c>
      <c r="S287" s="29">
        <f t="shared" si="32"/>
        <v>0.31430111144996564</v>
      </c>
      <c r="T287" s="29">
        <v>0.97226655015344299</v>
      </c>
      <c r="U287" s="29">
        <v>1.5177499999999999</v>
      </c>
      <c r="V287" s="29">
        <v>1</v>
      </c>
      <c r="W287" s="29">
        <f t="shared" si="28"/>
        <v>108</v>
      </c>
      <c r="X287" s="29">
        <f t="shared" si="29"/>
        <v>26</v>
      </c>
      <c r="Y287" s="29">
        <f t="shared" si="30"/>
        <v>134</v>
      </c>
      <c r="Z287" s="29">
        <v>46</v>
      </c>
      <c r="AA287" s="2" t="s">
        <v>2258</v>
      </c>
      <c r="AB287" s="34"/>
      <c r="AC287">
        <v>14143</v>
      </c>
      <c r="AD287">
        <v>429.46007500000002</v>
      </c>
      <c r="AE287">
        <v>32.932048000000002</v>
      </c>
      <c r="AF287">
        <v>141.4</v>
      </c>
      <c r="AG287">
        <v>623.27967999999998</v>
      </c>
      <c r="AH287">
        <v>62.327967999999998</v>
      </c>
      <c r="AI287">
        <v>3.0363999999999999E-2</v>
      </c>
      <c r="AJ287">
        <v>1.1063999999999999E-2</v>
      </c>
      <c r="AK287">
        <v>0.36439300000000002</v>
      </c>
      <c r="AL287">
        <v>2.9675E-2</v>
      </c>
      <c r="AM287">
        <v>2.75E-2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</row>
    <row r="288" spans="1:61" x14ac:dyDescent="0.25">
      <c r="A288" t="s">
        <v>732</v>
      </c>
      <c r="B288" s="5">
        <v>9</v>
      </c>
      <c r="C288" t="s">
        <v>4</v>
      </c>
      <c r="D288" s="5">
        <v>12</v>
      </c>
      <c r="E288" s="5" t="s">
        <v>1</v>
      </c>
      <c r="F288" t="s">
        <v>736</v>
      </c>
      <c r="G288" s="5" t="s">
        <v>245</v>
      </c>
      <c r="H288" s="2">
        <v>13.541397258108127</v>
      </c>
      <c r="I288">
        <v>10.637522601667499</v>
      </c>
      <c r="J288" s="5" t="s">
        <v>50</v>
      </c>
      <c r="K288" s="29">
        <v>16985</v>
      </c>
      <c r="L288" s="29">
        <v>82</v>
      </c>
      <c r="M288" s="29">
        <f t="shared" si="33"/>
        <v>0.48277892257874599</v>
      </c>
      <c r="N288" s="29">
        <v>4.6054545454543412E-2</v>
      </c>
      <c r="O288" s="29">
        <v>2.5842730326025614E-2</v>
      </c>
      <c r="P288" s="29">
        <v>39.903524962504093</v>
      </c>
      <c r="Q288" s="29">
        <f t="shared" si="31"/>
        <v>13.732631025359677</v>
      </c>
      <c r="R288" s="29">
        <v>0.53685715526955757</v>
      </c>
      <c r="S288" s="29">
        <f t="shared" si="32"/>
        <v>0.1426876445583668</v>
      </c>
      <c r="T288" s="29">
        <v>0.96391523455460604</v>
      </c>
      <c r="U288" s="29">
        <v>1.5177499999999999</v>
      </c>
      <c r="V288" s="29">
        <v>1</v>
      </c>
      <c r="W288" s="29">
        <f t="shared" si="28"/>
        <v>108</v>
      </c>
      <c r="X288" s="29">
        <f t="shared" si="29"/>
        <v>26</v>
      </c>
      <c r="Y288" s="29">
        <f t="shared" si="30"/>
        <v>134</v>
      </c>
      <c r="Z288" s="29">
        <v>46</v>
      </c>
      <c r="AA288" s="2" t="s">
        <v>2258</v>
      </c>
      <c r="AB288" s="34"/>
      <c r="AC288">
        <v>17137</v>
      </c>
      <c r="AD288">
        <v>429.46007500000002</v>
      </c>
      <c r="AE288">
        <v>39.903593000000001</v>
      </c>
      <c r="AF288">
        <v>171.34</v>
      </c>
      <c r="AG288">
        <v>650.21412199999997</v>
      </c>
      <c r="AH288">
        <v>65.021411999999998</v>
      </c>
      <c r="AI288">
        <v>2.5059999999999999E-2</v>
      </c>
      <c r="AJ288">
        <v>1.3433E-2</v>
      </c>
      <c r="AK288">
        <v>0.53602899999999998</v>
      </c>
      <c r="AL288">
        <v>2.3099999999999999E-2</v>
      </c>
      <c r="AM288">
        <v>2.2499999999999999E-2</v>
      </c>
      <c r="AN288">
        <v>1</v>
      </c>
      <c r="AO288">
        <v>2.3289999999999999E-3</v>
      </c>
      <c r="AP288">
        <v>0.13971</v>
      </c>
      <c r="AQ288">
        <v>0.12837699999999999</v>
      </c>
      <c r="AR288">
        <v>0.15245</v>
      </c>
      <c r="AS288">
        <v>0</v>
      </c>
      <c r="AT288">
        <v>22</v>
      </c>
      <c r="AU288">
        <v>0</v>
      </c>
      <c r="AV288">
        <v>7.26E-3</v>
      </c>
      <c r="AW288">
        <v>3.986E-3</v>
      </c>
      <c r="AX288">
        <v>137.75008199999999</v>
      </c>
      <c r="AY288">
        <v>0</v>
      </c>
      <c r="AZ288">
        <v>320</v>
      </c>
      <c r="BA288">
        <v>0</v>
      </c>
      <c r="BB288">
        <v>0</v>
      </c>
      <c r="BC288">
        <v>0</v>
      </c>
      <c r="BD288">
        <v>6.3104240000000003</v>
      </c>
      <c r="BE288">
        <v>0.33071899999999999</v>
      </c>
    </row>
    <row r="289" spans="1:58" x14ac:dyDescent="0.25">
      <c r="A289" t="s">
        <v>733</v>
      </c>
      <c r="B289" s="5">
        <v>9</v>
      </c>
      <c r="C289" t="s">
        <v>9</v>
      </c>
      <c r="D289" s="5">
        <v>2</v>
      </c>
      <c r="E289" s="5" t="s">
        <v>1</v>
      </c>
      <c r="F289" t="s">
        <v>736</v>
      </c>
      <c r="G289" s="5" t="s">
        <v>245</v>
      </c>
      <c r="H289" s="2">
        <v>13.541397258108127</v>
      </c>
      <c r="I289">
        <v>10.637522601667499</v>
      </c>
      <c r="J289" s="5" t="s">
        <v>50</v>
      </c>
      <c r="K289" s="29">
        <v>11226</v>
      </c>
      <c r="L289" s="29">
        <v>91</v>
      </c>
      <c r="M289" s="29">
        <f t="shared" si="33"/>
        <v>0.81061820773205062</v>
      </c>
      <c r="N289" s="29">
        <v>4.2200000000002139E-2</v>
      </c>
      <c r="O289" s="29">
        <v>4.7058084627215682E-2</v>
      </c>
      <c r="P289" s="29">
        <v>37.733861287508802</v>
      </c>
      <c r="Q289" s="29">
        <f t="shared" si="31"/>
        <v>11.562967350364385</v>
      </c>
      <c r="R289" s="29">
        <v>0.44469883539530602</v>
      </c>
      <c r="S289" s="29">
        <f t="shared" si="32"/>
        <v>0.23484596443261835</v>
      </c>
      <c r="T289" s="29">
        <v>0.99572702483920439</v>
      </c>
      <c r="U289" s="29">
        <v>1.5177499999999999</v>
      </c>
      <c r="V289" s="29">
        <v>1</v>
      </c>
      <c r="W289" s="29">
        <f t="shared" si="28"/>
        <v>108</v>
      </c>
      <c r="X289" s="29">
        <f t="shared" si="29"/>
        <v>26</v>
      </c>
      <c r="Y289" s="29">
        <f t="shared" si="30"/>
        <v>134</v>
      </c>
      <c r="Z289" s="29">
        <v>46</v>
      </c>
      <c r="AA289" s="2" t="s">
        <v>2258</v>
      </c>
      <c r="AB289" s="34"/>
      <c r="AC289">
        <v>11403</v>
      </c>
      <c r="AD289">
        <v>301.51737500000002</v>
      </c>
      <c r="AE289">
        <v>37.818716000000002</v>
      </c>
      <c r="AF289">
        <v>114.02</v>
      </c>
      <c r="AG289">
        <v>407.98852900000003</v>
      </c>
      <c r="AH289">
        <v>40.798853000000001</v>
      </c>
      <c r="AI289">
        <v>2.6439000000000001E-2</v>
      </c>
      <c r="AJ289">
        <v>1.1748E-2</v>
      </c>
      <c r="AK289">
        <v>0.44436399999999998</v>
      </c>
      <c r="AL289">
        <v>2.4975000000000001E-2</v>
      </c>
      <c r="AM289">
        <v>2.2499999999999999E-2</v>
      </c>
      <c r="AN289">
        <v>1</v>
      </c>
      <c r="AO289">
        <v>3.3170000000000001E-3</v>
      </c>
      <c r="AP289">
        <v>0.198994</v>
      </c>
      <c r="AQ289">
        <v>0.26308900000000002</v>
      </c>
      <c r="AR289">
        <v>0.29647499999999999</v>
      </c>
      <c r="AS289">
        <v>0</v>
      </c>
      <c r="AT289">
        <v>30</v>
      </c>
      <c r="AU289">
        <v>0</v>
      </c>
      <c r="AV289">
        <v>1.0222999999999999E-2</v>
      </c>
      <c r="AW289">
        <v>4.346E-3</v>
      </c>
      <c r="AX289">
        <v>97.816005000000004</v>
      </c>
      <c r="AY289">
        <v>0</v>
      </c>
      <c r="AZ289">
        <v>655.73770500000001</v>
      </c>
      <c r="BA289">
        <v>0</v>
      </c>
      <c r="BB289">
        <v>0</v>
      </c>
      <c r="BC289">
        <v>0</v>
      </c>
      <c r="BD289">
        <v>5.6112950000000001</v>
      </c>
      <c r="BE289">
        <v>0.37267800000000001</v>
      </c>
    </row>
    <row r="290" spans="1:58" x14ac:dyDescent="0.25">
      <c r="A290" t="s">
        <v>733</v>
      </c>
      <c r="B290" s="5">
        <v>9</v>
      </c>
      <c r="C290" t="s">
        <v>38</v>
      </c>
      <c r="D290" s="5">
        <v>9</v>
      </c>
      <c r="E290" s="5" t="s">
        <v>1</v>
      </c>
      <c r="F290" t="s">
        <v>736</v>
      </c>
      <c r="G290" s="5" t="s">
        <v>245</v>
      </c>
      <c r="H290" s="2">
        <v>13.541397258108127</v>
      </c>
      <c r="I290">
        <v>10.637522601667499</v>
      </c>
      <c r="J290" s="5" t="s">
        <v>51</v>
      </c>
      <c r="K290" s="29">
        <v>1681</v>
      </c>
      <c r="L290" s="29">
        <v>52</v>
      </c>
      <c r="M290" s="29">
        <f t="shared" si="33"/>
        <v>3.0933967876264128</v>
      </c>
      <c r="N290" s="29">
        <v>0.14294791666666415</v>
      </c>
      <c r="O290" s="29">
        <v>4.0335501109042007E-2</v>
      </c>
      <c r="P290" s="29">
        <v>5.6503314470249686</v>
      </c>
      <c r="Q290" s="29">
        <f t="shared" si="31"/>
        <v>20.520562490119449</v>
      </c>
      <c r="R290" s="29">
        <v>0.87696632131297281</v>
      </c>
      <c r="S290" s="29">
        <f t="shared" si="32"/>
        <v>0.19742152148504843</v>
      </c>
      <c r="T290" s="29">
        <v>0.89332536183592048</v>
      </c>
      <c r="U290" s="29">
        <v>1.5177499999999999</v>
      </c>
      <c r="V290" s="29">
        <v>1</v>
      </c>
      <c r="W290" s="29">
        <f t="shared" si="28"/>
        <v>108</v>
      </c>
      <c r="X290" s="29">
        <f t="shared" si="29"/>
        <v>26</v>
      </c>
      <c r="Y290" s="29">
        <f t="shared" si="30"/>
        <v>134</v>
      </c>
      <c r="Z290" s="29">
        <v>46</v>
      </c>
      <c r="AA290" s="2" t="s">
        <v>2258</v>
      </c>
      <c r="AB290" s="34"/>
      <c r="AC290">
        <v>1702</v>
      </c>
      <c r="AD290">
        <v>301.51737500000002</v>
      </c>
      <c r="AE290">
        <v>5.6447820000000002</v>
      </c>
      <c r="AF290">
        <v>16.420000000000002</v>
      </c>
      <c r="AG290">
        <v>18.803819000000001</v>
      </c>
      <c r="AH290">
        <v>1.880382</v>
      </c>
      <c r="AI290">
        <v>0.17713000000000001</v>
      </c>
      <c r="AJ290">
        <v>0.155138</v>
      </c>
      <c r="AK290">
        <v>0.87584300000000004</v>
      </c>
      <c r="AL290">
        <v>0.101025</v>
      </c>
      <c r="AM290">
        <v>5.7500000000000002E-2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</row>
    <row r="291" spans="1:58" x14ac:dyDescent="0.25">
      <c r="A291" t="s">
        <v>733</v>
      </c>
      <c r="B291" s="5">
        <v>9</v>
      </c>
      <c r="C291" t="s">
        <v>28</v>
      </c>
      <c r="D291" s="5">
        <v>15</v>
      </c>
      <c r="E291" s="5" t="s">
        <v>1</v>
      </c>
      <c r="F291" t="s">
        <v>736</v>
      </c>
      <c r="G291" s="5" t="s">
        <v>245</v>
      </c>
      <c r="H291" s="2">
        <v>13.541397258108127</v>
      </c>
      <c r="I291">
        <v>10.637522601667499</v>
      </c>
      <c r="J291" s="5" t="s">
        <v>51</v>
      </c>
      <c r="K291" s="29">
        <v>15728</v>
      </c>
      <c r="L291" s="29">
        <v>392</v>
      </c>
      <c r="M291" s="29">
        <f t="shared" si="33"/>
        <v>2.4923702950152595</v>
      </c>
      <c r="N291" s="29">
        <v>4.6167187500001816E-2</v>
      </c>
      <c r="O291" s="29">
        <v>0.16134200443616803</v>
      </c>
      <c r="P291" s="29">
        <v>52.866396786917726</v>
      </c>
      <c r="Q291" s="29">
        <f t="shared" si="31"/>
        <v>26.695502849773309</v>
      </c>
      <c r="R291" s="29">
        <v>0.65735837368794592</v>
      </c>
      <c r="S291" s="29">
        <f t="shared" si="32"/>
        <v>2.2186426139978455E-2</v>
      </c>
      <c r="T291" s="29">
        <v>0.91281833741878182</v>
      </c>
      <c r="U291" s="29">
        <v>1.5177499999999999</v>
      </c>
      <c r="V291" s="29">
        <v>1</v>
      </c>
      <c r="W291" s="29">
        <f t="shared" si="28"/>
        <v>108</v>
      </c>
      <c r="X291" s="29">
        <f t="shared" si="29"/>
        <v>26</v>
      </c>
      <c r="Y291" s="29">
        <f t="shared" si="30"/>
        <v>134</v>
      </c>
      <c r="Z291" s="29">
        <v>46</v>
      </c>
      <c r="AA291" s="2" t="s">
        <v>2258</v>
      </c>
      <c r="AB291" s="34"/>
      <c r="AC291">
        <v>15978</v>
      </c>
      <c r="AD291">
        <v>301.51737500000002</v>
      </c>
      <c r="AE291">
        <v>52.991970999999999</v>
      </c>
      <c r="AF291">
        <v>159.77000000000001</v>
      </c>
      <c r="AG291">
        <v>617.93091600000002</v>
      </c>
      <c r="AH291">
        <v>61.793092000000001</v>
      </c>
      <c r="AI291">
        <v>1.8866999999999998E-2</v>
      </c>
      <c r="AJ291">
        <v>1.2418999999999999E-2</v>
      </c>
      <c r="AK291">
        <v>0.65822499999999995</v>
      </c>
      <c r="AL291">
        <v>1.585E-2</v>
      </c>
      <c r="AM291">
        <v>1.2500000000000001E-2</v>
      </c>
      <c r="AN291">
        <v>9</v>
      </c>
      <c r="AO291">
        <v>2.9849000000000001E-2</v>
      </c>
      <c r="AP291">
        <v>1.790942</v>
      </c>
      <c r="AQ291">
        <v>3.4797850000000001</v>
      </c>
      <c r="AR291">
        <v>0.53648099999999999</v>
      </c>
      <c r="AS291">
        <v>0.16849800000000001</v>
      </c>
      <c r="AT291">
        <v>61.777777999999998</v>
      </c>
      <c r="AU291">
        <v>19.440792999999999</v>
      </c>
      <c r="AV291">
        <v>8.8269999999999998E-3</v>
      </c>
      <c r="AW291">
        <v>3.4359999999999998E-3</v>
      </c>
      <c r="AX291">
        <v>113.335196</v>
      </c>
      <c r="AY291">
        <v>5.375394</v>
      </c>
      <c r="AZ291">
        <v>292.92374699999999</v>
      </c>
      <c r="BA291">
        <v>40.662317000000002</v>
      </c>
      <c r="BB291">
        <v>19.025409</v>
      </c>
      <c r="BC291">
        <v>41.005859999999998</v>
      </c>
      <c r="BD291">
        <v>7.3946269999999998</v>
      </c>
      <c r="BE291">
        <v>2.1408719999999999</v>
      </c>
    </row>
    <row r="292" spans="1:58" x14ac:dyDescent="0.25">
      <c r="A292" t="s">
        <v>734</v>
      </c>
      <c r="B292" s="5">
        <v>9</v>
      </c>
      <c r="C292" t="s">
        <v>15</v>
      </c>
      <c r="D292" s="5">
        <v>6</v>
      </c>
      <c r="E292" s="5" t="s">
        <v>1</v>
      </c>
      <c r="F292" t="s">
        <v>736</v>
      </c>
      <c r="G292" s="5" t="s">
        <v>245</v>
      </c>
      <c r="H292" s="2">
        <v>13.541397258108127</v>
      </c>
      <c r="I292">
        <v>10.637522601667499</v>
      </c>
      <c r="J292" s="5" t="s">
        <v>52</v>
      </c>
      <c r="K292" s="29">
        <v>17939</v>
      </c>
      <c r="L292" s="29">
        <v>427</v>
      </c>
      <c r="M292" s="29">
        <f t="shared" si="33"/>
        <v>2.3802887563409332</v>
      </c>
      <c r="N292" s="29">
        <v>4.7938333333335768E-2</v>
      </c>
      <c r="O292" s="29">
        <v>0.13522004382843239</v>
      </c>
      <c r="P292" s="29">
        <v>40.428539437304146</v>
      </c>
      <c r="Q292" s="29">
        <f t="shared" si="31"/>
        <v>14.257645500159729</v>
      </c>
      <c r="R292" s="29">
        <v>0.62031328494827287</v>
      </c>
      <c r="S292" s="29">
        <f t="shared" si="32"/>
        <v>5.9231514879651503E-2</v>
      </c>
      <c r="T292" s="29">
        <v>1.0173173251056991</v>
      </c>
      <c r="U292" s="29">
        <v>1.5177499999999999</v>
      </c>
      <c r="V292" s="29">
        <v>1</v>
      </c>
      <c r="W292" s="29">
        <f t="shared" si="28"/>
        <v>108</v>
      </c>
      <c r="X292" s="29">
        <f t="shared" si="29"/>
        <v>26</v>
      </c>
      <c r="Y292" s="29">
        <f t="shared" si="30"/>
        <v>134</v>
      </c>
      <c r="Z292" s="29">
        <v>46</v>
      </c>
      <c r="AA292" s="2" t="s">
        <v>2258</v>
      </c>
      <c r="AB292" s="34"/>
      <c r="AC292">
        <v>18145</v>
      </c>
      <c r="AD292">
        <v>447.38810000000001</v>
      </c>
      <c r="AE292">
        <v>40.557628000000001</v>
      </c>
      <c r="AF292">
        <v>181.44</v>
      </c>
      <c r="AG292">
        <v>603.44256299999995</v>
      </c>
      <c r="AH292">
        <v>60.344256000000001</v>
      </c>
      <c r="AI292">
        <v>2.4655E-2</v>
      </c>
      <c r="AJ292">
        <v>1.5322000000000001E-2</v>
      </c>
      <c r="AK292">
        <v>0.62144699999999997</v>
      </c>
      <c r="AL292">
        <v>2.1125000000000001E-2</v>
      </c>
      <c r="AM292">
        <v>1.7500000000000002E-2</v>
      </c>
      <c r="AN292">
        <v>1</v>
      </c>
      <c r="AO292">
        <v>2.235E-3</v>
      </c>
      <c r="AP292">
        <v>0.13411200000000001</v>
      </c>
      <c r="AQ292">
        <v>0.181868</v>
      </c>
      <c r="AR292">
        <v>0.33119999999999999</v>
      </c>
      <c r="AS292">
        <v>0</v>
      </c>
      <c r="AT292">
        <v>33</v>
      </c>
      <c r="AU292">
        <v>0</v>
      </c>
      <c r="AV292">
        <v>1.035E-2</v>
      </c>
      <c r="AW292">
        <v>5.3969999999999999E-3</v>
      </c>
      <c r="AX292">
        <v>96.618357000000003</v>
      </c>
      <c r="AY292">
        <v>0</v>
      </c>
      <c r="AZ292">
        <v>287.76978400000002</v>
      </c>
      <c r="BA292">
        <v>0</v>
      </c>
      <c r="BB292">
        <v>0</v>
      </c>
      <c r="BC292">
        <v>0</v>
      </c>
      <c r="BD292">
        <v>5.32958</v>
      </c>
      <c r="BE292">
        <v>0.33071899999999999</v>
      </c>
    </row>
    <row r="293" spans="1:58" x14ac:dyDescent="0.25">
      <c r="A293" t="s">
        <v>734</v>
      </c>
      <c r="B293" s="5">
        <v>9</v>
      </c>
      <c r="C293" t="s">
        <v>13</v>
      </c>
      <c r="D293" s="5">
        <v>11</v>
      </c>
      <c r="E293" s="5" t="s">
        <v>1</v>
      </c>
      <c r="F293" t="s">
        <v>736</v>
      </c>
      <c r="G293" s="5" t="s">
        <v>245</v>
      </c>
      <c r="H293" s="2">
        <v>13.541397258108127</v>
      </c>
      <c r="I293">
        <v>10.637522601667499</v>
      </c>
      <c r="J293" s="5" t="s">
        <v>52</v>
      </c>
      <c r="K293" s="29">
        <v>21386</v>
      </c>
      <c r="L293" s="29">
        <v>406</v>
      </c>
      <c r="M293" s="29">
        <f t="shared" si="33"/>
        <v>1.8984382306181615</v>
      </c>
      <c r="N293" s="29">
        <v>4.288749999999833E-2</v>
      </c>
      <c r="O293" s="29">
        <v>0.112683369857027</v>
      </c>
      <c r="P293" s="29">
        <v>48.196930955247588</v>
      </c>
      <c r="Q293" s="29">
        <f t="shared" si="31"/>
        <v>22.026037018103171</v>
      </c>
      <c r="R293" s="29">
        <v>0.4965384099039607</v>
      </c>
      <c r="S293" s="29">
        <f t="shared" si="32"/>
        <v>0.18300638992396367</v>
      </c>
      <c r="T293" s="29">
        <v>1.0173173251056991</v>
      </c>
      <c r="U293" s="29">
        <v>1.5177499999999999</v>
      </c>
      <c r="V293" s="29">
        <v>1</v>
      </c>
      <c r="W293" s="29">
        <f t="shared" si="28"/>
        <v>108</v>
      </c>
      <c r="X293" s="29">
        <f t="shared" si="29"/>
        <v>26</v>
      </c>
      <c r="Y293" s="29">
        <f t="shared" si="30"/>
        <v>134</v>
      </c>
      <c r="Z293" s="29">
        <v>46</v>
      </c>
      <c r="AA293" s="2" t="s">
        <v>2258</v>
      </c>
      <c r="AB293" s="34"/>
      <c r="AC293">
        <v>21558</v>
      </c>
      <c r="AD293">
        <v>447.38810000000001</v>
      </c>
      <c r="AE293">
        <v>48.186351000000002</v>
      </c>
      <c r="AF293">
        <v>215.56</v>
      </c>
      <c r="AG293">
        <v>856.34381299999995</v>
      </c>
      <c r="AH293">
        <v>85.634381000000005</v>
      </c>
      <c r="AI293">
        <v>2.0752E-2</v>
      </c>
      <c r="AJ293">
        <v>1.0302E-2</v>
      </c>
      <c r="AK293">
        <v>0.49642999999999998</v>
      </c>
      <c r="AL293">
        <v>1.9425000000000001E-2</v>
      </c>
      <c r="AM293">
        <v>1.7500000000000002E-2</v>
      </c>
      <c r="AN293">
        <v>5</v>
      </c>
      <c r="AO293">
        <v>1.1176E-2</v>
      </c>
      <c r="AP293">
        <v>0.67055900000000002</v>
      </c>
      <c r="AQ293">
        <v>0.61230200000000001</v>
      </c>
      <c r="AR293">
        <v>0.17577999999999999</v>
      </c>
      <c r="AS293">
        <v>0.16036600000000001</v>
      </c>
      <c r="AT293">
        <v>26.4</v>
      </c>
      <c r="AU293">
        <v>12.401612999999999</v>
      </c>
      <c r="AV293">
        <v>6.9199999999999999E-3</v>
      </c>
      <c r="AW293">
        <v>3.8149999999999998E-3</v>
      </c>
      <c r="AX293">
        <v>176.19506000000001</v>
      </c>
      <c r="AY293">
        <v>46.496339999999996</v>
      </c>
      <c r="AZ293">
        <v>341.63185700000002</v>
      </c>
      <c r="BA293">
        <v>29.413891</v>
      </c>
      <c r="BB293">
        <v>88.986999999999995</v>
      </c>
      <c r="BC293">
        <v>69.372798000000003</v>
      </c>
      <c r="BD293">
        <v>6.8751559999999996</v>
      </c>
      <c r="BE293">
        <v>0.69597100000000001</v>
      </c>
    </row>
    <row r="294" spans="1:58" x14ac:dyDescent="0.25">
      <c r="A294" t="s">
        <v>735</v>
      </c>
      <c r="B294" s="5">
        <v>9</v>
      </c>
      <c r="C294" t="s">
        <v>38</v>
      </c>
      <c r="D294" s="5">
        <v>9</v>
      </c>
      <c r="E294" s="5" t="s">
        <v>1</v>
      </c>
      <c r="F294" t="s">
        <v>736</v>
      </c>
      <c r="G294" s="5" t="s">
        <v>245</v>
      </c>
      <c r="H294" s="2">
        <v>13.541397258108127</v>
      </c>
      <c r="I294">
        <v>10.637522601667499</v>
      </c>
      <c r="J294" s="5" t="s">
        <v>51</v>
      </c>
      <c r="K294" s="29">
        <v>11789</v>
      </c>
      <c r="L294" s="29">
        <v>48</v>
      </c>
      <c r="M294" s="29">
        <f t="shared" si="33"/>
        <v>0.40715921621850881</v>
      </c>
      <c r="N294" s="29">
        <v>1.8159090909085893E-2</v>
      </c>
      <c r="O294" s="29">
        <v>3.6972979284634243E-2</v>
      </c>
      <c r="P294" s="29">
        <v>39.624950253323007</v>
      </c>
      <c r="Q294" s="29">
        <f t="shared" si="31"/>
        <v>13.45405631617859</v>
      </c>
      <c r="R294" s="29">
        <v>0.55218849842065876</v>
      </c>
      <c r="S294" s="29">
        <f t="shared" si="32"/>
        <v>0.12735630140726562</v>
      </c>
      <c r="T294" s="29">
        <v>1.0270034577308458</v>
      </c>
      <c r="U294" s="29">
        <v>1.5177499999999999</v>
      </c>
      <c r="V294" s="29">
        <v>1</v>
      </c>
      <c r="W294" s="29">
        <f t="shared" si="28"/>
        <v>108</v>
      </c>
      <c r="X294" s="29">
        <f t="shared" si="29"/>
        <v>26</v>
      </c>
      <c r="Y294" s="29">
        <f t="shared" si="30"/>
        <v>134</v>
      </c>
      <c r="Z294" s="29">
        <v>46</v>
      </c>
      <c r="AA294" s="2" t="s">
        <v>2258</v>
      </c>
      <c r="AB294" s="34"/>
      <c r="AC294">
        <v>11966</v>
      </c>
      <c r="AD294">
        <v>302.17259999999999</v>
      </c>
      <c r="AE294">
        <v>39.599884000000003</v>
      </c>
      <c r="AF294">
        <v>119.65</v>
      </c>
      <c r="AG294">
        <v>420.88638300000002</v>
      </c>
      <c r="AH294">
        <v>42.088638000000003</v>
      </c>
      <c r="AI294">
        <v>2.5252E-2</v>
      </c>
      <c r="AJ294">
        <v>1.3968E-2</v>
      </c>
      <c r="AK294">
        <v>0.55316900000000002</v>
      </c>
      <c r="AL294">
        <v>2.2825000000000002E-2</v>
      </c>
      <c r="AM294">
        <v>2.2499999999999999E-2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</row>
    <row r="295" spans="1:58" x14ac:dyDescent="0.25">
      <c r="A295" t="s">
        <v>735</v>
      </c>
      <c r="B295" s="5">
        <v>9</v>
      </c>
      <c r="C295" t="s">
        <v>11</v>
      </c>
      <c r="D295" s="5">
        <v>16</v>
      </c>
      <c r="E295" s="5" t="s">
        <v>1</v>
      </c>
      <c r="F295" t="s">
        <v>736</v>
      </c>
      <c r="G295" s="5" t="s">
        <v>245</v>
      </c>
      <c r="H295" s="2">
        <v>13.541397258108127</v>
      </c>
      <c r="I295">
        <v>10.637522601667499</v>
      </c>
      <c r="J295" s="5" t="s">
        <v>51</v>
      </c>
      <c r="K295" s="29">
        <v>17855</v>
      </c>
      <c r="L295" s="29">
        <v>246</v>
      </c>
      <c r="M295" s="29">
        <f t="shared" si="33"/>
        <v>1.3777653318398209</v>
      </c>
      <c r="N295" s="29">
        <v>3.7410937500002683E-2</v>
      </c>
      <c r="O295" s="29">
        <v>0.10755775791893599</v>
      </c>
      <c r="P295" s="29">
        <v>60.013867738831316</v>
      </c>
      <c r="Q295" s="29">
        <f>ABS(P295-$P$298)</f>
        <v>33.842973801686895</v>
      </c>
      <c r="R295" s="29">
        <v>0.63126668011489717</v>
      </c>
      <c r="S295" s="29">
        <f>ABS(R295-$R$298)</f>
        <v>4.8278119713027201E-2</v>
      </c>
      <c r="T295" s="29">
        <v>1.0270034577308458</v>
      </c>
      <c r="U295" s="29">
        <v>1.5177499999999999</v>
      </c>
      <c r="V295" s="29">
        <v>1</v>
      </c>
      <c r="W295" s="29">
        <f t="shared" si="28"/>
        <v>108</v>
      </c>
      <c r="X295" s="29">
        <f t="shared" si="29"/>
        <v>26</v>
      </c>
      <c r="Y295" s="29">
        <f t="shared" si="30"/>
        <v>134</v>
      </c>
      <c r="Z295" s="29">
        <v>46</v>
      </c>
      <c r="AA295" s="2" t="s">
        <v>2258</v>
      </c>
      <c r="AB295" s="34"/>
      <c r="AC295">
        <v>18130</v>
      </c>
      <c r="AD295">
        <v>302.17259999999999</v>
      </c>
      <c r="AE295">
        <v>59.998821999999997</v>
      </c>
      <c r="AF295">
        <v>181.29</v>
      </c>
      <c r="AG295">
        <v>750.64588600000002</v>
      </c>
      <c r="AH295">
        <v>75.064588999999998</v>
      </c>
      <c r="AI295">
        <v>1.6667000000000001E-2</v>
      </c>
      <c r="AJ295">
        <v>1.0511E-2</v>
      </c>
      <c r="AK295">
        <v>0.63065700000000002</v>
      </c>
      <c r="AL295">
        <v>1.405E-2</v>
      </c>
      <c r="AM295">
        <v>1.2500000000000001E-2</v>
      </c>
      <c r="AN295">
        <v>7</v>
      </c>
      <c r="AO295">
        <v>2.3165999999999999E-2</v>
      </c>
      <c r="AP295">
        <v>1.389934</v>
      </c>
      <c r="AQ295">
        <v>1.798125</v>
      </c>
      <c r="AR295">
        <v>0.35735</v>
      </c>
      <c r="AS295">
        <v>0.19503100000000001</v>
      </c>
      <c r="AT295">
        <v>46.571429000000002</v>
      </c>
      <c r="AU295">
        <v>20.296610000000001</v>
      </c>
      <c r="AV295">
        <v>7.842E-3</v>
      </c>
      <c r="AW295">
        <v>3.2780000000000001E-3</v>
      </c>
      <c r="AX295">
        <v>132.954114</v>
      </c>
      <c r="AY295">
        <v>12.775226</v>
      </c>
      <c r="AZ295">
        <v>318.457426</v>
      </c>
      <c r="BA295">
        <v>42.698469000000003</v>
      </c>
      <c r="BB295">
        <v>5.4122329999999996</v>
      </c>
      <c r="BC295">
        <v>5.1068530000000001</v>
      </c>
      <c r="BD295">
        <v>5.8479619999999999</v>
      </c>
      <c r="BE295">
        <v>2.608746</v>
      </c>
    </row>
    <row r="296" spans="1:58" x14ac:dyDescent="0.25"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AB296" s="35"/>
    </row>
    <row r="297" spans="1:58" s="29" customFormat="1" x14ac:dyDescent="0.25">
      <c r="J297" s="10"/>
      <c r="K297" s="10"/>
      <c r="L297" s="10"/>
      <c r="M297" s="10"/>
      <c r="N297" s="10"/>
      <c r="O297" s="10"/>
      <c r="P297" s="10" t="s">
        <v>2140</v>
      </c>
      <c r="Q297" s="10" t="s">
        <v>2141</v>
      </c>
      <c r="R297" s="10" t="s">
        <v>2142</v>
      </c>
      <c r="S297" s="10" t="s">
        <v>2143</v>
      </c>
      <c r="T297" s="10"/>
      <c r="U297" s="10"/>
      <c r="AB297" s="35"/>
      <c r="BF297" s="31"/>
    </row>
    <row r="298" spans="1:58" x14ac:dyDescent="0.25">
      <c r="O298" s="10"/>
      <c r="P298" s="16">
        <f>MEDIAN(P3:P295)</f>
        <v>26.170893937144417</v>
      </c>
      <c r="Q298" s="29">
        <f t="shared" ref="Q298:S298" si="34">MEDIAN(Q3:Q295)</f>
        <v>11.122778864797564</v>
      </c>
      <c r="R298" s="29">
        <f t="shared" si="34"/>
        <v>0.67954479982792437</v>
      </c>
      <c r="S298" s="29">
        <f t="shared" si="34"/>
        <v>0.16436606293964307</v>
      </c>
    </row>
    <row r="299" spans="1:58" s="29" customFormat="1" x14ac:dyDescent="0.25">
      <c r="O299" s="10"/>
      <c r="AB299" s="31"/>
      <c r="BF299" s="31"/>
    </row>
    <row r="300" spans="1:58" x14ac:dyDescent="0.25">
      <c r="J300" s="10"/>
      <c r="K300" s="29"/>
      <c r="L300" s="10"/>
      <c r="M300" s="10"/>
      <c r="N300" s="10"/>
      <c r="O300" s="10" t="s">
        <v>1115</v>
      </c>
      <c r="P300" s="10" t="s">
        <v>1969</v>
      </c>
      <c r="Q300" s="10"/>
      <c r="R300" s="10"/>
      <c r="S300" s="10"/>
      <c r="T300" s="10"/>
      <c r="U300" s="10"/>
      <c r="AB300" s="35"/>
    </row>
    <row r="301" spans="1:58" x14ac:dyDescent="0.25">
      <c r="K301" s="10"/>
      <c r="L301" s="10"/>
      <c r="M301" s="10"/>
      <c r="N301" s="10"/>
      <c r="O301" s="10" t="s">
        <v>1631</v>
      </c>
      <c r="P301" s="10" t="s">
        <v>1604</v>
      </c>
      <c r="Q301" s="10"/>
      <c r="R301" s="10" t="s">
        <v>1605</v>
      </c>
      <c r="S301" s="10"/>
      <c r="T301" s="10"/>
      <c r="U301" s="10"/>
      <c r="AC301" s="10"/>
    </row>
    <row r="302" spans="1:58" x14ac:dyDescent="0.25">
      <c r="L302" s="29">
        <f>COUNTIF(M3:M23, "&gt;3.92475363")</f>
        <v>3</v>
      </c>
      <c r="M302" s="29">
        <f>COUNT(M3:M23)</f>
        <v>21</v>
      </c>
      <c r="N302" s="29">
        <v>1</v>
      </c>
      <c r="O302" s="10" t="s">
        <v>564</v>
      </c>
      <c r="P302" s="16">
        <f>MEDIAN(P3:P23)</f>
        <v>25.709842170790807</v>
      </c>
      <c r="R302" s="29">
        <f>MEDIAN(R3:R23)</f>
        <v>0.65466368788728557</v>
      </c>
    </row>
    <row r="303" spans="1:58" x14ac:dyDescent="0.25">
      <c r="L303" s="29">
        <f>COUNTIF(M24:M46, "&gt;3.92475363")</f>
        <v>6</v>
      </c>
      <c r="M303" s="29">
        <f>COUNT(M24:M46)</f>
        <v>23</v>
      </c>
      <c r="N303" s="29">
        <v>2</v>
      </c>
      <c r="O303" s="10" t="s">
        <v>563</v>
      </c>
      <c r="P303" s="16">
        <f>MEDIAN(P24:P46)</f>
        <v>17.197703870815566</v>
      </c>
      <c r="R303" s="29">
        <f>MEDIAN(R24:R46)</f>
        <v>0.80129577082740444</v>
      </c>
    </row>
    <row r="304" spans="1:58" x14ac:dyDescent="0.25">
      <c r="L304" s="29">
        <f>COUNTIF(M47:M68, "&gt;3.92475363")</f>
        <v>10</v>
      </c>
      <c r="M304" s="29">
        <f>COUNT(M47:M68)</f>
        <v>22</v>
      </c>
      <c r="N304" s="29">
        <v>3</v>
      </c>
      <c r="O304" s="10" t="s">
        <v>559</v>
      </c>
      <c r="P304" s="16">
        <f>MEDIAN(P47:P68)</f>
        <v>14.214458254456858</v>
      </c>
      <c r="R304" s="29">
        <f>MEDIAN(R47:R68)</f>
        <v>0.87378421294944164</v>
      </c>
    </row>
    <row r="305" spans="11:58" x14ac:dyDescent="0.25">
      <c r="L305" s="29">
        <f>COUNTIF(M69:M96, "&gt;3.92475363")</f>
        <v>21</v>
      </c>
      <c r="M305" s="29">
        <f>COUNT(M69:M96)</f>
        <v>28</v>
      </c>
      <c r="N305" s="29">
        <v>4</v>
      </c>
      <c r="O305" s="10" t="s">
        <v>560</v>
      </c>
      <c r="P305" s="16">
        <f>MEDIAN(P69:P96)</f>
        <v>28.082766864148201</v>
      </c>
      <c r="R305" s="29">
        <f>MEDIAN(R69:R96)</f>
        <v>0.80697495170468347</v>
      </c>
    </row>
    <row r="306" spans="11:58" x14ac:dyDescent="0.25">
      <c r="L306" s="29">
        <f>COUNTIF(M97:M133, "&gt;3.92475363")</f>
        <v>18</v>
      </c>
      <c r="M306" s="29">
        <f>COUNT(M97:M133)</f>
        <v>37</v>
      </c>
      <c r="N306" s="29">
        <v>5</v>
      </c>
      <c r="O306" s="10" t="s">
        <v>562</v>
      </c>
      <c r="P306" s="16">
        <f>MEDIAN(P97:P133)</f>
        <v>12.023132586796622</v>
      </c>
      <c r="R306" s="29">
        <f>MEDIAN(R97:R133)</f>
        <v>0.69081447393835593</v>
      </c>
    </row>
    <row r="307" spans="11:58" x14ac:dyDescent="0.25">
      <c r="L307" s="29">
        <f>COUNTIF(M134:M193, "&gt;3.92475363")</f>
        <v>27</v>
      </c>
      <c r="M307" s="29">
        <f>COUNT(M134:M193)</f>
        <v>60</v>
      </c>
      <c r="N307" s="29">
        <v>6</v>
      </c>
      <c r="O307" s="10" t="s">
        <v>832</v>
      </c>
      <c r="P307" s="16">
        <f>MEDIAN(P134:P193)</f>
        <v>37.273608951581863</v>
      </c>
      <c r="R307" s="29">
        <f>MEDIAN(R134:R193)</f>
        <v>0.68506759976024334</v>
      </c>
    </row>
    <row r="308" spans="11:58" x14ac:dyDescent="0.25">
      <c r="L308" s="29">
        <f>COUNTIF(M194:M223, "&gt;3.92475363")</f>
        <v>12</v>
      </c>
      <c r="M308" s="29">
        <f>COUNT(M194:M223)</f>
        <v>30</v>
      </c>
      <c r="N308" s="29">
        <v>7</v>
      </c>
      <c r="O308" s="10" t="s">
        <v>833</v>
      </c>
      <c r="P308" s="16">
        <f>MEDIAN(P194:P223)</f>
        <v>27.444720501625845</v>
      </c>
      <c r="R308" s="29">
        <f>MEDIAN(R194:R223)</f>
        <v>0.55756181487864587</v>
      </c>
    </row>
    <row r="309" spans="11:58" x14ac:dyDescent="0.25">
      <c r="L309" s="29">
        <f>COUNTIF(M224:M250, "&gt;3.92475363")</f>
        <v>17</v>
      </c>
      <c r="M309" s="29">
        <f>COUNT(M224:M250)</f>
        <v>27</v>
      </c>
      <c r="N309" s="29">
        <v>8</v>
      </c>
      <c r="O309" s="10" t="s">
        <v>834</v>
      </c>
      <c r="P309" s="16">
        <f>MEDIAN(P224:P250)</f>
        <v>26.47925000531356</v>
      </c>
      <c r="R309" s="29">
        <f>MEDIAN(R224:R250)</f>
        <v>0.63792246219332316</v>
      </c>
    </row>
    <row r="310" spans="11:58" x14ac:dyDescent="0.25">
      <c r="L310" s="29">
        <f>COUNTIF(M251:M295, "&gt;3.92475363")</f>
        <v>12</v>
      </c>
      <c r="M310" s="29">
        <f>COUNT(M251:M295)</f>
        <v>45</v>
      </c>
      <c r="N310" s="29">
        <v>9</v>
      </c>
      <c r="O310" s="10" t="s">
        <v>835</v>
      </c>
      <c r="P310" s="16">
        <f>MEDIAN(P251:P295)</f>
        <v>33.85570172389766</v>
      </c>
      <c r="R310" s="29">
        <f>MEDIAN(R251:R295)</f>
        <v>0.55218849842065876</v>
      </c>
    </row>
    <row r="311" spans="11:58" x14ac:dyDescent="0.25">
      <c r="L311" s="26"/>
      <c r="M311" s="26"/>
    </row>
    <row r="312" spans="11:58" x14ac:dyDescent="0.25">
      <c r="L312" s="26"/>
      <c r="M312" s="26">
        <f>L302/M302*100</f>
        <v>14.285714285714285</v>
      </c>
    </row>
    <row r="313" spans="11:58" s="22" customFormat="1" x14ac:dyDescent="0.25">
      <c r="K313" s="16"/>
      <c r="L313" s="10"/>
      <c r="M313" s="29">
        <f t="shared" ref="M313:M320" si="35">L303/M303*100</f>
        <v>26.086956521739129</v>
      </c>
      <c r="N313" s="16"/>
      <c r="O313" s="10"/>
      <c r="P313" s="10"/>
      <c r="Q313" s="10"/>
      <c r="R313" s="16"/>
      <c r="S313" s="29"/>
      <c r="T313" s="29"/>
      <c r="U313" s="29"/>
      <c r="V313" s="29"/>
      <c r="W313" s="29"/>
      <c r="X313" s="29"/>
      <c r="Y313" s="29"/>
      <c r="Z313" s="29"/>
      <c r="AA313" s="29"/>
      <c r="AB313" s="31"/>
      <c r="BF313" s="31"/>
    </row>
    <row r="314" spans="11:58" s="22" customFormat="1" x14ac:dyDescent="0.25">
      <c r="K314" s="29"/>
      <c r="L314" s="10"/>
      <c r="M314" s="29">
        <f t="shared" si="35"/>
        <v>45.454545454545453</v>
      </c>
      <c r="N314" s="29"/>
      <c r="O314" s="10"/>
      <c r="P314" s="10"/>
      <c r="Q314" s="10"/>
      <c r="R314" s="10"/>
      <c r="S314" s="10"/>
      <c r="T314" s="10"/>
      <c r="U314" s="10"/>
      <c r="V314" s="29"/>
      <c r="W314" s="29"/>
      <c r="X314" s="29"/>
      <c r="Y314" s="29"/>
      <c r="Z314" s="29"/>
      <c r="AA314" s="29"/>
      <c r="AB314" s="31"/>
      <c r="BF314" s="31"/>
    </row>
    <row r="315" spans="11:58" s="22" customFormat="1" x14ac:dyDescent="0.25">
      <c r="K315" s="29"/>
      <c r="L315" s="10"/>
      <c r="M315" s="29">
        <f t="shared" si="35"/>
        <v>75</v>
      </c>
      <c r="O315" s="10"/>
      <c r="Q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31"/>
      <c r="BF315" s="31"/>
    </row>
    <row r="316" spans="11:58" s="22" customFormat="1" x14ac:dyDescent="0.25">
      <c r="K316" s="29"/>
      <c r="L316" s="10"/>
      <c r="M316" s="29">
        <f t="shared" si="35"/>
        <v>48.648648648648653</v>
      </c>
      <c r="O316" s="10"/>
      <c r="Q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31"/>
      <c r="BF316" s="31"/>
    </row>
    <row r="317" spans="11:58" s="22" customFormat="1" x14ac:dyDescent="0.25">
      <c r="K317" s="29"/>
      <c r="L317" s="10"/>
      <c r="M317" s="29">
        <f t="shared" si="35"/>
        <v>45</v>
      </c>
      <c r="O317" s="10"/>
      <c r="Q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31"/>
      <c r="BF317" s="31"/>
    </row>
    <row r="318" spans="11:58" x14ac:dyDescent="0.25">
      <c r="K318" s="29"/>
      <c r="L318" s="10"/>
      <c r="M318" s="29">
        <f t="shared" si="35"/>
        <v>40</v>
      </c>
      <c r="N318" s="22"/>
      <c r="O318" s="10"/>
      <c r="P318" s="22"/>
      <c r="R318" s="22"/>
    </row>
    <row r="319" spans="11:58" x14ac:dyDescent="0.25">
      <c r="K319" s="29"/>
      <c r="L319" s="10"/>
      <c r="M319" s="29">
        <f t="shared" si="35"/>
        <v>62.962962962962962</v>
      </c>
      <c r="N319" s="22"/>
      <c r="O319" s="10"/>
      <c r="P319" s="22"/>
      <c r="R319" s="22"/>
    </row>
    <row r="320" spans="11:58" x14ac:dyDescent="0.25">
      <c r="K320" s="29"/>
      <c r="L320" s="10"/>
      <c r="M320" s="29">
        <f t="shared" si="35"/>
        <v>26.666666666666668</v>
      </c>
      <c r="O320" s="10"/>
      <c r="P320" s="22"/>
      <c r="R320" s="22"/>
    </row>
    <row r="321" spans="2:28" x14ac:dyDescent="0.25">
      <c r="K321" s="29"/>
      <c r="L321" s="10"/>
      <c r="M321" s="26"/>
      <c r="O321" s="10"/>
      <c r="P321" s="22"/>
      <c r="R321" s="22"/>
    </row>
    <row r="322" spans="2:28" x14ac:dyDescent="0.25">
      <c r="K322" s="29"/>
      <c r="L322" s="10"/>
      <c r="M322" s="26"/>
      <c r="O322" s="10"/>
      <c r="P322" s="22"/>
      <c r="R322" s="22"/>
    </row>
    <row r="323" spans="2:28" x14ac:dyDescent="0.25">
      <c r="B323" s="5"/>
      <c r="D323" s="5"/>
      <c r="E323" s="5"/>
      <c r="G323" s="5"/>
      <c r="H323" s="6"/>
      <c r="I323" s="6"/>
      <c r="J323" s="5"/>
      <c r="K323" s="29"/>
      <c r="L323" s="10"/>
      <c r="M323" s="26"/>
      <c r="O323" s="10"/>
      <c r="P323" s="22"/>
      <c r="R323" s="22"/>
      <c r="AB323" s="34"/>
    </row>
    <row r="324" spans="2:28" x14ac:dyDescent="0.25">
      <c r="B324" s="5"/>
      <c r="D324" s="5"/>
      <c r="E324" s="5"/>
      <c r="G324" s="5"/>
      <c r="H324" s="6"/>
      <c r="I324" s="6"/>
      <c r="J324" s="5"/>
      <c r="AB324" s="34"/>
    </row>
    <row r="325" spans="2:28" x14ac:dyDescent="0.25">
      <c r="B325" s="5"/>
      <c r="D325" s="5"/>
      <c r="E325" s="5"/>
      <c r="G325" s="5"/>
      <c r="H325" s="6"/>
      <c r="I325" s="6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AB325" s="34"/>
    </row>
    <row r="326" spans="2:28" x14ac:dyDescent="0.25">
      <c r="B326" s="5"/>
      <c r="D326" s="5"/>
      <c r="E326" s="5"/>
      <c r="G326" s="5"/>
      <c r="H326" s="6"/>
      <c r="I326" s="6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AB326" s="34"/>
    </row>
    <row r="327" spans="2:28" x14ac:dyDescent="0.25">
      <c r="B327" s="5"/>
      <c r="D327" s="5"/>
      <c r="E327" s="5"/>
      <c r="G327" s="5"/>
      <c r="H327" s="6"/>
      <c r="I327" s="6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AB327" s="34"/>
    </row>
    <row r="328" spans="2:28" x14ac:dyDescent="0.25">
      <c r="B328" s="5"/>
      <c r="D328" s="5"/>
      <c r="E328" s="5"/>
      <c r="G328" s="5"/>
      <c r="H328" s="6"/>
      <c r="I328" s="6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AB328" s="34"/>
    </row>
    <row r="329" spans="2:28" x14ac:dyDescent="0.25">
      <c r="B329" s="5"/>
      <c r="D329" s="5"/>
      <c r="E329" s="5"/>
      <c r="G329" s="5"/>
      <c r="H329" s="6"/>
      <c r="I329" s="6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AB329" s="34"/>
    </row>
    <row r="330" spans="2:28" x14ac:dyDescent="0.25">
      <c r="B330" s="5"/>
      <c r="D330" s="5"/>
      <c r="E330" s="5"/>
      <c r="G330" s="5"/>
      <c r="H330" s="6"/>
      <c r="I330" s="6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AB330" s="34"/>
    </row>
    <row r="331" spans="2:28" x14ac:dyDescent="0.25">
      <c r="B331" s="5"/>
      <c r="D331" s="5"/>
      <c r="E331" s="5"/>
      <c r="G331" s="5"/>
      <c r="H331" s="6"/>
      <c r="I331" s="6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AB331" s="34"/>
    </row>
    <row r="332" spans="2:28" x14ac:dyDescent="0.25">
      <c r="B332" s="5"/>
      <c r="D332" s="5"/>
      <c r="E332" s="5"/>
      <c r="G332" s="5"/>
      <c r="H332" s="6"/>
      <c r="I332" s="6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AB332" s="34"/>
    </row>
    <row r="333" spans="2:28" x14ac:dyDescent="0.25">
      <c r="B333" s="5"/>
      <c r="D333" s="5"/>
      <c r="E333" s="5"/>
      <c r="G333" s="5"/>
      <c r="H333" s="6"/>
      <c r="I333" s="6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AB333" s="34"/>
    </row>
    <row r="334" spans="2:28" x14ac:dyDescent="0.25">
      <c r="B334" s="5"/>
      <c r="D334" s="5"/>
      <c r="E334" s="5"/>
      <c r="G334" s="5"/>
      <c r="H334" s="6"/>
      <c r="I334" s="6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AB334" s="34"/>
    </row>
    <row r="335" spans="2:28" x14ac:dyDescent="0.25">
      <c r="B335" s="5"/>
      <c r="D335" s="5"/>
      <c r="E335" s="5"/>
      <c r="G335" s="5"/>
      <c r="H335" s="6"/>
      <c r="I335" s="6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AB335" s="34"/>
    </row>
    <row r="336" spans="2:28" x14ac:dyDescent="0.25">
      <c r="B336" s="5"/>
      <c r="D336" s="5"/>
      <c r="E336" s="5"/>
      <c r="G336" s="5"/>
      <c r="H336" s="6"/>
      <c r="I336" s="6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AB336" s="34"/>
    </row>
    <row r="337" spans="2:28" x14ac:dyDescent="0.25">
      <c r="B337" s="5"/>
      <c r="D337" s="5"/>
      <c r="E337" s="5"/>
      <c r="G337" s="5"/>
      <c r="H337" s="6"/>
      <c r="I337" s="6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AB337" s="34"/>
    </row>
    <row r="338" spans="2:28" x14ac:dyDescent="0.25">
      <c r="B338" s="5"/>
      <c r="D338" s="5"/>
      <c r="E338" s="5"/>
      <c r="G338" s="5"/>
      <c r="H338" s="6"/>
      <c r="I338" s="6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AB338" s="34"/>
    </row>
    <row r="339" spans="2:28" x14ac:dyDescent="0.25">
      <c r="B339" s="5"/>
      <c r="D339" s="5"/>
      <c r="E339" s="5"/>
      <c r="G339" s="5"/>
      <c r="H339" s="6"/>
      <c r="I339" s="6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AB339" s="34"/>
    </row>
    <row r="340" spans="2:28" x14ac:dyDescent="0.25">
      <c r="B340" s="5"/>
      <c r="D340" s="5"/>
      <c r="E340" s="5"/>
      <c r="G340" s="5"/>
      <c r="H340" s="6"/>
      <c r="I340" s="6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AB340" s="34"/>
    </row>
    <row r="341" spans="2:28" x14ac:dyDescent="0.25">
      <c r="B341" s="5"/>
      <c r="D341" s="5"/>
      <c r="E341" s="5"/>
      <c r="G341" s="5"/>
      <c r="H341" s="6"/>
      <c r="I341" s="6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AB341" s="34"/>
    </row>
    <row r="342" spans="2:28" x14ac:dyDescent="0.25">
      <c r="B342" s="5"/>
      <c r="D342" s="5"/>
      <c r="E342" s="5"/>
      <c r="G342" s="5"/>
      <c r="H342" s="6"/>
      <c r="I342" s="6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AB342" s="34"/>
    </row>
    <row r="343" spans="2:28" x14ac:dyDescent="0.25">
      <c r="B343" s="5"/>
      <c r="D343" s="5"/>
      <c r="E343" s="5"/>
      <c r="G343" s="5"/>
      <c r="H343" s="6"/>
      <c r="I343" s="6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AB343" s="34"/>
    </row>
    <row r="344" spans="2:28" x14ac:dyDescent="0.25">
      <c r="B344" s="5"/>
      <c r="D344" s="5"/>
      <c r="E344" s="5"/>
      <c r="G344" s="5"/>
      <c r="H344" s="6"/>
      <c r="I344" s="6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AB344" s="34"/>
    </row>
    <row r="345" spans="2:28" x14ac:dyDescent="0.25">
      <c r="B345" s="5"/>
      <c r="D345" s="5"/>
      <c r="E345" s="5"/>
      <c r="G345" s="5"/>
      <c r="H345" s="6"/>
      <c r="I345" s="6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AB345" s="34"/>
    </row>
    <row r="346" spans="2:28" x14ac:dyDescent="0.25">
      <c r="B346" s="5"/>
      <c r="D346" s="5"/>
      <c r="E346" s="5"/>
      <c r="G346" s="5"/>
      <c r="H346" s="6"/>
      <c r="I346" s="6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AB346" s="34"/>
    </row>
    <row r="347" spans="2:28" x14ac:dyDescent="0.25">
      <c r="B347" s="5"/>
      <c r="D347" s="5"/>
      <c r="E347" s="5"/>
      <c r="G347" s="5"/>
      <c r="H347" s="6"/>
      <c r="I347" s="6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AB347" s="34"/>
    </row>
    <row r="348" spans="2:28" x14ac:dyDescent="0.25">
      <c r="B348" s="5"/>
      <c r="D348" s="5"/>
      <c r="E348" s="5"/>
      <c r="G348" s="5"/>
      <c r="H348" s="6"/>
      <c r="I348" s="6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AB348" s="34"/>
    </row>
    <row r="349" spans="2:28" x14ac:dyDescent="0.25">
      <c r="B349" s="5"/>
      <c r="D349" s="5"/>
      <c r="E349" s="5"/>
      <c r="G349" s="5"/>
      <c r="H349" s="6"/>
      <c r="I349" s="6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AB349" s="34"/>
    </row>
    <row r="350" spans="2:28" x14ac:dyDescent="0.25">
      <c r="B350" s="5"/>
      <c r="D350" s="5"/>
      <c r="E350" s="5"/>
      <c r="G350" s="5"/>
      <c r="H350" s="6"/>
      <c r="I350" s="6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AB350" s="34"/>
    </row>
    <row r="351" spans="2:28" x14ac:dyDescent="0.25">
      <c r="B351" s="5"/>
      <c r="D351" s="5"/>
      <c r="E351" s="5"/>
      <c r="G351" s="5"/>
      <c r="H351" s="6"/>
      <c r="I351" s="6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AB351" s="34"/>
    </row>
    <row r="352" spans="2:28" x14ac:dyDescent="0.25">
      <c r="B352" s="5"/>
      <c r="D352" s="5"/>
      <c r="E352" s="5"/>
      <c r="G352" s="5"/>
      <c r="H352" s="6"/>
      <c r="I352" s="6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AB352" s="34"/>
    </row>
    <row r="353" spans="2:28" x14ac:dyDescent="0.25">
      <c r="B353" s="5"/>
      <c r="D353" s="5"/>
      <c r="E353" s="5"/>
      <c r="G353" s="5"/>
      <c r="H353" s="6"/>
      <c r="I353" s="6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AB353" s="34"/>
    </row>
    <row r="354" spans="2:28" x14ac:dyDescent="0.25">
      <c r="B354" s="5"/>
      <c r="D354" s="5"/>
      <c r="E354" s="5"/>
      <c r="G354" s="5"/>
      <c r="H354" s="6"/>
      <c r="I354" s="6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AB354" s="34"/>
    </row>
    <row r="355" spans="2:28" x14ac:dyDescent="0.25">
      <c r="B355" s="5"/>
      <c r="D355" s="5"/>
      <c r="E355" s="5"/>
      <c r="G355" s="5"/>
      <c r="H355" s="6"/>
      <c r="I355" s="6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AB355" s="34"/>
    </row>
    <row r="356" spans="2:28" x14ac:dyDescent="0.25">
      <c r="B356" s="5"/>
      <c r="D356" s="5"/>
      <c r="E356" s="5"/>
      <c r="G356" s="5"/>
      <c r="H356" s="6"/>
      <c r="I356" s="6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AB356" s="34"/>
    </row>
    <row r="357" spans="2:28" x14ac:dyDescent="0.25">
      <c r="B357" s="5"/>
      <c r="D357" s="5"/>
      <c r="E357" s="5"/>
      <c r="G357" s="5"/>
      <c r="H357" s="6"/>
      <c r="I357" s="6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AB357" s="34"/>
    </row>
    <row r="358" spans="2:28" x14ac:dyDescent="0.25">
      <c r="B358" s="5"/>
      <c r="D358" s="5"/>
      <c r="E358" s="5"/>
      <c r="G358" s="5"/>
      <c r="H358" s="6"/>
      <c r="I358" s="6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AB358" s="34"/>
    </row>
    <row r="359" spans="2:28" x14ac:dyDescent="0.25">
      <c r="B359" s="5"/>
      <c r="D359" s="5"/>
      <c r="E359" s="5"/>
      <c r="G359" s="5"/>
      <c r="H359" s="6"/>
      <c r="I359" s="6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AB359" s="34"/>
    </row>
    <row r="360" spans="2:28" x14ac:dyDescent="0.25">
      <c r="B360" s="5"/>
      <c r="D360" s="5"/>
      <c r="E360" s="5"/>
      <c r="G360" s="5"/>
      <c r="H360" s="6"/>
      <c r="I360" s="6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AB360" s="34"/>
    </row>
    <row r="361" spans="2:28" x14ac:dyDescent="0.25">
      <c r="B361" s="5"/>
      <c r="D361" s="5"/>
      <c r="E361" s="5"/>
      <c r="G361" s="5"/>
      <c r="H361" s="6"/>
      <c r="I361" s="6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AB361" s="34"/>
    </row>
    <row r="362" spans="2:28" x14ac:dyDescent="0.25">
      <c r="B362" s="5"/>
      <c r="D362" s="5"/>
      <c r="E362" s="5"/>
      <c r="G362" s="5"/>
      <c r="H362" s="6"/>
      <c r="I362" s="6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AB362" s="34"/>
    </row>
    <row r="363" spans="2:28" x14ac:dyDescent="0.25">
      <c r="B363" s="5"/>
      <c r="D363" s="5"/>
      <c r="E363" s="5"/>
      <c r="G363" s="5"/>
      <c r="H363" s="6"/>
      <c r="I363" s="6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AB363" s="34"/>
    </row>
    <row r="364" spans="2:28" x14ac:dyDescent="0.25">
      <c r="B364" s="5"/>
      <c r="D364" s="5"/>
      <c r="E364" s="5"/>
      <c r="G364" s="5"/>
      <c r="H364" s="6"/>
      <c r="I364" s="6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AB364" s="34"/>
    </row>
    <row r="365" spans="2:28" x14ac:dyDescent="0.25">
      <c r="B365" s="5"/>
      <c r="D365" s="5"/>
      <c r="E365" s="5"/>
      <c r="G365" s="5"/>
      <c r="H365" s="6"/>
      <c r="I365" s="6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AB365" s="34"/>
    </row>
    <row r="366" spans="2:28" x14ac:dyDescent="0.25">
      <c r="B366" s="5"/>
      <c r="D366" s="5"/>
      <c r="E366" s="5"/>
      <c r="G366" s="5"/>
      <c r="H366" s="6"/>
      <c r="I366" s="6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AB366" s="34"/>
    </row>
    <row r="367" spans="2:28" x14ac:dyDescent="0.25">
      <c r="B367" s="5"/>
      <c r="D367" s="5"/>
      <c r="E367" s="5"/>
      <c r="G367" s="5"/>
      <c r="H367" s="6"/>
      <c r="I367" s="6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AB367" s="34"/>
    </row>
    <row r="368" spans="2:28" x14ac:dyDescent="0.25">
      <c r="B368" s="5"/>
      <c r="D368" s="5"/>
      <c r="E368" s="5"/>
      <c r="G368" s="5"/>
      <c r="H368" s="6"/>
      <c r="I368" s="6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AB368" s="34"/>
    </row>
    <row r="369" spans="2:28" x14ac:dyDescent="0.25">
      <c r="B369" s="5"/>
      <c r="D369" s="5"/>
      <c r="E369" s="5"/>
      <c r="G369" s="5"/>
      <c r="H369" s="6"/>
      <c r="I369" s="6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AB369" s="34"/>
    </row>
    <row r="370" spans="2:28" x14ac:dyDescent="0.25">
      <c r="B370" s="5"/>
      <c r="D370" s="5"/>
      <c r="E370" s="5"/>
      <c r="G370" s="5"/>
      <c r="H370" s="6"/>
      <c r="I370" s="6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AB370" s="34"/>
    </row>
    <row r="371" spans="2:28" x14ac:dyDescent="0.25">
      <c r="B371" s="5"/>
      <c r="D371" s="5"/>
      <c r="E371" s="5"/>
      <c r="G371" s="5"/>
      <c r="H371" s="6"/>
      <c r="I371" s="6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AB371" s="34"/>
    </row>
    <row r="372" spans="2:28" x14ac:dyDescent="0.25">
      <c r="B372" s="5"/>
      <c r="D372" s="5"/>
      <c r="E372" s="5"/>
      <c r="G372" s="5"/>
      <c r="H372" s="6"/>
      <c r="I372" s="6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AB372" s="34"/>
    </row>
    <row r="373" spans="2:28" x14ac:dyDescent="0.25">
      <c r="B373" s="5"/>
      <c r="D373" s="5"/>
      <c r="E373" s="5"/>
      <c r="G373" s="5"/>
      <c r="H373" s="6"/>
      <c r="I373" s="6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AB373" s="34"/>
    </row>
    <row r="374" spans="2:28" x14ac:dyDescent="0.25">
      <c r="B374" s="5"/>
      <c r="D374" s="5"/>
      <c r="E374" s="5"/>
      <c r="G374" s="5"/>
      <c r="H374" s="6"/>
      <c r="I374" s="6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AB374" s="34"/>
    </row>
    <row r="375" spans="2:28" x14ac:dyDescent="0.25">
      <c r="B375" s="5"/>
      <c r="D375" s="5"/>
      <c r="E375" s="5"/>
      <c r="G375" s="5"/>
      <c r="H375" s="6"/>
      <c r="I375" s="6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AB375" s="34"/>
    </row>
    <row r="376" spans="2:28" x14ac:dyDescent="0.25">
      <c r="B376" s="5"/>
      <c r="D376" s="5"/>
      <c r="E376" s="5"/>
      <c r="G376" s="5"/>
      <c r="H376" s="6"/>
      <c r="I376" s="6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AB376" s="34"/>
    </row>
    <row r="377" spans="2:28" x14ac:dyDescent="0.25">
      <c r="B377" s="5"/>
      <c r="D377" s="5"/>
      <c r="E377" s="5"/>
      <c r="G377" s="5"/>
      <c r="H377" s="6"/>
      <c r="I377" s="6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AB377" s="34"/>
    </row>
    <row r="378" spans="2:28" x14ac:dyDescent="0.25">
      <c r="B378" s="5"/>
      <c r="D378" s="5"/>
      <c r="E378" s="5"/>
      <c r="G378" s="5"/>
      <c r="H378" s="6"/>
      <c r="I378" s="6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AB378" s="34"/>
    </row>
    <row r="379" spans="2:28" x14ac:dyDescent="0.25">
      <c r="B379" s="5"/>
      <c r="D379" s="5"/>
      <c r="E379" s="5"/>
      <c r="G379" s="5"/>
      <c r="H379" s="6"/>
      <c r="I379" s="6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AB379" s="34"/>
    </row>
    <row r="380" spans="2:28" x14ac:dyDescent="0.25">
      <c r="B380" s="5"/>
      <c r="D380" s="5"/>
      <c r="E380" s="5"/>
      <c r="G380" s="5"/>
      <c r="H380" s="6"/>
      <c r="I380" s="6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AB380" s="34"/>
    </row>
    <row r="381" spans="2:28" x14ac:dyDescent="0.25">
      <c r="B381" s="5"/>
      <c r="D381" s="5"/>
      <c r="E381" s="5"/>
      <c r="G381" s="5"/>
      <c r="H381" s="6"/>
      <c r="I381" s="6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AB381" s="34"/>
    </row>
    <row r="382" spans="2:28" x14ac:dyDescent="0.25">
      <c r="B382" s="5"/>
      <c r="D382" s="5"/>
      <c r="E382" s="5"/>
      <c r="G382" s="5"/>
      <c r="H382" s="6"/>
      <c r="I382" s="6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AB382" s="34"/>
    </row>
    <row r="383" spans="2:28" x14ac:dyDescent="0.25">
      <c r="B383" s="5"/>
      <c r="D383" s="5"/>
      <c r="E383" s="5"/>
      <c r="G383" s="5"/>
      <c r="H383" s="6"/>
      <c r="I383" s="6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AB383" s="34"/>
    </row>
    <row r="384" spans="2:28" x14ac:dyDescent="0.25">
      <c r="B384" s="5"/>
      <c r="D384" s="5"/>
      <c r="E384" s="5"/>
      <c r="G384" s="5"/>
      <c r="H384" s="6"/>
      <c r="I384" s="6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AB384" s="34"/>
    </row>
    <row r="385" spans="2:28" x14ac:dyDescent="0.25">
      <c r="B385" s="5"/>
      <c r="D385" s="5"/>
      <c r="E385" s="5"/>
      <c r="G385" s="5"/>
      <c r="H385" s="6"/>
      <c r="I385" s="6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AB385" s="34"/>
    </row>
    <row r="386" spans="2:28" x14ac:dyDescent="0.25">
      <c r="B386" s="5"/>
      <c r="D386" s="5"/>
      <c r="E386" s="5"/>
      <c r="G386" s="5"/>
      <c r="H386" s="6"/>
      <c r="I386" s="6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AB386" s="34"/>
    </row>
    <row r="387" spans="2:28" x14ac:dyDescent="0.25">
      <c r="B387" s="5"/>
      <c r="D387" s="5"/>
      <c r="E387" s="5"/>
      <c r="G387" s="5"/>
      <c r="H387" s="6"/>
      <c r="I387" s="6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AB387" s="34"/>
    </row>
    <row r="388" spans="2:28" x14ac:dyDescent="0.25"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</row>
    <row r="389" spans="2:28" x14ac:dyDescent="0.25"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</row>
  </sheetData>
  <conditionalFormatting sqref="C194:C223 C323:C387 C251:C295 C97:C133 C24:C46 B3:B46">
    <cfRule type="containsText" dxfId="326" priority="14" operator="containsText" text="a">
      <formula>NOT(ISERROR(SEARCH("a",B3)))</formula>
    </cfRule>
  </conditionalFormatting>
  <conditionalFormatting sqref="C134:C193">
    <cfRule type="containsText" dxfId="325" priority="10" operator="containsText" text="a">
      <formula>NOT(ISERROR(SEARCH("a",C134)))</formula>
    </cfRule>
  </conditionalFormatting>
  <conditionalFormatting sqref="C224:C250">
    <cfRule type="containsText" dxfId="324" priority="8" operator="containsText" text="a">
      <formula>NOT(ISERROR(SEARCH("a",C224)))</formula>
    </cfRule>
  </conditionalFormatting>
  <conditionalFormatting sqref="C3:C23">
    <cfRule type="containsText" dxfId="323" priority="5" operator="containsText" text="a">
      <formula>NOT(ISERROR(SEARCH("a",C3)))</formula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H313"/>
  <sheetViews>
    <sheetView workbookViewId="0">
      <pane xSplit="3" ySplit="2" topLeftCell="G3" activePane="bottomRight" state="frozen"/>
      <selection pane="topRight" activeCell="C1" sqref="C1"/>
      <selection pane="bottomLeft" activeCell="A3" sqref="A3"/>
      <selection pane="bottomRight" activeCell="G17" sqref="G17:H17"/>
    </sheetView>
  </sheetViews>
  <sheetFormatPr defaultColWidth="8.85546875" defaultRowHeight="15" x14ac:dyDescent="0.25"/>
  <cols>
    <col min="1" max="1" width="14" bestFit="1" customWidth="1"/>
    <col min="2" max="2" width="8.85546875" customWidth="1"/>
    <col min="10" max="10" width="8.85546875" style="13"/>
    <col min="11" max="11" width="12.42578125" style="13" customWidth="1"/>
    <col min="12" max="12" width="8.85546875" style="27"/>
    <col min="13" max="13" width="8.85546875" style="13"/>
    <col min="14" max="14" width="12.28515625" style="13" customWidth="1"/>
    <col min="15" max="15" width="8.85546875" style="13"/>
    <col min="16" max="16" width="8.85546875" style="29"/>
    <col min="17" max="17" width="8.85546875" style="13"/>
    <col min="18" max="20" width="8.85546875" style="29"/>
    <col min="21" max="26" width="12.85546875" style="29" customWidth="1"/>
    <col min="27" max="27" width="4.42578125" style="31" customWidth="1"/>
    <col min="57" max="57" width="6.140625" style="31" customWidth="1"/>
  </cols>
  <sheetData>
    <row r="1" spans="1:60" s="10" customFormat="1" x14ac:dyDescent="0.25">
      <c r="J1" s="10" t="s">
        <v>1115</v>
      </c>
      <c r="L1" s="10" t="s">
        <v>2084</v>
      </c>
      <c r="O1" s="10" t="s">
        <v>2084</v>
      </c>
      <c r="Q1" s="10" t="s">
        <v>2084</v>
      </c>
      <c r="S1" s="10" t="s">
        <v>2084</v>
      </c>
      <c r="T1" s="10" t="s">
        <v>2084</v>
      </c>
      <c r="U1" s="10" t="s">
        <v>2084</v>
      </c>
      <c r="V1" s="10" t="s">
        <v>2084</v>
      </c>
      <c r="W1" s="10" t="s">
        <v>2084</v>
      </c>
      <c r="X1" s="10" t="s">
        <v>2084</v>
      </c>
      <c r="Y1" s="10" t="s">
        <v>2084</v>
      </c>
      <c r="AA1" s="35"/>
      <c r="AB1" s="10" t="s">
        <v>1425</v>
      </c>
      <c r="AM1" s="37" t="s">
        <v>554</v>
      </c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5"/>
    </row>
    <row r="2" spans="1:60" ht="60" x14ac:dyDescent="0.25">
      <c r="A2" s="1" t="s">
        <v>87</v>
      </c>
      <c r="B2" s="1" t="s">
        <v>618</v>
      </c>
      <c r="C2" s="1" t="s">
        <v>88</v>
      </c>
      <c r="D2" s="1" t="s">
        <v>89</v>
      </c>
      <c r="E2" s="1" t="s">
        <v>90</v>
      </c>
      <c r="F2" s="1" t="s">
        <v>319</v>
      </c>
      <c r="G2" s="1" t="s">
        <v>320</v>
      </c>
      <c r="H2" s="1" t="s">
        <v>321</v>
      </c>
      <c r="I2" s="1" t="s">
        <v>91</v>
      </c>
      <c r="J2" s="30" t="s">
        <v>1073</v>
      </c>
      <c r="K2" s="30" t="s">
        <v>1074</v>
      </c>
      <c r="L2" s="30" t="s">
        <v>1121</v>
      </c>
      <c r="M2" s="30" t="s">
        <v>1075</v>
      </c>
      <c r="N2" s="30" t="s">
        <v>1076</v>
      </c>
      <c r="O2" s="30" t="s">
        <v>1077</v>
      </c>
      <c r="P2" s="30" t="s">
        <v>1728</v>
      </c>
      <c r="Q2" s="30" t="s">
        <v>1078</v>
      </c>
      <c r="R2" s="30" t="s">
        <v>1728</v>
      </c>
      <c r="S2" s="30" t="s">
        <v>2087</v>
      </c>
      <c r="T2" s="30" t="s">
        <v>2149</v>
      </c>
      <c r="U2" s="30" t="s">
        <v>2177</v>
      </c>
      <c r="V2" s="30" t="s">
        <v>2178</v>
      </c>
      <c r="W2" s="30" t="s">
        <v>2179</v>
      </c>
      <c r="X2" s="30" t="s">
        <v>2180</v>
      </c>
      <c r="Y2" s="30" t="s">
        <v>2214</v>
      </c>
      <c r="Z2" s="30" t="s">
        <v>2222</v>
      </c>
      <c r="AA2" s="38"/>
      <c r="AB2" s="33" t="s">
        <v>92</v>
      </c>
      <c r="AC2" s="33" t="s">
        <v>93</v>
      </c>
      <c r="AD2" s="33" t="s">
        <v>94</v>
      </c>
      <c r="AE2" s="33" t="s">
        <v>95</v>
      </c>
      <c r="AF2" s="33" t="s">
        <v>96</v>
      </c>
      <c r="AG2" s="33" t="s">
        <v>97</v>
      </c>
      <c r="AH2" s="33" t="s">
        <v>98</v>
      </c>
      <c r="AI2" s="33" t="s">
        <v>99</v>
      </c>
      <c r="AJ2" s="33" t="s">
        <v>100</v>
      </c>
      <c r="AK2" s="33" t="s">
        <v>101</v>
      </c>
      <c r="AL2" s="33" t="s">
        <v>102</v>
      </c>
      <c r="AM2" s="3" t="s">
        <v>103</v>
      </c>
      <c r="AN2" s="3" t="s">
        <v>104</v>
      </c>
      <c r="AO2" s="3" t="s">
        <v>105</v>
      </c>
      <c r="AP2" s="3" t="s">
        <v>106</v>
      </c>
      <c r="AQ2" s="3" t="s">
        <v>107</v>
      </c>
      <c r="AR2" s="3" t="s">
        <v>108</v>
      </c>
      <c r="AS2" s="3" t="s">
        <v>109</v>
      </c>
      <c r="AT2" s="3" t="s">
        <v>110</v>
      </c>
      <c r="AU2" s="3" t="s">
        <v>111</v>
      </c>
      <c r="AV2" s="3" t="s">
        <v>112</v>
      </c>
      <c r="AW2" s="3" t="s">
        <v>113</v>
      </c>
      <c r="AX2" s="3" t="s">
        <v>114</v>
      </c>
      <c r="AY2" s="3" t="s">
        <v>115</v>
      </c>
      <c r="AZ2" s="3" t="s">
        <v>116</v>
      </c>
      <c r="BA2" s="3" t="s">
        <v>117</v>
      </c>
      <c r="BB2" s="3" t="s">
        <v>118</v>
      </c>
      <c r="BC2" s="3" t="s">
        <v>119</v>
      </c>
      <c r="BD2" s="3" t="s">
        <v>120</v>
      </c>
    </row>
    <row r="3" spans="1:60" x14ac:dyDescent="0.25">
      <c r="A3" t="s">
        <v>322</v>
      </c>
      <c r="B3">
        <v>1</v>
      </c>
      <c r="C3" t="s">
        <v>38</v>
      </c>
      <c r="D3">
        <v>9</v>
      </c>
      <c r="E3" t="s">
        <v>1</v>
      </c>
      <c r="F3" t="s">
        <v>245</v>
      </c>
      <c r="G3">
        <v>3.5526839133322148</v>
      </c>
      <c r="H3">
        <v>5.1037423521068144</v>
      </c>
      <c r="I3" t="s">
        <v>52</v>
      </c>
      <c r="J3" s="29">
        <v>5575</v>
      </c>
      <c r="K3" s="29">
        <v>1176</v>
      </c>
      <c r="L3" s="27">
        <f>K3/J3*100</f>
        <v>21.094170403587444</v>
      </c>
      <c r="M3" s="29">
        <v>6.7327027027026878E-2</v>
      </c>
      <c r="N3" s="29">
        <v>0.69173293919957812</v>
      </c>
      <c r="O3" s="29">
        <v>26.056832000254378</v>
      </c>
      <c r="P3" s="29">
        <f t="shared" ref="P3:P66" si="0">ABS(O3-$O$250)</f>
        <v>0.90738120359442576</v>
      </c>
      <c r="Q3" s="29">
        <v>1.3784395041878976</v>
      </c>
      <c r="R3" s="29">
        <f t="shared" ref="R3:R66" si="1">ABS(Q3-$Q$250)</f>
        <v>0.62283535920153599</v>
      </c>
      <c r="Z3" s="29" t="s">
        <v>2259</v>
      </c>
      <c r="AB3">
        <v>5714</v>
      </c>
      <c r="AC3">
        <v>218.53072499999999</v>
      </c>
      <c r="AD3">
        <v>26.147352999999999</v>
      </c>
      <c r="AE3">
        <v>57.08</v>
      </c>
      <c r="AF3">
        <v>163.723589</v>
      </c>
      <c r="AG3">
        <v>16.372358999999999</v>
      </c>
      <c r="AH3">
        <v>3.8205000000000003E-2</v>
      </c>
      <c r="AI3">
        <v>5.2526000000000003E-2</v>
      </c>
      <c r="AJ3">
        <v>1.3748499999999999</v>
      </c>
      <c r="AK3">
        <v>2.1925E-2</v>
      </c>
      <c r="AL3">
        <v>1.2500000000000001E-2</v>
      </c>
      <c r="AM3">
        <v>30</v>
      </c>
      <c r="AN3">
        <v>0.13728000000000001</v>
      </c>
      <c r="AO3">
        <v>8.2368279999999992</v>
      </c>
      <c r="AP3">
        <v>12.128106000000001</v>
      </c>
      <c r="AQ3">
        <v>0.249671</v>
      </c>
      <c r="AR3">
        <v>0.16883000000000001</v>
      </c>
      <c r="AS3">
        <v>23.1</v>
      </c>
      <c r="AT3">
        <v>10.138183</v>
      </c>
      <c r="AU3">
        <v>1.1297E-2</v>
      </c>
      <c r="AV3">
        <v>6.4099999999999999E-3</v>
      </c>
      <c r="AW3">
        <v>104.022638</v>
      </c>
      <c r="AX3">
        <v>36.153298999999997</v>
      </c>
      <c r="AY3">
        <v>315.34739500000001</v>
      </c>
      <c r="AZ3">
        <v>111.810973</v>
      </c>
      <c r="BA3">
        <v>6.719824</v>
      </c>
      <c r="BB3">
        <v>6.3769070000000001</v>
      </c>
      <c r="BC3">
        <v>6.7849680000000001</v>
      </c>
      <c r="BD3">
        <v>3.3541020000000001</v>
      </c>
    </row>
    <row r="4" spans="1:60" x14ac:dyDescent="0.25">
      <c r="A4" t="s">
        <v>323</v>
      </c>
      <c r="B4">
        <v>1</v>
      </c>
      <c r="C4" t="s">
        <v>17</v>
      </c>
      <c r="D4">
        <v>8</v>
      </c>
      <c r="E4" t="s">
        <v>1</v>
      </c>
      <c r="F4" t="s">
        <v>245</v>
      </c>
      <c r="G4">
        <v>3.5526839133322148</v>
      </c>
      <c r="H4">
        <v>5.1037423521068144</v>
      </c>
      <c r="I4" t="s">
        <v>51</v>
      </c>
      <c r="J4" s="29">
        <v>5450</v>
      </c>
      <c r="K4" s="29">
        <v>1223</v>
      </c>
      <c r="L4" s="29">
        <f t="shared" ref="L4:L67" si="2">K4/J4*100</f>
        <v>22.440366972477062</v>
      </c>
      <c r="M4" s="29">
        <v>6.0630662983424843E-2</v>
      </c>
      <c r="N4" s="29">
        <v>0.74809871999632194</v>
      </c>
      <c r="O4" s="29">
        <v>22.525624441878204</v>
      </c>
      <c r="P4" s="29">
        <f t="shared" si="0"/>
        <v>2.6238263547817482</v>
      </c>
      <c r="Q4" s="29">
        <v>1.329994084862878</v>
      </c>
      <c r="R4" s="29">
        <f t="shared" si="1"/>
        <v>0.57438993987651632</v>
      </c>
      <c r="Z4" s="29" t="s">
        <v>2259</v>
      </c>
      <c r="AB4">
        <v>5527</v>
      </c>
      <c r="AC4">
        <v>247.71572499999999</v>
      </c>
      <c r="AD4">
        <v>22.311865999999998</v>
      </c>
      <c r="AE4">
        <v>55.19</v>
      </c>
      <c r="AF4">
        <v>139.74037999999999</v>
      </c>
      <c r="AG4">
        <v>13.974038</v>
      </c>
      <c r="AH4">
        <v>4.4816000000000002E-2</v>
      </c>
      <c r="AI4">
        <v>5.9797999999999997E-2</v>
      </c>
      <c r="AJ4">
        <v>1.3343069999999999</v>
      </c>
      <c r="AK4">
        <v>2.5138000000000001E-2</v>
      </c>
      <c r="AL4">
        <v>1.2500000000000001E-2</v>
      </c>
      <c r="AM4">
        <v>24</v>
      </c>
      <c r="AN4">
        <v>9.6884999999999999E-2</v>
      </c>
      <c r="AO4">
        <v>5.8131149999999998</v>
      </c>
      <c r="AP4">
        <v>7.9609189999999996</v>
      </c>
      <c r="AQ4">
        <v>0.20966799999999999</v>
      </c>
      <c r="AR4">
        <v>0.16550400000000001</v>
      </c>
      <c r="AS4">
        <v>18.333333</v>
      </c>
      <c r="AT4">
        <v>8.4630480000000006</v>
      </c>
      <c r="AU4">
        <v>1.2096000000000001E-2</v>
      </c>
      <c r="AV4">
        <v>7.5589999999999997E-3</v>
      </c>
      <c r="AW4">
        <v>105.943016</v>
      </c>
      <c r="AX4">
        <v>40.829276</v>
      </c>
      <c r="AY4">
        <v>339.67899599999998</v>
      </c>
      <c r="AZ4">
        <v>128.094089</v>
      </c>
      <c r="BA4">
        <v>9.2722350000000002</v>
      </c>
      <c r="BB4">
        <v>20.618120000000001</v>
      </c>
      <c r="BC4">
        <v>6.2951370000000004</v>
      </c>
      <c r="BD4">
        <v>6.0133190000000001</v>
      </c>
    </row>
    <row r="5" spans="1:60" x14ac:dyDescent="0.25">
      <c r="A5" t="s">
        <v>324</v>
      </c>
      <c r="B5">
        <v>1</v>
      </c>
      <c r="C5" t="s">
        <v>8</v>
      </c>
      <c r="D5">
        <v>1</v>
      </c>
      <c r="E5" t="s">
        <v>1</v>
      </c>
      <c r="F5" t="s">
        <v>244</v>
      </c>
      <c r="G5">
        <v>3.5526839133322148</v>
      </c>
      <c r="H5">
        <v>5.1037423521068144</v>
      </c>
      <c r="I5" t="s">
        <v>51</v>
      </c>
      <c r="J5" s="29">
        <v>4670</v>
      </c>
      <c r="K5" s="29">
        <v>171</v>
      </c>
      <c r="L5" s="29">
        <f t="shared" si="2"/>
        <v>3.6616702355460387</v>
      </c>
      <c r="M5" s="29">
        <v>3.9455147058825461E-2</v>
      </c>
      <c r="N5" s="29">
        <v>0.1895207976925464</v>
      </c>
      <c r="O5" s="29">
        <v>26.03123897718211</v>
      </c>
      <c r="P5" s="29">
        <f t="shared" si="0"/>
        <v>0.88178818052215746</v>
      </c>
      <c r="Q5" s="29">
        <v>2.7390114755515733</v>
      </c>
      <c r="R5" s="29">
        <f t="shared" si="1"/>
        <v>1.9834073305652118</v>
      </c>
      <c r="S5" s="29">
        <v>2.9900688161548574</v>
      </c>
      <c r="Z5" s="29" t="s">
        <v>2259</v>
      </c>
      <c r="AB5">
        <v>4777</v>
      </c>
      <c r="AC5">
        <v>183.11562499999999</v>
      </c>
      <c r="AD5">
        <v>26.087342</v>
      </c>
      <c r="AE5">
        <v>47.59</v>
      </c>
      <c r="AF5">
        <v>136.95065500000001</v>
      </c>
      <c r="AG5">
        <v>13.695065</v>
      </c>
      <c r="AH5">
        <v>3.8327E-2</v>
      </c>
      <c r="AI5">
        <v>0.104101</v>
      </c>
      <c r="AJ5">
        <v>2.7161059999999999</v>
      </c>
      <c r="AK5">
        <v>2.5586999999999999E-2</v>
      </c>
      <c r="AL5">
        <v>1.7500000000000002E-2</v>
      </c>
      <c r="AM5">
        <v>2</v>
      </c>
      <c r="AN5">
        <v>1.0921999999999999E-2</v>
      </c>
      <c r="AO5">
        <v>0.65532400000000002</v>
      </c>
      <c r="AP5">
        <v>1.339753</v>
      </c>
      <c r="AQ5">
        <v>0.49916300000000002</v>
      </c>
      <c r="AR5">
        <v>3.6858000000000002E-2</v>
      </c>
      <c r="AS5">
        <v>32</v>
      </c>
      <c r="AT5">
        <v>1.4142140000000001</v>
      </c>
      <c r="AU5">
        <v>1.6102000000000002E-2</v>
      </c>
      <c r="AV5">
        <v>8.8319999999999996E-3</v>
      </c>
      <c r="AW5">
        <v>62.168905000000002</v>
      </c>
      <c r="AX5">
        <v>1.757352</v>
      </c>
      <c r="AY5">
        <v>456.34920599999998</v>
      </c>
      <c r="AZ5">
        <v>252.53813600000001</v>
      </c>
      <c r="BA5">
        <v>29.029599999999999</v>
      </c>
      <c r="BB5">
        <v>0</v>
      </c>
      <c r="BC5">
        <v>5.1960559999999996</v>
      </c>
      <c r="BD5">
        <v>0.86602500000000004</v>
      </c>
    </row>
    <row r="6" spans="1:60" x14ac:dyDescent="0.25">
      <c r="A6" t="s">
        <v>324</v>
      </c>
      <c r="B6">
        <v>1</v>
      </c>
      <c r="C6" t="s">
        <v>11</v>
      </c>
      <c r="D6">
        <v>16</v>
      </c>
      <c r="E6" t="s">
        <v>1</v>
      </c>
      <c r="F6" t="s">
        <v>244</v>
      </c>
      <c r="G6">
        <v>3.5526839133322148</v>
      </c>
      <c r="H6">
        <v>5.1037423521068144</v>
      </c>
      <c r="I6" t="s">
        <v>50</v>
      </c>
      <c r="J6" s="29">
        <v>1818</v>
      </c>
      <c r="K6" s="29">
        <v>453</v>
      </c>
      <c r="L6" s="29">
        <f t="shared" si="2"/>
        <v>24.917491749174918</v>
      </c>
      <c r="M6" s="29">
        <v>0.17895048076922984</v>
      </c>
      <c r="N6" s="29">
        <v>0.28985533764742394</v>
      </c>
      <c r="O6" s="29">
        <v>10.133788535442628</v>
      </c>
      <c r="P6" s="29">
        <f t="shared" si="0"/>
        <v>15.015662261217324</v>
      </c>
      <c r="Q6" s="29">
        <v>1.5271552312864685</v>
      </c>
      <c r="R6" s="29">
        <f t="shared" si="1"/>
        <v>0.77155108630010683</v>
      </c>
      <c r="S6" s="29">
        <v>2.9900688161548574</v>
      </c>
      <c r="Z6" s="29" t="s">
        <v>2259</v>
      </c>
      <c r="AB6">
        <v>1858</v>
      </c>
      <c r="AC6">
        <v>183.11562499999999</v>
      </c>
      <c r="AD6">
        <v>10.146595</v>
      </c>
      <c r="AE6">
        <v>18.18</v>
      </c>
      <c r="AF6">
        <v>29.315995999999998</v>
      </c>
      <c r="AG6">
        <v>2.9316</v>
      </c>
      <c r="AH6">
        <v>9.8460000000000006E-2</v>
      </c>
      <c r="AI6">
        <v>0.149421</v>
      </c>
      <c r="AJ6">
        <v>1.517579</v>
      </c>
      <c r="AK6">
        <v>5.3025000000000003E-2</v>
      </c>
      <c r="AL6">
        <v>2.75E-2</v>
      </c>
      <c r="AM6">
        <v>9</v>
      </c>
      <c r="AN6">
        <v>4.9148999999999998E-2</v>
      </c>
      <c r="AO6">
        <v>2.9489559999999999</v>
      </c>
      <c r="AP6">
        <v>19.913886000000002</v>
      </c>
      <c r="AQ6">
        <v>1.109853</v>
      </c>
      <c r="AR6">
        <v>0.53558399999999995</v>
      </c>
      <c r="AS6">
        <v>41.111111000000001</v>
      </c>
      <c r="AT6">
        <v>18.353776</v>
      </c>
      <c r="AU6">
        <v>2.7668999999999999E-2</v>
      </c>
      <c r="AV6">
        <v>1.6324999999999999E-2</v>
      </c>
      <c r="AW6">
        <v>36.670696999999997</v>
      </c>
      <c r="AX6">
        <v>4.5071269999999997</v>
      </c>
      <c r="AY6">
        <v>267.61886199999998</v>
      </c>
      <c r="AZ6">
        <v>195.48076499999999</v>
      </c>
      <c r="BA6">
        <v>19.822019000000001</v>
      </c>
      <c r="BB6">
        <v>13.050840000000001</v>
      </c>
      <c r="BC6">
        <v>11.321906999999999</v>
      </c>
      <c r="BD6">
        <v>1.2990379999999999</v>
      </c>
    </row>
    <row r="7" spans="1:60" x14ac:dyDescent="0.25">
      <c r="A7" t="s">
        <v>325</v>
      </c>
      <c r="B7">
        <v>1</v>
      </c>
      <c r="C7" t="s">
        <v>12</v>
      </c>
      <c r="D7">
        <v>5</v>
      </c>
      <c r="E7" t="s">
        <v>1</v>
      </c>
      <c r="F7" t="s">
        <v>244</v>
      </c>
      <c r="G7">
        <v>3.5526839133322148</v>
      </c>
      <c r="H7">
        <v>5.1037423521068144</v>
      </c>
      <c r="I7" t="s">
        <v>51</v>
      </c>
      <c r="J7" s="29">
        <v>2419</v>
      </c>
      <c r="K7" s="29">
        <v>58</v>
      </c>
      <c r="L7" s="29">
        <f t="shared" si="2"/>
        <v>2.3976849937990905</v>
      </c>
      <c r="M7" s="29">
        <v>3.9576785714288069E-2</v>
      </c>
      <c r="N7" s="29">
        <v>9.2733849430909954E-2</v>
      </c>
      <c r="O7" s="29">
        <v>16.023084412383657</v>
      </c>
      <c r="P7" s="29">
        <f t="shared" si="0"/>
        <v>9.1263663842762952</v>
      </c>
      <c r="Q7" s="29">
        <v>0.80262623935199595</v>
      </c>
      <c r="R7" s="29">
        <f t="shared" si="1"/>
        <v>4.7022094365634315E-2</v>
      </c>
      <c r="S7" s="29">
        <v>0.92628630025328984</v>
      </c>
      <c r="Z7" s="29" t="s">
        <v>2259</v>
      </c>
      <c r="AB7">
        <v>2464</v>
      </c>
      <c r="AC7">
        <v>154.620825</v>
      </c>
      <c r="AD7">
        <v>15.935758</v>
      </c>
      <c r="AE7">
        <v>24.63</v>
      </c>
      <c r="AF7">
        <v>41.166164999999999</v>
      </c>
      <c r="AG7">
        <v>4.1166159999999996</v>
      </c>
      <c r="AH7">
        <v>6.2742999999999993E-2</v>
      </c>
      <c r="AI7">
        <v>5.0333999999999997E-2</v>
      </c>
      <c r="AJ7">
        <v>0.80223100000000003</v>
      </c>
      <c r="AK7">
        <v>5.2025000000000002E-2</v>
      </c>
      <c r="AL7">
        <v>4.7500000000000001E-2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</row>
    <row r="8" spans="1:60" x14ac:dyDescent="0.25">
      <c r="A8" t="s">
        <v>325</v>
      </c>
      <c r="B8">
        <v>1</v>
      </c>
      <c r="C8" t="s">
        <v>38</v>
      </c>
      <c r="D8">
        <v>9</v>
      </c>
      <c r="E8" t="s">
        <v>1</v>
      </c>
      <c r="F8" t="s">
        <v>244</v>
      </c>
      <c r="G8">
        <v>3.5526839133322148</v>
      </c>
      <c r="H8">
        <v>5.1037423521068144</v>
      </c>
      <c r="I8" t="s">
        <v>51</v>
      </c>
      <c r="J8" s="29">
        <v>4164</v>
      </c>
      <c r="K8" s="29">
        <v>115</v>
      </c>
      <c r="L8" s="29">
        <f t="shared" si="2"/>
        <v>2.7617675312199808</v>
      </c>
      <c r="M8" s="29">
        <v>5.6538888888887508E-2</v>
      </c>
      <c r="N8" s="29">
        <v>0.11922923498259852</v>
      </c>
      <c r="O8" s="29">
        <v>27.581696359307792</v>
      </c>
      <c r="P8" s="29">
        <f t="shared" si="0"/>
        <v>2.4322455626478394</v>
      </c>
      <c r="Q8" s="29">
        <v>1.8899091754870581</v>
      </c>
      <c r="R8" s="29">
        <f t="shared" si="1"/>
        <v>1.1343050305006965</v>
      </c>
      <c r="S8" s="29">
        <v>0.92628630025328984</v>
      </c>
      <c r="Z8" s="29" t="s">
        <v>2259</v>
      </c>
      <c r="AB8">
        <v>4327</v>
      </c>
      <c r="AC8">
        <v>154.620825</v>
      </c>
      <c r="AD8">
        <v>27.984587000000001</v>
      </c>
      <c r="AE8">
        <v>43.14</v>
      </c>
      <c r="AF8">
        <v>130.128784</v>
      </c>
      <c r="AG8">
        <v>13.012878000000001</v>
      </c>
      <c r="AH8">
        <v>3.5727000000000002E-2</v>
      </c>
      <c r="AI8">
        <v>6.7278000000000004E-2</v>
      </c>
      <c r="AJ8">
        <v>1.8831100000000001</v>
      </c>
      <c r="AK8">
        <v>2.4649999999999998E-2</v>
      </c>
      <c r="AL8">
        <v>1.7500000000000002E-2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G8">
        <f>COUNT(#REF!)</f>
        <v>0</v>
      </c>
      <c r="BH8" t="e">
        <f>BG8/BG9*100</f>
        <v>#DIV/0!</v>
      </c>
    </row>
    <row r="9" spans="1:60" x14ac:dyDescent="0.25">
      <c r="A9" t="s">
        <v>326</v>
      </c>
      <c r="B9">
        <v>1</v>
      </c>
      <c r="C9" t="s">
        <v>12</v>
      </c>
      <c r="D9">
        <v>5</v>
      </c>
      <c r="E9" t="s">
        <v>1</v>
      </c>
      <c r="F9" t="s">
        <v>244</v>
      </c>
      <c r="G9">
        <v>3.5526839133322148</v>
      </c>
      <c r="H9">
        <v>5.1037423521068144</v>
      </c>
      <c r="I9" t="s">
        <v>51</v>
      </c>
      <c r="J9" s="29">
        <v>4283</v>
      </c>
      <c r="K9" s="29">
        <v>0</v>
      </c>
      <c r="L9" s="29">
        <f t="shared" si="2"/>
        <v>0</v>
      </c>
      <c r="M9" s="29">
        <v>0</v>
      </c>
      <c r="N9" s="29">
        <v>0</v>
      </c>
      <c r="O9" s="29">
        <v>23.393729954513102</v>
      </c>
      <c r="P9" s="29">
        <f t="shared" si="0"/>
        <v>1.7557208421468502</v>
      </c>
      <c r="Q9" s="29">
        <v>0.37622507432573027</v>
      </c>
      <c r="R9" s="29">
        <f t="shared" si="1"/>
        <v>0.37937907066063137</v>
      </c>
      <c r="S9" s="29">
        <v>1.0006039819140939</v>
      </c>
      <c r="Z9" s="29" t="s">
        <v>2259</v>
      </c>
      <c r="AB9">
        <v>4350</v>
      </c>
      <c r="AC9">
        <v>186.423925</v>
      </c>
      <c r="AD9">
        <v>23.333915000000001</v>
      </c>
      <c r="AE9">
        <v>43.49</v>
      </c>
      <c r="AF9">
        <v>152.41591099999999</v>
      </c>
      <c r="AG9">
        <v>15.241591</v>
      </c>
      <c r="AH9">
        <v>4.283E-2</v>
      </c>
      <c r="AI9">
        <v>1.6091000000000001E-2</v>
      </c>
      <c r="AJ9">
        <v>0.37570399999999998</v>
      </c>
      <c r="AK9">
        <v>3.9949999999999999E-2</v>
      </c>
      <c r="AL9">
        <v>3.7499999999999999E-2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G9">
        <f>SUM(BG8:BG8)</f>
        <v>0</v>
      </c>
    </row>
    <row r="10" spans="1:60" x14ac:dyDescent="0.25">
      <c r="A10" t="s">
        <v>326</v>
      </c>
      <c r="B10">
        <v>1</v>
      </c>
      <c r="C10" t="s">
        <v>28</v>
      </c>
      <c r="D10">
        <v>15</v>
      </c>
      <c r="E10" t="s">
        <v>1</v>
      </c>
      <c r="F10" t="s">
        <v>244</v>
      </c>
      <c r="G10">
        <v>3.5526839133322148</v>
      </c>
      <c r="H10">
        <v>5.1037423521068144</v>
      </c>
      <c r="I10" t="s">
        <v>51</v>
      </c>
      <c r="J10" s="29">
        <v>3636</v>
      </c>
      <c r="K10" s="29">
        <v>45</v>
      </c>
      <c r="L10" s="29">
        <f t="shared" si="2"/>
        <v>1.2376237623762376</v>
      </c>
      <c r="M10" s="29">
        <v>2.5050000000002608E-2</v>
      </c>
      <c r="N10" s="29">
        <v>6.5543955044164659E-2</v>
      </c>
      <c r="O10" s="29">
        <v>19.859818378381892</v>
      </c>
      <c r="P10" s="29">
        <f t="shared" si="0"/>
        <v>5.2896324182780603</v>
      </c>
      <c r="Q10" s="29">
        <v>0.55264426099322184</v>
      </c>
      <c r="R10" s="29">
        <f t="shared" si="1"/>
        <v>0.2029598839931398</v>
      </c>
      <c r="S10" s="29">
        <v>1.0005962270420947</v>
      </c>
      <c r="Z10" s="29" t="s">
        <v>2259</v>
      </c>
      <c r="AB10">
        <v>3702</v>
      </c>
      <c r="AC10">
        <v>186.423925</v>
      </c>
      <c r="AD10">
        <v>19.857966000000001</v>
      </c>
      <c r="AE10">
        <v>37.01</v>
      </c>
      <c r="AF10">
        <v>85.344067999999993</v>
      </c>
      <c r="AG10">
        <v>8.5344069999999999</v>
      </c>
      <c r="AH10">
        <v>5.0354999999999997E-2</v>
      </c>
      <c r="AI10">
        <v>2.7886999999999999E-2</v>
      </c>
      <c r="AJ10">
        <v>0.55381400000000003</v>
      </c>
      <c r="AK10">
        <v>4.8375000000000001E-2</v>
      </c>
      <c r="AL10">
        <v>4.2500000000000003E-2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</row>
    <row r="11" spans="1:60" x14ac:dyDescent="0.25">
      <c r="A11" t="s">
        <v>326</v>
      </c>
      <c r="B11">
        <v>1</v>
      </c>
      <c r="C11" t="s">
        <v>11</v>
      </c>
      <c r="D11">
        <v>16</v>
      </c>
      <c r="E11" t="s">
        <v>1</v>
      </c>
      <c r="F11" t="s">
        <v>244</v>
      </c>
      <c r="G11">
        <v>3.5526839133322148</v>
      </c>
      <c r="H11">
        <v>5.1037423521068144</v>
      </c>
      <c r="I11" t="s">
        <v>51</v>
      </c>
      <c r="J11" s="29">
        <v>17095</v>
      </c>
      <c r="K11" s="29">
        <v>0</v>
      </c>
      <c r="L11" s="29">
        <f t="shared" si="2"/>
        <v>0</v>
      </c>
      <c r="M11" s="29">
        <v>0</v>
      </c>
      <c r="N11" s="29">
        <v>0</v>
      </c>
      <c r="O11" s="29">
        <v>93.372825956666233</v>
      </c>
      <c r="P11" s="29">
        <f t="shared" si="0"/>
        <v>68.223375160006285</v>
      </c>
      <c r="Q11" s="29">
        <v>0.44829976379886521</v>
      </c>
      <c r="R11" s="29">
        <f t="shared" si="1"/>
        <v>0.30730438118749642</v>
      </c>
      <c r="S11" s="29">
        <v>0.99548468512236621</v>
      </c>
      <c r="Z11" s="29" t="s">
        <v>2259</v>
      </c>
      <c r="AB11">
        <v>17419</v>
      </c>
      <c r="AC11">
        <v>186.423925</v>
      </c>
      <c r="AD11">
        <v>93.437578000000002</v>
      </c>
      <c r="AE11">
        <v>174.18</v>
      </c>
      <c r="AF11">
        <v>1018.98547</v>
      </c>
      <c r="AG11">
        <v>101.89854699999999</v>
      </c>
      <c r="AH11">
        <v>1.0699999999999999E-2</v>
      </c>
      <c r="AI11">
        <v>4.8240000000000002E-3</v>
      </c>
      <c r="AJ11">
        <v>0.45079599999999997</v>
      </c>
      <c r="AK11">
        <v>9.7000000000000003E-3</v>
      </c>
      <c r="AL11">
        <v>7.4999999999999997E-3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</row>
    <row r="12" spans="1:60" x14ac:dyDescent="0.25">
      <c r="A12" t="s">
        <v>327</v>
      </c>
      <c r="B12">
        <v>1</v>
      </c>
      <c r="C12" t="s">
        <v>2</v>
      </c>
      <c r="D12">
        <v>3</v>
      </c>
      <c r="E12" t="s">
        <v>1</v>
      </c>
      <c r="F12" t="s">
        <v>244</v>
      </c>
      <c r="G12">
        <v>3.5526839133322148</v>
      </c>
      <c r="H12">
        <v>5.1037423521068144</v>
      </c>
      <c r="I12" t="s">
        <v>52</v>
      </c>
      <c r="J12" s="29">
        <v>11346</v>
      </c>
      <c r="K12" s="29">
        <v>1663</v>
      </c>
      <c r="L12" s="29">
        <f t="shared" si="2"/>
        <v>14.657147893530759</v>
      </c>
      <c r="M12" s="29">
        <v>4.5614516129031724E-2</v>
      </c>
      <c r="N12" s="29">
        <v>0.81473577084927573</v>
      </c>
      <c r="O12" s="29">
        <v>59.638658426166984</v>
      </c>
      <c r="P12" s="29">
        <f t="shared" si="0"/>
        <v>34.489207629507035</v>
      </c>
      <c r="Q12" s="29">
        <v>0.85034889300777194</v>
      </c>
      <c r="R12" s="29">
        <f t="shared" si="1"/>
        <v>9.4744748021410308E-2</v>
      </c>
      <c r="Z12" s="29" t="s">
        <v>2259</v>
      </c>
      <c r="AB12">
        <v>11860</v>
      </c>
      <c r="AC12">
        <v>198.291225</v>
      </c>
      <c r="AD12">
        <v>59.811017999999997</v>
      </c>
      <c r="AE12">
        <v>118.59</v>
      </c>
      <c r="AF12">
        <v>466.01083899999998</v>
      </c>
      <c r="AG12">
        <v>46.601084</v>
      </c>
      <c r="AH12">
        <v>1.6653999999999999E-2</v>
      </c>
      <c r="AI12">
        <v>1.4108000000000001E-2</v>
      </c>
      <c r="AJ12">
        <v>0.84716100000000005</v>
      </c>
      <c r="AK12">
        <v>1.2625000000000001E-2</v>
      </c>
      <c r="AL12">
        <v>7.4999999999999997E-3</v>
      </c>
      <c r="AM12">
        <v>36</v>
      </c>
      <c r="AN12">
        <v>0.18155099999999999</v>
      </c>
      <c r="AO12">
        <v>10.893069000000001</v>
      </c>
      <c r="AP12">
        <v>10.387858</v>
      </c>
      <c r="AQ12">
        <v>0.17593900000000001</v>
      </c>
      <c r="AR12">
        <v>0.105268</v>
      </c>
      <c r="AS12">
        <v>34.222222000000002</v>
      </c>
      <c r="AT12">
        <v>17.476697000000001</v>
      </c>
      <c r="AU12">
        <v>5.2960000000000004E-3</v>
      </c>
      <c r="AV12">
        <v>2.4069999999999999E-3</v>
      </c>
      <c r="AW12">
        <v>201.47647799999999</v>
      </c>
      <c r="AX12">
        <v>36.907375000000002</v>
      </c>
      <c r="AY12">
        <v>472.76315</v>
      </c>
      <c r="AZ12">
        <v>107.03682999999999</v>
      </c>
      <c r="BA12">
        <v>5.4447760000000001</v>
      </c>
      <c r="BB12">
        <v>10.403415000000001</v>
      </c>
      <c r="BC12">
        <v>8.4926279999999998</v>
      </c>
      <c r="BD12">
        <v>6.8190910000000002</v>
      </c>
    </row>
    <row r="13" spans="1:60" x14ac:dyDescent="0.25">
      <c r="A13" t="s">
        <v>328</v>
      </c>
      <c r="B13">
        <v>1</v>
      </c>
      <c r="C13" t="s">
        <v>2</v>
      </c>
      <c r="D13">
        <v>3</v>
      </c>
      <c r="E13" t="s">
        <v>1</v>
      </c>
      <c r="F13" t="s">
        <v>244</v>
      </c>
      <c r="G13">
        <v>3.5526839133322148</v>
      </c>
      <c r="H13">
        <v>5.1037423521068144</v>
      </c>
      <c r="I13" t="s">
        <v>50</v>
      </c>
      <c r="J13" s="29">
        <v>7222</v>
      </c>
      <c r="K13" s="29">
        <v>608</v>
      </c>
      <c r="L13" s="29">
        <f t="shared" si="2"/>
        <v>8.4187205760177246</v>
      </c>
      <c r="M13" s="29">
        <v>3.1389356435643494E-2</v>
      </c>
      <c r="N13" s="29">
        <v>0.48344106803589859</v>
      </c>
      <c r="O13" s="29">
        <v>34.568429637180785</v>
      </c>
      <c r="P13" s="29">
        <f t="shared" si="0"/>
        <v>9.4189788405208326</v>
      </c>
      <c r="Q13" s="29">
        <v>0.74682679454447209</v>
      </c>
      <c r="R13" s="29">
        <f t="shared" si="1"/>
        <v>8.7773504418895421E-3</v>
      </c>
      <c r="S13" s="29">
        <v>1.0613324115415084</v>
      </c>
      <c r="Z13" s="29" t="s">
        <v>2259</v>
      </c>
      <c r="AB13">
        <v>7765</v>
      </c>
      <c r="AC13">
        <v>223.33600000000001</v>
      </c>
      <c r="AD13">
        <v>34.768242000000001</v>
      </c>
      <c r="AE13">
        <v>77.64</v>
      </c>
      <c r="AF13">
        <v>220.22508999999999</v>
      </c>
      <c r="AG13">
        <v>22.022508999999999</v>
      </c>
      <c r="AH13">
        <v>2.8760000000000001E-2</v>
      </c>
      <c r="AI13">
        <v>2.1462999999999999E-2</v>
      </c>
      <c r="AJ13">
        <v>0.74630600000000002</v>
      </c>
      <c r="AK13">
        <v>2.3525000000000001E-2</v>
      </c>
      <c r="AL13">
        <v>2.2499999999999999E-2</v>
      </c>
      <c r="AM13">
        <v>8</v>
      </c>
      <c r="AN13">
        <v>3.5819999999999998E-2</v>
      </c>
      <c r="AO13">
        <v>2.1492279999999999</v>
      </c>
      <c r="AP13">
        <v>1.2105600000000001</v>
      </c>
      <c r="AQ13">
        <v>5.5903000000000001E-2</v>
      </c>
      <c r="AR13">
        <v>2.5189E-2</v>
      </c>
      <c r="AS13">
        <v>11.75</v>
      </c>
      <c r="AT13">
        <v>3.1509640000000001</v>
      </c>
      <c r="AU13">
        <v>5.1999999999999998E-3</v>
      </c>
      <c r="AV13">
        <v>3.173E-3</v>
      </c>
      <c r="AW13">
        <v>211.933571</v>
      </c>
      <c r="AX13">
        <v>53.700704999999999</v>
      </c>
      <c r="AY13">
        <v>559.69983400000001</v>
      </c>
      <c r="AZ13">
        <v>141.41694000000001</v>
      </c>
      <c r="BA13">
        <v>25.335871000000001</v>
      </c>
      <c r="BB13">
        <v>22.284682</v>
      </c>
      <c r="BC13">
        <v>5.908989</v>
      </c>
      <c r="BD13">
        <v>1.224745</v>
      </c>
    </row>
    <row r="14" spans="1:60" x14ac:dyDescent="0.25">
      <c r="A14" t="s">
        <v>328</v>
      </c>
      <c r="B14">
        <v>1</v>
      </c>
      <c r="C14" t="s">
        <v>10</v>
      </c>
      <c r="D14">
        <v>13</v>
      </c>
      <c r="E14" t="s">
        <v>1</v>
      </c>
      <c r="F14" t="s">
        <v>244</v>
      </c>
      <c r="G14">
        <v>3.5526839133322148</v>
      </c>
      <c r="H14">
        <v>5.1037423521068144</v>
      </c>
      <c r="I14" t="s">
        <v>50</v>
      </c>
      <c r="J14" s="29">
        <v>14125</v>
      </c>
      <c r="K14" s="29">
        <v>2643</v>
      </c>
      <c r="L14" s="29">
        <f t="shared" si="2"/>
        <v>18.711504424778759</v>
      </c>
      <c r="M14" s="29">
        <v>3.2363017241379334E-2</v>
      </c>
      <c r="N14" s="29">
        <v>1.3880981161426791</v>
      </c>
      <c r="O14" s="29">
        <v>67.609951346604632</v>
      </c>
      <c r="P14" s="29">
        <f t="shared" si="0"/>
        <v>42.460500549944683</v>
      </c>
      <c r="Q14" s="29">
        <v>0.86728202208391492</v>
      </c>
      <c r="R14" s="29">
        <f t="shared" si="1"/>
        <v>0.11167787709755328</v>
      </c>
      <c r="S14" s="29">
        <v>1.0613324115415084</v>
      </c>
      <c r="Z14" s="29" t="s">
        <v>2259</v>
      </c>
      <c r="AB14">
        <v>15176</v>
      </c>
      <c r="AC14">
        <v>223.33600000000001</v>
      </c>
      <c r="AD14">
        <v>67.951426999999995</v>
      </c>
      <c r="AE14">
        <v>151.75</v>
      </c>
      <c r="AF14">
        <v>608.73587699999996</v>
      </c>
      <c r="AG14">
        <v>60.873587999999998</v>
      </c>
      <c r="AH14">
        <v>1.4716E-2</v>
      </c>
      <c r="AI14">
        <v>1.2714E-2</v>
      </c>
      <c r="AJ14">
        <v>0.86396099999999998</v>
      </c>
      <c r="AK14">
        <v>1.11E-2</v>
      </c>
      <c r="AL14">
        <v>7.4999999999999997E-3</v>
      </c>
      <c r="AM14">
        <v>61</v>
      </c>
      <c r="AN14">
        <v>0.27313100000000001</v>
      </c>
      <c r="AO14">
        <v>16.387864</v>
      </c>
      <c r="AP14">
        <v>12.157354</v>
      </c>
      <c r="AQ14">
        <v>0.13854</v>
      </c>
      <c r="AR14">
        <v>7.6866000000000004E-2</v>
      </c>
      <c r="AS14">
        <v>30.245902000000001</v>
      </c>
      <c r="AT14">
        <v>15.590227000000001</v>
      </c>
      <c r="AU14">
        <v>4.7369999999999999E-3</v>
      </c>
      <c r="AV14">
        <v>2.3830000000000001E-3</v>
      </c>
      <c r="AW14">
        <v>219.04613900000001</v>
      </c>
      <c r="AX14">
        <v>32.270077000000001</v>
      </c>
      <c r="AY14">
        <v>524.78136600000005</v>
      </c>
      <c r="AZ14">
        <v>113.83062099999999</v>
      </c>
      <c r="BA14">
        <v>3.2339099999999998</v>
      </c>
      <c r="BB14">
        <v>5.7190799999999999</v>
      </c>
      <c r="BC14">
        <v>7.4001260000000002</v>
      </c>
      <c r="BD14">
        <v>4.4930500000000002</v>
      </c>
    </row>
    <row r="15" spans="1:60" x14ac:dyDescent="0.25">
      <c r="A15" t="s">
        <v>329</v>
      </c>
      <c r="B15">
        <v>1</v>
      </c>
      <c r="C15" t="s">
        <v>9</v>
      </c>
      <c r="D15">
        <v>2</v>
      </c>
      <c r="E15" t="s">
        <v>1</v>
      </c>
      <c r="F15" t="s">
        <v>244</v>
      </c>
      <c r="G15">
        <v>3.5526839133322148</v>
      </c>
      <c r="H15">
        <v>5.1037423521068144</v>
      </c>
      <c r="I15" t="s">
        <v>51</v>
      </c>
      <c r="J15" s="29">
        <v>5554</v>
      </c>
      <c r="K15" s="29">
        <v>424</v>
      </c>
      <c r="L15" s="29">
        <f t="shared" si="2"/>
        <v>7.6341375585163851</v>
      </c>
      <c r="M15" s="29">
        <v>3.6719444444443972E-2</v>
      </c>
      <c r="N15" s="29">
        <v>0.40883595547552565</v>
      </c>
      <c r="O15" s="29">
        <v>31.537151343209299</v>
      </c>
      <c r="P15" s="29">
        <f t="shared" si="0"/>
        <v>6.3877005465493468</v>
      </c>
      <c r="Q15" s="29">
        <v>0.90439162643632354</v>
      </c>
      <c r="R15" s="29">
        <f t="shared" si="1"/>
        <v>0.1487874814499619</v>
      </c>
      <c r="S15" s="29">
        <v>1.0691861461753807</v>
      </c>
      <c r="Z15" s="29" t="s">
        <v>2259</v>
      </c>
      <c r="AB15">
        <v>5921</v>
      </c>
      <c r="AC15">
        <v>189.00235000000001</v>
      </c>
      <c r="AD15">
        <v>31.327653000000002</v>
      </c>
      <c r="AE15">
        <v>59.2</v>
      </c>
      <c r="AF15">
        <v>155.86372299999999</v>
      </c>
      <c r="AG15">
        <v>15.586372000000001</v>
      </c>
      <c r="AH15">
        <v>3.1906999999999998E-2</v>
      </c>
      <c r="AI15">
        <v>2.8874E-2</v>
      </c>
      <c r="AJ15">
        <v>0.90495199999999998</v>
      </c>
      <c r="AK15">
        <v>2.4424999999999999E-2</v>
      </c>
      <c r="AL15">
        <v>1.7500000000000002E-2</v>
      </c>
      <c r="AM15">
        <v>5</v>
      </c>
      <c r="AN15">
        <v>2.6454999999999999E-2</v>
      </c>
      <c r="AO15">
        <v>1.5872820000000001</v>
      </c>
      <c r="AP15">
        <v>1.891572</v>
      </c>
      <c r="AQ15">
        <v>0.19023000000000001</v>
      </c>
      <c r="AR15">
        <v>0.158664</v>
      </c>
      <c r="AS15">
        <v>22.4</v>
      </c>
      <c r="AT15">
        <v>12.239281</v>
      </c>
      <c r="AU15">
        <v>8.8889999999999993E-3</v>
      </c>
      <c r="AV15">
        <v>6.032E-3</v>
      </c>
      <c r="AW15">
        <v>150.58141900000001</v>
      </c>
      <c r="AX15">
        <v>66.026383999999993</v>
      </c>
      <c r="AY15">
        <v>765.47314600000004</v>
      </c>
      <c r="AZ15">
        <v>129.85694100000001</v>
      </c>
      <c r="BA15">
        <v>5.1391749999999998</v>
      </c>
      <c r="BB15">
        <v>4.1719049999999998</v>
      </c>
      <c r="BC15">
        <v>7.2042869999999999</v>
      </c>
      <c r="BD15">
        <v>2.1650640000000001</v>
      </c>
    </row>
    <row r="16" spans="1:60" x14ac:dyDescent="0.25">
      <c r="A16" t="s">
        <v>329</v>
      </c>
      <c r="B16">
        <v>1</v>
      </c>
      <c r="C16" t="s">
        <v>2</v>
      </c>
      <c r="D16">
        <v>3</v>
      </c>
      <c r="E16" t="s">
        <v>1</v>
      </c>
      <c r="F16" t="s">
        <v>244</v>
      </c>
      <c r="G16">
        <v>3.5526839133322148</v>
      </c>
      <c r="H16">
        <v>5.1037423521068144</v>
      </c>
      <c r="I16" t="s">
        <v>51</v>
      </c>
      <c r="J16" s="29">
        <v>5140</v>
      </c>
      <c r="K16" s="29">
        <v>549</v>
      </c>
      <c r="L16" s="29">
        <f t="shared" si="2"/>
        <v>10.680933852140077</v>
      </c>
      <c r="M16" s="29">
        <v>5.2119140625000095E-2</v>
      </c>
      <c r="N16" s="29">
        <v>0.36340973820046724</v>
      </c>
      <c r="O16" s="29">
        <v>29.186344599225027</v>
      </c>
      <c r="P16" s="29">
        <f t="shared" si="0"/>
        <v>4.0368938025650749</v>
      </c>
      <c r="Q16" s="29">
        <v>0.62927387882574037</v>
      </c>
      <c r="R16" s="29">
        <f t="shared" si="1"/>
        <v>0.12633026616062126</v>
      </c>
      <c r="S16" s="29">
        <v>1.0135305866574673</v>
      </c>
      <c r="Z16" s="29" t="s">
        <v>2259</v>
      </c>
      <c r="AB16">
        <v>5522</v>
      </c>
      <c r="AC16">
        <v>189.00235000000001</v>
      </c>
      <c r="AD16">
        <v>29.216567999999999</v>
      </c>
      <c r="AE16">
        <v>55.21</v>
      </c>
      <c r="AF16">
        <v>146.93660499999999</v>
      </c>
      <c r="AG16">
        <v>14.693661000000001</v>
      </c>
      <c r="AH16">
        <v>3.4218999999999999E-2</v>
      </c>
      <c r="AI16">
        <v>2.1493000000000002E-2</v>
      </c>
      <c r="AJ16">
        <v>0.628104</v>
      </c>
      <c r="AK16">
        <v>3.2074999999999999E-2</v>
      </c>
      <c r="AL16">
        <v>3.2500000000000001E-2</v>
      </c>
      <c r="AM16">
        <v>18</v>
      </c>
      <c r="AN16">
        <v>9.5237000000000002E-2</v>
      </c>
      <c r="AO16">
        <v>5.7142150000000003</v>
      </c>
      <c r="AP16">
        <v>6.1934079999999998</v>
      </c>
      <c r="AQ16">
        <v>0.126474</v>
      </c>
      <c r="AR16">
        <v>0.13156899999999999</v>
      </c>
      <c r="AS16">
        <v>19</v>
      </c>
      <c r="AT16">
        <v>13.346071999999999</v>
      </c>
      <c r="AU16">
        <v>7.0260000000000001E-3</v>
      </c>
      <c r="AV16">
        <v>5.352E-3</v>
      </c>
      <c r="AW16">
        <v>179.95612600000001</v>
      </c>
      <c r="AX16">
        <v>59.629950000000001</v>
      </c>
      <c r="AY16">
        <v>552.97110099999998</v>
      </c>
      <c r="AZ16">
        <v>263.43512900000002</v>
      </c>
      <c r="BA16">
        <v>10.419805999999999</v>
      </c>
      <c r="BB16">
        <v>16.697738999999999</v>
      </c>
      <c r="BC16">
        <v>8.2854790000000005</v>
      </c>
      <c r="BD16">
        <v>4.031129</v>
      </c>
    </row>
    <row r="17" spans="1:56" x14ac:dyDescent="0.25">
      <c r="A17" t="s">
        <v>329</v>
      </c>
      <c r="B17">
        <v>1</v>
      </c>
      <c r="C17" t="s">
        <v>12</v>
      </c>
      <c r="D17">
        <v>5</v>
      </c>
      <c r="E17" t="s">
        <v>1</v>
      </c>
      <c r="F17" t="s">
        <v>244</v>
      </c>
      <c r="G17">
        <v>3.5526839133322148</v>
      </c>
      <c r="H17">
        <v>5.1037423521068144</v>
      </c>
      <c r="I17" t="s">
        <v>52</v>
      </c>
      <c r="J17" s="29">
        <v>12224</v>
      </c>
      <c r="K17" s="29">
        <v>2534</v>
      </c>
      <c r="L17" s="29">
        <f t="shared" si="2"/>
        <v>20.729712041884817</v>
      </c>
      <c r="M17" s="29">
        <v>4.3357954545454311E-2</v>
      </c>
      <c r="N17" s="29">
        <v>1.2492209750641061</v>
      </c>
      <c r="O17" s="29">
        <v>69.411259996289246</v>
      </c>
      <c r="P17" s="29">
        <f t="shared" si="0"/>
        <v>44.261809199629297</v>
      </c>
      <c r="Q17" s="29">
        <v>0.84502793737088333</v>
      </c>
      <c r="R17" s="29">
        <f t="shared" si="1"/>
        <v>8.9423792384521694E-2</v>
      </c>
      <c r="S17" s="29">
        <v>1.0921913251045714</v>
      </c>
      <c r="Z17" s="29" t="s">
        <v>2259</v>
      </c>
      <c r="AB17">
        <v>13121</v>
      </c>
      <c r="AC17">
        <v>189.00235000000001</v>
      </c>
      <c r="AD17">
        <v>69.422416999999996</v>
      </c>
      <c r="AE17">
        <v>131.19999999999999</v>
      </c>
      <c r="AF17">
        <v>532.96709099999998</v>
      </c>
      <c r="AG17">
        <v>53.296709</v>
      </c>
      <c r="AH17">
        <v>1.4402E-2</v>
      </c>
      <c r="AI17">
        <v>1.2141000000000001E-2</v>
      </c>
      <c r="AJ17">
        <v>0.84298200000000001</v>
      </c>
      <c r="AK17">
        <v>1.0874999999999999E-2</v>
      </c>
      <c r="AL17">
        <v>7.4999999999999997E-3</v>
      </c>
      <c r="AM17">
        <v>53</v>
      </c>
      <c r="AN17">
        <v>0.28042</v>
      </c>
      <c r="AO17">
        <v>16.825188000000001</v>
      </c>
      <c r="AP17">
        <v>17.811142</v>
      </c>
      <c r="AQ17">
        <v>0.20149</v>
      </c>
      <c r="AR17">
        <v>0.157245</v>
      </c>
      <c r="AS17">
        <v>44.094340000000003</v>
      </c>
      <c r="AT17">
        <v>32.216971000000001</v>
      </c>
      <c r="AU17">
        <v>4.6759999999999996E-3</v>
      </c>
      <c r="AV17">
        <v>2.153E-3</v>
      </c>
      <c r="AW17">
        <v>231.16670199999999</v>
      </c>
      <c r="AX17">
        <v>44.650365000000001</v>
      </c>
      <c r="AY17">
        <v>503.08487300000002</v>
      </c>
      <c r="AZ17">
        <v>80.838018000000005</v>
      </c>
      <c r="BA17">
        <v>3.1335510000000002</v>
      </c>
      <c r="BB17">
        <v>5.4452730000000003</v>
      </c>
      <c r="BC17">
        <v>10.237778</v>
      </c>
      <c r="BD17">
        <v>9.2025810000000003</v>
      </c>
    </row>
    <row r="18" spans="1:56" x14ac:dyDescent="0.25">
      <c r="A18" t="s">
        <v>620</v>
      </c>
      <c r="B18">
        <v>2</v>
      </c>
      <c r="C18" t="s">
        <v>28</v>
      </c>
      <c r="D18">
        <v>15</v>
      </c>
      <c r="E18" t="s">
        <v>1</v>
      </c>
      <c r="F18" t="s">
        <v>244</v>
      </c>
      <c r="G18" s="6">
        <v>1.4378419396946835</v>
      </c>
      <c r="H18" s="6">
        <v>2.526766701661963</v>
      </c>
      <c r="I18" t="s">
        <v>51</v>
      </c>
      <c r="J18" s="29">
        <v>10800</v>
      </c>
      <c r="K18" s="29">
        <v>3049</v>
      </c>
      <c r="L18" s="29">
        <f t="shared" si="2"/>
        <v>28.231481481481481</v>
      </c>
      <c r="M18" s="29">
        <v>4.1061042944785547E-2</v>
      </c>
      <c r="N18" s="29">
        <v>1.2058684594115852</v>
      </c>
      <c r="O18" s="29">
        <v>26.632677631176115</v>
      </c>
      <c r="P18" s="29">
        <f t="shared" si="0"/>
        <v>1.483226834516163</v>
      </c>
      <c r="Q18" s="29">
        <v>1.252845808259065</v>
      </c>
      <c r="R18" s="29">
        <f t="shared" si="1"/>
        <v>0.49724166327270336</v>
      </c>
      <c r="T18" s="29">
        <v>0.87130799999999997</v>
      </c>
      <c r="U18" s="29">
        <v>0</v>
      </c>
      <c r="V18" s="29">
        <f>AVERAGE(120,120,120)</f>
        <v>120</v>
      </c>
      <c r="W18" s="29">
        <f>AVERAGE(111,120,116)</f>
        <v>115.66666666666667</v>
      </c>
      <c r="X18" s="29">
        <f>AVERAGE(240, 240, 240)</f>
        <v>240</v>
      </c>
      <c r="Y18" s="29">
        <v>317</v>
      </c>
      <c r="Z18" s="29" t="s">
        <v>2260</v>
      </c>
      <c r="AB18">
        <v>11034</v>
      </c>
      <c r="AC18">
        <v>414.20917500000002</v>
      </c>
      <c r="AD18">
        <v>26.638715000000001</v>
      </c>
      <c r="AE18">
        <v>110.3</v>
      </c>
      <c r="AF18">
        <v>283.18243200000001</v>
      </c>
      <c r="AG18">
        <v>28.318242999999999</v>
      </c>
      <c r="AH18">
        <v>3.7513999999999999E-2</v>
      </c>
      <c r="AI18">
        <v>4.6885999999999997E-2</v>
      </c>
      <c r="AJ18">
        <v>1.249824</v>
      </c>
      <c r="AK18">
        <v>2.1649999999999999E-2</v>
      </c>
      <c r="AL18">
        <v>2.5000000000000001E-3</v>
      </c>
      <c r="AM18">
        <v>52</v>
      </c>
      <c r="AN18">
        <v>0.12554000000000001</v>
      </c>
      <c r="AO18">
        <v>7.5324260000000001</v>
      </c>
      <c r="AP18">
        <v>6.3440279999999998</v>
      </c>
      <c r="AQ18">
        <v>0.104449</v>
      </c>
      <c r="AR18">
        <v>7.8260999999999997E-2</v>
      </c>
      <c r="AS18">
        <v>13.461537999999999</v>
      </c>
      <c r="AT18">
        <v>5.1046370000000003</v>
      </c>
      <c r="AU18">
        <v>8.3820000000000006E-3</v>
      </c>
      <c r="AV18">
        <v>6.352E-3</v>
      </c>
      <c r="AW18">
        <v>166.734746</v>
      </c>
      <c r="AX18">
        <v>109.730343</v>
      </c>
      <c r="AY18">
        <v>810.09264099999996</v>
      </c>
      <c r="AZ18">
        <v>405.86573700000002</v>
      </c>
      <c r="BA18">
        <v>7.9823599999999999</v>
      </c>
      <c r="BB18">
        <v>9.3495670000000004</v>
      </c>
      <c r="BC18">
        <v>5.8881569999999996</v>
      </c>
      <c r="BD18">
        <v>3.458205</v>
      </c>
    </row>
    <row r="19" spans="1:56" x14ac:dyDescent="0.25">
      <c r="A19" t="s">
        <v>621</v>
      </c>
      <c r="B19" s="29">
        <v>2</v>
      </c>
      <c r="C19" t="s">
        <v>2</v>
      </c>
      <c r="D19">
        <v>3</v>
      </c>
      <c r="E19" t="s">
        <v>1</v>
      </c>
      <c r="F19" t="s">
        <v>244</v>
      </c>
      <c r="G19" s="6">
        <v>1.4378419396946835</v>
      </c>
      <c r="H19" s="6">
        <v>2.526766701661963</v>
      </c>
      <c r="I19" t="s">
        <v>51</v>
      </c>
      <c r="J19" s="29">
        <v>11737</v>
      </c>
      <c r="K19" s="29">
        <v>62</v>
      </c>
      <c r="L19" s="29">
        <f t="shared" si="2"/>
        <v>0.52824401465451143</v>
      </c>
      <c r="M19" s="29">
        <v>6.4666666666659642E-2</v>
      </c>
      <c r="N19" s="29">
        <v>2.3521712787440415E-2</v>
      </c>
      <c r="O19" s="29">
        <v>30.674926998465349</v>
      </c>
      <c r="P19" s="29">
        <f t="shared" si="0"/>
        <v>5.5254762018053967</v>
      </c>
      <c r="Q19" s="29">
        <v>0.43407244623831653</v>
      </c>
      <c r="R19" s="29">
        <f t="shared" si="1"/>
        <v>0.3215316987480451</v>
      </c>
      <c r="S19" s="29">
        <v>1.105165726197894</v>
      </c>
      <c r="T19" s="29">
        <v>0.87130799999999997</v>
      </c>
      <c r="U19" s="29">
        <v>0</v>
      </c>
      <c r="V19" s="29">
        <f>AVERAGE(120,120,120)</f>
        <v>120</v>
      </c>
      <c r="W19" s="29">
        <f>AVERAGE(111,120,116)</f>
        <v>115.66666666666667</v>
      </c>
      <c r="X19" s="29">
        <f>AVERAGE(240, 240, 240)</f>
        <v>240</v>
      </c>
      <c r="Y19" s="29">
        <v>317</v>
      </c>
      <c r="Z19" s="29" t="s">
        <v>2260</v>
      </c>
      <c r="AB19">
        <v>11898</v>
      </c>
      <c r="AC19">
        <v>387.96814999999998</v>
      </c>
      <c r="AD19">
        <v>30.667466000000001</v>
      </c>
      <c r="AE19">
        <v>118.97</v>
      </c>
      <c r="AF19">
        <v>389.656296</v>
      </c>
      <c r="AG19">
        <v>38.965629999999997</v>
      </c>
      <c r="AH19">
        <v>3.2606000000000003E-2</v>
      </c>
      <c r="AI19">
        <v>1.4168E-2</v>
      </c>
      <c r="AJ19">
        <v>0.43453000000000003</v>
      </c>
      <c r="AK19">
        <v>3.0800000000000001E-2</v>
      </c>
      <c r="AL19">
        <v>2.75E-2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</row>
    <row r="20" spans="1:56" x14ac:dyDescent="0.25">
      <c r="A20" t="s">
        <v>621</v>
      </c>
      <c r="B20" s="29">
        <v>2</v>
      </c>
      <c r="C20" t="s">
        <v>4</v>
      </c>
      <c r="D20">
        <v>12</v>
      </c>
      <c r="E20" t="s">
        <v>1</v>
      </c>
      <c r="F20" t="s">
        <v>244</v>
      </c>
      <c r="G20" s="6">
        <v>1.4378419396946835</v>
      </c>
      <c r="H20" s="6">
        <v>2.526766701661963</v>
      </c>
      <c r="I20" t="s">
        <v>51</v>
      </c>
      <c r="J20" s="29">
        <v>9410</v>
      </c>
      <c r="K20" s="29">
        <v>1348</v>
      </c>
      <c r="L20" s="29">
        <f t="shared" si="2"/>
        <v>14.32518597236982</v>
      </c>
      <c r="M20" s="29">
        <v>9.0777554744525618E-2</v>
      </c>
      <c r="N20" s="29">
        <v>0.35805273909770408</v>
      </c>
      <c r="O20" s="29">
        <v>24.593257481090475</v>
      </c>
      <c r="P20" s="29">
        <f t="shared" si="0"/>
        <v>0.55619331556947671</v>
      </c>
      <c r="Q20" s="29">
        <v>0.68748235053937978</v>
      </c>
      <c r="R20" s="29">
        <f t="shared" si="1"/>
        <v>6.8121794446981854E-2</v>
      </c>
      <c r="S20" s="29">
        <v>1.1357151022282288</v>
      </c>
      <c r="T20" s="29">
        <v>0.87130799999999997</v>
      </c>
      <c r="U20" s="29">
        <v>0</v>
      </c>
      <c r="V20" s="29">
        <f t="shared" ref="V20:V67" si="3">AVERAGE(120,120,120)</f>
        <v>120</v>
      </c>
      <c r="W20" s="29">
        <f t="shared" ref="W20:W67" si="4">AVERAGE(111,120,116)</f>
        <v>115.66666666666667</v>
      </c>
      <c r="X20" s="29">
        <f t="shared" ref="X20:X67" si="5">AVERAGE(240, 240, 240)</f>
        <v>240</v>
      </c>
      <c r="Y20" s="29">
        <v>317</v>
      </c>
      <c r="Z20" s="29" t="s">
        <v>2260</v>
      </c>
      <c r="AB20">
        <v>9531</v>
      </c>
      <c r="AC20">
        <v>387.96814999999998</v>
      </c>
      <c r="AD20">
        <v>24.56645</v>
      </c>
      <c r="AE20">
        <v>95.3</v>
      </c>
      <c r="AF20">
        <v>222.57486399999999</v>
      </c>
      <c r="AG20">
        <v>22.257486</v>
      </c>
      <c r="AH20">
        <v>4.0703999999999997E-2</v>
      </c>
      <c r="AI20">
        <v>2.7952999999999999E-2</v>
      </c>
      <c r="AJ20">
        <v>0.68675600000000003</v>
      </c>
      <c r="AK20">
        <v>3.6049999999999999E-2</v>
      </c>
      <c r="AL20">
        <v>3.2500000000000001E-2</v>
      </c>
      <c r="AM20">
        <v>25</v>
      </c>
      <c r="AN20">
        <v>6.4437999999999995E-2</v>
      </c>
      <c r="AO20">
        <v>3.8662969999999999</v>
      </c>
      <c r="AP20">
        <v>7.9634879999999999</v>
      </c>
      <c r="AQ20">
        <v>0.344806</v>
      </c>
      <c r="AR20">
        <v>0.35339999999999999</v>
      </c>
      <c r="AS20">
        <v>30.36</v>
      </c>
      <c r="AT20">
        <v>25.730785999999998</v>
      </c>
      <c r="AU20">
        <v>1.1743999999999999E-2</v>
      </c>
      <c r="AV20">
        <v>6.9280000000000001E-3</v>
      </c>
      <c r="AW20">
        <v>104.114355</v>
      </c>
      <c r="AX20">
        <v>33.461095</v>
      </c>
      <c r="AY20">
        <v>319.88732900000002</v>
      </c>
      <c r="AZ20">
        <v>279.52887900000002</v>
      </c>
      <c r="BA20">
        <v>14.806951</v>
      </c>
      <c r="BB20">
        <v>37.956332000000003</v>
      </c>
      <c r="BC20">
        <v>8.8809249999999995</v>
      </c>
      <c r="BD20">
        <v>4.4354779999999998</v>
      </c>
    </row>
    <row r="21" spans="1:56" x14ac:dyDescent="0.25">
      <c r="A21" t="s">
        <v>621</v>
      </c>
      <c r="B21" s="29">
        <v>2</v>
      </c>
      <c r="C21" t="s">
        <v>10</v>
      </c>
      <c r="D21">
        <v>13</v>
      </c>
      <c r="E21" t="s">
        <v>1</v>
      </c>
      <c r="F21" t="s">
        <v>244</v>
      </c>
      <c r="G21" s="6">
        <v>1.4378419396946835</v>
      </c>
      <c r="H21" s="6">
        <v>2.526766701661963</v>
      </c>
      <c r="I21" t="s">
        <v>51</v>
      </c>
      <c r="J21" s="29">
        <v>9570</v>
      </c>
      <c r="K21" s="29">
        <v>1206</v>
      </c>
      <c r="L21" s="29">
        <f t="shared" si="2"/>
        <v>12.601880877742946</v>
      </c>
      <c r="M21" s="29">
        <v>5.6922916666666143E-2</v>
      </c>
      <c r="N21" s="29">
        <v>0.43907197203222104</v>
      </c>
      <c r="O21" s="29">
        <v>25.011421263978306</v>
      </c>
      <c r="P21" s="29">
        <f t="shared" si="0"/>
        <v>0.13802953268164586</v>
      </c>
      <c r="Q21" s="29">
        <v>0.63901023662567591</v>
      </c>
      <c r="R21" s="29">
        <f t="shared" si="1"/>
        <v>0.11659390836068573</v>
      </c>
      <c r="S21" s="29">
        <v>1.1609189744300996</v>
      </c>
      <c r="T21" s="29">
        <v>0.87130799999999997</v>
      </c>
      <c r="U21" s="29">
        <v>0</v>
      </c>
      <c r="V21" s="29">
        <f t="shared" si="3"/>
        <v>120</v>
      </c>
      <c r="W21" s="29">
        <f t="shared" si="4"/>
        <v>115.66666666666667</v>
      </c>
      <c r="X21" s="29">
        <f t="shared" si="5"/>
        <v>240</v>
      </c>
      <c r="Y21" s="29">
        <v>317</v>
      </c>
      <c r="Z21" s="29" t="s">
        <v>2260</v>
      </c>
      <c r="AB21">
        <v>9700</v>
      </c>
      <c r="AC21">
        <v>387.96814999999998</v>
      </c>
      <c r="AD21">
        <v>25.002051999999999</v>
      </c>
      <c r="AE21">
        <v>96.99</v>
      </c>
      <c r="AF21">
        <v>222.108554</v>
      </c>
      <c r="AG21">
        <v>22.210854999999999</v>
      </c>
      <c r="AH21">
        <v>3.9995000000000003E-2</v>
      </c>
      <c r="AI21">
        <v>2.5602E-2</v>
      </c>
      <c r="AJ21">
        <v>0.64013399999999998</v>
      </c>
      <c r="AK21">
        <v>3.8124999999999999E-2</v>
      </c>
      <c r="AL21">
        <v>3.7499999999999999E-2</v>
      </c>
      <c r="AM21">
        <v>20</v>
      </c>
      <c r="AN21">
        <v>5.1551E-2</v>
      </c>
      <c r="AO21">
        <v>3.0930369999999998</v>
      </c>
      <c r="AP21">
        <v>3.0103089999999999</v>
      </c>
      <c r="AQ21">
        <v>0.114649</v>
      </c>
      <c r="AR21">
        <v>5.8296000000000001E-2</v>
      </c>
      <c r="AS21">
        <v>14.6</v>
      </c>
      <c r="AT21">
        <v>3.2509109999999999</v>
      </c>
      <c r="AU21">
        <v>8.43E-3</v>
      </c>
      <c r="AV21">
        <v>4.9220000000000002E-3</v>
      </c>
      <c r="AW21">
        <v>134.337457</v>
      </c>
      <c r="AX21">
        <v>37.490116999999998</v>
      </c>
      <c r="AY21">
        <v>559.090236</v>
      </c>
      <c r="AZ21">
        <v>377.25064400000002</v>
      </c>
      <c r="BA21">
        <v>18.709285999999999</v>
      </c>
      <c r="BB21">
        <v>21.209225</v>
      </c>
      <c r="BC21">
        <v>6.3726580000000004</v>
      </c>
      <c r="BD21">
        <v>0.83299299999999998</v>
      </c>
    </row>
    <row r="22" spans="1:56" x14ac:dyDescent="0.25">
      <c r="A22" t="s">
        <v>622</v>
      </c>
      <c r="B22" s="29">
        <v>2</v>
      </c>
      <c r="C22" t="s">
        <v>9</v>
      </c>
      <c r="D22">
        <v>2</v>
      </c>
      <c r="E22" t="s">
        <v>1</v>
      </c>
      <c r="F22" t="s">
        <v>244</v>
      </c>
      <c r="G22" s="6">
        <v>1.4378419396946835</v>
      </c>
      <c r="H22" s="6">
        <v>2.526766701661963</v>
      </c>
      <c r="I22" t="s">
        <v>50</v>
      </c>
      <c r="J22" s="29">
        <v>7051</v>
      </c>
      <c r="K22" s="29">
        <v>1638</v>
      </c>
      <c r="L22" s="29">
        <f t="shared" si="2"/>
        <v>23.230747411714649</v>
      </c>
      <c r="M22" s="29">
        <v>0.13092431506849248</v>
      </c>
      <c r="N22" s="29">
        <v>0.4654655611616913</v>
      </c>
      <c r="O22" s="29">
        <v>22.479436107884148</v>
      </c>
      <c r="P22" s="29">
        <f t="shared" si="0"/>
        <v>2.6700146887758045</v>
      </c>
      <c r="Q22" s="29">
        <v>1.9608325831469846</v>
      </c>
      <c r="R22" s="29">
        <f t="shared" si="1"/>
        <v>1.2052284381606229</v>
      </c>
      <c r="S22" s="29">
        <v>0.9559436051230602</v>
      </c>
      <c r="T22" s="29">
        <v>0.87130799999999997</v>
      </c>
      <c r="U22" s="29">
        <v>0</v>
      </c>
      <c r="V22" s="29">
        <f t="shared" si="3"/>
        <v>120</v>
      </c>
      <c r="W22" s="29">
        <f t="shared" si="4"/>
        <v>115.66666666666667</v>
      </c>
      <c r="X22" s="29">
        <f t="shared" si="5"/>
        <v>240</v>
      </c>
      <c r="Y22" s="29">
        <v>317</v>
      </c>
      <c r="Z22" s="29" t="s">
        <v>2260</v>
      </c>
      <c r="AB22">
        <v>7110</v>
      </c>
      <c r="AC22">
        <v>318.04327499999999</v>
      </c>
      <c r="AD22">
        <v>22.355447999999999</v>
      </c>
      <c r="AE22">
        <v>70.52</v>
      </c>
      <c r="AF22">
        <v>197.614902</v>
      </c>
      <c r="AG22">
        <v>19.761489999999998</v>
      </c>
      <c r="AH22">
        <v>4.4713999999999997E-2</v>
      </c>
      <c r="AI22">
        <v>8.7209999999999996E-2</v>
      </c>
      <c r="AJ22">
        <v>1.95042</v>
      </c>
      <c r="AK22">
        <v>2.5774999999999999E-2</v>
      </c>
      <c r="AL22">
        <v>1.7500000000000002E-2</v>
      </c>
      <c r="AM22">
        <v>26</v>
      </c>
      <c r="AN22">
        <v>8.1750000000000003E-2</v>
      </c>
      <c r="AO22">
        <v>4.9049930000000002</v>
      </c>
      <c r="AP22">
        <v>26.708860999999999</v>
      </c>
      <c r="AQ22">
        <v>1.1995279999999999</v>
      </c>
      <c r="AR22">
        <v>1.488008</v>
      </c>
      <c r="AS22">
        <v>73.038461999999996</v>
      </c>
      <c r="AT22">
        <v>96.586741000000004</v>
      </c>
      <c r="AU22">
        <v>1.6650999999999999E-2</v>
      </c>
      <c r="AV22">
        <v>7.3870000000000003E-3</v>
      </c>
      <c r="AW22">
        <v>71.575726000000003</v>
      </c>
      <c r="AX22">
        <v>26.761244000000001</v>
      </c>
      <c r="AY22">
        <v>304.25178799999998</v>
      </c>
      <c r="AZ22">
        <v>286.47632599999997</v>
      </c>
      <c r="BA22">
        <v>8.6193100000000005</v>
      </c>
      <c r="BB22">
        <v>14.988783</v>
      </c>
      <c r="BC22">
        <v>13.301204</v>
      </c>
      <c r="BD22">
        <v>3.6362369999999999</v>
      </c>
    </row>
    <row r="23" spans="1:56" x14ac:dyDescent="0.25">
      <c r="A23" t="s">
        <v>622</v>
      </c>
      <c r="B23" s="29">
        <v>2</v>
      </c>
      <c r="C23" t="s">
        <v>2</v>
      </c>
      <c r="D23">
        <v>3</v>
      </c>
      <c r="E23" t="s">
        <v>1</v>
      </c>
      <c r="F23" t="s">
        <v>244</v>
      </c>
      <c r="G23" s="6">
        <v>1.4378419396946835</v>
      </c>
      <c r="H23" s="6">
        <v>2.526766701661963</v>
      </c>
      <c r="I23" t="s">
        <v>50</v>
      </c>
      <c r="J23" s="29">
        <v>15511</v>
      </c>
      <c r="K23" s="29">
        <v>0</v>
      </c>
      <c r="L23" s="29">
        <f t="shared" si="2"/>
        <v>0</v>
      </c>
      <c r="M23" s="29">
        <v>0</v>
      </c>
      <c r="N23" s="29">
        <v>0</v>
      </c>
      <c r="O23" s="29">
        <v>49.45093369300681</v>
      </c>
      <c r="P23" s="29">
        <f t="shared" si="0"/>
        <v>24.301482896346858</v>
      </c>
      <c r="Q23" s="29">
        <v>0.4147935220508413</v>
      </c>
      <c r="R23" s="29">
        <f t="shared" si="1"/>
        <v>0.34081062293552034</v>
      </c>
      <c r="S23" s="29">
        <v>0.78997434237083519</v>
      </c>
      <c r="T23" s="29">
        <v>0.87130799999999997</v>
      </c>
      <c r="U23" s="29">
        <v>0</v>
      </c>
      <c r="V23" s="29">
        <f t="shared" si="3"/>
        <v>120</v>
      </c>
      <c r="W23" s="29">
        <f t="shared" si="4"/>
        <v>115.66666666666667</v>
      </c>
      <c r="X23" s="29">
        <f t="shared" si="5"/>
        <v>240</v>
      </c>
      <c r="Y23" s="29">
        <v>317</v>
      </c>
      <c r="Z23" s="29" t="s">
        <v>2260</v>
      </c>
      <c r="AB23">
        <v>15722</v>
      </c>
      <c r="AC23">
        <v>318.04327499999999</v>
      </c>
      <c r="AD23">
        <v>49.433523999999998</v>
      </c>
      <c r="AE23">
        <v>157.21</v>
      </c>
      <c r="AF23">
        <v>712.19838900000002</v>
      </c>
      <c r="AG23">
        <v>71.219838999999993</v>
      </c>
      <c r="AH23">
        <v>2.0229E-2</v>
      </c>
      <c r="AI23">
        <v>8.3920000000000002E-3</v>
      </c>
      <c r="AJ23">
        <v>0.41486299999999998</v>
      </c>
      <c r="AK23">
        <v>1.8950000000000002E-2</v>
      </c>
      <c r="AL23">
        <v>1.7500000000000002E-2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</row>
    <row r="24" spans="1:56" x14ac:dyDescent="0.25">
      <c r="A24" t="s">
        <v>622</v>
      </c>
      <c r="B24" s="29">
        <v>2</v>
      </c>
      <c r="C24" t="s">
        <v>38</v>
      </c>
      <c r="D24">
        <v>9</v>
      </c>
      <c r="E24" t="s">
        <v>1</v>
      </c>
      <c r="F24" t="s">
        <v>244</v>
      </c>
      <c r="G24" s="6">
        <v>1.4378419396946835</v>
      </c>
      <c r="H24" s="6">
        <v>2.526766701661963</v>
      </c>
      <c r="I24" t="s">
        <v>51</v>
      </c>
      <c r="J24" s="29">
        <v>1480</v>
      </c>
      <c r="K24" s="29">
        <v>408</v>
      </c>
      <c r="L24" s="29">
        <f t="shared" si="2"/>
        <v>27.567567567567568</v>
      </c>
      <c r="M24" s="29">
        <v>6.9972894736841137E-2</v>
      </c>
      <c r="N24" s="29">
        <v>0.30287142678329232</v>
      </c>
      <c r="O24" s="29">
        <v>4.7184180172555008</v>
      </c>
      <c r="P24" s="29">
        <f t="shared" si="0"/>
        <v>20.43103277940445</v>
      </c>
      <c r="Q24" s="29">
        <v>1.142403948440964</v>
      </c>
      <c r="R24" s="29">
        <f t="shared" si="1"/>
        <v>0.38679980345460241</v>
      </c>
      <c r="T24" s="29">
        <v>0.87130799999999997</v>
      </c>
      <c r="U24" s="29">
        <v>0</v>
      </c>
      <c r="V24" s="29">
        <f t="shared" si="3"/>
        <v>120</v>
      </c>
      <c r="W24" s="29">
        <f t="shared" si="4"/>
        <v>115.66666666666667</v>
      </c>
      <c r="X24" s="29">
        <f t="shared" si="5"/>
        <v>240</v>
      </c>
      <c r="Y24" s="29">
        <v>317</v>
      </c>
      <c r="Z24" s="29" t="s">
        <v>2260</v>
      </c>
      <c r="AB24">
        <v>1502</v>
      </c>
      <c r="AC24">
        <v>318.04327499999999</v>
      </c>
      <c r="AD24">
        <v>4.7226280000000003</v>
      </c>
      <c r="AE24">
        <v>13.23</v>
      </c>
      <c r="AF24">
        <v>17.450417999999999</v>
      </c>
      <c r="AG24">
        <v>1.745042</v>
      </c>
      <c r="AH24">
        <v>0.21171699999999999</v>
      </c>
      <c r="AI24">
        <v>0.24169599999999999</v>
      </c>
      <c r="AJ24">
        <v>1.1415979999999999</v>
      </c>
      <c r="AK24">
        <v>0.10642500000000001</v>
      </c>
      <c r="AL24">
        <v>7.4999999999999997E-3</v>
      </c>
      <c r="AM24">
        <v>28</v>
      </c>
      <c r="AN24">
        <v>8.8038000000000005E-2</v>
      </c>
      <c r="AO24">
        <v>5.2823000000000002</v>
      </c>
      <c r="AP24">
        <v>9.2543279999999992</v>
      </c>
      <c r="AQ24">
        <v>5.2080000000000001E-2</v>
      </c>
      <c r="AR24">
        <v>0.108734</v>
      </c>
      <c r="AS24">
        <v>4.9642860000000004</v>
      </c>
      <c r="AT24">
        <v>2.1855099999999998</v>
      </c>
      <c r="AU24">
        <v>1.3136999999999999E-2</v>
      </c>
      <c r="AV24">
        <v>2.2336000000000002E-2</v>
      </c>
      <c r="AW24">
        <v>163.12735000000001</v>
      </c>
      <c r="AX24">
        <v>83.987994</v>
      </c>
      <c r="AY24">
        <v>410.31517000000002</v>
      </c>
      <c r="AZ24">
        <v>157.52278200000001</v>
      </c>
      <c r="BA24">
        <v>10.487688</v>
      </c>
      <c r="BB24">
        <v>7.9130479999999999</v>
      </c>
      <c r="BC24">
        <v>6.0600139999999998</v>
      </c>
      <c r="BD24">
        <v>2.6874189999999998</v>
      </c>
    </row>
    <row r="25" spans="1:56" x14ac:dyDescent="0.25">
      <c r="A25" t="s">
        <v>622</v>
      </c>
      <c r="B25" s="29">
        <v>2</v>
      </c>
      <c r="C25" t="s">
        <v>10</v>
      </c>
      <c r="D25">
        <v>13</v>
      </c>
      <c r="E25" t="s">
        <v>1</v>
      </c>
      <c r="F25" t="s">
        <v>244</v>
      </c>
      <c r="G25" s="6">
        <v>1.4378419396946835</v>
      </c>
      <c r="H25" s="6">
        <v>2.526766701661963</v>
      </c>
      <c r="I25" t="s">
        <v>50</v>
      </c>
      <c r="J25" s="29">
        <v>5176</v>
      </c>
      <c r="K25" s="29">
        <v>874</v>
      </c>
      <c r="L25" s="29">
        <f t="shared" si="2"/>
        <v>16.885625965996908</v>
      </c>
      <c r="M25" s="29">
        <v>8.9930273437499389E-2</v>
      </c>
      <c r="N25" s="29">
        <v>0.40807939608696225</v>
      </c>
      <c r="O25" s="29">
        <v>16.501710579266536</v>
      </c>
      <c r="P25" s="29">
        <f t="shared" si="0"/>
        <v>8.6477402173934159</v>
      </c>
      <c r="Q25" s="29">
        <v>0.79920756739432708</v>
      </c>
      <c r="R25" s="29">
        <f t="shared" si="1"/>
        <v>4.3603422407965442E-2</v>
      </c>
      <c r="S25" s="29">
        <v>0.94583525623389841</v>
      </c>
      <c r="T25" s="29">
        <v>0.87130799999999997</v>
      </c>
      <c r="U25" s="29">
        <v>0</v>
      </c>
      <c r="V25" s="29">
        <f t="shared" si="3"/>
        <v>120</v>
      </c>
      <c r="W25" s="29">
        <f t="shared" si="4"/>
        <v>115.66666666666667</v>
      </c>
      <c r="X25" s="29">
        <f t="shared" si="5"/>
        <v>240</v>
      </c>
      <c r="Y25" s="29">
        <v>317</v>
      </c>
      <c r="Z25" s="29" t="s">
        <v>2260</v>
      </c>
      <c r="AB25">
        <v>5311</v>
      </c>
      <c r="AC25">
        <v>318.04327499999999</v>
      </c>
      <c r="AD25">
        <v>16.698985</v>
      </c>
      <c r="AE25">
        <v>53.1</v>
      </c>
      <c r="AF25">
        <v>97.961675999999997</v>
      </c>
      <c r="AG25">
        <v>9.7961679999999998</v>
      </c>
      <c r="AH25">
        <v>5.9875999999999999E-2</v>
      </c>
      <c r="AI25">
        <v>4.8245999999999997E-2</v>
      </c>
      <c r="AJ25">
        <v>0.80576499999999995</v>
      </c>
      <c r="AK25">
        <v>4.7863000000000003E-2</v>
      </c>
      <c r="AL25">
        <v>1.7500000000000002E-2</v>
      </c>
      <c r="AM25">
        <v>8</v>
      </c>
      <c r="AN25">
        <v>2.5153999999999999E-2</v>
      </c>
      <c r="AO25">
        <v>1.5092289999999999</v>
      </c>
      <c r="AP25">
        <v>2.2971189999999999</v>
      </c>
      <c r="AQ25">
        <v>0.23135900000000001</v>
      </c>
      <c r="AR25">
        <v>0.13370799999999999</v>
      </c>
      <c r="AS25">
        <v>15.25</v>
      </c>
      <c r="AT25">
        <v>5.3385389999999999</v>
      </c>
      <c r="AU25">
        <v>1.6236E-2</v>
      </c>
      <c r="AV25">
        <v>7.3020000000000003E-3</v>
      </c>
      <c r="AW25">
        <v>75.666133000000002</v>
      </c>
      <c r="AX25">
        <v>30.218176</v>
      </c>
      <c r="AY25">
        <v>206.67745400000001</v>
      </c>
      <c r="AZ25">
        <v>175.07193000000001</v>
      </c>
      <c r="BA25">
        <v>25.948706999999999</v>
      </c>
      <c r="BB25">
        <v>22.381050999999999</v>
      </c>
      <c r="BC25">
        <v>5.2864180000000003</v>
      </c>
      <c r="BD25">
        <v>1.105542</v>
      </c>
    </row>
    <row r="26" spans="1:56" x14ac:dyDescent="0.25">
      <c r="A26" t="s">
        <v>622</v>
      </c>
      <c r="B26" s="29">
        <v>2</v>
      </c>
      <c r="C26" t="s">
        <v>5</v>
      </c>
      <c r="D26">
        <v>14</v>
      </c>
      <c r="E26" t="s">
        <v>1</v>
      </c>
      <c r="F26" t="s">
        <v>244</v>
      </c>
      <c r="G26" s="6">
        <v>1.4378419396946835</v>
      </c>
      <c r="H26" s="6">
        <v>2.526766701661963</v>
      </c>
      <c r="I26" t="s">
        <v>50</v>
      </c>
      <c r="J26" s="29">
        <v>11251</v>
      </c>
      <c r="K26" s="29">
        <v>124</v>
      </c>
      <c r="L26" s="29">
        <f t="shared" si="2"/>
        <v>1.1021242556217226</v>
      </c>
      <c r="M26" s="29">
        <v>5.7547058823528729E-2</v>
      </c>
      <c r="N26" s="29">
        <v>5.4198044792799674E-2</v>
      </c>
      <c r="O26" s="29">
        <v>35.869541291987595</v>
      </c>
      <c r="P26" s="29">
        <f t="shared" si="0"/>
        <v>10.720090495327643</v>
      </c>
      <c r="Q26" s="29">
        <v>0.43282221428877776</v>
      </c>
      <c r="R26" s="29">
        <f t="shared" si="1"/>
        <v>0.32278193069758387</v>
      </c>
      <c r="S26" s="29">
        <v>0.8231117073251667</v>
      </c>
      <c r="T26" s="29">
        <v>0.87130799999999997</v>
      </c>
      <c r="U26" s="29">
        <v>0</v>
      </c>
      <c r="V26" s="29">
        <f t="shared" si="3"/>
        <v>120</v>
      </c>
      <c r="W26" s="29">
        <f t="shared" si="4"/>
        <v>115.66666666666667</v>
      </c>
      <c r="X26" s="29">
        <f t="shared" si="5"/>
        <v>240</v>
      </c>
      <c r="Y26" s="29">
        <v>317</v>
      </c>
      <c r="Z26" s="29" t="s">
        <v>2260</v>
      </c>
      <c r="AB26">
        <v>11399</v>
      </c>
      <c r="AC26">
        <v>318.04327499999999</v>
      </c>
      <c r="AD26">
        <v>35.841034999999998</v>
      </c>
      <c r="AE26">
        <v>113.98</v>
      </c>
      <c r="AF26">
        <v>404.76743900000002</v>
      </c>
      <c r="AG26">
        <v>40.476743999999997</v>
      </c>
      <c r="AH26">
        <v>2.7900000000000001E-2</v>
      </c>
      <c r="AI26">
        <v>1.2067E-2</v>
      </c>
      <c r="AJ26">
        <v>0.432508</v>
      </c>
      <c r="AK26">
        <v>2.6062999999999999E-2</v>
      </c>
      <c r="AL26">
        <v>2.2499999999999999E-2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</row>
    <row r="27" spans="1:56" x14ac:dyDescent="0.25">
      <c r="A27" t="s">
        <v>622</v>
      </c>
      <c r="B27" s="29">
        <v>2</v>
      </c>
      <c r="C27" t="s">
        <v>28</v>
      </c>
      <c r="D27">
        <v>15</v>
      </c>
      <c r="E27" t="s">
        <v>1</v>
      </c>
      <c r="F27" t="s">
        <v>244</v>
      </c>
      <c r="G27" s="6">
        <v>1.4378419396946835</v>
      </c>
      <c r="H27" s="6">
        <v>2.526766701661963</v>
      </c>
      <c r="I27" t="s">
        <v>52</v>
      </c>
      <c r="J27" s="29">
        <v>6596</v>
      </c>
      <c r="K27" s="29">
        <v>903</v>
      </c>
      <c r="L27" s="29">
        <f t="shared" si="2"/>
        <v>13.690115221346272</v>
      </c>
      <c r="M27" s="29">
        <v>9.082499999999849E-2</v>
      </c>
      <c r="N27" s="29">
        <v>0.30924766734715109</v>
      </c>
      <c r="O27" s="29">
        <v>21.028841379606273</v>
      </c>
      <c r="P27" s="29">
        <f t="shared" si="0"/>
        <v>4.1206094170536787</v>
      </c>
      <c r="Q27" s="29">
        <v>1.1389440586732111</v>
      </c>
      <c r="R27" s="29">
        <f t="shared" si="1"/>
        <v>0.3833399136868495</v>
      </c>
      <c r="S27" s="29">
        <v>0.96200467798638767</v>
      </c>
      <c r="T27" s="29">
        <v>0.87130799999999997</v>
      </c>
      <c r="U27" s="29">
        <v>0</v>
      </c>
      <c r="V27" s="29">
        <f t="shared" si="3"/>
        <v>120</v>
      </c>
      <c r="W27" s="29">
        <f t="shared" si="4"/>
        <v>115.66666666666667</v>
      </c>
      <c r="X27" s="29">
        <f t="shared" si="5"/>
        <v>240</v>
      </c>
      <c r="Y27" s="29">
        <v>317</v>
      </c>
      <c r="Z27" s="29" t="s">
        <v>2260</v>
      </c>
      <c r="AB27">
        <v>6673</v>
      </c>
      <c r="AC27">
        <v>318.04327499999999</v>
      </c>
      <c r="AD27">
        <v>20.981421000000001</v>
      </c>
      <c r="AE27">
        <v>66.58</v>
      </c>
      <c r="AF27">
        <v>146.38286600000001</v>
      </c>
      <c r="AG27">
        <v>14.638287</v>
      </c>
      <c r="AH27">
        <v>4.7631E-2</v>
      </c>
      <c r="AI27">
        <v>5.4121000000000002E-2</v>
      </c>
      <c r="AJ27">
        <v>1.1362460000000001</v>
      </c>
      <c r="AK27">
        <v>3.6486999999999999E-2</v>
      </c>
      <c r="AL27">
        <v>2.75E-2</v>
      </c>
      <c r="AM27">
        <v>25</v>
      </c>
      <c r="AN27">
        <v>7.8605999999999995E-2</v>
      </c>
      <c r="AO27">
        <v>4.7163389999999996</v>
      </c>
      <c r="AP27">
        <v>7.4329390000000002</v>
      </c>
      <c r="AQ27">
        <v>0.214923</v>
      </c>
      <c r="AR27">
        <v>0.21082600000000001</v>
      </c>
      <c r="AS27">
        <v>19.84</v>
      </c>
      <c r="AT27">
        <v>8.9938870000000009</v>
      </c>
      <c r="AU27">
        <v>1.1408E-2</v>
      </c>
      <c r="AV27">
        <v>7.4859999999999996E-3</v>
      </c>
      <c r="AW27">
        <v>112.62857099999999</v>
      </c>
      <c r="AX27">
        <v>35.261032</v>
      </c>
      <c r="AY27">
        <v>293.34455700000001</v>
      </c>
      <c r="AZ27">
        <v>107.786691</v>
      </c>
      <c r="BA27">
        <v>9.6811659999999993</v>
      </c>
      <c r="BB27">
        <v>14.644918000000001</v>
      </c>
      <c r="BC27">
        <v>7.7757339999999999</v>
      </c>
      <c r="BD27">
        <v>3.435921</v>
      </c>
    </row>
    <row r="28" spans="1:56" x14ac:dyDescent="0.25">
      <c r="A28" t="s">
        <v>623</v>
      </c>
      <c r="B28" s="29">
        <v>2</v>
      </c>
      <c r="C28" t="s">
        <v>3</v>
      </c>
      <c r="D28">
        <v>4</v>
      </c>
      <c r="E28" t="s">
        <v>1</v>
      </c>
      <c r="F28" t="s">
        <v>244</v>
      </c>
      <c r="G28" s="6">
        <v>1.4378419396946835</v>
      </c>
      <c r="H28" s="6">
        <v>2.526766701661963</v>
      </c>
      <c r="I28" t="s">
        <v>51</v>
      </c>
      <c r="J28" s="29">
        <v>16277</v>
      </c>
      <c r="K28" s="29">
        <v>7</v>
      </c>
      <c r="L28" s="29">
        <f t="shared" si="2"/>
        <v>4.3005467838053694E-2</v>
      </c>
      <c r="M28" s="29">
        <v>6.9625000000002046E-3</v>
      </c>
      <c r="N28" s="29">
        <v>6.0267933131606622E-3</v>
      </c>
      <c r="O28" s="29">
        <v>49.04905737915805</v>
      </c>
      <c r="P28" s="29">
        <f t="shared" si="0"/>
        <v>23.899606582498098</v>
      </c>
      <c r="Q28" s="29">
        <v>0.4267614167894293</v>
      </c>
      <c r="R28" s="29">
        <f t="shared" si="1"/>
        <v>0.32884272819693233</v>
      </c>
      <c r="S28" s="29">
        <v>0.97321317841953703</v>
      </c>
      <c r="T28" s="29">
        <v>0.87130799999999997</v>
      </c>
      <c r="U28" s="29">
        <v>0</v>
      </c>
      <c r="V28" s="29">
        <f t="shared" si="3"/>
        <v>120</v>
      </c>
      <c r="W28" s="29">
        <f t="shared" si="4"/>
        <v>115.66666666666667</v>
      </c>
      <c r="X28" s="29">
        <f t="shared" si="5"/>
        <v>240</v>
      </c>
      <c r="Y28" s="29">
        <v>317</v>
      </c>
      <c r="Z28" s="29" t="s">
        <v>2260</v>
      </c>
      <c r="AB28">
        <v>16548</v>
      </c>
      <c r="AC28">
        <v>337.52312499999999</v>
      </c>
      <c r="AD28">
        <v>49.027752</v>
      </c>
      <c r="AE28">
        <v>165.47</v>
      </c>
      <c r="AF28">
        <v>716.61920799999996</v>
      </c>
      <c r="AG28">
        <v>71.661921000000007</v>
      </c>
      <c r="AH28">
        <v>2.0396000000000001E-2</v>
      </c>
      <c r="AI28">
        <v>8.6969999999999999E-3</v>
      </c>
      <c r="AJ28">
        <v>0.42637599999999998</v>
      </c>
      <c r="AK28">
        <v>1.925E-2</v>
      </c>
      <c r="AL28">
        <v>1.7500000000000002E-2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</row>
    <row r="29" spans="1:56" x14ac:dyDescent="0.25">
      <c r="A29" t="s">
        <v>623</v>
      </c>
      <c r="B29" s="29">
        <v>2</v>
      </c>
      <c r="C29" t="s">
        <v>12</v>
      </c>
      <c r="D29">
        <v>5</v>
      </c>
      <c r="E29" t="s">
        <v>1</v>
      </c>
      <c r="F29" t="s">
        <v>244</v>
      </c>
      <c r="G29" s="6">
        <v>1.4378419396946835</v>
      </c>
      <c r="H29" s="6">
        <v>2.526766701661963</v>
      </c>
      <c r="I29" t="s">
        <v>52</v>
      </c>
      <c r="J29" s="29">
        <v>4890</v>
      </c>
      <c r="K29" s="29">
        <v>1385</v>
      </c>
      <c r="L29" s="29">
        <f t="shared" si="2"/>
        <v>28.323108384458077</v>
      </c>
      <c r="M29" s="29">
        <v>0.12867469879518212</v>
      </c>
      <c r="N29" s="29">
        <v>0.50022384499233497</v>
      </c>
      <c r="O29" s="29">
        <v>14.73550965067782</v>
      </c>
      <c r="P29" s="29">
        <f t="shared" si="0"/>
        <v>10.413941145982132</v>
      </c>
      <c r="Q29" s="29">
        <v>1.5345670363832533</v>
      </c>
      <c r="R29" s="29">
        <f t="shared" si="1"/>
        <v>0.77896289139689168</v>
      </c>
      <c r="S29" s="29">
        <v>1.302959417684201</v>
      </c>
      <c r="T29" s="29">
        <v>0.87130799999999997</v>
      </c>
      <c r="U29" s="29">
        <v>0</v>
      </c>
      <c r="V29" s="29">
        <f t="shared" si="3"/>
        <v>120</v>
      </c>
      <c r="W29" s="29">
        <f t="shared" si="4"/>
        <v>115.66666666666667</v>
      </c>
      <c r="X29" s="29">
        <f t="shared" si="5"/>
        <v>240</v>
      </c>
      <c r="Y29" s="29">
        <v>317</v>
      </c>
      <c r="Z29" s="29" t="s">
        <v>2260</v>
      </c>
      <c r="AB29">
        <v>4947</v>
      </c>
      <c r="AC29">
        <v>337.52312499999999</v>
      </c>
      <c r="AD29">
        <v>14.656774</v>
      </c>
      <c r="AE29">
        <v>49.01</v>
      </c>
      <c r="AF29">
        <v>97.635187999999999</v>
      </c>
      <c r="AG29">
        <v>9.7635190000000005</v>
      </c>
      <c r="AH29">
        <v>6.8211999999999995E-2</v>
      </c>
      <c r="AI29">
        <v>0.104702</v>
      </c>
      <c r="AJ29">
        <v>1.534964</v>
      </c>
      <c r="AK29">
        <v>4.0599999999999997E-2</v>
      </c>
      <c r="AL29">
        <v>1.7500000000000002E-2</v>
      </c>
      <c r="AM29">
        <v>22</v>
      </c>
      <c r="AN29">
        <v>6.5181000000000003E-2</v>
      </c>
      <c r="AO29">
        <v>3.9108429999999998</v>
      </c>
      <c r="AP29">
        <v>8.0857089999999996</v>
      </c>
      <c r="AQ29">
        <v>0.275341</v>
      </c>
      <c r="AR29">
        <v>0.24473200000000001</v>
      </c>
      <c r="AS29">
        <v>18.181818</v>
      </c>
      <c r="AT29">
        <v>9.9791989999999995</v>
      </c>
      <c r="AU29">
        <v>1.6025000000000001E-2</v>
      </c>
      <c r="AV29">
        <v>9.7140000000000004E-3</v>
      </c>
      <c r="AW29">
        <v>76.945036000000002</v>
      </c>
      <c r="AX29">
        <v>23.768093</v>
      </c>
      <c r="AY29">
        <v>218.10808900000001</v>
      </c>
      <c r="AZ29">
        <v>88.845793</v>
      </c>
      <c r="BA29">
        <v>11.912715</v>
      </c>
      <c r="BB29">
        <v>25.648948000000001</v>
      </c>
      <c r="BC29">
        <v>7.0655450000000002</v>
      </c>
      <c r="BD29">
        <v>2.6874189999999998</v>
      </c>
    </row>
    <row r="30" spans="1:56" x14ac:dyDescent="0.25">
      <c r="A30" t="s">
        <v>623</v>
      </c>
      <c r="B30" s="29">
        <v>2</v>
      </c>
      <c r="C30" t="s">
        <v>15</v>
      </c>
      <c r="D30">
        <v>6</v>
      </c>
      <c r="E30" t="s">
        <v>1</v>
      </c>
      <c r="F30" t="s">
        <v>244</v>
      </c>
      <c r="G30" s="6">
        <v>1.4378419396946835</v>
      </c>
      <c r="H30" s="6">
        <v>2.526766701661963</v>
      </c>
      <c r="I30" t="s">
        <v>50</v>
      </c>
      <c r="J30" s="29">
        <v>5794</v>
      </c>
      <c r="K30" s="29">
        <v>1161</v>
      </c>
      <c r="L30" s="29">
        <f t="shared" si="2"/>
        <v>20.037970314118052</v>
      </c>
      <c r="M30" s="29">
        <v>0.12303710317460202</v>
      </c>
      <c r="N30" s="29">
        <v>0.37968797872912174</v>
      </c>
      <c r="O30" s="29">
        <v>17.459620228226438</v>
      </c>
      <c r="P30" s="29">
        <f t="shared" si="0"/>
        <v>7.6898305684335142</v>
      </c>
      <c r="Q30" s="29">
        <v>1.7835895674138791</v>
      </c>
      <c r="R30" s="29">
        <f t="shared" si="1"/>
        <v>1.0279854224275176</v>
      </c>
      <c r="S30" s="29">
        <v>1.2416529920261821</v>
      </c>
      <c r="T30" s="29">
        <v>0.87130799999999997</v>
      </c>
      <c r="U30" s="29">
        <v>0</v>
      </c>
      <c r="V30" s="29">
        <f t="shared" si="3"/>
        <v>120</v>
      </c>
      <c r="W30" s="29">
        <f t="shared" si="4"/>
        <v>115.66666666666667</v>
      </c>
      <c r="X30" s="29">
        <f t="shared" si="5"/>
        <v>240</v>
      </c>
      <c r="Y30" s="29">
        <v>317</v>
      </c>
      <c r="Z30" s="29" t="s">
        <v>2260</v>
      </c>
      <c r="AB30">
        <v>5949</v>
      </c>
      <c r="AC30">
        <v>337.52312499999999</v>
      </c>
      <c r="AD30">
        <v>17.625458999999999</v>
      </c>
      <c r="AE30">
        <v>59.12</v>
      </c>
      <c r="AF30">
        <v>129.44892999999999</v>
      </c>
      <c r="AG30">
        <v>12.944893</v>
      </c>
      <c r="AH30">
        <v>5.6743000000000002E-2</v>
      </c>
      <c r="AI30">
        <v>0.101121</v>
      </c>
      <c r="AJ30">
        <v>1.782095</v>
      </c>
      <c r="AK30">
        <v>3.8199999999999998E-2</v>
      </c>
      <c r="AL30">
        <v>2.2499999999999999E-2</v>
      </c>
      <c r="AM30">
        <v>30</v>
      </c>
      <c r="AN30">
        <v>8.8883000000000004E-2</v>
      </c>
      <c r="AO30">
        <v>5.3329680000000002</v>
      </c>
      <c r="AP30">
        <v>15.22945</v>
      </c>
      <c r="AQ30">
        <v>0.56143799999999999</v>
      </c>
      <c r="AR30">
        <v>0.57686199999999999</v>
      </c>
      <c r="AS30">
        <v>30.2</v>
      </c>
      <c r="AT30">
        <v>21.972396</v>
      </c>
      <c r="AU30">
        <v>1.9227000000000001E-2</v>
      </c>
      <c r="AV30">
        <v>9.894E-3</v>
      </c>
      <c r="AW30">
        <v>70.045766</v>
      </c>
      <c r="AX30">
        <v>24.593862000000001</v>
      </c>
      <c r="AY30">
        <v>180.897617</v>
      </c>
      <c r="AZ30">
        <v>73.659668999999994</v>
      </c>
      <c r="BA30">
        <v>10.788627999999999</v>
      </c>
      <c r="BB30">
        <v>20.357144999999999</v>
      </c>
      <c r="BC30">
        <v>7.5917029999999999</v>
      </c>
      <c r="BD30">
        <v>5.0332229999999996</v>
      </c>
    </row>
    <row r="31" spans="1:56" x14ac:dyDescent="0.25">
      <c r="A31" t="s">
        <v>623</v>
      </c>
      <c r="B31" s="29">
        <v>2</v>
      </c>
      <c r="C31" t="s">
        <v>21</v>
      </c>
      <c r="D31">
        <v>7</v>
      </c>
      <c r="E31" t="s">
        <v>1</v>
      </c>
      <c r="F31" t="s">
        <v>244</v>
      </c>
      <c r="G31" s="6">
        <v>1.4378419396946835</v>
      </c>
      <c r="H31" s="6">
        <v>2.526766701661963</v>
      </c>
      <c r="I31" t="s">
        <v>51</v>
      </c>
      <c r="J31" s="29">
        <v>13420</v>
      </c>
      <c r="K31" s="29">
        <v>1560</v>
      </c>
      <c r="L31" s="29">
        <f t="shared" si="2"/>
        <v>11.624441132637854</v>
      </c>
      <c r="M31" s="29">
        <v>6.6929761904762575E-2</v>
      </c>
      <c r="N31" s="29">
        <v>0.50625063830549566</v>
      </c>
      <c r="O31" s="29">
        <v>40.439783131308047</v>
      </c>
      <c r="P31" s="29">
        <f t="shared" si="0"/>
        <v>15.290332334648095</v>
      </c>
      <c r="Q31" s="29">
        <v>0.80290920320215087</v>
      </c>
      <c r="R31" s="29">
        <f t="shared" si="1"/>
        <v>4.7305058215789231E-2</v>
      </c>
      <c r="S31" s="29">
        <v>1.0525396431463991</v>
      </c>
      <c r="T31" s="29">
        <v>0.87130799999999997</v>
      </c>
      <c r="U31" s="29">
        <v>0</v>
      </c>
      <c r="V31" s="29">
        <f t="shared" si="3"/>
        <v>120</v>
      </c>
      <c r="W31" s="29">
        <f t="shared" si="4"/>
        <v>115.66666666666667</v>
      </c>
      <c r="X31" s="29">
        <f t="shared" si="5"/>
        <v>240</v>
      </c>
      <c r="Y31" s="29">
        <v>317</v>
      </c>
      <c r="Z31" s="29" t="s">
        <v>2260</v>
      </c>
      <c r="AB31">
        <v>13659</v>
      </c>
      <c r="AC31">
        <v>337.52312499999999</v>
      </c>
      <c r="AD31">
        <v>40.468338000000003</v>
      </c>
      <c r="AE31">
        <v>136.58000000000001</v>
      </c>
      <c r="AF31">
        <v>462.15839699999998</v>
      </c>
      <c r="AG31">
        <v>46.21584</v>
      </c>
      <c r="AH31">
        <v>2.4709999999999999E-2</v>
      </c>
      <c r="AI31">
        <v>1.9838000000000001E-2</v>
      </c>
      <c r="AJ31">
        <v>0.80281599999999997</v>
      </c>
      <c r="AK31">
        <v>1.7874999999999999E-2</v>
      </c>
      <c r="AL31">
        <v>1.2500000000000001E-2</v>
      </c>
      <c r="AM31">
        <v>12</v>
      </c>
      <c r="AN31">
        <v>3.5553000000000001E-2</v>
      </c>
      <c r="AO31">
        <v>2.1331869999999999</v>
      </c>
      <c r="AP31">
        <v>2.8113329999999999</v>
      </c>
      <c r="AQ31">
        <v>0.29336299999999998</v>
      </c>
      <c r="AR31">
        <v>0.15214</v>
      </c>
      <c r="AS31">
        <v>32</v>
      </c>
      <c r="AT31">
        <v>10.660036</v>
      </c>
      <c r="AU31">
        <v>9.4629999999999992E-3</v>
      </c>
      <c r="AV31">
        <v>4.2960000000000003E-3</v>
      </c>
      <c r="AW31">
        <v>117.688577</v>
      </c>
      <c r="AX31">
        <v>27.858729</v>
      </c>
      <c r="AY31">
        <v>512.65953400000001</v>
      </c>
      <c r="AZ31">
        <v>266.61558100000002</v>
      </c>
      <c r="BA31">
        <v>28.299213999999999</v>
      </c>
      <c r="BB31">
        <v>61.895150999999998</v>
      </c>
      <c r="BC31">
        <v>6.2947689999999996</v>
      </c>
      <c r="BD31">
        <v>1.527525</v>
      </c>
    </row>
    <row r="32" spans="1:56" x14ac:dyDescent="0.25">
      <c r="A32" t="s">
        <v>623</v>
      </c>
      <c r="B32" s="29">
        <v>2</v>
      </c>
      <c r="C32" t="s">
        <v>10</v>
      </c>
      <c r="D32">
        <v>13</v>
      </c>
      <c r="E32" t="s">
        <v>1</v>
      </c>
      <c r="F32" t="s">
        <v>244</v>
      </c>
      <c r="G32" s="6">
        <v>1.4378419396946835</v>
      </c>
      <c r="H32" s="6">
        <v>2.526766701661963</v>
      </c>
      <c r="I32" t="s">
        <v>50</v>
      </c>
      <c r="J32" s="29">
        <v>10935</v>
      </c>
      <c r="K32" s="29">
        <v>106</v>
      </c>
      <c r="L32" s="29">
        <f t="shared" si="2"/>
        <v>0.96936442615454965</v>
      </c>
      <c r="M32" s="29">
        <v>5.7011666666663192E-2</v>
      </c>
      <c r="N32" s="29">
        <v>4.5200949848704972E-2</v>
      </c>
      <c r="O32" s="29">
        <v>32.951492439705923</v>
      </c>
      <c r="P32" s="29">
        <f t="shared" si="0"/>
        <v>7.8020416430459711</v>
      </c>
      <c r="Q32" s="29">
        <v>0.4849140608869858</v>
      </c>
      <c r="R32" s="29">
        <f t="shared" si="1"/>
        <v>0.27069008409937584</v>
      </c>
      <c r="S32" s="29">
        <v>1.0243976709941165</v>
      </c>
      <c r="T32" s="29">
        <v>0.87130799999999997</v>
      </c>
      <c r="U32" s="29">
        <v>0</v>
      </c>
      <c r="V32" s="29">
        <f t="shared" si="3"/>
        <v>120</v>
      </c>
      <c r="W32" s="29">
        <f t="shared" si="4"/>
        <v>115.66666666666667</v>
      </c>
      <c r="X32" s="29">
        <f t="shared" si="5"/>
        <v>240</v>
      </c>
      <c r="Y32" s="29">
        <v>317</v>
      </c>
      <c r="Z32" s="29" t="s">
        <v>2260</v>
      </c>
      <c r="AB32">
        <v>11107</v>
      </c>
      <c r="AC32">
        <v>337.52312499999999</v>
      </c>
      <c r="AD32">
        <v>32.907375000000002</v>
      </c>
      <c r="AE32">
        <v>111.06</v>
      </c>
      <c r="AF32">
        <v>369.389275</v>
      </c>
      <c r="AG32">
        <v>36.938927</v>
      </c>
      <c r="AH32">
        <v>3.0386E-2</v>
      </c>
      <c r="AI32">
        <v>1.4798E-2</v>
      </c>
      <c r="AJ32">
        <v>0.48700700000000002</v>
      </c>
      <c r="AK32">
        <v>2.7525000000000001E-2</v>
      </c>
      <c r="AL32">
        <v>2.2499999999999999E-2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</row>
    <row r="33" spans="1:60" x14ac:dyDescent="0.25">
      <c r="A33" t="s">
        <v>623</v>
      </c>
      <c r="B33" s="29">
        <v>2</v>
      </c>
      <c r="C33" t="s">
        <v>28</v>
      </c>
      <c r="D33">
        <v>15</v>
      </c>
      <c r="E33" t="s">
        <v>1</v>
      </c>
      <c r="F33" t="s">
        <v>244</v>
      </c>
      <c r="G33" s="6">
        <v>1.4378419396946835</v>
      </c>
      <c r="H33" s="6">
        <v>2.526766701661963</v>
      </c>
      <c r="I33" t="s">
        <v>51</v>
      </c>
      <c r="J33" s="29">
        <v>7845</v>
      </c>
      <c r="K33" s="29">
        <v>1651</v>
      </c>
      <c r="L33" s="29">
        <f t="shared" si="2"/>
        <v>21.045251752708733</v>
      </c>
      <c r="M33" s="29">
        <v>7.1663242574258171E-2</v>
      </c>
      <c r="N33" s="29">
        <v>0.60870612462922691</v>
      </c>
      <c r="O33" s="29">
        <v>23.640096770872699</v>
      </c>
      <c r="P33" s="29">
        <f t="shared" si="0"/>
        <v>1.5093540257872533</v>
      </c>
      <c r="Q33" s="29">
        <v>1.2445102146981688</v>
      </c>
      <c r="R33" s="29">
        <f t="shared" si="1"/>
        <v>0.48890606971180717</v>
      </c>
      <c r="S33" s="29">
        <v>1.2373666667608447</v>
      </c>
      <c r="T33" s="29">
        <v>0.87130799999999997</v>
      </c>
      <c r="U33" s="29">
        <v>0</v>
      </c>
      <c r="V33" s="29">
        <f t="shared" si="3"/>
        <v>120</v>
      </c>
      <c r="W33" s="29">
        <f t="shared" si="4"/>
        <v>115.66666666666667</v>
      </c>
      <c r="X33" s="29">
        <f t="shared" si="5"/>
        <v>240</v>
      </c>
      <c r="Y33" s="29">
        <v>317</v>
      </c>
      <c r="Z33" s="29" t="s">
        <v>2260</v>
      </c>
      <c r="AB33">
        <v>7972</v>
      </c>
      <c r="AC33">
        <v>337.52312499999999</v>
      </c>
      <c r="AD33">
        <v>23.619122000000001</v>
      </c>
      <c r="AE33">
        <v>79.58</v>
      </c>
      <c r="AF33">
        <v>181.28977800000001</v>
      </c>
      <c r="AG33">
        <v>18.128978</v>
      </c>
      <c r="AH33">
        <v>4.2331000000000001E-2</v>
      </c>
      <c r="AI33">
        <v>5.7181000000000003E-2</v>
      </c>
      <c r="AJ33">
        <v>1.350786</v>
      </c>
      <c r="AK33">
        <v>3.3050000000000003E-2</v>
      </c>
      <c r="AL33">
        <v>1.2500000000000001E-2</v>
      </c>
      <c r="AM33">
        <v>35</v>
      </c>
      <c r="AN33">
        <v>0.103697</v>
      </c>
      <c r="AO33">
        <v>6.2217960000000003</v>
      </c>
      <c r="AP33">
        <v>8.3667840000000009</v>
      </c>
      <c r="AQ33">
        <v>0.174036</v>
      </c>
      <c r="AR33">
        <v>9.2087000000000002E-2</v>
      </c>
      <c r="AS33">
        <v>19.057143</v>
      </c>
      <c r="AT33">
        <v>7.8849929999999997</v>
      </c>
      <c r="AU33">
        <v>9.6380000000000007E-3</v>
      </c>
      <c r="AV33">
        <v>5.3099999999999996E-3</v>
      </c>
      <c r="AW33">
        <v>117.68759</v>
      </c>
      <c r="AX33">
        <v>47.217834000000003</v>
      </c>
      <c r="AY33">
        <v>407.46563700000002</v>
      </c>
      <c r="AZ33">
        <v>259.81333699999999</v>
      </c>
      <c r="BA33">
        <v>8.9651239999999994</v>
      </c>
      <c r="BB33">
        <v>15.099880000000001</v>
      </c>
      <c r="BC33">
        <v>7.3728569999999998</v>
      </c>
      <c r="BD33">
        <v>2.6718700000000002</v>
      </c>
    </row>
    <row r="34" spans="1:60" x14ac:dyDescent="0.25">
      <c r="A34" t="s">
        <v>624</v>
      </c>
      <c r="B34" s="29">
        <v>2</v>
      </c>
      <c r="C34" t="s">
        <v>12</v>
      </c>
      <c r="D34">
        <v>5</v>
      </c>
      <c r="E34" t="s">
        <v>1</v>
      </c>
      <c r="F34" t="s">
        <v>244</v>
      </c>
      <c r="G34" s="6">
        <v>1.4378419396946835</v>
      </c>
      <c r="H34" s="6">
        <v>2.526766701661963</v>
      </c>
      <c r="I34" t="s">
        <v>50</v>
      </c>
      <c r="J34" s="29">
        <v>9905</v>
      </c>
      <c r="K34" s="29">
        <v>97</v>
      </c>
      <c r="L34" s="29">
        <f t="shared" si="2"/>
        <v>0.97930338213023727</v>
      </c>
      <c r="M34" s="29">
        <v>5.035666666667022E-2</v>
      </c>
      <c r="N34" s="29">
        <v>5.1092816083555197E-2</v>
      </c>
      <c r="O34" s="29">
        <v>33.73828955384095</v>
      </c>
      <c r="P34" s="29">
        <f t="shared" si="0"/>
        <v>8.5888387571809979</v>
      </c>
      <c r="Q34" s="29">
        <v>0.63264830288726392</v>
      </c>
      <c r="R34" s="29">
        <f t="shared" si="1"/>
        <v>0.12295584209909771</v>
      </c>
      <c r="S34" s="29">
        <v>1.0557969502268492</v>
      </c>
      <c r="T34" s="29">
        <v>0.87130799999999997</v>
      </c>
      <c r="U34" s="29">
        <v>0</v>
      </c>
      <c r="V34" s="29">
        <f t="shared" si="3"/>
        <v>120</v>
      </c>
      <c r="W34" s="29">
        <f t="shared" si="4"/>
        <v>115.66666666666667</v>
      </c>
      <c r="X34" s="29">
        <f t="shared" si="5"/>
        <v>240</v>
      </c>
      <c r="Y34" s="29">
        <v>317</v>
      </c>
      <c r="Z34" s="29" t="s">
        <v>2260</v>
      </c>
      <c r="AB34">
        <v>10253</v>
      </c>
      <c r="AC34">
        <v>304.19602500000002</v>
      </c>
      <c r="AD34">
        <v>33.705240000000003</v>
      </c>
      <c r="AE34">
        <v>102.51</v>
      </c>
      <c r="AF34">
        <v>337.21463499999999</v>
      </c>
      <c r="AG34">
        <v>33.721463</v>
      </c>
      <c r="AH34">
        <v>2.9663999999999999E-2</v>
      </c>
      <c r="AI34">
        <v>1.8644999999999998E-2</v>
      </c>
      <c r="AJ34">
        <v>0.62854200000000005</v>
      </c>
      <c r="AK34">
        <v>2.6374999999999999E-2</v>
      </c>
      <c r="AL34">
        <v>2.2499999999999999E-2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</row>
    <row r="35" spans="1:60" x14ac:dyDescent="0.25">
      <c r="A35" t="s">
        <v>624</v>
      </c>
      <c r="B35" s="29">
        <v>2</v>
      </c>
      <c r="C35" t="s">
        <v>15</v>
      </c>
      <c r="D35">
        <v>6</v>
      </c>
      <c r="E35" t="s">
        <v>1</v>
      </c>
      <c r="F35" t="s">
        <v>244</v>
      </c>
      <c r="G35" s="6">
        <v>1.4378419396946835</v>
      </c>
      <c r="H35" s="6">
        <v>2.526766701661963</v>
      </c>
      <c r="I35" t="s">
        <v>51</v>
      </c>
      <c r="J35" s="29">
        <v>7830</v>
      </c>
      <c r="K35" s="29">
        <v>1176</v>
      </c>
      <c r="L35" s="29">
        <f t="shared" si="2"/>
        <v>15.019157088122606</v>
      </c>
      <c r="M35" s="29">
        <v>7.147518656716316E-2</v>
      </c>
      <c r="N35" s="29">
        <v>0.45642915701309311</v>
      </c>
      <c r="O35" s="29">
        <v>26.670449995615812</v>
      </c>
      <c r="P35" s="29">
        <f t="shared" si="0"/>
        <v>1.5209991989558596</v>
      </c>
      <c r="Q35" s="29">
        <v>1.0272499331866038</v>
      </c>
      <c r="R35" s="29">
        <f t="shared" si="1"/>
        <v>0.27164578820024221</v>
      </c>
      <c r="S35" s="29">
        <v>1.2905261974194771</v>
      </c>
      <c r="T35" s="29">
        <v>0.87130799999999997</v>
      </c>
      <c r="U35" s="29">
        <v>0</v>
      </c>
      <c r="V35" s="29">
        <f t="shared" si="3"/>
        <v>120</v>
      </c>
      <c r="W35" s="29">
        <f t="shared" si="4"/>
        <v>115.66666666666667</v>
      </c>
      <c r="X35" s="29">
        <f t="shared" si="5"/>
        <v>240</v>
      </c>
      <c r="Y35" s="29">
        <v>317</v>
      </c>
      <c r="Z35" s="29" t="s">
        <v>2260</v>
      </c>
      <c r="AB35">
        <v>8103</v>
      </c>
      <c r="AC35">
        <v>304.19602500000002</v>
      </c>
      <c r="AD35">
        <v>26.637429000000001</v>
      </c>
      <c r="AE35">
        <v>80.930000000000007</v>
      </c>
      <c r="AF35">
        <v>201.97941800000001</v>
      </c>
      <c r="AG35">
        <v>20.197942000000001</v>
      </c>
      <c r="AH35">
        <v>3.7534999999999999E-2</v>
      </c>
      <c r="AI35">
        <v>3.8034999999999999E-2</v>
      </c>
      <c r="AJ35">
        <v>1.0133270000000001</v>
      </c>
      <c r="AK35">
        <v>3.2162000000000003E-2</v>
      </c>
      <c r="AL35">
        <v>2.75E-2</v>
      </c>
      <c r="AM35">
        <v>23</v>
      </c>
      <c r="AN35">
        <v>7.5608999999999996E-2</v>
      </c>
      <c r="AO35">
        <v>4.5365479999999998</v>
      </c>
      <c r="AP35">
        <v>5.2943350000000002</v>
      </c>
      <c r="AQ35">
        <v>0.160578</v>
      </c>
      <c r="AR35">
        <v>0.17762800000000001</v>
      </c>
      <c r="AS35">
        <v>18.652173999999999</v>
      </c>
      <c r="AT35">
        <v>9.6841419999999996</v>
      </c>
      <c r="AU35">
        <v>9.0969999999999992E-3</v>
      </c>
      <c r="AV35">
        <v>5.3179999999999998E-3</v>
      </c>
      <c r="AW35">
        <v>138.00088700000001</v>
      </c>
      <c r="AX35">
        <v>44.593966999999999</v>
      </c>
      <c r="AY35">
        <v>363.39907299999999</v>
      </c>
      <c r="AZ35">
        <v>245.59335300000001</v>
      </c>
      <c r="BA35">
        <v>13.106997</v>
      </c>
      <c r="BB35">
        <v>18.050885000000001</v>
      </c>
      <c r="BC35">
        <v>7.2372560000000004</v>
      </c>
      <c r="BD35">
        <v>3.236081</v>
      </c>
    </row>
    <row r="36" spans="1:60" x14ac:dyDescent="0.25">
      <c r="A36" t="s">
        <v>624</v>
      </c>
      <c r="B36" s="29">
        <v>2</v>
      </c>
      <c r="C36" t="s">
        <v>4</v>
      </c>
      <c r="D36">
        <v>12</v>
      </c>
      <c r="E36" t="s">
        <v>1</v>
      </c>
      <c r="F36" t="s">
        <v>244</v>
      </c>
      <c r="G36" s="6">
        <v>1.4378419396946835</v>
      </c>
      <c r="H36" s="6">
        <v>2.526766701661963</v>
      </c>
      <c r="I36" t="s">
        <v>50</v>
      </c>
      <c r="J36" s="29">
        <v>15996</v>
      </c>
      <c r="K36" s="29">
        <v>6</v>
      </c>
      <c r="L36" s="29">
        <f t="shared" si="2"/>
        <v>3.7509377344336084E-2</v>
      </c>
      <c r="M36" s="29">
        <v>6.4000000000010715E-3</v>
      </c>
      <c r="N36" s="29">
        <v>6.8123754778073595E-3</v>
      </c>
      <c r="O36" s="29">
        <v>54.48537907150326</v>
      </c>
      <c r="P36" s="29">
        <f t="shared" si="0"/>
        <v>29.335928274843308</v>
      </c>
      <c r="Q36" s="29">
        <v>0.44617086243767928</v>
      </c>
      <c r="R36" s="29">
        <f t="shared" si="1"/>
        <v>0.30943328254868235</v>
      </c>
      <c r="S36" s="29">
        <v>0.95256013476521173</v>
      </c>
      <c r="T36" s="29">
        <v>0.87130799999999997</v>
      </c>
      <c r="U36" s="29">
        <v>0</v>
      </c>
      <c r="V36" s="29">
        <f t="shared" si="3"/>
        <v>120</v>
      </c>
      <c r="W36" s="29">
        <f t="shared" si="4"/>
        <v>115.66666666666667</v>
      </c>
      <c r="X36" s="29">
        <f t="shared" si="5"/>
        <v>240</v>
      </c>
      <c r="Y36" s="29">
        <v>317</v>
      </c>
      <c r="Z36" s="29" t="s">
        <v>2260</v>
      </c>
      <c r="AB36">
        <v>16590</v>
      </c>
      <c r="AC36">
        <v>304.19602500000002</v>
      </c>
      <c r="AD36">
        <v>54.537202000000001</v>
      </c>
      <c r="AE36">
        <v>165.89</v>
      </c>
      <c r="AF36">
        <v>737.36811599999999</v>
      </c>
      <c r="AG36">
        <v>73.736812</v>
      </c>
      <c r="AH36">
        <v>1.8334E-2</v>
      </c>
      <c r="AI36">
        <v>8.1639999999999994E-3</v>
      </c>
      <c r="AJ36">
        <v>0.44527499999999998</v>
      </c>
      <c r="AK36">
        <v>1.7250000000000001E-2</v>
      </c>
      <c r="AL36">
        <v>1.7500000000000002E-2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</row>
    <row r="37" spans="1:60" x14ac:dyDescent="0.25">
      <c r="A37" t="s">
        <v>624</v>
      </c>
      <c r="B37" s="29">
        <v>2</v>
      </c>
      <c r="C37" t="s">
        <v>28</v>
      </c>
      <c r="D37">
        <v>15</v>
      </c>
      <c r="E37" t="s">
        <v>1</v>
      </c>
      <c r="F37" t="s">
        <v>244</v>
      </c>
      <c r="G37" s="6">
        <v>1.4378419396946835</v>
      </c>
      <c r="H37" s="6">
        <v>2.526766701661963</v>
      </c>
      <c r="I37" t="s">
        <v>52</v>
      </c>
      <c r="J37" s="29">
        <v>3990</v>
      </c>
      <c r="K37" s="29">
        <v>1214</v>
      </c>
      <c r="L37" s="29">
        <f t="shared" si="2"/>
        <v>30.426065162907268</v>
      </c>
      <c r="M37" s="29">
        <v>0.11192840909090898</v>
      </c>
      <c r="N37" s="29">
        <v>0.5245529117911667</v>
      </c>
      <c r="O37" s="29">
        <v>13.590689078225683</v>
      </c>
      <c r="P37" s="29">
        <f t="shared" si="0"/>
        <v>11.558761718434269</v>
      </c>
      <c r="Q37" s="29">
        <v>1.8679090681963324</v>
      </c>
      <c r="R37" s="29">
        <f t="shared" si="1"/>
        <v>1.1123049232099707</v>
      </c>
      <c r="S37" s="29">
        <v>1.3733043870704573</v>
      </c>
      <c r="T37" s="29">
        <v>0.87130799999999997</v>
      </c>
      <c r="U37" s="29">
        <v>0</v>
      </c>
      <c r="V37" s="29">
        <f t="shared" si="3"/>
        <v>120</v>
      </c>
      <c r="W37" s="29">
        <f t="shared" si="4"/>
        <v>115.66666666666667</v>
      </c>
      <c r="X37" s="29">
        <f t="shared" si="5"/>
        <v>240</v>
      </c>
      <c r="Y37" s="29">
        <v>317</v>
      </c>
      <c r="Z37" s="29" t="s">
        <v>2260</v>
      </c>
      <c r="AB37">
        <v>4085</v>
      </c>
      <c r="AC37">
        <v>304.19602500000002</v>
      </c>
      <c r="AD37">
        <v>13.428841</v>
      </c>
      <c r="AE37">
        <v>40.520000000000003</v>
      </c>
      <c r="AF37">
        <v>72.743313000000001</v>
      </c>
      <c r="AG37">
        <v>7.2743310000000001</v>
      </c>
      <c r="AH37">
        <v>7.4457999999999996E-2</v>
      </c>
      <c r="AI37">
        <v>0.153173</v>
      </c>
      <c r="AJ37">
        <v>2.057185</v>
      </c>
      <c r="AK37">
        <v>4.7E-2</v>
      </c>
      <c r="AL37">
        <v>1.2500000000000001E-2</v>
      </c>
      <c r="AM37">
        <v>25</v>
      </c>
      <c r="AN37">
        <v>8.2183999999999993E-2</v>
      </c>
      <c r="AO37">
        <v>4.9310309999999999</v>
      </c>
      <c r="AP37">
        <v>11.26071</v>
      </c>
      <c r="AQ37">
        <v>0.30529499999999998</v>
      </c>
      <c r="AR37">
        <v>0.50809300000000002</v>
      </c>
      <c r="AS37">
        <v>18.399999999999999</v>
      </c>
      <c r="AT37">
        <v>18.823744000000001</v>
      </c>
      <c r="AU37">
        <v>1.7545999999999999E-2</v>
      </c>
      <c r="AV37">
        <v>1.1257E-2</v>
      </c>
      <c r="AW37">
        <v>88.918828000000005</v>
      </c>
      <c r="AX37">
        <v>35.834848000000001</v>
      </c>
      <c r="AY37">
        <v>209.82066599999999</v>
      </c>
      <c r="AZ37">
        <v>102.06033100000001</v>
      </c>
      <c r="BA37">
        <v>7.5850140000000001</v>
      </c>
      <c r="BB37">
        <v>10.218674999999999</v>
      </c>
      <c r="BC37">
        <v>7.4961130000000002</v>
      </c>
      <c r="BD37">
        <v>4.0173240000000003</v>
      </c>
    </row>
    <row r="38" spans="1:60" x14ac:dyDescent="0.25">
      <c r="A38" t="s">
        <v>624</v>
      </c>
      <c r="B38" s="29">
        <v>2</v>
      </c>
      <c r="C38" t="s">
        <v>11</v>
      </c>
      <c r="D38">
        <v>16</v>
      </c>
      <c r="E38" t="s">
        <v>1</v>
      </c>
      <c r="F38" t="s">
        <v>244</v>
      </c>
      <c r="G38" s="6">
        <v>1.4378419396946835</v>
      </c>
      <c r="H38" s="6">
        <v>2.526766701661963</v>
      </c>
      <c r="I38" t="s">
        <v>50</v>
      </c>
      <c r="J38" s="29">
        <v>3832</v>
      </c>
      <c r="K38" s="29">
        <v>1268</v>
      </c>
      <c r="L38" s="29">
        <f t="shared" si="2"/>
        <v>33.089770354906058</v>
      </c>
      <c r="M38" s="29">
        <v>0.13255243055555624</v>
      </c>
      <c r="N38" s="29">
        <v>0.49049103440212988</v>
      </c>
      <c r="O38" s="29">
        <v>13.0525114154789</v>
      </c>
      <c r="P38" s="29">
        <f t="shared" si="0"/>
        <v>12.096939381181052</v>
      </c>
      <c r="Q38" s="29">
        <v>1.5161453648412702</v>
      </c>
      <c r="R38" s="29">
        <f t="shared" si="1"/>
        <v>0.76054121985490852</v>
      </c>
      <c r="S38" s="29">
        <v>1.4090380629601016</v>
      </c>
      <c r="T38" s="29">
        <v>0.87130799999999997</v>
      </c>
      <c r="U38" s="29">
        <v>0</v>
      </c>
      <c r="V38" s="29">
        <f t="shared" si="3"/>
        <v>120</v>
      </c>
      <c r="W38" s="29">
        <f t="shared" si="4"/>
        <v>115.66666666666667</v>
      </c>
      <c r="X38" s="29">
        <f t="shared" si="5"/>
        <v>240</v>
      </c>
      <c r="Y38" s="29">
        <v>317</v>
      </c>
      <c r="Z38" s="29" t="s">
        <v>2260</v>
      </c>
      <c r="AB38">
        <v>3903</v>
      </c>
      <c r="AC38">
        <v>304.19602500000002</v>
      </c>
      <c r="AD38">
        <v>12.830541999999999</v>
      </c>
      <c r="AE38">
        <v>38.5</v>
      </c>
      <c r="AF38">
        <v>72.082245</v>
      </c>
      <c r="AG38">
        <v>7.2082240000000004</v>
      </c>
      <c r="AH38">
        <v>7.7854000000000007E-2</v>
      </c>
      <c r="AI38">
        <v>0.137381</v>
      </c>
      <c r="AJ38">
        <v>1.764599</v>
      </c>
      <c r="AK38">
        <v>4.1200000000000001E-2</v>
      </c>
      <c r="AL38">
        <v>2.2499999999999999E-2</v>
      </c>
      <c r="AM38">
        <v>30</v>
      </c>
      <c r="AN38">
        <v>9.8621E-2</v>
      </c>
      <c r="AO38">
        <v>5.9172370000000001</v>
      </c>
      <c r="AP38">
        <v>24.135280999999999</v>
      </c>
      <c r="AQ38">
        <v>0.66132400000000002</v>
      </c>
      <c r="AR38">
        <v>1.382811</v>
      </c>
      <c r="AS38">
        <v>31.4</v>
      </c>
      <c r="AT38">
        <v>49.753599999999999</v>
      </c>
      <c r="AU38">
        <v>2.1753999999999999E-2</v>
      </c>
      <c r="AV38">
        <v>1.3237000000000001E-2</v>
      </c>
      <c r="AW38">
        <v>91.665172999999996</v>
      </c>
      <c r="AX38">
        <v>39.299332</v>
      </c>
      <c r="AY38">
        <v>213.90491900000001</v>
      </c>
      <c r="AZ38">
        <v>63.384872999999999</v>
      </c>
      <c r="BA38">
        <v>9.1585470000000004</v>
      </c>
      <c r="BB38">
        <v>16.085515999999998</v>
      </c>
      <c r="BC38">
        <v>10.355064</v>
      </c>
      <c r="BD38">
        <v>4.4347120000000002</v>
      </c>
    </row>
    <row r="39" spans="1:60" x14ac:dyDescent="0.25">
      <c r="A39" t="s">
        <v>625</v>
      </c>
      <c r="B39" s="29">
        <v>2</v>
      </c>
      <c r="C39" t="s">
        <v>9</v>
      </c>
      <c r="D39">
        <v>2</v>
      </c>
      <c r="E39" t="s">
        <v>1</v>
      </c>
      <c r="F39" t="s">
        <v>244</v>
      </c>
      <c r="G39" s="6">
        <v>1.4378419396946835</v>
      </c>
      <c r="H39" s="6">
        <v>2.526766701661963</v>
      </c>
      <c r="I39" t="s">
        <v>50</v>
      </c>
      <c r="J39" s="29">
        <v>20565</v>
      </c>
      <c r="K39" s="29">
        <v>0</v>
      </c>
      <c r="L39" s="29">
        <f t="shared" si="2"/>
        <v>0</v>
      </c>
      <c r="M39" s="29">
        <v>0</v>
      </c>
      <c r="N39" s="29">
        <v>0</v>
      </c>
      <c r="O39" s="29">
        <v>55.790549325304895</v>
      </c>
      <c r="P39" s="29">
        <f t="shared" si="0"/>
        <v>30.641098528644942</v>
      </c>
      <c r="Q39" s="29">
        <v>0.45285439442132813</v>
      </c>
      <c r="R39" s="29">
        <f t="shared" si="1"/>
        <v>0.3027497505650335</v>
      </c>
      <c r="S39" s="29">
        <v>0.98242543208942457</v>
      </c>
      <c r="T39" s="29">
        <v>0.87130799999999997</v>
      </c>
      <c r="U39" s="29">
        <v>0</v>
      </c>
      <c r="V39" s="29">
        <f t="shared" si="3"/>
        <v>120</v>
      </c>
      <c r="W39" s="29">
        <f t="shared" si="4"/>
        <v>115.66666666666667</v>
      </c>
      <c r="X39" s="29">
        <f t="shared" si="5"/>
        <v>240</v>
      </c>
      <c r="Y39" s="29">
        <v>317</v>
      </c>
      <c r="Z39" s="29" t="s">
        <v>2260</v>
      </c>
      <c r="AB39">
        <v>20889</v>
      </c>
      <c r="AC39">
        <v>374.20737500000001</v>
      </c>
      <c r="AD39">
        <v>55.821989000000002</v>
      </c>
      <c r="AE39">
        <v>208.88</v>
      </c>
      <c r="AF39">
        <v>907.44246399999997</v>
      </c>
      <c r="AG39">
        <v>90.744246000000004</v>
      </c>
      <c r="AH39">
        <v>1.7912000000000001E-2</v>
      </c>
      <c r="AI39">
        <v>8.1069999999999996E-3</v>
      </c>
      <c r="AJ39">
        <v>0.452629</v>
      </c>
      <c r="AK39">
        <v>1.695E-2</v>
      </c>
      <c r="AL39">
        <v>1.7500000000000002E-2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</row>
    <row r="40" spans="1:60" x14ac:dyDescent="0.25">
      <c r="A40" t="s">
        <v>625</v>
      </c>
      <c r="B40" s="29">
        <v>2</v>
      </c>
      <c r="C40" t="s">
        <v>15</v>
      </c>
      <c r="D40">
        <v>6</v>
      </c>
      <c r="E40" t="s">
        <v>1</v>
      </c>
      <c r="F40" t="s">
        <v>244</v>
      </c>
      <c r="G40" s="6">
        <v>1.4378419396946835</v>
      </c>
      <c r="H40" s="6">
        <v>2.526766701661963</v>
      </c>
      <c r="I40" t="s">
        <v>52</v>
      </c>
      <c r="J40" s="29">
        <v>6819</v>
      </c>
      <c r="K40" s="29">
        <v>1317</v>
      </c>
      <c r="L40" s="29">
        <f t="shared" si="2"/>
        <v>19.313682358117028</v>
      </c>
      <c r="M40" s="29">
        <v>9.6076060606062039E-2</v>
      </c>
      <c r="N40" s="29">
        <v>0.44762658101995173</v>
      </c>
      <c r="O40" s="29">
        <v>18.499185793788186</v>
      </c>
      <c r="P40" s="29">
        <f t="shared" si="0"/>
        <v>6.650265002871766</v>
      </c>
      <c r="Q40" s="29">
        <v>1.0635551343993941</v>
      </c>
      <c r="R40" s="29">
        <f t="shared" si="1"/>
        <v>0.30795098941303245</v>
      </c>
      <c r="S40" s="29">
        <v>1.2422507281926429</v>
      </c>
      <c r="T40" s="29">
        <v>0.87130799999999997</v>
      </c>
      <c r="U40" s="29">
        <v>0</v>
      </c>
      <c r="V40" s="29">
        <f t="shared" si="3"/>
        <v>120</v>
      </c>
      <c r="W40" s="29">
        <f t="shared" si="4"/>
        <v>115.66666666666667</v>
      </c>
      <c r="X40" s="29">
        <f t="shared" si="5"/>
        <v>240</v>
      </c>
      <c r="Y40" s="29">
        <v>317</v>
      </c>
      <c r="Z40" s="29" t="s">
        <v>2260</v>
      </c>
      <c r="AB40">
        <v>6936</v>
      </c>
      <c r="AC40">
        <v>374.20737500000001</v>
      </c>
      <c r="AD40">
        <v>18.535177000000001</v>
      </c>
      <c r="AE40">
        <v>69.14</v>
      </c>
      <c r="AF40">
        <v>140.107246</v>
      </c>
      <c r="AG40">
        <v>14.010725000000001</v>
      </c>
      <c r="AH40">
        <v>5.3952E-2</v>
      </c>
      <c r="AI40">
        <v>5.7710999999999998E-2</v>
      </c>
      <c r="AJ40">
        <v>1.0696840000000001</v>
      </c>
      <c r="AK40">
        <v>4.2200000000000001E-2</v>
      </c>
      <c r="AL40">
        <v>1.7500000000000002E-2</v>
      </c>
      <c r="AM40">
        <v>20</v>
      </c>
      <c r="AN40">
        <v>5.3446E-2</v>
      </c>
      <c r="AO40">
        <v>3.2067779999999999</v>
      </c>
      <c r="AP40">
        <v>4.6568630000000004</v>
      </c>
      <c r="AQ40">
        <v>0.189443</v>
      </c>
      <c r="AR40">
        <v>0.18582399999999999</v>
      </c>
      <c r="AS40">
        <v>16.149999999999999</v>
      </c>
      <c r="AT40">
        <v>7.6727470000000002</v>
      </c>
      <c r="AU40">
        <v>1.2503999999999999E-2</v>
      </c>
      <c r="AV40">
        <v>7.2040000000000003E-3</v>
      </c>
      <c r="AW40">
        <v>100.25764599999999</v>
      </c>
      <c r="AX40">
        <v>34.712069</v>
      </c>
      <c r="AY40">
        <v>239.122196</v>
      </c>
      <c r="AZ40">
        <v>99.745662999999993</v>
      </c>
      <c r="BA40">
        <v>14.806786000000001</v>
      </c>
      <c r="BB40">
        <v>19.180394</v>
      </c>
      <c r="BC40">
        <v>6.5649769999999998</v>
      </c>
      <c r="BD40">
        <v>2.2946249999999999</v>
      </c>
    </row>
    <row r="41" spans="1:60" x14ac:dyDescent="0.25">
      <c r="A41" t="s">
        <v>625</v>
      </c>
      <c r="B41" s="29">
        <v>2</v>
      </c>
      <c r="C41" t="s">
        <v>17</v>
      </c>
      <c r="D41">
        <v>8</v>
      </c>
      <c r="E41" t="s">
        <v>1</v>
      </c>
      <c r="F41" t="s">
        <v>244</v>
      </c>
      <c r="G41" s="6">
        <v>1.4378419396946835</v>
      </c>
      <c r="H41" s="6">
        <v>2.526766701661963</v>
      </c>
      <c r="I41" t="s">
        <v>50</v>
      </c>
      <c r="J41" s="29">
        <v>7522</v>
      </c>
      <c r="K41" s="29">
        <v>1621</v>
      </c>
      <c r="L41" s="29">
        <f t="shared" si="2"/>
        <v>21.550119649029515</v>
      </c>
      <c r="M41" s="29">
        <v>9.6152325581395762E-2</v>
      </c>
      <c r="N41" s="29">
        <v>0.46661679960867697</v>
      </c>
      <c r="O41" s="29">
        <v>20.406346317770165</v>
      </c>
      <c r="P41" s="29">
        <f t="shared" si="0"/>
        <v>4.7431044788897871</v>
      </c>
      <c r="Q41" s="29">
        <v>1.4940993063558263</v>
      </c>
      <c r="R41" s="29">
        <f t="shared" si="1"/>
        <v>0.73849516136946469</v>
      </c>
      <c r="S41" s="29">
        <v>1.2467635621462252</v>
      </c>
      <c r="T41" s="29">
        <v>0.87130799999999997</v>
      </c>
      <c r="U41" s="29">
        <v>0</v>
      </c>
      <c r="V41" s="29">
        <f t="shared" si="3"/>
        <v>120</v>
      </c>
      <c r="W41" s="29">
        <f t="shared" si="4"/>
        <v>115.66666666666667</v>
      </c>
      <c r="X41" s="29">
        <f t="shared" si="5"/>
        <v>240</v>
      </c>
      <c r="Y41" s="29">
        <v>317</v>
      </c>
      <c r="Z41" s="29" t="s">
        <v>2260</v>
      </c>
      <c r="AB41">
        <v>7696</v>
      </c>
      <c r="AC41">
        <v>374.20737500000001</v>
      </c>
      <c r="AD41">
        <v>20.566137000000001</v>
      </c>
      <c r="AE41">
        <v>76.55</v>
      </c>
      <c r="AF41">
        <v>176.25160299999999</v>
      </c>
      <c r="AG41">
        <v>17.625160000000001</v>
      </c>
      <c r="AH41">
        <v>4.8621999999999999E-2</v>
      </c>
      <c r="AI41">
        <v>7.3042999999999997E-2</v>
      </c>
      <c r="AJ41">
        <v>1.502254</v>
      </c>
      <c r="AK41">
        <v>3.3750000000000002E-2</v>
      </c>
      <c r="AL41">
        <v>3.2500000000000001E-2</v>
      </c>
      <c r="AM41">
        <v>44</v>
      </c>
      <c r="AN41">
        <v>0.11758200000000001</v>
      </c>
      <c r="AO41">
        <v>7.0549119999999998</v>
      </c>
      <c r="AP41">
        <v>12.668919000000001</v>
      </c>
      <c r="AQ41">
        <v>0.27891899999999997</v>
      </c>
      <c r="AR41">
        <v>0.331011</v>
      </c>
      <c r="AS41">
        <v>22.159091</v>
      </c>
      <c r="AT41">
        <v>14.402749999999999</v>
      </c>
      <c r="AU41">
        <v>1.3181999999999999E-2</v>
      </c>
      <c r="AV41">
        <v>8.7950000000000007E-3</v>
      </c>
      <c r="AW41">
        <v>114.412328</v>
      </c>
      <c r="AX41">
        <v>47.657122000000001</v>
      </c>
      <c r="AY41">
        <v>273.72746699999999</v>
      </c>
      <c r="AZ41">
        <v>121.364103</v>
      </c>
      <c r="BA41">
        <v>8.0517059999999994</v>
      </c>
      <c r="BB41">
        <v>13.467200999999999</v>
      </c>
      <c r="BC41">
        <v>7.9044850000000002</v>
      </c>
      <c r="BD41">
        <v>4.0957920000000003</v>
      </c>
    </row>
    <row r="42" spans="1:60" x14ac:dyDescent="0.25">
      <c r="A42" t="s">
        <v>625</v>
      </c>
      <c r="B42" s="29">
        <v>2</v>
      </c>
      <c r="C42" t="s">
        <v>28</v>
      </c>
      <c r="D42">
        <v>15</v>
      </c>
      <c r="E42" t="s">
        <v>1</v>
      </c>
      <c r="F42" t="s">
        <v>244</v>
      </c>
      <c r="G42" s="6">
        <v>1.4378419396946835</v>
      </c>
      <c r="H42" s="6">
        <v>2.526766701661963</v>
      </c>
      <c r="I42" t="s">
        <v>51</v>
      </c>
      <c r="J42" s="29">
        <v>12909</v>
      </c>
      <c r="K42" s="29">
        <v>328</v>
      </c>
      <c r="L42" s="29">
        <f t="shared" si="2"/>
        <v>2.540862963823689</v>
      </c>
      <c r="M42" s="29">
        <v>3.9451851851849247E-2</v>
      </c>
      <c r="N42" s="29">
        <v>0.14649597197016603</v>
      </c>
      <c r="O42" s="29">
        <v>35.02067596597913</v>
      </c>
      <c r="P42" s="29">
        <f t="shared" si="0"/>
        <v>9.8712251693191781</v>
      </c>
      <c r="Q42" s="29">
        <v>0.7005249023781609</v>
      </c>
      <c r="R42" s="29">
        <f t="shared" si="1"/>
        <v>5.507924260820074E-2</v>
      </c>
      <c r="S42" s="29">
        <v>1.0658068150862063</v>
      </c>
      <c r="T42" s="29">
        <v>0.87130799999999997</v>
      </c>
      <c r="U42" s="29">
        <v>0</v>
      </c>
      <c r="V42" s="29">
        <f t="shared" si="3"/>
        <v>120</v>
      </c>
      <c r="W42" s="29">
        <f t="shared" si="4"/>
        <v>115.66666666666667</v>
      </c>
      <c r="X42" s="29">
        <f t="shared" si="5"/>
        <v>240</v>
      </c>
      <c r="Y42" s="29">
        <v>317</v>
      </c>
      <c r="Z42" s="29" t="s">
        <v>2260</v>
      </c>
      <c r="AB42">
        <v>13102</v>
      </c>
      <c r="AC42">
        <v>374.20737500000001</v>
      </c>
      <c r="AD42">
        <v>35.012672000000002</v>
      </c>
      <c r="AE42">
        <v>131.01</v>
      </c>
      <c r="AF42">
        <v>395.979961</v>
      </c>
      <c r="AG42">
        <v>39.597996000000002</v>
      </c>
      <c r="AH42">
        <v>2.8559000000000001E-2</v>
      </c>
      <c r="AI42">
        <v>2.0005999999999999E-2</v>
      </c>
      <c r="AJ42">
        <v>0.700515</v>
      </c>
      <c r="AK42">
        <v>2.4525000000000002E-2</v>
      </c>
      <c r="AL42">
        <v>2.2499999999999999E-2</v>
      </c>
      <c r="AM42">
        <v>1</v>
      </c>
      <c r="AN42">
        <v>2.6719999999999999E-3</v>
      </c>
      <c r="AO42">
        <v>0.16033900000000001</v>
      </c>
      <c r="AP42">
        <v>0.19844300000000001</v>
      </c>
      <c r="AQ42">
        <v>0.26800000000000002</v>
      </c>
      <c r="AR42">
        <v>0</v>
      </c>
      <c r="AS42">
        <v>26</v>
      </c>
      <c r="AT42">
        <v>0</v>
      </c>
      <c r="AU42">
        <v>1.072E-2</v>
      </c>
      <c r="AV42">
        <v>5.4060000000000002E-3</v>
      </c>
      <c r="AW42">
        <v>93.283581999999996</v>
      </c>
      <c r="AX42">
        <v>0</v>
      </c>
      <c r="AY42">
        <v>579.71014500000001</v>
      </c>
      <c r="AZ42">
        <v>0</v>
      </c>
      <c r="BA42">
        <v>0</v>
      </c>
      <c r="BB42">
        <v>0</v>
      </c>
      <c r="BC42">
        <v>5.2180020000000003</v>
      </c>
      <c r="BD42">
        <v>0.34992699999999999</v>
      </c>
      <c r="BG42">
        <f>COUNT(#REF!)</f>
        <v>0</v>
      </c>
      <c r="BH42" t="e">
        <f>BG42/BG44*100</f>
        <v>#DIV/0!</v>
      </c>
    </row>
    <row r="43" spans="1:60" x14ac:dyDescent="0.25">
      <c r="A43" t="s">
        <v>625</v>
      </c>
      <c r="B43" s="29">
        <v>2</v>
      </c>
      <c r="C43" t="s">
        <v>11</v>
      </c>
      <c r="D43">
        <v>16</v>
      </c>
      <c r="E43" t="s">
        <v>1</v>
      </c>
      <c r="F43" t="s">
        <v>244</v>
      </c>
      <c r="G43" s="6">
        <v>1.4378419396946835</v>
      </c>
      <c r="H43" s="6">
        <v>2.526766701661963</v>
      </c>
      <c r="I43" t="s">
        <v>51</v>
      </c>
      <c r="J43" s="29">
        <v>10653</v>
      </c>
      <c r="K43" s="29">
        <v>1970</v>
      </c>
      <c r="L43" s="29">
        <f t="shared" si="2"/>
        <v>18.492443443161552</v>
      </c>
      <c r="M43" s="29">
        <v>8.1108333333335086E-2</v>
      </c>
      <c r="N43" s="29">
        <v>0.51273590189558105</v>
      </c>
      <c r="O43" s="29">
        <v>28.900399803669973</v>
      </c>
      <c r="P43" s="29">
        <f t="shared" si="0"/>
        <v>3.7509490070100213</v>
      </c>
      <c r="Q43" s="29">
        <v>0.80534179820129026</v>
      </c>
      <c r="R43" s="29">
        <f t="shared" si="1"/>
        <v>4.9737653214928623E-2</v>
      </c>
      <c r="S43" s="29">
        <v>1.2152662381441686</v>
      </c>
      <c r="T43" s="29">
        <v>0.87130799999999997</v>
      </c>
      <c r="U43" s="29">
        <v>0</v>
      </c>
      <c r="V43" s="29">
        <f t="shared" si="3"/>
        <v>120</v>
      </c>
      <c r="W43" s="29">
        <f t="shared" si="4"/>
        <v>115.66666666666667</v>
      </c>
      <c r="X43" s="29">
        <f t="shared" si="5"/>
        <v>240</v>
      </c>
      <c r="Y43" s="29">
        <v>317</v>
      </c>
      <c r="Z43" s="29" t="s">
        <v>2260</v>
      </c>
      <c r="AB43">
        <v>10812</v>
      </c>
      <c r="AC43">
        <v>374.20737500000001</v>
      </c>
      <c r="AD43">
        <v>28.893070000000002</v>
      </c>
      <c r="AE43">
        <v>108.08</v>
      </c>
      <c r="AF43">
        <v>272.284288</v>
      </c>
      <c r="AG43">
        <v>27.228428999999998</v>
      </c>
      <c r="AH43">
        <v>3.4610000000000002E-2</v>
      </c>
      <c r="AI43">
        <v>2.7781E-2</v>
      </c>
      <c r="AJ43">
        <v>0.80269699999999999</v>
      </c>
      <c r="AK43">
        <v>3.125E-2</v>
      </c>
      <c r="AL43">
        <v>7.4999999999999997E-3</v>
      </c>
      <c r="AM43">
        <v>48</v>
      </c>
      <c r="AN43">
        <v>0.128271</v>
      </c>
      <c r="AO43">
        <v>7.6962669999999997</v>
      </c>
      <c r="AP43">
        <v>9.0825010000000006</v>
      </c>
      <c r="AQ43">
        <v>0.157302</v>
      </c>
      <c r="AR43">
        <v>7.6086000000000001E-2</v>
      </c>
      <c r="AS43">
        <v>20.458333</v>
      </c>
      <c r="AT43">
        <v>6.8384340000000003</v>
      </c>
      <c r="AU43">
        <v>8.0839999999999992E-3</v>
      </c>
      <c r="AV43">
        <v>4.0870000000000004E-3</v>
      </c>
      <c r="AW43">
        <v>133.78225599999999</v>
      </c>
      <c r="AX43">
        <v>31.480481000000001</v>
      </c>
      <c r="AY43">
        <v>339.94517100000002</v>
      </c>
      <c r="AZ43">
        <v>205.30281199999999</v>
      </c>
      <c r="BA43">
        <v>7.0831770000000001</v>
      </c>
      <c r="BB43">
        <v>10.535278</v>
      </c>
      <c r="BC43">
        <v>7.6706479999999999</v>
      </c>
      <c r="BD43">
        <v>2.5314350000000001</v>
      </c>
      <c r="BG43">
        <f>COUNT(#REF!)</f>
        <v>0</v>
      </c>
      <c r="BH43" t="e">
        <f>BG43/BG44*100</f>
        <v>#DIV/0!</v>
      </c>
    </row>
    <row r="44" spans="1:60" x14ac:dyDescent="0.25">
      <c r="A44" t="s">
        <v>626</v>
      </c>
      <c r="B44" s="29">
        <v>2</v>
      </c>
      <c r="C44" t="s">
        <v>2</v>
      </c>
      <c r="D44">
        <v>3</v>
      </c>
      <c r="E44" t="s">
        <v>1</v>
      </c>
      <c r="F44" t="s">
        <v>245</v>
      </c>
      <c r="G44" s="6">
        <v>1.4378419396946835</v>
      </c>
      <c r="H44" s="6">
        <v>2.526766701661963</v>
      </c>
      <c r="I44" t="s">
        <v>52</v>
      </c>
      <c r="J44" s="29">
        <v>5993</v>
      </c>
      <c r="K44" s="29">
        <v>23</v>
      </c>
      <c r="L44" s="29">
        <f t="shared" si="2"/>
        <v>0.38378107792424498</v>
      </c>
      <c r="M44" s="29">
        <v>0.14162499999999767</v>
      </c>
      <c r="N44" s="29">
        <v>9.0340886283580418E-3</v>
      </c>
      <c r="O44" s="29">
        <v>18.047097716583245</v>
      </c>
      <c r="P44" s="29">
        <f t="shared" si="0"/>
        <v>7.102353080076707</v>
      </c>
      <c r="Q44" s="29">
        <v>0.66311358477845306</v>
      </c>
      <c r="R44" s="29">
        <f t="shared" si="1"/>
        <v>9.2490560207908579E-2</v>
      </c>
      <c r="S44" s="29">
        <v>1.3716242334096562</v>
      </c>
      <c r="T44" s="29">
        <v>0.87130799999999997</v>
      </c>
      <c r="U44" s="29">
        <v>0</v>
      </c>
      <c r="V44" s="29">
        <f t="shared" si="3"/>
        <v>120</v>
      </c>
      <c r="W44" s="29">
        <f t="shared" si="4"/>
        <v>115.66666666666667</v>
      </c>
      <c r="X44" s="29">
        <f t="shared" si="5"/>
        <v>240</v>
      </c>
      <c r="Y44" s="29">
        <v>317</v>
      </c>
      <c r="Z44" s="29" t="s">
        <v>2260</v>
      </c>
      <c r="AB44">
        <v>6143</v>
      </c>
      <c r="AC44">
        <v>341.95342499999998</v>
      </c>
      <c r="AD44">
        <v>17.964435000000002</v>
      </c>
      <c r="AE44">
        <v>61.38</v>
      </c>
      <c r="AF44">
        <v>158.15370899999999</v>
      </c>
      <c r="AG44">
        <v>15.815371000000001</v>
      </c>
      <c r="AH44">
        <v>5.5657999999999999E-2</v>
      </c>
      <c r="AI44">
        <v>3.7145999999999998E-2</v>
      </c>
      <c r="AJ44">
        <v>0.66740699999999997</v>
      </c>
      <c r="AK44">
        <v>4.6899999999999997E-2</v>
      </c>
      <c r="AL44">
        <v>3.7499999999999999E-2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G44">
        <f>SUM(BG42:BG43)</f>
        <v>0</v>
      </c>
    </row>
    <row r="45" spans="1:60" x14ac:dyDescent="0.25">
      <c r="A45" t="s">
        <v>626</v>
      </c>
      <c r="B45" s="29">
        <v>2</v>
      </c>
      <c r="C45" t="s">
        <v>0</v>
      </c>
      <c r="D45">
        <v>10</v>
      </c>
      <c r="E45" t="s">
        <v>1</v>
      </c>
      <c r="F45" t="s">
        <v>245</v>
      </c>
      <c r="G45" s="6">
        <v>1.4378419396946835</v>
      </c>
      <c r="H45" s="6">
        <v>2.526766701661963</v>
      </c>
      <c r="I45" t="s">
        <v>52</v>
      </c>
      <c r="J45" s="29">
        <v>8948</v>
      </c>
      <c r="K45" s="29">
        <v>94</v>
      </c>
      <c r="L45" s="29">
        <f t="shared" si="2"/>
        <v>1.0505140813589628</v>
      </c>
      <c r="M45" s="29">
        <v>5.3711666666667192E-2</v>
      </c>
      <c r="N45" s="29">
        <v>4.5170443141790202E-2</v>
      </c>
      <c r="O45" s="29">
        <v>26.945675015515917</v>
      </c>
      <c r="P45" s="29">
        <f t="shared" si="0"/>
        <v>1.7962242188559649</v>
      </c>
      <c r="Q45" s="29">
        <v>0.60903497741796631</v>
      </c>
      <c r="R45" s="29">
        <f t="shared" si="1"/>
        <v>0.14656916756839533</v>
      </c>
      <c r="S45" s="29">
        <v>1.3716242334096562</v>
      </c>
      <c r="T45" s="29">
        <v>0.87130799999999997</v>
      </c>
      <c r="U45" s="29">
        <v>0</v>
      </c>
      <c r="V45" s="29">
        <f t="shared" si="3"/>
        <v>120</v>
      </c>
      <c r="W45" s="29">
        <f t="shared" si="4"/>
        <v>115.66666666666667</v>
      </c>
      <c r="X45" s="29">
        <f t="shared" si="5"/>
        <v>240</v>
      </c>
      <c r="Y45" s="29">
        <v>317</v>
      </c>
      <c r="Z45" s="29" t="s">
        <v>2260</v>
      </c>
      <c r="AB45">
        <v>9167</v>
      </c>
      <c r="AC45">
        <v>341.95342499999998</v>
      </c>
      <c r="AD45">
        <v>26.807744</v>
      </c>
      <c r="AE45">
        <v>91.65</v>
      </c>
      <c r="AF45">
        <v>268.55589300000003</v>
      </c>
      <c r="AG45">
        <v>26.855588999999998</v>
      </c>
      <c r="AH45">
        <v>3.7296999999999997E-2</v>
      </c>
      <c r="AI45">
        <v>2.2932000000000001E-2</v>
      </c>
      <c r="AJ45">
        <v>0.61484099999999997</v>
      </c>
      <c r="AK45">
        <v>3.3450000000000001E-2</v>
      </c>
      <c r="AL45">
        <v>3.2500000000000001E-2</v>
      </c>
      <c r="AM45">
        <v>3</v>
      </c>
      <c r="AN45">
        <v>8.7729999999999995E-3</v>
      </c>
      <c r="AO45">
        <v>0.52638700000000005</v>
      </c>
      <c r="AP45">
        <v>1.516308</v>
      </c>
      <c r="AQ45">
        <v>0.66106699999999996</v>
      </c>
      <c r="AR45">
        <v>0.119112</v>
      </c>
      <c r="AS45">
        <v>46.333333000000003</v>
      </c>
      <c r="AT45">
        <v>10.066445999999999</v>
      </c>
      <c r="AU45">
        <v>1.4581999999999999E-2</v>
      </c>
      <c r="AV45">
        <v>7.5249999999999996E-3</v>
      </c>
      <c r="AW45">
        <v>68.239180000000005</v>
      </c>
      <c r="AX45">
        <v>2.8509730000000002</v>
      </c>
      <c r="AY45">
        <v>376.96950600000002</v>
      </c>
      <c r="AZ45">
        <v>50.884287999999998</v>
      </c>
      <c r="BA45">
        <v>61.197099999999999</v>
      </c>
      <c r="BB45">
        <v>80.421163000000007</v>
      </c>
      <c r="BC45">
        <v>7.9502750000000004</v>
      </c>
      <c r="BD45">
        <v>0.76376299999999997</v>
      </c>
    </row>
    <row r="46" spans="1:60" x14ac:dyDescent="0.25">
      <c r="A46" t="s">
        <v>627</v>
      </c>
      <c r="B46" s="29">
        <v>2</v>
      </c>
      <c r="C46" t="s">
        <v>2</v>
      </c>
      <c r="D46">
        <v>3</v>
      </c>
      <c r="E46" t="s">
        <v>1</v>
      </c>
      <c r="F46" t="s">
        <v>245</v>
      </c>
      <c r="G46" s="6">
        <v>1.4378419396946835</v>
      </c>
      <c r="H46" s="6">
        <v>2.526766701661963</v>
      </c>
      <c r="I46" t="s">
        <v>50</v>
      </c>
      <c r="J46" s="29">
        <v>7222</v>
      </c>
      <c r="K46" s="29">
        <v>45</v>
      </c>
      <c r="L46" s="29">
        <f t="shared" si="2"/>
        <v>0.62309609526446963</v>
      </c>
      <c r="M46" s="29">
        <v>3.9311111111107917E-2</v>
      </c>
      <c r="N46" s="29">
        <v>3.0060485808126421E-2</v>
      </c>
      <c r="O46" s="29">
        <v>24.121869834032115</v>
      </c>
      <c r="P46" s="29">
        <f t="shared" si="0"/>
        <v>1.0275809626278374</v>
      </c>
      <c r="Q46" s="29">
        <v>0.55597525118923752</v>
      </c>
      <c r="R46" s="29">
        <f t="shared" si="1"/>
        <v>0.19962889379712412</v>
      </c>
      <c r="S46" s="29">
        <v>1.1082990719636969</v>
      </c>
      <c r="T46" s="29">
        <v>0.87130799999999997</v>
      </c>
      <c r="U46" s="29">
        <v>0</v>
      </c>
      <c r="V46" s="29">
        <f t="shared" si="3"/>
        <v>120</v>
      </c>
      <c r="W46" s="29">
        <f t="shared" si="4"/>
        <v>115.66666666666667</v>
      </c>
      <c r="X46" s="29">
        <f t="shared" si="5"/>
        <v>240</v>
      </c>
      <c r="Y46" s="29">
        <v>317</v>
      </c>
      <c r="Z46" s="29" t="s">
        <v>2260</v>
      </c>
      <c r="AB46">
        <v>7353</v>
      </c>
      <c r="AC46">
        <v>305.12400000000002</v>
      </c>
      <c r="AD46">
        <v>24.098399000000001</v>
      </c>
      <c r="AE46">
        <v>73.52</v>
      </c>
      <c r="AF46">
        <v>203.78329099999999</v>
      </c>
      <c r="AG46">
        <v>20.378329000000001</v>
      </c>
      <c r="AH46">
        <v>4.1473000000000003E-2</v>
      </c>
      <c r="AI46">
        <v>2.3085999999999999E-2</v>
      </c>
      <c r="AJ46">
        <v>0.55665900000000001</v>
      </c>
      <c r="AK46">
        <v>3.7124999999999998E-2</v>
      </c>
      <c r="AL46">
        <v>3.2500000000000001E-2</v>
      </c>
      <c r="AM46">
        <v>1</v>
      </c>
      <c r="AN46">
        <v>3.277E-3</v>
      </c>
      <c r="AO46">
        <v>0.19664100000000001</v>
      </c>
      <c r="AP46">
        <v>0.66639499999999996</v>
      </c>
      <c r="AQ46">
        <v>0.84057499999999996</v>
      </c>
      <c r="AR46">
        <v>0</v>
      </c>
      <c r="AS46">
        <v>49</v>
      </c>
      <c r="AT46">
        <v>0</v>
      </c>
      <c r="AU46">
        <v>1.7512E-2</v>
      </c>
      <c r="AV46">
        <v>1.0059E-2</v>
      </c>
      <c r="AW46">
        <v>57.103768000000002</v>
      </c>
      <c r="AX46">
        <v>0</v>
      </c>
      <c r="AY46">
        <v>344.827586</v>
      </c>
      <c r="AZ46">
        <v>0</v>
      </c>
      <c r="BA46">
        <v>0</v>
      </c>
      <c r="BB46">
        <v>0</v>
      </c>
      <c r="BC46">
        <v>7.3378370000000004</v>
      </c>
      <c r="BD46">
        <v>0.37267800000000001</v>
      </c>
    </row>
    <row r="47" spans="1:60" x14ac:dyDescent="0.25">
      <c r="A47" t="s">
        <v>627</v>
      </c>
      <c r="B47" s="29">
        <v>2</v>
      </c>
      <c r="C47" t="s">
        <v>3</v>
      </c>
      <c r="D47">
        <v>4</v>
      </c>
      <c r="E47" t="s">
        <v>1</v>
      </c>
      <c r="F47" t="s">
        <v>245</v>
      </c>
      <c r="G47" s="6">
        <v>1.4378419396946835</v>
      </c>
      <c r="H47" s="6">
        <v>2.526766701661963</v>
      </c>
      <c r="I47" t="s">
        <v>50</v>
      </c>
      <c r="J47" s="29">
        <v>6016</v>
      </c>
      <c r="K47" s="29">
        <v>4</v>
      </c>
      <c r="L47" s="29">
        <f t="shared" si="2"/>
        <v>6.6489361702127658E-2</v>
      </c>
      <c r="M47" s="29">
        <v>2.8725000000008549E-2</v>
      </c>
      <c r="N47" s="29">
        <v>3.3400539786807137E-3</v>
      </c>
      <c r="O47" s="29">
        <v>20.093764735743175</v>
      </c>
      <c r="P47" s="29">
        <f t="shared" si="0"/>
        <v>5.0556860609167771</v>
      </c>
      <c r="Q47" s="29">
        <v>0.52289010107542333</v>
      </c>
      <c r="R47" s="29">
        <f t="shared" si="1"/>
        <v>0.23271404391093831</v>
      </c>
      <c r="S47" s="29">
        <v>1.1352969287892642</v>
      </c>
      <c r="T47" s="29">
        <v>0.87130799999999997</v>
      </c>
      <c r="U47" s="29">
        <v>0</v>
      </c>
      <c r="V47" s="29">
        <f t="shared" si="3"/>
        <v>120</v>
      </c>
      <c r="W47" s="29">
        <f t="shared" si="4"/>
        <v>115.66666666666667</v>
      </c>
      <c r="X47" s="29">
        <f t="shared" si="5"/>
        <v>240</v>
      </c>
      <c r="Y47" s="29">
        <v>317</v>
      </c>
      <c r="Z47" s="29" t="s">
        <v>2260</v>
      </c>
      <c r="AB47">
        <v>6132</v>
      </c>
      <c r="AC47">
        <v>305.12400000000002</v>
      </c>
      <c r="AD47">
        <v>20.096748000000002</v>
      </c>
      <c r="AE47">
        <v>61.31</v>
      </c>
      <c r="AF47">
        <v>165.96027799999999</v>
      </c>
      <c r="AG47">
        <v>16.596028</v>
      </c>
      <c r="AH47">
        <v>4.9751999999999998E-2</v>
      </c>
      <c r="AI47">
        <v>2.605E-2</v>
      </c>
      <c r="AJ47">
        <v>0.52359900000000004</v>
      </c>
      <c r="AK47">
        <v>4.4600000000000001E-2</v>
      </c>
      <c r="AL47">
        <v>4.2500000000000003E-2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</row>
    <row r="48" spans="1:60" x14ac:dyDescent="0.25">
      <c r="A48" t="s">
        <v>627</v>
      </c>
      <c r="B48" s="29">
        <v>2</v>
      </c>
      <c r="C48" t="s">
        <v>12</v>
      </c>
      <c r="D48">
        <v>5</v>
      </c>
      <c r="E48" t="s">
        <v>1</v>
      </c>
      <c r="F48" t="s">
        <v>245</v>
      </c>
      <c r="G48" s="6">
        <v>1.4378419396946835</v>
      </c>
      <c r="H48" s="6">
        <v>2.526766701661963</v>
      </c>
      <c r="I48" t="s">
        <v>52</v>
      </c>
      <c r="J48" s="29">
        <v>4727</v>
      </c>
      <c r="K48" s="29">
        <v>118</v>
      </c>
      <c r="L48" s="29">
        <f t="shared" si="2"/>
        <v>2.4962978633382695</v>
      </c>
      <c r="M48" s="29">
        <v>0.192054166666667</v>
      </c>
      <c r="N48" s="29">
        <v>4.0080647744168564E-2</v>
      </c>
      <c r="O48" s="29">
        <v>15.788435157223734</v>
      </c>
      <c r="P48" s="29">
        <f t="shared" si="0"/>
        <v>9.3610156394362178</v>
      </c>
      <c r="Q48" s="29">
        <v>0.75593294096686436</v>
      </c>
      <c r="R48" s="29">
        <f t="shared" si="1"/>
        <v>3.287959805027274E-4</v>
      </c>
      <c r="S48" s="29">
        <v>1.0285425779173967</v>
      </c>
      <c r="T48" s="29">
        <v>0.87130799999999997</v>
      </c>
      <c r="U48" s="29">
        <v>0</v>
      </c>
      <c r="V48" s="29">
        <f t="shared" si="3"/>
        <v>120</v>
      </c>
      <c r="W48" s="29">
        <f t="shared" si="4"/>
        <v>115.66666666666667</v>
      </c>
      <c r="X48" s="29">
        <f t="shared" si="5"/>
        <v>240</v>
      </c>
      <c r="Y48" s="29">
        <v>317</v>
      </c>
      <c r="Z48" s="29" t="s">
        <v>2260</v>
      </c>
      <c r="AB48">
        <v>4835</v>
      </c>
      <c r="AC48">
        <v>305.12400000000002</v>
      </c>
      <c r="AD48">
        <v>15.846017</v>
      </c>
      <c r="AE48">
        <v>48.31</v>
      </c>
      <c r="AF48">
        <v>100.38114299999999</v>
      </c>
      <c r="AG48">
        <v>10.038114</v>
      </c>
      <c r="AH48">
        <v>6.3098000000000001E-2</v>
      </c>
      <c r="AI48">
        <v>4.7670999999999998E-2</v>
      </c>
      <c r="AJ48">
        <v>0.75550899999999999</v>
      </c>
      <c r="AK48">
        <v>4.9786999999999998E-2</v>
      </c>
      <c r="AL48">
        <v>3.7499999999999999E-2</v>
      </c>
      <c r="AM48">
        <v>7</v>
      </c>
      <c r="AN48">
        <v>2.2941E-2</v>
      </c>
      <c r="AO48">
        <v>1.37649</v>
      </c>
      <c r="AP48">
        <v>6.5356769999999997</v>
      </c>
      <c r="AQ48">
        <v>1.1863319999999999</v>
      </c>
      <c r="AR48">
        <v>0.34113700000000002</v>
      </c>
      <c r="AS48">
        <v>45.142856999999999</v>
      </c>
      <c r="AT48">
        <v>12.772739</v>
      </c>
      <c r="AU48">
        <v>2.6875E-2</v>
      </c>
      <c r="AV48">
        <v>9.5980000000000006E-3</v>
      </c>
      <c r="AW48">
        <v>37.486592999999999</v>
      </c>
      <c r="AX48">
        <v>3.5851540000000002</v>
      </c>
      <c r="AY48">
        <v>98.300229999999999</v>
      </c>
      <c r="AZ48">
        <v>40.971857999999997</v>
      </c>
      <c r="BA48">
        <v>34.362170999999996</v>
      </c>
      <c r="BB48">
        <v>74.402018999999996</v>
      </c>
      <c r="BC48">
        <v>6.8139880000000002</v>
      </c>
      <c r="BD48">
        <v>2.1921580000000001</v>
      </c>
    </row>
    <row r="49" spans="1:56" x14ac:dyDescent="0.25">
      <c r="A49" t="s">
        <v>627</v>
      </c>
      <c r="B49" s="29">
        <v>2</v>
      </c>
      <c r="C49" t="s">
        <v>4</v>
      </c>
      <c r="D49">
        <v>12</v>
      </c>
      <c r="E49" t="s">
        <v>1</v>
      </c>
      <c r="F49" t="s">
        <v>245</v>
      </c>
      <c r="G49" s="6">
        <v>1.4378419396946835</v>
      </c>
      <c r="H49" s="6">
        <v>2.526766701661963</v>
      </c>
      <c r="I49" t="s">
        <v>50</v>
      </c>
      <c r="J49" s="29">
        <v>2737</v>
      </c>
      <c r="K49" s="29">
        <v>43</v>
      </c>
      <c r="L49" s="29">
        <f t="shared" si="2"/>
        <v>1.5710632078918523</v>
      </c>
      <c r="M49" s="29">
        <v>0.23602916666667451</v>
      </c>
      <c r="N49" s="29">
        <v>2.0040323872084282E-2</v>
      </c>
      <c r="O49" s="29">
        <v>9.141727739649113</v>
      </c>
      <c r="P49" s="29">
        <f t="shared" si="0"/>
        <v>16.007723057010839</v>
      </c>
      <c r="Q49" s="29">
        <v>0.62535959519794559</v>
      </c>
      <c r="R49" s="29">
        <f t="shared" si="1"/>
        <v>0.13024454978841604</v>
      </c>
      <c r="S49" s="29">
        <v>0.98921012964285582</v>
      </c>
      <c r="T49" s="29">
        <v>0.87130799999999997</v>
      </c>
      <c r="U49" s="29">
        <v>0</v>
      </c>
      <c r="V49" s="29">
        <f t="shared" si="3"/>
        <v>120</v>
      </c>
      <c r="W49" s="29">
        <f t="shared" si="4"/>
        <v>115.66666666666667</v>
      </c>
      <c r="X49" s="29">
        <f t="shared" si="5"/>
        <v>240</v>
      </c>
      <c r="Y49" s="29">
        <v>317</v>
      </c>
      <c r="Z49" s="29" t="s">
        <v>2260</v>
      </c>
      <c r="AB49">
        <v>2784</v>
      </c>
      <c r="AC49">
        <v>305.12400000000002</v>
      </c>
      <c r="AD49">
        <v>9.1241590000000006</v>
      </c>
      <c r="AE49">
        <v>27.79</v>
      </c>
      <c r="AF49">
        <v>39.765134000000003</v>
      </c>
      <c r="AG49">
        <v>3.9765130000000002</v>
      </c>
      <c r="AH49">
        <v>0.109607</v>
      </c>
      <c r="AI49">
        <v>6.8359000000000003E-2</v>
      </c>
      <c r="AJ49">
        <v>0.623668</v>
      </c>
      <c r="AK49">
        <v>9.2325000000000004E-2</v>
      </c>
      <c r="AL49">
        <v>9.2499999999999999E-2</v>
      </c>
      <c r="AM49">
        <v>2</v>
      </c>
      <c r="AN49">
        <v>6.5550000000000001E-3</v>
      </c>
      <c r="AO49">
        <v>0.39328299999999999</v>
      </c>
      <c r="AP49">
        <v>3.5201150000000001</v>
      </c>
      <c r="AQ49">
        <v>2.3675380000000001</v>
      </c>
      <c r="AR49">
        <v>5.6869000000000003E-2</v>
      </c>
      <c r="AS49">
        <v>49</v>
      </c>
      <c r="AT49">
        <v>4.2426409999999999</v>
      </c>
      <c r="AU49">
        <v>4.9324E-2</v>
      </c>
      <c r="AV49">
        <v>1.7269E-2</v>
      </c>
      <c r="AW49">
        <v>20.258552000000002</v>
      </c>
      <c r="AX49">
        <v>1.305388</v>
      </c>
      <c r="AY49">
        <v>65.452415000000002</v>
      </c>
      <c r="AZ49">
        <v>6.8537800000000004</v>
      </c>
      <c r="BA49">
        <v>268.71657499999998</v>
      </c>
      <c r="BB49">
        <v>0</v>
      </c>
      <c r="BC49">
        <v>6.5540050000000001</v>
      </c>
      <c r="BD49">
        <v>0.47140500000000002</v>
      </c>
    </row>
    <row r="50" spans="1:56" x14ac:dyDescent="0.25">
      <c r="A50" t="s">
        <v>628</v>
      </c>
      <c r="B50" s="29">
        <v>2</v>
      </c>
      <c r="C50" t="s">
        <v>10</v>
      </c>
      <c r="D50">
        <v>13</v>
      </c>
      <c r="E50" t="s">
        <v>1</v>
      </c>
      <c r="F50" t="s">
        <v>245</v>
      </c>
      <c r="G50" s="6">
        <v>1.4378419396946835</v>
      </c>
      <c r="H50" s="6">
        <v>2.526766701661963</v>
      </c>
      <c r="I50" t="s">
        <v>50</v>
      </c>
      <c r="J50" s="29">
        <v>5963</v>
      </c>
      <c r="K50" s="29">
        <v>4</v>
      </c>
      <c r="L50" s="29">
        <f t="shared" si="2"/>
        <v>6.7080328693610608E-2</v>
      </c>
      <c r="M50" s="29">
        <v>3.7174999999990632E-2</v>
      </c>
      <c r="N50" s="29">
        <v>3.2760869888880089E-3</v>
      </c>
      <c r="O50" s="29">
        <v>19.535306714739196</v>
      </c>
      <c r="P50" s="29">
        <f t="shared" si="0"/>
        <v>5.614144081920756</v>
      </c>
      <c r="Q50" s="29">
        <v>0.63339754942773974</v>
      </c>
      <c r="R50" s="29">
        <f t="shared" si="1"/>
        <v>0.1222065955586219</v>
      </c>
      <c r="S50" s="29">
        <v>1.0155011051163059</v>
      </c>
      <c r="T50" s="29">
        <v>0.87130799999999997</v>
      </c>
      <c r="U50" s="29">
        <v>0</v>
      </c>
      <c r="V50" s="29">
        <f t="shared" si="3"/>
        <v>120</v>
      </c>
      <c r="W50" s="29">
        <f t="shared" si="4"/>
        <v>115.66666666666667</v>
      </c>
      <c r="X50" s="29">
        <f t="shared" si="5"/>
        <v>240</v>
      </c>
      <c r="Y50" s="29">
        <v>317</v>
      </c>
      <c r="Z50" s="29" t="s">
        <v>2260</v>
      </c>
      <c r="AB50">
        <v>6070</v>
      </c>
      <c r="AC50">
        <v>310.62912499999999</v>
      </c>
      <c r="AD50">
        <v>19.540987999999999</v>
      </c>
      <c r="AE50">
        <v>60.67</v>
      </c>
      <c r="AF50">
        <v>160.511685</v>
      </c>
      <c r="AG50">
        <v>16.051169000000002</v>
      </c>
      <c r="AH50">
        <v>5.1174999999999998E-2</v>
      </c>
      <c r="AI50">
        <v>3.2251000000000002E-2</v>
      </c>
      <c r="AJ50">
        <v>0.63020699999999996</v>
      </c>
      <c r="AK50">
        <v>4.4450000000000003E-2</v>
      </c>
      <c r="AL50">
        <v>3.7499999999999999E-2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</row>
    <row r="51" spans="1:56" x14ac:dyDescent="0.25">
      <c r="A51" t="s">
        <v>628</v>
      </c>
      <c r="B51" s="29">
        <v>2</v>
      </c>
      <c r="C51" t="s">
        <v>28</v>
      </c>
      <c r="D51">
        <v>15</v>
      </c>
      <c r="E51" t="s">
        <v>1</v>
      </c>
      <c r="F51" t="s">
        <v>245</v>
      </c>
      <c r="G51" s="6">
        <v>1.4378419396946835</v>
      </c>
      <c r="H51" s="6">
        <v>2.526766701661963</v>
      </c>
      <c r="I51" t="s">
        <v>52</v>
      </c>
      <c r="J51" s="29">
        <v>5888</v>
      </c>
      <c r="K51" s="29">
        <v>0</v>
      </c>
      <c r="L51" s="29">
        <f t="shared" si="2"/>
        <v>0</v>
      </c>
      <c r="M51" s="29">
        <v>0</v>
      </c>
      <c r="N51" s="29">
        <v>0</v>
      </c>
      <c r="O51" s="29">
        <v>19.289600190572596</v>
      </c>
      <c r="P51" s="29">
        <f t="shared" si="0"/>
        <v>5.8598506060873561</v>
      </c>
      <c r="Q51" s="29">
        <v>0.57756274851598899</v>
      </c>
      <c r="R51" s="29">
        <f t="shared" si="1"/>
        <v>0.17804139647037265</v>
      </c>
      <c r="S51" s="29">
        <v>1.0155011051163059</v>
      </c>
      <c r="T51" s="29">
        <v>0.87130799999999997</v>
      </c>
      <c r="U51" s="29">
        <v>0</v>
      </c>
      <c r="V51" s="29">
        <f t="shared" si="3"/>
        <v>120</v>
      </c>
      <c r="W51" s="29">
        <f t="shared" si="4"/>
        <v>115.66666666666667</v>
      </c>
      <c r="X51" s="29">
        <f t="shared" si="5"/>
        <v>240</v>
      </c>
      <c r="Y51" s="29">
        <v>317</v>
      </c>
      <c r="Z51" s="29" t="s">
        <v>2260</v>
      </c>
      <c r="AB51">
        <v>5980</v>
      </c>
      <c r="AC51">
        <v>310.62912499999999</v>
      </c>
      <c r="AD51">
        <v>19.251252999999998</v>
      </c>
      <c r="AE51">
        <v>59.79</v>
      </c>
      <c r="AF51">
        <v>144.18899400000001</v>
      </c>
      <c r="AG51">
        <v>14.418899</v>
      </c>
      <c r="AH51">
        <v>5.1924999999999999E-2</v>
      </c>
      <c r="AI51">
        <v>3.0393E-2</v>
      </c>
      <c r="AJ51">
        <v>0.58531299999999997</v>
      </c>
      <c r="AK51">
        <v>4.4450000000000003E-2</v>
      </c>
      <c r="AL51">
        <v>3.2500000000000001E-2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</row>
    <row r="52" spans="1:56" x14ac:dyDescent="0.25">
      <c r="A52" t="s">
        <v>629</v>
      </c>
      <c r="B52" s="29">
        <v>2</v>
      </c>
      <c r="C52" t="s">
        <v>12</v>
      </c>
      <c r="D52">
        <v>5</v>
      </c>
      <c r="E52" t="s">
        <v>1</v>
      </c>
      <c r="F52" t="s">
        <v>245</v>
      </c>
      <c r="G52" s="6">
        <v>1.4378419396946835</v>
      </c>
      <c r="H52" s="6">
        <v>2.526766701661963</v>
      </c>
      <c r="I52" t="s">
        <v>52</v>
      </c>
      <c r="J52" s="29">
        <v>5849</v>
      </c>
      <c r="K52" s="29">
        <v>9</v>
      </c>
      <c r="L52" s="29">
        <f t="shared" si="2"/>
        <v>0.15387245683022741</v>
      </c>
      <c r="M52" s="29">
        <v>0.15100000000001046</v>
      </c>
      <c r="N52" s="29">
        <v>3.1552716505508201E-3</v>
      </c>
      <c r="O52" s="29">
        <v>18.455183884071747</v>
      </c>
      <c r="P52" s="29">
        <f t="shared" si="0"/>
        <v>6.6942669125882048</v>
      </c>
      <c r="Q52" s="29">
        <v>0.60542831021697785</v>
      </c>
      <c r="R52" s="29">
        <f t="shared" si="1"/>
        <v>0.15017583476938379</v>
      </c>
      <c r="S52" s="29">
        <v>1.1269466329109219</v>
      </c>
      <c r="T52" s="29">
        <v>0.87130799999999997</v>
      </c>
      <c r="U52" s="29">
        <v>0</v>
      </c>
      <c r="V52" s="29">
        <f t="shared" si="3"/>
        <v>120</v>
      </c>
      <c r="W52" s="29">
        <f t="shared" si="4"/>
        <v>115.66666666666667</v>
      </c>
      <c r="X52" s="29">
        <f t="shared" si="5"/>
        <v>240</v>
      </c>
      <c r="Y52" s="29">
        <v>317</v>
      </c>
      <c r="Z52" s="29" t="s">
        <v>2260</v>
      </c>
      <c r="AB52">
        <v>5923</v>
      </c>
      <c r="AC52">
        <v>321.12107500000002</v>
      </c>
      <c r="AD52">
        <v>18.444756000000002</v>
      </c>
      <c r="AE52">
        <v>59.22</v>
      </c>
      <c r="AF52">
        <v>150.21615</v>
      </c>
      <c r="AG52">
        <v>15.021615000000001</v>
      </c>
      <c r="AH52">
        <v>5.4214999999999999E-2</v>
      </c>
      <c r="AI52">
        <v>3.3100999999999998E-2</v>
      </c>
      <c r="AJ52">
        <v>0.61055700000000002</v>
      </c>
      <c r="AK52">
        <v>4.6488000000000002E-2</v>
      </c>
      <c r="AL52">
        <v>4.2500000000000003E-2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</row>
    <row r="53" spans="1:56" x14ac:dyDescent="0.25">
      <c r="A53" t="s">
        <v>629</v>
      </c>
      <c r="B53" s="29">
        <v>2</v>
      </c>
      <c r="C53" t="s">
        <v>13</v>
      </c>
      <c r="D53">
        <v>11</v>
      </c>
      <c r="E53" t="s">
        <v>1</v>
      </c>
      <c r="F53" t="s">
        <v>245</v>
      </c>
      <c r="G53" s="6">
        <v>1.4378419396946835</v>
      </c>
      <c r="H53" s="6">
        <v>2.526766701661963</v>
      </c>
      <c r="I53" t="s">
        <v>51</v>
      </c>
      <c r="J53" s="29">
        <v>4354</v>
      </c>
      <c r="K53" s="29">
        <v>117</v>
      </c>
      <c r="L53" s="29">
        <f t="shared" si="2"/>
        <v>2.6871841984382177</v>
      </c>
      <c r="M53" s="29">
        <v>5.2689814814812184E-2</v>
      </c>
      <c r="N53" s="29">
        <v>8.5192334564872144E-2</v>
      </c>
      <c r="O53" s="29">
        <v>13.738052766498271</v>
      </c>
      <c r="P53" s="29">
        <f t="shared" si="0"/>
        <v>11.411398030161681</v>
      </c>
      <c r="Q53" s="29">
        <v>0.84350198203698146</v>
      </c>
      <c r="R53" s="29">
        <f t="shared" si="1"/>
        <v>8.789783705061982E-2</v>
      </c>
      <c r="S53" s="29">
        <v>0.981881641027055</v>
      </c>
      <c r="T53" s="29">
        <v>0.87130799999999997</v>
      </c>
      <c r="U53" s="29">
        <v>0</v>
      </c>
      <c r="V53" s="29">
        <f t="shared" si="3"/>
        <v>120</v>
      </c>
      <c r="W53" s="29">
        <f t="shared" si="4"/>
        <v>115.66666666666667</v>
      </c>
      <c r="X53" s="29">
        <f t="shared" si="5"/>
        <v>240</v>
      </c>
      <c r="Y53" s="29">
        <v>317</v>
      </c>
      <c r="Z53" s="29" t="s">
        <v>2260</v>
      </c>
      <c r="AB53">
        <v>4423</v>
      </c>
      <c r="AC53">
        <v>321.12107500000002</v>
      </c>
      <c r="AD53">
        <v>13.773621</v>
      </c>
      <c r="AE53">
        <v>44.19</v>
      </c>
      <c r="AF53">
        <v>76.307758000000007</v>
      </c>
      <c r="AG53">
        <v>7.630776</v>
      </c>
      <c r="AH53">
        <v>7.2602E-2</v>
      </c>
      <c r="AI53">
        <v>6.1155000000000001E-2</v>
      </c>
      <c r="AJ53">
        <v>0.84232300000000004</v>
      </c>
      <c r="AK53">
        <v>5.4788000000000003E-2</v>
      </c>
      <c r="AL53">
        <v>4.2500000000000003E-2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</row>
    <row r="54" spans="1:56" x14ac:dyDescent="0.25">
      <c r="A54" t="s">
        <v>629</v>
      </c>
      <c r="B54" s="29">
        <v>2</v>
      </c>
      <c r="C54" t="s">
        <v>10</v>
      </c>
      <c r="D54">
        <v>13</v>
      </c>
      <c r="E54" t="s">
        <v>1</v>
      </c>
      <c r="F54" t="s">
        <v>245</v>
      </c>
      <c r="G54" s="6">
        <v>1.4378419396946835</v>
      </c>
      <c r="H54" s="6">
        <v>2.526766701661963</v>
      </c>
      <c r="I54" t="s">
        <v>52</v>
      </c>
      <c r="J54" s="29">
        <v>8183</v>
      </c>
      <c r="K54" s="29">
        <v>104</v>
      </c>
      <c r="L54" s="29">
        <f t="shared" si="2"/>
        <v>1.2709275326897225</v>
      </c>
      <c r="M54" s="29">
        <v>4.3505263157893007E-2</v>
      </c>
      <c r="N54" s="29">
        <v>5.9950161360465583E-2</v>
      </c>
      <c r="O54" s="29">
        <v>25.819587916457362</v>
      </c>
      <c r="P54" s="29">
        <f t="shared" si="0"/>
        <v>0.67013711979740975</v>
      </c>
      <c r="Q54" s="29">
        <v>0.63962268933633248</v>
      </c>
      <c r="R54" s="29">
        <f t="shared" si="1"/>
        <v>0.11598145565002915</v>
      </c>
      <c r="S54" s="29">
        <v>1.1201422948609039</v>
      </c>
      <c r="T54" s="29">
        <v>0.87130799999999997</v>
      </c>
      <c r="U54" s="29">
        <v>0</v>
      </c>
      <c r="V54" s="29">
        <f t="shared" si="3"/>
        <v>120</v>
      </c>
      <c r="W54" s="29">
        <f t="shared" si="4"/>
        <v>115.66666666666667</v>
      </c>
      <c r="X54" s="29">
        <f t="shared" si="5"/>
        <v>240</v>
      </c>
      <c r="Y54" s="29">
        <v>317</v>
      </c>
      <c r="Z54" s="29" t="s">
        <v>2260</v>
      </c>
      <c r="AB54">
        <v>8279</v>
      </c>
      <c r="AC54">
        <v>321.12107500000002</v>
      </c>
      <c r="AD54">
        <v>25.781552999999999</v>
      </c>
      <c r="AE54">
        <v>82.78</v>
      </c>
      <c r="AF54">
        <v>227.24377100000001</v>
      </c>
      <c r="AG54">
        <v>22.724377</v>
      </c>
      <c r="AH54">
        <v>3.8774999999999997E-2</v>
      </c>
      <c r="AI54">
        <v>2.4809000000000001E-2</v>
      </c>
      <c r="AJ54">
        <v>0.63981399999999999</v>
      </c>
      <c r="AK54">
        <v>3.4575000000000002E-2</v>
      </c>
      <c r="AL54">
        <v>3.2500000000000001E-2</v>
      </c>
      <c r="AM54">
        <v>4</v>
      </c>
      <c r="AN54">
        <v>1.2456E-2</v>
      </c>
      <c r="AO54">
        <v>0.74738199999999999</v>
      </c>
      <c r="AP54">
        <v>1.9084429999999999</v>
      </c>
      <c r="AQ54">
        <v>0.64089399999999996</v>
      </c>
      <c r="AR54">
        <v>0.38616499999999998</v>
      </c>
      <c r="AS54">
        <v>39.5</v>
      </c>
      <c r="AT54">
        <v>17.368554</v>
      </c>
      <c r="AU54">
        <v>1.6646999999999999E-2</v>
      </c>
      <c r="AV54">
        <v>8.7659999999999995E-3</v>
      </c>
      <c r="AW54">
        <v>66.662811000000005</v>
      </c>
      <c r="AX54">
        <v>16.202034999999999</v>
      </c>
      <c r="AY54">
        <v>276.15935400000001</v>
      </c>
      <c r="AZ54">
        <v>48.631538999999997</v>
      </c>
      <c r="BA54">
        <v>11.591708000000001</v>
      </c>
      <c r="BB54">
        <v>19.230574000000001</v>
      </c>
      <c r="BC54">
        <v>6.1892750000000003</v>
      </c>
      <c r="BD54">
        <v>1.105542</v>
      </c>
    </row>
    <row r="55" spans="1:56" x14ac:dyDescent="0.25">
      <c r="A55" t="s">
        <v>629</v>
      </c>
      <c r="B55" s="29">
        <v>2</v>
      </c>
      <c r="C55" t="s">
        <v>28</v>
      </c>
      <c r="D55">
        <v>15</v>
      </c>
      <c r="E55" t="s">
        <v>1</v>
      </c>
      <c r="F55" t="s">
        <v>245</v>
      </c>
      <c r="G55" s="6">
        <v>1.4378419396946835</v>
      </c>
      <c r="H55" s="6">
        <v>2.526766701661963</v>
      </c>
      <c r="I55" t="s">
        <v>50</v>
      </c>
      <c r="J55" s="29">
        <v>2107</v>
      </c>
      <c r="K55" s="29">
        <v>63</v>
      </c>
      <c r="L55" s="29">
        <f t="shared" si="2"/>
        <v>2.9900332225913622</v>
      </c>
      <c r="M55" s="29">
        <v>0.28569722222222066</v>
      </c>
      <c r="N55" s="29">
        <v>2.839744485495738E-2</v>
      </c>
      <c r="O55" s="29">
        <v>6.6481573677105779</v>
      </c>
      <c r="P55" s="29">
        <f t="shared" si="0"/>
        <v>18.501293428949374</v>
      </c>
      <c r="Q55" s="29">
        <v>0.74741766919925801</v>
      </c>
      <c r="R55" s="29">
        <f t="shared" si="1"/>
        <v>8.1864757871036309E-3</v>
      </c>
      <c r="S55" s="29">
        <v>0.95017514431574701</v>
      </c>
      <c r="T55" s="29">
        <v>0.87130799999999997</v>
      </c>
      <c r="U55" s="29">
        <v>0</v>
      </c>
      <c r="V55" s="29">
        <f t="shared" si="3"/>
        <v>120</v>
      </c>
      <c r="W55" s="29">
        <f t="shared" si="4"/>
        <v>115.66666666666667</v>
      </c>
      <c r="X55" s="29">
        <f t="shared" si="5"/>
        <v>240</v>
      </c>
      <c r="Y55" s="29">
        <v>317</v>
      </c>
      <c r="Z55" s="29" t="s">
        <v>2260</v>
      </c>
      <c r="AB55">
        <v>2147</v>
      </c>
      <c r="AC55">
        <v>321.12107500000002</v>
      </c>
      <c r="AD55">
        <v>6.6859520000000003</v>
      </c>
      <c r="AE55">
        <v>21.1</v>
      </c>
      <c r="AF55">
        <v>23.278531000000001</v>
      </c>
      <c r="AG55">
        <v>2.3278530000000002</v>
      </c>
      <c r="AH55">
        <v>0.149427</v>
      </c>
      <c r="AI55">
        <v>0.111646</v>
      </c>
      <c r="AJ55">
        <v>0.74715799999999999</v>
      </c>
      <c r="AK55">
        <v>0.114063</v>
      </c>
      <c r="AL55">
        <v>8.2500000000000004E-2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</row>
    <row r="56" spans="1:56" x14ac:dyDescent="0.25">
      <c r="A56" t="s">
        <v>630</v>
      </c>
      <c r="B56" s="29">
        <v>2</v>
      </c>
      <c r="C56" t="s">
        <v>8</v>
      </c>
      <c r="D56">
        <v>1</v>
      </c>
      <c r="E56" t="s">
        <v>1</v>
      </c>
      <c r="F56" t="s">
        <v>245</v>
      </c>
      <c r="G56" s="6">
        <v>1.4378419396946835</v>
      </c>
      <c r="H56" s="6">
        <v>2.526766701661963</v>
      </c>
      <c r="I56" t="s">
        <v>52</v>
      </c>
      <c r="J56" s="29">
        <v>6146</v>
      </c>
      <c r="K56" s="29">
        <v>79</v>
      </c>
      <c r="L56" s="29">
        <f t="shared" si="2"/>
        <v>1.285388870810283</v>
      </c>
      <c r="M56" s="29">
        <v>0.15603124999999451</v>
      </c>
      <c r="N56" s="29">
        <v>2.5276250032598462E-2</v>
      </c>
      <c r="O56" s="29">
        <v>19.418479087543769</v>
      </c>
      <c r="P56" s="29">
        <f t="shared" si="0"/>
        <v>5.7309717091161829</v>
      </c>
      <c r="Q56" s="29">
        <v>0.87851805318359855</v>
      </c>
      <c r="R56" s="29">
        <f t="shared" si="1"/>
        <v>0.12291390819723691</v>
      </c>
      <c r="S56" s="29">
        <v>0.99321223340652764</v>
      </c>
      <c r="T56" s="29">
        <v>0.87130799999999997</v>
      </c>
      <c r="U56" s="29">
        <v>0</v>
      </c>
      <c r="V56" s="29">
        <f t="shared" si="3"/>
        <v>120</v>
      </c>
      <c r="W56" s="29">
        <f t="shared" si="4"/>
        <v>115.66666666666667</v>
      </c>
      <c r="X56" s="29">
        <f t="shared" si="5"/>
        <v>240</v>
      </c>
      <c r="Y56" s="29">
        <v>317</v>
      </c>
      <c r="Z56" s="29" t="s">
        <v>2260</v>
      </c>
      <c r="AB56">
        <v>6310</v>
      </c>
      <c r="AC56">
        <v>323.78542499999998</v>
      </c>
      <c r="AD56">
        <v>19.488215</v>
      </c>
      <c r="AE56">
        <v>63.05</v>
      </c>
      <c r="AF56">
        <v>154.791303</v>
      </c>
      <c r="AG56">
        <v>15.47913</v>
      </c>
      <c r="AH56">
        <v>5.1310000000000001E-2</v>
      </c>
      <c r="AI56">
        <v>4.5051000000000001E-2</v>
      </c>
      <c r="AJ56">
        <v>0.87801899999999999</v>
      </c>
      <c r="AK56">
        <v>3.9750000000000001E-2</v>
      </c>
      <c r="AL56">
        <v>3.2500000000000001E-2</v>
      </c>
      <c r="AM56">
        <v>2</v>
      </c>
      <c r="AN56">
        <v>6.1770000000000002E-3</v>
      </c>
      <c r="AO56">
        <v>0.370616</v>
      </c>
      <c r="AP56">
        <v>1.9809829999999999</v>
      </c>
      <c r="AQ56">
        <v>1.5607500000000001</v>
      </c>
      <c r="AR56">
        <v>0.461918</v>
      </c>
      <c r="AS56">
        <v>62.5</v>
      </c>
      <c r="AT56">
        <v>9.1923879999999993</v>
      </c>
      <c r="AU56">
        <v>2.5378000000000001E-2</v>
      </c>
      <c r="AV56">
        <v>9.2040000000000004E-3</v>
      </c>
      <c r="AW56">
        <v>40.297432000000001</v>
      </c>
      <c r="AX56">
        <v>6.0366499999999998</v>
      </c>
      <c r="AY56">
        <v>110.543442</v>
      </c>
      <c r="AZ56">
        <v>10.536822000000001</v>
      </c>
      <c r="BA56">
        <v>57.959150000000001</v>
      </c>
      <c r="BB56">
        <v>0</v>
      </c>
      <c r="BC56">
        <v>6.79068</v>
      </c>
      <c r="BD56">
        <v>0.47140500000000002</v>
      </c>
    </row>
    <row r="57" spans="1:56" x14ac:dyDescent="0.25">
      <c r="A57" t="s">
        <v>630</v>
      </c>
      <c r="B57" s="29">
        <v>2</v>
      </c>
      <c r="C57" t="s">
        <v>12</v>
      </c>
      <c r="D57">
        <v>5</v>
      </c>
      <c r="E57" t="s">
        <v>1</v>
      </c>
      <c r="F57" t="s">
        <v>245</v>
      </c>
      <c r="G57" s="6">
        <v>1.4378419396946835</v>
      </c>
      <c r="H57" s="6">
        <v>2.526766701661963</v>
      </c>
      <c r="I57" t="s">
        <v>50</v>
      </c>
      <c r="J57" s="29">
        <v>7669</v>
      </c>
      <c r="K57" s="29">
        <v>164</v>
      </c>
      <c r="L57" s="29">
        <f t="shared" si="2"/>
        <v>2.1384795931672969</v>
      </c>
      <c r="M57" s="29">
        <v>4.8969642857141719E-2</v>
      </c>
      <c r="N57" s="29">
        <v>8.8466875114094623E-2</v>
      </c>
      <c r="O57" s="29">
        <v>24.230445187499701</v>
      </c>
      <c r="P57" s="29">
        <f t="shared" si="0"/>
        <v>0.91900560916025142</v>
      </c>
      <c r="Q57" s="29">
        <v>0.67788774569970034</v>
      </c>
      <c r="R57" s="29">
        <f t="shared" si="1"/>
        <v>7.7716399286661297E-2</v>
      </c>
      <c r="S57" s="29">
        <v>1.1268106236448598</v>
      </c>
      <c r="T57" s="29">
        <v>0.87130799999999997</v>
      </c>
      <c r="U57" s="29">
        <v>0</v>
      </c>
      <c r="V57" s="29">
        <f t="shared" si="3"/>
        <v>120</v>
      </c>
      <c r="W57" s="29">
        <f t="shared" si="4"/>
        <v>115.66666666666667</v>
      </c>
      <c r="X57" s="29">
        <f t="shared" si="5"/>
        <v>240</v>
      </c>
      <c r="Y57" s="29">
        <v>317</v>
      </c>
      <c r="Z57" s="29" t="s">
        <v>2260</v>
      </c>
      <c r="AB57">
        <v>7863</v>
      </c>
      <c r="AC57">
        <v>323.78542499999998</v>
      </c>
      <c r="AD57">
        <v>24.284600999999999</v>
      </c>
      <c r="AE57">
        <v>78.62</v>
      </c>
      <c r="AF57">
        <v>200.37393900000001</v>
      </c>
      <c r="AG57">
        <v>20.037393999999999</v>
      </c>
      <c r="AH57">
        <v>4.1170999999999999E-2</v>
      </c>
      <c r="AI57">
        <v>2.793E-2</v>
      </c>
      <c r="AJ57">
        <v>0.67839099999999997</v>
      </c>
      <c r="AK57">
        <v>3.6525000000000002E-2</v>
      </c>
      <c r="AL57">
        <v>3.7499999999999999E-2</v>
      </c>
      <c r="AM57">
        <v>4</v>
      </c>
      <c r="AN57">
        <v>1.2354E-2</v>
      </c>
      <c r="AO57">
        <v>0.741232</v>
      </c>
      <c r="AP57">
        <v>2.2128960000000002</v>
      </c>
      <c r="AQ57">
        <v>0.67767500000000003</v>
      </c>
      <c r="AR57">
        <v>0.24059700000000001</v>
      </c>
      <c r="AS57">
        <v>43.5</v>
      </c>
      <c r="AT57">
        <v>11.958261</v>
      </c>
      <c r="AU57">
        <v>1.5945000000000001E-2</v>
      </c>
      <c r="AV57">
        <v>8.7580000000000002E-3</v>
      </c>
      <c r="AW57">
        <v>63.865748000000004</v>
      </c>
      <c r="AX57">
        <v>6.9487519999999998</v>
      </c>
      <c r="AY57">
        <v>416.325311</v>
      </c>
      <c r="AZ57">
        <v>203.90095600000001</v>
      </c>
      <c r="BA57">
        <v>84.976667000000006</v>
      </c>
      <c r="BB57">
        <v>91.975718000000001</v>
      </c>
      <c r="BC57">
        <v>7.7201269999999997</v>
      </c>
      <c r="BD57">
        <v>0.74535600000000002</v>
      </c>
    </row>
    <row r="58" spans="1:56" x14ac:dyDescent="0.25">
      <c r="A58" t="s">
        <v>630</v>
      </c>
      <c r="B58" s="29">
        <v>2</v>
      </c>
      <c r="C58" t="s">
        <v>15</v>
      </c>
      <c r="D58">
        <v>6</v>
      </c>
      <c r="E58" t="s">
        <v>1</v>
      </c>
      <c r="F58" t="s">
        <v>245</v>
      </c>
      <c r="G58" s="6">
        <v>1.4378419396946835</v>
      </c>
      <c r="H58" s="6">
        <v>2.526766701661963</v>
      </c>
      <c r="I58" t="s">
        <v>50</v>
      </c>
      <c r="J58" s="29">
        <v>2239</v>
      </c>
      <c r="K58" s="29">
        <v>156</v>
      </c>
      <c r="L58" s="29">
        <f t="shared" si="2"/>
        <v>6.967396158999553</v>
      </c>
      <c r="M58" s="29">
        <v>0.28600657894737036</v>
      </c>
      <c r="N58" s="29">
        <v>6.0031093827421347E-2</v>
      </c>
      <c r="O58" s="29">
        <v>7.0741904778734943</v>
      </c>
      <c r="P58" s="29">
        <f t="shared" si="0"/>
        <v>18.075260318786459</v>
      </c>
      <c r="Q58" s="29">
        <v>0.78484214244663153</v>
      </c>
      <c r="R58" s="29">
        <f t="shared" si="1"/>
        <v>2.9237997460269893E-2</v>
      </c>
      <c r="S58" s="29">
        <v>1.0206185431676846</v>
      </c>
      <c r="T58" s="29">
        <v>0.87130799999999997</v>
      </c>
      <c r="U58" s="29">
        <v>0</v>
      </c>
      <c r="V58" s="29">
        <f t="shared" si="3"/>
        <v>120</v>
      </c>
      <c r="W58" s="29">
        <f t="shared" si="4"/>
        <v>115.66666666666667</v>
      </c>
      <c r="X58" s="29">
        <f t="shared" si="5"/>
        <v>240</v>
      </c>
      <c r="Y58" s="29">
        <v>317</v>
      </c>
      <c r="Z58" s="29" t="s">
        <v>2260</v>
      </c>
      <c r="AB58">
        <v>2287</v>
      </c>
      <c r="AC58">
        <v>323.78542499999998</v>
      </c>
      <c r="AD58">
        <v>7.06332</v>
      </c>
      <c r="AE58">
        <v>22.54</v>
      </c>
      <c r="AF58">
        <v>24.287206999999999</v>
      </c>
      <c r="AG58">
        <v>2.4287209999999999</v>
      </c>
      <c r="AH58">
        <v>0.14158499999999999</v>
      </c>
      <c r="AI58">
        <v>0.113135</v>
      </c>
      <c r="AJ58">
        <v>0.79906200000000005</v>
      </c>
      <c r="AK58">
        <v>0.111375</v>
      </c>
      <c r="AL58">
        <v>9.2499999999999999E-2</v>
      </c>
      <c r="AM58">
        <v>4</v>
      </c>
      <c r="AN58">
        <v>1.2354E-2</v>
      </c>
      <c r="AO58">
        <v>0.741232</v>
      </c>
      <c r="AP58">
        <v>7.7393970000000003</v>
      </c>
      <c r="AQ58">
        <v>2.1181380000000001</v>
      </c>
      <c r="AR58">
        <v>1.7590300000000001</v>
      </c>
      <c r="AS58">
        <v>44.25</v>
      </c>
      <c r="AT58">
        <v>32.345787999999999</v>
      </c>
      <c r="AU58">
        <v>4.8973999999999997E-2</v>
      </c>
      <c r="AV58">
        <v>2.2637000000000001E-2</v>
      </c>
      <c r="AW58">
        <v>23.564288999999999</v>
      </c>
      <c r="AX58">
        <v>6.4251870000000002</v>
      </c>
      <c r="AY58">
        <v>90.380159000000006</v>
      </c>
      <c r="AZ58">
        <v>35.401381999999998</v>
      </c>
      <c r="BA58">
        <v>44.241441999999999</v>
      </c>
      <c r="BB58">
        <v>45.517664000000003</v>
      </c>
      <c r="BC58">
        <v>9.3411030000000004</v>
      </c>
      <c r="BD58">
        <v>0.74535600000000002</v>
      </c>
    </row>
    <row r="59" spans="1:56" x14ac:dyDescent="0.25">
      <c r="A59" t="s">
        <v>630</v>
      </c>
      <c r="B59" s="29">
        <v>2</v>
      </c>
      <c r="C59" t="s">
        <v>4</v>
      </c>
      <c r="D59">
        <v>12</v>
      </c>
      <c r="E59" t="s">
        <v>1</v>
      </c>
      <c r="F59" t="s">
        <v>245</v>
      </c>
      <c r="G59" s="6">
        <v>1.4378419396946835</v>
      </c>
      <c r="H59" s="6">
        <v>2.526766701661963</v>
      </c>
      <c r="I59" t="s">
        <v>51</v>
      </c>
      <c r="J59" s="29">
        <v>9825</v>
      </c>
      <c r="K59" s="29">
        <v>1189</v>
      </c>
      <c r="L59" s="29">
        <f t="shared" si="2"/>
        <v>12.101781170483461</v>
      </c>
      <c r="M59" s="29">
        <v>5.4572560975609252E-2</v>
      </c>
      <c r="N59" s="29">
        <v>0.5181631256682685</v>
      </c>
      <c r="O59" s="29">
        <v>31.042394571284987</v>
      </c>
      <c r="P59" s="29">
        <f t="shared" si="0"/>
        <v>5.892943774625035</v>
      </c>
      <c r="Q59" s="29">
        <v>1.1979097453805718</v>
      </c>
      <c r="R59" s="29">
        <f t="shared" si="1"/>
        <v>0.44230560039421019</v>
      </c>
      <c r="S59" s="29">
        <v>1.0294614510197961</v>
      </c>
      <c r="T59" s="29">
        <v>0.87130799999999997</v>
      </c>
      <c r="U59" s="29">
        <v>0</v>
      </c>
      <c r="V59" s="29">
        <f t="shared" si="3"/>
        <v>120</v>
      </c>
      <c r="W59" s="29">
        <f t="shared" si="4"/>
        <v>115.66666666666667</v>
      </c>
      <c r="X59" s="29">
        <f t="shared" si="5"/>
        <v>240</v>
      </c>
      <c r="Y59" s="29">
        <v>317</v>
      </c>
      <c r="Z59" s="29" t="s">
        <v>2260</v>
      </c>
      <c r="AB59">
        <v>10064</v>
      </c>
      <c r="AC59">
        <v>323.78542499999998</v>
      </c>
      <c r="AD59">
        <v>31.082312999999999</v>
      </c>
      <c r="AE59">
        <v>100.58</v>
      </c>
      <c r="AF59">
        <v>294.57526000000001</v>
      </c>
      <c r="AG59">
        <v>29.457526000000001</v>
      </c>
      <c r="AH59">
        <v>3.2150999999999999E-2</v>
      </c>
      <c r="AI59">
        <v>3.8362E-2</v>
      </c>
      <c r="AJ59">
        <v>1.1931780000000001</v>
      </c>
      <c r="AK59">
        <v>2.0899999999999998E-2</v>
      </c>
      <c r="AL59">
        <v>1.2500000000000001E-2</v>
      </c>
      <c r="AM59">
        <v>22</v>
      </c>
      <c r="AN59">
        <v>6.7946000000000006E-2</v>
      </c>
      <c r="AO59">
        <v>4.0767740000000003</v>
      </c>
      <c r="AP59">
        <v>8.4757549999999995</v>
      </c>
      <c r="AQ59">
        <v>0.43632599999999999</v>
      </c>
      <c r="AR59">
        <v>0.16597100000000001</v>
      </c>
      <c r="AS59">
        <v>38.772727000000003</v>
      </c>
      <c r="AT59">
        <v>13.362819</v>
      </c>
      <c r="AU59">
        <v>1.1551000000000001E-2</v>
      </c>
      <c r="AV59">
        <v>6.0109999999999999E-3</v>
      </c>
      <c r="AW59">
        <v>89.666672000000005</v>
      </c>
      <c r="AX59">
        <v>14.269469000000001</v>
      </c>
      <c r="AY59">
        <v>354.11503199999999</v>
      </c>
      <c r="AZ59">
        <v>156.731819</v>
      </c>
      <c r="BA59">
        <v>9.0514880000000009</v>
      </c>
      <c r="BB59">
        <v>10.343432</v>
      </c>
      <c r="BC59">
        <v>7.8931529999999999</v>
      </c>
      <c r="BD59">
        <v>2.9249879999999999</v>
      </c>
    </row>
    <row r="60" spans="1:56" x14ac:dyDescent="0.25">
      <c r="A60" t="s">
        <v>630</v>
      </c>
      <c r="B60" s="29">
        <v>2</v>
      </c>
      <c r="C60" t="s">
        <v>28</v>
      </c>
      <c r="D60">
        <v>15</v>
      </c>
      <c r="E60" t="s">
        <v>1</v>
      </c>
      <c r="F60" t="s">
        <v>245</v>
      </c>
      <c r="G60" s="6">
        <v>1.4378419396946835</v>
      </c>
      <c r="H60" s="6">
        <v>2.526766701661963</v>
      </c>
      <c r="I60" t="s">
        <v>51</v>
      </c>
      <c r="J60" s="29">
        <v>5655</v>
      </c>
      <c r="K60" s="29">
        <v>60</v>
      </c>
      <c r="L60" s="29">
        <f t="shared" si="2"/>
        <v>1.0610079575596816</v>
      </c>
      <c r="M60" s="29">
        <v>6.6545454545455129E-2</v>
      </c>
      <c r="N60" s="29">
        <v>3.4754843794822882E-2</v>
      </c>
      <c r="O60" s="29">
        <v>17.867149241793037</v>
      </c>
      <c r="P60" s="29">
        <f t="shared" si="0"/>
        <v>7.2823015548669154</v>
      </c>
      <c r="Q60" s="29">
        <v>0.6997493486556553</v>
      </c>
      <c r="R60" s="29">
        <f t="shared" si="1"/>
        <v>5.5854796330706336E-2</v>
      </c>
      <c r="S60" s="29">
        <v>1.1137996818875053</v>
      </c>
      <c r="T60" s="29">
        <v>0.87130799999999997</v>
      </c>
      <c r="U60" s="29">
        <v>0</v>
      </c>
      <c r="V60" s="29">
        <f t="shared" si="3"/>
        <v>120</v>
      </c>
      <c r="W60" s="29">
        <f t="shared" si="4"/>
        <v>115.66666666666667</v>
      </c>
      <c r="X60" s="29">
        <f t="shared" si="5"/>
        <v>240</v>
      </c>
      <c r="Y60" s="29">
        <v>317</v>
      </c>
      <c r="Z60" s="29" t="s">
        <v>2260</v>
      </c>
      <c r="AB60">
        <v>5783</v>
      </c>
      <c r="AC60">
        <v>323.78542499999998</v>
      </c>
      <c r="AD60">
        <v>17.860593999999999</v>
      </c>
      <c r="AE60">
        <v>57.8</v>
      </c>
      <c r="AF60">
        <v>132.17511099999999</v>
      </c>
      <c r="AG60">
        <v>13.217511</v>
      </c>
      <c r="AH60">
        <v>5.5960000000000003E-2</v>
      </c>
      <c r="AI60">
        <v>3.9018999999999998E-2</v>
      </c>
      <c r="AJ60">
        <v>0.697272</v>
      </c>
      <c r="AK60">
        <v>4.6712999999999998E-2</v>
      </c>
      <c r="AL60">
        <v>4.2500000000000003E-2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</row>
    <row r="61" spans="1:56" x14ac:dyDescent="0.25">
      <c r="A61" t="s">
        <v>631</v>
      </c>
      <c r="B61" s="29">
        <v>2</v>
      </c>
      <c r="C61" t="s">
        <v>8</v>
      </c>
      <c r="D61">
        <v>1</v>
      </c>
      <c r="E61" t="s">
        <v>1</v>
      </c>
      <c r="F61" t="s">
        <v>245</v>
      </c>
      <c r="G61" s="6">
        <v>1.4378419396946835</v>
      </c>
      <c r="H61" s="6">
        <v>2.526766701661963</v>
      </c>
      <c r="I61" t="s">
        <v>52</v>
      </c>
      <c r="J61" s="29">
        <v>1916</v>
      </c>
      <c r="K61" s="29">
        <v>15</v>
      </c>
      <c r="L61" s="29">
        <f t="shared" si="2"/>
        <v>0.78288100208768263</v>
      </c>
      <c r="M61" s="29">
        <v>0.32459999999999667</v>
      </c>
      <c r="N61" s="29">
        <v>6.5430198295243448E-3</v>
      </c>
      <c r="O61" s="29">
        <v>6.2682129966843227</v>
      </c>
      <c r="P61" s="29">
        <f t="shared" si="0"/>
        <v>18.881237799975629</v>
      </c>
      <c r="Q61" s="29">
        <v>0.74572187289728653</v>
      </c>
      <c r="R61" s="29">
        <f t="shared" si="1"/>
        <v>9.8822720890751059E-3</v>
      </c>
      <c r="S61" s="29">
        <v>1.019873654591013</v>
      </c>
      <c r="T61" s="29">
        <v>0.87130799999999997</v>
      </c>
      <c r="U61" s="29">
        <v>0</v>
      </c>
      <c r="V61" s="29">
        <f t="shared" si="3"/>
        <v>120</v>
      </c>
      <c r="W61" s="29">
        <f t="shared" si="4"/>
        <v>115.66666666666667</v>
      </c>
      <c r="X61" s="29">
        <f t="shared" si="5"/>
        <v>240</v>
      </c>
      <c r="Y61" s="29">
        <v>317</v>
      </c>
      <c r="Z61" s="29" t="s">
        <v>2260</v>
      </c>
      <c r="AB61">
        <v>1932</v>
      </c>
      <c r="AC61">
        <v>308.40167500000001</v>
      </c>
      <c r="AD61">
        <v>6.2645569999999999</v>
      </c>
      <c r="AE61">
        <v>18.95</v>
      </c>
      <c r="AF61">
        <v>19.513265000000001</v>
      </c>
      <c r="AG61">
        <v>1.9513259999999999</v>
      </c>
      <c r="AH61">
        <v>0.15953999999999999</v>
      </c>
      <c r="AI61">
        <v>0.11866500000000001</v>
      </c>
      <c r="AJ61">
        <v>0.74379499999999998</v>
      </c>
      <c r="AK61">
        <v>0.126025</v>
      </c>
      <c r="AL61">
        <v>8.7499999999999994E-2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</row>
    <row r="62" spans="1:56" x14ac:dyDescent="0.25">
      <c r="A62" t="s">
        <v>631</v>
      </c>
      <c r="B62" s="29">
        <v>2</v>
      </c>
      <c r="C62" t="s">
        <v>9</v>
      </c>
      <c r="D62">
        <v>2</v>
      </c>
      <c r="E62" t="s">
        <v>1</v>
      </c>
      <c r="F62" t="s">
        <v>245</v>
      </c>
      <c r="G62" s="6">
        <v>1.4378419396946835</v>
      </c>
      <c r="H62" s="6">
        <v>2.526766701661963</v>
      </c>
      <c r="I62" t="s">
        <v>50</v>
      </c>
      <c r="J62" s="29">
        <v>6312</v>
      </c>
      <c r="K62" s="29">
        <v>198</v>
      </c>
      <c r="L62" s="29">
        <f t="shared" si="2"/>
        <v>3.1368821292775664</v>
      </c>
      <c r="M62" s="29">
        <v>5.7349285714286428E-2</v>
      </c>
      <c r="N62" s="29">
        <v>0.11450284701667604</v>
      </c>
      <c r="O62" s="29">
        <v>20.649770581978832</v>
      </c>
      <c r="P62" s="29">
        <f t="shared" si="0"/>
        <v>4.4996802146811206</v>
      </c>
      <c r="Q62" s="29">
        <v>0.82760354327080909</v>
      </c>
      <c r="R62" s="29">
        <f t="shared" si="1"/>
        <v>7.1999398284447458E-2</v>
      </c>
      <c r="S62" s="29">
        <v>1.3408623303454337</v>
      </c>
      <c r="T62" s="29">
        <v>0.87130799999999997</v>
      </c>
      <c r="U62" s="29">
        <v>0</v>
      </c>
      <c r="V62" s="29">
        <f t="shared" si="3"/>
        <v>120</v>
      </c>
      <c r="W62" s="29">
        <f t="shared" si="4"/>
        <v>115.66666666666667</v>
      </c>
      <c r="X62" s="29">
        <f t="shared" si="5"/>
        <v>240</v>
      </c>
      <c r="Y62" s="29">
        <v>317</v>
      </c>
      <c r="Z62" s="29" t="s">
        <v>2260</v>
      </c>
      <c r="AB62">
        <v>6363</v>
      </c>
      <c r="AC62">
        <v>308.40167500000001</v>
      </c>
      <c r="AD62">
        <v>20.632183999999999</v>
      </c>
      <c r="AE62">
        <v>63.6</v>
      </c>
      <c r="AF62">
        <v>149.09325899999999</v>
      </c>
      <c r="AG62">
        <v>14.909326</v>
      </c>
      <c r="AH62">
        <v>4.8457E-2</v>
      </c>
      <c r="AI62">
        <v>4.0182000000000002E-2</v>
      </c>
      <c r="AJ62">
        <v>0.82922399999999996</v>
      </c>
      <c r="AK62">
        <v>3.9274999999999997E-2</v>
      </c>
      <c r="AL62">
        <v>3.2500000000000001E-2</v>
      </c>
      <c r="AM62">
        <v>5</v>
      </c>
      <c r="AN62">
        <v>1.6213000000000002E-2</v>
      </c>
      <c r="AO62">
        <v>0.97275699999999998</v>
      </c>
      <c r="AP62">
        <v>3.1431710000000002</v>
      </c>
      <c r="AQ62">
        <v>0.78551499999999996</v>
      </c>
      <c r="AR62">
        <v>0.40563199999999999</v>
      </c>
      <c r="AS62">
        <v>40</v>
      </c>
      <c r="AT62">
        <v>15.165751</v>
      </c>
      <c r="AU62">
        <v>2.0140999999999999E-2</v>
      </c>
      <c r="AV62">
        <v>1.1174E-2</v>
      </c>
      <c r="AW62">
        <v>53.293294000000003</v>
      </c>
      <c r="AX62">
        <v>9.1955030000000004</v>
      </c>
      <c r="AY62">
        <v>313.62068499999998</v>
      </c>
      <c r="AZ62">
        <v>45.946184000000002</v>
      </c>
      <c r="BA62">
        <v>56.576500000000003</v>
      </c>
      <c r="BB62">
        <v>74.587113000000002</v>
      </c>
      <c r="BC62">
        <v>6.5203610000000003</v>
      </c>
      <c r="BD62">
        <v>1.0671870000000001</v>
      </c>
    </row>
    <row r="63" spans="1:56" x14ac:dyDescent="0.25">
      <c r="A63" t="s">
        <v>631</v>
      </c>
      <c r="B63" s="29">
        <v>2</v>
      </c>
      <c r="C63" t="s">
        <v>13</v>
      </c>
      <c r="D63">
        <v>11</v>
      </c>
      <c r="E63" t="s">
        <v>1</v>
      </c>
      <c r="F63" t="s">
        <v>245</v>
      </c>
      <c r="G63" s="6">
        <v>1.4378419396946835</v>
      </c>
      <c r="H63" s="6">
        <v>2.526766701661963</v>
      </c>
      <c r="I63" t="s">
        <v>52</v>
      </c>
      <c r="J63" s="29">
        <v>5042</v>
      </c>
      <c r="K63" s="29">
        <v>111</v>
      </c>
      <c r="L63" s="29">
        <f t="shared" si="2"/>
        <v>2.2015073383577946</v>
      </c>
      <c r="M63" s="29">
        <v>0.12348833333333478</v>
      </c>
      <c r="N63" s="29">
        <v>4.9072648721432591E-2</v>
      </c>
      <c r="O63" s="29">
        <v>16.494952990230875</v>
      </c>
      <c r="P63" s="29">
        <f t="shared" si="0"/>
        <v>8.6544978064290774</v>
      </c>
      <c r="Q63" s="29">
        <v>0.86026917036508743</v>
      </c>
      <c r="R63" s="29">
        <f t="shared" si="1"/>
        <v>0.1046650253787258</v>
      </c>
      <c r="S63" s="29">
        <v>1.3449572580020639</v>
      </c>
      <c r="T63" s="29">
        <v>0.87130799999999997</v>
      </c>
      <c r="U63" s="29">
        <v>0</v>
      </c>
      <c r="V63" s="29">
        <f t="shared" si="3"/>
        <v>120</v>
      </c>
      <c r="W63" s="29">
        <f t="shared" si="4"/>
        <v>115.66666666666667</v>
      </c>
      <c r="X63" s="29">
        <f t="shared" si="5"/>
        <v>240</v>
      </c>
      <c r="Y63" s="29">
        <v>317</v>
      </c>
      <c r="Z63" s="29" t="s">
        <v>2260</v>
      </c>
      <c r="AB63">
        <v>5086</v>
      </c>
      <c r="AC63">
        <v>308.40167500000001</v>
      </c>
      <c r="AD63">
        <v>16.491479999999999</v>
      </c>
      <c r="AE63">
        <v>50.74</v>
      </c>
      <c r="AF63">
        <v>114.187181</v>
      </c>
      <c r="AG63">
        <v>11.418718</v>
      </c>
      <c r="AH63">
        <v>6.0628000000000001E-2</v>
      </c>
      <c r="AI63">
        <v>5.2048999999999998E-2</v>
      </c>
      <c r="AJ63">
        <v>0.85849500000000001</v>
      </c>
      <c r="AK63">
        <v>4.8099999999999997E-2</v>
      </c>
      <c r="AL63">
        <v>3.7499999999999999E-2</v>
      </c>
      <c r="AM63">
        <v>3</v>
      </c>
      <c r="AN63">
        <v>9.7280000000000005E-3</v>
      </c>
      <c r="AO63">
        <v>0.58365400000000001</v>
      </c>
      <c r="AP63">
        <v>3.362171</v>
      </c>
      <c r="AQ63">
        <v>1.5941749999999999</v>
      </c>
      <c r="AR63">
        <v>0.73635300000000004</v>
      </c>
      <c r="AS63">
        <v>57</v>
      </c>
      <c r="AT63">
        <v>24.879711</v>
      </c>
      <c r="AU63">
        <v>2.8466999999999999E-2</v>
      </c>
      <c r="AV63">
        <v>1.1504E-2</v>
      </c>
      <c r="AW63">
        <v>35.410693999999999</v>
      </c>
      <c r="AX63">
        <v>1.3634310000000001</v>
      </c>
      <c r="AY63">
        <v>124.370318</v>
      </c>
      <c r="AZ63">
        <v>53.498843999999998</v>
      </c>
      <c r="BA63">
        <v>68.974249999999998</v>
      </c>
      <c r="BB63">
        <v>67.242744000000002</v>
      </c>
      <c r="BC63">
        <v>6.8417640000000004</v>
      </c>
      <c r="BD63">
        <v>0.76376299999999997</v>
      </c>
    </row>
    <row r="64" spans="1:56" x14ac:dyDescent="0.25">
      <c r="A64" t="s">
        <v>632</v>
      </c>
      <c r="B64" s="29">
        <v>2</v>
      </c>
      <c r="C64" t="s">
        <v>8</v>
      </c>
      <c r="D64">
        <v>1</v>
      </c>
      <c r="E64" t="s">
        <v>1</v>
      </c>
      <c r="F64" t="s">
        <v>245</v>
      </c>
      <c r="G64" s="6">
        <v>1.4378419396946835</v>
      </c>
      <c r="H64" s="6">
        <v>2.526766701661963</v>
      </c>
      <c r="I64" t="s">
        <v>50</v>
      </c>
      <c r="J64" s="29">
        <v>5913</v>
      </c>
      <c r="K64" s="29">
        <v>78</v>
      </c>
      <c r="L64" s="29">
        <f t="shared" si="2"/>
        <v>1.3191273465246067</v>
      </c>
      <c r="M64" s="29">
        <v>7.5482142857140958E-2</v>
      </c>
      <c r="N64" s="29">
        <v>4.0436968994222923E-2</v>
      </c>
      <c r="O64" s="29">
        <v>17.078842690202865</v>
      </c>
      <c r="P64" s="29">
        <f t="shared" si="0"/>
        <v>8.0706081064570867</v>
      </c>
      <c r="Q64" s="29">
        <v>0.80479493373960442</v>
      </c>
      <c r="R64" s="29">
        <f t="shared" si="1"/>
        <v>4.9190788753242787E-2</v>
      </c>
      <c r="S64" s="29">
        <v>1.1391500703479092</v>
      </c>
      <c r="T64" s="29">
        <v>0.87130799999999997</v>
      </c>
      <c r="U64" s="29">
        <v>0</v>
      </c>
      <c r="V64" s="29">
        <f t="shared" si="3"/>
        <v>120</v>
      </c>
      <c r="W64" s="29">
        <f t="shared" si="4"/>
        <v>115.66666666666667</v>
      </c>
      <c r="X64" s="29">
        <f t="shared" si="5"/>
        <v>240</v>
      </c>
      <c r="Y64" s="29">
        <v>317</v>
      </c>
      <c r="Z64" s="29" t="s">
        <v>2260</v>
      </c>
      <c r="AB64">
        <v>5983</v>
      </c>
      <c r="AC64">
        <v>351.07482499999998</v>
      </c>
      <c r="AD64">
        <v>17.041951000000001</v>
      </c>
      <c r="AE64">
        <v>59.75</v>
      </c>
      <c r="AF64">
        <v>135.144395</v>
      </c>
      <c r="AG64">
        <v>13.51444</v>
      </c>
      <c r="AH64">
        <v>5.8673000000000003E-2</v>
      </c>
      <c r="AI64">
        <v>4.727E-2</v>
      </c>
      <c r="AJ64">
        <v>0.80566000000000004</v>
      </c>
      <c r="AK64">
        <v>4.8175000000000003E-2</v>
      </c>
      <c r="AL64">
        <v>3.7499999999999999E-2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</row>
    <row r="65" spans="1:56" x14ac:dyDescent="0.25">
      <c r="A65" t="s">
        <v>632</v>
      </c>
      <c r="B65" s="29">
        <v>2</v>
      </c>
      <c r="C65" t="s">
        <v>17</v>
      </c>
      <c r="D65">
        <v>8</v>
      </c>
      <c r="E65" t="s">
        <v>1</v>
      </c>
      <c r="F65" t="s">
        <v>245</v>
      </c>
      <c r="G65" s="6">
        <v>1.4378419396946835</v>
      </c>
      <c r="H65" s="6">
        <v>2.526766701661963</v>
      </c>
      <c r="I65" t="s">
        <v>50</v>
      </c>
      <c r="J65" s="29">
        <v>6091</v>
      </c>
      <c r="K65" s="29">
        <v>0</v>
      </c>
      <c r="L65" s="29">
        <f t="shared" si="2"/>
        <v>0</v>
      </c>
      <c r="M65" s="29">
        <v>0</v>
      </c>
      <c r="N65" s="29">
        <v>0</v>
      </c>
      <c r="O65" s="29">
        <v>17.592969867415128</v>
      </c>
      <c r="P65" s="29">
        <f t="shared" si="0"/>
        <v>7.5564809292448238</v>
      </c>
      <c r="Q65" s="29">
        <v>0.88774107636641242</v>
      </c>
      <c r="R65" s="29">
        <f t="shared" si="1"/>
        <v>0.13213693138005078</v>
      </c>
      <c r="S65" s="29">
        <v>0.97955520395073903</v>
      </c>
      <c r="T65" s="29">
        <v>0.87130799999999997</v>
      </c>
      <c r="U65" s="29">
        <v>0</v>
      </c>
      <c r="V65" s="29">
        <f t="shared" si="3"/>
        <v>120</v>
      </c>
      <c r="W65" s="29">
        <f t="shared" si="4"/>
        <v>115.66666666666667</v>
      </c>
      <c r="X65" s="29">
        <f t="shared" si="5"/>
        <v>240</v>
      </c>
      <c r="Y65" s="29">
        <v>317</v>
      </c>
      <c r="Z65" s="29" t="s">
        <v>2260</v>
      </c>
      <c r="AB65">
        <v>6169</v>
      </c>
      <c r="AC65">
        <v>351.07482499999998</v>
      </c>
      <c r="AD65">
        <v>17.571753000000001</v>
      </c>
      <c r="AE65">
        <v>61.64</v>
      </c>
      <c r="AF65">
        <v>141.18544700000001</v>
      </c>
      <c r="AG65">
        <v>14.118544999999999</v>
      </c>
      <c r="AH65">
        <v>5.6901E-2</v>
      </c>
      <c r="AI65">
        <v>5.0415000000000001E-2</v>
      </c>
      <c r="AJ65">
        <v>0.88601099999999999</v>
      </c>
      <c r="AK65">
        <v>4.4249999999999998E-2</v>
      </c>
      <c r="AL65">
        <v>3.2500000000000001E-2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</row>
    <row r="66" spans="1:56" x14ac:dyDescent="0.25">
      <c r="A66" t="s">
        <v>632</v>
      </c>
      <c r="B66" s="29">
        <v>2</v>
      </c>
      <c r="C66" t="s">
        <v>38</v>
      </c>
      <c r="D66">
        <v>9</v>
      </c>
      <c r="E66" t="s">
        <v>1</v>
      </c>
      <c r="F66" t="s">
        <v>245</v>
      </c>
      <c r="G66" s="6">
        <v>1.4378419396946835</v>
      </c>
      <c r="H66" s="6">
        <v>2.526766701661963</v>
      </c>
      <c r="I66" t="s">
        <v>52</v>
      </c>
      <c r="J66" s="29">
        <v>1953</v>
      </c>
      <c r="K66" s="29">
        <v>57</v>
      </c>
      <c r="L66" s="29">
        <f t="shared" si="2"/>
        <v>2.9185867895545314</v>
      </c>
      <c r="M66" s="29">
        <v>0.25010277777777545</v>
      </c>
      <c r="N66" s="29">
        <v>2.5995194353429021E-2</v>
      </c>
      <c r="O66" s="29">
        <v>5.6409571746940976</v>
      </c>
      <c r="P66" s="29">
        <f t="shared" si="0"/>
        <v>19.508493621965854</v>
      </c>
      <c r="Q66" s="29">
        <v>0.7180189546508442</v>
      </c>
      <c r="R66" s="29">
        <f t="shared" si="1"/>
        <v>3.7585190335517438E-2</v>
      </c>
      <c r="S66" s="29">
        <v>1.0595285677583524</v>
      </c>
      <c r="T66" s="29">
        <v>0.87130799999999997</v>
      </c>
      <c r="U66" s="29">
        <v>0</v>
      </c>
      <c r="V66" s="29">
        <f t="shared" si="3"/>
        <v>120</v>
      </c>
      <c r="W66" s="29">
        <f t="shared" si="4"/>
        <v>115.66666666666667</v>
      </c>
      <c r="X66" s="29">
        <f t="shared" si="5"/>
        <v>240</v>
      </c>
      <c r="Y66" s="29">
        <v>317</v>
      </c>
      <c r="Z66" s="29" t="s">
        <v>2260</v>
      </c>
      <c r="AB66">
        <v>1976</v>
      </c>
      <c r="AC66">
        <v>351.07482499999998</v>
      </c>
      <c r="AD66">
        <v>5.6284299999999998</v>
      </c>
      <c r="AE66">
        <v>19.010000000000002</v>
      </c>
      <c r="AF66">
        <v>18.500537999999999</v>
      </c>
      <c r="AG66">
        <v>1.8500540000000001</v>
      </c>
      <c r="AH66">
        <v>0.177731</v>
      </c>
      <c r="AI66">
        <v>0.12756600000000001</v>
      </c>
      <c r="AJ66">
        <v>0.71774800000000005</v>
      </c>
      <c r="AK66">
        <v>0.14017499999999999</v>
      </c>
      <c r="AL66">
        <v>0.1075</v>
      </c>
      <c r="AM66">
        <v>1</v>
      </c>
      <c r="AN66">
        <v>2.8479999999999998E-3</v>
      </c>
      <c r="AO66">
        <v>0.170904</v>
      </c>
      <c r="AP66">
        <v>1.8218620000000001</v>
      </c>
      <c r="AQ66">
        <v>2.0880000000000001</v>
      </c>
      <c r="AR66">
        <v>0</v>
      </c>
      <c r="AS66">
        <v>36</v>
      </c>
      <c r="AT66">
        <v>0</v>
      </c>
      <c r="AU66">
        <v>5.9657000000000002E-2</v>
      </c>
      <c r="AV66">
        <v>2.7628E-2</v>
      </c>
      <c r="AW66">
        <v>16.762452</v>
      </c>
      <c r="AX66">
        <v>0</v>
      </c>
      <c r="AY66">
        <v>50.697085000000001</v>
      </c>
      <c r="AZ66">
        <v>0</v>
      </c>
      <c r="BA66">
        <v>0</v>
      </c>
      <c r="BB66">
        <v>0</v>
      </c>
      <c r="BC66">
        <v>7.9865550000000001</v>
      </c>
      <c r="BD66">
        <v>0.37267800000000001</v>
      </c>
    </row>
    <row r="67" spans="1:56" x14ac:dyDescent="0.25">
      <c r="A67" t="s">
        <v>632</v>
      </c>
      <c r="B67" s="29">
        <v>2</v>
      </c>
      <c r="C67" t="s">
        <v>13</v>
      </c>
      <c r="D67">
        <v>11</v>
      </c>
      <c r="E67" t="s">
        <v>1</v>
      </c>
      <c r="F67" t="s">
        <v>245</v>
      </c>
      <c r="G67" s="6">
        <v>1.4378419396946835</v>
      </c>
      <c r="H67" s="6">
        <v>2.526766701661963</v>
      </c>
      <c r="I67" t="s">
        <v>51</v>
      </c>
      <c r="J67" s="29">
        <v>7823</v>
      </c>
      <c r="K67" s="29">
        <v>88</v>
      </c>
      <c r="L67" s="29">
        <f t="shared" si="2"/>
        <v>1.1248881503259618</v>
      </c>
      <c r="M67" s="29">
        <v>4.5886764705882988E-2</v>
      </c>
      <c r="N67" s="29">
        <v>4.9102033778699261E-2</v>
      </c>
      <c r="O67" s="29">
        <v>22.595600602986135</v>
      </c>
      <c r="P67" s="29">
        <f t="shared" ref="P67:P130" si="6">ABS(O67-$O$250)</f>
        <v>2.5538501936738172</v>
      </c>
      <c r="Q67" s="29">
        <v>0.72351738979150537</v>
      </c>
      <c r="R67" s="29">
        <f t="shared" ref="R67:R130" si="7">ABS(Q67-$Q$250)</f>
        <v>3.2086755194856265E-2</v>
      </c>
      <c r="S67" s="29">
        <v>1.1496621972054284</v>
      </c>
      <c r="T67" s="29">
        <v>0.87130799999999997</v>
      </c>
      <c r="U67" s="29">
        <v>0</v>
      </c>
      <c r="V67" s="29">
        <f t="shared" si="3"/>
        <v>120</v>
      </c>
      <c r="W67" s="29">
        <f t="shared" si="4"/>
        <v>115.66666666666667</v>
      </c>
      <c r="X67" s="29">
        <f t="shared" si="5"/>
        <v>240</v>
      </c>
      <c r="Y67" s="29">
        <v>317</v>
      </c>
      <c r="Z67" s="29" t="s">
        <v>2260</v>
      </c>
      <c r="AB67">
        <v>7929</v>
      </c>
      <c r="AC67">
        <v>351.07482499999998</v>
      </c>
      <c r="AD67">
        <v>22.584928999999999</v>
      </c>
      <c r="AE67">
        <v>79.260000000000005</v>
      </c>
      <c r="AF67">
        <v>198.94545099999999</v>
      </c>
      <c r="AG67">
        <v>19.894545000000001</v>
      </c>
      <c r="AH67">
        <v>4.4273E-2</v>
      </c>
      <c r="AI67">
        <v>3.2043000000000002E-2</v>
      </c>
      <c r="AJ67">
        <v>0.72375999999999996</v>
      </c>
      <c r="AK67">
        <v>3.7913000000000002E-2</v>
      </c>
      <c r="AL67">
        <v>3.2500000000000001E-2</v>
      </c>
      <c r="AM67">
        <v>1</v>
      </c>
      <c r="AN67">
        <v>2.8479999999999998E-3</v>
      </c>
      <c r="AO67">
        <v>0.170904</v>
      </c>
      <c r="AP67">
        <v>0.46664099999999997</v>
      </c>
      <c r="AQ67">
        <v>0.68530000000000002</v>
      </c>
      <c r="AR67">
        <v>0</v>
      </c>
      <c r="AS67">
        <v>37</v>
      </c>
      <c r="AT67">
        <v>0</v>
      </c>
      <c r="AU67">
        <v>1.9036000000000001E-2</v>
      </c>
      <c r="AV67">
        <v>8.3649999999999992E-3</v>
      </c>
      <c r="AW67">
        <v>52.531737999999997</v>
      </c>
      <c r="AX67">
        <v>0</v>
      </c>
      <c r="AY67">
        <v>127.79552700000001</v>
      </c>
      <c r="AZ67">
        <v>0</v>
      </c>
      <c r="BA67">
        <v>0</v>
      </c>
      <c r="BB67">
        <v>0</v>
      </c>
      <c r="BC67">
        <v>5.6192770000000003</v>
      </c>
      <c r="BD67">
        <v>0.37267800000000001</v>
      </c>
    </row>
    <row r="68" spans="1:56" x14ac:dyDescent="0.25">
      <c r="A68" t="s">
        <v>645</v>
      </c>
      <c r="B68">
        <v>3</v>
      </c>
      <c r="C68" t="s">
        <v>21</v>
      </c>
      <c r="D68">
        <v>7</v>
      </c>
      <c r="E68" t="s">
        <v>1</v>
      </c>
      <c r="F68" t="s">
        <v>245</v>
      </c>
      <c r="G68" s="6">
        <v>3.2915089590539779</v>
      </c>
      <c r="H68" s="6">
        <v>0.21191177982254308</v>
      </c>
      <c r="I68" t="s">
        <v>51</v>
      </c>
      <c r="J68" s="29">
        <v>3467</v>
      </c>
      <c r="K68" s="29">
        <v>465</v>
      </c>
      <c r="L68" s="29">
        <f t="shared" ref="L68:L131" si="8">K68/J68*100</f>
        <v>13.412171906547449</v>
      </c>
      <c r="M68" s="29">
        <v>8.7763235294117253E-2</v>
      </c>
      <c r="N68" s="29">
        <v>0.2826023166799006</v>
      </c>
      <c r="O68" s="29">
        <v>11.526849787402535</v>
      </c>
      <c r="P68" s="29">
        <f t="shared" si="6"/>
        <v>13.622601009257417</v>
      </c>
      <c r="Q68" s="29">
        <v>1.1776417331923033</v>
      </c>
      <c r="R68" s="29">
        <f t="shared" si="7"/>
        <v>0.42203758820594162</v>
      </c>
      <c r="T68" s="29">
        <v>1.0757099999999999</v>
      </c>
      <c r="U68" s="29">
        <v>0</v>
      </c>
      <c r="V68" s="29">
        <f>AVERAGE(120,120,120)</f>
        <v>120</v>
      </c>
      <c r="W68" s="29">
        <f>AVERAGE(13,30,120)</f>
        <v>54.333333333333336</v>
      </c>
      <c r="X68" s="29">
        <f>AVERAGE(133,150,240)</f>
        <v>174.33333333333334</v>
      </c>
      <c r="Y68" s="29">
        <v>32</v>
      </c>
      <c r="Z68" s="29" t="s">
        <v>2261</v>
      </c>
      <c r="AB68">
        <v>3538</v>
      </c>
      <c r="AC68">
        <v>304.02457500000003</v>
      </c>
      <c r="AD68">
        <v>11.637217</v>
      </c>
      <c r="AE68">
        <v>35.020000000000003</v>
      </c>
      <c r="AF68">
        <v>58.176451999999998</v>
      </c>
      <c r="AG68">
        <v>5.8176449999999997</v>
      </c>
      <c r="AH68">
        <v>8.5922999999999999E-2</v>
      </c>
      <c r="AI68">
        <v>0.1014</v>
      </c>
      <c r="AJ68">
        <v>1.1801250000000001</v>
      </c>
      <c r="AK68">
        <v>5.2275000000000002E-2</v>
      </c>
      <c r="AL68">
        <v>3.7499999999999999E-2</v>
      </c>
      <c r="AM68">
        <v>3</v>
      </c>
      <c r="AN68">
        <v>9.868E-3</v>
      </c>
      <c r="AO68">
        <v>0.59205700000000006</v>
      </c>
      <c r="AP68">
        <v>1.0457890000000001</v>
      </c>
      <c r="AQ68">
        <v>0.213342</v>
      </c>
      <c r="AR68">
        <v>0.23117199999999999</v>
      </c>
      <c r="AS68">
        <v>12.333333</v>
      </c>
      <c r="AT68">
        <v>6.8068590000000002</v>
      </c>
      <c r="AU68">
        <v>1.8824E-2</v>
      </c>
      <c r="AV68">
        <v>1.4576E-2</v>
      </c>
      <c r="AW68">
        <v>82.042174000000003</v>
      </c>
      <c r="AX68">
        <v>44.719642999999998</v>
      </c>
      <c r="AY68">
        <v>238.383388</v>
      </c>
      <c r="AZ68">
        <v>10.071489</v>
      </c>
      <c r="BA68">
        <v>18.974225000000001</v>
      </c>
      <c r="BB68">
        <v>20.392994999999999</v>
      </c>
      <c r="BC68">
        <v>5.7750709999999996</v>
      </c>
      <c r="BD68">
        <v>1.118034</v>
      </c>
    </row>
    <row r="69" spans="1:56" x14ac:dyDescent="0.25">
      <c r="A69" t="s">
        <v>646</v>
      </c>
      <c r="B69" s="29">
        <v>3</v>
      </c>
      <c r="C69" t="s">
        <v>3</v>
      </c>
      <c r="D69">
        <v>4</v>
      </c>
      <c r="E69" t="s">
        <v>1</v>
      </c>
      <c r="F69" t="s">
        <v>245</v>
      </c>
      <c r="G69" s="6">
        <v>3.2915089590539779</v>
      </c>
      <c r="H69" s="6">
        <v>0.21191177982254308</v>
      </c>
      <c r="I69" t="s">
        <v>50</v>
      </c>
      <c r="J69" s="29">
        <v>6231</v>
      </c>
      <c r="K69" s="29">
        <v>17</v>
      </c>
      <c r="L69" s="29">
        <f t="shared" si="8"/>
        <v>0.27282940138019579</v>
      </c>
      <c r="M69" s="29">
        <v>3.9162499999996658E-2</v>
      </c>
      <c r="N69" s="29">
        <v>1.3061177709378417E-2</v>
      </c>
      <c r="O69" s="29">
        <v>20.346049576784232</v>
      </c>
      <c r="P69" s="29">
        <f t="shared" si="6"/>
        <v>4.8034012198757203</v>
      </c>
      <c r="Q69" s="29">
        <v>0.64102019254555531</v>
      </c>
      <c r="R69" s="29">
        <f t="shared" si="7"/>
        <v>0.11458395244080632</v>
      </c>
      <c r="S69" s="29">
        <v>0.67837156021140999</v>
      </c>
      <c r="T69" s="29">
        <v>1.0757099999999999</v>
      </c>
      <c r="U69" s="29">
        <v>0</v>
      </c>
      <c r="V69" s="29">
        <f>AVERAGE(120,120,120)</f>
        <v>120</v>
      </c>
      <c r="W69" s="29">
        <f>AVERAGE(13,30,120)</f>
        <v>54.333333333333336</v>
      </c>
      <c r="X69" s="29">
        <f>AVERAGE(133,150,240)</f>
        <v>174.33333333333334</v>
      </c>
      <c r="Y69" s="29">
        <v>32</v>
      </c>
      <c r="Z69" s="29" t="s">
        <v>2261</v>
      </c>
      <c r="AB69">
        <v>6281</v>
      </c>
      <c r="AC69">
        <v>308.81277499999999</v>
      </c>
      <c r="AD69">
        <v>20.339183999999999</v>
      </c>
      <c r="AE69">
        <v>62.77</v>
      </c>
      <c r="AF69">
        <v>148.98851300000001</v>
      </c>
      <c r="AG69">
        <v>14.898851000000001</v>
      </c>
      <c r="AH69">
        <v>4.9125000000000002E-2</v>
      </c>
      <c r="AI69">
        <v>3.1459000000000001E-2</v>
      </c>
      <c r="AJ69">
        <v>0.64039599999999997</v>
      </c>
      <c r="AK69">
        <v>4.2687999999999997E-2</v>
      </c>
      <c r="AL69">
        <v>3.7499999999999999E-2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</row>
    <row r="70" spans="1:56" x14ac:dyDescent="0.25">
      <c r="A70" t="s">
        <v>646</v>
      </c>
      <c r="B70" s="29">
        <v>3</v>
      </c>
      <c r="C70" t="s">
        <v>13</v>
      </c>
      <c r="D70">
        <v>11</v>
      </c>
      <c r="E70" t="s">
        <v>1</v>
      </c>
      <c r="F70" t="s">
        <v>245</v>
      </c>
      <c r="G70" s="6">
        <v>3.2915089590539779</v>
      </c>
      <c r="H70" s="6">
        <v>0.21191177982254308</v>
      </c>
      <c r="I70" t="s">
        <v>50</v>
      </c>
      <c r="J70" s="29">
        <v>6932</v>
      </c>
      <c r="K70" s="29">
        <v>110</v>
      </c>
      <c r="L70" s="29">
        <f t="shared" si="8"/>
        <v>1.5868436237738026</v>
      </c>
      <c r="M70" s="29">
        <v>3.5976086956524975E-2</v>
      </c>
      <c r="N70" s="29">
        <v>7.5101771828925898E-2</v>
      </c>
      <c r="O70" s="29">
        <v>22.635020970352798</v>
      </c>
      <c r="P70" s="29">
        <f t="shared" si="6"/>
        <v>2.5144298263071541</v>
      </c>
      <c r="Q70" s="29">
        <v>0.65926085076585017</v>
      </c>
      <c r="R70" s="29">
        <f t="shared" si="7"/>
        <v>9.6343294220511466E-2</v>
      </c>
      <c r="S70" s="29">
        <v>0.67882754061371731</v>
      </c>
      <c r="T70" s="29">
        <v>1.0757099999999999</v>
      </c>
      <c r="U70" s="29">
        <v>0</v>
      </c>
      <c r="V70" s="29">
        <f t="shared" ref="V70:V112" si="9">AVERAGE(120,120,120)</f>
        <v>120</v>
      </c>
      <c r="W70" s="29">
        <f t="shared" ref="W70:W112" si="10">AVERAGE(13,30,120)</f>
        <v>54.333333333333336</v>
      </c>
      <c r="X70" s="29">
        <f t="shared" ref="X70:X112" si="11">AVERAGE(133,150,240)</f>
        <v>174.33333333333334</v>
      </c>
      <c r="Y70" s="29">
        <v>32</v>
      </c>
      <c r="Z70" s="29" t="s">
        <v>2261</v>
      </c>
      <c r="AB70">
        <v>6983</v>
      </c>
      <c r="AC70">
        <v>308.81277499999999</v>
      </c>
      <c r="AD70">
        <v>22.612406</v>
      </c>
      <c r="AE70">
        <v>69.819999999999993</v>
      </c>
      <c r="AF70">
        <v>164.705275</v>
      </c>
      <c r="AG70">
        <v>16.470527000000001</v>
      </c>
      <c r="AH70">
        <v>4.4221999999999997E-2</v>
      </c>
      <c r="AI70">
        <v>2.9166999999999998E-2</v>
      </c>
      <c r="AJ70">
        <v>0.65955699999999995</v>
      </c>
      <c r="AK70">
        <v>3.9163000000000003E-2</v>
      </c>
      <c r="AL70">
        <v>3.2500000000000001E-2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</row>
    <row r="71" spans="1:56" x14ac:dyDescent="0.25">
      <c r="A71" t="s">
        <v>646</v>
      </c>
      <c r="B71" s="29">
        <v>3</v>
      </c>
      <c r="C71" t="s">
        <v>10</v>
      </c>
      <c r="D71">
        <v>13</v>
      </c>
      <c r="E71" t="s">
        <v>1</v>
      </c>
      <c r="F71" t="s">
        <v>245</v>
      </c>
      <c r="G71" s="6">
        <v>3.2915089590539779</v>
      </c>
      <c r="H71" s="6">
        <v>0.21191177982254308</v>
      </c>
      <c r="I71" t="s">
        <v>51</v>
      </c>
      <c r="J71" s="29">
        <v>14815</v>
      </c>
      <c r="K71" s="29">
        <v>142</v>
      </c>
      <c r="L71" s="29">
        <f t="shared" si="8"/>
        <v>0.95848801889976376</v>
      </c>
      <c r="M71" s="29">
        <v>2.2064814814813261E-2</v>
      </c>
      <c r="N71" s="29">
        <v>8.8162949538304322E-2</v>
      </c>
      <c r="O71" s="29">
        <v>48.375336941110312</v>
      </c>
      <c r="P71" s="29">
        <f t="shared" si="6"/>
        <v>23.22588614445036</v>
      </c>
      <c r="Q71" s="29">
        <v>0.61742616072908707</v>
      </c>
      <c r="R71" s="29">
        <f t="shared" si="7"/>
        <v>0.13817798425727457</v>
      </c>
      <c r="S71" s="29">
        <v>0.67951781137492651</v>
      </c>
      <c r="T71" s="29">
        <v>1.0757099999999999</v>
      </c>
      <c r="U71" s="29">
        <v>0</v>
      </c>
      <c r="V71" s="29">
        <f t="shared" si="9"/>
        <v>120</v>
      </c>
      <c r="W71" s="29">
        <f t="shared" si="10"/>
        <v>54.333333333333336</v>
      </c>
      <c r="X71" s="29">
        <f t="shared" si="11"/>
        <v>174.33333333333334</v>
      </c>
      <c r="Y71" s="29">
        <v>32</v>
      </c>
      <c r="Z71" s="29" t="s">
        <v>2261</v>
      </c>
      <c r="AB71">
        <v>14931</v>
      </c>
      <c r="AC71">
        <v>308.81277499999999</v>
      </c>
      <c r="AD71">
        <v>48.349684000000003</v>
      </c>
      <c r="AE71">
        <v>149.30000000000001</v>
      </c>
      <c r="AF71">
        <v>494.59254900000002</v>
      </c>
      <c r="AG71">
        <v>49.459254999999999</v>
      </c>
      <c r="AH71">
        <v>2.0678999999999999E-2</v>
      </c>
      <c r="AI71">
        <v>1.2762000000000001E-2</v>
      </c>
      <c r="AJ71">
        <v>0.61713499999999999</v>
      </c>
      <c r="AK71">
        <v>1.9050000000000001E-2</v>
      </c>
      <c r="AL71">
        <v>1.7500000000000002E-2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</row>
    <row r="72" spans="1:56" x14ac:dyDescent="0.25">
      <c r="A72" t="s">
        <v>646</v>
      </c>
      <c r="B72" s="29">
        <v>3</v>
      </c>
      <c r="C72" t="s">
        <v>42</v>
      </c>
      <c r="D72">
        <v>13</v>
      </c>
      <c r="E72" t="s">
        <v>7</v>
      </c>
      <c r="F72" t="s">
        <v>245</v>
      </c>
      <c r="G72" s="6">
        <v>3.2915089590539779</v>
      </c>
      <c r="H72" s="6">
        <v>0.21191177982254308</v>
      </c>
      <c r="I72" t="s">
        <v>51</v>
      </c>
      <c r="J72" s="29">
        <v>1359</v>
      </c>
      <c r="K72" s="29">
        <v>424</v>
      </c>
      <c r="L72" s="29">
        <f t="shared" si="8"/>
        <v>31.199411331861665</v>
      </c>
      <c r="M72" s="29">
        <v>0.32996975806451445</v>
      </c>
      <c r="N72" s="29">
        <v>0.20244825449536547</v>
      </c>
      <c r="O72" s="29">
        <v>4.4375351267613174</v>
      </c>
      <c r="P72" s="29">
        <f t="shared" si="6"/>
        <v>20.711915669898634</v>
      </c>
      <c r="Q72" s="29">
        <v>1.7652232881903129</v>
      </c>
      <c r="R72" s="29">
        <f t="shared" si="7"/>
        <v>1.0096191432039512</v>
      </c>
      <c r="T72" s="29">
        <v>1.0757099999999999</v>
      </c>
      <c r="U72" s="29">
        <v>0</v>
      </c>
      <c r="V72" s="29">
        <f t="shared" si="9"/>
        <v>120</v>
      </c>
      <c r="W72" s="29">
        <f t="shared" si="10"/>
        <v>54.333333333333336</v>
      </c>
      <c r="X72" s="29">
        <f t="shared" si="11"/>
        <v>174.33333333333334</v>
      </c>
      <c r="Y72" s="29">
        <v>32</v>
      </c>
      <c r="Z72" s="29" t="s">
        <v>2261</v>
      </c>
      <c r="AB72">
        <v>1368</v>
      </c>
      <c r="AC72">
        <v>308.81277499999999</v>
      </c>
      <c r="AD72">
        <v>4.4298690000000001</v>
      </c>
      <c r="AE72">
        <v>12.31</v>
      </c>
      <c r="AF72">
        <v>14.907512000000001</v>
      </c>
      <c r="AG72">
        <v>1.4907509999999999</v>
      </c>
      <c r="AH72">
        <v>0.22578100000000001</v>
      </c>
      <c r="AI72">
        <v>0.39787699999999998</v>
      </c>
      <c r="AJ72">
        <v>1.7622260000000001</v>
      </c>
      <c r="AK72">
        <v>0.100275</v>
      </c>
      <c r="AL72">
        <v>7.2499999999999995E-2</v>
      </c>
      <c r="AM72">
        <v>5</v>
      </c>
      <c r="AN72">
        <v>1.6191000000000001E-2</v>
      </c>
      <c r="AO72">
        <v>0.97146200000000005</v>
      </c>
      <c r="AP72">
        <v>9.2105259999999998</v>
      </c>
      <c r="AQ72">
        <v>1.7704249999999999</v>
      </c>
      <c r="AR72">
        <v>0.76333399999999996</v>
      </c>
      <c r="AS72">
        <v>25.2</v>
      </c>
      <c r="AT72">
        <v>6.1400329999999999</v>
      </c>
      <c r="AU72">
        <v>7.3158000000000001E-2</v>
      </c>
      <c r="AV72">
        <v>4.1293999999999997E-2</v>
      </c>
      <c r="AW72">
        <v>14.318549000000001</v>
      </c>
      <c r="AX72">
        <v>2.0604640000000001</v>
      </c>
      <c r="AY72">
        <v>45.541054000000003</v>
      </c>
      <c r="AZ72">
        <v>13.922150999999999</v>
      </c>
      <c r="BA72">
        <v>8.0520689999999995</v>
      </c>
      <c r="BB72">
        <v>10.589432</v>
      </c>
      <c r="BC72">
        <v>6.3372080000000004</v>
      </c>
      <c r="BD72">
        <v>1.213352</v>
      </c>
    </row>
    <row r="73" spans="1:56" x14ac:dyDescent="0.25">
      <c r="A73" t="s">
        <v>647</v>
      </c>
      <c r="B73" s="29">
        <v>3</v>
      </c>
      <c r="C73" t="s">
        <v>12</v>
      </c>
      <c r="D73">
        <v>5</v>
      </c>
      <c r="E73" t="s">
        <v>1</v>
      </c>
      <c r="F73" t="s">
        <v>245</v>
      </c>
      <c r="G73" s="6">
        <v>3.2915089590539779</v>
      </c>
      <c r="H73" s="6">
        <v>0.21191177982254308</v>
      </c>
      <c r="I73" t="s">
        <v>51</v>
      </c>
      <c r="J73" s="29">
        <v>15785</v>
      </c>
      <c r="K73" s="29">
        <v>59</v>
      </c>
      <c r="L73" s="29">
        <f t="shared" si="8"/>
        <v>0.3737725688945201</v>
      </c>
      <c r="M73" s="29">
        <v>1.6785714285715767E-2</v>
      </c>
      <c r="N73" s="29">
        <v>3.642273617108429E-2</v>
      </c>
      <c r="O73" s="29">
        <v>41.066635032897537</v>
      </c>
      <c r="P73" s="29">
        <f t="shared" si="6"/>
        <v>15.917184236237585</v>
      </c>
      <c r="Q73" s="29">
        <v>0.59360716465441599</v>
      </c>
      <c r="R73" s="29">
        <f t="shared" si="7"/>
        <v>0.16199698033194565</v>
      </c>
      <c r="S73" s="29">
        <v>0.49116977203220979</v>
      </c>
      <c r="T73" s="29">
        <v>1.0757099999999999</v>
      </c>
      <c r="U73" s="29">
        <v>0</v>
      </c>
      <c r="V73" s="29">
        <f t="shared" si="9"/>
        <v>120</v>
      </c>
      <c r="W73" s="29">
        <f t="shared" si="10"/>
        <v>54.333333333333336</v>
      </c>
      <c r="X73" s="29">
        <f t="shared" si="11"/>
        <v>174.33333333333334</v>
      </c>
      <c r="Y73" s="29">
        <v>32</v>
      </c>
      <c r="Z73" s="29" t="s">
        <v>2261</v>
      </c>
      <c r="AB73">
        <v>15907</v>
      </c>
      <c r="AC73">
        <v>387.56574999999998</v>
      </c>
      <c r="AD73">
        <v>41.043357999999998</v>
      </c>
      <c r="AE73">
        <v>159.06</v>
      </c>
      <c r="AF73">
        <v>485.14888100000002</v>
      </c>
      <c r="AG73">
        <v>48.514887999999999</v>
      </c>
      <c r="AH73">
        <v>2.436E-2</v>
      </c>
      <c r="AI73">
        <v>1.4475E-2</v>
      </c>
      <c r="AJ73">
        <v>0.59419500000000003</v>
      </c>
      <c r="AK73">
        <v>2.3349999999999999E-2</v>
      </c>
      <c r="AL73">
        <v>2.2499999999999999E-2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</row>
    <row r="74" spans="1:56" x14ac:dyDescent="0.25">
      <c r="A74" t="s">
        <v>647</v>
      </c>
      <c r="B74" s="29">
        <v>3</v>
      </c>
      <c r="C74" t="s">
        <v>47</v>
      </c>
      <c r="D74">
        <v>5</v>
      </c>
      <c r="E74" t="s">
        <v>7</v>
      </c>
      <c r="F74" t="s">
        <v>245</v>
      </c>
      <c r="G74" s="6">
        <v>3.2915089590539779</v>
      </c>
      <c r="H74" s="6">
        <v>0.21191177982254308</v>
      </c>
      <c r="I74" t="s">
        <v>51</v>
      </c>
      <c r="J74" s="29">
        <v>1414</v>
      </c>
      <c r="K74" s="29">
        <v>468</v>
      </c>
      <c r="L74" s="29">
        <f t="shared" si="8"/>
        <v>33.097595473833096</v>
      </c>
      <c r="M74" s="29">
        <v>0.38819485294117395</v>
      </c>
      <c r="N74" s="29">
        <v>0.17691043283098082</v>
      </c>
      <c r="O74" s="29">
        <v>3.6786963532795132</v>
      </c>
      <c r="P74" s="29">
        <f t="shared" si="6"/>
        <v>21.470754443380439</v>
      </c>
      <c r="Q74" s="29">
        <v>1.7406669008690676</v>
      </c>
      <c r="R74" s="29">
        <f t="shared" si="7"/>
        <v>0.98506275588270598</v>
      </c>
      <c r="T74" s="29">
        <v>1.0757099999999999</v>
      </c>
      <c r="U74" s="29">
        <v>0</v>
      </c>
      <c r="V74" s="29">
        <f t="shared" si="9"/>
        <v>120</v>
      </c>
      <c r="W74" s="29">
        <f t="shared" si="10"/>
        <v>54.333333333333336</v>
      </c>
      <c r="X74" s="29">
        <f t="shared" si="11"/>
        <v>174.33333333333334</v>
      </c>
      <c r="Y74" s="29">
        <v>32</v>
      </c>
      <c r="Z74" s="29" t="s">
        <v>2261</v>
      </c>
      <c r="AB74">
        <v>1426</v>
      </c>
      <c r="AC74">
        <v>387.56574999999998</v>
      </c>
      <c r="AD74">
        <v>3.679376</v>
      </c>
      <c r="AE74">
        <v>12.51</v>
      </c>
      <c r="AF74">
        <v>13.869027000000001</v>
      </c>
      <c r="AG74">
        <v>1.386903</v>
      </c>
      <c r="AH74">
        <v>0.27180199999999999</v>
      </c>
      <c r="AI74">
        <v>0.47153099999999998</v>
      </c>
      <c r="AJ74">
        <v>1.734837</v>
      </c>
      <c r="AK74">
        <v>0.12265</v>
      </c>
      <c r="AL74">
        <v>6.7500000000000004E-2</v>
      </c>
      <c r="AM74">
        <v>4</v>
      </c>
      <c r="AN74">
        <v>1.0321E-2</v>
      </c>
      <c r="AO74">
        <v>0.61924999999999997</v>
      </c>
      <c r="AP74">
        <v>10.168303</v>
      </c>
      <c r="AQ74">
        <v>2.6898810000000002</v>
      </c>
      <c r="AR74">
        <v>0.95988200000000001</v>
      </c>
      <c r="AS74">
        <v>36.25</v>
      </c>
      <c r="AT74">
        <v>14.430870000000001</v>
      </c>
      <c r="AU74">
        <v>7.6309000000000002E-2</v>
      </c>
      <c r="AV74">
        <v>4.5796000000000003E-2</v>
      </c>
      <c r="AW74">
        <v>12.972742</v>
      </c>
      <c r="AX74">
        <v>1.5360199999999999</v>
      </c>
      <c r="AY74">
        <v>41.202464999999997</v>
      </c>
      <c r="AZ74">
        <v>8.9251120000000004</v>
      </c>
      <c r="BA74">
        <v>3.5278499999999999</v>
      </c>
      <c r="BB74">
        <v>2.0424509999999998</v>
      </c>
      <c r="BC74">
        <v>10.092102000000001</v>
      </c>
      <c r="BD74">
        <v>1.399708</v>
      </c>
    </row>
    <row r="75" spans="1:56" x14ac:dyDescent="0.25">
      <c r="A75" t="s">
        <v>647</v>
      </c>
      <c r="B75" s="29">
        <v>3</v>
      </c>
      <c r="C75" t="s">
        <v>10</v>
      </c>
      <c r="D75">
        <v>13</v>
      </c>
      <c r="E75" t="s">
        <v>1</v>
      </c>
      <c r="F75" t="s">
        <v>245</v>
      </c>
      <c r="G75" s="6">
        <v>3.2915089590539779</v>
      </c>
      <c r="H75" s="6">
        <v>0.21191177982254308</v>
      </c>
      <c r="I75" t="s">
        <v>50</v>
      </c>
      <c r="J75" s="29">
        <v>7025</v>
      </c>
      <c r="K75" s="29">
        <v>66</v>
      </c>
      <c r="L75" s="29">
        <f t="shared" si="8"/>
        <v>0.93950177935943069</v>
      </c>
      <c r="M75" s="29">
        <v>5.9184615384620769E-2</v>
      </c>
      <c r="N75" s="29">
        <v>3.3821112158863978E-2</v>
      </c>
      <c r="O75" s="29">
        <v>18.276408685847652</v>
      </c>
      <c r="P75" s="29">
        <f t="shared" si="6"/>
        <v>6.8730421108122997</v>
      </c>
      <c r="Q75" s="29">
        <v>0.56932281132269913</v>
      </c>
      <c r="R75" s="29">
        <f t="shared" si="7"/>
        <v>0.18628133366366251</v>
      </c>
      <c r="S75" s="29">
        <v>0.49116977203220979</v>
      </c>
      <c r="T75" s="29">
        <v>1.0757099999999999</v>
      </c>
      <c r="U75" s="29">
        <v>0</v>
      </c>
      <c r="V75" s="29">
        <f t="shared" si="9"/>
        <v>120</v>
      </c>
      <c r="W75" s="29">
        <f t="shared" si="10"/>
        <v>54.333333333333336</v>
      </c>
      <c r="X75" s="29">
        <f t="shared" si="11"/>
        <v>174.33333333333334</v>
      </c>
      <c r="Y75" s="29">
        <v>32</v>
      </c>
      <c r="Z75" s="29" t="s">
        <v>2261</v>
      </c>
      <c r="AB75">
        <v>7069</v>
      </c>
      <c r="AC75">
        <v>387.56574999999998</v>
      </c>
      <c r="AD75">
        <v>18.239485999999999</v>
      </c>
      <c r="AE75">
        <v>70.680000000000007</v>
      </c>
      <c r="AF75">
        <v>159.79323400000001</v>
      </c>
      <c r="AG75">
        <v>15.979323000000001</v>
      </c>
      <c r="AH75">
        <v>5.4814000000000002E-2</v>
      </c>
      <c r="AI75">
        <v>3.1444E-2</v>
      </c>
      <c r="AJ75">
        <v>0.57365600000000005</v>
      </c>
      <c r="AK75">
        <v>4.8349999999999997E-2</v>
      </c>
      <c r="AL75">
        <v>4.2500000000000003E-2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</row>
    <row r="76" spans="1:56" x14ac:dyDescent="0.25">
      <c r="A76" t="s">
        <v>648</v>
      </c>
      <c r="B76" s="29">
        <v>3</v>
      </c>
      <c r="C76" t="s">
        <v>12</v>
      </c>
      <c r="D76">
        <v>5</v>
      </c>
      <c r="E76" t="s">
        <v>1</v>
      </c>
      <c r="F76" t="s">
        <v>245</v>
      </c>
      <c r="G76" s="6">
        <v>3.2915089590539779</v>
      </c>
      <c r="H76" s="6">
        <v>0.21191177982254308</v>
      </c>
      <c r="I76" t="s">
        <v>51</v>
      </c>
      <c r="J76" s="29">
        <v>5168</v>
      </c>
      <c r="K76" s="29">
        <v>34</v>
      </c>
      <c r="L76" s="29">
        <f t="shared" si="8"/>
        <v>0.6578947368421052</v>
      </c>
      <c r="M76" s="29">
        <v>8.2516666666673899E-2</v>
      </c>
      <c r="N76" s="29">
        <v>2.0050325430323736E-2</v>
      </c>
      <c r="O76" s="29">
        <v>17.270013637318844</v>
      </c>
      <c r="P76" s="29">
        <f t="shared" si="6"/>
        <v>7.8794371593411086</v>
      </c>
      <c r="Q76" s="29">
        <v>0.59439780577443735</v>
      </c>
      <c r="R76" s="29">
        <f t="shared" si="7"/>
        <v>0.16120633921192429</v>
      </c>
      <c r="S76" s="29">
        <v>0.67575068251131898</v>
      </c>
      <c r="T76" s="29">
        <v>1.0757099999999999</v>
      </c>
      <c r="U76" s="29">
        <v>0</v>
      </c>
      <c r="V76" s="29">
        <f t="shared" si="9"/>
        <v>120</v>
      </c>
      <c r="W76" s="29">
        <f t="shared" si="10"/>
        <v>54.333333333333336</v>
      </c>
      <c r="X76" s="29">
        <f t="shared" si="11"/>
        <v>174.33333333333334</v>
      </c>
      <c r="Y76" s="29">
        <v>32</v>
      </c>
      <c r="Z76" s="29" t="s">
        <v>2261</v>
      </c>
      <c r="AB76">
        <v>5240</v>
      </c>
      <c r="AC76">
        <v>303.00279999999998</v>
      </c>
      <c r="AD76">
        <v>17.293569999999999</v>
      </c>
      <c r="AE76">
        <v>52.39</v>
      </c>
      <c r="AF76">
        <v>117.01118700000001</v>
      </c>
      <c r="AG76">
        <v>11.701119</v>
      </c>
      <c r="AH76">
        <v>5.7805000000000002E-2</v>
      </c>
      <c r="AI76">
        <v>3.4338E-2</v>
      </c>
      <c r="AJ76">
        <v>0.594024</v>
      </c>
      <c r="AK76">
        <v>5.0025E-2</v>
      </c>
      <c r="AL76">
        <v>3.7499999999999999E-2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</row>
    <row r="77" spans="1:56" x14ac:dyDescent="0.25">
      <c r="A77" t="s">
        <v>648</v>
      </c>
      <c r="B77" s="29">
        <v>3</v>
      </c>
      <c r="C77" t="s">
        <v>28</v>
      </c>
      <c r="D77">
        <v>15</v>
      </c>
      <c r="E77" t="s">
        <v>1</v>
      </c>
      <c r="F77" t="s">
        <v>245</v>
      </c>
      <c r="G77" s="6">
        <v>3.2915089590539779</v>
      </c>
      <c r="H77" s="6">
        <v>0.21191177982254308</v>
      </c>
      <c r="I77" t="s">
        <v>51</v>
      </c>
      <c r="J77" s="29">
        <v>5991</v>
      </c>
      <c r="K77" s="29">
        <v>0</v>
      </c>
      <c r="L77" s="29">
        <f t="shared" si="8"/>
        <v>0</v>
      </c>
      <c r="M77" s="29">
        <v>0</v>
      </c>
      <c r="N77" s="29">
        <v>0</v>
      </c>
      <c r="O77" s="29">
        <v>20.02024994217825</v>
      </c>
      <c r="P77" s="29">
        <f t="shared" si="6"/>
        <v>5.1292008544817023</v>
      </c>
      <c r="Q77" s="29">
        <v>0.50550291769573785</v>
      </c>
      <c r="R77" s="29">
        <f t="shared" si="7"/>
        <v>0.25010122729062378</v>
      </c>
      <c r="S77" s="29">
        <v>0.6745380029689052</v>
      </c>
      <c r="T77" s="29">
        <v>1.0757099999999999</v>
      </c>
      <c r="U77" s="29">
        <v>0</v>
      </c>
      <c r="V77" s="29">
        <f t="shared" si="9"/>
        <v>120</v>
      </c>
      <c r="W77" s="29">
        <f t="shared" si="10"/>
        <v>54.333333333333336</v>
      </c>
      <c r="X77" s="29">
        <f t="shared" si="11"/>
        <v>174.33333333333334</v>
      </c>
      <c r="Y77" s="29">
        <v>32</v>
      </c>
      <c r="Z77" s="29" t="s">
        <v>2261</v>
      </c>
      <c r="AB77">
        <v>6067</v>
      </c>
      <c r="AC77">
        <v>303.00279999999998</v>
      </c>
      <c r="AD77">
        <v>20.022917</v>
      </c>
      <c r="AE77">
        <v>60.66</v>
      </c>
      <c r="AF77">
        <v>154.62446199999999</v>
      </c>
      <c r="AG77">
        <v>15.462446</v>
      </c>
      <c r="AH77">
        <v>4.9912999999999999E-2</v>
      </c>
      <c r="AI77">
        <v>2.5167999999999999E-2</v>
      </c>
      <c r="AJ77">
        <v>0.50423600000000002</v>
      </c>
      <c r="AK77">
        <v>4.4600000000000001E-2</v>
      </c>
      <c r="AL77">
        <v>3.7499999999999999E-2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</row>
    <row r="78" spans="1:56" x14ac:dyDescent="0.25">
      <c r="A78" t="s">
        <v>648</v>
      </c>
      <c r="B78" s="29">
        <v>3</v>
      </c>
      <c r="C78" t="s">
        <v>34</v>
      </c>
      <c r="D78">
        <v>15</v>
      </c>
      <c r="E78" t="s">
        <v>7</v>
      </c>
      <c r="F78" t="s">
        <v>245</v>
      </c>
      <c r="G78" s="6">
        <v>3.2915089590539779</v>
      </c>
      <c r="H78" s="6">
        <v>0.21191177982254308</v>
      </c>
      <c r="I78" t="s">
        <v>51</v>
      </c>
      <c r="J78" s="29">
        <v>871</v>
      </c>
      <c r="K78" s="29">
        <v>348</v>
      </c>
      <c r="L78" s="29">
        <f t="shared" si="8"/>
        <v>39.954075774971301</v>
      </c>
      <c r="M78" s="29">
        <v>0.47318600000000194</v>
      </c>
      <c r="N78" s="29">
        <v>0.17042776615775176</v>
      </c>
      <c r="O78" s="29">
        <v>2.9106389083019955</v>
      </c>
      <c r="P78" s="29">
        <f t="shared" si="6"/>
        <v>22.238811888357958</v>
      </c>
      <c r="Q78" s="29">
        <v>2.039079057173137</v>
      </c>
      <c r="R78" s="29">
        <f t="shared" si="7"/>
        <v>1.2834749121867755</v>
      </c>
      <c r="T78" s="29">
        <v>1.0757099999999999</v>
      </c>
      <c r="U78" s="29">
        <v>0</v>
      </c>
      <c r="V78" s="29">
        <f t="shared" si="9"/>
        <v>120</v>
      </c>
      <c r="W78" s="29">
        <f t="shared" si="10"/>
        <v>54.333333333333336</v>
      </c>
      <c r="X78" s="29">
        <f t="shared" si="11"/>
        <v>174.33333333333334</v>
      </c>
      <c r="Y78" s="29">
        <v>32</v>
      </c>
      <c r="Z78" s="29" t="s">
        <v>2261</v>
      </c>
      <c r="AB78">
        <v>898</v>
      </c>
      <c r="AC78">
        <v>303.00279999999998</v>
      </c>
      <c r="AD78">
        <v>2.9636689999999999</v>
      </c>
      <c r="AE78">
        <v>7.65</v>
      </c>
      <c r="AF78">
        <v>7.6490200000000002</v>
      </c>
      <c r="AG78">
        <v>0.76490199999999997</v>
      </c>
      <c r="AH78">
        <v>0.33737800000000001</v>
      </c>
      <c r="AI78">
        <v>0.69115300000000002</v>
      </c>
      <c r="AJ78">
        <v>2.0486010000000001</v>
      </c>
      <c r="AK78">
        <v>0.14072499999999999</v>
      </c>
      <c r="AL78">
        <v>5.7500000000000002E-2</v>
      </c>
      <c r="AM78">
        <v>7</v>
      </c>
      <c r="AN78">
        <v>2.3102000000000001E-2</v>
      </c>
      <c r="AO78">
        <v>1.386126</v>
      </c>
      <c r="AP78">
        <v>18.040088999999998</v>
      </c>
      <c r="AQ78">
        <v>2.0231750000000002</v>
      </c>
      <c r="AR78">
        <v>0.99641800000000003</v>
      </c>
      <c r="AS78">
        <v>23.142856999999999</v>
      </c>
      <c r="AT78">
        <v>8.5328499999999998</v>
      </c>
      <c r="AU78">
        <v>9.1369000000000006E-2</v>
      </c>
      <c r="AV78">
        <v>5.2084999999999999E-2</v>
      </c>
      <c r="AW78">
        <v>11.517346999999999</v>
      </c>
      <c r="AX78">
        <v>1.73177</v>
      </c>
      <c r="AY78">
        <v>39.495837999999999</v>
      </c>
      <c r="AZ78">
        <v>14.530286</v>
      </c>
      <c r="BA78">
        <v>18.802700000000002</v>
      </c>
      <c r="BB78">
        <v>25.164037</v>
      </c>
      <c r="BC78">
        <v>7.1782120000000003</v>
      </c>
      <c r="BD78">
        <v>1.462494</v>
      </c>
    </row>
    <row r="79" spans="1:56" x14ac:dyDescent="0.25">
      <c r="A79" t="s">
        <v>648</v>
      </c>
      <c r="B79" s="29">
        <v>3</v>
      </c>
      <c r="C79" t="s">
        <v>11</v>
      </c>
      <c r="D79">
        <v>16</v>
      </c>
      <c r="E79" t="s">
        <v>1</v>
      </c>
      <c r="F79" t="s">
        <v>245</v>
      </c>
      <c r="G79" s="6">
        <v>3.2915089590539779</v>
      </c>
      <c r="H79" s="6">
        <v>0.21191177982254308</v>
      </c>
      <c r="I79" t="s">
        <v>51</v>
      </c>
      <c r="J79" s="29">
        <v>6277</v>
      </c>
      <c r="K79" s="29">
        <v>16</v>
      </c>
      <c r="L79" s="29">
        <f t="shared" si="8"/>
        <v>0.25489883702405608</v>
      </c>
      <c r="M79" s="29">
        <v>3.2299999999999329E-2</v>
      </c>
      <c r="N79" s="29">
        <v>1.3366883620215824E-2</v>
      </c>
      <c r="O79" s="29">
        <v>20.97598212102368</v>
      </c>
      <c r="P79" s="29">
        <f t="shared" si="6"/>
        <v>4.173468675636272</v>
      </c>
      <c r="Q79" s="29">
        <v>0.55239655439759905</v>
      </c>
      <c r="R79" s="29">
        <f t="shared" si="7"/>
        <v>0.20320759058876259</v>
      </c>
      <c r="S79" s="29">
        <v>0.65835490193750523</v>
      </c>
      <c r="T79" s="29">
        <v>1.0757099999999999</v>
      </c>
      <c r="U79" s="29">
        <v>0</v>
      </c>
      <c r="V79" s="29">
        <f t="shared" si="9"/>
        <v>120</v>
      </c>
      <c r="W79" s="29">
        <f t="shared" si="10"/>
        <v>54.333333333333336</v>
      </c>
      <c r="X79" s="29">
        <f t="shared" si="11"/>
        <v>174.33333333333334</v>
      </c>
      <c r="Y79" s="29">
        <v>32</v>
      </c>
      <c r="Z79" s="29" t="s">
        <v>2261</v>
      </c>
      <c r="AB79">
        <v>6352</v>
      </c>
      <c r="AC79">
        <v>303.00279999999998</v>
      </c>
      <c r="AD79">
        <v>20.963502999999999</v>
      </c>
      <c r="AE79">
        <v>63.51</v>
      </c>
      <c r="AF79">
        <v>153.572035</v>
      </c>
      <c r="AG79">
        <v>15.357203</v>
      </c>
      <c r="AH79">
        <v>4.7690000000000003E-2</v>
      </c>
      <c r="AI79">
        <v>2.6366000000000001E-2</v>
      </c>
      <c r="AJ79">
        <v>0.55285499999999999</v>
      </c>
      <c r="AK79">
        <v>4.3150000000000001E-2</v>
      </c>
      <c r="AL79">
        <v>3.7499999999999999E-2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</row>
    <row r="80" spans="1:56" x14ac:dyDescent="0.25">
      <c r="A80" t="s">
        <v>649</v>
      </c>
      <c r="B80" s="29">
        <v>3</v>
      </c>
      <c r="C80" t="s">
        <v>8</v>
      </c>
      <c r="D80">
        <v>1</v>
      </c>
      <c r="E80" t="s">
        <v>1</v>
      </c>
      <c r="F80" t="s">
        <v>245</v>
      </c>
      <c r="G80" s="6">
        <v>3.2915089590539779</v>
      </c>
      <c r="H80" s="6">
        <v>0.21191177982254308</v>
      </c>
      <c r="I80" t="s">
        <v>51</v>
      </c>
      <c r="J80" s="29">
        <v>353</v>
      </c>
      <c r="K80" s="29">
        <v>97</v>
      </c>
      <c r="L80" s="29">
        <f t="shared" si="8"/>
        <v>27.47875354107649</v>
      </c>
      <c r="M80" s="29">
        <v>0.50728249999999941</v>
      </c>
      <c r="N80" s="29">
        <v>5.9963678607759564E-2</v>
      </c>
      <c r="O80" s="29">
        <v>1.0583589274269563</v>
      </c>
      <c r="P80" s="29">
        <f t="shared" si="6"/>
        <v>24.091091869232997</v>
      </c>
      <c r="Q80" s="29">
        <v>1.2640746698933896</v>
      </c>
      <c r="R80" s="29">
        <f t="shared" si="7"/>
        <v>0.50847052490702793</v>
      </c>
      <c r="T80" s="29">
        <v>1.0757099999999999</v>
      </c>
      <c r="U80" s="29">
        <v>0</v>
      </c>
      <c r="V80" s="29">
        <f t="shared" si="9"/>
        <v>120</v>
      </c>
      <c r="W80" s="29">
        <f t="shared" si="10"/>
        <v>54.333333333333336</v>
      </c>
      <c r="X80" s="29">
        <f t="shared" si="11"/>
        <v>174.33333333333334</v>
      </c>
      <c r="Y80" s="29">
        <v>32</v>
      </c>
      <c r="Z80" s="29" t="s">
        <v>2261</v>
      </c>
      <c r="AB80">
        <v>357</v>
      </c>
      <c r="AC80">
        <v>336.56517500000001</v>
      </c>
      <c r="AD80">
        <v>1.060716</v>
      </c>
      <c r="AE80">
        <v>1.72</v>
      </c>
      <c r="AF80">
        <v>1.6436539999999999</v>
      </c>
      <c r="AG80">
        <v>0.16436500000000001</v>
      </c>
      <c r="AH80">
        <v>0.93669500000000006</v>
      </c>
      <c r="AI80">
        <v>1.17927</v>
      </c>
      <c r="AJ80">
        <v>1.258969</v>
      </c>
      <c r="AK80">
        <v>0.53838799999999998</v>
      </c>
      <c r="AL80">
        <v>2.2499999999999999E-2</v>
      </c>
      <c r="AM80">
        <v>3</v>
      </c>
      <c r="AN80">
        <v>8.914E-3</v>
      </c>
      <c r="AO80">
        <v>0.53481500000000004</v>
      </c>
      <c r="AP80">
        <v>7.5630249999999997</v>
      </c>
      <c r="AQ80">
        <v>1.1611670000000001</v>
      </c>
      <c r="AR80">
        <v>1.72112</v>
      </c>
      <c r="AS80">
        <v>9</v>
      </c>
      <c r="AT80">
        <v>6.9282029999999999</v>
      </c>
      <c r="AU80">
        <v>0.145146</v>
      </c>
      <c r="AV80">
        <v>0.16731699999999999</v>
      </c>
      <c r="AW80">
        <v>21.338818</v>
      </c>
      <c r="AX80">
        <v>19.143757999999998</v>
      </c>
      <c r="AY80">
        <v>52.824652</v>
      </c>
      <c r="AZ80">
        <v>34.011837999999997</v>
      </c>
      <c r="BA80">
        <v>30.767499999999998</v>
      </c>
      <c r="BB80">
        <v>4.2910069999999996</v>
      </c>
      <c r="BC80">
        <v>6.4166290000000004</v>
      </c>
      <c r="BD80">
        <v>0.76376299999999997</v>
      </c>
    </row>
    <row r="81" spans="1:60" x14ac:dyDescent="0.25">
      <c r="A81" t="s">
        <v>649</v>
      </c>
      <c r="B81" s="29">
        <v>3</v>
      </c>
      <c r="C81" t="s">
        <v>3</v>
      </c>
      <c r="D81">
        <v>4</v>
      </c>
      <c r="E81" t="s">
        <v>1</v>
      </c>
      <c r="F81" t="s">
        <v>245</v>
      </c>
      <c r="G81" s="6">
        <v>3.2915089590539779</v>
      </c>
      <c r="H81" s="6">
        <v>0.21191177982254308</v>
      </c>
      <c r="I81" t="s">
        <v>52</v>
      </c>
      <c r="J81" s="29">
        <v>3963</v>
      </c>
      <c r="K81" s="29">
        <v>839</v>
      </c>
      <c r="L81" s="29">
        <f t="shared" si="8"/>
        <v>21.170830179157203</v>
      </c>
      <c r="M81" s="29">
        <v>0.18124261904761824</v>
      </c>
      <c r="N81" s="29">
        <v>0.3148093126907377</v>
      </c>
      <c r="O81" s="29">
        <v>11.881802916127558</v>
      </c>
      <c r="P81" s="29">
        <f t="shared" si="6"/>
        <v>13.267647880532394</v>
      </c>
      <c r="Q81" s="29">
        <v>1.4755675232863592</v>
      </c>
      <c r="R81" s="29">
        <f t="shared" si="7"/>
        <v>0.71996337829999757</v>
      </c>
      <c r="S81" s="29">
        <v>0.95289995036507114</v>
      </c>
      <c r="T81" s="29">
        <v>1.0757099999999999</v>
      </c>
      <c r="U81" s="29">
        <v>0</v>
      </c>
      <c r="V81" s="29">
        <f t="shared" si="9"/>
        <v>120</v>
      </c>
      <c r="W81" s="29">
        <f t="shared" si="10"/>
        <v>54.333333333333336</v>
      </c>
      <c r="X81" s="29">
        <f t="shared" si="11"/>
        <v>174.33333333333334</v>
      </c>
      <c r="Y81" s="29">
        <v>32</v>
      </c>
      <c r="Z81" s="29" t="s">
        <v>2261</v>
      </c>
      <c r="AB81">
        <v>4002</v>
      </c>
      <c r="AC81">
        <v>336.56517500000001</v>
      </c>
      <c r="AD81">
        <v>11.890713</v>
      </c>
      <c r="AE81">
        <v>39.119999999999997</v>
      </c>
      <c r="AF81">
        <v>92.353264999999993</v>
      </c>
      <c r="AG81">
        <v>9.2353269999999998</v>
      </c>
      <c r="AH81">
        <v>8.4057000000000007E-2</v>
      </c>
      <c r="AI81">
        <v>0.124232</v>
      </c>
      <c r="AJ81">
        <v>1.4779409999999999</v>
      </c>
      <c r="AK81">
        <v>4.1974999999999998E-2</v>
      </c>
      <c r="AL81">
        <v>3.2500000000000001E-2</v>
      </c>
      <c r="AM81">
        <v>3</v>
      </c>
      <c r="AN81">
        <v>8.914E-3</v>
      </c>
      <c r="AO81">
        <v>0.53481500000000004</v>
      </c>
      <c r="AP81">
        <v>2.0489760000000001</v>
      </c>
      <c r="AQ81">
        <v>0.76116700000000004</v>
      </c>
      <c r="AR81">
        <v>0.521787</v>
      </c>
      <c r="AS81">
        <v>27.333333</v>
      </c>
      <c r="AT81">
        <v>14.468356</v>
      </c>
      <c r="AU81">
        <v>2.8905E-2</v>
      </c>
      <c r="AV81">
        <v>1.0618000000000001E-2</v>
      </c>
      <c r="AW81">
        <v>36.633360000000003</v>
      </c>
      <c r="AX81">
        <v>4.5339320000000001</v>
      </c>
      <c r="AY81">
        <v>117.95897100000001</v>
      </c>
      <c r="AZ81">
        <v>35.926782000000003</v>
      </c>
      <c r="BA81">
        <v>126.76326299999999</v>
      </c>
      <c r="BB81">
        <v>134.06633199999999</v>
      </c>
      <c r="BC81">
        <v>6.2164549999999998</v>
      </c>
      <c r="BD81">
        <v>0.76376299999999997</v>
      </c>
    </row>
    <row r="82" spans="1:60" x14ac:dyDescent="0.25">
      <c r="A82" t="s">
        <v>649</v>
      </c>
      <c r="B82" s="29">
        <v>3</v>
      </c>
      <c r="C82" t="s">
        <v>21</v>
      </c>
      <c r="D82">
        <v>7</v>
      </c>
      <c r="E82" t="s">
        <v>1</v>
      </c>
      <c r="F82" t="s">
        <v>245</v>
      </c>
      <c r="G82" s="6">
        <v>3.2915089590539779</v>
      </c>
      <c r="H82" s="6">
        <v>0.21191177982254308</v>
      </c>
      <c r="I82" t="s">
        <v>50</v>
      </c>
      <c r="J82" s="29">
        <v>15494</v>
      </c>
      <c r="K82" s="29">
        <v>351</v>
      </c>
      <c r="L82" s="29">
        <f t="shared" si="8"/>
        <v>2.2653930553762747</v>
      </c>
      <c r="M82" s="29">
        <v>6.095608108108206E-2</v>
      </c>
      <c r="N82" s="29">
        <v>0.1109328054243552</v>
      </c>
      <c r="O82" s="29">
        <v>46.453861817431331</v>
      </c>
      <c r="P82" s="29">
        <f t="shared" si="6"/>
        <v>21.304411020771379</v>
      </c>
      <c r="Q82" s="29">
        <v>0.96187368934388306</v>
      </c>
      <c r="R82" s="29">
        <f t="shared" si="7"/>
        <v>0.20626954435752143</v>
      </c>
      <c r="S82" s="29">
        <v>0.93973510894559276</v>
      </c>
      <c r="T82" s="29">
        <v>1.0757099999999999</v>
      </c>
      <c r="U82" s="29">
        <v>0</v>
      </c>
      <c r="V82" s="29">
        <f t="shared" si="9"/>
        <v>120</v>
      </c>
      <c r="W82" s="29">
        <f t="shared" si="10"/>
        <v>54.333333333333336</v>
      </c>
      <c r="X82" s="29">
        <f t="shared" si="11"/>
        <v>174.33333333333334</v>
      </c>
      <c r="Y82" s="29">
        <v>32</v>
      </c>
      <c r="Z82" s="29" t="s">
        <v>2261</v>
      </c>
      <c r="AB82">
        <v>15659</v>
      </c>
      <c r="AC82">
        <v>336.56517500000001</v>
      </c>
      <c r="AD82">
        <v>46.525906999999997</v>
      </c>
      <c r="AE82">
        <v>156.58000000000001</v>
      </c>
      <c r="AF82">
        <v>648.71598100000006</v>
      </c>
      <c r="AG82">
        <v>64.871598000000006</v>
      </c>
      <c r="AH82">
        <v>2.1489999999999999E-2</v>
      </c>
      <c r="AI82">
        <v>2.0663999999999998E-2</v>
      </c>
      <c r="AJ82">
        <v>0.96155900000000005</v>
      </c>
      <c r="AK82">
        <v>1.6799999999999999E-2</v>
      </c>
      <c r="AL82">
        <v>1.2500000000000001E-2</v>
      </c>
      <c r="AM82">
        <v>7</v>
      </c>
      <c r="AN82">
        <v>2.0798000000000001E-2</v>
      </c>
      <c r="AO82">
        <v>1.2479009999999999</v>
      </c>
      <c r="AP82">
        <v>1.9349890000000001</v>
      </c>
      <c r="AQ82">
        <v>0.40783199999999997</v>
      </c>
      <c r="AR82">
        <v>0.242061</v>
      </c>
      <c r="AS82">
        <v>43.285713999999999</v>
      </c>
      <c r="AT82">
        <v>21.140122000000002</v>
      </c>
      <c r="AU82">
        <v>9.6450000000000008E-3</v>
      </c>
      <c r="AV82">
        <v>3.29E-3</v>
      </c>
      <c r="AW82">
        <v>121.48909500000001</v>
      </c>
      <c r="AX82">
        <v>39.747458999999999</v>
      </c>
      <c r="AY82">
        <v>437.94459599999999</v>
      </c>
      <c r="AZ82">
        <v>471.81209000000001</v>
      </c>
      <c r="BA82">
        <v>26.836362999999999</v>
      </c>
      <c r="BB82">
        <v>31.775742000000001</v>
      </c>
      <c r="BC82">
        <v>6.2066720000000002</v>
      </c>
      <c r="BD82">
        <v>1.0671870000000001</v>
      </c>
    </row>
    <row r="83" spans="1:60" x14ac:dyDescent="0.25">
      <c r="A83" t="s">
        <v>649</v>
      </c>
      <c r="B83" s="29">
        <v>3</v>
      </c>
      <c r="C83" t="s">
        <v>17</v>
      </c>
      <c r="D83">
        <v>8</v>
      </c>
      <c r="E83" t="s">
        <v>1</v>
      </c>
      <c r="F83" t="s">
        <v>245</v>
      </c>
      <c r="G83" s="6">
        <v>3.2915089590539779</v>
      </c>
      <c r="H83" s="6">
        <v>0.21191177982254308</v>
      </c>
      <c r="I83" t="s">
        <v>50</v>
      </c>
      <c r="J83" s="29">
        <v>6756</v>
      </c>
      <c r="K83" s="29">
        <v>0</v>
      </c>
      <c r="L83" s="29">
        <f t="shared" si="8"/>
        <v>0</v>
      </c>
      <c r="M83" s="29">
        <v>0</v>
      </c>
      <c r="N83" s="29">
        <v>0</v>
      </c>
      <c r="O83" s="29">
        <v>20.25573063370118</v>
      </c>
      <c r="P83" s="29">
        <f t="shared" si="6"/>
        <v>4.8937201629587719</v>
      </c>
      <c r="Q83" s="29">
        <v>0.48431819154651667</v>
      </c>
      <c r="R83" s="29">
        <f t="shared" si="7"/>
        <v>0.27128595343984496</v>
      </c>
      <c r="S83" s="29">
        <v>0.8831798189569976</v>
      </c>
      <c r="T83" s="29">
        <v>1.0757099999999999</v>
      </c>
      <c r="U83" s="29">
        <v>0</v>
      </c>
      <c r="V83" s="29">
        <f t="shared" si="9"/>
        <v>120</v>
      </c>
      <c r="W83" s="29">
        <f t="shared" si="10"/>
        <v>54.333333333333336</v>
      </c>
      <c r="X83" s="29">
        <f t="shared" si="11"/>
        <v>174.33333333333334</v>
      </c>
      <c r="Y83" s="29">
        <v>32</v>
      </c>
      <c r="Z83" s="29" t="s">
        <v>2261</v>
      </c>
      <c r="AB83">
        <v>6811</v>
      </c>
      <c r="AC83">
        <v>336.56517500000001</v>
      </c>
      <c r="AD83">
        <v>20.236794</v>
      </c>
      <c r="AE83">
        <v>68.099999999999994</v>
      </c>
      <c r="AF83">
        <v>172.12748199999999</v>
      </c>
      <c r="AG83">
        <v>17.212748000000001</v>
      </c>
      <c r="AH83">
        <v>4.9387E-2</v>
      </c>
      <c r="AI83">
        <v>2.3941E-2</v>
      </c>
      <c r="AJ83">
        <v>0.48477199999999998</v>
      </c>
      <c r="AK83">
        <v>4.4975000000000001E-2</v>
      </c>
      <c r="AL83">
        <v>3.7499999999999999E-2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</row>
    <row r="84" spans="1:60" x14ac:dyDescent="0.25">
      <c r="A84" t="s">
        <v>649</v>
      </c>
      <c r="B84" s="29">
        <v>3</v>
      </c>
      <c r="C84" t="s">
        <v>38</v>
      </c>
      <c r="D84">
        <v>9</v>
      </c>
      <c r="E84" t="s">
        <v>1</v>
      </c>
      <c r="F84" t="s">
        <v>245</v>
      </c>
      <c r="G84" s="6">
        <v>3.2915089590539779</v>
      </c>
      <c r="H84" s="6">
        <v>0.21191177982254308</v>
      </c>
      <c r="I84" t="s">
        <v>51</v>
      </c>
      <c r="J84" s="29">
        <v>8482</v>
      </c>
      <c r="K84" s="29">
        <v>578</v>
      </c>
      <c r="L84" s="29">
        <f t="shared" si="8"/>
        <v>6.8144305588304643</v>
      </c>
      <c r="M84" s="29">
        <v>5.238619791667088E-2</v>
      </c>
      <c r="N84" s="29">
        <v>0.28782565731724591</v>
      </c>
      <c r="O84" s="29">
        <v>25.430596097550833</v>
      </c>
      <c r="P84" s="29">
        <f t="shared" si="6"/>
        <v>0.28114530089088063</v>
      </c>
      <c r="Q84" s="29">
        <v>1.1733515487916921</v>
      </c>
      <c r="R84" s="29">
        <f t="shared" si="7"/>
        <v>0.41774740380533049</v>
      </c>
      <c r="S84" s="29">
        <v>0.79476108748740937</v>
      </c>
      <c r="T84" s="29">
        <v>1.0757099999999999</v>
      </c>
      <c r="U84" s="29">
        <v>0</v>
      </c>
      <c r="V84" s="29">
        <f t="shared" si="9"/>
        <v>120</v>
      </c>
      <c r="W84" s="29">
        <f t="shared" si="10"/>
        <v>54.333333333333336</v>
      </c>
      <c r="X84" s="29">
        <f t="shared" si="11"/>
        <v>174.33333333333334</v>
      </c>
      <c r="Y84" s="29">
        <v>32</v>
      </c>
      <c r="Z84" s="29" t="s">
        <v>2261</v>
      </c>
      <c r="AB84">
        <v>8566</v>
      </c>
      <c r="AC84">
        <v>336.56517500000001</v>
      </c>
      <c r="AD84">
        <v>25.451236999999999</v>
      </c>
      <c r="AE84">
        <v>85.57</v>
      </c>
      <c r="AF84">
        <v>238.286855</v>
      </c>
      <c r="AG84">
        <v>23.828685</v>
      </c>
      <c r="AH84">
        <v>3.9288999999999998E-2</v>
      </c>
      <c r="AI84">
        <v>4.6214999999999999E-2</v>
      </c>
      <c r="AJ84">
        <v>1.176272</v>
      </c>
      <c r="AK84">
        <v>2.5225000000000001E-2</v>
      </c>
      <c r="AL84">
        <v>1.7500000000000002E-2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</row>
    <row r="85" spans="1:60" x14ac:dyDescent="0.25">
      <c r="A85" t="s">
        <v>649</v>
      </c>
      <c r="B85" s="29">
        <v>3</v>
      </c>
      <c r="C85" t="s">
        <v>290</v>
      </c>
      <c r="D85">
        <v>9</v>
      </c>
      <c r="E85" t="s">
        <v>7</v>
      </c>
      <c r="F85" t="s">
        <v>245</v>
      </c>
      <c r="G85" s="6">
        <v>3.2915089590539779</v>
      </c>
      <c r="H85" s="6">
        <v>0.21191177982254308</v>
      </c>
      <c r="I85" t="s">
        <v>51</v>
      </c>
      <c r="J85" s="29">
        <v>5822</v>
      </c>
      <c r="K85" s="29">
        <v>0</v>
      </c>
      <c r="L85" s="29">
        <f t="shared" si="8"/>
        <v>0</v>
      </c>
      <c r="M85" s="29">
        <v>0</v>
      </c>
      <c r="N85" s="29">
        <v>0</v>
      </c>
      <c r="O85" s="29">
        <v>17.455426842718808</v>
      </c>
      <c r="P85" s="29">
        <f t="shared" si="6"/>
        <v>7.6940239539411444</v>
      </c>
      <c r="Q85" s="29">
        <v>0.35867506138781086</v>
      </c>
      <c r="R85" s="29">
        <f t="shared" si="7"/>
        <v>0.39692908359855078</v>
      </c>
      <c r="S85" s="29">
        <v>0.79346267162740969</v>
      </c>
      <c r="T85" s="29">
        <v>1.0757099999999999</v>
      </c>
      <c r="U85" s="29">
        <v>0</v>
      </c>
      <c r="V85" s="29">
        <f t="shared" si="9"/>
        <v>120</v>
      </c>
      <c r="W85" s="29">
        <f t="shared" si="10"/>
        <v>54.333333333333336</v>
      </c>
      <c r="X85" s="29">
        <f t="shared" si="11"/>
        <v>174.33333333333334</v>
      </c>
      <c r="Y85" s="29">
        <v>32</v>
      </c>
      <c r="Z85" s="29" t="s">
        <v>2261</v>
      </c>
      <c r="AB85">
        <v>5883</v>
      </c>
      <c r="AC85">
        <v>336.56517500000001</v>
      </c>
      <c r="AD85">
        <v>17.479527000000001</v>
      </c>
      <c r="AE85">
        <v>58.82</v>
      </c>
      <c r="AF85">
        <v>175.02819099999999</v>
      </c>
      <c r="AG85">
        <v>17.502818999999999</v>
      </c>
      <c r="AH85">
        <v>5.7196999999999998E-2</v>
      </c>
      <c r="AI85">
        <v>2.0514000000000001E-2</v>
      </c>
      <c r="AJ85">
        <v>0.35865900000000001</v>
      </c>
      <c r="AK85">
        <v>5.5100000000000003E-2</v>
      </c>
      <c r="AL85">
        <v>5.7500000000000002E-2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</row>
    <row r="86" spans="1:60" x14ac:dyDescent="0.25">
      <c r="A86" t="s">
        <v>649</v>
      </c>
      <c r="B86" s="29">
        <v>3</v>
      </c>
      <c r="C86" t="s">
        <v>0</v>
      </c>
      <c r="D86">
        <v>10</v>
      </c>
      <c r="E86" t="s">
        <v>1</v>
      </c>
      <c r="F86" t="s">
        <v>245</v>
      </c>
      <c r="G86" s="6">
        <v>3.2915089590539779</v>
      </c>
      <c r="H86" s="6">
        <v>0.21191177982254308</v>
      </c>
      <c r="I86" t="s">
        <v>50</v>
      </c>
      <c r="J86" s="29">
        <v>12941</v>
      </c>
      <c r="K86" s="29">
        <v>91</v>
      </c>
      <c r="L86" s="29">
        <f t="shared" si="8"/>
        <v>0.70319140715555217</v>
      </c>
      <c r="M86" s="29">
        <v>6.3818181818181982E-2</v>
      </c>
      <c r="N86" s="29">
        <v>3.2980023234267762E-2</v>
      </c>
      <c r="O86" s="29">
        <v>38.799498243150829</v>
      </c>
      <c r="P86" s="29">
        <f t="shared" si="6"/>
        <v>13.650047446490877</v>
      </c>
      <c r="Q86" s="29">
        <v>0.51890063825989474</v>
      </c>
      <c r="R86" s="29">
        <f t="shared" si="7"/>
        <v>0.23670350672646689</v>
      </c>
      <c r="S86" s="29">
        <v>0.93953187255444193</v>
      </c>
      <c r="T86" s="29">
        <v>1.0757099999999999</v>
      </c>
      <c r="U86" s="29">
        <v>0</v>
      </c>
      <c r="V86" s="29">
        <f t="shared" si="9"/>
        <v>120</v>
      </c>
      <c r="W86" s="29">
        <f t="shared" si="10"/>
        <v>54.333333333333336</v>
      </c>
      <c r="X86" s="29">
        <f t="shared" si="11"/>
        <v>174.33333333333334</v>
      </c>
      <c r="Y86" s="29">
        <v>32</v>
      </c>
      <c r="Z86" s="29" t="s">
        <v>2261</v>
      </c>
      <c r="AB86">
        <v>13073</v>
      </c>
      <c r="AC86">
        <v>336.56517500000001</v>
      </c>
      <c r="AD86">
        <v>38.842402999999997</v>
      </c>
      <c r="AE86">
        <v>130.72</v>
      </c>
      <c r="AF86">
        <v>465.16532699999999</v>
      </c>
      <c r="AG86">
        <v>46.516533000000003</v>
      </c>
      <c r="AH86">
        <v>2.5742999999999999E-2</v>
      </c>
      <c r="AI86">
        <v>1.337E-2</v>
      </c>
      <c r="AJ86">
        <v>0.519374</v>
      </c>
      <c r="AK86">
        <v>2.2525E-2</v>
      </c>
      <c r="AL86">
        <v>1.7500000000000002E-2</v>
      </c>
      <c r="AM86">
        <v>3</v>
      </c>
      <c r="AN86">
        <v>8.914E-3</v>
      </c>
      <c r="AO86">
        <v>0.53481500000000004</v>
      </c>
      <c r="AP86">
        <v>0.98676699999999995</v>
      </c>
      <c r="AQ86">
        <v>0.51644999999999996</v>
      </c>
      <c r="AR86">
        <v>0.167405</v>
      </c>
      <c r="AS86">
        <v>43</v>
      </c>
      <c r="AT86">
        <v>9.8488579999999999</v>
      </c>
      <c r="AU86">
        <v>1.2296E-2</v>
      </c>
      <c r="AV86">
        <v>3.3939999999999999E-3</v>
      </c>
      <c r="AW86">
        <v>83.390620999999996</v>
      </c>
      <c r="AX86">
        <v>9.6865249999999996</v>
      </c>
      <c r="AY86">
        <v>151.538839</v>
      </c>
      <c r="AZ86">
        <v>33.081861000000004</v>
      </c>
      <c r="BA86">
        <v>7.8447880000000003</v>
      </c>
      <c r="BB86">
        <v>4.8192690000000002</v>
      </c>
      <c r="BC86">
        <v>5.3072590000000002</v>
      </c>
      <c r="BD86">
        <v>1.118034</v>
      </c>
    </row>
    <row r="87" spans="1:60" x14ac:dyDescent="0.25">
      <c r="A87" t="s">
        <v>649</v>
      </c>
      <c r="B87" s="29">
        <v>3</v>
      </c>
      <c r="C87" t="s">
        <v>10</v>
      </c>
      <c r="D87">
        <v>13</v>
      </c>
      <c r="E87" t="s">
        <v>1</v>
      </c>
      <c r="F87" t="s">
        <v>245</v>
      </c>
      <c r="G87" s="6">
        <v>3.2915089590539779</v>
      </c>
      <c r="H87" s="6">
        <v>0.21191177982254308</v>
      </c>
      <c r="I87" t="s">
        <v>51</v>
      </c>
      <c r="J87" s="29">
        <v>8067</v>
      </c>
      <c r="K87" s="29">
        <v>55</v>
      </c>
      <c r="L87" s="29">
        <f t="shared" si="8"/>
        <v>0.68179000867732731</v>
      </c>
      <c r="M87" s="29">
        <v>9.2042857142857315E-2</v>
      </c>
      <c r="N87" s="29">
        <v>2.0987287512715846E-2</v>
      </c>
      <c r="O87" s="29">
        <v>24.186349766439822</v>
      </c>
      <c r="P87" s="29">
        <f t="shared" si="6"/>
        <v>0.96310103022013038</v>
      </c>
      <c r="Q87" s="29">
        <v>0.85204876423166942</v>
      </c>
      <c r="R87" s="29">
        <f t="shared" si="7"/>
        <v>9.6444619245307783E-2</v>
      </c>
      <c r="S87" s="29">
        <v>0.95415707339342681</v>
      </c>
      <c r="T87" s="29">
        <v>1.0757099999999999</v>
      </c>
      <c r="U87" s="29">
        <v>0</v>
      </c>
      <c r="V87" s="29">
        <f t="shared" si="9"/>
        <v>120</v>
      </c>
      <c r="W87" s="29">
        <f t="shared" si="10"/>
        <v>54.333333333333336</v>
      </c>
      <c r="X87" s="29">
        <f t="shared" si="11"/>
        <v>174.33333333333334</v>
      </c>
      <c r="Y87" s="29">
        <v>32</v>
      </c>
      <c r="Z87" s="29" t="s">
        <v>2261</v>
      </c>
      <c r="AB87">
        <v>8148</v>
      </c>
      <c r="AC87">
        <v>336.56517500000001</v>
      </c>
      <c r="AD87">
        <v>24.209278000000001</v>
      </c>
      <c r="AE87">
        <v>81.47</v>
      </c>
      <c r="AF87">
        <v>236.00531599999999</v>
      </c>
      <c r="AG87">
        <v>23.600532000000001</v>
      </c>
      <c r="AH87">
        <v>4.1295999999999999E-2</v>
      </c>
      <c r="AI87">
        <v>3.5186000000000002E-2</v>
      </c>
      <c r="AJ87">
        <v>0.85205900000000001</v>
      </c>
      <c r="AK87">
        <v>3.2149999999999998E-2</v>
      </c>
      <c r="AL87">
        <v>2.75E-2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</row>
    <row r="88" spans="1:60" x14ac:dyDescent="0.25">
      <c r="A88" t="s">
        <v>649</v>
      </c>
      <c r="B88" s="29">
        <v>3</v>
      </c>
      <c r="C88" t="s">
        <v>5</v>
      </c>
      <c r="D88">
        <v>14</v>
      </c>
      <c r="E88" t="s">
        <v>1</v>
      </c>
      <c r="F88" t="s">
        <v>245</v>
      </c>
      <c r="G88" s="6">
        <v>3.2915089590539779</v>
      </c>
      <c r="H88" s="6">
        <v>0.21191177982254308</v>
      </c>
      <c r="I88" t="s">
        <v>51</v>
      </c>
      <c r="J88" s="29">
        <v>9134</v>
      </c>
      <c r="K88" s="29">
        <v>284</v>
      </c>
      <c r="L88" s="29">
        <f t="shared" si="8"/>
        <v>3.1092620976571053</v>
      </c>
      <c r="M88" s="29">
        <v>7.2944736842110655E-2</v>
      </c>
      <c r="N88" s="29">
        <v>0.11393098935474318</v>
      </c>
      <c r="O88" s="29">
        <v>27.385412020163791</v>
      </c>
      <c r="P88" s="29">
        <f t="shared" si="6"/>
        <v>2.2359612235038391</v>
      </c>
      <c r="Q88" s="29">
        <v>0.87970747043286901</v>
      </c>
      <c r="R88" s="29">
        <f t="shared" si="7"/>
        <v>0.12410332544650737</v>
      </c>
      <c r="S88" s="29">
        <v>0.97296248207000247</v>
      </c>
      <c r="T88" s="29">
        <v>1.0757099999999999</v>
      </c>
      <c r="U88" s="29">
        <v>0</v>
      </c>
      <c r="V88" s="29">
        <f t="shared" si="9"/>
        <v>120</v>
      </c>
      <c r="W88" s="29">
        <f t="shared" si="10"/>
        <v>54.333333333333336</v>
      </c>
      <c r="X88" s="29">
        <f t="shared" si="11"/>
        <v>174.33333333333334</v>
      </c>
      <c r="Y88" s="29">
        <v>32</v>
      </c>
      <c r="Z88" s="29" t="s">
        <v>2261</v>
      </c>
      <c r="AB88">
        <v>9225</v>
      </c>
      <c r="AC88">
        <v>336.56517500000001</v>
      </c>
      <c r="AD88">
        <v>27.409253</v>
      </c>
      <c r="AE88">
        <v>92.24</v>
      </c>
      <c r="AF88">
        <v>274.79399999999998</v>
      </c>
      <c r="AG88">
        <v>27.479399999999998</v>
      </c>
      <c r="AH88">
        <v>3.6477000000000002E-2</v>
      </c>
      <c r="AI88">
        <v>3.2076E-2</v>
      </c>
      <c r="AJ88">
        <v>0.87935700000000006</v>
      </c>
      <c r="AK88">
        <v>2.605E-2</v>
      </c>
      <c r="AL88">
        <v>1.7500000000000002E-2</v>
      </c>
      <c r="AM88">
        <v>3</v>
      </c>
      <c r="AN88">
        <v>8.914E-3</v>
      </c>
      <c r="AO88">
        <v>0.53481500000000004</v>
      </c>
      <c r="AP88">
        <v>0.80216799999999999</v>
      </c>
      <c r="AQ88">
        <v>0.29459999999999997</v>
      </c>
      <c r="AR88">
        <v>2.4164000000000001E-2</v>
      </c>
      <c r="AS88">
        <v>24.666667</v>
      </c>
      <c r="AT88">
        <v>1.527525</v>
      </c>
      <c r="AU88">
        <v>1.2448000000000001E-2</v>
      </c>
      <c r="AV88">
        <v>4.5560000000000002E-3</v>
      </c>
      <c r="AW88">
        <v>80.489166999999995</v>
      </c>
      <c r="AX88">
        <v>4.5151459999999997</v>
      </c>
      <c r="AY88">
        <v>287.94394</v>
      </c>
      <c r="AZ88">
        <v>34.205176000000002</v>
      </c>
      <c r="BA88">
        <v>99.214825000000005</v>
      </c>
      <c r="BB88">
        <v>45.741041000000003</v>
      </c>
      <c r="BC88">
        <v>5.7042349999999997</v>
      </c>
      <c r="BD88">
        <v>0.5</v>
      </c>
      <c r="BG88">
        <f>COUNT(#REF!)</f>
        <v>0</v>
      </c>
      <c r="BH88" t="e">
        <f>BG88/BG90*100</f>
        <v>#DIV/0!</v>
      </c>
    </row>
    <row r="89" spans="1:60" x14ac:dyDescent="0.25">
      <c r="A89" t="s">
        <v>649</v>
      </c>
      <c r="B89" s="29">
        <v>3</v>
      </c>
      <c r="C89" t="s">
        <v>28</v>
      </c>
      <c r="D89">
        <v>15</v>
      </c>
      <c r="E89" t="s">
        <v>1</v>
      </c>
      <c r="F89" t="s">
        <v>245</v>
      </c>
      <c r="G89" s="6">
        <v>3.2915089590539779</v>
      </c>
      <c r="H89" s="6">
        <v>0.21191177982254308</v>
      </c>
      <c r="I89" t="s">
        <v>50</v>
      </c>
      <c r="J89" s="29">
        <v>5188</v>
      </c>
      <c r="K89" s="29">
        <v>0</v>
      </c>
      <c r="L89" s="29">
        <f t="shared" si="8"/>
        <v>0</v>
      </c>
      <c r="M89" s="29">
        <v>0</v>
      </c>
      <c r="N89" s="29">
        <v>0</v>
      </c>
      <c r="O89" s="29">
        <v>15.554578230852831</v>
      </c>
      <c r="P89" s="29">
        <f t="shared" si="6"/>
        <v>9.5948725658071208</v>
      </c>
      <c r="Q89" s="29">
        <v>0.57544868401050764</v>
      </c>
      <c r="R89" s="29">
        <f t="shared" si="7"/>
        <v>0.180155460975854</v>
      </c>
      <c r="S89" s="29">
        <v>0.85474926564046738</v>
      </c>
      <c r="T89" s="29">
        <v>1.0757099999999999</v>
      </c>
      <c r="U89" s="29">
        <v>0</v>
      </c>
      <c r="V89" s="29">
        <f t="shared" si="9"/>
        <v>120</v>
      </c>
      <c r="W89" s="29">
        <f t="shared" si="10"/>
        <v>54.333333333333336</v>
      </c>
      <c r="X89" s="29">
        <f t="shared" si="11"/>
        <v>174.33333333333334</v>
      </c>
      <c r="Y89" s="29">
        <v>32</v>
      </c>
      <c r="Z89" s="29" t="s">
        <v>2261</v>
      </c>
      <c r="AB89">
        <v>5236</v>
      </c>
      <c r="AC89">
        <v>336.56517500000001</v>
      </c>
      <c r="AD89">
        <v>15.557164999999999</v>
      </c>
      <c r="AE89">
        <v>52.33</v>
      </c>
      <c r="AF89">
        <v>119.048986</v>
      </c>
      <c r="AG89">
        <v>11.904899</v>
      </c>
      <c r="AH89">
        <v>6.4273999999999998E-2</v>
      </c>
      <c r="AI89">
        <v>3.6939E-2</v>
      </c>
      <c r="AJ89">
        <v>0.57470500000000002</v>
      </c>
      <c r="AK89">
        <v>5.5324999999999999E-2</v>
      </c>
      <c r="AL89">
        <v>5.2499999999999998E-2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G89">
        <f>COUNT(#REF!)</f>
        <v>0</v>
      </c>
      <c r="BH89" t="e">
        <f>BG89/BG90*100</f>
        <v>#DIV/0!</v>
      </c>
    </row>
    <row r="90" spans="1:60" x14ac:dyDescent="0.25">
      <c r="A90" t="s">
        <v>650</v>
      </c>
      <c r="B90" s="29">
        <v>3</v>
      </c>
      <c r="C90" t="s">
        <v>8</v>
      </c>
      <c r="D90">
        <v>1</v>
      </c>
      <c r="E90" t="s">
        <v>1</v>
      </c>
      <c r="F90" t="s">
        <v>245</v>
      </c>
      <c r="G90" s="6">
        <v>3.2915089590539779</v>
      </c>
      <c r="H90" s="6">
        <v>0.21191177982254308</v>
      </c>
      <c r="I90" t="s">
        <v>50</v>
      </c>
      <c r="J90" s="29">
        <v>3670</v>
      </c>
      <c r="K90" s="29">
        <v>0</v>
      </c>
      <c r="L90" s="29">
        <f t="shared" si="8"/>
        <v>0</v>
      </c>
      <c r="M90" s="29">
        <v>0</v>
      </c>
      <c r="N90" s="29">
        <v>0</v>
      </c>
      <c r="O90" s="29">
        <v>12.19604606071497</v>
      </c>
      <c r="P90" s="29">
        <f t="shared" si="6"/>
        <v>12.953404735944982</v>
      </c>
      <c r="Q90" s="29">
        <v>0.62483698764789697</v>
      </c>
      <c r="R90" s="29">
        <f t="shared" si="7"/>
        <v>0.13076715733846467</v>
      </c>
      <c r="S90" s="29">
        <v>0.85435689663978209</v>
      </c>
      <c r="T90" s="29">
        <v>1.0757099999999999</v>
      </c>
      <c r="U90" s="29">
        <v>0</v>
      </c>
      <c r="V90" s="29">
        <f t="shared" si="9"/>
        <v>120</v>
      </c>
      <c r="W90" s="29">
        <f t="shared" si="10"/>
        <v>54.333333333333336</v>
      </c>
      <c r="X90" s="29">
        <f t="shared" si="11"/>
        <v>174.33333333333334</v>
      </c>
      <c r="Y90" s="29">
        <v>32</v>
      </c>
      <c r="Z90" s="29" t="s">
        <v>2261</v>
      </c>
      <c r="AB90">
        <v>3746</v>
      </c>
      <c r="AC90">
        <v>305.52355</v>
      </c>
      <c r="AD90">
        <v>12.260921</v>
      </c>
      <c r="AE90">
        <v>37.4</v>
      </c>
      <c r="AF90">
        <v>70.209115999999995</v>
      </c>
      <c r="AG90">
        <v>7.020912</v>
      </c>
      <c r="AH90">
        <v>8.1545000000000006E-2</v>
      </c>
      <c r="AI90">
        <v>5.0993999999999998E-2</v>
      </c>
      <c r="AJ90">
        <v>0.62535399999999997</v>
      </c>
      <c r="AK90">
        <v>6.9074999999999998E-2</v>
      </c>
      <c r="AL90">
        <v>5.7500000000000002E-2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G90">
        <f>SUM(BG88:BG89)</f>
        <v>0</v>
      </c>
    </row>
    <row r="91" spans="1:60" x14ac:dyDescent="0.25">
      <c r="A91" t="s">
        <v>650</v>
      </c>
      <c r="B91" s="29">
        <v>3</v>
      </c>
      <c r="C91" t="s">
        <v>14</v>
      </c>
      <c r="D91">
        <v>1</v>
      </c>
      <c r="E91" t="s">
        <v>7</v>
      </c>
      <c r="F91" t="s">
        <v>245</v>
      </c>
      <c r="G91" s="6">
        <v>3.2915089590539779</v>
      </c>
      <c r="H91" s="6">
        <v>0.21191177982254308</v>
      </c>
      <c r="I91" t="s">
        <v>52</v>
      </c>
      <c r="J91" s="29">
        <v>6024</v>
      </c>
      <c r="K91" s="29">
        <v>55</v>
      </c>
      <c r="L91" s="29">
        <f t="shared" si="8"/>
        <v>0.91301460823373182</v>
      </c>
      <c r="M91" s="29">
        <v>4.4264583333335494E-2</v>
      </c>
      <c r="N91" s="29">
        <v>3.9878079762555758E-2</v>
      </c>
      <c r="O91" s="29">
        <v>20.018796040802993</v>
      </c>
      <c r="P91" s="29">
        <f t="shared" si="6"/>
        <v>5.1306547558569591</v>
      </c>
      <c r="Q91" s="29">
        <v>0.69233695544224727</v>
      </c>
      <c r="R91" s="29">
        <f t="shared" si="7"/>
        <v>6.3267189544114366E-2</v>
      </c>
      <c r="S91" s="29">
        <v>0.86905496403659477</v>
      </c>
      <c r="T91" s="29">
        <v>1.0757099999999999</v>
      </c>
      <c r="U91" s="29">
        <v>0</v>
      </c>
      <c r="V91" s="29">
        <f t="shared" si="9"/>
        <v>120</v>
      </c>
      <c r="W91" s="29">
        <f t="shared" si="10"/>
        <v>54.333333333333336</v>
      </c>
      <c r="X91" s="29">
        <f t="shared" si="11"/>
        <v>174.33333333333334</v>
      </c>
      <c r="Y91" s="29">
        <v>32</v>
      </c>
      <c r="Z91" s="29" t="s">
        <v>2261</v>
      </c>
      <c r="AB91">
        <v>6140</v>
      </c>
      <c r="AC91">
        <v>305.52355</v>
      </c>
      <c r="AD91">
        <v>20.09665</v>
      </c>
      <c r="AE91">
        <v>61.39</v>
      </c>
      <c r="AF91">
        <v>125.679823</v>
      </c>
      <c r="AG91">
        <v>12.567982000000001</v>
      </c>
      <c r="AH91">
        <v>4.9736000000000002E-2</v>
      </c>
      <c r="AI91">
        <v>3.4460999999999999E-2</v>
      </c>
      <c r="AJ91">
        <v>0.69288099999999997</v>
      </c>
      <c r="AK91">
        <v>4.3400000000000001E-2</v>
      </c>
      <c r="AL91">
        <v>3.7499999999999999E-2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</row>
    <row r="92" spans="1:60" x14ac:dyDescent="0.25">
      <c r="A92" t="s">
        <v>650</v>
      </c>
      <c r="B92" s="29">
        <v>3</v>
      </c>
      <c r="C92" t="s">
        <v>3</v>
      </c>
      <c r="D92">
        <v>4</v>
      </c>
      <c r="E92" t="s">
        <v>1</v>
      </c>
      <c r="F92" t="s">
        <v>245</v>
      </c>
      <c r="G92" s="6">
        <v>3.2915089590539779</v>
      </c>
      <c r="H92" s="6">
        <v>0.21191177982254308</v>
      </c>
      <c r="I92" t="s">
        <v>50</v>
      </c>
      <c r="J92" s="29">
        <v>8145</v>
      </c>
      <c r="K92" s="29">
        <v>316</v>
      </c>
      <c r="L92" s="29">
        <f t="shared" si="8"/>
        <v>3.8796807857581337</v>
      </c>
      <c r="M92" s="29">
        <v>7.8705487804878349E-2</v>
      </c>
      <c r="N92" s="29">
        <v>0.13625010585539885</v>
      </c>
      <c r="O92" s="29">
        <v>27.067246638834721</v>
      </c>
      <c r="P92" s="29">
        <f t="shared" si="6"/>
        <v>1.9177958421747689</v>
      </c>
      <c r="Q92" s="29">
        <v>0.92683768967384439</v>
      </c>
      <c r="R92" s="29">
        <f t="shared" si="7"/>
        <v>0.17123354468748275</v>
      </c>
      <c r="S92" s="29">
        <v>0.86699176353300467</v>
      </c>
      <c r="T92" s="29">
        <v>1.0757099999999999</v>
      </c>
      <c r="U92" s="29">
        <v>0</v>
      </c>
      <c r="V92" s="29">
        <f t="shared" si="9"/>
        <v>120</v>
      </c>
      <c r="W92" s="29">
        <f t="shared" si="10"/>
        <v>54.333333333333336</v>
      </c>
      <c r="X92" s="29">
        <f t="shared" si="11"/>
        <v>174.33333333333334</v>
      </c>
      <c r="Y92" s="29">
        <v>32</v>
      </c>
      <c r="Z92" s="29" t="s">
        <v>2261</v>
      </c>
      <c r="AB92">
        <v>8329</v>
      </c>
      <c r="AC92">
        <v>305.52355</v>
      </c>
      <c r="AD92">
        <v>27.261400999999999</v>
      </c>
      <c r="AE92">
        <v>83.28</v>
      </c>
      <c r="AF92">
        <v>246.86024699999999</v>
      </c>
      <c r="AG92">
        <v>24.686025000000001</v>
      </c>
      <c r="AH92">
        <v>3.6669E-2</v>
      </c>
      <c r="AI92">
        <v>3.4048000000000002E-2</v>
      </c>
      <c r="AJ92">
        <v>0.92853699999999995</v>
      </c>
      <c r="AK92">
        <v>2.5738E-2</v>
      </c>
      <c r="AL92">
        <v>1.7500000000000002E-2</v>
      </c>
      <c r="AM92">
        <v>1</v>
      </c>
      <c r="AN92">
        <v>3.2729999999999999E-3</v>
      </c>
      <c r="AO92">
        <v>0.196384</v>
      </c>
      <c r="AP92">
        <v>0.25213099999999999</v>
      </c>
      <c r="AQ92">
        <v>0.21909999999999999</v>
      </c>
      <c r="AR92">
        <v>0</v>
      </c>
      <c r="AS92">
        <v>21</v>
      </c>
      <c r="AT92">
        <v>0</v>
      </c>
      <c r="AU92">
        <v>1.0954999999999999E-2</v>
      </c>
      <c r="AV92">
        <v>5.2139999999999999E-3</v>
      </c>
      <c r="AW92">
        <v>91.282518999999994</v>
      </c>
      <c r="AX92">
        <v>0</v>
      </c>
      <c r="AY92">
        <v>217.39130399999999</v>
      </c>
      <c r="AZ92">
        <v>0</v>
      </c>
      <c r="BA92">
        <v>0</v>
      </c>
      <c r="BB92">
        <v>0</v>
      </c>
      <c r="BC92">
        <v>5.8672459999999997</v>
      </c>
      <c r="BD92">
        <v>0.37267800000000001</v>
      </c>
    </row>
    <row r="93" spans="1:60" x14ac:dyDescent="0.25">
      <c r="A93" t="s">
        <v>650</v>
      </c>
      <c r="B93" s="29">
        <v>3</v>
      </c>
      <c r="C93" t="s">
        <v>33</v>
      </c>
      <c r="D93">
        <v>4</v>
      </c>
      <c r="E93" t="s">
        <v>7</v>
      </c>
      <c r="F93" t="s">
        <v>245</v>
      </c>
      <c r="G93" s="6">
        <v>3.2915089590539779</v>
      </c>
      <c r="H93" s="6">
        <v>0.21191177982254308</v>
      </c>
      <c r="I93" t="s">
        <v>50</v>
      </c>
      <c r="J93" s="29">
        <v>9452</v>
      </c>
      <c r="K93" s="29">
        <v>194</v>
      </c>
      <c r="L93" s="29">
        <f t="shared" si="8"/>
        <v>2.052475666525603</v>
      </c>
      <c r="M93" s="29">
        <v>5.1204999999999508E-2</v>
      </c>
      <c r="N93" s="29">
        <v>9.9695199406389406E-2</v>
      </c>
      <c r="O93" s="29">
        <v>31.410634159639756</v>
      </c>
      <c r="P93" s="29">
        <f t="shared" si="6"/>
        <v>6.2611833629798035</v>
      </c>
      <c r="Q93" s="29">
        <v>0.85381607518820557</v>
      </c>
      <c r="R93" s="29">
        <f t="shared" si="7"/>
        <v>9.8211930201843933E-2</v>
      </c>
      <c r="S93" s="29">
        <v>0.88419094036030998</v>
      </c>
      <c r="T93" s="29">
        <v>1.0757099999999999</v>
      </c>
      <c r="U93" s="29">
        <v>0</v>
      </c>
      <c r="V93" s="29">
        <f t="shared" si="9"/>
        <v>120</v>
      </c>
      <c r="W93" s="29">
        <f t="shared" si="10"/>
        <v>54.333333333333336</v>
      </c>
      <c r="X93" s="29">
        <f t="shared" si="11"/>
        <v>174.33333333333334</v>
      </c>
      <c r="Y93" s="29">
        <v>32</v>
      </c>
      <c r="Z93" s="29" t="s">
        <v>2261</v>
      </c>
      <c r="AB93">
        <v>9596</v>
      </c>
      <c r="AC93">
        <v>305.52355</v>
      </c>
      <c r="AD93">
        <v>31.408380999999999</v>
      </c>
      <c r="AE93">
        <v>95.95</v>
      </c>
      <c r="AF93">
        <v>306.49118700000002</v>
      </c>
      <c r="AG93">
        <v>30.649118999999999</v>
      </c>
      <c r="AH93">
        <v>3.1836999999999997E-2</v>
      </c>
      <c r="AI93">
        <v>2.7216000000000001E-2</v>
      </c>
      <c r="AJ93">
        <v>0.85486600000000001</v>
      </c>
      <c r="AK93">
        <v>2.5350000000000001E-2</v>
      </c>
      <c r="AL93">
        <v>2.2499999999999999E-2</v>
      </c>
      <c r="AM93">
        <v>1</v>
      </c>
      <c r="AN93">
        <v>3.2729999999999999E-3</v>
      </c>
      <c r="AO93">
        <v>0.196384</v>
      </c>
      <c r="AP93">
        <v>0.41683999999999999</v>
      </c>
      <c r="AQ93">
        <v>0.57747499999999996</v>
      </c>
      <c r="AR93">
        <v>0</v>
      </c>
      <c r="AS93">
        <v>40</v>
      </c>
      <c r="AT93">
        <v>0</v>
      </c>
      <c r="AU93">
        <v>1.4807000000000001E-2</v>
      </c>
      <c r="AV93">
        <v>7.1250000000000003E-3</v>
      </c>
      <c r="AW93">
        <v>67.535391000000004</v>
      </c>
      <c r="AX93">
        <v>0</v>
      </c>
      <c r="AY93">
        <v>533.33333300000004</v>
      </c>
      <c r="AZ93">
        <v>0</v>
      </c>
      <c r="BA93">
        <v>0</v>
      </c>
      <c r="BB93">
        <v>0</v>
      </c>
      <c r="BC93">
        <v>5.1977739999999999</v>
      </c>
      <c r="BD93">
        <v>0.37267800000000001</v>
      </c>
    </row>
    <row r="94" spans="1:60" x14ac:dyDescent="0.25">
      <c r="A94" t="s">
        <v>650</v>
      </c>
      <c r="B94" s="29">
        <v>3</v>
      </c>
      <c r="C94" t="s">
        <v>12</v>
      </c>
      <c r="D94">
        <v>5</v>
      </c>
      <c r="E94" t="s">
        <v>1</v>
      </c>
      <c r="F94" t="s">
        <v>245</v>
      </c>
      <c r="G94" s="6">
        <v>3.2915089590539779</v>
      </c>
      <c r="H94" s="6">
        <v>0.21191177982254308</v>
      </c>
      <c r="I94" t="s">
        <v>50</v>
      </c>
      <c r="J94" s="29">
        <v>5777</v>
      </c>
      <c r="K94" s="29">
        <v>20</v>
      </c>
      <c r="L94" s="29">
        <f t="shared" si="8"/>
        <v>0.34620045006058509</v>
      </c>
      <c r="M94" s="29">
        <v>5.8293749999998479E-2</v>
      </c>
      <c r="N94" s="29">
        <v>1.3292693254185254E-2</v>
      </c>
      <c r="O94" s="29">
        <v>19.197972232357053</v>
      </c>
      <c r="P94" s="29">
        <f t="shared" si="6"/>
        <v>5.9514785643028993</v>
      </c>
      <c r="Q94" s="29">
        <v>0.49962874475590174</v>
      </c>
      <c r="R94" s="29">
        <f t="shared" si="7"/>
        <v>0.25597540023045989</v>
      </c>
      <c r="S94" s="29">
        <v>0.97964094482920883</v>
      </c>
      <c r="T94" s="29">
        <v>1.0757099999999999</v>
      </c>
      <c r="U94" s="29">
        <v>0</v>
      </c>
      <c r="V94" s="29">
        <f t="shared" si="9"/>
        <v>120</v>
      </c>
      <c r="W94" s="29">
        <f t="shared" si="10"/>
        <v>54.333333333333336</v>
      </c>
      <c r="X94" s="29">
        <f t="shared" si="11"/>
        <v>174.33333333333334</v>
      </c>
      <c r="Y94" s="29">
        <v>32</v>
      </c>
      <c r="Z94" s="29" t="s">
        <v>2261</v>
      </c>
      <c r="AB94">
        <v>5843</v>
      </c>
      <c r="AC94">
        <v>305.52355</v>
      </c>
      <c r="AD94">
        <v>19.124548999999998</v>
      </c>
      <c r="AE94">
        <v>58.42</v>
      </c>
      <c r="AF94">
        <v>143.64443499999999</v>
      </c>
      <c r="AG94">
        <v>14.364443</v>
      </c>
      <c r="AH94">
        <v>5.2289000000000002E-2</v>
      </c>
      <c r="AI94">
        <v>2.622E-2</v>
      </c>
      <c r="AJ94">
        <v>0.50144699999999998</v>
      </c>
      <c r="AK94">
        <v>4.6524999999999997E-2</v>
      </c>
      <c r="AL94">
        <v>3.7499999999999999E-2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</row>
    <row r="95" spans="1:60" x14ac:dyDescent="0.25">
      <c r="A95" t="s">
        <v>650</v>
      </c>
      <c r="B95" s="29">
        <v>3</v>
      </c>
      <c r="C95" t="s">
        <v>15</v>
      </c>
      <c r="D95">
        <v>6</v>
      </c>
      <c r="E95" t="s">
        <v>1</v>
      </c>
      <c r="F95" t="s">
        <v>245</v>
      </c>
      <c r="G95" s="6">
        <v>3.2915089590539779</v>
      </c>
      <c r="H95" s="6">
        <v>0.21191177982254308</v>
      </c>
      <c r="I95" t="s">
        <v>50</v>
      </c>
      <c r="J95" s="29">
        <v>4734</v>
      </c>
      <c r="K95" s="29">
        <v>0</v>
      </c>
      <c r="L95" s="29">
        <f t="shared" si="8"/>
        <v>0</v>
      </c>
      <c r="M95" s="29">
        <v>0</v>
      </c>
      <c r="N95" s="29">
        <v>0</v>
      </c>
      <c r="O95" s="29">
        <v>15.731902466328247</v>
      </c>
      <c r="P95" s="29">
        <f t="shared" si="6"/>
        <v>9.4175483303317051</v>
      </c>
      <c r="Q95" s="29">
        <v>0.57724724451432485</v>
      </c>
      <c r="R95" s="29">
        <f t="shared" si="7"/>
        <v>0.17835690047203678</v>
      </c>
      <c r="S95" s="29">
        <v>0.9796672700956125</v>
      </c>
      <c r="T95" s="29">
        <v>1.0757099999999999</v>
      </c>
      <c r="U95" s="29">
        <v>0</v>
      </c>
      <c r="V95" s="29">
        <f t="shared" si="9"/>
        <v>120</v>
      </c>
      <c r="W95" s="29">
        <f t="shared" si="10"/>
        <v>54.333333333333336</v>
      </c>
      <c r="X95" s="29">
        <f t="shared" si="11"/>
        <v>174.33333333333334</v>
      </c>
      <c r="Y95" s="29">
        <v>32</v>
      </c>
      <c r="Z95" s="29" t="s">
        <v>2261</v>
      </c>
      <c r="AB95">
        <v>4786</v>
      </c>
      <c r="AC95">
        <v>305.52355</v>
      </c>
      <c r="AD95">
        <v>15.664914</v>
      </c>
      <c r="AE95">
        <v>47.85</v>
      </c>
      <c r="AF95">
        <v>106.604726</v>
      </c>
      <c r="AG95">
        <v>10.660473</v>
      </c>
      <c r="AH95">
        <v>6.3805000000000001E-2</v>
      </c>
      <c r="AI95">
        <v>3.8137999999999998E-2</v>
      </c>
      <c r="AJ95">
        <v>0.59773100000000001</v>
      </c>
      <c r="AK95">
        <v>5.4800000000000001E-2</v>
      </c>
      <c r="AL95">
        <v>4.2500000000000003E-2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</row>
    <row r="96" spans="1:60" x14ac:dyDescent="0.25">
      <c r="A96" t="s">
        <v>650</v>
      </c>
      <c r="B96" s="29">
        <v>3</v>
      </c>
      <c r="C96" t="s">
        <v>21</v>
      </c>
      <c r="D96">
        <v>7</v>
      </c>
      <c r="E96" t="s">
        <v>1</v>
      </c>
      <c r="F96" t="s">
        <v>245</v>
      </c>
      <c r="G96" s="6">
        <v>3.2915089590539779</v>
      </c>
      <c r="H96" s="6">
        <v>0.21191177982254308</v>
      </c>
      <c r="I96" t="s">
        <v>50</v>
      </c>
      <c r="J96" s="29">
        <v>11258</v>
      </c>
      <c r="K96" s="29">
        <v>140</v>
      </c>
      <c r="L96" s="29">
        <f t="shared" si="8"/>
        <v>1.2435601350151002</v>
      </c>
      <c r="M96" s="29">
        <v>6.3964705882350176E-2</v>
      </c>
      <c r="N96" s="29">
        <v>5.6493946330287328E-2</v>
      </c>
      <c r="O96" s="29">
        <v>37.412285163904393</v>
      </c>
      <c r="P96" s="29">
        <f t="shared" si="6"/>
        <v>12.262834367244441</v>
      </c>
      <c r="Q96" s="29">
        <v>0.57705107835400127</v>
      </c>
      <c r="R96" s="29">
        <f t="shared" si="7"/>
        <v>0.17855306663236037</v>
      </c>
      <c r="S96" s="29">
        <v>1.0418688842619919</v>
      </c>
      <c r="T96" s="29">
        <v>1.0757099999999999</v>
      </c>
      <c r="U96" s="29">
        <v>0</v>
      </c>
      <c r="V96" s="29">
        <f t="shared" si="9"/>
        <v>120</v>
      </c>
      <c r="W96" s="29">
        <f t="shared" si="10"/>
        <v>54.333333333333336</v>
      </c>
      <c r="X96" s="29">
        <f t="shared" si="11"/>
        <v>174.33333333333334</v>
      </c>
      <c r="Y96" s="29">
        <v>32</v>
      </c>
      <c r="Z96" s="29" t="s">
        <v>2261</v>
      </c>
      <c r="AB96">
        <v>11499</v>
      </c>
      <c r="AC96">
        <v>305.52355</v>
      </c>
      <c r="AD96">
        <v>37.637033000000002</v>
      </c>
      <c r="AE96">
        <v>114.98</v>
      </c>
      <c r="AF96">
        <v>387.89330999999999</v>
      </c>
      <c r="AG96">
        <v>38.789330999999997</v>
      </c>
      <c r="AH96">
        <v>2.6567E-2</v>
      </c>
      <c r="AI96">
        <v>1.5403E-2</v>
      </c>
      <c r="AJ96">
        <v>0.579789</v>
      </c>
      <c r="AK96">
        <v>2.2675000000000001E-2</v>
      </c>
      <c r="AL96">
        <v>1.7500000000000002E-2</v>
      </c>
      <c r="AM96">
        <v>3</v>
      </c>
      <c r="AN96">
        <v>9.8189999999999996E-3</v>
      </c>
      <c r="AO96">
        <v>0.58915300000000004</v>
      </c>
      <c r="AP96">
        <v>1.3044610000000001</v>
      </c>
      <c r="AQ96">
        <v>0.59560800000000003</v>
      </c>
      <c r="AR96">
        <v>6.5196000000000004E-2</v>
      </c>
      <c r="AS96">
        <v>50</v>
      </c>
      <c r="AT96">
        <v>8.7177980000000002</v>
      </c>
      <c r="AU96">
        <v>1.2154999999999999E-2</v>
      </c>
      <c r="AV96">
        <v>4.4860000000000004E-3</v>
      </c>
      <c r="AW96">
        <v>81.944542999999996</v>
      </c>
      <c r="AX96">
        <v>6.5164160000000004</v>
      </c>
      <c r="AY96">
        <v>204.96875</v>
      </c>
      <c r="AZ96">
        <v>12.664021999999999</v>
      </c>
      <c r="BA96">
        <v>141.191463</v>
      </c>
      <c r="BB96">
        <v>192.14026899999999</v>
      </c>
      <c r="BC96">
        <v>6.4828349999999997</v>
      </c>
      <c r="BD96">
        <v>0.5</v>
      </c>
    </row>
    <row r="97" spans="1:56" x14ac:dyDescent="0.25">
      <c r="A97" t="s">
        <v>650</v>
      </c>
      <c r="B97" s="29">
        <v>3</v>
      </c>
      <c r="C97" t="s">
        <v>5</v>
      </c>
      <c r="D97">
        <v>14</v>
      </c>
      <c r="E97" t="s">
        <v>1</v>
      </c>
      <c r="F97" t="s">
        <v>245</v>
      </c>
      <c r="G97" s="6">
        <v>3.2915089590539779</v>
      </c>
      <c r="H97" s="6">
        <v>0.21191177982254308</v>
      </c>
      <c r="I97" t="s">
        <v>51</v>
      </c>
      <c r="J97" s="29">
        <v>13947</v>
      </c>
      <c r="K97" s="29">
        <v>625</v>
      </c>
      <c r="L97" s="29">
        <f t="shared" si="8"/>
        <v>4.4812504481250448</v>
      </c>
      <c r="M97" s="29">
        <v>6.020884615384943E-2</v>
      </c>
      <c r="N97" s="29">
        <v>0.21600626538051038</v>
      </c>
      <c r="O97" s="29">
        <v>46.348298204030435</v>
      </c>
      <c r="P97" s="29">
        <f t="shared" si="6"/>
        <v>21.198847407370483</v>
      </c>
      <c r="Q97" s="29">
        <v>1.1090091208668242</v>
      </c>
      <c r="R97" s="29">
        <f t="shared" si="7"/>
        <v>0.3534049758804626</v>
      </c>
      <c r="S97" s="29">
        <v>1.0464990707890329</v>
      </c>
      <c r="T97" s="29">
        <v>1.0757099999999999</v>
      </c>
      <c r="U97" s="29">
        <v>0</v>
      </c>
      <c r="V97" s="29">
        <f t="shared" si="9"/>
        <v>120</v>
      </c>
      <c r="W97" s="29">
        <f t="shared" si="10"/>
        <v>54.333333333333336</v>
      </c>
      <c r="X97" s="29">
        <f t="shared" si="11"/>
        <v>174.33333333333334</v>
      </c>
      <c r="Y97" s="29">
        <v>32</v>
      </c>
      <c r="Z97" s="29" t="s">
        <v>2261</v>
      </c>
      <c r="AB97">
        <v>14017</v>
      </c>
      <c r="AC97">
        <v>305.52355</v>
      </c>
      <c r="AD97">
        <v>45.878624000000002</v>
      </c>
      <c r="AE97">
        <v>140.15</v>
      </c>
      <c r="AF97">
        <v>560.86196800000005</v>
      </c>
      <c r="AG97">
        <v>56.086196999999999</v>
      </c>
      <c r="AH97">
        <v>2.1794000000000001E-2</v>
      </c>
      <c r="AI97">
        <v>2.4604999999999998E-2</v>
      </c>
      <c r="AJ97">
        <v>1.128943</v>
      </c>
      <c r="AK97">
        <v>1.5900000000000001E-2</v>
      </c>
      <c r="AL97">
        <v>1.2500000000000001E-2</v>
      </c>
      <c r="AM97">
        <v>12</v>
      </c>
      <c r="AN97">
        <v>3.9276999999999999E-2</v>
      </c>
      <c r="AO97">
        <v>2.3566099999999999</v>
      </c>
      <c r="AP97">
        <v>3.5813649999999999</v>
      </c>
      <c r="AQ97">
        <v>0.374025</v>
      </c>
      <c r="AR97">
        <v>0.23528099999999999</v>
      </c>
      <c r="AS97">
        <v>41.833333000000003</v>
      </c>
      <c r="AT97">
        <v>21.126602999999999</v>
      </c>
      <c r="AU97">
        <v>9.1599999999999997E-3</v>
      </c>
      <c r="AV97">
        <v>3.5980000000000001E-3</v>
      </c>
      <c r="AW97">
        <v>124.7568</v>
      </c>
      <c r="AX97">
        <v>33.080499000000003</v>
      </c>
      <c r="AY97">
        <v>438.71961900000002</v>
      </c>
      <c r="AZ97">
        <v>349.14998300000002</v>
      </c>
      <c r="BA97">
        <v>22.856936000000001</v>
      </c>
      <c r="BB97">
        <v>24.978138999999999</v>
      </c>
      <c r="BC97">
        <v>6.8693049999999998</v>
      </c>
      <c r="BD97">
        <v>1.527525</v>
      </c>
    </row>
    <row r="98" spans="1:56" x14ac:dyDescent="0.25">
      <c r="A98" t="s">
        <v>651</v>
      </c>
      <c r="B98" s="29">
        <v>3</v>
      </c>
      <c r="C98" t="s">
        <v>8</v>
      </c>
      <c r="D98">
        <v>1</v>
      </c>
      <c r="E98" t="s">
        <v>1</v>
      </c>
      <c r="F98" t="s">
        <v>245</v>
      </c>
      <c r="G98" s="6">
        <v>3.2915089590539779</v>
      </c>
      <c r="H98" s="6">
        <v>0.21191177982254308</v>
      </c>
      <c r="I98" t="s">
        <v>50</v>
      </c>
      <c r="J98" s="29">
        <v>4935</v>
      </c>
      <c r="K98" s="29">
        <v>0</v>
      </c>
      <c r="L98" s="29">
        <f t="shared" si="8"/>
        <v>0</v>
      </c>
      <c r="M98" s="29">
        <v>0</v>
      </c>
      <c r="N98" s="29">
        <v>0</v>
      </c>
      <c r="O98" s="29">
        <v>15.876861994137146</v>
      </c>
      <c r="P98" s="29">
        <f t="shared" si="6"/>
        <v>9.2725888025228063</v>
      </c>
      <c r="Q98" s="29">
        <v>0.5507081437266601</v>
      </c>
      <c r="R98" s="29">
        <f t="shared" si="7"/>
        <v>0.20489600125970153</v>
      </c>
      <c r="S98" s="29">
        <v>0.43860238817161534</v>
      </c>
      <c r="T98" s="29">
        <v>1.0757099999999999</v>
      </c>
      <c r="U98" s="29">
        <v>0</v>
      </c>
      <c r="V98" s="29">
        <f t="shared" si="9"/>
        <v>120</v>
      </c>
      <c r="W98" s="29">
        <f t="shared" si="10"/>
        <v>54.333333333333336</v>
      </c>
      <c r="X98" s="29">
        <f t="shared" si="11"/>
        <v>174.33333333333334</v>
      </c>
      <c r="Y98" s="29">
        <v>32</v>
      </c>
      <c r="Z98" s="29" t="s">
        <v>2261</v>
      </c>
      <c r="AB98">
        <v>4976</v>
      </c>
      <c r="AC98">
        <v>313.84797500000002</v>
      </c>
      <c r="AD98">
        <v>15.854810000000001</v>
      </c>
      <c r="AE98">
        <v>49.75</v>
      </c>
      <c r="AF98">
        <v>111.980389</v>
      </c>
      <c r="AG98">
        <v>11.198039</v>
      </c>
      <c r="AH98">
        <v>6.3078999999999996E-2</v>
      </c>
      <c r="AI98">
        <v>3.4742000000000002E-2</v>
      </c>
      <c r="AJ98">
        <v>0.55076400000000003</v>
      </c>
      <c r="AK98">
        <v>5.5E-2</v>
      </c>
      <c r="AL98">
        <v>4.2500000000000003E-2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</row>
    <row r="99" spans="1:56" x14ac:dyDescent="0.25">
      <c r="A99" t="s">
        <v>651</v>
      </c>
      <c r="B99" s="29">
        <v>3</v>
      </c>
      <c r="C99" t="s">
        <v>12</v>
      </c>
      <c r="D99">
        <v>5</v>
      </c>
      <c r="E99" t="s">
        <v>1</v>
      </c>
      <c r="F99" t="s">
        <v>245</v>
      </c>
      <c r="G99" s="6">
        <v>3.2915089590539779</v>
      </c>
      <c r="H99" s="6">
        <v>0.21191177982254308</v>
      </c>
      <c r="I99" t="s">
        <v>52</v>
      </c>
      <c r="J99" s="29">
        <v>4666</v>
      </c>
      <c r="K99" s="29">
        <v>931</v>
      </c>
      <c r="L99" s="29">
        <f t="shared" si="8"/>
        <v>19.952850407201026</v>
      </c>
      <c r="M99" s="29">
        <v>0.18993801020407933</v>
      </c>
      <c r="N99" s="29">
        <v>0.31528520272045396</v>
      </c>
      <c r="O99" s="29">
        <v>15.01143628462896</v>
      </c>
      <c r="P99" s="29">
        <f t="shared" si="6"/>
        <v>10.138014512030992</v>
      </c>
      <c r="Q99" s="29">
        <v>1.4664690666681588</v>
      </c>
      <c r="R99" s="29">
        <f t="shared" si="7"/>
        <v>0.71086492168179716</v>
      </c>
      <c r="S99" s="29">
        <v>0.43860238817161534</v>
      </c>
      <c r="T99" s="29">
        <v>1.0757099999999999</v>
      </c>
      <c r="U99" s="29">
        <v>0</v>
      </c>
      <c r="V99" s="29">
        <f t="shared" si="9"/>
        <v>120</v>
      </c>
      <c r="W99" s="29">
        <f t="shared" si="10"/>
        <v>54.333333333333336</v>
      </c>
      <c r="X99" s="29">
        <f t="shared" si="11"/>
        <v>174.33333333333334</v>
      </c>
      <c r="Y99" s="29">
        <v>32</v>
      </c>
      <c r="Z99" s="29" t="s">
        <v>2261</v>
      </c>
      <c r="AB99">
        <v>4723</v>
      </c>
      <c r="AC99">
        <v>313.84797500000002</v>
      </c>
      <c r="AD99">
        <v>15.048686999999999</v>
      </c>
      <c r="AE99">
        <v>46.92</v>
      </c>
      <c r="AF99">
        <v>131.714212</v>
      </c>
      <c r="AG99">
        <v>13.171421</v>
      </c>
      <c r="AH99">
        <v>6.6456000000000001E-2</v>
      </c>
      <c r="AI99">
        <v>9.7388000000000002E-2</v>
      </c>
      <c r="AJ99">
        <v>1.4654480000000001</v>
      </c>
      <c r="AK99">
        <v>3.4062000000000002E-2</v>
      </c>
      <c r="AL99">
        <v>2.75E-2</v>
      </c>
      <c r="AM99">
        <v>6</v>
      </c>
      <c r="AN99">
        <v>1.9118E-2</v>
      </c>
      <c r="AO99">
        <v>1.147052</v>
      </c>
      <c r="AP99">
        <v>4.3192890000000004</v>
      </c>
      <c r="AQ99">
        <v>0.84907100000000002</v>
      </c>
      <c r="AR99">
        <v>0.41717100000000001</v>
      </c>
      <c r="AS99">
        <v>34</v>
      </c>
      <c r="AT99">
        <v>14.872794000000001</v>
      </c>
      <c r="AU99">
        <v>2.5728999999999998E-2</v>
      </c>
      <c r="AV99">
        <v>8.1779999999999995E-3</v>
      </c>
      <c r="AW99">
        <v>39.348418000000002</v>
      </c>
      <c r="AX99">
        <v>1.580211</v>
      </c>
      <c r="AY99">
        <v>85.247240000000005</v>
      </c>
      <c r="AZ99">
        <v>22.903905999999999</v>
      </c>
      <c r="BA99">
        <v>44.02272</v>
      </c>
      <c r="BB99">
        <v>54.568080000000002</v>
      </c>
      <c r="BC99">
        <v>6.2135809999999996</v>
      </c>
      <c r="BD99">
        <v>1.154701</v>
      </c>
    </row>
    <row r="100" spans="1:56" x14ac:dyDescent="0.25">
      <c r="A100" t="s">
        <v>651</v>
      </c>
      <c r="B100" s="29">
        <v>3</v>
      </c>
      <c r="C100" t="s">
        <v>17</v>
      </c>
      <c r="D100">
        <v>8</v>
      </c>
      <c r="E100" t="s">
        <v>1</v>
      </c>
      <c r="F100" t="s">
        <v>245</v>
      </c>
      <c r="G100" s="6">
        <v>3.2915089590539779</v>
      </c>
      <c r="H100" s="6">
        <v>0.21191177982254308</v>
      </c>
      <c r="I100" t="s">
        <v>50</v>
      </c>
      <c r="J100" s="29">
        <v>796</v>
      </c>
      <c r="K100" s="29">
        <v>268</v>
      </c>
      <c r="L100" s="29">
        <f t="shared" si="8"/>
        <v>33.668341708542712</v>
      </c>
      <c r="M100" s="29">
        <v>0.26878050000000048</v>
      </c>
      <c r="N100" s="29">
        <v>0.16085979730635405</v>
      </c>
      <c r="O100" s="29">
        <v>2.5608879731171568</v>
      </c>
      <c r="P100" s="29">
        <f t="shared" si="6"/>
        <v>22.588562823542794</v>
      </c>
      <c r="Q100" s="29">
        <v>1.3663390492170555</v>
      </c>
      <c r="R100" s="29">
        <f t="shared" si="7"/>
        <v>0.61073490423069388</v>
      </c>
      <c r="T100" s="29">
        <v>1.0757099999999999</v>
      </c>
      <c r="U100" s="29">
        <v>0</v>
      </c>
      <c r="V100" s="29">
        <f t="shared" si="9"/>
        <v>120</v>
      </c>
      <c r="W100" s="29">
        <f t="shared" si="10"/>
        <v>54.333333333333336</v>
      </c>
      <c r="X100" s="29">
        <f t="shared" si="11"/>
        <v>174.33333333333334</v>
      </c>
      <c r="Y100" s="29">
        <v>32</v>
      </c>
      <c r="Z100" s="29" t="s">
        <v>2261</v>
      </c>
      <c r="AB100">
        <v>806</v>
      </c>
      <c r="AC100">
        <v>313.84797500000002</v>
      </c>
      <c r="AD100">
        <v>2.5681219999999998</v>
      </c>
      <c r="AE100">
        <v>5.96</v>
      </c>
      <c r="AF100">
        <v>5.5243460000000004</v>
      </c>
      <c r="AG100">
        <v>0.55243500000000001</v>
      </c>
      <c r="AH100">
        <v>0.38917000000000002</v>
      </c>
      <c r="AI100">
        <v>0.53396600000000005</v>
      </c>
      <c r="AJ100">
        <v>1.372063</v>
      </c>
      <c r="AK100">
        <v>0.1658</v>
      </c>
      <c r="AL100">
        <v>2.2499999999999999E-2</v>
      </c>
      <c r="AM100">
        <v>8</v>
      </c>
      <c r="AN100">
        <v>2.5489999999999999E-2</v>
      </c>
      <c r="AO100">
        <v>1.5294030000000001</v>
      </c>
      <c r="AP100">
        <v>10.545906</v>
      </c>
      <c r="AQ100">
        <v>0.63670599999999999</v>
      </c>
      <c r="AR100">
        <v>0.81954199999999999</v>
      </c>
      <c r="AS100">
        <v>10.625</v>
      </c>
      <c r="AT100">
        <v>8.5513159999999999</v>
      </c>
      <c r="AU100">
        <v>6.6151000000000001E-2</v>
      </c>
      <c r="AV100">
        <v>6.1781000000000003E-2</v>
      </c>
      <c r="AW100">
        <v>50.461787999999999</v>
      </c>
      <c r="AX100">
        <v>44.135756000000001</v>
      </c>
      <c r="AY100">
        <v>364.68812600000001</v>
      </c>
      <c r="AZ100">
        <v>420.55640699999998</v>
      </c>
      <c r="BA100">
        <v>38.612839000000001</v>
      </c>
      <c r="BB100">
        <v>33.674691000000003</v>
      </c>
      <c r="BC100">
        <v>6.6881490000000001</v>
      </c>
      <c r="BD100">
        <v>0.47140500000000002</v>
      </c>
    </row>
    <row r="101" spans="1:56" x14ac:dyDescent="0.25">
      <c r="A101" t="s">
        <v>652</v>
      </c>
      <c r="B101" s="29">
        <v>3</v>
      </c>
      <c r="C101" t="s">
        <v>3</v>
      </c>
      <c r="D101">
        <v>4</v>
      </c>
      <c r="E101" t="s">
        <v>1</v>
      </c>
      <c r="F101" t="s">
        <v>245</v>
      </c>
      <c r="G101" s="6">
        <v>3.2915089590539779</v>
      </c>
      <c r="H101" s="6">
        <v>0.21191177982254308</v>
      </c>
      <c r="I101" t="s">
        <v>52</v>
      </c>
      <c r="J101" s="29">
        <v>9785</v>
      </c>
      <c r="K101" s="29">
        <v>53</v>
      </c>
      <c r="L101" s="29">
        <f t="shared" si="8"/>
        <v>0.54164537557485948</v>
      </c>
      <c r="M101" s="29">
        <v>5.1096875000002484E-2</v>
      </c>
      <c r="N101" s="29">
        <v>2.6023687239602279E-2</v>
      </c>
      <c r="O101" s="29">
        <v>31.830222454938539</v>
      </c>
      <c r="P101" s="29">
        <f t="shared" si="6"/>
        <v>6.6807716582785872</v>
      </c>
      <c r="Q101" s="29">
        <v>0.69671368749087026</v>
      </c>
      <c r="R101" s="29">
        <f t="shared" si="7"/>
        <v>5.8890457495491377E-2</v>
      </c>
      <c r="S101" s="29">
        <v>1.1229835194078817</v>
      </c>
      <c r="T101" s="29">
        <v>1.0757099999999999</v>
      </c>
      <c r="U101" s="29">
        <v>0</v>
      </c>
      <c r="V101" s="29">
        <f t="shared" si="9"/>
        <v>120</v>
      </c>
      <c r="W101" s="29">
        <f t="shared" si="10"/>
        <v>54.333333333333336</v>
      </c>
      <c r="X101" s="29">
        <f t="shared" si="11"/>
        <v>174.33333333333334</v>
      </c>
      <c r="Y101" s="29">
        <v>32</v>
      </c>
      <c r="Z101" s="29" t="s">
        <v>2261</v>
      </c>
      <c r="AB101">
        <v>9860</v>
      </c>
      <c r="AC101">
        <v>310.22309999999999</v>
      </c>
      <c r="AD101">
        <v>31.783577999999999</v>
      </c>
      <c r="AE101">
        <v>98.59</v>
      </c>
      <c r="AF101">
        <v>353.256821</v>
      </c>
      <c r="AG101">
        <v>35.325682</v>
      </c>
      <c r="AH101">
        <v>3.1455999999999998E-2</v>
      </c>
      <c r="AI101">
        <v>2.1902999999999999E-2</v>
      </c>
      <c r="AJ101">
        <v>0.69632000000000005</v>
      </c>
      <c r="AK101">
        <v>2.6124999999999999E-2</v>
      </c>
      <c r="AL101">
        <v>2.2499999999999999E-2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</row>
    <row r="102" spans="1:56" x14ac:dyDescent="0.25">
      <c r="A102" t="s">
        <v>652</v>
      </c>
      <c r="B102" s="29">
        <v>3</v>
      </c>
      <c r="C102" t="s">
        <v>5</v>
      </c>
      <c r="D102">
        <v>14</v>
      </c>
      <c r="E102" t="s">
        <v>1</v>
      </c>
      <c r="F102" t="s">
        <v>245</v>
      </c>
      <c r="G102" s="6">
        <v>3.2915089590539779</v>
      </c>
      <c r="H102" s="6">
        <v>0.21191177982254308</v>
      </c>
      <c r="I102" t="s">
        <v>52</v>
      </c>
      <c r="J102" s="29">
        <v>11489</v>
      </c>
      <c r="K102" s="29">
        <v>28</v>
      </c>
      <c r="L102" s="29">
        <f t="shared" si="8"/>
        <v>0.24371137609887719</v>
      </c>
      <c r="M102" s="29">
        <v>8.140833333333812E-2</v>
      </c>
      <c r="N102" s="29">
        <v>9.7588827148508556E-3</v>
      </c>
      <c r="O102" s="29">
        <v>37.373267836973824</v>
      </c>
      <c r="P102" s="29">
        <f t="shared" si="6"/>
        <v>12.223817040313872</v>
      </c>
      <c r="Q102" s="29">
        <v>0.50972557774350169</v>
      </c>
      <c r="R102" s="29">
        <f t="shared" si="7"/>
        <v>0.24587856724285995</v>
      </c>
      <c r="S102" s="29">
        <v>1.1229835194078817</v>
      </c>
      <c r="T102" s="29">
        <v>1.0757099999999999</v>
      </c>
      <c r="U102" s="29">
        <v>0</v>
      </c>
      <c r="V102" s="29">
        <f t="shared" si="9"/>
        <v>120</v>
      </c>
      <c r="W102" s="29">
        <f t="shared" si="10"/>
        <v>54.333333333333336</v>
      </c>
      <c r="X102" s="29">
        <f t="shared" si="11"/>
        <v>174.33333333333334</v>
      </c>
      <c r="Y102" s="29">
        <v>32</v>
      </c>
      <c r="Z102" s="29" t="s">
        <v>2261</v>
      </c>
      <c r="AB102">
        <v>11580</v>
      </c>
      <c r="AC102">
        <v>310.22309999999999</v>
      </c>
      <c r="AD102">
        <v>37.327975000000002</v>
      </c>
      <c r="AE102">
        <v>115.79</v>
      </c>
      <c r="AF102">
        <v>418.395036</v>
      </c>
      <c r="AG102">
        <v>41.839503999999998</v>
      </c>
      <c r="AH102">
        <v>2.6789E-2</v>
      </c>
      <c r="AI102">
        <v>1.3675E-2</v>
      </c>
      <c r="AJ102">
        <v>0.51046499999999995</v>
      </c>
      <c r="AK102">
        <v>2.3400000000000001E-2</v>
      </c>
      <c r="AL102">
        <v>1.7500000000000002E-2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</row>
    <row r="103" spans="1:56" x14ac:dyDescent="0.25">
      <c r="A103" t="s">
        <v>653</v>
      </c>
      <c r="B103" s="29">
        <v>3</v>
      </c>
      <c r="C103" t="s">
        <v>3</v>
      </c>
      <c r="D103">
        <v>4</v>
      </c>
      <c r="E103" t="s">
        <v>1</v>
      </c>
      <c r="F103" t="s">
        <v>245</v>
      </c>
      <c r="G103" s="6">
        <v>3.2915089590539779</v>
      </c>
      <c r="H103" s="6">
        <v>0.21191177982254308</v>
      </c>
      <c r="I103" t="s">
        <v>50</v>
      </c>
      <c r="J103" s="29">
        <v>15987</v>
      </c>
      <c r="K103" s="29">
        <v>404</v>
      </c>
      <c r="L103" s="29">
        <f t="shared" si="8"/>
        <v>2.5270532307499844</v>
      </c>
      <c r="M103" s="29">
        <v>7.0875595238094058E-2</v>
      </c>
      <c r="N103" s="29">
        <v>0.11130864397770121</v>
      </c>
      <c r="O103" s="29">
        <v>42.368840268369269</v>
      </c>
      <c r="P103" s="29">
        <f t="shared" si="6"/>
        <v>17.219389471709317</v>
      </c>
      <c r="Q103" s="29">
        <v>0.5702877028129949</v>
      </c>
      <c r="R103" s="29">
        <f t="shared" si="7"/>
        <v>0.18531644217336674</v>
      </c>
      <c r="S103" s="29">
        <v>1.0127186467306397</v>
      </c>
      <c r="T103" s="29">
        <v>1.0757099999999999</v>
      </c>
      <c r="U103" s="29">
        <v>0</v>
      </c>
      <c r="V103" s="29">
        <f t="shared" si="9"/>
        <v>120</v>
      </c>
      <c r="W103" s="29">
        <f t="shared" si="10"/>
        <v>54.333333333333336</v>
      </c>
      <c r="X103" s="29">
        <f t="shared" si="11"/>
        <v>174.33333333333334</v>
      </c>
      <c r="Y103" s="29">
        <v>32</v>
      </c>
      <c r="Z103" s="29" t="s">
        <v>2261</v>
      </c>
      <c r="AB103">
        <v>16291</v>
      </c>
      <c r="AC103">
        <v>384.08575000000002</v>
      </c>
      <c r="AD103">
        <v>42.415008</v>
      </c>
      <c r="AE103">
        <v>162.9</v>
      </c>
      <c r="AF103">
        <v>585.95621900000003</v>
      </c>
      <c r="AG103">
        <v>58.595621999999999</v>
      </c>
      <c r="AH103">
        <v>2.3576E-2</v>
      </c>
      <c r="AI103">
        <v>1.345E-2</v>
      </c>
      <c r="AJ103">
        <v>0.57047999999999999</v>
      </c>
      <c r="AK103">
        <v>2.0424999999999999E-2</v>
      </c>
      <c r="AL103">
        <v>1.7500000000000002E-2</v>
      </c>
      <c r="AM103">
        <v>9</v>
      </c>
      <c r="AN103">
        <v>2.3432000000000001E-2</v>
      </c>
      <c r="AO103">
        <v>1.4059360000000001</v>
      </c>
      <c r="AP103">
        <v>6.052422</v>
      </c>
      <c r="AQ103">
        <v>1.165011</v>
      </c>
      <c r="AR103">
        <v>1.4454940000000001</v>
      </c>
      <c r="AS103">
        <v>109.555556</v>
      </c>
      <c r="AT103">
        <v>140.966407</v>
      </c>
      <c r="AU103">
        <v>1.0732E-2</v>
      </c>
      <c r="AV103">
        <v>3.643E-3</v>
      </c>
      <c r="AW103">
        <v>92.082637000000005</v>
      </c>
      <c r="AX103">
        <v>7.0775430000000004</v>
      </c>
      <c r="AY103">
        <v>307.85425300000003</v>
      </c>
      <c r="AZ103">
        <v>313.97590100000002</v>
      </c>
      <c r="BA103">
        <v>12.856256</v>
      </c>
      <c r="BB103">
        <v>23.132439000000002</v>
      </c>
      <c r="BC103">
        <v>12.945773000000001</v>
      </c>
      <c r="BD103">
        <v>1.749636</v>
      </c>
    </row>
    <row r="104" spans="1:56" x14ac:dyDescent="0.25">
      <c r="A104" t="s">
        <v>653</v>
      </c>
      <c r="B104" s="29">
        <v>3</v>
      </c>
      <c r="C104" t="s">
        <v>12</v>
      </c>
      <c r="D104">
        <v>5</v>
      </c>
      <c r="E104" t="s">
        <v>1</v>
      </c>
      <c r="F104" t="s">
        <v>245</v>
      </c>
      <c r="G104" s="6">
        <v>3.2915089590539779</v>
      </c>
      <c r="H104" s="6">
        <v>0.21191177982254308</v>
      </c>
      <c r="I104" t="s">
        <v>50</v>
      </c>
      <c r="J104" s="29">
        <v>13112</v>
      </c>
      <c r="K104" s="29">
        <v>374</v>
      </c>
      <c r="L104" s="29">
        <f t="shared" si="8"/>
        <v>2.8523489932885906</v>
      </c>
      <c r="M104" s="29">
        <v>8.9296527777778037E-2</v>
      </c>
      <c r="N104" s="29">
        <v>9.5407409123743903E-2</v>
      </c>
      <c r="O104" s="29">
        <v>34.749498567514721</v>
      </c>
      <c r="P104" s="29">
        <f t="shared" si="6"/>
        <v>9.6000477708547685</v>
      </c>
      <c r="Q104" s="29">
        <v>0.77005370593306632</v>
      </c>
      <c r="R104" s="29">
        <f t="shared" si="7"/>
        <v>1.4449560946704687E-2</v>
      </c>
      <c r="S104" s="29">
        <v>1.0136906862737498</v>
      </c>
      <c r="T104" s="29">
        <v>1.0757099999999999</v>
      </c>
      <c r="U104" s="29">
        <v>0</v>
      </c>
      <c r="V104" s="29">
        <f t="shared" si="9"/>
        <v>120</v>
      </c>
      <c r="W104" s="29">
        <f t="shared" si="10"/>
        <v>54.333333333333336</v>
      </c>
      <c r="X104" s="29">
        <f t="shared" si="11"/>
        <v>174.33333333333334</v>
      </c>
      <c r="Y104" s="29">
        <v>32</v>
      </c>
      <c r="Z104" s="29" t="s">
        <v>2261</v>
      </c>
      <c r="AB104">
        <v>13320</v>
      </c>
      <c r="AC104">
        <v>384.08575000000002</v>
      </c>
      <c r="AD104">
        <v>34.679755999999998</v>
      </c>
      <c r="AE104">
        <v>133.19</v>
      </c>
      <c r="AF104">
        <v>453.595055</v>
      </c>
      <c r="AG104">
        <v>45.359504999999999</v>
      </c>
      <c r="AH104">
        <v>2.8820999999999999E-2</v>
      </c>
      <c r="AI104">
        <v>2.2116E-2</v>
      </c>
      <c r="AJ104">
        <v>0.76734599999999997</v>
      </c>
      <c r="AK104">
        <v>2.2425E-2</v>
      </c>
      <c r="AL104">
        <v>1.7500000000000002E-2</v>
      </c>
      <c r="AM104">
        <v>4</v>
      </c>
      <c r="AN104">
        <v>1.0414E-2</v>
      </c>
      <c r="AO104">
        <v>0.62485999999999997</v>
      </c>
      <c r="AP104">
        <v>1.306306</v>
      </c>
      <c r="AQ104">
        <v>0.47010000000000002</v>
      </c>
      <c r="AR104">
        <v>0.17415900000000001</v>
      </c>
      <c r="AS104">
        <v>43.5</v>
      </c>
      <c r="AT104">
        <v>19.773720000000001</v>
      </c>
      <c r="AU104">
        <v>1.1061E-2</v>
      </c>
      <c r="AV104">
        <v>3.9280000000000001E-3</v>
      </c>
      <c r="AW104">
        <v>89.009299999999996</v>
      </c>
      <c r="AX104">
        <v>10.062250000000001</v>
      </c>
      <c r="AY104">
        <v>200.402468</v>
      </c>
      <c r="AZ104">
        <v>63.669848999999999</v>
      </c>
      <c r="BA104">
        <v>58.240250000000003</v>
      </c>
      <c r="BB104">
        <v>56.513697000000001</v>
      </c>
      <c r="BC104">
        <v>7.8219519999999996</v>
      </c>
      <c r="BD104">
        <v>0.72843100000000005</v>
      </c>
    </row>
    <row r="105" spans="1:56" x14ac:dyDescent="0.25">
      <c r="A105" t="s">
        <v>653</v>
      </c>
      <c r="B105" s="29">
        <v>3</v>
      </c>
      <c r="C105" t="s">
        <v>17</v>
      </c>
      <c r="D105">
        <v>8</v>
      </c>
      <c r="E105" t="s">
        <v>1</v>
      </c>
      <c r="F105" t="s">
        <v>245</v>
      </c>
      <c r="G105" s="6">
        <v>3.2915089590539779</v>
      </c>
      <c r="H105" s="6">
        <v>0.21191177982254308</v>
      </c>
      <c r="I105" t="s">
        <v>51</v>
      </c>
      <c r="J105" s="29">
        <v>5411</v>
      </c>
      <c r="K105" s="29">
        <v>19</v>
      </c>
      <c r="L105" s="29">
        <f t="shared" si="8"/>
        <v>0.35113657364627615</v>
      </c>
      <c r="M105" s="29">
        <v>4.0204999999997423E-2</v>
      </c>
      <c r="N105" s="29">
        <v>1.3251029044964431E-2</v>
      </c>
      <c r="O105" s="29">
        <v>14.340263632460507</v>
      </c>
      <c r="P105" s="29">
        <f t="shared" si="6"/>
        <v>10.809187164199445</v>
      </c>
      <c r="Q105" s="29">
        <v>0.5876651755441572</v>
      </c>
      <c r="R105" s="29">
        <f t="shared" si="7"/>
        <v>0.16793896944220443</v>
      </c>
      <c r="S105" s="29">
        <v>0.78805060294505258</v>
      </c>
      <c r="T105" s="29">
        <v>1.0757099999999999</v>
      </c>
      <c r="U105" s="29">
        <v>0</v>
      </c>
      <c r="V105" s="29">
        <f t="shared" si="9"/>
        <v>120</v>
      </c>
      <c r="W105" s="29">
        <f t="shared" si="10"/>
        <v>54.333333333333336</v>
      </c>
      <c r="X105" s="29">
        <f t="shared" si="11"/>
        <v>174.33333333333334</v>
      </c>
      <c r="Y105" s="29">
        <v>32</v>
      </c>
      <c r="Z105" s="29" t="s">
        <v>2261</v>
      </c>
      <c r="AB105">
        <v>5494</v>
      </c>
      <c r="AC105">
        <v>384.08575000000002</v>
      </c>
      <c r="AD105">
        <v>14.304097000000001</v>
      </c>
      <c r="AE105">
        <v>54.92</v>
      </c>
      <c r="AF105">
        <v>107.70725899999999</v>
      </c>
      <c r="AG105">
        <v>10.770726</v>
      </c>
      <c r="AH105">
        <v>6.9916000000000006E-2</v>
      </c>
      <c r="AI105">
        <v>4.1215000000000002E-2</v>
      </c>
      <c r="AJ105">
        <v>0.58949399999999996</v>
      </c>
      <c r="AK105">
        <v>6.0425E-2</v>
      </c>
      <c r="AL105">
        <v>4.7500000000000001E-2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</row>
    <row r="106" spans="1:56" x14ac:dyDescent="0.25">
      <c r="A106" t="s">
        <v>653</v>
      </c>
      <c r="B106" s="29">
        <v>3</v>
      </c>
      <c r="C106" t="s">
        <v>18</v>
      </c>
      <c r="D106">
        <v>8</v>
      </c>
      <c r="E106" t="s">
        <v>7</v>
      </c>
      <c r="F106" t="s">
        <v>245</v>
      </c>
      <c r="G106" s="6">
        <v>3.2915089590539779</v>
      </c>
      <c r="H106" s="6">
        <v>0.21191177982254308</v>
      </c>
      <c r="I106" t="s">
        <v>51</v>
      </c>
      <c r="J106" s="29">
        <v>8037</v>
      </c>
      <c r="K106" s="29">
        <v>131</v>
      </c>
      <c r="L106" s="29">
        <f t="shared" si="8"/>
        <v>1.6299614283936792</v>
      </c>
      <c r="M106" s="29">
        <v>5.6197916666667826E-2</v>
      </c>
      <c r="N106" s="29">
        <v>6.3604939415829259E-2</v>
      </c>
      <c r="O106" s="29">
        <v>21.299704086875824</v>
      </c>
      <c r="P106" s="29">
        <f t="shared" si="6"/>
        <v>3.849746709784128</v>
      </c>
      <c r="Q106" s="29">
        <v>0.74637216222438496</v>
      </c>
      <c r="R106" s="29">
        <f t="shared" si="7"/>
        <v>9.2319827619766759E-3</v>
      </c>
      <c r="S106" s="29">
        <v>0.79588779558032863</v>
      </c>
      <c r="T106" s="29">
        <v>1.0757099999999999</v>
      </c>
      <c r="U106" s="29">
        <v>0</v>
      </c>
      <c r="V106" s="29">
        <f t="shared" si="9"/>
        <v>120</v>
      </c>
      <c r="W106" s="29">
        <f t="shared" si="10"/>
        <v>54.333333333333336</v>
      </c>
      <c r="X106" s="29">
        <f t="shared" si="11"/>
        <v>174.33333333333334</v>
      </c>
      <c r="Y106" s="29">
        <v>32</v>
      </c>
      <c r="Z106" s="29" t="s">
        <v>2261</v>
      </c>
      <c r="AB106">
        <v>8184</v>
      </c>
      <c r="AC106">
        <v>384.08575000000002</v>
      </c>
      <c r="AD106">
        <v>21.307742000000001</v>
      </c>
      <c r="AE106">
        <v>81.819999999999993</v>
      </c>
      <c r="AF106">
        <v>170.64409599999999</v>
      </c>
      <c r="AG106">
        <v>17.064409999999999</v>
      </c>
      <c r="AH106">
        <v>4.6928999999999998E-2</v>
      </c>
      <c r="AI106">
        <v>3.5050999999999999E-2</v>
      </c>
      <c r="AJ106">
        <v>0.74689099999999997</v>
      </c>
      <c r="AK106">
        <v>4.0575E-2</v>
      </c>
      <c r="AL106">
        <v>4.2500000000000003E-2</v>
      </c>
      <c r="AM106">
        <v>1</v>
      </c>
      <c r="AN106">
        <v>2.604E-3</v>
      </c>
      <c r="AO106">
        <v>0.15621499999999999</v>
      </c>
      <c r="AP106">
        <v>0.50097800000000003</v>
      </c>
      <c r="AQ106">
        <v>0.89449999999999996</v>
      </c>
      <c r="AR106">
        <v>0</v>
      </c>
      <c r="AS106">
        <v>41</v>
      </c>
      <c r="AT106">
        <v>0</v>
      </c>
      <c r="AU106">
        <v>2.2363000000000001E-2</v>
      </c>
      <c r="AV106">
        <v>1.2285000000000001E-2</v>
      </c>
      <c r="AW106">
        <v>44.717719000000002</v>
      </c>
      <c r="AX106">
        <v>0</v>
      </c>
      <c r="AY106">
        <v>430.107527</v>
      </c>
      <c r="AZ106">
        <v>0</v>
      </c>
      <c r="BA106">
        <v>0</v>
      </c>
      <c r="BB106">
        <v>0</v>
      </c>
      <c r="BC106">
        <v>5.0608029999999999</v>
      </c>
      <c r="BD106">
        <v>0.34992699999999999</v>
      </c>
    </row>
    <row r="107" spans="1:56" x14ac:dyDescent="0.25">
      <c r="A107" t="s">
        <v>653</v>
      </c>
      <c r="B107" s="29">
        <v>3</v>
      </c>
      <c r="C107" t="s">
        <v>38</v>
      </c>
      <c r="D107">
        <v>9</v>
      </c>
      <c r="E107" t="s">
        <v>1</v>
      </c>
      <c r="F107" t="s">
        <v>245</v>
      </c>
      <c r="G107" s="6">
        <v>3.2915089590539779</v>
      </c>
      <c r="H107" s="6">
        <v>0.21191177982254308</v>
      </c>
      <c r="I107" t="s">
        <v>50</v>
      </c>
      <c r="J107" s="29">
        <v>6583</v>
      </c>
      <c r="K107" s="29">
        <v>4</v>
      </c>
      <c r="L107" s="29">
        <f t="shared" si="8"/>
        <v>6.0762570256721861E-2</v>
      </c>
      <c r="M107" s="29">
        <v>4.0899999999993497E-2</v>
      </c>
      <c r="N107" s="29">
        <v>2.6502058089928862E-3</v>
      </c>
      <c r="O107" s="29">
        <v>17.44630484060017</v>
      </c>
      <c r="P107" s="29">
        <f t="shared" si="6"/>
        <v>7.7031459560597817</v>
      </c>
      <c r="Q107" s="29">
        <v>0.58629781819914428</v>
      </c>
      <c r="R107" s="29">
        <f t="shared" si="7"/>
        <v>0.16930632678721735</v>
      </c>
      <c r="S107" s="29">
        <v>0.97129090631033477</v>
      </c>
      <c r="T107" s="29">
        <v>1.0757099999999999</v>
      </c>
      <c r="U107" s="29">
        <v>0</v>
      </c>
      <c r="V107" s="29">
        <f t="shared" si="9"/>
        <v>120</v>
      </c>
      <c r="W107" s="29">
        <f t="shared" si="10"/>
        <v>54.333333333333336</v>
      </c>
      <c r="X107" s="29">
        <f t="shared" si="11"/>
        <v>174.33333333333334</v>
      </c>
      <c r="Y107" s="29">
        <v>32</v>
      </c>
      <c r="Z107" s="29" t="s">
        <v>2261</v>
      </c>
      <c r="AB107">
        <v>6743</v>
      </c>
      <c r="AC107">
        <v>384.08575000000002</v>
      </c>
      <c r="AD107">
        <v>17.555975</v>
      </c>
      <c r="AE107">
        <v>67.42</v>
      </c>
      <c r="AF107">
        <v>153.84590900000001</v>
      </c>
      <c r="AG107">
        <v>15.384591</v>
      </c>
      <c r="AH107">
        <v>5.6961999999999999E-2</v>
      </c>
      <c r="AI107">
        <v>3.3450000000000001E-2</v>
      </c>
      <c r="AJ107">
        <v>0.58722200000000002</v>
      </c>
      <c r="AK107">
        <v>4.9474999999999998E-2</v>
      </c>
      <c r="AL107">
        <v>3.7499999999999999E-2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</row>
    <row r="108" spans="1:56" x14ac:dyDescent="0.25">
      <c r="A108" t="s">
        <v>653</v>
      </c>
      <c r="B108" s="29">
        <v>3</v>
      </c>
      <c r="C108" t="s">
        <v>13</v>
      </c>
      <c r="D108">
        <v>11</v>
      </c>
      <c r="E108" t="s">
        <v>1</v>
      </c>
      <c r="F108" t="s">
        <v>245</v>
      </c>
      <c r="G108" s="6">
        <v>3.2915089590539779</v>
      </c>
      <c r="H108" s="6">
        <v>0.21191177982254308</v>
      </c>
      <c r="I108" t="s">
        <v>50</v>
      </c>
      <c r="J108" s="29">
        <v>7353</v>
      </c>
      <c r="K108" s="29">
        <v>21</v>
      </c>
      <c r="L108" s="29">
        <f t="shared" si="8"/>
        <v>0.28559771521827826</v>
      </c>
      <c r="M108" s="29">
        <v>0.10828333333333735</v>
      </c>
      <c r="N108" s="29">
        <v>7.9506174269786574E-3</v>
      </c>
      <c r="O108" s="29">
        <v>19.48696331352469</v>
      </c>
      <c r="P108" s="29">
        <f t="shared" si="6"/>
        <v>5.6624874831352621</v>
      </c>
      <c r="Q108" s="29">
        <v>0.45765724925576834</v>
      </c>
      <c r="R108" s="29">
        <f t="shared" si="7"/>
        <v>0.2979468957305933</v>
      </c>
      <c r="S108" s="29">
        <v>0.99233588723067856</v>
      </c>
      <c r="T108" s="29">
        <v>1.0757099999999999</v>
      </c>
      <c r="U108" s="29">
        <v>0</v>
      </c>
      <c r="V108" s="29">
        <f t="shared" si="9"/>
        <v>120</v>
      </c>
      <c r="W108" s="29">
        <f t="shared" si="10"/>
        <v>54.333333333333336</v>
      </c>
      <c r="X108" s="29">
        <f t="shared" si="11"/>
        <v>174.33333333333334</v>
      </c>
      <c r="Y108" s="29">
        <v>32</v>
      </c>
      <c r="Z108" s="29" t="s">
        <v>2261</v>
      </c>
      <c r="AB108">
        <v>7476</v>
      </c>
      <c r="AC108">
        <v>384.08575000000002</v>
      </c>
      <c r="AD108">
        <v>19.464403000000001</v>
      </c>
      <c r="AE108">
        <v>74.75</v>
      </c>
      <c r="AF108">
        <v>196.199713</v>
      </c>
      <c r="AG108">
        <v>19.619971</v>
      </c>
      <c r="AH108">
        <v>5.1369999999999999E-2</v>
      </c>
      <c r="AI108">
        <v>2.3612999999999999E-2</v>
      </c>
      <c r="AJ108">
        <v>0.459671</v>
      </c>
      <c r="AK108">
        <v>4.6975000000000003E-2</v>
      </c>
      <c r="AL108">
        <v>4.2500000000000003E-2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</row>
    <row r="109" spans="1:56" x14ac:dyDescent="0.25">
      <c r="A109" t="s">
        <v>654</v>
      </c>
      <c r="B109" s="29">
        <v>3</v>
      </c>
      <c r="C109" t="s">
        <v>12</v>
      </c>
      <c r="D109">
        <v>5</v>
      </c>
      <c r="E109" t="s">
        <v>1</v>
      </c>
      <c r="F109" t="s">
        <v>245</v>
      </c>
      <c r="G109" s="6">
        <v>3.2915089590539779</v>
      </c>
      <c r="H109" s="6">
        <v>0.21191177982254308</v>
      </c>
      <c r="I109" t="s">
        <v>52</v>
      </c>
      <c r="J109" s="29">
        <v>10332</v>
      </c>
      <c r="K109" s="29">
        <v>44</v>
      </c>
      <c r="L109" s="29">
        <f t="shared" si="8"/>
        <v>0.42586140147115759</v>
      </c>
      <c r="M109" s="29">
        <v>7.4319999999991643E-2</v>
      </c>
      <c r="N109" s="29">
        <v>1.6315979496989718E-2</v>
      </c>
      <c r="O109" s="29">
        <v>33.715340032579554</v>
      </c>
      <c r="P109" s="29">
        <f t="shared" si="6"/>
        <v>8.5658892359196024</v>
      </c>
      <c r="Q109" s="29">
        <v>0.6200971126206084</v>
      </c>
      <c r="R109" s="29">
        <f t="shared" si="7"/>
        <v>0.13550703236575323</v>
      </c>
      <c r="S109" s="29">
        <v>1.0387776415679646</v>
      </c>
      <c r="T109" s="29">
        <v>1.0757099999999999</v>
      </c>
      <c r="U109" s="29">
        <v>0</v>
      </c>
      <c r="V109" s="29">
        <f t="shared" si="9"/>
        <v>120</v>
      </c>
      <c r="W109" s="29">
        <f t="shared" si="10"/>
        <v>54.333333333333336</v>
      </c>
      <c r="X109" s="29">
        <f t="shared" si="11"/>
        <v>174.33333333333334</v>
      </c>
      <c r="Y109" s="29">
        <v>32</v>
      </c>
      <c r="Z109" s="29" t="s">
        <v>2261</v>
      </c>
      <c r="AB109">
        <v>10523</v>
      </c>
      <c r="AC109">
        <v>311.39662499999997</v>
      </c>
      <c r="AD109">
        <v>33.792915999999998</v>
      </c>
      <c r="AE109">
        <v>105.22</v>
      </c>
      <c r="AF109">
        <v>398.69317999999998</v>
      </c>
      <c r="AG109">
        <v>39.869318</v>
      </c>
      <c r="AH109">
        <v>2.9592E-2</v>
      </c>
      <c r="AI109">
        <v>1.8270999999999999E-2</v>
      </c>
      <c r="AJ109">
        <v>0.61741800000000002</v>
      </c>
      <c r="AK109">
        <v>2.545E-2</v>
      </c>
      <c r="AL109">
        <v>2.2499999999999999E-2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</row>
    <row r="110" spans="1:56" x14ac:dyDescent="0.25">
      <c r="A110" t="s">
        <v>654</v>
      </c>
      <c r="B110" s="29">
        <v>3</v>
      </c>
      <c r="C110" t="s">
        <v>17</v>
      </c>
      <c r="D110">
        <v>8</v>
      </c>
      <c r="E110" t="s">
        <v>1</v>
      </c>
      <c r="F110" t="s">
        <v>245</v>
      </c>
      <c r="G110" s="6">
        <v>3.2915089590539779</v>
      </c>
      <c r="H110" s="6">
        <v>0.21191177982254308</v>
      </c>
      <c r="I110" t="s">
        <v>51</v>
      </c>
      <c r="J110" s="29">
        <v>5462</v>
      </c>
      <c r="K110" s="29">
        <v>9</v>
      </c>
      <c r="L110" s="29">
        <f t="shared" si="8"/>
        <v>0.1647748077627243</v>
      </c>
      <c r="M110" s="29">
        <v>0.15840000000000032</v>
      </c>
      <c r="N110" s="29">
        <v>3.2631958993979437E-3</v>
      </c>
      <c r="O110" s="29">
        <v>17.823576002511569</v>
      </c>
      <c r="P110" s="29">
        <f t="shared" si="6"/>
        <v>7.3258747941483833</v>
      </c>
      <c r="Q110" s="29">
        <v>0.53085281856220401</v>
      </c>
      <c r="R110" s="29">
        <f t="shared" si="7"/>
        <v>0.22475132642415763</v>
      </c>
      <c r="S110" s="29">
        <v>0.95828326315431356</v>
      </c>
      <c r="T110" s="29">
        <v>1.0757099999999999</v>
      </c>
      <c r="U110" s="29">
        <v>0</v>
      </c>
      <c r="V110" s="29">
        <f t="shared" si="9"/>
        <v>120</v>
      </c>
      <c r="W110" s="29">
        <f t="shared" si="10"/>
        <v>54.333333333333336</v>
      </c>
      <c r="X110" s="29">
        <f t="shared" si="11"/>
        <v>174.33333333333334</v>
      </c>
      <c r="Y110" s="29">
        <v>32</v>
      </c>
      <c r="Z110" s="29" t="s">
        <v>2261</v>
      </c>
      <c r="AB110">
        <v>5557</v>
      </c>
      <c r="AC110">
        <v>311.39662499999997</v>
      </c>
      <c r="AD110">
        <v>17.845409</v>
      </c>
      <c r="AE110">
        <v>55.56</v>
      </c>
      <c r="AF110">
        <v>129.71979999999999</v>
      </c>
      <c r="AG110">
        <v>12.97198</v>
      </c>
      <c r="AH110">
        <v>5.6015000000000002E-2</v>
      </c>
      <c r="AI110">
        <v>2.9758E-2</v>
      </c>
      <c r="AJ110">
        <v>0.53124400000000005</v>
      </c>
      <c r="AK110">
        <v>4.9812000000000002E-2</v>
      </c>
      <c r="AL110">
        <v>3.7499999999999999E-2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</row>
    <row r="111" spans="1:56" x14ac:dyDescent="0.25">
      <c r="A111" t="s">
        <v>654</v>
      </c>
      <c r="B111" s="29">
        <v>3</v>
      </c>
      <c r="C111" t="s">
        <v>13</v>
      </c>
      <c r="D111">
        <v>11</v>
      </c>
      <c r="E111" t="s">
        <v>1</v>
      </c>
      <c r="F111" t="s">
        <v>245</v>
      </c>
      <c r="G111" s="6">
        <v>3.2915089590539779</v>
      </c>
      <c r="H111" s="6">
        <v>0.21191177982254308</v>
      </c>
      <c r="I111" t="s">
        <v>52</v>
      </c>
      <c r="J111" s="29">
        <v>7707</v>
      </c>
      <c r="K111" s="29">
        <v>657</v>
      </c>
      <c r="L111" s="29">
        <f t="shared" si="8"/>
        <v>8.5247177890229668</v>
      </c>
      <c r="M111" s="29">
        <v>0.12446388888889133</v>
      </c>
      <c r="N111" s="29">
        <v>0.20558134166207045</v>
      </c>
      <c r="O111" s="29">
        <v>25.149450796659952</v>
      </c>
      <c r="P111" s="29">
        <f t="shared" si="6"/>
        <v>0</v>
      </c>
      <c r="Q111" s="29">
        <v>1.3845263547758209</v>
      </c>
      <c r="R111" s="29">
        <f t="shared" si="7"/>
        <v>0.62892220978945923</v>
      </c>
      <c r="S111" s="29">
        <v>1.0116758015958998</v>
      </c>
      <c r="T111" s="29">
        <v>1.0757099999999999</v>
      </c>
      <c r="U111" s="29">
        <v>0</v>
      </c>
      <c r="V111" s="29">
        <f t="shared" si="9"/>
        <v>120</v>
      </c>
      <c r="W111" s="29">
        <f t="shared" si="10"/>
        <v>54.333333333333336</v>
      </c>
      <c r="X111" s="29">
        <f t="shared" si="11"/>
        <v>174.33333333333334</v>
      </c>
      <c r="Y111" s="29">
        <v>32</v>
      </c>
      <c r="Z111" s="29" t="s">
        <v>2261</v>
      </c>
      <c r="AB111">
        <v>7873</v>
      </c>
      <c r="AC111">
        <v>311.39662499999997</v>
      </c>
      <c r="AD111">
        <v>25.282869000000002</v>
      </c>
      <c r="AE111">
        <v>78.67</v>
      </c>
      <c r="AF111">
        <v>259.05100099999999</v>
      </c>
      <c r="AG111">
        <v>25.905100000000001</v>
      </c>
      <c r="AH111">
        <v>3.9551000000000003E-2</v>
      </c>
      <c r="AI111">
        <v>5.4678999999999998E-2</v>
      </c>
      <c r="AJ111">
        <v>1.382506</v>
      </c>
      <c r="AK111">
        <v>2.5250000000000002E-2</v>
      </c>
      <c r="AL111">
        <v>2.2499999999999999E-2</v>
      </c>
      <c r="AM111">
        <v>18</v>
      </c>
      <c r="AN111">
        <v>5.7804000000000001E-2</v>
      </c>
      <c r="AO111">
        <v>3.4682460000000002</v>
      </c>
      <c r="AP111">
        <v>17.718786000000001</v>
      </c>
      <c r="AQ111">
        <v>1.3791260000000001</v>
      </c>
      <c r="AR111">
        <v>0.836337</v>
      </c>
      <c r="AS111">
        <v>77.5</v>
      </c>
      <c r="AT111">
        <v>47.467945999999998</v>
      </c>
      <c r="AU111">
        <v>1.8027999999999999E-2</v>
      </c>
      <c r="AV111">
        <v>5.5640000000000004E-3</v>
      </c>
      <c r="AW111">
        <v>57.120539000000001</v>
      </c>
      <c r="AX111">
        <v>8.1036719999999995</v>
      </c>
      <c r="AY111">
        <v>166.79072600000001</v>
      </c>
      <c r="AZ111">
        <v>78.646253999999999</v>
      </c>
      <c r="BA111">
        <v>13.228469</v>
      </c>
      <c r="BB111">
        <v>27.233961000000001</v>
      </c>
      <c r="BC111">
        <v>9.5746249999999993</v>
      </c>
      <c r="BD111">
        <v>3.2659859999999998</v>
      </c>
    </row>
    <row r="112" spans="1:56" x14ac:dyDescent="0.25">
      <c r="A112" t="s">
        <v>654</v>
      </c>
      <c r="B112" s="29">
        <v>3</v>
      </c>
      <c r="C112" t="s">
        <v>4</v>
      </c>
      <c r="D112">
        <v>12</v>
      </c>
      <c r="E112" t="s">
        <v>1</v>
      </c>
      <c r="F112" t="s">
        <v>245</v>
      </c>
      <c r="G112" s="6">
        <v>3.2915089590539779</v>
      </c>
      <c r="H112" s="6">
        <v>0.21191177982254308</v>
      </c>
      <c r="I112" t="s">
        <v>52</v>
      </c>
      <c r="J112" s="29">
        <v>14249</v>
      </c>
      <c r="K112" s="29">
        <v>43</v>
      </c>
      <c r="L112" s="29">
        <f t="shared" si="8"/>
        <v>0.30177556319741733</v>
      </c>
      <c r="M112" s="29">
        <v>7.3768749999992167E-2</v>
      </c>
      <c r="N112" s="29">
        <v>1.3052783597591775E-2</v>
      </c>
      <c r="O112" s="29">
        <v>46.4972783705213</v>
      </c>
      <c r="P112" s="29">
        <f t="shared" si="6"/>
        <v>21.347827573861348</v>
      </c>
      <c r="Q112" s="29">
        <v>0.49204682911545317</v>
      </c>
      <c r="R112" s="29">
        <f t="shared" si="7"/>
        <v>0.26355731587090847</v>
      </c>
      <c r="S112" s="29">
        <v>1.0323185805164361</v>
      </c>
      <c r="T112" s="29">
        <v>1.0757099999999999</v>
      </c>
      <c r="U112" s="29">
        <v>0</v>
      </c>
      <c r="V112" s="29">
        <f t="shared" si="9"/>
        <v>120</v>
      </c>
      <c r="W112" s="29">
        <f t="shared" si="10"/>
        <v>54.333333333333336</v>
      </c>
      <c r="X112" s="29">
        <f t="shared" si="11"/>
        <v>174.33333333333334</v>
      </c>
      <c r="Y112" s="29">
        <v>32</v>
      </c>
      <c r="Z112" s="29" t="s">
        <v>2261</v>
      </c>
      <c r="AB112">
        <v>14524</v>
      </c>
      <c r="AC112">
        <v>311.39662499999997</v>
      </c>
      <c r="AD112">
        <v>46.641482000000003</v>
      </c>
      <c r="AE112">
        <v>145.22999999999999</v>
      </c>
      <c r="AF112">
        <v>584.18152799999996</v>
      </c>
      <c r="AG112">
        <v>58.418152999999997</v>
      </c>
      <c r="AH112">
        <v>2.1439E-2</v>
      </c>
      <c r="AI112">
        <v>1.0536999999999999E-2</v>
      </c>
      <c r="AJ112">
        <v>0.49148700000000001</v>
      </c>
      <c r="AK112">
        <v>1.8950000000000002E-2</v>
      </c>
      <c r="AL112">
        <v>1.7500000000000002E-2</v>
      </c>
      <c r="AM112">
        <v>5</v>
      </c>
      <c r="AN112">
        <v>1.6056999999999998E-2</v>
      </c>
      <c r="AO112">
        <v>0.96340199999999998</v>
      </c>
      <c r="AP112">
        <v>3.4494630000000002</v>
      </c>
      <c r="AQ112">
        <v>1.157435</v>
      </c>
      <c r="AR112">
        <v>0.54358300000000004</v>
      </c>
      <c r="AS112">
        <v>100.2</v>
      </c>
      <c r="AT112">
        <v>43.470680000000002</v>
      </c>
      <c r="AU112">
        <v>1.1668E-2</v>
      </c>
      <c r="AV112">
        <v>3.2420000000000001E-3</v>
      </c>
      <c r="AW112">
        <v>87.001080999999999</v>
      </c>
      <c r="AX112">
        <v>7.0335340000000004</v>
      </c>
      <c r="AY112">
        <v>180.245631</v>
      </c>
      <c r="AZ112">
        <v>40.734003000000001</v>
      </c>
      <c r="BA112">
        <v>53.812362999999998</v>
      </c>
      <c r="BB112">
        <v>73.495953</v>
      </c>
      <c r="BC112">
        <v>8.0197610000000008</v>
      </c>
      <c r="BD112">
        <v>0.89752699999999996</v>
      </c>
    </row>
    <row r="113" spans="1:56" x14ac:dyDescent="0.25">
      <c r="A113" t="s">
        <v>633</v>
      </c>
      <c r="B113">
        <v>4</v>
      </c>
      <c r="C113" t="s">
        <v>2</v>
      </c>
      <c r="D113">
        <v>3</v>
      </c>
      <c r="E113" t="s">
        <v>1</v>
      </c>
      <c r="F113" t="s">
        <v>245</v>
      </c>
      <c r="G113" s="6">
        <v>0.83315481966978588</v>
      </c>
      <c r="H113" s="6">
        <v>3.2744252151941842</v>
      </c>
      <c r="I113" t="s">
        <v>52</v>
      </c>
      <c r="J113" s="29">
        <v>6830</v>
      </c>
      <c r="K113" s="29">
        <v>0</v>
      </c>
      <c r="L113" s="29">
        <f t="shared" si="8"/>
        <v>0</v>
      </c>
      <c r="M113" s="29">
        <v>0</v>
      </c>
      <c r="N113" s="29">
        <v>0</v>
      </c>
      <c r="O113" s="29">
        <v>22.881656390510635</v>
      </c>
      <c r="P113" s="29">
        <f t="shared" si="6"/>
        <v>2.2677944061493172</v>
      </c>
      <c r="Q113" s="29">
        <v>0.50201860335056603</v>
      </c>
      <c r="R113" s="29">
        <f t="shared" si="7"/>
        <v>0.25358554163579561</v>
      </c>
      <c r="S113" s="29">
        <v>1.054920391284883</v>
      </c>
      <c r="T113" s="29">
        <v>0.71847000000000005</v>
      </c>
      <c r="U113" s="29">
        <v>0</v>
      </c>
      <c r="V113" s="29">
        <f>AVERAGE(120,56,176)</f>
        <v>117.33333333333333</v>
      </c>
      <c r="W113" s="29">
        <f>AVERAGE(120,104,224)</f>
        <v>149.33333333333334</v>
      </c>
      <c r="X113" s="29">
        <f>AVERAGE(120,120,240)</f>
        <v>160</v>
      </c>
      <c r="Y113" s="29">
        <v>51.5</v>
      </c>
      <c r="Z113" s="29" t="s">
        <v>2262</v>
      </c>
      <c r="AB113">
        <v>6917</v>
      </c>
      <c r="AC113">
        <v>301.55732499999999</v>
      </c>
      <c r="AD113">
        <v>22.937595999999999</v>
      </c>
      <c r="AE113">
        <v>69.14</v>
      </c>
      <c r="AF113">
        <v>206.10536200000001</v>
      </c>
      <c r="AG113">
        <v>20.610536</v>
      </c>
      <c r="AH113">
        <v>4.3598999999999999E-2</v>
      </c>
      <c r="AI113">
        <v>2.1881000000000001E-2</v>
      </c>
      <c r="AJ113">
        <v>0.50186600000000003</v>
      </c>
      <c r="AK113">
        <v>4.0575E-2</v>
      </c>
      <c r="AL113">
        <v>3.7499999999999999E-2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</row>
    <row r="114" spans="1:56" x14ac:dyDescent="0.25">
      <c r="A114" t="s">
        <v>633</v>
      </c>
      <c r="B114" s="29">
        <v>4</v>
      </c>
      <c r="C114" t="s">
        <v>12</v>
      </c>
      <c r="D114">
        <v>5</v>
      </c>
      <c r="E114" t="s">
        <v>1</v>
      </c>
      <c r="F114" t="s">
        <v>245</v>
      </c>
      <c r="G114" s="6">
        <v>0.83315481966978588</v>
      </c>
      <c r="H114" s="6">
        <v>3.2744252151941842</v>
      </c>
      <c r="I114" t="s">
        <v>50</v>
      </c>
      <c r="J114" s="29">
        <v>4675</v>
      </c>
      <c r="K114" s="29">
        <v>536</v>
      </c>
      <c r="L114" s="29">
        <f t="shared" si="8"/>
        <v>11.46524064171123</v>
      </c>
      <c r="M114" s="29">
        <v>0.1129657534246566</v>
      </c>
      <c r="N114" s="29">
        <v>0.24456235966431572</v>
      </c>
      <c r="O114" s="29">
        <v>15.662041526447616</v>
      </c>
      <c r="P114" s="29">
        <f t="shared" si="6"/>
        <v>9.4874092702123356</v>
      </c>
      <c r="Q114" s="29">
        <v>1.0951233272771275</v>
      </c>
      <c r="R114" s="29">
        <f t="shared" si="7"/>
        <v>0.33951918229076583</v>
      </c>
      <c r="S114" s="29">
        <v>0.98941651672851483</v>
      </c>
      <c r="T114" s="29">
        <v>0.71847000000000005</v>
      </c>
      <c r="U114" s="29">
        <v>0</v>
      </c>
      <c r="V114" s="29">
        <f>AVERAGE(120,56,176)</f>
        <v>117.33333333333333</v>
      </c>
      <c r="W114" s="29">
        <f>AVERAGE(120,104,224)</f>
        <v>149.33333333333334</v>
      </c>
      <c r="X114" s="29">
        <f>AVERAGE(120,120,240)</f>
        <v>160</v>
      </c>
      <c r="Y114" s="29">
        <v>51.5</v>
      </c>
      <c r="Z114" s="29" t="s">
        <v>2262</v>
      </c>
      <c r="AB114">
        <v>4730</v>
      </c>
      <c r="AC114">
        <v>301.55732499999999</v>
      </c>
      <c r="AD114">
        <v>15.685243</v>
      </c>
      <c r="AE114">
        <v>47.24</v>
      </c>
      <c r="AF114">
        <v>93.802678</v>
      </c>
      <c r="AG114">
        <v>9.3802679999999992</v>
      </c>
      <c r="AH114">
        <v>6.3755999999999993E-2</v>
      </c>
      <c r="AI114">
        <v>6.9696999999999995E-2</v>
      </c>
      <c r="AJ114">
        <v>1.093191</v>
      </c>
      <c r="AK114">
        <v>4.2700000000000002E-2</v>
      </c>
      <c r="AL114">
        <v>3.2500000000000001E-2</v>
      </c>
      <c r="AM114">
        <v>9</v>
      </c>
      <c r="AN114">
        <v>2.9845E-2</v>
      </c>
      <c r="AO114">
        <v>1.7907040000000001</v>
      </c>
      <c r="AP114">
        <v>13.763214</v>
      </c>
      <c r="AQ114">
        <v>1.633089</v>
      </c>
      <c r="AR114">
        <v>1.176687</v>
      </c>
      <c r="AS114">
        <v>72.333332999999996</v>
      </c>
      <c r="AT114">
        <v>51.278651000000004</v>
      </c>
      <c r="AU114">
        <v>2.2894000000000001E-2</v>
      </c>
      <c r="AV114">
        <v>1.1601E-2</v>
      </c>
      <c r="AW114">
        <v>43.734597999999998</v>
      </c>
      <c r="AX114">
        <v>2.4392179999999999</v>
      </c>
      <c r="AY114">
        <v>190.01244399999999</v>
      </c>
      <c r="AZ114">
        <v>39.939393000000003</v>
      </c>
      <c r="BA114">
        <v>6.4880620000000002</v>
      </c>
      <c r="BB114">
        <v>9.1314499999999992</v>
      </c>
      <c r="BC114">
        <v>13.45579</v>
      </c>
      <c r="BD114">
        <v>2.2912880000000002</v>
      </c>
    </row>
    <row r="115" spans="1:56" x14ac:dyDescent="0.25">
      <c r="A115" t="s">
        <v>633</v>
      </c>
      <c r="B115" s="29">
        <v>4</v>
      </c>
      <c r="C115" t="s">
        <v>15</v>
      </c>
      <c r="D115">
        <v>6</v>
      </c>
      <c r="E115" t="s">
        <v>1</v>
      </c>
      <c r="F115" t="s">
        <v>245</v>
      </c>
      <c r="G115" s="6">
        <v>0.83315481966978588</v>
      </c>
      <c r="H115" s="6">
        <v>3.2744252151941842</v>
      </c>
      <c r="I115" t="s">
        <v>52</v>
      </c>
      <c r="J115" s="29">
        <v>2068</v>
      </c>
      <c r="K115" s="29">
        <v>714</v>
      </c>
      <c r="L115" s="29">
        <f t="shared" si="8"/>
        <v>34.52611218568665</v>
      </c>
      <c r="M115" s="29">
        <v>0.19520053191489428</v>
      </c>
      <c r="N115" s="29">
        <v>0.31491591518418738</v>
      </c>
      <c r="O115" s="29">
        <v>6.9281501340521219</v>
      </c>
      <c r="P115" s="29">
        <f t="shared" si="6"/>
        <v>18.221300662607831</v>
      </c>
      <c r="Q115" s="29">
        <v>2.1855065524258857</v>
      </c>
      <c r="R115" s="29">
        <f t="shared" si="7"/>
        <v>1.4299024074395241</v>
      </c>
      <c r="S115" s="29">
        <v>0.98191907962384029</v>
      </c>
      <c r="T115" s="29">
        <v>0.71847000000000005</v>
      </c>
      <c r="U115" s="29">
        <v>0</v>
      </c>
      <c r="V115" s="29">
        <f t="shared" ref="V115:V162" si="12">AVERAGE(120,56,176)</f>
        <v>117.33333333333333</v>
      </c>
      <c r="W115" s="29">
        <f t="shared" ref="W115:W162" si="13">AVERAGE(120,104,224)</f>
        <v>149.33333333333334</v>
      </c>
      <c r="X115" s="29">
        <f t="shared" ref="X115:X162" si="14">AVERAGE(120,120,240)</f>
        <v>160</v>
      </c>
      <c r="Y115" s="29">
        <v>51.5</v>
      </c>
      <c r="Z115" s="29" t="s">
        <v>2262</v>
      </c>
      <c r="AB115">
        <v>2094</v>
      </c>
      <c r="AC115">
        <v>301.55732499999999</v>
      </c>
      <c r="AD115">
        <v>6.9439529999999996</v>
      </c>
      <c r="AE115">
        <v>19.91</v>
      </c>
      <c r="AF115">
        <v>28.692191999999999</v>
      </c>
      <c r="AG115">
        <v>2.8692190000000002</v>
      </c>
      <c r="AH115">
        <v>0.143895</v>
      </c>
      <c r="AI115">
        <v>0.31322899999999998</v>
      </c>
      <c r="AJ115">
        <v>2.1767970000000001</v>
      </c>
      <c r="AK115">
        <v>6.3399999999999998E-2</v>
      </c>
      <c r="AL115">
        <v>2.75E-2</v>
      </c>
      <c r="AM115">
        <v>22</v>
      </c>
      <c r="AN115">
        <v>7.2955000000000006E-2</v>
      </c>
      <c r="AO115">
        <v>4.3772770000000003</v>
      </c>
      <c r="AP115">
        <v>20.248328999999998</v>
      </c>
      <c r="AQ115">
        <v>0.623664</v>
      </c>
      <c r="AR115">
        <v>0.605213</v>
      </c>
      <c r="AS115">
        <v>19.272727</v>
      </c>
      <c r="AT115">
        <v>14.054932000000001</v>
      </c>
      <c r="AU115">
        <v>3.4131000000000002E-2</v>
      </c>
      <c r="AV115">
        <v>2.2929999999999999E-2</v>
      </c>
      <c r="AW115">
        <v>63.921480000000003</v>
      </c>
      <c r="AX115">
        <v>84.777389999999997</v>
      </c>
      <c r="AY115">
        <v>188.06105199999999</v>
      </c>
      <c r="AZ115">
        <v>149.56392600000001</v>
      </c>
      <c r="BA115">
        <v>11.11838</v>
      </c>
      <c r="BB115">
        <v>8.8866219999999991</v>
      </c>
      <c r="BC115">
        <v>7.5238269999999998</v>
      </c>
      <c r="BD115">
        <v>2.867442</v>
      </c>
    </row>
    <row r="116" spans="1:56" x14ac:dyDescent="0.25">
      <c r="A116" t="s">
        <v>634</v>
      </c>
      <c r="B116" s="29">
        <v>4</v>
      </c>
      <c r="C116" t="s">
        <v>3</v>
      </c>
      <c r="D116">
        <v>4</v>
      </c>
      <c r="E116" t="s">
        <v>1</v>
      </c>
      <c r="F116" t="s">
        <v>245</v>
      </c>
      <c r="G116" s="6">
        <v>0.83315481966978588</v>
      </c>
      <c r="H116" s="6">
        <v>3.2744252151941842</v>
      </c>
      <c r="I116" t="s">
        <v>52</v>
      </c>
      <c r="J116" s="29">
        <v>7448</v>
      </c>
      <c r="K116" s="29">
        <v>4</v>
      </c>
      <c r="L116" s="29">
        <f t="shared" si="8"/>
        <v>5.3705692803437163E-2</v>
      </c>
      <c r="M116" s="29">
        <v>2.1574999999998568E-2</v>
      </c>
      <c r="N116" s="29">
        <v>3.3298620609900861E-3</v>
      </c>
      <c r="O116" s="29">
        <v>24.80081263025416</v>
      </c>
      <c r="P116" s="29">
        <f t="shared" si="6"/>
        <v>0.34863816640579159</v>
      </c>
      <c r="Q116" s="29">
        <v>0.46948193252796472</v>
      </c>
      <c r="R116" s="29">
        <f t="shared" si="7"/>
        <v>0.28612221245839692</v>
      </c>
      <c r="S116" s="29">
        <v>1.0090286174316874</v>
      </c>
      <c r="T116" s="29">
        <v>0.71847000000000005</v>
      </c>
      <c r="U116" s="29">
        <v>0</v>
      </c>
      <c r="V116" s="29">
        <f t="shared" si="12"/>
        <v>117.33333333333333</v>
      </c>
      <c r="W116" s="29">
        <f t="shared" si="13"/>
        <v>149.33333333333334</v>
      </c>
      <c r="X116" s="29">
        <f t="shared" si="14"/>
        <v>160</v>
      </c>
      <c r="Y116" s="29">
        <v>51.5</v>
      </c>
      <c r="Z116" s="29" t="s">
        <v>2262</v>
      </c>
      <c r="AB116">
        <v>7556</v>
      </c>
      <c r="AC116">
        <v>303.91570000000002</v>
      </c>
      <c r="AD116">
        <v>24.862157</v>
      </c>
      <c r="AE116">
        <v>75.55</v>
      </c>
      <c r="AF116">
        <v>227.558449</v>
      </c>
      <c r="AG116">
        <v>22.755845000000001</v>
      </c>
      <c r="AH116">
        <v>4.0217999999999997E-2</v>
      </c>
      <c r="AI116">
        <v>1.8925000000000001E-2</v>
      </c>
      <c r="AJ116">
        <v>0.47055900000000001</v>
      </c>
      <c r="AK116">
        <v>3.6575000000000003E-2</v>
      </c>
      <c r="AL116">
        <v>3.2500000000000001E-2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</row>
    <row r="117" spans="1:56" x14ac:dyDescent="0.25">
      <c r="A117" t="s">
        <v>634</v>
      </c>
      <c r="B117" s="29">
        <v>4</v>
      </c>
      <c r="C117" t="s">
        <v>0</v>
      </c>
      <c r="D117">
        <v>10</v>
      </c>
      <c r="E117" t="s">
        <v>1</v>
      </c>
      <c r="F117" t="s">
        <v>245</v>
      </c>
      <c r="G117" s="6">
        <v>0.83315481966978588</v>
      </c>
      <c r="H117" s="6">
        <v>3.2744252151941842</v>
      </c>
      <c r="I117" t="s">
        <v>50</v>
      </c>
      <c r="J117" s="29">
        <v>11614</v>
      </c>
      <c r="K117" s="29">
        <v>1494</v>
      </c>
      <c r="L117" s="29">
        <f t="shared" si="8"/>
        <v>12.863785086964008</v>
      </c>
      <c r="M117" s="29">
        <v>6.4841459627331732E-2</v>
      </c>
      <c r="N117" s="29">
        <v>0.53610779181940393</v>
      </c>
      <c r="O117" s="29">
        <v>38.673017976338862</v>
      </c>
      <c r="P117" s="29">
        <f t="shared" si="6"/>
        <v>13.52356717967891</v>
      </c>
      <c r="Q117" s="29">
        <v>0.57518954256681099</v>
      </c>
      <c r="R117" s="29">
        <f t="shared" si="7"/>
        <v>0.18041460241955065</v>
      </c>
      <c r="S117" s="29">
        <v>0.96028388532927078</v>
      </c>
      <c r="T117" s="29">
        <v>0.71847000000000005</v>
      </c>
      <c r="U117" s="29">
        <v>0</v>
      </c>
      <c r="V117" s="29">
        <f t="shared" si="12"/>
        <v>117.33333333333333</v>
      </c>
      <c r="W117" s="29">
        <f t="shared" si="13"/>
        <v>149.33333333333334</v>
      </c>
      <c r="X117" s="29">
        <f t="shared" si="14"/>
        <v>160</v>
      </c>
      <c r="Y117" s="29">
        <v>51.5</v>
      </c>
      <c r="Z117" s="29" t="s">
        <v>2262</v>
      </c>
      <c r="AB117">
        <v>11842</v>
      </c>
      <c r="AC117">
        <v>303.91570000000002</v>
      </c>
      <c r="AD117">
        <v>38.964751999999997</v>
      </c>
      <c r="AE117">
        <v>118.41</v>
      </c>
      <c r="AF117">
        <v>365.15221700000001</v>
      </c>
      <c r="AG117">
        <v>36.515222000000001</v>
      </c>
      <c r="AH117">
        <v>2.5665E-2</v>
      </c>
      <c r="AI117">
        <v>1.4838E-2</v>
      </c>
      <c r="AJ117">
        <v>0.57816699999999999</v>
      </c>
      <c r="AK117">
        <v>2.4725E-2</v>
      </c>
      <c r="AL117">
        <v>2.75E-2</v>
      </c>
      <c r="AM117">
        <v>36</v>
      </c>
      <c r="AN117">
        <v>0.118454</v>
      </c>
      <c r="AO117">
        <v>7.1072340000000001</v>
      </c>
      <c r="AP117">
        <v>13.941902000000001</v>
      </c>
      <c r="AQ117">
        <v>0.45070700000000002</v>
      </c>
      <c r="AR117">
        <v>0.209563</v>
      </c>
      <c r="AS117">
        <v>45.861111000000001</v>
      </c>
      <c r="AT117">
        <v>18.801448000000001</v>
      </c>
      <c r="AU117">
        <v>1.0047E-2</v>
      </c>
      <c r="AV117">
        <v>4.5500000000000002E-3</v>
      </c>
      <c r="AW117">
        <v>102.736206</v>
      </c>
      <c r="AX117">
        <v>11.590019</v>
      </c>
      <c r="AY117">
        <v>537.73501799999997</v>
      </c>
      <c r="AZ117">
        <v>313.67945600000002</v>
      </c>
      <c r="BA117">
        <v>7.1406130000000001</v>
      </c>
      <c r="BB117">
        <v>10.493520999999999</v>
      </c>
      <c r="BC117">
        <v>7.9537560000000003</v>
      </c>
      <c r="BD117">
        <v>2.5166110000000002</v>
      </c>
    </row>
    <row r="118" spans="1:56" x14ac:dyDescent="0.25">
      <c r="A118" t="s">
        <v>634</v>
      </c>
      <c r="B118" s="29">
        <v>4</v>
      </c>
      <c r="C118" t="s">
        <v>11</v>
      </c>
      <c r="D118">
        <v>16</v>
      </c>
      <c r="E118" t="s">
        <v>1</v>
      </c>
      <c r="F118" t="s">
        <v>245</v>
      </c>
      <c r="G118" s="6">
        <v>0.83315481966978588</v>
      </c>
      <c r="H118" s="6">
        <v>3.2744252151941842</v>
      </c>
      <c r="I118" t="s">
        <v>52</v>
      </c>
      <c r="J118" s="29">
        <v>2281</v>
      </c>
      <c r="K118" s="29">
        <v>476</v>
      </c>
      <c r="L118" s="29">
        <f t="shared" si="8"/>
        <v>20.868040333187199</v>
      </c>
      <c r="M118" s="29">
        <v>0.1525137499999992</v>
      </c>
      <c r="N118" s="29">
        <v>0.26638896487920688</v>
      </c>
      <c r="O118" s="29">
        <v>7.5954153611183868</v>
      </c>
      <c r="P118" s="29">
        <f t="shared" si="6"/>
        <v>17.554035435541564</v>
      </c>
      <c r="Q118" s="29">
        <v>2.7196200387876655</v>
      </c>
      <c r="R118" s="29">
        <f t="shared" si="7"/>
        <v>1.9640158938013039</v>
      </c>
      <c r="S118" s="29">
        <v>0.9842104734235716</v>
      </c>
      <c r="T118" s="29">
        <v>0.71847000000000005</v>
      </c>
      <c r="U118" s="29">
        <v>0</v>
      </c>
      <c r="V118" s="29">
        <f t="shared" si="12"/>
        <v>117.33333333333333</v>
      </c>
      <c r="W118" s="29">
        <f t="shared" si="13"/>
        <v>149.33333333333334</v>
      </c>
      <c r="X118" s="29">
        <f t="shared" si="14"/>
        <v>160</v>
      </c>
      <c r="Y118" s="29">
        <v>51.5</v>
      </c>
      <c r="Z118" s="29" t="s">
        <v>2262</v>
      </c>
      <c r="AB118">
        <v>2287</v>
      </c>
      <c r="AC118">
        <v>303.91570000000002</v>
      </c>
      <c r="AD118">
        <v>7.5251130000000002</v>
      </c>
      <c r="AE118">
        <v>22.36</v>
      </c>
      <c r="AF118">
        <v>31.457438</v>
      </c>
      <c r="AG118">
        <v>3.1457440000000001</v>
      </c>
      <c r="AH118">
        <v>0.13216900000000001</v>
      </c>
      <c r="AI118">
        <v>0.36403999999999997</v>
      </c>
      <c r="AJ118">
        <v>2.7543530000000001</v>
      </c>
      <c r="AK118">
        <v>6.7038E-2</v>
      </c>
      <c r="AL118">
        <v>3.7499999999999999E-2</v>
      </c>
      <c r="AM118">
        <v>5</v>
      </c>
      <c r="AN118">
        <v>1.6452000000000001E-2</v>
      </c>
      <c r="AO118">
        <v>0.98711599999999999</v>
      </c>
      <c r="AP118">
        <v>6.3401839999999998</v>
      </c>
      <c r="AQ118">
        <v>1.0817699999999999</v>
      </c>
      <c r="AR118">
        <v>0.71961699999999995</v>
      </c>
      <c r="AS118">
        <v>29</v>
      </c>
      <c r="AT118">
        <v>19.912307999999999</v>
      </c>
      <c r="AU118">
        <v>3.8635000000000003E-2</v>
      </c>
      <c r="AV118">
        <v>2.3816E-2</v>
      </c>
      <c r="AW118">
        <v>48.051157000000003</v>
      </c>
      <c r="AX118">
        <v>53.047130000000003</v>
      </c>
      <c r="AY118">
        <v>196.76388499999999</v>
      </c>
      <c r="AZ118">
        <v>101.958337</v>
      </c>
      <c r="BA118">
        <v>37.778874999999999</v>
      </c>
      <c r="BB118">
        <v>55.937078</v>
      </c>
      <c r="BC118">
        <v>8.5460709999999995</v>
      </c>
      <c r="BD118">
        <v>1.0671870000000001</v>
      </c>
    </row>
    <row r="119" spans="1:56" x14ac:dyDescent="0.25">
      <c r="A119" t="s">
        <v>635</v>
      </c>
      <c r="B119" s="29">
        <v>4</v>
      </c>
      <c r="C119" t="s">
        <v>8</v>
      </c>
      <c r="D119">
        <v>1</v>
      </c>
      <c r="E119" t="s">
        <v>1</v>
      </c>
      <c r="F119" t="s">
        <v>245</v>
      </c>
      <c r="G119" s="6">
        <v>0.83315481966978588</v>
      </c>
      <c r="H119" s="6">
        <v>3.2744252151941842</v>
      </c>
      <c r="I119" t="s">
        <v>50</v>
      </c>
      <c r="J119" s="29">
        <v>8477</v>
      </c>
      <c r="K119" s="29">
        <v>38</v>
      </c>
      <c r="L119" s="29">
        <f t="shared" si="8"/>
        <v>0.44827179426683972</v>
      </c>
      <c r="M119" s="29">
        <v>3.3759375000002478E-2</v>
      </c>
      <c r="N119" s="29">
        <v>2.668757982225926E-2</v>
      </c>
      <c r="O119" s="29">
        <v>28.278826769161469</v>
      </c>
      <c r="P119" s="29">
        <f t="shared" si="6"/>
        <v>3.1293759725015171</v>
      </c>
      <c r="Q119" s="29">
        <v>0.62320105037889872</v>
      </c>
      <c r="R119" s="29">
        <f t="shared" si="7"/>
        <v>0.13240309460746291</v>
      </c>
      <c r="S119" s="29">
        <v>0.66454122355000955</v>
      </c>
      <c r="T119" s="29">
        <v>0.71847000000000005</v>
      </c>
      <c r="U119" s="29">
        <v>0</v>
      </c>
      <c r="V119" s="29">
        <f t="shared" si="12"/>
        <v>117.33333333333333</v>
      </c>
      <c r="W119" s="29">
        <f t="shared" si="13"/>
        <v>149.33333333333334</v>
      </c>
      <c r="X119" s="29">
        <f t="shared" si="14"/>
        <v>160</v>
      </c>
      <c r="Y119" s="29">
        <v>51.5</v>
      </c>
      <c r="Z119" s="29" t="s">
        <v>2262</v>
      </c>
      <c r="AB119">
        <v>8562</v>
      </c>
      <c r="AC119">
        <v>303.10742499999998</v>
      </c>
      <c r="AD119">
        <v>28.247411</v>
      </c>
      <c r="AE119">
        <v>85.61</v>
      </c>
      <c r="AF119">
        <v>238.20793</v>
      </c>
      <c r="AG119">
        <v>23.820792999999998</v>
      </c>
      <c r="AH119">
        <v>3.5388999999999997E-2</v>
      </c>
      <c r="AI119">
        <v>2.2026E-2</v>
      </c>
      <c r="AJ119">
        <v>0.62239900000000004</v>
      </c>
      <c r="AK119">
        <v>3.0724999999999999E-2</v>
      </c>
      <c r="AL119">
        <v>2.2499999999999999E-2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</row>
    <row r="120" spans="1:56" x14ac:dyDescent="0.25">
      <c r="A120" t="s">
        <v>635</v>
      </c>
      <c r="B120" s="29">
        <v>4</v>
      </c>
      <c r="C120" t="s">
        <v>21</v>
      </c>
      <c r="D120">
        <v>7</v>
      </c>
      <c r="E120" t="s">
        <v>1</v>
      </c>
      <c r="F120" t="s">
        <v>245</v>
      </c>
      <c r="G120" s="6">
        <v>0.83315481966978588</v>
      </c>
      <c r="H120" s="6">
        <v>3.2744252151941842</v>
      </c>
      <c r="I120" t="s">
        <v>50</v>
      </c>
      <c r="J120" s="29">
        <v>11205</v>
      </c>
      <c r="K120" s="29">
        <v>1088</v>
      </c>
      <c r="L120" s="29">
        <f t="shared" si="8"/>
        <v>9.7099509147701912</v>
      </c>
      <c r="M120" s="29">
        <v>7.0072685185185737E-2</v>
      </c>
      <c r="N120" s="29">
        <v>0.36028232760050005</v>
      </c>
      <c r="O120" s="29">
        <v>37.379291488551878</v>
      </c>
      <c r="P120" s="29">
        <f t="shared" si="6"/>
        <v>12.229840691891926</v>
      </c>
      <c r="Q120" s="29">
        <v>0.52713347885903494</v>
      </c>
      <c r="R120" s="29">
        <f t="shared" si="7"/>
        <v>0.22847066612732669</v>
      </c>
      <c r="S120" s="29">
        <v>0.64627802250679578</v>
      </c>
      <c r="T120" s="29">
        <v>0.71847000000000005</v>
      </c>
      <c r="U120" s="29">
        <v>0</v>
      </c>
      <c r="V120" s="29">
        <f t="shared" si="12"/>
        <v>117.33333333333333</v>
      </c>
      <c r="W120" s="29">
        <f t="shared" si="13"/>
        <v>149.33333333333334</v>
      </c>
      <c r="X120" s="29">
        <f t="shared" si="14"/>
        <v>160</v>
      </c>
      <c r="Y120" s="29">
        <v>51.5</v>
      </c>
      <c r="Z120" s="29" t="s">
        <v>2262</v>
      </c>
      <c r="AB120">
        <v>11335</v>
      </c>
      <c r="AC120">
        <v>303.10742499999998</v>
      </c>
      <c r="AD120">
        <v>37.395983000000001</v>
      </c>
      <c r="AE120">
        <v>113.34</v>
      </c>
      <c r="AF120">
        <v>353.88860499999998</v>
      </c>
      <c r="AG120">
        <v>35.388860000000001</v>
      </c>
      <c r="AH120">
        <v>2.6738000000000001E-2</v>
      </c>
      <c r="AI120">
        <v>1.4121999999999999E-2</v>
      </c>
      <c r="AJ120">
        <v>0.52817199999999997</v>
      </c>
      <c r="AK120">
        <v>2.5950000000000001E-2</v>
      </c>
      <c r="AL120">
        <v>2.75E-2</v>
      </c>
      <c r="AM120">
        <v>32</v>
      </c>
      <c r="AN120">
        <v>0.105573</v>
      </c>
      <c r="AO120">
        <v>6.3343879999999997</v>
      </c>
      <c r="AP120">
        <v>8.5310980000000001</v>
      </c>
      <c r="AQ120">
        <v>0.27452599999999999</v>
      </c>
      <c r="AR120">
        <v>0.12242699999999999</v>
      </c>
      <c r="AS120">
        <v>30.21875</v>
      </c>
      <c r="AT120">
        <v>9.9311640000000008</v>
      </c>
      <c r="AU120">
        <v>9.3959999999999998E-3</v>
      </c>
      <c r="AV120">
        <v>4.5399999999999998E-3</v>
      </c>
      <c r="AW120">
        <v>112.900971</v>
      </c>
      <c r="AX120">
        <v>20.145185000000001</v>
      </c>
      <c r="AY120">
        <v>549.458033</v>
      </c>
      <c r="AZ120">
        <v>369.87967400000002</v>
      </c>
      <c r="BA120">
        <v>9.2878240000000005</v>
      </c>
      <c r="BB120">
        <v>7.9962369999999998</v>
      </c>
      <c r="BC120">
        <v>6.6524020000000004</v>
      </c>
      <c r="BD120">
        <v>3.3499590000000001</v>
      </c>
    </row>
    <row r="121" spans="1:56" x14ac:dyDescent="0.25">
      <c r="A121" t="s">
        <v>635</v>
      </c>
      <c r="B121" s="29">
        <v>4</v>
      </c>
      <c r="C121" t="s">
        <v>38</v>
      </c>
      <c r="D121">
        <v>9</v>
      </c>
      <c r="E121" t="s">
        <v>1</v>
      </c>
      <c r="F121" t="s">
        <v>245</v>
      </c>
      <c r="G121" s="6">
        <v>0.83315481966978588</v>
      </c>
      <c r="H121" s="6">
        <v>3.2744252151941842</v>
      </c>
      <c r="I121" t="s">
        <v>52</v>
      </c>
      <c r="J121" s="29">
        <v>1410</v>
      </c>
      <c r="K121" s="29">
        <v>363</v>
      </c>
      <c r="L121" s="29">
        <f t="shared" si="8"/>
        <v>25.744680851063826</v>
      </c>
      <c r="M121" s="29">
        <v>0.15459177631578858</v>
      </c>
      <c r="N121" s="29">
        <v>0.253532008311463</v>
      </c>
      <c r="O121" s="29">
        <v>4.7036859436731948</v>
      </c>
      <c r="P121" s="29">
        <f t="shared" si="6"/>
        <v>20.445764852986755</v>
      </c>
      <c r="Q121" s="29">
        <v>1.6539411118825518</v>
      </c>
      <c r="R121" s="29">
        <f t="shared" si="7"/>
        <v>0.89833696689619014</v>
      </c>
      <c r="T121" s="29">
        <v>0.71847000000000005</v>
      </c>
      <c r="U121" s="29">
        <v>0</v>
      </c>
      <c r="V121" s="29">
        <f t="shared" si="12"/>
        <v>117.33333333333333</v>
      </c>
      <c r="W121" s="29">
        <f t="shared" si="13"/>
        <v>149.33333333333334</v>
      </c>
      <c r="X121" s="29">
        <f t="shared" si="14"/>
        <v>160</v>
      </c>
      <c r="Y121" s="29">
        <v>51.5</v>
      </c>
      <c r="Z121" s="29" t="s">
        <v>2262</v>
      </c>
      <c r="AB121">
        <v>1427</v>
      </c>
      <c r="AC121">
        <v>303.10742499999998</v>
      </c>
      <c r="AD121">
        <v>4.7079019999999998</v>
      </c>
      <c r="AE121">
        <v>13.01</v>
      </c>
      <c r="AF121">
        <v>12.737735000000001</v>
      </c>
      <c r="AG121">
        <v>1.273774</v>
      </c>
      <c r="AH121">
        <v>0.21244499999999999</v>
      </c>
      <c r="AI121">
        <v>0.35128999999999999</v>
      </c>
      <c r="AJ121">
        <v>1.6535569999999999</v>
      </c>
      <c r="AK121">
        <v>0.10516200000000001</v>
      </c>
      <c r="AL121">
        <v>2.75E-2</v>
      </c>
      <c r="AM121">
        <v>4</v>
      </c>
      <c r="AN121">
        <v>1.3197E-2</v>
      </c>
      <c r="AO121">
        <v>0.791798</v>
      </c>
      <c r="AP121">
        <v>3.6440079999999999</v>
      </c>
      <c r="AQ121">
        <v>0.70030599999999998</v>
      </c>
      <c r="AR121">
        <v>0.79760799999999998</v>
      </c>
      <c r="AS121">
        <v>13</v>
      </c>
      <c r="AT121">
        <v>9.5568469999999994</v>
      </c>
      <c r="AU121">
        <v>5.8359000000000001E-2</v>
      </c>
      <c r="AV121">
        <v>4.6662000000000002E-2</v>
      </c>
      <c r="AW121">
        <v>44.879381000000002</v>
      </c>
      <c r="AX121">
        <v>34.280394000000001</v>
      </c>
      <c r="AY121">
        <v>121.203273</v>
      </c>
      <c r="AZ121">
        <v>67.039968999999999</v>
      </c>
      <c r="BA121">
        <v>70.114491999999998</v>
      </c>
      <c r="BB121">
        <v>63.649698999999998</v>
      </c>
      <c r="BC121">
        <v>5.3439769999999998</v>
      </c>
      <c r="BD121">
        <v>0.74535600000000002</v>
      </c>
    </row>
    <row r="122" spans="1:56" x14ac:dyDescent="0.25">
      <c r="A122" t="s">
        <v>635</v>
      </c>
      <c r="B122" s="29">
        <v>4</v>
      </c>
      <c r="C122" t="s">
        <v>10</v>
      </c>
      <c r="D122">
        <v>13</v>
      </c>
      <c r="E122" t="s">
        <v>1</v>
      </c>
      <c r="F122" t="s">
        <v>245</v>
      </c>
      <c r="G122" s="6">
        <v>0.83315481966978588</v>
      </c>
      <c r="H122" s="6">
        <v>3.2744252151941842</v>
      </c>
      <c r="I122" t="s">
        <v>50</v>
      </c>
      <c r="J122" s="29">
        <v>7802</v>
      </c>
      <c r="K122" s="29">
        <v>3</v>
      </c>
      <c r="L122" s="29">
        <f t="shared" si="8"/>
        <v>3.8451679056652144E-2</v>
      </c>
      <c r="M122" s="29">
        <v>1.3175000000018144E-2</v>
      </c>
      <c r="N122" s="29">
        <v>3.3359474777824075E-3</v>
      </c>
      <c r="O122" s="29">
        <v>26.027062221658344</v>
      </c>
      <c r="P122" s="29">
        <f t="shared" si="6"/>
        <v>0.87761142499839195</v>
      </c>
      <c r="Q122" s="29">
        <v>0.50663510257988376</v>
      </c>
      <c r="R122" s="29">
        <f t="shared" si="7"/>
        <v>0.24896904240647788</v>
      </c>
      <c r="S122" s="29">
        <v>0.65749887589074685</v>
      </c>
      <c r="T122" s="29">
        <v>0.71847000000000005</v>
      </c>
      <c r="U122" s="29">
        <v>0</v>
      </c>
      <c r="V122" s="29">
        <f t="shared" si="12"/>
        <v>117.33333333333333</v>
      </c>
      <c r="W122" s="29">
        <f t="shared" si="13"/>
        <v>149.33333333333334</v>
      </c>
      <c r="X122" s="29">
        <f t="shared" si="14"/>
        <v>160</v>
      </c>
      <c r="Y122" s="29">
        <v>51.5</v>
      </c>
      <c r="Z122" s="29" t="s">
        <v>2262</v>
      </c>
      <c r="AB122">
        <v>7880</v>
      </c>
      <c r="AC122">
        <v>303.10742499999998</v>
      </c>
      <c r="AD122">
        <v>25.997384</v>
      </c>
      <c r="AE122">
        <v>78.790000000000006</v>
      </c>
      <c r="AF122">
        <v>241.62414200000001</v>
      </c>
      <c r="AG122">
        <v>24.162413999999998</v>
      </c>
      <c r="AH122">
        <v>3.8457999999999999E-2</v>
      </c>
      <c r="AI122">
        <v>1.9463000000000001E-2</v>
      </c>
      <c r="AJ122">
        <v>0.50608900000000001</v>
      </c>
      <c r="AK122">
        <v>3.4250000000000003E-2</v>
      </c>
      <c r="AL122">
        <v>2.75E-2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</row>
    <row r="123" spans="1:56" x14ac:dyDescent="0.25">
      <c r="A123" t="s">
        <v>636</v>
      </c>
      <c r="B123" s="29">
        <v>4</v>
      </c>
      <c r="C123" t="s">
        <v>9</v>
      </c>
      <c r="D123">
        <v>2</v>
      </c>
      <c r="E123" t="s">
        <v>1</v>
      </c>
      <c r="F123" t="s">
        <v>245</v>
      </c>
      <c r="G123" s="6">
        <v>0.83315481966978588</v>
      </c>
      <c r="H123" s="6">
        <v>3.2744252151941842</v>
      </c>
      <c r="I123" t="s">
        <v>52</v>
      </c>
      <c r="J123" s="29">
        <v>2009</v>
      </c>
      <c r="K123" s="29">
        <v>1312</v>
      </c>
      <c r="L123" s="29">
        <f t="shared" si="8"/>
        <v>65.306122448979593</v>
      </c>
      <c r="M123" s="29">
        <v>0.14279713114753995</v>
      </c>
      <c r="N123" s="29">
        <v>0.59522848659863747</v>
      </c>
      <c r="O123" s="29">
        <v>6.5345028938615446</v>
      </c>
      <c r="P123" s="29">
        <f t="shared" si="6"/>
        <v>18.614947902798406</v>
      </c>
      <c r="Q123" s="29">
        <v>2.2641465600164148</v>
      </c>
      <c r="R123" s="29">
        <f t="shared" si="7"/>
        <v>1.5085424150300533</v>
      </c>
      <c r="S123" s="29">
        <v>1.206481191316823</v>
      </c>
      <c r="T123" s="29">
        <v>0.71847000000000005</v>
      </c>
      <c r="U123" s="29">
        <v>0</v>
      </c>
      <c r="V123" s="29">
        <f t="shared" si="12"/>
        <v>117.33333333333333</v>
      </c>
      <c r="W123" s="29">
        <f t="shared" si="13"/>
        <v>149.33333333333334</v>
      </c>
      <c r="X123" s="29">
        <f t="shared" si="14"/>
        <v>160</v>
      </c>
      <c r="Y123" s="29">
        <v>51.5</v>
      </c>
      <c r="Z123" s="29" t="s">
        <v>2262</v>
      </c>
      <c r="AB123">
        <v>2040</v>
      </c>
      <c r="AC123">
        <v>310.962625</v>
      </c>
      <c r="AD123">
        <v>6.5602739999999997</v>
      </c>
      <c r="AE123">
        <v>18.22</v>
      </c>
      <c r="AF123">
        <v>43.153582</v>
      </c>
      <c r="AG123">
        <v>4.3153579999999998</v>
      </c>
      <c r="AH123">
        <v>0.15232000000000001</v>
      </c>
      <c r="AI123">
        <v>0.34648699999999999</v>
      </c>
      <c r="AJ123">
        <v>2.274721</v>
      </c>
      <c r="AK123">
        <v>3.3849999999999998E-2</v>
      </c>
      <c r="AL123">
        <v>7.4999999999999997E-3</v>
      </c>
      <c r="AM123">
        <v>59</v>
      </c>
      <c r="AN123">
        <v>0.18973300000000001</v>
      </c>
      <c r="AO123">
        <v>11.384005</v>
      </c>
      <c r="AP123">
        <v>39.166666999999997</v>
      </c>
      <c r="AQ123">
        <v>0.29910999999999999</v>
      </c>
      <c r="AR123">
        <v>0.13749900000000001</v>
      </c>
      <c r="AS123">
        <v>13.542373</v>
      </c>
      <c r="AT123">
        <v>4.4190889999999996</v>
      </c>
      <c r="AU123">
        <v>2.3848000000000001E-2</v>
      </c>
      <c r="AV123">
        <v>2.0056999999999998E-2</v>
      </c>
      <c r="AW123">
        <v>49.299517999999999</v>
      </c>
      <c r="AX123">
        <v>25.316544</v>
      </c>
      <c r="AY123">
        <v>195.91711100000001</v>
      </c>
      <c r="AZ123">
        <v>38.997694000000003</v>
      </c>
      <c r="BA123">
        <v>5.0375310000000004</v>
      </c>
      <c r="BB123">
        <v>4.5173880000000004</v>
      </c>
      <c r="BC123">
        <v>7.4220610000000002</v>
      </c>
      <c r="BD123">
        <v>3.8477990000000002</v>
      </c>
    </row>
    <row r="124" spans="1:56" x14ac:dyDescent="0.25">
      <c r="A124" t="s">
        <v>636</v>
      </c>
      <c r="B124" s="29">
        <v>4</v>
      </c>
      <c r="C124" t="s">
        <v>15</v>
      </c>
      <c r="D124">
        <v>6</v>
      </c>
      <c r="E124" t="s">
        <v>1</v>
      </c>
      <c r="F124" t="s">
        <v>245</v>
      </c>
      <c r="G124" s="6">
        <v>0.83315481966978588</v>
      </c>
      <c r="H124" s="6">
        <v>3.2744252151941842</v>
      </c>
      <c r="I124" t="s">
        <v>51</v>
      </c>
      <c r="J124" s="29">
        <v>12250</v>
      </c>
      <c r="K124" s="29">
        <v>737</v>
      </c>
      <c r="L124" s="29">
        <f t="shared" si="8"/>
        <v>6.0163265306122451</v>
      </c>
      <c r="M124" s="29">
        <v>1.7349999999998627E-2</v>
      </c>
      <c r="N124" s="29">
        <v>0.56595495447083555</v>
      </c>
      <c r="O124" s="29">
        <v>39.844529840619174</v>
      </c>
      <c r="P124" s="29">
        <f t="shared" si="6"/>
        <v>14.695079043959222</v>
      </c>
      <c r="Q124" s="29">
        <v>1.3149468781489433</v>
      </c>
      <c r="R124" s="29">
        <f t="shared" si="7"/>
        <v>0.55934273316258165</v>
      </c>
      <c r="S124" s="29">
        <v>1.204394922617396</v>
      </c>
      <c r="T124" s="29">
        <v>0.71847000000000005</v>
      </c>
      <c r="U124" s="29">
        <v>0</v>
      </c>
      <c r="V124" s="29">
        <f t="shared" si="12"/>
        <v>117.33333333333333</v>
      </c>
      <c r="W124" s="29">
        <f t="shared" si="13"/>
        <v>149.33333333333334</v>
      </c>
      <c r="X124" s="29">
        <f t="shared" si="14"/>
        <v>160</v>
      </c>
      <c r="Y124" s="29">
        <v>51.5</v>
      </c>
      <c r="Z124" s="29" t="s">
        <v>2262</v>
      </c>
      <c r="AB124">
        <v>12364</v>
      </c>
      <c r="AC124">
        <v>310.962625</v>
      </c>
      <c r="AD124">
        <v>39.760404999999999</v>
      </c>
      <c r="AE124">
        <v>123.63</v>
      </c>
      <c r="AF124">
        <v>393.20657799999998</v>
      </c>
      <c r="AG124">
        <v>39.320658000000002</v>
      </c>
      <c r="AH124">
        <v>2.5146999999999999E-2</v>
      </c>
      <c r="AI124">
        <v>3.2978E-2</v>
      </c>
      <c r="AJ124">
        <v>1.311418</v>
      </c>
      <c r="AK124">
        <v>1.5775000000000001E-2</v>
      </c>
      <c r="AL124">
        <v>7.4999999999999997E-3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</row>
    <row r="125" spans="1:56" x14ac:dyDescent="0.25">
      <c r="A125" t="s">
        <v>636</v>
      </c>
      <c r="B125" s="29">
        <v>4</v>
      </c>
      <c r="C125" t="s">
        <v>21</v>
      </c>
      <c r="D125">
        <v>7</v>
      </c>
      <c r="E125" t="s">
        <v>1</v>
      </c>
      <c r="F125" t="s">
        <v>245</v>
      </c>
      <c r="G125" s="6">
        <v>0.83315481966978588</v>
      </c>
      <c r="H125" s="6">
        <v>3.2744252151941842</v>
      </c>
      <c r="I125" t="s">
        <v>52</v>
      </c>
      <c r="J125" s="29">
        <v>11397</v>
      </c>
      <c r="K125" s="29">
        <v>135</v>
      </c>
      <c r="L125" s="29">
        <f t="shared" si="8"/>
        <v>1.1845222426954463</v>
      </c>
      <c r="M125" s="29">
        <v>5.8514705882350526E-2</v>
      </c>
      <c r="N125" s="29">
        <v>5.5294449574736809E-2</v>
      </c>
      <c r="O125" s="29">
        <v>37.070049517839728</v>
      </c>
      <c r="P125" s="29">
        <f t="shared" si="6"/>
        <v>11.920598721179775</v>
      </c>
      <c r="Q125" s="29">
        <v>0.37754495771047419</v>
      </c>
      <c r="R125" s="29">
        <f t="shared" si="7"/>
        <v>0.37805918727588744</v>
      </c>
      <c r="S125" s="29">
        <v>1.0128667194622993</v>
      </c>
      <c r="T125" s="29">
        <v>0.71847000000000005</v>
      </c>
      <c r="U125" s="29">
        <v>0</v>
      </c>
      <c r="V125" s="29">
        <f t="shared" si="12"/>
        <v>117.33333333333333</v>
      </c>
      <c r="W125" s="29">
        <f t="shared" si="13"/>
        <v>149.33333333333334</v>
      </c>
      <c r="X125" s="29">
        <f t="shared" si="14"/>
        <v>160</v>
      </c>
      <c r="Y125" s="29">
        <v>51.5</v>
      </c>
      <c r="Z125" s="29" t="s">
        <v>2262</v>
      </c>
      <c r="AB125">
        <v>11522</v>
      </c>
      <c r="AC125">
        <v>310.962625</v>
      </c>
      <c r="AD125">
        <v>37.052683999999999</v>
      </c>
      <c r="AE125">
        <v>115.21</v>
      </c>
      <c r="AF125">
        <v>451.65312599999999</v>
      </c>
      <c r="AG125">
        <v>45.165312999999998</v>
      </c>
      <c r="AH125">
        <v>2.6984999999999999E-2</v>
      </c>
      <c r="AI125">
        <v>1.0175999999999999E-2</v>
      </c>
      <c r="AJ125">
        <v>0.377106</v>
      </c>
      <c r="AK125">
        <v>2.6275E-2</v>
      </c>
      <c r="AL125">
        <v>2.75E-2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</row>
    <row r="126" spans="1:56" x14ac:dyDescent="0.25">
      <c r="A126" t="s">
        <v>636</v>
      </c>
      <c r="B126" s="29">
        <v>4</v>
      </c>
      <c r="C126" t="s">
        <v>0</v>
      </c>
      <c r="D126">
        <v>10</v>
      </c>
      <c r="E126" t="s">
        <v>1</v>
      </c>
      <c r="F126" t="s">
        <v>245</v>
      </c>
      <c r="G126" s="6">
        <v>0.83315481966978588</v>
      </c>
      <c r="H126" s="6">
        <v>3.2744252151941842</v>
      </c>
      <c r="I126" t="s">
        <v>50</v>
      </c>
      <c r="J126" s="29">
        <v>14865</v>
      </c>
      <c r="K126" s="29">
        <v>4025</v>
      </c>
      <c r="L126" s="29">
        <f t="shared" si="8"/>
        <v>27.077026572485707</v>
      </c>
      <c r="M126" s="29">
        <v>7.7189605734766714E-2</v>
      </c>
      <c r="N126" s="29">
        <v>0.90747949596185706</v>
      </c>
      <c r="O126" s="29">
        <v>48.350117231086038</v>
      </c>
      <c r="P126" s="29">
        <f t="shared" si="6"/>
        <v>23.200666434426086</v>
      </c>
      <c r="Q126" s="29">
        <v>0.66252917514069842</v>
      </c>
      <c r="R126" s="29">
        <f t="shared" si="7"/>
        <v>9.3074969845663214E-2</v>
      </c>
      <c r="S126" s="29">
        <v>1.0542459664826416</v>
      </c>
      <c r="T126" s="29">
        <v>0.71847000000000005</v>
      </c>
      <c r="U126" s="29">
        <v>0</v>
      </c>
      <c r="V126" s="29">
        <f t="shared" si="12"/>
        <v>117.33333333333333</v>
      </c>
      <c r="W126" s="29">
        <f t="shared" si="13"/>
        <v>149.33333333333334</v>
      </c>
      <c r="X126" s="29">
        <f t="shared" si="14"/>
        <v>160</v>
      </c>
      <c r="Y126" s="29">
        <v>51.5</v>
      </c>
      <c r="Z126" s="29" t="s">
        <v>2262</v>
      </c>
      <c r="AB126">
        <v>15038</v>
      </c>
      <c r="AC126">
        <v>310.962625</v>
      </c>
      <c r="AD126">
        <v>48.359509000000003</v>
      </c>
      <c r="AE126">
        <v>150.37</v>
      </c>
      <c r="AF126">
        <v>493.69214399999998</v>
      </c>
      <c r="AG126">
        <v>49.369213999999999</v>
      </c>
      <c r="AH126">
        <v>2.0676E-2</v>
      </c>
      <c r="AI126">
        <v>1.3693E-2</v>
      </c>
      <c r="AJ126">
        <v>0.66228100000000001</v>
      </c>
      <c r="AK126">
        <v>1.9474999999999999E-2</v>
      </c>
      <c r="AL126">
        <v>7.4999999999999997E-3</v>
      </c>
      <c r="AM126">
        <v>89</v>
      </c>
      <c r="AN126">
        <v>0.28620800000000002</v>
      </c>
      <c r="AO126">
        <v>17.172481999999999</v>
      </c>
      <c r="AP126">
        <v>29.638249999999999</v>
      </c>
      <c r="AQ126">
        <v>0.31808799999999998</v>
      </c>
      <c r="AR126">
        <v>0.13430600000000001</v>
      </c>
      <c r="AS126">
        <v>50.078651999999998</v>
      </c>
      <c r="AT126">
        <v>22.297179</v>
      </c>
      <c r="AU126">
        <v>6.4809999999999998E-3</v>
      </c>
      <c r="AV126">
        <v>2.8059999999999999E-3</v>
      </c>
      <c r="AW126">
        <v>154.543847</v>
      </c>
      <c r="AX126">
        <v>19.645809</v>
      </c>
      <c r="AY126">
        <v>436.54753699999998</v>
      </c>
      <c r="AZ126">
        <v>237.528772</v>
      </c>
      <c r="BA126">
        <v>3.1375410000000001</v>
      </c>
      <c r="BB126">
        <v>1.9812339999999999</v>
      </c>
      <c r="BC126">
        <v>11.834521000000001</v>
      </c>
      <c r="BD126">
        <v>6.4139600000000003</v>
      </c>
    </row>
    <row r="127" spans="1:56" x14ac:dyDescent="0.25">
      <c r="A127" t="s">
        <v>637</v>
      </c>
      <c r="B127" s="29">
        <v>4</v>
      </c>
      <c r="C127" t="s">
        <v>9</v>
      </c>
      <c r="D127">
        <v>2</v>
      </c>
      <c r="E127" t="s">
        <v>1</v>
      </c>
      <c r="F127" t="s">
        <v>245</v>
      </c>
      <c r="G127" s="6">
        <v>0.83315481966978588</v>
      </c>
      <c r="H127" s="6">
        <v>3.2744252151941842</v>
      </c>
      <c r="I127" t="s">
        <v>50</v>
      </c>
      <c r="J127" s="29">
        <v>7993</v>
      </c>
      <c r="K127" s="29">
        <v>0</v>
      </c>
      <c r="L127" s="29">
        <f t="shared" si="8"/>
        <v>0</v>
      </c>
      <c r="M127" s="29">
        <v>0</v>
      </c>
      <c r="N127" s="29">
        <v>0</v>
      </c>
      <c r="O127" s="29">
        <v>26.723323503309995</v>
      </c>
      <c r="P127" s="29">
        <f t="shared" si="6"/>
        <v>1.5738727066500431</v>
      </c>
      <c r="Q127" s="29">
        <v>0.55608115542513359</v>
      </c>
      <c r="R127" s="29">
        <f t="shared" si="7"/>
        <v>0.19952298956122805</v>
      </c>
      <c r="S127" s="29">
        <v>0.98892044345758878</v>
      </c>
      <c r="T127" s="29">
        <v>0.71847000000000005</v>
      </c>
      <c r="U127" s="29">
        <v>0</v>
      </c>
      <c r="V127" s="29">
        <f t="shared" si="12"/>
        <v>117.33333333333333</v>
      </c>
      <c r="W127" s="29">
        <f t="shared" si="13"/>
        <v>149.33333333333334</v>
      </c>
      <c r="X127" s="29">
        <f t="shared" si="14"/>
        <v>160</v>
      </c>
      <c r="Y127" s="29">
        <v>51.5</v>
      </c>
      <c r="Z127" s="29" t="s">
        <v>2262</v>
      </c>
      <c r="AB127">
        <v>8076</v>
      </c>
      <c r="AC127">
        <v>302.26055000000002</v>
      </c>
      <c r="AD127">
        <v>26.718669999999999</v>
      </c>
      <c r="AE127">
        <v>80.75</v>
      </c>
      <c r="AF127">
        <v>245.71794299999999</v>
      </c>
      <c r="AG127">
        <v>24.571794000000001</v>
      </c>
      <c r="AH127">
        <v>3.7421999999999997E-2</v>
      </c>
      <c r="AI127">
        <v>2.0782999999999999E-2</v>
      </c>
      <c r="AJ127">
        <v>0.55536700000000006</v>
      </c>
      <c r="AK127">
        <v>3.2524999999999998E-2</v>
      </c>
      <c r="AL127">
        <v>2.75E-2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</row>
    <row r="128" spans="1:56" x14ac:dyDescent="0.25">
      <c r="A128" t="s">
        <v>637</v>
      </c>
      <c r="B128" s="29">
        <v>4</v>
      </c>
      <c r="C128" t="s">
        <v>2</v>
      </c>
      <c r="D128">
        <v>3</v>
      </c>
      <c r="E128" t="s">
        <v>1</v>
      </c>
      <c r="F128" t="s">
        <v>245</v>
      </c>
      <c r="G128" s="6">
        <v>0.83315481966978588</v>
      </c>
      <c r="H128" s="6">
        <v>3.2744252151941842</v>
      </c>
      <c r="I128" t="s">
        <v>51</v>
      </c>
      <c r="J128" s="29">
        <v>15588</v>
      </c>
      <c r="K128" s="29">
        <v>2509</v>
      </c>
      <c r="L128" s="29">
        <f t="shared" si="8"/>
        <v>16.095714652296639</v>
      </c>
      <c r="M128" s="29">
        <v>5.0116932270916695E-2</v>
      </c>
      <c r="N128" s="29">
        <v>0.83917855615298498</v>
      </c>
      <c r="O128" s="29">
        <v>52.115997343875421</v>
      </c>
      <c r="P128" s="29">
        <f t="shared" si="6"/>
        <v>26.966546547215469</v>
      </c>
      <c r="Q128" s="29">
        <v>0.63446497063314278</v>
      </c>
      <c r="R128" s="29">
        <f t="shared" si="7"/>
        <v>0.12113917435321886</v>
      </c>
      <c r="S128" s="29">
        <v>1.0359640205667757</v>
      </c>
      <c r="T128" s="29">
        <v>0.71847000000000005</v>
      </c>
      <c r="U128" s="29">
        <v>0</v>
      </c>
      <c r="V128" s="29">
        <f t="shared" si="12"/>
        <v>117.33333333333333</v>
      </c>
      <c r="W128" s="29">
        <f t="shared" si="13"/>
        <v>149.33333333333334</v>
      </c>
      <c r="X128" s="29">
        <f t="shared" si="14"/>
        <v>160</v>
      </c>
      <c r="Y128" s="29">
        <v>51.5</v>
      </c>
      <c r="Z128" s="29" t="s">
        <v>2262</v>
      </c>
      <c r="AB128">
        <v>15764</v>
      </c>
      <c r="AC128">
        <v>302.26055000000002</v>
      </c>
      <c r="AD128">
        <v>52.153680000000001</v>
      </c>
      <c r="AE128">
        <v>157.63</v>
      </c>
      <c r="AF128">
        <v>543.43359599999997</v>
      </c>
      <c r="AG128">
        <v>54.343359999999997</v>
      </c>
      <c r="AH128">
        <v>1.9172000000000002E-2</v>
      </c>
      <c r="AI128">
        <v>1.2189999999999999E-2</v>
      </c>
      <c r="AJ128">
        <v>0.63580999999999999</v>
      </c>
      <c r="AK128">
        <v>1.8275E-2</v>
      </c>
      <c r="AL128">
        <v>7.4999999999999997E-3</v>
      </c>
      <c r="AM128">
        <v>73</v>
      </c>
      <c r="AN128">
        <v>0.24151300000000001</v>
      </c>
      <c r="AO128">
        <v>14.490809</v>
      </c>
      <c r="AP128">
        <v>18.231413</v>
      </c>
      <c r="AQ128">
        <v>0.255355</v>
      </c>
      <c r="AR128">
        <v>0.10843700000000001</v>
      </c>
      <c r="AS128">
        <v>39.369863000000002</v>
      </c>
      <c r="AT128">
        <v>16.217708999999999</v>
      </c>
      <c r="AU128">
        <v>6.6550000000000003E-3</v>
      </c>
      <c r="AV128">
        <v>3.0829999999999998E-3</v>
      </c>
      <c r="AW128">
        <v>154.110512</v>
      </c>
      <c r="AX128">
        <v>21.117963</v>
      </c>
      <c r="AY128">
        <v>666.23504300000002</v>
      </c>
      <c r="AZ128">
        <v>318.28146800000002</v>
      </c>
      <c r="BA128">
        <v>3.8789129999999998</v>
      </c>
      <c r="BB128">
        <v>2.9156</v>
      </c>
      <c r="BC128">
        <v>8.3347519999999999</v>
      </c>
      <c r="BD128">
        <v>5.1451159999999998</v>
      </c>
    </row>
    <row r="129" spans="1:60" x14ac:dyDescent="0.25">
      <c r="A129" t="s">
        <v>637</v>
      </c>
      <c r="B129" s="29">
        <v>4</v>
      </c>
      <c r="C129" t="s">
        <v>3</v>
      </c>
      <c r="D129">
        <v>4</v>
      </c>
      <c r="E129" t="s">
        <v>1</v>
      </c>
      <c r="F129" t="s">
        <v>245</v>
      </c>
      <c r="G129" s="6">
        <v>0.83315481966978588</v>
      </c>
      <c r="H129" s="6">
        <v>3.2744252151941842</v>
      </c>
      <c r="I129" t="s">
        <v>50</v>
      </c>
      <c r="J129" s="29">
        <v>12072</v>
      </c>
      <c r="K129" s="29">
        <v>1214</v>
      </c>
      <c r="L129" s="29">
        <f t="shared" si="8"/>
        <v>10.056328694499667</v>
      </c>
      <c r="M129" s="29">
        <v>7.4419298245615675E-2</v>
      </c>
      <c r="N129" s="29">
        <v>0.38114085817306886</v>
      </c>
      <c r="O129" s="29">
        <v>40.360810876011293</v>
      </c>
      <c r="P129" s="29">
        <f t="shared" si="6"/>
        <v>15.211360079351341</v>
      </c>
      <c r="Q129" s="29">
        <v>0.55471814265474118</v>
      </c>
      <c r="R129" s="29">
        <f t="shared" si="7"/>
        <v>0.20088600233162046</v>
      </c>
      <c r="S129" s="29">
        <v>1.0271619477073524</v>
      </c>
      <c r="T129" s="29">
        <v>0.71847000000000005</v>
      </c>
      <c r="U129" s="29">
        <v>0</v>
      </c>
      <c r="V129" s="29">
        <f t="shared" si="12"/>
        <v>117.33333333333333</v>
      </c>
      <c r="W129" s="29">
        <f t="shared" si="13"/>
        <v>149.33333333333334</v>
      </c>
      <c r="X129" s="29">
        <f t="shared" si="14"/>
        <v>160</v>
      </c>
      <c r="Y129" s="29">
        <v>51.5</v>
      </c>
      <c r="Z129" s="29" t="s">
        <v>2262</v>
      </c>
      <c r="AB129">
        <v>12178</v>
      </c>
      <c r="AC129">
        <v>302.26055000000002</v>
      </c>
      <c r="AD129">
        <v>40.289743000000001</v>
      </c>
      <c r="AE129">
        <v>121.77</v>
      </c>
      <c r="AF129">
        <v>392.06310300000001</v>
      </c>
      <c r="AG129">
        <v>39.206310000000002</v>
      </c>
      <c r="AH129">
        <v>2.4816999999999999E-2</v>
      </c>
      <c r="AI129">
        <v>1.3772E-2</v>
      </c>
      <c r="AJ129">
        <v>0.55496500000000004</v>
      </c>
      <c r="AK129">
        <v>2.3525000000000001E-2</v>
      </c>
      <c r="AL129">
        <v>1.2500000000000001E-2</v>
      </c>
      <c r="AM129">
        <v>24</v>
      </c>
      <c r="AN129">
        <v>7.9402E-2</v>
      </c>
      <c r="AO129">
        <v>4.7641020000000003</v>
      </c>
      <c r="AP129">
        <v>5.657743</v>
      </c>
      <c r="AQ129">
        <v>0.237204</v>
      </c>
      <c r="AR129">
        <v>0.109732</v>
      </c>
      <c r="AS129">
        <v>28.708333</v>
      </c>
      <c r="AT129">
        <v>9.8443500000000004</v>
      </c>
      <c r="AU129">
        <v>8.5609999999999992E-3</v>
      </c>
      <c r="AV129">
        <v>3.6649999999999999E-3</v>
      </c>
      <c r="AW129">
        <v>125.51879</v>
      </c>
      <c r="AX129">
        <v>25.123525000000001</v>
      </c>
      <c r="AY129">
        <v>512.381979</v>
      </c>
      <c r="AZ129">
        <v>411.73437200000001</v>
      </c>
      <c r="BA129">
        <v>12.497184000000001</v>
      </c>
      <c r="BB129">
        <v>17.608474999999999</v>
      </c>
      <c r="BC129">
        <v>6.5475079999999997</v>
      </c>
      <c r="BD129">
        <v>3.2659859999999998</v>
      </c>
    </row>
    <row r="130" spans="1:60" x14ac:dyDescent="0.25">
      <c r="A130" t="s">
        <v>637</v>
      </c>
      <c r="B130" s="29">
        <v>4</v>
      </c>
      <c r="C130" t="s">
        <v>17</v>
      </c>
      <c r="D130">
        <v>8</v>
      </c>
      <c r="E130" t="s">
        <v>1</v>
      </c>
      <c r="F130" t="s">
        <v>245</v>
      </c>
      <c r="G130" s="6">
        <v>0.83315481966978588</v>
      </c>
      <c r="H130" s="6">
        <v>3.2744252151941842</v>
      </c>
      <c r="I130" t="s">
        <v>51</v>
      </c>
      <c r="J130" s="29">
        <v>9145</v>
      </c>
      <c r="K130" s="29">
        <v>88</v>
      </c>
      <c r="L130" s="29">
        <f t="shared" si="8"/>
        <v>0.96227446692181517</v>
      </c>
      <c r="M130" s="29">
        <v>2.0819318181819278E-2</v>
      </c>
      <c r="N130" s="29">
        <v>7.355349894567996E-2</v>
      </c>
      <c r="O130" s="29">
        <v>30.574852175374694</v>
      </c>
      <c r="P130" s="29">
        <f t="shared" si="6"/>
        <v>5.4254013787147422</v>
      </c>
      <c r="Q130" s="29">
        <v>0.67302704333043395</v>
      </c>
      <c r="R130" s="29">
        <f t="shared" si="7"/>
        <v>8.2577101655927687E-2</v>
      </c>
      <c r="S130" s="29">
        <v>0.98790657480030308</v>
      </c>
      <c r="T130" s="29">
        <v>0.71847000000000005</v>
      </c>
      <c r="U130" s="29">
        <v>0</v>
      </c>
      <c r="V130" s="29">
        <f t="shared" si="12"/>
        <v>117.33333333333333</v>
      </c>
      <c r="W130" s="29">
        <f t="shared" si="13"/>
        <v>149.33333333333334</v>
      </c>
      <c r="X130" s="29">
        <f t="shared" si="14"/>
        <v>160</v>
      </c>
      <c r="Y130" s="29">
        <v>51.5</v>
      </c>
      <c r="Z130" s="29" t="s">
        <v>2262</v>
      </c>
      <c r="AB130">
        <v>9246</v>
      </c>
      <c r="AC130">
        <v>302.26055000000002</v>
      </c>
      <c r="AD130">
        <v>30.589503000000001</v>
      </c>
      <c r="AE130">
        <v>92.45</v>
      </c>
      <c r="AF130">
        <v>260.99802199999999</v>
      </c>
      <c r="AG130">
        <v>26.099802</v>
      </c>
      <c r="AH130">
        <v>3.2689999999999997E-2</v>
      </c>
      <c r="AI130">
        <v>2.1964999999999998E-2</v>
      </c>
      <c r="AJ130">
        <v>0.67190700000000003</v>
      </c>
      <c r="AK130">
        <v>2.7574999999999999E-2</v>
      </c>
      <c r="AL130">
        <v>2.2499999999999999E-2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</row>
    <row r="131" spans="1:60" x14ac:dyDescent="0.25">
      <c r="A131" t="s">
        <v>638</v>
      </c>
      <c r="B131" s="29">
        <v>4</v>
      </c>
      <c r="C131" t="s">
        <v>3</v>
      </c>
      <c r="D131">
        <v>4</v>
      </c>
      <c r="E131" t="s">
        <v>1</v>
      </c>
      <c r="F131" t="s">
        <v>245</v>
      </c>
      <c r="G131" s="6">
        <v>0.83315481966978588</v>
      </c>
      <c r="H131" s="6">
        <v>3.2744252151941842</v>
      </c>
      <c r="I131" t="s">
        <v>51</v>
      </c>
      <c r="J131" s="29">
        <v>15392</v>
      </c>
      <c r="K131" s="29">
        <v>2116</v>
      </c>
      <c r="L131" s="29">
        <f t="shared" si="8"/>
        <v>13.747401247401248</v>
      </c>
      <c r="M131" s="29">
        <v>3.9623253275107725E-2</v>
      </c>
      <c r="N131" s="29">
        <v>0.76538850804877279</v>
      </c>
      <c r="O131" s="29">
        <v>51.444803126142844</v>
      </c>
      <c r="P131" s="29">
        <f t="shared" ref="P131:P194" si="15">ABS(O131-$O$250)</f>
        <v>26.295352329482892</v>
      </c>
      <c r="Q131" s="29">
        <v>0.58594410256928187</v>
      </c>
      <c r="R131" s="29">
        <f t="shared" ref="R131:R194" si="16">ABS(Q131-$Q$250)</f>
        <v>0.16966004241707977</v>
      </c>
      <c r="S131" s="29">
        <v>1.0791720857728753</v>
      </c>
      <c r="T131" s="29">
        <v>0.71847000000000005</v>
      </c>
      <c r="U131" s="29">
        <v>0</v>
      </c>
      <c r="V131" s="29">
        <f t="shared" si="12"/>
        <v>117.33333333333333</v>
      </c>
      <c r="W131" s="29">
        <f t="shared" si="13"/>
        <v>149.33333333333334</v>
      </c>
      <c r="X131" s="29">
        <f t="shared" si="14"/>
        <v>160</v>
      </c>
      <c r="Y131" s="29">
        <v>51.5</v>
      </c>
      <c r="Z131" s="29" t="s">
        <v>2262</v>
      </c>
      <c r="AB131">
        <v>16061</v>
      </c>
      <c r="AC131">
        <v>305.11597499999999</v>
      </c>
      <c r="AD131">
        <v>52.639001</v>
      </c>
      <c r="AE131">
        <v>160.6</v>
      </c>
      <c r="AF131">
        <v>558.18876699999998</v>
      </c>
      <c r="AG131">
        <v>55.818877000000001</v>
      </c>
      <c r="AH131">
        <v>1.8995000000000001E-2</v>
      </c>
      <c r="AI131">
        <v>1.1453E-2</v>
      </c>
      <c r="AJ131">
        <v>0.60294300000000001</v>
      </c>
      <c r="AK131">
        <v>1.8688E-2</v>
      </c>
      <c r="AL131">
        <v>2.2499999999999999E-2</v>
      </c>
      <c r="AM131">
        <v>35</v>
      </c>
      <c r="AN131">
        <v>0.11471000000000001</v>
      </c>
      <c r="AO131">
        <v>6.8826289999999997</v>
      </c>
      <c r="AP131">
        <v>15.964136999999999</v>
      </c>
      <c r="AQ131">
        <v>0.43423899999999999</v>
      </c>
      <c r="AR131">
        <v>0.46989999999999998</v>
      </c>
      <c r="AS131">
        <v>73.257142999999999</v>
      </c>
      <c r="AT131">
        <v>89.026546999999994</v>
      </c>
      <c r="AU131">
        <v>6.0099999999999997E-3</v>
      </c>
      <c r="AV131">
        <v>3.3839999999999999E-3</v>
      </c>
      <c r="AW131">
        <v>163.511527</v>
      </c>
      <c r="AX131">
        <v>29.167864999999999</v>
      </c>
      <c r="AY131">
        <v>719.06091100000003</v>
      </c>
      <c r="AZ131">
        <v>393.55097699999999</v>
      </c>
      <c r="BA131">
        <v>2.1052789999999999</v>
      </c>
      <c r="BB131">
        <v>4.511539</v>
      </c>
      <c r="BC131">
        <v>16.588387999999998</v>
      </c>
      <c r="BD131">
        <v>8.4934619999999992</v>
      </c>
    </row>
    <row r="132" spans="1:60" x14ac:dyDescent="0.25">
      <c r="A132" t="s">
        <v>638</v>
      </c>
      <c r="B132" s="29">
        <v>4</v>
      </c>
      <c r="C132" t="s">
        <v>5</v>
      </c>
      <c r="D132">
        <v>14</v>
      </c>
      <c r="E132" t="s">
        <v>1</v>
      </c>
      <c r="F132" t="s">
        <v>245</v>
      </c>
      <c r="G132" s="6">
        <v>0.83315481966978588</v>
      </c>
      <c r="H132" s="6">
        <v>3.2744252151941842</v>
      </c>
      <c r="I132" t="s">
        <v>51</v>
      </c>
      <c r="J132" s="29">
        <v>15987</v>
      </c>
      <c r="K132" s="29">
        <v>1516</v>
      </c>
      <c r="L132" s="29">
        <f t="shared" ref="L132:L195" si="17">K132/J132*100</f>
        <v>9.4827046975667724</v>
      </c>
      <c r="M132" s="29">
        <v>3.8710471204187809E-2</v>
      </c>
      <c r="N132" s="29">
        <v>0.63838080802321229</v>
      </c>
      <c r="O132" s="29">
        <v>53.433476323911485</v>
      </c>
      <c r="P132" s="29">
        <f t="shared" si="15"/>
        <v>28.284025527251533</v>
      </c>
      <c r="Q132" s="29">
        <v>0.65938516575965822</v>
      </c>
      <c r="R132" s="29">
        <f t="shared" si="16"/>
        <v>9.6218979226703416E-2</v>
      </c>
      <c r="S132" s="29">
        <v>1.0791720857728753</v>
      </c>
      <c r="T132" s="29">
        <v>0.71847000000000005</v>
      </c>
      <c r="U132" s="29">
        <v>0</v>
      </c>
      <c r="V132" s="29">
        <f t="shared" si="12"/>
        <v>117.33333333333333</v>
      </c>
      <c r="W132" s="29">
        <f t="shared" si="13"/>
        <v>149.33333333333334</v>
      </c>
      <c r="X132" s="29">
        <f t="shared" si="14"/>
        <v>160</v>
      </c>
      <c r="Y132" s="29">
        <v>51.5</v>
      </c>
      <c r="Z132" s="29" t="s">
        <v>2262</v>
      </c>
      <c r="AB132">
        <v>16396</v>
      </c>
      <c r="AC132">
        <v>305.11597499999999</v>
      </c>
      <c r="AD132">
        <v>53.736944000000001</v>
      </c>
      <c r="AE132">
        <v>163.95</v>
      </c>
      <c r="AF132">
        <v>601.57603600000004</v>
      </c>
      <c r="AG132">
        <v>60.157603999999999</v>
      </c>
      <c r="AH132">
        <v>1.8608E-2</v>
      </c>
      <c r="AI132">
        <v>1.2971999999999999E-2</v>
      </c>
      <c r="AJ132">
        <v>0.69711599999999996</v>
      </c>
      <c r="AK132">
        <v>1.7274999999999999E-2</v>
      </c>
      <c r="AL132">
        <v>7.4999999999999997E-3</v>
      </c>
      <c r="AM132">
        <v>32</v>
      </c>
      <c r="AN132">
        <v>0.104878</v>
      </c>
      <c r="AO132">
        <v>6.2926890000000002</v>
      </c>
      <c r="AP132">
        <v>7.7945840000000004</v>
      </c>
      <c r="AQ132">
        <v>0.27317000000000002</v>
      </c>
      <c r="AR132">
        <v>0.12680900000000001</v>
      </c>
      <c r="AS132">
        <v>39.9375</v>
      </c>
      <c r="AT132">
        <v>16.094353999999999</v>
      </c>
      <c r="AU132">
        <v>7.0159999999999997E-3</v>
      </c>
      <c r="AV132">
        <v>3.4399999999999999E-3</v>
      </c>
      <c r="AW132">
        <v>149.039085</v>
      </c>
      <c r="AX132">
        <v>25.700188000000001</v>
      </c>
      <c r="AY132">
        <v>549.08278099999995</v>
      </c>
      <c r="AZ132">
        <v>345.30004100000002</v>
      </c>
      <c r="BA132">
        <v>9.1219750000000008</v>
      </c>
      <c r="BB132">
        <v>13.975334</v>
      </c>
      <c r="BC132">
        <v>7.5717400000000001</v>
      </c>
      <c r="BD132">
        <v>3.1972209999999999</v>
      </c>
    </row>
    <row r="133" spans="1:60" x14ac:dyDescent="0.25">
      <c r="A133" t="s">
        <v>639</v>
      </c>
      <c r="B133" s="29">
        <v>4</v>
      </c>
      <c r="C133" t="s">
        <v>3</v>
      </c>
      <c r="D133">
        <v>4</v>
      </c>
      <c r="E133" t="s">
        <v>1</v>
      </c>
      <c r="F133" t="s">
        <v>245</v>
      </c>
      <c r="G133" s="6">
        <v>0.83315481966978588</v>
      </c>
      <c r="H133" s="6">
        <v>3.2744252151941842</v>
      </c>
      <c r="I133" t="s">
        <v>50</v>
      </c>
      <c r="J133" s="29">
        <v>13656</v>
      </c>
      <c r="K133" s="29">
        <v>1289</v>
      </c>
      <c r="L133" s="29">
        <f t="shared" si="17"/>
        <v>9.4390743995313411</v>
      </c>
      <c r="M133" s="29">
        <v>3.8903549382715008E-2</v>
      </c>
      <c r="N133" s="29">
        <v>0.53723938640455193</v>
      </c>
      <c r="O133" s="29">
        <v>45.287290498398526</v>
      </c>
      <c r="P133" s="29">
        <f t="shared" si="15"/>
        <v>20.137839701738574</v>
      </c>
      <c r="Q133" s="29">
        <v>0.6911226851415323</v>
      </c>
      <c r="R133" s="29">
        <f t="shared" si="16"/>
        <v>6.4481459844829336E-2</v>
      </c>
      <c r="S133" s="29">
        <v>1.0915929309722303</v>
      </c>
      <c r="T133" s="29">
        <v>0.71847000000000005</v>
      </c>
      <c r="U133" s="29">
        <v>0</v>
      </c>
      <c r="V133" s="29">
        <f t="shared" si="12"/>
        <v>117.33333333333333</v>
      </c>
      <c r="W133" s="29">
        <f t="shared" si="13"/>
        <v>149.33333333333334</v>
      </c>
      <c r="X133" s="29">
        <f t="shared" si="14"/>
        <v>160</v>
      </c>
      <c r="Y133" s="29">
        <v>51.5</v>
      </c>
      <c r="Z133" s="29" t="s">
        <v>2262</v>
      </c>
      <c r="AB133">
        <v>13738</v>
      </c>
      <c r="AC133">
        <v>304.33049999999997</v>
      </c>
      <c r="AD133">
        <v>45.141713000000003</v>
      </c>
      <c r="AE133">
        <v>137.37</v>
      </c>
      <c r="AF133">
        <v>429.09249899999998</v>
      </c>
      <c r="AG133">
        <v>42.90925</v>
      </c>
      <c r="AH133">
        <v>2.2152999999999999E-2</v>
      </c>
      <c r="AI133">
        <v>1.532E-2</v>
      </c>
      <c r="AJ133">
        <v>0.69154499999999997</v>
      </c>
      <c r="AK133">
        <v>2.06E-2</v>
      </c>
      <c r="AL133">
        <v>2.75E-2</v>
      </c>
      <c r="AM133">
        <v>31</v>
      </c>
      <c r="AN133">
        <v>0.101863</v>
      </c>
      <c r="AO133">
        <v>6.111777</v>
      </c>
      <c r="AP133">
        <v>8.5019650000000002</v>
      </c>
      <c r="AQ133">
        <v>0.25825199999999998</v>
      </c>
      <c r="AR133">
        <v>0.106921</v>
      </c>
      <c r="AS133">
        <v>37.677419</v>
      </c>
      <c r="AT133">
        <v>15.780552</v>
      </c>
      <c r="AU133">
        <v>7.0410000000000004E-3</v>
      </c>
      <c r="AV133">
        <v>4.3229999999999996E-3</v>
      </c>
      <c r="AW133">
        <v>144.231865</v>
      </c>
      <c r="AX133">
        <v>20.951734999999999</v>
      </c>
      <c r="AY133">
        <v>1216.5923170000001</v>
      </c>
      <c r="AZ133">
        <v>241.737697</v>
      </c>
      <c r="BA133">
        <v>9.1303169999999998</v>
      </c>
      <c r="BB133">
        <v>9.998799</v>
      </c>
      <c r="BC133">
        <v>9.0581189999999996</v>
      </c>
      <c r="BD133">
        <v>4.740488</v>
      </c>
    </row>
    <row r="134" spans="1:60" x14ac:dyDescent="0.25">
      <c r="A134" t="s">
        <v>639</v>
      </c>
      <c r="B134" s="29">
        <v>4</v>
      </c>
      <c r="C134" t="s">
        <v>12</v>
      </c>
      <c r="D134">
        <v>5</v>
      </c>
      <c r="E134" t="s">
        <v>1</v>
      </c>
      <c r="F134" t="s">
        <v>245</v>
      </c>
      <c r="G134" s="6">
        <v>0.83315481966978588</v>
      </c>
      <c r="H134" s="6">
        <v>3.2744252151941842</v>
      </c>
      <c r="I134" t="s">
        <v>50</v>
      </c>
      <c r="J134" s="29">
        <v>12443</v>
      </c>
      <c r="K134" s="29">
        <v>1944</v>
      </c>
      <c r="L134" s="29">
        <f t="shared" si="17"/>
        <v>15.623241983444508</v>
      </c>
      <c r="M134" s="29">
        <v>7.9006250000000069E-2</v>
      </c>
      <c r="N134" s="29">
        <v>0.55713714145657245</v>
      </c>
      <c r="O134" s="29">
        <v>41.264627685381733</v>
      </c>
      <c r="P134" s="29">
        <f t="shared" si="15"/>
        <v>16.115176888721781</v>
      </c>
      <c r="Q134" s="29">
        <v>0.60673456163013184</v>
      </c>
      <c r="R134" s="29">
        <f t="shared" si="16"/>
        <v>0.1488695833562298</v>
      </c>
      <c r="S134" s="29">
        <v>1.1056791718312464</v>
      </c>
      <c r="T134" s="29">
        <v>0.71847000000000005</v>
      </c>
      <c r="U134" s="29">
        <v>0</v>
      </c>
      <c r="V134" s="29">
        <f t="shared" si="12"/>
        <v>117.33333333333333</v>
      </c>
      <c r="W134" s="29">
        <f t="shared" si="13"/>
        <v>149.33333333333334</v>
      </c>
      <c r="X134" s="29">
        <f t="shared" si="14"/>
        <v>160</v>
      </c>
      <c r="Y134" s="29">
        <v>51.5</v>
      </c>
      <c r="Z134" s="29" t="s">
        <v>2262</v>
      </c>
      <c r="AB134">
        <v>12549</v>
      </c>
      <c r="AC134">
        <v>304.33049999999997</v>
      </c>
      <c r="AD134">
        <v>41.234775999999997</v>
      </c>
      <c r="AE134">
        <v>125.48</v>
      </c>
      <c r="AF134">
        <v>400.89471099999997</v>
      </c>
      <c r="AG134">
        <v>40.089471000000003</v>
      </c>
      <c r="AH134">
        <v>2.4251000000000002E-2</v>
      </c>
      <c r="AI134">
        <v>1.4674E-2</v>
      </c>
      <c r="AJ134">
        <v>0.60507699999999998</v>
      </c>
      <c r="AK134">
        <v>2.2875E-2</v>
      </c>
      <c r="AL134">
        <v>7.4999999999999997E-3</v>
      </c>
      <c r="AM134">
        <v>39</v>
      </c>
      <c r="AN134">
        <v>0.12814999999999999</v>
      </c>
      <c r="AO134">
        <v>7.6890090000000004</v>
      </c>
      <c r="AP134">
        <v>11.626424</v>
      </c>
      <c r="AQ134">
        <v>0.30075099999999999</v>
      </c>
      <c r="AR134">
        <v>0.20918999999999999</v>
      </c>
      <c r="AS134">
        <v>37.410255999999997</v>
      </c>
      <c r="AT134">
        <v>22.924036999999998</v>
      </c>
      <c r="AU134">
        <v>8.26E-3</v>
      </c>
      <c r="AV134">
        <v>3.4619999999999998E-3</v>
      </c>
      <c r="AW134">
        <v>131.98630800000001</v>
      </c>
      <c r="AX134">
        <v>39.582479999999997</v>
      </c>
      <c r="AY134">
        <v>435.13208100000003</v>
      </c>
      <c r="AZ134">
        <v>285.921471</v>
      </c>
      <c r="BA134">
        <v>7.5121719999999996</v>
      </c>
      <c r="BB134">
        <v>8.8615300000000001</v>
      </c>
      <c r="BC134">
        <v>8.2662549999999992</v>
      </c>
      <c r="BD134">
        <v>3.818813</v>
      </c>
    </row>
    <row r="135" spans="1:60" x14ac:dyDescent="0.25">
      <c r="A135" t="s">
        <v>639</v>
      </c>
      <c r="B135" s="29">
        <v>4</v>
      </c>
      <c r="C135" t="s">
        <v>10</v>
      </c>
      <c r="D135">
        <v>13</v>
      </c>
      <c r="E135" t="s">
        <v>1</v>
      </c>
      <c r="F135" t="s">
        <v>245</v>
      </c>
      <c r="G135" s="6">
        <v>0.83315481966978588</v>
      </c>
      <c r="H135" s="6">
        <v>3.2744252151941842</v>
      </c>
      <c r="I135" t="s">
        <v>50</v>
      </c>
      <c r="J135" s="29">
        <v>14965</v>
      </c>
      <c r="K135" s="29">
        <v>1612</v>
      </c>
      <c r="L135" s="29">
        <f t="shared" si="17"/>
        <v>10.771800868693617</v>
      </c>
      <c r="M135" s="29">
        <v>7.0213492063491534E-2</v>
      </c>
      <c r="N135" s="29">
        <v>0.41785285609242934</v>
      </c>
      <c r="O135" s="29">
        <v>49.628317392247659</v>
      </c>
      <c r="P135" s="29">
        <f t="shared" si="15"/>
        <v>24.478866595587707</v>
      </c>
      <c r="Q135" s="29">
        <v>0.50254671716148669</v>
      </c>
      <c r="R135" s="29">
        <f t="shared" si="16"/>
        <v>0.25305742782487495</v>
      </c>
      <c r="S135" s="29">
        <v>1.0830896248698778</v>
      </c>
      <c r="T135" s="29">
        <v>0.71847000000000005</v>
      </c>
      <c r="U135" s="29">
        <v>0</v>
      </c>
      <c r="V135" s="29">
        <f t="shared" si="12"/>
        <v>117.33333333333333</v>
      </c>
      <c r="W135" s="29">
        <f t="shared" si="13"/>
        <v>149.33333333333334</v>
      </c>
      <c r="X135" s="29">
        <f t="shared" si="14"/>
        <v>160</v>
      </c>
      <c r="Y135" s="29">
        <v>51.5</v>
      </c>
      <c r="Z135" s="29" t="s">
        <v>2262</v>
      </c>
      <c r="AB135">
        <v>15097</v>
      </c>
      <c r="AC135">
        <v>304.33049999999997</v>
      </c>
      <c r="AD135">
        <v>49.607253</v>
      </c>
      <c r="AE135">
        <v>150.96</v>
      </c>
      <c r="AF135">
        <v>575.487618</v>
      </c>
      <c r="AG135">
        <v>57.548762000000004</v>
      </c>
      <c r="AH135">
        <v>2.0157999999999999E-2</v>
      </c>
      <c r="AI135">
        <v>1.0114E-2</v>
      </c>
      <c r="AJ135">
        <v>0.50175099999999995</v>
      </c>
      <c r="AK135">
        <v>2.0150000000000001E-2</v>
      </c>
      <c r="AL135">
        <v>2.2499999999999999E-2</v>
      </c>
      <c r="AM135">
        <v>31</v>
      </c>
      <c r="AN135">
        <v>0.101863</v>
      </c>
      <c r="AO135">
        <v>6.111777</v>
      </c>
      <c r="AP135">
        <v>10.26694</v>
      </c>
      <c r="AQ135">
        <v>0.32217699999999999</v>
      </c>
      <c r="AR135">
        <v>0.13398499999999999</v>
      </c>
      <c r="AS135">
        <v>50</v>
      </c>
      <c r="AT135">
        <v>19.32011</v>
      </c>
      <c r="AU135">
        <v>6.5750000000000001E-3</v>
      </c>
      <c r="AV135">
        <v>2.875E-3</v>
      </c>
      <c r="AW135">
        <v>155.627871</v>
      </c>
      <c r="AX135">
        <v>19.985419</v>
      </c>
      <c r="AY135">
        <v>448.85839399999998</v>
      </c>
      <c r="AZ135">
        <v>218.856458</v>
      </c>
      <c r="BA135">
        <v>9.1758520000000008</v>
      </c>
      <c r="BB135">
        <v>8.5213540000000005</v>
      </c>
      <c r="BC135">
        <v>11.213844</v>
      </c>
      <c r="BD135">
        <v>3.0230600000000001</v>
      </c>
    </row>
    <row r="136" spans="1:60" x14ac:dyDescent="0.25">
      <c r="A136" t="s">
        <v>640</v>
      </c>
      <c r="B136" s="29">
        <v>4</v>
      </c>
      <c r="C136" t="s">
        <v>9</v>
      </c>
      <c r="D136">
        <v>2</v>
      </c>
      <c r="E136" t="s">
        <v>1</v>
      </c>
      <c r="F136" t="s">
        <v>244</v>
      </c>
      <c r="G136" s="6">
        <v>0.83315481966978588</v>
      </c>
      <c r="H136" s="6">
        <v>3.2744252151941842</v>
      </c>
      <c r="I136" t="s">
        <v>51</v>
      </c>
      <c r="J136" s="29">
        <v>5440</v>
      </c>
      <c r="K136" s="29">
        <v>186</v>
      </c>
      <c r="L136" s="29">
        <f t="shared" si="17"/>
        <v>3.4191176470588238</v>
      </c>
      <c r="M136" s="29">
        <v>5.8440540540539918E-2</v>
      </c>
      <c r="N136" s="29">
        <v>0.12354287822826637</v>
      </c>
      <c r="O136" s="29">
        <v>18.16414209626403</v>
      </c>
      <c r="P136" s="29">
        <f t="shared" si="15"/>
        <v>6.9853087003959224</v>
      </c>
      <c r="Q136" s="29">
        <v>1.0774681193576088</v>
      </c>
      <c r="R136" s="29">
        <f t="shared" si="16"/>
        <v>0.32186397437124714</v>
      </c>
      <c r="S136" s="29">
        <v>0.76133507367992903</v>
      </c>
      <c r="T136" s="29">
        <v>0.71847000000000005</v>
      </c>
      <c r="U136" s="29">
        <v>0</v>
      </c>
      <c r="V136" s="29">
        <f t="shared" si="12"/>
        <v>117.33333333333333</v>
      </c>
      <c r="W136" s="29">
        <f t="shared" si="13"/>
        <v>149.33333333333334</v>
      </c>
      <c r="X136" s="29">
        <f t="shared" si="14"/>
        <v>160</v>
      </c>
      <c r="Y136" s="29">
        <v>51.5</v>
      </c>
      <c r="Z136" s="29" t="s">
        <v>2262</v>
      </c>
      <c r="AB136">
        <v>5481</v>
      </c>
      <c r="AC136">
        <v>302.47710000000001</v>
      </c>
      <c r="AD136">
        <v>18.120380000000001</v>
      </c>
      <c r="AE136">
        <v>54.71</v>
      </c>
      <c r="AF136">
        <v>120.009691</v>
      </c>
      <c r="AG136">
        <v>12.000969</v>
      </c>
      <c r="AH136">
        <v>5.5148999999999997E-2</v>
      </c>
      <c r="AI136">
        <v>5.9400000000000001E-2</v>
      </c>
      <c r="AJ136">
        <v>1.0770839999999999</v>
      </c>
      <c r="AK136">
        <v>3.8238000000000001E-2</v>
      </c>
      <c r="AL136">
        <v>2.2499999999999999E-2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</row>
    <row r="137" spans="1:60" x14ac:dyDescent="0.25">
      <c r="A137" t="s">
        <v>640</v>
      </c>
      <c r="B137" s="29">
        <v>4</v>
      </c>
      <c r="C137" t="s">
        <v>256</v>
      </c>
      <c r="D137">
        <v>2</v>
      </c>
      <c r="E137" t="s">
        <v>7</v>
      </c>
      <c r="F137" t="s">
        <v>244</v>
      </c>
      <c r="G137" s="6">
        <v>0.83315481966978588</v>
      </c>
      <c r="H137" s="6">
        <v>3.2744252151941842</v>
      </c>
      <c r="I137" t="s">
        <v>51</v>
      </c>
      <c r="J137" s="29">
        <v>9374</v>
      </c>
      <c r="K137" s="29">
        <v>2987</v>
      </c>
      <c r="L137" s="29">
        <f t="shared" si="17"/>
        <v>31.864732238105397</v>
      </c>
      <c r="M137" s="29">
        <v>7.3216494845360747E-2</v>
      </c>
      <c r="N137" s="29">
        <v>0.97164804228177071</v>
      </c>
      <c r="O137" s="29">
        <v>31.299755148966732</v>
      </c>
      <c r="P137" s="29">
        <f t="shared" si="15"/>
        <v>6.1503043523067795</v>
      </c>
      <c r="Q137" s="29">
        <v>1.041451115994606</v>
      </c>
      <c r="R137" s="29">
        <f t="shared" si="16"/>
        <v>0.28584697100824441</v>
      </c>
      <c r="S137" s="29">
        <v>0.58754226882137139</v>
      </c>
      <c r="T137" s="29">
        <v>0.71847000000000005</v>
      </c>
      <c r="U137" s="29">
        <v>0</v>
      </c>
      <c r="V137" s="29">
        <f t="shared" si="12"/>
        <v>117.33333333333333</v>
      </c>
      <c r="W137" s="29">
        <f t="shared" si="13"/>
        <v>149.33333333333334</v>
      </c>
      <c r="X137" s="29">
        <f t="shared" si="14"/>
        <v>160</v>
      </c>
      <c r="Y137" s="29">
        <v>51.5</v>
      </c>
      <c r="Z137" s="29" t="s">
        <v>2262</v>
      </c>
      <c r="AB137">
        <v>9478</v>
      </c>
      <c r="AC137">
        <v>302.47710000000001</v>
      </c>
      <c r="AD137">
        <v>31.334603999999999</v>
      </c>
      <c r="AE137">
        <v>94.77</v>
      </c>
      <c r="AF137">
        <v>264.05790500000001</v>
      </c>
      <c r="AG137">
        <v>26.40579</v>
      </c>
      <c r="AH137">
        <v>3.1910000000000001E-2</v>
      </c>
      <c r="AI137">
        <v>3.3252999999999998E-2</v>
      </c>
      <c r="AJ137">
        <v>1.042082</v>
      </c>
      <c r="AK137">
        <v>2.01E-2</v>
      </c>
      <c r="AL137">
        <v>7.4999999999999997E-3</v>
      </c>
      <c r="AM137">
        <v>86</v>
      </c>
      <c r="AN137">
        <v>0.28431899999999999</v>
      </c>
      <c r="AO137">
        <v>17.059142999999999</v>
      </c>
      <c r="AP137">
        <v>15.034817</v>
      </c>
      <c r="AQ137">
        <v>0.10996</v>
      </c>
      <c r="AR137">
        <v>5.3305999999999999E-2</v>
      </c>
      <c r="AS137">
        <v>16.569766999999999</v>
      </c>
      <c r="AT137">
        <v>4.4259680000000001</v>
      </c>
      <c r="AU137">
        <v>7.0619999999999997E-3</v>
      </c>
      <c r="AV137">
        <v>3.5869999999999999E-3</v>
      </c>
      <c r="AW137">
        <v>157.154403</v>
      </c>
      <c r="AX137">
        <v>40.949975000000002</v>
      </c>
      <c r="AY137">
        <v>330.05996299999998</v>
      </c>
      <c r="AZ137">
        <v>68.411865000000006</v>
      </c>
      <c r="BA137">
        <v>3.3672089999999999</v>
      </c>
      <c r="BB137">
        <v>5.967327</v>
      </c>
      <c r="BC137">
        <v>6.7491519999999996</v>
      </c>
      <c r="BD137">
        <v>10.577754000000001</v>
      </c>
    </row>
    <row r="138" spans="1:60" x14ac:dyDescent="0.25">
      <c r="A138" t="s">
        <v>640</v>
      </c>
      <c r="B138" s="29">
        <v>4</v>
      </c>
      <c r="C138" t="s">
        <v>3</v>
      </c>
      <c r="D138">
        <v>4</v>
      </c>
      <c r="E138" t="s">
        <v>1</v>
      </c>
      <c r="F138" t="s">
        <v>244</v>
      </c>
      <c r="G138" s="6">
        <v>0.83315481966978588</v>
      </c>
      <c r="H138" s="6">
        <v>3.2744252151941842</v>
      </c>
      <c r="I138" t="s">
        <v>50</v>
      </c>
      <c r="J138" s="29">
        <v>13888</v>
      </c>
      <c r="K138" s="29">
        <v>58</v>
      </c>
      <c r="L138" s="29">
        <f t="shared" si="17"/>
        <v>0.41762672811059909</v>
      </c>
      <c r="M138" s="29">
        <v>2.7385000000007053E-2</v>
      </c>
      <c r="N138" s="29">
        <v>3.3389967088720642E-2</v>
      </c>
      <c r="O138" s="29">
        <v>46.37198629281523</v>
      </c>
      <c r="P138" s="29">
        <f t="shared" si="15"/>
        <v>21.222535496155277</v>
      </c>
      <c r="Q138" s="29">
        <v>0.38767922091660012</v>
      </c>
      <c r="R138" s="29">
        <f t="shared" si="16"/>
        <v>0.36792492406976152</v>
      </c>
      <c r="S138" s="29">
        <v>1.0396813572674846</v>
      </c>
      <c r="T138" s="29">
        <v>0.71847000000000005</v>
      </c>
      <c r="U138" s="29">
        <v>0</v>
      </c>
      <c r="V138" s="29">
        <f t="shared" si="12"/>
        <v>117.33333333333333</v>
      </c>
      <c r="W138" s="29">
        <f t="shared" si="13"/>
        <v>149.33333333333334</v>
      </c>
      <c r="X138" s="29">
        <f t="shared" si="14"/>
        <v>160</v>
      </c>
      <c r="Y138" s="29">
        <v>51.5</v>
      </c>
      <c r="Z138" s="29" t="s">
        <v>2262</v>
      </c>
      <c r="AB138">
        <v>14008</v>
      </c>
      <c r="AC138">
        <v>302.47710000000001</v>
      </c>
      <c r="AD138">
        <v>46.310943999999999</v>
      </c>
      <c r="AE138">
        <v>140.07</v>
      </c>
      <c r="AF138">
        <v>607.21815300000003</v>
      </c>
      <c r="AG138">
        <v>60.721814999999999</v>
      </c>
      <c r="AH138">
        <v>2.1592E-2</v>
      </c>
      <c r="AI138">
        <v>8.3660000000000002E-3</v>
      </c>
      <c r="AJ138">
        <v>0.38747199999999998</v>
      </c>
      <c r="AK138">
        <v>2.0650000000000002E-2</v>
      </c>
      <c r="AL138">
        <v>1.7500000000000002E-2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</row>
    <row r="139" spans="1:60" x14ac:dyDescent="0.25">
      <c r="A139" t="s">
        <v>640</v>
      </c>
      <c r="B139" s="29">
        <v>4</v>
      </c>
      <c r="C139" t="s">
        <v>42</v>
      </c>
      <c r="D139">
        <v>13</v>
      </c>
      <c r="E139" t="s">
        <v>7</v>
      </c>
      <c r="F139" t="s">
        <v>244</v>
      </c>
      <c r="G139" s="6">
        <v>0.83315481966978588</v>
      </c>
      <c r="H139" s="6">
        <v>3.2744252151941842</v>
      </c>
      <c r="I139" t="s">
        <v>51</v>
      </c>
      <c r="J139" s="29">
        <v>6042</v>
      </c>
      <c r="K139" s="29">
        <v>562</v>
      </c>
      <c r="L139" s="29">
        <f t="shared" si="17"/>
        <v>9.3015557762330356</v>
      </c>
      <c r="M139" s="29">
        <v>6.3131052631579518E-2</v>
      </c>
      <c r="N139" s="29">
        <v>0.31720468734284613</v>
      </c>
      <c r="O139" s="29">
        <v>20.174218115005011</v>
      </c>
      <c r="P139" s="29">
        <f t="shared" si="15"/>
        <v>4.9752326816549406</v>
      </c>
      <c r="Q139" s="29">
        <v>1.0862185269157691</v>
      </c>
      <c r="R139" s="29">
        <f t="shared" si="16"/>
        <v>0.33061438192940751</v>
      </c>
      <c r="S139" s="29">
        <v>1.0756199616549538</v>
      </c>
      <c r="T139" s="29">
        <v>0.71847000000000005</v>
      </c>
      <c r="U139" s="29">
        <v>0</v>
      </c>
      <c r="V139" s="29">
        <f t="shared" si="12"/>
        <v>117.33333333333333</v>
      </c>
      <c r="W139" s="29">
        <f t="shared" si="13"/>
        <v>149.33333333333334</v>
      </c>
      <c r="X139" s="29">
        <f t="shared" si="14"/>
        <v>160</v>
      </c>
      <c r="Y139" s="29">
        <v>51.5</v>
      </c>
      <c r="Z139" s="29" t="s">
        <v>2262</v>
      </c>
      <c r="AB139">
        <v>6099</v>
      </c>
      <c r="AC139">
        <v>302.47710000000001</v>
      </c>
      <c r="AD139">
        <v>20.163509999999999</v>
      </c>
      <c r="AE139">
        <v>60.97</v>
      </c>
      <c r="AF139">
        <v>134.65344099999999</v>
      </c>
      <c r="AG139">
        <v>13.465344</v>
      </c>
      <c r="AH139">
        <v>4.9579999999999999E-2</v>
      </c>
      <c r="AI139">
        <v>5.3705999999999997E-2</v>
      </c>
      <c r="AJ139">
        <v>1.083216</v>
      </c>
      <c r="AK139">
        <v>3.3774999999999999E-2</v>
      </c>
      <c r="AL139">
        <v>2.2499999999999999E-2</v>
      </c>
      <c r="AM139">
        <v>6</v>
      </c>
      <c r="AN139">
        <v>1.9835999999999999E-2</v>
      </c>
      <c r="AO139">
        <v>1.1901729999999999</v>
      </c>
      <c r="AP139">
        <v>2.590589</v>
      </c>
      <c r="AQ139">
        <v>0.45032499999999998</v>
      </c>
      <c r="AR139">
        <v>0.159413</v>
      </c>
      <c r="AS139">
        <v>26.333333</v>
      </c>
      <c r="AT139">
        <v>6.5012819999999998</v>
      </c>
      <c r="AU139">
        <v>1.7776E-2</v>
      </c>
      <c r="AV139">
        <v>1.008E-2</v>
      </c>
      <c r="AW139">
        <v>58.433078000000002</v>
      </c>
      <c r="AX139">
        <v>7.6542370000000002</v>
      </c>
      <c r="AY139">
        <v>450.15203400000001</v>
      </c>
      <c r="AZ139">
        <v>191.880853</v>
      </c>
      <c r="BA139">
        <v>53.964880000000001</v>
      </c>
      <c r="BB139">
        <v>45.847487999999998</v>
      </c>
      <c r="BC139">
        <v>5.6928470000000004</v>
      </c>
      <c r="BD139">
        <v>0.81649700000000003</v>
      </c>
      <c r="BG139">
        <f>COUNT(#REF!)</f>
        <v>0</v>
      </c>
      <c r="BH139" t="e">
        <f>BG139/BG140*100</f>
        <v>#DIV/0!</v>
      </c>
    </row>
    <row r="140" spans="1:60" x14ac:dyDescent="0.25">
      <c r="A140" t="s">
        <v>641</v>
      </c>
      <c r="B140" s="29">
        <v>4</v>
      </c>
      <c r="C140" t="s">
        <v>8</v>
      </c>
      <c r="D140">
        <v>1</v>
      </c>
      <c r="E140" t="s">
        <v>1</v>
      </c>
      <c r="F140" t="s">
        <v>244</v>
      </c>
      <c r="G140" s="6">
        <v>0.83315481966978588</v>
      </c>
      <c r="H140" s="6">
        <v>3.2744252151941842</v>
      </c>
      <c r="I140" t="s">
        <v>52</v>
      </c>
      <c r="J140" s="29">
        <v>18200</v>
      </c>
      <c r="K140" s="29">
        <v>244</v>
      </c>
      <c r="L140" s="29">
        <f t="shared" si="17"/>
        <v>1.3406593406593406</v>
      </c>
      <c r="M140" s="29">
        <v>2.9228472222221295E-2</v>
      </c>
      <c r="N140" s="29">
        <v>0.11907927711576823</v>
      </c>
      <c r="O140" s="29">
        <v>60.201190097416159</v>
      </c>
      <c r="P140" s="29">
        <f t="shared" si="15"/>
        <v>35.051739300756211</v>
      </c>
      <c r="Q140" s="29">
        <v>2.2004318228119817</v>
      </c>
      <c r="R140" s="29">
        <f t="shared" si="16"/>
        <v>1.4448276778256202</v>
      </c>
      <c r="S140" s="29">
        <v>0.94255736263417389</v>
      </c>
      <c r="T140" s="29">
        <v>0.71847000000000005</v>
      </c>
      <c r="U140" s="29">
        <v>0</v>
      </c>
      <c r="V140" s="29">
        <f t="shared" si="12"/>
        <v>117.33333333333333</v>
      </c>
      <c r="W140" s="29">
        <f t="shared" si="13"/>
        <v>149.33333333333334</v>
      </c>
      <c r="X140" s="29">
        <f t="shared" si="14"/>
        <v>160</v>
      </c>
      <c r="Y140" s="29">
        <v>51.5</v>
      </c>
      <c r="Z140" s="29" t="s">
        <v>2262</v>
      </c>
      <c r="AB140">
        <v>18373</v>
      </c>
      <c r="AC140">
        <v>305.53025000000002</v>
      </c>
      <c r="AD140">
        <v>60.134798000000004</v>
      </c>
      <c r="AE140">
        <v>183.52</v>
      </c>
      <c r="AF140">
        <v>836.45555100000001</v>
      </c>
      <c r="AG140">
        <v>83.645555000000002</v>
      </c>
      <c r="AH140">
        <v>1.6625999999999998E-2</v>
      </c>
      <c r="AI140">
        <v>3.6455000000000001E-2</v>
      </c>
      <c r="AJ140">
        <v>2.192698</v>
      </c>
      <c r="AK140">
        <v>1.2125E-2</v>
      </c>
      <c r="AL140">
        <v>7.4999999999999997E-3</v>
      </c>
      <c r="AM140">
        <v>1</v>
      </c>
      <c r="AN140">
        <v>3.2729999999999999E-3</v>
      </c>
      <c r="AO140">
        <v>0.19638</v>
      </c>
      <c r="AP140">
        <v>0.21771099999999999</v>
      </c>
      <c r="AQ140">
        <v>0.29285</v>
      </c>
      <c r="AR140">
        <v>0</v>
      </c>
      <c r="AS140">
        <v>40</v>
      </c>
      <c r="AT140">
        <v>0</v>
      </c>
      <c r="AU140">
        <v>7.509E-3</v>
      </c>
      <c r="AV140">
        <v>3.6289999999999998E-3</v>
      </c>
      <c r="AW140">
        <v>133.17398</v>
      </c>
      <c r="AX140">
        <v>0</v>
      </c>
      <c r="AY140">
        <v>400</v>
      </c>
      <c r="AZ140">
        <v>0</v>
      </c>
      <c r="BA140">
        <v>0</v>
      </c>
      <c r="BB140">
        <v>0</v>
      </c>
      <c r="BC140">
        <v>5.4905169999999996</v>
      </c>
      <c r="BD140">
        <v>0.37267800000000001</v>
      </c>
      <c r="BG140">
        <f>SUM(BG139:BG139)</f>
        <v>0</v>
      </c>
    </row>
    <row r="141" spans="1:60" x14ac:dyDescent="0.25">
      <c r="A141" t="s">
        <v>641</v>
      </c>
      <c r="B141" s="29">
        <v>4</v>
      </c>
      <c r="C141" t="s">
        <v>9</v>
      </c>
      <c r="D141">
        <v>2</v>
      </c>
      <c r="E141" t="s">
        <v>1</v>
      </c>
      <c r="F141" t="s">
        <v>244</v>
      </c>
      <c r="G141" s="6">
        <v>0.83315481966978588</v>
      </c>
      <c r="H141" s="6">
        <v>3.2744252151941842</v>
      </c>
      <c r="I141" t="s">
        <v>50</v>
      </c>
      <c r="J141" s="29">
        <v>9240</v>
      </c>
      <c r="K141" s="29">
        <v>406</v>
      </c>
      <c r="L141" s="29">
        <f t="shared" si="17"/>
        <v>4.3939393939393936</v>
      </c>
      <c r="M141" s="29">
        <v>6.9524500000001627E-2</v>
      </c>
      <c r="N141" s="29">
        <v>0.16538788488301143</v>
      </c>
      <c r="O141" s="29">
        <v>30.563681126380509</v>
      </c>
      <c r="P141" s="29">
        <f t="shared" si="15"/>
        <v>5.4142303297205565</v>
      </c>
      <c r="Q141" s="29">
        <v>0.63423349293823628</v>
      </c>
      <c r="R141" s="29">
        <f t="shared" si="16"/>
        <v>0.12137065204812536</v>
      </c>
      <c r="S141" s="29">
        <v>0.97458834666776273</v>
      </c>
      <c r="T141" s="29">
        <v>0.71847000000000005</v>
      </c>
      <c r="U141" s="29">
        <v>0</v>
      </c>
      <c r="V141" s="29">
        <f t="shared" si="12"/>
        <v>117.33333333333333</v>
      </c>
      <c r="W141" s="29">
        <f t="shared" si="13"/>
        <v>149.33333333333334</v>
      </c>
      <c r="X141" s="29">
        <f t="shared" si="14"/>
        <v>160</v>
      </c>
      <c r="Y141" s="29">
        <v>51.5</v>
      </c>
      <c r="Z141" s="29" t="s">
        <v>2262</v>
      </c>
      <c r="AB141">
        <v>9358</v>
      </c>
      <c r="AC141">
        <v>305.53025000000002</v>
      </c>
      <c r="AD141">
        <v>30.628717999999999</v>
      </c>
      <c r="AE141">
        <v>93.57</v>
      </c>
      <c r="AF141">
        <v>290.88469400000002</v>
      </c>
      <c r="AG141">
        <v>29.088469</v>
      </c>
      <c r="AH141">
        <v>3.2647000000000002E-2</v>
      </c>
      <c r="AI141">
        <v>2.07E-2</v>
      </c>
      <c r="AJ141">
        <v>0.634046</v>
      </c>
      <c r="AK141">
        <v>2.8000000000000001E-2</v>
      </c>
      <c r="AL141">
        <v>2.2499999999999999E-2</v>
      </c>
      <c r="AM141">
        <v>1</v>
      </c>
      <c r="AN141">
        <v>3.2729999999999999E-3</v>
      </c>
      <c r="AO141">
        <v>0.19638</v>
      </c>
      <c r="AP141">
        <v>0.277837</v>
      </c>
      <c r="AQ141">
        <v>0.255525</v>
      </c>
      <c r="AR141">
        <v>0</v>
      </c>
      <c r="AS141">
        <v>26</v>
      </c>
      <c r="AT141">
        <v>0</v>
      </c>
      <c r="AU141">
        <v>1.0220999999999999E-2</v>
      </c>
      <c r="AV141">
        <v>3.16E-3</v>
      </c>
      <c r="AW141">
        <v>97.837784999999997</v>
      </c>
      <c r="AX141">
        <v>0</v>
      </c>
      <c r="AY141">
        <v>243.90243899999999</v>
      </c>
      <c r="AZ141">
        <v>0</v>
      </c>
      <c r="BA141">
        <v>0</v>
      </c>
      <c r="BB141">
        <v>0</v>
      </c>
      <c r="BC141">
        <v>6.6257250000000001</v>
      </c>
      <c r="BD141">
        <v>0.37267800000000001</v>
      </c>
    </row>
    <row r="142" spans="1:60" x14ac:dyDescent="0.25">
      <c r="A142" t="s">
        <v>641</v>
      </c>
      <c r="B142" s="29">
        <v>4</v>
      </c>
      <c r="C142" t="s">
        <v>12</v>
      </c>
      <c r="D142">
        <v>5</v>
      </c>
      <c r="E142" t="s">
        <v>1</v>
      </c>
      <c r="F142" t="s">
        <v>244</v>
      </c>
      <c r="G142" s="6">
        <v>0.83315481966978588</v>
      </c>
      <c r="H142" s="6">
        <v>3.2744252151941842</v>
      </c>
      <c r="I142" t="s">
        <v>51</v>
      </c>
      <c r="J142" s="29">
        <v>5672</v>
      </c>
      <c r="K142" s="29">
        <v>389</v>
      </c>
      <c r="L142" s="29">
        <f t="shared" si="17"/>
        <v>6.8582510578279274</v>
      </c>
      <c r="M142" s="29">
        <v>9.8340277777777207E-2</v>
      </c>
      <c r="N142" s="29">
        <v>0.17861891567365232</v>
      </c>
      <c r="O142" s="29">
        <v>18.761601661128815</v>
      </c>
      <c r="P142" s="29">
        <f t="shared" si="15"/>
        <v>6.3878491355311375</v>
      </c>
      <c r="Q142" s="29">
        <v>1.1046604644995821</v>
      </c>
      <c r="R142" s="29">
        <f t="shared" si="16"/>
        <v>0.34905631951322047</v>
      </c>
      <c r="S142" s="29">
        <v>1.0428582925501382</v>
      </c>
      <c r="T142" s="29">
        <v>0.71847000000000005</v>
      </c>
      <c r="U142" s="29">
        <v>0</v>
      </c>
      <c r="V142" s="29">
        <f t="shared" si="12"/>
        <v>117.33333333333333</v>
      </c>
      <c r="W142" s="29">
        <f t="shared" si="13"/>
        <v>149.33333333333334</v>
      </c>
      <c r="X142" s="29">
        <f t="shared" si="14"/>
        <v>160</v>
      </c>
      <c r="Y142" s="29">
        <v>51.5</v>
      </c>
      <c r="Z142" s="29" t="s">
        <v>2262</v>
      </c>
      <c r="AB142">
        <v>5724</v>
      </c>
      <c r="AC142">
        <v>305.53025000000002</v>
      </c>
      <c r="AD142">
        <v>18.734642000000001</v>
      </c>
      <c r="AE142">
        <v>57.22</v>
      </c>
      <c r="AF142">
        <v>138.831594</v>
      </c>
      <c r="AG142">
        <v>13.883158999999999</v>
      </c>
      <c r="AH142">
        <v>5.3329000000000001E-2</v>
      </c>
      <c r="AI142">
        <v>5.8876999999999999E-2</v>
      </c>
      <c r="AJ142">
        <v>1.1040289999999999</v>
      </c>
      <c r="AK142">
        <v>3.4825000000000002E-2</v>
      </c>
      <c r="AL142">
        <v>2.75E-2</v>
      </c>
      <c r="AM142">
        <v>12</v>
      </c>
      <c r="AN142">
        <v>3.9275999999999998E-2</v>
      </c>
      <c r="AO142">
        <v>2.3565589999999998</v>
      </c>
      <c r="AP142">
        <v>6.5164220000000004</v>
      </c>
      <c r="AQ142">
        <v>0.63157099999999999</v>
      </c>
      <c r="AR142">
        <v>0.15067700000000001</v>
      </c>
      <c r="AS142">
        <v>31.083333</v>
      </c>
      <c r="AT142">
        <v>4.9810249999999998</v>
      </c>
      <c r="AU142">
        <v>2.0993999999999999E-2</v>
      </c>
      <c r="AV142">
        <v>9.6209999999999993E-3</v>
      </c>
      <c r="AW142">
        <v>48.486471999999999</v>
      </c>
      <c r="AX142">
        <v>4.1544749999999997</v>
      </c>
      <c r="AY142">
        <v>195.587321</v>
      </c>
      <c r="AZ142">
        <v>104.789781</v>
      </c>
      <c r="BA142">
        <v>12.598432000000001</v>
      </c>
      <c r="BB142">
        <v>12.509757</v>
      </c>
      <c r="BC142">
        <v>5.6744599999999998</v>
      </c>
      <c r="BD142">
        <v>2.6457510000000002</v>
      </c>
    </row>
    <row r="143" spans="1:60" x14ac:dyDescent="0.25">
      <c r="A143" t="s">
        <v>641</v>
      </c>
      <c r="B143" s="29">
        <v>4</v>
      </c>
      <c r="C143" t="s">
        <v>0</v>
      </c>
      <c r="D143">
        <v>10</v>
      </c>
      <c r="E143" t="s">
        <v>1</v>
      </c>
      <c r="F143" t="s">
        <v>244</v>
      </c>
      <c r="G143" s="6">
        <v>0.83315481966978588</v>
      </c>
      <c r="H143" s="6">
        <v>3.2744252151941842</v>
      </c>
      <c r="I143" t="s">
        <v>51</v>
      </c>
      <c r="J143" s="29">
        <v>13376</v>
      </c>
      <c r="K143" s="29">
        <v>144</v>
      </c>
      <c r="L143" s="29">
        <f t="shared" si="17"/>
        <v>1.0765550239234449</v>
      </c>
      <c r="M143" s="29">
        <v>3.3209782608696663E-2</v>
      </c>
      <c r="N143" s="29">
        <v>7.6078427046185254E-2</v>
      </c>
      <c r="O143" s="29">
        <v>44.244566963903218</v>
      </c>
      <c r="P143" s="29">
        <f t="shared" si="15"/>
        <v>19.095116167243265</v>
      </c>
      <c r="Q143" s="29">
        <v>0.44350062905215532</v>
      </c>
      <c r="R143" s="29">
        <f t="shared" si="16"/>
        <v>0.31210351593420632</v>
      </c>
      <c r="S143" s="29">
        <v>0.99284190854858922</v>
      </c>
      <c r="T143" s="29">
        <v>0.71847000000000005</v>
      </c>
      <c r="U143" s="29">
        <v>0</v>
      </c>
      <c r="V143" s="29">
        <f t="shared" si="12"/>
        <v>117.33333333333333</v>
      </c>
      <c r="W143" s="29">
        <f t="shared" si="13"/>
        <v>149.33333333333334</v>
      </c>
      <c r="X143" s="29">
        <f t="shared" si="14"/>
        <v>160</v>
      </c>
      <c r="Y143" s="29">
        <v>51.5</v>
      </c>
      <c r="Z143" s="29" t="s">
        <v>2262</v>
      </c>
      <c r="AB143">
        <v>13509</v>
      </c>
      <c r="AC143">
        <v>305.53025000000002</v>
      </c>
      <c r="AD143">
        <v>44.214934999999997</v>
      </c>
      <c r="AE143">
        <v>135.08000000000001</v>
      </c>
      <c r="AF143">
        <v>522.77285099999995</v>
      </c>
      <c r="AG143">
        <v>52.277284999999999</v>
      </c>
      <c r="AH143">
        <v>2.2615E-2</v>
      </c>
      <c r="AI143">
        <v>1.0022E-2</v>
      </c>
      <c r="AJ143">
        <v>0.44316299999999997</v>
      </c>
      <c r="AK143">
        <v>2.1749999999999999E-2</v>
      </c>
      <c r="AL143">
        <v>2.2499999999999999E-2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</row>
    <row r="144" spans="1:60" x14ac:dyDescent="0.25">
      <c r="A144" t="s">
        <v>641</v>
      </c>
      <c r="B144" s="29">
        <v>4</v>
      </c>
      <c r="C144" t="s">
        <v>13</v>
      </c>
      <c r="D144">
        <v>11</v>
      </c>
      <c r="E144" t="s">
        <v>1</v>
      </c>
      <c r="F144" t="s">
        <v>244</v>
      </c>
      <c r="G144" s="6">
        <v>0.83315481966978588</v>
      </c>
      <c r="H144" s="6">
        <v>3.2744252151941842</v>
      </c>
      <c r="I144" t="s">
        <v>51</v>
      </c>
      <c r="J144" s="29">
        <v>5636</v>
      </c>
      <c r="K144" s="29">
        <v>138</v>
      </c>
      <c r="L144" s="29">
        <f t="shared" si="17"/>
        <v>2.4485450674237046</v>
      </c>
      <c r="M144" s="29">
        <v>5.1998214285714481E-2</v>
      </c>
      <c r="N144" s="29">
        <v>9.2617215534486388E-2</v>
      </c>
      <c r="O144" s="29">
        <v>18.642522384013049</v>
      </c>
      <c r="P144" s="29">
        <f t="shared" si="15"/>
        <v>6.5069284126469036</v>
      </c>
      <c r="Q144" s="29">
        <v>1.0795994193538228</v>
      </c>
      <c r="R144" s="29">
        <f t="shared" si="16"/>
        <v>0.32399527436746112</v>
      </c>
      <c r="S144" s="29">
        <v>1.0498466396360961</v>
      </c>
      <c r="T144" s="29">
        <v>0.71847000000000005</v>
      </c>
      <c r="U144" s="29">
        <v>0</v>
      </c>
      <c r="V144" s="29">
        <f t="shared" si="12"/>
        <v>117.33333333333333</v>
      </c>
      <c r="W144" s="29">
        <f t="shared" si="13"/>
        <v>149.33333333333334</v>
      </c>
      <c r="X144" s="29">
        <f t="shared" si="14"/>
        <v>160</v>
      </c>
      <c r="Y144" s="29">
        <v>51.5</v>
      </c>
      <c r="Z144" s="29" t="s">
        <v>2262</v>
      </c>
      <c r="AB144">
        <v>5696</v>
      </c>
      <c r="AC144">
        <v>305.53025000000002</v>
      </c>
      <c r="AD144">
        <v>18.642999</v>
      </c>
      <c r="AE144">
        <v>56.91</v>
      </c>
      <c r="AF144">
        <v>126.167198</v>
      </c>
      <c r="AG144">
        <v>12.616720000000001</v>
      </c>
      <c r="AH144">
        <v>5.3596999999999999E-2</v>
      </c>
      <c r="AI144">
        <v>5.7806000000000003E-2</v>
      </c>
      <c r="AJ144">
        <v>1.0785370000000001</v>
      </c>
      <c r="AK144">
        <v>3.7350000000000001E-2</v>
      </c>
      <c r="AL144">
        <v>2.2499999999999999E-2</v>
      </c>
      <c r="AM144">
        <v>1</v>
      </c>
      <c r="AN144">
        <v>3.2729999999999999E-3</v>
      </c>
      <c r="AO144">
        <v>0.19638</v>
      </c>
      <c r="AP144">
        <v>0.63202199999999997</v>
      </c>
      <c r="AQ144">
        <v>0.74639999999999995</v>
      </c>
      <c r="AR144">
        <v>0</v>
      </c>
      <c r="AS144">
        <v>36</v>
      </c>
      <c r="AT144">
        <v>0</v>
      </c>
      <c r="AU144">
        <v>2.1326000000000001E-2</v>
      </c>
      <c r="AV144">
        <v>1.0669E-2</v>
      </c>
      <c r="AW144">
        <v>46.891747000000002</v>
      </c>
      <c r="AX144">
        <v>0</v>
      </c>
      <c r="AY144">
        <v>215.053763</v>
      </c>
      <c r="AZ144">
        <v>0</v>
      </c>
      <c r="BA144">
        <v>0</v>
      </c>
      <c r="BB144">
        <v>0</v>
      </c>
      <c r="BC144">
        <v>6.247223</v>
      </c>
      <c r="BD144">
        <v>0.37267800000000001</v>
      </c>
    </row>
    <row r="145" spans="1:56" x14ac:dyDescent="0.25">
      <c r="A145" t="s">
        <v>641</v>
      </c>
      <c r="B145" s="29">
        <v>4</v>
      </c>
      <c r="C145" t="s">
        <v>4</v>
      </c>
      <c r="D145">
        <v>12</v>
      </c>
      <c r="E145" t="s">
        <v>1</v>
      </c>
      <c r="F145" t="s">
        <v>244</v>
      </c>
      <c r="G145" s="6">
        <v>0.83315481966978588</v>
      </c>
      <c r="H145" s="6">
        <v>3.2744252151941842</v>
      </c>
      <c r="I145" t="s">
        <v>52</v>
      </c>
      <c r="J145" s="29">
        <v>13323</v>
      </c>
      <c r="K145" s="29">
        <v>57</v>
      </c>
      <c r="L145" s="29">
        <f t="shared" si="17"/>
        <v>0.42783156946633638</v>
      </c>
      <c r="M145" s="29">
        <v>3.0619444444441771E-2</v>
      </c>
      <c r="N145" s="29">
        <v>2.9769819278942056E-2</v>
      </c>
      <c r="O145" s="29">
        <v>44.06925580592722</v>
      </c>
      <c r="P145" s="29">
        <f t="shared" si="15"/>
        <v>18.919805009267268</v>
      </c>
      <c r="Q145" s="29">
        <v>0.36370387608909971</v>
      </c>
      <c r="R145" s="29">
        <f t="shared" si="16"/>
        <v>0.39190026889726193</v>
      </c>
      <c r="S145" s="29">
        <v>1.0212946236597997</v>
      </c>
      <c r="T145" s="29">
        <v>0.71847000000000005</v>
      </c>
      <c r="U145" s="29">
        <v>0</v>
      </c>
      <c r="V145" s="29">
        <f t="shared" si="12"/>
        <v>117.33333333333333</v>
      </c>
      <c r="W145" s="29">
        <f t="shared" si="13"/>
        <v>149.33333333333334</v>
      </c>
      <c r="X145" s="29">
        <f t="shared" si="14"/>
        <v>160</v>
      </c>
      <c r="Y145" s="29">
        <v>51.5</v>
      </c>
      <c r="Z145" s="29" t="s">
        <v>2262</v>
      </c>
      <c r="AB145">
        <v>13452</v>
      </c>
      <c r="AC145">
        <v>305.53025000000002</v>
      </c>
      <c r="AD145">
        <v>44.028373999999999</v>
      </c>
      <c r="AE145">
        <v>134.51</v>
      </c>
      <c r="AF145">
        <v>580.07157299999994</v>
      </c>
      <c r="AG145">
        <v>58.007156999999999</v>
      </c>
      <c r="AH145">
        <v>2.2710999999999999E-2</v>
      </c>
      <c r="AI145">
        <v>8.2500000000000004E-3</v>
      </c>
      <c r="AJ145">
        <v>0.36325200000000002</v>
      </c>
      <c r="AK145">
        <v>2.1850000000000001E-2</v>
      </c>
      <c r="AL145">
        <v>2.2499999999999999E-2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</row>
    <row r="146" spans="1:56" x14ac:dyDescent="0.25">
      <c r="A146" t="s">
        <v>642</v>
      </c>
      <c r="B146" s="29">
        <v>4</v>
      </c>
      <c r="C146" t="s">
        <v>8</v>
      </c>
      <c r="D146">
        <v>1</v>
      </c>
      <c r="E146" t="s">
        <v>1</v>
      </c>
      <c r="F146" t="s">
        <v>244</v>
      </c>
      <c r="G146" s="6">
        <v>0.83315481966978588</v>
      </c>
      <c r="H146" s="6">
        <v>3.2744252151941842</v>
      </c>
      <c r="I146" t="s">
        <v>52</v>
      </c>
      <c r="J146" s="29">
        <v>6523</v>
      </c>
      <c r="K146" s="29">
        <v>463</v>
      </c>
      <c r="L146" s="29">
        <f t="shared" si="17"/>
        <v>7.0979610608615671</v>
      </c>
      <c r="M146" s="29">
        <v>9.7964112903224709E-2</v>
      </c>
      <c r="N146" s="29">
        <v>0.18234847884745117</v>
      </c>
      <c r="O146" s="29">
        <v>19.184824637450387</v>
      </c>
      <c r="P146" s="29">
        <f t="shared" si="15"/>
        <v>5.9646261592095655</v>
      </c>
      <c r="Q146" s="29">
        <v>2.2273849989740939</v>
      </c>
      <c r="R146" s="29">
        <f t="shared" si="16"/>
        <v>1.4717808539877324</v>
      </c>
      <c r="S146" s="29">
        <v>1.0078190268194491</v>
      </c>
      <c r="T146" s="29">
        <v>0.71847000000000005</v>
      </c>
      <c r="U146" s="29">
        <v>0</v>
      </c>
      <c r="V146" s="29">
        <f t="shared" si="12"/>
        <v>117.33333333333333</v>
      </c>
      <c r="W146" s="29">
        <f t="shared" si="13"/>
        <v>149.33333333333334</v>
      </c>
      <c r="X146" s="29">
        <f t="shared" si="14"/>
        <v>160</v>
      </c>
      <c r="Y146" s="29">
        <v>51.5</v>
      </c>
      <c r="Z146" s="29" t="s">
        <v>2262</v>
      </c>
      <c r="AB146">
        <v>6625</v>
      </c>
      <c r="AC146">
        <v>344.19619999999998</v>
      </c>
      <c r="AD146">
        <v>19.247743</v>
      </c>
      <c r="AE146">
        <v>66.010000000000005</v>
      </c>
      <c r="AF146">
        <v>174.15088299999999</v>
      </c>
      <c r="AG146">
        <v>17.415088000000001</v>
      </c>
      <c r="AH146">
        <v>5.1917999999999999E-2</v>
      </c>
      <c r="AI146">
        <v>0.11518100000000001</v>
      </c>
      <c r="AJ146">
        <v>2.2185039999999998</v>
      </c>
      <c r="AK146">
        <v>3.1300000000000001E-2</v>
      </c>
      <c r="AL146">
        <v>2.2499999999999999E-2</v>
      </c>
      <c r="AM146">
        <v>2</v>
      </c>
      <c r="AN146">
        <v>5.8110000000000002E-3</v>
      </c>
      <c r="AO146">
        <v>0.348638</v>
      </c>
      <c r="AP146">
        <v>0.63396200000000003</v>
      </c>
      <c r="AQ146">
        <v>0.26332499999999998</v>
      </c>
      <c r="AR146">
        <v>0.19293399999999999</v>
      </c>
      <c r="AS146">
        <v>21</v>
      </c>
      <c r="AT146">
        <v>4.2426409999999999</v>
      </c>
      <c r="AU146">
        <v>1.3166000000000001E-2</v>
      </c>
      <c r="AV146">
        <v>8.9980000000000008E-3</v>
      </c>
      <c r="AW146">
        <v>95.749854999999997</v>
      </c>
      <c r="AX146">
        <v>54.042608999999999</v>
      </c>
      <c r="AY146">
        <v>229.06403900000001</v>
      </c>
      <c r="AZ146">
        <v>80.115547000000007</v>
      </c>
      <c r="BA146">
        <v>51.276949999999999</v>
      </c>
      <c r="BB146">
        <v>0</v>
      </c>
      <c r="BC146">
        <v>7.7681170000000002</v>
      </c>
      <c r="BD146">
        <v>0.47140500000000002</v>
      </c>
    </row>
    <row r="147" spans="1:56" x14ac:dyDescent="0.25">
      <c r="A147" t="s">
        <v>642</v>
      </c>
      <c r="B147" s="29">
        <v>4</v>
      </c>
      <c r="C147" t="s">
        <v>9</v>
      </c>
      <c r="D147">
        <v>2</v>
      </c>
      <c r="E147" t="s">
        <v>1</v>
      </c>
      <c r="F147" t="s">
        <v>244</v>
      </c>
      <c r="G147" s="6">
        <v>0.83315481966978588</v>
      </c>
      <c r="H147" s="6">
        <v>3.2744252151941842</v>
      </c>
      <c r="I147" t="s">
        <v>50</v>
      </c>
      <c r="J147" s="29">
        <v>14868</v>
      </c>
      <c r="K147" s="29">
        <v>65</v>
      </c>
      <c r="L147" s="29">
        <f t="shared" si="17"/>
        <v>0.43718052192628459</v>
      </c>
      <c r="M147" s="29">
        <v>3.8772222222222062E-2</v>
      </c>
      <c r="N147" s="29">
        <v>2.6469940477855815E-2</v>
      </c>
      <c r="O147" s="29">
        <v>43.728341669417809</v>
      </c>
      <c r="P147" s="29">
        <f t="shared" si="15"/>
        <v>18.578890872757857</v>
      </c>
      <c r="Q147" s="29">
        <v>0.3864529035130001</v>
      </c>
      <c r="R147" s="29">
        <f t="shared" si="16"/>
        <v>0.36915124147336154</v>
      </c>
      <c r="S147" s="29">
        <v>0.96027776081921945</v>
      </c>
      <c r="T147" s="29">
        <v>0.71847000000000005</v>
      </c>
      <c r="U147" s="29">
        <v>0</v>
      </c>
      <c r="V147" s="29">
        <f t="shared" si="12"/>
        <v>117.33333333333333</v>
      </c>
      <c r="W147" s="29">
        <f t="shared" si="13"/>
        <v>149.33333333333334</v>
      </c>
      <c r="X147" s="29">
        <f t="shared" si="14"/>
        <v>160</v>
      </c>
      <c r="Y147" s="29">
        <v>51.5</v>
      </c>
      <c r="Z147" s="29" t="s">
        <v>2262</v>
      </c>
      <c r="AB147">
        <v>15027</v>
      </c>
      <c r="AC147">
        <v>344.19619999999998</v>
      </c>
      <c r="AD147">
        <v>43.658239000000002</v>
      </c>
      <c r="AE147">
        <v>150.26</v>
      </c>
      <c r="AF147">
        <v>631.348028</v>
      </c>
      <c r="AG147">
        <v>63.134802999999998</v>
      </c>
      <c r="AH147">
        <v>2.2901999999999999E-2</v>
      </c>
      <c r="AI147">
        <v>8.8350000000000008E-3</v>
      </c>
      <c r="AJ147">
        <v>0.38575399999999999</v>
      </c>
      <c r="AK147">
        <v>2.1874999999999999E-2</v>
      </c>
      <c r="AL147">
        <v>2.2499999999999999E-2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</row>
    <row r="148" spans="1:56" x14ac:dyDescent="0.25">
      <c r="A148" t="s">
        <v>642</v>
      </c>
      <c r="B148" s="29">
        <v>4</v>
      </c>
      <c r="C148" t="s">
        <v>2</v>
      </c>
      <c r="D148">
        <v>3</v>
      </c>
      <c r="E148" t="s">
        <v>1</v>
      </c>
      <c r="F148" t="s">
        <v>244</v>
      </c>
      <c r="G148" s="6">
        <v>0.83315481966978588</v>
      </c>
      <c r="H148" s="6">
        <v>3.2744252151941842</v>
      </c>
      <c r="I148" t="s">
        <v>51</v>
      </c>
      <c r="J148" s="29">
        <v>13679</v>
      </c>
      <c r="K148" s="29">
        <v>53</v>
      </c>
      <c r="L148" s="29">
        <f t="shared" si="17"/>
        <v>0.38745522333503912</v>
      </c>
      <c r="M148" s="29">
        <v>2.8194999999999481E-2</v>
      </c>
      <c r="N148" s="29">
        <v>2.9411044975395352E-2</v>
      </c>
      <c r="O148" s="29">
        <v>40.2313684218433</v>
      </c>
      <c r="P148" s="29">
        <f t="shared" si="15"/>
        <v>15.081917625183348</v>
      </c>
      <c r="Q148" s="29">
        <v>0.47682764219161583</v>
      </c>
      <c r="R148" s="29">
        <f t="shared" si="16"/>
        <v>0.27877650279474581</v>
      </c>
      <c r="S148" s="29">
        <v>0.95854673291307446</v>
      </c>
      <c r="T148" s="29">
        <v>0.71847000000000005</v>
      </c>
      <c r="U148" s="29">
        <v>0</v>
      </c>
      <c r="V148" s="29">
        <f t="shared" si="12"/>
        <v>117.33333333333333</v>
      </c>
      <c r="W148" s="29">
        <f t="shared" si="13"/>
        <v>149.33333333333334</v>
      </c>
      <c r="X148" s="29">
        <f t="shared" si="14"/>
        <v>160</v>
      </c>
      <c r="Y148" s="29">
        <v>51.5</v>
      </c>
      <c r="Z148" s="29" t="s">
        <v>2262</v>
      </c>
      <c r="AB148">
        <v>13827</v>
      </c>
      <c r="AC148">
        <v>344.19619999999998</v>
      </c>
      <c r="AD148">
        <v>40.171855000000001</v>
      </c>
      <c r="AE148">
        <v>138.26</v>
      </c>
      <c r="AF148">
        <v>518.87257799999998</v>
      </c>
      <c r="AG148">
        <v>51.887258000000003</v>
      </c>
      <c r="AH148">
        <v>2.4892000000000001E-2</v>
      </c>
      <c r="AI148">
        <v>1.1856E-2</v>
      </c>
      <c r="AJ148">
        <v>0.47629500000000002</v>
      </c>
      <c r="AK148">
        <v>2.3074999999999998E-2</v>
      </c>
      <c r="AL148">
        <v>2.2499999999999999E-2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</row>
    <row r="149" spans="1:56" x14ac:dyDescent="0.25">
      <c r="A149" t="s">
        <v>642</v>
      </c>
      <c r="B149" s="29">
        <v>4</v>
      </c>
      <c r="C149" t="s">
        <v>15</v>
      </c>
      <c r="D149">
        <v>6</v>
      </c>
      <c r="E149" t="s">
        <v>1</v>
      </c>
      <c r="F149" t="s">
        <v>244</v>
      </c>
      <c r="G149" s="6">
        <v>0.83315481966978588</v>
      </c>
      <c r="H149" s="6">
        <v>3.2744252151941842</v>
      </c>
      <c r="I149" t="s">
        <v>51</v>
      </c>
      <c r="J149" s="29">
        <v>11085</v>
      </c>
      <c r="K149" s="29">
        <v>3906</v>
      </c>
      <c r="L149" s="29">
        <f t="shared" si="17"/>
        <v>35.23680649526387</v>
      </c>
      <c r="M149" s="29">
        <v>7.7184986413043472E-2</v>
      </c>
      <c r="N149" s="29">
        <v>1.0823264550945488</v>
      </c>
      <c r="O149" s="29">
        <v>32.602143355225749</v>
      </c>
      <c r="P149" s="29">
        <f t="shared" si="15"/>
        <v>7.452692558565797</v>
      </c>
      <c r="Q149" s="29">
        <v>1.1372183835045828</v>
      </c>
      <c r="R149" s="29">
        <f t="shared" si="16"/>
        <v>0.38161423851822118</v>
      </c>
      <c r="S149" s="29">
        <v>0.92905309400336078</v>
      </c>
      <c r="T149" s="29">
        <v>0.71847000000000005</v>
      </c>
      <c r="U149" s="29">
        <v>0</v>
      </c>
      <c r="V149" s="29">
        <f t="shared" si="12"/>
        <v>117.33333333333333</v>
      </c>
      <c r="W149" s="29">
        <f t="shared" si="13"/>
        <v>149.33333333333334</v>
      </c>
      <c r="X149" s="29">
        <f t="shared" si="14"/>
        <v>160</v>
      </c>
      <c r="Y149" s="29">
        <v>51.5</v>
      </c>
      <c r="Z149" s="29" t="s">
        <v>2262</v>
      </c>
      <c r="AB149">
        <v>11183</v>
      </c>
      <c r="AC149">
        <v>344.19619999999998</v>
      </c>
      <c r="AD149">
        <v>32.490189999999998</v>
      </c>
      <c r="AE149">
        <v>111.8</v>
      </c>
      <c r="AF149">
        <v>342.12275599999998</v>
      </c>
      <c r="AG149">
        <v>34.212276000000003</v>
      </c>
      <c r="AH149">
        <v>3.0776999999999999E-2</v>
      </c>
      <c r="AI149">
        <v>3.4883999999999998E-2</v>
      </c>
      <c r="AJ149">
        <v>1.133443</v>
      </c>
      <c r="AK149">
        <v>1.7675E-2</v>
      </c>
      <c r="AL149">
        <v>7.4999999999999997E-3</v>
      </c>
      <c r="AM149">
        <v>109</v>
      </c>
      <c r="AN149">
        <v>0.31668000000000002</v>
      </c>
      <c r="AO149">
        <v>19.000791</v>
      </c>
      <c r="AP149">
        <v>17.875347000000001</v>
      </c>
      <c r="AQ149">
        <v>0.138463</v>
      </c>
      <c r="AR149">
        <v>6.0998999999999998E-2</v>
      </c>
      <c r="AS149">
        <v>18.339449999999999</v>
      </c>
      <c r="AT149">
        <v>5.0004080000000002</v>
      </c>
      <c r="AU149">
        <v>7.9850000000000008E-3</v>
      </c>
      <c r="AV149">
        <v>3.614E-3</v>
      </c>
      <c r="AW149">
        <v>138.59680800000001</v>
      </c>
      <c r="AX149">
        <v>37.548999000000002</v>
      </c>
      <c r="AY149">
        <v>293.275239</v>
      </c>
      <c r="AZ149">
        <v>62.141111000000002</v>
      </c>
      <c r="BA149">
        <v>2.9789840000000001</v>
      </c>
      <c r="BB149">
        <v>6.1531539999999998</v>
      </c>
      <c r="BC149">
        <v>6.2856339999999999</v>
      </c>
      <c r="BD149">
        <v>8.0914909999999995</v>
      </c>
    </row>
    <row r="150" spans="1:56" x14ac:dyDescent="0.25">
      <c r="A150" t="s">
        <v>642</v>
      </c>
      <c r="B150" s="29">
        <v>4</v>
      </c>
      <c r="C150" t="s">
        <v>38</v>
      </c>
      <c r="D150">
        <v>9</v>
      </c>
      <c r="E150" t="s">
        <v>1</v>
      </c>
      <c r="F150" t="s">
        <v>244</v>
      </c>
      <c r="G150" s="6">
        <v>0.83315481966978588</v>
      </c>
      <c r="H150" s="6">
        <v>3.2744252151941842</v>
      </c>
      <c r="I150" t="s">
        <v>52</v>
      </c>
      <c r="J150" s="29">
        <v>18387</v>
      </c>
      <c r="K150" s="29">
        <v>351</v>
      </c>
      <c r="L150" s="29">
        <f t="shared" si="17"/>
        <v>1.908957415565345</v>
      </c>
      <c r="M150" s="29">
        <v>4.1419318181819362E-2</v>
      </c>
      <c r="N150" s="29">
        <v>0.12940859789173953</v>
      </c>
      <c r="O150" s="29">
        <v>54.078088396259432</v>
      </c>
      <c r="P150" s="29">
        <f t="shared" si="15"/>
        <v>28.92863759959948</v>
      </c>
      <c r="Q150" s="29">
        <v>1.6833258673750235</v>
      </c>
      <c r="R150" s="29">
        <f t="shared" si="16"/>
        <v>0.92772172238866191</v>
      </c>
      <c r="S150" s="29">
        <v>1.0376584557029371</v>
      </c>
      <c r="T150" s="29">
        <v>0.71847000000000005</v>
      </c>
      <c r="U150" s="29">
        <v>0</v>
      </c>
      <c r="V150" s="29">
        <f t="shared" si="12"/>
        <v>117.33333333333333</v>
      </c>
      <c r="W150" s="29">
        <f t="shared" si="13"/>
        <v>149.33333333333334</v>
      </c>
      <c r="X150" s="29">
        <f t="shared" si="14"/>
        <v>160</v>
      </c>
      <c r="Y150" s="29">
        <v>51.5</v>
      </c>
      <c r="Z150" s="29" t="s">
        <v>2262</v>
      </c>
      <c r="AB150">
        <v>18716</v>
      </c>
      <c r="AC150">
        <v>344.19619999999998</v>
      </c>
      <c r="AD150">
        <v>54.375962999999999</v>
      </c>
      <c r="AE150">
        <v>187.08</v>
      </c>
      <c r="AF150">
        <v>813.10703699999999</v>
      </c>
      <c r="AG150">
        <v>81.310704000000001</v>
      </c>
      <c r="AH150">
        <v>1.8384999999999999E-2</v>
      </c>
      <c r="AI150">
        <v>3.0865E-2</v>
      </c>
      <c r="AJ150">
        <v>1.678795</v>
      </c>
      <c r="AK150">
        <v>1.3299999999999999E-2</v>
      </c>
      <c r="AL150">
        <v>1.2500000000000001E-2</v>
      </c>
      <c r="AM150">
        <v>2</v>
      </c>
      <c r="AN150">
        <v>5.8110000000000002E-3</v>
      </c>
      <c r="AO150">
        <v>0.348638</v>
      </c>
      <c r="AP150">
        <v>0.51827299999999998</v>
      </c>
      <c r="AQ150">
        <v>0.38372499999999998</v>
      </c>
      <c r="AR150">
        <v>0.25066899999999998</v>
      </c>
      <c r="AS150">
        <v>48.5</v>
      </c>
      <c r="AT150">
        <v>16.263456000000001</v>
      </c>
      <c r="AU150">
        <v>8.0780000000000001E-3</v>
      </c>
      <c r="AV150">
        <v>3.973E-3</v>
      </c>
      <c r="AW150">
        <v>139.76463799999999</v>
      </c>
      <c r="AX150">
        <v>48.918511000000002</v>
      </c>
      <c r="AY150">
        <v>362.17948699999999</v>
      </c>
      <c r="AZ150">
        <v>77.056507999999994</v>
      </c>
      <c r="BA150">
        <v>3.1113499999999998</v>
      </c>
      <c r="BB150">
        <v>0</v>
      </c>
      <c r="BC150">
        <v>7.4081409999999996</v>
      </c>
      <c r="BD150">
        <v>0.74535600000000002</v>
      </c>
    </row>
    <row r="151" spans="1:56" x14ac:dyDescent="0.25">
      <c r="A151" t="s">
        <v>643</v>
      </c>
      <c r="B151" s="29">
        <v>4</v>
      </c>
      <c r="C151" t="s">
        <v>12</v>
      </c>
      <c r="D151">
        <v>5</v>
      </c>
      <c r="E151" t="s">
        <v>1</v>
      </c>
      <c r="F151" t="s">
        <v>244</v>
      </c>
      <c r="G151" s="6">
        <v>0.83315481966978588</v>
      </c>
      <c r="H151" s="6">
        <v>3.2744252151941842</v>
      </c>
      <c r="I151" t="s">
        <v>50</v>
      </c>
      <c r="J151" s="29">
        <v>10262</v>
      </c>
      <c r="K151" s="29">
        <v>138</v>
      </c>
      <c r="L151" s="29">
        <f t="shared" si="17"/>
        <v>1.3447671019294485</v>
      </c>
      <c r="M151" s="29">
        <v>3.5656999999993388E-2</v>
      </c>
      <c r="N151" s="29">
        <v>7.8270403022292892E-2</v>
      </c>
      <c r="O151" s="29">
        <v>32.128435032590787</v>
      </c>
      <c r="P151" s="29">
        <f t="shared" si="15"/>
        <v>6.9789842359308345</v>
      </c>
      <c r="Q151" s="29">
        <v>0.54961426676853609</v>
      </c>
      <c r="R151" s="29">
        <f t="shared" si="16"/>
        <v>0.20598987821782555</v>
      </c>
      <c r="S151" s="29">
        <v>1.0034484596564515</v>
      </c>
      <c r="T151" s="29">
        <v>0.71847000000000005</v>
      </c>
      <c r="U151" s="29">
        <v>0</v>
      </c>
      <c r="V151" s="29">
        <f t="shared" si="12"/>
        <v>117.33333333333333</v>
      </c>
      <c r="W151" s="29">
        <f t="shared" si="13"/>
        <v>149.33333333333334</v>
      </c>
      <c r="X151" s="29">
        <f t="shared" si="14"/>
        <v>160</v>
      </c>
      <c r="Y151" s="29">
        <v>51.5</v>
      </c>
      <c r="Z151" s="29" t="s">
        <v>2262</v>
      </c>
      <c r="AB151">
        <v>10369</v>
      </c>
      <c r="AC151">
        <v>322.57792499999999</v>
      </c>
      <c r="AD151">
        <v>32.144171</v>
      </c>
      <c r="AE151">
        <v>103.68</v>
      </c>
      <c r="AF151">
        <v>336.42142899999999</v>
      </c>
      <c r="AG151">
        <v>33.642142999999997</v>
      </c>
      <c r="AH151">
        <v>3.1097E-2</v>
      </c>
      <c r="AI151">
        <v>1.7134E-2</v>
      </c>
      <c r="AJ151">
        <v>0.55098499999999995</v>
      </c>
      <c r="AK151">
        <v>2.7775000000000001E-2</v>
      </c>
      <c r="AL151">
        <v>2.2499999999999999E-2</v>
      </c>
      <c r="AM151">
        <v>1</v>
      </c>
      <c r="AN151">
        <v>3.0999999999999999E-3</v>
      </c>
      <c r="AO151">
        <v>0.186002</v>
      </c>
      <c r="AP151">
        <v>0.39540900000000001</v>
      </c>
      <c r="AQ151">
        <v>0.58067500000000005</v>
      </c>
      <c r="AR151">
        <v>0</v>
      </c>
      <c r="AS151">
        <v>41</v>
      </c>
      <c r="AT151">
        <v>0</v>
      </c>
      <c r="AU151">
        <v>1.4517E-2</v>
      </c>
      <c r="AV151">
        <v>4.6369999999999996E-3</v>
      </c>
      <c r="AW151">
        <v>68.885349000000005</v>
      </c>
      <c r="AX151">
        <v>0</v>
      </c>
      <c r="AY151">
        <v>198.019802</v>
      </c>
      <c r="AZ151">
        <v>0</v>
      </c>
      <c r="BA151">
        <v>0</v>
      </c>
      <c r="BB151">
        <v>0</v>
      </c>
      <c r="BC151">
        <v>5.26884</v>
      </c>
      <c r="BD151">
        <v>0.37267800000000001</v>
      </c>
    </row>
    <row r="152" spans="1:56" x14ac:dyDescent="0.25">
      <c r="A152" t="s">
        <v>643</v>
      </c>
      <c r="B152" s="29">
        <v>4</v>
      </c>
      <c r="C152" t="s">
        <v>15</v>
      </c>
      <c r="D152">
        <v>6</v>
      </c>
      <c r="E152" t="s">
        <v>1</v>
      </c>
      <c r="F152" t="s">
        <v>244</v>
      </c>
      <c r="G152" s="6">
        <v>0.83315481966978588</v>
      </c>
      <c r="H152" s="6">
        <v>3.2744252151941842</v>
      </c>
      <c r="I152" t="s">
        <v>52</v>
      </c>
      <c r="J152" s="29">
        <v>10743</v>
      </c>
      <c r="K152" s="29">
        <v>50</v>
      </c>
      <c r="L152" s="29">
        <f t="shared" si="17"/>
        <v>0.46541934282788794</v>
      </c>
      <c r="M152" s="29">
        <v>7.0716666666664693E-2</v>
      </c>
      <c r="N152" s="29">
        <v>1.8784896725350293E-2</v>
      </c>
      <c r="O152" s="29">
        <v>33.634357586739704</v>
      </c>
      <c r="P152" s="29">
        <f t="shared" si="15"/>
        <v>8.4849067900797515</v>
      </c>
      <c r="Q152" s="29">
        <v>0.54080683033507138</v>
      </c>
      <c r="R152" s="29">
        <f t="shared" si="16"/>
        <v>0.21479731465129026</v>
      </c>
      <c r="S152" s="29">
        <v>0.9927329076110194</v>
      </c>
      <c r="T152" s="29">
        <v>0.71847000000000005</v>
      </c>
      <c r="U152" s="29">
        <v>0</v>
      </c>
      <c r="V152" s="29">
        <f t="shared" si="12"/>
        <v>117.33333333333333</v>
      </c>
      <c r="W152" s="29">
        <f t="shared" si="13"/>
        <v>149.33333333333334</v>
      </c>
      <c r="X152" s="29">
        <f t="shared" si="14"/>
        <v>160</v>
      </c>
      <c r="Y152" s="29">
        <v>51.5</v>
      </c>
      <c r="Z152" s="29" t="s">
        <v>2262</v>
      </c>
      <c r="AB152">
        <v>10846</v>
      </c>
      <c r="AC152">
        <v>322.57792499999999</v>
      </c>
      <c r="AD152">
        <v>33.622883999999999</v>
      </c>
      <c r="AE152">
        <v>108.45</v>
      </c>
      <c r="AF152">
        <v>402.74116700000002</v>
      </c>
      <c r="AG152">
        <v>40.274116999999997</v>
      </c>
      <c r="AH152">
        <v>2.9734E-2</v>
      </c>
      <c r="AI152">
        <v>1.6074000000000001E-2</v>
      </c>
      <c r="AJ152">
        <v>0.54059400000000002</v>
      </c>
      <c r="AK152">
        <v>2.6275E-2</v>
      </c>
      <c r="AL152">
        <v>2.2499999999999999E-2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</row>
    <row r="153" spans="1:56" x14ac:dyDescent="0.25">
      <c r="A153" t="s">
        <v>643</v>
      </c>
      <c r="B153" s="29">
        <v>4</v>
      </c>
      <c r="C153" t="s">
        <v>17</v>
      </c>
      <c r="D153">
        <v>8</v>
      </c>
      <c r="E153" t="s">
        <v>1</v>
      </c>
      <c r="F153" t="s">
        <v>244</v>
      </c>
      <c r="G153" s="6">
        <v>0.83315481966978588</v>
      </c>
      <c r="H153" s="6">
        <v>3.2744252151941842</v>
      </c>
      <c r="I153" t="s">
        <v>52</v>
      </c>
      <c r="J153" s="29">
        <v>17543</v>
      </c>
      <c r="K153" s="29">
        <v>315</v>
      </c>
      <c r="L153" s="29">
        <f t="shared" si="17"/>
        <v>1.7955879838112068</v>
      </c>
      <c r="M153" s="29">
        <v>3.6543023255814024E-2</v>
      </c>
      <c r="N153" s="29">
        <v>0.13462509319834376</v>
      </c>
      <c r="O153" s="29">
        <v>54.923907208803364</v>
      </c>
      <c r="P153" s="29">
        <f t="shared" si="15"/>
        <v>29.774456412143412</v>
      </c>
      <c r="Q153" s="29">
        <v>1.5558517596790313</v>
      </c>
      <c r="R153" s="29">
        <f t="shared" si="16"/>
        <v>0.8002476146926697</v>
      </c>
      <c r="S153" s="29">
        <v>0.9696763201650509</v>
      </c>
      <c r="T153" s="29">
        <v>0.71847000000000005</v>
      </c>
      <c r="U153" s="29">
        <v>0</v>
      </c>
      <c r="V153" s="29">
        <f t="shared" si="12"/>
        <v>117.33333333333333</v>
      </c>
      <c r="W153" s="29">
        <f t="shared" si="13"/>
        <v>149.33333333333334</v>
      </c>
      <c r="X153" s="29">
        <f t="shared" si="14"/>
        <v>160</v>
      </c>
      <c r="Y153" s="29">
        <v>51.5</v>
      </c>
      <c r="Z153" s="29" t="s">
        <v>2262</v>
      </c>
      <c r="AB153">
        <v>17684</v>
      </c>
      <c r="AC153">
        <v>322.57792499999999</v>
      </c>
      <c r="AD153">
        <v>54.820861999999998</v>
      </c>
      <c r="AE153">
        <v>176.8</v>
      </c>
      <c r="AF153">
        <v>781.39783699999998</v>
      </c>
      <c r="AG153">
        <v>78.139784000000006</v>
      </c>
      <c r="AH153">
        <v>1.8214000000000001E-2</v>
      </c>
      <c r="AI153">
        <v>2.8306000000000001E-2</v>
      </c>
      <c r="AJ153">
        <v>1.5540989999999999</v>
      </c>
      <c r="AK153">
        <v>1.3050000000000001E-2</v>
      </c>
      <c r="AL153">
        <v>1.2500000000000001E-2</v>
      </c>
      <c r="AM153">
        <v>3</v>
      </c>
      <c r="AN153">
        <v>9.2999999999999992E-3</v>
      </c>
      <c r="AO153">
        <v>0.55800499999999997</v>
      </c>
      <c r="AP153">
        <v>0.63899600000000001</v>
      </c>
      <c r="AQ153">
        <v>0.30415799999999998</v>
      </c>
      <c r="AR153">
        <v>9.3965999999999994E-2</v>
      </c>
      <c r="AS153">
        <v>37.666666999999997</v>
      </c>
      <c r="AT153">
        <v>8.5049010000000003</v>
      </c>
      <c r="AU153">
        <v>8.2950000000000003E-3</v>
      </c>
      <c r="AV153">
        <v>3.235E-3</v>
      </c>
      <c r="AW153">
        <v>122.721981</v>
      </c>
      <c r="AX153">
        <v>10.730961000000001</v>
      </c>
      <c r="AY153">
        <v>322.98178100000001</v>
      </c>
      <c r="AZ153">
        <v>32.883662000000001</v>
      </c>
      <c r="BA153">
        <v>17.663049999999998</v>
      </c>
      <c r="BB153">
        <v>14.527862000000001</v>
      </c>
      <c r="BC153">
        <v>5.204383</v>
      </c>
      <c r="BD153">
        <v>1.118034</v>
      </c>
    </row>
    <row r="154" spans="1:56" x14ac:dyDescent="0.25">
      <c r="A154" t="s">
        <v>643</v>
      </c>
      <c r="B154" s="29">
        <v>4</v>
      </c>
      <c r="C154" t="s">
        <v>38</v>
      </c>
      <c r="D154">
        <v>9</v>
      </c>
      <c r="E154" t="s">
        <v>1</v>
      </c>
      <c r="F154" t="s">
        <v>244</v>
      </c>
      <c r="G154" s="6">
        <v>0.83315481966978588</v>
      </c>
      <c r="H154" s="6">
        <v>3.2744252151941842</v>
      </c>
      <c r="I154" t="s">
        <v>51</v>
      </c>
      <c r="J154" s="29">
        <v>2887</v>
      </c>
      <c r="K154" s="29">
        <v>76</v>
      </c>
      <c r="L154" s="29">
        <f t="shared" si="17"/>
        <v>2.6324904745410462</v>
      </c>
      <c r="M154" s="29">
        <v>7.9430555555551521E-2</v>
      </c>
      <c r="N154" s="29">
        <v>5.6354690176050881E-2</v>
      </c>
      <c r="O154" s="29">
        <v>9.0386661410143834</v>
      </c>
      <c r="P154" s="29">
        <f t="shared" si="15"/>
        <v>16.110784655645567</v>
      </c>
      <c r="Q154" s="29">
        <v>1.0363912611436827</v>
      </c>
      <c r="R154" s="29">
        <f t="shared" si="16"/>
        <v>0.2807871161573211</v>
      </c>
      <c r="S154" s="29">
        <v>1.0994051182027171</v>
      </c>
      <c r="T154" s="29">
        <v>0.71847000000000005</v>
      </c>
      <c r="U154" s="29">
        <v>0</v>
      </c>
      <c r="V154" s="29">
        <f t="shared" si="12"/>
        <v>117.33333333333333</v>
      </c>
      <c r="W154" s="29">
        <f t="shared" si="13"/>
        <v>149.33333333333334</v>
      </c>
      <c r="X154" s="29">
        <f t="shared" si="14"/>
        <v>160</v>
      </c>
      <c r="Y154" s="29">
        <v>51.5</v>
      </c>
      <c r="Z154" s="29" t="s">
        <v>2262</v>
      </c>
      <c r="AB154">
        <v>2916</v>
      </c>
      <c r="AC154">
        <v>322.57792499999999</v>
      </c>
      <c r="AD154">
        <v>9.039676</v>
      </c>
      <c r="AE154">
        <v>28.87</v>
      </c>
      <c r="AF154">
        <v>36.052365999999999</v>
      </c>
      <c r="AG154">
        <v>3.6052369999999998</v>
      </c>
      <c r="AH154">
        <v>0.11053200000000001</v>
      </c>
      <c r="AI154">
        <v>0.114527</v>
      </c>
      <c r="AJ154">
        <v>1.036146</v>
      </c>
      <c r="AK154">
        <v>6.9175E-2</v>
      </c>
      <c r="AL154">
        <v>3.2500000000000001E-2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</row>
    <row r="155" spans="1:56" x14ac:dyDescent="0.25">
      <c r="A155" t="s">
        <v>643</v>
      </c>
      <c r="B155" s="29">
        <v>4</v>
      </c>
      <c r="C155" t="s">
        <v>13</v>
      </c>
      <c r="D155">
        <v>11</v>
      </c>
      <c r="E155" t="s">
        <v>1</v>
      </c>
      <c r="F155" t="s">
        <v>244</v>
      </c>
      <c r="G155" s="6">
        <v>0.83315481966978588</v>
      </c>
      <c r="H155" s="6">
        <v>3.2744252151941842</v>
      </c>
      <c r="I155" t="s">
        <v>50</v>
      </c>
      <c r="J155" s="29">
        <v>5821</v>
      </c>
      <c r="K155" s="29">
        <v>242</v>
      </c>
      <c r="L155" s="29">
        <f t="shared" si="17"/>
        <v>4.1573612781309057</v>
      </c>
      <c r="M155" s="29">
        <v>0.11533749999999732</v>
      </c>
      <c r="N155" s="29">
        <v>0.1001861158685349</v>
      </c>
      <c r="O155" s="29">
        <v>18.224480639710677</v>
      </c>
      <c r="P155" s="29">
        <f t="shared" si="15"/>
        <v>6.924970156949275</v>
      </c>
      <c r="Q155" s="29">
        <v>1.1082666236475553</v>
      </c>
      <c r="R155" s="29">
        <f t="shared" si="16"/>
        <v>0.35266247866119371</v>
      </c>
      <c r="S155" s="29">
        <v>1.1206624866498749</v>
      </c>
      <c r="T155" s="29">
        <v>0.71847000000000005</v>
      </c>
      <c r="U155" s="29">
        <v>0</v>
      </c>
      <c r="V155" s="29">
        <f t="shared" si="12"/>
        <v>117.33333333333333</v>
      </c>
      <c r="W155" s="29">
        <f t="shared" si="13"/>
        <v>149.33333333333334</v>
      </c>
      <c r="X155" s="29">
        <f t="shared" si="14"/>
        <v>160</v>
      </c>
      <c r="Y155" s="29">
        <v>51.5</v>
      </c>
      <c r="Z155" s="29" t="s">
        <v>2262</v>
      </c>
      <c r="AB155">
        <v>5880</v>
      </c>
      <c r="AC155">
        <v>322.57792499999999</v>
      </c>
      <c r="AD155">
        <v>18.228154</v>
      </c>
      <c r="AE155">
        <v>58.79</v>
      </c>
      <c r="AF155">
        <v>146.82433700000001</v>
      </c>
      <c r="AG155">
        <v>14.682434000000001</v>
      </c>
      <c r="AH155">
        <v>5.4856000000000002E-2</v>
      </c>
      <c r="AI155">
        <v>6.0758E-2</v>
      </c>
      <c r="AJ155">
        <v>1.107594</v>
      </c>
      <c r="AK155">
        <v>3.5174999999999998E-2</v>
      </c>
      <c r="AL155">
        <v>2.75E-2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</row>
    <row r="156" spans="1:56" x14ac:dyDescent="0.25">
      <c r="A156" t="s">
        <v>643</v>
      </c>
      <c r="B156" s="29">
        <v>4</v>
      </c>
      <c r="C156" t="s">
        <v>5</v>
      </c>
      <c r="D156">
        <v>14</v>
      </c>
      <c r="E156" t="s">
        <v>1</v>
      </c>
      <c r="F156" t="s">
        <v>244</v>
      </c>
      <c r="G156" s="6">
        <v>0.83315481966978588</v>
      </c>
      <c r="H156" s="6">
        <v>3.2744252151941842</v>
      </c>
      <c r="I156" t="s">
        <v>50</v>
      </c>
      <c r="J156" s="29">
        <v>15190</v>
      </c>
      <c r="K156" s="29">
        <v>108</v>
      </c>
      <c r="L156" s="29">
        <f t="shared" si="17"/>
        <v>0.71099407504937462</v>
      </c>
      <c r="M156" s="29">
        <v>3.8185000000006575E-2</v>
      </c>
      <c r="N156" s="29">
        <v>4.6962241813375737E-2</v>
      </c>
      <c r="O156" s="29">
        <v>47.557096876345156</v>
      </c>
      <c r="P156" s="29">
        <f t="shared" si="15"/>
        <v>22.407646079685204</v>
      </c>
      <c r="Q156" s="29">
        <v>0.40416422509874944</v>
      </c>
      <c r="R156" s="29">
        <f t="shared" si="16"/>
        <v>0.3514399198876122</v>
      </c>
      <c r="S156" s="29">
        <v>0.99311598778281485</v>
      </c>
      <c r="T156" s="29">
        <v>0.71847000000000005</v>
      </c>
      <c r="U156" s="29">
        <v>0</v>
      </c>
      <c r="V156" s="29">
        <f t="shared" si="12"/>
        <v>117.33333333333333</v>
      </c>
      <c r="W156" s="29">
        <f t="shared" si="13"/>
        <v>149.33333333333334</v>
      </c>
      <c r="X156" s="29">
        <f t="shared" si="14"/>
        <v>160</v>
      </c>
      <c r="Y156" s="29">
        <v>51.5</v>
      </c>
      <c r="Z156" s="29" t="s">
        <v>2262</v>
      </c>
      <c r="AB156">
        <v>15347</v>
      </c>
      <c r="AC156">
        <v>322.57792499999999</v>
      </c>
      <c r="AD156">
        <v>47.576101000000001</v>
      </c>
      <c r="AE156">
        <v>153.46</v>
      </c>
      <c r="AF156">
        <v>636.59862399999997</v>
      </c>
      <c r="AG156">
        <v>63.659861999999997</v>
      </c>
      <c r="AH156">
        <v>2.1016E-2</v>
      </c>
      <c r="AI156">
        <v>8.5089999999999992E-3</v>
      </c>
      <c r="AJ156">
        <v>0.40487899999999999</v>
      </c>
      <c r="AK156">
        <v>2.01E-2</v>
      </c>
      <c r="AL156">
        <v>1.7500000000000002E-2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</row>
    <row r="157" spans="1:56" x14ac:dyDescent="0.25">
      <c r="A157" t="s">
        <v>643</v>
      </c>
      <c r="B157" s="29">
        <v>4</v>
      </c>
      <c r="C157" t="s">
        <v>28</v>
      </c>
      <c r="D157">
        <v>15</v>
      </c>
      <c r="E157" t="s">
        <v>1</v>
      </c>
      <c r="F157" t="s">
        <v>244</v>
      </c>
      <c r="G157" s="6">
        <v>0.83315481966978588</v>
      </c>
      <c r="H157" s="6">
        <v>3.2744252151941842</v>
      </c>
      <c r="I157" t="s">
        <v>52</v>
      </c>
      <c r="J157" s="29">
        <v>13969</v>
      </c>
      <c r="K157" s="29">
        <v>6</v>
      </c>
      <c r="L157" s="29">
        <f t="shared" si="17"/>
        <v>4.2952251413844941E-2</v>
      </c>
      <c r="M157" s="29">
        <v>3.1575000000003683E-2</v>
      </c>
      <c r="N157" s="29">
        <v>3.1308161208917157E-3</v>
      </c>
      <c r="O157" s="29">
        <v>43.734370392736373</v>
      </c>
      <c r="P157" s="29">
        <f t="shared" si="15"/>
        <v>18.584919596076421</v>
      </c>
      <c r="Q157" s="29">
        <v>0.32590963841792625</v>
      </c>
      <c r="R157" s="29">
        <f t="shared" si="16"/>
        <v>0.42969450656843539</v>
      </c>
      <c r="S157" s="29">
        <v>1.0209000427101633</v>
      </c>
      <c r="T157" s="29">
        <v>0.71847000000000005</v>
      </c>
      <c r="U157" s="29">
        <v>0</v>
      </c>
      <c r="V157" s="29">
        <f t="shared" si="12"/>
        <v>117.33333333333333</v>
      </c>
      <c r="W157" s="29">
        <f t="shared" si="13"/>
        <v>149.33333333333334</v>
      </c>
      <c r="X157" s="29">
        <f t="shared" si="14"/>
        <v>160</v>
      </c>
      <c r="Y157" s="29">
        <v>51.5</v>
      </c>
      <c r="Z157" s="29" t="s">
        <v>2262</v>
      </c>
      <c r="AB157">
        <v>14110</v>
      </c>
      <c r="AC157">
        <v>322.57792499999999</v>
      </c>
      <c r="AD157">
        <v>43.741368999999999</v>
      </c>
      <c r="AE157">
        <v>141.09</v>
      </c>
      <c r="AF157">
        <v>630.56490699999995</v>
      </c>
      <c r="AG157">
        <v>63.056491000000001</v>
      </c>
      <c r="AH157">
        <v>2.2859999999999998E-2</v>
      </c>
      <c r="AI157">
        <v>7.45E-3</v>
      </c>
      <c r="AJ157">
        <v>0.32587899999999997</v>
      </c>
      <c r="AK157">
        <v>2.1999999999999999E-2</v>
      </c>
      <c r="AL157">
        <v>2.2499999999999999E-2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</row>
    <row r="158" spans="1:56" x14ac:dyDescent="0.25">
      <c r="A158" t="s">
        <v>643</v>
      </c>
      <c r="B158" s="29">
        <v>4</v>
      </c>
      <c r="C158" t="s">
        <v>11</v>
      </c>
      <c r="D158">
        <v>16</v>
      </c>
      <c r="E158" t="s">
        <v>1</v>
      </c>
      <c r="F158" t="s">
        <v>244</v>
      </c>
      <c r="G158" s="6">
        <v>0.83315481966978588</v>
      </c>
      <c r="H158" s="6">
        <v>3.2744252151941842</v>
      </c>
      <c r="I158" t="s">
        <v>51</v>
      </c>
      <c r="J158" s="29">
        <v>5097</v>
      </c>
      <c r="K158" s="29">
        <v>140</v>
      </c>
      <c r="L158" s="29">
        <f t="shared" si="17"/>
        <v>2.7467137531881498</v>
      </c>
      <c r="M158" s="29">
        <v>7.6582692307691796E-2</v>
      </c>
      <c r="N158" s="29">
        <v>8.14012191431846E-2</v>
      </c>
      <c r="O158" s="29">
        <v>15.957769768185074</v>
      </c>
      <c r="P158" s="29">
        <f t="shared" si="15"/>
        <v>9.1916810284748784</v>
      </c>
      <c r="Q158" s="29">
        <v>1.1070993105217215</v>
      </c>
      <c r="R158" s="29">
        <f t="shared" si="16"/>
        <v>0.35149516553535987</v>
      </c>
      <c r="S158" s="29">
        <v>1.0958785559580766</v>
      </c>
      <c r="T158" s="29">
        <v>0.71847000000000005</v>
      </c>
      <c r="U158" s="29">
        <v>0</v>
      </c>
      <c r="V158" s="29">
        <f t="shared" si="12"/>
        <v>117.33333333333333</v>
      </c>
      <c r="W158" s="29">
        <f t="shared" si="13"/>
        <v>149.33333333333334</v>
      </c>
      <c r="X158" s="29">
        <f t="shared" si="14"/>
        <v>160</v>
      </c>
      <c r="Y158" s="29">
        <v>51.5</v>
      </c>
      <c r="Z158" s="29" t="s">
        <v>2262</v>
      </c>
      <c r="AB158">
        <v>5152</v>
      </c>
      <c r="AC158">
        <v>322.57792499999999</v>
      </c>
      <c r="AD158">
        <v>15.971335</v>
      </c>
      <c r="AE158">
        <v>51.48</v>
      </c>
      <c r="AF158">
        <v>112.339083</v>
      </c>
      <c r="AG158">
        <v>11.233908</v>
      </c>
      <c r="AH158">
        <v>6.2603000000000006E-2</v>
      </c>
      <c r="AI158">
        <v>6.9330000000000003E-2</v>
      </c>
      <c r="AJ158">
        <v>1.1074550000000001</v>
      </c>
      <c r="AK158">
        <v>4.0575E-2</v>
      </c>
      <c r="AL158">
        <v>3.2500000000000001E-2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</row>
    <row r="159" spans="1:56" x14ac:dyDescent="0.25">
      <c r="A159" t="s">
        <v>644</v>
      </c>
      <c r="B159" s="29">
        <v>4</v>
      </c>
      <c r="C159" t="s">
        <v>15</v>
      </c>
      <c r="D159">
        <v>6</v>
      </c>
      <c r="E159" t="s">
        <v>1</v>
      </c>
      <c r="F159" t="s">
        <v>244</v>
      </c>
      <c r="G159" s="6">
        <v>0.83315481966978588</v>
      </c>
      <c r="H159" s="6">
        <v>3.2744252151941842</v>
      </c>
      <c r="I159" t="s">
        <v>51</v>
      </c>
      <c r="J159" s="29">
        <v>6230</v>
      </c>
      <c r="K159" s="29">
        <v>222</v>
      </c>
      <c r="L159" s="29">
        <f t="shared" si="17"/>
        <v>3.5634028892455856</v>
      </c>
      <c r="M159" s="29">
        <v>7.2051282051281931E-2</v>
      </c>
      <c r="N159" s="29">
        <v>0.11546008860080717</v>
      </c>
      <c r="O159" s="29">
        <v>18.444009025205862</v>
      </c>
      <c r="P159" s="29">
        <f t="shared" si="15"/>
        <v>6.7054417714540904</v>
      </c>
      <c r="Q159" s="29">
        <v>1.1021126612681975</v>
      </c>
      <c r="R159" s="29">
        <f t="shared" si="16"/>
        <v>0.34650851628183588</v>
      </c>
      <c r="S159" s="29">
        <v>1.0780807226814693</v>
      </c>
      <c r="T159" s="29">
        <v>0.71847000000000005</v>
      </c>
      <c r="U159" s="29">
        <v>0</v>
      </c>
      <c r="V159" s="29">
        <f t="shared" si="12"/>
        <v>117.33333333333333</v>
      </c>
      <c r="W159" s="29">
        <f t="shared" si="13"/>
        <v>149.33333333333334</v>
      </c>
      <c r="X159" s="29">
        <f t="shared" si="14"/>
        <v>160</v>
      </c>
      <c r="Y159" s="29">
        <v>51.5</v>
      </c>
      <c r="Z159" s="29" t="s">
        <v>2262</v>
      </c>
      <c r="AB159">
        <v>6345</v>
      </c>
      <c r="AC159">
        <v>343.90795000000003</v>
      </c>
      <c r="AD159">
        <v>18.449704000000001</v>
      </c>
      <c r="AE159">
        <v>63.44</v>
      </c>
      <c r="AF159">
        <v>153.114161</v>
      </c>
      <c r="AG159">
        <v>15.311415999999999</v>
      </c>
      <c r="AH159">
        <v>5.4176000000000002E-2</v>
      </c>
      <c r="AI159">
        <v>5.9698000000000001E-2</v>
      </c>
      <c r="AJ159">
        <v>1.1019099999999999</v>
      </c>
      <c r="AK159">
        <v>3.5138000000000003E-2</v>
      </c>
      <c r="AL159">
        <v>2.75E-2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</row>
    <row r="160" spans="1:56" x14ac:dyDescent="0.25">
      <c r="A160" t="s">
        <v>644</v>
      </c>
      <c r="B160" s="29">
        <v>4</v>
      </c>
      <c r="C160" t="s">
        <v>38</v>
      </c>
      <c r="D160">
        <v>9</v>
      </c>
      <c r="E160" t="s">
        <v>1</v>
      </c>
      <c r="F160" t="s">
        <v>244</v>
      </c>
      <c r="G160" s="6">
        <v>0.83315481966978588</v>
      </c>
      <c r="H160" s="6">
        <v>3.2744252151941842</v>
      </c>
      <c r="I160" t="s">
        <v>50</v>
      </c>
      <c r="J160" s="29">
        <v>11058</v>
      </c>
      <c r="K160" s="29">
        <v>2497</v>
      </c>
      <c r="L160" s="29">
        <f t="shared" si="17"/>
        <v>22.58093687827817</v>
      </c>
      <c r="M160" s="29">
        <v>6.8195471698113408E-2</v>
      </c>
      <c r="N160" s="29">
        <v>0.78453649946702309</v>
      </c>
      <c r="O160" s="29">
        <v>32.737375890967328</v>
      </c>
      <c r="P160" s="29">
        <f t="shared" si="15"/>
        <v>7.5879250943073764</v>
      </c>
      <c r="Q160" s="29">
        <v>0.97006837339204788</v>
      </c>
      <c r="R160" s="29">
        <f t="shared" si="16"/>
        <v>0.21446422840568624</v>
      </c>
      <c r="S160" s="29">
        <v>0.60373848651625295</v>
      </c>
      <c r="T160" s="29">
        <v>0.71847000000000005</v>
      </c>
      <c r="U160" s="29">
        <v>0</v>
      </c>
      <c r="V160" s="29">
        <f t="shared" si="12"/>
        <v>117.33333333333333</v>
      </c>
      <c r="W160" s="29">
        <f t="shared" si="13"/>
        <v>149.33333333333334</v>
      </c>
      <c r="X160" s="29">
        <f t="shared" si="14"/>
        <v>160</v>
      </c>
      <c r="Y160" s="29">
        <v>51.5</v>
      </c>
      <c r="Z160" s="29" t="s">
        <v>2262</v>
      </c>
      <c r="AB160">
        <v>11251</v>
      </c>
      <c r="AC160">
        <v>343.90795000000003</v>
      </c>
      <c r="AD160">
        <v>32.715150000000001</v>
      </c>
      <c r="AE160">
        <v>112.5</v>
      </c>
      <c r="AF160">
        <v>325.85562800000002</v>
      </c>
      <c r="AG160">
        <v>32.585563</v>
      </c>
      <c r="AH160">
        <v>3.0568000000000001E-2</v>
      </c>
      <c r="AI160">
        <v>2.9600999999999999E-2</v>
      </c>
      <c r="AJ160">
        <v>0.96839299999999995</v>
      </c>
      <c r="AK160">
        <v>2.0799999999999999E-2</v>
      </c>
      <c r="AL160">
        <v>1.2500000000000001E-2</v>
      </c>
      <c r="AM160">
        <v>56</v>
      </c>
      <c r="AN160">
        <v>0.16283400000000001</v>
      </c>
      <c r="AO160">
        <v>9.7700560000000003</v>
      </c>
      <c r="AP160">
        <v>10.656831</v>
      </c>
      <c r="AQ160">
        <v>0.174065</v>
      </c>
      <c r="AR160">
        <v>0.12223100000000001</v>
      </c>
      <c r="AS160">
        <v>21.410713999999999</v>
      </c>
      <c r="AT160">
        <v>8.4933700000000005</v>
      </c>
      <c r="AU160">
        <v>8.5280000000000009E-3</v>
      </c>
      <c r="AV160">
        <v>4.6410000000000002E-3</v>
      </c>
      <c r="AW160">
        <v>140.85115099999999</v>
      </c>
      <c r="AX160">
        <v>45.036157000000003</v>
      </c>
      <c r="AY160">
        <v>306.88167399999998</v>
      </c>
      <c r="AZ160">
        <v>66.677020999999996</v>
      </c>
      <c r="BA160">
        <v>5.2350329999999996</v>
      </c>
      <c r="BB160">
        <v>10.77777</v>
      </c>
      <c r="BC160">
        <v>6.8995050000000004</v>
      </c>
      <c r="BD160">
        <v>8.2798280000000002</v>
      </c>
    </row>
    <row r="161" spans="1:60" x14ac:dyDescent="0.25">
      <c r="A161" t="s">
        <v>644</v>
      </c>
      <c r="B161" s="29">
        <v>4</v>
      </c>
      <c r="C161" t="s">
        <v>290</v>
      </c>
      <c r="D161">
        <v>9</v>
      </c>
      <c r="E161" t="s">
        <v>7</v>
      </c>
      <c r="F161" t="s">
        <v>244</v>
      </c>
      <c r="G161" s="6">
        <v>0.83315481966978588</v>
      </c>
      <c r="H161" s="6">
        <v>3.2744252151941842</v>
      </c>
      <c r="I161" t="s">
        <v>50</v>
      </c>
      <c r="J161" s="29">
        <v>5401</v>
      </c>
      <c r="K161" s="29">
        <v>182</v>
      </c>
      <c r="L161" s="29">
        <f t="shared" si="17"/>
        <v>3.3697463432697647</v>
      </c>
      <c r="M161" s="29">
        <v>0.1038689655172393</v>
      </c>
      <c r="N161" s="29">
        <v>8.585493767752328E-2</v>
      </c>
      <c r="O161" s="29">
        <v>15.989742013665628</v>
      </c>
      <c r="P161" s="29">
        <f t="shared" si="15"/>
        <v>9.1597087829943238</v>
      </c>
      <c r="Q161" s="29">
        <v>1.1568106259877073</v>
      </c>
      <c r="R161" s="29">
        <f t="shared" si="16"/>
        <v>0.40120648100134571</v>
      </c>
      <c r="S161" s="29">
        <v>0.76982635084518358</v>
      </c>
      <c r="T161" s="29">
        <v>0.71847000000000005</v>
      </c>
      <c r="U161" s="29">
        <v>0</v>
      </c>
      <c r="V161" s="29">
        <f t="shared" si="12"/>
        <v>117.33333333333333</v>
      </c>
      <c r="W161" s="29">
        <f t="shared" si="13"/>
        <v>149.33333333333334</v>
      </c>
      <c r="X161" s="29">
        <f t="shared" si="14"/>
        <v>160</v>
      </c>
      <c r="Y161" s="29">
        <v>51.5</v>
      </c>
      <c r="Z161" s="29" t="s">
        <v>2262</v>
      </c>
      <c r="AB161">
        <v>5493</v>
      </c>
      <c r="AC161">
        <v>343.90795000000003</v>
      </c>
      <c r="AD161">
        <v>15.972296999999999</v>
      </c>
      <c r="AE161">
        <v>54.84</v>
      </c>
      <c r="AF161">
        <v>123.793273</v>
      </c>
      <c r="AG161">
        <v>12.379327</v>
      </c>
      <c r="AH161">
        <v>6.2576000000000007E-2</v>
      </c>
      <c r="AI161">
        <v>7.2267999999999999E-2</v>
      </c>
      <c r="AJ161">
        <v>1.1548830000000001</v>
      </c>
      <c r="AK161">
        <v>3.9175000000000001E-2</v>
      </c>
      <c r="AL161">
        <v>3.2500000000000001E-2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</row>
    <row r="162" spans="1:60" x14ac:dyDescent="0.25">
      <c r="A162" t="s">
        <v>644</v>
      </c>
      <c r="B162" s="29">
        <v>4</v>
      </c>
      <c r="C162" t="s">
        <v>13</v>
      </c>
      <c r="D162">
        <v>11</v>
      </c>
      <c r="E162" t="s">
        <v>1</v>
      </c>
      <c r="F162" t="s">
        <v>244</v>
      </c>
      <c r="G162" s="6">
        <v>0.83315481966978588</v>
      </c>
      <c r="H162" s="6">
        <v>3.2744252151941842</v>
      </c>
      <c r="I162" t="s">
        <v>52</v>
      </c>
      <c r="J162" s="29">
        <v>14956</v>
      </c>
      <c r="K162" s="29">
        <v>0</v>
      </c>
      <c r="L162" s="29">
        <f t="shared" si="17"/>
        <v>0</v>
      </c>
      <c r="M162" s="29">
        <v>0</v>
      </c>
      <c r="N162" s="29">
        <v>0</v>
      </c>
      <c r="O162" s="29">
        <v>44.277463720863388</v>
      </c>
      <c r="P162" s="29">
        <f t="shared" si="15"/>
        <v>19.128012924203436</v>
      </c>
      <c r="Q162" s="29">
        <v>0.33971655242175758</v>
      </c>
      <c r="R162" s="29">
        <f t="shared" si="16"/>
        <v>0.41588759256460406</v>
      </c>
      <c r="S162" s="29">
        <v>1.0211119122440471</v>
      </c>
      <c r="T162" s="29">
        <v>0.71847000000000005</v>
      </c>
      <c r="U162" s="29">
        <v>0</v>
      </c>
      <c r="V162" s="29">
        <f t="shared" si="12"/>
        <v>117.33333333333333</v>
      </c>
      <c r="W162" s="29">
        <f t="shared" si="13"/>
        <v>149.33333333333334</v>
      </c>
      <c r="X162" s="29">
        <f t="shared" si="14"/>
        <v>160</v>
      </c>
      <c r="Y162" s="29">
        <v>51.5</v>
      </c>
      <c r="Z162" s="29" t="s">
        <v>2262</v>
      </c>
      <c r="AB162">
        <v>15236</v>
      </c>
      <c r="AC162">
        <v>343.90795000000003</v>
      </c>
      <c r="AD162">
        <v>44.302551999999999</v>
      </c>
      <c r="AE162">
        <v>152.35</v>
      </c>
      <c r="AF162">
        <v>680.95404199999996</v>
      </c>
      <c r="AG162">
        <v>68.095404000000002</v>
      </c>
      <c r="AH162">
        <v>2.2571000000000001E-2</v>
      </c>
      <c r="AI162">
        <v>7.6639999999999998E-3</v>
      </c>
      <c r="AJ162">
        <v>0.33956700000000001</v>
      </c>
      <c r="AK162">
        <v>2.1600000000000001E-2</v>
      </c>
      <c r="AL162">
        <v>2.2499999999999999E-2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</row>
    <row r="163" spans="1:60" x14ac:dyDescent="0.25">
      <c r="A163" t="s">
        <v>655</v>
      </c>
      <c r="B163">
        <v>5</v>
      </c>
      <c r="C163" t="s">
        <v>8</v>
      </c>
      <c r="D163">
        <v>1</v>
      </c>
      <c r="E163" t="s">
        <v>1</v>
      </c>
      <c r="F163" t="s">
        <v>244</v>
      </c>
      <c r="G163" s="6">
        <v>11.865801425443239</v>
      </c>
      <c r="H163" s="6">
        <v>5.2498352876342418</v>
      </c>
      <c r="I163" t="s">
        <v>50</v>
      </c>
      <c r="J163" s="29">
        <v>19882</v>
      </c>
      <c r="K163" s="29">
        <v>5044</v>
      </c>
      <c r="L163" s="29">
        <f t="shared" si="17"/>
        <v>25.36968111859974</v>
      </c>
      <c r="M163" s="29">
        <v>5.7890384615384233E-2</v>
      </c>
      <c r="N163" s="29">
        <v>1.0136407794318283</v>
      </c>
      <c r="O163" s="29">
        <v>46.977170108772981</v>
      </c>
      <c r="P163" s="29">
        <f t="shared" si="15"/>
        <v>21.827719312113029</v>
      </c>
      <c r="Q163" s="29">
        <v>0.93810585402676316</v>
      </c>
      <c r="R163" s="29">
        <f t="shared" si="16"/>
        <v>0.18250170904040153</v>
      </c>
      <c r="T163" s="29">
        <v>1.4526399999999999</v>
      </c>
      <c r="U163" s="29">
        <v>0</v>
      </c>
      <c r="V163" s="29">
        <f>AVERAGE(120,120,120)</f>
        <v>120</v>
      </c>
      <c r="W163" s="29">
        <f>AVERAGE(120,120,109)</f>
        <v>116.33333333333333</v>
      </c>
      <c r="X163" s="29">
        <f>AVERAGE(240,240,229)</f>
        <v>236.33333333333334</v>
      </c>
      <c r="Y163" s="29">
        <v>22.5</v>
      </c>
      <c r="Z163" s="29" t="s">
        <v>2263</v>
      </c>
      <c r="AB163">
        <v>20058</v>
      </c>
      <c r="AC163">
        <v>426.06632500000001</v>
      </c>
      <c r="AD163">
        <v>47.077176999999999</v>
      </c>
      <c r="AE163">
        <v>200.57</v>
      </c>
      <c r="AF163">
        <v>666.75567100000001</v>
      </c>
      <c r="AG163">
        <v>66.675567000000001</v>
      </c>
      <c r="AH163">
        <v>2.1239999999999998E-2</v>
      </c>
      <c r="AI163">
        <v>1.9927E-2</v>
      </c>
      <c r="AJ163">
        <v>0.93817099999999998</v>
      </c>
      <c r="AK163">
        <v>1.4775E-2</v>
      </c>
      <c r="AL163">
        <v>7.4999999999999997E-3</v>
      </c>
      <c r="AM163">
        <v>146</v>
      </c>
      <c r="AN163">
        <v>0.34266999999999997</v>
      </c>
      <c r="AO163">
        <v>20.560179000000002</v>
      </c>
      <c r="AP163">
        <v>19.932196999999999</v>
      </c>
      <c r="AQ163">
        <v>0.152837</v>
      </c>
      <c r="AR163">
        <v>0.10968600000000001</v>
      </c>
      <c r="AS163">
        <v>27.383562000000001</v>
      </c>
      <c r="AT163">
        <v>14.729870999999999</v>
      </c>
      <c r="AU163">
        <v>5.7930000000000004E-3</v>
      </c>
      <c r="AV163">
        <v>3.0109999999999998E-3</v>
      </c>
      <c r="AW163">
        <v>196.033344</v>
      </c>
      <c r="AX163">
        <v>48.121203000000001</v>
      </c>
      <c r="AY163">
        <v>461.86229200000002</v>
      </c>
      <c r="AZ163">
        <v>229.51733300000001</v>
      </c>
      <c r="BA163">
        <v>2.5208309999999998</v>
      </c>
      <c r="BB163">
        <v>4.0563019999999996</v>
      </c>
      <c r="BC163">
        <v>8.4668399999999995</v>
      </c>
      <c r="BD163">
        <v>12.557368</v>
      </c>
    </row>
    <row r="164" spans="1:60" x14ac:dyDescent="0.25">
      <c r="A164" t="s">
        <v>656</v>
      </c>
      <c r="B164" s="29">
        <v>5</v>
      </c>
      <c r="C164" t="s">
        <v>15</v>
      </c>
      <c r="D164">
        <v>6</v>
      </c>
      <c r="E164" t="s">
        <v>1</v>
      </c>
      <c r="F164" t="s">
        <v>244</v>
      </c>
      <c r="G164" s="6">
        <v>11.865801425443239</v>
      </c>
      <c r="H164" s="6">
        <v>5.2498352876342418</v>
      </c>
      <c r="I164" t="s">
        <v>51</v>
      </c>
      <c r="J164" s="29">
        <v>10301</v>
      </c>
      <c r="K164" s="29">
        <v>684</v>
      </c>
      <c r="L164" s="29">
        <f t="shared" si="17"/>
        <v>6.6401320260168912</v>
      </c>
      <c r="M164" s="29">
        <v>4.8046874999997831E-2</v>
      </c>
      <c r="N164" s="29">
        <v>0.31248647621657744</v>
      </c>
      <c r="O164" s="29">
        <v>30.951184533720809</v>
      </c>
      <c r="P164" s="29">
        <f t="shared" si="15"/>
        <v>5.8017337370608573</v>
      </c>
      <c r="Q164" s="29">
        <v>0.66965059273460692</v>
      </c>
      <c r="R164" s="29">
        <f t="shared" si="16"/>
        <v>8.5953552251754717E-2</v>
      </c>
      <c r="S164" s="29">
        <v>1.1359085121290426</v>
      </c>
      <c r="T164" s="29">
        <v>1.4526399999999999</v>
      </c>
      <c r="U164" s="29">
        <v>0</v>
      </c>
      <c r="V164" s="29">
        <f>AVERAGE(120,120,120)</f>
        <v>120</v>
      </c>
      <c r="W164" s="29">
        <f>AVERAGE(120,120,109)</f>
        <v>116.33333333333333</v>
      </c>
      <c r="X164" s="29">
        <f>AVERAGE(240,240,229)</f>
        <v>236.33333333333334</v>
      </c>
      <c r="Y164" s="29">
        <v>22.5</v>
      </c>
      <c r="Z164" s="29" t="s">
        <v>2263</v>
      </c>
      <c r="AB164">
        <v>10378</v>
      </c>
      <c r="AC164">
        <v>335.06189999999998</v>
      </c>
      <c r="AD164">
        <v>30.973381</v>
      </c>
      <c r="AE164">
        <v>103.77</v>
      </c>
      <c r="AF164">
        <v>288.66512999999998</v>
      </c>
      <c r="AG164">
        <v>28.866513000000001</v>
      </c>
      <c r="AH164">
        <v>3.2281999999999998E-2</v>
      </c>
      <c r="AI164">
        <v>2.1595E-2</v>
      </c>
      <c r="AJ164">
        <v>0.66897399999999996</v>
      </c>
      <c r="AK164">
        <v>2.7275000000000001E-2</v>
      </c>
      <c r="AL164">
        <v>2.2499999999999999E-2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</row>
    <row r="165" spans="1:60" x14ac:dyDescent="0.25">
      <c r="A165" t="s">
        <v>656</v>
      </c>
      <c r="B165" s="29">
        <v>5</v>
      </c>
      <c r="C165" t="s">
        <v>11</v>
      </c>
      <c r="D165">
        <v>16</v>
      </c>
      <c r="E165" t="s">
        <v>1</v>
      </c>
      <c r="F165" t="s">
        <v>244</v>
      </c>
      <c r="G165" s="6">
        <v>11.865801425443239</v>
      </c>
      <c r="H165" s="6">
        <v>5.2498352876342418</v>
      </c>
      <c r="I165" t="s">
        <v>51</v>
      </c>
      <c r="J165" s="29">
        <v>25257</v>
      </c>
      <c r="K165" s="29">
        <v>5084</v>
      </c>
      <c r="L165" s="29">
        <f t="shared" si="17"/>
        <v>20.129073128241675</v>
      </c>
      <c r="M165" s="29">
        <v>3.5034523809522655E-2</v>
      </c>
      <c r="N165" s="29">
        <v>1.4512593078135279</v>
      </c>
      <c r="O165" s="29">
        <v>75.889143555789389</v>
      </c>
      <c r="P165" s="29">
        <f t="shared" si="15"/>
        <v>50.73969275912944</v>
      </c>
      <c r="Q165" s="29">
        <v>0.81735496026481425</v>
      </c>
      <c r="R165" s="29">
        <f t="shared" si="16"/>
        <v>6.1750815278452609E-2</v>
      </c>
      <c r="S165" s="29">
        <v>1.1359085121290426</v>
      </c>
      <c r="T165" s="29">
        <v>1.4526399999999999</v>
      </c>
      <c r="U165" s="29">
        <v>0</v>
      </c>
      <c r="V165" s="29">
        <f t="shared" ref="V165:V178" si="18">AVERAGE(120,120,120)</f>
        <v>120</v>
      </c>
      <c r="W165" s="29">
        <f t="shared" ref="W165:W178" si="19">AVERAGE(120,120,109)</f>
        <v>116.33333333333333</v>
      </c>
      <c r="X165" s="29">
        <f t="shared" ref="X165:X178" si="20">AVERAGE(240,240,229)</f>
        <v>236.33333333333334</v>
      </c>
      <c r="Y165" s="29">
        <v>22.5</v>
      </c>
      <c r="Z165" s="29" t="s">
        <v>2263</v>
      </c>
      <c r="AB165">
        <v>25407</v>
      </c>
      <c r="AC165">
        <v>335.06189999999998</v>
      </c>
      <c r="AD165">
        <v>75.827780000000004</v>
      </c>
      <c r="AE165">
        <v>254.06</v>
      </c>
      <c r="AF165">
        <v>1043.8182300000001</v>
      </c>
      <c r="AG165">
        <v>104.381823</v>
      </c>
      <c r="AH165">
        <v>1.3186E-2</v>
      </c>
      <c r="AI165">
        <v>1.0776000000000001E-2</v>
      </c>
      <c r="AJ165">
        <v>0.81719699999999995</v>
      </c>
      <c r="AK165">
        <v>9.7999999999999997E-3</v>
      </c>
      <c r="AL165">
        <v>7.4999999999999997E-3</v>
      </c>
      <c r="AM165">
        <v>146</v>
      </c>
      <c r="AN165">
        <v>0.43574000000000002</v>
      </c>
      <c r="AO165">
        <v>26.144423</v>
      </c>
      <c r="AP165">
        <v>17.156689</v>
      </c>
      <c r="AQ165">
        <v>0.12740799999999999</v>
      </c>
      <c r="AR165">
        <v>8.0311999999999995E-2</v>
      </c>
      <c r="AS165">
        <v>29.856164</v>
      </c>
      <c r="AT165">
        <v>14.548843</v>
      </c>
      <c r="AU165">
        <v>4.4149999999999997E-3</v>
      </c>
      <c r="AV165">
        <v>2.0730000000000002E-3</v>
      </c>
      <c r="AW165">
        <v>248.173192</v>
      </c>
      <c r="AX165">
        <v>48.355772000000002</v>
      </c>
      <c r="AY165">
        <v>644.21083199999998</v>
      </c>
      <c r="AZ165">
        <v>365.24469800000003</v>
      </c>
      <c r="BA165">
        <v>2.1281840000000001</v>
      </c>
      <c r="BB165">
        <v>2.6755080000000002</v>
      </c>
      <c r="BC165">
        <v>7.0506869999999999</v>
      </c>
      <c r="BD165">
        <v>6.7494860000000001</v>
      </c>
    </row>
    <row r="166" spans="1:60" x14ac:dyDescent="0.25">
      <c r="A166" t="s">
        <v>657</v>
      </c>
      <c r="B166" s="29">
        <v>5</v>
      </c>
      <c r="C166" t="s">
        <v>3</v>
      </c>
      <c r="D166">
        <v>4</v>
      </c>
      <c r="E166" t="s">
        <v>1</v>
      </c>
      <c r="F166" t="s">
        <v>244</v>
      </c>
      <c r="G166" s="6">
        <v>11.865801425443239</v>
      </c>
      <c r="H166" s="6">
        <v>5.2498352876342418</v>
      </c>
      <c r="I166" t="s">
        <v>52</v>
      </c>
      <c r="J166" s="29">
        <v>7434</v>
      </c>
      <c r="K166" s="29">
        <v>3395</v>
      </c>
      <c r="L166" s="29">
        <f t="shared" si="17"/>
        <v>45.668549905838042</v>
      </c>
      <c r="M166" s="29">
        <v>8.1243937125749038E-2</v>
      </c>
      <c r="N166" s="29">
        <v>1.1134472796237733</v>
      </c>
      <c r="O166" s="29">
        <v>24.782536157853684</v>
      </c>
      <c r="P166" s="29">
        <f t="shared" si="15"/>
        <v>0.36691463880626785</v>
      </c>
      <c r="Q166" s="29">
        <v>1.4372248365423708</v>
      </c>
      <c r="R166" s="29">
        <f t="shared" si="16"/>
        <v>0.68162069155600913</v>
      </c>
      <c r="S166" s="29">
        <v>1.2298797666485728</v>
      </c>
      <c r="T166" s="29">
        <v>1.4526399999999999</v>
      </c>
      <c r="U166" s="29">
        <v>0</v>
      </c>
      <c r="V166" s="29">
        <f t="shared" si="18"/>
        <v>120</v>
      </c>
      <c r="W166" s="29">
        <f t="shared" si="19"/>
        <v>116.33333333333333</v>
      </c>
      <c r="X166" s="29">
        <f t="shared" si="20"/>
        <v>236.33333333333334</v>
      </c>
      <c r="Y166" s="29">
        <v>22.5</v>
      </c>
      <c r="Z166" s="29" t="s">
        <v>2263</v>
      </c>
      <c r="AB166">
        <v>7666</v>
      </c>
      <c r="AC166">
        <v>307.337625</v>
      </c>
      <c r="AD166">
        <v>24.943252999999999</v>
      </c>
      <c r="AE166">
        <v>76.569999999999993</v>
      </c>
      <c r="AF166">
        <v>219.430092</v>
      </c>
      <c r="AG166">
        <v>21.943009</v>
      </c>
      <c r="AH166">
        <v>4.0071000000000002E-2</v>
      </c>
      <c r="AI166">
        <v>5.7452000000000003E-2</v>
      </c>
      <c r="AJ166">
        <v>1.4337340000000001</v>
      </c>
      <c r="AK166">
        <v>1.8425E-2</v>
      </c>
      <c r="AL166">
        <v>7.4999999999999997E-3</v>
      </c>
      <c r="AM166">
        <v>125</v>
      </c>
      <c r="AN166">
        <v>0.406719</v>
      </c>
      <c r="AO166">
        <v>24.403130000000001</v>
      </c>
      <c r="AP166">
        <v>23.193321000000001</v>
      </c>
      <c r="AQ166">
        <v>9.4833000000000001E-2</v>
      </c>
      <c r="AR166">
        <v>5.5400999999999999E-2</v>
      </c>
      <c r="AS166">
        <v>14.224</v>
      </c>
      <c r="AT166">
        <v>3.6208710000000002</v>
      </c>
      <c r="AU166">
        <v>7.1710000000000003E-3</v>
      </c>
      <c r="AV166">
        <v>3.9199999999999999E-3</v>
      </c>
      <c r="AW166">
        <v>156.712974</v>
      </c>
      <c r="AX166">
        <v>42.401515000000003</v>
      </c>
      <c r="AY166">
        <v>301.49928999999997</v>
      </c>
      <c r="AZ166">
        <v>77.270357000000004</v>
      </c>
      <c r="BA166">
        <v>2.3601209999999999</v>
      </c>
      <c r="BB166">
        <v>4.1609660000000002</v>
      </c>
      <c r="BC166">
        <v>7.1482169999999998</v>
      </c>
      <c r="BD166">
        <v>8.5326170000000001</v>
      </c>
    </row>
    <row r="167" spans="1:60" x14ac:dyDescent="0.25">
      <c r="A167" t="s">
        <v>657</v>
      </c>
      <c r="B167" s="29">
        <v>5</v>
      </c>
      <c r="C167" t="s">
        <v>38</v>
      </c>
      <c r="D167">
        <v>9</v>
      </c>
      <c r="E167" t="s">
        <v>1</v>
      </c>
      <c r="F167" t="s">
        <v>244</v>
      </c>
      <c r="G167" s="6">
        <v>11.865801425443239</v>
      </c>
      <c r="H167" s="6">
        <v>5.2498352876342418</v>
      </c>
      <c r="I167" t="s">
        <v>51</v>
      </c>
      <c r="J167" s="29">
        <v>11773</v>
      </c>
      <c r="K167" s="29">
        <v>527</v>
      </c>
      <c r="L167" s="29">
        <f t="shared" si="17"/>
        <v>4.4763441773549646</v>
      </c>
      <c r="M167" s="29">
        <v>3.6663235294116421E-2</v>
      </c>
      <c r="N167" s="29">
        <v>0.28336233164078062</v>
      </c>
      <c r="O167" s="29">
        <v>39.247349769493063</v>
      </c>
      <c r="P167" s="29">
        <f t="shared" si="15"/>
        <v>14.097898972833111</v>
      </c>
      <c r="Q167" s="29">
        <v>0.59307863400995042</v>
      </c>
      <c r="R167" s="29">
        <f t="shared" si="16"/>
        <v>0.16252551097641121</v>
      </c>
      <c r="S167" s="29">
        <v>1.2298797666485728</v>
      </c>
      <c r="T167" s="29">
        <v>1.4526399999999999</v>
      </c>
      <c r="U167" s="29">
        <v>0</v>
      </c>
      <c r="V167" s="29">
        <f t="shared" si="18"/>
        <v>120</v>
      </c>
      <c r="W167" s="29">
        <f t="shared" si="19"/>
        <v>116.33333333333333</v>
      </c>
      <c r="X167" s="29">
        <f t="shared" si="20"/>
        <v>236.33333333333334</v>
      </c>
      <c r="Y167" s="29">
        <v>22.5</v>
      </c>
      <c r="Z167" s="29" t="s">
        <v>2263</v>
      </c>
      <c r="AB167">
        <v>11959</v>
      </c>
      <c r="AC167">
        <v>307.337625</v>
      </c>
      <c r="AD167">
        <v>38.911603999999997</v>
      </c>
      <c r="AE167">
        <v>119.58</v>
      </c>
      <c r="AF167">
        <v>367.184999</v>
      </c>
      <c r="AG167">
        <v>36.718499999999999</v>
      </c>
      <c r="AH167">
        <v>2.5692E-2</v>
      </c>
      <c r="AI167">
        <v>1.5713000000000001E-2</v>
      </c>
      <c r="AJ167">
        <v>0.61158000000000001</v>
      </c>
      <c r="AK167">
        <v>2.3375E-2</v>
      </c>
      <c r="AL167">
        <v>1.7500000000000002E-2</v>
      </c>
      <c r="AM167">
        <v>1</v>
      </c>
      <c r="AN167">
        <v>3.2539999999999999E-3</v>
      </c>
      <c r="AO167">
        <v>0.19522500000000001</v>
      </c>
      <c r="AP167">
        <v>7.5257000000000004E-2</v>
      </c>
      <c r="AQ167">
        <v>2.9475000000000001E-2</v>
      </c>
      <c r="AR167">
        <v>0</v>
      </c>
      <c r="AS167">
        <v>9</v>
      </c>
      <c r="AT167">
        <v>0</v>
      </c>
      <c r="AU167">
        <v>3.6840000000000002E-3</v>
      </c>
      <c r="AV167">
        <v>3.362E-3</v>
      </c>
      <c r="AW167">
        <v>271.41645499999998</v>
      </c>
      <c r="AX167">
        <v>0</v>
      </c>
      <c r="AY167">
        <v>1081.081081</v>
      </c>
      <c r="AZ167">
        <v>0</v>
      </c>
      <c r="BA167">
        <v>0</v>
      </c>
      <c r="BB167">
        <v>0</v>
      </c>
      <c r="BC167">
        <v>5.4697959999999997</v>
      </c>
      <c r="BD167">
        <v>0.37267800000000001</v>
      </c>
    </row>
    <row r="168" spans="1:60" x14ac:dyDescent="0.25">
      <c r="A168" t="s">
        <v>658</v>
      </c>
      <c r="B168" s="29">
        <v>5</v>
      </c>
      <c r="C168" t="s">
        <v>8</v>
      </c>
      <c r="D168">
        <v>1</v>
      </c>
      <c r="E168" t="s">
        <v>1</v>
      </c>
      <c r="F168" t="s">
        <v>244</v>
      </c>
      <c r="G168" s="6">
        <v>11.865801425443239</v>
      </c>
      <c r="H168" s="6">
        <v>5.2498352876342418</v>
      </c>
      <c r="I168" t="s">
        <v>52</v>
      </c>
      <c r="J168" s="29">
        <v>12290</v>
      </c>
      <c r="K168" s="29">
        <v>1836</v>
      </c>
      <c r="L168" s="29">
        <f t="shared" si="17"/>
        <v>14.938974776240846</v>
      </c>
      <c r="M168" s="29">
        <v>5.907541841004426E-2</v>
      </c>
      <c r="N168" s="29">
        <v>0.60725944471945048</v>
      </c>
      <c r="O168" s="29">
        <v>31.226855964862121</v>
      </c>
      <c r="P168" s="29">
        <f t="shared" si="15"/>
        <v>6.0774051682021692</v>
      </c>
      <c r="Q168" s="29">
        <v>1.5290062291238591</v>
      </c>
      <c r="R168" s="29">
        <f t="shared" si="16"/>
        <v>0.77340208413749745</v>
      </c>
      <c r="S168" s="29">
        <v>1.1044486586003255</v>
      </c>
      <c r="T168" s="29">
        <v>1.4526399999999999</v>
      </c>
      <c r="U168" s="29">
        <v>0</v>
      </c>
      <c r="V168" s="29">
        <f t="shared" si="18"/>
        <v>120</v>
      </c>
      <c r="W168" s="29">
        <f t="shared" si="19"/>
        <v>116.33333333333333</v>
      </c>
      <c r="X168" s="29">
        <f t="shared" si="20"/>
        <v>236.33333333333334</v>
      </c>
      <c r="Y168" s="29">
        <v>22.5</v>
      </c>
      <c r="Z168" s="29" t="s">
        <v>2263</v>
      </c>
      <c r="AB168">
        <v>12303</v>
      </c>
      <c r="AC168">
        <v>397.43554999999998</v>
      </c>
      <c r="AD168">
        <v>30.955963000000001</v>
      </c>
      <c r="AE168">
        <v>122.8</v>
      </c>
      <c r="AF168">
        <v>353.24906199999998</v>
      </c>
      <c r="AG168">
        <v>35.324905999999999</v>
      </c>
      <c r="AH168">
        <v>3.2301000000000003E-2</v>
      </c>
      <c r="AI168">
        <v>5.0869999999999999E-2</v>
      </c>
      <c r="AJ168">
        <v>1.5749</v>
      </c>
      <c r="AK168">
        <v>2.4500000000000001E-2</v>
      </c>
      <c r="AL168">
        <v>1.7500000000000002E-2</v>
      </c>
      <c r="AM168">
        <v>13</v>
      </c>
      <c r="AN168">
        <v>3.2710000000000003E-2</v>
      </c>
      <c r="AO168">
        <v>1.962582</v>
      </c>
      <c r="AP168">
        <v>1.8369500000000001</v>
      </c>
      <c r="AQ168">
        <v>0.16312699999999999</v>
      </c>
      <c r="AR168">
        <v>0.16839299999999999</v>
      </c>
      <c r="AS168">
        <v>17.384615</v>
      </c>
      <c r="AT168">
        <v>9.9627510000000008</v>
      </c>
      <c r="AU168">
        <v>9.9559999999999996E-3</v>
      </c>
      <c r="AV168">
        <v>5.6480000000000002E-3</v>
      </c>
      <c r="AW168">
        <v>157.00585000000001</v>
      </c>
      <c r="AX168">
        <v>72.814340999999999</v>
      </c>
      <c r="AY168">
        <v>360.964947</v>
      </c>
      <c r="AZ168">
        <v>97.976658999999998</v>
      </c>
      <c r="BA168">
        <v>25.798925000000001</v>
      </c>
      <c r="BB168">
        <v>29.896352</v>
      </c>
      <c r="BC168">
        <v>5.6455659999999996</v>
      </c>
      <c r="BD168">
        <v>1.456863</v>
      </c>
    </row>
    <row r="169" spans="1:60" x14ac:dyDescent="0.25">
      <c r="A169" t="s">
        <v>658</v>
      </c>
      <c r="B169" s="29">
        <v>5</v>
      </c>
      <c r="C169" t="s">
        <v>38</v>
      </c>
      <c r="D169">
        <v>9</v>
      </c>
      <c r="E169" t="s">
        <v>1</v>
      </c>
      <c r="F169" t="s">
        <v>244</v>
      </c>
      <c r="G169" s="6">
        <v>11.865801425443239</v>
      </c>
      <c r="H169" s="6">
        <v>5.2498352876342418</v>
      </c>
      <c r="I169" t="s">
        <v>50</v>
      </c>
      <c r="J169" s="29">
        <v>14176</v>
      </c>
      <c r="K169" s="29">
        <v>126</v>
      </c>
      <c r="L169" s="29">
        <f t="shared" si="17"/>
        <v>0.88882618510158007</v>
      </c>
      <c r="M169" s="29">
        <v>5.0455555555556288E-2</v>
      </c>
      <c r="N169" s="29">
        <v>4.5735020941213844E-2</v>
      </c>
      <c r="O169" s="29">
        <v>36.018869825702637</v>
      </c>
      <c r="P169" s="29">
        <f t="shared" si="15"/>
        <v>10.869419029042685</v>
      </c>
      <c r="Q169" s="29">
        <v>1.5210418383497377</v>
      </c>
      <c r="R169" s="29">
        <f t="shared" si="16"/>
        <v>0.76543769336337608</v>
      </c>
      <c r="S169" s="29">
        <v>1.1044486586003255</v>
      </c>
      <c r="T169" s="29">
        <v>1.4526399999999999</v>
      </c>
      <c r="U169" s="29">
        <v>0</v>
      </c>
      <c r="V169" s="29">
        <f t="shared" si="18"/>
        <v>120</v>
      </c>
      <c r="W169" s="29">
        <f t="shared" si="19"/>
        <v>116.33333333333333</v>
      </c>
      <c r="X169" s="29">
        <f t="shared" si="20"/>
        <v>236.33333333333334</v>
      </c>
      <c r="Y169" s="29">
        <v>22.5</v>
      </c>
      <c r="Z169" s="29" t="s">
        <v>2263</v>
      </c>
      <c r="AB169">
        <v>14193</v>
      </c>
      <c r="AC169">
        <v>397.43554999999998</v>
      </c>
      <c r="AD169">
        <v>35.711450999999997</v>
      </c>
      <c r="AE169">
        <v>141.69</v>
      </c>
      <c r="AF169">
        <v>553.72985600000004</v>
      </c>
      <c r="AG169">
        <v>55.372985999999997</v>
      </c>
      <c r="AH169">
        <v>2.7992E-2</v>
      </c>
      <c r="AI169">
        <v>4.3290000000000002E-2</v>
      </c>
      <c r="AJ169">
        <v>1.5465249999999999</v>
      </c>
      <c r="AK169">
        <v>2.3800000000000002E-2</v>
      </c>
      <c r="AL169">
        <v>2.2499999999999999E-2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G169">
        <f>COUNT(#REF!)</f>
        <v>0</v>
      </c>
      <c r="BH169">
        <v>50</v>
      </c>
    </row>
    <row r="170" spans="1:60" x14ac:dyDescent="0.25">
      <c r="A170" t="s">
        <v>659</v>
      </c>
      <c r="B170" s="29">
        <v>5</v>
      </c>
      <c r="C170" t="s">
        <v>38</v>
      </c>
      <c r="D170">
        <v>9</v>
      </c>
      <c r="E170" t="s">
        <v>1</v>
      </c>
      <c r="F170" t="s">
        <v>244</v>
      </c>
      <c r="G170" s="6">
        <v>11.865801425443239</v>
      </c>
      <c r="H170" s="6">
        <v>5.2498352876342418</v>
      </c>
      <c r="I170" t="s">
        <v>50</v>
      </c>
      <c r="J170" s="29">
        <v>15834</v>
      </c>
      <c r="K170" s="29">
        <v>2857</v>
      </c>
      <c r="L170" s="29">
        <f t="shared" si="17"/>
        <v>18.043450802071494</v>
      </c>
      <c r="M170" s="29">
        <v>4.8503924418604023E-2</v>
      </c>
      <c r="N170" s="29">
        <v>0.85649586125226518</v>
      </c>
      <c r="O170" s="29">
        <v>39.423707753105717</v>
      </c>
      <c r="P170" s="29">
        <f t="shared" si="15"/>
        <v>14.274256956445765</v>
      </c>
      <c r="Q170" s="29">
        <v>0.74389676044488728</v>
      </c>
      <c r="R170" s="29">
        <f t="shared" si="16"/>
        <v>1.1707384541474353E-2</v>
      </c>
      <c r="T170" s="29">
        <v>1.4526399999999999</v>
      </c>
      <c r="U170" s="29">
        <v>0</v>
      </c>
      <c r="V170" s="29">
        <f t="shared" si="18"/>
        <v>120</v>
      </c>
      <c r="W170" s="29">
        <f t="shared" si="19"/>
        <v>116.33333333333333</v>
      </c>
      <c r="X170" s="29">
        <f t="shared" si="20"/>
        <v>236.33333333333334</v>
      </c>
      <c r="Y170" s="29">
        <v>22.5</v>
      </c>
      <c r="Z170" s="29" t="s">
        <v>2263</v>
      </c>
      <c r="AB170">
        <v>16089</v>
      </c>
      <c r="AC170">
        <v>408.84507500000001</v>
      </c>
      <c r="AD170">
        <v>39.352314999999997</v>
      </c>
      <c r="AE170">
        <v>160.88</v>
      </c>
      <c r="AF170">
        <v>484.66508599999997</v>
      </c>
      <c r="AG170">
        <v>48.466509000000002</v>
      </c>
      <c r="AH170">
        <v>2.5405E-2</v>
      </c>
      <c r="AI170">
        <v>1.8922000000000001E-2</v>
      </c>
      <c r="AJ170">
        <v>0.74479099999999998</v>
      </c>
      <c r="AK170">
        <v>2.0549999999999999E-2</v>
      </c>
      <c r="AL170">
        <v>1.2500000000000001E-2</v>
      </c>
      <c r="AM170">
        <v>43</v>
      </c>
      <c r="AN170">
        <v>0.105174</v>
      </c>
      <c r="AO170">
        <v>6.3104589999999998</v>
      </c>
      <c r="AP170">
        <v>4.0524579999999997</v>
      </c>
      <c r="AQ170">
        <v>8.7397000000000002E-2</v>
      </c>
      <c r="AR170">
        <v>7.0026000000000005E-2</v>
      </c>
      <c r="AS170">
        <v>15.162791</v>
      </c>
      <c r="AT170">
        <v>5.8673029999999997</v>
      </c>
      <c r="AU170">
        <v>6.1710000000000003E-3</v>
      </c>
      <c r="AV170">
        <v>3.405E-3</v>
      </c>
      <c r="AW170">
        <v>201.146174</v>
      </c>
      <c r="AX170">
        <v>65.600910999999996</v>
      </c>
      <c r="AY170">
        <v>454.13445999999999</v>
      </c>
      <c r="AZ170">
        <v>148.899766</v>
      </c>
      <c r="BA170">
        <v>9.1657259999999994</v>
      </c>
      <c r="BB170">
        <v>15.001727000000001</v>
      </c>
      <c r="BC170">
        <v>5.9768679999999996</v>
      </c>
      <c r="BD170">
        <v>3.9434779999999998</v>
      </c>
      <c r="BG170">
        <f>COUNT(#REF!)</f>
        <v>0</v>
      </c>
      <c r="BH170">
        <v>50</v>
      </c>
    </row>
    <row r="171" spans="1:60" x14ac:dyDescent="0.25">
      <c r="A171" t="s">
        <v>660</v>
      </c>
      <c r="B171" s="29">
        <v>5</v>
      </c>
      <c r="C171" t="s">
        <v>17</v>
      </c>
      <c r="D171">
        <v>8</v>
      </c>
      <c r="E171" t="s">
        <v>1</v>
      </c>
      <c r="F171" t="s">
        <v>244</v>
      </c>
      <c r="G171" s="6">
        <v>11.865801425443239</v>
      </c>
      <c r="H171" s="6">
        <v>5.2498352876342418</v>
      </c>
      <c r="I171" t="s">
        <v>50</v>
      </c>
      <c r="J171" s="29">
        <v>17001</v>
      </c>
      <c r="K171" s="29">
        <v>2522</v>
      </c>
      <c r="L171" s="29">
        <f t="shared" si="17"/>
        <v>14.834421504617376</v>
      </c>
      <c r="M171" s="29">
        <v>4.8940807560138036E-2</v>
      </c>
      <c r="N171" s="29">
        <v>0.73028769933576798</v>
      </c>
      <c r="O171" s="29">
        <v>42.665364867379353</v>
      </c>
      <c r="P171" s="29">
        <f t="shared" si="15"/>
        <v>17.515914070719401</v>
      </c>
      <c r="Q171" s="29">
        <v>0.76595993910863502</v>
      </c>
      <c r="R171" s="29">
        <f t="shared" si="16"/>
        <v>1.0355794122273387E-2</v>
      </c>
      <c r="T171" s="29">
        <v>1.4526399999999999</v>
      </c>
      <c r="U171" s="29">
        <v>0</v>
      </c>
      <c r="V171" s="29">
        <f t="shared" si="18"/>
        <v>120</v>
      </c>
      <c r="W171" s="29">
        <f t="shared" si="19"/>
        <v>116.33333333333333</v>
      </c>
      <c r="X171" s="29">
        <f t="shared" si="20"/>
        <v>236.33333333333334</v>
      </c>
      <c r="Y171" s="29">
        <v>22.5</v>
      </c>
      <c r="Z171" s="29" t="s">
        <v>2263</v>
      </c>
      <c r="AB171">
        <v>17206</v>
      </c>
      <c r="AC171">
        <v>403.42197499999997</v>
      </c>
      <c r="AD171">
        <v>42.650131000000002</v>
      </c>
      <c r="AE171">
        <v>172.05</v>
      </c>
      <c r="AF171">
        <v>560.55007599999999</v>
      </c>
      <c r="AG171">
        <v>56.055008000000001</v>
      </c>
      <c r="AH171">
        <v>2.3444E-2</v>
      </c>
      <c r="AI171">
        <v>1.7950000000000001E-2</v>
      </c>
      <c r="AJ171">
        <v>0.76566800000000002</v>
      </c>
      <c r="AK171">
        <v>1.8075000000000001E-2</v>
      </c>
      <c r="AL171">
        <v>1.2500000000000001E-2</v>
      </c>
      <c r="AM171">
        <v>39</v>
      </c>
      <c r="AN171">
        <v>9.6672999999999995E-2</v>
      </c>
      <c r="AO171">
        <v>5.8003780000000003</v>
      </c>
      <c r="AP171">
        <v>4.2543300000000004</v>
      </c>
      <c r="AQ171">
        <v>0.11701499999999999</v>
      </c>
      <c r="AR171">
        <v>8.3821000000000007E-2</v>
      </c>
      <c r="AS171">
        <v>18.769231000000001</v>
      </c>
      <c r="AT171">
        <v>7.3142310000000004</v>
      </c>
      <c r="AU171">
        <v>6.5849999999999997E-3</v>
      </c>
      <c r="AV171">
        <v>3.4520000000000002E-3</v>
      </c>
      <c r="AW171">
        <v>189.69195099999999</v>
      </c>
      <c r="AX171">
        <v>65.472292999999993</v>
      </c>
      <c r="AY171">
        <v>411.55814700000002</v>
      </c>
      <c r="AZ171">
        <v>106.64002000000001</v>
      </c>
      <c r="BA171">
        <v>10.299763</v>
      </c>
      <c r="BB171">
        <v>12.124280000000001</v>
      </c>
      <c r="BC171">
        <v>6.2003259999999996</v>
      </c>
      <c r="BD171">
        <v>3.4992709999999998</v>
      </c>
      <c r="BG171">
        <f>SUM(BG169:BG170)</f>
        <v>0</v>
      </c>
    </row>
    <row r="172" spans="1:60" x14ac:dyDescent="0.25">
      <c r="A172" t="s">
        <v>661</v>
      </c>
      <c r="B172" s="29">
        <v>5</v>
      </c>
      <c r="C172" t="s">
        <v>3</v>
      </c>
      <c r="D172">
        <v>4</v>
      </c>
      <c r="E172" t="s">
        <v>1</v>
      </c>
      <c r="F172" t="s">
        <v>244</v>
      </c>
      <c r="G172" s="6">
        <v>11.865801425443239</v>
      </c>
      <c r="H172" s="6">
        <v>5.2498352876342418</v>
      </c>
      <c r="I172" t="s">
        <v>52</v>
      </c>
      <c r="J172" s="29">
        <v>24190</v>
      </c>
      <c r="K172" s="29">
        <v>256</v>
      </c>
      <c r="L172" s="29">
        <f t="shared" si="17"/>
        <v>1.0582885489871847</v>
      </c>
      <c r="M172" s="29">
        <v>3.578484848485132E-2</v>
      </c>
      <c r="N172" s="29">
        <v>9.0362031384301739E-2</v>
      </c>
      <c r="O172" s="29">
        <v>66.238107248068459</v>
      </c>
      <c r="P172" s="29">
        <f t="shared" si="15"/>
        <v>41.088656451408511</v>
      </c>
      <c r="Q172" s="29">
        <v>0.67359293838742618</v>
      </c>
      <c r="R172" s="29">
        <f t="shared" si="16"/>
        <v>8.201120659893546E-2</v>
      </c>
      <c r="T172" s="29">
        <v>1.4526399999999999</v>
      </c>
      <c r="U172" s="29">
        <v>0</v>
      </c>
      <c r="V172" s="29">
        <f t="shared" si="18"/>
        <v>120</v>
      </c>
      <c r="W172" s="29">
        <f t="shared" si="19"/>
        <v>116.33333333333333</v>
      </c>
      <c r="X172" s="29">
        <f t="shared" si="20"/>
        <v>236.33333333333334</v>
      </c>
      <c r="Y172" s="29">
        <v>22.5</v>
      </c>
      <c r="Z172" s="29" t="s">
        <v>2263</v>
      </c>
      <c r="AB172">
        <v>24568</v>
      </c>
      <c r="AC172">
        <v>370.869575</v>
      </c>
      <c r="AD172">
        <v>66.244311999999994</v>
      </c>
      <c r="AE172">
        <v>245.67</v>
      </c>
      <c r="AF172">
        <v>1069.0352949999999</v>
      </c>
      <c r="AG172">
        <v>106.90352900000001</v>
      </c>
      <c r="AH172">
        <v>1.5094E-2</v>
      </c>
      <c r="AI172">
        <v>1.0156999999999999E-2</v>
      </c>
      <c r="AJ172">
        <v>0.67294799999999999</v>
      </c>
      <c r="AK172">
        <v>1.2574999999999999E-2</v>
      </c>
      <c r="AL172">
        <v>7.4999999999999997E-3</v>
      </c>
      <c r="AM172">
        <v>4</v>
      </c>
      <c r="AN172">
        <v>1.0784999999999999E-2</v>
      </c>
      <c r="AO172">
        <v>0.64712800000000004</v>
      </c>
      <c r="AP172">
        <v>0.88733300000000004</v>
      </c>
      <c r="AQ172">
        <v>0.40613100000000002</v>
      </c>
      <c r="AR172">
        <v>0.13494</v>
      </c>
      <c r="AS172">
        <v>54.5</v>
      </c>
      <c r="AT172">
        <v>15</v>
      </c>
      <c r="AU172">
        <v>7.5909999999999997E-3</v>
      </c>
      <c r="AV172">
        <v>2.6610000000000002E-3</v>
      </c>
      <c r="AW172">
        <v>134.276781</v>
      </c>
      <c r="AX172">
        <v>11.138223</v>
      </c>
      <c r="AY172">
        <v>337.45050099999997</v>
      </c>
      <c r="AZ172">
        <v>23.866987000000002</v>
      </c>
      <c r="BA172">
        <v>57.234566999999998</v>
      </c>
      <c r="BB172">
        <v>54.218766000000002</v>
      </c>
      <c r="BC172">
        <v>5.7574709999999998</v>
      </c>
      <c r="BD172">
        <v>0.72843100000000005</v>
      </c>
    </row>
    <row r="173" spans="1:60" x14ac:dyDescent="0.25">
      <c r="A173" t="s">
        <v>662</v>
      </c>
      <c r="B173" s="29">
        <v>5</v>
      </c>
      <c r="C173" t="s">
        <v>0</v>
      </c>
      <c r="D173">
        <v>10</v>
      </c>
      <c r="E173" t="s">
        <v>1</v>
      </c>
      <c r="F173" t="s">
        <v>245</v>
      </c>
      <c r="G173" s="6">
        <v>11.865801425443239</v>
      </c>
      <c r="H173" s="6">
        <v>5.2498352876342418</v>
      </c>
      <c r="I173" t="s">
        <v>50</v>
      </c>
      <c r="J173" s="29">
        <v>14922</v>
      </c>
      <c r="K173" s="29">
        <v>566</v>
      </c>
      <c r="L173" s="29">
        <f t="shared" si="17"/>
        <v>3.793057230934191</v>
      </c>
      <c r="M173" s="29">
        <v>5.4026013513508643E-2</v>
      </c>
      <c r="N173" s="29">
        <v>0.18779896453919898</v>
      </c>
      <c r="O173" s="29">
        <v>37.869407416944959</v>
      </c>
      <c r="P173" s="29">
        <f t="shared" si="15"/>
        <v>12.719956620285007</v>
      </c>
      <c r="Q173" s="29">
        <v>0.62371751161359679</v>
      </c>
      <c r="R173" s="29">
        <f t="shared" si="16"/>
        <v>0.13188663337276485</v>
      </c>
      <c r="T173" s="29">
        <v>1.4526399999999999</v>
      </c>
      <c r="U173" s="29">
        <v>0</v>
      </c>
      <c r="V173" s="29">
        <f t="shared" si="18"/>
        <v>120</v>
      </c>
      <c r="W173" s="29">
        <f t="shared" si="19"/>
        <v>116.33333333333333</v>
      </c>
      <c r="X173" s="29">
        <f t="shared" si="20"/>
        <v>236.33333333333334</v>
      </c>
      <c r="Y173" s="29">
        <v>22.5</v>
      </c>
      <c r="Z173" s="29" t="s">
        <v>2263</v>
      </c>
      <c r="AB173">
        <v>15036</v>
      </c>
      <c r="AC173">
        <v>397.28887500000002</v>
      </c>
      <c r="AD173">
        <v>37.846516999999999</v>
      </c>
      <c r="AE173">
        <v>150.35</v>
      </c>
      <c r="AF173">
        <v>466.53360800000002</v>
      </c>
      <c r="AG173">
        <v>46.653360999999997</v>
      </c>
      <c r="AH173">
        <v>2.6419999999999999E-2</v>
      </c>
      <c r="AI173">
        <v>1.6525000000000001E-2</v>
      </c>
      <c r="AJ173">
        <v>0.625467</v>
      </c>
      <c r="AK173">
        <v>2.2800000000000001E-2</v>
      </c>
      <c r="AL173">
        <v>1.2500000000000001E-2</v>
      </c>
      <c r="AM173">
        <v>7</v>
      </c>
      <c r="AN173">
        <v>1.7618999999999999E-2</v>
      </c>
      <c r="AO173">
        <v>1.0571649999999999</v>
      </c>
      <c r="AP173">
        <v>1.8888</v>
      </c>
      <c r="AQ173">
        <v>0.45949299999999998</v>
      </c>
      <c r="AR173">
        <v>0.24097099999999999</v>
      </c>
      <c r="AS173">
        <v>40.571429000000002</v>
      </c>
      <c r="AT173">
        <v>15.360742</v>
      </c>
      <c r="AU173">
        <v>1.1612000000000001E-2</v>
      </c>
      <c r="AV173">
        <v>5.1570000000000001E-3</v>
      </c>
      <c r="AW173">
        <v>92.026938999999999</v>
      </c>
      <c r="AX173">
        <v>15.254412</v>
      </c>
      <c r="AY173">
        <v>706.406747</v>
      </c>
      <c r="AZ173">
        <v>345.20066500000001</v>
      </c>
      <c r="BA173">
        <v>44.849254000000002</v>
      </c>
      <c r="BB173">
        <v>82.058674999999994</v>
      </c>
      <c r="BC173">
        <v>6.0274020000000004</v>
      </c>
      <c r="BD173">
        <v>1.6903090000000001</v>
      </c>
    </row>
    <row r="174" spans="1:60" x14ac:dyDescent="0.25">
      <c r="A174" t="s">
        <v>663</v>
      </c>
      <c r="B174" s="29">
        <v>5</v>
      </c>
      <c r="C174" t="s">
        <v>8</v>
      </c>
      <c r="D174">
        <v>1</v>
      </c>
      <c r="E174" t="s">
        <v>1</v>
      </c>
      <c r="F174" t="s">
        <v>245</v>
      </c>
      <c r="G174" s="6">
        <v>11.865801425443239</v>
      </c>
      <c r="H174" s="6">
        <v>5.2498352876342418</v>
      </c>
      <c r="I174" t="s">
        <v>51</v>
      </c>
      <c r="J174" s="29">
        <v>8443</v>
      </c>
      <c r="K174" s="29">
        <v>4</v>
      </c>
      <c r="L174" s="29">
        <f t="shared" si="17"/>
        <v>4.7376524931896244E-2</v>
      </c>
      <c r="M174" s="29">
        <v>1.9650000000012824E-2</v>
      </c>
      <c r="N174" s="29">
        <v>3.2885424850486139E-3</v>
      </c>
      <c r="O174" s="29">
        <v>27.765164201265449</v>
      </c>
      <c r="P174" s="29">
        <f t="shared" si="15"/>
        <v>2.6157134046054971</v>
      </c>
      <c r="Q174" s="29">
        <v>0.78318202483603527</v>
      </c>
      <c r="R174" s="29">
        <f t="shared" si="16"/>
        <v>2.7577879849673637E-2</v>
      </c>
      <c r="S174" s="29">
        <v>0.62484070584912088</v>
      </c>
      <c r="T174" s="29">
        <v>1.4526399999999999</v>
      </c>
      <c r="U174" s="29">
        <v>0</v>
      </c>
      <c r="V174" s="29">
        <f t="shared" si="18"/>
        <v>120</v>
      </c>
      <c r="W174" s="29">
        <f t="shared" si="19"/>
        <v>116.33333333333333</v>
      </c>
      <c r="X174" s="29">
        <f t="shared" si="20"/>
        <v>236.33333333333334</v>
      </c>
      <c r="Y174" s="29">
        <v>22.5</v>
      </c>
      <c r="Z174" s="29" t="s">
        <v>2263</v>
      </c>
      <c r="AB174">
        <v>8519</v>
      </c>
      <c r="AC174">
        <v>306.86754999999999</v>
      </c>
      <c r="AD174">
        <v>27.761163</v>
      </c>
      <c r="AE174">
        <v>85.18</v>
      </c>
      <c r="AF174">
        <v>273.967421</v>
      </c>
      <c r="AG174">
        <v>27.396742</v>
      </c>
      <c r="AH174">
        <v>3.6012000000000002E-2</v>
      </c>
      <c r="AI174">
        <v>2.8138E-2</v>
      </c>
      <c r="AJ174">
        <v>0.78135900000000003</v>
      </c>
      <c r="AK174">
        <v>2.8649999999999998E-2</v>
      </c>
      <c r="AL174">
        <v>2.2499999999999999E-2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</row>
    <row r="175" spans="1:60" x14ac:dyDescent="0.25">
      <c r="A175" t="s">
        <v>663</v>
      </c>
      <c r="B175" s="29">
        <v>5</v>
      </c>
      <c r="C175" t="s">
        <v>14</v>
      </c>
      <c r="D175">
        <v>1</v>
      </c>
      <c r="E175" t="s">
        <v>7</v>
      </c>
      <c r="F175" t="s">
        <v>245</v>
      </c>
      <c r="G175" s="6">
        <v>11.865801425443239</v>
      </c>
      <c r="H175" s="6">
        <v>5.2498352876342418</v>
      </c>
      <c r="I175" t="s">
        <v>51</v>
      </c>
      <c r="J175" s="29">
        <v>4959</v>
      </c>
      <c r="K175" s="29">
        <v>906</v>
      </c>
      <c r="L175" s="29">
        <f t="shared" si="17"/>
        <v>18.269812462189957</v>
      </c>
      <c r="M175" s="29">
        <v>8.5856818181818353E-2</v>
      </c>
      <c r="N175" s="29">
        <v>0.39791364069088231</v>
      </c>
      <c r="O175" s="29">
        <v>16.307882183356078</v>
      </c>
      <c r="P175" s="29">
        <f t="shared" si="15"/>
        <v>8.841568613303874</v>
      </c>
      <c r="Q175" s="29">
        <v>1.2590108629188346</v>
      </c>
      <c r="R175" s="29">
        <f t="shared" si="16"/>
        <v>0.50340671793247294</v>
      </c>
      <c r="S175" s="29">
        <v>0.72220630926205132</v>
      </c>
      <c r="T175" s="29">
        <v>1.4526399999999999</v>
      </c>
      <c r="U175" s="29">
        <v>0</v>
      </c>
      <c r="V175" s="29">
        <f t="shared" si="18"/>
        <v>120</v>
      </c>
      <c r="W175" s="29">
        <f t="shared" si="19"/>
        <v>116.33333333333333</v>
      </c>
      <c r="X175" s="29">
        <f t="shared" si="20"/>
        <v>236.33333333333334</v>
      </c>
      <c r="Y175" s="29">
        <v>22.5</v>
      </c>
      <c r="Z175" s="29" t="s">
        <v>2263</v>
      </c>
      <c r="AB175">
        <v>4986</v>
      </c>
      <c r="AC175">
        <v>306.86754999999999</v>
      </c>
      <c r="AD175">
        <v>16.248052000000001</v>
      </c>
      <c r="AE175">
        <v>49.56</v>
      </c>
      <c r="AF175">
        <v>94.088821999999993</v>
      </c>
      <c r="AG175">
        <v>9.4088820000000002</v>
      </c>
      <c r="AH175">
        <v>6.1504999999999997E-2</v>
      </c>
      <c r="AI175">
        <v>7.7238000000000001E-2</v>
      </c>
      <c r="AJ175">
        <v>1.255803</v>
      </c>
      <c r="AK175">
        <v>4.0349999999999997E-2</v>
      </c>
      <c r="AL175">
        <v>1.7500000000000002E-2</v>
      </c>
      <c r="AM175">
        <v>20</v>
      </c>
      <c r="AN175">
        <v>6.5174999999999997E-2</v>
      </c>
      <c r="AO175">
        <v>3.910482</v>
      </c>
      <c r="AP175">
        <v>6.7188129999999999</v>
      </c>
      <c r="AQ175">
        <v>0.17372099999999999</v>
      </c>
      <c r="AR175">
        <v>0.17883599999999999</v>
      </c>
      <c r="AS175">
        <v>16.75</v>
      </c>
      <c r="AT175">
        <v>10.187066</v>
      </c>
      <c r="AU175">
        <v>1.103E-2</v>
      </c>
      <c r="AV175">
        <v>8.9999999999999993E-3</v>
      </c>
      <c r="AW175">
        <v>119.135794</v>
      </c>
      <c r="AX175">
        <v>46.806907000000002</v>
      </c>
      <c r="AY175">
        <v>350.40118200000001</v>
      </c>
      <c r="AZ175">
        <v>191.205037</v>
      </c>
      <c r="BA175">
        <v>10.649307</v>
      </c>
      <c r="BB175">
        <v>13.763908000000001</v>
      </c>
      <c r="BC175">
        <v>8.4787370000000006</v>
      </c>
      <c r="BD175">
        <v>3.14466</v>
      </c>
    </row>
    <row r="176" spans="1:60" x14ac:dyDescent="0.25">
      <c r="A176" t="s">
        <v>663</v>
      </c>
      <c r="B176" s="29">
        <v>5</v>
      </c>
      <c r="C176" t="s">
        <v>3</v>
      </c>
      <c r="D176">
        <v>4</v>
      </c>
      <c r="E176" t="s">
        <v>1</v>
      </c>
      <c r="F176" t="s">
        <v>245</v>
      </c>
      <c r="G176" s="6">
        <v>11.865801425443239</v>
      </c>
      <c r="H176" s="6">
        <v>5.2498352876342418</v>
      </c>
      <c r="I176" t="s">
        <v>52</v>
      </c>
      <c r="J176" s="29">
        <v>7933</v>
      </c>
      <c r="K176" s="29">
        <v>11</v>
      </c>
      <c r="L176" s="29">
        <f t="shared" si="17"/>
        <v>0.13866128828942392</v>
      </c>
      <c r="M176" s="29">
        <v>0.15109999999999957</v>
      </c>
      <c r="N176" s="29">
        <v>3.2885424850486139E-3</v>
      </c>
      <c r="O176" s="29">
        <v>26.088007533890654</v>
      </c>
      <c r="P176" s="29">
        <f t="shared" si="15"/>
        <v>0.93855673723070154</v>
      </c>
      <c r="Q176" s="29">
        <v>0.50908143538603967</v>
      </c>
      <c r="R176" s="29">
        <f t="shared" si="16"/>
        <v>0.24652270960032197</v>
      </c>
      <c r="S176" s="29">
        <v>1.0222465773415956</v>
      </c>
      <c r="T176" s="29">
        <v>1.4526399999999999</v>
      </c>
      <c r="U176" s="29">
        <v>0</v>
      </c>
      <c r="V176" s="29">
        <f t="shared" si="18"/>
        <v>120</v>
      </c>
      <c r="W176" s="29">
        <f t="shared" si="19"/>
        <v>116.33333333333333</v>
      </c>
      <c r="X176" s="29">
        <f t="shared" si="20"/>
        <v>236.33333333333334</v>
      </c>
      <c r="Y176" s="29">
        <v>22.5</v>
      </c>
      <c r="Z176" s="29" t="s">
        <v>2263</v>
      </c>
      <c r="AB176">
        <v>7989</v>
      </c>
      <c r="AC176">
        <v>306.86754999999999</v>
      </c>
      <c r="AD176">
        <v>26.034033000000001</v>
      </c>
      <c r="AE176">
        <v>79.88</v>
      </c>
      <c r="AF176">
        <v>243.72067100000001</v>
      </c>
      <c r="AG176">
        <v>24.372067000000001</v>
      </c>
      <c r="AH176">
        <v>3.8396E-2</v>
      </c>
      <c r="AI176">
        <v>1.9563000000000001E-2</v>
      </c>
      <c r="AJ176">
        <v>0.50951100000000005</v>
      </c>
      <c r="AK176">
        <v>3.3875000000000002E-2</v>
      </c>
      <c r="AL176">
        <v>2.75E-2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</row>
    <row r="177" spans="1:60" x14ac:dyDescent="0.25">
      <c r="A177" t="s">
        <v>663</v>
      </c>
      <c r="B177" s="29">
        <v>5</v>
      </c>
      <c r="C177" t="s">
        <v>17</v>
      </c>
      <c r="D177">
        <v>8</v>
      </c>
      <c r="E177" t="s">
        <v>1</v>
      </c>
      <c r="F177" t="s">
        <v>245</v>
      </c>
      <c r="G177" s="6">
        <v>11.865801425443239</v>
      </c>
      <c r="H177" s="6">
        <v>5.2498352876342418</v>
      </c>
      <c r="I177" t="s">
        <v>50</v>
      </c>
      <c r="J177" s="29">
        <v>2752</v>
      </c>
      <c r="K177" s="29">
        <v>227</v>
      </c>
      <c r="L177" s="29">
        <f t="shared" si="17"/>
        <v>8.2485465116279055</v>
      </c>
      <c r="M177" s="29">
        <v>0.32248804347826071</v>
      </c>
      <c r="N177" s="29">
        <v>7.5636477156118126E-2</v>
      </c>
      <c r="O177" s="29">
        <v>9.0500689188537855</v>
      </c>
      <c r="P177" s="29">
        <f t="shared" si="15"/>
        <v>16.099381877806167</v>
      </c>
      <c r="Q177" s="29">
        <v>1.6412032269660046</v>
      </c>
      <c r="R177" s="29">
        <f t="shared" si="16"/>
        <v>0.88559908197964299</v>
      </c>
      <c r="S177" s="29">
        <v>1.0353236060809723</v>
      </c>
      <c r="T177" s="29">
        <v>1.4526399999999999</v>
      </c>
      <c r="U177" s="29">
        <v>0</v>
      </c>
      <c r="V177" s="29">
        <f t="shared" si="18"/>
        <v>120</v>
      </c>
      <c r="W177" s="29">
        <f t="shared" si="19"/>
        <v>116.33333333333333</v>
      </c>
      <c r="X177" s="29">
        <f t="shared" si="20"/>
        <v>236.33333333333334</v>
      </c>
      <c r="Y177" s="29">
        <v>22.5</v>
      </c>
      <c r="Z177" s="29" t="s">
        <v>2263</v>
      </c>
      <c r="AB177">
        <v>2778</v>
      </c>
      <c r="AC177">
        <v>306.86754999999999</v>
      </c>
      <c r="AD177">
        <v>9.0527660000000001</v>
      </c>
      <c r="AE177">
        <v>27.35</v>
      </c>
      <c r="AF177">
        <v>44.115388000000003</v>
      </c>
      <c r="AG177">
        <v>4.4115390000000003</v>
      </c>
      <c r="AH177">
        <v>0.110469</v>
      </c>
      <c r="AI177">
        <v>0.18052799999999999</v>
      </c>
      <c r="AJ177">
        <v>1.634198</v>
      </c>
      <c r="AK177">
        <v>7.485E-2</v>
      </c>
      <c r="AL177">
        <v>4.7500000000000001E-2</v>
      </c>
      <c r="AM177">
        <v>5</v>
      </c>
      <c r="AN177">
        <v>1.6293999999999999E-2</v>
      </c>
      <c r="AO177">
        <v>0.97762000000000004</v>
      </c>
      <c r="AP177">
        <v>9.6832250000000002</v>
      </c>
      <c r="AQ177">
        <v>2.5763150000000001</v>
      </c>
      <c r="AR177">
        <v>1.7430619999999999</v>
      </c>
      <c r="AS177">
        <v>53.8</v>
      </c>
      <c r="AT177">
        <v>30.086542000000001</v>
      </c>
      <c r="AU177">
        <v>4.8793999999999997E-2</v>
      </c>
      <c r="AV177">
        <v>1.9067000000000001E-2</v>
      </c>
      <c r="AW177">
        <v>21.940249999999999</v>
      </c>
      <c r="AX177">
        <v>2.9304209999999999</v>
      </c>
      <c r="AY177">
        <v>141.501138</v>
      </c>
      <c r="AZ177">
        <v>190.56443400000001</v>
      </c>
      <c r="BA177">
        <v>7.1797370000000003</v>
      </c>
      <c r="BB177">
        <v>8.0787610000000001</v>
      </c>
      <c r="BC177">
        <v>7.4662230000000003</v>
      </c>
      <c r="BD177">
        <v>1.8633900000000001</v>
      </c>
    </row>
    <row r="178" spans="1:60" x14ac:dyDescent="0.25">
      <c r="A178" t="s">
        <v>664</v>
      </c>
      <c r="B178" s="29">
        <v>5</v>
      </c>
      <c r="C178" t="s">
        <v>13</v>
      </c>
      <c r="D178">
        <v>11</v>
      </c>
      <c r="E178" t="s">
        <v>1</v>
      </c>
      <c r="F178" t="s">
        <v>245</v>
      </c>
      <c r="G178" s="6">
        <v>11.865801425443239</v>
      </c>
      <c r="H178" s="6">
        <v>5.2498352876342418</v>
      </c>
      <c r="I178" t="s">
        <v>51</v>
      </c>
      <c r="J178" s="29">
        <v>14170</v>
      </c>
      <c r="K178" s="29">
        <v>2444</v>
      </c>
      <c r="L178" s="29">
        <f t="shared" si="17"/>
        <v>17.24770642201835</v>
      </c>
      <c r="M178" s="29">
        <v>5.5494673913041963E-2</v>
      </c>
      <c r="N178" s="29">
        <v>0.77256246815528196</v>
      </c>
      <c r="O178" s="29">
        <v>47.596565972871062</v>
      </c>
      <c r="P178" s="29">
        <f t="shared" si="15"/>
        <v>22.44711517621111</v>
      </c>
      <c r="Q178" s="29">
        <v>0.58067419854037061</v>
      </c>
      <c r="R178" s="29">
        <f t="shared" si="16"/>
        <v>0.17492994644599102</v>
      </c>
      <c r="T178" s="29">
        <v>1.4526399999999999</v>
      </c>
      <c r="U178" s="29">
        <v>0</v>
      </c>
      <c r="V178" s="29">
        <f t="shared" si="18"/>
        <v>120</v>
      </c>
      <c r="W178" s="29">
        <f t="shared" si="19"/>
        <v>116.33333333333333</v>
      </c>
      <c r="X178" s="29">
        <f t="shared" si="20"/>
        <v>236.33333333333334</v>
      </c>
      <c r="Y178" s="29">
        <v>22.5</v>
      </c>
      <c r="Z178" s="29" t="s">
        <v>2263</v>
      </c>
      <c r="AB178">
        <v>14286</v>
      </c>
      <c r="AC178">
        <v>302.02147500000001</v>
      </c>
      <c r="AD178">
        <v>47.301271999999997</v>
      </c>
      <c r="AE178">
        <v>142.84</v>
      </c>
      <c r="AF178">
        <v>508.45422100000002</v>
      </c>
      <c r="AG178">
        <v>50.845421999999999</v>
      </c>
      <c r="AH178">
        <v>2.1135999999999999E-2</v>
      </c>
      <c r="AI178">
        <v>1.3030999999999999E-2</v>
      </c>
      <c r="AJ178">
        <v>0.61653500000000006</v>
      </c>
      <c r="AK178">
        <v>2.1925E-2</v>
      </c>
      <c r="AL178">
        <v>2.75E-2</v>
      </c>
      <c r="AM178">
        <v>43</v>
      </c>
      <c r="AN178">
        <v>0.142374</v>
      </c>
      <c r="AO178">
        <v>8.5424389999999999</v>
      </c>
      <c r="AP178">
        <v>9.5898079999999997</v>
      </c>
      <c r="AQ178">
        <v>0.19634499999999999</v>
      </c>
      <c r="AR178">
        <v>0.103672</v>
      </c>
      <c r="AS178">
        <v>31.860465000000001</v>
      </c>
      <c r="AT178">
        <v>13.406788000000001</v>
      </c>
      <c r="AU178">
        <v>6.3619999999999996E-3</v>
      </c>
      <c r="AV178">
        <v>3.333E-3</v>
      </c>
      <c r="AW178">
        <v>171.86411000000001</v>
      </c>
      <c r="AX178">
        <v>50.729398000000003</v>
      </c>
      <c r="AY178">
        <v>391.87922800000001</v>
      </c>
      <c r="AZ178">
        <v>85.726904000000005</v>
      </c>
      <c r="BA178">
        <v>6.2412169999999998</v>
      </c>
      <c r="BB178">
        <v>7.7925930000000001</v>
      </c>
      <c r="BC178">
        <v>8.7362420000000007</v>
      </c>
      <c r="BD178">
        <v>4.2196629999999997</v>
      </c>
    </row>
    <row r="179" spans="1:60" x14ac:dyDescent="0.25">
      <c r="A179" t="s">
        <v>542</v>
      </c>
      <c r="B179" s="29">
        <v>6</v>
      </c>
      <c r="C179" t="s">
        <v>8</v>
      </c>
      <c r="D179">
        <v>1</v>
      </c>
      <c r="E179" t="s">
        <v>1</v>
      </c>
      <c r="F179" t="s">
        <v>244</v>
      </c>
      <c r="G179" s="6">
        <v>10.398849752382809</v>
      </c>
      <c r="H179" s="6">
        <v>2.5956553946537602</v>
      </c>
      <c r="I179" t="s">
        <v>52</v>
      </c>
      <c r="J179" s="29">
        <v>12048</v>
      </c>
      <c r="K179" s="29">
        <v>1107</v>
      </c>
      <c r="L179" s="29">
        <f t="shared" si="17"/>
        <v>9.1882470119521908</v>
      </c>
      <c r="M179" s="29">
        <v>2.9898499999999769E-2</v>
      </c>
      <c r="N179" s="29">
        <v>0.66210392576104937</v>
      </c>
      <c r="O179" s="29">
        <v>53.180187317127483</v>
      </c>
      <c r="P179" s="29">
        <f t="shared" si="15"/>
        <v>28.030736520467531</v>
      </c>
      <c r="Q179" s="29">
        <v>1.2559905886175728</v>
      </c>
      <c r="R179" s="29">
        <f t="shared" si="16"/>
        <v>0.50038644363121121</v>
      </c>
      <c r="T179" s="29">
        <v>1.49752</v>
      </c>
      <c r="U179" s="29">
        <v>0</v>
      </c>
      <c r="V179" s="29">
        <f>AVERAGE(120,120,120)</f>
        <v>120</v>
      </c>
      <c r="W179" s="29">
        <f>AVERAGE(30,31, 28)</f>
        <v>29.666666666666668</v>
      </c>
      <c r="X179" s="29">
        <f>AVERAGE(156,165,165)</f>
        <v>162</v>
      </c>
      <c r="Y179" s="29">
        <v>38</v>
      </c>
      <c r="Z179" s="29" t="s">
        <v>2264</v>
      </c>
      <c r="AB179">
        <v>16444</v>
      </c>
      <c r="AC179">
        <v>310.36747500000001</v>
      </c>
      <c r="AD179">
        <v>52.982356000000003</v>
      </c>
      <c r="AE179">
        <v>164.43</v>
      </c>
      <c r="AF179">
        <v>614.29884000000004</v>
      </c>
      <c r="AG179">
        <v>61.429884000000001</v>
      </c>
      <c r="AH179">
        <v>1.8870999999999999E-2</v>
      </c>
      <c r="AI179">
        <v>2.3885E-2</v>
      </c>
      <c r="AJ179">
        <v>1.265725</v>
      </c>
      <c r="AK179">
        <v>1.4075000000000001E-2</v>
      </c>
      <c r="AL179">
        <v>7.4999999999999997E-3</v>
      </c>
      <c r="AM179">
        <v>24</v>
      </c>
      <c r="AN179">
        <v>7.7327999999999994E-2</v>
      </c>
      <c r="AO179">
        <v>4.6396610000000003</v>
      </c>
      <c r="AP179">
        <v>3.8676720000000002</v>
      </c>
      <c r="AQ179">
        <v>0.145568</v>
      </c>
      <c r="AR179">
        <v>6.6432000000000005E-2</v>
      </c>
      <c r="AS179">
        <v>26.5</v>
      </c>
      <c r="AT179">
        <v>8.5108630000000005</v>
      </c>
      <c r="AU179">
        <v>5.7089999999999997E-3</v>
      </c>
      <c r="AV179">
        <v>3.3210000000000002E-3</v>
      </c>
      <c r="AW179">
        <v>205.86782700000001</v>
      </c>
      <c r="AX179">
        <v>91.519898999999995</v>
      </c>
      <c r="AY179">
        <v>502.29071800000003</v>
      </c>
      <c r="AZ179">
        <v>82.125073999999998</v>
      </c>
      <c r="BA179">
        <v>8.3891489999999997</v>
      </c>
      <c r="BB179">
        <v>11.817989000000001</v>
      </c>
      <c r="BC179">
        <v>7.4516679999999997</v>
      </c>
      <c r="BD179">
        <v>5.9721580000000003</v>
      </c>
    </row>
    <row r="180" spans="1:60" x14ac:dyDescent="0.25">
      <c r="A180" t="s">
        <v>543</v>
      </c>
      <c r="B180" s="29">
        <v>6</v>
      </c>
      <c r="C180" t="s">
        <v>38</v>
      </c>
      <c r="D180">
        <v>9</v>
      </c>
      <c r="E180" t="s">
        <v>1</v>
      </c>
      <c r="F180" t="s">
        <v>244</v>
      </c>
      <c r="G180" s="6">
        <v>10.398849752382809</v>
      </c>
      <c r="H180" s="6">
        <v>2.5956553946537602</v>
      </c>
      <c r="I180" t="s">
        <v>52</v>
      </c>
      <c r="J180" s="29">
        <v>11430</v>
      </c>
      <c r="K180" s="29">
        <v>1617</v>
      </c>
      <c r="L180" s="29">
        <f t="shared" si="17"/>
        <v>14.146981627296586</v>
      </c>
      <c r="M180" s="29">
        <v>3.7053717948717861E-2</v>
      </c>
      <c r="N180" s="29">
        <v>0.83431954794692142</v>
      </c>
      <c r="O180" s="29">
        <v>48.903961195042626</v>
      </c>
      <c r="P180" s="29">
        <f t="shared" si="15"/>
        <v>23.754510398382674</v>
      </c>
      <c r="Q180" s="29">
        <v>1.6961243371234307</v>
      </c>
      <c r="R180" s="29">
        <f t="shared" si="16"/>
        <v>0.94052019213706906</v>
      </c>
      <c r="T180" s="29">
        <v>1.49752</v>
      </c>
      <c r="U180" s="29">
        <v>0</v>
      </c>
      <c r="V180" s="29">
        <f>AVERAGE(120,120,120)</f>
        <v>120</v>
      </c>
      <c r="W180" s="29">
        <f>AVERAGE(30,31, 28)</f>
        <v>29.666666666666668</v>
      </c>
      <c r="X180" s="29">
        <f>AVERAGE(156,165,165)</f>
        <v>162</v>
      </c>
      <c r="Y180" s="29">
        <v>38</v>
      </c>
      <c r="Z180" s="29" t="s">
        <v>2264</v>
      </c>
      <c r="AB180">
        <v>14986</v>
      </c>
      <c r="AC180">
        <v>301.37254999999999</v>
      </c>
      <c r="AD180">
        <v>49.725828999999997</v>
      </c>
      <c r="AE180">
        <v>149.85</v>
      </c>
      <c r="AF180">
        <v>587.18265299999996</v>
      </c>
      <c r="AG180">
        <v>58.718265000000002</v>
      </c>
      <c r="AH180">
        <v>2.0108000000000001E-2</v>
      </c>
      <c r="AI180">
        <v>3.3994999999999997E-2</v>
      </c>
      <c r="AJ180">
        <v>1.690653</v>
      </c>
      <c r="AK180">
        <v>1.2574999999999999E-2</v>
      </c>
      <c r="AL180">
        <v>7.4999999999999997E-3</v>
      </c>
      <c r="AM180">
        <v>49</v>
      </c>
      <c r="AN180">
        <v>0.16258900000000001</v>
      </c>
      <c r="AO180">
        <v>9.7553680000000007</v>
      </c>
      <c r="AP180">
        <v>10.136127</v>
      </c>
      <c r="AQ180">
        <v>0.19420599999999999</v>
      </c>
      <c r="AR180">
        <v>8.9469999999999994E-2</v>
      </c>
      <c r="AS180">
        <v>31</v>
      </c>
      <c r="AT180">
        <v>9.062284</v>
      </c>
      <c r="AU180">
        <v>6.4739999999999997E-3</v>
      </c>
      <c r="AV180">
        <v>3.6979999999999999E-3</v>
      </c>
      <c r="AW180">
        <v>171.16368900000001</v>
      </c>
      <c r="AX180">
        <v>58.202838999999997</v>
      </c>
      <c r="AY180">
        <v>476.97588200000001</v>
      </c>
      <c r="AZ180">
        <v>87.710569000000007</v>
      </c>
      <c r="BA180">
        <v>5.997681</v>
      </c>
      <c r="BB180">
        <v>11.508198999999999</v>
      </c>
      <c r="BC180">
        <v>7.9212040000000004</v>
      </c>
      <c r="BD180">
        <v>5.2730969999999999</v>
      </c>
    </row>
    <row r="181" spans="1:60" x14ac:dyDescent="0.25">
      <c r="A181" t="s">
        <v>544</v>
      </c>
      <c r="B181" s="29">
        <v>6</v>
      </c>
      <c r="C181" t="s">
        <v>15</v>
      </c>
      <c r="D181">
        <v>6</v>
      </c>
      <c r="E181" t="s">
        <v>1</v>
      </c>
      <c r="F181" t="s">
        <v>244</v>
      </c>
      <c r="G181" s="6">
        <v>10.398849752382809</v>
      </c>
      <c r="H181" s="6">
        <v>2.5956553946537602</v>
      </c>
      <c r="I181" t="s">
        <v>51</v>
      </c>
      <c r="J181" s="29">
        <v>5879</v>
      </c>
      <c r="K181" s="29">
        <v>22</v>
      </c>
      <c r="L181" s="29">
        <f t="shared" si="17"/>
        <v>0.37421330158190169</v>
      </c>
      <c r="M181" s="29">
        <v>3.3834999999988291E-2</v>
      </c>
      <c r="N181" s="29">
        <v>1.9878905933176174E-2</v>
      </c>
      <c r="O181" s="29">
        <v>23.373617596228549</v>
      </c>
      <c r="P181" s="29">
        <f t="shared" si="15"/>
        <v>1.7758332004314035</v>
      </c>
      <c r="Q181" s="29">
        <v>0.6811445564302131</v>
      </c>
      <c r="R181" s="29">
        <f t="shared" si="16"/>
        <v>7.4459588556148537E-2</v>
      </c>
      <c r="S181" s="29">
        <v>1.086530941133715</v>
      </c>
      <c r="T181" s="29">
        <v>1.49752</v>
      </c>
      <c r="U181" s="29">
        <v>0</v>
      </c>
      <c r="V181" s="29">
        <f t="shared" ref="V181:V204" si="21">AVERAGE(120,120,120)</f>
        <v>120</v>
      </c>
      <c r="W181" s="29">
        <f t="shared" ref="W181:W204" si="22">AVERAGE(30,31, 28)</f>
        <v>29.666666666666668</v>
      </c>
      <c r="X181" s="29">
        <f t="shared" ref="X181:X204" si="23">AVERAGE(156,165,165)</f>
        <v>162</v>
      </c>
      <c r="Y181" s="29">
        <v>38</v>
      </c>
      <c r="Z181" s="29" t="s">
        <v>2264</v>
      </c>
      <c r="AB181">
        <v>7058</v>
      </c>
      <c r="AC181">
        <v>301.51922500000001</v>
      </c>
      <c r="AD181">
        <v>23.408125999999999</v>
      </c>
      <c r="AE181">
        <v>70.56</v>
      </c>
      <c r="AF181">
        <v>191.16842399999999</v>
      </c>
      <c r="AG181">
        <v>19.116841999999998</v>
      </c>
      <c r="AH181">
        <v>4.2712E-2</v>
      </c>
      <c r="AI181">
        <v>3.0089000000000001E-2</v>
      </c>
      <c r="AJ181">
        <v>0.70447599999999999</v>
      </c>
      <c r="AK181">
        <v>3.6225E-2</v>
      </c>
      <c r="AL181">
        <v>3.2500000000000001E-2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</row>
    <row r="182" spans="1:60" x14ac:dyDescent="0.25">
      <c r="A182" t="s">
        <v>544</v>
      </c>
      <c r="B182" s="29">
        <v>6</v>
      </c>
      <c r="C182" t="s">
        <v>17</v>
      </c>
      <c r="D182">
        <v>8</v>
      </c>
      <c r="E182" t="s">
        <v>1</v>
      </c>
      <c r="F182" t="s">
        <v>244</v>
      </c>
      <c r="G182" s="6">
        <v>10.398849752382809</v>
      </c>
      <c r="H182" s="6">
        <v>2.5956553946537602</v>
      </c>
      <c r="I182" t="s">
        <v>52</v>
      </c>
      <c r="J182" s="29">
        <v>14386</v>
      </c>
      <c r="K182" s="29">
        <v>2723</v>
      </c>
      <c r="L182" s="29">
        <f t="shared" si="17"/>
        <v>18.92812456554984</v>
      </c>
      <c r="M182" s="29">
        <v>3.4939482200647187E-2</v>
      </c>
      <c r="N182" s="29">
        <v>1.2285163866702877</v>
      </c>
      <c r="O182" s="29">
        <v>57.195588150934491</v>
      </c>
      <c r="P182" s="29">
        <f t="shared" si="15"/>
        <v>32.046137354274535</v>
      </c>
      <c r="Q182" s="29">
        <v>2.0822087717699707</v>
      </c>
      <c r="R182" s="29">
        <f t="shared" si="16"/>
        <v>1.3266046267836091</v>
      </c>
      <c r="S182" s="29">
        <v>1.0333335747004213</v>
      </c>
      <c r="T182" s="29">
        <v>1.49752</v>
      </c>
      <c r="U182" s="29">
        <v>0</v>
      </c>
      <c r="V182" s="29">
        <f t="shared" si="21"/>
        <v>120</v>
      </c>
      <c r="W182" s="29">
        <f t="shared" si="22"/>
        <v>29.666666666666668</v>
      </c>
      <c r="X182" s="29">
        <f t="shared" si="23"/>
        <v>162</v>
      </c>
      <c r="Y182" s="29">
        <v>38</v>
      </c>
      <c r="Z182" s="29" t="s">
        <v>2264</v>
      </c>
      <c r="AB182">
        <v>17224</v>
      </c>
      <c r="AC182">
        <v>301.51922500000001</v>
      </c>
      <c r="AD182">
        <v>57.124051999999999</v>
      </c>
      <c r="AE182">
        <v>172.22</v>
      </c>
      <c r="AF182">
        <v>755.319344</v>
      </c>
      <c r="AG182">
        <v>75.531934000000007</v>
      </c>
      <c r="AH182">
        <v>1.7496000000000001E-2</v>
      </c>
      <c r="AI182">
        <v>3.6290999999999997E-2</v>
      </c>
      <c r="AJ182">
        <v>2.0742430000000001</v>
      </c>
      <c r="AK182">
        <v>9.8750000000000001E-3</v>
      </c>
      <c r="AL182">
        <v>7.4999999999999997E-3</v>
      </c>
      <c r="AM182">
        <v>90</v>
      </c>
      <c r="AN182">
        <v>0.29848799999999998</v>
      </c>
      <c r="AO182">
        <v>17.909306000000001</v>
      </c>
      <c r="AP182">
        <v>15.780307000000001</v>
      </c>
      <c r="AQ182">
        <v>0.159779</v>
      </c>
      <c r="AR182">
        <v>6.3436999999999993E-2</v>
      </c>
      <c r="AS182">
        <v>30.2</v>
      </c>
      <c r="AT182">
        <v>8.4217479999999991</v>
      </c>
      <c r="AU182">
        <v>5.4720000000000003E-3</v>
      </c>
      <c r="AV182">
        <v>3.0140000000000002E-3</v>
      </c>
      <c r="AW182">
        <v>197.40037899999999</v>
      </c>
      <c r="AX182">
        <v>57.421669999999999</v>
      </c>
      <c r="AY182">
        <v>534.15038900000002</v>
      </c>
      <c r="AZ182">
        <v>84.725956999999994</v>
      </c>
      <c r="BA182">
        <v>3.2026469999999998</v>
      </c>
      <c r="BB182">
        <v>3.4738220000000002</v>
      </c>
      <c r="BC182">
        <v>7.8939760000000003</v>
      </c>
      <c r="BD182">
        <v>6.8068590000000002</v>
      </c>
    </row>
    <row r="183" spans="1:60" x14ac:dyDescent="0.25">
      <c r="A183" t="s">
        <v>544</v>
      </c>
      <c r="B183" s="29">
        <v>6</v>
      </c>
      <c r="C183" t="s">
        <v>13</v>
      </c>
      <c r="D183">
        <v>11</v>
      </c>
      <c r="E183" t="s">
        <v>1</v>
      </c>
      <c r="F183" t="s">
        <v>244</v>
      </c>
      <c r="G183" s="6">
        <v>10.398849752382809</v>
      </c>
      <c r="H183" s="6">
        <v>2.5956553946537602</v>
      </c>
      <c r="I183" t="s">
        <v>50</v>
      </c>
      <c r="J183" s="29">
        <v>3584</v>
      </c>
      <c r="K183" s="29">
        <v>7</v>
      </c>
      <c r="L183" s="29">
        <f t="shared" si="17"/>
        <v>0.1953125</v>
      </c>
      <c r="M183" s="29">
        <v>0.14657500000001278</v>
      </c>
      <c r="N183" s="29">
        <v>3.9757811866352353E-3</v>
      </c>
      <c r="O183" s="29">
        <v>14.249199772900683</v>
      </c>
      <c r="P183" s="29">
        <f t="shared" si="15"/>
        <v>10.900251023759269</v>
      </c>
      <c r="Q183" s="29">
        <v>0.65486133570654825</v>
      </c>
      <c r="R183" s="29">
        <f t="shared" si="16"/>
        <v>0.10074280927981338</v>
      </c>
      <c r="S183" s="29">
        <v>0.98914104196947406</v>
      </c>
      <c r="T183" s="29">
        <v>1.49752</v>
      </c>
      <c r="U183" s="29">
        <v>0</v>
      </c>
      <c r="V183" s="29">
        <f t="shared" si="21"/>
        <v>120</v>
      </c>
      <c r="W183" s="29">
        <f t="shared" si="22"/>
        <v>29.666666666666668</v>
      </c>
      <c r="X183" s="29">
        <f t="shared" si="23"/>
        <v>162</v>
      </c>
      <c r="Y183" s="29">
        <v>38</v>
      </c>
      <c r="Z183" s="29" t="s">
        <v>2264</v>
      </c>
      <c r="AB183">
        <v>4287</v>
      </c>
      <c r="AC183">
        <v>301.51922500000001</v>
      </c>
      <c r="AD183">
        <v>14.217999000000001</v>
      </c>
      <c r="AE183">
        <v>42.83</v>
      </c>
      <c r="AF183">
        <v>86.524569</v>
      </c>
      <c r="AG183">
        <v>8.6524570000000001</v>
      </c>
      <c r="AH183">
        <v>7.0324999999999999E-2</v>
      </c>
      <c r="AI183">
        <v>4.7282999999999999E-2</v>
      </c>
      <c r="AJ183">
        <v>0.67234099999999997</v>
      </c>
      <c r="AK183">
        <v>5.8325000000000002E-2</v>
      </c>
      <c r="AL183">
        <v>4.7500000000000001E-2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</row>
    <row r="184" spans="1:60" x14ac:dyDescent="0.25">
      <c r="A184" t="s">
        <v>545</v>
      </c>
      <c r="B184" s="29">
        <v>6</v>
      </c>
      <c r="C184" t="s">
        <v>38</v>
      </c>
      <c r="D184">
        <v>9</v>
      </c>
      <c r="E184" t="s">
        <v>1</v>
      </c>
      <c r="F184" t="s">
        <v>244</v>
      </c>
      <c r="G184" s="6">
        <v>10.398849752382809</v>
      </c>
      <c r="H184" s="6">
        <v>2.5956553946537602</v>
      </c>
      <c r="I184" t="s">
        <v>50</v>
      </c>
      <c r="J184" s="29">
        <v>3845</v>
      </c>
      <c r="K184" s="29">
        <v>422</v>
      </c>
      <c r="L184" s="29">
        <f t="shared" si="17"/>
        <v>10.975292587776334</v>
      </c>
      <c r="M184" s="29">
        <v>0.27532142857142894</v>
      </c>
      <c r="N184" s="29">
        <v>0.12086254472206126</v>
      </c>
      <c r="O184" s="29">
        <v>16.597017302011626</v>
      </c>
      <c r="P184" s="29">
        <f t="shared" si="15"/>
        <v>8.5524334946483265</v>
      </c>
      <c r="Q184" s="29">
        <v>0.68661384890267729</v>
      </c>
      <c r="R184" s="29">
        <f t="shared" si="16"/>
        <v>6.8990296083684344E-2</v>
      </c>
      <c r="T184" s="29">
        <v>1.49752</v>
      </c>
      <c r="U184" s="29">
        <v>0</v>
      </c>
      <c r="V184" s="29">
        <f t="shared" si="21"/>
        <v>120</v>
      </c>
      <c r="W184" s="29">
        <f t="shared" si="22"/>
        <v>29.666666666666668</v>
      </c>
      <c r="X184" s="29">
        <f t="shared" si="23"/>
        <v>162</v>
      </c>
      <c r="Y184" s="29">
        <v>38</v>
      </c>
      <c r="Z184" s="29" t="s">
        <v>2264</v>
      </c>
      <c r="AB184">
        <v>5060</v>
      </c>
      <c r="AC184">
        <v>301.95952499999999</v>
      </c>
      <c r="AD184">
        <v>16.757213</v>
      </c>
      <c r="AE184">
        <v>50.59</v>
      </c>
      <c r="AF184">
        <v>101.12864</v>
      </c>
      <c r="AG184">
        <v>10.112864</v>
      </c>
      <c r="AH184">
        <v>5.9662E-2</v>
      </c>
      <c r="AI184">
        <v>4.1168000000000003E-2</v>
      </c>
      <c r="AJ184">
        <v>0.69001000000000001</v>
      </c>
      <c r="AK184">
        <v>4.9325000000000001E-2</v>
      </c>
      <c r="AL184">
        <v>4.2500000000000003E-2</v>
      </c>
      <c r="AM184">
        <v>5</v>
      </c>
      <c r="AN184">
        <v>1.6559000000000001E-2</v>
      </c>
      <c r="AO184">
        <v>0.99351100000000003</v>
      </c>
      <c r="AP184">
        <v>14.031620999999999</v>
      </c>
      <c r="AQ184">
        <v>3.048035</v>
      </c>
      <c r="AR184">
        <v>1.791139</v>
      </c>
      <c r="AS184">
        <v>142</v>
      </c>
      <c r="AT184">
        <v>114.967387</v>
      </c>
      <c r="AU184">
        <v>2.1617000000000001E-2</v>
      </c>
      <c r="AV184">
        <v>9.2910000000000006E-3</v>
      </c>
      <c r="AW184">
        <v>43.069887999999999</v>
      </c>
      <c r="AX184">
        <v>9.0295240000000003</v>
      </c>
      <c r="AY184">
        <v>118.534094</v>
      </c>
      <c r="AZ184">
        <v>69.049862000000005</v>
      </c>
      <c r="BA184">
        <v>2.3122120000000002</v>
      </c>
      <c r="BB184">
        <v>1.2040820000000001</v>
      </c>
      <c r="BC184">
        <v>25.973925999999999</v>
      </c>
      <c r="BD184">
        <v>1.8633900000000001</v>
      </c>
    </row>
    <row r="185" spans="1:60" x14ac:dyDescent="0.25">
      <c r="A185" t="s">
        <v>546</v>
      </c>
      <c r="B185" s="29">
        <v>6</v>
      </c>
      <c r="C185" t="s">
        <v>8</v>
      </c>
      <c r="D185">
        <v>1</v>
      </c>
      <c r="E185" t="s">
        <v>1</v>
      </c>
      <c r="F185" t="s">
        <v>244</v>
      </c>
      <c r="G185" s="6">
        <v>10.398849752382809</v>
      </c>
      <c r="H185" s="6">
        <v>2.5956553946537602</v>
      </c>
      <c r="I185" t="s">
        <v>51</v>
      </c>
      <c r="J185" s="29">
        <v>17223</v>
      </c>
      <c r="K185" s="29">
        <v>1626</v>
      </c>
      <c r="L185" s="29">
        <f t="shared" si="17"/>
        <v>9.4408639609824068</v>
      </c>
      <c r="M185" s="29">
        <v>4.1349255952383167E-2</v>
      </c>
      <c r="N185" s="29">
        <v>0.58009102592532791</v>
      </c>
      <c r="O185" s="29">
        <v>59.469688925666205</v>
      </c>
      <c r="P185" s="29">
        <f t="shared" si="15"/>
        <v>34.320238129006256</v>
      </c>
      <c r="Q185" s="29">
        <v>0.60587034031082798</v>
      </c>
      <c r="R185" s="29">
        <f t="shared" si="16"/>
        <v>0.14973380467553365</v>
      </c>
      <c r="S185" s="29">
        <v>1.0103042777113564</v>
      </c>
      <c r="T185" s="29">
        <v>1.49752</v>
      </c>
      <c r="U185" s="29">
        <v>0</v>
      </c>
      <c r="V185" s="29">
        <f t="shared" si="21"/>
        <v>120</v>
      </c>
      <c r="W185" s="29">
        <f t="shared" si="22"/>
        <v>29.666666666666668</v>
      </c>
      <c r="X185" s="29">
        <f t="shared" si="23"/>
        <v>162</v>
      </c>
      <c r="Y185" s="29">
        <v>38</v>
      </c>
      <c r="Z185" s="29" t="s">
        <v>2264</v>
      </c>
      <c r="AB185">
        <v>18591</v>
      </c>
      <c r="AC185">
        <v>312.73197499999998</v>
      </c>
      <c r="AD185">
        <v>59.447071000000001</v>
      </c>
      <c r="AE185">
        <v>185.9</v>
      </c>
      <c r="AF185">
        <v>696.50117699999998</v>
      </c>
      <c r="AG185">
        <v>69.650118000000006</v>
      </c>
      <c r="AH185">
        <v>1.6815E-2</v>
      </c>
      <c r="AI185">
        <v>1.0227999999999999E-2</v>
      </c>
      <c r="AJ185">
        <v>0.60825499999999999</v>
      </c>
      <c r="AK185">
        <v>1.5699999999999999E-2</v>
      </c>
      <c r="AL185">
        <v>7.4999999999999997E-3</v>
      </c>
      <c r="AM185">
        <v>28</v>
      </c>
      <c r="AN185">
        <v>8.9534000000000002E-2</v>
      </c>
      <c r="AO185">
        <v>5.3720119999999998</v>
      </c>
      <c r="AP185">
        <v>2.6356839999999999</v>
      </c>
      <c r="AQ185">
        <v>7.7129000000000003E-2</v>
      </c>
      <c r="AR185">
        <v>5.4209E-2</v>
      </c>
      <c r="AS185">
        <v>17.5</v>
      </c>
      <c r="AT185">
        <v>6.2271809999999999</v>
      </c>
      <c r="AU185">
        <v>4.6750000000000003E-3</v>
      </c>
      <c r="AV185">
        <v>2.1649999999999998E-3</v>
      </c>
      <c r="AW185">
        <v>248.08344199999999</v>
      </c>
      <c r="AX185">
        <v>58.957070000000002</v>
      </c>
      <c r="AY185">
        <v>651.90606300000002</v>
      </c>
      <c r="AZ185">
        <v>380.15950400000003</v>
      </c>
      <c r="BA185">
        <v>10.162763999999999</v>
      </c>
      <c r="BB185">
        <v>8.3453839999999992</v>
      </c>
      <c r="BC185">
        <v>5.7944649999999998</v>
      </c>
      <c r="BD185">
        <v>1.972027</v>
      </c>
    </row>
    <row r="186" spans="1:60" x14ac:dyDescent="0.25">
      <c r="A186" t="s">
        <v>546</v>
      </c>
      <c r="B186" s="29">
        <v>6</v>
      </c>
      <c r="C186" t="s">
        <v>3</v>
      </c>
      <c r="D186">
        <v>4</v>
      </c>
      <c r="E186" t="s">
        <v>1</v>
      </c>
      <c r="F186" t="s">
        <v>244</v>
      </c>
      <c r="G186" s="6">
        <v>10.398849752382809</v>
      </c>
      <c r="H186" s="6">
        <v>2.5956553946537602</v>
      </c>
      <c r="I186" t="s">
        <v>51</v>
      </c>
      <c r="J186" s="29">
        <v>9903</v>
      </c>
      <c r="K186" s="29">
        <v>137</v>
      </c>
      <c r="L186" s="29">
        <f t="shared" si="17"/>
        <v>1.3834191659093205</v>
      </c>
      <c r="M186" s="29">
        <v>2.832321428571102E-2</v>
      </c>
      <c r="N186" s="29">
        <v>9.6681837654221309E-2</v>
      </c>
      <c r="O186" s="29">
        <v>34.194294224634056</v>
      </c>
      <c r="P186" s="29">
        <f t="shared" si="15"/>
        <v>9.0448434279741043</v>
      </c>
      <c r="Q186" s="29">
        <v>0.55535696509615906</v>
      </c>
      <c r="R186" s="29">
        <f t="shared" si="16"/>
        <v>0.20024717989020258</v>
      </c>
      <c r="S186" s="29">
        <v>1.0153554080849418</v>
      </c>
      <c r="T186" s="29">
        <v>1.49752</v>
      </c>
      <c r="U186" s="29">
        <v>0</v>
      </c>
      <c r="V186" s="29">
        <f t="shared" si="21"/>
        <v>120</v>
      </c>
      <c r="W186" s="29">
        <f t="shared" si="22"/>
        <v>29.666666666666668</v>
      </c>
      <c r="X186" s="29">
        <f t="shared" si="23"/>
        <v>162</v>
      </c>
      <c r="Y186" s="29">
        <v>38</v>
      </c>
      <c r="Z186" s="29" t="s">
        <v>2264</v>
      </c>
      <c r="AB186">
        <v>10758</v>
      </c>
      <c r="AC186">
        <v>312.73197499999998</v>
      </c>
      <c r="AD186">
        <v>34.400064</v>
      </c>
      <c r="AE186">
        <v>107.57</v>
      </c>
      <c r="AF186">
        <v>332.43087300000002</v>
      </c>
      <c r="AG186">
        <v>33.243087000000003</v>
      </c>
      <c r="AH186">
        <v>2.9065000000000001E-2</v>
      </c>
      <c r="AI186">
        <v>1.6136000000000001E-2</v>
      </c>
      <c r="AJ186">
        <v>0.55517000000000005</v>
      </c>
      <c r="AK186">
        <v>2.63E-2</v>
      </c>
      <c r="AL186">
        <v>2.2499999999999999E-2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</row>
    <row r="187" spans="1:60" x14ac:dyDescent="0.25">
      <c r="A187" t="s">
        <v>546</v>
      </c>
      <c r="B187" s="29">
        <v>6</v>
      </c>
      <c r="C187" t="s">
        <v>4</v>
      </c>
      <c r="D187">
        <v>12</v>
      </c>
      <c r="E187" t="s">
        <v>1</v>
      </c>
      <c r="F187" t="s">
        <v>244</v>
      </c>
      <c r="G187" s="6">
        <v>10.398849752382809</v>
      </c>
      <c r="H187" s="6">
        <v>2.5956553946537602</v>
      </c>
      <c r="I187" t="s">
        <v>51</v>
      </c>
      <c r="J187" s="29">
        <v>3837</v>
      </c>
      <c r="K187" s="29">
        <v>9</v>
      </c>
      <c r="L187" s="29">
        <f t="shared" si="17"/>
        <v>0.23455824863174357</v>
      </c>
      <c r="M187" s="29">
        <v>6.1850000000003291E-2</v>
      </c>
      <c r="N187" s="29">
        <v>6.9058455467300942E-3</v>
      </c>
      <c r="O187" s="29">
        <v>13.248864681401685</v>
      </c>
      <c r="P187" s="29">
        <f t="shared" si="15"/>
        <v>11.900586115258267</v>
      </c>
      <c r="Q187" s="29">
        <v>0.58624178077291833</v>
      </c>
      <c r="R187" s="29">
        <f t="shared" si="16"/>
        <v>0.16936236421344331</v>
      </c>
      <c r="S187" s="29">
        <v>0.9795445630350692</v>
      </c>
      <c r="T187" s="29">
        <v>1.49752</v>
      </c>
      <c r="U187" s="29">
        <v>0</v>
      </c>
      <c r="V187" s="29">
        <f t="shared" si="21"/>
        <v>120</v>
      </c>
      <c r="W187" s="29">
        <f t="shared" si="22"/>
        <v>29.666666666666668</v>
      </c>
      <c r="X187" s="29">
        <f t="shared" si="23"/>
        <v>162</v>
      </c>
      <c r="Y187" s="29">
        <v>38</v>
      </c>
      <c r="Z187" s="29" t="s">
        <v>2264</v>
      </c>
      <c r="AB187">
        <v>4139</v>
      </c>
      <c r="AC187">
        <v>312.73197499999998</v>
      </c>
      <c r="AD187">
        <v>13.234975</v>
      </c>
      <c r="AE187">
        <v>41.38</v>
      </c>
      <c r="AF187">
        <v>74.596216999999996</v>
      </c>
      <c r="AG187">
        <v>7.4596220000000004</v>
      </c>
      <c r="AH187">
        <v>7.5522000000000006E-2</v>
      </c>
      <c r="AI187">
        <v>4.4549999999999999E-2</v>
      </c>
      <c r="AJ187">
        <v>0.58988600000000002</v>
      </c>
      <c r="AK187">
        <v>6.6586999999999993E-2</v>
      </c>
      <c r="AL187">
        <v>5.7500000000000002E-2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</row>
    <row r="188" spans="1:60" x14ac:dyDescent="0.25">
      <c r="A188" t="s">
        <v>547</v>
      </c>
      <c r="B188" s="29">
        <v>6</v>
      </c>
      <c r="C188" t="s">
        <v>3</v>
      </c>
      <c r="D188">
        <v>4</v>
      </c>
      <c r="E188" t="s">
        <v>1</v>
      </c>
      <c r="F188" t="s">
        <v>245</v>
      </c>
      <c r="G188" s="6">
        <v>10.398849752382809</v>
      </c>
      <c r="H188" s="6">
        <v>2.5956553946537602</v>
      </c>
      <c r="I188" t="s">
        <v>52</v>
      </c>
      <c r="J188" s="29">
        <v>12818</v>
      </c>
      <c r="K188" s="29">
        <v>156</v>
      </c>
      <c r="L188" s="29">
        <f t="shared" si="17"/>
        <v>1.2170385395537524</v>
      </c>
      <c r="M188" s="29">
        <v>2.880185185185111E-2</v>
      </c>
      <c r="N188" s="29">
        <v>9.0976949042940305E-2</v>
      </c>
      <c r="O188" s="29">
        <v>43.190464178978111</v>
      </c>
      <c r="P188" s="29">
        <f t="shared" si="15"/>
        <v>18.041013382318159</v>
      </c>
      <c r="Q188" s="29">
        <v>0.41032996908555575</v>
      </c>
      <c r="R188" s="29">
        <f t="shared" si="16"/>
        <v>0.34527417590080589</v>
      </c>
      <c r="S188" s="29">
        <v>1.0241958177852883</v>
      </c>
      <c r="T188" s="29">
        <v>1.49752</v>
      </c>
      <c r="U188" s="29">
        <v>0</v>
      </c>
      <c r="V188" s="29">
        <f t="shared" si="21"/>
        <v>120</v>
      </c>
      <c r="W188" s="29">
        <f t="shared" si="22"/>
        <v>29.666666666666668</v>
      </c>
      <c r="X188" s="29">
        <f t="shared" si="23"/>
        <v>162</v>
      </c>
      <c r="Y188" s="29">
        <v>38</v>
      </c>
      <c r="Z188" s="29" t="s">
        <v>2264</v>
      </c>
      <c r="AB188">
        <v>13138</v>
      </c>
      <c r="AC188">
        <v>304.57257499999997</v>
      </c>
      <c r="AD188">
        <v>43.135860000000001</v>
      </c>
      <c r="AE188">
        <v>131.37</v>
      </c>
      <c r="AF188">
        <v>514.90497500000004</v>
      </c>
      <c r="AG188">
        <v>51.490496999999998</v>
      </c>
      <c r="AH188">
        <v>2.3181E-2</v>
      </c>
      <c r="AI188">
        <v>9.5440000000000004E-3</v>
      </c>
      <c r="AJ188">
        <v>0.41169099999999997</v>
      </c>
      <c r="AK188">
        <v>2.2474999999999998E-2</v>
      </c>
      <c r="AL188">
        <v>2.2499999999999999E-2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</row>
    <row r="189" spans="1:60" x14ac:dyDescent="0.25">
      <c r="A189" t="s">
        <v>547</v>
      </c>
      <c r="B189" s="29">
        <v>6</v>
      </c>
      <c r="C189" t="s">
        <v>21</v>
      </c>
      <c r="D189">
        <v>7</v>
      </c>
      <c r="E189" t="s">
        <v>1</v>
      </c>
      <c r="F189" t="s">
        <v>245</v>
      </c>
      <c r="G189" s="6">
        <v>10.398849752382809</v>
      </c>
      <c r="H189" s="6">
        <v>2.5956553946537602</v>
      </c>
      <c r="I189" t="s">
        <v>52</v>
      </c>
      <c r="J189" s="29">
        <v>10259</v>
      </c>
      <c r="K189" s="29">
        <v>525</v>
      </c>
      <c r="L189" s="29">
        <f t="shared" si="17"/>
        <v>5.1174578418949217</v>
      </c>
      <c r="M189" s="29">
        <v>5.7347916666667498E-2</v>
      </c>
      <c r="N189" s="29">
        <v>0.24260519744784084</v>
      </c>
      <c r="O189" s="29">
        <v>34.567871119686096</v>
      </c>
      <c r="P189" s="29">
        <f t="shared" si="15"/>
        <v>9.4184203230261438</v>
      </c>
      <c r="Q189" s="29">
        <v>0.93966723882302194</v>
      </c>
      <c r="R189" s="29">
        <f t="shared" si="16"/>
        <v>0.18406309383666031</v>
      </c>
      <c r="S189" s="29">
        <v>1.0241958177852883</v>
      </c>
      <c r="T189" s="29">
        <v>1.49752</v>
      </c>
      <c r="U189" s="29">
        <v>0</v>
      </c>
      <c r="V189" s="29">
        <f t="shared" si="21"/>
        <v>120</v>
      </c>
      <c r="W189" s="29">
        <f t="shared" si="22"/>
        <v>29.666666666666668</v>
      </c>
      <c r="X189" s="29">
        <f t="shared" si="23"/>
        <v>162</v>
      </c>
      <c r="Y189" s="29">
        <v>38</v>
      </c>
      <c r="Z189" s="29" t="s">
        <v>2264</v>
      </c>
      <c r="AB189">
        <v>10505</v>
      </c>
      <c r="AC189">
        <v>304.57257499999997</v>
      </c>
      <c r="AD189">
        <v>34.490957999999999</v>
      </c>
      <c r="AE189">
        <v>105.04</v>
      </c>
      <c r="AF189">
        <v>347.472759</v>
      </c>
      <c r="AG189">
        <v>34.747275999999999</v>
      </c>
      <c r="AH189">
        <v>2.8992E-2</v>
      </c>
      <c r="AI189">
        <v>2.7227000000000001E-2</v>
      </c>
      <c r="AJ189">
        <v>0.93913500000000005</v>
      </c>
      <c r="AK189">
        <v>2.1075E-2</v>
      </c>
      <c r="AL189">
        <v>1.7500000000000002E-2</v>
      </c>
      <c r="AM189">
        <v>2</v>
      </c>
      <c r="AN189">
        <v>6.5669999999999999E-3</v>
      </c>
      <c r="AO189">
        <v>0.39399499999999998</v>
      </c>
      <c r="AP189">
        <v>1.0756779999999999</v>
      </c>
      <c r="AQ189">
        <v>0.79222499999999996</v>
      </c>
      <c r="AR189">
        <v>2.8299999999999999E-4</v>
      </c>
      <c r="AS189">
        <v>56.5</v>
      </c>
      <c r="AT189">
        <v>2.1213199999999999</v>
      </c>
      <c r="AU189">
        <v>1.4274E-2</v>
      </c>
      <c r="AV189">
        <v>5.1640000000000002E-3</v>
      </c>
      <c r="AW189">
        <v>70.056337999999997</v>
      </c>
      <c r="AX189">
        <v>2.7026859999999999</v>
      </c>
      <c r="AY189">
        <v>229.92196799999999</v>
      </c>
      <c r="AZ189">
        <v>54.495882000000002</v>
      </c>
      <c r="BA189">
        <v>163.59129999999999</v>
      </c>
      <c r="BB189">
        <v>0</v>
      </c>
      <c r="BC189">
        <v>6.1644540000000001</v>
      </c>
      <c r="BD189">
        <v>0.47140500000000002</v>
      </c>
      <c r="BG189">
        <f>COUNT(#REF!)</f>
        <v>0</v>
      </c>
      <c r="BH189" t="e">
        <f>BG189/BG191*100</f>
        <v>#DIV/0!</v>
      </c>
    </row>
    <row r="190" spans="1:60" x14ac:dyDescent="0.25">
      <c r="A190" t="s">
        <v>548</v>
      </c>
      <c r="B190" s="29">
        <v>6</v>
      </c>
      <c r="C190" t="s">
        <v>10</v>
      </c>
      <c r="D190">
        <v>13</v>
      </c>
      <c r="E190" t="s">
        <v>1</v>
      </c>
      <c r="F190" t="s">
        <v>245</v>
      </c>
      <c r="G190" s="6">
        <v>10.398849752382809</v>
      </c>
      <c r="H190" s="6">
        <v>2.5956553946537602</v>
      </c>
      <c r="I190" t="s">
        <v>51</v>
      </c>
      <c r="J190" s="29">
        <v>586</v>
      </c>
      <c r="K190" s="29">
        <v>0</v>
      </c>
      <c r="L190" s="29">
        <f t="shared" si="17"/>
        <v>0</v>
      </c>
      <c r="M190" s="29">
        <v>0</v>
      </c>
      <c r="N190" s="29">
        <v>0</v>
      </c>
      <c r="O190" s="29">
        <v>1.982205011753146</v>
      </c>
      <c r="P190" s="29">
        <f t="shared" si="15"/>
        <v>23.167245784906807</v>
      </c>
      <c r="Q190" s="29">
        <v>0.5567259021840959</v>
      </c>
      <c r="R190" s="29">
        <f t="shared" si="16"/>
        <v>0.19887824280226574</v>
      </c>
      <c r="T190" s="29">
        <v>1.49752</v>
      </c>
      <c r="U190" s="29">
        <v>0</v>
      </c>
      <c r="V190" s="29">
        <f t="shared" si="21"/>
        <v>120</v>
      </c>
      <c r="W190" s="29">
        <f t="shared" si="22"/>
        <v>29.666666666666668</v>
      </c>
      <c r="X190" s="29">
        <f t="shared" si="23"/>
        <v>162</v>
      </c>
      <c r="Y190" s="29">
        <v>38</v>
      </c>
      <c r="Z190" s="29" t="s">
        <v>2264</v>
      </c>
      <c r="AB190">
        <v>601</v>
      </c>
      <c r="AC190">
        <v>302.153075</v>
      </c>
      <c r="AD190">
        <v>1.989058</v>
      </c>
      <c r="AE190">
        <v>3.13</v>
      </c>
      <c r="AF190">
        <v>2.9787750000000002</v>
      </c>
      <c r="AG190">
        <v>0.297877</v>
      </c>
      <c r="AH190">
        <v>0.50342900000000002</v>
      </c>
      <c r="AI190">
        <v>0.27900700000000001</v>
      </c>
      <c r="AJ190">
        <v>0.55421299999999996</v>
      </c>
      <c r="AK190">
        <v>0.48599999999999999</v>
      </c>
      <c r="AL190">
        <v>0.17749999999999999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G190">
        <f>COUNT(#REF!)</f>
        <v>0</v>
      </c>
      <c r="BH190" t="e">
        <f>BG190/BG191*100</f>
        <v>#DIV/0!</v>
      </c>
    </row>
    <row r="191" spans="1:60" x14ac:dyDescent="0.25">
      <c r="A191" t="s">
        <v>549</v>
      </c>
      <c r="B191" s="29">
        <v>6</v>
      </c>
      <c r="C191" t="s">
        <v>2</v>
      </c>
      <c r="D191">
        <v>3</v>
      </c>
      <c r="E191" t="s">
        <v>1</v>
      </c>
      <c r="F191" t="s">
        <v>245</v>
      </c>
      <c r="G191" s="6">
        <v>10.398849752382809</v>
      </c>
      <c r="H191" s="6">
        <v>2.5956553946537602</v>
      </c>
      <c r="I191" t="s">
        <v>50</v>
      </c>
      <c r="J191" s="29">
        <v>18108</v>
      </c>
      <c r="K191" s="29">
        <v>9</v>
      </c>
      <c r="L191" s="29">
        <f t="shared" si="17"/>
        <v>4.9701789264413515E-2</v>
      </c>
      <c r="M191" s="29">
        <v>5.2166666666716805E-3</v>
      </c>
      <c r="N191" s="29">
        <v>1.0231780373522306E-2</v>
      </c>
      <c r="O191" s="29">
        <v>61.759026334580639</v>
      </c>
      <c r="P191" s="29">
        <f t="shared" si="15"/>
        <v>36.609575537920691</v>
      </c>
      <c r="Q191" s="29">
        <v>0.46798448737462928</v>
      </c>
      <c r="R191" s="29">
        <f t="shared" si="16"/>
        <v>0.28761965761173236</v>
      </c>
      <c r="S191" s="29">
        <v>0.98319455416948309</v>
      </c>
      <c r="T191" s="29">
        <v>1.49752</v>
      </c>
      <c r="U191" s="29">
        <v>0</v>
      </c>
      <c r="V191" s="29">
        <f t="shared" si="21"/>
        <v>120</v>
      </c>
      <c r="W191" s="29">
        <f t="shared" si="22"/>
        <v>29.666666666666668</v>
      </c>
      <c r="X191" s="29">
        <f t="shared" si="23"/>
        <v>162</v>
      </c>
      <c r="Y191" s="29">
        <v>38</v>
      </c>
      <c r="Z191" s="29" t="s">
        <v>2264</v>
      </c>
      <c r="AB191">
        <v>18643</v>
      </c>
      <c r="AC191">
        <v>301.86784999999998</v>
      </c>
      <c r="AD191">
        <v>61.758813000000004</v>
      </c>
      <c r="AE191">
        <v>186.42</v>
      </c>
      <c r="AF191">
        <v>902.45123100000001</v>
      </c>
      <c r="AG191">
        <v>90.245123000000007</v>
      </c>
      <c r="AH191">
        <v>1.619E-2</v>
      </c>
      <c r="AI191">
        <v>7.5750000000000001E-3</v>
      </c>
      <c r="AJ191">
        <v>0.46789999999999998</v>
      </c>
      <c r="AK191">
        <v>1.4825E-2</v>
      </c>
      <c r="AL191">
        <v>1.2500000000000001E-2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G191">
        <f>SUM(BG189:BG190)</f>
        <v>0</v>
      </c>
    </row>
    <row r="192" spans="1:60" x14ac:dyDescent="0.25">
      <c r="A192" t="s">
        <v>549</v>
      </c>
      <c r="B192" s="29">
        <v>6</v>
      </c>
      <c r="C192" t="s">
        <v>3</v>
      </c>
      <c r="D192">
        <v>4</v>
      </c>
      <c r="E192" t="s">
        <v>1</v>
      </c>
      <c r="F192" t="s">
        <v>245</v>
      </c>
      <c r="G192" s="6">
        <v>10.398849752382809</v>
      </c>
      <c r="H192" s="6">
        <v>2.5956553946537602</v>
      </c>
      <c r="I192" t="s">
        <v>52</v>
      </c>
      <c r="J192" s="29">
        <v>13491</v>
      </c>
      <c r="K192" s="29">
        <v>1091</v>
      </c>
      <c r="L192" s="29">
        <f t="shared" si="17"/>
        <v>8.0868727299681264</v>
      </c>
      <c r="M192" s="29">
        <v>4.3117572463767795E-2</v>
      </c>
      <c r="N192" s="29">
        <v>0.47066189718202611</v>
      </c>
      <c r="O192" s="29">
        <v>46.012316339729814</v>
      </c>
      <c r="P192" s="29">
        <f t="shared" si="15"/>
        <v>20.862865543069862</v>
      </c>
      <c r="Q192" s="29">
        <v>0.83185528578137391</v>
      </c>
      <c r="R192" s="29">
        <f t="shared" si="16"/>
        <v>7.6251140795012273E-2</v>
      </c>
      <c r="S192" s="29">
        <v>1.0200658795725657</v>
      </c>
      <c r="T192" s="29">
        <v>1.49752</v>
      </c>
      <c r="U192" s="29">
        <v>0</v>
      </c>
      <c r="V192" s="29">
        <f t="shared" si="21"/>
        <v>120</v>
      </c>
      <c r="W192" s="29">
        <f t="shared" si="22"/>
        <v>29.666666666666668</v>
      </c>
      <c r="X192" s="29">
        <f t="shared" si="23"/>
        <v>162</v>
      </c>
      <c r="Y192" s="29">
        <v>38</v>
      </c>
      <c r="Z192" s="29" t="s">
        <v>2264</v>
      </c>
      <c r="AB192">
        <v>13869</v>
      </c>
      <c r="AC192">
        <v>301.86784999999998</v>
      </c>
      <c r="AD192">
        <v>45.943944999999999</v>
      </c>
      <c r="AE192">
        <v>138.68</v>
      </c>
      <c r="AF192">
        <v>495.11206600000003</v>
      </c>
      <c r="AG192">
        <v>49.511206999999999</v>
      </c>
      <c r="AH192">
        <v>2.1760000000000002E-2</v>
      </c>
      <c r="AI192">
        <v>1.8134000000000001E-2</v>
      </c>
      <c r="AJ192">
        <v>0.83334399999999997</v>
      </c>
      <c r="AK192">
        <v>1.6625000000000001E-2</v>
      </c>
      <c r="AL192">
        <v>1.2500000000000001E-2</v>
      </c>
      <c r="AM192">
        <v>12</v>
      </c>
      <c r="AN192">
        <v>3.9752000000000003E-2</v>
      </c>
      <c r="AO192">
        <v>2.3851499999999999</v>
      </c>
      <c r="AP192">
        <v>1.9323669999999999</v>
      </c>
      <c r="AQ192">
        <v>0.150981</v>
      </c>
      <c r="AR192">
        <v>8.8640999999999998E-2</v>
      </c>
      <c r="AS192">
        <v>22.333333</v>
      </c>
      <c r="AT192">
        <v>7.9467930000000004</v>
      </c>
      <c r="AU192">
        <v>7.077E-3</v>
      </c>
      <c r="AV192">
        <v>3.7659999999999998E-3</v>
      </c>
      <c r="AW192">
        <v>160.18283099999999</v>
      </c>
      <c r="AX192">
        <v>42.414566000000001</v>
      </c>
      <c r="AY192">
        <v>437.09770200000003</v>
      </c>
      <c r="AZ192">
        <v>87.553534999999997</v>
      </c>
      <c r="BA192">
        <v>21.836434000000001</v>
      </c>
      <c r="BB192">
        <v>40.060029</v>
      </c>
      <c r="BC192">
        <v>5.8344889999999996</v>
      </c>
      <c r="BD192">
        <v>1.4142140000000001</v>
      </c>
    </row>
    <row r="193" spans="1:56" x14ac:dyDescent="0.25">
      <c r="A193" t="s">
        <v>549</v>
      </c>
      <c r="B193" s="29">
        <v>6</v>
      </c>
      <c r="C193" t="s">
        <v>0</v>
      </c>
      <c r="D193">
        <v>10</v>
      </c>
      <c r="E193" t="s">
        <v>1</v>
      </c>
      <c r="F193" t="s">
        <v>245</v>
      </c>
      <c r="G193" s="6">
        <v>10.398849752382809</v>
      </c>
      <c r="H193" s="6">
        <v>2.5956553946537602</v>
      </c>
      <c r="I193" t="s">
        <v>51</v>
      </c>
      <c r="J193" s="29">
        <v>15026</v>
      </c>
      <c r="K193" s="29">
        <v>83</v>
      </c>
      <c r="L193" s="29">
        <f t="shared" si="17"/>
        <v>0.55237588180487163</v>
      </c>
      <c r="M193" s="29">
        <v>2.573928571428143E-2</v>
      </c>
      <c r="N193" s="29">
        <v>4.7748308409770762E-2</v>
      </c>
      <c r="O193" s="29">
        <v>51.247577297515392</v>
      </c>
      <c r="P193" s="29">
        <f t="shared" si="15"/>
        <v>26.09812650085544</v>
      </c>
      <c r="Q193" s="29">
        <v>0.47573389605584249</v>
      </c>
      <c r="R193" s="29">
        <f t="shared" si="16"/>
        <v>0.27987024893051915</v>
      </c>
      <c r="S193" s="29">
        <v>1.0236098414109689</v>
      </c>
      <c r="T193" s="29">
        <v>1.49752</v>
      </c>
      <c r="U193" s="29">
        <v>0</v>
      </c>
      <c r="V193" s="29">
        <f t="shared" si="21"/>
        <v>120</v>
      </c>
      <c r="W193" s="29">
        <f t="shared" si="22"/>
        <v>29.666666666666668</v>
      </c>
      <c r="X193" s="29">
        <f t="shared" si="23"/>
        <v>162</v>
      </c>
      <c r="Y193" s="29">
        <v>38</v>
      </c>
      <c r="Z193" s="29" t="s">
        <v>2264</v>
      </c>
      <c r="AB193">
        <v>15475</v>
      </c>
      <c r="AC193">
        <v>301.86784999999998</v>
      </c>
      <c r="AD193">
        <v>51.264153999999998</v>
      </c>
      <c r="AE193">
        <v>154.74</v>
      </c>
      <c r="AF193">
        <v>669.027333</v>
      </c>
      <c r="AG193">
        <v>66.902732999999998</v>
      </c>
      <c r="AH193">
        <v>1.9505999999999999E-2</v>
      </c>
      <c r="AI193">
        <v>9.247E-3</v>
      </c>
      <c r="AJ193">
        <v>0.47406999999999999</v>
      </c>
      <c r="AK193">
        <v>1.8450000000000001E-2</v>
      </c>
      <c r="AL193">
        <v>1.7500000000000002E-2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</row>
    <row r="194" spans="1:56" x14ac:dyDescent="0.25">
      <c r="A194" t="s">
        <v>550</v>
      </c>
      <c r="B194" s="29">
        <v>6</v>
      </c>
      <c r="C194" t="s">
        <v>3</v>
      </c>
      <c r="D194">
        <v>4</v>
      </c>
      <c r="E194" t="s">
        <v>1</v>
      </c>
      <c r="F194" t="s">
        <v>245</v>
      </c>
      <c r="G194" s="6">
        <v>10.398849752382809</v>
      </c>
      <c r="H194" s="6">
        <v>2.5956553946537602</v>
      </c>
      <c r="I194" t="s">
        <v>50</v>
      </c>
      <c r="J194" s="29">
        <v>18632</v>
      </c>
      <c r="K194" s="29">
        <v>4</v>
      </c>
      <c r="L194" s="29">
        <f t="shared" si="17"/>
        <v>2.1468441391155002E-2</v>
      </c>
      <c r="M194" s="29">
        <v>1.1625000000000441E-2</v>
      </c>
      <c r="N194" s="29">
        <v>3.381965340378326E-3</v>
      </c>
      <c r="O194" s="29">
        <v>63.012778221928968</v>
      </c>
      <c r="P194" s="29">
        <f t="shared" si="15"/>
        <v>37.86332742526902</v>
      </c>
      <c r="Q194" s="29">
        <v>0.43163897375947996</v>
      </c>
      <c r="R194" s="29">
        <f t="shared" si="16"/>
        <v>0.32396517122688168</v>
      </c>
      <c r="S194" s="29">
        <v>0.98612943266871711</v>
      </c>
      <c r="T194" s="29">
        <v>1.49752</v>
      </c>
      <c r="U194" s="29">
        <v>0</v>
      </c>
      <c r="V194" s="29">
        <f t="shared" si="21"/>
        <v>120</v>
      </c>
      <c r="W194" s="29">
        <f t="shared" si="22"/>
        <v>29.666666666666668</v>
      </c>
      <c r="X194" s="29">
        <f t="shared" si="23"/>
        <v>162</v>
      </c>
      <c r="Y194" s="29">
        <v>38</v>
      </c>
      <c r="Z194" s="29" t="s">
        <v>2264</v>
      </c>
      <c r="AB194">
        <v>19089</v>
      </c>
      <c r="AC194">
        <v>302.83612499999998</v>
      </c>
      <c r="AD194">
        <v>63.034090999999997</v>
      </c>
      <c r="AE194">
        <v>190.88</v>
      </c>
      <c r="AF194">
        <v>928.90860999999995</v>
      </c>
      <c r="AG194">
        <v>92.890861000000001</v>
      </c>
      <c r="AH194">
        <v>1.5864E-2</v>
      </c>
      <c r="AI194">
        <v>6.8380000000000003E-3</v>
      </c>
      <c r="AJ194">
        <v>0.43102600000000002</v>
      </c>
      <c r="AK194">
        <v>1.4874999999999999E-2</v>
      </c>
      <c r="AL194">
        <v>1.2500000000000001E-2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</row>
    <row r="195" spans="1:56" x14ac:dyDescent="0.25">
      <c r="A195" t="s">
        <v>550</v>
      </c>
      <c r="B195" s="29">
        <v>6</v>
      </c>
      <c r="C195" t="s">
        <v>4</v>
      </c>
      <c r="D195">
        <v>12</v>
      </c>
      <c r="E195" t="s">
        <v>1</v>
      </c>
      <c r="F195" t="s">
        <v>245</v>
      </c>
      <c r="G195" s="6">
        <v>10.398849752382809</v>
      </c>
      <c r="H195" s="6">
        <v>2.5956553946537602</v>
      </c>
      <c r="I195" t="s">
        <v>51</v>
      </c>
      <c r="J195" s="29">
        <v>16795</v>
      </c>
      <c r="K195" s="29">
        <v>1052</v>
      </c>
      <c r="L195" s="29">
        <f t="shared" si="17"/>
        <v>6.263768978862756</v>
      </c>
      <c r="M195" s="29">
        <v>4.0248717948718774E-2</v>
      </c>
      <c r="N195" s="29">
        <v>0.39568994482426412</v>
      </c>
      <c r="O195" s="29">
        <v>56.80010789165398</v>
      </c>
      <c r="P195" s="29">
        <f t="shared" ref="P195:P246" si="24">ABS(O195-$O$250)</f>
        <v>31.650657094994028</v>
      </c>
      <c r="Q195" s="29">
        <v>0.73984921059545994</v>
      </c>
      <c r="R195" s="29">
        <f t="shared" ref="R195:R246" si="25">ABS(Q195-$Q$250)</f>
        <v>1.5754934390901698E-2</v>
      </c>
      <c r="S195" s="29">
        <v>0.98612943266871711</v>
      </c>
      <c r="T195" s="29">
        <v>1.49752</v>
      </c>
      <c r="U195" s="29">
        <v>0</v>
      </c>
      <c r="V195" s="29">
        <f t="shared" si="21"/>
        <v>120</v>
      </c>
      <c r="W195" s="29">
        <f t="shared" si="22"/>
        <v>29.666666666666668</v>
      </c>
      <c r="X195" s="29">
        <f t="shared" si="23"/>
        <v>162</v>
      </c>
      <c r="Y195" s="29">
        <v>38</v>
      </c>
      <c r="Z195" s="29" t="s">
        <v>2264</v>
      </c>
      <c r="AB195">
        <v>17211</v>
      </c>
      <c r="AC195">
        <v>302.83612499999998</v>
      </c>
      <c r="AD195">
        <v>56.832718</v>
      </c>
      <c r="AE195">
        <v>172.1</v>
      </c>
      <c r="AF195">
        <v>683.745676</v>
      </c>
      <c r="AG195">
        <v>68.374567999999996</v>
      </c>
      <c r="AH195">
        <v>1.7596000000000001E-2</v>
      </c>
      <c r="AI195">
        <v>1.3143E-2</v>
      </c>
      <c r="AJ195">
        <v>0.746977</v>
      </c>
      <c r="AK195">
        <v>1.4149999999999999E-2</v>
      </c>
      <c r="AL195">
        <v>1.2500000000000001E-2</v>
      </c>
      <c r="AM195">
        <v>10</v>
      </c>
      <c r="AN195">
        <v>3.3021000000000002E-2</v>
      </c>
      <c r="AO195">
        <v>1.9812700000000001</v>
      </c>
      <c r="AP195">
        <v>2.5216430000000001</v>
      </c>
      <c r="AQ195">
        <v>0.238955</v>
      </c>
      <c r="AR195">
        <v>0.19127</v>
      </c>
      <c r="AS195">
        <v>43.4</v>
      </c>
      <c r="AT195">
        <v>32.407817999999999</v>
      </c>
      <c r="AU195">
        <v>5.6360000000000004E-3</v>
      </c>
      <c r="AV195">
        <v>2.8800000000000002E-3</v>
      </c>
      <c r="AW195">
        <v>195.942061</v>
      </c>
      <c r="AX195">
        <v>55.084685999999998</v>
      </c>
      <c r="AY195">
        <v>451.95683200000002</v>
      </c>
      <c r="AZ195">
        <v>60.769678999999996</v>
      </c>
      <c r="BA195">
        <v>22.697883000000001</v>
      </c>
      <c r="BB195">
        <v>30.593205999999999</v>
      </c>
      <c r="BC195">
        <v>10.376220999999999</v>
      </c>
      <c r="BD195">
        <v>1.490712</v>
      </c>
    </row>
    <row r="196" spans="1:56" x14ac:dyDescent="0.25">
      <c r="A196" t="s">
        <v>551</v>
      </c>
      <c r="B196" s="29">
        <v>6</v>
      </c>
      <c r="C196" t="s">
        <v>3</v>
      </c>
      <c r="D196">
        <v>4</v>
      </c>
      <c r="E196" t="s">
        <v>1</v>
      </c>
      <c r="F196" t="s">
        <v>245</v>
      </c>
      <c r="G196" s="6">
        <v>10.398849752382809</v>
      </c>
      <c r="H196" s="6">
        <v>2.5956553946537602</v>
      </c>
      <c r="I196" t="s">
        <v>51</v>
      </c>
      <c r="J196" s="29">
        <v>17493</v>
      </c>
      <c r="K196" s="29">
        <v>46</v>
      </c>
      <c r="L196" s="29">
        <f t="shared" ref="L196:L247" si="26">K196/J196*100</f>
        <v>0.26296232778825818</v>
      </c>
      <c r="M196" s="29">
        <v>3.5150000000002755E-2</v>
      </c>
      <c r="N196" s="29">
        <v>2.0160840691734287E-2</v>
      </c>
      <c r="O196" s="29">
        <v>58.778931036751317</v>
      </c>
      <c r="P196" s="29">
        <f t="shared" si="24"/>
        <v>33.629480240091368</v>
      </c>
      <c r="Q196" s="29">
        <v>0.51878363629336832</v>
      </c>
      <c r="R196" s="29">
        <f t="shared" si="25"/>
        <v>0.23682050869299331</v>
      </c>
      <c r="S196" s="29">
        <v>1.0143052444181375</v>
      </c>
      <c r="T196" s="29">
        <v>1.49752</v>
      </c>
      <c r="U196" s="29">
        <v>0</v>
      </c>
      <c r="V196" s="29">
        <f t="shared" si="21"/>
        <v>120</v>
      </c>
      <c r="W196" s="29">
        <f t="shared" si="22"/>
        <v>29.666666666666668</v>
      </c>
      <c r="X196" s="29">
        <f t="shared" si="23"/>
        <v>162</v>
      </c>
      <c r="Y196" s="29">
        <v>38</v>
      </c>
      <c r="Z196" s="29" t="s">
        <v>2264</v>
      </c>
      <c r="AB196">
        <v>17746</v>
      </c>
      <c r="AC196">
        <v>302.12337500000001</v>
      </c>
      <c r="AD196">
        <v>58.737594000000001</v>
      </c>
      <c r="AE196">
        <v>177.45</v>
      </c>
      <c r="AF196">
        <v>796.13332300000002</v>
      </c>
      <c r="AG196">
        <v>79.613332</v>
      </c>
      <c r="AH196">
        <v>1.7023E-2</v>
      </c>
      <c r="AI196">
        <v>8.829E-3</v>
      </c>
      <c r="AJ196">
        <v>0.518679</v>
      </c>
      <c r="AK196">
        <v>1.54E-2</v>
      </c>
      <c r="AL196">
        <v>1.2500000000000001E-2</v>
      </c>
      <c r="AM196">
        <v>1</v>
      </c>
      <c r="AN196">
        <v>3.31E-3</v>
      </c>
      <c r="AO196">
        <v>0.19859399999999999</v>
      </c>
      <c r="AP196">
        <v>0.25921300000000003</v>
      </c>
      <c r="AQ196">
        <v>0.36172500000000002</v>
      </c>
      <c r="AR196">
        <v>0</v>
      </c>
      <c r="AS196">
        <v>46</v>
      </c>
      <c r="AT196">
        <v>0</v>
      </c>
      <c r="AU196">
        <v>8.038E-3</v>
      </c>
      <c r="AV196">
        <v>3.1310000000000001E-3</v>
      </c>
      <c r="AW196">
        <v>124.403898</v>
      </c>
      <c r="AX196">
        <v>0</v>
      </c>
      <c r="AY196">
        <v>363.63636400000001</v>
      </c>
      <c r="AZ196">
        <v>0</v>
      </c>
      <c r="BA196">
        <v>0</v>
      </c>
      <c r="BB196">
        <v>0</v>
      </c>
      <c r="BC196">
        <v>5.6567600000000002</v>
      </c>
      <c r="BD196">
        <v>0.37267800000000001</v>
      </c>
    </row>
    <row r="197" spans="1:56" x14ac:dyDescent="0.25">
      <c r="A197" t="s">
        <v>551</v>
      </c>
      <c r="B197" s="29">
        <v>6</v>
      </c>
      <c r="C197" t="s">
        <v>4</v>
      </c>
      <c r="D197">
        <v>12</v>
      </c>
      <c r="E197" t="s">
        <v>1</v>
      </c>
      <c r="F197" t="s">
        <v>245</v>
      </c>
      <c r="G197" s="6">
        <v>10.398849752382809</v>
      </c>
      <c r="H197" s="6">
        <v>2.5956553946537602</v>
      </c>
      <c r="I197" t="s">
        <v>51</v>
      </c>
      <c r="J197" s="29">
        <v>20491</v>
      </c>
      <c r="K197" s="29">
        <v>5</v>
      </c>
      <c r="L197" s="29">
        <f t="shared" si="26"/>
        <v>2.4400956517495485E-2</v>
      </c>
      <c r="M197" s="29">
        <v>1.4399999999994861E-2</v>
      </c>
      <c r="N197" s="29">
        <v>3.360140115289048E-3</v>
      </c>
      <c r="O197" s="29">
        <v>68.852631102387875</v>
      </c>
      <c r="P197" s="29">
        <f t="shared" si="24"/>
        <v>43.703180305727926</v>
      </c>
      <c r="Q197" s="29">
        <v>0.38437483128296035</v>
      </c>
      <c r="R197" s="29">
        <f t="shared" si="25"/>
        <v>0.37122931370340129</v>
      </c>
      <c r="S197" s="29">
        <v>1.0143052444181375</v>
      </c>
      <c r="T197" s="29">
        <v>1.49752</v>
      </c>
      <c r="U197" s="29">
        <v>0</v>
      </c>
      <c r="V197" s="29">
        <f t="shared" si="21"/>
        <v>120</v>
      </c>
      <c r="W197" s="29">
        <f t="shared" si="22"/>
        <v>29.666666666666668</v>
      </c>
      <c r="X197" s="29">
        <f t="shared" si="23"/>
        <v>162</v>
      </c>
      <c r="Y197" s="29">
        <v>38</v>
      </c>
      <c r="Z197" s="29" t="s">
        <v>2264</v>
      </c>
      <c r="AB197">
        <v>20779</v>
      </c>
      <c r="AC197">
        <v>302.12337500000001</v>
      </c>
      <c r="AD197">
        <v>68.776539</v>
      </c>
      <c r="AE197">
        <v>207.78</v>
      </c>
      <c r="AF197">
        <v>1066.8977420000001</v>
      </c>
      <c r="AG197">
        <v>106.689774</v>
      </c>
      <c r="AH197">
        <v>1.4538000000000001E-2</v>
      </c>
      <c r="AI197">
        <v>5.5880000000000001E-3</v>
      </c>
      <c r="AJ197">
        <v>0.38435900000000001</v>
      </c>
      <c r="AK197">
        <v>1.405E-2</v>
      </c>
      <c r="AL197">
        <v>1.2500000000000001E-2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</row>
    <row r="198" spans="1:56" x14ac:dyDescent="0.25">
      <c r="A198" t="s">
        <v>552</v>
      </c>
      <c r="B198" s="29">
        <v>6</v>
      </c>
      <c r="C198" t="s">
        <v>12</v>
      </c>
      <c r="D198">
        <v>5</v>
      </c>
      <c r="E198" t="s">
        <v>1</v>
      </c>
      <c r="F198" t="s">
        <v>245</v>
      </c>
      <c r="G198" s="6">
        <v>10.398849752382809</v>
      </c>
      <c r="H198" s="6">
        <v>2.5956553946537602</v>
      </c>
      <c r="I198" t="s">
        <v>50</v>
      </c>
      <c r="J198" s="29">
        <v>19831</v>
      </c>
      <c r="K198" s="29">
        <v>0</v>
      </c>
      <c r="L198" s="29">
        <f t="shared" si="26"/>
        <v>0</v>
      </c>
      <c r="M198" s="29">
        <v>0</v>
      </c>
      <c r="N198" s="29">
        <v>0</v>
      </c>
      <c r="O198" s="29">
        <v>66.212024296593171</v>
      </c>
      <c r="P198" s="29">
        <f t="shared" si="24"/>
        <v>41.062573499933222</v>
      </c>
      <c r="Q198" s="29">
        <v>0.39003101329624573</v>
      </c>
      <c r="R198" s="29">
        <f t="shared" si="25"/>
        <v>0.3655731316901159</v>
      </c>
      <c r="S198" s="29">
        <v>0.9925165885040671</v>
      </c>
      <c r="T198" s="29">
        <v>1.49752</v>
      </c>
      <c r="U198" s="29">
        <v>0</v>
      </c>
      <c r="V198" s="29">
        <f t="shared" si="21"/>
        <v>120</v>
      </c>
      <c r="W198" s="29">
        <f t="shared" si="22"/>
        <v>29.666666666666668</v>
      </c>
      <c r="X198" s="29">
        <f t="shared" si="23"/>
        <v>162</v>
      </c>
      <c r="Y198" s="29">
        <v>38</v>
      </c>
      <c r="Z198" s="29" t="s">
        <v>2264</v>
      </c>
      <c r="AB198">
        <v>20253</v>
      </c>
      <c r="AC198">
        <v>306.04517499999997</v>
      </c>
      <c r="AD198">
        <v>66.176505000000006</v>
      </c>
      <c r="AE198">
        <v>202.52</v>
      </c>
      <c r="AF198">
        <v>1041.62536</v>
      </c>
      <c r="AG198">
        <v>104.162536</v>
      </c>
      <c r="AH198">
        <v>1.5108999999999999E-2</v>
      </c>
      <c r="AI198">
        <v>5.9040000000000004E-3</v>
      </c>
      <c r="AJ198">
        <v>0.39075700000000002</v>
      </c>
      <c r="AK198">
        <v>1.4449999999999999E-2</v>
      </c>
      <c r="AL198">
        <v>1.2500000000000001E-2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</row>
    <row r="199" spans="1:56" x14ac:dyDescent="0.25">
      <c r="A199" t="s">
        <v>552</v>
      </c>
      <c r="B199" s="29">
        <v>6</v>
      </c>
      <c r="C199" t="s">
        <v>13</v>
      </c>
      <c r="D199">
        <v>11</v>
      </c>
      <c r="E199" t="s">
        <v>1</v>
      </c>
      <c r="F199" t="s">
        <v>245</v>
      </c>
      <c r="G199" s="6">
        <v>10.398849752382809</v>
      </c>
      <c r="H199" s="6">
        <v>2.5956553946537602</v>
      </c>
      <c r="I199" t="s">
        <v>50</v>
      </c>
      <c r="J199" s="29">
        <v>9525</v>
      </c>
      <c r="K199" s="29">
        <v>388</v>
      </c>
      <c r="L199" s="29">
        <f t="shared" si="26"/>
        <v>4.0734908136482932</v>
      </c>
      <c r="M199" s="29">
        <v>7.9820555555553493E-2</v>
      </c>
      <c r="N199" s="29">
        <v>0.15024663876489802</v>
      </c>
      <c r="O199" s="29">
        <v>31.802205205236749</v>
      </c>
      <c r="P199" s="29">
        <f t="shared" si="24"/>
        <v>6.6527544085767971</v>
      </c>
      <c r="Q199" s="29">
        <v>0.63965783809091048</v>
      </c>
      <c r="R199" s="29">
        <f t="shared" si="25"/>
        <v>0.11594630689545116</v>
      </c>
      <c r="S199" s="29">
        <v>1.0685395430124487</v>
      </c>
      <c r="T199" s="29">
        <v>1.49752</v>
      </c>
      <c r="U199" s="29">
        <v>0</v>
      </c>
      <c r="V199" s="29">
        <f t="shared" si="21"/>
        <v>120</v>
      </c>
      <c r="W199" s="29">
        <f t="shared" si="22"/>
        <v>29.666666666666668</v>
      </c>
      <c r="X199" s="29">
        <f t="shared" si="23"/>
        <v>162</v>
      </c>
      <c r="Y199" s="29">
        <v>38</v>
      </c>
      <c r="Z199" s="29" t="s">
        <v>2264</v>
      </c>
      <c r="AB199">
        <v>9768</v>
      </c>
      <c r="AC199">
        <v>306.04517499999997</v>
      </c>
      <c r="AD199">
        <v>31.916857</v>
      </c>
      <c r="AE199">
        <v>97.67</v>
      </c>
      <c r="AF199">
        <v>291.03439800000001</v>
      </c>
      <c r="AG199">
        <v>29.103439999999999</v>
      </c>
      <c r="AH199">
        <v>3.1323999999999998E-2</v>
      </c>
      <c r="AI199">
        <v>2.0035000000000001E-2</v>
      </c>
      <c r="AJ199">
        <v>0.63962399999999997</v>
      </c>
      <c r="AK199">
        <v>2.5600000000000001E-2</v>
      </c>
      <c r="AL199">
        <v>1.7500000000000002E-2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</row>
    <row r="200" spans="1:56" x14ac:dyDescent="0.25">
      <c r="A200" t="s">
        <v>552</v>
      </c>
      <c r="B200" s="29">
        <v>6</v>
      </c>
      <c r="C200" t="s">
        <v>28</v>
      </c>
      <c r="D200">
        <v>15</v>
      </c>
      <c r="E200" t="s">
        <v>1</v>
      </c>
      <c r="F200" t="s">
        <v>245</v>
      </c>
      <c r="G200" s="6">
        <v>10.398849752382809</v>
      </c>
      <c r="H200" s="6">
        <v>2.5956553946537602</v>
      </c>
      <c r="I200" t="s">
        <v>50</v>
      </c>
      <c r="J200" s="29">
        <v>14593</v>
      </c>
      <c r="K200" s="29">
        <v>1028</v>
      </c>
      <c r="L200" s="29">
        <f t="shared" si="26"/>
        <v>7.044473377646816</v>
      </c>
      <c r="M200" s="29">
        <v>4.7920909090910159E-2</v>
      </c>
      <c r="N200" s="29">
        <v>0.36726956142530626</v>
      </c>
      <c r="O200" s="29">
        <v>48.723315544359039</v>
      </c>
      <c r="P200" s="29">
        <f t="shared" si="24"/>
        <v>23.573864747699087</v>
      </c>
      <c r="Q200" s="29">
        <v>0.72862870734559537</v>
      </c>
      <c r="R200" s="29">
        <f t="shared" si="25"/>
        <v>2.6975437640766264E-2</v>
      </c>
      <c r="S200" s="29">
        <v>1.0545972763751044</v>
      </c>
      <c r="T200" s="29">
        <v>1.49752</v>
      </c>
      <c r="U200" s="29">
        <v>0</v>
      </c>
      <c r="V200" s="29">
        <f t="shared" si="21"/>
        <v>120</v>
      </c>
      <c r="W200" s="29">
        <f t="shared" si="22"/>
        <v>29.666666666666668</v>
      </c>
      <c r="X200" s="29">
        <f t="shared" si="23"/>
        <v>162</v>
      </c>
      <c r="Y200" s="29">
        <v>38</v>
      </c>
      <c r="Z200" s="29" t="s">
        <v>2264</v>
      </c>
      <c r="AB200">
        <v>14935</v>
      </c>
      <c r="AC200">
        <v>306.04517499999997</v>
      </c>
      <c r="AD200">
        <v>48.799985</v>
      </c>
      <c r="AE200">
        <v>149.34</v>
      </c>
      <c r="AF200">
        <v>544.92058499999996</v>
      </c>
      <c r="AG200">
        <v>54.492058999999998</v>
      </c>
      <c r="AH200">
        <v>2.0487999999999999E-2</v>
      </c>
      <c r="AI200">
        <v>1.491E-2</v>
      </c>
      <c r="AJ200">
        <v>0.72775699999999999</v>
      </c>
      <c r="AK200">
        <v>1.635E-2</v>
      </c>
      <c r="AL200">
        <v>1.2500000000000001E-2</v>
      </c>
      <c r="AM200">
        <v>13</v>
      </c>
      <c r="AN200">
        <v>4.2477000000000001E-2</v>
      </c>
      <c r="AO200">
        <v>2.5486430000000002</v>
      </c>
      <c r="AP200">
        <v>2.4707059999999998</v>
      </c>
      <c r="AQ200">
        <v>0.149062</v>
      </c>
      <c r="AR200">
        <v>9.3838000000000005E-2</v>
      </c>
      <c r="AS200">
        <v>28.384615</v>
      </c>
      <c r="AT200">
        <v>18.764054999999999</v>
      </c>
      <c r="AU200">
        <v>5.4429999999999999E-3</v>
      </c>
      <c r="AV200">
        <v>2.774E-3</v>
      </c>
      <c r="AW200">
        <v>193.84943100000001</v>
      </c>
      <c r="AX200">
        <v>45.029825000000002</v>
      </c>
      <c r="AY200">
        <v>622.36508700000002</v>
      </c>
      <c r="AZ200">
        <v>367.40881000000002</v>
      </c>
      <c r="BA200">
        <v>22.760124999999999</v>
      </c>
      <c r="BB200">
        <v>34.260914</v>
      </c>
      <c r="BC200">
        <v>8.8104030000000009</v>
      </c>
      <c r="BD200">
        <v>1.9507829999999999</v>
      </c>
    </row>
    <row r="201" spans="1:56" x14ac:dyDescent="0.25">
      <c r="A201" t="s">
        <v>553</v>
      </c>
      <c r="B201" s="29">
        <v>6</v>
      </c>
      <c r="C201" t="s">
        <v>8</v>
      </c>
      <c r="D201">
        <v>1</v>
      </c>
      <c r="E201" t="s">
        <v>1</v>
      </c>
      <c r="F201" t="s">
        <v>245</v>
      </c>
      <c r="G201" s="6">
        <v>10.398849752382809</v>
      </c>
      <c r="H201" s="6">
        <v>2.5956553946537602</v>
      </c>
      <c r="I201" t="s">
        <v>50</v>
      </c>
      <c r="J201" s="29">
        <v>11690</v>
      </c>
      <c r="K201" s="29">
        <v>201</v>
      </c>
      <c r="L201" s="29">
        <f t="shared" si="26"/>
        <v>1.7194183062446535</v>
      </c>
      <c r="M201" s="29">
        <v>4.3949193548390754E-2</v>
      </c>
      <c r="N201" s="29">
        <v>0.1037780005724207</v>
      </c>
      <c r="O201" s="29">
        <v>39.134349248116067</v>
      </c>
      <c r="P201" s="29">
        <f t="shared" si="24"/>
        <v>13.984898451456115</v>
      </c>
      <c r="Q201" s="29">
        <v>0.58741776942195056</v>
      </c>
      <c r="R201" s="29">
        <f t="shared" si="25"/>
        <v>0.16818637556441107</v>
      </c>
      <c r="S201" s="29">
        <v>1.0513131172131669</v>
      </c>
      <c r="T201" s="29">
        <v>1.49752</v>
      </c>
      <c r="U201" s="29">
        <v>0</v>
      </c>
      <c r="V201" s="29">
        <f t="shared" si="21"/>
        <v>120</v>
      </c>
      <c r="W201" s="29">
        <f t="shared" si="22"/>
        <v>29.666666666666668</v>
      </c>
      <c r="X201" s="29">
        <f t="shared" si="23"/>
        <v>162</v>
      </c>
      <c r="Y201" s="29">
        <v>38</v>
      </c>
      <c r="Z201" s="29" t="s">
        <v>2264</v>
      </c>
      <c r="AB201">
        <v>11835</v>
      </c>
      <c r="AC201">
        <v>301.39690000000002</v>
      </c>
      <c r="AD201">
        <v>39.267158999999999</v>
      </c>
      <c r="AE201">
        <v>118.34</v>
      </c>
      <c r="AF201">
        <v>396.68133899999998</v>
      </c>
      <c r="AG201">
        <v>39.668134000000002</v>
      </c>
      <c r="AH201">
        <v>2.5467E-2</v>
      </c>
      <c r="AI201">
        <v>1.4966999999999999E-2</v>
      </c>
      <c r="AJ201">
        <v>0.58770599999999995</v>
      </c>
      <c r="AK201">
        <v>2.155E-2</v>
      </c>
      <c r="AL201">
        <v>1.7500000000000002E-2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</row>
    <row r="202" spans="1:56" x14ac:dyDescent="0.25">
      <c r="A202" t="s">
        <v>553</v>
      </c>
      <c r="B202" s="29">
        <v>6</v>
      </c>
      <c r="C202" t="s">
        <v>9</v>
      </c>
      <c r="D202">
        <v>2</v>
      </c>
      <c r="E202" t="s">
        <v>1</v>
      </c>
      <c r="F202" t="s">
        <v>245</v>
      </c>
      <c r="G202" s="6">
        <v>10.398849752382809</v>
      </c>
      <c r="H202" s="6">
        <v>2.5956553946537602</v>
      </c>
      <c r="I202" t="s">
        <v>50</v>
      </c>
      <c r="J202" s="29">
        <v>14355</v>
      </c>
      <c r="K202" s="29">
        <v>69</v>
      </c>
      <c r="L202" s="29">
        <f t="shared" si="26"/>
        <v>0.48066875653082547</v>
      </c>
      <c r="M202" s="29">
        <v>4.7138888888883436E-2</v>
      </c>
      <c r="N202" s="29">
        <v>3.0129096940380205E-2</v>
      </c>
      <c r="O202" s="29">
        <v>48.05590961990643</v>
      </c>
      <c r="P202" s="29">
        <f t="shared" si="24"/>
        <v>22.906458823246478</v>
      </c>
      <c r="Q202" s="29">
        <v>0.4388890763562423</v>
      </c>
      <c r="R202" s="29">
        <f t="shared" si="25"/>
        <v>0.31671506863011933</v>
      </c>
      <c r="S202" s="29">
        <v>1.0420475733512189</v>
      </c>
      <c r="T202" s="29">
        <v>1.49752</v>
      </c>
      <c r="U202" s="29">
        <v>0</v>
      </c>
      <c r="V202" s="29">
        <f t="shared" si="21"/>
        <v>120</v>
      </c>
      <c r="W202" s="29">
        <f t="shared" si="22"/>
        <v>29.666666666666668</v>
      </c>
      <c r="X202" s="29">
        <f t="shared" si="23"/>
        <v>162</v>
      </c>
      <c r="Y202" s="29">
        <v>38</v>
      </c>
      <c r="Z202" s="29" t="s">
        <v>2264</v>
      </c>
      <c r="AB202">
        <v>14510</v>
      </c>
      <c r="AC202">
        <v>301.39690000000002</v>
      </c>
      <c r="AD202">
        <v>48.142499000000001</v>
      </c>
      <c r="AE202">
        <v>145.09</v>
      </c>
      <c r="AF202">
        <v>604.45267999999999</v>
      </c>
      <c r="AG202">
        <v>60.445267999999999</v>
      </c>
      <c r="AH202">
        <v>2.0771999999999999E-2</v>
      </c>
      <c r="AI202">
        <v>9.1170000000000001E-3</v>
      </c>
      <c r="AJ202">
        <v>0.43891400000000003</v>
      </c>
      <c r="AK202">
        <v>1.9449999999999999E-2</v>
      </c>
      <c r="AL202">
        <v>1.7500000000000002E-2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</row>
    <row r="203" spans="1:56" x14ac:dyDescent="0.25">
      <c r="A203" t="s">
        <v>553</v>
      </c>
      <c r="B203" s="29">
        <v>6</v>
      </c>
      <c r="C203" t="s">
        <v>15</v>
      </c>
      <c r="D203">
        <v>6</v>
      </c>
      <c r="E203" t="s">
        <v>1</v>
      </c>
      <c r="F203" t="s">
        <v>245</v>
      </c>
      <c r="G203" s="6">
        <v>10.398849752382809</v>
      </c>
      <c r="H203" s="6">
        <v>2.5956553946537602</v>
      </c>
      <c r="I203" t="s">
        <v>51</v>
      </c>
      <c r="J203" s="29">
        <v>20359</v>
      </c>
      <c r="K203" s="29">
        <v>2293</v>
      </c>
      <c r="L203" s="29">
        <f t="shared" si="26"/>
        <v>11.262832162679896</v>
      </c>
      <c r="M203" s="29">
        <v>3.554538626609384E-2</v>
      </c>
      <c r="N203" s="29">
        <v>0.7800088430120653</v>
      </c>
      <c r="O203" s="29">
        <v>68.155364956577841</v>
      </c>
      <c r="P203" s="29">
        <f t="shared" si="24"/>
        <v>43.005914159917893</v>
      </c>
      <c r="Q203" s="29">
        <v>0.84575042652143495</v>
      </c>
      <c r="R203" s="29">
        <f t="shared" si="25"/>
        <v>9.0146281535073314E-2</v>
      </c>
      <c r="S203" s="29">
        <v>1.0462420060489699</v>
      </c>
      <c r="T203" s="29">
        <v>1.49752</v>
      </c>
      <c r="U203" s="29">
        <v>0</v>
      </c>
      <c r="V203" s="29">
        <f t="shared" si="21"/>
        <v>120</v>
      </c>
      <c r="W203" s="29">
        <f t="shared" si="22"/>
        <v>29.666666666666668</v>
      </c>
      <c r="X203" s="29">
        <f t="shared" si="23"/>
        <v>162</v>
      </c>
      <c r="Y203" s="29">
        <v>38</v>
      </c>
      <c r="Z203" s="29" t="s">
        <v>2264</v>
      </c>
      <c r="AB203">
        <v>20538</v>
      </c>
      <c r="AC203">
        <v>301.39690000000002</v>
      </c>
      <c r="AD203">
        <v>68.142705000000007</v>
      </c>
      <c r="AE203">
        <v>205.37</v>
      </c>
      <c r="AF203">
        <v>848.68019500000003</v>
      </c>
      <c r="AG203">
        <v>84.868019000000004</v>
      </c>
      <c r="AH203">
        <v>1.4674E-2</v>
      </c>
      <c r="AI203">
        <v>1.2377000000000001E-2</v>
      </c>
      <c r="AJ203">
        <v>0.843476</v>
      </c>
      <c r="AK203">
        <v>1.15E-2</v>
      </c>
      <c r="AL203">
        <v>7.4999999999999997E-3</v>
      </c>
      <c r="AM203">
        <v>54</v>
      </c>
      <c r="AN203">
        <v>0.17916599999999999</v>
      </c>
      <c r="AO203">
        <v>10.749945</v>
      </c>
      <c r="AP203">
        <v>8.3114229999999996</v>
      </c>
      <c r="AQ203">
        <v>0.14618</v>
      </c>
      <c r="AR203">
        <v>7.0704000000000003E-2</v>
      </c>
      <c r="AS203">
        <v>31.611111000000001</v>
      </c>
      <c r="AT203">
        <v>11.161619999999999</v>
      </c>
      <c r="AU203">
        <v>4.7749999999999997E-3</v>
      </c>
      <c r="AV203">
        <v>2.3770000000000002E-3</v>
      </c>
      <c r="AW203">
        <v>225.25434899999999</v>
      </c>
      <c r="AX203">
        <v>46.296433</v>
      </c>
      <c r="AY203">
        <v>459.57581299999998</v>
      </c>
      <c r="AZ203">
        <v>180.736615</v>
      </c>
      <c r="BA203">
        <v>5.4515969999999996</v>
      </c>
      <c r="BB203">
        <v>20.437740000000002</v>
      </c>
      <c r="BC203">
        <v>7.719703</v>
      </c>
      <c r="BD203">
        <v>11.180339999999999</v>
      </c>
    </row>
    <row r="204" spans="1:56" x14ac:dyDescent="0.25">
      <c r="A204" t="s">
        <v>553</v>
      </c>
      <c r="B204" s="29">
        <v>6</v>
      </c>
      <c r="C204" t="s">
        <v>28</v>
      </c>
      <c r="D204">
        <v>15</v>
      </c>
      <c r="E204" t="s">
        <v>1</v>
      </c>
      <c r="F204" t="s">
        <v>245</v>
      </c>
      <c r="G204" s="6">
        <v>10.398849752382809</v>
      </c>
      <c r="H204" s="6">
        <v>2.5956553946537602</v>
      </c>
      <c r="I204" t="s">
        <v>50</v>
      </c>
      <c r="J204" s="29">
        <v>21589</v>
      </c>
      <c r="K204" s="29">
        <v>0</v>
      </c>
      <c r="L204" s="29">
        <f t="shared" si="26"/>
        <v>0</v>
      </c>
      <c r="M204" s="29">
        <v>0</v>
      </c>
      <c r="N204" s="29">
        <v>0</v>
      </c>
      <c r="O204" s="29">
        <v>72.273008205096474</v>
      </c>
      <c r="P204" s="29">
        <f t="shared" si="24"/>
        <v>47.123557408436525</v>
      </c>
      <c r="Q204" s="29">
        <v>0.40988791428201127</v>
      </c>
      <c r="R204" s="29">
        <f t="shared" si="25"/>
        <v>0.34571623070435037</v>
      </c>
      <c r="S204" s="29">
        <v>1.0042222468154065</v>
      </c>
      <c r="T204" s="29">
        <v>1.49752</v>
      </c>
      <c r="U204" s="29">
        <v>0</v>
      </c>
      <c r="V204" s="29">
        <f t="shared" si="21"/>
        <v>120</v>
      </c>
      <c r="W204" s="29">
        <f t="shared" si="22"/>
        <v>29.666666666666668</v>
      </c>
      <c r="X204" s="29">
        <f t="shared" si="23"/>
        <v>162</v>
      </c>
      <c r="Y204" s="29">
        <v>38</v>
      </c>
      <c r="Z204" s="29" t="s">
        <v>2264</v>
      </c>
      <c r="AB204">
        <v>21803</v>
      </c>
      <c r="AC204">
        <v>301.39690000000002</v>
      </c>
      <c r="AD204">
        <v>72.339827999999997</v>
      </c>
      <c r="AE204">
        <v>218.02</v>
      </c>
      <c r="AF204">
        <v>1122.715627</v>
      </c>
      <c r="AG204">
        <v>112.271563</v>
      </c>
      <c r="AH204">
        <v>1.3823E-2</v>
      </c>
      <c r="AI204">
        <v>5.6709999999999998E-3</v>
      </c>
      <c r="AJ204">
        <v>0.41022900000000001</v>
      </c>
      <c r="AK204">
        <v>1.3299999999999999E-2</v>
      </c>
      <c r="AL204">
        <v>1.2500000000000001E-2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</row>
    <row r="205" spans="1:56" ht="15.75" x14ac:dyDescent="0.25">
      <c r="A205" t="s">
        <v>665</v>
      </c>
      <c r="B205">
        <v>7</v>
      </c>
      <c r="C205" t="s">
        <v>8</v>
      </c>
      <c r="D205">
        <v>1</v>
      </c>
      <c r="E205" t="s">
        <v>1</v>
      </c>
      <c r="F205" t="s">
        <v>245</v>
      </c>
      <c r="G205" s="2">
        <v>0.21313429</v>
      </c>
      <c r="H205">
        <v>7.2109875800000003</v>
      </c>
      <c r="I205" s="5" t="s">
        <v>52</v>
      </c>
      <c r="J205" s="29">
        <v>6877</v>
      </c>
      <c r="K205" s="29">
        <v>1128</v>
      </c>
      <c r="L205" s="29">
        <f t="shared" si="26"/>
        <v>16.40250109059183</v>
      </c>
      <c r="M205" s="29">
        <v>1.9035444444444532E-2</v>
      </c>
      <c r="N205" s="29">
        <v>1.0793972195756487</v>
      </c>
      <c r="O205" s="29">
        <v>32.99117635120772</v>
      </c>
      <c r="P205" s="29">
        <f t="shared" si="24"/>
        <v>7.841725554547768</v>
      </c>
      <c r="Q205" s="29">
        <v>0.8232773030243522</v>
      </c>
      <c r="R205" s="29">
        <f t="shared" si="25"/>
        <v>6.7673158037990566E-2</v>
      </c>
      <c r="S205" s="29">
        <v>1.0233496918313407</v>
      </c>
      <c r="T205" s="46">
        <v>17.284600000000001</v>
      </c>
      <c r="U205" s="29">
        <v>55</v>
      </c>
      <c r="V205" s="29">
        <f>AVERAGE(1,1,1)</f>
        <v>1</v>
      </c>
      <c r="W205" s="29">
        <f>AVERAGE(5,7, 8)</f>
        <v>6.666666666666667</v>
      </c>
      <c r="X205" s="29">
        <f>AVERAGE(6,8,9)</f>
        <v>7.666666666666667</v>
      </c>
      <c r="Y205" s="29">
        <v>60</v>
      </c>
      <c r="Z205" s="2" t="s">
        <v>2265</v>
      </c>
      <c r="AA205" s="34"/>
      <c r="AB205">
        <v>10225</v>
      </c>
      <c r="AC205">
        <v>303.25024999999999</v>
      </c>
      <c r="AD205">
        <v>33.718026999999999</v>
      </c>
      <c r="AE205">
        <v>102.24</v>
      </c>
      <c r="AF205">
        <v>280.24204300000002</v>
      </c>
      <c r="AG205">
        <v>28.024204000000001</v>
      </c>
      <c r="AH205">
        <v>2.9655999999999998E-2</v>
      </c>
      <c r="AI205">
        <v>2.4815E-2</v>
      </c>
      <c r="AJ205">
        <v>0.836781</v>
      </c>
      <c r="AK205">
        <v>2.2550000000000001E-2</v>
      </c>
      <c r="AL205">
        <v>7.4999999999999997E-3</v>
      </c>
      <c r="AM205">
        <v>42</v>
      </c>
      <c r="AN205">
        <v>0.13849900000000001</v>
      </c>
      <c r="AO205">
        <v>8.3099679999999996</v>
      </c>
      <c r="AP205">
        <v>4.9877750000000001</v>
      </c>
      <c r="AQ205">
        <v>6.1355E-2</v>
      </c>
      <c r="AR205">
        <v>9.5978999999999995E-2</v>
      </c>
      <c r="AS205">
        <v>12.142856999999999</v>
      </c>
      <c r="AT205">
        <v>9.2250230000000002</v>
      </c>
      <c r="AU205">
        <v>5.5059999999999996E-3</v>
      </c>
      <c r="AV205">
        <v>5.1390000000000003E-3</v>
      </c>
      <c r="AW205">
        <v>272.95052600000002</v>
      </c>
      <c r="AX205">
        <v>76.631389999999996</v>
      </c>
      <c r="AY205">
        <v>498.502026</v>
      </c>
      <c r="AZ205">
        <v>286.13290699999999</v>
      </c>
      <c r="BA205">
        <v>6.9051920000000004</v>
      </c>
      <c r="BB205">
        <v>9.2198060000000002</v>
      </c>
      <c r="BC205">
        <v>6.5400020000000003</v>
      </c>
      <c r="BD205">
        <v>4.7609519999999996</v>
      </c>
    </row>
    <row r="206" spans="1:56" ht="15.75" x14ac:dyDescent="0.25">
      <c r="A206" t="s">
        <v>665</v>
      </c>
      <c r="B206" s="29">
        <v>7</v>
      </c>
      <c r="C206" t="s">
        <v>9</v>
      </c>
      <c r="D206">
        <v>2</v>
      </c>
      <c r="E206" t="s">
        <v>1</v>
      </c>
      <c r="F206" t="s">
        <v>245</v>
      </c>
      <c r="G206" s="2">
        <v>0.21313429</v>
      </c>
      <c r="H206">
        <v>7.2109875800000003</v>
      </c>
      <c r="I206" s="5" t="s">
        <v>51</v>
      </c>
      <c r="J206" s="29">
        <v>2198</v>
      </c>
      <c r="K206" s="29">
        <v>621</v>
      </c>
      <c r="L206" s="29">
        <f t="shared" si="26"/>
        <v>28.252957233848953</v>
      </c>
      <c r="M206" s="29">
        <v>8.1463250000003318E-2</v>
      </c>
      <c r="N206" s="29">
        <v>0.47973209758917723</v>
      </c>
      <c r="O206" s="29">
        <v>10.544511505010115</v>
      </c>
      <c r="P206" s="29">
        <f t="shared" si="24"/>
        <v>14.604939291649837</v>
      </c>
      <c r="Q206" s="29">
        <v>2.0002726291523141</v>
      </c>
      <c r="R206" s="29">
        <f t="shared" si="25"/>
        <v>1.2446684841659525</v>
      </c>
      <c r="S206" s="29">
        <v>0.68616131829344795</v>
      </c>
      <c r="T206" s="46">
        <v>17.284600000000001</v>
      </c>
      <c r="U206" s="29">
        <v>55</v>
      </c>
      <c r="V206" s="29">
        <f>AVERAGE(1,1,1)</f>
        <v>1</v>
      </c>
      <c r="W206" s="29">
        <f>AVERAGE(5,7, 8)</f>
        <v>6.666666666666667</v>
      </c>
      <c r="X206" s="29">
        <f>AVERAGE(6,8,9)</f>
        <v>7.666666666666667</v>
      </c>
      <c r="Y206" s="29">
        <v>60</v>
      </c>
      <c r="Z206" s="2" t="s">
        <v>2265</v>
      </c>
      <c r="AA206" s="34"/>
      <c r="AB206">
        <v>3749</v>
      </c>
      <c r="AC206">
        <v>303.25024999999999</v>
      </c>
      <c r="AD206">
        <v>12.362727</v>
      </c>
      <c r="AE206">
        <v>36.76</v>
      </c>
      <c r="AF206">
        <v>67.915111999999993</v>
      </c>
      <c r="AG206">
        <v>6.7915109999999999</v>
      </c>
      <c r="AH206">
        <v>8.0255999999999994E-2</v>
      </c>
      <c r="AI206">
        <v>0.15184900000000001</v>
      </c>
      <c r="AJ206">
        <v>1.892061</v>
      </c>
      <c r="AK206">
        <v>3.8524999999999997E-2</v>
      </c>
      <c r="AL206">
        <v>1.7500000000000002E-2</v>
      </c>
      <c r="AM206">
        <v>34</v>
      </c>
      <c r="AN206">
        <v>0.112119</v>
      </c>
      <c r="AO206">
        <v>6.7271169999999998</v>
      </c>
      <c r="AP206">
        <v>19.311816</v>
      </c>
      <c r="AQ206">
        <v>0.42537900000000001</v>
      </c>
      <c r="AR206">
        <v>0.176788</v>
      </c>
      <c r="AS206">
        <v>21.294118000000001</v>
      </c>
      <c r="AT206">
        <v>7.794829</v>
      </c>
      <c r="AU206">
        <v>2.0961E-2</v>
      </c>
      <c r="AV206">
        <v>1.4508999999999999E-2</v>
      </c>
      <c r="AW206">
        <v>59.853149999999999</v>
      </c>
      <c r="AX206">
        <v>66.561234999999996</v>
      </c>
      <c r="AY206">
        <v>365.659356</v>
      </c>
      <c r="AZ206">
        <v>143.94603699999999</v>
      </c>
      <c r="BA206">
        <v>4.8377530000000002</v>
      </c>
      <c r="BB206">
        <v>5.9339599999999999</v>
      </c>
      <c r="BC206">
        <v>7.0643209999999996</v>
      </c>
      <c r="BD206">
        <v>6.3944419999999997</v>
      </c>
    </row>
    <row r="207" spans="1:56" ht="15.75" x14ac:dyDescent="0.25">
      <c r="A207" t="s">
        <v>665</v>
      </c>
      <c r="B207" s="29">
        <v>7</v>
      </c>
      <c r="C207" t="s">
        <v>256</v>
      </c>
      <c r="D207">
        <v>2</v>
      </c>
      <c r="E207" t="s">
        <v>7</v>
      </c>
      <c r="F207" t="s">
        <v>245</v>
      </c>
      <c r="G207" s="2">
        <v>0.21313429</v>
      </c>
      <c r="H207">
        <v>7.2109875800000003</v>
      </c>
      <c r="I207" s="5" t="s">
        <v>51</v>
      </c>
      <c r="J207" s="29">
        <v>3491</v>
      </c>
      <c r="K207" s="29">
        <v>847</v>
      </c>
      <c r="L207" s="29">
        <f t="shared" si="26"/>
        <v>24.262389000286451</v>
      </c>
      <c r="M207" s="29">
        <v>5.8678240740741024E-2</v>
      </c>
      <c r="N207" s="29">
        <v>0.77716599809446707</v>
      </c>
      <c r="O207" s="29">
        <v>16.747447526838176</v>
      </c>
      <c r="P207" s="29">
        <f t="shared" si="24"/>
        <v>8.4020032698217761</v>
      </c>
      <c r="Q207" s="29">
        <v>1.2247681138843425</v>
      </c>
      <c r="R207" s="29">
        <f t="shared" si="25"/>
        <v>0.46916396889798084</v>
      </c>
      <c r="S207" s="29">
        <v>0.65641509943260801</v>
      </c>
      <c r="T207" s="46">
        <v>17.284600000000001</v>
      </c>
      <c r="U207" s="29">
        <v>55</v>
      </c>
      <c r="V207" s="29">
        <f t="shared" ref="V207:V247" si="27">AVERAGE(1,1,1)</f>
        <v>1</v>
      </c>
      <c r="W207" s="29">
        <f t="shared" ref="W207:W247" si="28">AVERAGE(5,7, 8)</f>
        <v>6.666666666666667</v>
      </c>
      <c r="X207" s="29">
        <f t="shared" ref="X207:X247" si="29">AVERAGE(6,8,9)</f>
        <v>7.666666666666667</v>
      </c>
      <c r="Y207" s="29">
        <v>60</v>
      </c>
      <c r="Z207" s="2" t="s">
        <v>2265</v>
      </c>
      <c r="AA207" s="34"/>
      <c r="AB207">
        <v>4974</v>
      </c>
      <c r="AC207">
        <v>303.25024999999999</v>
      </c>
      <c r="AD207">
        <v>16.402294999999999</v>
      </c>
      <c r="AE207">
        <v>49.7</v>
      </c>
      <c r="AF207">
        <v>106.839178</v>
      </c>
      <c r="AG207">
        <v>10.683918</v>
      </c>
      <c r="AH207">
        <v>6.0963999999999997E-2</v>
      </c>
      <c r="AI207">
        <v>7.2964000000000001E-2</v>
      </c>
      <c r="AJ207">
        <v>1.196839</v>
      </c>
      <c r="AK207">
        <v>3.1099999999999999E-2</v>
      </c>
      <c r="AL207">
        <v>1.2500000000000001E-2</v>
      </c>
      <c r="AM207">
        <v>1</v>
      </c>
      <c r="AN207">
        <v>3.2980000000000002E-3</v>
      </c>
      <c r="AO207">
        <v>0.197856</v>
      </c>
      <c r="AP207">
        <v>0.341777</v>
      </c>
      <c r="AQ207">
        <v>0.28410000000000002</v>
      </c>
      <c r="AR207">
        <v>0</v>
      </c>
      <c r="AS207">
        <v>17</v>
      </c>
      <c r="AT207">
        <v>0</v>
      </c>
      <c r="AU207">
        <v>1.7756000000000001E-2</v>
      </c>
      <c r="AV207">
        <v>1.0715000000000001E-2</v>
      </c>
      <c r="AW207">
        <v>56.318198000000002</v>
      </c>
      <c r="AX207">
        <v>0</v>
      </c>
      <c r="AY207">
        <v>404.04040400000002</v>
      </c>
      <c r="AZ207">
        <v>0</v>
      </c>
      <c r="BA207">
        <v>0</v>
      </c>
      <c r="BB207">
        <v>0</v>
      </c>
      <c r="BC207">
        <v>5.084911</v>
      </c>
      <c r="BD207">
        <v>0.37267800000000001</v>
      </c>
    </row>
    <row r="208" spans="1:56" ht="15.75" x14ac:dyDescent="0.25">
      <c r="A208" t="s">
        <v>665</v>
      </c>
      <c r="B208" s="29">
        <v>7</v>
      </c>
      <c r="C208" t="s">
        <v>4</v>
      </c>
      <c r="D208">
        <v>12</v>
      </c>
      <c r="E208" t="s">
        <v>1</v>
      </c>
      <c r="F208" t="s">
        <v>245</v>
      </c>
      <c r="G208" s="2">
        <v>0.21313429</v>
      </c>
      <c r="H208">
        <v>7.2109875800000003</v>
      </c>
      <c r="I208" s="5" t="s">
        <v>51</v>
      </c>
      <c r="J208" s="29">
        <v>9266</v>
      </c>
      <c r="K208" s="29">
        <v>78</v>
      </c>
      <c r="L208" s="29">
        <f t="shared" si="26"/>
        <v>0.84178717893373634</v>
      </c>
      <c r="M208" s="29">
        <v>3.0775000000005548E-2</v>
      </c>
      <c r="N208" s="29">
        <v>6.7162493662484807E-2</v>
      </c>
      <c r="O208" s="29">
        <v>44.451976162613164</v>
      </c>
      <c r="P208" s="29">
        <f t="shared" si="24"/>
        <v>19.302525365953212</v>
      </c>
      <c r="Q208" s="29">
        <v>0.55613680239410845</v>
      </c>
      <c r="R208" s="29">
        <f t="shared" si="25"/>
        <v>0.19946734259225318</v>
      </c>
      <c r="S208" s="29">
        <v>1.0138957289294341</v>
      </c>
      <c r="T208" s="46">
        <v>17.284600000000001</v>
      </c>
      <c r="U208" s="29">
        <v>55</v>
      </c>
      <c r="V208" s="29">
        <f t="shared" si="27"/>
        <v>1</v>
      </c>
      <c r="W208" s="29">
        <f t="shared" si="28"/>
        <v>6.666666666666667</v>
      </c>
      <c r="X208" s="29">
        <f t="shared" si="29"/>
        <v>7.666666666666667</v>
      </c>
      <c r="Y208" s="29">
        <v>60</v>
      </c>
      <c r="Z208" s="2" t="s">
        <v>2265</v>
      </c>
      <c r="AA208" s="34"/>
      <c r="AB208">
        <v>13874</v>
      </c>
      <c r="AC208">
        <v>303.25024999999999</v>
      </c>
      <c r="AD208">
        <v>45.750993000000001</v>
      </c>
      <c r="AE208">
        <v>138.72999999999999</v>
      </c>
      <c r="AF208">
        <v>498.359105</v>
      </c>
      <c r="AG208">
        <v>49.835909999999998</v>
      </c>
      <c r="AH208">
        <v>2.1856E-2</v>
      </c>
      <c r="AI208">
        <v>1.2274999999999999E-2</v>
      </c>
      <c r="AJ208">
        <v>0.56166300000000002</v>
      </c>
      <c r="AK208">
        <v>1.9300000000000001E-2</v>
      </c>
      <c r="AL208">
        <v>1.7500000000000002E-2</v>
      </c>
      <c r="AM208">
        <v>1</v>
      </c>
      <c r="AN208">
        <v>3.2980000000000002E-3</v>
      </c>
      <c r="AO208">
        <v>0.197856</v>
      </c>
      <c r="AP208">
        <v>0.22344</v>
      </c>
      <c r="AQ208">
        <v>0.25172499999999998</v>
      </c>
      <c r="AR208">
        <v>0</v>
      </c>
      <c r="AS208">
        <v>31</v>
      </c>
      <c r="AT208">
        <v>0</v>
      </c>
      <c r="AU208">
        <v>8.3909999999999992E-3</v>
      </c>
      <c r="AV208">
        <v>4.0769999999999999E-3</v>
      </c>
      <c r="AW208">
        <v>119.177674</v>
      </c>
      <c r="AX208">
        <v>0</v>
      </c>
      <c r="AY208">
        <v>454.545455</v>
      </c>
      <c r="AZ208">
        <v>0</v>
      </c>
      <c r="BA208">
        <v>0</v>
      </c>
      <c r="BB208">
        <v>0</v>
      </c>
      <c r="BC208">
        <v>5.8256009999999998</v>
      </c>
      <c r="BD208">
        <v>0.37267800000000001</v>
      </c>
    </row>
    <row r="209" spans="1:56" ht="15.75" x14ac:dyDescent="0.25">
      <c r="A209" t="s">
        <v>666</v>
      </c>
      <c r="B209" s="29">
        <v>7</v>
      </c>
      <c r="C209" t="s">
        <v>9</v>
      </c>
      <c r="D209">
        <v>2</v>
      </c>
      <c r="E209" t="s">
        <v>1</v>
      </c>
      <c r="F209" t="s">
        <v>245</v>
      </c>
      <c r="G209" s="2">
        <v>0.21313429</v>
      </c>
      <c r="H209">
        <v>7.2109875800000003</v>
      </c>
      <c r="I209" s="5" t="s">
        <v>51</v>
      </c>
      <c r="J209" s="29">
        <v>7310</v>
      </c>
      <c r="K209" s="29">
        <v>82</v>
      </c>
      <c r="L209" s="29">
        <f t="shared" si="26"/>
        <v>1.121751025991792</v>
      </c>
      <c r="M209" s="29">
        <v>3.9230000000004497E-2</v>
      </c>
      <c r="N209" s="29">
        <v>7.0145266341004972E-2</v>
      </c>
      <c r="O209" s="29">
        <v>34.184126463516428</v>
      </c>
      <c r="P209" s="29">
        <f t="shared" si="24"/>
        <v>9.0346756668564758</v>
      </c>
      <c r="Q209" s="29">
        <v>0.62876805082132436</v>
      </c>
      <c r="R209" s="29">
        <f t="shared" si="25"/>
        <v>0.12683609416503727</v>
      </c>
      <c r="S209" s="29">
        <v>0.99518143439601392</v>
      </c>
      <c r="T209" s="46">
        <v>17.284600000000001</v>
      </c>
      <c r="U209" s="29">
        <v>55</v>
      </c>
      <c r="V209" s="29">
        <f t="shared" si="27"/>
        <v>1</v>
      </c>
      <c r="W209" s="29">
        <f t="shared" si="28"/>
        <v>6.666666666666667</v>
      </c>
      <c r="X209" s="29">
        <f t="shared" si="29"/>
        <v>7.666666666666667</v>
      </c>
      <c r="Y209" s="29">
        <v>60</v>
      </c>
      <c r="Z209" s="2" t="s">
        <v>2265</v>
      </c>
      <c r="AA209" s="34"/>
      <c r="AB209">
        <v>10547</v>
      </c>
      <c r="AC209">
        <v>305.13200000000001</v>
      </c>
      <c r="AD209">
        <v>34.565367999999999</v>
      </c>
      <c r="AE209">
        <v>105.46</v>
      </c>
      <c r="AF209">
        <v>321.75084800000002</v>
      </c>
      <c r="AG209">
        <v>32.175085000000003</v>
      </c>
      <c r="AH209">
        <v>2.8927999999999999E-2</v>
      </c>
      <c r="AI209">
        <v>1.8305999999999999E-2</v>
      </c>
      <c r="AJ209">
        <v>0.63278800000000002</v>
      </c>
      <c r="AK209">
        <v>2.4638E-2</v>
      </c>
      <c r="AL209">
        <v>1.7500000000000002E-2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</row>
    <row r="210" spans="1:56" ht="15.75" x14ac:dyDescent="0.25">
      <c r="A210" t="s">
        <v>666</v>
      </c>
      <c r="B210" s="29">
        <v>7</v>
      </c>
      <c r="C210" t="s">
        <v>11</v>
      </c>
      <c r="D210">
        <v>16</v>
      </c>
      <c r="E210" t="s">
        <v>1</v>
      </c>
      <c r="F210" t="s">
        <v>245</v>
      </c>
      <c r="G210" s="2">
        <v>0.21313429</v>
      </c>
      <c r="H210">
        <v>7.2109875800000003</v>
      </c>
      <c r="I210" s="5" t="s">
        <v>51</v>
      </c>
      <c r="J210" s="29">
        <v>5206</v>
      </c>
      <c r="K210" s="29">
        <v>728</v>
      </c>
      <c r="L210" s="29">
        <f t="shared" si="26"/>
        <v>13.983864771417595</v>
      </c>
      <c r="M210" s="29">
        <v>1.8820198675496926E-2</v>
      </c>
      <c r="N210" s="29">
        <v>0.70612901449945009</v>
      </c>
      <c r="O210" s="29">
        <v>24.345083771418128</v>
      </c>
      <c r="P210" s="29">
        <f t="shared" si="24"/>
        <v>0.8043670252418238</v>
      </c>
      <c r="Q210" s="29">
        <v>0.7922552769905612</v>
      </c>
      <c r="R210" s="29">
        <f t="shared" si="25"/>
        <v>3.665113200419956E-2</v>
      </c>
      <c r="S210" s="29">
        <v>0.99518143439601392</v>
      </c>
      <c r="T210" s="46">
        <v>17.284600000000001</v>
      </c>
      <c r="U210" s="29">
        <v>55</v>
      </c>
      <c r="V210" s="29">
        <f t="shared" si="27"/>
        <v>1</v>
      </c>
      <c r="W210" s="29">
        <f t="shared" si="28"/>
        <v>6.666666666666667</v>
      </c>
      <c r="X210" s="29">
        <f t="shared" si="29"/>
        <v>7.666666666666667</v>
      </c>
      <c r="Y210" s="29">
        <v>60</v>
      </c>
      <c r="Z210" s="2" t="s">
        <v>2265</v>
      </c>
      <c r="AA210" s="34"/>
      <c r="AB210">
        <v>7500</v>
      </c>
      <c r="AC210">
        <v>305.13200000000001</v>
      </c>
      <c r="AD210">
        <v>24.579526000000001</v>
      </c>
      <c r="AE210">
        <v>74.989999999999995</v>
      </c>
      <c r="AF210">
        <v>169.56010699999999</v>
      </c>
      <c r="AG210">
        <v>16.956011</v>
      </c>
      <c r="AH210">
        <v>4.0675999999999997E-2</v>
      </c>
      <c r="AI210">
        <v>3.2396000000000001E-2</v>
      </c>
      <c r="AJ210">
        <v>0.79644499999999996</v>
      </c>
      <c r="AK210">
        <v>3.5624999999999997E-2</v>
      </c>
      <c r="AL210">
        <v>7.4999999999999997E-3</v>
      </c>
      <c r="AM210">
        <v>34</v>
      </c>
      <c r="AN210">
        <v>0.111427</v>
      </c>
      <c r="AO210">
        <v>6.6856309999999999</v>
      </c>
      <c r="AP210">
        <v>3.6</v>
      </c>
      <c r="AQ210">
        <v>2.5099E-2</v>
      </c>
      <c r="AR210">
        <v>6.2909999999999997E-3</v>
      </c>
      <c r="AS210">
        <v>7.9411759999999996</v>
      </c>
      <c r="AT210">
        <v>1.253871</v>
      </c>
      <c r="AU210">
        <v>3.6159999999999999E-3</v>
      </c>
      <c r="AV210">
        <v>1.619E-3</v>
      </c>
      <c r="AW210">
        <v>285.85277500000001</v>
      </c>
      <c r="AX210">
        <v>55.867243999999999</v>
      </c>
      <c r="AY210">
        <v>412.96729499999998</v>
      </c>
      <c r="AZ210">
        <v>52.645980999999999</v>
      </c>
      <c r="BA210">
        <v>7.8106999999999998</v>
      </c>
      <c r="BB210">
        <v>4.8368710000000004</v>
      </c>
      <c r="BC210">
        <v>6.5187039999999996</v>
      </c>
      <c r="BD210">
        <v>3.3499590000000001</v>
      </c>
    </row>
    <row r="211" spans="1:56" ht="15.75" x14ac:dyDescent="0.25">
      <c r="A211" t="s">
        <v>667</v>
      </c>
      <c r="B211" s="29">
        <v>7</v>
      </c>
      <c r="C211" t="s">
        <v>15</v>
      </c>
      <c r="D211">
        <v>6</v>
      </c>
      <c r="E211" t="s">
        <v>1</v>
      </c>
      <c r="F211" t="s">
        <v>245</v>
      </c>
      <c r="G211" s="2">
        <v>0.21313429</v>
      </c>
      <c r="H211">
        <v>7.2109875800000003</v>
      </c>
      <c r="I211" s="5" t="s">
        <v>51</v>
      </c>
      <c r="J211" s="29">
        <v>5802</v>
      </c>
      <c r="K211" s="29">
        <v>157</v>
      </c>
      <c r="L211" s="29">
        <f t="shared" si="26"/>
        <v>2.7059634608755601</v>
      </c>
      <c r="M211" s="29">
        <v>2.9263571428570855E-2</v>
      </c>
      <c r="N211" s="29">
        <v>0.15707121180405489</v>
      </c>
      <c r="O211" s="29">
        <v>26.037919168203612</v>
      </c>
      <c r="P211" s="29">
        <f t="shared" si="24"/>
        <v>0.88846837154365943</v>
      </c>
      <c r="Q211" s="29">
        <v>0.910342527050363</v>
      </c>
      <c r="R211" s="29">
        <f t="shared" si="25"/>
        <v>0.15473838206400137</v>
      </c>
      <c r="T211" s="46">
        <v>17.284600000000001</v>
      </c>
      <c r="U211" s="29">
        <v>55</v>
      </c>
      <c r="V211" s="29">
        <f t="shared" si="27"/>
        <v>1</v>
      </c>
      <c r="W211" s="29">
        <f t="shared" si="28"/>
        <v>6.666666666666667</v>
      </c>
      <c r="X211" s="29">
        <f t="shared" si="29"/>
        <v>7.666666666666667</v>
      </c>
      <c r="Y211" s="29">
        <v>60</v>
      </c>
      <c r="Z211" s="2" t="s">
        <v>2265</v>
      </c>
      <c r="AA211" s="34"/>
      <c r="AB211">
        <v>8098</v>
      </c>
      <c r="AC211">
        <v>304.907825</v>
      </c>
      <c r="AD211">
        <v>26.558845999999999</v>
      </c>
      <c r="AE211">
        <v>80.930000000000007</v>
      </c>
      <c r="AF211">
        <v>202.51381499999999</v>
      </c>
      <c r="AG211">
        <v>20.251380999999999</v>
      </c>
      <c r="AH211">
        <v>3.7648000000000001E-2</v>
      </c>
      <c r="AI211">
        <v>3.4120999999999999E-2</v>
      </c>
      <c r="AJ211">
        <v>0.90631700000000004</v>
      </c>
      <c r="AK211">
        <v>3.09E-2</v>
      </c>
      <c r="AL211">
        <v>2.2499999999999999E-2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</row>
    <row r="212" spans="1:56" ht="15.75" x14ac:dyDescent="0.25">
      <c r="A212" t="s">
        <v>667</v>
      </c>
      <c r="B212" s="29">
        <v>7</v>
      </c>
      <c r="C212" t="s">
        <v>35</v>
      </c>
      <c r="D212">
        <v>6</v>
      </c>
      <c r="E212" t="s">
        <v>7</v>
      </c>
      <c r="F212" t="s">
        <v>245</v>
      </c>
      <c r="G212" s="2">
        <v>0.21313429</v>
      </c>
      <c r="H212">
        <v>7.2109875800000003</v>
      </c>
      <c r="I212" s="5" t="s">
        <v>51</v>
      </c>
      <c r="J212" s="29">
        <v>8416</v>
      </c>
      <c r="K212" s="29">
        <v>128</v>
      </c>
      <c r="L212" s="29">
        <f t="shared" si="26"/>
        <v>1.520912547528517</v>
      </c>
      <c r="M212" s="29">
        <v>4.0967499999998845E-2</v>
      </c>
      <c r="N212" s="29">
        <v>8.9754978173745656E-2</v>
      </c>
      <c r="O212" s="29">
        <v>37.768894815512169</v>
      </c>
      <c r="P212" s="29">
        <f t="shared" si="24"/>
        <v>12.619444018852217</v>
      </c>
      <c r="Q212" s="29">
        <v>0.96342174913953083</v>
      </c>
      <c r="R212" s="29">
        <f t="shared" si="25"/>
        <v>0.20781760415316919</v>
      </c>
      <c r="T212" s="46">
        <v>17.284600000000001</v>
      </c>
      <c r="U212" s="29">
        <v>55</v>
      </c>
      <c r="V212" s="29">
        <f t="shared" si="27"/>
        <v>1</v>
      </c>
      <c r="W212" s="29">
        <f t="shared" si="28"/>
        <v>6.666666666666667</v>
      </c>
      <c r="X212" s="29">
        <f t="shared" si="29"/>
        <v>7.666666666666667</v>
      </c>
      <c r="Y212" s="29">
        <v>60</v>
      </c>
      <c r="Z212" s="2" t="s">
        <v>2265</v>
      </c>
      <c r="AA212" s="34"/>
      <c r="AB212">
        <v>11792</v>
      </c>
      <c r="AC212">
        <v>304.907825</v>
      </c>
      <c r="AD212">
        <v>38.673983</v>
      </c>
      <c r="AE212">
        <v>117.87</v>
      </c>
      <c r="AF212">
        <v>383.12503600000002</v>
      </c>
      <c r="AG212">
        <v>38.312503999999997</v>
      </c>
      <c r="AH212">
        <v>2.5853999999999999E-2</v>
      </c>
      <c r="AI212">
        <v>2.4822E-2</v>
      </c>
      <c r="AJ212">
        <v>0.96006000000000002</v>
      </c>
      <c r="AK212">
        <v>2.1499999999999998E-2</v>
      </c>
      <c r="AL212">
        <v>1.7500000000000002E-2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</row>
    <row r="213" spans="1:56" ht="15.75" x14ac:dyDescent="0.25">
      <c r="A213" t="s">
        <v>668</v>
      </c>
      <c r="B213" s="29">
        <v>7</v>
      </c>
      <c r="C213" t="s">
        <v>11</v>
      </c>
      <c r="D213">
        <v>16</v>
      </c>
      <c r="E213" t="s">
        <v>1</v>
      </c>
      <c r="F213" t="s">
        <v>245</v>
      </c>
      <c r="G213" s="2">
        <v>0.21313429</v>
      </c>
      <c r="H213">
        <v>7.2109875800000003</v>
      </c>
      <c r="I213" s="5" t="s">
        <v>50</v>
      </c>
      <c r="J213" s="29">
        <v>11930</v>
      </c>
      <c r="K213" s="29">
        <v>236</v>
      </c>
      <c r="L213" s="29">
        <f t="shared" si="26"/>
        <v>1.9782062028499581</v>
      </c>
      <c r="M213" s="29">
        <v>3.6979166666665023E-2</v>
      </c>
      <c r="N213" s="29">
        <v>0.13938629455477289</v>
      </c>
      <c r="O213" s="29">
        <v>46.191069278845575</v>
      </c>
      <c r="P213" s="29">
        <f t="shared" si="24"/>
        <v>21.041618482185623</v>
      </c>
      <c r="Q213" s="29">
        <v>0.74705079327036739</v>
      </c>
      <c r="R213" s="29">
        <f t="shared" si="25"/>
        <v>8.5533517159942507E-3</v>
      </c>
      <c r="T213" s="46">
        <v>17.284600000000001</v>
      </c>
      <c r="U213" s="29">
        <v>55</v>
      </c>
      <c r="V213" s="29">
        <f t="shared" si="27"/>
        <v>1</v>
      </c>
      <c r="W213" s="29">
        <f t="shared" si="28"/>
        <v>6.666666666666667</v>
      </c>
      <c r="X213" s="29">
        <f t="shared" si="29"/>
        <v>7.666666666666667</v>
      </c>
      <c r="Y213" s="29">
        <v>60</v>
      </c>
      <c r="Z213" s="2" t="s">
        <v>2265</v>
      </c>
      <c r="AA213" s="34"/>
      <c r="AB213">
        <v>14075</v>
      </c>
      <c r="AC213">
        <v>306.17122499999999</v>
      </c>
      <c r="AD213">
        <v>45.971009000000002</v>
      </c>
      <c r="AE213">
        <v>140.72</v>
      </c>
      <c r="AF213">
        <v>497.24744500000003</v>
      </c>
      <c r="AG213">
        <v>49.724744999999999</v>
      </c>
      <c r="AH213">
        <v>2.1748E-2</v>
      </c>
      <c r="AI213">
        <v>1.5949000000000001E-2</v>
      </c>
      <c r="AJ213">
        <v>0.73335700000000004</v>
      </c>
      <c r="AK213">
        <v>1.8550000000000001E-2</v>
      </c>
      <c r="AL213">
        <v>1.2500000000000001E-2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</row>
    <row r="214" spans="1:56" ht="15.75" x14ac:dyDescent="0.25">
      <c r="A214" t="s">
        <v>669</v>
      </c>
      <c r="B214" s="29">
        <v>7</v>
      </c>
      <c r="C214" t="s">
        <v>17</v>
      </c>
      <c r="D214">
        <v>8</v>
      </c>
      <c r="E214" t="s">
        <v>1</v>
      </c>
      <c r="F214" t="s">
        <v>245</v>
      </c>
      <c r="G214" s="2">
        <v>0.21313429</v>
      </c>
      <c r="H214">
        <v>7.2109875800000003</v>
      </c>
      <c r="I214" s="5" t="s">
        <v>50</v>
      </c>
      <c r="J214" s="29">
        <v>9624</v>
      </c>
      <c r="K214" s="29">
        <v>145</v>
      </c>
      <c r="L214" s="29">
        <f t="shared" si="26"/>
        <v>1.5066500415627599</v>
      </c>
      <c r="M214" s="29">
        <v>5.6373611111110243E-2</v>
      </c>
      <c r="N214" s="29">
        <v>7.2141039884202549E-2</v>
      </c>
      <c r="O214" s="29">
        <v>38.571409324753631</v>
      </c>
      <c r="P214" s="29">
        <f t="shared" si="24"/>
        <v>13.421958528093679</v>
      </c>
      <c r="Q214" s="29">
        <v>0.70237346899107922</v>
      </c>
      <c r="R214" s="29">
        <f t="shared" si="25"/>
        <v>5.3230675995282417E-2</v>
      </c>
      <c r="T214" s="46">
        <v>17.284600000000001</v>
      </c>
      <c r="U214" s="29">
        <v>55</v>
      </c>
      <c r="V214" s="29">
        <f t="shared" si="27"/>
        <v>1</v>
      </c>
      <c r="W214" s="29">
        <f t="shared" si="28"/>
        <v>6.666666666666667</v>
      </c>
      <c r="X214" s="29">
        <f t="shared" si="29"/>
        <v>7.666666666666667</v>
      </c>
      <c r="Y214" s="29">
        <v>60</v>
      </c>
      <c r="Z214" s="2" t="s">
        <v>2265</v>
      </c>
      <c r="AA214" s="34"/>
      <c r="AB214">
        <v>11692</v>
      </c>
      <c r="AC214">
        <v>302.33945</v>
      </c>
      <c r="AD214">
        <v>38.671764000000003</v>
      </c>
      <c r="AE214">
        <v>116.9</v>
      </c>
      <c r="AF214">
        <v>385.67811699999999</v>
      </c>
      <c r="AG214">
        <v>38.567812000000004</v>
      </c>
      <c r="AH214">
        <v>2.5852E-2</v>
      </c>
      <c r="AI214">
        <v>1.7994E-2</v>
      </c>
      <c r="AJ214">
        <v>0.69603099999999996</v>
      </c>
      <c r="AK214">
        <v>2.1874999999999999E-2</v>
      </c>
      <c r="AL214">
        <v>1.7500000000000002E-2</v>
      </c>
      <c r="AM214">
        <v>1</v>
      </c>
      <c r="AN214">
        <v>3.3080000000000002E-3</v>
      </c>
      <c r="AO214">
        <v>0.19845199999999999</v>
      </c>
      <c r="AP214">
        <v>0.196716</v>
      </c>
      <c r="AQ214">
        <v>0.20022499999999999</v>
      </c>
      <c r="AR214">
        <v>0</v>
      </c>
      <c r="AS214">
        <v>23</v>
      </c>
      <c r="AT214">
        <v>0</v>
      </c>
      <c r="AU214">
        <v>9.1009999999999997E-3</v>
      </c>
      <c r="AV214">
        <v>2.6519999999999998E-3</v>
      </c>
      <c r="AW214">
        <v>109.876389</v>
      </c>
      <c r="AX214">
        <v>0</v>
      </c>
      <c r="AY214">
        <v>200</v>
      </c>
      <c r="AZ214">
        <v>0</v>
      </c>
      <c r="BA214">
        <v>0</v>
      </c>
      <c r="BB214">
        <v>0</v>
      </c>
      <c r="BC214">
        <v>5.1647210000000001</v>
      </c>
      <c r="BD214">
        <v>0.37267800000000001</v>
      </c>
    </row>
    <row r="215" spans="1:56" ht="15.75" x14ac:dyDescent="0.25">
      <c r="A215" t="s">
        <v>670</v>
      </c>
      <c r="B215" s="29">
        <v>7</v>
      </c>
      <c r="C215" t="s">
        <v>21</v>
      </c>
      <c r="D215">
        <v>7</v>
      </c>
      <c r="E215" t="s">
        <v>1</v>
      </c>
      <c r="F215" t="s">
        <v>245</v>
      </c>
      <c r="G215" s="2">
        <v>0.21313429</v>
      </c>
      <c r="H215">
        <v>7.2109875800000003</v>
      </c>
      <c r="I215" s="5" t="s">
        <v>51</v>
      </c>
      <c r="J215" s="29">
        <v>4115</v>
      </c>
      <c r="K215" s="29">
        <v>299</v>
      </c>
      <c r="L215" s="29">
        <f t="shared" si="26"/>
        <v>7.2660996354799519</v>
      </c>
      <c r="M215" s="29">
        <v>5.8562037037036017E-2</v>
      </c>
      <c r="N215" s="29">
        <v>0.22757386288414802</v>
      </c>
      <c r="O215" s="29">
        <v>17.341971217930908</v>
      </c>
      <c r="P215" s="29">
        <f t="shared" si="24"/>
        <v>7.8074795787290441</v>
      </c>
      <c r="Q215" s="29">
        <v>1.1387682974510966</v>
      </c>
      <c r="R215" s="29">
        <f t="shared" si="25"/>
        <v>0.38316415246473501</v>
      </c>
      <c r="S215" s="29">
        <v>1.3696027756768667</v>
      </c>
      <c r="T215" s="46">
        <v>17.284600000000001</v>
      </c>
      <c r="U215" s="29">
        <v>55</v>
      </c>
      <c r="V215" s="29">
        <f t="shared" si="27"/>
        <v>1</v>
      </c>
      <c r="W215" s="29">
        <f t="shared" si="28"/>
        <v>6.666666666666667</v>
      </c>
      <c r="X215" s="29">
        <f t="shared" si="29"/>
        <v>7.666666666666667</v>
      </c>
      <c r="Y215" s="29">
        <v>60</v>
      </c>
      <c r="Z215" s="2" t="s">
        <v>2265</v>
      </c>
      <c r="AA215" s="34"/>
      <c r="AB215">
        <v>5208</v>
      </c>
      <c r="AC215">
        <v>303.14852500000001</v>
      </c>
      <c r="AD215">
        <v>17.179697999999998</v>
      </c>
      <c r="AE215">
        <v>51.94</v>
      </c>
      <c r="AF215">
        <v>108.934459</v>
      </c>
      <c r="AG215">
        <v>10.893446000000001</v>
      </c>
      <c r="AH215">
        <v>5.8182999999999999E-2</v>
      </c>
      <c r="AI215">
        <v>6.9443000000000005E-2</v>
      </c>
      <c r="AJ215">
        <v>1.193533</v>
      </c>
      <c r="AK215">
        <v>4.0050000000000002E-2</v>
      </c>
      <c r="AL215">
        <v>3.2500000000000001E-2</v>
      </c>
      <c r="AM215">
        <v>2</v>
      </c>
      <c r="AN215">
        <v>6.5970000000000004E-3</v>
      </c>
      <c r="AO215">
        <v>0.39584599999999998</v>
      </c>
      <c r="AP215">
        <v>0.40322599999999997</v>
      </c>
      <c r="AQ215">
        <v>8.1049999999999997E-2</v>
      </c>
      <c r="AR215">
        <v>2.0149999999999999E-3</v>
      </c>
      <c r="AS215">
        <v>10.5</v>
      </c>
      <c r="AT215">
        <v>0.70710700000000004</v>
      </c>
      <c r="AU215">
        <v>8.5319999999999997E-3</v>
      </c>
      <c r="AV215">
        <v>3.908E-3</v>
      </c>
      <c r="AW215">
        <v>117.13934500000001</v>
      </c>
      <c r="AX215">
        <v>5.8117359999999998</v>
      </c>
      <c r="AY215">
        <v>316.76413300000002</v>
      </c>
      <c r="AZ215">
        <v>75.810669000000004</v>
      </c>
      <c r="BA215">
        <v>252.1225</v>
      </c>
      <c r="BB215">
        <v>0</v>
      </c>
      <c r="BC215">
        <v>6.1170099999999996</v>
      </c>
      <c r="BD215">
        <v>0.47140500000000002</v>
      </c>
    </row>
    <row r="216" spans="1:56" ht="15.75" x14ac:dyDescent="0.25">
      <c r="A216" t="s">
        <v>670</v>
      </c>
      <c r="B216" s="29">
        <v>7</v>
      </c>
      <c r="C216" t="s">
        <v>0</v>
      </c>
      <c r="D216">
        <v>10</v>
      </c>
      <c r="E216" t="s">
        <v>1</v>
      </c>
      <c r="F216" t="s">
        <v>245</v>
      </c>
      <c r="G216" s="2">
        <v>0.21313429</v>
      </c>
      <c r="H216">
        <v>7.2109875800000003</v>
      </c>
      <c r="I216" s="5" t="s">
        <v>51</v>
      </c>
      <c r="J216" s="29">
        <v>8959</v>
      </c>
      <c r="K216" s="29">
        <v>375</v>
      </c>
      <c r="L216" s="29">
        <f t="shared" si="26"/>
        <v>4.1857350150686461</v>
      </c>
      <c r="M216" s="29">
        <v>2.7500373134326989E-2</v>
      </c>
      <c r="N216" s="29">
        <v>0.28236016320810958</v>
      </c>
      <c r="O216" s="29">
        <v>37.756189584797816</v>
      </c>
      <c r="P216" s="29">
        <f t="shared" si="24"/>
        <v>12.606738788137864</v>
      </c>
      <c r="Q216" s="29">
        <v>0.86134285685620382</v>
      </c>
      <c r="R216" s="29">
        <f t="shared" si="25"/>
        <v>0.10573871186984218</v>
      </c>
      <c r="S216" s="29">
        <v>0.54606024349033555</v>
      </c>
      <c r="T216" s="46">
        <v>17.284600000000001</v>
      </c>
      <c r="U216" s="29">
        <v>55</v>
      </c>
      <c r="V216" s="29">
        <f t="shared" si="27"/>
        <v>1</v>
      </c>
      <c r="W216" s="29">
        <f t="shared" si="28"/>
        <v>6.666666666666667</v>
      </c>
      <c r="X216" s="29">
        <f t="shared" si="29"/>
        <v>7.666666666666667</v>
      </c>
      <c r="Y216" s="29">
        <v>60</v>
      </c>
      <c r="Z216" s="2" t="s">
        <v>2265</v>
      </c>
      <c r="AA216" s="34"/>
      <c r="AB216">
        <v>11453</v>
      </c>
      <c r="AC216">
        <v>303.14852500000001</v>
      </c>
      <c r="AD216">
        <v>37.780161</v>
      </c>
      <c r="AE216">
        <v>114.48</v>
      </c>
      <c r="AF216">
        <v>347.19719099999998</v>
      </c>
      <c r="AG216">
        <v>34.719718999999998</v>
      </c>
      <c r="AH216">
        <v>2.6464999999999999E-2</v>
      </c>
      <c r="AI216">
        <v>2.477E-2</v>
      </c>
      <c r="AJ216">
        <v>0.93597600000000003</v>
      </c>
      <c r="AK216">
        <v>2.1749999999999999E-2</v>
      </c>
      <c r="AL216">
        <v>2.2499999999999999E-2</v>
      </c>
      <c r="AM216">
        <v>8</v>
      </c>
      <c r="AN216">
        <v>2.639E-2</v>
      </c>
      <c r="AO216">
        <v>1.5833820000000001</v>
      </c>
      <c r="AP216">
        <v>1.1176109999999999</v>
      </c>
      <c r="AQ216">
        <v>0.107622</v>
      </c>
      <c r="AR216">
        <v>9.0293999999999999E-2</v>
      </c>
      <c r="AS216">
        <v>16</v>
      </c>
      <c r="AT216">
        <v>6.9282029999999999</v>
      </c>
      <c r="AU216">
        <v>7.175E-3</v>
      </c>
      <c r="AV216">
        <v>4.8349999999999999E-3</v>
      </c>
      <c r="AW216">
        <v>187.765446</v>
      </c>
      <c r="AX216">
        <v>71.740847000000002</v>
      </c>
      <c r="AY216">
        <v>671.52822700000002</v>
      </c>
      <c r="AZ216">
        <v>310.04650400000003</v>
      </c>
      <c r="BA216">
        <v>35.578600000000002</v>
      </c>
      <c r="BB216">
        <v>51.629491000000002</v>
      </c>
      <c r="BC216">
        <v>5.7585129999999998</v>
      </c>
      <c r="BD216">
        <v>1.105542</v>
      </c>
    </row>
    <row r="217" spans="1:56" ht="15.75" x14ac:dyDescent="0.25">
      <c r="A217" t="s">
        <v>670</v>
      </c>
      <c r="B217" s="29">
        <v>7</v>
      </c>
      <c r="C217" t="s">
        <v>30</v>
      </c>
      <c r="D217">
        <v>10</v>
      </c>
      <c r="E217" t="s">
        <v>7</v>
      </c>
      <c r="F217" t="s">
        <v>245</v>
      </c>
      <c r="G217" s="2">
        <v>0.21313429</v>
      </c>
      <c r="H217">
        <v>7.2109875800000003</v>
      </c>
      <c r="I217" s="5" t="s">
        <v>51</v>
      </c>
      <c r="J217" s="29">
        <v>3451</v>
      </c>
      <c r="K217" s="29">
        <v>431</v>
      </c>
      <c r="L217" s="29">
        <f t="shared" si="26"/>
        <v>12.48913358446827</v>
      </c>
      <c r="M217" s="29">
        <v>0.11842008196721276</v>
      </c>
      <c r="N217" s="29">
        <v>0.25707417844320424</v>
      </c>
      <c r="O217" s="29">
        <v>14.543655570614719</v>
      </c>
      <c r="P217" s="29">
        <f t="shared" si="24"/>
        <v>10.605795226045233</v>
      </c>
      <c r="Q217" s="29">
        <v>1.2540415878341877</v>
      </c>
      <c r="R217" s="29">
        <f t="shared" si="25"/>
        <v>0.4984374428478261</v>
      </c>
      <c r="S217" s="29">
        <v>0.82354253218653128</v>
      </c>
      <c r="T217" s="46">
        <v>17.284600000000001</v>
      </c>
      <c r="U217" s="29">
        <v>55</v>
      </c>
      <c r="V217" s="29">
        <f t="shared" si="27"/>
        <v>1</v>
      </c>
      <c r="W217" s="29">
        <f t="shared" si="28"/>
        <v>6.666666666666667</v>
      </c>
      <c r="X217" s="29">
        <f t="shared" si="29"/>
        <v>7.666666666666667</v>
      </c>
      <c r="Y217" s="29">
        <v>60</v>
      </c>
      <c r="Z217" s="2" t="s">
        <v>2265</v>
      </c>
      <c r="AA217" s="34"/>
      <c r="AB217">
        <v>4418</v>
      </c>
      <c r="AC217">
        <v>303.14852500000001</v>
      </c>
      <c r="AD217">
        <v>14.573714000000001</v>
      </c>
      <c r="AE217">
        <v>43.81</v>
      </c>
      <c r="AF217">
        <v>91.961589000000004</v>
      </c>
      <c r="AG217">
        <v>9.1961589999999998</v>
      </c>
      <c r="AH217">
        <v>6.8606E-2</v>
      </c>
      <c r="AI217">
        <v>9.3285999999999994E-2</v>
      </c>
      <c r="AJ217">
        <v>1.3597319999999999</v>
      </c>
      <c r="AK217">
        <v>4.3075000000000002E-2</v>
      </c>
      <c r="AL217">
        <v>3.2500000000000001E-2</v>
      </c>
      <c r="AM217">
        <v>3</v>
      </c>
      <c r="AN217">
        <v>9.8960000000000003E-3</v>
      </c>
      <c r="AO217">
        <v>0.59376799999999996</v>
      </c>
      <c r="AP217">
        <v>1.3580810000000001</v>
      </c>
      <c r="AQ217">
        <v>0.42221700000000001</v>
      </c>
      <c r="AR217">
        <v>0.36293900000000001</v>
      </c>
      <c r="AS217">
        <v>20</v>
      </c>
      <c r="AT217">
        <v>11</v>
      </c>
      <c r="AU217">
        <v>2.2221999999999999E-2</v>
      </c>
      <c r="AV217">
        <v>1.1606E-2</v>
      </c>
      <c r="AW217">
        <v>68.953723999999994</v>
      </c>
      <c r="AX217">
        <v>46.690907000000003</v>
      </c>
      <c r="AY217">
        <v>324.68838699999998</v>
      </c>
      <c r="AZ217">
        <v>144.40170599999999</v>
      </c>
      <c r="BA217">
        <v>140.86113700000001</v>
      </c>
      <c r="BB217">
        <v>59.529640999999998</v>
      </c>
      <c r="BC217">
        <v>5.7497569999999998</v>
      </c>
      <c r="BD217">
        <v>0.5</v>
      </c>
    </row>
    <row r="218" spans="1:56" ht="15.75" x14ac:dyDescent="0.25">
      <c r="A218" t="s">
        <v>671</v>
      </c>
      <c r="B218" s="29">
        <v>7</v>
      </c>
      <c r="C218" t="s">
        <v>13</v>
      </c>
      <c r="D218">
        <v>11</v>
      </c>
      <c r="E218" t="s">
        <v>1</v>
      </c>
      <c r="F218" t="s">
        <v>245</v>
      </c>
      <c r="G218" s="2">
        <v>0.21313429</v>
      </c>
      <c r="H218">
        <v>7.2109875800000003</v>
      </c>
      <c r="I218" s="5" t="s">
        <v>52</v>
      </c>
      <c r="J218" s="29">
        <v>4360</v>
      </c>
      <c r="K218" s="29">
        <v>305</v>
      </c>
      <c r="L218" s="29">
        <f t="shared" si="26"/>
        <v>6.9954128440366965</v>
      </c>
      <c r="M218" s="29">
        <v>4.8920081967212863E-2</v>
      </c>
      <c r="N218" s="29">
        <v>0.25996756266587095</v>
      </c>
      <c r="O218" s="29">
        <v>18.581288085626188</v>
      </c>
      <c r="P218" s="29">
        <f t="shared" si="24"/>
        <v>6.5681627110337644</v>
      </c>
      <c r="Q218" s="29">
        <v>0.90080781589857606</v>
      </c>
      <c r="R218" s="29">
        <f t="shared" si="25"/>
        <v>0.14520367091221442</v>
      </c>
      <c r="T218" s="46">
        <v>17.284600000000001</v>
      </c>
      <c r="U218" s="29">
        <v>55</v>
      </c>
      <c r="V218" s="29">
        <f t="shared" si="27"/>
        <v>1</v>
      </c>
      <c r="W218" s="29">
        <f t="shared" si="28"/>
        <v>6.666666666666667</v>
      </c>
      <c r="X218" s="29">
        <f t="shared" si="29"/>
        <v>7.666666666666667</v>
      </c>
      <c r="Y218" s="29">
        <v>60</v>
      </c>
      <c r="Z218" s="2" t="s">
        <v>2265</v>
      </c>
      <c r="AA218" s="34"/>
      <c r="AB218">
        <v>5773</v>
      </c>
      <c r="AC218">
        <v>302.30304999999998</v>
      </c>
      <c r="AD218">
        <v>19.096730999999998</v>
      </c>
      <c r="AE218">
        <v>57.72</v>
      </c>
      <c r="AF218">
        <v>116.711189</v>
      </c>
      <c r="AG218">
        <v>11.671118999999999</v>
      </c>
      <c r="AH218">
        <v>5.2330000000000002E-2</v>
      </c>
      <c r="AI218">
        <v>4.7135000000000003E-2</v>
      </c>
      <c r="AJ218">
        <v>0.90072399999999997</v>
      </c>
      <c r="AK218">
        <v>3.6975000000000001E-2</v>
      </c>
      <c r="AL218">
        <v>2.2499999999999999E-2</v>
      </c>
      <c r="AM218">
        <v>1</v>
      </c>
      <c r="AN218">
        <v>3.3080000000000002E-3</v>
      </c>
      <c r="AO218">
        <v>0.19847600000000001</v>
      </c>
      <c r="AP218">
        <v>0.103932</v>
      </c>
      <c r="AQ218">
        <v>2.4250000000000001E-2</v>
      </c>
      <c r="AR218">
        <v>0</v>
      </c>
      <c r="AS218">
        <v>6</v>
      </c>
      <c r="AT218">
        <v>0</v>
      </c>
      <c r="AU218">
        <v>4.8500000000000001E-3</v>
      </c>
      <c r="AV218">
        <v>1.3810000000000001E-3</v>
      </c>
      <c r="AW218">
        <v>206.18556699999999</v>
      </c>
      <c r="AX218">
        <v>0</v>
      </c>
      <c r="AY218">
        <v>338.98305099999999</v>
      </c>
      <c r="AZ218">
        <v>0</v>
      </c>
      <c r="BA218">
        <v>0</v>
      </c>
      <c r="BB218">
        <v>0</v>
      </c>
      <c r="BC218">
        <v>5.0349659999999998</v>
      </c>
      <c r="BD218">
        <v>0.37267800000000001</v>
      </c>
    </row>
    <row r="219" spans="1:56" ht="15.75" x14ac:dyDescent="0.25">
      <c r="A219" t="s">
        <v>672</v>
      </c>
      <c r="B219" s="29">
        <v>7</v>
      </c>
      <c r="C219" t="s">
        <v>8</v>
      </c>
      <c r="D219">
        <v>1</v>
      </c>
      <c r="E219" t="s">
        <v>1</v>
      </c>
      <c r="F219" t="s">
        <v>245</v>
      </c>
      <c r="G219" s="2">
        <v>0.21313429</v>
      </c>
      <c r="H219">
        <v>7.2109875800000003</v>
      </c>
      <c r="I219" s="5" t="s">
        <v>52</v>
      </c>
      <c r="J219" s="29">
        <v>12115</v>
      </c>
      <c r="K219" s="29">
        <v>786</v>
      </c>
      <c r="L219" s="29">
        <f t="shared" si="26"/>
        <v>6.4878250103177884</v>
      </c>
      <c r="M219" s="29">
        <v>3.2282253086420951E-2</v>
      </c>
      <c r="N219" s="29">
        <v>0.35463858402211218</v>
      </c>
      <c r="O219" s="29">
        <v>26.521274354493141</v>
      </c>
      <c r="P219" s="29">
        <f t="shared" si="24"/>
        <v>1.3718235578331885</v>
      </c>
      <c r="Q219" s="29">
        <v>0.84098079987165641</v>
      </c>
      <c r="R219" s="29">
        <f t="shared" si="25"/>
        <v>8.5376654885294778E-2</v>
      </c>
      <c r="T219" s="46">
        <v>17.284600000000001</v>
      </c>
      <c r="U219" s="29">
        <v>55</v>
      </c>
      <c r="V219" s="29">
        <f t="shared" si="27"/>
        <v>1</v>
      </c>
      <c r="W219" s="29">
        <f t="shared" si="28"/>
        <v>6.666666666666667</v>
      </c>
      <c r="X219" s="29">
        <f t="shared" si="29"/>
        <v>7.666666666666667</v>
      </c>
      <c r="Y219" s="29">
        <v>60</v>
      </c>
      <c r="Z219" s="2" t="s">
        <v>2265</v>
      </c>
      <c r="AA219" s="34"/>
      <c r="AB219">
        <v>19278</v>
      </c>
      <c r="AC219">
        <v>736.77247499999999</v>
      </c>
      <c r="AD219">
        <v>26.165472999999999</v>
      </c>
      <c r="AE219">
        <v>192.77</v>
      </c>
      <c r="AF219">
        <v>465.74539900000002</v>
      </c>
      <c r="AG219">
        <v>46.574539999999999</v>
      </c>
      <c r="AH219">
        <v>3.8218000000000002E-2</v>
      </c>
      <c r="AI219">
        <v>3.2390000000000002E-2</v>
      </c>
      <c r="AJ219">
        <v>0.84750599999999998</v>
      </c>
      <c r="AK219">
        <v>2.9049999999999999E-2</v>
      </c>
      <c r="AL219">
        <v>1.7500000000000002E-2</v>
      </c>
      <c r="AM219">
        <v>1</v>
      </c>
      <c r="AN219">
        <v>1.3569999999999999E-3</v>
      </c>
      <c r="AO219">
        <v>8.1435999999999995E-2</v>
      </c>
      <c r="AP219">
        <v>0.12449399999999999</v>
      </c>
      <c r="AQ219">
        <v>0.27252500000000002</v>
      </c>
      <c r="AR219">
        <v>0</v>
      </c>
      <c r="AS219">
        <v>24</v>
      </c>
      <c r="AT219">
        <v>0</v>
      </c>
      <c r="AU219">
        <v>1.1849E-2</v>
      </c>
      <c r="AV219">
        <v>6.5240000000000003E-3</v>
      </c>
      <c r="AW219">
        <v>84.395927</v>
      </c>
      <c r="AX219">
        <v>0</v>
      </c>
      <c r="AY219">
        <v>344.827586</v>
      </c>
      <c r="AZ219">
        <v>0</v>
      </c>
      <c r="BA219">
        <v>0</v>
      </c>
      <c r="BB219">
        <v>0</v>
      </c>
      <c r="BC219">
        <v>6.2709619999999999</v>
      </c>
      <c r="BD219">
        <v>0.26646900000000001</v>
      </c>
    </row>
    <row r="220" spans="1:56" ht="15.75" x14ac:dyDescent="0.25">
      <c r="A220" t="s">
        <v>673</v>
      </c>
      <c r="B220" s="29">
        <v>7</v>
      </c>
      <c r="C220" t="s">
        <v>9</v>
      </c>
      <c r="D220">
        <v>2</v>
      </c>
      <c r="E220" t="s">
        <v>1</v>
      </c>
      <c r="F220" t="s">
        <v>245</v>
      </c>
      <c r="G220" s="2">
        <v>0.21313429</v>
      </c>
      <c r="H220">
        <v>7.2109875800000003</v>
      </c>
      <c r="I220" s="5" t="s">
        <v>50</v>
      </c>
      <c r="J220" s="29">
        <v>1678</v>
      </c>
      <c r="K220" s="29">
        <v>837</v>
      </c>
      <c r="L220" s="29">
        <f t="shared" si="26"/>
        <v>49.880810488677</v>
      </c>
      <c r="M220" s="29">
        <v>4.9008815028903002E-2</v>
      </c>
      <c r="N220" s="29">
        <v>0.71744084400704067</v>
      </c>
      <c r="O220" s="29">
        <v>6.9587614811781169</v>
      </c>
      <c r="P220" s="29">
        <f t="shared" si="24"/>
        <v>18.190689315481833</v>
      </c>
      <c r="Q220" s="29">
        <v>1.8273255446655985</v>
      </c>
      <c r="R220" s="29">
        <f t="shared" si="25"/>
        <v>1.071721399679237</v>
      </c>
      <c r="S220" s="29">
        <v>0.95033179369655141</v>
      </c>
      <c r="T220" s="46">
        <v>17.284600000000001</v>
      </c>
      <c r="U220" s="29">
        <v>55</v>
      </c>
      <c r="V220" s="29">
        <f t="shared" si="27"/>
        <v>1</v>
      </c>
      <c r="W220" s="29">
        <f t="shared" si="28"/>
        <v>6.666666666666667</v>
      </c>
      <c r="X220" s="29">
        <f t="shared" si="29"/>
        <v>7.666666666666667</v>
      </c>
      <c r="Y220" s="29">
        <v>60</v>
      </c>
      <c r="Z220" s="2" t="s">
        <v>2265</v>
      </c>
      <c r="AA220" s="34"/>
      <c r="AB220">
        <v>2313</v>
      </c>
      <c r="AC220">
        <v>302.12349999999998</v>
      </c>
      <c r="AD220">
        <v>7.6558099999999998</v>
      </c>
      <c r="AE220">
        <v>21.45</v>
      </c>
      <c r="AF220">
        <v>57.288632999999997</v>
      </c>
      <c r="AG220">
        <v>5.7288629999999996</v>
      </c>
      <c r="AH220">
        <v>0.13042599999999999</v>
      </c>
      <c r="AI220">
        <v>0.23676800000000001</v>
      </c>
      <c r="AJ220">
        <v>1.81535</v>
      </c>
      <c r="AK220">
        <v>2.3462E-2</v>
      </c>
      <c r="AL220">
        <v>7.4999999999999997E-3</v>
      </c>
      <c r="AM220">
        <v>68</v>
      </c>
      <c r="AN220">
        <v>0.225074</v>
      </c>
      <c r="AO220">
        <v>13.504410999999999</v>
      </c>
      <c r="AP220">
        <v>23.519238999999999</v>
      </c>
      <c r="AQ220">
        <v>0.116878</v>
      </c>
      <c r="AR220">
        <v>0.17730000000000001</v>
      </c>
      <c r="AS220">
        <v>8</v>
      </c>
      <c r="AT220">
        <v>5.1369309999999997</v>
      </c>
      <c r="AU220">
        <v>1.6697E-2</v>
      </c>
      <c r="AV220">
        <v>2.2110999999999999E-2</v>
      </c>
      <c r="AW220">
        <v>126.611576</v>
      </c>
      <c r="AX220">
        <v>69.776589000000001</v>
      </c>
      <c r="AY220">
        <v>371.27591100000001</v>
      </c>
      <c r="AZ220">
        <v>226.30934999999999</v>
      </c>
      <c r="BA220">
        <v>4.2032249999999998</v>
      </c>
      <c r="BB220">
        <v>4.2360220000000002</v>
      </c>
      <c r="BC220">
        <v>6.2007479999999999</v>
      </c>
      <c r="BD220">
        <v>5.9628480000000001</v>
      </c>
    </row>
    <row r="221" spans="1:56" ht="15.75" x14ac:dyDescent="0.25">
      <c r="A221" t="s">
        <v>673</v>
      </c>
      <c r="B221" s="29">
        <v>7</v>
      </c>
      <c r="C221" t="s">
        <v>10</v>
      </c>
      <c r="D221">
        <v>13</v>
      </c>
      <c r="E221" t="s">
        <v>1</v>
      </c>
      <c r="F221" t="s">
        <v>245</v>
      </c>
      <c r="G221" s="2">
        <v>0.21313429</v>
      </c>
      <c r="H221">
        <v>7.2109875800000003</v>
      </c>
      <c r="I221" s="5" t="s">
        <v>50</v>
      </c>
      <c r="J221" s="29">
        <v>1934</v>
      </c>
      <c r="K221" s="29">
        <v>656</v>
      </c>
      <c r="L221" s="29">
        <f t="shared" si="26"/>
        <v>33.919338159255432</v>
      </c>
      <c r="M221" s="29">
        <v>8.7119999999998796E-2</v>
      </c>
      <c r="N221" s="29">
        <v>0.45617625919522814</v>
      </c>
      <c r="O221" s="29">
        <v>8.0204080480324649</v>
      </c>
      <c r="P221" s="29">
        <f t="shared" si="24"/>
        <v>17.129042748627487</v>
      </c>
      <c r="Q221" s="29">
        <v>1.6252824986932077</v>
      </c>
      <c r="R221" s="29">
        <f t="shared" si="25"/>
        <v>0.8696783537068461</v>
      </c>
      <c r="S221" s="29">
        <v>1.0665729543682645</v>
      </c>
      <c r="T221" s="46">
        <v>17.284600000000001</v>
      </c>
      <c r="U221" s="29">
        <v>55</v>
      </c>
      <c r="V221" s="29">
        <f t="shared" si="27"/>
        <v>1</v>
      </c>
      <c r="W221" s="29">
        <f t="shared" si="28"/>
        <v>6.666666666666667</v>
      </c>
      <c r="X221" s="29">
        <f t="shared" si="29"/>
        <v>7.666666666666667</v>
      </c>
      <c r="Y221" s="29">
        <v>60</v>
      </c>
      <c r="Z221" s="2" t="s">
        <v>2265</v>
      </c>
      <c r="AA221" s="34"/>
      <c r="AB221">
        <v>2498</v>
      </c>
      <c r="AC221">
        <v>302.12349999999998</v>
      </c>
      <c r="AD221">
        <v>8.2681419999999992</v>
      </c>
      <c r="AE221">
        <v>23.93</v>
      </c>
      <c r="AF221">
        <v>38.485647999999998</v>
      </c>
      <c r="AG221">
        <v>3.8485649999999998</v>
      </c>
      <c r="AH221">
        <v>0.120048</v>
      </c>
      <c r="AI221">
        <v>0.192908</v>
      </c>
      <c r="AJ221">
        <v>1.6069249999999999</v>
      </c>
      <c r="AK221">
        <v>5.2900000000000003E-2</v>
      </c>
      <c r="AL221">
        <v>1.2500000000000001E-2</v>
      </c>
      <c r="AM221">
        <v>27</v>
      </c>
      <c r="AN221">
        <v>8.9367000000000002E-2</v>
      </c>
      <c r="AO221">
        <v>5.3620460000000003</v>
      </c>
      <c r="AP221">
        <v>17.133707000000001</v>
      </c>
      <c r="AQ221">
        <v>0.36985899999999999</v>
      </c>
      <c r="AR221">
        <v>0.44756400000000002</v>
      </c>
      <c r="AS221">
        <v>15.851851999999999</v>
      </c>
      <c r="AT221">
        <v>11.762729999999999</v>
      </c>
      <c r="AU221">
        <v>2.4903000000000002E-2</v>
      </c>
      <c r="AV221">
        <v>2.3706000000000001E-2</v>
      </c>
      <c r="AW221">
        <v>84.006732999999997</v>
      </c>
      <c r="AX221">
        <v>63.047787999999997</v>
      </c>
      <c r="AY221">
        <v>357.65107399999999</v>
      </c>
      <c r="AZ221">
        <v>258.497885</v>
      </c>
      <c r="BA221">
        <v>9.7974739999999994</v>
      </c>
      <c r="BB221">
        <v>14.612743999999999</v>
      </c>
      <c r="BC221">
        <v>7.6624869999999996</v>
      </c>
      <c r="BD221">
        <v>3.4034300000000002</v>
      </c>
    </row>
    <row r="222" spans="1:56" ht="15.75" x14ac:dyDescent="0.25">
      <c r="A222" t="s">
        <v>673</v>
      </c>
      <c r="B222" s="29">
        <v>7</v>
      </c>
      <c r="C222" t="s">
        <v>5</v>
      </c>
      <c r="D222">
        <v>14</v>
      </c>
      <c r="E222" t="s">
        <v>1</v>
      </c>
      <c r="F222" t="s">
        <v>245</v>
      </c>
      <c r="G222" s="2">
        <v>0.21313429</v>
      </c>
      <c r="H222">
        <v>7.2109875800000003</v>
      </c>
      <c r="I222" s="5" t="s">
        <v>51</v>
      </c>
      <c r="J222" s="29">
        <v>5375</v>
      </c>
      <c r="K222" s="29">
        <v>32</v>
      </c>
      <c r="L222" s="29">
        <f t="shared" si="26"/>
        <v>0.59534883720930232</v>
      </c>
      <c r="M222" s="29">
        <v>4.4421428571425281E-2</v>
      </c>
      <c r="N222" s="29">
        <v>2.9029398312423609E-2</v>
      </c>
      <c r="O222" s="29">
        <v>22.290430847039556</v>
      </c>
      <c r="P222" s="29">
        <f t="shared" si="24"/>
        <v>2.8590199496203965</v>
      </c>
      <c r="Q222" s="29">
        <v>0.7293598706800194</v>
      </c>
      <c r="R222" s="29">
        <f t="shared" si="25"/>
        <v>2.6244274306342241E-2</v>
      </c>
      <c r="S222" s="29">
        <v>1.0177741267666842</v>
      </c>
      <c r="T222" s="46">
        <v>17.284600000000001</v>
      </c>
      <c r="U222" s="29">
        <v>55</v>
      </c>
      <c r="V222" s="29">
        <f t="shared" si="27"/>
        <v>1</v>
      </c>
      <c r="W222" s="29">
        <f t="shared" si="28"/>
        <v>6.666666666666667</v>
      </c>
      <c r="X222" s="29">
        <f t="shared" si="29"/>
        <v>7.666666666666667</v>
      </c>
      <c r="Y222" s="29">
        <v>60</v>
      </c>
      <c r="Z222" s="2" t="s">
        <v>2265</v>
      </c>
      <c r="AA222" s="34"/>
      <c r="AB222">
        <v>6743</v>
      </c>
      <c r="AC222">
        <v>302.12349999999998</v>
      </c>
      <c r="AD222">
        <v>22.318688000000002</v>
      </c>
      <c r="AE222">
        <v>67.41</v>
      </c>
      <c r="AF222">
        <v>163.53997000000001</v>
      </c>
      <c r="AG222">
        <v>16.353997</v>
      </c>
      <c r="AH222">
        <v>4.4801000000000001E-2</v>
      </c>
      <c r="AI222">
        <v>3.4576999999999997E-2</v>
      </c>
      <c r="AJ222">
        <v>0.77179399999999998</v>
      </c>
      <c r="AK222">
        <v>3.6361999999999998E-2</v>
      </c>
      <c r="AL222">
        <v>2.75E-2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</row>
    <row r="223" spans="1:56" ht="15.75" x14ac:dyDescent="0.25">
      <c r="A223" t="s">
        <v>673</v>
      </c>
      <c r="B223" s="29">
        <v>7</v>
      </c>
      <c r="C223" t="s">
        <v>11</v>
      </c>
      <c r="D223">
        <v>16</v>
      </c>
      <c r="E223" t="s">
        <v>1</v>
      </c>
      <c r="F223" t="s">
        <v>245</v>
      </c>
      <c r="G223" s="2">
        <v>0.21313429</v>
      </c>
      <c r="H223">
        <v>7.2109875800000003</v>
      </c>
      <c r="I223" s="5" t="s">
        <v>52</v>
      </c>
      <c r="J223" s="29">
        <v>7036</v>
      </c>
      <c r="K223" s="29">
        <v>466</v>
      </c>
      <c r="L223" s="29">
        <f t="shared" si="26"/>
        <v>6.6230812961910175</v>
      </c>
      <c r="M223" s="29">
        <v>3.2880978260870476E-2</v>
      </c>
      <c r="N223" s="29">
        <v>0.38152923496328173</v>
      </c>
      <c r="O223" s="29">
        <v>29.178692360887503</v>
      </c>
      <c r="P223" s="29">
        <f t="shared" si="24"/>
        <v>4.0292415642275508</v>
      </c>
      <c r="Q223" s="29">
        <v>0.85916709967116323</v>
      </c>
      <c r="R223" s="29">
        <f t="shared" si="25"/>
        <v>0.10356295468480159</v>
      </c>
      <c r="S223" s="29">
        <v>1.0433026358020236</v>
      </c>
      <c r="T223" s="46">
        <v>17.284600000000001</v>
      </c>
      <c r="U223" s="29">
        <v>55</v>
      </c>
      <c r="V223" s="29">
        <f t="shared" si="27"/>
        <v>1</v>
      </c>
      <c r="W223" s="29">
        <f t="shared" si="28"/>
        <v>6.666666666666667</v>
      </c>
      <c r="X223" s="29">
        <f t="shared" si="29"/>
        <v>7.666666666666667</v>
      </c>
      <c r="Y223" s="29">
        <v>60</v>
      </c>
      <c r="Z223" s="2" t="s">
        <v>2265</v>
      </c>
      <c r="AA223" s="34"/>
      <c r="AB223">
        <v>8583</v>
      </c>
      <c r="AC223">
        <v>302.12349999999998</v>
      </c>
      <c r="AD223">
        <v>28.408912000000001</v>
      </c>
      <c r="AE223">
        <v>85.81</v>
      </c>
      <c r="AF223">
        <v>217.27184299999999</v>
      </c>
      <c r="AG223">
        <v>21.727184000000001</v>
      </c>
      <c r="AH223">
        <v>3.5194999999999997E-2</v>
      </c>
      <c r="AI223">
        <v>3.1387999999999999E-2</v>
      </c>
      <c r="AJ223">
        <v>0.89182600000000001</v>
      </c>
      <c r="AK223">
        <v>2.6775E-2</v>
      </c>
      <c r="AL223">
        <v>1.2500000000000001E-2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</row>
    <row r="224" spans="1:56" ht="15.75" x14ac:dyDescent="0.25">
      <c r="A224" t="s">
        <v>674</v>
      </c>
      <c r="B224" s="29">
        <v>7</v>
      </c>
      <c r="C224" t="s">
        <v>17</v>
      </c>
      <c r="D224">
        <v>8</v>
      </c>
      <c r="E224" t="s">
        <v>1</v>
      </c>
      <c r="F224" t="s">
        <v>245</v>
      </c>
      <c r="G224" s="2">
        <v>0.21313429</v>
      </c>
      <c r="H224">
        <v>7.2109875800000003</v>
      </c>
      <c r="I224" s="5" t="s">
        <v>52</v>
      </c>
      <c r="J224" s="29">
        <v>6845</v>
      </c>
      <c r="K224" s="29">
        <v>568</v>
      </c>
      <c r="L224" s="29">
        <f t="shared" si="26"/>
        <v>8.2980277574872172</v>
      </c>
      <c r="M224" s="29">
        <v>3.5157826086956549E-2</v>
      </c>
      <c r="N224" s="29">
        <v>0.45501652707860207</v>
      </c>
      <c r="O224" s="29">
        <v>27.083375024808966</v>
      </c>
      <c r="P224" s="29">
        <f t="shared" si="24"/>
        <v>1.9339242281490137</v>
      </c>
      <c r="Q224" s="29">
        <v>0.87617234514350684</v>
      </c>
      <c r="R224" s="29">
        <f t="shared" si="25"/>
        <v>0.1205682001571452</v>
      </c>
      <c r="T224" s="46">
        <v>17.284600000000001</v>
      </c>
      <c r="U224" s="29">
        <v>55</v>
      </c>
      <c r="V224" s="29">
        <f t="shared" si="27"/>
        <v>1</v>
      </c>
      <c r="W224" s="29">
        <f t="shared" si="28"/>
        <v>6.666666666666667</v>
      </c>
      <c r="X224" s="29">
        <f t="shared" si="29"/>
        <v>7.666666666666667</v>
      </c>
      <c r="Y224" s="29">
        <v>60</v>
      </c>
      <c r="Z224" s="2" t="s">
        <v>2265</v>
      </c>
      <c r="AA224" s="34"/>
      <c r="AB224">
        <v>9322</v>
      </c>
      <c r="AC224">
        <v>360.12132500000001</v>
      </c>
      <c r="AD224">
        <v>25.885721</v>
      </c>
      <c r="AE224">
        <v>93.21</v>
      </c>
      <c r="AF224">
        <v>225.811262</v>
      </c>
      <c r="AG224">
        <v>22.581126000000001</v>
      </c>
      <c r="AH224">
        <v>3.8610999999999999E-2</v>
      </c>
      <c r="AI224">
        <v>3.5101E-2</v>
      </c>
      <c r="AJ224">
        <v>0.90909600000000002</v>
      </c>
      <c r="AK224">
        <v>2.8400000000000002E-2</v>
      </c>
      <c r="AL224">
        <v>1.7500000000000002E-2</v>
      </c>
      <c r="AM224">
        <v>2</v>
      </c>
      <c r="AN224">
        <v>5.5539999999999999E-3</v>
      </c>
      <c r="AO224">
        <v>0.33322099999999999</v>
      </c>
      <c r="AP224">
        <v>0.17163700000000001</v>
      </c>
      <c r="AQ224">
        <v>3.6788000000000001E-2</v>
      </c>
      <c r="AR224">
        <v>5.4799999999999998E-4</v>
      </c>
      <c r="AS224">
        <v>8</v>
      </c>
      <c r="AT224">
        <v>0</v>
      </c>
      <c r="AU224">
        <v>5.2550000000000001E-3</v>
      </c>
      <c r="AV224">
        <v>2.1940000000000002E-3</v>
      </c>
      <c r="AW224">
        <v>190.30314000000001</v>
      </c>
      <c r="AX224">
        <v>2.8348650000000002</v>
      </c>
      <c r="AY224">
        <v>627.55211699999995</v>
      </c>
      <c r="AZ224">
        <v>316.09329600000001</v>
      </c>
      <c r="BA224">
        <v>251.477475</v>
      </c>
      <c r="BB224">
        <v>0</v>
      </c>
      <c r="BC224">
        <v>5.1412069999999996</v>
      </c>
      <c r="BD224">
        <v>0.45175399999999999</v>
      </c>
    </row>
    <row r="225" spans="1:60" ht="15.75" x14ac:dyDescent="0.25">
      <c r="A225" t="s">
        <v>675</v>
      </c>
      <c r="B225" s="29">
        <v>7</v>
      </c>
      <c r="C225" t="s">
        <v>9</v>
      </c>
      <c r="D225">
        <v>2</v>
      </c>
      <c r="E225" t="s">
        <v>1</v>
      </c>
      <c r="F225" t="s">
        <v>245</v>
      </c>
      <c r="G225" s="2">
        <v>0.21313429</v>
      </c>
      <c r="H225">
        <v>7.2109875800000003</v>
      </c>
      <c r="I225" s="5" t="s">
        <v>51</v>
      </c>
      <c r="J225" s="29">
        <v>2243</v>
      </c>
      <c r="K225" s="29">
        <v>590</v>
      </c>
      <c r="L225" s="29">
        <f t="shared" si="26"/>
        <v>26.304057066428889</v>
      </c>
      <c r="M225" s="29">
        <v>7.8946904761906078E-2</v>
      </c>
      <c r="N225" s="29">
        <v>0.46929982630932032</v>
      </c>
      <c r="O225" s="29">
        <v>9.9305614189792966</v>
      </c>
      <c r="P225" s="29">
        <f t="shared" si="24"/>
        <v>15.218889377680656</v>
      </c>
      <c r="Q225" s="29">
        <v>1.3214162580040234</v>
      </c>
      <c r="R225" s="29">
        <f t="shared" si="25"/>
        <v>0.56581211301766177</v>
      </c>
      <c r="S225" s="29">
        <v>1.1081996126820881</v>
      </c>
      <c r="T225" s="46">
        <v>17.284600000000001</v>
      </c>
      <c r="U225" s="29">
        <v>55</v>
      </c>
      <c r="V225" s="29">
        <f t="shared" si="27"/>
        <v>1</v>
      </c>
      <c r="W225" s="29">
        <f t="shared" si="28"/>
        <v>6.666666666666667</v>
      </c>
      <c r="X225" s="29">
        <f t="shared" si="29"/>
        <v>7.666666666666667</v>
      </c>
      <c r="Y225" s="29">
        <v>60</v>
      </c>
      <c r="Z225" s="2" t="s">
        <v>2265</v>
      </c>
      <c r="AA225" s="34"/>
      <c r="AB225">
        <v>2957</v>
      </c>
      <c r="AC225">
        <v>301.5539</v>
      </c>
      <c r="AD225">
        <v>9.8058759999999996</v>
      </c>
      <c r="AE225">
        <v>28.83</v>
      </c>
      <c r="AF225">
        <v>43.896709000000001</v>
      </c>
      <c r="AG225">
        <v>4.3896709999999999</v>
      </c>
      <c r="AH225">
        <v>0.10193000000000001</v>
      </c>
      <c r="AI225">
        <v>0.13441600000000001</v>
      </c>
      <c r="AJ225">
        <v>1.3187040000000001</v>
      </c>
      <c r="AK225">
        <v>5.5875000000000001E-2</v>
      </c>
      <c r="AL225">
        <v>7.4999999999999997E-3</v>
      </c>
      <c r="AM225">
        <v>23</v>
      </c>
      <c r="AN225">
        <v>7.6272000000000006E-2</v>
      </c>
      <c r="AO225">
        <v>4.5762960000000001</v>
      </c>
      <c r="AP225">
        <v>14.846128</v>
      </c>
      <c r="AQ225">
        <v>0.479292</v>
      </c>
      <c r="AR225">
        <v>0.43597999999999998</v>
      </c>
      <c r="AS225">
        <v>19.086957000000002</v>
      </c>
      <c r="AT225">
        <v>12.022377000000001</v>
      </c>
      <c r="AU225">
        <v>2.6499000000000002E-2</v>
      </c>
      <c r="AV225">
        <v>2.0947E-2</v>
      </c>
      <c r="AW225">
        <v>59.255572999999998</v>
      </c>
      <c r="AX225">
        <v>37.689816</v>
      </c>
      <c r="AY225">
        <v>271.81950699999999</v>
      </c>
      <c r="AZ225">
        <v>139.63362799999999</v>
      </c>
      <c r="BA225">
        <v>12.67586</v>
      </c>
      <c r="BB225">
        <v>10.924904</v>
      </c>
      <c r="BC225">
        <v>6.9096729999999997</v>
      </c>
      <c r="BD225">
        <v>2.0344259999999998</v>
      </c>
    </row>
    <row r="226" spans="1:60" ht="15.75" x14ac:dyDescent="0.25">
      <c r="A226" t="s">
        <v>675</v>
      </c>
      <c r="B226" s="29">
        <v>7</v>
      </c>
      <c r="C226" t="s">
        <v>15</v>
      </c>
      <c r="D226">
        <v>6</v>
      </c>
      <c r="E226" t="s">
        <v>1</v>
      </c>
      <c r="F226" t="s">
        <v>245</v>
      </c>
      <c r="G226" s="2">
        <v>0.21313429</v>
      </c>
      <c r="H226">
        <v>7.2109875800000003</v>
      </c>
      <c r="I226" s="5" t="s">
        <v>51</v>
      </c>
      <c r="J226" s="29">
        <v>2571</v>
      </c>
      <c r="K226" s="29">
        <v>967</v>
      </c>
      <c r="L226" s="29">
        <f t="shared" si="26"/>
        <v>37.611824192921048</v>
      </c>
      <c r="M226" s="29">
        <v>4.618638743455359E-2</v>
      </c>
      <c r="N226" s="29">
        <v>0.84562515872717159</v>
      </c>
      <c r="O226" s="29">
        <v>11.382734466427006</v>
      </c>
      <c r="P226" s="29">
        <f t="shared" si="24"/>
        <v>13.766716330232946</v>
      </c>
      <c r="Q226" s="29">
        <v>1.6241932840332682</v>
      </c>
      <c r="R226" s="29">
        <f t="shared" si="25"/>
        <v>0.8685891390469066</v>
      </c>
      <c r="S226" s="29">
        <v>1.1081996126820881</v>
      </c>
      <c r="T226" s="46">
        <v>17.284600000000001</v>
      </c>
      <c r="U226" s="29">
        <v>55</v>
      </c>
      <c r="V226" s="29">
        <f t="shared" si="27"/>
        <v>1</v>
      </c>
      <c r="W226" s="29">
        <f t="shared" si="28"/>
        <v>6.666666666666667</v>
      </c>
      <c r="X226" s="29">
        <f t="shared" si="29"/>
        <v>7.666666666666667</v>
      </c>
      <c r="Y226" s="29">
        <v>60</v>
      </c>
      <c r="Z226" s="2" t="s">
        <v>2265</v>
      </c>
      <c r="AA226" s="34"/>
      <c r="AB226">
        <v>3742</v>
      </c>
      <c r="AC226">
        <v>301.5539</v>
      </c>
      <c r="AD226">
        <v>12.409058999999999</v>
      </c>
      <c r="AE226">
        <v>36.75</v>
      </c>
      <c r="AF226">
        <v>84.024327</v>
      </c>
      <c r="AG226">
        <v>8.4024330000000003</v>
      </c>
      <c r="AH226">
        <v>8.0487000000000003E-2</v>
      </c>
      <c r="AI226">
        <v>0.12975100000000001</v>
      </c>
      <c r="AJ226">
        <v>1.6120719999999999</v>
      </c>
      <c r="AK226">
        <v>2.7725E-2</v>
      </c>
      <c r="AL226">
        <v>7.4999999999999997E-3</v>
      </c>
      <c r="AM226">
        <v>43</v>
      </c>
      <c r="AN226">
        <v>0.142595</v>
      </c>
      <c r="AO226">
        <v>8.5556839999999994</v>
      </c>
      <c r="AP226">
        <v>11.785142</v>
      </c>
      <c r="AQ226">
        <v>0.120445</v>
      </c>
      <c r="AR226">
        <v>0.156915</v>
      </c>
      <c r="AS226">
        <v>10.255814000000001</v>
      </c>
      <c r="AT226">
        <v>7.2640440000000002</v>
      </c>
      <c r="AU226">
        <v>1.3013E-2</v>
      </c>
      <c r="AV226">
        <v>1.3857E-2</v>
      </c>
      <c r="AW226">
        <v>130.313816</v>
      </c>
      <c r="AX226">
        <v>62.568922000000001</v>
      </c>
      <c r="AY226">
        <v>450.855727</v>
      </c>
      <c r="AZ226">
        <v>302.07519600000001</v>
      </c>
      <c r="BA226">
        <v>7.011628</v>
      </c>
      <c r="BB226">
        <v>6.5227830000000004</v>
      </c>
      <c r="BC226">
        <v>6.2656720000000004</v>
      </c>
      <c r="BD226">
        <v>3.9334750000000001</v>
      </c>
    </row>
    <row r="227" spans="1:60" ht="15.75" x14ac:dyDescent="0.25">
      <c r="A227" t="s">
        <v>676</v>
      </c>
      <c r="B227" s="29">
        <v>7</v>
      </c>
      <c r="C227" t="s">
        <v>9</v>
      </c>
      <c r="D227">
        <v>2</v>
      </c>
      <c r="E227" t="s">
        <v>1</v>
      </c>
      <c r="F227" t="s">
        <v>245</v>
      </c>
      <c r="G227" s="2">
        <v>0.21313429</v>
      </c>
      <c r="H227">
        <v>7.2109875800000003</v>
      </c>
      <c r="I227" s="5" t="s">
        <v>51</v>
      </c>
      <c r="J227" s="29">
        <v>6864</v>
      </c>
      <c r="K227" s="29">
        <v>139</v>
      </c>
      <c r="L227" s="29">
        <f t="shared" si="26"/>
        <v>2.0250582750582753</v>
      </c>
      <c r="M227" s="29">
        <v>4.7393269230765936E-2</v>
      </c>
      <c r="N227" s="29">
        <v>9.3357697873400258E-2</v>
      </c>
      <c r="O227" s="29">
        <v>24.646432238577667</v>
      </c>
      <c r="P227" s="29">
        <f t="shared" si="24"/>
        <v>0.50301855808228524</v>
      </c>
      <c r="Q227" s="29">
        <v>0.75560414498636164</v>
      </c>
      <c r="R227" s="29">
        <f t="shared" si="25"/>
        <v>0</v>
      </c>
      <c r="S227" s="29">
        <v>1.0271900204376292</v>
      </c>
      <c r="T227" s="46">
        <v>17.284600000000001</v>
      </c>
      <c r="U227" s="29">
        <v>55</v>
      </c>
      <c r="V227" s="29">
        <f t="shared" si="27"/>
        <v>1</v>
      </c>
      <c r="W227" s="29">
        <f t="shared" si="28"/>
        <v>6.666666666666667</v>
      </c>
      <c r="X227" s="29">
        <f t="shared" si="29"/>
        <v>7.666666666666667</v>
      </c>
      <c r="Y227" s="29">
        <v>60</v>
      </c>
      <c r="Z227" s="2" t="s">
        <v>2265</v>
      </c>
      <c r="AA227" s="34"/>
      <c r="AB227">
        <v>8530</v>
      </c>
      <c r="AC227">
        <v>335.03339999999997</v>
      </c>
      <c r="AD227">
        <v>25.460148</v>
      </c>
      <c r="AE227">
        <v>85.24</v>
      </c>
      <c r="AF227">
        <v>215.46262400000001</v>
      </c>
      <c r="AG227">
        <v>21.546261999999999</v>
      </c>
      <c r="AH227">
        <v>3.9262999999999999E-2</v>
      </c>
      <c r="AI227">
        <v>3.3471000000000001E-2</v>
      </c>
      <c r="AJ227">
        <v>0.85248000000000002</v>
      </c>
      <c r="AK227">
        <v>3.3125000000000002E-2</v>
      </c>
      <c r="AL227">
        <v>2.75E-2</v>
      </c>
      <c r="AM227">
        <v>7</v>
      </c>
      <c r="AN227">
        <v>2.0892999999999998E-2</v>
      </c>
      <c r="AO227">
        <v>1.253606</v>
      </c>
      <c r="AP227">
        <v>3.2121919999999999</v>
      </c>
      <c r="AQ227">
        <v>0.53340699999999996</v>
      </c>
      <c r="AR227">
        <v>0.16814699999999999</v>
      </c>
      <c r="AS227">
        <v>39.142856999999999</v>
      </c>
      <c r="AT227">
        <v>15.667680000000001</v>
      </c>
      <c r="AU227">
        <v>1.3984E-2</v>
      </c>
      <c r="AV227">
        <v>8.4729999999999996E-3</v>
      </c>
      <c r="AW227">
        <v>70.256202000000002</v>
      </c>
      <c r="AX227">
        <v>8.4549400000000006</v>
      </c>
      <c r="AY227">
        <v>785.75687100000005</v>
      </c>
      <c r="AZ227">
        <v>539.26624400000003</v>
      </c>
      <c r="BA227">
        <v>31.973120999999999</v>
      </c>
      <c r="BB227">
        <v>44.276411000000003</v>
      </c>
      <c r="BC227">
        <v>8.0050539999999994</v>
      </c>
      <c r="BD227">
        <v>1.34371</v>
      </c>
      <c r="BG227">
        <f>COUNT(#REF!)</f>
        <v>0</v>
      </c>
      <c r="BH227" t="e">
        <f>BG227/BG229*100</f>
        <v>#DIV/0!</v>
      </c>
    </row>
    <row r="228" spans="1:60" ht="15.75" x14ac:dyDescent="0.25">
      <c r="A228" t="s">
        <v>676</v>
      </c>
      <c r="B228" s="29">
        <v>7</v>
      </c>
      <c r="C228" t="s">
        <v>13</v>
      </c>
      <c r="D228">
        <v>11</v>
      </c>
      <c r="E228" t="s">
        <v>1</v>
      </c>
      <c r="F228" t="s">
        <v>245</v>
      </c>
      <c r="G228" s="2">
        <v>0.21313429</v>
      </c>
      <c r="H228">
        <v>7.2109875800000003</v>
      </c>
      <c r="I228" s="5" t="s">
        <v>50</v>
      </c>
      <c r="J228" s="29">
        <v>2105</v>
      </c>
      <c r="K228" s="29">
        <v>727</v>
      </c>
      <c r="L228" s="29">
        <f t="shared" si="26"/>
        <v>34.536817102137768</v>
      </c>
      <c r="M228" s="29">
        <v>9.3442424242423466E-2</v>
      </c>
      <c r="N228" s="29">
        <v>0.4739698507418782</v>
      </c>
      <c r="O228" s="29">
        <v>7.5583828470579819</v>
      </c>
      <c r="P228" s="29">
        <f t="shared" si="24"/>
        <v>17.591067949601971</v>
      </c>
      <c r="Q228" s="29">
        <v>1.5798346103978083</v>
      </c>
      <c r="R228" s="29">
        <f t="shared" si="25"/>
        <v>0.82423046541144662</v>
      </c>
      <c r="S228" s="29">
        <v>1.1960534086271413</v>
      </c>
      <c r="T228" s="46">
        <v>17.284600000000001</v>
      </c>
      <c r="U228" s="29">
        <v>55</v>
      </c>
      <c r="V228" s="29">
        <f t="shared" si="27"/>
        <v>1</v>
      </c>
      <c r="W228" s="29">
        <f t="shared" si="28"/>
        <v>6.666666666666667</v>
      </c>
      <c r="X228" s="29">
        <f t="shared" si="29"/>
        <v>7.666666666666667</v>
      </c>
      <c r="Y228" s="29">
        <v>60</v>
      </c>
      <c r="Z228" s="2" t="s">
        <v>2265</v>
      </c>
      <c r="AA228" s="34"/>
      <c r="AB228">
        <v>2471</v>
      </c>
      <c r="AC228">
        <v>335.03339999999997</v>
      </c>
      <c r="AD228">
        <v>7.3753840000000004</v>
      </c>
      <c r="AE228">
        <v>23.41</v>
      </c>
      <c r="AF228">
        <v>34.088442000000001</v>
      </c>
      <c r="AG228">
        <v>3.4088440000000002</v>
      </c>
      <c r="AH228">
        <v>0.13544300000000001</v>
      </c>
      <c r="AI228">
        <v>0.217362</v>
      </c>
      <c r="AJ228">
        <v>1.6048249999999999</v>
      </c>
      <c r="AK228">
        <v>6.3286999999999996E-2</v>
      </c>
      <c r="AL228">
        <v>7.4999999999999997E-3</v>
      </c>
      <c r="AM228">
        <v>29</v>
      </c>
      <c r="AN228">
        <v>8.6558999999999997E-2</v>
      </c>
      <c r="AO228">
        <v>5.1935120000000001</v>
      </c>
      <c r="AP228">
        <v>14.407123</v>
      </c>
      <c r="AQ228">
        <v>0.29569000000000001</v>
      </c>
      <c r="AR228">
        <v>0.38042399999999998</v>
      </c>
      <c r="AS228">
        <v>12.275862</v>
      </c>
      <c r="AT228">
        <v>9.1764320000000001</v>
      </c>
      <c r="AU228">
        <v>2.6223E-2</v>
      </c>
      <c r="AV228">
        <v>2.4871999999999998E-2</v>
      </c>
      <c r="AW228">
        <v>79.772572999999994</v>
      </c>
      <c r="AX228">
        <v>52.473030999999999</v>
      </c>
      <c r="AY228">
        <v>232.877501</v>
      </c>
      <c r="AZ228">
        <v>103.731989</v>
      </c>
      <c r="BA228">
        <v>10.786588</v>
      </c>
      <c r="BB228">
        <v>10.349353000000001</v>
      </c>
      <c r="BC228">
        <v>6.5540859999999999</v>
      </c>
      <c r="BD228">
        <v>2.1921580000000001</v>
      </c>
      <c r="BG228">
        <f>COUNT(#REF!)</f>
        <v>0</v>
      </c>
      <c r="BH228" t="e">
        <f>BG228/BG229*100</f>
        <v>#DIV/0!</v>
      </c>
    </row>
    <row r="229" spans="1:60" ht="15.75" x14ac:dyDescent="0.25">
      <c r="A229" t="s">
        <v>676</v>
      </c>
      <c r="B229" s="29">
        <v>7</v>
      </c>
      <c r="C229" t="s">
        <v>10</v>
      </c>
      <c r="D229">
        <v>13</v>
      </c>
      <c r="E229" t="s">
        <v>1</v>
      </c>
      <c r="F229" t="s">
        <v>245</v>
      </c>
      <c r="G229" s="2">
        <v>0.21313429</v>
      </c>
      <c r="H229">
        <v>7.2109875800000003</v>
      </c>
      <c r="I229" s="5" t="s">
        <v>51</v>
      </c>
      <c r="J229" s="29">
        <v>2906</v>
      </c>
      <c r="K229" s="29">
        <v>310</v>
      </c>
      <c r="L229" s="29">
        <f t="shared" si="26"/>
        <v>10.667584308327598</v>
      </c>
      <c r="M229" s="29">
        <v>0.10344433962263948</v>
      </c>
      <c r="N229" s="29">
        <v>0.19030607643423897</v>
      </c>
      <c r="O229" s="29">
        <v>10.434518077696197</v>
      </c>
      <c r="P229" s="29">
        <f t="shared" si="24"/>
        <v>14.714932718963755</v>
      </c>
      <c r="Q229" s="29">
        <v>1.2688478672287926</v>
      </c>
      <c r="R229" s="29">
        <f t="shared" si="25"/>
        <v>0.51324372224243098</v>
      </c>
      <c r="S229" s="29">
        <v>0.94081788973927527</v>
      </c>
      <c r="T229" s="46">
        <v>17.284600000000001</v>
      </c>
      <c r="U229" s="29">
        <v>55</v>
      </c>
      <c r="V229" s="29">
        <f t="shared" si="27"/>
        <v>1</v>
      </c>
      <c r="W229" s="29">
        <f t="shared" si="28"/>
        <v>6.666666666666667</v>
      </c>
      <c r="X229" s="29">
        <f t="shared" si="29"/>
        <v>7.666666666666667</v>
      </c>
      <c r="Y229" s="29">
        <v>60</v>
      </c>
      <c r="Z229" s="2" t="s">
        <v>2265</v>
      </c>
      <c r="AA229" s="34"/>
      <c r="AB229">
        <v>3765</v>
      </c>
      <c r="AC229">
        <v>335.03339999999997</v>
      </c>
      <c r="AD229">
        <v>11.237686</v>
      </c>
      <c r="AE229">
        <v>37.17</v>
      </c>
      <c r="AF229">
        <v>57.223605999999997</v>
      </c>
      <c r="AG229">
        <v>5.7223610000000003</v>
      </c>
      <c r="AH229">
        <v>8.8983000000000007E-2</v>
      </c>
      <c r="AI229">
        <v>0.11894100000000001</v>
      </c>
      <c r="AJ229">
        <v>1.336665</v>
      </c>
      <c r="AK229">
        <v>5.7838000000000001E-2</v>
      </c>
      <c r="AL229">
        <v>2.2499999999999999E-2</v>
      </c>
      <c r="AM229">
        <v>8</v>
      </c>
      <c r="AN229">
        <v>2.3878E-2</v>
      </c>
      <c r="AO229">
        <v>1.432693</v>
      </c>
      <c r="AP229">
        <v>12.270916</v>
      </c>
      <c r="AQ229">
        <v>1.662544</v>
      </c>
      <c r="AR229">
        <v>0.73211899999999996</v>
      </c>
      <c r="AS229">
        <v>57.75</v>
      </c>
      <c r="AT229">
        <v>26.004121000000001</v>
      </c>
      <c r="AU229">
        <v>2.9295999999999999E-2</v>
      </c>
      <c r="AV229">
        <v>1.7956E-2</v>
      </c>
      <c r="AW229">
        <v>35.959947999999997</v>
      </c>
      <c r="AX229">
        <v>9.1536500000000007</v>
      </c>
      <c r="AY229">
        <v>509.674936</v>
      </c>
      <c r="AZ229">
        <v>413.71640600000001</v>
      </c>
      <c r="BA229">
        <v>26.549299999999999</v>
      </c>
      <c r="BB229">
        <v>54.097290000000001</v>
      </c>
      <c r="BC229">
        <v>12.772220000000001</v>
      </c>
      <c r="BD229">
        <v>1.972027</v>
      </c>
      <c r="BG229">
        <f>SUM(BG227:BG228)</f>
        <v>0</v>
      </c>
    </row>
    <row r="230" spans="1:60" ht="15.75" x14ac:dyDescent="0.25">
      <c r="A230" t="s">
        <v>676</v>
      </c>
      <c r="B230" s="29">
        <v>7</v>
      </c>
      <c r="C230" t="s">
        <v>5</v>
      </c>
      <c r="D230">
        <v>14</v>
      </c>
      <c r="E230" t="s">
        <v>1</v>
      </c>
      <c r="F230" t="s">
        <v>245</v>
      </c>
      <c r="G230" s="2">
        <v>0.21313429</v>
      </c>
      <c r="H230">
        <v>7.2109875800000003</v>
      </c>
      <c r="I230" s="5" t="s">
        <v>51</v>
      </c>
      <c r="J230" s="29">
        <v>2889</v>
      </c>
      <c r="K230" s="29">
        <v>581</v>
      </c>
      <c r="L230" s="29">
        <f t="shared" si="26"/>
        <v>20.110764970578053</v>
      </c>
      <c r="M230" s="29">
        <v>7.5195258620689445E-2</v>
      </c>
      <c r="N230" s="29">
        <v>0.41651895974286268</v>
      </c>
      <c r="O230" s="29">
        <v>10.373476506009743</v>
      </c>
      <c r="P230" s="29">
        <f t="shared" si="24"/>
        <v>14.775974290650209</v>
      </c>
      <c r="Q230" s="29">
        <v>1.1471309333274453</v>
      </c>
      <c r="R230" s="29">
        <f t="shared" si="25"/>
        <v>0.39152678834108368</v>
      </c>
      <c r="S230" s="29">
        <v>0.73849556122070992</v>
      </c>
      <c r="T230" s="46">
        <v>17.284600000000001</v>
      </c>
      <c r="U230" s="29">
        <v>55</v>
      </c>
      <c r="V230" s="29">
        <f t="shared" si="27"/>
        <v>1</v>
      </c>
      <c r="W230" s="29">
        <f t="shared" si="28"/>
        <v>6.666666666666667</v>
      </c>
      <c r="X230" s="29">
        <f t="shared" si="29"/>
        <v>7.666666666666667</v>
      </c>
      <c r="Y230" s="29">
        <v>60</v>
      </c>
      <c r="Z230" s="2" t="s">
        <v>2265</v>
      </c>
      <c r="AA230" s="34"/>
      <c r="AB230">
        <v>3507</v>
      </c>
      <c r="AC230">
        <v>335.03339999999997</v>
      </c>
      <c r="AD230">
        <v>10.467613</v>
      </c>
      <c r="AE230">
        <v>34.6</v>
      </c>
      <c r="AF230">
        <v>50.25694</v>
      </c>
      <c r="AG230">
        <v>5.0256939999999997</v>
      </c>
      <c r="AH230">
        <v>9.5453999999999997E-2</v>
      </c>
      <c r="AI230">
        <v>0.11312899999999999</v>
      </c>
      <c r="AJ230">
        <v>1.1851700000000001</v>
      </c>
      <c r="AK230">
        <v>5.4738000000000002E-2</v>
      </c>
      <c r="AL230">
        <v>1.7500000000000002E-2</v>
      </c>
      <c r="AM230">
        <v>13</v>
      </c>
      <c r="AN230">
        <v>3.8802000000000003E-2</v>
      </c>
      <c r="AO230">
        <v>2.3281260000000001</v>
      </c>
      <c r="AP230">
        <v>7.38523</v>
      </c>
      <c r="AQ230">
        <v>0.51530799999999999</v>
      </c>
      <c r="AR230">
        <v>0.63773100000000005</v>
      </c>
      <c r="AS230">
        <v>19.923076999999999</v>
      </c>
      <c r="AT230">
        <v>18.638945</v>
      </c>
      <c r="AU230">
        <v>2.7231999999999999E-2</v>
      </c>
      <c r="AV230">
        <v>2.1093000000000001E-2</v>
      </c>
      <c r="AW230">
        <v>97.658379999999994</v>
      </c>
      <c r="AX230">
        <v>75.054590000000005</v>
      </c>
      <c r="AY230">
        <v>487.21801799999997</v>
      </c>
      <c r="AZ230">
        <v>388.63899700000002</v>
      </c>
      <c r="BA230">
        <v>25.549327000000002</v>
      </c>
      <c r="BB230">
        <v>34.204439000000001</v>
      </c>
      <c r="BC230">
        <v>7.3133299999999997</v>
      </c>
      <c r="BD230">
        <v>1.674979</v>
      </c>
    </row>
    <row r="231" spans="1:60" ht="15.75" x14ac:dyDescent="0.25">
      <c r="A231" t="s">
        <v>676</v>
      </c>
      <c r="B231" s="29">
        <v>7</v>
      </c>
      <c r="C231" t="s">
        <v>6</v>
      </c>
      <c r="D231">
        <v>14</v>
      </c>
      <c r="E231" t="s">
        <v>7</v>
      </c>
      <c r="F231" t="s">
        <v>245</v>
      </c>
      <c r="G231" s="2">
        <v>0.21313429</v>
      </c>
      <c r="H231">
        <v>7.2109875800000003</v>
      </c>
      <c r="I231" s="5" t="s">
        <v>51</v>
      </c>
      <c r="J231" s="29">
        <v>3144</v>
      </c>
      <c r="K231" s="29">
        <v>596</v>
      </c>
      <c r="L231" s="29">
        <f t="shared" si="26"/>
        <v>18.956743002544528</v>
      </c>
      <c r="M231" s="29">
        <v>9.0957022471907914E-2</v>
      </c>
      <c r="N231" s="29">
        <v>0.31957058118202392</v>
      </c>
      <c r="O231" s="29">
        <v>11.289100081306554</v>
      </c>
      <c r="P231" s="29">
        <f t="shared" si="24"/>
        <v>13.860350715353398</v>
      </c>
      <c r="Q231" s="29">
        <v>1.2378362053866629</v>
      </c>
      <c r="R231" s="29">
        <f t="shared" si="25"/>
        <v>0.48223206040030131</v>
      </c>
      <c r="S231" s="29">
        <v>0.84173614763759008</v>
      </c>
      <c r="T231" s="46">
        <v>17.284600000000001</v>
      </c>
      <c r="U231" s="29">
        <v>55</v>
      </c>
      <c r="V231" s="29">
        <f t="shared" si="27"/>
        <v>1</v>
      </c>
      <c r="W231" s="29">
        <f t="shared" si="28"/>
        <v>6.666666666666667</v>
      </c>
      <c r="X231" s="29">
        <f t="shared" si="29"/>
        <v>7.666666666666667</v>
      </c>
      <c r="Y231" s="29">
        <v>60</v>
      </c>
      <c r="Z231" s="2" t="s">
        <v>2265</v>
      </c>
      <c r="AA231" s="34"/>
      <c r="AB231">
        <v>4199</v>
      </c>
      <c r="AC231">
        <v>335.03339999999997</v>
      </c>
      <c r="AD231">
        <v>12.533079000000001</v>
      </c>
      <c r="AE231">
        <v>41.43</v>
      </c>
      <c r="AF231">
        <v>72.117716999999999</v>
      </c>
      <c r="AG231">
        <v>7.2117719999999998</v>
      </c>
      <c r="AH231">
        <v>7.9772999999999997E-2</v>
      </c>
      <c r="AI231">
        <v>0.105438</v>
      </c>
      <c r="AJ231">
        <v>1.3217289999999999</v>
      </c>
      <c r="AK231">
        <v>4.3663E-2</v>
      </c>
      <c r="AL231">
        <v>1.2500000000000001E-2</v>
      </c>
      <c r="AM231">
        <v>17</v>
      </c>
      <c r="AN231">
        <v>5.0741000000000001E-2</v>
      </c>
      <c r="AO231">
        <v>3.044473</v>
      </c>
      <c r="AP231">
        <v>17.885211000000002</v>
      </c>
      <c r="AQ231">
        <v>0.87202400000000002</v>
      </c>
      <c r="AR231">
        <v>1.2681519999999999</v>
      </c>
      <c r="AS231">
        <v>44.176470999999999</v>
      </c>
      <c r="AT231">
        <v>60.969495999999999</v>
      </c>
      <c r="AU231">
        <v>2.0197E-2</v>
      </c>
      <c r="AV231">
        <v>1.4348E-2</v>
      </c>
      <c r="AW231">
        <v>58.973813</v>
      </c>
      <c r="AX231">
        <v>23.153972</v>
      </c>
      <c r="AY231">
        <v>441.46312799999998</v>
      </c>
      <c r="AZ231">
        <v>304.08855299999999</v>
      </c>
      <c r="BA231">
        <v>16.317326999999999</v>
      </c>
      <c r="BB231">
        <v>18.248393</v>
      </c>
      <c r="BC231">
        <v>13.654576</v>
      </c>
      <c r="BD231">
        <v>1.9507829999999999</v>
      </c>
    </row>
    <row r="232" spans="1:60" ht="15.75" x14ac:dyDescent="0.25">
      <c r="A232" t="s">
        <v>676</v>
      </c>
      <c r="B232" s="29">
        <v>7</v>
      </c>
      <c r="C232" t="s">
        <v>271</v>
      </c>
      <c r="D232">
        <v>14</v>
      </c>
      <c r="E232" t="s">
        <v>259</v>
      </c>
      <c r="F232" t="s">
        <v>245</v>
      </c>
      <c r="G232" s="2">
        <v>0.21313429</v>
      </c>
      <c r="H232">
        <v>7.2109875800000003</v>
      </c>
      <c r="I232" s="5" t="s">
        <v>51</v>
      </c>
      <c r="J232" s="29">
        <v>2111</v>
      </c>
      <c r="K232" s="29">
        <v>1087</v>
      </c>
      <c r="L232" s="29">
        <f t="shared" si="26"/>
        <v>51.492183799147327</v>
      </c>
      <c r="M232" s="29">
        <v>0.20214710743801581</v>
      </c>
      <c r="N232" s="29">
        <v>0.434472363180055</v>
      </c>
      <c r="O232" s="29">
        <v>7.5799269311826132</v>
      </c>
      <c r="P232" s="29">
        <f t="shared" si="24"/>
        <v>17.56952386547734</v>
      </c>
      <c r="Q232" s="29">
        <v>2.0169921755037126</v>
      </c>
      <c r="R232" s="29">
        <f t="shared" si="25"/>
        <v>1.261388030517351</v>
      </c>
      <c r="S232" s="29">
        <v>0.70146228584079695</v>
      </c>
      <c r="T232" s="46">
        <v>17.284600000000001</v>
      </c>
      <c r="U232" s="29">
        <v>55</v>
      </c>
      <c r="V232" s="29">
        <f t="shared" si="27"/>
        <v>1</v>
      </c>
      <c r="W232" s="29">
        <f t="shared" si="28"/>
        <v>6.666666666666667</v>
      </c>
      <c r="X232" s="29">
        <f t="shared" si="29"/>
        <v>7.666666666666667</v>
      </c>
      <c r="Y232" s="29">
        <v>60</v>
      </c>
      <c r="Z232" s="2" t="s">
        <v>2265</v>
      </c>
      <c r="AA232" s="34"/>
      <c r="AB232">
        <v>2396</v>
      </c>
      <c r="AC232">
        <v>335.03339999999997</v>
      </c>
      <c r="AD232">
        <v>7.1515259999999996</v>
      </c>
      <c r="AE232">
        <v>22.41</v>
      </c>
      <c r="AF232">
        <v>40.327185999999998</v>
      </c>
      <c r="AG232">
        <v>4.0327190000000002</v>
      </c>
      <c r="AH232">
        <v>0.13944599999999999</v>
      </c>
      <c r="AI232">
        <v>0.27826499999999998</v>
      </c>
      <c r="AJ232">
        <v>1.9954970000000001</v>
      </c>
      <c r="AK232">
        <v>4.5650000000000003E-2</v>
      </c>
      <c r="AL232">
        <v>1.2500000000000001E-2</v>
      </c>
      <c r="AM232">
        <v>41</v>
      </c>
      <c r="AN232">
        <v>0.122376</v>
      </c>
      <c r="AO232">
        <v>7.3425520000000004</v>
      </c>
      <c r="AP232">
        <v>37.646076999999998</v>
      </c>
      <c r="AQ232">
        <v>0.58886000000000005</v>
      </c>
      <c r="AR232">
        <v>0.39788899999999999</v>
      </c>
      <c r="AS232">
        <v>22</v>
      </c>
      <c r="AT232">
        <v>10.389899</v>
      </c>
      <c r="AU232">
        <v>2.8041E-2</v>
      </c>
      <c r="AV232">
        <v>2.1573999999999999E-2</v>
      </c>
      <c r="AW232">
        <v>41.02702</v>
      </c>
      <c r="AX232">
        <v>14.774342000000001</v>
      </c>
      <c r="AY232">
        <v>172.264712</v>
      </c>
      <c r="AZ232">
        <v>122.210446</v>
      </c>
      <c r="BA232">
        <v>6.9014939999999996</v>
      </c>
      <c r="BB232">
        <v>9.8702269999999999</v>
      </c>
      <c r="BC232">
        <v>9.6658019999999993</v>
      </c>
      <c r="BD232">
        <v>3.6704530000000002</v>
      </c>
    </row>
    <row r="233" spans="1:60" ht="15.75" x14ac:dyDescent="0.25">
      <c r="A233" t="s">
        <v>676</v>
      </c>
      <c r="B233" s="29">
        <v>7</v>
      </c>
      <c r="C233" t="s">
        <v>11</v>
      </c>
      <c r="D233">
        <v>16</v>
      </c>
      <c r="E233" t="s">
        <v>1</v>
      </c>
      <c r="F233" t="s">
        <v>245</v>
      </c>
      <c r="G233" s="2">
        <v>0.21313429</v>
      </c>
      <c r="H233">
        <v>7.2109875800000003</v>
      </c>
      <c r="I233" s="5" t="s">
        <v>51</v>
      </c>
      <c r="J233" s="29">
        <v>1882</v>
      </c>
      <c r="K233" s="29">
        <v>716</v>
      </c>
      <c r="L233" s="29">
        <f t="shared" si="26"/>
        <v>38.044633368756642</v>
      </c>
      <c r="M233" s="29">
        <v>5.6397185430463792E-2</v>
      </c>
      <c r="N233" s="29">
        <v>0.54219278380320912</v>
      </c>
      <c r="O233" s="29">
        <v>6.757661053759203</v>
      </c>
      <c r="P233" s="29">
        <f t="shared" si="24"/>
        <v>18.391789742900748</v>
      </c>
      <c r="Q233" s="29">
        <v>1.6975743665101184</v>
      </c>
      <c r="R233" s="29">
        <f t="shared" si="25"/>
        <v>0.94197022152375676</v>
      </c>
      <c r="S233" s="29">
        <v>0.9850133200188318</v>
      </c>
      <c r="T233" s="46">
        <v>17.284600000000001</v>
      </c>
      <c r="U233" s="29">
        <v>55</v>
      </c>
      <c r="V233" s="29">
        <f t="shared" si="27"/>
        <v>1</v>
      </c>
      <c r="W233" s="29">
        <f t="shared" si="28"/>
        <v>6.666666666666667</v>
      </c>
      <c r="X233" s="29">
        <f t="shared" si="29"/>
        <v>7.666666666666667</v>
      </c>
      <c r="Y233" s="29">
        <v>60</v>
      </c>
      <c r="Z233" s="2" t="s">
        <v>2265</v>
      </c>
      <c r="AA233" s="34"/>
      <c r="AB233">
        <v>2312</v>
      </c>
      <c r="AC233">
        <v>335.03339999999997</v>
      </c>
      <c r="AD233">
        <v>6.9008050000000001</v>
      </c>
      <c r="AE233">
        <v>21.44</v>
      </c>
      <c r="AF233">
        <v>47.829765000000002</v>
      </c>
      <c r="AG233">
        <v>4.7829759999999997</v>
      </c>
      <c r="AH233">
        <v>0.14485100000000001</v>
      </c>
      <c r="AI233">
        <v>0.24743200000000001</v>
      </c>
      <c r="AJ233">
        <v>1.7081869999999999</v>
      </c>
      <c r="AK233">
        <v>3.5825000000000003E-2</v>
      </c>
      <c r="AL233">
        <v>7.4999999999999997E-3</v>
      </c>
      <c r="AM233">
        <v>50</v>
      </c>
      <c r="AN233">
        <v>0.14923900000000001</v>
      </c>
      <c r="AO233">
        <v>8.9543309999999998</v>
      </c>
      <c r="AP233">
        <v>21.193771999999999</v>
      </c>
      <c r="AQ233">
        <v>0.19875699999999999</v>
      </c>
      <c r="AR233">
        <v>0.29203600000000002</v>
      </c>
      <c r="AS233">
        <v>9.8000000000000007</v>
      </c>
      <c r="AT233">
        <v>8.670852</v>
      </c>
      <c r="AU233">
        <v>2.2585999999999998E-2</v>
      </c>
      <c r="AV233">
        <v>2.7532999999999998E-2</v>
      </c>
      <c r="AW233">
        <v>110.22936900000001</v>
      </c>
      <c r="AX233">
        <v>66.839001999999994</v>
      </c>
      <c r="AY233">
        <v>290.56540799999999</v>
      </c>
      <c r="AZ233">
        <v>126.08656000000001</v>
      </c>
      <c r="BA233">
        <v>6.539949</v>
      </c>
      <c r="BB233">
        <v>6.696205</v>
      </c>
      <c r="BC233">
        <v>6.5424389999999999</v>
      </c>
      <c r="BD233">
        <v>3.3499590000000001</v>
      </c>
    </row>
    <row r="234" spans="1:60" ht="15.75" x14ac:dyDescent="0.25">
      <c r="A234" t="s">
        <v>677</v>
      </c>
      <c r="B234" s="29">
        <v>7</v>
      </c>
      <c r="C234" t="s">
        <v>8</v>
      </c>
      <c r="D234">
        <v>1</v>
      </c>
      <c r="E234" t="s">
        <v>1</v>
      </c>
      <c r="F234" t="s">
        <v>245</v>
      </c>
      <c r="G234" s="2">
        <v>0.21313429</v>
      </c>
      <c r="H234">
        <v>7.2109875800000003</v>
      </c>
      <c r="I234" s="5" t="s">
        <v>51</v>
      </c>
      <c r="J234" s="29">
        <v>1948</v>
      </c>
      <c r="K234" s="29">
        <v>552</v>
      </c>
      <c r="L234" s="29">
        <f t="shared" si="26"/>
        <v>28.336755646817245</v>
      </c>
      <c r="M234" s="29">
        <v>9.8142999999998926E-2</v>
      </c>
      <c r="N234" s="29">
        <v>0.40902824789701819</v>
      </c>
      <c r="O234" s="29">
        <v>7.9678702690339147</v>
      </c>
      <c r="P234" s="29">
        <f t="shared" si="24"/>
        <v>17.181580527626039</v>
      </c>
      <c r="Q234" s="29">
        <v>1.3917739376063685</v>
      </c>
      <c r="R234" s="29">
        <f t="shared" si="25"/>
        <v>0.63616979262000684</v>
      </c>
      <c r="S234" s="29">
        <v>1.0269462205166491</v>
      </c>
      <c r="T234" s="46">
        <v>17.284600000000001</v>
      </c>
      <c r="U234" s="29">
        <v>55</v>
      </c>
      <c r="V234" s="29">
        <f t="shared" si="27"/>
        <v>1</v>
      </c>
      <c r="W234" s="29">
        <f t="shared" si="28"/>
        <v>6.666666666666667</v>
      </c>
      <c r="X234" s="29">
        <f t="shared" si="29"/>
        <v>7.666666666666667</v>
      </c>
      <c r="Y234" s="29">
        <v>60</v>
      </c>
      <c r="Z234" s="2" t="s">
        <v>2265</v>
      </c>
      <c r="AA234" s="34"/>
      <c r="AB234">
        <v>2715</v>
      </c>
      <c r="AC234">
        <v>349.12905000000001</v>
      </c>
      <c r="AD234">
        <v>7.7764939999999996</v>
      </c>
      <c r="AE234">
        <v>25.98</v>
      </c>
      <c r="AF234">
        <v>36.432397999999999</v>
      </c>
      <c r="AG234">
        <v>3.64324</v>
      </c>
      <c r="AH234">
        <v>0.12861300000000001</v>
      </c>
      <c r="AI234">
        <v>0.20123199999999999</v>
      </c>
      <c r="AJ234">
        <v>1.5646370000000001</v>
      </c>
      <c r="AK234">
        <v>6.5561999999999995E-2</v>
      </c>
      <c r="AL234">
        <v>1.2500000000000001E-2</v>
      </c>
      <c r="AM234">
        <v>28</v>
      </c>
      <c r="AN234">
        <v>8.0199999999999994E-2</v>
      </c>
      <c r="AO234">
        <v>4.8119740000000002</v>
      </c>
      <c r="AP234">
        <v>18.489871000000001</v>
      </c>
      <c r="AQ234">
        <v>0.58535300000000001</v>
      </c>
      <c r="AR234">
        <v>0.55481000000000003</v>
      </c>
      <c r="AS234">
        <v>17.928571000000002</v>
      </c>
      <c r="AT234">
        <v>11.788031</v>
      </c>
      <c r="AU234">
        <v>3.4577999999999998E-2</v>
      </c>
      <c r="AV234">
        <v>2.7674000000000001E-2</v>
      </c>
      <c r="AW234">
        <v>54.891030000000001</v>
      </c>
      <c r="AX234">
        <v>45.069792999999997</v>
      </c>
      <c r="AY234">
        <v>224.362762</v>
      </c>
      <c r="AZ234">
        <v>135.054553</v>
      </c>
      <c r="BA234">
        <v>12.002409</v>
      </c>
      <c r="BB234">
        <v>18.635026</v>
      </c>
      <c r="BC234">
        <v>6.4831700000000003</v>
      </c>
      <c r="BD234">
        <v>2.054805</v>
      </c>
    </row>
    <row r="235" spans="1:60" ht="15.75" x14ac:dyDescent="0.25">
      <c r="A235" t="s">
        <v>677</v>
      </c>
      <c r="B235" s="29">
        <v>7</v>
      </c>
      <c r="C235" t="s">
        <v>17</v>
      </c>
      <c r="D235">
        <v>8</v>
      </c>
      <c r="E235" t="s">
        <v>1</v>
      </c>
      <c r="F235" t="s">
        <v>245</v>
      </c>
      <c r="G235" s="2">
        <v>0.21313429</v>
      </c>
      <c r="H235">
        <v>7.2109875800000003</v>
      </c>
      <c r="I235" s="5" t="s">
        <v>51</v>
      </c>
      <c r="J235" s="29">
        <v>1946</v>
      </c>
      <c r="K235" s="29">
        <v>697</v>
      </c>
      <c r="L235" s="29">
        <f t="shared" si="26"/>
        <v>35.81706063720452</v>
      </c>
      <c r="M235" s="29">
        <v>4.7664873417721083E-2</v>
      </c>
      <c r="N235" s="29">
        <v>0.64626463167728876</v>
      </c>
      <c r="O235" s="29">
        <v>7.9596897040759744</v>
      </c>
      <c r="P235" s="29">
        <f t="shared" si="24"/>
        <v>17.189761092583979</v>
      </c>
      <c r="Q235" s="29">
        <v>1.5807517833085902</v>
      </c>
      <c r="R235" s="29">
        <f t="shared" si="25"/>
        <v>0.82514763832222859</v>
      </c>
      <c r="S235" s="29">
        <v>0.96295348459936669</v>
      </c>
      <c r="T235" s="46">
        <v>17.284600000000001</v>
      </c>
      <c r="U235" s="29">
        <v>55</v>
      </c>
      <c r="V235" s="29">
        <f t="shared" si="27"/>
        <v>1</v>
      </c>
      <c r="W235" s="29">
        <f t="shared" si="28"/>
        <v>6.666666666666667</v>
      </c>
      <c r="X235" s="29">
        <f t="shared" si="29"/>
        <v>7.666666666666667</v>
      </c>
      <c r="Y235" s="29">
        <v>60</v>
      </c>
      <c r="Z235" s="2" t="s">
        <v>2265</v>
      </c>
      <c r="AA235" s="34"/>
      <c r="AB235">
        <v>2992</v>
      </c>
      <c r="AC235">
        <v>349.12905000000001</v>
      </c>
      <c r="AD235">
        <v>8.5698969999999992</v>
      </c>
      <c r="AE235">
        <v>28.54</v>
      </c>
      <c r="AF235">
        <v>60.441445999999999</v>
      </c>
      <c r="AG235">
        <v>6.0441450000000003</v>
      </c>
      <c r="AH235">
        <v>0.116482</v>
      </c>
      <c r="AI235">
        <v>0.18731500000000001</v>
      </c>
      <c r="AJ235">
        <v>1.6080970000000001</v>
      </c>
      <c r="AK235">
        <v>3.7025000000000002E-2</v>
      </c>
      <c r="AL235">
        <v>7.4999999999999997E-3</v>
      </c>
      <c r="AM235">
        <v>33</v>
      </c>
      <c r="AN235">
        <v>9.4520999999999994E-2</v>
      </c>
      <c r="AO235">
        <v>5.6712550000000004</v>
      </c>
      <c r="AP235">
        <v>12.566845000000001</v>
      </c>
      <c r="AQ235">
        <v>0.22212299999999999</v>
      </c>
      <c r="AR235">
        <v>0.277393</v>
      </c>
      <c r="AS235">
        <v>11.393939</v>
      </c>
      <c r="AT235">
        <v>8.2800189999999994</v>
      </c>
      <c r="AU235">
        <v>2.137E-2</v>
      </c>
      <c r="AV235">
        <v>2.3238000000000002E-2</v>
      </c>
      <c r="AW235">
        <v>97.909819999999996</v>
      </c>
      <c r="AX235">
        <v>68.409339000000003</v>
      </c>
      <c r="AY235">
        <v>271.17440599999998</v>
      </c>
      <c r="AZ235">
        <v>91.914309000000003</v>
      </c>
      <c r="BA235">
        <v>10.11797</v>
      </c>
      <c r="BB235">
        <v>10.803827999999999</v>
      </c>
      <c r="BC235">
        <v>6.3332870000000003</v>
      </c>
      <c r="BD235">
        <v>2.8722810000000001</v>
      </c>
    </row>
    <row r="236" spans="1:60" ht="15.75" x14ac:dyDescent="0.25">
      <c r="A236" t="s">
        <v>677</v>
      </c>
      <c r="B236" s="29">
        <v>7</v>
      </c>
      <c r="C236" t="s">
        <v>13</v>
      </c>
      <c r="D236">
        <v>11</v>
      </c>
      <c r="E236" t="s">
        <v>1</v>
      </c>
      <c r="F236" t="s">
        <v>245</v>
      </c>
      <c r="G236" s="2">
        <v>0.21313429</v>
      </c>
      <c r="H236">
        <v>7.2109875800000003</v>
      </c>
      <c r="I236" s="5" t="s">
        <v>51</v>
      </c>
      <c r="J236" s="29">
        <v>6037</v>
      </c>
      <c r="K236" s="29">
        <v>45</v>
      </c>
      <c r="L236" s="29">
        <f t="shared" si="26"/>
        <v>0.74540334603279779</v>
      </c>
      <c r="M236" s="29">
        <v>4.5039285714286691E-2</v>
      </c>
      <c r="N236" s="29">
        <v>2.8631977352791275E-2</v>
      </c>
      <c r="O236" s="29">
        <v>24.69303532554299</v>
      </c>
      <c r="P236" s="29">
        <f t="shared" si="24"/>
        <v>0.45641547111696212</v>
      </c>
      <c r="Q236" s="29">
        <v>0.85306244529146213</v>
      </c>
      <c r="R236" s="29">
        <f t="shared" si="25"/>
        <v>9.7458300305100498E-2</v>
      </c>
      <c r="S236" s="29">
        <v>0.98250829446799692</v>
      </c>
      <c r="T236" s="46">
        <v>17.284600000000001</v>
      </c>
      <c r="U236" s="29">
        <v>55</v>
      </c>
      <c r="V236" s="29">
        <f t="shared" si="27"/>
        <v>1</v>
      </c>
      <c r="W236" s="29">
        <f t="shared" si="28"/>
        <v>6.666666666666667</v>
      </c>
      <c r="X236" s="29">
        <f t="shared" si="29"/>
        <v>7.666666666666667</v>
      </c>
      <c r="Y236" s="29">
        <v>60</v>
      </c>
      <c r="Z236" s="2" t="s">
        <v>2265</v>
      </c>
      <c r="AA236" s="34"/>
      <c r="AB236">
        <v>8998</v>
      </c>
      <c r="AC236">
        <v>349.12905000000001</v>
      </c>
      <c r="AD236">
        <v>25.772704999999998</v>
      </c>
      <c r="AE236">
        <v>89.89</v>
      </c>
      <c r="AF236">
        <v>236.820561</v>
      </c>
      <c r="AG236">
        <v>23.682055999999999</v>
      </c>
      <c r="AH236">
        <v>3.8796999999999998E-2</v>
      </c>
      <c r="AI236">
        <v>3.7545000000000002E-2</v>
      </c>
      <c r="AJ236">
        <v>0.96771700000000005</v>
      </c>
      <c r="AK236">
        <v>3.1625E-2</v>
      </c>
      <c r="AL236">
        <v>2.75E-2</v>
      </c>
      <c r="AM236">
        <v>10</v>
      </c>
      <c r="AN236">
        <v>2.8642999999999998E-2</v>
      </c>
      <c r="AO236">
        <v>1.7185619999999999</v>
      </c>
      <c r="AP236">
        <v>6.4014230000000003</v>
      </c>
      <c r="AQ236">
        <v>0.91955799999999999</v>
      </c>
      <c r="AR236">
        <v>0.35832399999999998</v>
      </c>
      <c r="AS236">
        <v>57.6</v>
      </c>
      <c r="AT236">
        <v>22.006060000000002</v>
      </c>
      <c r="AU236">
        <v>1.6247000000000001E-2</v>
      </c>
      <c r="AV236">
        <v>7.835E-3</v>
      </c>
      <c r="AW236">
        <v>62.235329999999998</v>
      </c>
      <c r="AX236">
        <v>6.622452</v>
      </c>
      <c r="AY236">
        <v>561.64850000000001</v>
      </c>
      <c r="AZ236">
        <v>346.47044199999999</v>
      </c>
      <c r="BA236">
        <v>34.992207999999998</v>
      </c>
      <c r="BB236">
        <v>83.385906000000006</v>
      </c>
      <c r="BC236">
        <v>8.6790690000000001</v>
      </c>
      <c r="BD236">
        <v>2.4944380000000002</v>
      </c>
    </row>
    <row r="237" spans="1:60" ht="15.75" x14ac:dyDescent="0.25">
      <c r="A237" t="s">
        <v>678</v>
      </c>
      <c r="B237" s="29">
        <v>7</v>
      </c>
      <c r="C237" t="s">
        <v>8</v>
      </c>
      <c r="D237">
        <v>1</v>
      </c>
      <c r="E237" t="s">
        <v>1</v>
      </c>
      <c r="F237" t="s">
        <v>245</v>
      </c>
      <c r="G237" s="2">
        <v>0.21313429</v>
      </c>
      <c r="H237">
        <v>7.2109875800000003</v>
      </c>
      <c r="I237" s="5" t="s">
        <v>51</v>
      </c>
      <c r="J237" s="29">
        <v>5801</v>
      </c>
      <c r="K237" s="29">
        <v>169</v>
      </c>
      <c r="L237" s="29">
        <f t="shared" si="26"/>
        <v>2.9132908119289778</v>
      </c>
      <c r="M237" s="29">
        <v>4.6530000000000626E-2</v>
      </c>
      <c r="N237" s="29">
        <v>0.11775939176750047</v>
      </c>
      <c r="O237" s="29">
        <v>22.770741054775677</v>
      </c>
      <c r="P237" s="29">
        <f t="shared" si="24"/>
        <v>2.3787097418842755</v>
      </c>
      <c r="Q237" s="29">
        <v>0.73443256510887744</v>
      </c>
      <c r="R237" s="29">
        <f t="shared" si="25"/>
        <v>2.1171579877484192E-2</v>
      </c>
      <c r="S237" s="29">
        <v>1.0094074967050368</v>
      </c>
      <c r="T237" s="46">
        <v>17.284600000000001</v>
      </c>
      <c r="U237" s="29">
        <v>55</v>
      </c>
      <c r="V237" s="29">
        <f t="shared" si="27"/>
        <v>1</v>
      </c>
      <c r="W237" s="29">
        <f t="shared" si="28"/>
        <v>6.666666666666667</v>
      </c>
      <c r="X237" s="29">
        <f t="shared" si="29"/>
        <v>7.666666666666667</v>
      </c>
      <c r="Y237" s="29">
        <v>60</v>
      </c>
      <c r="Z237" s="2" t="s">
        <v>2265</v>
      </c>
      <c r="AA237" s="34"/>
      <c r="AB237">
        <v>7665</v>
      </c>
      <c r="AC237">
        <v>302.071325</v>
      </c>
      <c r="AD237">
        <v>25.374801999999999</v>
      </c>
      <c r="AE237">
        <v>76.64</v>
      </c>
      <c r="AF237">
        <v>180.09750199999999</v>
      </c>
      <c r="AG237">
        <v>18.00975</v>
      </c>
      <c r="AH237">
        <v>3.9405000000000003E-2</v>
      </c>
      <c r="AI237">
        <v>3.1184E-2</v>
      </c>
      <c r="AJ237">
        <v>0.79137400000000002</v>
      </c>
      <c r="AK237">
        <v>3.2250000000000001E-2</v>
      </c>
      <c r="AL237">
        <v>2.75E-2</v>
      </c>
      <c r="AM237">
        <v>15</v>
      </c>
      <c r="AN237">
        <v>4.9657E-2</v>
      </c>
      <c r="AO237">
        <v>2.9794290000000001</v>
      </c>
      <c r="AP237">
        <v>7.606001</v>
      </c>
      <c r="AQ237">
        <v>0.56247499999999995</v>
      </c>
      <c r="AR237">
        <v>0.24032899999999999</v>
      </c>
      <c r="AS237">
        <v>38.866667</v>
      </c>
      <c r="AT237">
        <v>13.351654</v>
      </c>
      <c r="AU237">
        <v>1.4853999999999999E-2</v>
      </c>
      <c r="AV237">
        <v>8.4239999999999992E-3</v>
      </c>
      <c r="AW237">
        <v>69.453248000000002</v>
      </c>
      <c r="AX237">
        <v>7.9634330000000002</v>
      </c>
      <c r="AY237">
        <v>862.557772</v>
      </c>
      <c r="AZ237">
        <v>382.18764499999997</v>
      </c>
      <c r="BA237">
        <v>4.3818159999999997</v>
      </c>
      <c r="BB237">
        <v>11.556395999999999</v>
      </c>
      <c r="BC237">
        <v>7.3227399999999996</v>
      </c>
      <c r="BD237">
        <v>4.3874820000000003</v>
      </c>
    </row>
    <row r="238" spans="1:60" ht="15.75" x14ac:dyDescent="0.25">
      <c r="A238" t="s">
        <v>678</v>
      </c>
      <c r="B238" s="29">
        <v>7</v>
      </c>
      <c r="C238" t="s">
        <v>12</v>
      </c>
      <c r="D238">
        <v>5</v>
      </c>
      <c r="E238" t="s">
        <v>1</v>
      </c>
      <c r="F238" t="s">
        <v>245</v>
      </c>
      <c r="G238" s="2">
        <v>0.21313429</v>
      </c>
      <c r="H238">
        <v>7.2109875800000003</v>
      </c>
      <c r="I238" s="5" t="s">
        <v>51</v>
      </c>
      <c r="J238" s="29">
        <v>2264</v>
      </c>
      <c r="K238" s="29">
        <v>295</v>
      </c>
      <c r="L238" s="29">
        <f t="shared" si="26"/>
        <v>13.030035335689046</v>
      </c>
      <c r="M238" s="29">
        <v>8.7731349206351214E-2</v>
      </c>
      <c r="N238" s="29">
        <v>0.24729472271175099</v>
      </c>
      <c r="O238" s="29">
        <v>8.8869087653873695</v>
      </c>
      <c r="P238" s="29">
        <f t="shared" si="24"/>
        <v>16.262542031272581</v>
      </c>
      <c r="Q238" s="29">
        <v>1.0759895120300349</v>
      </c>
      <c r="R238" s="29">
        <f t="shared" si="25"/>
        <v>0.32038536704367326</v>
      </c>
      <c r="S238" s="29">
        <v>0.73098595511145315</v>
      </c>
      <c r="T238" s="46">
        <v>17.284600000000001</v>
      </c>
      <c r="U238" s="29">
        <v>55</v>
      </c>
      <c r="V238" s="29">
        <f t="shared" si="27"/>
        <v>1</v>
      </c>
      <c r="W238" s="29">
        <f t="shared" si="28"/>
        <v>6.666666666666667</v>
      </c>
      <c r="X238" s="29">
        <f t="shared" si="29"/>
        <v>7.666666666666667</v>
      </c>
      <c r="Y238" s="29">
        <v>60</v>
      </c>
      <c r="Z238" s="2" t="s">
        <v>2265</v>
      </c>
      <c r="AA238" s="34"/>
      <c r="AB238">
        <v>2618</v>
      </c>
      <c r="AC238">
        <v>302.071325</v>
      </c>
      <c r="AD238">
        <v>8.6668269999999996</v>
      </c>
      <c r="AE238">
        <v>25.72</v>
      </c>
      <c r="AF238">
        <v>30.866513000000001</v>
      </c>
      <c r="AG238">
        <v>3.0866509999999998</v>
      </c>
      <c r="AH238">
        <v>0.115299</v>
      </c>
      <c r="AI238">
        <v>0.12987000000000001</v>
      </c>
      <c r="AJ238">
        <v>1.126377</v>
      </c>
      <c r="AK238">
        <v>7.3275000000000007E-2</v>
      </c>
      <c r="AL238">
        <v>4.2500000000000003E-2</v>
      </c>
      <c r="AM238">
        <v>9</v>
      </c>
      <c r="AN238">
        <v>2.9794000000000001E-2</v>
      </c>
      <c r="AO238">
        <v>1.7876570000000001</v>
      </c>
      <c r="AP238">
        <v>7.6394190000000002</v>
      </c>
      <c r="AQ238">
        <v>0.87428099999999997</v>
      </c>
      <c r="AR238">
        <v>1.217578</v>
      </c>
      <c r="AS238">
        <v>22.222221999999999</v>
      </c>
      <c r="AT238">
        <v>21.741537000000001</v>
      </c>
      <c r="AU238">
        <v>4.1196000000000003E-2</v>
      </c>
      <c r="AV238">
        <v>2.6582999999999999E-2</v>
      </c>
      <c r="AW238">
        <v>67.024668000000005</v>
      </c>
      <c r="AX238">
        <v>60.800106</v>
      </c>
      <c r="AY238">
        <v>206.21948699999999</v>
      </c>
      <c r="AZ238">
        <v>112.949719</v>
      </c>
      <c r="BA238">
        <v>27.316575</v>
      </c>
      <c r="BB238">
        <v>23.817677</v>
      </c>
      <c r="BC238">
        <v>5.9987579999999996</v>
      </c>
      <c r="BD238">
        <v>0.76376299999999997</v>
      </c>
    </row>
    <row r="239" spans="1:60" ht="15.75" x14ac:dyDescent="0.25">
      <c r="A239" t="s">
        <v>678</v>
      </c>
      <c r="B239" s="29">
        <v>7</v>
      </c>
      <c r="C239" t="s">
        <v>47</v>
      </c>
      <c r="D239">
        <v>5</v>
      </c>
      <c r="E239" t="s">
        <v>7</v>
      </c>
      <c r="F239" t="s">
        <v>245</v>
      </c>
      <c r="G239" s="2">
        <v>0.21313429</v>
      </c>
      <c r="H239">
        <v>7.2109875800000003</v>
      </c>
      <c r="I239" s="5" t="s">
        <v>51</v>
      </c>
      <c r="J239" s="29">
        <v>2268</v>
      </c>
      <c r="K239" s="29">
        <v>424</v>
      </c>
      <c r="L239" s="29">
        <f t="shared" si="26"/>
        <v>18.694885361552029</v>
      </c>
      <c r="M239" s="29">
        <v>0.14086904761904567</v>
      </c>
      <c r="N239" s="29">
        <v>0.24729472271175099</v>
      </c>
      <c r="O239" s="29">
        <v>8.9026100176230365</v>
      </c>
      <c r="P239" s="29">
        <f t="shared" si="24"/>
        <v>16.246840779036916</v>
      </c>
      <c r="Q239" s="29">
        <v>1.2191226631578576</v>
      </c>
      <c r="R239" s="29">
        <f t="shared" si="25"/>
        <v>0.46351851817149592</v>
      </c>
      <c r="S239" s="29">
        <v>1.0313242349040754</v>
      </c>
      <c r="T239" s="46">
        <v>17.284600000000001</v>
      </c>
      <c r="U239" s="29">
        <v>55</v>
      </c>
      <c r="V239" s="29">
        <f t="shared" si="27"/>
        <v>1</v>
      </c>
      <c r="W239" s="29">
        <f t="shared" si="28"/>
        <v>6.666666666666667</v>
      </c>
      <c r="X239" s="29">
        <f t="shared" si="29"/>
        <v>7.666666666666667</v>
      </c>
      <c r="Y239" s="29">
        <v>60</v>
      </c>
      <c r="Z239" s="2" t="s">
        <v>2265</v>
      </c>
      <c r="AA239" s="34"/>
      <c r="AB239">
        <v>2752</v>
      </c>
      <c r="AC239">
        <v>302.071325</v>
      </c>
      <c r="AD239">
        <v>9.1104310000000002</v>
      </c>
      <c r="AE239">
        <v>26.99</v>
      </c>
      <c r="AF239">
        <v>37.761221999999997</v>
      </c>
      <c r="AG239">
        <v>3.776122</v>
      </c>
      <c r="AH239">
        <v>0.10968799999999999</v>
      </c>
      <c r="AI239">
        <v>0.13709299999999999</v>
      </c>
      <c r="AJ239">
        <v>1.249843</v>
      </c>
      <c r="AK239">
        <v>6.4899999999999999E-2</v>
      </c>
      <c r="AL239">
        <v>2.2499999999999999E-2</v>
      </c>
      <c r="AM239">
        <v>15</v>
      </c>
      <c r="AN239">
        <v>4.9657E-2</v>
      </c>
      <c r="AO239">
        <v>2.9794290000000001</v>
      </c>
      <c r="AP239">
        <v>15.406976999999999</v>
      </c>
      <c r="AQ239">
        <v>0.87761199999999995</v>
      </c>
      <c r="AR239">
        <v>0.48155399999999998</v>
      </c>
      <c r="AS239">
        <v>28.266667000000002</v>
      </c>
      <c r="AT239">
        <v>10.511672000000001</v>
      </c>
      <c r="AU239">
        <v>3.2185999999999999E-2</v>
      </c>
      <c r="AV239">
        <v>1.9649E-2</v>
      </c>
      <c r="AW239">
        <v>35.012633999999998</v>
      </c>
      <c r="AX239">
        <v>11.259902</v>
      </c>
      <c r="AY239">
        <v>155.23208199999999</v>
      </c>
      <c r="AZ239">
        <v>103.973319</v>
      </c>
      <c r="BA239">
        <v>18.579854999999998</v>
      </c>
      <c r="BB239">
        <v>30.024605000000001</v>
      </c>
      <c r="BC239">
        <v>8.0642119999999995</v>
      </c>
      <c r="BD239">
        <v>2.629956</v>
      </c>
    </row>
    <row r="240" spans="1:60" ht="15.75" x14ac:dyDescent="0.25">
      <c r="A240" t="s">
        <v>678</v>
      </c>
      <c r="B240" s="29">
        <v>7</v>
      </c>
      <c r="C240" t="s">
        <v>38</v>
      </c>
      <c r="D240">
        <v>9</v>
      </c>
      <c r="E240" t="s">
        <v>1</v>
      </c>
      <c r="F240" t="s">
        <v>245</v>
      </c>
      <c r="G240" s="2">
        <v>0.21313429</v>
      </c>
      <c r="H240">
        <v>7.2109875800000003</v>
      </c>
      <c r="I240" s="5" t="s">
        <v>51</v>
      </c>
      <c r="J240" s="29">
        <v>1896</v>
      </c>
      <c r="K240" s="29">
        <v>571</v>
      </c>
      <c r="L240" s="29">
        <f t="shared" si="26"/>
        <v>30.116033755274263</v>
      </c>
      <c r="M240" s="29">
        <v>9.9725485436892233E-2</v>
      </c>
      <c r="N240" s="29">
        <v>0.40430724506841831</v>
      </c>
      <c r="O240" s="29">
        <v>7.44239355970603</v>
      </c>
      <c r="P240" s="29">
        <f t="shared" si="24"/>
        <v>17.707057236953922</v>
      </c>
      <c r="Q240" s="29">
        <v>1.4236921456553742</v>
      </c>
      <c r="R240" s="29">
        <f t="shared" si="25"/>
        <v>0.66808800066901253</v>
      </c>
      <c r="S240" s="29">
        <v>1.3736313652473744</v>
      </c>
      <c r="T240" s="46">
        <v>17.284600000000001</v>
      </c>
      <c r="U240" s="29">
        <v>55</v>
      </c>
      <c r="V240" s="29">
        <f t="shared" si="27"/>
        <v>1</v>
      </c>
      <c r="W240" s="29">
        <f t="shared" si="28"/>
        <v>6.666666666666667</v>
      </c>
      <c r="X240" s="29">
        <f t="shared" si="29"/>
        <v>7.666666666666667</v>
      </c>
      <c r="Y240" s="29">
        <v>60</v>
      </c>
      <c r="Z240" s="2" t="s">
        <v>2265</v>
      </c>
      <c r="AA240" s="34"/>
      <c r="AB240">
        <v>2235</v>
      </c>
      <c r="AC240">
        <v>302.071325</v>
      </c>
      <c r="AD240">
        <v>7.3989149999999997</v>
      </c>
      <c r="AE240">
        <v>21.22</v>
      </c>
      <c r="AF240">
        <v>29.316405</v>
      </c>
      <c r="AG240">
        <v>2.9316399999999998</v>
      </c>
      <c r="AH240">
        <v>0.13516700000000001</v>
      </c>
      <c r="AI240">
        <v>0.19054299999999999</v>
      </c>
      <c r="AJ240">
        <v>1.4096869999999999</v>
      </c>
      <c r="AK240">
        <v>6.6612000000000005E-2</v>
      </c>
      <c r="AL240">
        <v>1.2500000000000001E-2</v>
      </c>
      <c r="AM240">
        <v>21</v>
      </c>
      <c r="AN240">
        <v>6.9519999999999998E-2</v>
      </c>
      <c r="AO240">
        <v>4.1711999999999998</v>
      </c>
      <c r="AP240">
        <v>15.033557</v>
      </c>
      <c r="AQ240">
        <v>0.44891300000000001</v>
      </c>
      <c r="AR240">
        <v>0.45527600000000001</v>
      </c>
      <c r="AS240">
        <v>16</v>
      </c>
      <c r="AT240">
        <v>11.545562</v>
      </c>
      <c r="AU240">
        <v>2.9928E-2</v>
      </c>
      <c r="AV240">
        <v>2.5037E-2</v>
      </c>
      <c r="AW240">
        <v>52.622653999999997</v>
      </c>
      <c r="AX240">
        <v>29.271132999999999</v>
      </c>
      <c r="AY240">
        <v>292.40411499999999</v>
      </c>
      <c r="AZ240">
        <v>227.84891400000001</v>
      </c>
      <c r="BA240">
        <v>13.711192</v>
      </c>
      <c r="BB240">
        <v>11.148394</v>
      </c>
      <c r="BC240">
        <v>6.892137</v>
      </c>
      <c r="BD240">
        <v>1.8027759999999999</v>
      </c>
    </row>
    <row r="241" spans="1:57" ht="15.75" x14ac:dyDescent="0.25">
      <c r="A241" t="s">
        <v>679</v>
      </c>
      <c r="B241" s="29">
        <v>7</v>
      </c>
      <c r="C241" t="s">
        <v>8</v>
      </c>
      <c r="D241">
        <v>1</v>
      </c>
      <c r="E241" t="s">
        <v>1</v>
      </c>
      <c r="F241" t="s">
        <v>245</v>
      </c>
      <c r="G241" s="2">
        <v>0.21313429</v>
      </c>
      <c r="H241">
        <v>7.2109875800000003</v>
      </c>
      <c r="I241" s="5" t="s">
        <v>51</v>
      </c>
      <c r="J241" s="29">
        <v>1469</v>
      </c>
      <c r="K241" s="29">
        <v>256</v>
      </c>
      <c r="L241" s="29">
        <f t="shared" si="26"/>
        <v>17.426820966643973</v>
      </c>
      <c r="M241" s="29">
        <v>0.12729945652173894</v>
      </c>
      <c r="N241" s="29">
        <v>0.26304841408490942</v>
      </c>
      <c r="O241" s="29">
        <v>8.4003939193637382</v>
      </c>
      <c r="P241" s="29">
        <f t="shared" si="24"/>
        <v>16.749056877296212</v>
      </c>
      <c r="Q241" s="29">
        <v>1.1395726299177968</v>
      </c>
      <c r="R241" s="29">
        <f t="shared" si="25"/>
        <v>0.38396848493143521</v>
      </c>
      <c r="S241" s="29">
        <v>0.48549359082489629</v>
      </c>
      <c r="T241" s="46">
        <v>17.284600000000001</v>
      </c>
      <c r="U241" s="29">
        <v>55</v>
      </c>
      <c r="V241" s="29">
        <f t="shared" si="27"/>
        <v>1</v>
      </c>
      <c r="W241" s="29">
        <f t="shared" si="28"/>
        <v>6.666666666666667</v>
      </c>
      <c r="X241" s="29">
        <f t="shared" si="29"/>
        <v>7.666666666666667</v>
      </c>
      <c r="Y241" s="29">
        <v>60</v>
      </c>
      <c r="Z241" s="2" t="s">
        <v>2265</v>
      </c>
      <c r="AA241" s="34"/>
      <c r="AB241">
        <v>2418</v>
      </c>
      <c r="AC241">
        <v>301.72857499999998</v>
      </c>
      <c r="AD241">
        <v>8.0138250000000006</v>
      </c>
      <c r="AE241">
        <v>23.44</v>
      </c>
      <c r="AF241">
        <v>28.202596</v>
      </c>
      <c r="AG241">
        <v>2.8202600000000002</v>
      </c>
      <c r="AH241">
        <v>0.124747</v>
      </c>
      <c r="AI241">
        <v>0.15139</v>
      </c>
      <c r="AJ241">
        <v>1.213573</v>
      </c>
      <c r="AK241">
        <v>7.3649999999999993E-2</v>
      </c>
      <c r="AL241">
        <v>3.7499999999999999E-2</v>
      </c>
      <c r="AM241">
        <v>11</v>
      </c>
      <c r="AN241">
        <v>3.6457000000000003E-2</v>
      </c>
      <c r="AO241">
        <v>2.1873960000000001</v>
      </c>
      <c r="AP241">
        <v>14.019850999999999</v>
      </c>
      <c r="AQ241">
        <v>1.2958229999999999</v>
      </c>
      <c r="AR241">
        <v>0.58816999999999997</v>
      </c>
      <c r="AS241">
        <v>30.818182</v>
      </c>
      <c r="AT241">
        <v>11.400159</v>
      </c>
      <c r="AU241">
        <v>4.3457000000000003E-2</v>
      </c>
      <c r="AV241">
        <v>2.6776999999999999E-2</v>
      </c>
      <c r="AW241">
        <v>38.946452000000001</v>
      </c>
      <c r="AX241">
        <v>51.894497000000001</v>
      </c>
      <c r="AY241">
        <v>431.048788</v>
      </c>
      <c r="AZ241">
        <v>230.26299499999999</v>
      </c>
      <c r="BA241">
        <v>12.617433</v>
      </c>
      <c r="BB241">
        <v>22.059429000000002</v>
      </c>
      <c r="BC241">
        <v>7.1027579999999997</v>
      </c>
      <c r="BD241">
        <v>2.4094720000000001</v>
      </c>
    </row>
    <row r="242" spans="1:57" ht="15.75" x14ac:dyDescent="0.25">
      <c r="A242" t="s">
        <v>679</v>
      </c>
      <c r="B242" s="29">
        <v>7</v>
      </c>
      <c r="C242" t="s">
        <v>14</v>
      </c>
      <c r="D242">
        <v>1</v>
      </c>
      <c r="E242" t="s">
        <v>7</v>
      </c>
      <c r="F242" t="s">
        <v>245</v>
      </c>
      <c r="G242" s="2">
        <v>0.21313429</v>
      </c>
      <c r="H242">
        <v>7.2109875800000003</v>
      </c>
      <c r="I242" s="5" t="s">
        <v>51</v>
      </c>
      <c r="J242" s="29">
        <v>1579</v>
      </c>
      <c r="K242" s="29">
        <v>302</v>
      </c>
      <c r="L242" s="29">
        <f t="shared" si="26"/>
        <v>19.126029132362255</v>
      </c>
      <c r="M242" s="29">
        <v>0.14701022727272769</v>
      </c>
      <c r="N242" s="29">
        <v>0.25161152651600033</v>
      </c>
      <c r="O242" s="29">
        <v>9.0294227356537373</v>
      </c>
      <c r="P242" s="29">
        <f t="shared" si="24"/>
        <v>16.120028061006217</v>
      </c>
      <c r="Q242" s="29">
        <v>1.5751530200652117</v>
      </c>
      <c r="R242" s="29">
        <f t="shared" si="25"/>
        <v>0.8195488750788501</v>
      </c>
      <c r="S242" s="29">
        <v>0.4991881900075259</v>
      </c>
      <c r="T242" s="46">
        <v>17.284600000000001</v>
      </c>
      <c r="U242" s="29">
        <v>55</v>
      </c>
      <c r="V242" s="29">
        <f t="shared" si="27"/>
        <v>1</v>
      </c>
      <c r="W242" s="29">
        <f t="shared" si="28"/>
        <v>6.666666666666667</v>
      </c>
      <c r="X242" s="29">
        <f t="shared" si="29"/>
        <v>7.666666666666667</v>
      </c>
      <c r="Y242" s="29">
        <v>60</v>
      </c>
      <c r="Z242" s="2" t="s">
        <v>2265</v>
      </c>
      <c r="AA242" s="34"/>
      <c r="AB242">
        <v>3087</v>
      </c>
      <c r="AC242">
        <v>301.72857499999998</v>
      </c>
      <c r="AD242">
        <v>10.23105</v>
      </c>
      <c r="AE242">
        <v>30.34</v>
      </c>
      <c r="AF242">
        <v>45.715910000000001</v>
      </c>
      <c r="AG242">
        <v>4.5715909999999997</v>
      </c>
      <c r="AH242">
        <v>9.7725000000000006E-2</v>
      </c>
      <c r="AI242">
        <v>0.14131099999999999</v>
      </c>
      <c r="AJ242">
        <v>1.4460109999999999</v>
      </c>
      <c r="AK242">
        <v>5.9338000000000002E-2</v>
      </c>
      <c r="AL242">
        <v>2.2499999999999999E-2</v>
      </c>
      <c r="AM242">
        <v>6</v>
      </c>
      <c r="AN242">
        <v>1.9885E-2</v>
      </c>
      <c r="AO242">
        <v>1.193125</v>
      </c>
      <c r="AP242">
        <v>9.4590219999999992</v>
      </c>
      <c r="AQ242">
        <v>1.478996</v>
      </c>
      <c r="AR242">
        <v>0.62959900000000002</v>
      </c>
      <c r="AS242">
        <v>48.666666999999997</v>
      </c>
      <c r="AT242">
        <v>19.561868</v>
      </c>
      <c r="AU242">
        <v>3.1028E-2</v>
      </c>
      <c r="AV242">
        <v>1.8540000000000001E-2</v>
      </c>
      <c r="AW242">
        <v>32.656280000000002</v>
      </c>
      <c r="AX242">
        <v>2.695862</v>
      </c>
      <c r="AY242">
        <v>332.740343</v>
      </c>
      <c r="AZ242">
        <v>228.03132600000001</v>
      </c>
      <c r="BA242">
        <v>29.889724999999999</v>
      </c>
      <c r="BB242">
        <v>45.935184999999997</v>
      </c>
      <c r="BC242">
        <v>11.275059000000001</v>
      </c>
      <c r="BD242">
        <v>1.154701</v>
      </c>
    </row>
    <row r="243" spans="1:57" ht="15.75" x14ac:dyDescent="0.25">
      <c r="A243" t="s">
        <v>679</v>
      </c>
      <c r="B243" s="29">
        <v>7</v>
      </c>
      <c r="C243" t="s">
        <v>258</v>
      </c>
      <c r="D243">
        <v>1</v>
      </c>
      <c r="E243" t="s">
        <v>259</v>
      </c>
      <c r="F243" t="s">
        <v>245</v>
      </c>
      <c r="G243" s="2">
        <v>0.21313429</v>
      </c>
      <c r="H243">
        <v>7.2109875800000003</v>
      </c>
      <c r="I243" s="5" t="s">
        <v>51</v>
      </c>
      <c r="J243" s="29">
        <v>1647</v>
      </c>
      <c r="K243" s="29">
        <v>455</v>
      </c>
      <c r="L243" s="29">
        <f t="shared" si="26"/>
        <v>27.625986642380084</v>
      </c>
      <c r="M243" s="29">
        <v>0.21687826086956474</v>
      </c>
      <c r="N243" s="29">
        <v>0.26304841408490942</v>
      </c>
      <c r="O243" s="29">
        <v>9.4182769129966477</v>
      </c>
      <c r="P243" s="29">
        <f t="shared" si="24"/>
        <v>15.731173883663304</v>
      </c>
      <c r="Q243" s="29">
        <v>2.6412558602890308</v>
      </c>
      <c r="R243" s="29">
        <f t="shared" si="25"/>
        <v>1.8856517153026693</v>
      </c>
      <c r="S243" s="29">
        <v>0.45914262435415421</v>
      </c>
      <c r="T243" s="46">
        <v>17.284600000000001</v>
      </c>
      <c r="U243" s="29">
        <v>55</v>
      </c>
      <c r="V243" s="29">
        <f t="shared" si="27"/>
        <v>1</v>
      </c>
      <c r="W243" s="29">
        <f t="shared" si="28"/>
        <v>6.666666666666667</v>
      </c>
      <c r="X243" s="29">
        <f t="shared" si="29"/>
        <v>7.666666666666667</v>
      </c>
      <c r="Y243" s="29">
        <v>60</v>
      </c>
      <c r="Z243" s="2" t="s">
        <v>2265</v>
      </c>
      <c r="AA243" s="34"/>
      <c r="AB243">
        <v>3199</v>
      </c>
      <c r="AC243">
        <v>301.72857499999998</v>
      </c>
      <c r="AD243">
        <v>10.602244000000001</v>
      </c>
      <c r="AE243">
        <v>31.39</v>
      </c>
      <c r="AF243">
        <v>67.468643999999998</v>
      </c>
      <c r="AG243">
        <v>6.7468640000000004</v>
      </c>
      <c r="AH243">
        <v>9.4263E-2</v>
      </c>
      <c r="AI243">
        <v>0.42745699999999998</v>
      </c>
      <c r="AJ243">
        <v>4.5347400000000002</v>
      </c>
      <c r="AK243">
        <v>4.0575E-2</v>
      </c>
      <c r="AL243">
        <v>2.2499999999999999E-2</v>
      </c>
      <c r="AM243">
        <v>25</v>
      </c>
      <c r="AN243">
        <v>8.2855999999999999E-2</v>
      </c>
      <c r="AO243">
        <v>4.971355</v>
      </c>
      <c r="AP243">
        <v>37.480463</v>
      </c>
      <c r="AQ243">
        <v>1.447897</v>
      </c>
      <c r="AR243">
        <v>0.90711799999999998</v>
      </c>
      <c r="AS243">
        <v>47.96</v>
      </c>
      <c r="AT243">
        <v>26.858394000000001</v>
      </c>
      <c r="AU243">
        <v>3.0832999999999999E-2</v>
      </c>
      <c r="AV243">
        <v>1.6528000000000001E-2</v>
      </c>
      <c r="AW243">
        <v>35.285980000000002</v>
      </c>
      <c r="AX243">
        <v>10.862474000000001</v>
      </c>
      <c r="AY243">
        <v>110.41171900000001</v>
      </c>
      <c r="AZ243">
        <v>39.882294999999999</v>
      </c>
      <c r="BA243">
        <v>7.6808529999999999</v>
      </c>
      <c r="BB243">
        <v>9.9142229999999998</v>
      </c>
      <c r="BC243">
        <v>11.135991000000001</v>
      </c>
      <c r="BD243">
        <v>3.890873</v>
      </c>
    </row>
    <row r="244" spans="1:57" ht="15.75" x14ac:dyDescent="0.25">
      <c r="A244" t="s">
        <v>679</v>
      </c>
      <c r="B244" s="29">
        <v>7</v>
      </c>
      <c r="C244" t="s">
        <v>21</v>
      </c>
      <c r="D244">
        <v>7</v>
      </c>
      <c r="E244" t="s">
        <v>1</v>
      </c>
      <c r="F244" t="s">
        <v>245</v>
      </c>
      <c r="G244" s="2">
        <v>0.21313429</v>
      </c>
      <c r="H244">
        <v>7.2109875800000003</v>
      </c>
      <c r="I244" s="5" t="s">
        <v>50</v>
      </c>
      <c r="J244" s="29">
        <v>4264</v>
      </c>
      <c r="K244" s="29">
        <v>337</v>
      </c>
      <c r="L244" s="29">
        <f t="shared" si="26"/>
        <v>7.9033771106941835</v>
      </c>
      <c r="M244" s="29">
        <v>6.5360106382979358E-2</v>
      </c>
      <c r="N244" s="29">
        <v>0.26876685786936394</v>
      </c>
      <c r="O244" s="29">
        <v>24.38344429691421</v>
      </c>
      <c r="P244" s="29">
        <f t="shared" si="24"/>
        <v>0.76600649974574253</v>
      </c>
      <c r="Q244" s="29">
        <v>0.73225038225090766</v>
      </c>
      <c r="R244" s="29">
        <f t="shared" si="25"/>
        <v>2.3353762735453976E-2</v>
      </c>
      <c r="S244" s="29">
        <v>1.0038679063111262</v>
      </c>
      <c r="T244" s="46">
        <v>17.284600000000001</v>
      </c>
      <c r="U244" s="29">
        <v>55</v>
      </c>
      <c r="V244" s="29">
        <f t="shared" si="27"/>
        <v>1</v>
      </c>
      <c r="W244" s="29">
        <f t="shared" si="28"/>
        <v>6.666666666666667</v>
      </c>
      <c r="X244" s="29">
        <f t="shared" si="29"/>
        <v>7.666666666666667</v>
      </c>
      <c r="Y244" s="29">
        <v>60</v>
      </c>
      <c r="Z244" s="2" t="s">
        <v>2265</v>
      </c>
      <c r="AA244" s="34"/>
      <c r="AB244">
        <v>6791</v>
      </c>
      <c r="AC244">
        <v>301.72857499999998</v>
      </c>
      <c r="AD244">
        <v>22.506983000000002</v>
      </c>
      <c r="AE244">
        <v>67.83</v>
      </c>
      <c r="AF244">
        <v>166.85497000000001</v>
      </c>
      <c r="AG244">
        <v>16.685497000000002</v>
      </c>
      <c r="AH244">
        <v>4.4424999999999999E-2</v>
      </c>
      <c r="AI244">
        <v>4.1709000000000003E-2</v>
      </c>
      <c r="AJ244">
        <v>0.93886999999999998</v>
      </c>
      <c r="AK244">
        <v>3.5763000000000003E-2</v>
      </c>
      <c r="AL244">
        <v>3.2500000000000001E-2</v>
      </c>
      <c r="AM244">
        <v>9</v>
      </c>
      <c r="AN244">
        <v>2.9828E-2</v>
      </c>
      <c r="AO244">
        <v>1.7896879999999999</v>
      </c>
      <c r="AP244">
        <v>3.8433220000000001</v>
      </c>
      <c r="AQ244">
        <v>0.402586</v>
      </c>
      <c r="AR244">
        <v>0.212953</v>
      </c>
      <c r="AS244">
        <v>29</v>
      </c>
      <c r="AT244">
        <v>8.8034079999999992</v>
      </c>
      <c r="AU244">
        <v>1.4378E-2</v>
      </c>
      <c r="AV244">
        <v>8.5649999999999997E-3</v>
      </c>
      <c r="AW244">
        <v>78.843284999999995</v>
      </c>
      <c r="AX244">
        <v>25.931018000000002</v>
      </c>
      <c r="AY244">
        <v>224.89051900000001</v>
      </c>
      <c r="AZ244">
        <v>71.354678000000007</v>
      </c>
      <c r="BA244">
        <v>36.342325000000002</v>
      </c>
      <c r="BB244">
        <v>79.653358999999995</v>
      </c>
      <c r="BC244">
        <v>7.4974730000000003</v>
      </c>
      <c r="BD244">
        <v>1.8027759999999999</v>
      </c>
    </row>
    <row r="245" spans="1:57" ht="15.75" x14ac:dyDescent="0.25">
      <c r="A245" t="s">
        <v>679</v>
      </c>
      <c r="B245" s="29">
        <v>7</v>
      </c>
      <c r="C245" t="s">
        <v>5</v>
      </c>
      <c r="D245">
        <v>14</v>
      </c>
      <c r="E245" t="s">
        <v>1</v>
      </c>
      <c r="F245" t="s">
        <v>245</v>
      </c>
      <c r="G245" s="2">
        <v>0.21313429</v>
      </c>
      <c r="H245">
        <v>7.2109875800000003</v>
      </c>
      <c r="I245" s="5" t="s">
        <v>50</v>
      </c>
      <c r="J245" s="29">
        <v>7168</v>
      </c>
      <c r="K245" s="29">
        <v>308</v>
      </c>
      <c r="L245" s="29">
        <f t="shared" si="26"/>
        <v>4.296875</v>
      </c>
      <c r="M245" s="29">
        <v>6.0963793103449654E-2</v>
      </c>
      <c r="N245" s="29">
        <v>0.16583486974918202</v>
      </c>
      <c r="O245" s="29">
        <v>40.989805046970233</v>
      </c>
      <c r="P245" s="29">
        <f t="shared" si="24"/>
        <v>15.840354250310281</v>
      </c>
      <c r="Q245" s="29">
        <v>0.46049373194378584</v>
      </c>
      <c r="R245" s="29">
        <f t="shared" si="25"/>
        <v>0.29511041304257579</v>
      </c>
      <c r="S245" s="29">
        <v>1.0058727002512078</v>
      </c>
      <c r="T245" s="46">
        <v>17.284600000000001</v>
      </c>
      <c r="U245" s="29">
        <v>55</v>
      </c>
      <c r="V245" s="29">
        <f t="shared" si="27"/>
        <v>1</v>
      </c>
      <c r="W245" s="29">
        <f t="shared" si="28"/>
        <v>6.666666666666667</v>
      </c>
      <c r="X245" s="29">
        <f t="shared" si="29"/>
        <v>7.666666666666667</v>
      </c>
      <c r="Y245" s="29">
        <v>60</v>
      </c>
      <c r="Z245" s="2" t="s">
        <v>2265</v>
      </c>
      <c r="AA245" s="34"/>
      <c r="AB245">
        <v>12338</v>
      </c>
      <c r="AC245">
        <v>301.72857499999998</v>
      </c>
      <c r="AD245">
        <v>40.891055999999999</v>
      </c>
      <c r="AE245">
        <v>123.37</v>
      </c>
      <c r="AF245">
        <v>444.04125199999999</v>
      </c>
      <c r="AG245">
        <v>44.404125000000001</v>
      </c>
      <c r="AH245">
        <v>2.4451000000000001E-2</v>
      </c>
      <c r="AI245">
        <v>1.1214E-2</v>
      </c>
      <c r="AJ245">
        <v>0.45863900000000002</v>
      </c>
      <c r="AK245">
        <v>2.3625E-2</v>
      </c>
      <c r="AL245">
        <v>2.2499999999999999E-2</v>
      </c>
      <c r="AM245">
        <v>12</v>
      </c>
      <c r="AN245">
        <v>3.9771000000000001E-2</v>
      </c>
      <c r="AO245">
        <v>2.3862510000000001</v>
      </c>
      <c r="AP245">
        <v>2.5530879999999998</v>
      </c>
      <c r="AQ245">
        <v>0.18215400000000001</v>
      </c>
      <c r="AR245">
        <v>0.12362099999999999</v>
      </c>
      <c r="AS245">
        <v>26.25</v>
      </c>
      <c r="AT245">
        <v>14.033239999999999</v>
      </c>
      <c r="AU245">
        <v>7.2139999999999999E-3</v>
      </c>
      <c r="AV245">
        <v>3.9769999999999996E-3</v>
      </c>
      <c r="AW245">
        <v>160.84331900000001</v>
      </c>
      <c r="AX245">
        <v>49.455907000000003</v>
      </c>
      <c r="AY245">
        <v>416.30127199999998</v>
      </c>
      <c r="AZ245">
        <v>253.33182099999999</v>
      </c>
      <c r="BA245">
        <v>21.916074999999999</v>
      </c>
      <c r="BB245">
        <v>19.135825000000001</v>
      </c>
      <c r="BC245">
        <v>7.5790249999999997</v>
      </c>
      <c r="BD245">
        <v>2</v>
      </c>
    </row>
    <row r="246" spans="1:57" ht="15.75" x14ac:dyDescent="0.25">
      <c r="A246" t="s">
        <v>680</v>
      </c>
      <c r="B246" s="29">
        <v>7</v>
      </c>
      <c r="C246" t="s">
        <v>3</v>
      </c>
      <c r="D246">
        <v>4</v>
      </c>
      <c r="E246" t="s">
        <v>1</v>
      </c>
      <c r="F246" t="s">
        <v>244</v>
      </c>
      <c r="G246" s="2">
        <v>0.21313429</v>
      </c>
      <c r="H246">
        <v>7.2109875800000003</v>
      </c>
      <c r="I246" s="5" t="s">
        <v>51</v>
      </c>
      <c r="J246" s="29">
        <v>27786</v>
      </c>
      <c r="K246" s="29">
        <v>3040</v>
      </c>
      <c r="L246" s="29">
        <f t="shared" si="26"/>
        <v>10.940761534585763</v>
      </c>
      <c r="M246" s="29">
        <v>2.7597053726170082E-2</v>
      </c>
      <c r="N246" s="29">
        <v>0.7400363222366918</v>
      </c>
      <c r="O246" s="29">
        <v>35.637173742926727</v>
      </c>
      <c r="P246" s="29">
        <f t="shared" si="24"/>
        <v>10.487722946266775</v>
      </c>
      <c r="Q246" s="29">
        <v>1.1990248316086325</v>
      </c>
      <c r="R246" s="29">
        <f t="shared" si="25"/>
        <v>0.44342068662227085</v>
      </c>
      <c r="T246" s="46">
        <v>17.284600000000001</v>
      </c>
      <c r="U246" s="29">
        <v>55</v>
      </c>
      <c r="V246" s="29">
        <f t="shared" si="27"/>
        <v>1</v>
      </c>
      <c r="W246" s="29">
        <f t="shared" si="28"/>
        <v>6.666666666666667</v>
      </c>
      <c r="X246" s="29">
        <f t="shared" si="29"/>
        <v>7.666666666666667</v>
      </c>
      <c r="Y246" s="29">
        <v>60</v>
      </c>
      <c r="Z246" s="2" t="s">
        <v>2265</v>
      </c>
      <c r="AA246" s="34"/>
      <c r="AB246">
        <v>34783</v>
      </c>
      <c r="AC246">
        <v>1018.08475</v>
      </c>
      <c r="AD246">
        <v>34.165132</v>
      </c>
      <c r="AE246">
        <v>347.28</v>
      </c>
      <c r="AF246">
        <v>1022.050919</v>
      </c>
      <c r="AG246">
        <v>102.20509199999999</v>
      </c>
      <c r="AH246">
        <v>2.9267999999999999E-2</v>
      </c>
      <c r="AI246">
        <v>4.3964000000000003E-2</v>
      </c>
      <c r="AJ246">
        <v>1.502108</v>
      </c>
      <c r="AK246">
        <v>1.975E-2</v>
      </c>
      <c r="AL246">
        <v>1.2500000000000001E-2</v>
      </c>
      <c r="AM246">
        <v>36</v>
      </c>
      <c r="AN246">
        <v>3.5360999999999997E-2</v>
      </c>
      <c r="AO246">
        <v>2.1216309999999998</v>
      </c>
      <c r="AP246">
        <v>3.5620850000000002</v>
      </c>
      <c r="AQ246">
        <v>0.37324400000000002</v>
      </c>
      <c r="AR246">
        <v>0.187334</v>
      </c>
      <c r="AS246">
        <v>34.416666999999997</v>
      </c>
      <c r="AT246">
        <v>13.676622</v>
      </c>
      <c r="AU246">
        <v>1.1169E-2</v>
      </c>
      <c r="AV246">
        <v>6.3489999999999996E-3</v>
      </c>
      <c r="AW246">
        <v>98.932219000000003</v>
      </c>
      <c r="AX246">
        <v>29.750357999999999</v>
      </c>
      <c r="AY246">
        <v>747.69586600000002</v>
      </c>
      <c r="AZ246">
        <v>328.525104</v>
      </c>
      <c r="BA246">
        <v>26.119167999999998</v>
      </c>
      <c r="BB246">
        <v>44.687291000000002</v>
      </c>
      <c r="BC246">
        <v>6.5874839999999999</v>
      </c>
      <c r="BD246">
        <v>2.4705879999999998</v>
      </c>
    </row>
    <row r="247" spans="1:57" ht="15.75" x14ac:dyDescent="0.25">
      <c r="A247" t="s">
        <v>680</v>
      </c>
      <c r="B247" s="29">
        <v>7</v>
      </c>
      <c r="C247" t="s">
        <v>10</v>
      </c>
      <c r="D247">
        <v>13</v>
      </c>
      <c r="E247" t="s">
        <v>1</v>
      </c>
      <c r="F247" t="s">
        <v>244</v>
      </c>
      <c r="G247" s="2">
        <v>0.21313429</v>
      </c>
      <c r="H247">
        <v>7.2109875800000003</v>
      </c>
      <c r="I247" s="5" t="s">
        <v>51</v>
      </c>
      <c r="J247" s="29">
        <v>2958</v>
      </c>
      <c r="K247" s="29">
        <v>856</v>
      </c>
      <c r="L247" s="29">
        <f t="shared" si="26"/>
        <v>28.938471940500339</v>
      </c>
      <c r="M247" s="29">
        <v>0.12800015923566488</v>
      </c>
      <c r="N247" s="29">
        <v>0.20136170293095429</v>
      </c>
      <c r="O247" s="29">
        <v>3.793808390253266</v>
      </c>
      <c r="P247" s="29">
        <f>ABS(O247-$O$250)</f>
        <v>21.355642406406687</v>
      </c>
      <c r="Q247" s="29">
        <v>1.4684039761848386</v>
      </c>
      <c r="R247" s="29">
        <f>ABS(Q247-$Q$250)</f>
        <v>0.71279983119847701</v>
      </c>
      <c r="T247" s="46">
        <v>17.284600000000001</v>
      </c>
      <c r="U247" s="29">
        <v>55</v>
      </c>
      <c r="V247" s="29">
        <f t="shared" si="27"/>
        <v>1</v>
      </c>
      <c r="W247" s="29">
        <f t="shared" si="28"/>
        <v>6.666666666666667</v>
      </c>
      <c r="X247" s="29">
        <f t="shared" si="29"/>
        <v>7.666666666666667</v>
      </c>
      <c r="Y247" s="29">
        <v>60</v>
      </c>
      <c r="Z247" s="2" t="s">
        <v>2265</v>
      </c>
      <c r="AA247" s="34"/>
      <c r="AB247">
        <v>4129</v>
      </c>
      <c r="AC247">
        <v>1018.08475</v>
      </c>
      <c r="AD247">
        <v>4.0556549999999998</v>
      </c>
      <c r="AE247">
        <v>35.24</v>
      </c>
      <c r="AF247">
        <v>43.424675000000001</v>
      </c>
      <c r="AG247">
        <v>4.3424680000000002</v>
      </c>
      <c r="AH247">
        <v>0.246529</v>
      </c>
      <c r="AI247">
        <v>0.362261</v>
      </c>
      <c r="AJ247">
        <v>1.4694449999999999</v>
      </c>
      <c r="AK247">
        <v>0.11008800000000001</v>
      </c>
      <c r="AL247">
        <v>2.5000000000000001E-3</v>
      </c>
      <c r="AM247">
        <v>74</v>
      </c>
      <c r="AN247">
        <v>7.2686000000000001E-2</v>
      </c>
      <c r="AO247">
        <v>4.3611300000000002</v>
      </c>
      <c r="AP247">
        <v>17.147009000000001</v>
      </c>
      <c r="AQ247">
        <v>0.30565900000000001</v>
      </c>
      <c r="AR247">
        <v>0.41581299999999999</v>
      </c>
      <c r="AS247">
        <v>9.5675679999999996</v>
      </c>
      <c r="AT247">
        <v>6.9874270000000003</v>
      </c>
      <c r="AU247">
        <v>3.5675999999999999E-2</v>
      </c>
      <c r="AV247">
        <v>4.1432999999999998E-2</v>
      </c>
      <c r="AW247">
        <v>111.747417</v>
      </c>
      <c r="AX247">
        <v>111.311184</v>
      </c>
      <c r="AY247">
        <v>238.009987</v>
      </c>
      <c r="AZ247">
        <v>135.09642600000001</v>
      </c>
      <c r="BA247">
        <v>12.713371</v>
      </c>
      <c r="BB247">
        <v>14.919650000000001</v>
      </c>
      <c r="BC247">
        <v>7.0399649999999996</v>
      </c>
      <c r="BD247">
        <v>2.565407</v>
      </c>
    </row>
    <row r="248" spans="1:57" s="29" customFormat="1" x14ac:dyDescent="0.25">
      <c r="G248" s="2"/>
      <c r="I248" s="5"/>
      <c r="AA248" s="34"/>
      <c r="BE248" s="31"/>
    </row>
    <row r="249" spans="1:57" s="29" customFormat="1" x14ac:dyDescent="0.25">
      <c r="G249" s="2"/>
      <c r="I249" s="5"/>
      <c r="O249" s="10" t="s">
        <v>2140</v>
      </c>
      <c r="P249" s="10" t="s">
        <v>2141</v>
      </c>
      <c r="Q249" s="10" t="s">
        <v>2142</v>
      </c>
      <c r="R249" s="10" t="s">
        <v>2143</v>
      </c>
      <c r="AA249" s="34"/>
      <c r="BE249" s="31"/>
    </row>
    <row r="250" spans="1:57" x14ac:dyDescent="0.25">
      <c r="G250" s="6"/>
      <c r="H250" s="6"/>
      <c r="O250" s="13">
        <f>MEDIAN(O3:O247)</f>
        <v>25.149450796659952</v>
      </c>
      <c r="P250" s="29">
        <f t="shared" ref="P250:R250" si="30">MEDIAN(P3:P247)</f>
        <v>10.720090495327643</v>
      </c>
      <c r="Q250" s="29">
        <f t="shared" si="30"/>
        <v>0.75560414498636164</v>
      </c>
      <c r="R250" s="29">
        <f t="shared" si="30"/>
        <v>0.23670350672646689</v>
      </c>
    </row>
    <row r="251" spans="1:57" s="29" customFormat="1" x14ac:dyDescent="0.25">
      <c r="G251" s="6"/>
      <c r="H251" s="6"/>
      <c r="AA251" s="31"/>
      <c r="BE251" s="31"/>
    </row>
    <row r="252" spans="1:57" x14ac:dyDescent="0.25">
      <c r="G252" s="6"/>
      <c r="H252" s="6"/>
      <c r="K252" s="10"/>
      <c r="L252" s="10"/>
      <c r="N252" s="10" t="s">
        <v>1115</v>
      </c>
      <c r="O252" s="10" t="s">
        <v>1969</v>
      </c>
      <c r="P252" s="10"/>
      <c r="AB252" s="10"/>
    </row>
    <row r="253" spans="1:57" x14ac:dyDescent="0.25">
      <c r="G253" s="6"/>
      <c r="H253" s="6"/>
      <c r="J253" s="29"/>
      <c r="K253" s="10"/>
      <c r="L253" s="10"/>
      <c r="M253" s="29"/>
      <c r="N253" s="10" t="s">
        <v>1635</v>
      </c>
      <c r="O253" s="10" t="s">
        <v>1447</v>
      </c>
      <c r="P253" s="10"/>
      <c r="Q253" s="10" t="s">
        <v>1448</v>
      </c>
      <c r="R253" s="10"/>
      <c r="S253" s="10"/>
      <c r="T253" s="10"/>
      <c r="AB253" s="10"/>
    </row>
    <row r="254" spans="1:57" x14ac:dyDescent="0.25">
      <c r="K254" s="10"/>
      <c r="M254" s="29">
        <v>1</v>
      </c>
      <c r="N254" s="10" t="s">
        <v>566</v>
      </c>
      <c r="O254" s="13">
        <f>MEDIAN(O3:O17)</f>
        <v>27.581696359307792</v>
      </c>
      <c r="Q254" s="29">
        <f>MEDIAN(Q3:Q17)</f>
        <v>0.85034889300777194</v>
      </c>
      <c r="AB254" s="10"/>
    </row>
    <row r="255" spans="1:57" x14ac:dyDescent="0.25">
      <c r="K255" s="10"/>
      <c r="M255" s="29">
        <v>2</v>
      </c>
      <c r="N255" s="10" t="s">
        <v>842</v>
      </c>
      <c r="O255" s="13">
        <f>MEDIAN(O18:O67)</f>
        <v>20.5280584498745</v>
      </c>
      <c r="Q255" s="29">
        <f>MEDIAN(Q18:Q67)</f>
        <v>0.74656977104827227</v>
      </c>
    </row>
    <row r="256" spans="1:57" x14ac:dyDescent="0.25">
      <c r="K256" s="10"/>
      <c r="M256" s="29">
        <v>3</v>
      </c>
      <c r="N256" s="10" t="s">
        <v>841</v>
      </c>
      <c r="O256" s="13">
        <f>MEDIAN(O68:O112)</f>
        <v>20.25573063370118</v>
      </c>
      <c r="Q256" s="29">
        <f>MEDIAN(Q68:Q112)</f>
        <v>0.62483698764789697</v>
      </c>
    </row>
    <row r="257" spans="10:26" x14ac:dyDescent="0.25">
      <c r="K257" s="10"/>
      <c r="M257" s="29">
        <v>4</v>
      </c>
      <c r="N257" s="10" t="s">
        <v>840</v>
      </c>
      <c r="O257" s="13">
        <f>MEDIAN(O113:O162)</f>
        <v>32.669759623096539</v>
      </c>
      <c r="Q257" s="29">
        <f>MEDIAN(Q113:Q162)</f>
        <v>0.66095717045017832</v>
      </c>
    </row>
    <row r="258" spans="10:26" x14ac:dyDescent="0.25">
      <c r="K258" s="10"/>
      <c r="M258" s="29">
        <v>5</v>
      </c>
      <c r="N258" s="10" t="s">
        <v>839</v>
      </c>
      <c r="O258" s="13">
        <f>MEDIAN(O163:O178)</f>
        <v>36.944138621323802</v>
      </c>
      <c r="Q258" s="29">
        <f>MEDIAN(Q163:Q178)</f>
        <v>0.7745709819723352</v>
      </c>
    </row>
    <row r="259" spans="10:26" x14ac:dyDescent="0.25">
      <c r="K259" s="10"/>
      <c r="M259" s="29">
        <v>6</v>
      </c>
      <c r="N259" s="10" t="s">
        <v>838</v>
      </c>
      <c r="O259" s="13">
        <f>MEDIAN(O179:O204)</f>
        <v>48.813638369700833</v>
      </c>
      <c r="Q259" s="29">
        <f>MEDIAN(Q179:Q204)</f>
        <v>0.59664405486638927</v>
      </c>
    </row>
    <row r="260" spans="10:26" x14ac:dyDescent="0.25">
      <c r="K260" s="10"/>
      <c r="M260" s="29">
        <v>7</v>
      </c>
      <c r="N260" s="10" t="s">
        <v>1453</v>
      </c>
      <c r="O260" s="13">
        <f>MEDIAN(O205:O247)</f>
        <v>16.747447526838176</v>
      </c>
      <c r="Q260" s="29">
        <f>MEDIAN(Q205:Q247)</f>
        <v>1.1395726299177968</v>
      </c>
    </row>
    <row r="261" spans="10:26" x14ac:dyDescent="0.25">
      <c r="K261" s="27"/>
    </row>
    <row r="262" spans="10:26" x14ac:dyDescent="0.25">
      <c r="K262" s="27"/>
    </row>
    <row r="263" spans="10:26" x14ac:dyDescent="0.25">
      <c r="K263" s="10"/>
      <c r="L263" s="10"/>
      <c r="N263" s="10"/>
      <c r="O263" s="10"/>
      <c r="P263" s="10"/>
    </row>
    <row r="264" spans="10:26" x14ac:dyDescent="0.25">
      <c r="J264" s="29"/>
      <c r="K264" s="10"/>
      <c r="L264" s="10"/>
      <c r="M264" s="29"/>
      <c r="N264" s="10"/>
      <c r="O264" s="10"/>
      <c r="P264" s="10"/>
      <c r="Q264" s="10"/>
      <c r="R264" s="10"/>
      <c r="S264" s="10"/>
      <c r="T264" s="10"/>
    </row>
    <row r="265" spans="10:26" x14ac:dyDescent="0.25">
      <c r="J265" s="29"/>
      <c r="K265" s="10"/>
      <c r="N265" s="10"/>
      <c r="O265" s="27"/>
      <c r="Q265" s="27"/>
    </row>
    <row r="266" spans="10:26" x14ac:dyDescent="0.25">
      <c r="J266" s="29"/>
      <c r="K266" s="10"/>
      <c r="N266" s="10"/>
      <c r="O266" s="27"/>
      <c r="Q266" s="27"/>
    </row>
    <row r="267" spans="10:26" x14ac:dyDescent="0.25">
      <c r="J267" s="29"/>
      <c r="K267" s="10"/>
      <c r="N267" s="10"/>
      <c r="O267" s="27"/>
      <c r="Q267" s="27"/>
    </row>
    <row r="268" spans="10:26" x14ac:dyDescent="0.25">
      <c r="J268" s="29"/>
      <c r="K268" s="10"/>
      <c r="N268" s="10"/>
      <c r="O268" s="27"/>
      <c r="Q268" s="27"/>
    </row>
    <row r="269" spans="10:26" x14ac:dyDescent="0.25">
      <c r="J269" s="29"/>
      <c r="K269" s="10"/>
      <c r="N269" s="10"/>
      <c r="O269" s="27"/>
      <c r="Q269" s="27"/>
    </row>
    <row r="270" spans="10:26" x14ac:dyDescent="0.25">
      <c r="J270" s="29"/>
      <c r="K270" s="10"/>
      <c r="N270" s="10"/>
      <c r="O270" s="27"/>
      <c r="Q270" s="27"/>
      <c r="U270" s="10"/>
      <c r="V270" s="10"/>
      <c r="W270" s="10"/>
      <c r="X270" s="10"/>
      <c r="Y270" s="10"/>
      <c r="Z270" s="10"/>
    </row>
    <row r="271" spans="10:26" x14ac:dyDescent="0.25">
      <c r="J271" s="29"/>
      <c r="K271" s="10"/>
      <c r="N271" s="10"/>
      <c r="O271" s="27"/>
      <c r="Q271" s="27"/>
    </row>
    <row r="280" spans="10:26" x14ac:dyDescent="0.25">
      <c r="U280" s="10"/>
      <c r="V280" s="10"/>
      <c r="W280" s="10"/>
      <c r="X280" s="10"/>
      <c r="Y280" s="10"/>
      <c r="Z280" s="10"/>
    </row>
    <row r="282" spans="10:26" x14ac:dyDescent="0.25">
      <c r="J282" s="27"/>
      <c r="K282" s="27"/>
      <c r="M282" s="27"/>
      <c r="N282" s="27"/>
      <c r="O282" s="27"/>
      <c r="Q282" s="27"/>
    </row>
    <row r="283" spans="10:26" x14ac:dyDescent="0.25">
      <c r="J283" s="27"/>
      <c r="K283" s="27"/>
      <c r="M283" s="27"/>
      <c r="N283" s="27"/>
      <c r="O283" s="27"/>
      <c r="Q283" s="27"/>
    </row>
    <row r="284" spans="10:26" x14ac:dyDescent="0.25">
      <c r="J284" s="27"/>
      <c r="K284" s="27"/>
      <c r="M284" s="27"/>
      <c r="N284" s="27"/>
      <c r="O284" s="27"/>
      <c r="Q284" s="27"/>
    </row>
    <row r="285" spans="10:26" x14ac:dyDescent="0.25">
      <c r="J285" s="27"/>
      <c r="K285" s="27"/>
      <c r="M285" s="27"/>
      <c r="N285" s="27"/>
      <c r="O285" s="27"/>
      <c r="Q285" s="27"/>
    </row>
    <row r="286" spans="10:26" x14ac:dyDescent="0.25">
      <c r="J286" s="27"/>
      <c r="K286" s="27"/>
      <c r="M286" s="27"/>
      <c r="N286" s="27"/>
      <c r="O286" s="27"/>
      <c r="Q286" s="27"/>
    </row>
    <row r="287" spans="10:26" x14ac:dyDescent="0.25">
      <c r="J287" s="27"/>
      <c r="K287" s="27"/>
      <c r="M287" s="27"/>
      <c r="N287" s="27"/>
      <c r="O287" s="27"/>
      <c r="Q287" s="27"/>
    </row>
    <row r="288" spans="10:26" x14ac:dyDescent="0.25">
      <c r="J288" s="27"/>
      <c r="K288" s="27"/>
      <c r="M288" s="27"/>
      <c r="N288" s="27"/>
      <c r="O288" s="27"/>
      <c r="Q288" s="27"/>
    </row>
    <row r="289" spans="10:17" x14ac:dyDescent="0.25">
      <c r="J289" s="27"/>
      <c r="K289" s="27"/>
      <c r="M289" s="27"/>
      <c r="N289" s="27"/>
      <c r="O289" s="27"/>
      <c r="Q289" s="27"/>
    </row>
    <row r="290" spans="10:17" x14ac:dyDescent="0.25">
      <c r="J290" s="27"/>
      <c r="K290" s="27"/>
      <c r="M290" s="27"/>
      <c r="N290" s="27"/>
      <c r="O290" s="27"/>
      <c r="Q290" s="27"/>
    </row>
    <row r="291" spans="10:17" x14ac:dyDescent="0.25">
      <c r="J291" s="27"/>
      <c r="K291" s="27"/>
      <c r="M291" s="27"/>
      <c r="N291" s="27"/>
      <c r="O291" s="27"/>
      <c r="Q291" s="27"/>
    </row>
    <row r="292" spans="10:17" x14ac:dyDescent="0.25">
      <c r="J292" s="27"/>
      <c r="K292" s="27"/>
      <c r="M292" s="27"/>
      <c r="N292" s="27"/>
      <c r="O292" s="27"/>
      <c r="Q292" s="27"/>
    </row>
    <row r="293" spans="10:17" x14ac:dyDescent="0.25">
      <c r="J293" s="27"/>
      <c r="K293" s="27"/>
      <c r="M293" s="27"/>
      <c r="N293" s="27"/>
      <c r="O293" s="27"/>
      <c r="Q293" s="27"/>
    </row>
    <row r="294" spans="10:17" x14ac:dyDescent="0.25">
      <c r="J294" s="27"/>
      <c r="K294" s="27"/>
      <c r="M294" s="27"/>
      <c r="N294" s="27"/>
      <c r="O294" s="27"/>
      <c r="Q294" s="27"/>
    </row>
    <row r="295" spans="10:17" x14ac:dyDescent="0.25">
      <c r="J295" s="27"/>
      <c r="K295" s="27"/>
      <c r="M295" s="27"/>
      <c r="N295" s="27"/>
      <c r="O295" s="27"/>
      <c r="Q295" s="27"/>
    </row>
    <row r="296" spans="10:17" x14ac:dyDescent="0.25">
      <c r="J296" s="27"/>
      <c r="K296" s="27"/>
      <c r="M296" s="27"/>
      <c r="N296" s="27"/>
      <c r="O296" s="27"/>
      <c r="Q296" s="27"/>
    </row>
    <row r="297" spans="10:17" x14ac:dyDescent="0.25">
      <c r="J297" s="27"/>
      <c r="K297" s="27"/>
      <c r="M297" s="27"/>
      <c r="N297" s="27"/>
      <c r="O297" s="27"/>
      <c r="Q297" s="27"/>
    </row>
    <row r="298" spans="10:17" x14ac:dyDescent="0.25">
      <c r="J298" s="27"/>
      <c r="K298" s="27"/>
      <c r="M298" s="27"/>
      <c r="N298" s="27"/>
      <c r="O298" s="27"/>
      <c r="Q298" s="27"/>
    </row>
    <row r="299" spans="10:17" x14ac:dyDescent="0.25">
      <c r="J299" s="27"/>
      <c r="K299" s="27"/>
      <c r="M299" s="27"/>
      <c r="N299" s="27"/>
      <c r="O299" s="27"/>
      <c r="Q299" s="27"/>
    </row>
    <row r="300" spans="10:17" x14ac:dyDescent="0.25">
      <c r="J300" s="27"/>
      <c r="K300" s="27"/>
      <c r="M300" s="27"/>
      <c r="N300" s="27"/>
      <c r="O300" s="27"/>
      <c r="Q300" s="27"/>
    </row>
    <row r="301" spans="10:17" x14ac:dyDescent="0.25">
      <c r="J301" s="27"/>
      <c r="K301" s="27"/>
      <c r="M301" s="27"/>
      <c r="N301" s="27"/>
      <c r="O301" s="27"/>
      <c r="Q301" s="27"/>
    </row>
    <row r="302" spans="10:17" x14ac:dyDescent="0.25">
      <c r="J302" s="27"/>
      <c r="K302" s="27"/>
      <c r="M302" s="27"/>
      <c r="N302" s="27"/>
      <c r="O302" s="27"/>
      <c r="Q302" s="27"/>
    </row>
    <row r="303" spans="10:17" x14ac:dyDescent="0.25">
      <c r="J303" s="27"/>
      <c r="K303" s="27"/>
      <c r="M303" s="27"/>
      <c r="N303" s="27"/>
      <c r="O303" s="27"/>
      <c r="Q303" s="27"/>
    </row>
    <row r="304" spans="10:17" x14ac:dyDescent="0.25">
      <c r="J304" s="27"/>
      <c r="K304" s="27"/>
      <c r="M304" s="27"/>
      <c r="N304" s="27"/>
      <c r="O304" s="27"/>
      <c r="Q304" s="27"/>
    </row>
    <row r="305" spans="10:17" x14ac:dyDescent="0.25">
      <c r="J305" s="27"/>
      <c r="K305" s="27"/>
      <c r="M305" s="27"/>
      <c r="N305" s="27"/>
      <c r="O305" s="27"/>
      <c r="Q305" s="27"/>
    </row>
    <row r="306" spans="10:17" x14ac:dyDescent="0.25">
      <c r="J306" s="27"/>
      <c r="K306" s="27"/>
      <c r="M306" s="27"/>
      <c r="N306" s="27"/>
      <c r="O306" s="27"/>
      <c r="Q306" s="27"/>
    </row>
    <row r="307" spans="10:17" x14ac:dyDescent="0.25">
      <c r="J307" s="27"/>
      <c r="K307" s="27"/>
      <c r="M307" s="27"/>
      <c r="N307" s="27"/>
      <c r="O307" s="27"/>
      <c r="Q307" s="27"/>
    </row>
    <row r="308" spans="10:17" x14ac:dyDescent="0.25">
      <c r="J308" s="27"/>
      <c r="K308" s="27"/>
      <c r="M308" s="27"/>
      <c r="N308" s="27"/>
      <c r="O308" s="27"/>
      <c r="Q308" s="27"/>
    </row>
    <row r="309" spans="10:17" x14ac:dyDescent="0.25">
      <c r="J309" s="27"/>
      <c r="K309" s="27"/>
      <c r="M309" s="27"/>
      <c r="N309" s="27"/>
      <c r="O309" s="27"/>
      <c r="Q309" s="27"/>
    </row>
    <row r="310" spans="10:17" x14ac:dyDescent="0.25">
      <c r="J310" s="27"/>
      <c r="K310" s="27"/>
      <c r="M310" s="27"/>
      <c r="N310" s="27"/>
      <c r="O310" s="27"/>
      <c r="Q310" s="27"/>
    </row>
    <row r="311" spans="10:17" x14ac:dyDescent="0.25">
      <c r="J311" s="27"/>
      <c r="K311" s="27"/>
      <c r="M311" s="27"/>
      <c r="N311" s="27"/>
      <c r="O311" s="27"/>
      <c r="Q311" s="27"/>
    </row>
    <row r="312" spans="10:17" x14ac:dyDescent="0.25">
      <c r="J312" s="27"/>
      <c r="K312" s="27"/>
      <c r="M312" s="27"/>
      <c r="N312" s="27"/>
      <c r="O312" s="27"/>
      <c r="Q312" s="27"/>
    </row>
    <row r="313" spans="10:17" x14ac:dyDescent="0.25">
      <c r="J313" s="27"/>
      <c r="K313" s="27"/>
      <c r="M313" s="27"/>
      <c r="N313" s="27"/>
      <c r="O313" s="27"/>
      <c r="Q313" s="27"/>
    </row>
  </sheetData>
  <conditionalFormatting sqref="C18:C67 D68:D112 C205:C253">
    <cfRule type="containsText" dxfId="322" priority="8" operator="containsText" text="a">
      <formula>NOT(ISERROR(SEARCH("a",C18)))</formula>
    </cfRule>
  </conditionalFormatting>
  <conditionalFormatting sqref="C179:C204">
    <cfRule type="containsText" dxfId="321" priority="5" operator="containsText" text="a">
      <formula>NOT(ISERROR(SEARCH("a",C179)))</formula>
    </cfRule>
    <cfRule type="cellIs" dxfId="320" priority="6" operator="equal">
      <formula>"a"</formula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BDE29-AC2C-42F5-8509-2BC8D3E04AD6}">
  <dimension ref="A1:BI280"/>
  <sheetViews>
    <sheetView zoomScaleNormal="100" workbookViewId="0">
      <pane xSplit="3" ySplit="2" topLeftCell="D90" activePane="bottomRight" state="frozen"/>
      <selection pane="topRight" activeCell="C1" sqref="C1"/>
      <selection pane="bottomLeft" activeCell="A3" sqref="A3"/>
      <selection pane="bottomRight" activeCell="M111" sqref="M111:M113"/>
    </sheetView>
  </sheetViews>
  <sheetFormatPr defaultColWidth="8.85546875" defaultRowHeight="15" x14ac:dyDescent="0.25"/>
  <cols>
    <col min="1" max="1" width="13.42578125" bestFit="1" customWidth="1"/>
    <col min="2" max="2" width="8.28515625" style="29" customWidth="1"/>
    <col min="5" max="5" width="8.85546875" bestFit="1" customWidth="1"/>
    <col min="6" max="6" width="14" bestFit="1" customWidth="1"/>
    <col min="11" max="11" width="9.140625" style="21"/>
    <col min="12" max="12" width="12.28515625" style="21" bestFit="1" customWidth="1"/>
    <col min="13" max="13" width="9.140625" style="24"/>
    <col min="14" max="14" width="9.140625" style="21"/>
    <col min="15" max="15" width="12.42578125" style="21" customWidth="1"/>
    <col min="16" max="16" width="9.140625" style="21"/>
    <col min="17" max="17" width="8.85546875" style="29"/>
    <col min="18" max="18" width="9.140625" style="21"/>
    <col min="19" max="21" width="8.85546875" style="29"/>
    <col min="22" max="27" width="12.85546875" style="29" customWidth="1"/>
    <col min="28" max="28" width="4.42578125" style="31" customWidth="1"/>
    <col min="58" max="58" width="4.140625" style="31" customWidth="1"/>
  </cols>
  <sheetData>
    <row r="1" spans="1:61" s="10" customFormat="1" x14ac:dyDescent="0.25">
      <c r="K1" s="10" t="s">
        <v>1115</v>
      </c>
      <c r="M1" s="10" t="s">
        <v>2084</v>
      </c>
      <c r="P1" s="10" t="s">
        <v>2084</v>
      </c>
      <c r="R1" s="10" t="s">
        <v>2084</v>
      </c>
      <c r="T1" s="10" t="s">
        <v>2084</v>
      </c>
      <c r="U1" s="10" t="s">
        <v>2084</v>
      </c>
      <c r="V1" s="10" t="s">
        <v>2084</v>
      </c>
      <c r="W1" s="10" t="s">
        <v>2084</v>
      </c>
      <c r="X1" s="10" t="s">
        <v>2084</v>
      </c>
      <c r="Y1" s="10" t="s">
        <v>2084</v>
      </c>
      <c r="Z1" s="10" t="s">
        <v>2084</v>
      </c>
      <c r="AB1" s="35"/>
      <c r="AC1" s="10" t="s">
        <v>1425</v>
      </c>
      <c r="AN1" s="37" t="s">
        <v>554</v>
      </c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5"/>
    </row>
    <row r="2" spans="1:61" ht="75" x14ac:dyDescent="0.25">
      <c r="A2" s="1" t="s">
        <v>946</v>
      </c>
      <c r="B2" s="1" t="s">
        <v>1459</v>
      </c>
      <c r="C2" s="1" t="s">
        <v>947</v>
      </c>
      <c r="D2" s="1" t="s">
        <v>948</v>
      </c>
      <c r="E2" s="1" t="s">
        <v>949</v>
      </c>
      <c r="F2" s="1" t="s">
        <v>950</v>
      </c>
      <c r="G2" s="1" t="s">
        <v>951</v>
      </c>
      <c r="H2" s="1" t="s">
        <v>952</v>
      </c>
      <c r="I2" s="1" t="s">
        <v>953</v>
      </c>
      <c r="J2" s="1" t="s">
        <v>954</v>
      </c>
      <c r="K2" s="30" t="s">
        <v>1109</v>
      </c>
      <c r="L2" s="30" t="s">
        <v>1110</v>
      </c>
      <c r="M2" s="30" t="s">
        <v>1118</v>
      </c>
      <c r="N2" s="30" t="s">
        <v>1111</v>
      </c>
      <c r="O2" s="30" t="s">
        <v>1112</v>
      </c>
      <c r="P2" s="30" t="s">
        <v>1113</v>
      </c>
      <c r="Q2" s="30" t="s">
        <v>1728</v>
      </c>
      <c r="R2" s="30" t="s">
        <v>1114</v>
      </c>
      <c r="S2" s="30" t="s">
        <v>1728</v>
      </c>
      <c r="T2" s="30" t="s">
        <v>2088</v>
      </c>
      <c r="U2" s="30" t="s">
        <v>2150</v>
      </c>
      <c r="V2" s="30" t="s">
        <v>2181</v>
      </c>
      <c r="W2" s="30" t="s">
        <v>2182</v>
      </c>
      <c r="X2" s="30" t="s">
        <v>2183</v>
      </c>
      <c r="Y2" s="30" t="s">
        <v>2184</v>
      </c>
      <c r="Z2" s="30" t="s">
        <v>2215</v>
      </c>
      <c r="AA2" s="30" t="s">
        <v>2222</v>
      </c>
      <c r="AB2" s="32"/>
      <c r="AC2" s="33" t="s">
        <v>955</v>
      </c>
      <c r="AD2" s="33" t="s">
        <v>956</v>
      </c>
      <c r="AE2" s="33" t="s">
        <v>957</v>
      </c>
      <c r="AF2" s="33" t="s">
        <v>958</v>
      </c>
      <c r="AG2" s="33" t="s">
        <v>959</v>
      </c>
      <c r="AH2" s="33" t="s">
        <v>960</v>
      </c>
      <c r="AI2" s="33" t="s">
        <v>961</v>
      </c>
      <c r="AJ2" s="33" t="s">
        <v>962</v>
      </c>
      <c r="AK2" s="33" t="s">
        <v>963</v>
      </c>
      <c r="AL2" s="33" t="s">
        <v>964</v>
      </c>
      <c r="AM2" s="33" t="s">
        <v>965</v>
      </c>
      <c r="AN2" s="3" t="s">
        <v>966</v>
      </c>
      <c r="AO2" s="3" t="s">
        <v>967</v>
      </c>
      <c r="AP2" s="3" t="s">
        <v>968</v>
      </c>
      <c r="AQ2" s="3" t="s">
        <v>969</v>
      </c>
      <c r="AR2" s="3" t="s">
        <v>970</v>
      </c>
      <c r="AS2" s="3" t="s">
        <v>971</v>
      </c>
      <c r="AT2" s="3" t="s">
        <v>972</v>
      </c>
      <c r="AU2" s="3" t="s">
        <v>973</v>
      </c>
      <c r="AV2" s="3" t="s">
        <v>974</v>
      </c>
      <c r="AW2" s="3" t="s">
        <v>975</v>
      </c>
      <c r="AX2" s="3" t="s">
        <v>976</v>
      </c>
      <c r="AY2" s="3" t="s">
        <v>977</v>
      </c>
      <c r="AZ2" s="3" t="s">
        <v>978</v>
      </c>
      <c r="BA2" s="3" t="s">
        <v>979</v>
      </c>
      <c r="BB2" s="3" t="s">
        <v>980</v>
      </c>
      <c r="BC2" s="3" t="s">
        <v>981</v>
      </c>
      <c r="BD2" s="3" t="s">
        <v>982</v>
      </c>
      <c r="BE2" s="3" t="s">
        <v>983</v>
      </c>
    </row>
    <row r="3" spans="1:61" x14ac:dyDescent="0.25">
      <c r="A3" t="s">
        <v>984</v>
      </c>
      <c r="B3" s="29">
        <v>1</v>
      </c>
      <c r="C3" t="s">
        <v>10</v>
      </c>
      <c r="D3">
        <v>13</v>
      </c>
      <c r="E3" t="s">
        <v>1</v>
      </c>
      <c r="F3" t="s">
        <v>473</v>
      </c>
      <c r="G3" t="s">
        <v>245</v>
      </c>
      <c r="H3">
        <v>81.543422699999994</v>
      </c>
      <c r="I3">
        <v>68.725613600000003</v>
      </c>
      <c r="J3" t="s">
        <v>50</v>
      </c>
      <c r="K3" s="29">
        <v>7330</v>
      </c>
      <c r="L3" s="29">
        <v>184</v>
      </c>
      <c r="M3" s="24">
        <f>L3/K3*100</f>
        <v>2.510231923601637</v>
      </c>
      <c r="N3" s="29">
        <v>5.0982812499999808E-2</v>
      </c>
      <c r="O3" s="29">
        <v>0.1088402026267158</v>
      </c>
      <c r="P3" s="29">
        <v>24.93120891418209</v>
      </c>
      <c r="Q3" s="29">
        <f t="shared" ref="Q3:Q68" si="0">ABS(P3-$P$103)</f>
        <v>1.455719713856972</v>
      </c>
      <c r="R3" s="29">
        <v>0.59892249678250509</v>
      </c>
      <c r="S3" s="29">
        <f t="shared" ref="S3:S66" si="1">ABS(R3-$R$103)</f>
        <v>6.0218431964798702E-2</v>
      </c>
      <c r="U3" s="29">
        <v>5.9589499999999997</v>
      </c>
      <c r="V3" s="29">
        <v>21</v>
      </c>
      <c r="W3" s="29">
        <f>AVERAGE(1,1,2)</f>
        <v>1.3333333333333333</v>
      </c>
      <c r="X3" s="29">
        <f>AVERAGE(4,5,5)</f>
        <v>4.666666666666667</v>
      </c>
      <c r="Y3" s="29">
        <f>AVERAGE(5,6,7)</f>
        <v>6</v>
      </c>
      <c r="Z3" s="29">
        <v>7.5</v>
      </c>
      <c r="AA3" s="29" t="s">
        <v>2266</v>
      </c>
      <c r="AC3">
        <v>7531</v>
      </c>
      <c r="AD3">
        <v>300.86497500000002</v>
      </c>
      <c r="AE3">
        <v>25.031161999999998</v>
      </c>
      <c r="AF3">
        <v>75.3</v>
      </c>
      <c r="AG3">
        <v>189.29292100000001</v>
      </c>
      <c r="AH3">
        <v>18.929292</v>
      </c>
      <c r="AI3">
        <v>3.9945000000000001E-2</v>
      </c>
      <c r="AJ3">
        <v>2.3872000000000001E-2</v>
      </c>
      <c r="AK3">
        <v>0.59762899999999997</v>
      </c>
      <c r="AL3">
        <v>3.4875000000000003E-2</v>
      </c>
      <c r="AM3">
        <v>2.75E-2</v>
      </c>
      <c r="AN3">
        <v>4</v>
      </c>
      <c r="AO3">
        <v>1.3295E-2</v>
      </c>
      <c r="AP3">
        <v>0.79769999999999996</v>
      </c>
      <c r="AQ3">
        <v>1.9253750000000001</v>
      </c>
      <c r="AR3">
        <v>0.55387500000000001</v>
      </c>
      <c r="AS3">
        <v>0.18845899999999999</v>
      </c>
      <c r="AT3">
        <v>36.25</v>
      </c>
      <c r="AU3">
        <v>9.810708</v>
      </c>
      <c r="AV3">
        <v>1.5713000000000001E-2</v>
      </c>
      <c r="AW3">
        <v>7.2110000000000004E-3</v>
      </c>
      <c r="AX3">
        <v>65.700523000000004</v>
      </c>
      <c r="AY3">
        <v>9.3757110000000008</v>
      </c>
      <c r="AZ3">
        <v>388.31221799999997</v>
      </c>
      <c r="BA3">
        <v>91.210622999999998</v>
      </c>
      <c r="BB3">
        <v>24.121575</v>
      </c>
      <c r="BC3">
        <v>19.533446999999999</v>
      </c>
      <c r="BD3">
        <v>6.4962949999999999</v>
      </c>
      <c r="BE3">
        <v>0.94280900000000001</v>
      </c>
    </row>
    <row r="4" spans="1:61" x14ac:dyDescent="0.25">
      <c r="A4" t="s">
        <v>985</v>
      </c>
      <c r="B4" s="29">
        <v>1</v>
      </c>
      <c r="C4" t="s">
        <v>38</v>
      </c>
      <c r="D4">
        <v>9</v>
      </c>
      <c r="E4" t="s">
        <v>1</v>
      </c>
      <c r="F4" t="s">
        <v>473</v>
      </c>
      <c r="G4" t="s">
        <v>245</v>
      </c>
      <c r="H4">
        <v>81.543422699999994</v>
      </c>
      <c r="I4">
        <v>68.725613600000003</v>
      </c>
      <c r="J4" t="s">
        <v>52</v>
      </c>
      <c r="K4" s="29">
        <v>3645</v>
      </c>
      <c r="L4" s="29">
        <v>80</v>
      </c>
      <c r="M4" s="29">
        <f t="shared" ref="M4:M67" si="2">L4/K4*100</f>
        <v>2.1947873799725648</v>
      </c>
      <c r="N4" s="29">
        <v>0.20449444444444687</v>
      </c>
      <c r="O4" s="29">
        <v>2.9108099990187201E-2</v>
      </c>
      <c r="P4" s="29">
        <v>11.788780496025817</v>
      </c>
      <c r="Q4" s="29">
        <f t="shared" si="0"/>
        <v>14.598148132013245</v>
      </c>
      <c r="R4" s="29">
        <v>0.69180349327410273</v>
      </c>
      <c r="S4" s="29">
        <f t="shared" si="1"/>
        <v>0.15309942845639635</v>
      </c>
      <c r="U4" s="29">
        <v>5.9589499999999997</v>
      </c>
      <c r="V4" s="29">
        <v>21</v>
      </c>
      <c r="W4" s="29">
        <f>AVERAGE(1,1,2)</f>
        <v>1.3333333333333333</v>
      </c>
      <c r="X4" s="29">
        <f>AVERAGE(4,5,5)</f>
        <v>4.666666666666667</v>
      </c>
      <c r="Y4" s="29">
        <f>AVERAGE(5,6,7)</f>
        <v>6</v>
      </c>
      <c r="Z4" s="29">
        <v>7.5</v>
      </c>
      <c r="AA4" s="29" t="s">
        <v>2266</v>
      </c>
      <c r="AC4">
        <v>3685</v>
      </c>
      <c r="AD4">
        <v>312.54797500000001</v>
      </c>
      <c r="AE4">
        <v>11.790190000000001</v>
      </c>
      <c r="AF4">
        <v>36.799999999999997</v>
      </c>
      <c r="AG4">
        <v>62.813056000000003</v>
      </c>
      <c r="AH4">
        <v>6.2813059999999998</v>
      </c>
      <c r="AI4">
        <v>8.4806999999999994E-2</v>
      </c>
      <c r="AJ4">
        <v>5.8783000000000002E-2</v>
      </c>
      <c r="AK4">
        <v>0.69313999999999998</v>
      </c>
      <c r="AL4">
        <v>6.9175E-2</v>
      </c>
      <c r="AM4">
        <v>5.7500000000000002E-2</v>
      </c>
      <c r="AN4">
        <v>1</v>
      </c>
      <c r="AO4">
        <v>3.2000000000000002E-3</v>
      </c>
      <c r="AP4">
        <v>0.191971</v>
      </c>
      <c r="AQ4">
        <v>1.0040709999999999</v>
      </c>
      <c r="AR4">
        <v>1.1982999999999999</v>
      </c>
      <c r="AS4">
        <v>0</v>
      </c>
      <c r="AT4">
        <v>37</v>
      </c>
      <c r="AU4">
        <v>0</v>
      </c>
      <c r="AV4">
        <v>3.3286000000000003E-2</v>
      </c>
      <c r="AW4">
        <v>8.4589999999999995E-3</v>
      </c>
      <c r="AX4">
        <v>30.042560000000002</v>
      </c>
      <c r="AY4">
        <v>0</v>
      </c>
      <c r="AZ4">
        <v>45.662100000000002</v>
      </c>
      <c r="BA4">
        <v>0</v>
      </c>
      <c r="BB4">
        <v>0</v>
      </c>
      <c r="BC4">
        <v>0</v>
      </c>
      <c r="BD4">
        <v>6.5230579999999998</v>
      </c>
      <c r="BE4">
        <v>0.37267800000000001</v>
      </c>
    </row>
    <row r="5" spans="1:61" x14ac:dyDescent="0.25">
      <c r="A5" t="s">
        <v>986</v>
      </c>
      <c r="B5" s="29">
        <v>1</v>
      </c>
      <c r="C5" t="s">
        <v>9</v>
      </c>
      <c r="D5">
        <v>2</v>
      </c>
      <c r="E5" t="s">
        <v>1</v>
      </c>
      <c r="F5" t="s">
        <v>473</v>
      </c>
      <c r="G5" t="s">
        <v>245</v>
      </c>
      <c r="H5">
        <v>81.543422699999994</v>
      </c>
      <c r="I5">
        <v>68.725613600000003</v>
      </c>
      <c r="J5" t="s">
        <v>52</v>
      </c>
      <c r="K5" s="29">
        <v>8710</v>
      </c>
      <c r="L5" s="29">
        <v>171</v>
      </c>
      <c r="M5" s="29">
        <f t="shared" si="2"/>
        <v>1.9632606199770377</v>
      </c>
      <c r="N5" s="29">
        <v>5.1509615384616195E-2</v>
      </c>
      <c r="O5" s="29">
        <v>8.6277981173859E-2</v>
      </c>
      <c r="P5" s="29">
        <v>28.903123693242765</v>
      </c>
      <c r="Q5" s="29">
        <f t="shared" si="0"/>
        <v>2.5161950652037035</v>
      </c>
      <c r="R5" s="29">
        <v>0.48466866760041916</v>
      </c>
      <c r="S5" s="29">
        <f t="shared" si="1"/>
        <v>5.4035397217287229E-2</v>
      </c>
      <c r="U5" s="29">
        <v>5.9589499999999997</v>
      </c>
      <c r="V5" s="29">
        <v>21</v>
      </c>
      <c r="W5" s="29">
        <f t="shared" ref="W5:W36" si="3">AVERAGE(1,1,2)</f>
        <v>1.3333333333333333</v>
      </c>
      <c r="X5" s="29">
        <f t="shared" ref="X5:X36" si="4">AVERAGE(4,5,5)</f>
        <v>4.666666666666667</v>
      </c>
      <c r="Y5" s="29">
        <f t="shared" ref="Y5:Y36" si="5">AVERAGE(5,6,7)</f>
        <v>6</v>
      </c>
      <c r="Z5" s="29">
        <v>7.5</v>
      </c>
      <c r="AA5" s="29" t="s">
        <v>2266</v>
      </c>
      <c r="AC5">
        <v>8793</v>
      </c>
      <c r="AD5">
        <v>304.43040000000002</v>
      </c>
      <c r="AE5">
        <v>28.883448999999999</v>
      </c>
      <c r="AF5">
        <v>87.92</v>
      </c>
      <c r="AG5">
        <v>257.08308699999998</v>
      </c>
      <c r="AH5">
        <v>25.708309</v>
      </c>
      <c r="AI5">
        <v>3.4618000000000003E-2</v>
      </c>
      <c r="AJ5">
        <v>1.6760000000000001E-2</v>
      </c>
      <c r="AK5">
        <v>0.484155</v>
      </c>
      <c r="AL5">
        <v>3.2849999999999997E-2</v>
      </c>
      <c r="AM5">
        <v>2.75E-2</v>
      </c>
      <c r="AN5">
        <v>1</v>
      </c>
      <c r="AO5">
        <v>3.2850000000000002E-3</v>
      </c>
      <c r="AP5">
        <v>0.19708899999999999</v>
      </c>
      <c r="AQ5">
        <v>0.31843500000000002</v>
      </c>
      <c r="AR5">
        <v>0.25574999999999998</v>
      </c>
      <c r="AS5">
        <v>0</v>
      </c>
      <c r="AT5">
        <v>28</v>
      </c>
      <c r="AU5">
        <v>0</v>
      </c>
      <c r="AV5">
        <v>9.4719999999999995E-3</v>
      </c>
      <c r="AW5">
        <v>5.0179999999999999E-3</v>
      </c>
      <c r="AX5">
        <v>105.571848</v>
      </c>
      <c r="AY5">
        <v>0</v>
      </c>
      <c r="AZ5">
        <v>330.57851199999999</v>
      </c>
      <c r="BA5">
        <v>0</v>
      </c>
      <c r="BB5">
        <v>0</v>
      </c>
      <c r="BC5">
        <v>0</v>
      </c>
      <c r="BD5">
        <v>8.2491640000000004</v>
      </c>
      <c r="BE5">
        <v>0.37267800000000001</v>
      </c>
    </row>
    <row r="6" spans="1:61" x14ac:dyDescent="0.25">
      <c r="A6" t="s">
        <v>987</v>
      </c>
      <c r="B6" s="29">
        <v>1</v>
      </c>
      <c r="C6" t="s">
        <v>2</v>
      </c>
      <c r="D6">
        <v>3</v>
      </c>
      <c r="E6" t="s">
        <v>1</v>
      </c>
      <c r="F6" t="s">
        <v>473</v>
      </c>
      <c r="G6" t="s">
        <v>245</v>
      </c>
      <c r="H6">
        <v>81.543422699999994</v>
      </c>
      <c r="I6">
        <v>68.725613600000003</v>
      </c>
      <c r="J6" t="s">
        <v>51</v>
      </c>
      <c r="K6" s="29">
        <v>12092</v>
      </c>
      <c r="L6" s="29">
        <v>13</v>
      </c>
      <c r="M6" s="29">
        <f t="shared" si="2"/>
        <v>0.10750909692358583</v>
      </c>
      <c r="N6" s="29">
        <v>4.8437499999977263E-2</v>
      </c>
      <c r="O6" s="29">
        <v>6.1801703264736394E-3</v>
      </c>
      <c r="P6" s="29">
        <v>37.365309793859623</v>
      </c>
      <c r="Q6" s="29">
        <f t="shared" si="0"/>
        <v>10.978381165820561</v>
      </c>
      <c r="R6" s="29">
        <v>0.63676046666375796</v>
      </c>
      <c r="S6" s="29">
        <f t="shared" si="1"/>
        <v>9.8056401846051577E-2</v>
      </c>
      <c r="T6" s="29">
        <v>1.0175551897560746</v>
      </c>
      <c r="U6" s="29">
        <v>5.9589499999999997</v>
      </c>
      <c r="V6" s="29">
        <v>21</v>
      </c>
      <c r="W6" s="29">
        <f t="shared" si="3"/>
        <v>1.3333333333333333</v>
      </c>
      <c r="X6" s="29">
        <f t="shared" si="4"/>
        <v>4.666666666666667</v>
      </c>
      <c r="Y6" s="29">
        <f t="shared" si="5"/>
        <v>6</v>
      </c>
      <c r="Z6" s="29">
        <v>7.5</v>
      </c>
      <c r="AA6" s="29" t="s">
        <v>2266</v>
      </c>
      <c r="AC6">
        <v>12227</v>
      </c>
      <c r="AD6">
        <v>327.580825</v>
      </c>
      <c r="AE6">
        <v>37.325139999999998</v>
      </c>
      <c r="AF6">
        <v>122.25</v>
      </c>
      <c r="AG6">
        <v>464.44608699999998</v>
      </c>
      <c r="AH6">
        <v>46.444609</v>
      </c>
      <c r="AI6">
        <v>2.6789E-2</v>
      </c>
      <c r="AJ6">
        <v>1.7003999999999998E-2</v>
      </c>
      <c r="AK6">
        <v>0.63474399999999997</v>
      </c>
      <c r="AL6">
        <v>2.4674999999999999E-2</v>
      </c>
      <c r="AM6">
        <v>2.2499999999999999E-2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61" x14ac:dyDescent="0.25">
      <c r="A7" t="s">
        <v>987</v>
      </c>
      <c r="B7" s="29">
        <v>1</v>
      </c>
      <c r="C7" t="s">
        <v>3</v>
      </c>
      <c r="D7">
        <v>4</v>
      </c>
      <c r="E7" t="s">
        <v>1</v>
      </c>
      <c r="F7" t="s">
        <v>473</v>
      </c>
      <c r="G7" t="s">
        <v>245</v>
      </c>
      <c r="H7">
        <v>81.543422699999994</v>
      </c>
      <c r="I7">
        <v>68.725613600000003</v>
      </c>
      <c r="J7" t="s">
        <v>52</v>
      </c>
      <c r="K7" s="29">
        <v>10419</v>
      </c>
      <c r="L7" s="29">
        <v>46</v>
      </c>
      <c r="M7" s="29">
        <f t="shared" si="2"/>
        <v>0.44150110375275936</v>
      </c>
      <c r="N7" s="29">
        <v>9.7289999999998142E-2</v>
      </c>
      <c r="O7" s="29">
        <v>1.5450425816184098E-2</v>
      </c>
      <c r="P7" s="29">
        <v>32.195597315764424</v>
      </c>
      <c r="Q7" s="29">
        <f t="shared" si="0"/>
        <v>5.8086686877253619</v>
      </c>
      <c r="R7" s="29">
        <v>0.55981047138032303</v>
      </c>
      <c r="S7" s="29">
        <f t="shared" si="1"/>
        <v>2.1106406562616642E-2</v>
      </c>
      <c r="T7" s="29">
        <v>1.0156661758267742</v>
      </c>
      <c r="U7" s="29">
        <v>5.9589499999999997</v>
      </c>
      <c r="V7" s="29">
        <v>21</v>
      </c>
      <c r="W7" s="29">
        <f t="shared" si="3"/>
        <v>1.3333333333333333</v>
      </c>
      <c r="X7" s="29">
        <f t="shared" si="4"/>
        <v>4.666666666666667</v>
      </c>
      <c r="Y7" s="29">
        <f t="shared" si="5"/>
        <v>6</v>
      </c>
      <c r="Z7" s="29">
        <v>7.5</v>
      </c>
      <c r="AA7" s="29" t="s">
        <v>2266</v>
      </c>
      <c r="AC7">
        <v>10562</v>
      </c>
      <c r="AD7">
        <v>327.580825</v>
      </c>
      <c r="AE7">
        <v>32.242424</v>
      </c>
      <c r="AF7">
        <v>105.6</v>
      </c>
      <c r="AG7">
        <v>377.40021200000001</v>
      </c>
      <c r="AH7">
        <v>37.740020999999999</v>
      </c>
      <c r="AI7">
        <v>3.1009999999999999E-2</v>
      </c>
      <c r="AJ7">
        <v>1.7308E-2</v>
      </c>
      <c r="AK7">
        <v>0.55812399999999995</v>
      </c>
      <c r="AL7">
        <v>2.9024999999999999E-2</v>
      </c>
      <c r="AM7">
        <v>2.75E-2</v>
      </c>
      <c r="AN7">
        <v>1</v>
      </c>
      <c r="AO7">
        <v>3.0530000000000002E-3</v>
      </c>
      <c r="AP7">
        <v>0.18316099999999999</v>
      </c>
      <c r="AQ7">
        <v>0.40711999999999998</v>
      </c>
      <c r="AR7">
        <v>0.60419999999999996</v>
      </c>
      <c r="AS7">
        <v>0</v>
      </c>
      <c r="AT7">
        <v>43</v>
      </c>
      <c r="AU7">
        <v>0</v>
      </c>
      <c r="AV7">
        <v>1.4385999999999999E-2</v>
      </c>
      <c r="AW7">
        <v>4.3800000000000002E-3</v>
      </c>
      <c r="AX7">
        <v>69.513406000000003</v>
      </c>
      <c r="AY7">
        <v>0</v>
      </c>
      <c r="AZ7">
        <v>166.66666699999999</v>
      </c>
      <c r="BA7">
        <v>0</v>
      </c>
      <c r="BB7">
        <v>0</v>
      </c>
      <c r="BC7">
        <v>0</v>
      </c>
      <c r="BD7">
        <v>5.5400270000000003</v>
      </c>
      <c r="BE7">
        <v>0.37267800000000001</v>
      </c>
    </row>
    <row r="8" spans="1:61" x14ac:dyDescent="0.25">
      <c r="A8" t="s">
        <v>987</v>
      </c>
      <c r="B8" s="29">
        <v>1</v>
      </c>
      <c r="C8" t="s">
        <v>10</v>
      </c>
      <c r="D8">
        <v>13</v>
      </c>
      <c r="E8" t="s">
        <v>1</v>
      </c>
      <c r="F8" t="s">
        <v>473</v>
      </c>
      <c r="G8" t="s">
        <v>245</v>
      </c>
      <c r="H8">
        <v>81.543422699999994</v>
      </c>
      <c r="I8">
        <v>68.725613600000003</v>
      </c>
      <c r="J8" t="s">
        <v>50</v>
      </c>
      <c r="K8" s="29">
        <v>7737</v>
      </c>
      <c r="L8" s="29">
        <v>163</v>
      </c>
      <c r="M8" s="29">
        <f t="shared" si="2"/>
        <v>2.1067597259919868</v>
      </c>
      <c r="N8" s="29">
        <v>8.7502499999996528E-2</v>
      </c>
      <c r="O8" s="29">
        <v>6.1801703264736392E-2</v>
      </c>
      <c r="P8" s="29">
        <v>23.907988907963276</v>
      </c>
      <c r="Q8" s="29">
        <f t="shared" si="0"/>
        <v>2.4789397200757861</v>
      </c>
      <c r="R8" s="29">
        <v>0.5813658077012166</v>
      </c>
      <c r="S8" s="29">
        <f t="shared" si="1"/>
        <v>4.2661742883510212E-2</v>
      </c>
      <c r="T8" s="29">
        <v>1.0226979700044978</v>
      </c>
      <c r="U8" s="29">
        <v>5.9589499999999997</v>
      </c>
      <c r="V8" s="29">
        <v>21</v>
      </c>
      <c r="W8" s="29">
        <f t="shared" si="3"/>
        <v>1.3333333333333333</v>
      </c>
      <c r="X8" s="29">
        <f t="shared" si="4"/>
        <v>4.666666666666667</v>
      </c>
      <c r="Y8" s="29">
        <f t="shared" si="5"/>
        <v>6</v>
      </c>
      <c r="Z8" s="29">
        <v>7.5</v>
      </c>
      <c r="AA8" s="29" t="s">
        <v>2266</v>
      </c>
      <c r="AC8">
        <v>7842</v>
      </c>
      <c r="AD8">
        <v>327.580825</v>
      </c>
      <c r="AE8">
        <v>23.939129999999999</v>
      </c>
      <c r="AF8">
        <v>78.41</v>
      </c>
      <c r="AG8">
        <v>208.09224399999999</v>
      </c>
      <c r="AH8">
        <v>20.809224</v>
      </c>
      <c r="AI8">
        <v>4.1770000000000002E-2</v>
      </c>
      <c r="AJ8">
        <v>2.4205999999999998E-2</v>
      </c>
      <c r="AK8">
        <v>0.57951799999999998</v>
      </c>
      <c r="AL8">
        <v>3.6575000000000003E-2</v>
      </c>
      <c r="AM8">
        <v>3.2500000000000001E-2</v>
      </c>
      <c r="AN8">
        <v>2</v>
      </c>
      <c r="AO8">
        <v>6.1050000000000002E-3</v>
      </c>
      <c r="AP8">
        <v>0.36632199999999998</v>
      </c>
      <c r="AQ8">
        <v>0.99464399999999997</v>
      </c>
      <c r="AR8">
        <v>0.61292500000000005</v>
      </c>
      <c r="AS8">
        <v>1.8030999999999998E-2</v>
      </c>
      <c r="AT8">
        <v>39</v>
      </c>
      <c r="AU8">
        <v>0</v>
      </c>
      <c r="AV8">
        <v>1.6129999999999999E-2</v>
      </c>
      <c r="AW8">
        <v>5.7200000000000003E-3</v>
      </c>
      <c r="AX8">
        <v>62.024636999999998</v>
      </c>
      <c r="AY8">
        <v>1.8246610000000001</v>
      </c>
      <c r="AZ8">
        <v>172.39461700000001</v>
      </c>
      <c r="BA8">
        <v>11.010448999999999</v>
      </c>
      <c r="BB8">
        <v>181.68777499999999</v>
      </c>
      <c r="BC8">
        <v>0</v>
      </c>
      <c r="BD8">
        <v>6.9963110000000004</v>
      </c>
      <c r="BE8">
        <v>0.47140500000000002</v>
      </c>
    </row>
    <row r="9" spans="1:61" x14ac:dyDescent="0.25">
      <c r="A9" t="s">
        <v>987</v>
      </c>
      <c r="B9" s="29">
        <v>1</v>
      </c>
      <c r="C9" t="s">
        <v>5</v>
      </c>
      <c r="D9">
        <v>14</v>
      </c>
      <c r="E9" t="s">
        <v>1</v>
      </c>
      <c r="F9" t="s">
        <v>473</v>
      </c>
      <c r="G9" t="s">
        <v>245</v>
      </c>
      <c r="H9">
        <v>81.543422699999994</v>
      </c>
      <c r="I9">
        <v>68.725613600000003</v>
      </c>
      <c r="J9" t="s">
        <v>50</v>
      </c>
      <c r="K9" s="29">
        <v>9701</v>
      </c>
      <c r="L9" s="29">
        <v>50</v>
      </c>
      <c r="M9" s="29">
        <f t="shared" si="2"/>
        <v>0.51541078239356763</v>
      </c>
      <c r="N9" s="29">
        <v>8.5720833333332067E-2</v>
      </c>
      <c r="O9" s="29">
        <v>1.8540510979420919E-2</v>
      </c>
      <c r="P9" s="29">
        <v>29.976916168560386</v>
      </c>
      <c r="Q9" s="29">
        <f t="shared" si="0"/>
        <v>3.5899875405213244</v>
      </c>
      <c r="R9" s="29">
        <v>0.60927939943677745</v>
      </c>
      <c r="S9" s="29">
        <f t="shared" si="1"/>
        <v>7.0575334619071062E-2</v>
      </c>
      <c r="T9" s="29">
        <v>1.0196372745334412</v>
      </c>
      <c r="U9" s="29">
        <v>5.9589499999999997</v>
      </c>
      <c r="V9" s="29">
        <v>21</v>
      </c>
      <c r="W9" s="29">
        <f t="shared" si="3"/>
        <v>1.3333333333333333</v>
      </c>
      <c r="X9" s="29">
        <f t="shared" si="4"/>
        <v>4.666666666666667</v>
      </c>
      <c r="Y9" s="29">
        <f t="shared" si="5"/>
        <v>6</v>
      </c>
      <c r="Z9" s="29">
        <v>7.5</v>
      </c>
      <c r="AA9" s="29" t="s">
        <v>2266</v>
      </c>
      <c r="AC9">
        <v>9826</v>
      </c>
      <c r="AD9">
        <v>327.580825</v>
      </c>
      <c r="AE9">
        <v>29.995650999999999</v>
      </c>
      <c r="AF9">
        <v>98.24</v>
      </c>
      <c r="AG9">
        <v>315.61755699999998</v>
      </c>
      <c r="AH9">
        <v>31.561755999999999</v>
      </c>
      <c r="AI9">
        <v>3.3334000000000003E-2</v>
      </c>
      <c r="AJ9">
        <v>2.0244000000000002E-2</v>
      </c>
      <c r="AK9">
        <v>0.60733000000000004</v>
      </c>
      <c r="AL9">
        <v>2.9350000000000001E-2</v>
      </c>
      <c r="AM9">
        <v>2.2499999999999999E-2</v>
      </c>
      <c r="AN9">
        <v>1</v>
      </c>
      <c r="AO9">
        <v>3.0530000000000002E-3</v>
      </c>
      <c r="AP9">
        <v>0.18316099999999999</v>
      </c>
      <c r="AQ9">
        <v>0.80398899999999995</v>
      </c>
      <c r="AR9">
        <v>1.3972500000000001</v>
      </c>
      <c r="AS9">
        <v>0</v>
      </c>
      <c r="AT9">
        <v>79</v>
      </c>
      <c r="AU9">
        <v>0</v>
      </c>
      <c r="AV9">
        <v>1.7912999999999998E-2</v>
      </c>
      <c r="AW9">
        <v>5.5919999999999997E-3</v>
      </c>
      <c r="AX9">
        <v>55.82394</v>
      </c>
      <c r="AY9">
        <v>0</v>
      </c>
      <c r="AZ9">
        <v>416.66666700000002</v>
      </c>
      <c r="BA9">
        <v>0</v>
      </c>
      <c r="BB9">
        <v>0</v>
      </c>
      <c r="BC9">
        <v>0</v>
      </c>
      <c r="BD9">
        <v>6.6729640000000003</v>
      </c>
      <c r="BE9">
        <v>0.37267800000000001</v>
      </c>
    </row>
    <row r="10" spans="1:61" x14ac:dyDescent="0.25">
      <c r="A10" t="s">
        <v>988</v>
      </c>
      <c r="B10" s="29">
        <v>1</v>
      </c>
      <c r="C10" t="s">
        <v>2</v>
      </c>
      <c r="D10">
        <v>3</v>
      </c>
      <c r="E10" t="s">
        <v>1</v>
      </c>
      <c r="F10" t="s">
        <v>473</v>
      </c>
      <c r="G10" t="s">
        <v>245</v>
      </c>
      <c r="H10">
        <v>81.543422699999994</v>
      </c>
      <c r="I10">
        <v>68.725613600000003</v>
      </c>
      <c r="J10" t="s">
        <v>52</v>
      </c>
      <c r="K10" s="29">
        <v>10207</v>
      </c>
      <c r="L10" s="29">
        <v>66</v>
      </c>
      <c r="M10" s="29">
        <f t="shared" si="2"/>
        <v>0.64661506809052616</v>
      </c>
      <c r="N10" s="29">
        <v>5.4711111111108046E-2</v>
      </c>
      <c r="O10" s="29">
        <v>2.8893768788852737E-2</v>
      </c>
      <c r="P10" s="29">
        <v>32.76874422531332</v>
      </c>
      <c r="Q10" s="29">
        <f t="shared" si="0"/>
        <v>6.3818155972742581</v>
      </c>
      <c r="R10" s="29">
        <v>0.49354283410179672</v>
      </c>
      <c r="S10" s="29">
        <f t="shared" si="1"/>
        <v>4.5161230715909662E-2</v>
      </c>
      <c r="T10" s="29">
        <v>0.98370317727729761</v>
      </c>
      <c r="U10" s="29">
        <v>5.9589499999999997</v>
      </c>
      <c r="V10" s="29">
        <v>21</v>
      </c>
      <c r="W10" s="29">
        <f t="shared" si="3"/>
        <v>1.3333333333333333</v>
      </c>
      <c r="X10" s="29">
        <f t="shared" si="4"/>
        <v>4.666666666666667</v>
      </c>
      <c r="Y10" s="29">
        <f t="shared" si="5"/>
        <v>6</v>
      </c>
      <c r="Z10" s="29">
        <v>7.5</v>
      </c>
      <c r="AA10" s="29" t="s">
        <v>2266</v>
      </c>
      <c r="AC10">
        <v>10282</v>
      </c>
      <c r="AD10">
        <v>314.46047499999997</v>
      </c>
      <c r="AE10">
        <v>32.697273000000003</v>
      </c>
      <c r="AF10">
        <v>102.8</v>
      </c>
      <c r="AG10">
        <v>349.23396200000002</v>
      </c>
      <c r="AH10">
        <v>34.923395999999997</v>
      </c>
      <c r="AI10">
        <v>3.0577E-2</v>
      </c>
      <c r="AJ10">
        <v>1.8997E-2</v>
      </c>
      <c r="AK10">
        <v>0.621282</v>
      </c>
      <c r="AL10">
        <v>2.87E-2</v>
      </c>
      <c r="AM10">
        <v>2.75E-2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61" x14ac:dyDescent="0.25">
      <c r="A11" t="s">
        <v>988</v>
      </c>
      <c r="B11" s="29">
        <v>1</v>
      </c>
      <c r="C11" t="s">
        <v>4</v>
      </c>
      <c r="D11">
        <v>12</v>
      </c>
      <c r="E11" t="s">
        <v>1</v>
      </c>
      <c r="F11" t="s">
        <v>473</v>
      </c>
      <c r="G11" t="s">
        <v>245</v>
      </c>
      <c r="H11">
        <v>81.543422699999994</v>
      </c>
      <c r="I11">
        <v>68.725613600000003</v>
      </c>
      <c r="J11" t="s">
        <v>51</v>
      </c>
      <c r="K11" s="29">
        <v>6596</v>
      </c>
      <c r="L11" s="29">
        <v>355</v>
      </c>
      <c r="M11" s="29">
        <f t="shared" si="2"/>
        <v>5.3820497271073382</v>
      </c>
      <c r="N11" s="29">
        <v>0.10457499999999716</v>
      </c>
      <c r="O11" s="29">
        <v>0.12841675017267884</v>
      </c>
      <c r="P11" s="29">
        <v>21.17592210347474</v>
      </c>
      <c r="Q11" s="29">
        <f t="shared" si="0"/>
        <v>5.211006524564322</v>
      </c>
      <c r="R11" s="29">
        <v>0.70641386025042463</v>
      </c>
      <c r="S11" s="29">
        <f t="shared" si="1"/>
        <v>0.16770979543271824</v>
      </c>
      <c r="T11" s="29">
        <v>0.97173602784154445</v>
      </c>
      <c r="U11" s="29">
        <v>5.9589499999999997</v>
      </c>
      <c r="V11" s="29">
        <v>21</v>
      </c>
      <c r="W11" s="29">
        <f t="shared" si="3"/>
        <v>1.3333333333333333</v>
      </c>
      <c r="X11" s="29">
        <f t="shared" si="4"/>
        <v>4.666666666666667</v>
      </c>
      <c r="Y11" s="29">
        <f t="shared" si="5"/>
        <v>6</v>
      </c>
      <c r="Z11" s="29">
        <v>7.5</v>
      </c>
      <c r="AA11" s="29" t="s">
        <v>2266</v>
      </c>
      <c r="AC11">
        <v>6700</v>
      </c>
      <c r="AD11">
        <v>314.46047499999997</v>
      </c>
      <c r="AE11">
        <v>21.306334</v>
      </c>
      <c r="AF11">
        <v>66.98</v>
      </c>
      <c r="AG11">
        <v>158.19664900000001</v>
      </c>
      <c r="AH11">
        <v>15.819665000000001</v>
      </c>
      <c r="AI11">
        <v>4.6932000000000001E-2</v>
      </c>
      <c r="AJ11">
        <v>3.3239999999999999E-2</v>
      </c>
      <c r="AK11">
        <v>0.70826900000000004</v>
      </c>
      <c r="AL11">
        <v>3.9399999999999998E-2</v>
      </c>
      <c r="AM11">
        <v>3.2500000000000001E-2</v>
      </c>
      <c r="AN11">
        <v>7</v>
      </c>
      <c r="AO11">
        <v>2.2259999999999999E-2</v>
      </c>
      <c r="AP11">
        <v>1.3356209999999999</v>
      </c>
      <c r="AQ11">
        <v>3.6716419999999999</v>
      </c>
      <c r="AR11">
        <v>0.57667500000000005</v>
      </c>
      <c r="AS11">
        <v>0.115241</v>
      </c>
      <c r="AT11">
        <v>35.142856999999999</v>
      </c>
      <c r="AU11">
        <v>8.2346540000000008</v>
      </c>
      <c r="AV11">
        <v>1.6889999999999999E-2</v>
      </c>
      <c r="AW11">
        <v>7.3749999999999996E-3</v>
      </c>
      <c r="AX11">
        <v>59.111381000000002</v>
      </c>
      <c r="AY11">
        <v>5.7526719999999996</v>
      </c>
      <c r="AZ11">
        <v>187.04404400000001</v>
      </c>
      <c r="BA11">
        <v>94.053676999999993</v>
      </c>
      <c r="BB11">
        <v>41.283608000000001</v>
      </c>
      <c r="BC11">
        <v>65.364127999999994</v>
      </c>
      <c r="BD11">
        <v>7.1594030000000002</v>
      </c>
      <c r="BE11">
        <v>1.34371</v>
      </c>
    </row>
    <row r="12" spans="1:61" x14ac:dyDescent="0.25">
      <c r="A12" t="s">
        <v>988</v>
      </c>
      <c r="B12" s="29">
        <v>1</v>
      </c>
      <c r="C12" t="s">
        <v>10</v>
      </c>
      <c r="D12">
        <v>13</v>
      </c>
      <c r="E12" t="s">
        <v>1</v>
      </c>
      <c r="F12" t="s">
        <v>473</v>
      </c>
      <c r="G12" t="s">
        <v>245</v>
      </c>
      <c r="H12">
        <v>81.543422699999994</v>
      </c>
      <c r="I12">
        <v>68.725613600000003</v>
      </c>
      <c r="J12" t="s">
        <v>51</v>
      </c>
      <c r="K12" s="29">
        <v>11740</v>
      </c>
      <c r="L12" s="29">
        <v>110</v>
      </c>
      <c r="M12" s="29">
        <f t="shared" si="2"/>
        <v>0.9369676320272573</v>
      </c>
      <c r="N12" s="29">
        <v>6.0476923076923143E-2</v>
      </c>
      <c r="O12" s="29">
        <v>4.1735443806120619E-2</v>
      </c>
      <c r="P12" s="29">
        <v>37.690316175681239</v>
      </c>
      <c r="Q12" s="29">
        <f t="shared" si="0"/>
        <v>11.303387547642178</v>
      </c>
      <c r="R12" s="29">
        <v>0.47628915038297892</v>
      </c>
      <c r="S12" s="29">
        <f t="shared" si="1"/>
        <v>6.2414914434727464E-2</v>
      </c>
      <c r="T12" s="29">
        <v>0.99634805126209236</v>
      </c>
      <c r="U12" s="29">
        <v>5.9589499999999997</v>
      </c>
      <c r="V12" s="29">
        <v>21</v>
      </c>
      <c r="W12" s="29">
        <f t="shared" si="3"/>
        <v>1.3333333333333333</v>
      </c>
      <c r="X12" s="29">
        <f t="shared" si="4"/>
        <v>4.666666666666667</v>
      </c>
      <c r="Y12" s="29">
        <f t="shared" si="5"/>
        <v>6</v>
      </c>
      <c r="Z12" s="29">
        <v>7.5</v>
      </c>
      <c r="AA12" s="29" t="s">
        <v>2266</v>
      </c>
      <c r="AC12">
        <v>11847</v>
      </c>
      <c r="AD12">
        <v>314.46047499999997</v>
      </c>
      <c r="AE12">
        <v>37.674050999999999</v>
      </c>
      <c r="AF12">
        <v>118.46</v>
      </c>
      <c r="AG12">
        <v>430.82702799999998</v>
      </c>
      <c r="AH12">
        <v>43.082703000000002</v>
      </c>
      <c r="AI12">
        <v>2.6540999999999999E-2</v>
      </c>
      <c r="AJ12">
        <v>1.2971999999999999E-2</v>
      </c>
      <c r="AK12">
        <v>0.48876700000000001</v>
      </c>
      <c r="AL12">
        <v>2.5075E-2</v>
      </c>
      <c r="AM12">
        <v>2.75E-2</v>
      </c>
      <c r="AN12">
        <v>3</v>
      </c>
      <c r="AO12">
        <v>9.5399999999999999E-3</v>
      </c>
      <c r="AP12">
        <v>0.57240899999999995</v>
      </c>
      <c r="AQ12">
        <v>0.93694599999999995</v>
      </c>
      <c r="AR12">
        <v>0.381633</v>
      </c>
      <c r="AS12">
        <v>0.111445</v>
      </c>
      <c r="AT12">
        <v>37</v>
      </c>
      <c r="AU12">
        <v>7.2111029999999996</v>
      </c>
      <c r="AV12">
        <v>1.0600999999999999E-2</v>
      </c>
      <c r="AW12">
        <v>4.5129999999999997E-3</v>
      </c>
      <c r="AX12">
        <v>96.718154999999996</v>
      </c>
      <c r="AY12">
        <v>14.563325000000001</v>
      </c>
      <c r="AZ12">
        <v>527.69942000000003</v>
      </c>
      <c r="BA12">
        <v>307.42316199999999</v>
      </c>
      <c r="BB12">
        <v>2.3929879999999999</v>
      </c>
      <c r="BC12">
        <v>2.8706939999999999</v>
      </c>
      <c r="BD12">
        <v>6.447603</v>
      </c>
      <c r="BE12">
        <v>1.118034</v>
      </c>
      <c r="BH12">
        <f>COUNT(#REF!)</f>
        <v>0</v>
      </c>
      <c r="BI12" t="e">
        <f>BH12/BH14*100</f>
        <v>#DIV/0!</v>
      </c>
    </row>
    <row r="13" spans="1:61" x14ac:dyDescent="0.25">
      <c r="A13" t="s">
        <v>989</v>
      </c>
      <c r="B13" s="29">
        <v>1</v>
      </c>
      <c r="C13" t="s">
        <v>9</v>
      </c>
      <c r="D13">
        <v>2</v>
      </c>
      <c r="E13" t="s">
        <v>1</v>
      </c>
      <c r="F13" t="s">
        <v>473</v>
      </c>
      <c r="G13" t="s">
        <v>245</v>
      </c>
      <c r="H13">
        <v>81.543422699999994</v>
      </c>
      <c r="I13">
        <v>68.725613600000003</v>
      </c>
      <c r="J13" t="s">
        <v>51</v>
      </c>
      <c r="K13" s="29">
        <v>6510</v>
      </c>
      <c r="L13" s="29">
        <v>599</v>
      </c>
      <c r="M13" s="29">
        <f t="shared" si="2"/>
        <v>9.2012288786482337</v>
      </c>
      <c r="N13" s="29">
        <v>0.12145585937499769</v>
      </c>
      <c r="O13" s="29">
        <v>0.18898743441415752</v>
      </c>
      <c r="P13" s="29">
        <v>19.223565594315087</v>
      </c>
      <c r="Q13" s="29">
        <f t="shared" si="0"/>
        <v>7.1633630337239751</v>
      </c>
      <c r="R13" s="29">
        <v>0.79389837101892102</v>
      </c>
      <c r="S13" s="29">
        <f t="shared" si="1"/>
        <v>0.25519430620121464</v>
      </c>
      <c r="T13" s="29">
        <v>1.0197704886289143</v>
      </c>
      <c r="U13" s="29">
        <v>5.9589499999999997</v>
      </c>
      <c r="V13" s="29">
        <v>21</v>
      </c>
      <c r="W13" s="29">
        <f t="shared" si="3"/>
        <v>1.3333333333333333</v>
      </c>
      <c r="X13" s="29">
        <f t="shared" si="4"/>
        <v>4.666666666666667</v>
      </c>
      <c r="Y13" s="29">
        <f t="shared" si="5"/>
        <v>6</v>
      </c>
      <c r="Z13" s="29">
        <v>7.5</v>
      </c>
      <c r="AA13" s="29" t="s">
        <v>2266</v>
      </c>
      <c r="AC13">
        <v>6589</v>
      </c>
      <c r="AD13">
        <v>341.555025</v>
      </c>
      <c r="AE13">
        <v>19.291181999999999</v>
      </c>
      <c r="AF13">
        <v>65.86</v>
      </c>
      <c r="AG13">
        <v>140.271096</v>
      </c>
      <c r="AH13">
        <v>14.02711</v>
      </c>
      <c r="AI13">
        <v>5.1817000000000002E-2</v>
      </c>
      <c r="AJ13">
        <v>4.1179E-2</v>
      </c>
      <c r="AK13">
        <v>0.79470300000000005</v>
      </c>
      <c r="AL13">
        <v>4.2174999999999997E-2</v>
      </c>
      <c r="AM13">
        <v>2.75E-2</v>
      </c>
      <c r="AN13">
        <v>12</v>
      </c>
      <c r="AO13">
        <v>3.5132999999999998E-2</v>
      </c>
      <c r="AP13">
        <v>2.108006</v>
      </c>
      <c r="AQ13">
        <v>5.7823650000000004</v>
      </c>
      <c r="AR13">
        <v>0.553481</v>
      </c>
      <c r="AS13">
        <v>0.25168800000000002</v>
      </c>
      <c r="AT13">
        <v>31.75</v>
      </c>
      <c r="AU13">
        <v>10.988630000000001</v>
      </c>
      <c r="AV13">
        <v>1.7999000000000001E-2</v>
      </c>
      <c r="AW13">
        <v>9.0109999999999999E-3</v>
      </c>
      <c r="AX13">
        <v>57.789700000000003</v>
      </c>
      <c r="AY13">
        <v>7.5689979999999997</v>
      </c>
      <c r="AZ13">
        <v>280.29492199999999</v>
      </c>
      <c r="BA13">
        <v>214.15522000000001</v>
      </c>
      <c r="BB13">
        <v>26.881820000000001</v>
      </c>
      <c r="BC13">
        <v>42.725684000000001</v>
      </c>
      <c r="BD13">
        <v>6.9722049999999998</v>
      </c>
      <c r="BE13">
        <v>1.9148540000000001</v>
      </c>
      <c r="BH13">
        <f>COUNT(#REF!)</f>
        <v>0</v>
      </c>
      <c r="BI13" t="e">
        <f>BH13/BH14*100</f>
        <v>#DIV/0!</v>
      </c>
    </row>
    <row r="14" spans="1:61" x14ac:dyDescent="0.25">
      <c r="A14" t="s">
        <v>989</v>
      </c>
      <c r="B14" s="29">
        <v>1</v>
      </c>
      <c r="C14" t="s">
        <v>3</v>
      </c>
      <c r="D14">
        <v>4</v>
      </c>
      <c r="E14" t="s">
        <v>1</v>
      </c>
      <c r="F14" t="s">
        <v>473</v>
      </c>
      <c r="G14" t="s">
        <v>245</v>
      </c>
      <c r="H14">
        <v>81.543422699999994</v>
      </c>
      <c r="I14">
        <v>68.725613600000003</v>
      </c>
      <c r="J14" t="s">
        <v>50</v>
      </c>
      <c r="K14" s="29">
        <v>11242</v>
      </c>
      <c r="L14" s="29">
        <v>53</v>
      </c>
      <c r="M14" s="29">
        <f t="shared" si="2"/>
        <v>0.47144636185732075</v>
      </c>
      <c r="N14" s="29">
        <v>5.8678571428566376E-2</v>
      </c>
      <c r="O14" s="29">
        <v>2.0670500639048479E-2</v>
      </c>
      <c r="P14" s="29">
        <v>33.196824026311859</v>
      </c>
      <c r="Q14" s="29">
        <f t="shared" si="0"/>
        <v>6.809895398272797</v>
      </c>
      <c r="R14" s="29">
        <v>0.56406670994339447</v>
      </c>
      <c r="S14" s="29">
        <f t="shared" si="1"/>
        <v>2.5362645125688088E-2</v>
      </c>
      <c r="T14" s="29">
        <v>1.0010874050355778</v>
      </c>
      <c r="U14" s="29">
        <v>5.9589499999999997</v>
      </c>
      <c r="V14" s="29">
        <v>21</v>
      </c>
      <c r="W14" s="29">
        <f t="shared" si="3"/>
        <v>1.3333333333333333</v>
      </c>
      <c r="X14" s="29">
        <f t="shared" si="4"/>
        <v>4.666666666666667</v>
      </c>
      <c r="Y14" s="29">
        <f t="shared" si="5"/>
        <v>6</v>
      </c>
      <c r="Z14" s="29">
        <v>7.5</v>
      </c>
      <c r="AA14" s="29" t="s">
        <v>2266</v>
      </c>
      <c r="AC14">
        <v>11336</v>
      </c>
      <c r="AD14">
        <v>341.555025</v>
      </c>
      <c r="AE14">
        <v>33.189380999999997</v>
      </c>
      <c r="AF14">
        <v>113.33</v>
      </c>
      <c r="AG14">
        <v>387.227351</v>
      </c>
      <c r="AH14">
        <v>38.722735</v>
      </c>
      <c r="AI14">
        <v>3.0126E-2</v>
      </c>
      <c r="AJ14">
        <v>1.6948000000000001E-2</v>
      </c>
      <c r="AK14">
        <v>0.56257500000000005</v>
      </c>
      <c r="AL14">
        <v>2.8025000000000001E-2</v>
      </c>
      <c r="AM14">
        <v>2.75E-2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H14">
        <f>SUM(BH12:BH13)</f>
        <v>0</v>
      </c>
    </row>
    <row r="15" spans="1:61" x14ac:dyDescent="0.25">
      <c r="A15" t="s">
        <v>989</v>
      </c>
      <c r="B15" s="29">
        <v>1</v>
      </c>
      <c r="C15" t="s">
        <v>12</v>
      </c>
      <c r="D15">
        <v>5</v>
      </c>
      <c r="E15" t="s">
        <v>1</v>
      </c>
      <c r="F15" t="s">
        <v>473</v>
      </c>
      <c r="G15" t="s">
        <v>245</v>
      </c>
      <c r="H15">
        <v>81.543422699999994</v>
      </c>
      <c r="I15">
        <v>68.725613600000003</v>
      </c>
      <c r="J15" t="s">
        <v>52</v>
      </c>
      <c r="K15" s="29">
        <v>13509</v>
      </c>
      <c r="L15" s="29">
        <v>110</v>
      </c>
      <c r="M15" s="29">
        <f t="shared" si="2"/>
        <v>0.81427196683692349</v>
      </c>
      <c r="N15" s="29">
        <v>8.6775000000005334E-2</v>
      </c>
      <c r="O15" s="29">
        <v>2.9529286627212114E-2</v>
      </c>
      <c r="P15" s="29">
        <v>39.891113304700845</v>
      </c>
      <c r="Q15" s="29">
        <f t="shared" si="0"/>
        <v>13.504184676661783</v>
      </c>
      <c r="R15" s="29">
        <v>0.39710345409011849</v>
      </c>
      <c r="S15" s="29">
        <f t="shared" si="1"/>
        <v>0.14160061072758789</v>
      </c>
      <c r="T15" s="29">
        <v>1.0065911412777073</v>
      </c>
      <c r="U15" s="29">
        <v>5.9589499999999997</v>
      </c>
      <c r="V15" s="29">
        <v>21</v>
      </c>
      <c r="W15" s="29">
        <f t="shared" si="3"/>
        <v>1.3333333333333333</v>
      </c>
      <c r="X15" s="29">
        <f t="shared" si="4"/>
        <v>4.666666666666667</v>
      </c>
      <c r="Y15" s="29">
        <f t="shared" si="5"/>
        <v>6</v>
      </c>
      <c r="Z15" s="29">
        <v>7.5</v>
      </c>
      <c r="AA15" s="29" t="s">
        <v>2266</v>
      </c>
      <c r="AC15">
        <v>13633</v>
      </c>
      <c r="AD15">
        <v>341.555025</v>
      </c>
      <c r="AE15">
        <v>39.914506000000003</v>
      </c>
      <c r="AF15">
        <v>136.32</v>
      </c>
      <c r="AG15">
        <v>564.06536600000004</v>
      </c>
      <c r="AH15">
        <v>56.406537</v>
      </c>
      <c r="AI15">
        <v>2.5048999999999998E-2</v>
      </c>
      <c r="AJ15">
        <v>9.9629999999999996E-3</v>
      </c>
      <c r="AK15">
        <v>0.39774199999999998</v>
      </c>
      <c r="AL15">
        <v>2.4074999999999999E-2</v>
      </c>
      <c r="AM15">
        <v>2.2499999999999999E-2</v>
      </c>
      <c r="AN15">
        <v>1</v>
      </c>
      <c r="AO15">
        <v>2.928E-3</v>
      </c>
      <c r="AP15">
        <v>0.17566699999999999</v>
      </c>
      <c r="AQ15">
        <v>0.28607100000000002</v>
      </c>
      <c r="AR15">
        <v>0.41867500000000002</v>
      </c>
      <c r="AS15">
        <v>0</v>
      </c>
      <c r="AT15">
        <v>39</v>
      </c>
      <c r="AU15">
        <v>0</v>
      </c>
      <c r="AV15">
        <v>1.1018E-2</v>
      </c>
      <c r="AW15">
        <v>5.1450000000000003E-3</v>
      </c>
      <c r="AX15">
        <v>90.762524999999997</v>
      </c>
      <c r="AY15">
        <v>0</v>
      </c>
      <c r="AZ15">
        <v>279.72028</v>
      </c>
      <c r="BA15">
        <v>0</v>
      </c>
      <c r="BB15">
        <v>0</v>
      </c>
      <c r="BC15">
        <v>0</v>
      </c>
      <c r="BD15">
        <v>5.6399429999999997</v>
      </c>
      <c r="BE15">
        <v>0.37267800000000001</v>
      </c>
    </row>
    <row r="16" spans="1:61" x14ac:dyDescent="0.25">
      <c r="A16" t="s">
        <v>989</v>
      </c>
      <c r="B16" s="29">
        <v>1</v>
      </c>
      <c r="C16" t="s">
        <v>4</v>
      </c>
      <c r="D16">
        <v>12</v>
      </c>
      <c r="E16" t="s">
        <v>1</v>
      </c>
      <c r="F16" t="s">
        <v>473</v>
      </c>
      <c r="G16" t="s">
        <v>245</v>
      </c>
      <c r="H16">
        <v>81.543422699999994</v>
      </c>
      <c r="I16">
        <v>68.725613600000003</v>
      </c>
      <c r="J16" t="s">
        <v>51</v>
      </c>
      <c r="K16" s="29">
        <v>11132</v>
      </c>
      <c r="L16" s="29">
        <v>6</v>
      </c>
      <c r="M16" s="29">
        <f t="shared" si="2"/>
        <v>5.389867049946101E-2</v>
      </c>
      <c r="N16" s="29">
        <v>9.4874999999916554E-3</v>
      </c>
      <c r="O16" s="29">
        <v>5.9058573254424226E-3</v>
      </c>
      <c r="P16" s="29">
        <v>32.872001873412522</v>
      </c>
      <c r="Q16" s="29">
        <f t="shared" si="0"/>
        <v>6.4850732453734601</v>
      </c>
      <c r="R16" s="29">
        <v>0.54646128910077629</v>
      </c>
      <c r="S16" s="29">
        <f t="shared" si="1"/>
        <v>7.7572242830699079E-3</v>
      </c>
      <c r="T16" s="29">
        <v>1.0151040192342591</v>
      </c>
      <c r="U16" s="29">
        <v>5.9589499999999997</v>
      </c>
      <c r="V16" s="29">
        <v>21</v>
      </c>
      <c r="W16" s="29">
        <f t="shared" si="3"/>
        <v>1.3333333333333333</v>
      </c>
      <c r="X16" s="29">
        <f t="shared" si="4"/>
        <v>4.666666666666667</v>
      </c>
      <c r="Y16" s="29">
        <f t="shared" si="5"/>
        <v>6</v>
      </c>
      <c r="Z16" s="29">
        <v>7.5</v>
      </c>
      <c r="AA16" s="29" t="s">
        <v>2266</v>
      </c>
      <c r="AC16">
        <v>11255</v>
      </c>
      <c r="AD16">
        <v>341.555025</v>
      </c>
      <c r="AE16">
        <v>32.952230999999998</v>
      </c>
      <c r="AF16">
        <v>112.54</v>
      </c>
      <c r="AG16">
        <v>400.46111999999999</v>
      </c>
      <c r="AH16">
        <v>40.046112000000001</v>
      </c>
      <c r="AI16">
        <v>3.0345E-2</v>
      </c>
      <c r="AJ16">
        <v>1.6576E-2</v>
      </c>
      <c r="AK16">
        <v>0.54625900000000005</v>
      </c>
      <c r="AL16">
        <v>2.7199999999999998E-2</v>
      </c>
      <c r="AM16">
        <v>2.75E-2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989</v>
      </c>
      <c r="B17" s="29">
        <v>1</v>
      </c>
      <c r="C17" t="s">
        <v>10</v>
      </c>
      <c r="D17">
        <v>13</v>
      </c>
      <c r="E17" t="s">
        <v>1</v>
      </c>
      <c r="F17" t="s">
        <v>473</v>
      </c>
      <c r="G17" t="s">
        <v>245</v>
      </c>
      <c r="H17">
        <v>81.543422699999994</v>
      </c>
      <c r="I17">
        <v>68.725613600000003</v>
      </c>
      <c r="J17" t="s">
        <v>51</v>
      </c>
      <c r="K17" s="29">
        <v>12451</v>
      </c>
      <c r="L17" s="29">
        <v>25</v>
      </c>
      <c r="M17" s="29">
        <f t="shared" si="2"/>
        <v>0.20078708537466872</v>
      </c>
      <c r="N17" s="29">
        <v>4.5256250000004883E-2</v>
      </c>
      <c r="O17" s="29">
        <v>1.1811714650884845E-2</v>
      </c>
      <c r="P17" s="29">
        <v>36.7669147795418</v>
      </c>
      <c r="Q17" s="29">
        <f t="shared" si="0"/>
        <v>10.379986151502738</v>
      </c>
      <c r="R17" s="29">
        <v>0.57205579583934241</v>
      </c>
      <c r="S17" s="29">
        <f t="shared" si="1"/>
        <v>3.3351731021636022E-2</v>
      </c>
      <c r="T17" s="29">
        <v>1.0132656663681305</v>
      </c>
      <c r="U17" s="29">
        <v>5.9589499999999997</v>
      </c>
      <c r="V17" s="29">
        <v>21</v>
      </c>
      <c r="W17" s="29">
        <f t="shared" si="3"/>
        <v>1.3333333333333333</v>
      </c>
      <c r="X17" s="29">
        <f t="shared" si="4"/>
        <v>4.666666666666667</v>
      </c>
      <c r="Y17" s="29">
        <f t="shared" si="5"/>
        <v>6</v>
      </c>
      <c r="Z17" s="29">
        <v>7.5</v>
      </c>
      <c r="AA17" s="29" t="s">
        <v>2266</v>
      </c>
      <c r="AC17">
        <v>12559</v>
      </c>
      <c r="AD17">
        <v>341.555025</v>
      </c>
      <c r="AE17">
        <v>36.770063999999998</v>
      </c>
      <c r="AF17">
        <v>125.58</v>
      </c>
      <c r="AG17">
        <v>467.72842900000001</v>
      </c>
      <c r="AH17">
        <v>46.772843000000002</v>
      </c>
      <c r="AI17">
        <v>2.7191E-2</v>
      </c>
      <c r="AJ17">
        <v>1.5535E-2</v>
      </c>
      <c r="AK17">
        <v>0.571326</v>
      </c>
      <c r="AL17">
        <v>2.5075E-2</v>
      </c>
      <c r="AM17">
        <v>2.2499999999999999E-2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25">
      <c r="A18" t="s">
        <v>990</v>
      </c>
      <c r="B18" s="29">
        <v>1</v>
      </c>
      <c r="C18" t="s">
        <v>2</v>
      </c>
      <c r="D18">
        <v>3</v>
      </c>
      <c r="E18" t="s">
        <v>1</v>
      </c>
      <c r="F18" t="s">
        <v>473</v>
      </c>
      <c r="G18" t="s">
        <v>244</v>
      </c>
      <c r="H18">
        <v>81.543422699999994</v>
      </c>
      <c r="I18">
        <v>68.725613600000003</v>
      </c>
      <c r="J18" t="s">
        <v>50</v>
      </c>
      <c r="K18" s="29">
        <v>2610</v>
      </c>
      <c r="L18" s="29">
        <v>150</v>
      </c>
      <c r="M18" s="29">
        <f t="shared" si="2"/>
        <v>5.7471264367816088</v>
      </c>
      <c r="N18" s="29">
        <v>0.23215000000000074</v>
      </c>
      <c r="O18" s="29">
        <v>5.9549316117819537E-2</v>
      </c>
      <c r="P18" s="29">
        <v>8.6346508370838322</v>
      </c>
      <c r="Q18" s="29">
        <f t="shared" si="0"/>
        <v>17.75227779095523</v>
      </c>
      <c r="R18" s="29">
        <v>0.86381789479382065</v>
      </c>
      <c r="S18" s="29">
        <f t="shared" si="1"/>
        <v>0.32511382997611427</v>
      </c>
      <c r="U18" s="29">
        <v>5.9589499999999997</v>
      </c>
      <c r="V18" s="29">
        <v>21</v>
      </c>
      <c r="W18" s="29">
        <f t="shared" si="3"/>
        <v>1.3333333333333333</v>
      </c>
      <c r="X18" s="29">
        <f t="shared" si="4"/>
        <v>4.666666666666667</v>
      </c>
      <c r="Y18" s="29">
        <f t="shared" si="5"/>
        <v>6</v>
      </c>
      <c r="Z18" s="29">
        <v>7.5</v>
      </c>
      <c r="AA18" s="29" t="s">
        <v>2266</v>
      </c>
      <c r="AC18">
        <v>2645</v>
      </c>
      <c r="AD18">
        <v>305.31972500000001</v>
      </c>
      <c r="AE18">
        <v>8.6630500000000001</v>
      </c>
      <c r="AF18">
        <v>26.2</v>
      </c>
      <c r="AG18">
        <v>33.829573000000003</v>
      </c>
      <c r="AH18">
        <v>3.3829570000000002</v>
      </c>
      <c r="AI18">
        <v>0.11540599999999999</v>
      </c>
      <c r="AJ18">
        <v>9.9580000000000002E-2</v>
      </c>
      <c r="AK18">
        <v>0.862873</v>
      </c>
      <c r="AL18">
        <v>8.3250000000000005E-2</v>
      </c>
      <c r="AM18">
        <v>4.2500000000000003E-2</v>
      </c>
      <c r="AN18">
        <v>3</v>
      </c>
      <c r="AO18">
        <v>9.8259999999999997E-3</v>
      </c>
      <c r="AP18">
        <v>0.58954600000000001</v>
      </c>
      <c r="AQ18">
        <v>3.7429109999999999</v>
      </c>
      <c r="AR18">
        <v>1.3381000000000001</v>
      </c>
      <c r="AS18">
        <v>0.152479</v>
      </c>
      <c r="AT18">
        <v>33</v>
      </c>
      <c r="AU18">
        <v>1</v>
      </c>
      <c r="AV18">
        <v>4.1815999999999999E-2</v>
      </c>
      <c r="AW18">
        <v>2.0492E-2</v>
      </c>
      <c r="AX18">
        <v>24.131962000000001</v>
      </c>
      <c r="AY18">
        <v>2.999844</v>
      </c>
      <c r="AZ18">
        <v>86.205916000000002</v>
      </c>
      <c r="BA18">
        <v>12.22509</v>
      </c>
      <c r="BB18">
        <v>54.854188000000001</v>
      </c>
      <c r="BC18">
        <v>60.462702999999998</v>
      </c>
      <c r="BD18">
        <v>6.7513500000000004</v>
      </c>
      <c r="BE18">
        <v>0.5</v>
      </c>
    </row>
    <row r="19" spans="1:57" x14ac:dyDescent="0.25">
      <c r="A19" t="s">
        <v>990</v>
      </c>
      <c r="B19" s="29">
        <v>1</v>
      </c>
      <c r="C19" t="s">
        <v>0</v>
      </c>
      <c r="D19">
        <v>10</v>
      </c>
      <c r="E19" t="s">
        <v>1</v>
      </c>
      <c r="F19" t="s">
        <v>473</v>
      </c>
      <c r="G19" t="s">
        <v>244</v>
      </c>
      <c r="H19">
        <v>81.543422699999994</v>
      </c>
      <c r="I19">
        <v>68.725613600000003</v>
      </c>
      <c r="J19" t="s">
        <v>52</v>
      </c>
      <c r="K19" s="29">
        <v>1314</v>
      </c>
      <c r="L19" s="29">
        <v>154</v>
      </c>
      <c r="M19" s="29">
        <f t="shared" si="2"/>
        <v>11.71993911719939</v>
      </c>
      <c r="N19" s="29">
        <v>0.26836956521739214</v>
      </c>
      <c r="O19" s="29">
        <v>7.6090792817213856E-2</v>
      </c>
      <c r="P19" s="29">
        <v>4.3471000766008263</v>
      </c>
      <c r="Q19" s="29">
        <f t="shared" si="0"/>
        <v>22.039828551438234</v>
      </c>
      <c r="R19" s="29">
        <v>0.99466265161570777</v>
      </c>
      <c r="S19" s="29">
        <f t="shared" si="1"/>
        <v>0.45595858679800139</v>
      </c>
      <c r="U19" s="29">
        <v>5.9589499999999997</v>
      </c>
      <c r="V19" s="29">
        <v>21</v>
      </c>
      <c r="W19" s="29">
        <f t="shared" si="3"/>
        <v>1.3333333333333333</v>
      </c>
      <c r="X19" s="29">
        <f t="shared" si="4"/>
        <v>4.666666666666667</v>
      </c>
      <c r="Y19" s="29">
        <f t="shared" si="5"/>
        <v>6</v>
      </c>
      <c r="Z19" s="29">
        <v>7.5</v>
      </c>
      <c r="AA19" s="29" t="s">
        <v>2266</v>
      </c>
      <c r="AC19">
        <v>1329</v>
      </c>
      <c r="AD19">
        <v>305.31972500000001</v>
      </c>
      <c r="AE19">
        <v>4.3528140000000004</v>
      </c>
      <c r="AF19">
        <v>11.86</v>
      </c>
      <c r="AG19">
        <v>8.9364650000000001</v>
      </c>
      <c r="AH19">
        <v>0.89364600000000005</v>
      </c>
      <c r="AI19">
        <v>0.22964200000000001</v>
      </c>
      <c r="AJ19">
        <v>0.227825</v>
      </c>
      <c r="AK19">
        <v>0.99209000000000003</v>
      </c>
      <c r="AL19">
        <v>0.15673799999999999</v>
      </c>
      <c r="AM19">
        <v>5.7500000000000002E-2</v>
      </c>
      <c r="AN19">
        <v>3</v>
      </c>
      <c r="AO19">
        <v>9.8259999999999997E-3</v>
      </c>
      <c r="AP19">
        <v>0.58954600000000001</v>
      </c>
      <c r="AQ19">
        <v>3.7622270000000002</v>
      </c>
      <c r="AR19">
        <v>0.70840800000000004</v>
      </c>
      <c r="AS19">
        <v>0.145644</v>
      </c>
      <c r="AT19">
        <v>16.666667</v>
      </c>
      <c r="AU19">
        <v>4.1633319999999996</v>
      </c>
      <c r="AV19">
        <v>4.5218000000000001E-2</v>
      </c>
      <c r="AW19">
        <v>2.6804000000000001E-2</v>
      </c>
      <c r="AX19">
        <v>22.059799999999999</v>
      </c>
      <c r="AY19">
        <v>3.767439</v>
      </c>
      <c r="AZ19">
        <v>79.620831999999993</v>
      </c>
      <c r="BA19">
        <v>28.973313000000001</v>
      </c>
      <c r="BB19">
        <v>5.5157379999999998</v>
      </c>
      <c r="BC19">
        <v>0.61746299999999998</v>
      </c>
      <c r="BD19">
        <v>7.297536</v>
      </c>
      <c r="BE19">
        <v>0.76376299999999997</v>
      </c>
    </row>
    <row r="20" spans="1:57" x14ac:dyDescent="0.25">
      <c r="A20" t="s">
        <v>991</v>
      </c>
      <c r="B20" s="29">
        <v>1</v>
      </c>
      <c r="C20" t="s">
        <v>2</v>
      </c>
      <c r="D20">
        <v>3</v>
      </c>
      <c r="E20" t="s">
        <v>1</v>
      </c>
      <c r="F20" t="s">
        <v>473</v>
      </c>
      <c r="G20" t="s">
        <v>244</v>
      </c>
      <c r="H20">
        <v>81.543422699999994</v>
      </c>
      <c r="I20">
        <v>68.725613600000003</v>
      </c>
      <c r="J20" t="s">
        <v>52</v>
      </c>
      <c r="K20" s="29">
        <v>1427</v>
      </c>
      <c r="L20" s="29">
        <v>174</v>
      </c>
      <c r="M20" s="29">
        <f t="shared" si="2"/>
        <v>12.193412754029433</v>
      </c>
      <c r="N20" s="29">
        <v>0.29336339285714125</v>
      </c>
      <c r="O20" s="29">
        <v>8.9052104987549438E-2</v>
      </c>
      <c r="P20" s="29">
        <v>4.5384769220440377</v>
      </c>
      <c r="Q20" s="29">
        <f t="shared" si="0"/>
        <v>21.848451705995025</v>
      </c>
      <c r="R20" s="29">
        <v>0.9631266639260414</v>
      </c>
      <c r="S20" s="29">
        <f t="shared" si="1"/>
        <v>0.42442259910833502</v>
      </c>
      <c r="U20" s="29">
        <v>5.9589499999999997</v>
      </c>
      <c r="V20" s="29">
        <v>21</v>
      </c>
      <c r="W20" s="29">
        <f t="shared" si="3"/>
        <v>1.3333333333333333</v>
      </c>
      <c r="X20" s="29">
        <f t="shared" si="4"/>
        <v>4.666666666666667</v>
      </c>
      <c r="Y20" s="29">
        <f t="shared" si="5"/>
        <v>6</v>
      </c>
      <c r="Z20" s="29">
        <v>7.5</v>
      </c>
      <c r="AA20" s="29" t="s">
        <v>2266</v>
      </c>
      <c r="AC20">
        <v>1447</v>
      </c>
      <c r="AD20">
        <v>320.09989999999999</v>
      </c>
      <c r="AE20">
        <v>4.5204639999999996</v>
      </c>
      <c r="AF20">
        <v>13.08</v>
      </c>
      <c r="AG20">
        <v>10.780241</v>
      </c>
      <c r="AH20">
        <v>1.0780240000000001</v>
      </c>
      <c r="AI20">
        <v>0.22123499999999999</v>
      </c>
      <c r="AJ20">
        <v>0.21590300000000001</v>
      </c>
      <c r="AK20">
        <v>0.97590100000000002</v>
      </c>
      <c r="AL20">
        <v>0.148725</v>
      </c>
      <c r="AM20">
        <v>6.7500000000000004E-2</v>
      </c>
      <c r="AN20">
        <v>2</v>
      </c>
      <c r="AO20">
        <v>6.2480000000000001E-3</v>
      </c>
      <c r="AP20">
        <v>0.37488300000000002</v>
      </c>
      <c r="AQ20">
        <v>3.6627510000000001</v>
      </c>
      <c r="AR20">
        <v>1.9697750000000001</v>
      </c>
      <c r="AS20">
        <v>1.2028589999999999</v>
      </c>
      <c r="AT20">
        <v>26.5</v>
      </c>
      <c r="AU20">
        <v>12.020815000000001</v>
      </c>
      <c r="AV20">
        <v>7.7245999999999995E-2</v>
      </c>
      <c r="AW20">
        <v>4.1175000000000003E-2</v>
      </c>
      <c r="AX20">
        <v>13.622215000000001</v>
      </c>
      <c r="AY20">
        <v>2.215884</v>
      </c>
      <c r="AZ20">
        <v>45.860582000000001</v>
      </c>
      <c r="BA20">
        <v>6.6585679999999998</v>
      </c>
      <c r="BB20">
        <v>38.088724999999997</v>
      </c>
      <c r="BC20">
        <v>0</v>
      </c>
      <c r="BD20">
        <v>5.9353309999999997</v>
      </c>
      <c r="BE20">
        <v>0.47140500000000002</v>
      </c>
    </row>
    <row r="21" spans="1:57" x14ac:dyDescent="0.25">
      <c r="A21" t="s">
        <v>991</v>
      </c>
      <c r="B21" s="29">
        <v>1</v>
      </c>
      <c r="C21" t="s">
        <v>3</v>
      </c>
      <c r="D21">
        <v>4</v>
      </c>
      <c r="E21" t="s">
        <v>1</v>
      </c>
      <c r="F21" t="s">
        <v>473</v>
      </c>
      <c r="G21" t="s">
        <v>244</v>
      </c>
      <c r="H21">
        <v>81.543422699999994</v>
      </c>
      <c r="I21">
        <v>68.725613600000003</v>
      </c>
      <c r="J21" t="s">
        <v>50</v>
      </c>
      <c r="K21" s="29">
        <v>2711</v>
      </c>
      <c r="L21" s="29">
        <v>200</v>
      </c>
      <c r="M21" s="29">
        <f t="shared" si="2"/>
        <v>7.3773515308004427</v>
      </c>
      <c r="N21" s="29">
        <v>0.16162031250000253</v>
      </c>
      <c r="O21" s="29">
        <v>0.10177383427148508</v>
      </c>
      <c r="P21" s="29">
        <v>8.6221520221873771</v>
      </c>
      <c r="Q21" s="29">
        <f t="shared" si="0"/>
        <v>17.764776605851686</v>
      </c>
      <c r="R21" s="29">
        <v>0.87470643629219524</v>
      </c>
      <c r="S21" s="29">
        <f t="shared" si="1"/>
        <v>0.33600237147448886</v>
      </c>
      <c r="U21" s="29">
        <v>5.9589499999999997</v>
      </c>
      <c r="V21" s="29">
        <v>21</v>
      </c>
      <c r="W21" s="29">
        <f t="shared" si="3"/>
        <v>1.3333333333333333</v>
      </c>
      <c r="X21" s="29">
        <f t="shared" si="4"/>
        <v>4.666666666666667</v>
      </c>
      <c r="Y21" s="29">
        <f t="shared" si="5"/>
        <v>6</v>
      </c>
      <c r="Z21" s="29">
        <v>7.5</v>
      </c>
      <c r="AA21" s="29" t="s">
        <v>2266</v>
      </c>
      <c r="AC21">
        <v>2767</v>
      </c>
      <c r="AD21">
        <v>320.09989999999999</v>
      </c>
      <c r="AE21">
        <v>8.6441759999999999</v>
      </c>
      <c r="AF21">
        <v>27.39</v>
      </c>
      <c r="AG21">
        <v>35.100681999999999</v>
      </c>
      <c r="AH21">
        <v>3.510068</v>
      </c>
      <c r="AI21">
        <v>0.115561</v>
      </c>
      <c r="AJ21">
        <v>0.101045</v>
      </c>
      <c r="AK21">
        <v>0.87438899999999997</v>
      </c>
      <c r="AL21">
        <v>8.5150000000000003E-2</v>
      </c>
      <c r="AM21">
        <v>5.7500000000000002E-2</v>
      </c>
      <c r="AN21">
        <v>4</v>
      </c>
      <c r="AO21">
        <v>1.2496E-2</v>
      </c>
      <c r="AP21">
        <v>0.74976600000000004</v>
      </c>
      <c r="AQ21">
        <v>3.2164799999999998</v>
      </c>
      <c r="AR21">
        <v>0.82359400000000005</v>
      </c>
      <c r="AS21">
        <v>0.34516400000000003</v>
      </c>
      <c r="AT21">
        <v>22.25</v>
      </c>
      <c r="AU21">
        <v>6.3442889999999998</v>
      </c>
      <c r="AV21">
        <v>3.8757E-2</v>
      </c>
      <c r="AW21">
        <v>2.0924000000000002E-2</v>
      </c>
      <c r="AX21">
        <v>26.841712999999999</v>
      </c>
      <c r="AY21">
        <v>3.5777549999999998</v>
      </c>
      <c r="AZ21">
        <v>95.292257000000006</v>
      </c>
      <c r="BA21">
        <v>30.885483000000001</v>
      </c>
      <c r="BB21">
        <v>37.35895</v>
      </c>
      <c r="BC21">
        <v>32.424061000000002</v>
      </c>
      <c r="BD21">
        <v>5.4270079999999998</v>
      </c>
      <c r="BE21">
        <v>0.94280900000000001</v>
      </c>
    </row>
    <row r="22" spans="1:57" x14ac:dyDescent="0.25">
      <c r="A22" t="s">
        <v>992</v>
      </c>
      <c r="B22" s="29">
        <v>1</v>
      </c>
      <c r="C22" t="s">
        <v>3</v>
      </c>
      <c r="D22">
        <v>4</v>
      </c>
      <c r="E22" t="s">
        <v>1</v>
      </c>
      <c r="F22" t="s">
        <v>473</v>
      </c>
      <c r="G22" t="s">
        <v>244</v>
      </c>
      <c r="H22">
        <v>81.543422699999994</v>
      </c>
      <c r="I22">
        <v>68.725613600000003</v>
      </c>
      <c r="J22" t="s">
        <v>52</v>
      </c>
      <c r="K22" s="29">
        <v>2096</v>
      </c>
      <c r="L22" s="29">
        <v>325</v>
      </c>
      <c r="M22" s="29">
        <f t="shared" si="2"/>
        <v>15.505725190839694</v>
      </c>
      <c r="N22" s="29">
        <v>0.28721847826087238</v>
      </c>
      <c r="O22" s="29">
        <v>0.10590940333777359</v>
      </c>
      <c r="P22" s="29">
        <v>4.8257849868689879</v>
      </c>
      <c r="Q22" s="29">
        <f t="shared" si="0"/>
        <v>21.561143641170073</v>
      </c>
      <c r="R22" s="29">
        <v>1.0387488855997848</v>
      </c>
      <c r="S22" s="29">
        <f t="shared" si="1"/>
        <v>0.50004482078207846</v>
      </c>
      <c r="U22" s="29">
        <v>5.9589499999999997</v>
      </c>
      <c r="V22" s="29">
        <v>21</v>
      </c>
      <c r="W22" s="29">
        <f t="shared" si="3"/>
        <v>1.3333333333333333</v>
      </c>
      <c r="X22" s="29">
        <f t="shared" si="4"/>
        <v>4.666666666666667</v>
      </c>
      <c r="Y22" s="29">
        <f t="shared" si="5"/>
        <v>6</v>
      </c>
      <c r="Z22" s="29">
        <v>7.5</v>
      </c>
      <c r="AA22" s="29" t="s">
        <v>2266</v>
      </c>
      <c r="AC22">
        <v>2106</v>
      </c>
      <c r="AD22">
        <v>437.13072499999998</v>
      </c>
      <c r="AE22">
        <v>4.8177810000000001</v>
      </c>
      <c r="AF22">
        <v>19.18</v>
      </c>
      <c r="AG22">
        <v>16.907620000000001</v>
      </c>
      <c r="AH22">
        <v>1.6907620000000001</v>
      </c>
      <c r="AI22">
        <v>0.206875</v>
      </c>
      <c r="AJ22">
        <v>0.21448800000000001</v>
      </c>
      <c r="AK22">
        <v>1.0367999999999999</v>
      </c>
      <c r="AL22">
        <v>0.13089999999999999</v>
      </c>
      <c r="AM22">
        <v>6.25E-2</v>
      </c>
      <c r="AN22">
        <v>6</v>
      </c>
      <c r="AO22">
        <v>1.3726E-2</v>
      </c>
      <c r="AP22">
        <v>0.82355199999999995</v>
      </c>
      <c r="AQ22">
        <v>4.9857550000000002</v>
      </c>
      <c r="AR22">
        <v>0.82846200000000003</v>
      </c>
      <c r="AS22">
        <v>0.30245499999999997</v>
      </c>
      <c r="AT22">
        <v>17.5</v>
      </c>
      <c r="AU22">
        <v>2.8809719999999999</v>
      </c>
      <c r="AV22">
        <v>5.0209999999999998E-2</v>
      </c>
      <c r="AW22">
        <v>3.2835999999999997E-2</v>
      </c>
      <c r="AX22">
        <v>21.602224</v>
      </c>
      <c r="AY22">
        <v>5.6061160000000001</v>
      </c>
      <c r="AZ22">
        <v>72.589881000000005</v>
      </c>
      <c r="BA22">
        <v>25.083214000000002</v>
      </c>
      <c r="BB22">
        <v>79.355215000000001</v>
      </c>
      <c r="BC22">
        <v>69.073958000000005</v>
      </c>
      <c r="BD22">
        <v>6.4627520000000001</v>
      </c>
      <c r="BE22">
        <v>0.829156</v>
      </c>
    </row>
    <row r="23" spans="1:57" x14ac:dyDescent="0.25">
      <c r="A23" t="s">
        <v>992</v>
      </c>
      <c r="B23" s="29">
        <v>1</v>
      </c>
      <c r="C23" t="s">
        <v>0</v>
      </c>
      <c r="D23">
        <v>10</v>
      </c>
      <c r="E23" t="s">
        <v>1</v>
      </c>
      <c r="F23" t="s">
        <v>473</v>
      </c>
      <c r="G23" t="s">
        <v>244</v>
      </c>
      <c r="H23">
        <v>81.543422699999994</v>
      </c>
      <c r="I23">
        <v>68.725613600000003</v>
      </c>
      <c r="J23" t="s">
        <v>52</v>
      </c>
      <c r="K23" s="29">
        <v>1898</v>
      </c>
      <c r="L23" s="29">
        <v>134</v>
      </c>
      <c r="M23" s="29">
        <f t="shared" si="2"/>
        <v>7.060063224446786</v>
      </c>
      <c r="N23" s="29">
        <v>0.39183157894736997</v>
      </c>
      <c r="O23" s="29">
        <v>4.374518833516735E-2</v>
      </c>
      <c r="P23" s="29">
        <v>4.3699140768498754</v>
      </c>
      <c r="Q23" s="29">
        <f t="shared" si="0"/>
        <v>22.017014551189185</v>
      </c>
      <c r="R23" s="29">
        <v>1.0800306913022164</v>
      </c>
      <c r="S23" s="29">
        <f t="shared" si="1"/>
        <v>0.54132662648451002</v>
      </c>
      <c r="U23" s="29">
        <v>5.9589499999999997</v>
      </c>
      <c r="V23" s="29">
        <v>21</v>
      </c>
      <c r="W23" s="29">
        <f t="shared" si="3"/>
        <v>1.3333333333333333</v>
      </c>
      <c r="X23" s="29">
        <f t="shared" si="4"/>
        <v>4.666666666666667</v>
      </c>
      <c r="Y23" s="29">
        <f t="shared" si="5"/>
        <v>6</v>
      </c>
      <c r="Z23" s="29">
        <v>7.5</v>
      </c>
      <c r="AA23" s="29" t="s">
        <v>2266</v>
      </c>
      <c r="AC23">
        <v>1915</v>
      </c>
      <c r="AD23">
        <v>437.13072499999998</v>
      </c>
      <c r="AE23">
        <v>4.3808410000000002</v>
      </c>
      <c r="AF23">
        <v>17.68</v>
      </c>
      <c r="AG23">
        <v>16.067284000000001</v>
      </c>
      <c r="AH23">
        <v>1.6067279999999999</v>
      </c>
      <c r="AI23">
        <v>0.228074</v>
      </c>
      <c r="AJ23">
        <v>0.24601999999999999</v>
      </c>
      <c r="AK23">
        <v>1.0786830000000001</v>
      </c>
      <c r="AL23">
        <v>0.153725</v>
      </c>
      <c r="AM23">
        <v>9.7500000000000003E-2</v>
      </c>
      <c r="AN23">
        <v>1</v>
      </c>
      <c r="AO23">
        <v>2.2880000000000001E-3</v>
      </c>
      <c r="AP23">
        <v>0.13725899999999999</v>
      </c>
      <c r="AQ23">
        <v>1.4099219999999999</v>
      </c>
      <c r="AR23">
        <v>1.9152</v>
      </c>
      <c r="AS23">
        <v>0</v>
      </c>
      <c r="AT23">
        <v>27</v>
      </c>
      <c r="AU23">
        <v>0</v>
      </c>
      <c r="AV23">
        <v>7.3662000000000005E-2</v>
      </c>
      <c r="AW23">
        <v>3.7571E-2</v>
      </c>
      <c r="AX23">
        <v>13.575606000000001</v>
      </c>
      <c r="AY23">
        <v>0</v>
      </c>
      <c r="AZ23">
        <v>54.644809000000002</v>
      </c>
      <c r="BA23">
        <v>0</v>
      </c>
      <c r="BB23">
        <v>0</v>
      </c>
      <c r="BC23">
        <v>0</v>
      </c>
      <c r="BD23">
        <v>6.5868409999999997</v>
      </c>
      <c r="BE23">
        <v>0.33071899999999999</v>
      </c>
    </row>
    <row r="24" spans="1:57" x14ac:dyDescent="0.25">
      <c r="A24" t="s">
        <v>992</v>
      </c>
      <c r="B24" s="29">
        <v>1</v>
      </c>
      <c r="C24" t="s">
        <v>4</v>
      </c>
      <c r="D24">
        <v>12</v>
      </c>
      <c r="E24" t="s">
        <v>1</v>
      </c>
      <c r="F24" t="s">
        <v>473</v>
      </c>
      <c r="G24" t="s">
        <v>244</v>
      </c>
      <c r="H24">
        <v>81.543422699999994</v>
      </c>
      <c r="I24">
        <v>68.725613600000003</v>
      </c>
      <c r="J24" t="s">
        <v>51</v>
      </c>
      <c r="K24" s="29">
        <v>4032</v>
      </c>
      <c r="L24" s="29">
        <v>249</v>
      </c>
      <c r="M24" s="29">
        <f t="shared" si="2"/>
        <v>6.1755952380952381</v>
      </c>
      <c r="N24" s="29">
        <v>0.20053560606060794</v>
      </c>
      <c r="O24" s="29">
        <v>7.5978485003185409E-2</v>
      </c>
      <c r="P24" s="29">
        <v>9.283189440389199</v>
      </c>
      <c r="Q24" s="29">
        <f t="shared" si="0"/>
        <v>17.103739187649865</v>
      </c>
      <c r="R24" s="29">
        <v>0.83440862467357346</v>
      </c>
      <c r="S24" s="29">
        <f t="shared" si="1"/>
        <v>0.29570455985586708</v>
      </c>
      <c r="U24" s="29">
        <v>5.9589499999999997</v>
      </c>
      <c r="V24" s="29">
        <v>21</v>
      </c>
      <c r="W24" s="29">
        <f t="shared" si="3"/>
        <v>1.3333333333333333</v>
      </c>
      <c r="X24" s="29">
        <f t="shared" si="4"/>
        <v>4.666666666666667</v>
      </c>
      <c r="Y24" s="29">
        <f t="shared" si="5"/>
        <v>6</v>
      </c>
      <c r="Z24" s="29">
        <v>7.5</v>
      </c>
      <c r="AA24" s="29" t="s">
        <v>2266</v>
      </c>
      <c r="AC24">
        <v>4060</v>
      </c>
      <c r="AD24">
        <v>437.13072499999998</v>
      </c>
      <c r="AE24">
        <v>9.287839</v>
      </c>
      <c r="AF24">
        <v>40.31</v>
      </c>
      <c r="AG24">
        <v>53.731312000000003</v>
      </c>
      <c r="AH24">
        <v>5.3731309999999999</v>
      </c>
      <c r="AI24">
        <v>0.107673</v>
      </c>
      <c r="AJ24">
        <v>8.9694999999999997E-2</v>
      </c>
      <c r="AK24">
        <v>0.83303199999999999</v>
      </c>
      <c r="AL24">
        <v>8.1875000000000003E-2</v>
      </c>
      <c r="AM24">
        <v>5.2499999999999998E-2</v>
      </c>
      <c r="AN24">
        <v>5</v>
      </c>
      <c r="AO24">
        <v>1.1438E-2</v>
      </c>
      <c r="AP24">
        <v>0.68629399999999996</v>
      </c>
      <c r="AQ24">
        <v>2.7832509999999999</v>
      </c>
      <c r="AR24">
        <v>0.73272499999999996</v>
      </c>
      <c r="AS24">
        <v>0.13860600000000001</v>
      </c>
      <c r="AT24">
        <v>22.6</v>
      </c>
      <c r="AU24">
        <v>2.7928480000000002</v>
      </c>
      <c r="AV24">
        <v>3.3922000000000001E-2</v>
      </c>
      <c r="AW24">
        <v>1.6441999999999998E-2</v>
      </c>
      <c r="AX24">
        <v>29.806069000000001</v>
      </c>
      <c r="AY24">
        <v>2.618554</v>
      </c>
      <c r="AZ24">
        <v>87.352956000000006</v>
      </c>
      <c r="BA24">
        <v>33.588672000000003</v>
      </c>
      <c r="BB24">
        <v>50.281044000000001</v>
      </c>
      <c r="BC24">
        <v>49.367939999999997</v>
      </c>
      <c r="BD24">
        <v>5.8848070000000003</v>
      </c>
      <c r="BE24">
        <v>0.85695699999999997</v>
      </c>
    </row>
    <row r="25" spans="1:57" x14ac:dyDescent="0.25">
      <c r="A25" t="s">
        <v>993</v>
      </c>
      <c r="B25" s="29">
        <v>1</v>
      </c>
      <c r="C25" t="s">
        <v>9</v>
      </c>
      <c r="D25">
        <v>2</v>
      </c>
      <c r="E25" t="s">
        <v>1</v>
      </c>
      <c r="F25" t="s">
        <v>473</v>
      </c>
      <c r="G25" t="s">
        <v>244</v>
      </c>
      <c r="H25">
        <v>81.543422699999994</v>
      </c>
      <c r="I25">
        <v>68.725613600000003</v>
      </c>
      <c r="J25" t="s">
        <v>52</v>
      </c>
      <c r="K25" s="29">
        <v>3216</v>
      </c>
      <c r="L25" s="29">
        <v>274</v>
      </c>
      <c r="M25" s="29">
        <f t="shared" si="2"/>
        <v>8.5199004975124382</v>
      </c>
      <c r="N25" s="29">
        <v>0.21456025641025492</v>
      </c>
      <c r="O25" s="29">
        <v>8.8440279690681953E-2</v>
      </c>
      <c r="P25" s="29">
        <v>7.292921525262388</v>
      </c>
      <c r="Q25" s="29">
        <f t="shared" si="0"/>
        <v>19.094007102776672</v>
      </c>
      <c r="R25" s="29">
        <v>0.96406454086702753</v>
      </c>
      <c r="S25" s="29">
        <f t="shared" si="1"/>
        <v>0.42536047604932115</v>
      </c>
      <c r="T25" s="29">
        <v>0.47193229980628837</v>
      </c>
      <c r="U25" s="29">
        <v>5.9589499999999997</v>
      </c>
      <c r="V25" s="29">
        <v>21</v>
      </c>
      <c r="W25" s="29">
        <f t="shared" si="3"/>
        <v>1.3333333333333333</v>
      </c>
      <c r="X25" s="29">
        <f t="shared" si="4"/>
        <v>4.666666666666667</v>
      </c>
      <c r="Y25" s="29">
        <f t="shared" si="5"/>
        <v>6</v>
      </c>
      <c r="Z25" s="29">
        <v>7.5</v>
      </c>
      <c r="AA25" s="29" t="s">
        <v>2266</v>
      </c>
      <c r="AC25">
        <v>3275</v>
      </c>
      <c r="AD25">
        <v>450.19012500000002</v>
      </c>
      <c r="AE25">
        <v>7.2747039999999998</v>
      </c>
      <c r="AF25">
        <v>32.08</v>
      </c>
      <c r="AG25">
        <v>36.596359999999997</v>
      </c>
      <c r="AH25">
        <v>3.6596359999999999</v>
      </c>
      <c r="AI25">
        <v>0.13744300000000001</v>
      </c>
      <c r="AJ25">
        <v>0.13204399999999999</v>
      </c>
      <c r="AK25">
        <v>0.96072199999999996</v>
      </c>
      <c r="AL25">
        <v>9.5024999999999998E-2</v>
      </c>
      <c r="AM25">
        <v>5.2499999999999998E-2</v>
      </c>
      <c r="AN25">
        <v>5</v>
      </c>
      <c r="AO25">
        <v>1.1106E-2</v>
      </c>
      <c r="AP25">
        <v>0.66638500000000001</v>
      </c>
      <c r="AQ25">
        <v>3.755725</v>
      </c>
      <c r="AR25">
        <v>1.0153799999999999</v>
      </c>
      <c r="AS25">
        <v>0.37426300000000001</v>
      </c>
      <c r="AT25">
        <v>24.6</v>
      </c>
      <c r="AU25">
        <v>6.8410529999999996</v>
      </c>
      <c r="AV25">
        <v>4.3025000000000001E-2</v>
      </c>
      <c r="AW25">
        <v>2.3431E-2</v>
      </c>
      <c r="AX25">
        <v>23.873168</v>
      </c>
      <c r="AY25">
        <v>3.9633919999999998</v>
      </c>
      <c r="AZ25">
        <v>67.314830000000001</v>
      </c>
      <c r="BA25">
        <v>19.989272</v>
      </c>
      <c r="BB25">
        <v>78.428925000000007</v>
      </c>
      <c r="BC25">
        <v>150.81952100000001</v>
      </c>
      <c r="BD25">
        <v>6.4698469999999997</v>
      </c>
      <c r="BE25">
        <v>0.99215699999999996</v>
      </c>
    </row>
    <row r="26" spans="1:57" x14ac:dyDescent="0.25">
      <c r="A26" t="s">
        <v>993</v>
      </c>
      <c r="B26" s="29">
        <v>1</v>
      </c>
      <c r="C26" t="s">
        <v>256</v>
      </c>
      <c r="D26">
        <v>2</v>
      </c>
      <c r="E26" t="s">
        <v>7</v>
      </c>
      <c r="F26" t="s">
        <v>473</v>
      </c>
      <c r="G26" t="s">
        <v>244</v>
      </c>
      <c r="H26">
        <v>81.543422699999994</v>
      </c>
      <c r="I26">
        <v>68.725613600000003</v>
      </c>
      <c r="J26" t="s">
        <v>52</v>
      </c>
      <c r="K26" s="29">
        <v>4768</v>
      </c>
      <c r="L26" s="29">
        <v>42</v>
      </c>
      <c r="M26" s="29">
        <f t="shared" si="2"/>
        <v>0.88087248322147649</v>
      </c>
      <c r="N26" s="29">
        <v>0.10354375000000005</v>
      </c>
      <c r="O26" s="29">
        <v>1.814159583398604E-2</v>
      </c>
      <c r="P26" s="29">
        <v>10.812391117055681</v>
      </c>
      <c r="Q26" s="29">
        <f t="shared" si="0"/>
        <v>15.574537510983381</v>
      </c>
      <c r="R26" s="29">
        <v>0.70444932791216497</v>
      </c>
      <c r="S26" s="29">
        <f t="shared" si="1"/>
        <v>0.16574526309445858</v>
      </c>
      <c r="T26" s="29">
        <v>0.51175072826238666</v>
      </c>
      <c r="U26" s="29">
        <v>5.9589499999999997</v>
      </c>
      <c r="V26" s="29">
        <v>21</v>
      </c>
      <c r="W26" s="29">
        <f t="shared" si="3"/>
        <v>1.3333333333333333</v>
      </c>
      <c r="X26" s="29">
        <f t="shared" si="4"/>
        <v>4.666666666666667</v>
      </c>
      <c r="Y26" s="29">
        <f t="shared" si="5"/>
        <v>6</v>
      </c>
      <c r="Z26" s="29">
        <v>7.5</v>
      </c>
      <c r="AA26" s="29" t="s">
        <v>2266</v>
      </c>
      <c r="AC26">
        <v>4895</v>
      </c>
      <c r="AD26">
        <v>450.19012500000002</v>
      </c>
      <c r="AE26">
        <v>10.873184</v>
      </c>
      <c r="AF26">
        <v>48.89</v>
      </c>
      <c r="AG26">
        <v>72.700328999999996</v>
      </c>
      <c r="AH26">
        <v>7.2700329999999997</v>
      </c>
      <c r="AI26">
        <v>9.1958999999999999E-2</v>
      </c>
      <c r="AJ26">
        <v>6.4892000000000005E-2</v>
      </c>
      <c r="AK26">
        <v>0.70566200000000001</v>
      </c>
      <c r="AL26">
        <v>7.5149999999999995E-2</v>
      </c>
      <c r="AM26">
        <v>4.7500000000000001E-2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993</v>
      </c>
      <c r="B27" s="29">
        <v>1</v>
      </c>
      <c r="C27" t="s">
        <v>2</v>
      </c>
      <c r="D27">
        <v>3</v>
      </c>
      <c r="E27" t="s">
        <v>1</v>
      </c>
      <c r="F27" t="s">
        <v>473</v>
      </c>
      <c r="G27" t="s">
        <v>244</v>
      </c>
      <c r="H27">
        <v>81.543422699999994</v>
      </c>
      <c r="I27">
        <v>68.725613600000003</v>
      </c>
      <c r="J27" t="s">
        <v>52</v>
      </c>
      <c r="K27" s="29">
        <v>1820</v>
      </c>
      <c r="L27" s="29">
        <v>151</v>
      </c>
      <c r="M27" s="29">
        <f t="shared" si="2"/>
        <v>8.2967032967032956</v>
      </c>
      <c r="N27" s="29">
        <v>0.41505795454545158</v>
      </c>
      <c r="O27" s="29">
        <v>4.9889388543461616E-2</v>
      </c>
      <c r="P27" s="29">
        <v>4.1272130522318244</v>
      </c>
      <c r="Q27" s="29">
        <f t="shared" si="0"/>
        <v>22.259715575807238</v>
      </c>
      <c r="R27" s="29">
        <v>1.0560029604961367</v>
      </c>
      <c r="S27" s="29">
        <f t="shared" si="1"/>
        <v>0.51729889567843035</v>
      </c>
      <c r="U27" s="29">
        <v>5.9589499999999997</v>
      </c>
      <c r="V27" s="29">
        <v>21</v>
      </c>
      <c r="W27" s="29">
        <f t="shared" si="3"/>
        <v>1.3333333333333333</v>
      </c>
      <c r="X27" s="29">
        <f t="shared" si="4"/>
        <v>4.666666666666667</v>
      </c>
      <c r="Y27" s="29">
        <f t="shared" si="5"/>
        <v>6</v>
      </c>
      <c r="Z27" s="29">
        <v>7.5</v>
      </c>
      <c r="AA27" s="29" t="s">
        <v>2266</v>
      </c>
      <c r="AC27">
        <v>1869</v>
      </c>
      <c r="AD27">
        <v>450.19012500000002</v>
      </c>
      <c r="AE27">
        <v>4.1515789999999999</v>
      </c>
      <c r="AF27">
        <v>17.18</v>
      </c>
      <c r="AG27">
        <v>14.338326</v>
      </c>
      <c r="AH27">
        <v>1.4338329999999999</v>
      </c>
      <c r="AI27">
        <v>0.24088399999999999</v>
      </c>
      <c r="AJ27">
        <v>0.25517400000000001</v>
      </c>
      <c r="AK27">
        <v>1.0593220000000001</v>
      </c>
      <c r="AL27">
        <v>0.16358800000000001</v>
      </c>
      <c r="AM27">
        <v>0.1125</v>
      </c>
      <c r="AN27">
        <v>3</v>
      </c>
      <c r="AO27">
        <v>6.6639999999999998E-3</v>
      </c>
      <c r="AP27">
        <v>0.39983099999999999</v>
      </c>
      <c r="AQ27">
        <v>4.6013909999999996</v>
      </c>
      <c r="AR27">
        <v>2.5937250000000001</v>
      </c>
      <c r="AS27">
        <v>0.638405</v>
      </c>
      <c r="AT27">
        <v>28.666667</v>
      </c>
      <c r="AU27">
        <v>4.1633319999999996</v>
      </c>
      <c r="AV27">
        <v>9.3748999999999999E-2</v>
      </c>
      <c r="AW27">
        <v>3.8724000000000001E-2</v>
      </c>
      <c r="AX27">
        <v>10.872671</v>
      </c>
      <c r="AY27">
        <v>1.2724219999999999</v>
      </c>
      <c r="AZ27">
        <v>31.130057000000001</v>
      </c>
      <c r="BA27">
        <v>5.3287370000000003</v>
      </c>
      <c r="BB27">
        <v>144.83452500000001</v>
      </c>
      <c r="BC27">
        <v>135.443511</v>
      </c>
      <c r="BD27">
        <v>5.4063840000000001</v>
      </c>
      <c r="BE27">
        <v>0.48412300000000003</v>
      </c>
    </row>
    <row r="28" spans="1:57" x14ac:dyDescent="0.25">
      <c r="A28" t="s">
        <v>993</v>
      </c>
      <c r="B28" s="29">
        <v>1</v>
      </c>
      <c r="C28" t="s">
        <v>0</v>
      </c>
      <c r="D28">
        <v>10</v>
      </c>
      <c r="E28" t="s">
        <v>1</v>
      </c>
      <c r="F28" t="s">
        <v>473</v>
      </c>
      <c r="G28" t="s">
        <v>244</v>
      </c>
      <c r="H28">
        <v>81.543422699999994</v>
      </c>
      <c r="I28">
        <v>68.725613600000003</v>
      </c>
      <c r="J28" t="s">
        <v>50</v>
      </c>
      <c r="K28" s="29">
        <v>15376</v>
      </c>
      <c r="L28" s="29">
        <v>8</v>
      </c>
      <c r="M28" s="29">
        <f t="shared" si="2"/>
        <v>5.2029136316337155E-2</v>
      </c>
      <c r="N28" s="29">
        <v>1.9050000000007117E-2</v>
      </c>
      <c r="O28" s="29">
        <v>4.53539895849651E-3</v>
      </c>
      <c r="P28" s="29">
        <v>34.868147192921171</v>
      </c>
      <c r="Q28" s="29">
        <f t="shared" si="0"/>
        <v>8.4812185648821092</v>
      </c>
      <c r="R28" s="29">
        <v>0.46637878181466008</v>
      </c>
      <c r="S28" s="29">
        <f t="shared" si="1"/>
        <v>7.2325283003046303E-2</v>
      </c>
      <c r="T28" s="29">
        <v>0.74669856984813965</v>
      </c>
      <c r="U28" s="29">
        <v>5.9589499999999997</v>
      </c>
      <c r="V28" s="29">
        <v>21</v>
      </c>
      <c r="W28" s="29">
        <f t="shared" si="3"/>
        <v>1.3333333333333333</v>
      </c>
      <c r="X28" s="29">
        <f t="shared" si="4"/>
        <v>4.666666666666667</v>
      </c>
      <c r="Y28" s="29">
        <f t="shared" si="5"/>
        <v>6</v>
      </c>
      <c r="Z28" s="29">
        <v>7.5</v>
      </c>
      <c r="AA28" s="29" t="s">
        <v>2266</v>
      </c>
      <c r="AC28">
        <v>15703</v>
      </c>
      <c r="AD28">
        <v>450.19012500000002</v>
      </c>
      <c r="AE28">
        <v>34.880817999999998</v>
      </c>
      <c r="AF28">
        <v>157.02000000000001</v>
      </c>
      <c r="AG28">
        <v>544.62322700000004</v>
      </c>
      <c r="AH28">
        <v>54.462322999999998</v>
      </c>
      <c r="AI28">
        <v>2.8669E-2</v>
      </c>
      <c r="AJ28">
        <v>1.3358999999999999E-2</v>
      </c>
      <c r="AK28">
        <v>0.46597699999999997</v>
      </c>
      <c r="AL28">
        <v>2.81E-2</v>
      </c>
      <c r="AM28">
        <v>2.75E-2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25">
      <c r="A29" t="s">
        <v>993</v>
      </c>
      <c r="B29" s="29">
        <v>1</v>
      </c>
      <c r="C29" t="s">
        <v>4</v>
      </c>
      <c r="D29">
        <v>12</v>
      </c>
      <c r="E29" t="s">
        <v>1</v>
      </c>
      <c r="F29" t="s">
        <v>473</v>
      </c>
      <c r="G29" t="s">
        <v>244</v>
      </c>
      <c r="H29">
        <v>81.543422699999994</v>
      </c>
      <c r="I29">
        <v>68.725613600000003</v>
      </c>
      <c r="J29" t="s">
        <v>52</v>
      </c>
      <c r="K29" s="29">
        <v>2259</v>
      </c>
      <c r="L29" s="29">
        <v>398</v>
      </c>
      <c r="M29" s="29">
        <f t="shared" si="2"/>
        <v>17.618415227976982</v>
      </c>
      <c r="N29" s="29">
        <v>0.35822760416666749</v>
      </c>
      <c r="O29" s="29">
        <v>0.10884957500391625</v>
      </c>
      <c r="P29" s="29">
        <v>5.1227331236218081</v>
      </c>
      <c r="Q29" s="29">
        <f t="shared" si="0"/>
        <v>21.264195504417252</v>
      </c>
      <c r="R29" s="29">
        <v>1.0207353182227785</v>
      </c>
      <c r="S29" s="29">
        <f t="shared" si="1"/>
        <v>0.48203125340507214</v>
      </c>
      <c r="T29" s="29">
        <v>0.72790123305946297</v>
      </c>
      <c r="U29" s="29">
        <v>5.9589499999999997</v>
      </c>
      <c r="V29" s="29">
        <v>21</v>
      </c>
      <c r="W29" s="29">
        <f t="shared" si="3"/>
        <v>1.3333333333333333</v>
      </c>
      <c r="X29" s="29">
        <f t="shared" si="4"/>
        <v>4.666666666666667</v>
      </c>
      <c r="Y29" s="29">
        <f t="shared" si="5"/>
        <v>6</v>
      </c>
      <c r="Z29" s="29">
        <v>7.5</v>
      </c>
      <c r="AA29" s="29" t="s">
        <v>2266</v>
      </c>
      <c r="AC29">
        <v>2319</v>
      </c>
      <c r="AD29">
        <v>450.19012500000002</v>
      </c>
      <c r="AE29">
        <v>5.1511570000000004</v>
      </c>
      <c r="AF29">
        <v>21.32</v>
      </c>
      <c r="AG29">
        <v>19.734172999999998</v>
      </c>
      <c r="AH29">
        <v>1.973417</v>
      </c>
      <c r="AI29">
        <v>0.19411300000000001</v>
      </c>
      <c r="AJ29">
        <v>0.19739300000000001</v>
      </c>
      <c r="AK29">
        <v>1.0169010000000001</v>
      </c>
      <c r="AL29">
        <v>0.123</v>
      </c>
      <c r="AM29">
        <v>7.7499999999999999E-2</v>
      </c>
      <c r="AN29">
        <v>8</v>
      </c>
      <c r="AO29">
        <v>1.7770000000000001E-2</v>
      </c>
      <c r="AP29">
        <v>1.0662160000000001</v>
      </c>
      <c r="AQ29">
        <v>8.4087969999999999</v>
      </c>
      <c r="AR29">
        <v>1.2132940000000001</v>
      </c>
      <c r="AS29">
        <v>0.58571600000000001</v>
      </c>
      <c r="AT29">
        <v>24.375</v>
      </c>
      <c r="AU29">
        <v>8.7658020000000008</v>
      </c>
      <c r="AV29">
        <v>5.1906000000000001E-2</v>
      </c>
      <c r="AW29">
        <v>2.9645999999999999E-2</v>
      </c>
      <c r="AX29">
        <v>20.896611</v>
      </c>
      <c r="AY29">
        <v>4.6141370000000004</v>
      </c>
      <c r="AZ29">
        <v>71.346335999999994</v>
      </c>
      <c r="BA29">
        <v>30.535803000000001</v>
      </c>
      <c r="BB29">
        <v>47.354520999999998</v>
      </c>
      <c r="BC29">
        <v>59.364705000000001</v>
      </c>
      <c r="BD29">
        <v>7.7027510000000001</v>
      </c>
      <c r="BE29">
        <v>1</v>
      </c>
    </row>
    <row r="30" spans="1:57" x14ac:dyDescent="0.25">
      <c r="A30" t="s">
        <v>994</v>
      </c>
      <c r="B30" s="29">
        <v>1</v>
      </c>
      <c r="C30" t="s">
        <v>9</v>
      </c>
      <c r="D30">
        <v>2</v>
      </c>
      <c r="E30" t="s">
        <v>1</v>
      </c>
      <c r="F30" t="s">
        <v>473</v>
      </c>
      <c r="G30" t="s">
        <v>244</v>
      </c>
      <c r="H30">
        <v>81.543422699999994</v>
      </c>
      <c r="I30">
        <v>68.725613600000003</v>
      </c>
      <c r="J30" t="s">
        <v>52</v>
      </c>
      <c r="K30" s="29">
        <v>2002</v>
      </c>
      <c r="L30" s="29">
        <v>331</v>
      </c>
      <c r="M30" s="29">
        <f t="shared" si="2"/>
        <v>16.533466533466534</v>
      </c>
      <c r="N30" s="29">
        <v>0.25910212765957669</v>
      </c>
      <c r="O30" s="29">
        <v>0.13504701989017076</v>
      </c>
      <c r="P30" s="29">
        <v>5.7524283791515289</v>
      </c>
      <c r="Q30" s="29">
        <f t="shared" si="0"/>
        <v>20.634500248887534</v>
      </c>
      <c r="R30" s="29">
        <v>1.030733191374219</v>
      </c>
      <c r="S30" s="29">
        <f t="shared" si="1"/>
        <v>0.49202912655651265</v>
      </c>
      <c r="T30" s="29">
        <v>0.73894883607760953</v>
      </c>
      <c r="U30" s="29">
        <v>5.9589499999999997</v>
      </c>
      <c r="V30" s="29">
        <v>21</v>
      </c>
      <c r="W30" s="29">
        <f t="shared" si="3"/>
        <v>1.3333333333333333</v>
      </c>
      <c r="X30" s="29">
        <f t="shared" si="4"/>
        <v>4.666666666666667</v>
      </c>
      <c r="Y30" s="29">
        <f t="shared" si="5"/>
        <v>6</v>
      </c>
      <c r="Z30" s="29">
        <v>7.5</v>
      </c>
      <c r="AA30" s="29" t="s">
        <v>2266</v>
      </c>
      <c r="AC30">
        <v>2023</v>
      </c>
      <c r="AD30">
        <v>351.21247499999998</v>
      </c>
      <c r="AE30">
        <v>5.760046</v>
      </c>
      <c r="AF30">
        <v>18.940000000000001</v>
      </c>
      <c r="AG30">
        <v>18.433025000000001</v>
      </c>
      <c r="AH30">
        <v>1.843302</v>
      </c>
      <c r="AI30">
        <v>0.173653</v>
      </c>
      <c r="AJ30">
        <v>0.178705</v>
      </c>
      <c r="AK30">
        <v>1.0290950000000001</v>
      </c>
      <c r="AL30">
        <v>0.11522499999999999</v>
      </c>
      <c r="AM30">
        <v>4.2500000000000003E-2</v>
      </c>
      <c r="AN30">
        <v>3</v>
      </c>
      <c r="AO30">
        <v>8.5419999999999992E-3</v>
      </c>
      <c r="AP30">
        <v>0.51251000000000002</v>
      </c>
      <c r="AQ30">
        <v>2.9658920000000002</v>
      </c>
      <c r="AR30">
        <v>0.83095799999999997</v>
      </c>
      <c r="AS30">
        <v>0.184978</v>
      </c>
      <c r="AT30">
        <v>20</v>
      </c>
      <c r="AU30">
        <v>3</v>
      </c>
      <c r="AV30">
        <v>4.3735000000000003E-2</v>
      </c>
      <c r="AW30">
        <v>2.6782E-2</v>
      </c>
      <c r="AX30">
        <v>23.270968</v>
      </c>
      <c r="AY30">
        <v>3.5220370000000001</v>
      </c>
      <c r="AZ30">
        <v>83.615649000000005</v>
      </c>
      <c r="BA30">
        <v>17.500605</v>
      </c>
      <c r="BB30">
        <v>20.47</v>
      </c>
      <c r="BC30">
        <v>10.131354999999999</v>
      </c>
      <c r="BD30">
        <v>6.8276130000000004</v>
      </c>
      <c r="BE30">
        <v>1.118034</v>
      </c>
    </row>
    <row r="31" spans="1:57" x14ac:dyDescent="0.25">
      <c r="A31" t="s">
        <v>994</v>
      </c>
      <c r="B31" s="29">
        <v>1</v>
      </c>
      <c r="C31" t="s">
        <v>2</v>
      </c>
      <c r="D31">
        <v>3</v>
      </c>
      <c r="E31" t="s">
        <v>1</v>
      </c>
      <c r="F31" t="s">
        <v>473</v>
      </c>
      <c r="G31" t="s">
        <v>244</v>
      </c>
      <c r="H31">
        <v>81.543422699999994</v>
      </c>
      <c r="I31">
        <v>68.725613600000003</v>
      </c>
      <c r="J31" t="s">
        <v>50</v>
      </c>
      <c r="K31" s="29">
        <v>12131</v>
      </c>
      <c r="L31" s="29">
        <v>27</v>
      </c>
      <c r="M31" s="29">
        <f t="shared" si="2"/>
        <v>0.22257027450333858</v>
      </c>
      <c r="N31" s="29">
        <v>2.1854166666669766E-2</v>
      </c>
      <c r="O31" s="29">
        <v>1.7240045092362224E-2</v>
      </c>
      <c r="P31" s="29">
        <v>34.856497835907689</v>
      </c>
      <c r="Q31" s="29">
        <f t="shared" si="0"/>
        <v>8.4695692078686271</v>
      </c>
      <c r="R31" s="29">
        <v>0.47768804803716947</v>
      </c>
      <c r="S31" s="29">
        <f t="shared" si="1"/>
        <v>6.1016016780536919E-2</v>
      </c>
      <c r="T31" s="29">
        <v>0.75125462896711315</v>
      </c>
      <c r="U31" s="29">
        <v>5.9589499999999997</v>
      </c>
      <c r="V31" s="29">
        <v>21</v>
      </c>
      <c r="W31" s="29">
        <f t="shared" si="3"/>
        <v>1.3333333333333333</v>
      </c>
      <c r="X31" s="29">
        <f t="shared" si="4"/>
        <v>4.666666666666667</v>
      </c>
      <c r="Y31" s="29">
        <f t="shared" si="5"/>
        <v>6</v>
      </c>
      <c r="Z31" s="29">
        <v>7.5</v>
      </c>
      <c r="AA31" s="29" t="s">
        <v>2266</v>
      </c>
      <c r="AC31">
        <v>12234</v>
      </c>
      <c r="AD31">
        <v>351.21247499999998</v>
      </c>
      <c r="AE31">
        <v>34.833615000000002</v>
      </c>
      <c r="AF31">
        <v>122.33</v>
      </c>
      <c r="AG31">
        <v>408.62440099999998</v>
      </c>
      <c r="AH31">
        <v>40.862439999999999</v>
      </c>
      <c r="AI31">
        <v>2.8705999999999999E-2</v>
      </c>
      <c r="AJ31">
        <v>1.3707E-2</v>
      </c>
      <c r="AK31">
        <v>0.47751300000000002</v>
      </c>
      <c r="AL31">
        <v>2.835E-2</v>
      </c>
      <c r="AM31">
        <v>2.75E-2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25">
      <c r="A32" t="s">
        <v>994</v>
      </c>
      <c r="B32" s="29">
        <v>1</v>
      </c>
      <c r="C32" t="s">
        <v>3</v>
      </c>
      <c r="D32">
        <v>4</v>
      </c>
      <c r="E32" t="s">
        <v>1</v>
      </c>
      <c r="F32" t="s">
        <v>473</v>
      </c>
      <c r="G32" t="s">
        <v>244</v>
      </c>
      <c r="H32">
        <v>81.543422699999994</v>
      </c>
      <c r="I32">
        <v>68.725613600000003</v>
      </c>
      <c r="J32" t="s">
        <v>52</v>
      </c>
      <c r="K32" s="29">
        <v>1393</v>
      </c>
      <c r="L32" s="29">
        <v>101</v>
      </c>
      <c r="M32" s="29">
        <f t="shared" si="2"/>
        <v>7.2505384063173013</v>
      </c>
      <c r="N32" s="29">
        <v>0.34560147058823404</v>
      </c>
      <c r="O32" s="29">
        <v>4.8846794428359631E-2</v>
      </c>
      <c r="P32" s="29">
        <v>4.0025638022767627</v>
      </c>
      <c r="Q32" s="29">
        <f t="shared" si="0"/>
        <v>22.384364825762297</v>
      </c>
      <c r="R32" s="29">
        <v>1.1839585271259148</v>
      </c>
      <c r="S32" s="29">
        <f t="shared" si="1"/>
        <v>0.64525446230820838</v>
      </c>
      <c r="U32" s="29">
        <v>5.9589499999999997</v>
      </c>
      <c r="V32" s="29">
        <v>21</v>
      </c>
      <c r="W32" s="29">
        <f t="shared" si="3"/>
        <v>1.3333333333333333</v>
      </c>
      <c r="X32" s="29">
        <f t="shared" si="4"/>
        <v>4.666666666666667</v>
      </c>
      <c r="Y32" s="29">
        <f t="shared" si="5"/>
        <v>6</v>
      </c>
      <c r="Z32" s="29">
        <v>7.5</v>
      </c>
      <c r="AA32" s="29" t="s">
        <v>2266</v>
      </c>
      <c r="AC32">
        <v>1422</v>
      </c>
      <c r="AD32">
        <v>351.21247499999998</v>
      </c>
      <c r="AE32">
        <v>4.0488309999999998</v>
      </c>
      <c r="AF32">
        <v>12.9</v>
      </c>
      <c r="AG32">
        <v>11.567627</v>
      </c>
      <c r="AH32">
        <v>1.156763</v>
      </c>
      <c r="AI32">
        <v>0.24695600000000001</v>
      </c>
      <c r="AJ32">
        <v>0.293574</v>
      </c>
      <c r="AK32">
        <v>1.1887700000000001</v>
      </c>
      <c r="AL32">
        <v>0.15995000000000001</v>
      </c>
      <c r="AM32">
        <v>8.2500000000000004E-2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25">
      <c r="A33" t="s">
        <v>994</v>
      </c>
      <c r="B33" s="29">
        <v>1</v>
      </c>
      <c r="C33" t="s">
        <v>13</v>
      </c>
      <c r="D33">
        <v>11</v>
      </c>
      <c r="E33" t="s">
        <v>1</v>
      </c>
      <c r="F33" t="s">
        <v>473</v>
      </c>
      <c r="G33" t="s">
        <v>244</v>
      </c>
      <c r="H33">
        <v>81.543422699999994</v>
      </c>
      <c r="I33">
        <v>68.725613600000003</v>
      </c>
      <c r="J33" t="s">
        <v>52</v>
      </c>
      <c r="K33" s="29">
        <v>2411</v>
      </c>
      <c r="L33" s="29">
        <v>393</v>
      </c>
      <c r="M33" s="29">
        <f t="shared" si="2"/>
        <v>16.300290335960181</v>
      </c>
      <c r="N33" s="29">
        <v>0.30942119565217535</v>
      </c>
      <c r="O33" s="29">
        <v>0.13217367904144373</v>
      </c>
      <c r="P33" s="29">
        <v>6.9276247862808864</v>
      </c>
      <c r="Q33" s="29">
        <f t="shared" si="0"/>
        <v>19.459303841758175</v>
      </c>
      <c r="R33" s="29">
        <v>1.2217039679847002</v>
      </c>
      <c r="S33" s="29">
        <f t="shared" si="1"/>
        <v>0.68299990316699377</v>
      </c>
      <c r="T33" s="29">
        <v>0.51350242174897431</v>
      </c>
      <c r="U33" s="29">
        <v>5.9589499999999997</v>
      </c>
      <c r="V33" s="29">
        <v>21</v>
      </c>
      <c r="W33" s="29">
        <f t="shared" si="3"/>
        <v>1.3333333333333333</v>
      </c>
      <c r="X33" s="29">
        <f t="shared" si="4"/>
        <v>4.666666666666667</v>
      </c>
      <c r="Y33" s="29">
        <f t="shared" si="5"/>
        <v>6</v>
      </c>
      <c r="Z33" s="29">
        <v>7.5</v>
      </c>
      <c r="AA33" s="29" t="s">
        <v>2266</v>
      </c>
      <c r="AC33">
        <v>2418</v>
      </c>
      <c r="AD33">
        <v>351.21247499999998</v>
      </c>
      <c r="AE33">
        <v>6.8847209999999999</v>
      </c>
      <c r="AF33">
        <v>23.16</v>
      </c>
      <c r="AG33">
        <v>28.602</v>
      </c>
      <c r="AH33">
        <v>2.8601999999999999</v>
      </c>
      <c r="AI33">
        <v>0.14510200000000001</v>
      </c>
      <c r="AJ33">
        <v>0.177735</v>
      </c>
      <c r="AK33">
        <v>1.22489</v>
      </c>
      <c r="AL33">
        <v>8.9749999999999996E-2</v>
      </c>
      <c r="AM33">
        <v>4.7500000000000001E-2</v>
      </c>
      <c r="AN33">
        <v>5</v>
      </c>
      <c r="AO33">
        <v>1.4236E-2</v>
      </c>
      <c r="AP33">
        <v>0.85418400000000005</v>
      </c>
      <c r="AQ33">
        <v>10.215054</v>
      </c>
      <c r="AR33">
        <v>2.6108500000000001</v>
      </c>
      <c r="AS33">
        <v>3.411305</v>
      </c>
      <c r="AT33">
        <v>49.4</v>
      </c>
      <c r="AU33">
        <v>58.811563</v>
      </c>
      <c r="AV33">
        <v>5.3942999999999998E-2</v>
      </c>
      <c r="AW33">
        <v>3.0268E-2</v>
      </c>
      <c r="AX33">
        <v>23.037481</v>
      </c>
      <c r="AY33">
        <v>6.7128769999999998</v>
      </c>
      <c r="AZ33">
        <v>86.879977999999994</v>
      </c>
      <c r="BA33">
        <v>23.734449000000001</v>
      </c>
      <c r="BB33">
        <v>80.092488000000003</v>
      </c>
      <c r="BC33">
        <v>75.415709000000007</v>
      </c>
      <c r="BD33">
        <v>9.5261119999999995</v>
      </c>
      <c r="BE33">
        <v>0.68718400000000002</v>
      </c>
    </row>
    <row r="34" spans="1:57" x14ac:dyDescent="0.25">
      <c r="A34" t="s">
        <v>994</v>
      </c>
      <c r="B34" s="29">
        <v>1</v>
      </c>
      <c r="C34" t="s">
        <v>16</v>
      </c>
      <c r="D34">
        <v>11</v>
      </c>
      <c r="E34" t="s">
        <v>7</v>
      </c>
      <c r="F34" t="s">
        <v>473</v>
      </c>
      <c r="G34" t="s">
        <v>244</v>
      </c>
      <c r="H34">
        <v>81.543422699999994</v>
      </c>
      <c r="I34">
        <v>68.725613600000003</v>
      </c>
      <c r="J34" t="s">
        <v>52</v>
      </c>
      <c r="K34" s="29">
        <v>3684</v>
      </c>
      <c r="L34" s="29">
        <v>19</v>
      </c>
      <c r="M34" s="29">
        <f t="shared" si="2"/>
        <v>0.51574375678610207</v>
      </c>
      <c r="N34" s="29">
        <v>0.14883333333335003</v>
      </c>
      <c r="O34" s="29">
        <v>8.6200225461811122E-3</v>
      </c>
      <c r="P34" s="29">
        <v>10.585387686710405</v>
      </c>
      <c r="Q34" s="29">
        <f t="shared" si="0"/>
        <v>15.801540941328657</v>
      </c>
      <c r="R34" s="29">
        <v>0.7125345756399416</v>
      </c>
      <c r="S34" s="29">
        <f t="shared" si="1"/>
        <v>0.17383051082223522</v>
      </c>
      <c r="T34" s="29">
        <v>0.51090333151829082</v>
      </c>
      <c r="U34" s="29">
        <v>5.9589499999999997</v>
      </c>
      <c r="V34" s="29">
        <v>21</v>
      </c>
      <c r="W34" s="29">
        <f t="shared" si="3"/>
        <v>1.3333333333333333</v>
      </c>
      <c r="X34" s="29">
        <f t="shared" si="4"/>
        <v>4.666666666666667</v>
      </c>
      <c r="Y34" s="29">
        <f t="shared" si="5"/>
        <v>6</v>
      </c>
      <c r="Z34" s="29">
        <v>7.5</v>
      </c>
      <c r="AA34" s="29" t="s">
        <v>2266</v>
      </c>
      <c r="AC34">
        <v>3733</v>
      </c>
      <c r="AD34">
        <v>351.21247499999998</v>
      </c>
      <c r="AE34">
        <v>10.628894000000001</v>
      </c>
      <c r="AF34">
        <v>37.26</v>
      </c>
      <c r="AG34">
        <v>56.245998999999998</v>
      </c>
      <c r="AH34">
        <v>5.6246</v>
      </c>
      <c r="AI34">
        <v>9.4069E-2</v>
      </c>
      <c r="AJ34">
        <v>6.7111000000000004E-2</v>
      </c>
      <c r="AK34">
        <v>0.71342799999999995</v>
      </c>
      <c r="AL34">
        <v>7.6749999999999999E-2</v>
      </c>
      <c r="AM34">
        <v>5.7500000000000002E-2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25">
      <c r="A35" t="s">
        <v>995</v>
      </c>
      <c r="B35" s="29">
        <v>1</v>
      </c>
      <c r="C35" t="s">
        <v>8</v>
      </c>
      <c r="D35">
        <v>1</v>
      </c>
      <c r="E35" t="s">
        <v>1</v>
      </c>
      <c r="F35" t="s">
        <v>473</v>
      </c>
      <c r="G35" t="s">
        <v>244</v>
      </c>
      <c r="H35">
        <v>81.543422699999994</v>
      </c>
      <c r="I35">
        <v>68.725613600000003</v>
      </c>
      <c r="J35" t="s">
        <v>52</v>
      </c>
      <c r="K35" s="29">
        <v>5169</v>
      </c>
      <c r="L35" s="29">
        <v>106</v>
      </c>
      <c r="M35" s="29">
        <f t="shared" si="2"/>
        <v>2.0506867866124976</v>
      </c>
      <c r="N35" s="29">
        <v>4.2432954545455009E-2</v>
      </c>
      <c r="O35" s="29">
        <v>7.3431557070328515E-2</v>
      </c>
      <c r="P35" s="29">
        <v>17.253078113478548</v>
      </c>
      <c r="Q35" s="29">
        <f t="shared" si="0"/>
        <v>9.133850514560514</v>
      </c>
      <c r="R35" s="29">
        <v>0.90328536836879381</v>
      </c>
      <c r="S35" s="29">
        <f t="shared" si="1"/>
        <v>0.36458130355108742</v>
      </c>
      <c r="T35" s="29">
        <v>1.0119154967560475</v>
      </c>
      <c r="U35" s="29">
        <v>5.9589499999999997</v>
      </c>
      <c r="V35" s="29">
        <v>21</v>
      </c>
      <c r="W35" s="29">
        <f t="shared" si="3"/>
        <v>1.3333333333333333</v>
      </c>
      <c r="X35" s="29">
        <f t="shared" si="4"/>
        <v>4.666666666666667</v>
      </c>
      <c r="Y35" s="29">
        <f t="shared" si="5"/>
        <v>6</v>
      </c>
      <c r="Z35" s="29">
        <v>7.5</v>
      </c>
      <c r="AA35" s="29" t="s">
        <v>2266</v>
      </c>
      <c r="AC35">
        <v>5272</v>
      </c>
      <c r="AD35">
        <v>304.92562500000003</v>
      </c>
      <c r="AE35">
        <v>17.289462</v>
      </c>
      <c r="AF35">
        <v>52.64</v>
      </c>
      <c r="AG35">
        <v>106.129969</v>
      </c>
      <c r="AH35">
        <v>10.612997</v>
      </c>
      <c r="AI35">
        <v>5.7806999999999997E-2</v>
      </c>
      <c r="AJ35">
        <v>5.1947E-2</v>
      </c>
      <c r="AK35">
        <v>0.89862900000000001</v>
      </c>
      <c r="AL35">
        <v>4.5725000000000002E-2</v>
      </c>
      <c r="AM35">
        <v>3.7499999999999999E-2</v>
      </c>
      <c r="AN35">
        <v>1</v>
      </c>
      <c r="AO35">
        <v>3.2789999999999998E-3</v>
      </c>
      <c r="AP35">
        <v>0.196769</v>
      </c>
      <c r="AQ35">
        <v>0.32245800000000002</v>
      </c>
      <c r="AR35">
        <v>0.25262499999999999</v>
      </c>
      <c r="AS35">
        <v>0</v>
      </c>
      <c r="AT35">
        <v>17</v>
      </c>
      <c r="AU35">
        <v>0</v>
      </c>
      <c r="AV35">
        <v>1.5789000000000001E-2</v>
      </c>
      <c r="AW35">
        <v>1.2649000000000001E-2</v>
      </c>
      <c r="AX35">
        <v>63.334983000000001</v>
      </c>
      <c r="AY35">
        <v>0</v>
      </c>
      <c r="AZ35">
        <v>416.66666700000002</v>
      </c>
      <c r="BA35">
        <v>0</v>
      </c>
      <c r="BB35">
        <v>0</v>
      </c>
      <c r="BC35">
        <v>0</v>
      </c>
      <c r="BD35">
        <v>5.4450570000000003</v>
      </c>
      <c r="BE35">
        <v>0.37267800000000001</v>
      </c>
    </row>
    <row r="36" spans="1:57" x14ac:dyDescent="0.25">
      <c r="A36" t="s">
        <v>995</v>
      </c>
      <c r="B36" s="29">
        <v>1</v>
      </c>
      <c r="C36" t="s">
        <v>13</v>
      </c>
      <c r="D36">
        <v>11</v>
      </c>
      <c r="E36" t="s">
        <v>1</v>
      </c>
      <c r="F36" t="s">
        <v>473</v>
      </c>
      <c r="G36" t="s">
        <v>244</v>
      </c>
      <c r="H36">
        <v>81.543422699999994</v>
      </c>
      <c r="I36">
        <v>68.725613600000003</v>
      </c>
      <c r="J36" t="s">
        <v>52</v>
      </c>
      <c r="K36" s="29">
        <v>1524</v>
      </c>
      <c r="L36" s="29">
        <v>330</v>
      </c>
      <c r="M36" s="29">
        <f t="shared" si="2"/>
        <v>21.653543307086615</v>
      </c>
      <c r="N36" s="29">
        <v>0.37779230769230981</v>
      </c>
      <c r="O36" s="29">
        <v>0.13017412389740055</v>
      </c>
      <c r="P36" s="29">
        <v>5.0868042261445749</v>
      </c>
      <c r="Q36" s="29">
        <f t="shared" si="0"/>
        <v>21.300124401894486</v>
      </c>
      <c r="R36" s="29">
        <v>1.1298533074229482</v>
      </c>
      <c r="S36" s="29">
        <f t="shared" si="1"/>
        <v>0.59114924260524182</v>
      </c>
      <c r="T36" s="29">
        <v>1.0119154967560475</v>
      </c>
      <c r="U36" s="29">
        <v>5.9589499999999997</v>
      </c>
      <c r="V36" s="29">
        <v>21</v>
      </c>
      <c r="W36" s="29">
        <f t="shared" si="3"/>
        <v>1.3333333333333333</v>
      </c>
      <c r="X36" s="29">
        <f t="shared" si="4"/>
        <v>4.666666666666667</v>
      </c>
      <c r="Y36" s="29">
        <f t="shared" si="5"/>
        <v>6</v>
      </c>
      <c r="Z36" s="29">
        <v>7.5</v>
      </c>
      <c r="AA36" s="29" t="s">
        <v>2266</v>
      </c>
      <c r="AC36">
        <v>1541</v>
      </c>
      <c r="AD36">
        <v>304.92562500000003</v>
      </c>
      <c r="AE36">
        <v>5.0536909999999997</v>
      </c>
      <c r="AF36">
        <v>14.03</v>
      </c>
      <c r="AG36">
        <v>14.504106</v>
      </c>
      <c r="AH36">
        <v>1.4504109999999999</v>
      </c>
      <c r="AI36">
        <v>0.19786300000000001</v>
      </c>
      <c r="AJ36">
        <v>0.22326499999999999</v>
      </c>
      <c r="AK36">
        <v>1.128379</v>
      </c>
      <c r="AL36">
        <v>0.11799999999999999</v>
      </c>
      <c r="AM36">
        <v>4.7500000000000001E-2</v>
      </c>
      <c r="AN36">
        <v>8</v>
      </c>
      <c r="AO36">
        <v>2.6235999999999999E-2</v>
      </c>
      <c r="AP36">
        <v>1.5741540000000001</v>
      </c>
      <c r="AQ36">
        <v>10.707333</v>
      </c>
      <c r="AR36">
        <v>1.100338</v>
      </c>
      <c r="AS36">
        <v>0.45796999999999999</v>
      </c>
      <c r="AT36">
        <v>20.625</v>
      </c>
      <c r="AU36">
        <v>6.0695379999999997</v>
      </c>
      <c r="AV36">
        <v>5.6068E-2</v>
      </c>
      <c r="AW36">
        <v>2.8365000000000001E-2</v>
      </c>
      <c r="AX36">
        <v>18.545532000000001</v>
      </c>
      <c r="AY36">
        <v>2.2428560000000002</v>
      </c>
      <c r="AZ36">
        <v>50.163027</v>
      </c>
      <c r="BA36">
        <v>18.100518000000001</v>
      </c>
      <c r="BB36">
        <v>34.097464000000002</v>
      </c>
      <c r="BC36">
        <v>44.926820999999997</v>
      </c>
      <c r="BD36">
        <v>6.1971480000000003</v>
      </c>
      <c r="BE36">
        <v>1.374369</v>
      </c>
    </row>
    <row r="37" spans="1:57" x14ac:dyDescent="0.25">
      <c r="A37" t="s">
        <v>996</v>
      </c>
      <c r="B37" s="29">
        <v>2</v>
      </c>
      <c r="C37" t="s">
        <v>38</v>
      </c>
      <c r="D37">
        <v>9</v>
      </c>
      <c r="E37" t="s">
        <v>1</v>
      </c>
      <c r="F37" t="s">
        <v>473</v>
      </c>
      <c r="G37" t="s">
        <v>245</v>
      </c>
      <c r="H37">
        <v>90.872128000000004</v>
      </c>
      <c r="I37">
        <v>81.492014299999994</v>
      </c>
      <c r="J37" t="s">
        <v>52</v>
      </c>
      <c r="K37" s="29">
        <v>5267</v>
      </c>
      <c r="L37" s="29">
        <v>67</v>
      </c>
      <c r="M37" s="29">
        <f t="shared" si="2"/>
        <v>1.2720713878868426</v>
      </c>
      <c r="N37" s="29">
        <v>0.13026071428570521</v>
      </c>
      <c r="O37" s="29">
        <v>2.4837969037203877E-2</v>
      </c>
      <c r="P37" s="29">
        <v>18.688797559850403</v>
      </c>
      <c r="Q37" s="29">
        <f t="shared" si="0"/>
        <v>7.6981310681886583</v>
      </c>
      <c r="R37" s="29">
        <v>0.53059542485578715</v>
      </c>
      <c r="S37" s="29">
        <f t="shared" si="1"/>
        <v>8.1086399619192395E-3</v>
      </c>
      <c r="U37" s="29">
        <v>5.3700700000000001</v>
      </c>
      <c r="V37" s="29">
        <v>48</v>
      </c>
      <c r="W37" s="29">
        <f>AVERAGE(2,2,1)</f>
        <v>1.6666666666666667</v>
      </c>
      <c r="X37" s="29">
        <f>AVERAGE(10,9,10)</f>
        <v>9.6666666666666661</v>
      </c>
      <c r="Y37" s="29">
        <f>AVERAGE(12,11,11)</f>
        <v>11.333333333333334</v>
      </c>
      <c r="Z37" s="29">
        <v>16</v>
      </c>
      <c r="AA37" s="29" t="s">
        <v>2267</v>
      </c>
      <c r="AC37">
        <v>5994</v>
      </c>
      <c r="AD37">
        <v>318.16314999999997</v>
      </c>
      <c r="AE37">
        <v>18.839390999999999</v>
      </c>
      <c r="AF37">
        <v>59.93</v>
      </c>
      <c r="AG37">
        <v>134.117356</v>
      </c>
      <c r="AH37">
        <v>13.411735999999999</v>
      </c>
      <c r="AI37">
        <v>5.3074000000000003E-2</v>
      </c>
      <c r="AJ37">
        <v>2.8660999999999999E-2</v>
      </c>
      <c r="AK37">
        <v>0.54002799999999995</v>
      </c>
      <c r="AL37">
        <v>4.7774999999999998E-2</v>
      </c>
      <c r="AM37">
        <v>3.7499999999999999E-2</v>
      </c>
      <c r="AN37">
        <v>3</v>
      </c>
      <c r="AO37">
        <v>9.4289999999999999E-3</v>
      </c>
      <c r="AP37">
        <v>0.565747</v>
      </c>
      <c r="AQ37">
        <v>2.3189860000000002</v>
      </c>
      <c r="AR37">
        <v>0.89534999999999998</v>
      </c>
      <c r="AS37">
        <v>0.76639800000000002</v>
      </c>
      <c r="AT37">
        <v>46.333333000000003</v>
      </c>
      <c r="AU37">
        <v>35.907288000000001</v>
      </c>
      <c r="AV37">
        <v>1.975E-2</v>
      </c>
      <c r="AW37">
        <v>8.2839999999999997E-3</v>
      </c>
      <c r="AX37">
        <v>53.159269000000002</v>
      </c>
      <c r="AY37">
        <v>5.2508559999999997</v>
      </c>
      <c r="AZ37">
        <v>201.811252</v>
      </c>
      <c r="BA37">
        <v>111.635052</v>
      </c>
      <c r="BB37">
        <v>0.81559999999999999</v>
      </c>
      <c r="BC37">
        <v>0.58686300000000002</v>
      </c>
      <c r="BD37">
        <v>8.6101320000000001</v>
      </c>
      <c r="BE37">
        <v>1.118034</v>
      </c>
    </row>
    <row r="38" spans="1:57" x14ac:dyDescent="0.25">
      <c r="A38" t="s">
        <v>997</v>
      </c>
      <c r="B38" s="29">
        <v>2</v>
      </c>
      <c r="C38" t="s">
        <v>9</v>
      </c>
      <c r="D38">
        <v>2</v>
      </c>
      <c r="E38" t="s">
        <v>1</v>
      </c>
      <c r="F38" t="s">
        <v>473</v>
      </c>
      <c r="G38" t="s">
        <v>245</v>
      </c>
      <c r="H38">
        <v>90.872128000000004</v>
      </c>
      <c r="I38">
        <v>81.492014299999994</v>
      </c>
      <c r="J38" t="s">
        <v>50</v>
      </c>
      <c r="K38" s="29">
        <v>6615</v>
      </c>
      <c r="L38" s="29">
        <v>94</v>
      </c>
      <c r="M38" s="29">
        <f t="shared" si="2"/>
        <v>1.421012849584278</v>
      </c>
      <c r="N38" s="29">
        <v>5.4527941176473443E-2</v>
      </c>
      <c r="O38" s="29">
        <v>5.4877368677131395E-2</v>
      </c>
      <c r="P38" s="29">
        <v>21.353752576424952</v>
      </c>
      <c r="Q38" s="29">
        <f t="shared" si="0"/>
        <v>5.0331760516141095</v>
      </c>
      <c r="R38" s="29">
        <v>0.57479445188746381</v>
      </c>
      <c r="S38" s="29">
        <f t="shared" si="1"/>
        <v>3.6090387069757424E-2</v>
      </c>
      <c r="U38" s="29">
        <v>5.3700700000000001</v>
      </c>
      <c r="V38" s="29">
        <v>48</v>
      </c>
      <c r="W38" s="29">
        <f>AVERAGE(2,2,1)</f>
        <v>1.6666666666666667</v>
      </c>
      <c r="X38" s="29">
        <f>AVERAGE(10,9,10)</f>
        <v>9.6666666666666661</v>
      </c>
      <c r="Y38" s="29">
        <f>AVERAGE(12,11,11)</f>
        <v>11.333333333333334</v>
      </c>
      <c r="Z38" s="29">
        <v>16</v>
      </c>
      <c r="AA38" s="29" t="s">
        <v>2267</v>
      </c>
      <c r="AC38">
        <v>7765</v>
      </c>
      <c r="AD38">
        <v>356.69355000000002</v>
      </c>
      <c r="AE38">
        <v>21.769386999999998</v>
      </c>
      <c r="AF38">
        <v>77.64</v>
      </c>
      <c r="AG38">
        <v>192.54326900000001</v>
      </c>
      <c r="AH38">
        <v>19.254327</v>
      </c>
      <c r="AI38">
        <v>4.5935999999999998E-2</v>
      </c>
      <c r="AJ38">
        <v>2.7054000000000002E-2</v>
      </c>
      <c r="AK38">
        <v>0.58894500000000005</v>
      </c>
      <c r="AL38">
        <v>4.0912999999999998E-2</v>
      </c>
      <c r="AM38">
        <v>3.2500000000000001E-2</v>
      </c>
      <c r="AN38">
        <v>5</v>
      </c>
      <c r="AO38">
        <v>1.4017999999999999E-2</v>
      </c>
      <c r="AP38">
        <v>0.84105799999999997</v>
      </c>
      <c r="AQ38">
        <v>3.2453319999999999</v>
      </c>
      <c r="AR38">
        <v>0.93933</v>
      </c>
      <c r="AS38">
        <v>0.36272199999999999</v>
      </c>
      <c r="AT38">
        <v>50.4</v>
      </c>
      <c r="AU38">
        <v>20.007498999999999</v>
      </c>
      <c r="AV38">
        <v>1.9015000000000001E-2</v>
      </c>
      <c r="AW38">
        <v>9.1140000000000006E-3</v>
      </c>
      <c r="AX38">
        <v>52.753253000000001</v>
      </c>
      <c r="AY38">
        <v>3.8098459999999998</v>
      </c>
      <c r="AZ38">
        <v>415.53014000000002</v>
      </c>
      <c r="BA38">
        <v>234.00493800000001</v>
      </c>
      <c r="BB38">
        <v>34.954962000000002</v>
      </c>
      <c r="BC38">
        <v>41.836126</v>
      </c>
      <c r="BD38">
        <v>7.8084540000000002</v>
      </c>
      <c r="BE38">
        <v>0.89752699999999996</v>
      </c>
    </row>
    <row r="39" spans="1:57" x14ac:dyDescent="0.25">
      <c r="A39" t="s">
        <v>998</v>
      </c>
      <c r="B39" s="29">
        <v>2</v>
      </c>
      <c r="C39" t="s">
        <v>13</v>
      </c>
      <c r="D39">
        <v>11</v>
      </c>
      <c r="E39" t="s">
        <v>1</v>
      </c>
      <c r="F39" t="s">
        <v>473</v>
      </c>
      <c r="G39" t="s">
        <v>245</v>
      </c>
      <c r="H39">
        <v>90.872128000000004</v>
      </c>
      <c r="I39">
        <v>81.492014299999994</v>
      </c>
      <c r="J39" t="s">
        <v>52</v>
      </c>
      <c r="K39" s="29">
        <v>5627</v>
      </c>
      <c r="L39" s="29">
        <v>101</v>
      </c>
      <c r="M39" s="29">
        <f t="shared" si="2"/>
        <v>1.7949173627154789</v>
      </c>
      <c r="N39" s="29">
        <v>8.1728333333335942E-2</v>
      </c>
      <c r="O39" s="29">
        <v>5.2488655404701899E-2</v>
      </c>
      <c r="P39" s="29">
        <v>19.690244264150504</v>
      </c>
      <c r="Q39" s="29">
        <f t="shared" si="0"/>
        <v>6.6966843638885578</v>
      </c>
      <c r="R39" s="29">
        <v>0.59338997951506389</v>
      </c>
      <c r="S39" s="29">
        <f t="shared" si="1"/>
        <v>5.4685914697357507E-2</v>
      </c>
      <c r="T39" s="29">
        <v>0.93552634888048924</v>
      </c>
      <c r="U39" s="29">
        <v>5.3700700000000001</v>
      </c>
      <c r="V39" s="29">
        <v>48</v>
      </c>
      <c r="W39" s="29">
        <f t="shared" ref="W39:W72" si="6">AVERAGE(2,2,1)</f>
        <v>1.6666666666666667</v>
      </c>
      <c r="X39" s="29">
        <f t="shared" ref="X39:X72" si="7">AVERAGE(10,9,10)</f>
        <v>9.6666666666666661</v>
      </c>
      <c r="Y39" s="29">
        <f t="shared" ref="Y39:Y72" si="8">AVERAGE(12,11,11)</f>
        <v>11.333333333333334</v>
      </c>
      <c r="Z39" s="29">
        <v>16</v>
      </c>
      <c r="AA39" s="29" t="s">
        <v>2267</v>
      </c>
      <c r="AC39">
        <v>6345</v>
      </c>
      <c r="AD39">
        <v>319.06807500000002</v>
      </c>
      <c r="AE39">
        <v>19.886037999999999</v>
      </c>
      <c r="AF39">
        <v>63.43</v>
      </c>
      <c r="AG39">
        <v>147.019948</v>
      </c>
      <c r="AH39">
        <v>14.701995</v>
      </c>
      <c r="AI39">
        <v>5.0271000000000003E-2</v>
      </c>
      <c r="AJ39">
        <v>3.0530999999999999E-2</v>
      </c>
      <c r="AK39">
        <v>0.60731500000000005</v>
      </c>
      <c r="AL39">
        <v>4.3637000000000002E-2</v>
      </c>
      <c r="AM39">
        <v>3.7499999999999999E-2</v>
      </c>
      <c r="AN39">
        <v>3</v>
      </c>
      <c r="AO39">
        <v>9.4020000000000006E-3</v>
      </c>
      <c r="AP39">
        <v>0.56414299999999995</v>
      </c>
      <c r="AQ39">
        <v>1.513002</v>
      </c>
      <c r="AR39">
        <v>0.63316700000000004</v>
      </c>
      <c r="AS39">
        <v>0.250218</v>
      </c>
      <c r="AT39">
        <v>32</v>
      </c>
      <c r="AU39">
        <v>10.148892</v>
      </c>
      <c r="AV39">
        <v>2.0424999999999999E-2</v>
      </c>
      <c r="AW39">
        <v>8.2520000000000007E-3</v>
      </c>
      <c r="AX39">
        <v>50.025151999999999</v>
      </c>
      <c r="AY39">
        <v>4.6489209999999996</v>
      </c>
      <c r="AZ39">
        <v>165.611437</v>
      </c>
      <c r="BA39">
        <v>57.150761000000003</v>
      </c>
      <c r="BB39">
        <v>43.334361999999999</v>
      </c>
      <c r="BC39">
        <v>14.202434</v>
      </c>
      <c r="BD39">
        <v>5.5179470000000004</v>
      </c>
      <c r="BE39">
        <v>0.5</v>
      </c>
    </row>
    <row r="40" spans="1:57" x14ac:dyDescent="0.25">
      <c r="A40" t="s">
        <v>998</v>
      </c>
      <c r="B40" s="29">
        <v>2</v>
      </c>
      <c r="C40" t="s">
        <v>5</v>
      </c>
      <c r="D40">
        <v>14</v>
      </c>
      <c r="E40" t="s">
        <v>1</v>
      </c>
      <c r="F40" t="s">
        <v>473</v>
      </c>
      <c r="G40" t="s">
        <v>245</v>
      </c>
      <c r="H40">
        <v>90.872128000000004</v>
      </c>
      <c r="I40">
        <v>81.492014299999994</v>
      </c>
      <c r="J40" t="s">
        <v>51</v>
      </c>
      <c r="K40" s="29">
        <v>7602</v>
      </c>
      <c r="L40" s="29">
        <v>22</v>
      </c>
      <c r="M40" s="29">
        <f t="shared" si="2"/>
        <v>0.28939752696658771</v>
      </c>
      <c r="N40" s="29">
        <v>3.1710000000001591E-2</v>
      </c>
      <c r="O40" s="29">
        <v>1.7496218468233966E-2</v>
      </c>
      <c r="P40" s="29">
        <v>26.601250559102922</v>
      </c>
      <c r="Q40" s="29">
        <f t="shared" si="0"/>
        <v>0.21432193106386066</v>
      </c>
      <c r="R40" s="29">
        <v>0.51351451946735915</v>
      </c>
      <c r="S40" s="29">
        <f t="shared" si="1"/>
        <v>2.5189545350347231E-2</v>
      </c>
      <c r="T40" s="29">
        <v>0.93552634888048924</v>
      </c>
      <c r="U40" s="29">
        <v>5.3700700000000001</v>
      </c>
      <c r="V40" s="29">
        <v>48</v>
      </c>
      <c r="W40" s="29">
        <f t="shared" si="6"/>
        <v>1.6666666666666667</v>
      </c>
      <c r="X40" s="29">
        <f t="shared" si="7"/>
        <v>9.6666666666666661</v>
      </c>
      <c r="Y40" s="29">
        <f t="shared" si="8"/>
        <v>11.333333333333334</v>
      </c>
      <c r="Z40" s="29">
        <v>16</v>
      </c>
      <c r="AA40" s="29" t="s">
        <v>2267</v>
      </c>
      <c r="AC40">
        <v>8533</v>
      </c>
      <c r="AD40">
        <v>319.06807500000002</v>
      </c>
      <c r="AE40">
        <v>26.743509</v>
      </c>
      <c r="AF40">
        <v>85.32</v>
      </c>
      <c r="AG40">
        <v>240.289986</v>
      </c>
      <c r="AH40">
        <v>24.028998999999999</v>
      </c>
      <c r="AI40">
        <v>3.7392000000000002E-2</v>
      </c>
      <c r="AJ40">
        <v>1.9536999999999999E-2</v>
      </c>
      <c r="AK40">
        <v>0.52250099999999999</v>
      </c>
      <c r="AL40">
        <v>3.4963000000000001E-2</v>
      </c>
      <c r="AM40">
        <v>3.2500000000000001E-2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25">
      <c r="A41" t="s">
        <v>999</v>
      </c>
      <c r="B41" s="29">
        <v>2</v>
      </c>
      <c r="C41" t="s">
        <v>8</v>
      </c>
      <c r="D41">
        <v>1</v>
      </c>
      <c r="E41" t="s">
        <v>1</v>
      </c>
      <c r="F41" t="s">
        <v>473</v>
      </c>
      <c r="G41" t="s">
        <v>245</v>
      </c>
      <c r="H41">
        <v>90.872128000000004</v>
      </c>
      <c r="I41">
        <v>81.492014299999994</v>
      </c>
      <c r="J41" t="s">
        <v>52</v>
      </c>
      <c r="K41" s="29">
        <v>6124</v>
      </c>
      <c r="L41" s="29">
        <v>72</v>
      </c>
      <c r="M41" s="29">
        <f t="shared" si="2"/>
        <v>1.1757021554539515</v>
      </c>
      <c r="N41" s="29">
        <v>7.6402777777779027E-2</v>
      </c>
      <c r="O41" s="29">
        <v>3.2860506066192743E-2</v>
      </c>
      <c r="P41" s="29">
        <v>22.359748794373818</v>
      </c>
      <c r="Q41" s="29">
        <f t="shared" si="0"/>
        <v>4.0271798336652438</v>
      </c>
      <c r="R41" s="29">
        <v>0.56227678609499021</v>
      </c>
      <c r="S41" s="29">
        <f t="shared" si="1"/>
        <v>2.3572721277283826E-2</v>
      </c>
      <c r="T41" s="29">
        <v>0.9411763839857179</v>
      </c>
      <c r="U41" s="29">
        <v>5.3700700000000001</v>
      </c>
      <c r="V41" s="29">
        <v>48</v>
      </c>
      <c r="W41" s="29">
        <f t="shared" si="6"/>
        <v>1.6666666666666667</v>
      </c>
      <c r="X41" s="29">
        <f t="shared" si="7"/>
        <v>9.6666666666666661</v>
      </c>
      <c r="Y41" s="29">
        <f t="shared" si="8"/>
        <v>11.333333333333334</v>
      </c>
      <c r="Z41" s="29">
        <v>16</v>
      </c>
      <c r="AA41" s="29" t="s">
        <v>2267</v>
      </c>
      <c r="AC41">
        <v>7025</v>
      </c>
      <c r="AD41">
        <v>313.71974999999998</v>
      </c>
      <c r="AE41">
        <v>22.392596999999999</v>
      </c>
      <c r="AF41">
        <v>70.239999999999995</v>
      </c>
      <c r="AG41">
        <v>178.35157000000001</v>
      </c>
      <c r="AH41">
        <v>17.835156999999999</v>
      </c>
      <c r="AI41">
        <v>4.4655E-2</v>
      </c>
      <c r="AJ41">
        <v>2.5638000000000001E-2</v>
      </c>
      <c r="AK41">
        <v>0.57414900000000002</v>
      </c>
      <c r="AL41">
        <v>3.9175000000000001E-2</v>
      </c>
      <c r="AM41">
        <v>3.2500000000000001E-2</v>
      </c>
      <c r="AN41">
        <v>2</v>
      </c>
      <c r="AO41">
        <v>6.3749999999999996E-3</v>
      </c>
      <c r="AP41">
        <v>0.38250699999999999</v>
      </c>
      <c r="AQ41">
        <v>0.95373699999999995</v>
      </c>
      <c r="AR41">
        <v>0.66678700000000002</v>
      </c>
      <c r="AS41">
        <v>0.88676500000000003</v>
      </c>
      <c r="AT41">
        <v>33.5</v>
      </c>
      <c r="AU41">
        <v>34.648232</v>
      </c>
      <c r="AV41">
        <v>2.0517000000000001E-2</v>
      </c>
      <c r="AW41">
        <v>8.5690000000000002E-3</v>
      </c>
      <c r="AX41">
        <v>122.656639</v>
      </c>
      <c r="AY41">
        <v>111.15891499999999</v>
      </c>
      <c r="AZ41">
        <v>248.17361399999999</v>
      </c>
      <c r="BA41">
        <v>192.95780199999999</v>
      </c>
      <c r="BB41">
        <v>162.5753</v>
      </c>
      <c r="BC41">
        <v>0</v>
      </c>
      <c r="BD41">
        <v>6.1164079999999998</v>
      </c>
      <c r="BE41">
        <v>0.47140500000000002</v>
      </c>
    </row>
    <row r="42" spans="1:57" x14ac:dyDescent="0.25">
      <c r="A42" t="s">
        <v>999</v>
      </c>
      <c r="B42" s="29">
        <v>2</v>
      </c>
      <c r="C42" t="s">
        <v>10</v>
      </c>
      <c r="D42">
        <v>13</v>
      </c>
      <c r="E42" t="s">
        <v>1</v>
      </c>
      <c r="F42" t="s">
        <v>473</v>
      </c>
      <c r="G42" t="s">
        <v>245</v>
      </c>
      <c r="H42">
        <v>90.872128000000004</v>
      </c>
      <c r="I42">
        <v>81.492014299999994</v>
      </c>
      <c r="J42" t="s">
        <v>51</v>
      </c>
      <c r="K42" s="29">
        <v>8426</v>
      </c>
      <c r="L42" s="29">
        <v>30</v>
      </c>
      <c r="M42" s="29">
        <f t="shared" si="2"/>
        <v>0.35604082601471637</v>
      </c>
      <c r="N42" s="29">
        <v>2.4214285714280543E-2</v>
      </c>
      <c r="O42" s="29">
        <v>2.5558171384816575E-2</v>
      </c>
      <c r="P42" s="29">
        <v>30.764736012637783</v>
      </c>
      <c r="Q42" s="29">
        <f t="shared" si="0"/>
        <v>4.3778073845987215</v>
      </c>
      <c r="R42" s="29">
        <v>0.50826330883185122</v>
      </c>
      <c r="S42" s="29">
        <f t="shared" si="1"/>
        <v>3.0440755985855161E-2</v>
      </c>
      <c r="T42" s="29">
        <v>0.9411763839857179</v>
      </c>
      <c r="U42" s="29">
        <v>5.3700700000000001</v>
      </c>
      <c r="V42" s="29">
        <v>48</v>
      </c>
      <c r="W42" s="29">
        <f t="shared" si="6"/>
        <v>1.6666666666666667</v>
      </c>
      <c r="X42" s="29">
        <f t="shared" si="7"/>
        <v>9.6666666666666661</v>
      </c>
      <c r="Y42" s="29">
        <f t="shared" si="8"/>
        <v>11.333333333333334</v>
      </c>
      <c r="Z42" s="29">
        <v>16</v>
      </c>
      <c r="AA42" s="29" t="s">
        <v>2267</v>
      </c>
      <c r="AC42">
        <v>9661</v>
      </c>
      <c r="AD42">
        <v>313.71974999999998</v>
      </c>
      <c r="AE42">
        <v>30.795000999999999</v>
      </c>
      <c r="AF42">
        <v>96.6</v>
      </c>
      <c r="AG42">
        <v>299.53246899999999</v>
      </c>
      <c r="AH42">
        <v>29.953247000000001</v>
      </c>
      <c r="AI42">
        <v>3.2467999999999997E-2</v>
      </c>
      <c r="AJ42">
        <v>1.6656000000000001E-2</v>
      </c>
      <c r="AK42">
        <v>0.51300199999999996</v>
      </c>
      <c r="AL42">
        <v>2.9874999999999999E-2</v>
      </c>
      <c r="AM42">
        <v>2.75E-2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25">
      <c r="A43" t="s">
        <v>1000</v>
      </c>
      <c r="B43" s="29">
        <v>2</v>
      </c>
      <c r="C43" t="s">
        <v>10</v>
      </c>
      <c r="D43">
        <v>13</v>
      </c>
      <c r="E43" t="s">
        <v>1</v>
      </c>
      <c r="F43" t="s">
        <v>473</v>
      </c>
      <c r="G43" t="s">
        <v>245</v>
      </c>
      <c r="H43">
        <v>90.872128000000004</v>
      </c>
      <c r="I43">
        <v>81.492014299999994</v>
      </c>
      <c r="J43" t="s">
        <v>51</v>
      </c>
      <c r="K43" s="29">
        <v>2461</v>
      </c>
      <c r="L43" s="29">
        <v>221</v>
      </c>
      <c r="M43" s="29">
        <f t="shared" si="2"/>
        <v>8.9800893945550584</v>
      </c>
      <c r="N43" s="29">
        <v>0.18401724137931127</v>
      </c>
      <c r="O43" s="29">
        <v>0.10851800367888627</v>
      </c>
      <c r="P43" s="29">
        <v>9.2090623121979007</v>
      </c>
      <c r="Q43" s="29">
        <f t="shared" si="0"/>
        <v>17.177866315841161</v>
      </c>
      <c r="R43" s="29">
        <v>1.0457910727889352</v>
      </c>
      <c r="S43" s="29">
        <f t="shared" si="1"/>
        <v>0.50708700797122885</v>
      </c>
      <c r="U43" s="29">
        <v>5.3700700000000001</v>
      </c>
      <c r="V43" s="29">
        <v>48</v>
      </c>
      <c r="W43" s="29">
        <f t="shared" si="6"/>
        <v>1.6666666666666667</v>
      </c>
      <c r="X43" s="29">
        <f t="shared" si="7"/>
        <v>9.6666666666666661</v>
      </c>
      <c r="Y43" s="29">
        <f t="shared" si="8"/>
        <v>11.333333333333334</v>
      </c>
      <c r="Z43" s="29">
        <v>16</v>
      </c>
      <c r="AA43" s="29" t="s">
        <v>2267</v>
      </c>
      <c r="AC43">
        <v>2927</v>
      </c>
      <c r="AD43">
        <v>305.07547499999998</v>
      </c>
      <c r="AE43">
        <v>9.5943470000000008</v>
      </c>
      <c r="AF43">
        <v>28.81</v>
      </c>
      <c r="AG43">
        <v>41.526544999999999</v>
      </c>
      <c r="AH43">
        <v>4.1526540000000001</v>
      </c>
      <c r="AI43">
        <v>0.10423399999999999</v>
      </c>
      <c r="AJ43">
        <v>0.109573</v>
      </c>
      <c r="AK43">
        <v>1.0512239999999999</v>
      </c>
      <c r="AL43">
        <v>7.1211999999999998E-2</v>
      </c>
      <c r="AM43">
        <v>4.2500000000000003E-2</v>
      </c>
      <c r="AN43">
        <v>7</v>
      </c>
      <c r="AO43">
        <v>2.2945E-2</v>
      </c>
      <c r="AP43">
        <v>1.376709</v>
      </c>
      <c r="AQ43">
        <v>7.5503929999999997</v>
      </c>
      <c r="AR43">
        <v>1.057839</v>
      </c>
      <c r="AS43">
        <v>0.478545</v>
      </c>
      <c r="AT43">
        <v>31.571428999999998</v>
      </c>
      <c r="AU43">
        <v>14.763210000000001</v>
      </c>
      <c r="AV43">
        <v>3.4602000000000001E-2</v>
      </c>
      <c r="AW43">
        <v>1.7590000000000001E-2</v>
      </c>
      <c r="AX43">
        <v>29.376964999999998</v>
      </c>
      <c r="AY43">
        <v>4.073035</v>
      </c>
      <c r="AZ43">
        <v>86.955009000000004</v>
      </c>
      <c r="BA43">
        <v>23.674299000000001</v>
      </c>
      <c r="BB43">
        <v>49.134878999999998</v>
      </c>
      <c r="BC43">
        <v>64.050402000000005</v>
      </c>
      <c r="BD43">
        <v>7.3411220000000004</v>
      </c>
      <c r="BE43">
        <v>1.34371</v>
      </c>
    </row>
    <row r="44" spans="1:57" x14ac:dyDescent="0.25">
      <c r="A44" t="s">
        <v>1001</v>
      </c>
      <c r="B44" s="29">
        <v>2</v>
      </c>
      <c r="C44" t="s">
        <v>21</v>
      </c>
      <c r="D44">
        <v>7</v>
      </c>
      <c r="E44" t="s">
        <v>1</v>
      </c>
      <c r="F44" t="s">
        <v>473</v>
      </c>
      <c r="G44" t="s">
        <v>245</v>
      </c>
      <c r="H44">
        <v>90.872128000000004</v>
      </c>
      <c r="I44">
        <v>81.492014299999994</v>
      </c>
      <c r="J44" t="s">
        <v>51</v>
      </c>
      <c r="K44" s="29">
        <v>12006</v>
      </c>
      <c r="L44" s="29">
        <v>7</v>
      </c>
      <c r="M44" s="29">
        <f t="shared" si="2"/>
        <v>5.8304181242711979E-2</v>
      </c>
      <c r="N44" s="29">
        <v>1.104999999999734E-2</v>
      </c>
      <c r="O44" s="29">
        <v>7.725804542650868E-3</v>
      </c>
      <c r="P44" s="29">
        <v>46.378004669533162</v>
      </c>
      <c r="Q44" s="29">
        <f t="shared" si="0"/>
        <v>19.9910760414941</v>
      </c>
      <c r="R44" s="29">
        <v>0.48374442052925243</v>
      </c>
      <c r="S44" s="29">
        <f t="shared" si="1"/>
        <v>5.4959644288453957E-2</v>
      </c>
      <c r="U44" s="29">
        <v>5.3700700000000001</v>
      </c>
      <c r="V44" s="29">
        <v>48</v>
      </c>
      <c r="W44" s="29">
        <f t="shared" si="6"/>
        <v>1.6666666666666667</v>
      </c>
      <c r="X44" s="29">
        <f t="shared" si="7"/>
        <v>9.6666666666666661</v>
      </c>
      <c r="Y44" s="29">
        <f t="shared" si="8"/>
        <v>11.333333333333334</v>
      </c>
      <c r="Z44" s="29">
        <v>16</v>
      </c>
      <c r="AA44" s="29" t="s">
        <v>2267</v>
      </c>
      <c r="AC44">
        <v>14449</v>
      </c>
      <c r="AD44">
        <v>311.98027500000001</v>
      </c>
      <c r="AE44">
        <v>46.313825000000001</v>
      </c>
      <c r="AF44">
        <v>144.47999999999999</v>
      </c>
      <c r="AG44">
        <v>586.28403500000002</v>
      </c>
      <c r="AH44">
        <v>58.628402999999999</v>
      </c>
      <c r="AI44">
        <v>2.1589000000000001E-2</v>
      </c>
      <c r="AJ44">
        <v>1.0521000000000001E-2</v>
      </c>
      <c r="AK44">
        <v>0.48733199999999999</v>
      </c>
      <c r="AL44">
        <v>1.9900000000000001E-2</v>
      </c>
      <c r="AM44">
        <v>1.7500000000000002E-2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25">
      <c r="A45" t="s">
        <v>1002</v>
      </c>
      <c r="B45" s="29">
        <v>2</v>
      </c>
      <c r="C45" t="s">
        <v>5</v>
      </c>
      <c r="D45">
        <v>14</v>
      </c>
      <c r="E45" t="s">
        <v>1</v>
      </c>
      <c r="F45" t="s">
        <v>473</v>
      </c>
      <c r="G45" t="s">
        <v>245</v>
      </c>
      <c r="H45">
        <v>90.872128000000004</v>
      </c>
      <c r="I45">
        <v>81.492014299999994</v>
      </c>
      <c r="J45" t="s">
        <v>51</v>
      </c>
      <c r="K45" s="29">
        <v>11747</v>
      </c>
      <c r="L45" s="29">
        <v>4</v>
      </c>
      <c r="M45" s="29">
        <f t="shared" si="2"/>
        <v>3.4051247126926025E-2</v>
      </c>
      <c r="N45" s="29">
        <v>1.5900000000002024E-2</v>
      </c>
      <c r="O45" s="29">
        <v>3.8493662124544949E-3</v>
      </c>
      <c r="P45" s="29">
        <v>45.21850489770295</v>
      </c>
      <c r="Q45" s="29">
        <f t="shared" si="0"/>
        <v>18.831576269663888</v>
      </c>
      <c r="R45" s="29">
        <v>0.48834500897877103</v>
      </c>
      <c r="S45" s="29">
        <f t="shared" si="1"/>
        <v>5.0359055838935352E-2</v>
      </c>
      <c r="U45" s="29">
        <v>5.3700700000000001</v>
      </c>
      <c r="V45" s="29">
        <v>48</v>
      </c>
      <c r="W45" s="29">
        <f t="shared" si="6"/>
        <v>1.6666666666666667</v>
      </c>
      <c r="X45" s="29">
        <f t="shared" si="7"/>
        <v>9.6666666666666661</v>
      </c>
      <c r="Y45" s="29">
        <f t="shared" si="8"/>
        <v>11.333333333333334</v>
      </c>
      <c r="Z45" s="29">
        <v>16</v>
      </c>
      <c r="AA45" s="29" t="s">
        <v>2267</v>
      </c>
      <c r="AC45">
        <v>14135</v>
      </c>
      <c r="AD45">
        <v>312.57220000000001</v>
      </c>
      <c r="AE45">
        <v>45.221552000000003</v>
      </c>
      <c r="AF45">
        <v>141.34</v>
      </c>
      <c r="AG45">
        <v>574.421243</v>
      </c>
      <c r="AH45">
        <v>57.442124</v>
      </c>
      <c r="AI45">
        <v>2.2110999999999999E-2</v>
      </c>
      <c r="AJ45">
        <v>1.0758E-2</v>
      </c>
      <c r="AK45">
        <v>0.48656100000000002</v>
      </c>
      <c r="AL45">
        <v>2.0375000000000001E-2</v>
      </c>
      <c r="AM45">
        <v>1.7500000000000002E-2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25">
      <c r="A46" t="s">
        <v>1003</v>
      </c>
      <c r="B46" s="29">
        <v>2</v>
      </c>
      <c r="C46" t="s">
        <v>4</v>
      </c>
      <c r="D46">
        <v>12</v>
      </c>
      <c r="E46" t="s">
        <v>1</v>
      </c>
      <c r="F46" t="s">
        <v>473</v>
      </c>
      <c r="G46" t="s">
        <v>245</v>
      </c>
      <c r="H46">
        <v>90.872128000000004</v>
      </c>
      <c r="I46">
        <v>81.492014299999994</v>
      </c>
      <c r="J46" t="s">
        <v>51</v>
      </c>
      <c r="K46" s="29">
        <v>12633</v>
      </c>
      <c r="L46" s="29">
        <v>22</v>
      </c>
      <c r="M46" s="29">
        <f t="shared" si="2"/>
        <v>0.17414707512071559</v>
      </c>
      <c r="N46" s="29">
        <v>3.0143750000003688E-2</v>
      </c>
      <c r="O46" s="29">
        <v>1.4661885518126748E-2</v>
      </c>
      <c r="P46" s="29">
        <v>46.305899937623799</v>
      </c>
      <c r="Q46" s="29">
        <f t="shared" si="0"/>
        <v>19.918971309584737</v>
      </c>
      <c r="R46" s="29">
        <v>0.47785683992731176</v>
      </c>
      <c r="S46" s="29">
        <f t="shared" si="1"/>
        <v>6.0847224890394624E-2</v>
      </c>
      <c r="U46" s="29">
        <v>5.3700700000000001</v>
      </c>
      <c r="V46" s="29">
        <v>48</v>
      </c>
      <c r="W46" s="29">
        <f t="shared" si="6"/>
        <v>1.6666666666666667</v>
      </c>
      <c r="X46" s="29">
        <f t="shared" si="7"/>
        <v>9.6666666666666661</v>
      </c>
      <c r="Y46" s="29">
        <f t="shared" si="8"/>
        <v>11.333333333333334</v>
      </c>
      <c r="Z46" s="29">
        <v>16</v>
      </c>
      <c r="AA46" s="29" t="s">
        <v>2267</v>
      </c>
      <c r="AC46">
        <v>14189</v>
      </c>
      <c r="AD46">
        <v>307.38060000000002</v>
      </c>
      <c r="AE46">
        <v>46.161012999999997</v>
      </c>
      <c r="AF46">
        <v>141.88</v>
      </c>
      <c r="AG46">
        <v>582.73100599999998</v>
      </c>
      <c r="AH46">
        <v>58.273100999999997</v>
      </c>
      <c r="AI46">
        <v>2.1662000000000001E-2</v>
      </c>
      <c r="AJ46">
        <v>1.0651000000000001E-2</v>
      </c>
      <c r="AK46">
        <v>0.49169800000000002</v>
      </c>
      <c r="AL46">
        <v>1.9975E-2</v>
      </c>
      <c r="AM46">
        <v>1.7500000000000002E-2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25">
      <c r="A47" t="s">
        <v>1004</v>
      </c>
      <c r="B47" s="29">
        <v>2</v>
      </c>
      <c r="C47" t="s">
        <v>9</v>
      </c>
      <c r="D47">
        <v>2</v>
      </c>
      <c r="E47" t="s">
        <v>1</v>
      </c>
      <c r="F47" t="s">
        <v>473</v>
      </c>
      <c r="G47" t="s">
        <v>245</v>
      </c>
      <c r="H47">
        <v>90.872128000000004</v>
      </c>
      <c r="I47">
        <v>81.492014299999994</v>
      </c>
      <c r="J47" t="s">
        <v>51</v>
      </c>
      <c r="K47" s="29">
        <v>10753</v>
      </c>
      <c r="L47" s="29">
        <v>8</v>
      </c>
      <c r="M47" s="29">
        <f t="shared" si="2"/>
        <v>7.4397842462568586E-2</v>
      </c>
      <c r="N47" s="29">
        <v>1.4199999999995327E-2</v>
      </c>
      <c r="O47" s="29">
        <v>7.1170745981640826E-3</v>
      </c>
      <c r="P47" s="29">
        <v>38.264951577029187</v>
      </c>
      <c r="Q47" s="29">
        <f t="shared" si="0"/>
        <v>11.878022948990125</v>
      </c>
      <c r="R47" s="29">
        <v>0.48567534864030992</v>
      </c>
      <c r="S47" s="29">
        <f t="shared" si="1"/>
        <v>5.3028716177396462E-2</v>
      </c>
      <c r="T47" s="29">
        <v>0.99368168618464159</v>
      </c>
      <c r="U47" s="29">
        <v>5.3700700000000001</v>
      </c>
      <c r="V47" s="29">
        <v>48</v>
      </c>
      <c r="W47" s="29">
        <f t="shared" si="6"/>
        <v>1.6666666666666667</v>
      </c>
      <c r="X47" s="29">
        <f t="shared" si="7"/>
        <v>9.6666666666666661</v>
      </c>
      <c r="Y47" s="29">
        <f t="shared" si="8"/>
        <v>11.333333333333334</v>
      </c>
      <c r="Z47" s="29">
        <v>16</v>
      </c>
      <c r="AA47" s="29" t="s">
        <v>2267</v>
      </c>
      <c r="AC47">
        <v>12099</v>
      </c>
      <c r="AD47">
        <v>317.01240000000001</v>
      </c>
      <c r="AE47">
        <v>38.165700000000001</v>
      </c>
      <c r="AF47">
        <v>120.98</v>
      </c>
      <c r="AG47">
        <v>462.56848100000002</v>
      </c>
      <c r="AH47">
        <v>46.256847999999998</v>
      </c>
      <c r="AI47">
        <v>2.6200000000000001E-2</v>
      </c>
      <c r="AJ47">
        <v>1.3631000000000001E-2</v>
      </c>
      <c r="AK47">
        <v>0.52028399999999997</v>
      </c>
      <c r="AL47">
        <v>2.4400000000000002E-2</v>
      </c>
      <c r="AM47">
        <v>2.2499999999999999E-2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25">
      <c r="A48" t="s">
        <v>1004</v>
      </c>
      <c r="B48" s="29">
        <v>2</v>
      </c>
      <c r="C48" t="s">
        <v>3</v>
      </c>
      <c r="D48">
        <v>4</v>
      </c>
      <c r="E48" t="s">
        <v>1</v>
      </c>
      <c r="F48" t="s">
        <v>473</v>
      </c>
      <c r="G48" t="s">
        <v>245</v>
      </c>
      <c r="H48">
        <v>90.872128000000004</v>
      </c>
      <c r="I48">
        <v>81.492014299999994</v>
      </c>
      <c r="J48" t="s">
        <v>51</v>
      </c>
      <c r="K48" s="29">
        <v>8636</v>
      </c>
      <c r="L48" s="29">
        <v>37</v>
      </c>
      <c r="M48" s="29">
        <f t="shared" si="2"/>
        <v>0.42843909217230197</v>
      </c>
      <c r="N48" s="29">
        <v>2.9746874999999839E-2</v>
      </c>
      <c r="O48" s="29">
        <v>2.8468298392656331E-2</v>
      </c>
      <c r="P48" s="29">
        <v>30.731528114872507</v>
      </c>
      <c r="Q48" s="29">
        <f t="shared" si="0"/>
        <v>4.3445994868334452</v>
      </c>
      <c r="R48" s="29">
        <v>0.61591903172471119</v>
      </c>
      <c r="S48" s="29">
        <f t="shared" si="1"/>
        <v>7.7214966907004801E-2</v>
      </c>
      <c r="T48" s="29">
        <v>0.96216058161142792</v>
      </c>
      <c r="U48" s="29">
        <v>5.3700700000000001</v>
      </c>
      <c r="V48" s="29">
        <v>48</v>
      </c>
      <c r="W48" s="29">
        <f t="shared" si="6"/>
        <v>1.6666666666666667</v>
      </c>
      <c r="X48" s="29">
        <f t="shared" si="7"/>
        <v>9.6666666666666661</v>
      </c>
      <c r="Y48" s="29">
        <f t="shared" si="8"/>
        <v>11.333333333333334</v>
      </c>
      <c r="Z48" s="29">
        <v>16</v>
      </c>
      <c r="AA48" s="29" t="s">
        <v>2267</v>
      </c>
      <c r="AC48">
        <v>9687</v>
      </c>
      <c r="AD48">
        <v>317.01240000000001</v>
      </c>
      <c r="AE48">
        <v>30.557164</v>
      </c>
      <c r="AF48">
        <v>96.85</v>
      </c>
      <c r="AG48">
        <v>280.69365399999998</v>
      </c>
      <c r="AH48">
        <v>28.069365000000001</v>
      </c>
      <c r="AI48">
        <v>3.2723000000000002E-2</v>
      </c>
      <c r="AJ48">
        <v>2.1231E-2</v>
      </c>
      <c r="AK48">
        <v>0.64880300000000002</v>
      </c>
      <c r="AL48">
        <v>2.7875E-2</v>
      </c>
      <c r="AM48">
        <v>2.2499999999999999E-2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61" x14ac:dyDescent="0.25">
      <c r="A49" t="s">
        <v>1004</v>
      </c>
      <c r="B49" s="29">
        <v>2</v>
      </c>
      <c r="C49" t="s">
        <v>4</v>
      </c>
      <c r="D49">
        <v>12</v>
      </c>
      <c r="E49" t="s">
        <v>1</v>
      </c>
      <c r="F49" t="s">
        <v>473</v>
      </c>
      <c r="G49" t="s">
        <v>245</v>
      </c>
      <c r="H49">
        <v>90.872128000000004</v>
      </c>
      <c r="I49">
        <v>81.492014299999994</v>
      </c>
      <c r="J49" t="s">
        <v>50</v>
      </c>
      <c r="K49" s="29">
        <v>10721</v>
      </c>
      <c r="L49" s="29">
        <v>571</v>
      </c>
      <c r="M49" s="29">
        <f t="shared" si="2"/>
        <v>5.3259957093554702</v>
      </c>
      <c r="N49" s="29">
        <v>7.9784322033898056E-2</v>
      </c>
      <c r="O49" s="29">
        <v>0.20995370064584043</v>
      </c>
      <c r="P49" s="29">
        <v>38.151078383458561</v>
      </c>
      <c r="Q49" s="29">
        <f t="shared" si="0"/>
        <v>11.764149755419499</v>
      </c>
      <c r="R49" s="29">
        <v>2.6767537497202039</v>
      </c>
      <c r="S49" s="29">
        <f t="shared" si="1"/>
        <v>2.1380496849024975</v>
      </c>
      <c r="T49" s="29">
        <v>0.97506594888087295</v>
      </c>
      <c r="U49" s="29">
        <v>5.3700700000000001</v>
      </c>
      <c r="V49" s="29">
        <v>48</v>
      </c>
      <c r="W49" s="29">
        <f t="shared" si="6"/>
        <v>1.6666666666666667</v>
      </c>
      <c r="X49" s="29">
        <f t="shared" si="7"/>
        <v>9.6666666666666661</v>
      </c>
      <c r="Y49" s="29">
        <f t="shared" si="8"/>
        <v>11.333333333333334</v>
      </c>
      <c r="Z49" s="29">
        <v>16</v>
      </c>
      <c r="AA49" s="29" t="s">
        <v>2267</v>
      </c>
      <c r="AC49">
        <v>11674</v>
      </c>
      <c r="AD49">
        <v>317.01240000000001</v>
      </c>
      <c r="AE49">
        <v>36.825057999999999</v>
      </c>
      <c r="AF49">
        <v>116.55</v>
      </c>
      <c r="AG49">
        <v>440.533163</v>
      </c>
      <c r="AH49">
        <v>44.053316000000002</v>
      </c>
      <c r="AI49">
        <v>2.7154999999999999E-2</v>
      </c>
      <c r="AJ49">
        <v>7.0940000000000003E-2</v>
      </c>
      <c r="AK49">
        <v>2.6123620000000001</v>
      </c>
      <c r="AL49">
        <v>1.9175000000000001E-2</v>
      </c>
      <c r="AM49">
        <v>1.7500000000000002E-2</v>
      </c>
      <c r="AN49">
        <v>21</v>
      </c>
      <c r="AO49">
        <v>6.6242999999999996E-2</v>
      </c>
      <c r="AP49">
        <v>3.9746079999999999</v>
      </c>
      <c r="AQ49">
        <v>10.938838000000001</v>
      </c>
      <c r="AR49">
        <v>0.79123299999999996</v>
      </c>
      <c r="AS49">
        <v>0.49420599999999998</v>
      </c>
      <c r="AT49">
        <v>60.809524000000003</v>
      </c>
      <c r="AU49">
        <v>33.847628</v>
      </c>
      <c r="AV49">
        <v>1.3228999999999999E-2</v>
      </c>
      <c r="AW49">
        <v>4.3740000000000003E-3</v>
      </c>
      <c r="AX49">
        <v>82.582595999999995</v>
      </c>
      <c r="AY49">
        <v>18.369980000000002</v>
      </c>
      <c r="AZ49">
        <v>240.52290400000001</v>
      </c>
      <c r="BA49">
        <v>176.24363199999999</v>
      </c>
      <c r="BB49">
        <v>2.9142960000000002</v>
      </c>
      <c r="BC49">
        <v>4.7257020000000001</v>
      </c>
      <c r="BD49">
        <v>6.946034</v>
      </c>
      <c r="BE49">
        <v>5.0249379999999997</v>
      </c>
    </row>
    <row r="50" spans="1:61" x14ac:dyDescent="0.25">
      <c r="A50" t="s">
        <v>1005</v>
      </c>
      <c r="B50" s="29">
        <v>2</v>
      </c>
      <c r="C50" t="s">
        <v>0</v>
      </c>
      <c r="D50">
        <v>10</v>
      </c>
      <c r="E50" t="s">
        <v>1</v>
      </c>
      <c r="F50" t="s">
        <v>473</v>
      </c>
      <c r="G50" t="s">
        <v>244</v>
      </c>
      <c r="H50">
        <v>90.872128000000004</v>
      </c>
      <c r="I50">
        <v>81.492014299999994</v>
      </c>
      <c r="J50" t="s">
        <v>51</v>
      </c>
      <c r="K50" s="29">
        <v>11218</v>
      </c>
      <c r="L50" s="29">
        <v>26</v>
      </c>
      <c r="M50" s="29">
        <f t="shared" si="2"/>
        <v>0.23177036904974149</v>
      </c>
      <c r="N50" s="29">
        <v>6.7016666666669764E-2</v>
      </c>
      <c r="O50" s="29">
        <v>1.0167528961372756E-2</v>
      </c>
      <c r="P50" s="29">
        <v>38.019779962893196</v>
      </c>
      <c r="Q50" s="29">
        <f t="shared" si="0"/>
        <v>11.632851334854134</v>
      </c>
      <c r="R50" s="29">
        <v>0.40862936084510482</v>
      </c>
      <c r="S50" s="29">
        <f t="shared" si="1"/>
        <v>0.13007470397260157</v>
      </c>
      <c r="T50" s="29">
        <v>1.000309828195431</v>
      </c>
      <c r="U50" s="29">
        <v>5.3700700000000001</v>
      </c>
      <c r="V50" s="29">
        <v>48</v>
      </c>
      <c r="W50" s="29">
        <f t="shared" si="6"/>
        <v>1.6666666666666667</v>
      </c>
      <c r="X50" s="29">
        <f t="shared" si="7"/>
        <v>9.6666666666666661</v>
      </c>
      <c r="Y50" s="29">
        <f t="shared" si="8"/>
        <v>11.333333333333334</v>
      </c>
      <c r="Z50" s="29">
        <v>16</v>
      </c>
      <c r="AA50" s="29" t="s">
        <v>2267</v>
      </c>
      <c r="AC50">
        <v>11572</v>
      </c>
      <c r="AD50">
        <v>304.57920000000001</v>
      </c>
      <c r="AE50">
        <v>37.993402000000003</v>
      </c>
      <c r="AF50">
        <v>115.71</v>
      </c>
      <c r="AG50">
        <v>460.79792300000003</v>
      </c>
      <c r="AH50">
        <v>46.079791999999998</v>
      </c>
      <c r="AI50">
        <v>2.6318000000000001E-2</v>
      </c>
      <c r="AJ50">
        <v>1.0732999999999999E-2</v>
      </c>
      <c r="AK50">
        <v>0.40781600000000001</v>
      </c>
      <c r="AL50">
        <v>2.4774999999999998E-2</v>
      </c>
      <c r="AM50">
        <v>2.2499999999999999E-2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61" x14ac:dyDescent="0.25">
      <c r="A51" t="s">
        <v>1005</v>
      </c>
      <c r="B51" s="29">
        <v>2</v>
      </c>
      <c r="C51" t="s">
        <v>5</v>
      </c>
      <c r="D51">
        <v>14</v>
      </c>
      <c r="E51" t="s">
        <v>1</v>
      </c>
      <c r="F51" t="s">
        <v>473</v>
      </c>
      <c r="G51" t="s">
        <v>244</v>
      </c>
      <c r="H51">
        <v>90.872128000000004</v>
      </c>
      <c r="I51">
        <v>81.492014299999994</v>
      </c>
      <c r="J51" t="s">
        <v>51</v>
      </c>
      <c r="K51" s="29">
        <v>13273</v>
      </c>
      <c r="L51" s="29">
        <v>128</v>
      </c>
      <c r="M51" s="29">
        <f t="shared" si="2"/>
        <v>0.96436374595042573</v>
      </c>
      <c r="N51" s="29">
        <v>5.6637500000000021E-2</v>
      </c>
      <c r="O51" s="29">
        <v>4.7448468486406201E-2</v>
      </c>
      <c r="P51" s="29">
        <v>44.984537301433534</v>
      </c>
      <c r="Q51" s="29">
        <f t="shared" si="0"/>
        <v>18.597608673394472</v>
      </c>
      <c r="R51" s="29">
        <v>0.63620817716447831</v>
      </c>
      <c r="S51" s="29">
        <f t="shared" si="1"/>
        <v>9.7504112346771921E-2</v>
      </c>
      <c r="T51" s="29">
        <v>1.000309828195431</v>
      </c>
      <c r="U51" s="29">
        <v>5.3700700000000001</v>
      </c>
      <c r="V51" s="29">
        <v>48</v>
      </c>
      <c r="W51" s="29">
        <f t="shared" si="6"/>
        <v>1.6666666666666667</v>
      </c>
      <c r="X51" s="29">
        <f t="shared" si="7"/>
        <v>9.6666666666666661</v>
      </c>
      <c r="Y51" s="29">
        <f t="shared" si="8"/>
        <v>11.333333333333334</v>
      </c>
      <c r="Z51" s="29">
        <v>16</v>
      </c>
      <c r="AA51" s="29" t="s">
        <v>2267</v>
      </c>
      <c r="AC51">
        <v>13682</v>
      </c>
      <c r="AD51">
        <v>304.57920000000001</v>
      </c>
      <c r="AE51">
        <v>44.920993000000003</v>
      </c>
      <c r="AF51">
        <v>136.81</v>
      </c>
      <c r="AG51">
        <v>557.45478200000002</v>
      </c>
      <c r="AH51">
        <v>55.745477999999999</v>
      </c>
      <c r="AI51">
        <v>2.2258E-2</v>
      </c>
      <c r="AJ51">
        <v>1.4135999999999999E-2</v>
      </c>
      <c r="AK51">
        <v>0.63510599999999995</v>
      </c>
      <c r="AL51">
        <v>1.915E-2</v>
      </c>
      <c r="AM51">
        <v>1.7500000000000002E-2</v>
      </c>
      <c r="AN51">
        <v>3</v>
      </c>
      <c r="AO51">
        <v>9.8499999999999994E-3</v>
      </c>
      <c r="AP51">
        <v>0.59097900000000003</v>
      </c>
      <c r="AQ51">
        <v>0.95746200000000004</v>
      </c>
      <c r="AR51">
        <v>0.36267500000000003</v>
      </c>
      <c r="AS51">
        <v>0.109364</v>
      </c>
      <c r="AT51">
        <v>43.666666999999997</v>
      </c>
      <c r="AU51">
        <v>9.6090239999999998</v>
      </c>
      <c r="AV51">
        <v>8.5000000000000006E-3</v>
      </c>
      <c r="AW51">
        <v>3.5509999999999999E-3</v>
      </c>
      <c r="AX51">
        <v>120.880481</v>
      </c>
      <c r="AY51">
        <v>26.067513999999999</v>
      </c>
      <c r="AZ51">
        <v>400.78695299999998</v>
      </c>
      <c r="BA51">
        <v>85.260656999999995</v>
      </c>
      <c r="BB51">
        <v>74.062088000000003</v>
      </c>
      <c r="BC51">
        <v>104.384111</v>
      </c>
      <c r="BD51">
        <v>8.0728790000000004</v>
      </c>
      <c r="BE51">
        <v>0.76376299999999997</v>
      </c>
      <c r="BH51">
        <f>COUNT(#REF!)</f>
        <v>0</v>
      </c>
      <c r="BI51" t="e">
        <f>BH51/BH53*100</f>
        <v>#DIV/0!</v>
      </c>
    </row>
    <row r="52" spans="1:61" x14ac:dyDescent="0.25">
      <c r="A52" t="s">
        <v>1006</v>
      </c>
      <c r="B52" s="29">
        <v>2</v>
      </c>
      <c r="C52" t="s">
        <v>2</v>
      </c>
      <c r="D52">
        <v>3</v>
      </c>
      <c r="E52" t="s">
        <v>1</v>
      </c>
      <c r="F52" t="s">
        <v>473</v>
      </c>
      <c r="G52" t="s">
        <v>244</v>
      </c>
      <c r="H52">
        <v>90.872128000000004</v>
      </c>
      <c r="I52">
        <v>81.492014299999994</v>
      </c>
      <c r="J52" t="s">
        <v>51</v>
      </c>
      <c r="K52" s="29">
        <v>11240</v>
      </c>
      <c r="L52" s="29">
        <v>79</v>
      </c>
      <c r="M52" s="29">
        <f t="shared" si="2"/>
        <v>0.70284697508896787</v>
      </c>
      <c r="N52" s="29">
        <v>5.9316666666663624E-2</v>
      </c>
      <c r="O52" s="29">
        <v>3.0232464576284906E-2</v>
      </c>
      <c r="P52" s="29">
        <v>37.75698909304915</v>
      </c>
      <c r="Q52" s="29">
        <f t="shared" si="0"/>
        <v>11.370060465010088</v>
      </c>
      <c r="R52" s="29">
        <v>0.47456974301888438</v>
      </c>
      <c r="S52" s="29">
        <f t="shared" si="1"/>
        <v>6.4134321798822003E-2</v>
      </c>
      <c r="T52" s="29">
        <v>0.98863745409314019</v>
      </c>
      <c r="U52" s="29">
        <v>5.3700700000000001</v>
      </c>
      <c r="V52" s="29">
        <v>48</v>
      </c>
      <c r="W52" s="29">
        <f t="shared" si="6"/>
        <v>1.6666666666666667</v>
      </c>
      <c r="X52" s="29">
        <f t="shared" si="7"/>
        <v>9.6666666666666661</v>
      </c>
      <c r="Y52" s="29">
        <f t="shared" si="8"/>
        <v>11.333333333333334</v>
      </c>
      <c r="Z52" s="29">
        <v>16</v>
      </c>
      <c r="AA52" s="29" t="s">
        <v>2267</v>
      </c>
      <c r="AC52">
        <v>11415</v>
      </c>
      <c r="AD52">
        <v>302.412125</v>
      </c>
      <c r="AE52">
        <v>37.746502</v>
      </c>
      <c r="AF52">
        <v>114.14</v>
      </c>
      <c r="AG52">
        <v>429.51351599999998</v>
      </c>
      <c r="AH52">
        <v>42.951352</v>
      </c>
      <c r="AI52">
        <v>2.6487E-2</v>
      </c>
      <c r="AJ52">
        <v>1.2565E-2</v>
      </c>
      <c r="AK52">
        <v>0.47438200000000003</v>
      </c>
      <c r="AL52">
        <v>2.4174999999999999E-2</v>
      </c>
      <c r="AM52">
        <v>2.2499999999999999E-2</v>
      </c>
      <c r="AN52">
        <v>1</v>
      </c>
      <c r="AO52">
        <v>3.307E-3</v>
      </c>
      <c r="AP52">
        <v>0.198405</v>
      </c>
      <c r="AQ52">
        <v>0.148927</v>
      </c>
      <c r="AR52">
        <v>8.3925E-2</v>
      </c>
      <c r="AS52">
        <v>0</v>
      </c>
      <c r="AT52">
        <v>17</v>
      </c>
      <c r="AU52">
        <v>0</v>
      </c>
      <c r="AV52">
        <v>5.2449999999999997E-3</v>
      </c>
      <c r="AW52">
        <v>2.764E-3</v>
      </c>
      <c r="AX52">
        <v>190.64641</v>
      </c>
      <c r="AY52">
        <v>0</v>
      </c>
      <c r="AZ52">
        <v>519.48051899999996</v>
      </c>
      <c r="BA52">
        <v>0</v>
      </c>
      <c r="BB52">
        <v>0</v>
      </c>
      <c r="BC52">
        <v>0</v>
      </c>
      <c r="BD52">
        <v>7.3307289999999998</v>
      </c>
      <c r="BE52">
        <v>0.37267800000000001</v>
      </c>
      <c r="BH52">
        <f>COUNT(#REF!)</f>
        <v>0</v>
      </c>
      <c r="BI52" t="e">
        <f>BH52/BH53*100</f>
        <v>#DIV/0!</v>
      </c>
    </row>
    <row r="53" spans="1:61" x14ac:dyDescent="0.25">
      <c r="A53" t="s">
        <v>1006</v>
      </c>
      <c r="B53" s="29">
        <v>2</v>
      </c>
      <c r="C53" t="s">
        <v>3</v>
      </c>
      <c r="D53">
        <v>4</v>
      </c>
      <c r="E53" t="s">
        <v>1</v>
      </c>
      <c r="F53" t="s">
        <v>473</v>
      </c>
      <c r="G53" t="s">
        <v>244</v>
      </c>
      <c r="H53">
        <v>90.872128000000004</v>
      </c>
      <c r="I53">
        <v>81.492014299999994</v>
      </c>
      <c r="J53" t="s">
        <v>52</v>
      </c>
      <c r="K53" s="29">
        <v>10296</v>
      </c>
      <c r="L53" s="29">
        <v>150</v>
      </c>
      <c r="M53" s="29">
        <f t="shared" si="2"/>
        <v>1.4568764568764567</v>
      </c>
      <c r="N53" s="29">
        <v>6.3044117647059014E-2</v>
      </c>
      <c r="O53" s="29">
        <v>5.7105766421871491E-2</v>
      </c>
      <c r="P53" s="29">
        <v>34.585939475269932</v>
      </c>
      <c r="Q53" s="29">
        <f t="shared" si="0"/>
        <v>8.1990108472308698</v>
      </c>
      <c r="R53" s="29">
        <v>0.49698189750134314</v>
      </c>
      <c r="S53" s="29">
        <f t="shared" si="1"/>
        <v>4.1722167316363246E-2</v>
      </c>
      <c r="T53" s="29">
        <v>1.0226321151334226</v>
      </c>
      <c r="U53" s="29">
        <v>5.3700700000000001</v>
      </c>
      <c r="V53" s="29">
        <v>48</v>
      </c>
      <c r="W53" s="29">
        <f t="shared" si="6"/>
        <v>1.6666666666666667</v>
      </c>
      <c r="X53" s="29">
        <f t="shared" si="7"/>
        <v>9.6666666666666661</v>
      </c>
      <c r="Y53" s="29">
        <f t="shared" si="8"/>
        <v>11.333333333333334</v>
      </c>
      <c r="Z53" s="29">
        <v>16</v>
      </c>
      <c r="AA53" s="29" t="s">
        <v>2267</v>
      </c>
      <c r="AC53">
        <v>10482</v>
      </c>
      <c r="AD53">
        <v>302.412125</v>
      </c>
      <c r="AE53">
        <v>34.661309000000003</v>
      </c>
      <c r="AF53">
        <v>104.81</v>
      </c>
      <c r="AG53">
        <v>377.55499500000002</v>
      </c>
      <c r="AH53">
        <v>37.755499</v>
      </c>
      <c r="AI53">
        <v>2.8847999999999999E-2</v>
      </c>
      <c r="AJ53">
        <v>1.4322E-2</v>
      </c>
      <c r="AK53">
        <v>0.49647000000000002</v>
      </c>
      <c r="AL53">
        <v>2.6275E-2</v>
      </c>
      <c r="AM53">
        <v>2.2499999999999999E-2</v>
      </c>
      <c r="AN53">
        <v>3</v>
      </c>
      <c r="AO53">
        <v>9.92E-3</v>
      </c>
      <c r="AP53">
        <v>0.59521400000000002</v>
      </c>
      <c r="AQ53">
        <v>1.5264260000000001</v>
      </c>
      <c r="AR53">
        <v>0.67488300000000001</v>
      </c>
      <c r="AS53">
        <v>0.78866999999999998</v>
      </c>
      <c r="AT53">
        <v>53.333333000000003</v>
      </c>
      <c r="AU53">
        <v>46.736851999999999</v>
      </c>
      <c r="AV53">
        <v>1.2895999999999999E-2</v>
      </c>
      <c r="AW53">
        <v>5.5799999999999999E-3</v>
      </c>
      <c r="AX53">
        <v>130.01667</v>
      </c>
      <c r="AY53">
        <v>83.297438999999997</v>
      </c>
      <c r="AZ53">
        <v>305.75959999999998</v>
      </c>
      <c r="BA53">
        <v>115.929755</v>
      </c>
      <c r="BB53">
        <v>118.36233799999999</v>
      </c>
      <c r="BC53">
        <v>167.06912700000001</v>
      </c>
      <c r="BD53">
        <v>8.3898309999999992</v>
      </c>
      <c r="BE53">
        <v>0.76376299999999997</v>
      </c>
      <c r="BH53">
        <f>SUM(BH51:BH52)</f>
        <v>0</v>
      </c>
    </row>
    <row r="54" spans="1:61" x14ac:dyDescent="0.25">
      <c r="A54" t="s">
        <v>1006</v>
      </c>
      <c r="B54" s="29">
        <v>2</v>
      </c>
      <c r="C54" t="s">
        <v>21</v>
      </c>
      <c r="D54">
        <v>7</v>
      </c>
      <c r="E54" t="s">
        <v>1</v>
      </c>
      <c r="F54" t="s">
        <v>473</v>
      </c>
      <c r="G54" t="s">
        <v>244</v>
      </c>
      <c r="H54">
        <v>90.872128000000004</v>
      </c>
      <c r="I54">
        <v>81.492014299999994</v>
      </c>
      <c r="J54" t="s">
        <v>51</v>
      </c>
      <c r="K54" s="29">
        <v>5536</v>
      </c>
      <c r="L54" s="29">
        <v>19</v>
      </c>
      <c r="M54" s="29">
        <f t="shared" si="2"/>
        <v>0.34320809248554912</v>
      </c>
      <c r="N54" s="29">
        <v>7.4766666666664136E-2</v>
      </c>
      <c r="O54" s="29">
        <v>1.0077488192094969E-2</v>
      </c>
      <c r="P54" s="29">
        <v>18.596324877145914</v>
      </c>
      <c r="Q54" s="29">
        <f t="shared" si="0"/>
        <v>7.7906037508931476</v>
      </c>
      <c r="R54" s="29">
        <v>0.50206398242756622</v>
      </c>
      <c r="S54" s="29">
        <f t="shared" si="1"/>
        <v>3.6640082390140161E-2</v>
      </c>
      <c r="T54" s="29">
        <v>0.96166215295103696</v>
      </c>
      <c r="U54" s="29">
        <v>5.3700700000000001</v>
      </c>
      <c r="V54" s="29">
        <v>48</v>
      </c>
      <c r="W54" s="29">
        <f t="shared" si="6"/>
        <v>1.6666666666666667</v>
      </c>
      <c r="X54" s="29">
        <f t="shared" si="7"/>
        <v>9.6666666666666661</v>
      </c>
      <c r="Y54" s="29">
        <f t="shared" si="8"/>
        <v>11.333333333333334</v>
      </c>
      <c r="Z54" s="29">
        <v>16</v>
      </c>
      <c r="AA54" s="29" t="s">
        <v>2267</v>
      </c>
      <c r="AC54">
        <v>5542</v>
      </c>
      <c r="AD54">
        <v>302.412125</v>
      </c>
      <c r="AE54">
        <v>18.325984999999999</v>
      </c>
      <c r="AF54">
        <v>55.41</v>
      </c>
      <c r="AG54">
        <v>156.65216899999999</v>
      </c>
      <c r="AH54">
        <v>15.665217</v>
      </c>
      <c r="AI54">
        <v>4.5104999999999999E-2</v>
      </c>
      <c r="AJ54">
        <v>2.2631999999999999E-2</v>
      </c>
      <c r="AK54">
        <v>0.501772</v>
      </c>
      <c r="AL54">
        <v>4.1050000000000003E-2</v>
      </c>
      <c r="AM54">
        <v>3.7499999999999999E-2</v>
      </c>
      <c r="AN54">
        <v>1</v>
      </c>
      <c r="AO54">
        <v>3.307E-3</v>
      </c>
      <c r="AP54">
        <v>0.198405</v>
      </c>
      <c r="AQ54">
        <v>0.50523300000000004</v>
      </c>
      <c r="AR54">
        <v>0.55832499999999996</v>
      </c>
      <c r="AS54">
        <v>0</v>
      </c>
      <c r="AT54">
        <v>28</v>
      </c>
      <c r="AU54">
        <v>0</v>
      </c>
      <c r="AV54">
        <v>2.0678999999999999E-2</v>
      </c>
      <c r="AW54">
        <v>8.541E-3</v>
      </c>
      <c r="AX54">
        <v>48.358930999999998</v>
      </c>
      <c r="AY54">
        <v>0</v>
      </c>
      <c r="AZ54">
        <v>103.626943</v>
      </c>
      <c r="BA54">
        <v>0</v>
      </c>
      <c r="BB54">
        <v>0</v>
      </c>
      <c r="BC54">
        <v>0</v>
      </c>
      <c r="BD54">
        <v>5.4640300000000002</v>
      </c>
      <c r="BE54">
        <v>0.37267800000000001</v>
      </c>
    </row>
    <row r="55" spans="1:61" x14ac:dyDescent="0.25">
      <c r="A55" t="s">
        <v>1006</v>
      </c>
      <c r="B55" s="29">
        <v>2</v>
      </c>
      <c r="C55" t="s">
        <v>38</v>
      </c>
      <c r="D55">
        <v>9</v>
      </c>
      <c r="E55" t="s">
        <v>1</v>
      </c>
      <c r="F55" t="s">
        <v>473</v>
      </c>
      <c r="G55" t="s">
        <v>244</v>
      </c>
      <c r="H55">
        <v>90.872128000000004</v>
      </c>
      <c r="I55">
        <v>81.492014299999994</v>
      </c>
      <c r="J55" t="s">
        <v>50</v>
      </c>
      <c r="K55" s="29">
        <v>13263</v>
      </c>
      <c r="L55" s="29">
        <v>3</v>
      </c>
      <c r="M55" s="29">
        <f t="shared" si="2"/>
        <v>2.2619316896629722E-2</v>
      </c>
      <c r="N55" s="29">
        <v>3.3499999999975216E-3</v>
      </c>
      <c r="O55" s="29">
        <v>3.3591627306983228E-3</v>
      </c>
      <c r="P55" s="29">
        <v>44.552575297251856</v>
      </c>
      <c r="Q55" s="29">
        <f t="shared" si="0"/>
        <v>18.165646669212794</v>
      </c>
      <c r="R55" s="29">
        <v>0.39260981805645417</v>
      </c>
      <c r="S55" s="29">
        <f t="shared" si="1"/>
        <v>0.14609424676125221</v>
      </c>
      <c r="T55" s="29">
        <v>0.99937092730451327</v>
      </c>
      <c r="U55" s="29">
        <v>5.3700700000000001</v>
      </c>
      <c r="V55" s="29">
        <v>48</v>
      </c>
      <c r="W55" s="29">
        <f t="shared" si="6"/>
        <v>1.6666666666666667</v>
      </c>
      <c r="X55" s="29">
        <f t="shared" si="7"/>
        <v>9.6666666666666661</v>
      </c>
      <c r="Y55" s="29">
        <f t="shared" si="8"/>
        <v>11.333333333333334</v>
      </c>
      <c r="Z55" s="29">
        <v>16</v>
      </c>
      <c r="AA55" s="29" t="s">
        <v>2267</v>
      </c>
      <c r="AC55">
        <v>13467</v>
      </c>
      <c r="AD55">
        <v>302.412125</v>
      </c>
      <c r="AE55">
        <v>44.531945</v>
      </c>
      <c r="AF55">
        <v>134.66</v>
      </c>
      <c r="AG55">
        <v>559.03136300000006</v>
      </c>
      <c r="AH55">
        <v>55.903136000000003</v>
      </c>
      <c r="AI55">
        <v>2.2453000000000001E-2</v>
      </c>
      <c r="AJ55">
        <v>8.8050000000000003E-3</v>
      </c>
      <c r="AK55">
        <v>0.39216400000000001</v>
      </c>
      <c r="AL55">
        <v>2.215E-2</v>
      </c>
      <c r="AM55">
        <v>2.2499999999999999E-2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61" x14ac:dyDescent="0.25">
      <c r="A56" t="s">
        <v>1006</v>
      </c>
      <c r="B56" s="29">
        <v>2</v>
      </c>
      <c r="C56" t="s">
        <v>10</v>
      </c>
      <c r="D56">
        <v>13</v>
      </c>
      <c r="E56" t="s">
        <v>1</v>
      </c>
      <c r="F56" t="s">
        <v>473</v>
      </c>
      <c r="G56" t="s">
        <v>244</v>
      </c>
      <c r="H56">
        <v>90.872128000000004</v>
      </c>
      <c r="I56">
        <v>81.492014299999994</v>
      </c>
      <c r="J56" t="s">
        <v>52</v>
      </c>
      <c r="K56" s="29">
        <v>14044</v>
      </c>
      <c r="L56" s="29">
        <v>127</v>
      </c>
      <c r="M56" s="29">
        <f t="shared" si="2"/>
        <v>0.90430076901167766</v>
      </c>
      <c r="N56" s="29">
        <v>9.0766666666667897E-2</v>
      </c>
      <c r="O56" s="29">
        <v>3.0232464576284906E-2</v>
      </c>
      <c r="P56" s="29">
        <v>47.176081389927248</v>
      </c>
      <c r="Q56" s="29">
        <f t="shared" si="0"/>
        <v>20.789152761888186</v>
      </c>
      <c r="R56" s="29">
        <v>0.55811063216196954</v>
      </c>
      <c r="S56" s="29">
        <f t="shared" si="1"/>
        <v>1.9406567344263159E-2</v>
      </c>
      <c r="T56" s="29">
        <v>1.0146475213420358</v>
      </c>
      <c r="U56" s="29">
        <v>5.3700700000000001</v>
      </c>
      <c r="V56" s="29">
        <v>48</v>
      </c>
      <c r="W56" s="29">
        <f t="shared" si="6"/>
        <v>1.6666666666666667</v>
      </c>
      <c r="X56" s="29">
        <f t="shared" si="7"/>
        <v>9.6666666666666661</v>
      </c>
      <c r="Y56" s="29">
        <f t="shared" si="8"/>
        <v>11.333333333333334</v>
      </c>
      <c r="Z56" s="29">
        <v>16</v>
      </c>
      <c r="AA56" s="29" t="s">
        <v>2267</v>
      </c>
      <c r="AC56">
        <v>14250</v>
      </c>
      <c r="AD56">
        <v>302.412125</v>
      </c>
      <c r="AE56">
        <v>47.121127000000001</v>
      </c>
      <c r="AF56">
        <v>142.49</v>
      </c>
      <c r="AG56">
        <v>616.59175300000004</v>
      </c>
      <c r="AH56">
        <v>61.659174999999998</v>
      </c>
      <c r="AI56">
        <v>2.1218999999999998E-2</v>
      </c>
      <c r="AJ56">
        <v>1.2257000000000001E-2</v>
      </c>
      <c r="AK56">
        <v>0.57766799999999996</v>
      </c>
      <c r="AL56">
        <v>1.8724999999999999E-2</v>
      </c>
      <c r="AM56">
        <v>1.7500000000000002E-2</v>
      </c>
      <c r="AN56">
        <v>1</v>
      </c>
      <c r="AO56">
        <v>3.307E-3</v>
      </c>
      <c r="AP56">
        <v>0.198405</v>
      </c>
      <c r="AQ56">
        <v>0.54035100000000003</v>
      </c>
      <c r="AR56">
        <v>0.55257500000000004</v>
      </c>
      <c r="AS56">
        <v>0</v>
      </c>
      <c r="AT56">
        <v>77</v>
      </c>
      <c r="AU56">
        <v>0</v>
      </c>
      <c r="AV56">
        <v>7.2709999999999997E-3</v>
      </c>
      <c r="AW56">
        <v>2.0079999999999998E-3</v>
      </c>
      <c r="AX56">
        <v>137.537891</v>
      </c>
      <c r="AY56">
        <v>0</v>
      </c>
      <c r="AZ56">
        <v>285.71428600000002</v>
      </c>
      <c r="BA56">
        <v>0</v>
      </c>
      <c r="BB56">
        <v>0</v>
      </c>
      <c r="BC56">
        <v>0</v>
      </c>
      <c r="BD56">
        <v>15.293255</v>
      </c>
      <c r="BE56">
        <v>0.37267800000000001</v>
      </c>
    </row>
    <row r="57" spans="1:61" x14ac:dyDescent="0.25">
      <c r="A57" t="s">
        <v>1007</v>
      </c>
      <c r="B57" s="29">
        <v>2</v>
      </c>
      <c r="C57" t="s">
        <v>8</v>
      </c>
      <c r="D57">
        <v>1</v>
      </c>
      <c r="E57" t="s">
        <v>1</v>
      </c>
      <c r="F57" t="s">
        <v>473</v>
      </c>
      <c r="G57" t="s">
        <v>244</v>
      </c>
      <c r="H57">
        <v>90.872128000000004</v>
      </c>
      <c r="I57">
        <v>81.492014299999994</v>
      </c>
      <c r="J57" t="s">
        <v>51</v>
      </c>
      <c r="K57" s="29">
        <v>7991</v>
      </c>
      <c r="L57" s="29">
        <v>20</v>
      </c>
      <c r="M57" s="29">
        <f t="shared" si="2"/>
        <v>0.25028156676260793</v>
      </c>
      <c r="N57" s="29">
        <v>7.0191666666663835E-2</v>
      </c>
      <c r="O57" s="29">
        <v>9.7490020873153144E-3</v>
      </c>
      <c r="P57" s="29">
        <v>25.96809189324556</v>
      </c>
      <c r="Q57" s="29">
        <f t="shared" si="0"/>
        <v>0.41883673479350136</v>
      </c>
      <c r="R57" s="29">
        <v>0.55330160025592434</v>
      </c>
      <c r="S57" s="29">
        <f t="shared" si="1"/>
        <v>1.4597535438217957E-2</v>
      </c>
      <c r="T57" s="29">
        <v>0.98660853625600065</v>
      </c>
      <c r="U57" s="29">
        <v>5.3700700000000001</v>
      </c>
      <c r="V57" s="29">
        <v>48</v>
      </c>
      <c r="W57" s="29">
        <f t="shared" si="6"/>
        <v>1.6666666666666667</v>
      </c>
      <c r="X57" s="29">
        <f t="shared" si="7"/>
        <v>9.6666666666666661</v>
      </c>
      <c r="Y57" s="29">
        <f t="shared" si="8"/>
        <v>11.333333333333334</v>
      </c>
      <c r="Z57" s="29">
        <v>16</v>
      </c>
      <c r="AA57" s="29" t="s">
        <v>2267</v>
      </c>
      <c r="AC57">
        <v>8156</v>
      </c>
      <c r="AD57">
        <v>313.939525</v>
      </c>
      <c r="AE57">
        <v>25.979526</v>
      </c>
      <c r="AF57">
        <v>81.53</v>
      </c>
      <c r="AG57">
        <v>250.41163900000001</v>
      </c>
      <c r="AH57">
        <v>25.041163999999998</v>
      </c>
      <c r="AI57">
        <v>3.8488000000000001E-2</v>
      </c>
      <c r="AJ57">
        <v>2.1412E-2</v>
      </c>
      <c r="AK57">
        <v>0.55633999999999995</v>
      </c>
      <c r="AL57">
        <v>3.4775E-2</v>
      </c>
      <c r="AM57">
        <v>3.2500000000000001E-2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61" x14ac:dyDescent="0.25">
      <c r="A58" t="s">
        <v>1007</v>
      </c>
      <c r="B58" s="29">
        <v>2</v>
      </c>
      <c r="C58" t="s">
        <v>3</v>
      </c>
      <c r="D58">
        <v>4</v>
      </c>
      <c r="E58" t="s">
        <v>1</v>
      </c>
      <c r="F58" t="s">
        <v>473</v>
      </c>
      <c r="G58" t="s">
        <v>244</v>
      </c>
      <c r="H58">
        <v>90.872128000000004</v>
      </c>
      <c r="I58">
        <v>81.492014299999994</v>
      </c>
      <c r="J58" t="s">
        <v>50</v>
      </c>
      <c r="K58" s="29">
        <v>7494</v>
      </c>
      <c r="L58" s="29">
        <v>84</v>
      </c>
      <c r="M58" s="29">
        <f t="shared" si="2"/>
        <v>1.1208967173738991</v>
      </c>
      <c r="N58" s="29">
        <v>7.5409090909087637E-2</v>
      </c>
      <c r="O58" s="29">
        <v>3.5746340986822819E-2</v>
      </c>
      <c r="P58" s="29">
        <v>24.353007214113656</v>
      </c>
      <c r="Q58" s="29">
        <f t="shared" si="0"/>
        <v>2.0339214139254054</v>
      </c>
      <c r="R58" s="29">
        <v>0.53094684053463637</v>
      </c>
      <c r="S58" s="29">
        <f t="shared" si="1"/>
        <v>7.7572242830700189E-3</v>
      </c>
      <c r="T58" s="29">
        <v>0.98309201294569049</v>
      </c>
      <c r="U58" s="29">
        <v>5.3700700000000001</v>
      </c>
      <c r="V58" s="29">
        <v>48</v>
      </c>
      <c r="W58" s="29">
        <f t="shared" si="6"/>
        <v>1.6666666666666667</v>
      </c>
      <c r="X58" s="29">
        <f t="shared" si="7"/>
        <v>9.6666666666666661</v>
      </c>
      <c r="Y58" s="29">
        <f t="shared" si="8"/>
        <v>11.333333333333334</v>
      </c>
      <c r="Z58" s="29">
        <v>16</v>
      </c>
      <c r="AA58" s="29" t="s">
        <v>2267</v>
      </c>
      <c r="AC58">
        <v>7648</v>
      </c>
      <c r="AD58">
        <v>313.939525</v>
      </c>
      <c r="AE58">
        <v>24.36138</v>
      </c>
      <c r="AF58">
        <v>76.47</v>
      </c>
      <c r="AG58">
        <v>205.46525</v>
      </c>
      <c r="AH58">
        <v>20.546524999999999</v>
      </c>
      <c r="AI58">
        <v>4.1043999999999997E-2</v>
      </c>
      <c r="AJ58">
        <v>2.1739000000000001E-2</v>
      </c>
      <c r="AK58">
        <v>0.52964800000000001</v>
      </c>
      <c r="AL58">
        <v>3.6475E-2</v>
      </c>
      <c r="AM58">
        <v>2.75E-2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61" x14ac:dyDescent="0.25">
      <c r="A59" t="s">
        <v>1007</v>
      </c>
      <c r="B59" s="29">
        <v>2</v>
      </c>
      <c r="C59" t="s">
        <v>5</v>
      </c>
      <c r="D59">
        <v>14</v>
      </c>
      <c r="E59" t="s">
        <v>1</v>
      </c>
      <c r="F59" t="s">
        <v>473</v>
      </c>
      <c r="G59" t="s">
        <v>244</v>
      </c>
      <c r="H59">
        <v>90.872128000000004</v>
      </c>
      <c r="I59">
        <v>81.492014299999994</v>
      </c>
      <c r="J59" t="s">
        <v>52</v>
      </c>
      <c r="K59" s="29">
        <v>11857</v>
      </c>
      <c r="L59" s="29">
        <v>73</v>
      </c>
      <c r="M59" s="29">
        <f t="shared" si="2"/>
        <v>0.615670068314076</v>
      </c>
      <c r="N59" s="29">
        <v>5.8787500000011761E-2</v>
      </c>
      <c r="O59" s="29">
        <v>2.5997338899507505E-2</v>
      </c>
      <c r="P59" s="29">
        <v>38.531305916432558</v>
      </c>
      <c r="Q59" s="29">
        <f t="shared" si="0"/>
        <v>12.144377288393496</v>
      </c>
      <c r="R59" s="29">
        <v>0.41404678891942692</v>
      </c>
      <c r="S59" s="29">
        <f t="shared" si="1"/>
        <v>0.12465727589827946</v>
      </c>
      <c r="T59" s="29">
        <v>0.99258828231932217</v>
      </c>
      <c r="U59" s="29">
        <v>5.3700700000000001</v>
      </c>
      <c r="V59" s="29">
        <v>48</v>
      </c>
      <c r="W59" s="29">
        <f t="shared" si="6"/>
        <v>1.6666666666666667</v>
      </c>
      <c r="X59" s="29">
        <f t="shared" si="7"/>
        <v>9.6666666666666661</v>
      </c>
      <c r="Y59" s="29">
        <f t="shared" si="8"/>
        <v>11.333333333333334</v>
      </c>
      <c r="Z59" s="29">
        <v>16</v>
      </c>
      <c r="AA59" s="29" t="s">
        <v>2267</v>
      </c>
      <c r="AC59">
        <v>12076</v>
      </c>
      <c r="AD59">
        <v>313.939525</v>
      </c>
      <c r="AE59">
        <v>38.466006999999998</v>
      </c>
      <c r="AF59">
        <v>120.75</v>
      </c>
      <c r="AG59">
        <v>496.16395199999999</v>
      </c>
      <c r="AH59">
        <v>49.616394999999997</v>
      </c>
      <c r="AI59">
        <v>2.5995000000000001E-2</v>
      </c>
      <c r="AJ59">
        <v>1.0722000000000001E-2</v>
      </c>
      <c r="AK59">
        <v>0.41246899999999997</v>
      </c>
      <c r="AL59">
        <v>2.4375000000000001E-2</v>
      </c>
      <c r="AM59">
        <v>2.2499999999999999E-2</v>
      </c>
      <c r="AN59">
        <v>1</v>
      </c>
      <c r="AO59">
        <v>3.1849999999999999E-3</v>
      </c>
      <c r="AP59">
        <v>0.19112000000000001</v>
      </c>
      <c r="AQ59">
        <v>0.24842700000000001</v>
      </c>
      <c r="AR59">
        <v>0.2293</v>
      </c>
      <c r="AS59">
        <v>0</v>
      </c>
      <c r="AT59">
        <v>30</v>
      </c>
      <c r="AU59">
        <v>0</v>
      </c>
      <c r="AV59">
        <v>7.9070000000000008E-3</v>
      </c>
      <c r="AW59">
        <v>4.4840000000000001E-3</v>
      </c>
      <c r="AX59">
        <v>126.47187099999999</v>
      </c>
      <c r="AY59">
        <v>0</v>
      </c>
      <c r="AZ59">
        <v>317.46031699999997</v>
      </c>
      <c r="BA59">
        <v>0</v>
      </c>
      <c r="BB59">
        <v>0</v>
      </c>
      <c r="BC59">
        <v>0</v>
      </c>
      <c r="BD59">
        <v>7.7464370000000002</v>
      </c>
      <c r="BE59">
        <v>0.37267800000000001</v>
      </c>
    </row>
    <row r="60" spans="1:61" x14ac:dyDescent="0.25">
      <c r="A60" t="s">
        <v>1008</v>
      </c>
      <c r="B60" s="29">
        <v>2</v>
      </c>
      <c r="C60" t="s">
        <v>9</v>
      </c>
      <c r="D60">
        <v>2</v>
      </c>
      <c r="E60" t="s">
        <v>1</v>
      </c>
      <c r="F60" t="s">
        <v>473</v>
      </c>
      <c r="G60" t="s">
        <v>244</v>
      </c>
      <c r="H60">
        <v>90.872128000000004</v>
      </c>
      <c r="I60">
        <v>81.492014299999994</v>
      </c>
      <c r="J60" t="s">
        <v>51</v>
      </c>
      <c r="K60" s="29">
        <v>17317</v>
      </c>
      <c r="L60" s="29">
        <v>143</v>
      </c>
      <c r="M60" s="29">
        <f t="shared" si="2"/>
        <v>0.82577813709072012</v>
      </c>
      <c r="N60" s="29">
        <v>2.8697500000002662E-2</v>
      </c>
      <c r="O60" s="29">
        <v>6.6721261199659765E-2</v>
      </c>
      <c r="P60" s="29">
        <v>57.77060400972541</v>
      </c>
      <c r="Q60" s="29">
        <f t="shared" si="0"/>
        <v>31.383675381686349</v>
      </c>
      <c r="R60" s="29">
        <v>0.64122581806496137</v>
      </c>
      <c r="S60" s="29">
        <f t="shared" si="1"/>
        <v>0.10252175324725499</v>
      </c>
      <c r="T60" s="29">
        <v>0.98372909220097104</v>
      </c>
      <c r="U60" s="29">
        <v>5.3700700000000001</v>
      </c>
      <c r="V60" s="29">
        <v>48</v>
      </c>
      <c r="W60" s="29">
        <f t="shared" si="6"/>
        <v>1.6666666666666667</v>
      </c>
      <c r="X60" s="29">
        <f t="shared" si="7"/>
        <v>9.6666666666666661</v>
      </c>
      <c r="Y60" s="29">
        <f t="shared" si="8"/>
        <v>11.333333333333334</v>
      </c>
      <c r="Z60" s="29">
        <v>16</v>
      </c>
      <c r="AA60" s="29" t="s">
        <v>2267</v>
      </c>
      <c r="AC60">
        <v>17497</v>
      </c>
      <c r="AD60">
        <v>302.60447499999998</v>
      </c>
      <c r="AE60">
        <v>57.821351999999997</v>
      </c>
      <c r="AF60">
        <v>174.96</v>
      </c>
      <c r="AG60">
        <v>758.859512</v>
      </c>
      <c r="AH60">
        <v>75.885951000000006</v>
      </c>
      <c r="AI60">
        <v>1.7292999999999999E-2</v>
      </c>
      <c r="AJ60">
        <v>1.1073E-2</v>
      </c>
      <c r="AK60">
        <v>0.64034500000000005</v>
      </c>
      <c r="AL60">
        <v>1.4975E-2</v>
      </c>
      <c r="AM60">
        <v>1.2500000000000001E-2</v>
      </c>
      <c r="AN60">
        <v>1</v>
      </c>
      <c r="AO60">
        <v>3.3050000000000002E-3</v>
      </c>
      <c r="AP60">
        <v>0.19827900000000001</v>
      </c>
      <c r="AQ60">
        <v>0.35434599999999999</v>
      </c>
      <c r="AR60">
        <v>0.32029999999999997</v>
      </c>
      <c r="AS60">
        <v>0</v>
      </c>
      <c r="AT60">
        <v>62</v>
      </c>
      <c r="AU60">
        <v>0</v>
      </c>
      <c r="AV60">
        <v>5.2509999999999996E-3</v>
      </c>
      <c r="AW60">
        <v>2.5699999999999998E-3</v>
      </c>
      <c r="AX60">
        <v>190.44645600000001</v>
      </c>
      <c r="AY60">
        <v>0</v>
      </c>
      <c r="AZ60">
        <v>373.83177599999999</v>
      </c>
      <c r="BA60">
        <v>0</v>
      </c>
      <c r="BB60">
        <v>0</v>
      </c>
      <c r="BC60">
        <v>0</v>
      </c>
      <c r="BD60">
        <v>14.797069</v>
      </c>
      <c r="BE60">
        <v>0.37267800000000001</v>
      </c>
    </row>
    <row r="61" spans="1:61" x14ac:dyDescent="0.25">
      <c r="A61" t="s">
        <v>1008</v>
      </c>
      <c r="B61" s="29">
        <v>2</v>
      </c>
      <c r="C61" t="s">
        <v>2</v>
      </c>
      <c r="D61">
        <v>3</v>
      </c>
      <c r="E61" t="s">
        <v>1</v>
      </c>
      <c r="F61" t="s">
        <v>473</v>
      </c>
      <c r="G61" t="s">
        <v>244</v>
      </c>
      <c r="H61">
        <v>90.872128000000004</v>
      </c>
      <c r="I61">
        <v>81.492014299999994</v>
      </c>
      <c r="J61" t="s">
        <v>52</v>
      </c>
      <c r="K61" s="29">
        <v>14338</v>
      </c>
      <c r="L61" s="29">
        <v>277</v>
      </c>
      <c r="M61" s="29">
        <f t="shared" si="2"/>
        <v>1.9319291393499791</v>
      </c>
      <c r="N61" s="29">
        <v>6.5160714285713281E-2</v>
      </c>
      <c r="O61" s="29">
        <v>9.3409765679523679E-2</v>
      </c>
      <c r="P61" s="29">
        <v>47.83247215403609</v>
      </c>
      <c r="Q61" s="29">
        <f t="shared" si="0"/>
        <v>21.445543525997028</v>
      </c>
      <c r="R61" s="29">
        <v>0.56135053642002752</v>
      </c>
      <c r="S61" s="29">
        <f t="shared" si="1"/>
        <v>2.2646471602321139E-2</v>
      </c>
      <c r="T61" s="29">
        <v>0.77842633958588026</v>
      </c>
      <c r="U61" s="29">
        <v>5.3700700000000001</v>
      </c>
      <c r="V61" s="29">
        <v>48</v>
      </c>
      <c r="W61" s="29">
        <f t="shared" si="6"/>
        <v>1.6666666666666667</v>
      </c>
      <c r="X61" s="29">
        <f t="shared" si="7"/>
        <v>9.6666666666666661</v>
      </c>
      <c r="Y61" s="29">
        <f t="shared" si="8"/>
        <v>11.333333333333334</v>
      </c>
      <c r="Z61" s="29">
        <v>16</v>
      </c>
      <c r="AA61" s="29" t="s">
        <v>2267</v>
      </c>
      <c r="AC61">
        <v>14481</v>
      </c>
      <c r="AD61">
        <v>302.60447499999998</v>
      </c>
      <c r="AE61">
        <v>47.854546999999997</v>
      </c>
      <c r="AF61">
        <v>144.80000000000001</v>
      </c>
      <c r="AG61">
        <v>589.43744400000003</v>
      </c>
      <c r="AH61">
        <v>58.943744000000002</v>
      </c>
      <c r="AI61">
        <v>2.0893999999999999E-2</v>
      </c>
      <c r="AJ61">
        <v>1.1709000000000001E-2</v>
      </c>
      <c r="AK61">
        <v>0.56041399999999997</v>
      </c>
      <c r="AL61">
        <v>1.8874999999999999E-2</v>
      </c>
      <c r="AM61">
        <v>1.7500000000000002E-2</v>
      </c>
      <c r="AN61">
        <v>7</v>
      </c>
      <c r="AO61">
        <v>2.3133000000000001E-2</v>
      </c>
      <c r="AP61">
        <v>1.38795</v>
      </c>
      <c r="AQ61">
        <v>3.7704580000000001</v>
      </c>
      <c r="AR61">
        <v>0.72984300000000002</v>
      </c>
      <c r="AS61">
        <v>0.53823299999999996</v>
      </c>
      <c r="AT61">
        <v>78</v>
      </c>
      <c r="AU61">
        <v>57.277104000000001</v>
      </c>
      <c r="AV61">
        <v>9.4780000000000003E-3</v>
      </c>
      <c r="AW61">
        <v>3.0709999999999999E-3</v>
      </c>
      <c r="AX61">
        <v>105.941085</v>
      </c>
      <c r="AY61">
        <v>7.6129309999999997</v>
      </c>
      <c r="AZ61">
        <v>546.49153899999999</v>
      </c>
      <c r="BA61">
        <v>374.73147999999998</v>
      </c>
      <c r="BB61">
        <v>22.317907999999999</v>
      </c>
      <c r="BC61">
        <v>38.372824000000001</v>
      </c>
      <c r="BD61">
        <v>9.6332400000000007</v>
      </c>
      <c r="BE61">
        <v>1.213352</v>
      </c>
    </row>
    <row r="62" spans="1:61" x14ac:dyDescent="0.25">
      <c r="A62" t="s">
        <v>1008</v>
      </c>
      <c r="B62" s="29">
        <v>2</v>
      </c>
      <c r="C62" t="s">
        <v>32</v>
      </c>
      <c r="D62">
        <v>3</v>
      </c>
      <c r="E62" t="s">
        <v>7</v>
      </c>
      <c r="F62" t="s">
        <v>473</v>
      </c>
      <c r="G62" t="s">
        <v>244</v>
      </c>
      <c r="H62">
        <v>90.872128000000004</v>
      </c>
      <c r="I62">
        <v>81.492014299999994</v>
      </c>
      <c r="J62" t="s">
        <v>52</v>
      </c>
      <c r="K62" s="29">
        <v>6502</v>
      </c>
      <c r="L62" s="29">
        <v>7</v>
      </c>
      <c r="M62" s="29">
        <f t="shared" si="2"/>
        <v>0.1076591817902184</v>
      </c>
      <c r="N62" s="29">
        <v>8.5624999999993179E-2</v>
      </c>
      <c r="O62" s="29">
        <v>3.3360630599829884E-3</v>
      </c>
      <c r="P62" s="29">
        <v>21.691082016009389</v>
      </c>
      <c r="Q62" s="29">
        <f t="shared" si="0"/>
        <v>4.6958466120296727</v>
      </c>
      <c r="R62" s="29">
        <v>0.45120304806875289</v>
      </c>
      <c r="S62" s="29">
        <f t="shared" si="1"/>
        <v>8.7501016748953497E-2</v>
      </c>
      <c r="T62" s="29">
        <v>0.77579064776248452</v>
      </c>
      <c r="U62" s="29">
        <v>5.3700700000000001</v>
      </c>
      <c r="V62" s="29">
        <v>48</v>
      </c>
      <c r="W62" s="29">
        <f t="shared" si="6"/>
        <v>1.6666666666666667</v>
      </c>
      <c r="X62" s="29">
        <f t="shared" si="7"/>
        <v>9.6666666666666661</v>
      </c>
      <c r="Y62" s="29">
        <f t="shared" si="8"/>
        <v>11.333333333333334</v>
      </c>
      <c r="Z62" s="29">
        <v>16</v>
      </c>
      <c r="AA62" s="29" t="s">
        <v>2267</v>
      </c>
      <c r="AC62">
        <v>6535</v>
      </c>
      <c r="AD62">
        <v>302.60447499999998</v>
      </c>
      <c r="AE62">
        <v>21.595846999999999</v>
      </c>
      <c r="AF62">
        <v>65.34</v>
      </c>
      <c r="AG62">
        <v>191.45178100000001</v>
      </c>
      <c r="AH62">
        <v>19.145178000000001</v>
      </c>
      <c r="AI62">
        <v>4.6295000000000003E-2</v>
      </c>
      <c r="AJ62">
        <v>2.1026E-2</v>
      </c>
      <c r="AK62">
        <v>0.45417200000000002</v>
      </c>
      <c r="AL62">
        <v>4.2299999999999997E-2</v>
      </c>
      <c r="AM62">
        <v>3.7499999999999999E-2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61" x14ac:dyDescent="0.25">
      <c r="A63" t="s">
        <v>1008</v>
      </c>
      <c r="B63" s="29">
        <v>2</v>
      </c>
      <c r="C63" t="s">
        <v>3</v>
      </c>
      <c r="D63">
        <v>4</v>
      </c>
      <c r="E63" t="s">
        <v>1</v>
      </c>
      <c r="F63" t="s">
        <v>473</v>
      </c>
      <c r="G63" t="s">
        <v>244</v>
      </c>
      <c r="H63">
        <v>90.872128000000004</v>
      </c>
      <c r="I63">
        <v>81.492014299999994</v>
      </c>
      <c r="J63" t="s">
        <v>50</v>
      </c>
      <c r="K63" s="29">
        <v>6187</v>
      </c>
      <c r="L63" s="29">
        <v>0</v>
      </c>
      <c r="M63" s="29">
        <f t="shared" si="2"/>
        <v>0</v>
      </c>
      <c r="N63" s="29">
        <v>0</v>
      </c>
      <c r="O63" s="29">
        <v>0</v>
      </c>
      <c r="P63" s="29">
        <v>20.640222152114749</v>
      </c>
      <c r="Q63" s="29">
        <f t="shared" si="0"/>
        <v>5.7467064759243129</v>
      </c>
      <c r="R63" s="29">
        <v>0.57747141932849633</v>
      </c>
      <c r="S63" s="29">
        <f t="shared" si="1"/>
        <v>3.8767354510789942E-2</v>
      </c>
      <c r="T63" s="29">
        <v>0.87329260563718092</v>
      </c>
      <c r="U63" s="29">
        <v>5.3700700000000001</v>
      </c>
      <c r="V63" s="29">
        <v>48</v>
      </c>
      <c r="W63" s="29">
        <f t="shared" si="6"/>
        <v>1.6666666666666667</v>
      </c>
      <c r="X63" s="29">
        <f t="shared" si="7"/>
        <v>9.6666666666666661</v>
      </c>
      <c r="Y63" s="29">
        <f t="shared" si="8"/>
        <v>11.333333333333334</v>
      </c>
      <c r="Z63" s="29">
        <v>16</v>
      </c>
      <c r="AA63" s="29" t="s">
        <v>2267</v>
      </c>
      <c r="AC63">
        <v>6245</v>
      </c>
      <c r="AD63">
        <v>302.60447499999998</v>
      </c>
      <c r="AE63">
        <v>20.637499999999999</v>
      </c>
      <c r="AF63">
        <v>62.43</v>
      </c>
      <c r="AG63">
        <v>196.347307</v>
      </c>
      <c r="AH63">
        <v>19.634730999999999</v>
      </c>
      <c r="AI63">
        <v>4.0030000000000003E-2</v>
      </c>
      <c r="AJ63">
        <v>2.3071999999999999E-2</v>
      </c>
      <c r="AK63">
        <v>0.57635899999999995</v>
      </c>
      <c r="AL63">
        <v>3.635E-2</v>
      </c>
      <c r="AM63">
        <v>3.2500000000000001E-2</v>
      </c>
      <c r="AN63">
        <v>2</v>
      </c>
      <c r="AO63">
        <v>6.6090000000000003E-3</v>
      </c>
      <c r="AP63">
        <v>0.39655699999999999</v>
      </c>
      <c r="AQ63">
        <v>1.4891909999999999</v>
      </c>
      <c r="AR63">
        <v>1.0741000000000001</v>
      </c>
      <c r="AS63">
        <v>0.36575099999999999</v>
      </c>
      <c r="AT63">
        <v>46.5</v>
      </c>
      <c r="AU63">
        <v>12.020815000000001</v>
      </c>
      <c r="AV63">
        <v>2.3607E-2</v>
      </c>
      <c r="AW63">
        <v>7.2839999999999997E-3</v>
      </c>
      <c r="AX63">
        <v>42.945408</v>
      </c>
      <c r="AY63">
        <v>3.432185</v>
      </c>
      <c r="AZ63">
        <v>87.018837000000005</v>
      </c>
      <c r="BA63">
        <v>15.925827999999999</v>
      </c>
      <c r="BB63">
        <v>168.81735</v>
      </c>
      <c r="BC63">
        <v>0</v>
      </c>
      <c r="BD63">
        <v>5.3959900000000003</v>
      </c>
      <c r="BE63">
        <v>0.47140500000000002</v>
      </c>
    </row>
    <row r="64" spans="1:61" x14ac:dyDescent="0.25">
      <c r="A64" t="s">
        <v>1008</v>
      </c>
      <c r="B64" s="29">
        <v>2</v>
      </c>
      <c r="C64" t="s">
        <v>12</v>
      </c>
      <c r="D64">
        <v>5</v>
      </c>
      <c r="E64" t="s">
        <v>1</v>
      </c>
      <c r="F64" t="s">
        <v>473</v>
      </c>
      <c r="G64" t="s">
        <v>244</v>
      </c>
      <c r="H64">
        <v>90.872128000000004</v>
      </c>
      <c r="I64">
        <v>81.492014299999994</v>
      </c>
      <c r="J64" t="s">
        <v>52</v>
      </c>
      <c r="K64" s="29">
        <v>13343</v>
      </c>
      <c r="L64" s="29">
        <v>227</v>
      </c>
      <c r="M64" s="29">
        <f t="shared" si="2"/>
        <v>1.7012665817282471</v>
      </c>
      <c r="N64" s="29">
        <v>5.7258333333334258E-2</v>
      </c>
      <c r="O64" s="29">
        <v>7.0057324259642756E-2</v>
      </c>
      <c r="P64" s="29">
        <v>44.513089409353015</v>
      </c>
      <c r="Q64" s="29">
        <f t="shared" si="0"/>
        <v>18.126160781313953</v>
      </c>
      <c r="R64" s="29">
        <v>0.50172026535705949</v>
      </c>
      <c r="S64" s="29">
        <f t="shared" si="1"/>
        <v>3.6983799460646893E-2</v>
      </c>
      <c r="T64" s="29">
        <v>0.99076799562743234</v>
      </c>
      <c r="U64" s="29">
        <v>5.3700700000000001</v>
      </c>
      <c r="V64" s="29">
        <v>48</v>
      </c>
      <c r="W64" s="29">
        <f t="shared" si="6"/>
        <v>1.6666666666666667</v>
      </c>
      <c r="X64" s="29">
        <f t="shared" si="7"/>
        <v>9.6666666666666661</v>
      </c>
      <c r="Y64" s="29">
        <f t="shared" si="8"/>
        <v>11.333333333333334</v>
      </c>
      <c r="Z64" s="29">
        <v>16</v>
      </c>
      <c r="AA64" s="29" t="s">
        <v>2267</v>
      </c>
      <c r="AC64">
        <v>13468</v>
      </c>
      <c r="AD64">
        <v>302.60447499999998</v>
      </c>
      <c r="AE64">
        <v>44.506943</v>
      </c>
      <c r="AF64">
        <v>134.66999999999999</v>
      </c>
      <c r="AG64">
        <v>565.51196400000003</v>
      </c>
      <c r="AH64">
        <v>56.551195999999997</v>
      </c>
      <c r="AI64">
        <v>2.2464000000000001E-2</v>
      </c>
      <c r="AJ64">
        <v>1.1243E-2</v>
      </c>
      <c r="AK64">
        <v>0.50046999999999997</v>
      </c>
      <c r="AL64">
        <v>2.0575E-2</v>
      </c>
      <c r="AM64">
        <v>1.7500000000000002E-2</v>
      </c>
      <c r="AN64">
        <v>4</v>
      </c>
      <c r="AO64">
        <v>1.3219E-2</v>
      </c>
      <c r="AP64">
        <v>0.79311500000000001</v>
      </c>
      <c r="AQ64">
        <v>1.3142259999999999</v>
      </c>
      <c r="AR64">
        <v>0.30123699999999998</v>
      </c>
      <c r="AS64">
        <v>0.203128</v>
      </c>
      <c r="AT64">
        <v>44.25</v>
      </c>
      <c r="AU64">
        <v>22.867370999999999</v>
      </c>
      <c r="AV64">
        <v>6.9649999999999998E-3</v>
      </c>
      <c r="AW64">
        <v>3.9909999999999998E-3</v>
      </c>
      <c r="AX64">
        <v>159.62971300000001</v>
      </c>
      <c r="AY64">
        <v>34.065801</v>
      </c>
      <c r="AZ64">
        <v>466.02646600000003</v>
      </c>
      <c r="BA64">
        <v>49.729374999999997</v>
      </c>
      <c r="BB64">
        <v>47.544857999999998</v>
      </c>
      <c r="BC64">
        <v>79.816389999999998</v>
      </c>
      <c r="BD64">
        <v>10.889646000000001</v>
      </c>
      <c r="BE64">
        <v>1.105542</v>
      </c>
    </row>
    <row r="65" spans="1:57" x14ac:dyDescent="0.25">
      <c r="A65" t="s">
        <v>1008</v>
      </c>
      <c r="B65" s="29">
        <v>2</v>
      </c>
      <c r="C65" t="s">
        <v>10</v>
      </c>
      <c r="D65">
        <v>13</v>
      </c>
      <c r="E65" t="s">
        <v>1</v>
      </c>
      <c r="F65" t="s">
        <v>473</v>
      </c>
      <c r="G65" t="s">
        <v>244</v>
      </c>
      <c r="H65">
        <v>90.872128000000004</v>
      </c>
      <c r="I65">
        <v>81.492014299999994</v>
      </c>
      <c r="J65" t="s">
        <v>52</v>
      </c>
      <c r="K65" s="29">
        <v>11876</v>
      </c>
      <c r="L65" s="29">
        <v>94</v>
      </c>
      <c r="M65" s="29">
        <f t="shared" si="2"/>
        <v>0.79151229370158294</v>
      </c>
      <c r="N65" s="29">
        <v>6.90899999999985E-2</v>
      </c>
      <c r="O65" s="29">
        <v>3.3360630599829882E-2</v>
      </c>
      <c r="P65" s="29">
        <v>39.619084900357969</v>
      </c>
      <c r="Q65" s="29">
        <f t="shared" si="0"/>
        <v>13.232156272318907</v>
      </c>
      <c r="R65" s="29">
        <v>0.43795909631217012</v>
      </c>
      <c r="S65" s="29">
        <f t="shared" si="1"/>
        <v>0.10074496850553627</v>
      </c>
      <c r="T65" s="29">
        <v>0.97702862919545042</v>
      </c>
      <c r="U65" s="29">
        <v>5.3700700000000001</v>
      </c>
      <c r="V65" s="29">
        <v>48</v>
      </c>
      <c r="W65" s="29">
        <f t="shared" si="6"/>
        <v>1.6666666666666667</v>
      </c>
      <c r="X65" s="29">
        <f t="shared" si="7"/>
        <v>9.6666666666666661</v>
      </c>
      <c r="Y65" s="29">
        <f t="shared" si="8"/>
        <v>11.333333333333334</v>
      </c>
      <c r="Z65" s="29">
        <v>16</v>
      </c>
      <c r="AA65" s="29" t="s">
        <v>2267</v>
      </c>
      <c r="AC65">
        <v>11965</v>
      </c>
      <c r="AD65">
        <v>302.60447499999998</v>
      </c>
      <c r="AE65">
        <v>39.540063000000004</v>
      </c>
      <c r="AF65">
        <v>119.64</v>
      </c>
      <c r="AG65">
        <v>494.820786</v>
      </c>
      <c r="AH65">
        <v>49.482078999999999</v>
      </c>
      <c r="AI65">
        <v>2.5287E-2</v>
      </c>
      <c r="AJ65">
        <v>1.1075E-2</v>
      </c>
      <c r="AK65">
        <v>0.43796499999999999</v>
      </c>
      <c r="AL65">
        <v>2.3199999999999998E-2</v>
      </c>
      <c r="AM65">
        <v>2.2499999999999999E-2</v>
      </c>
      <c r="AN65">
        <v>2</v>
      </c>
      <c r="AO65">
        <v>6.6090000000000003E-3</v>
      </c>
      <c r="AP65">
        <v>0.39655699999999999</v>
      </c>
      <c r="AQ65">
        <v>0.351024</v>
      </c>
      <c r="AR65">
        <v>0.17711299999999999</v>
      </c>
      <c r="AS65">
        <v>0.115983</v>
      </c>
      <c r="AT65">
        <v>21</v>
      </c>
      <c r="AU65">
        <v>8.4852810000000005</v>
      </c>
      <c r="AV65">
        <v>8.8559999999999993E-3</v>
      </c>
      <c r="AW65">
        <v>4.7580000000000001E-3</v>
      </c>
      <c r="AX65">
        <v>123.775567</v>
      </c>
      <c r="AY65">
        <v>33.146185000000003</v>
      </c>
      <c r="AZ65">
        <v>398.54000200000002</v>
      </c>
      <c r="BA65">
        <v>44.643222000000002</v>
      </c>
      <c r="BB65">
        <v>113.97692499999999</v>
      </c>
      <c r="BC65">
        <v>0</v>
      </c>
      <c r="BD65">
        <v>5.0078950000000004</v>
      </c>
      <c r="BE65">
        <v>0.47140500000000002</v>
      </c>
    </row>
    <row r="66" spans="1:57" x14ac:dyDescent="0.25">
      <c r="A66" t="s">
        <v>1009</v>
      </c>
      <c r="B66" s="29">
        <v>2</v>
      </c>
      <c r="C66" t="s">
        <v>4</v>
      </c>
      <c r="D66">
        <v>12</v>
      </c>
      <c r="E66" t="s">
        <v>1</v>
      </c>
      <c r="F66" t="s">
        <v>473</v>
      </c>
      <c r="G66" t="s">
        <v>244</v>
      </c>
      <c r="H66">
        <v>90.872128000000004</v>
      </c>
      <c r="I66">
        <v>81.492014299999994</v>
      </c>
      <c r="J66" t="s">
        <v>52</v>
      </c>
      <c r="K66" s="29">
        <v>12664</v>
      </c>
      <c r="L66" s="29">
        <v>80</v>
      </c>
      <c r="M66" s="29">
        <f t="shared" si="2"/>
        <v>0.63171193935565384</v>
      </c>
      <c r="N66" s="29">
        <v>6.917499999999932E-2</v>
      </c>
      <c r="O66" s="29">
        <v>2.4969931997701287E-2</v>
      </c>
      <c r="P66" s="29">
        <v>39.527402352361136</v>
      </c>
      <c r="Q66" s="29">
        <f t="shared" si="0"/>
        <v>13.140473724322074</v>
      </c>
      <c r="R66" s="29">
        <v>0.37457571317553762</v>
      </c>
      <c r="S66" s="29">
        <f t="shared" si="1"/>
        <v>0.16412835164216877</v>
      </c>
      <c r="T66" s="29">
        <v>0.75078574562933176</v>
      </c>
      <c r="U66" s="29">
        <v>5.3700700000000001</v>
      </c>
      <c r="V66" s="29">
        <v>48</v>
      </c>
      <c r="W66" s="29">
        <f t="shared" si="6"/>
        <v>1.6666666666666667</v>
      </c>
      <c r="X66" s="29">
        <f t="shared" si="7"/>
        <v>9.6666666666666661</v>
      </c>
      <c r="Y66" s="29">
        <f t="shared" si="8"/>
        <v>11.333333333333334</v>
      </c>
      <c r="Z66" s="29">
        <v>16</v>
      </c>
      <c r="AA66" s="29" t="s">
        <v>2267</v>
      </c>
      <c r="AC66">
        <v>12758</v>
      </c>
      <c r="AD66">
        <v>323.20347500000003</v>
      </c>
      <c r="AE66">
        <v>39.473585</v>
      </c>
      <c r="AF66">
        <v>127.57</v>
      </c>
      <c r="AG66">
        <v>534.132161</v>
      </c>
      <c r="AH66">
        <v>53.413215999999998</v>
      </c>
      <c r="AI66">
        <v>2.5329999999999998E-2</v>
      </c>
      <c r="AJ66">
        <v>9.4870000000000006E-3</v>
      </c>
      <c r="AK66">
        <v>0.37454599999999999</v>
      </c>
      <c r="AL66">
        <v>2.4049999999999998E-2</v>
      </c>
      <c r="AM66">
        <v>2.2499999999999999E-2</v>
      </c>
      <c r="AN66">
        <v>1</v>
      </c>
      <c r="AO66">
        <v>3.094E-3</v>
      </c>
      <c r="AP66">
        <v>0.185642</v>
      </c>
      <c r="AQ66">
        <v>0.32136700000000001</v>
      </c>
      <c r="AR66">
        <v>0.36985000000000001</v>
      </c>
      <c r="AS66">
        <v>0</v>
      </c>
      <c r="AT66">
        <v>41</v>
      </c>
      <c r="AU66">
        <v>0</v>
      </c>
      <c r="AV66">
        <v>9.2460000000000007E-3</v>
      </c>
      <c r="AW66">
        <v>3.3440000000000002E-3</v>
      </c>
      <c r="AX66">
        <v>108.15195300000001</v>
      </c>
      <c r="AY66">
        <v>0</v>
      </c>
      <c r="AZ66">
        <v>253.164557</v>
      </c>
      <c r="BA66">
        <v>0</v>
      </c>
      <c r="BB66">
        <v>0</v>
      </c>
      <c r="BC66">
        <v>0</v>
      </c>
      <c r="BD66">
        <v>7.9444189999999999</v>
      </c>
      <c r="BE66">
        <v>0.37267800000000001</v>
      </c>
    </row>
    <row r="67" spans="1:57" x14ac:dyDescent="0.25">
      <c r="A67" t="s">
        <v>1009</v>
      </c>
      <c r="B67" s="29">
        <v>2</v>
      </c>
      <c r="C67" t="s">
        <v>5</v>
      </c>
      <c r="D67">
        <v>14</v>
      </c>
      <c r="E67" t="s">
        <v>1</v>
      </c>
      <c r="F67" t="s">
        <v>473</v>
      </c>
      <c r="G67" t="s">
        <v>244</v>
      </c>
      <c r="H67">
        <v>90.872128000000004</v>
      </c>
      <c r="I67">
        <v>81.492014299999994</v>
      </c>
      <c r="J67" t="s">
        <v>50</v>
      </c>
      <c r="K67" s="29">
        <v>13829</v>
      </c>
      <c r="L67" s="29">
        <v>42</v>
      </c>
      <c r="M67" s="29">
        <f t="shared" si="2"/>
        <v>0.30370959577699036</v>
      </c>
      <c r="N67" s="29">
        <v>4.5890000000002831E-2</v>
      </c>
      <c r="O67" s="29">
        <v>1.5606207498563304E-2</v>
      </c>
      <c r="P67" s="29">
        <v>43.163648699526384</v>
      </c>
      <c r="Q67" s="29">
        <f t="shared" si="0"/>
        <v>16.776720071487322</v>
      </c>
      <c r="R67" s="29">
        <v>0.4937098577311273</v>
      </c>
      <c r="S67" s="29">
        <f t="shared" ref="S67:S99" si="9">ABS(R67-$R$103)</f>
        <v>4.4994207086579086E-2</v>
      </c>
      <c r="T67" s="29">
        <v>0.75078574562933176</v>
      </c>
      <c r="U67" s="29">
        <v>5.3700700000000001</v>
      </c>
      <c r="V67" s="29">
        <v>48</v>
      </c>
      <c r="W67" s="29">
        <f t="shared" si="6"/>
        <v>1.6666666666666667</v>
      </c>
      <c r="X67" s="29">
        <f t="shared" si="7"/>
        <v>9.6666666666666661</v>
      </c>
      <c r="Y67" s="29">
        <f t="shared" si="8"/>
        <v>11.333333333333334</v>
      </c>
      <c r="Z67" s="29">
        <v>16</v>
      </c>
      <c r="AA67" s="29" t="s">
        <v>2267</v>
      </c>
      <c r="AC67">
        <v>13949</v>
      </c>
      <c r="AD67">
        <v>323.20347500000003</v>
      </c>
      <c r="AE67">
        <v>43.158571000000002</v>
      </c>
      <c r="AF67">
        <v>139.47999999999999</v>
      </c>
      <c r="AG67">
        <v>669.90682200000003</v>
      </c>
      <c r="AH67">
        <v>66.990682000000007</v>
      </c>
      <c r="AI67">
        <v>1.7061E-2</v>
      </c>
      <c r="AJ67">
        <v>8.4279999999999997E-3</v>
      </c>
      <c r="AK67">
        <v>0.494004</v>
      </c>
      <c r="AL67">
        <v>1.5225000000000001E-2</v>
      </c>
      <c r="AM67">
        <v>1.2500000000000001E-2</v>
      </c>
      <c r="AN67">
        <v>14</v>
      </c>
      <c r="AO67">
        <v>4.3316E-2</v>
      </c>
      <c r="AP67">
        <v>2.5989819999999999</v>
      </c>
      <c r="AQ67">
        <v>6.7029889999999996</v>
      </c>
      <c r="AR67">
        <v>0.73080900000000004</v>
      </c>
      <c r="AS67">
        <v>0.21069499999999999</v>
      </c>
      <c r="AT67">
        <v>66.785713999999999</v>
      </c>
      <c r="AU67">
        <v>17.633790000000001</v>
      </c>
      <c r="AV67">
        <v>1.1109000000000001E-2</v>
      </c>
      <c r="AW67">
        <v>3.4480000000000001E-3</v>
      </c>
      <c r="AX67">
        <v>91.36318</v>
      </c>
      <c r="AY67">
        <v>9.8923810000000003</v>
      </c>
      <c r="AZ67">
        <v>264.59038399999997</v>
      </c>
      <c r="BA67">
        <v>192.282083</v>
      </c>
      <c r="BB67">
        <v>14.207473</v>
      </c>
      <c r="BC67">
        <v>19.948022000000002</v>
      </c>
      <c r="BD67">
        <v>7.6544819999999998</v>
      </c>
      <c r="BE67">
        <v>2.054805</v>
      </c>
    </row>
    <row r="68" spans="1:57" x14ac:dyDescent="0.25">
      <c r="A68" t="s">
        <v>1010</v>
      </c>
      <c r="B68" s="29">
        <v>2</v>
      </c>
      <c r="C68" t="s">
        <v>9</v>
      </c>
      <c r="D68">
        <v>2</v>
      </c>
      <c r="E68" t="s">
        <v>1</v>
      </c>
      <c r="F68" t="s">
        <v>473</v>
      </c>
      <c r="G68" t="s">
        <v>244</v>
      </c>
      <c r="H68">
        <v>90.872128000000004</v>
      </c>
      <c r="I68">
        <v>81.492014299999994</v>
      </c>
      <c r="J68" t="s">
        <v>50</v>
      </c>
      <c r="K68" s="29">
        <v>3904</v>
      </c>
      <c r="L68" s="29">
        <v>479</v>
      </c>
      <c r="M68" s="29">
        <f t="shared" ref="M68:M100" si="10">L68/K68*100</f>
        <v>12.269467213114755</v>
      </c>
      <c r="N68" s="29">
        <v>0.152281060606059</v>
      </c>
      <c r="O68" s="29">
        <v>0.17969205157457982</v>
      </c>
      <c r="P68" s="29">
        <v>10.6290571113206</v>
      </c>
      <c r="Q68" s="29">
        <f t="shared" si="0"/>
        <v>15.757871516718462</v>
      </c>
      <c r="R68" s="29">
        <v>1.1539604127315068</v>
      </c>
      <c r="S68" s="29">
        <f t="shared" si="9"/>
        <v>0.61525634791380046</v>
      </c>
      <c r="T68" s="29">
        <v>0.82484576053296077</v>
      </c>
      <c r="U68" s="29">
        <v>5.3700700000000001</v>
      </c>
      <c r="V68" s="29">
        <v>48</v>
      </c>
      <c r="W68" s="29">
        <f t="shared" si="6"/>
        <v>1.6666666666666667</v>
      </c>
      <c r="X68" s="29">
        <f t="shared" si="7"/>
        <v>9.6666666666666661</v>
      </c>
      <c r="Y68" s="29">
        <f t="shared" si="8"/>
        <v>11.333333333333334</v>
      </c>
      <c r="Z68" s="29">
        <v>16</v>
      </c>
      <c r="AA68" s="29" t="s">
        <v>2267</v>
      </c>
      <c r="AC68">
        <v>3929</v>
      </c>
      <c r="AD68">
        <v>369.78805</v>
      </c>
      <c r="AE68">
        <v>10.625005</v>
      </c>
      <c r="AF68">
        <v>38.82</v>
      </c>
      <c r="AG68">
        <v>59.578750999999997</v>
      </c>
      <c r="AH68">
        <v>5.9578749999999996</v>
      </c>
      <c r="AI68">
        <v>9.4119999999999995E-2</v>
      </c>
      <c r="AJ68">
        <v>0.108392</v>
      </c>
      <c r="AK68">
        <v>1.1516379999999999</v>
      </c>
      <c r="AL68">
        <v>6.0900000000000003E-2</v>
      </c>
      <c r="AM68">
        <v>2.75E-2</v>
      </c>
      <c r="AN68">
        <v>10</v>
      </c>
      <c r="AO68">
        <v>2.7043000000000001E-2</v>
      </c>
      <c r="AP68">
        <v>1.6225510000000001</v>
      </c>
      <c r="AQ68">
        <v>12.725884000000001</v>
      </c>
      <c r="AR68">
        <v>1.7062330000000001</v>
      </c>
      <c r="AS68">
        <v>0.97996300000000003</v>
      </c>
      <c r="AT68">
        <v>50</v>
      </c>
      <c r="AU68">
        <v>26.695817000000002</v>
      </c>
      <c r="AV68">
        <v>3.4820999999999998E-2</v>
      </c>
      <c r="AW68">
        <v>1.6742E-2</v>
      </c>
      <c r="AX68">
        <v>30.216415000000001</v>
      </c>
      <c r="AY68">
        <v>5.423114</v>
      </c>
      <c r="AZ68">
        <v>91.815545</v>
      </c>
      <c r="BA68">
        <v>25.440536999999999</v>
      </c>
      <c r="BB68">
        <v>24.867483</v>
      </c>
      <c r="BC68">
        <v>47.155143000000002</v>
      </c>
      <c r="BD68">
        <v>9.3952369999999998</v>
      </c>
      <c r="BE68">
        <v>2.7180430000000002</v>
      </c>
    </row>
    <row r="69" spans="1:57" x14ac:dyDescent="0.25">
      <c r="A69" t="s">
        <v>1010</v>
      </c>
      <c r="B69" s="29">
        <v>2</v>
      </c>
      <c r="C69" t="s">
        <v>256</v>
      </c>
      <c r="D69">
        <v>2</v>
      </c>
      <c r="E69" t="s">
        <v>7</v>
      </c>
      <c r="F69" t="s">
        <v>473</v>
      </c>
      <c r="G69" t="s">
        <v>244</v>
      </c>
      <c r="H69">
        <v>90.872128000000004</v>
      </c>
      <c r="I69">
        <v>81.492014299999994</v>
      </c>
      <c r="J69" t="s">
        <v>52</v>
      </c>
      <c r="K69" s="29">
        <v>14412</v>
      </c>
      <c r="L69" s="29">
        <v>71</v>
      </c>
      <c r="M69" s="29">
        <f t="shared" si="10"/>
        <v>0.49264501804052185</v>
      </c>
      <c r="N69" s="29">
        <v>6.5987499999995425E-2</v>
      </c>
      <c r="O69" s="29">
        <v>2.1780854736312708E-2</v>
      </c>
      <c r="P69" s="29">
        <v>39.238209807467342</v>
      </c>
      <c r="Q69" s="29">
        <f t="shared" ref="Q69:Q99" si="11">ABS(P69-$P$103)</f>
        <v>12.85128117942828</v>
      </c>
      <c r="R69" s="29">
        <v>0.43786537155609173</v>
      </c>
      <c r="S69" s="29">
        <f t="shared" si="9"/>
        <v>0.10083869326161465</v>
      </c>
      <c r="T69" s="29">
        <v>0.76887678008718618</v>
      </c>
      <c r="U69" s="29">
        <v>5.3700700000000001</v>
      </c>
      <c r="V69" s="29">
        <v>48</v>
      </c>
      <c r="W69" s="29">
        <f t="shared" si="6"/>
        <v>1.6666666666666667</v>
      </c>
      <c r="X69" s="29">
        <f t="shared" si="7"/>
        <v>9.6666666666666661</v>
      </c>
      <c r="Y69" s="29">
        <f t="shared" si="8"/>
        <v>11.333333333333334</v>
      </c>
      <c r="Z69" s="29">
        <v>16</v>
      </c>
      <c r="AA69" s="29" t="s">
        <v>2267</v>
      </c>
      <c r="AC69">
        <v>14500</v>
      </c>
      <c r="AD69">
        <v>369.78805</v>
      </c>
      <c r="AE69">
        <v>39.211651000000003</v>
      </c>
      <c r="AF69">
        <v>144.97999999999999</v>
      </c>
      <c r="AG69">
        <v>596.30415000000005</v>
      </c>
      <c r="AH69">
        <v>59.630414999999999</v>
      </c>
      <c r="AI69">
        <v>2.5498E-2</v>
      </c>
      <c r="AJ69">
        <v>1.1169E-2</v>
      </c>
      <c r="AK69">
        <v>0.43804999999999999</v>
      </c>
      <c r="AL69">
        <v>2.3875E-2</v>
      </c>
      <c r="AM69">
        <v>2.2499999999999999E-2</v>
      </c>
      <c r="AN69">
        <v>1</v>
      </c>
      <c r="AO69">
        <v>2.7039999999999998E-3</v>
      </c>
      <c r="AP69">
        <v>0.16225500000000001</v>
      </c>
      <c r="AQ69">
        <v>0.62068999999999996</v>
      </c>
      <c r="AR69">
        <v>1.286</v>
      </c>
      <c r="AS69">
        <v>0</v>
      </c>
      <c r="AT69">
        <v>90</v>
      </c>
      <c r="AU69">
        <v>0</v>
      </c>
      <c r="AV69">
        <v>1.4449E-2</v>
      </c>
      <c r="AW69">
        <v>4.8679999999999999E-3</v>
      </c>
      <c r="AX69">
        <v>69.206843000000006</v>
      </c>
      <c r="AY69">
        <v>0</v>
      </c>
      <c r="AZ69">
        <v>325.20325200000002</v>
      </c>
      <c r="BA69">
        <v>0</v>
      </c>
      <c r="BB69">
        <v>0</v>
      </c>
      <c r="BC69">
        <v>0</v>
      </c>
      <c r="BD69">
        <v>6.4885989999999998</v>
      </c>
      <c r="BE69">
        <v>0.34992699999999999</v>
      </c>
    </row>
    <row r="70" spans="1:57" x14ac:dyDescent="0.25">
      <c r="A70" t="s">
        <v>1010</v>
      </c>
      <c r="B70" s="29">
        <v>2</v>
      </c>
      <c r="C70" t="s">
        <v>13</v>
      </c>
      <c r="D70">
        <v>11</v>
      </c>
      <c r="E70" t="s">
        <v>1</v>
      </c>
      <c r="F70" t="s">
        <v>473</v>
      </c>
      <c r="G70" t="s">
        <v>244</v>
      </c>
      <c r="H70">
        <v>90.872128000000004</v>
      </c>
      <c r="I70">
        <v>81.492014299999994</v>
      </c>
      <c r="J70" t="s">
        <v>50</v>
      </c>
      <c r="K70" s="29">
        <v>12260</v>
      </c>
      <c r="L70" s="29">
        <v>485</v>
      </c>
      <c r="M70" s="29">
        <f t="shared" si="10"/>
        <v>3.9559543230016314</v>
      </c>
      <c r="N70" s="29">
        <v>6.4909722222223937E-2</v>
      </c>
      <c r="O70" s="29">
        <v>0.14702076947011078</v>
      </c>
      <c r="P70" s="29">
        <v>33.379159883399225</v>
      </c>
      <c r="Q70" s="29">
        <f t="shared" si="11"/>
        <v>6.9922312553601635</v>
      </c>
      <c r="R70" s="29">
        <v>1.4150835603717145</v>
      </c>
      <c r="S70" s="29">
        <f t="shared" si="9"/>
        <v>0.87637949555400807</v>
      </c>
      <c r="T70" s="29">
        <v>1.0856734063554685</v>
      </c>
      <c r="U70" s="29">
        <v>5.3700700000000001</v>
      </c>
      <c r="V70" s="29">
        <v>48</v>
      </c>
      <c r="W70" s="29">
        <f t="shared" si="6"/>
        <v>1.6666666666666667</v>
      </c>
      <c r="X70" s="29">
        <f t="shared" si="7"/>
        <v>9.6666666666666661</v>
      </c>
      <c r="Y70" s="29">
        <f t="shared" si="8"/>
        <v>11.333333333333334</v>
      </c>
      <c r="Z70" s="29">
        <v>16</v>
      </c>
      <c r="AA70" s="29" t="s">
        <v>2267</v>
      </c>
      <c r="AC70">
        <v>12367</v>
      </c>
      <c r="AD70">
        <v>369.78805</v>
      </c>
      <c r="AE70">
        <v>33.443482000000003</v>
      </c>
      <c r="AF70">
        <v>123.56</v>
      </c>
      <c r="AG70">
        <v>421.55054999999999</v>
      </c>
      <c r="AH70">
        <v>42.155054999999997</v>
      </c>
      <c r="AI70">
        <v>2.9897E-2</v>
      </c>
      <c r="AJ70">
        <v>4.2227000000000001E-2</v>
      </c>
      <c r="AK70">
        <v>1.4124159999999999</v>
      </c>
      <c r="AL70">
        <v>2.2275E-2</v>
      </c>
      <c r="AM70">
        <v>1.7500000000000002E-2</v>
      </c>
      <c r="AN70">
        <v>14</v>
      </c>
      <c r="AO70">
        <v>3.7859999999999998E-2</v>
      </c>
      <c r="AP70">
        <v>2.2715719999999999</v>
      </c>
      <c r="AQ70">
        <v>6.2909360000000003</v>
      </c>
      <c r="AR70">
        <v>0.70965400000000001</v>
      </c>
      <c r="AS70">
        <v>0.449347</v>
      </c>
      <c r="AT70">
        <v>55.571429000000002</v>
      </c>
      <c r="AU70">
        <v>26.028725000000001</v>
      </c>
      <c r="AV70">
        <v>1.3004E-2</v>
      </c>
      <c r="AW70">
        <v>5.5960000000000003E-3</v>
      </c>
      <c r="AX70">
        <v>89.572772999999998</v>
      </c>
      <c r="AY70">
        <v>32.506252000000003</v>
      </c>
      <c r="AZ70">
        <v>306.24181700000003</v>
      </c>
      <c r="BA70">
        <v>146.33104900000001</v>
      </c>
      <c r="BB70">
        <v>27.173962</v>
      </c>
      <c r="BC70">
        <v>41.461938000000004</v>
      </c>
      <c r="BD70">
        <v>8.5483930000000008</v>
      </c>
      <c r="BE70">
        <v>1.9272480000000001</v>
      </c>
    </row>
    <row r="71" spans="1:57" x14ac:dyDescent="0.25">
      <c r="A71" t="s">
        <v>1010</v>
      </c>
      <c r="B71" s="29">
        <v>2</v>
      </c>
      <c r="C71" t="s">
        <v>10</v>
      </c>
      <c r="D71">
        <v>13</v>
      </c>
      <c r="E71" t="s">
        <v>1</v>
      </c>
      <c r="F71" t="s">
        <v>473</v>
      </c>
      <c r="G71" t="s">
        <v>244</v>
      </c>
      <c r="H71">
        <v>90.872128000000004</v>
      </c>
      <c r="I71">
        <v>81.492014299999994</v>
      </c>
      <c r="J71" t="s">
        <v>52</v>
      </c>
      <c r="K71" s="29">
        <v>14274</v>
      </c>
      <c r="L71" s="29">
        <v>55</v>
      </c>
      <c r="M71" s="29">
        <f t="shared" si="10"/>
        <v>0.38531595908645089</v>
      </c>
      <c r="N71" s="29">
        <v>5.1878125000012432E-2</v>
      </c>
      <c r="O71" s="29">
        <v>2.1780854736312708E-2</v>
      </c>
      <c r="P71" s="29">
        <v>38.862490063265945</v>
      </c>
      <c r="Q71" s="29">
        <f t="shared" si="11"/>
        <v>12.475561435226883</v>
      </c>
      <c r="R71" s="29">
        <v>2.2680309724917334</v>
      </c>
      <c r="S71" s="29">
        <f t="shared" si="9"/>
        <v>1.729326907674027</v>
      </c>
      <c r="T71" s="29">
        <v>0.77217826037834669</v>
      </c>
      <c r="U71" s="29">
        <v>5.3700700000000001</v>
      </c>
      <c r="V71" s="29">
        <v>48</v>
      </c>
      <c r="W71" s="29">
        <f t="shared" si="6"/>
        <v>1.6666666666666667</v>
      </c>
      <c r="X71" s="29">
        <f t="shared" si="7"/>
        <v>9.6666666666666661</v>
      </c>
      <c r="Y71" s="29">
        <f t="shared" si="8"/>
        <v>11.333333333333334</v>
      </c>
      <c r="Z71" s="29">
        <v>16</v>
      </c>
      <c r="AA71" s="29" t="s">
        <v>2267</v>
      </c>
      <c r="AC71">
        <v>14296</v>
      </c>
      <c r="AD71">
        <v>369.78805</v>
      </c>
      <c r="AE71">
        <v>38.659984000000001</v>
      </c>
      <c r="AF71">
        <v>142.75</v>
      </c>
      <c r="AG71">
        <v>589.71469999999999</v>
      </c>
      <c r="AH71">
        <v>58.971469999999997</v>
      </c>
      <c r="AI71">
        <v>2.5863000000000001E-2</v>
      </c>
      <c r="AJ71">
        <v>5.9123000000000002E-2</v>
      </c>
      <c r="AK71">
        <v>2.2860170000000002</v>
      </c>
      <c r="AL71">
        <v>1.8599999999999998E-2</v>
      </c>
      <c r="AM71">
        <v>1.7500000000000002E-2</v>
      </c>
      <c r="AN71">
        <v>5</v>
      </c>
      <c r="AO71">
        <v>1.3521E-2</v>
      </c>
      <c r="AP71">
        <v>0.811276</v>
      </c>
      <c r="AQ71">
        <v>3.1337440000000001</v>
      </c>
      <c r="AR71">
        <v>1.2841450000000001</v>
      </c>
      <c r="AS71">
        <v>0.43836199999999997</v>
      </c>
      <c r="AT71">
        <v>89.6</v>
      </c>
      <c r="AU71">
        <v>27.709204</v>
      </c>
      <c r="AV71">
        <v>1.4494E-2</v>
      </c>
      <c r="AW71">
        <v>3.9659999999999999E-3</v>
      </c>
      <c r="AX71">
        <v>69.947883000000004</v>
      </c>
      <c r="AY71">
        <v>5.9083100000000002</v>
      </c>
      <c r="AZ71">
        <v>136.786226</v>
      </c>
      <c r="BA71">
        <v>14.953701000000001</v>
      </c>
      <c r="BB71">
        <v>13.972206</v>
      </c>
      <c r="BC71">
        <v>19.31044</v>
      </c>
      <c r="BD71">
        <v>6.7479800000000001</v>
      </c>
      <c r="BE71">
        <v>1.385051</v>
      </c>
    </row>
    <row r="72" spans="1:57" x14ac:dyDescent="0.25">
      <c r="A72" t="s">
        <v>1010</v>
      </c>
      <c r="B72" s="29">
        <v>2</v>
      </c>
      <c r="C72" t="s">
        <v>42</v>
      </c>
      <c r="D72">
        <v>13</v>
      </c>
      <c r="E72" t="s">
        <v>7</v>
      </c>
      <c r="F72" t="s">
        <v>473</v>
      </c>
      <c r="G72" t="s">
        <v>244</v>
      </c>
      <c r="H72">
        <v>90.872128000000004</v>
      </c>
      <c r="I72">
        <v>81.492014299999994</v>
      </c>
      <c r="J72" t="s">
        <v>52</v>
      </c>
      <c r="K72" s="29">
        <v>7950</v>
      </c>
      <c r="L72" s="29">
        <v>10</v>
      </c>
      <c r="M72" s="29">
        <f t="shared" si="10"/>
        <v>0.12578616352201258</v>
      </c>
      <c r="N72" s="29">
        <v>0.15277500000001965</v>
      </c>
      <c r="O72" s="29">
        <v>2.7226068420390884E-3</v>
      </c>
      <c r="P72" s="29">
        <v>21.644724394210751</v>
      </c>
      <c r="Q72" s="29">
        <f t="shared" si="11"/>
        <v>4.7422042338283106</v>
      </c>
      <c r="R72" s="29">
        <v>0.43175154662485871</v>
      </c>
      <c r="S72" s="29">
        <f t="shared" si="9"/>
        <v>0.10695251819284768</v>
      </c>
      <c r="T72" s="29">
        <v>0.76503223865402781</v>
      </c>
      <c r="U72" s="29">
        <v>5.3700700000000001</v>
      </c>
      <c r="V72" s="29">
        <v>48</v>
      </c>
      <c r="W72" s="29">
        <f t="shared" si="6"/>
        <v>1.6666666666666667</v>
      </c>
      <c r="X72" s="29">
        <f t="shared" si="7"/>
        <v>9.6666666666666661</v>
      </c>
      <c r="Y72" s="29">
        <f t="shared" si="8"/>
        <v>11.333333333333334</v>
      </c>
      <c r="Z72" s="29">
        <v>16</v>
      </c>
      <c r="AA72" s="29" t="s">
        <v>2267</v>
      </c>
      <c r="AC72">
        <v>7999</v>
      </c>
      <c r="AD72">
        <v>369.78805</v>
      </c>
      <c r="AE72">
        <v>21.631309999999999</v>
      </c>
      <c r="AF72">
        <v>79.97</v>
      </c>
      <c r="AG72">
        <v>246.988844</v>
      </c>
      <c r="AH72">
        <v>24.698884</v>
      </c>
      <c r="AI72">
        <v>4.6219000000000003E-2</v>
      </c>
      <c r="AJ72">
        <v>1.9935000000000001E-2</v>
      </c>
      <c r="AK72">
        <v>0.43131599999999998</v>
      </c>
      <c r="AL72">
        <v>4.2799999999999998E-2</v>
      </c>
      <c r="AM72">
        <v>3.7499999999999999E-2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25">
      <c r="A73" t="s">
        <v>1011</v>
      </c>
      <c r="B73" s="29">
        <v>3</v>
      </c>
      <c r="C73" t="s">
        <v>9</v>
      </c>
      <c r="D73">
        <v>2</v>
      </c>
      <c r="E73" t="s">
        <v>1</v>
      </c>
      <c r="F73" t="s">
        <v>473</v>
      </c>
      <c r="G73" t="s">
        <v>244</v>
      </c>
      <c r="H73">
        <v>99.267659600000002</v>
      </c>
      <c r="I73">
        <v>88.926287400000007</v>
      </c>
      <c r="J73" t="s">
        <v>52</v>
      </c>
      <c r="K73" s="29">
        <v>7891</v>
      </c>
      <c r="L73" s="29">
        <v>0</v>
      </c>
      <c r="M73" s="29">
        <f t="shared" si="10"/>
        <v>0</v>
      </c>
      <c r="N73" s="29">
        <v>0</v>
      </c>
      <c r="O73" s="29">
        <v>0</v>
      </c>
      <c r="P73" s="29">
        <v>24.270718312351882</v>
      </c>
      <c r="Q73" s="29">
        <f t="shared" si="11"/>
        <v>2.1162103156871801</v>
      </c>
      <c r="R73" s="29">
        <v>0.50016241969230424</v>
      </c>
      <c r="S73" s="29">
        <f t="shared" si="9"/>
        <v>3.8541645125402146E-2</v>
      </c>
      <c r="T73" s="29">
        <v>1.0162018130788617</v>
      </c>
      <c r="U73" s="29">
        <v>6.3288099999999998</v>
      </c>
      <c r="V73" s="29">
        <v>38</v>
      </c>
      <c r="W73" s="29">
        <f>AVERAGE(2,3,1)</f>
        <v>2</v>
      </c>
      <c r="X73" s="29">
        <f>AVERAGE(4,5,3)</f>
        <v>4</v>
      </c>
      <c r="Y73" s="29">
        <f>AVERAGE(6,8,4)</f>
        <v>6</v>
      </c>
      <c r="Z73" s="29">
        <v>36.5</v>
      </c>
      <c r="AA73" s="29" t="s">
        <v>2268</v>
      </c>
      <c r="AC73">
        <v>8935</v>
      </c>
      <c r="AD73">
        <v>362.4683</v>
      </c>
      <c r="AE73">
        <v>24.650431000000001</v>
      </c>
      <c r="AF73">
        <v>89.34</v>
      </c>
      <c r="AG73">
        <v>258.40523300000001</v>
      </c>
      <c r="AH73">
        <v>25.840523000000001</v>
      </c>
      <c r="AI73">
        <v>4.0552999999999999E-2</v>
      </c>
      <c r="AJ73">
        <v>2.0351000000000001E-2</v>
      </c>
      <c r="AK73">
        <v>0.50183500000000003</v>
      </c>
      <c r="AL73">
        <v>3.6400000000000002E-2</v>
      </c>
      <c r="AM73">
        <v>2.75E-2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25">
      <c r="A74" t="s">
        <v>1011</v>
      </c>
      <c r="B74" s="29">
        <v>3</v>
      </c>
      <c r="C74" t="s">
        <v>4</v>
      </c>
      <c r="D74">
        <v>12</v>
      </c>
      <c r="E74" t="s">
        <v>1</v>
      </c>
      <c r="F74" t="s">
        <v>473</v>
      </c>
      <c r="G74" t="s">
        <v>244</v>
      </c>
      <c r="H74">
        <v>99.267659600000002</v>
      </c>
      <c r="I74">
        <v>88.926287400000007</v>
      </c>
      <c r="J74" t="s">
        <v>52</v>
      </c>
      <c r="K74" s="29">
        <v>11436</v>
      </c>
      <c r="L74" s="29">
        <v>0</v>
      </c>
      <c r="M74" s="29">
        <f t="shared" si="10"/>
        <v>0</v>
      </c>
      <c r="N74" s="29">
        <v>0</v>
      </c>
      <c r="O74" s="29">
        <v>0</v>
      </c>
      <c r="P74" s="29">
        <v>35.174240859213803</v>
      </c>
      <c r="Q74" s="29">
        <f t="shared" si="11"/>
        <v>8.7873122311747416</v>
      </c>
      <c r="R74" s="29">
        <v>0.32452622947303705</v>
      </c>
      <c r="S74" s="29">
        <f t="shared" si="9"/>
        <v>0.21417783534466933</v>
      </c>
      <c r="T74" s="29">
        <v>1.0162018130788617</v>
      </c>
      <c r="U74" s="29">
        <v>6.3288099999999998</v>
      </c>
      <c r="V74" s="29">
        <v>38</v>
      </c>
      <c r="W74" s="29">
        <f>AVERAGE(2,3,1)</f>
        <v>2</v>
      </c>
      <c r="X74" s="29">
        <f>AVERAGE(4,5,3)</f>
        <v>4</v>
      </c>
      <c r="Y74" s="29">
        <f>AVERAGE(6,8,4)</f>
        <v>6</v>
      </c>
      <c r="Z74" s="29">
        <v>36.5</v>
      </c>
      <c r="AA74" s="29" t="s">
        <v>2268</v>
      </c>
      <c r="AC74">
        <v>13058</v>
      </c>
      <c r="AD74">
        <v>362.4683</v>
      </c>
      <c r="AE74">
        <v>36.025219</v>
      </c>
      <c r="AF74">
        <v>130.57</v>
      </c>
      <c r="AG74">
        <v>509.28467999999998</v>
      </c>
      <c r="AH74">
        <v>50.928468000000002</v>
      </c>
      <c r="AI74">
        <v>2.7755999999999999E-2</v>
      </c>
      <c r="AJ74">
        <v>9.3220000000000004E-3</v>
      </c>
      <c r="AK74">
        <v>0.33586899999999997</v>
      </c>
      <c r="AL74">
        <v>2.6950000000000002E-2</v>
      </c>
      <c r="AM74">
        <v>2.75E-2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25">
      <c r="A75" t="s">
        <v>1012</v>
      </c>
      <c r="B75" s="29">
        <v>3</v>
      </c>
      <c r="C75" t="s">
        <v>2</v>
      </c>
      <c r="D75">
        <v>3</v>
      </c>
      <c r="E75" t="s">
        <v>1</v>
      </c>
      <c r="F75" t="s">
        <v>473</v>
      </c>
      <c r="G75" t="s">
        <v>244</v>
      </c>
      <c r="H75">
        <v>99.267659600000002</v>
      </c>
      <c r="I75">
        <v>88.926287400000007</v>
      </c>
      <c r="J75" t="s">
        <v>50</v>
      </c>
      <c r="K75" s="29">
        <v>12453</v>
      </c>
      <c r="L75" s="29">
        <v>17</v>
      </c>
      <c r="M75" s="29">
        <f t="shared" si="10"/>
        <v>0.13651328997028828</v>
      </c>
      <c r="N75" s="29">
        <v>1.4606250000001708E-2</v>
      </c>
      <c r="O75" s="29">
        <v>1.357778105278221E-2</v>
      </c>
      <c r="P75" s="29">
        <v>42.27102686257421</v>
      </c>
      <c r="Q75" s="29">
        <f t="shared" si="11"/>
        <v>15.884098234535148</v>
      </c>
      <c r="R75" s="29">
        <v>0.49216263134779886</v>
      </c>
      <c r="S75" s="29">
        <f t="shared" si="9"/>
        <v>4.6541433469907523E-2</v>
      </c>
      <c r="T75" s="29">
        <v>1.0339858032892564</v>
      </c>
      <c r="U75" s="29">
        <v>6.3288099999999998</v>
      </c>
      <c r="V75" s="29">
        <v>38</v>
      </c>
      <c r="W75" s="29">
        <f t="shared" ref="W75:W100" si="12">AVERAGE(2,3,1)</f>
        <v>2</v>
      </c>
      <c r="X75" s="29">
        <f t="shared" ref="X75:X100" si="13">AVERAGE(4,5,3)</f>
        <v>4</v>
      </c>
      <c r="Y75" s="29">
        <f t="shared" ref="Y75:Y100" si="14">AVERAGE(6,8,4)</f>
        <v>6</v>
      </c>
      <c r="Z75" s="29">
        <v>36.5</v>
      </c>
      <c r="AA75" s="29" t="s">
        <v>2268</v>
      </c>
      <c r="AC75">
        <v>13616</v>
      </c>
      <c r="AD75">
        <v>319.41215</v>
      </c>
      <c r="AE75">
        <v>42.628309999999999</v>
      </c>
      <c r="AF75">
        <v>136.15</v>
      </c>
      <c r="AG75">
        <v>559.151793</v>
      </c>
      <c r="AH75">
        <v>55.915179000000002</v>
      </c>
      <c r="AI75">
        <v>2.3456000000000001E-2</v>
      </c>
      <c r="AJ75">
        <v>1.2184E-2</v>
      </c>
      <c r="AK75">
        <v>0.51943499999999998</v>
      </c>
      <c r="AL75">
        <v>2.1950000000000001E-2</v>
      </c>
      <c r="AM75">
        <v>2.2499999999999999E-2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25">
      <c r="A76" t="s">
        <v>1012</v>
      </c>
      <c r="B76" s="29">
        <v>3</v>
      </c>
      <c r="C76" t="s">
        <v>0</v>
      </c>
      <c r="D76">
        <v>10</v>
      </c>
      <c r="E76" t="s">
        <v>1</v>
      </c>
      <c r="F76" t="s">
        <v>473</v>
      </c>
      <c r="G76" t="s">
        <v>244</v>
      </c>
      <c r="H76">
        <v>99.267659600000002</v>
      </c>
      <c r="I76">
        <v>88.926287400000007</v>
      </c>
      <c r="J76" t="s">
        <v>52</v>
      </c>
      <c r="K76" s="29">
        <v>9630</v>
      </c>
      <c r="L76" s="29">
        <v>563</v>
      </c>
      <c r="M76" s="29">
        <f t="shared" si="10"/>
        <v>5.8463136033229492</v>
      </c>
      <c r="N76" s="29">
        <v>8.1557758620689133E-2</v>
      </c>
      <c r="O76" s="29">
        <v>0.19687782526534203</v>
      </c>
      <c r="P76" s="29">
        <v>32.68850788457317</v>
      </c>
      <c r="Q76" s="29">
        <f t="shared" si="11"/>
        <v>6.301579256534108</v>
      </c>
      <c r="R76" s="29">
        <v>0.59140624595721947</v>
      </c>
      <c r="S76" s="29">
        <f t="shared" si="9"/>
        <v>5.2702181139513082E-2</v>
      </c>
      <c r="T76" s="29">
        <v>1.0193364131523068</v>
      </c>
      <c r="U76" s="29">
        <v>6.3288099999999998</v>
      </c>
      <c r="V76" s="29">
        <v>38</v>
      </c>
      <c r="W76" s="29">
        <f t="shared" si="12"/>
        <v>2</v>
      </c>
      <c r="X76" s="29">
        <f t="shared" si="13"/>
        <v>4</v>
      </c>
      <c r="Y76" s="29">
        <f t="shared" si="14"/>
        <v>6</v>
      </c>
      <c r="Z76" s="29">
        <v>36.5</v>
      </c>
      <c r="AA76" s="29" t="s">
        <v>2268</v>
      </c>
      <c r="AC76">
        <v>11109</v>
      </c>
      <c r="AD76">
        <v>319.41215</v>
      </c>
      <c r="AE76">
        <v>34.779516000000001</v>
      </c>
      <c r="AF76">
        <v>111.08</v>
      </c>
      <c r="AG76">
        <v>330.95089300000001</v>
      </c>
      <c r="AH76">
        <v>33.095089000000002</v>
      </c>
      <c r="AI76">
        <v>2.8747000000000002E-2</v>
      </c>
      <c r="AJ76">
        <v>1.8266999999999999E-2</v>
      </c>
      <c r="AK76">
        <v>0.63544100000000003</v>
      </c>
      <c r="AL76">
        <v>2.6575000000000001E-2</v>
      </c>
      <c r="AM76">
        <v>1.2500000000000001E-2</v>
      </c>
      <c r="AN76">
        <v>26</v>
      </c>
      <c r="AO76">
        <v>8.14E-2</v>
      </c>
      <c r="AP76">
        <v>4.883972</v>
      </c>
      <c r="AQ76">
        <v>18.786569</v>
      </c>
      <c r="AR76">
        <v>0.98752300000000004</v>
      </c>
      <c r="AS76">
        <v>0.82212200000000002</v>
      </c>
      <c r="AT76">
        <v>80.269231000000005</v>
      </c>
      <c r="AU76">
        <v>65.016649000000001</v>
      </c>
      <c r="AV76">
        <v>1.2458E-2</v>
      </c>
      <c r="AW76">
        <v>4.9360000000000003E-3</v>
      </c>
      <c r="AX76">
        <v>81.489979000000005</v>
      </c>
      <c r="AY76">
        <v>8.7224319999999995</v>
      </c>
      <c r="AZ76">
        <v>259.89744300000001</v>
      </c>
      <c r="BA76">
        <v>68.385863000000001</v>
      </c>
      <c r="BB76">
        <v>10.274609999999999</v>
      </c>
      <c r="BC76">
        <v>19.020949000000002</v>
      </c>
      <c r="BD76">
        <v>10.849657000000001</v>
      </c>
      <c r="BE76">
        <v>3.4960290000000001</v>
      </c>
    </row>
    <row r="77" spans="1:57" x14ac:dyDescent="0.25">
      <c r="A77" t="s">
        <v>1012</v>
      </c>
      <c r="B77" s="29">
        <v>3</v>
      </c>
      <c r="C77" t="s">
        <v>10</v>
      </c>
      <c r="D77">
        <v>13</v>
      </c>
      <c r="E77" t="s">
        <v>1</v>
      </c>
      <c r="F77" t="s">
        <v>473</v>
      </c>
      <c r="G77" t="s">
        <v>244</v>
      </c>
      <c r="H77">
        <v>99.267659600000002</v>
      </c>
      <c r="I77">
        <v>88.926287400000007</v>
      </c>
      <c r="J77" t="s">
        <v>51</v>
      </c>
      <c r="K77" s="29">
        <v>2637</v>
      </c>
      <c r="L77" s="29">
        <v>113</v>
      </c>
      <c r="M77" s="29">
        <f t="shared" si="10"/>
        <v>4.2851725445582103</v>
      </c>
      <c r="N77" s="29">
        <v>0.11895681818181604</v>
      </c>
      <c r="O77" s="29">
        <v>7.4677795790302148E-2</v>
      </c>
      <c r="P77" s="29">
        <v>8.9511521590466714</v>
      </c>
      <c r="Q77" s="29">
        <f t="shared" si="11"/>
        <v>17.43577646899239</v>
      </c>
      <c r="R77" s="29">
        <v>0.87807611221257376</v>
      </c>
      <c r="S77" s="29">
        <f t="shared" si="9"/>
        <v>0.33937204739486737</v>
      </c>
      <c r="T77" s="29">
        <v>1.0600786318839086</v>
      </c>
      <c r="U77" s="29">
        <v>6.3288099999999998</v>
      </c>
      <c r="V77" s="29">
        <v>38</v>
      </c>
      <c r="W77" s="29">
        <f t="shared" si="12"/>
        <v>2</v>
      </c>
      <c r="X77" s="29">
        <f t="shared" si="13"/>
        <v>4</v>
      </c>
      <c r="Y77" s="29">
        <f t="shared" si="14"/>
        <v>6</v>
      </c>
      <c r="Z77" s="29">
        <v>36.5</v>
      </c>
      <c r="AA77" s="29" t="s">
        <v>2268</v>
      </c>
      <c r="AC77">
        <v>2934</v>
      </c>
      <c r="AD77">
        <v>319.41215</v>
      </c>
      <c r="AE77">
        <v>9.1856240000000007</v>
      </c>
      <c r="AF77">
        <v>29.12</v>
      </c>
      <c r="AG77">
        <v>39.252842000000001</v>
      </c>
      <c r="AH77">
        <v>3.925284</v>
      </c>
      <c r="AI77">
        <v>0.108806</v>
      </c>
      <c r="AJ77">
        <v>9.5387E-2</v>
      </c>
      <c r="AK77">
        <v>0.87667300000000004</v>
      </c>
      <c r="AL77">
        <v>7.6674999999999993E-2</v>
      </c>
      <c r="AM77">
        <v>4.2500000000000003E-2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25">
      <c r="A78" t="s">
        <v>1013</v>
      </c>
      <c r="B78" s="29">
        <v>3</v>
      </c>
      <c r="C78" t="s">
        <v>15</v>
      </c>
      <c r="D78">
        <v>6</v>
      </c>
      <c r="E78" t="s">
        <v>1</v>
      </c>
      <c r="F78" t="s">
        <v>473</v>
      </c>
      <c r="G78" t="s">
        <v>244</v>
      </c>
      <c r="H78">
        <v>99.267659600000002</v>
      </c>
      <c r="I78">
        <v>88.926287400000007</v>
      </c>
      <c r="J78" t="s">
        <v>52</v>
      </c>
      <c r="K78" s="29">
        <v>6058</v>
      </c>
      <c r="L78" s="29">
        <v>0</v>
      </c>
      <c r="M78" s="29">
        <f t="shared" si="10"/>
        <v>0</v>
      </c>
      <c r="N78" s="29">
        <v>0</v>
      </c>
      <c r="O78" s="29">
        <v>0</v>
      </c>
      <c r="P78" s="29">
        <v>20.593064151118512</v>
      </c>
      <c r="Q78" s="29">
        <f t="shared" si="11"/>
        <v>5.7938644769205503</v>
      </c>
      <c r="R78" s="29">
        <v>0.51358792582688573</v>
      </c>
      <c r="S78" s="29">
        <f t="shared" si="9"/>
        <v>2.5116138990820658E-2</v>
      </c>
      <c r="T78" s="29">
        <v>0.98015742962932961</v>
      </c>
      <c r="U78" s="29">
        <v>6.3288099999999998</v>
      </c>
      <c r="V78" s="29">
        <v>38</v>
      </c>
      <c r="W78" s="29">
        <f t="shared" si="12"/>
        <v>2</v>
      </c>
      <c r="X78" s="29">
        <f t="shared" si="13"/>
        <v>4</v>
      </c>
      <c r="Y78" s="29">
        <f t="shared" si="14"/>
        <v>6</v>
      </c>
      <c r="Z78" s="29">
        <v>36.5</v>
      </c>
      <c r="AA78" s="29" t="s">
        <v>2268</v>
      </c>
      <c r="AC78">
        <v>6612</v>
      </c>
      <c r="AD78">
        <v>320.21275000000003</v>
      </c>
      <c r="AE78">
        <v>20.648772000000001</v>
      </c>
      <c r="AF78">
        <v>66.11</v>
      </c>
      <c r="AG78">
        <v>163.42190199999999</v>
      </c>
      <c r="AH78">
        <v>16.342189999999999</v>
      </c>
      <c r="AI78">
        <v>4.8425999999999997E-2</v>
      </c>
      <c r="AJ78">
        <v>2.4806999999999999E-2</v>
      </c>
      <c r="AK78">
        <v>0.51226700000000003</v>
      </c>
      <c r="AL78">
        <v>4.3475E-2</v>
      </c>
      <c r="AM78">
        <v>3.7499999999999999E-2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25">
      <c r="A79" t="s">
        <v>1013</v>
      </c>
      <c r="B79" s="29">
        <v>3</v>
      </c>
      <c r="C79" t="s">
        <v>28</v>
      </c>
      <c r="D79">
        <v>15</v>
      </c>
      <c r="E79" t="s">
        <v>1</v>
      </c>
      <c r="F79" t="s">
        <v>473</v>
      </c>
      <c r="G79" t="s">
        <v>244</v>
      </c>
      <c r="H79">
        <v>99.267659600000002</v>
      </c>
      <c r="I79">
        <v>88.926287400000007</v>
      </c>
      <c r="J79" t="s">
        <v>51</v>
      </c>
      <c r="K79" s="29">
        <v>9638</v>
      </c>
      <c r="L79" s="29">
        <v>4</v>
      </c>
      <c r="M79" s="29">
        <f t="shared" si="10"/>
        <v>4.1502386387217267E-2</v>
      </c>
      <c r="N79" s="29">
        <v>2.1125000000012051E-2</v>
      </c>
      <c r="O79" s="29">
        <v>3.3993172913698434E-3</v>
      </c>
      <c r="P79" s="29">
        <v>32.762620054222552</v>
      </c>
      <c r="Q79" s="29">
        <f t="shared" si="11"/>
        <v>6.3756914261834901</v>
      </c>
      <c r="R79" s="29">
        <v>0.44378843294516879</v>
      </c>
      <c r="S79" s="29">
        <f t="shared" si="9"/>
        <v>9.4915631872537598E-2</v>
      </c>
      <c r="T79" s="29">
        <v>0.98015742962932961</v>
      </c>
      <c r="U79" s="29">
        <v>6.3288099999999998</v>
      </c>
      <c r="V79" s="29">
        <v>38</v>
      </c>
      <c r="W79" s="29">
        <f t="shared" si="12"/>
        <v>2</v>
      </c>
      <c r="X79" s="29">
        <f t="shared" si="13"/>
        <v>4</v>
      </c>
      <c r="Y79" s="29">
        <f t="shared" si="14"/>
        <v>6</v>
      </c>
      <c r="Z79" s="29">
        <v>36.5</v>
      </c>
      <c r="AA79" s="29" t="s">
        <v>2268</v>
      </c>
      <c r="AC79">
        <v>10592</v>
      </c>
      <c r="AD79">
        <v>320.21275000000003</v>
      </c>
      <c r="AE79">
        <v>33.078007999999997</v>
      </c>
      <c r="AF79">
        <v>105.91</v>
      </c>
      <c r="AG79">
        <v>364.15477700000002</v>
      </c>
      <c r="AH79">
        <v>36.415478</v>
      </c>
      <c r="AI79">
        <v>3.023E-2</v>
      </c>
      <c r="AJ79">
        <v>1.3431E-2</v>
      </c>
      <c r="AK79">
        <v>0.444274</v>
      </c>
      <c r="AL79">
        <v>2.8299999999999999E-2</v>
      </c>
      <c r="AM79">
        <v>2.75E-2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25">
      <c r="A80" t="s">
        <v>1014</v>
      </c>
      <c r="B80" s="29">
        <v>3</v>
      </c>
      <c r="C80" t="s">
        <v>12</v>
      </c>
      <c r="D80">
        <v>5</v>
      </c>
      <c r="E80" t="s">
        <v>1</v>
      </c>
      <c r="F80" t="s">
        <v>473</v>
      </c>
      <c r="G80" t="s">
        <v>244</v>
      </c>
      <c r="H80">
        <v>99.267659600000002</v>
      </c>
      <c r="I80">
        <v>88.926287400000007</v>
      </c>
      <c r="J80" t="s">
        <v>51</v>
      </c>
      <c r="K80" s="29">
        <v>2949</v>
      </c>
      <c r="L80" s="29">
        <v>169</v>
      </c>
      <c r="M80" s="29">
        <f t="shared" si="10"/>
        <v>5.7307561885384875</v>
      </c>
      <c r="N80" s="29">
        <v>0.11519833333333421</v>
      </c>
      <c r="O80" s="29">
        <v>9.8760223171547007E-2</v>
      </c>
      <c r="P80" s="29">
        <v>9.7081299377630703</v>
      </c>
      <c r="Q80" s="29">
        <f t="shared" si="11"/>
        <v>16.67879869027599</v>
      </c>
      <c r="R80" s="29">
        <v>0.76786914024369013</v>
      </c>
      <c r="S80" s="29">
        <f t="shared" si="9"/>
        <v>0.22916507542598374</v>
      </c>
      <c r="T80" s="29">
        <v>1.0631314861167576</v>
      </c>
      <c r="U80" s="29">
        <v>6.3288099999999998</v>
      </c>
      <c r="V80" s="29">
        <v>38</v>
      </c>
      <c r="W80" s="29">
        <f t="shared" si="12"/>
        <v>2</v>
      </c>
      <c r="X80" s="29">
        <f t="shared" si="13"/>
        <v>4</v>
      </c>
      <c r="Y80" s="29">
        <f t="shared" si="14"/>
        <v>6</v>
      </c>
      <c r="Z80" s="29">
        <v>36.5</v>
      </c>
      <c r="AA80" s="29" t="s">
        <v>2268</v>
      </c>
      <c r="AC80">
        <v>2984</v>
      </c>
      <c r="AD80">
        <v>307.32220000000001</v>
      </c>
      <c r="AE80">
        <v>9.7096789999999995</v>
      </c>
      <c r="AF80">
        <v>29.73</v>
      </c>
      <c r="AG80">
        <v>39.545633000000002</v>
      </c>
      <c r="AH80">
        <v>3.9545629999999998</v>
      </c>
      <c r="AI80">
        <v>0.102969</v>
      </c>
      <c r="AJ80">
        <v>7.8900999999999999E-2</v>
      </c>
      <c r="AK80">
        <v>0.76626499999999997</v>
      </c>
      <c r="AL80">
        <v>7.9949999999999993E-2</v>
      </c>
      <c r="AM80">
        <v>4.2500000000000003E-2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60" x14ac:dyDescent="0.25">
      <c r="A81" t="s">
        <v>1014</v>
      </c>
      <c r="B81" s="29">
        <v>3</v>
      </c>
      <c r="C81" t="s">
        <v>15</v>
      </c>
      <c r="D81">
        <v>6</v>
      </c>
      <c r="E81" t="s">
        <v>1</v>
      </c>
      <c r="F81" t="s">
        <v>473</v>
      </c>
      <c r="G81" t="s">
        <v>244</v>
      </c>
      <c r="H81">
        <v>99.267659600000002</v>
      </c>
      <c r="I81">
        <v>88.926287400000007</v>
      </c>
      <c r="J81" t="s">
        <v>51</v>
      </c>
      <c r="K81" s="29">
        <v>7400</v>
      </c>
      <c r="L81" s="29">
        <v>24</v>
      </c>
      <c r="M81" s="29">
        <f t="shared" si="10"/>
        <v>0.32432432432432429</v>
      </c>
      <c r="N81" s="29">
        <v>3.8250000000005002E-2</v>
      </c>
      <c r="O81" s="29">
        <v>1.6460037195257834E-2</v>
      </c>
      <c r="P81" s="29">
        <v>24.360855048981595</v>
      </c>
      <c r="Q81" s="29">
        <f t="shared" si="11"/>
        <v>2.0260735790574671</v>
      </c>
      <c r="R81" s="29">
        <v>0.46087955912173245</v>
      </c>
      <c r="S81" s="29">
        <f t="shared" si="9"/>
        <v>7.7824505695973933E-2</v>
      </c>
      <c r="T81" s="29">
        <v>1.0404338036852314</v>
      </c>
      <c r="U81" s="29">
        <v>6.3288099999999998</v>
      </c>
      <c r="V81" s="29">
        <v>38</v>
      </c>
      <c r="W81" s="29">
        <f t="shared" si="12"/>
        <v>2</v>
      </c>
      <c r="X81" s="29">
        <f t="shared" si="13"/>
        <v>4</v>
      </c>
      <c r="Y81" s="29">
        <f t="shared" si="14"/>
        <v>6</v>
      </c>
      <c r="Z81" s="29">
        <v>36.5</v>
      </c>
      <c r="AA81" s="29" t="s">
        <v>2268</v>
      </c>
      <c r="AC81">
        <v>7483</v>
      </c>
      <c r="AD81">
        <v>307.32220000000001</v>
      </c>
      <c r="AE81">
        <v>24.349038</v>
      </c>
      <c r="AF81">
        <v>74.819999999999993</v>
      </c>
      <c r="AG81">
        <v>209.13782</v>
      </c>
      <c r="AH81">
        <v>20.913782000000001</v>
      </c>
      <c r="AI81">
        <v>4.1062000000000001E-2</v>
      </c>
      <c r="AJ81">
        <v>1.8901000000000001E-2</v>
      </c>
      <c r="AK81">
        <v>0.46030500000000002</v>
      </c>
      <c r="AL81">
        <v>3.8725000000000002E-2</v>
      </c>
      <c r="AM81">
        <v>3.7499999999999999E-2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60" x14ac:dyDescent="0.25">
      <c r="A82" t="s">
        <v>1014</v>
      </c>
      <c r="B82" s="29">
        <v>3</v>
      </c>
      <c r="C82" t="s">
        <v>5</v>
      </c>
      <c r="D82">
        <v>14</v>
      </c>
      <c r="E82" t="s">
        <v>1</v>
      </c>
      <c r="F82" t="s">
        <v>473</v>
      </c>
      <c r="G82" t="s">
        <v>244</v>
      </c>
      <c r="H82">
        <v>99.267659600000002</v>
      </c>
      <c r="I82">
        <v>88.926287400000007</v>
      </c>
      <c r="J82" t="s">
        <v>50</v>
      </c>
      <c r="K82" s="29">
        <v>4479</v>
      </c>
      <c r="L82" s="29">
        <v>11</v>
      </c>
      <c r="M82" s="29">
        <f t="shared" si="10"/>
        <v>0.2455905336012503</v>
      </c>
      <c r="N82" s="29">
        <v>9.766249999998422E-2</v>
      </c>
      <c r="O82" s="29">
        <v>6.5840148781031336E-3</v>
      </c>
      <c r="P82" s="29">
        <v>14.744901319511968</v>
      </c>
      <c r="Q82" s="29">
        <f t="shared" si="11"/>
        <v>11.642027308527094</v>
      </c>
      <c r="R82" s="29">
        <v>0.41922329148048376</v>
      </c>
      <c r="S82" s="29">
        <f t="shared" si="9"/>
        <v>0.11948077333722262</v>
      </c>
      <c r="T82" s="29">
        <v>0.75464509306937722</v>
      </c>
      <c r="U82" s="29">
        <v>6.3288099999999998</v>
      </c>
      <c r="V82" s="29">
        <v>38</v>
      </c>
      <c r="W82" s="29">
        <f t="shared" si="12"/>
        <v>2</v>
      </c>
      <c r="X82" s="29">
        <f t="shared" si="13"/>
        <v>4</v>
      </c>
      <c r="Y82" s="29">
        <f t="shared" si="14"/>
        <v>6</v>
      </c>
      <c r="Z82" s="29">
        <v>36.5</v>
      </c>
      <c r="AA82" s="29" t="s">
        <v>2268</v>
      </c>
      <c r="AC82">
        <v>4537</v>
      </c>
      <c r="AD82">
        <v>307.32220000000001</v>
      </c>
      <c r="AE82">
        <v>14.763007999999999</v>
      </c>
      <c r="AF82">
        <v>45.36</v>
      </c>
      <c r="AG82">
        <v>113.283143</v>
      </c>
      <c r="AH82">
        <v>11.328314000000001</v>
      </c>
      <c r="AI82">
        <v>6.7733000000000002E-2</v>
      </c>
      <c r="AJ82">
        <v>2.8392000000000001E-2</v>
      </c>
      <c r="AK82">
        <v>0.41917599999999999</v>
      </c>
      <c r="AL82">
        <v>6.2799999999999995E-2</v>
      </c>
      <c r="AM82">
        <v>6.25E-2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60" x14ac:dyDescent="0.25">
      <c r="A83" t="s">
        <v>1014</v>
      </c>
      <c r="B83" s="29">
        <v>3</v>
      </c>
      <c r="C83" t="s">
        <v>6</v>
      </c>
      <c r="D83">
        <v>14</v>
      </c>
      <c r="E83" t="s">
        <v>7</v>
      </c>
      <c r="F83" t="s">
        <v>473</v>
      </c>
      <c r="G83" t="s">
        <v>244</v>
      </c>
      <c r="H83">
        <v>99.267659600000002</v>
      </c>
      <c r="I83">
        <v>88.926287400000007</v>
      </c>
      <c r="J83" t="s">
        <v>52</v>
      </c>
      <c r="K83" s="29">
        <v>4343</v>
      </c>
      <c r="L83" s="29">
        <v>19</v>
      </c>
      <c r="M83" s="29">
        <f t="shared" si="10"/>
        <v>0.43748560902601891</v>
      </c>
      <c r="N83" s="29">
        <v>4.2525000000011914E-2</v>
      </c>
      <c r="O83" s="29">
        <v>6.5840148781031336E-3</v>
      </c>
      <c r="P83" s="29">
        <v>14.297188307800955</v>
      </c>
      <c r="Q83" s="29">
        <f t="shared" si="11"/>
        <v>12.089740320238107</v>
      </c>
      <c r="R83" s="29">
        <v>0.4398937538343009</v>
      </c>
      <c r="S83" s="29">
        <f t="shared" si="9"/>
        <v>9.881031098340548E-2</v>
      </c>
      <c r="T83" s="29">
        <v>0.78943136722455165</v>
      </c>
      <c r="U83" s="29">
        <v>6.3288099999999998</v>
      </c>
      <c r="V83" s="29">
        <v>38</v>
      </c>
      <c r="W83" s="29">
        <f t="shared" si="12"/>
        <v>2</v>
      </c>
      <c r="X83" s="29">
        <f t="shared" si="13"/>
        <v>4</v>
      </c>
      <c r="Y83" s="29">
        <f t="shared" si="14"/>
        <v>6</v>
      </c>
      <c r="Z83" s="29">
        <v>36.5</v>
      </c>
      <c r="AA83" s="29" t="s">
        <v>2268</v>
      </c>
      <c r="AC83">
        <v>4413</v>
      </c>
      <c r="AD83">
        <v>307.32220000000001</v>
      </c>
      <c r="AE83">
        <v>14.359522</v>
      </c>
      <c r="AF83">
        <v>44.12</v>
      </c>
      <c r="AG83">
        <v>98.965073000000004</v>
      </c>
      <c r="AH83">
        <v>9.8965069999999997</v>
      </c>
      <c r="AI83">
        <v>6.9628999999999996E-2</v>
      </c>
      <c r="AJ83">
        <v>3.0664E-2</v>
      </c>
      <c r="AK83">
        <v>0.44039600000000001</v>
      </c>
      <c r="AL83">
        <v>6.4324999999999993E-2</v>
      </c>
      <c r="AM83">
        <v>5.2499999999999998E-2</v>
      </c>
      <c r="AN83">
        <v>2</v>
      </c>
      <c r="AO83">
        <v>6.5079999999999999E-3</v>
      </c>
      <c r="AP83">
        <v>0.39046999999999998</v>
      </c>
      <c r="AQ83">
        <v>0.43054599999999998</v>
      </c>
      <c r="AR83">
        <v>4.2525E-2</v>
      </c>
      <c r="AS83">
        <v>1.3435000000000001E-2</v>
      </c>
      <c r="AT83">
        <v>9.5</v>
      </c>
      <c r="AU83">
        <v>3.5355340000000002</v>
      </c>
      <c r="AV83">
        <v>5.0029999999999996E-3</v>
      </c>
      <c r="AW83">
        <v>1.8580000000000001E-3</v>
      </c>
      <c r="AX83">
        <v>196.55867699999999</v>
      </c>
      <c r="AY83">
        <v>21.040856000000002</v>
      </c>
      <c r="AZ83">
        <v>296.66119300000003</v>
      </c>
      <c r="BA83">
        <v>29.414404000000001</v>
      </c>
      <c r="BB83">
        <v>0.23899999999999999</v>
      </c>
      <c r="BC83">
        <v>0</v>
      </c>
      <c r="BD83">
        <v>8.3245550000000001</v>
      </c>
      <c r="BE83">
        <v>0.74535600000000002</v>
      </c>
    </row>
    <row r="84" spans="1:60" x14ac:dyDescent="0.25">
      <c r="A84" t="s">
        <v>1014</v>
      </c>
      <c r="B84" s="29">
        <v>3</v>
      </c>
      <c r="C84" t="s">
        <v>11</v>
      </c>
      <c r="D84">
        <v>16</v>
      </c>
      <c r="E84" t="s">
        <v>1</v>
      </c>
      <c r="F84" t="s">
        <v>473</v>
      </c>
      <c r="G84" t="s">
        <v>244</v>
      </c>
      <c r="H84">
        <v>99.267659600000002</v>
      </c>
      <c r="I84">
        <v>88.926287400000007</v>
      </c>
      <c r="J84" t="s">
        <v>52</v>
      </c>
      <c r="K84" s="29">
        <v>5455</v>
      </c>
      <c r="L84" s="29">
        <v>4</v>
      </c>
      <c r="M84" s="29">
        <f t="shared" si="10"/>
        <v>7.3327222731439046E-2</v>
      </c>
      <c r="N84" s="29">
        <v>2.297500000000241E-2</v>
      </c>
      <c r="O84" s="29">
        <v>3.2920074390515668E-3</v>
      </c>
      <c r="P84" s="29">
        <v>17.957900580026298</v>
      </c>
      <c r="Q84" s="29">
        <f t="shared" si="11"/>
        <v>8.4290280480127642</v>
      </c>
      <c r="R84" s="29">
        <v>0.55662544770985867</v>
      </c>
      <c r="S84" s="29">
        <f t="shared" si="9"/>
        <v>1.7921382892152282E-2</v>
      </c>
      <c r="T84" s="29">
        <v>0.97838496627506544</v>
      </c>
      <c r="U84" s="29">
        <v>6.3288099999999998</v>
      </c>
      <c r="V84" s="29">
        <v>38</v>
      </c>
      <c r="W84" s="29">
        <f t="shared" si="12"/>
        <v>2</v>
      </c>
      <c r="X84" s="29">
        <f t="shared" si="13"/>
        <v>4</v>
      </c>
      <c r="Y84" s="29">
        <f t="shared" si="14"/>
        <v>6</v>
      </c>
      <c r="Z84" s="29">
        <v>36.5</v>
      </c>
      <c r="AA84" s="29" t="s">
        <v>2268</v>
      </c>
      <c r="AC84">
        <v>5525</v>
      </c>
      <c r="AD84">
        <v>307.32220000000001</v>
      </c>
      <c r="AE84">
        <v>17.977875000000001</v>
      </c>
      <c r="AF84">
        <v>55.24</v>
      </c>
      <c r="AG84">
        <v>125.868115</v>
      </c>
      <c r="AH84">
        <v>12.586812</v>
      </c>
      <c r="AI84">
        <v>5.5620000000000003E-2</v>
      </c>
      <c r="AJ84">
        <v>3.0903E-2</v>
      </c>
      <c r="AK84">
        <v>0.55561700000000003</v>
      </c>
      <c r="AL84">
        <v>4.8125000000000001E-2</v>
      </c>
      <c r="AM84">
        <v>4.2500000000000003E-2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60" x14ac:dyDescent="0.25">
      <c r="A85" t="s">
        <v>1015</v>
      </c>
      <c r="B85" s="29">
        <v>3</v>
      </c>
      <c r="C85" t="s">
        <v>12</v>
      </c>
      <c r="D85">
        <v>5</v>
      </c>
      <c r="E85" t="s">
        <v>1</v>
      </c>
      <c r="F85" t="s">
        <v>473</v>
      </c>
      <c r="G85" t="s">
        <v>244</v>
      </c>
      <c r="H85">
        <v>99.267659600000002</v>
      </c>
      <c r="I85">
        <v>88.926287400000007</v>
      </c>
      <c r="J85" t="s">
        <v>52</v>
      </c>
      <c r="K85" s="29">
        <v>11618</v>
      </c>
      <c r="L85" s="29">
        <v>0</v>
      </c>
      <c r="M85" s="29">
        <f t="shared" si="10"/>
        <v>0</v>
      </c>
      <c r="N85" s="29">
        <v>0</v>
      </c>
      <c r="O85" s="29">
        <v>0</v>
      </c>
      <c r="P85" s="29">
        <v>37.041469098429779</v>
      </c>
      <c r="Q85" s="29">
        <f t="shared" si="11"/>
        <v>10.654540470390717</v>
      </c>
      <c r="R85" s="29">
        <v>0.4555625493302668</v>
      </c>
      <c r="S85" s="29">
        <f t="shared" si="9"/>
        <v>8.3141515487439588E-2</v>
      </c>
      <c r="T85" s="29">
        <v>0.97217225055219725</v>
      </c>
      <c r="U85" s="29">
        <v>6.3288099999999998</v>
      </c>
      <c r="V85" s="29">
        <v>38</v>
      </c>
      <c r="W85" s="29">
        <f t="shared" si="12"/>
        <v>2</v>
      </c>
      <c r="X85" s="29">
        <f t="shared" si="13"/>
        <v>4</v>
      </c>
      <c r="Y85" s="29">
        <f t="shared" si="14"/>
        <v>6</v>
      </c>
      <c r="Z85" s="29">
        <v>36.5</v>
      </c>
      <c r="AA85" s="29" t="s">
        <v>2268</v>
      </c>
      <c r="AC85">
        <v>11732</v>
      </c>
      <c r="AD85">
        <v>316.45187499999997</v>
      </c>
      <c r="AE85">
        <v>37.073568000000002</v>
      </c>
      <c r="AF85">
        <v>117.3</v>
      </c>
      <c r="AG85">
        <v>482.71174600000001</v>
      </c>
      <c r="AH85">
        <v>48.271174999999999</v>
      </c>
      <c r="AI85">
        <v>2.6969E-2</v>
      </c>
      <c r="AJ85">
        <v>1.2274E-2</v>
      </c>
      <c r="AK85">
        <v>0.45512999999999998</v>
      </c>
      <c r="AL85">
        <v>2.5174999999999999E-2</v>
      </c>
      <c r="AM85">
        <v>2.2499999999999999E-2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H85">
        <f>COUNT(#REF!)</f>
        <v>0</v>
      </c>
    </row>
    <row r="86" spans="1:60" x14ac:dyDescent="0.25">
      <c r="A86" t="s">
        <v>1015</v>
      </c>
      <c r="B86" s="29">
        <v>3</v>
      </c>
      <c r="C86" t="s">
        <v>5</v>
      </c>
      <c r="D86">
        <v>14</v>
      </c>
      <c r="E86" t="s">
        <v>1</v>
      </c>
      <c r="F86" t="s">
        <v>473</v>
      </c>
      <c r="G86" t="s">
        <v>244</v>
      </c>
      <c r="H86">
        <v>99.267659600000002</v>
      </c>
      <c r="I86">
        <v>88.926287400000007</v>
      </c>
      <c r="J86" t="s">
        <v>52</v>
      </c>
      <c r="K86" s="29">
        <v>5044</v>
      </c>
      <c r="L86" s="29">
        <v>7</v>
      </c>
      <c r="M86" s="29">
        <f t="shared" si="10"/>
        <v>0.13877874702616971</v>
      </c>
      <c r="N86" s="29">
        <v>0.12624999999999886</v>
      </c>
      <c r="O86" s="29">
        <v>3.1882827593759495E-3</v>
      </c>
      <c r="P86" s="29">
        <v>16.08169823829229</v>
      </c>
      <c r="Q86" s="29">
        <f t="shared" si="11"/>
        <v>10.305230389746772</v>
      </c>
      <c r="R86" s="29">
        <v>0.44706536938492458</v>
      </c>
      <c r="S86" s="29">
        <f t="shared" si="9"/>
        <v>9.1638695432781803E-2</v>
      </c>
      <c r="T86" s="29">
        <v>0.97217225055219725</v>
      </c>
      <c r="U86" s="29">
        <v>6.3288099999999998</v>
      </c>
      <c r="V86" s="29">
        <v>38</v>
      </c>
      <c r="W86" s="29">
        <f t="shared" si="12"/>
        <v>2</v>
      </c>
      <c r="X86" s="29">
        <f t="shared" si="13"/>
        <v>4</v>
      </c>
      <c r="Y86" s="29">
        <f t="shared" si="14"/>
        <v>6</v>
      </c>
      <c r="Z86" s="29">
        <v>36.5</v>
      </c>
      <c r="AA86" s="29" t="s">
        <v>2268</v>
      </c>
      <c r="AC86">
        <v>5068</v>
      </c>
      <c r="AD86">
        <v>316.45187499999997</v>
      </c>
      <c r="AE86">
        <v>16.015073000000001</v>
      </c>
      <c r="AF86">
        <v>50.67</v>
      </c>
      <c r="AG86">
        <v>124.28210300000001</v>
      </c>
      <c r="AH86">
        <v>12.42821</v>
      </c>
      <c r="AI86">
        <v>6.2432000000000001E-2</v>
      </c>
      <c r="AJ86">
        <v>2.8164999999999999E-2</v>
      </c>
      <c r="AK86">
        <v>0.45112400000000002</v>
      </c>
      <c r="AL86">
        <v>5.5300000000000002E-2</v>
      </c>
      <c r="AM86">
        <v>4.2500000000000003E-2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60" x14ac:dyDescent="0.25">
      <c r="A87" t="s">
        <v>1016</v>
      </c>
      <c r="B87" s="29">
        <v>3</v>
      </c>
      <c r="C87" t="s">
        <v>3</v>
      </c>
      <c r="D87">
        <v>4</v>
      </c>
      <c r="E87" t="s">
        <v>1</v>
      </c>
      <c r="F87" t="s">
        <v>473</v>
      </c>
      <c r="G87" t="s">
        <v>244</v>
      </c>
      <c r="H87">
        <v>99.267659600000002</v>
      </c>
      <c r="I87">
        <v>88.926287400000007</v>
      </c>
      <c r="J87" t="s">
        <v>51</v>
      </c>
      <c r="K87" s="29">
        <v>4426</v>
      </c>
      <c r="L87" s="29">
        <v>19</v>
      </c>
      <c r="M87" s="29">
        <f t="shared" si="10"/>
        <v>0.42928151830094896</v>
      </c>
      <c r="N87" s="29">
        <v>0.21952500000000086</v>
      </c>
      <c r="O87" s="29">
        <v>6.1660710921953299E-3</v>
      </c>
      <c r="P87" s="29">
        <v>13.645515327028265</v>
      </c>
      <c r="Q87" s="29">
        <f t="shared" si="11"/>
        <v>12.741413301010796</v>
      </c>
      <c r="R87" s="29">
        <v>0.42447982629582787</v>
      </c>
      <c r="S87" s="29">
        <f t="shared" si="9"/>
        <v>0.11422423852187852</v>
      </c>
      <c r="T87" s="29">
        <v>1.0009903762289394</v>
      </c>
      <c r="U87" s="29">
        <v>6.3288099999999998</v>
      </c>
      <c r="V87" s="29">
        <v>38</v>
      </c>
      <c r="W87" s="29">
        <f t="shared" si="12"/>
        <v>2</v>
      </c>
      <c r="X87" s="29">
        <f t="shared" si="13"/>
        <v>4</v>
      </c>
      <c r="Y87" s="29">
        <f t="shared" si="14"/>
        <v>6</v>
      </c>
      <c r="Z87" s="29">
        <v>36.5</v>
      </c>
      <c r="AA87" s="29" t="s">
        <v>2268</v>
      </c>
      <c r="AC87">
        <v>4569</v>
      </c>
      <c r="AD87">
        <v>334.34780000000001</v>
      </c>
      <c r="AE87">
        <v>13.665411000000001</v>
      </c>
      <c r="AF87">
        <v>45.68</v>
      </c>
      <c r="AG87">
        <v>99.784355000000005</v>
      </c>
      <c r="AH87">
        <v>9.9784360000000003</v>
      </c>
      <c r="AI87">
        <v>7.3171E-2</v>
      </c>
      <c r="AJ87">
        <v>3.1336000000000003E-2</v>
      </c>
      <c r="AK87">
        <v>0.42825400000000002</v>
      </c>
      <c r="AL87">
        <v>7.1124999999999994E-2</v>
      </c>
      <c r="AM87">
        <v>7.2499999999999995E-2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60" x14ac:dyDescent="0.25">
      <c r="A88" t="s">
        <v>1016</v>
      </c>
      <c r="B88" s="29">
        <v>3</v>
      </c>
      <c r="C88" t="s">
        <v>38</v>
      </c>
      <c r="D88">
        <v>9</v>
      </c>
      <c r="E88" t="s">
        <v>1</v>
      </c>
      <c r="F88" t="s">
        <v>473</v>
      </c>
      <c r="G88" t="s">
        <v>244</v>
      </c>
      <c r="H88">
        <v>99.267659600000002</v>
      </c>
      <c r="I88">
        <v>88.926287400000007</v>
      </c>
      <c r="J88" t="s">
        <v>51</v>
      </c>
      <c r="K88" s="29">
        <v>7360</v>
      </c>
      <c r="L88" s="29">
        <v>11</v>
      </c>
      <c r="M88" s="29">
        <f t="shared" si="10"/>
        <v>0.14945652173913043</v>
      </c>
      <c r="N88" s="29">
        <v>5.7675000000003251E-2</v>
      </c>
      <c r="O88" s="29">
        <v>6.1660710921953299E-3</v>
      </c>
      <c r="P88" s="29">
        <v>22.691141619278817</v>
      </c>
      <c r="Q88" s="29">
        <f t="shared" si="11"/>
        <v>3.6957870087602451</v>
      </c>
      <c r="R88" s="29">
        <v>0.45199868653291725</v>
      </c>
      <c r="S88" s="29">
        <f t="shared" si="9"/>
        <v>8.6705378284789136E-2</v>
      </c>
      <c r="T88" s="29">
        <v>1.0049922212198681</v>
      </c>
      <c r="U88" s="29">
        <v>6.3288099999999998</v>
      </c>
      <c r="V88" s="29">
        <v>38</v>
      </c>
      <c r="W88" s="29">
        <f t="shared" si="12"/>
        <v>2</v>
      </c>
      <c r="X88" s="29">
        <f t="shared" si="13"/>
        <v>4</v>
      </c>
      <c r="Y88" s="29">
        <f t="shared" si="14"/>
        <v>6</v>
      </c>
      <c r="Z88" s="29">
        <v>36.5</v>
      </c>
      <c r="AA88" s="29" t="s">
        <v>2268</v>
      </c>
      <c r="AC88">
        <v>7572</v>
      </c>
      <c r="AD88">
        <v>334.34780000000001</v>
      </c>
      <c r="AE88">
        <v>22.647075999999998</v>
      </c>
      <c r="AF88">
        <v>75.709999999999994</v>
      </c>
      <c r="AG88">
        <v>209.13944100000001</v>
      </c>
      <c r="AH88">
        <v>20.913944000000001</v>
      </c>
      <c r="AI88">
        <v>4.4148E-2</v>
      </c>
      <c r="AJ88">
        <v>1.9973000000000001E-2</v>
      </c>
      <c r="AK88">
        <v>0.45240900000000001</v>
      </c>
      <c r="AL88">
        <v>4.0675000000000003E-2</v>
      </c>
      <c r="AM88">
        <v>3.7499999999999999E-2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60" x14ac:dyDescent="0.25">
      <c r="A89" t="s">
        <v>1016</v>
      </c>
      <c r="B89" s="29">
        <v>3</v>
      </c>
      <c r="C89" t="s">
        <v>4</v>
      </c>
      <c r="D89">
        <v>12</v>
      </c>
      <c r="E89" t="s">
        <v>1</v>
      </c>
      <c r="F89" t="s">
        <v>473</v>
      </c>
      <c r="G89" t="s">
        <v>244</v>
      </c>
      <c r="H89">
        <v>99.267659600000002</v>
      </c>
      <c r="I89">
        <v>88.926287400000007</v>
      </c>
      <c r="J89" t="s">
        <v>50</v>
      </c>
      <c r="K89" s="29">
        <v>5973</v>
      </c>
      <c r="L89" s="29">
        <v>0</v>
      </c>
      <c r="M89" s="29">
        <f t="shared" si="10"/>
        <v>0</v>
      </c>
      <c r="N89" s="29">
        <v>0</v>
      </c>
      <c r="O89" s="29">
        <v>0</v>
      </c>
      <c r="P89" s="29">
        <v>18.414971316841353</v>
      </c>
      <c r="Q89" s="29">
        <f t="shared" si="11"/>
        <v>7.9719573111977091</v>
      </c>
      <c r="R89" s="29">
        <v>0.39515790385292632</v>
      </c>
      <c r="S89" s="29">
        <f t="shared" si="9"/>
        <v>0.14354616096478007</v>
      </c>
      <c r="T89" s="29">
        <v>0.6681028766537036</v>
      </c>
      <c r="U89" s="29">
        <v>6.3288099999999998</v>
      </c>
      <c r="V89" s="29">
        <v>38</v>
      </c>
      <c r="W89" s="29">
        <f t="shared" si="12"/>
        <v>2</v>
      </c>
      <c r="X89" s="29">
        <f t="shared" si="13"/>
        <v>4</v>
      </c>
      <c r="Y89" s="29">
        <f t="shared" si="14"/>
        <v>6</v>
      </c>
      <c r="Z89" s="29">
        <v>36.5</v>
      </c>
      <c r="AA89" s="29" t="s">
        <v>2268</v>
      </c>
      <c r="AC89">
        <v>6153</v>
      </c>
      <c r="AD89">
        <v>334.34780000000001</v>
      </c>
      <c r="AE89">
        <v>18.402992000000001</v>
      </c>
      <c r="AF89">
        <v>61.52</v>
      </c>
      <c r="AG89">
        <v>180.94570899999999</v>
      </c>
      <c r="AH89">
        <v>18.094570999999998</v>
      </c>
      <c r="AI89">
        <v>5.4337999999999997E-2</v>
      </c>
      <c r="AJ89">
        <v>2.1475999999999999E-2</v>
      </c>
      <c r="AK89">
        <v>0.395229</v>
      </c>
      <c r="AL89">
        <v>5.0250000000000003E-2</v>
      </c>
      <c r="AM89">
        <v>4.7500000000000001E-2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60" x14ac:dyDescent="0.25">
      <c r="A90" t="s">
        <v>1016</v>
      </c>
      <c r="B90" s="29">
        <v>3</v>
      </c>
      <c r="C90" t="s">
        <v>236</v>
      </c>
      <c r="D90">
        <v>12</v>
      </c>
      <c r="E90" t="s">
        <v>7</v>
      </c>
      <c r="F90" t="s">
        <v>473</v>
      </c>
      <c r="G90" t="s">
        <v>244</v>
      </c>
      <c r="H90">
        <v>99.267659600000002</v>
      </c>
      <c r="I90">
        <v>88.926287400000007</v>
      </c>
      <c r="J90" t="s">
        <v>52</v>
      </c>
      <c r="K90" s="29">
        <v>8225</v>
      </c>
      <c r="L90" s="29">
        <v>0</v>
      </c>
      <c r="M90" s="29">
        <f t="shared" si="10"/>
        <v>0</v>
      </c>
      <c r="N90" s="29">
        <v>0</v>
      </c>
      <c r="O90" s="29">
        <v>0</v>
      </c>
      <c r="P90" s="29">
        <v>25.357967366653295</v>
      </c>
      <c r="Q90" s="29">
        <f t="shared" si="11"/>
        <v>1.028961261385767</v>
      </c>
      <c r="R90" s="29">
        <v>0.32252381537790831</v>
      </c>
      <c r="S90" s="29">
        <f t="shared" si="9"/>
        <v>0.21618024943979808</v>
      </c>
      <c r="T90" s="29">
        <v>0.66720838403368588</v>
      </c>
      <c r="U90" s="29">
        <v>6.3288099999999998</v>
      </c>
      <c r="V90" s="29">
        <v>38</v>
      </c>
      <c r="W90" s="29">
        <f t="shared" si="12"/>
        <v>2</v>
      </c>
      <c r="X90" s="29">
        <f t="shared" si="13"/>
        <v>4</v>
      </c>
      <c r="Y90" s="29">
        <f t="shared" si="14"/>
        <v>6</v>
      </c>
      <c r="Z90" s="29">
        <v>36.5</v>
      </c>
      <c r="AA90" s="29" t="s">
        <v>2268</v>
      </c>
      <c r="AC90">
        <v>8486</v>
      </c>
      <c r="AD90">
        <v>334.34780000000001</v>
      </c>
      <c r="AE90">
        <v>25.380756000000002</v>
      </c>
      <c r="AF90">
        <v>84.85</v>
      </c>
      <c r="AG90">
        <v>310.711679</v>
      </c>
      <c r="AH90">
        <v>31.071168</v>
      </c>
      <c r="AI90">
        <v>3.9391000000000002E-2</v>
      </c>
      <c r="AJ90">
        <v>1.2694E-2</v>
      </c>
      <c r="AK90">
        <v>0.322268</v>
      </c>
      <c r="AL90">
        <v>3.7449999999999997E-2</v>
      </c>
      <c r="AM90">
        <v>3.7499999999999999E-2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60" x14ac:dyDescent="0.25">
      <c r="A91" t="s">
        <v>1017</v>
      </c>
      <c r="B91" s="29">
        <v>3</v>
      </c>
      <c r="C91" t="s">
        <v>4</v>
      </c>
      <c r="D91">
        <v>12</v>
      </c>
      <c r="E91" t="s">
        <v>1</v>
      </c>
      <c r="F91" t="s">
        <v>473</v>
      </c>
      <c r="G91" t="s">
        <v>245</v>
      </c>
      <c r="H91">
        <v>99.267659600000002</v>
      </c>
      <c r="I91">
        <v>88.926287400000007</v>
      </c>
      <c r="J91" t="s">
        <v>50</v>
      </c>
      <c r="K91" s="29">
        <v>8317</v>
      </c>
      <c r="L91" s="29">
        <v>77</v>
      </c>
      <c r="M91" s="29">
        <f t="shared" si="10"/>
        <v>0.92581459660935428</v>
      </c>
      <c r="N91" s="29">
        <v>7.1611111111111195E-2</v>
      </c>
      <c r="O91" s="29">
        <v>2.9322504186379463E-2</v>
      </c>
      <c r="P91" s="29">
        <v>27.097251924235334</v>
      </c>
      <c r="Q91" s="29">
        <f t="shared" si="11"/>
        <v>0.71032329619627177</v>
      </c>
      <c r="R91" s="29">
        <v>0.60231388957312737</v>
      </c>
      <c r="S91" s="29">
        <f t="shared" si="9"/>
        <v>6.3609824755420985E-2</v>
      </c>
      <c r="U91" s="29">
        <v>6.3288099999999998</v>
      </c>
      <c r="V91" s="29">
        <v>38</v>
      </c>
      <c r="W91" s="29">
        <f t="shared" si="12"/>
        <v>2</v>
      </c>
      <c r="X91" s="29">
        <f t="shared" si="13"/>
        <v>4</v>
      </c>
      <c r="Y91" s="29">
        <f t="shared" si="14"/>
        <v>6</v>
      </c>
      <c r="Z91" s="29">
        <v>36.5</v>
      </c>
      <c r="AA91" s="29" t="s">
        <v>2268</v>
      </c>
      <c r="AC91">
        <v>8433</v>
      </c>
      <c r="AD91">
        <v>315.9366</v>
      </c>
      <c r="AE91">
        <v>26.692063999999998</v>
      </c>
      <c r="AF91">
        <v>84.32</v>
      </c>
      <c r="AG91">
        <v>275.89863600000001</v>
      </c>
      <c r="AH91">
        <v>27.589863999999999</v>
      </c>
      <c r="AI91">
        <v>3.1407999999999998E-2</v>
      </c>
      <c r="AJ91">
        <v>1.9227000000000001E-2</v>
      </c>
      <c r="AK91">
        <v>0.61217500000000002</v>
      </c>
      <c r="AL91">
        <v>2.6875E-2</v>
      </c>
      <c r="AM91">
        <v>2.2499999999999999E-2</v>
      </c>
      <c r="AN91">
        <v>4</v>
      </c>
      <c r="AO91">
        <v>1.2661E-2</v>
      </c>
      <c r="AP91">
        <v>0.75964600000000004</v>
      </c>
      <c r="AQ91">
        <v>1.660145</v>
      </c>
      <c r="AR91">
        <v>0.52951899999999996</v>
      </c>
      <c r="AS91">
        <v>0.30495499999999998</v>
      </c>
      <c r="AT91">
        <v>35</v>
      </c>
      <c r="AU91">
        <v>14.071247</v>
      </c>
      <c r="AV91">
        <v>1.5573999999999999E-2</v>
      </c>
      <c r="AW91">
        <v>6.5490000000000001E-3</v>
      </c>
      <c r="AX91">
        <v>68.707301000000001</v>
      </c>
      <c r="AY91">
        <v>11.317201000000001</v>
      </c>
      <c r="AZ91">
        <v>163.68550500000001</v>
      </c>
      <c r="BA91">
        <v>48.921188000000001</v>
      </c>
      <c r="BB91">
        <v>68.699432999999999</v>
      </c>
      <c r="BC91">
        <v>116.427226</v>
      </c>
      <c r="BD91">
        <v>5.850911</v>
      </c>
      <c r="BE91">
        <v>1.105542</v>
      </c>
    </row>
    <row r="92" spans="1:60" x14ac:dyDescent="0.25">
      <c r="A92" t="s">
        <v>1018</v>
      </c>
      <c r="B92" s="29">
        <v>3</v>
      </c>
      <c r="C92" t="s">
        <v>9</v>
      </c>
      <c r="D92">
        <v>2</v>
      </c>
      <c r="E92" t="s">
        <v>1</v>
      </c>
      <c r="F92" t="s">
        <v>473</v>
      </c>
      <c r="G92" t="s">
        <v>245</v>
      </c>
      <c r="H92">
        <v>99.267659600000002</v>
      </c>
      <c r="I92">
        <v>88.926287400000007</v>
      </c>
      <c r="J92" t="s">
        <v>51</v>
      </c>
      <c r="K92" s="29">
        <v>14715</v>
      </c>
      <c r="L92" s="29">
        <v>17</v>
      </c>
      <c r="M92" s="29">
        <f t="shared" si="10"/>
        <v>0.11552837240910636</v>
      </c>
      <c r="N92" s="29">
        <v>2.8008333333337632E-2</v>
      </c>
      <c r="O92" s="29">
        <v>1.0658045349657336E-2</v>
      </c>
      <c r="P92" s="29">
        <v>52.277712440069237</v>
      </c>
      <c r="Q92" s="29">
        <f t="shared" si="11"/>
        <v>25.890783812030175</v>
      </c>
      <c r="R92" s="29">
        <v>0.59647589306358251</v>
      </c>
      <c r="S92" s="29">
        <f t="shared" si="9"/>
        <v>5.7771828245876122E-2</v>
      </c>
      <c r="T92" s="29">
        <v>1.013250225869069</v>
      </c>
      <c r="U92" s="29">
        <v>6.3288099999999998</v>
      </c>
      <c r="V92" s="29">
        <v>38</v>
      </c>
      <c r="W92" s="29">
        <f t="shared" si="12"/>
        <v>2</v>
      </c>
      <c r="X92" s="29">
        <f t="shared" si="13"/>
        <v>4</v>
      </c>
      <c r="Y92" s="29">
        <f t="shared" si="14"/>
        <v>6</v>
      </c>
      <c r="Z92" s="29">
        <v>36.5</v>
      </c>
      <c r="AA92" s="29" t="s">
        <v>2268</v>
      </c>
      <c r="AC92">
        <v>15761</v>
      </c>
      <c r="AD92">
        <v>304.13315</v>
      </c>
      <c r="AE92">
        <v>51.822696999999998</v>
      </c>
      <c r="AF92">
        <v>157.6</v>
      </c>
      <c r="AG92">
        <v>691.25876500000004</v>
      </c>
      <c r="AH92">
        <v>69.125876000000005</v>
      </c>
      <c r="AI92">
        <v>1.9296000000000001E-2</v>
      </c>
      <c r="AJ92">
        <v>1.1926000000000001E-2</v>
      </c>
      <c r="AK92">
        <v>0.61804199999999998</v>
      </c>
      <c r="AL92">
        <v>1.6924999999999999E-2</v>
      </c>
      <c r="AM92">
        <v>1.2500000000000001E-2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60" x14ac:dyDescent="0.25">
      <c r="A93" t="s">
        <v>1018</v>
      </c>
      <c r="B93" s="29">
        <v>3</v>
      </c>
      <c r="C93" t="s">
        <v>4</v>
      </c>
      <c r="D93">
        <v>12</v>
      </c>
      <c r="E93" t="s">
        <v>1</v>
      </c>
      <c r="F93" t="s">
        <v>473</v>
      </c>
      <c r="G93" t="s">
        <v>245</v>
      </c>
      <c r="H93">
        <v>99.267659600000002</v>
      </c>
      <c r="I93">
        <v>88.926287400000007</v>
      </c>
      <c r="J93" t="s">
        <v>52</v>
      </c>
      <c r="K93" s="29">
        <v>7367</v>
      </c>
      <c r="L93" s="29">
        <v>0</v>
      </c>
      <c r="M93" s="29">
        <f t="shared" si="10"/>
        <v>0</v>
      </c>
      <c r="N93" s="29">
        <v>0</v>
      </c>
      <c r="O93" s="29">
        <v>0</v>
      </c>
      <c r="P93" s="29">
        <v>26.172606696975201</v>
      </c>
      <c r="Q93" s="29">
        <f t="shared" si="11"/>
        <v>0.21432193106386066</v>
      </c>
      <c r="R93" s="29">
        <v>0.5116429987084925</v>
      </c>
      <c r="S93" s="29">
        <f t="shared" si="9"/>
        <v>2.7061066109213883E-2</v>
      </c>
      <c r="T93" s="29">
        <v>1.013250225869069</v>
      </c>
      <c r="U93" s="29">
        <v>6.3288099999999998</v>
      </c>
      <c r="V93" s="29">
        <v>38</v>
      </c>
      <c r="W93" s="29">
        <f t="shared" si="12"/>
        <v>2</v>
      </c>
      <c r="X93" s="29">
        <f t="shared" si="13"/>
        <v>4</v>
      </c>
      <c r="Y93" s="29">
        <f t="shared" si="14"/>
        <v>6</v>
      </c>
      <c r="Z93" s="29">
        <v>36.5</v>
      </c>
      <c r="AA93" s="29" t="s">
        <v>2268</v>
      </c>
      <c r="AC93">
        <v>7922</v>
      </c>
      <c r="AD93">
        <v>304.13315</v>
      </c>
      <c r="AE93">
        <v>26.047802000000001</v>
      </c>
      <c r="AF93">
        <v>79.209999999999994</v>
      </c>
      <c r="AG93">
        <v>221.57419999999999</v>
      </c>
      <c r="AH93">
        <v>22.157419999999998</v>
      </c>
      <c r="AI93">
        <v>3.8385000000000002E-2</v>
      </c>
      <c r="AJ93">
        <v>1.9921000000000001E-2</v>
      </c>
      <c r="AK93">
        <v>0.51898100000000003</v>
      </c>
      <c r="AL93">
        <v>3.5224999999999999E-2</v>
      </c>
      <c r="AM93">
        <v>3.2500000000000001E-2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60" x14ac:dyDescent="0.25">
      <c r="A94" t="s">
        <v>1019</v>
      </c>
      <c r="B94" s="29">
        <v>3</v>
      </c>
      <c r="C94" t="s">
        <v>9</v>
      </c>
      <c r="D94">
        <v>2</v>
      </c>
      <c r="E94" t="s">
        <v>1</v>
      </c>
      <c r="F94" t="s">
        <v>473</v>
      </c>
      <c r="G94" t="s">
        <v>245</v>
      </c>
      <c r="H94">
        <v>99.267659600000002</v>
      </c>
      <c r="I94">
        <v>88.926287400000007</v>
      </c>
      <c r="J94" t="s">
        <v>50</v>
      </c>
      <c r="K94" s="29">
        <v>8980</v>
      </c>
      <c r="L94" s="29">
        <v>0</v>
      </c>
      <c r="M94" s="29">
        <f t="shared" si="10"/>
        <v>0</v>
      </c>
      <c r="N94" s="29">
        <v>0</v>
      </c>
      <c r="O94" s="29">
        <v>0</v>
      </c>
      <c r="P94" s="29">
        <v>26.901001250282366</v>
      </c>
      <c r="Q94" s="29">
        <f t="shared" si="11"/>
        <v>0.51407262224330452</v>
      </c>
      <c r="R94" s="29">
        <v>0.52165329191191923</v>
      </c>
      <c r="S94" s="29">
        <f t="shared" si="9"/>
        <v>1.7050772905787159E-2</v>
      </c>
      <c r="T94" s="29">
        <v>1.0017885438185812</v>
      </c>
      <c r="U94" s="29">
        <v>6.3288099999999998</v>
      </c>
      <c r="V94" s="29">
        <v>38</v>
      </c>
      <c r="W94" s="29">
        <f t="shared" si="12"/>
        <v>2</v>
      </c>
      <c r="X94" s="29">
        <f t="shared" si="13"/>
        <v>4</v>
      </c>
      <c r="Y94" s="29">
        <f t="shared" si="14"/>
        <v>6</v>
      </c>
      <c r="Z94" s="29">
        <v>36.5</v>
      </c>
      <c r="AA94" s="29" t="s">
        <v>2268</v>
      </c>
      <c r="AC94">
        <v>9126</v>
      </c>
      <c r="AD94">
        <v>338.763825</v>
      </c>
      <c r="AE94">
        <v>26.939122000000001</v>
      </c>
      <c r="AF94">
        <v>91.25</v>
      </c>
      <c r="AG94">
        <v>252.94020499999999</v>
      </c>
      <c r="AH94">
        <v>25.294021000000001</v>
      </c>
      <c r="AI94">
        <v>3.712E-2</v>
      </c>
      <c r="AJ94">
        <v>1.9373000000000001E-2</v>
      </c>
      <c r="AK94">
        <v>0.52191600000000005</v>
      </c>
      <c r="AL94">
        <v>3.4049999999999997E-2</v>
      </c>
      <c r="AM94">
        <v>2.75E-2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60" x14ac:dyDescent="0.25">
      <c r="A95" t="s">
        <v>1019</v>
      </c>
      <c r="B95" s="29">
        <v>3</v>
      </c>
      <c r="C95" t="s">
        <v>10</v>
      </c>
      <c r="D95">
        <v>13</v>
      </c>
      <c r="E95" t="s">
        <v>1</v>
      </c>
      <c r="F95" t="s">
        <v>473</v>
      </c>
      <c r="G95" t="s">
        <v>245</v>
      </c>
      <c r="H95">
        <v>99.267659600000002</v>
      </c>
      <c r="I95">
        <v>88.926287400000007</v>
      </c>
      <c r="J95" t="s">
        <v>50</v>
      </c>
      <c r="K95" s="29">
        <v>11481</v>
      </c>
      <c r="L95" s="29">
        <v>5</v>
      </c>
      <c r="M95" s="29">
        <f t="shared" si="10"/>
        <v>4.3550213396045638E-2</v>
      </c>
      <c r="N95" s="29">
        <v>3.2900000000012142E-2</v>
      </c>
      <c r="O95" s="29">
        <v>2.9956571548198628E-3</v>
      </c>
      <c r="P95" s="29">
        <v>34.393139794486842</v>
      </c>
      <c r="Q95" s="29">
        <f t="shared" si="11"/>
        <v>8.0062111664477804</v>
      </c>
      <c r="R95" s="29">
        <v>0.44660414940627097</v>
      </c>
      <c r="S95" s="29">
        <f t="shared" si="9"/>
        <v>9.2099915411435418E-2</v>
      </c>
      <c r="T95" s="29">
        <v>1.0017885438185812</v>
      </c>
      <c r="U95" s="29">
        <v>6.3288099999999998</v>
      </c>
      <c r="V95" s="29">
        <v>38</v>
      </c>
      <c r="W95" s="29">
        <f t="shared" si="12"/>
        <v>2</v>
      </c>
      <c r="X95" s="29">
        <f t="shared" si="13"/>
        <v>4</v>
      </c>
      <c r="Y95" s="29">
        <f t="shared" si="14"/>
        <v>6</v>
      </c>
      <c r="Z95" s="29">
        <v>36.5</v>
      </c>
      <c r="AA95" s="29" t="s">
        <v>2268</v>
      </c>
      <c r="AC95">
        <v>11665</v>
      </c>
      <c r="AD95">
        <v>338.763825</v>
      </c>
      <c r="AE95">
        <v>34.434018999999999</v>
      </c>
      <c r="AF95">
        <v>116.64</v>
      </c>
      <c r="AG95">
        <v>454.72449899999998</v>
      </c>
      <c r="AH95">
        <v>45.472450000000002</v>
      </c>
      <c r="AI95">
        <v>2.9038000000000001E-2</v>
      </c>
      <c r="AJ95">
        <v>1.2917E-2</v>
      </c>
      <c r="AK95">
        <v>0.44483499999999998</v>
      </c>
      <c r="AL95">
        <v>2.6800000000000001E-2</v>
      </c>
      <c r="AM95">
        <v>2.75E-2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60" x14ac:dyDescent="0.25">
      <c r="A96" t="s">
        <v>1020</v>
      </c>
      <c r="B96" s="29">
        <v>3</v>
      </c>
      <c r="C96" t="s">
        <v>8</v>
      </c>
      <c r="D96">
        <v>1</v>
      </c>
      <c r="E96" t="s">
        <v>1</v>
      </c>
      <c r="F96" t="s">
        <v>473</v>
      </c>
      <c r="G96" t="s">
        <v>245</v>
      </c>
      <c r="H96">
        <v>99.267659600000002</v>
      </c>
      <c r="I96">
        <v>88.926287400000007</v>
      </c>
      <c r="J96" t="s">
        <v>50</v>
      </c>
      <c r="K96" s="29">
        <v>21172</v>
      </c>
      <c r="L96" s="29">
        <v>0</v>
      </c>
      <c r="M96" s="29">
        <f t="shared" si="10"/>
        <v>0</v>
      </c>
      <c r="N96" s="29">
        <v>0</v>
      </c>
      <c r="O96" s="29">
        <v>0</v>
      </c>
      <c r="P96" s="29">
        <v>61.437443303797743</v>
      </c>
      <c r="Q96" s="29">
        <f t="shared" si="11"/>
        <v>35.050514675758677</v>
      </c>
      <c r="R96" s="29">
        <v>0.41413444492137469</v>
      </c>
      <c r="S96" s="29">
        <f t="shared" si="9"/>
        <v>0.1245696198963317</v>
      </c>
      <c r="T96" s="29">
        <v>1.0077631725004461</v>
      </c>
      <c r="U96" s="29">
        <v>6.3288099999999998</v>
      </c>
      <c r="V96" s="29">
        <v>38</v>
      </c>
      <c r="W96" s="29">
        <f t="shared" si="12"/>
        <v>2</v>
      </c>
      <c r="X96" s="29">
        <f t="shared" si="13"/>
        <v>4</v>
      </c>
      <c r="Y96" s="29">
        <f t="shared" si="14"/>
        <v>6</v>
      </c>
      <c r="Z96" s="29">
        <v>36.5</v>
      </c>
      <c r="AA96" s="29" t="s">
        <v>2268</v>
      </c>
      <c r="AC96">
        <v>21357</v>
      </c>
      <c r="AD96">
        <v>347.549375</v>
      </c>
      <c r="AE96">
        <v>61.450262000000002</v>
      </c>
      <c r="AF96">
        <v>213.56</v>
      </c>
      <c r="AG96">
        <v>1074.6419900000001</v>
      </c>
      <c r="AH96">
        <v>107.46419899999999</v>
      </c>
      <c r="AI96">
        <v>1.6272999999999999E-2</v>
      </c>
      <c r="AJ96">
        <v>6.7970000000000001E-3</v>
      </c>
      <c r="AK96">
        <v>0.41768499999999997</v>
      </c>
      <c r="AL96">
        <v>1.5049999999999999E-2</v>
      </c>
      <c r="AM96">
        <v>1.2500000000000001E-2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8" x14ac:dyDescent="0.25">
      <c r="A97" t="s">
        <v>1020</v>
      </c>
      <c r="B97" s="29">
        <v>3</v>
      </c>
      <c r="C97" t="s">
        <v>4</v>
      </c>
      <c r="D97">
        <v>12</v>
      </c>
      <c r="E97" t="s">
        <v>1</v>
      </c>
      <c r="F97" t="s">
        <v>473</v>
      </c>
      <c r="G97" t="s">
        <v>245</v>
      </c>
      <c r="H97">
        <v>99.267659600000002</v>
      </c>
      <c r="I97">
        <v>88.926287400000007</v>
      </c>
      <c r="J97" t="s">
        <v>52</v>
      </c>
      <c r="K97" s="29">
        <v>13193</v>
      </c>
      <c r="L97" s="29">
        <v>4</v>
      </c>
      <c r="M97" s="29">
        <f t="shared" si="10"/>
        <v>3.0319108618206622E-2</v>
      </c>
      <c r="N97" s="29">
        <v>1.7024999999989632E-2</v>
      </c>
      <c r="O97" s="29">
        <v>2.9018252080010268E-3</v>
      </c>
      <c r="P97" s="29">
        <v>38.28377996915755</v>
      </c>
      <c r="Q97" s="29">
        <f t="shared" si="11"/>
        <v>11.896851341118488</v>
      </c>
      <c r="R97" s="29">
        <v>0.37592067450576483</v>
      </c>
      <c r="S97" s="29">
        <f t="shared" si="9"/>
        <v>0.16278339031194156</v>
      </c>
      <c r="T97" s="29">
        <v>1.0077631725004461</v>
      </c>
      <c r="U97" s="29">
        <v>6.3288099999999998</v>
      </c>
      <c r="V97" s="29">
        <v>38</v>
      </c>
      <c r="W97" s="29">
        <f t="shared" si="12"/>
        <v>2</v>
      </c>
      <c r="X97" s="29">
        <f t="shared" si="13"/>
        <v>4</v>
      </c>
      <c r="Y97" s="29">
        <f t="shared" si="14"/>
        <v>6</v>
      </c>
      <c r="Z97" s="29">
        <v>36.5</v>
      </c>
      <c r="AA97" s="29" t="s">
        <v>2268</v>
      </c>
      <c r="AC97">
        <v>13293</v>
      </c>
      <c r="AD97">
        <v>347.549375</v>
      </c>
      <c r="AE97">
        <v>38.247802999999998</v>
      </c>
      <c r="AF97">
        <v>132.91999999999999</v>
      </c>
      <c r="AG97">
        <v>570.156657</v>
      </c>
      <c r="AH97">
        <v>57.015666000000003</v>
      </c>
      <c r="AI97">
        <v>2.6144000000000001E-2</v>
      </c>
      <c r="AJ97">
        <v>9.8359999999999993E-3</v>
      </c>
      <c r="AK97">
        <v>0.37621100000000002</v>
      </c>
      <c r="AL97">
        <v>2.4575E-2</v>
      </c>
      <c r="AM97">
        <v>2.2499999999999999E-2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8" x14ac:dyDescent="0.25">
      <c r="A98" t="s">
        <v>1021</v>
      </c>
      <c r="B98" s="29">
        <v>3</v>
      </c>
      <c r="C98" t="s">
        <v>9</v>
      </c>
      <c r="D98">
        <v>2</v>
      </c>
      <c r="E98" t="s">
        <v>1</v>
      </c>
      <c r="F98" t="s">
        <v>473</v>
      </c>
      <c r="G98" t="s">
        <v>245</v>
      </c>
      <c r="H98">
        <v>99.267659600000002</v>
      </c>
      <c r="I98">
        <v>88.926287400000007</v>
      </c>
      <c r="J98" t="s">
        <v>52</v>
      </c>
      <c r="K98" s="29">
        <v>13673</v>
      </c>
      <c r="L98" s="29">
        <v>7</v>
      </c>
      <c r="M98" s="29">
        <f t="shared" si="10"/>
        <v>5.1195787318072117E-2</v>
      </c>
      <c r="N98" s="29">
        <v>4.9425000000013597E-2</v>
      </c>
      <c r="O98" s="29">
        <v>2.7346418584732936E-3</v>
      </c>
      <c r="P98" s="29">
        <v>37.39075813090534</v>
      </c>
      <c r="Q98" s="29">
        <f t="shared" si="11"/>
        <v>11.003829502866278</v>
      </c>
      <c r="R98" s="29">
        <v>0.38525448691767888</v>
      </c>
      <c r="S98" s="29">
        <f t="shared" si="9"/>
        <v>0.1534495779000275</v>
      </c>
      <c r="T98" s="29">
        <v>1.0217742670197163</v>
      </c>
      <c r="U98" s="29">
        <v>6.3288099999999998</v>
      </c>
      <c r="V98" s="29">
        <v>38</v>
      </c>
      <c r="W98" s="29">
        <f t="shared" si="12"/>
        <v>2</v>
      </c>
      <c r="X98" s="29">
        <f t="shared" si="13"/>
        <v>4</v>
      </c>
      <c r="Y98" s="29">
        <f t="shared" si="14"/>
        <v>6</v>
      </c>
      <c r="Z98" s="29">
        <v>36.5</v>
      </c>
      <c r="AA98" s="29" t="s">
        <v>2268</v>
      </c>
      <c r="AC98">
        <v>13807</v>
      </c>
      <c r="AD98">
        <v>368.71547500000003</v>
      </c>
      <c r="AE98">
        <v>37.446218000000002</v>
      </c>
      <c r="AF98">
        <v>138.06</v>
      </c>
      <c r="AG98">
        <v>589.10075200000006</v>
      </c>
      <c r="AH98">
        <v>58.910074999999999</v>
      </c>
      <c r="AI98">
        <v>2.6703000000000001E-2</v>
      </c>
      <c r="AJ98">
        <v>1.0284E-2</v>
      </c>
      <c r="AK98">
        <v>0.38513599999999998</v>
      </c>
      <c r="AL98">
        <v>2.4899999999999999E-2</v>
      </c>
      <c r="AM98">
        <v>2.2499999999999999E-2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8" x14ac:dyDescent="0.25">
      <c r="A99" t="s">
        <v>1021</v>
      </c>
      <c r="B99" s="29">
        <v>3</v>
      </c>
      <c r="C99" t="s">
        <v>3</v>
      </c>
      <c r="D99">
        <v>4</v>
      </c>
      <c r="E99" t="s">
        <v>1</v>
      </c>
      <c r="F99" t="s">
        <v>473</v>
      </c>
      <c r="G99" t="s">
        <v>245</v>
      </c>
      <c r="H99">
        <v>99.267659600000002</v>
      </c>
      <c r="I99">
        <v>88.926287400000007</v>
      </c>
      <c r="J99" t="s">
        <v>50</v>
      </c>
      <c r="K99" s="29">
        <v>8983</v>
      </c>
      <c r="L99" s="29">
        <v>9</v>
      </c>
      <c r="M99" s="29">
        <f t="shared" si="10"/>
        <v>0.10018924635422463</v>
      </c>
      <c r="N99" s="29">
        <v>0.11957499999999754</v>
      </c>
      <c r="O99" s="29">
        <v>2.7346418584732936E-3</v>
      </c>
      <c r="P99" s="29">
        <v>24.565287814665595</v>
      </c>
      <c r="Q99" s="29">
        <f t="shared" si="11"/>
        <v>1.8216408133734667</v>
      </c>
      <c r="R99" s="29">
        <v>0.34929597639401244</v>
      </c>
      <c r="S99" s="29">
        <f t="shared" si="9"/>
        <v>0.18940808842369394</v>
      </c>
      <c r="T99" s="29">
        <v>1.0217742670197163</v>
      </c>
      <c r="U99" s="29">
        <v>6.3288099999999998</v>
      </c>
      <c r="V99" s="29">
        <v>38</v>
      </c>
      <c r="W99" s="29">
        <f t="shared" si="12"/>
        <v>2</v>
      </c>
      <c r="X99" s="29">
        <f t="shared" si="13"/>
        <v>4</v>
      </c>
      <c r="Y99" s="29">
        <f t="shared" si="14"/>
        <v>6</v>
      </c>
      <c r="Z99" s="29">
        <v>36.5</v>
      </c>
      <c r="AA99" s="29" t="s">
        <v>2268</v>
      </c>
      <c r="AC99">
        <v>9061</v>
      </c>
      <c r="AD99">
        <v>368.71547500000003</v>
      </c>
      <c r="AE99">
        <v>24.574504000000001</v>
      </c>
      <c r="AF99">
        <v>90.6</v>
      </c>
      <c r="AG99">
        <v>303.53187600000001</v>
      </c>
      <c r="AH99">
        <v>30.353187999999999</v>
      </c>
      <c r="AI99">
        <v>4.0689999999999997E-2</v>
      </c>
      <c r="AJ99">
        <v>1.4206999999999999E-2</v>
      </c>
      <c r="AK99">
        <v>0.34914000000000001</v>
      </c>
      <c r="AL99">
        <v>3.8988000000000002E-2</v>
      </c>
      <c r="AM99">
        <v>3.7499999999999999E-2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8" x14ac:dyDescent="0.25">
      <c r="A100" t="s">
        <v>1022</v>
      </c>
      <c r="B100" s="29">
        <v>3</v>
      </c>
      <c r="C100" t="s">
        <v>13</v>
      </c>
      <c r="D100">
        <v>11</v>
      </c>
      <c r="E100" t="s">
        <v>1</v>
      </c>
      <c r="F100" t="s">
        <v>473</v>
      </c>
      <c r="G100" t="s">
        <v>245</v>
      </c>
      <c r="H100">
        <v>99.267659600000002</v>
      </c>
      <c r="I100">
        <v>88.926287400000007</v>
      </c>
      <c r="J100" t="s">
        <v>52</v>
      </c>
      <c r="K100" s="29">
        <v>11553</v>
      </c>
      <c r="L100" s="29">
        <v>42</v>
      </c>
      <c r="M100" s="29">
        <f t="shared" si="10"/>
        <v>0.36354193715917943</v>
      </c>
      <c r="N100" s="29">
        <v>5.9610000000009225E-2</v>
      </c>
      <c r="O100" s="29">
        <v>1.6623229051028719E-2</v>
      </c>
      <c r="P100" s="29">
        <v>38.409633045306954</v>
      </c>
      <c r="Q100" s="29">
        <f>ABS(P100-$P$103)</f>
        <v>12.022704417267892</v>
      </c>
      <c r="R100" s="29">
        <v>0.4346174818618383</v>
      </c>
      <c r="S100" s="29">
        <f>ABS(R100-$R$103)</f>
        <v>0.10408658295586809</v>
      </c>
      <c r="U100" s="29">
        <v>6.3288099999999998</v>
      </c>
      <c r="V100" s="29">
        <v>38</v>
      </c>
      <c r="W100" s="29">
        <f t="shared" si="12"/>
        <v>2</v>
      </c>
      <c r="X100" s="29">
        <f t="shared" si="13"/>
        <v>4</v>
      </c>
      <c r="Y100" s="29">
        <f t="shared" si="14"/>
        <v>6</v>
      </c>
      <c r="Z100" s="29">
        <v>36.5</v>
      </c>
      <c r="AA100" s="29" t="s">
        <v>2268</v>
      </c>
      <c r="AC100">
        <v>11749</v>
      </c>
      <c r="AD100">
        <v>304.87844999999999</v>
      </c>
      <c r="AE100">
        <v>38.536669000000003</v>
      </c>
      <c r="AF100">
        <v>117.48</v>
      </c>
      <c r="AG100">
        <v>479.50216899999998</v>
      </c>
      <c r="AH100">
        <v>47.950217000000002</v>
      </c>
      <c r="AI100">
        <v>2.5946E-2</v>
      </c>
      <c r="AJ100">
        <v>1.1284000000000001E-2</v>
      </c>
      <c r="AK100">
        <v>0.43491400000000002</v>
      </c>
      <c r="AL100">
        <v>2.3550000000000001E-2</v>
      </c>
      <c r="AM100">
        <v>2.2499999999999999E-2</v>
      </c>
      <c r="AN100">
        <v>1</v>
      </c>
      <c r="AO100">
        <v>3.2799999999999999E-3</v>
      </c>
      <c r="AP100">
        <v>0.1968</v>
      </c>
      <c r="AQ100">
        <v>0.297898</v>
      </c>
      <c r="AR100">
        <v>0.37430000000000002</v>
      </c>
      <c r="AS100">
        <v>0</v>
      </c>
      <c r="AT100">
        <v>35</v>
      </c>
      <c r="AU100">
        <v>0</v>
      </c>
      <c r="AV100">
        <v>1.1009E-2</v>
      </c>
      <c r="AW100">
        <v>4.9379999999999997E-3</v>
      </c>
      <c r="AX100">
        <v>90.836228000000006</v>
      </c>
      <c r="AY100">
        <v>0</v>
      </c>
      <c r="AZ100">
        <v>336.13445400000001</v>
      </c>
      <c r="BA100">
        <v>0</v>
      </c>
      <c r="BB100">
        <v>0</v>
      </c>
      <c r="BC100">
        <v>0</v>
      </c>
      <c r="BD100">
        <v>5.4927849999999996</v>
      </c>
      <c r="BE100">
        <v>0.37267800000000001</v>
      </c>
    </row>
    <row r="101" spans="1:58" s="29" customFormat="1" x14ac:dyDescent="0.25">
      <c r="AB101" s="31"/>
      <c r="BF101" s="31"/>
    </row>
    <row r="102" spans="1:58" s="29" customFormat="1" x14ac:dyDescent="0.25">
      <c r="P102" s="10" t="s">
        <v>2140</v>
      </c>
      <c r="Q102" s="10" t="s">
        <v>2141</v>
      </c>
      <c r="R102" s="10" t="s">
        <v>2142</v>
      </c>
      <c r="S102" s="10" t="s">
        <v>2143</v>
      </c>
      <c r="AB102" s="31"/>
      <c r="BF102" s="31"/>
    </row>
    <row r="103" spans="1:58" x14ac:dyDescent="0.25">
      <c r="O103" s="10"/>
      <c r="P103" s="21">
        <f>MEDIAN(P3:P100)</f>
        <v>26.386928628039062</v>
      </c>
      <c r="Q103" s="29">
        <f>MEDIAN(Q3:Q100)</f>
        <v>11.336724006326133</v>
      </c>
      <c r="R103" s="29">
        <f>MEDIAN(R3:R100)</f>
        <v>0.53870406481770639</v>
      </c>
      <c r="S103" s="29">
        <f>MEDIAN(S3:S100)</f>
        <v>9.6209872109654759E-2</v>
      </c>
    </row>
    <row r="104" spans="1:58" s="29" customFormat="1" x14ac:dyDescent="0.25">
      <c r="O104" s="10"/>
      <c r="AB104" s="31"/>
      <c r="BF104" s="31"/>
    </row>
    <row r="105" spans="1:58" x14ac:dyDescent="0.25">
      <c r="L105" s="10"/>
      <c r="M105" s="10"/>
      <c r="O105" s="10" t="s">
        <v>1115</v>
      </c>
      <c r="P105" s="10" t="s">
        <v>1969</v>
      </c>
      <c r="Q105" s="10"/>
    </row>
    <row r="106" spans="1:58" x14ac:dyDescent="0.25">
      <c r="K106" s="29"/>
      <c r="L106" s="10"/>
      <c r="M106" s="10"/>
      <c r="N106" s="29"/>
      <c r="O106" s="10" t="s">
        <v>1643</v>
      </c>
      <c r="P106" s="10" t="s">
        <v>1460</v>
      </c>
      <c r="Q106" s="10"/>
      <c r="R106" s="10" t="s">
        <v>1461</v>
      </c>
      <c r="S106" s="10"/>
      <c r="T106" s="10"/>
      <c r="U106" s="10"/>
      <c r="AC106" s="10"/>
    </row>
    <row r="107" spans="1:58" x14ac:dyDescent="0.25">
      <c r="L107" s="29">
        <f>COUNTIF(M3:M36, "&gt;3.92475363")</f>
        <v>16</v>
      </c>
      <c r="M107" s="29">
        <f>COUNT(M3:M36)</f>
        <v>34</v>
      </c>
      <c r="N107" s="29">
        <v>1</v>
      </c>
      <c r="O107" s="10" t="s">
        <v>1606</v>
      </c>
      <c r="P107" s="24">
        <f>MEDIAN(P3:P36)</f>
        <v>14.520929304752183</v>
      </c>
      <c r="R107" s="24">
        <f>MEDIAN(R3:R36)</f>
        <v>0.70947421794518317</v>
      </c>
    </row>
    <row r="108" spans="1:58" x14ac:dyDescent="0.25">
      <c r="L108" s="29">
        <f>COUNTIF(M37:M72, "&gt;3.92475363")</f>
        <v>4</v>
      </c>
      <c r="M108" s="29">
        <f>COUNT(M37:M72)</f>
        <v>36</v>
      </c>
      <c r="N108" s="29">
        <v>2</v>
      </c>
      <c r="O108" s="10" t="s">
        <v>1607</v>
      </c>
      <c r="P108" s="24">
        <f>MEDIAN(P37:P72)</f>
        <v>37.888384527971169</v>
      </c>
      <c r="R108" s="24">
        <f>MEDIAN(R37:R72)</f>
        <v>0.51088891414960513</v>
      </c>
    </row>
    <row r="109" spans="1:58" x14ac:dyDescent="0.25">
      <c r="L109" s="29">
        <f>COUNTIF(M73:M100, "&gt;3.92475363")</f>
        <v>3</v>
      </c>
      <c r="M109" s="29">
        <f>COUNT(M73:M100)</f>
        <v>28</v>
      </c>
      <c r="N109" s="29">
        <v>3</v>
      </c>
      <c r="O109" s="10" t="s">
        <v>1608</v>
      </c>
      <c r="P109" s="21">
        <f>MEDIAN(P73:P100)</f>
        <v>25.765287031814246</v>
      </c>
      <c r="R109" s="24">
        <f>MEDIAN(R73:R100)</f>
        <v>0.44953202795892089</v>
      </c>
    </row>
    <row r="110" spans="1:58" x14ac:dyDescent="0.25">
      <c r="L110" s="26"/>
      <c r="M110" s="26"/>
    </row>
    <row r="111" spans="1:58" x14ac:dyDescent="0.25">
      <c r="L111" s="10"/>
      <c r="M111" s="10">
        <f>L107/M107*100</f>
        <v>47.058823529411761</v>
      </c>
      <c r="O111" s="10"/>
      <c r="P111" s="10"/>
      <c r="Q111" s="10"/>
    </row>
    <row r="112" spans="1:58" x14ac:dyDescent="0.25">
      <c r="K112" s="29"/>
      <c r="L112" s="10"/>
      <c r="M112" s="10">
        <f t="shared" ref="M112:M113" si="15">L108/M108*100</f>
        <v>11.111111111111111</v>
      </c>
      <c r="N112" s="29"/>
      <c r="O112" s="10"/>
      <c r="P112" s="10"/>
      <c r="Q112" s="10"/>
      <c r="R112" s="10"/>
      <c r="S112" s="10"/>
      <c r="T112" s="10"/>
      <c r="U112" s="10"/>
    </row>
    <row r="113" spans="8:18" x14ac:dyDescent="0.25">
      <c r="K113" s="29"/>
      <c r="L113" s="10"/>
      <c r="M113" s="10">
        <f t="shared" si="15"/>
        <v>10.714285714285714</v>
      </c>
      <c r="O113" s="10"/>
      <c r="P113" s="24"/>
      <c r="R113" s="24"/>
    </row>
    <row r="114" spans="8:18" x14ac:dyDescent="0.25">
      <c r="K114" s="29"/>
      <c r="L114" s="10"/>
      <c r="M114" s="26"/>
      <c r="O114" s="10"/>
      <c r="P114" s="24"/>
      <c r="R114" s="24"/>
    </row>
    <row r="115" spans="8:18" x14ac:dyDescent="0.25">
      <c r="H115" s="22"/>
      <c r="I115" s="22"/>
      <c r="K115" s="29"/>
      <c r="L115" s="10"/>
      <c r="M115" s="26"/>
      <c r="O115" s="10"/>
      <c r="P115" s="24"/>
      <c r="R115" s="24"/>
    </row>
    <row r="116" spans="8:18" x14ac:dyDescent="0.25">
      <c r="H116" s="22"/>
      <c r="I116" s="22"/>
      <c r="J116" s="22"/>
    </row>
    <row r="117" spans="8:18" x14ac:dyDescent="0.25">
      <c r="H117" s="22"/>
      <c r="I117" s="22"/>
      <c r="J117" s="22"/>
    </row>
    <row r="129" spans="11:18" x14ac:dyDescent="0.25">
      <c r="K129" s="29"/>
      <c r="L129" s="29"/>
      <c r="M129" s="29"/>
      <c r="N129" s="29"/>
      <c r="O129" s="29"/>
      <c r="P129" s="29"/>
      <c r="R129" s="29"/>
    </row>
    <row r="270" spans="22:27" x14ac:dyDescent="0.25">
      <c r="V270" s="10"/>
      <c r="W270" s="10"/>
      <c r="X270" s="10"/>
      <c r="Y270" s="10"/>
      <c r="Z270" s="10"/>
      <c r="AA270" s="10"/>
    </row>
    <row r="280" spans="22:27" x14ac:dyDescent="0.25">
      <c r="V280" s="10"/>
      <c r="W280" s="10"/>
      <c r="X280" s="10"/>
      <c r="Y280" s="10"/>
      <c r="Z280" s="10"/>
      <c r="AA280" s="10"/>
    </row>
  </sheetData>
  <conditionalFormatting sqref="C3:C36 C73:C100">
    <cfRule type="containsText" dxfId="319" priority="10" operator="containsText" text="a">
      <formula>NOT(ISERROR(SEARCH("a",C3)))</formula>
    </cfRule>
  </conditionalFormatting>
  <conditionalFormatting sqref="C37:C72">
    <cfRule type="containsText" dxfId="318" priority="9" operator="containsText" text="a">
      <formula>NOT(ISERROR(SEARCH("a",C37)))</formula>
    </cfRule>
  </conditionalFormatting>
  <conditionalFormatting sqref="C101:C102">
    <cfRule type="containsText" dxfId="317" priority="5" operator="containsText" text="a">
      <formula>NOT(ISERROR(SEARCH("a",C101)))</formula>
    </cfRule>
    <cfRule type="containsText" dxfId="316" priority="6" operator="containsText" text="Variable">
      <formula>NOT(ISERROR(SEARCH("Variable",C101)))</formula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I280"/>
  <sheetViews>
    <sheetView workbookViewId="0">
      <pane xSplit="3" ySplit="2" topLeftCell="D153" activePane="bottomRight" state="frozen"/>
      <selection pane="topRight" activeCell="C1" sqref="C1"/>
      <selection pane="bottomLeft" activeCell="A3" sqref="A3"/>
      <selection pane="bottomRight" activeCell="M169" sqref="M169:M172"/>
    </sheetView>
  </sheetViews>
  <sheetFormatPr defaultColWidth="8.85546875" defaultRowHeight="15" x14ac:dyDescent="0.25"/>
  <cols>
    <col min="1" max="1" width="11.85546875" bestFit="1" customWidth="1"/>
    <col min="2" max="2" width="8.7109375" style="29" customWidth="1"/>
    <col min="6" max="6" width="14" bestFit="1" customWidth="1"/>
    <col min="7" max="8" width="7.42578125" customWidth="1"/>
    <col min="9" max="9" width="9.42578125" customWidth="1"/>
    <col min="11" max="11" width="8.85546875" style="20"/>
    <col min="12" max="12" width="11.42578125" style="20" bestFit="1" customWidth="1"/>
    <col min="13" max="13" width="8.85546875" style="25"/>
    <col min="14" max="14" width="8.85546875" style="20"/>
    <col min="15" max="15" width="12" style="20" bestFit="1" customWidth="1"/>
    <col min="16" max="16" width="8.85546875" style="20"/>
    <col min="17" max="17" width="8.85546875" style="29"/>
    <col min="18" max="18" width="8.85546875" style="20"/>
    <col min="19" max="21" width="8.85546875" style="29"/>
    <col min="22" max="27" width="12.85546875" style="29" customWidth="1"/>
    <col min="28" max="28" width="3.7109375" style="31" customWidth="1"/>
    <col min="58" max="58" width="5.7109375" style="31" customWidth="1"/>
  </cols>
  <sheetData>
    <row r="1" spans="1:61" s="10" customFormat="1" x14ac:dyDescent="0.25">
      <c r="K1" s="10" t="s">
        <v>1115</v>
      </c>
      <c r="M1" s="10" t="s">
        <v>2084</v>
      </c>
      <c r="P1" s="10" t="s">
        <v>2084</v>
      </c>
      <c r="R1" s="10" t="s">
        <v>2084</v>
      </c>
      <c r="T1" s="10" t="s">
        <v>2084</v>
      </c>
      <c r="U1" s="10" t="s">
        <v>2084</v>
      </c>
      <c r="V1" s="10" t="s">
        <v>2084</v>
      </c>
      <c r="W1" s="10" t="s">
        <v>2084</v>
      </c>
      <c r="X1" s="10" t="s">
        <v>2084</v>
      </c>
      <c r="Y1" s="10" t="s">
        <v>2084</v>
      </c>
      <c r="Z1" s="10" t="s">
        <v>2084</v>
      </c>
      <c r="AB1" s="35"/>
      <c r="AC1" s="10" t="s">
        <v>1425</v>
      </c>
      <c r="AN1" s="37" t="s">
        <v>554</v>
      </c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5"/>
    </row>
    <row r="2" spans="1:61" ht="75" x14ac:dyDescent="0.25">
      <c r="A2" s="1" t="s">
        <v>573</v>
      </c>
      <c r="B2" s="1" t="s">
        <v>1609</v>
      </c>
      <c r="C2" s="1" t="s">
        <v>574</v>
      </c>
      <c r="D2" s="1" t="s">
        <v>575</v>
      </c>
      <c r="E2" s="1" t="s">
        <v>576</v>
      </c>
      <c r="F2" s="1" t="s">
        <v>577</v>
      </c>
      <c r="G2" s="1" t="s">
        <v>578</v>
      </c>
      <c r="H2" s="1" t="s">
        <v>579</v>
      </c>
      <c r="I2" s="1" t="s">
        <v>580</v>
      </c>
      <c r="J2" s="1" t="s">
        <v>581</v>
      </c>
      <c r="K2" s="30" t="s">
        <v>1103</v>
      </c>
      <c r="L2" s="30" t="s">
        <v>1104</v>
      </c>
      <c r="M2" s="30" t="s">
        <v>1119</v>
      </c>
      <c r="N2" s="30" t="s">
        <v>1105</v>
      </c>
      <c r="O2" s="30" t="s">
        <v>1106</v>
      </c>
      <c r="P2" s="30" t="s">
        <v>1107</v>
      </c>
      <c r="Q2" s="30" t="s">
        <v>1728</v>
      </c>
      <c r="R2" s="30" t="s">
        <v>1108</v>
      </c>
      <c r="S2" s="30" t="s">
        <v>1728</v>
      </c>
      <c r="T2" s="30" t="s">
        <v>2089</v>
      </c>
      <c r="U2" s="30" t="s">
        <v>2151</v>
      </c>
      <c r="V2" s="30" t="s">
        <v>2185</v>
      </c>
      <c r="W2" s="30" t="s">
        <v>2186</v>
      </c>
      <c r="X2" s="30" t="s">
        <v>2187</v>
      </c>
      <c r="Y2" s="30" t="s">
        <v>2188</v>
      </c>
      <c r="Z2" s="30" t="s">
        <v>2216</v>
      </c>
      <c r="AA2" s="30" t="s">
        <v>2222</v>
      </c>
      <c r="AB2" s="32"/>
      <c r="AC2" s="33" t="s">
        <v>582</v>
      </c>
      <c r="AD2" s="33" t="s">
        <v>583</v>
      </c>
      <c r="AE2" s="33" t="s">
        <v>584</v>
      </c>
      <c r="AF2" s="33" t="s">
        <v>585</v>
      </c>
      <c r="AG2" s="33" t="s">
        <v>586</v>
      </c>
      <c r="AH2" s="33" t="s">
        <v>587</v>
      </c>
      <c r="AI2" s="33" t="s">
        <v>588</v>
      </c>
      <c r="AJ2" s="33" t="s">
        <v>589</v>
      </c>
      <c r="AK2" s="33" t="s">
        <v>590</v>
      </c>
      <c r="AL2" s="33" t="s">
        <v>591</v>
      </c>
      <c r="AM2" s="33" t="s">
        <v>592</v>
      </c>
      <c r="AN2" s="3" t="s">
        <v>593</v>
      </c>
      <c r="AO2" s="3" t="s">
        <v>594</v>
      </c>
      <c r="AP2" s="3" t="s">
        <v>595</v>
      </c>
      <c r="AQ2" s="3" t="s">
        <v>596</v>
      </c>
      <c r="AR2" s="3" t="s">
        <v>597</v>
      </c>
      <c r="AS2" s="3" t="s">
        <v>598</v>
      </c>
      <c r="AT2" s="3" t="s">
        <v>599</v>
      </c>
      <c r="AU2" s="3" t="s">
        <v>600</v>
      </c>
      <c r="AV2" s="3" t="s">
        <v>601</v>
      </c>
      <c r="AW2" s="3" t="s">
        <v>602</v>
      </c>
      <c r="AX2" s="3" t="s">
        <v>603</v>
      </c>
      <c r="AY2" s="3" t="s">
        <v>604</v>
      </c>
      <c r="AZ2" s="3" t="s">
        <v>605</v>
      </c>
      <c r="BA2" s="3" t="s">
        <v>606</v>
      </c>
      <c r="BB2" s="3" t="s">
        <v>607</v>
      </c>
      <c r="BC2" s="3" t="s">
        <v>608</v>
      </c>
      <c r="BD2" s="3" t="s">
        <v>609</v>
      </c>
      <c r="BE2" s="3" t="s">
        <v>610</v>
      </c>
    </row>
    <row r="3" spans="1:61" x14ac:dyDescent="0.25">
      <c r="A3" t="s">
        <v>387</v>
      </c>
      <c r="B3" s="29">
        <v>1</v>
      </c>
      <c r="C3" t="s">
        <v>9</v>
      </c>
      <c r="D3">
        <v>2</v>
      </c>
      <c r="E3" t="s">
        <v>1</v>
      </c>
      <c r="F3" t="s">
        <v>398</v>
      </c>
      <c r="G3" t="s">
        <v>244</v>
      </c>
      <c r="H3">
        <v>62.930941120646168</v>
      </c>
      <c r="I3">
        <v>34.958266050951366</v>
      </c>
      <c r="J3" t="s">
        <v>50</v>
      </c>
      <c r="K3" s="29">
        <v>454</v>
      </c>
      <c r="L3" s="29">
        <v>162</v>
      </c>
      <c r="M3" s="25">
        <f>L3/K3*100</f>
        <v>35.682819383259911</v>
      </c>
      <c r="N3" s="29">
        <v>0.30564333333333477</v>
      </c>
      <c r="O3" s="29">
        <v>0.11513142954801134</v>
      </c>
      <c r="P3" s="29">
        <v>1.7423223004932382</v>
      </c>
      <c r="Q3" s="29">
        <f t="shared" ref="Q3:Q66" si="0">ABS(P3-$P$160)</f>
        <v>22.764375049100742</v>
      </c>
      <c r="R3" s="29">
        <v>1.4024744034202503</v>
      </c>
      <c r="S3" s="29">
        <f t="shared" ref="S3:S66" si="1">ABS(R3-$R$160)</f>
        <v>0.67735972322319626</v>
      </c>
      <c r="U3" s="29">
        <v>8.8866999999999994</v>
      </c>
      <c r="V3" s="29">
        <v>47</v>
      </c>
      <c r="W3" s="29">
        <v>3</v>
      </c>
      <c r="X3" s="29">
        <v>8.6666666666666661</v>
      </c>
      <c r="Y3" s="29">
        <v>11.666666666666666</v>
      </c>
      <c r="Z3" s="29">
        <v>79.5</v>
      </c>
      <c r="AA3" s="29" t="s">
        <v>2269</v>
      </c>
      <c r="AC3">
        <v>458</v>
      </c>
      <c r="AD3">
        <v>264.244325</v>
      </c>
      <c r="AE3">
        <v>1.733244</v>
      </c>
      <c r="AF3">
        <v>3.03</v>
      </c>
      <c r="AG3">
        <v>3.1223550000000002</v>
      </c>
      <c r="AH3">
        <v>0.31223499999999998</v>
      </c>
      <c r="AI3">
        <v>0.57203199999999998</v>
      </c>
      <c r="AJ3">
        <v>0.80034700000000003</v>
      </c>
      <c r="AK3">
        <v>1.3991290000000001</v>
      </c>
      <c r="AL3">
        <v>0.271175</v>
      </c>
      <c r="AM3">
        <v>2.75E-2</v>
      </c>
      <c r="AN3">
        <v>9</v>
      </c>
      <c r="AO3">
        <v>3.4058999999999999E-2</v>
      </c>
      <c r="AP3">
        <v>2.0435629999999998</v>
      </c>
      <c r="AQ3">
        <v>17.685590000000001</v>
      </c>
      <c r="AR3">
        <v>0.53683599999999998</v>
      </c>
      <c r="AS3">
        <v>0.40029799999999999</v>
      </c>
      <c r="AT3">
        <v>9</v>
      </c>
      <c r="AU3">
        <v>3.1622780000000001</v>
      </c>
      <c r="AV3">
        <v>6.7104999999999998E-2</v>
      </c>
      <c r="AW3">
        <v>6.0756999999999999E-2</v>
      </c>
      <c r="AX3">
        <v>19.011275000000001</v>
      </c>
      <c r="AY3">
        <v>7.1047029999999998</v>
      </c>
      <c r="AZ3">
        <v>71.985388</v>
      </c>
      <c r="BA3">
        <v>36.226849000000001</v>
      </c>
      <c r="BB3">
        <v>30.499347</v>
      </c>
      <c r="BC3">
        <v>26.138276000000001</v>
      </c>
      <c r="BD3">
        <v>6.4912479999999997</v>
      </c>
      <c r="BE3">
        <v>1.3266500000000001</v>
      </c>
    </row>
    <row r="4" spans="1:61" x14ac:dyDescent="0.25">
      <c r="A4" t="s">
        <v>387</v>
      </c>
      <c r="B4" s="29">
        <v>1</v>
      </c>
      <c r="C4" t="s">
        <v>0</v>
      </c>
      <c r="D4">
        <v>10</v>
      </c>
      <c r="E4" t="s">
        <v>1</v>
      </c>
      <c r="F4" t="s">
        <v>398</v>
      </c>
      <c r="G4" t="s">
        <v>244</v>
      </c>
      <c r="H4">
        <v>62.930941120646168</v>
      </c>
      <c r="I4">
        <v>34.958266050951366</v>
      </c>
      <c r="J4" t="s">
        <v>51</v>
      </c>
      <c r="K4" s="29">
        <v>8007</v>
      </c>
      <c r="L4" s="29">
        <v>15</v>
      </c>
      <c r="M4" s="29">
        <f t="shared" ref="M4:M67" si="2">L4/K4*100</f>
        <v>0.18733608092918697</v>
      </c>
      <c r="N4" s="29">
        <v>2.9866666666665747E-2</v>
      </c>
      <c r="O4" s="29">
        <v>1.1513142954801135E-2</v>
      </c>
      <c r="P4" s="29">
        <v>30.728578546364226</v>
      </c>
      <c r="Q4" s="29">
        <f t="shared" si="0"/>
        <v>6.2218811967702443</v>
      </c>
      <c r="R4" s="29">
        <v>0.39982688638116193</v>
      </c>
      <c r="S4" s="29">
        <f t="shared" si="1"/>
        <v>0.32528779381589212</v>
      </c>
      <c r="U4" s="29">
        <v>8.8866999999999994</v>
      </c>
      <c r="V4" s="29">
        <v>47</v>
      </c>
      <c r="W4" s="29">
        <v>3</v>
      </c>
      <c r="X4" s="29">
        <v>8.6666666666666661</v>
      </c>
      <c r="Y4" s="29">
        <v>11.666666666666666</v>
      </c>
      <c r="Z4" s="29">
        <v>79.5</v>
      </c>
      <c r="AA4" s="29" t="s">
        <v>2269</v>
      </c>
      <c r="AC4">
        <v>8079</v>
      </c>
      <c r="AD4">
        <v>264.244325</v>
      </c>
      <c r="AE4">
        <v>30.573976999999999</v>
      </c>
      <c r="AF4">
        <v>80.78</v>
      </c>
      <c r="AG4">
        <v>278.58849900000001</v>
      </c>
      <c r="AH4">
        <v>27.85885</v>
      </c>
      <c r="AI4">
        <v>3.2592999999999997E-2</v>
      </c>
      <c r="AJ4">
        <v>1.3047E-2</v>
      </c>
      <c r="AK4">
        <v>0.40030500000000002</v>
      </c>
      <c r="AL4">
        <v>3.0887000000000001E-2</v>
      </c>
      <c r="AM4">
        <v>2.75E-2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61" x14ac:dyDescent="0.25">
      <c r="A5" t="s">
        <v>387</v>
      </c>
      <c r="B5" s="29">
        <v>1</v>
      </c>
      <c r="C5" t="s">
        <v>4</v>
      </c>
      <c r="D5">
        <v>12</v>
      </c>
      <c r="E5" t="s">
        <v>1</v>
      </c>
      <c r="F5" t="s">
        <v>398</v>
      </c>
      <c r="G5" t="s">
        <v>244</v>
      </c>
      <c r="H5">
        <v>62.930941120646168</v>
      </c>
      <c r="I5">
        <v>34.958266050951366</v>
      </c>
      <c r="J5" t="s">
        <v>52</v>
      </c>
      <c r="K5" s="29">
        <v>368</v>
      </c>
      <c r="L5" s="29">
        <v>52</v>
      </c>
      <c r="M5" s="29">
        <f t="shared" si="2"/>
        <v>14.130434782608695</v>
      </c>
      <c r="N5" s="29">
        <v>0.30633846153846661</v>
      </c>
      <c r="O5" s="29">
        <v>4.9890286137471582E-2</v>
      </c>
      <c r="P5" s="29">
        <v>1.4122788691222723</v>
      </c>
      <c r="Q5" s="29">
        <f t="shared" si="0"/>
        <v>23.09441848047171</v>
      </c>
      <c r="R5" s="29">
        <v>1.0614723803643018</v>
      </c>
      <c r="S5" s="29">
        <f t="shared" si="1"/>
        <v>0.33635770016724775</v>
      </c>
      <c r="U5" s="29">
        <v>8.8866999999999994</v>
      </c>
      <c r="V5" s="29">
        <v>47</v>
      </c>
      <c r="W5" s="29">
        <v>3</v>
      </c>
      <c r="X5" s="29">
        <v>8.6666666666666696</v>
      </c>
      <c r="Y5" s="29">
        <v>11.6666666666667</v>
      </c>
      <c r="Z5" s="29">
        <v>79.5</v>
      </c>
      <c r="AA5" s="29" t="s">
        <v>2269</v>
      </c>
      <c r="AC5">
        <v>368</v>
      </c>
      <c r="AD5">
        <v>264.244325</v>
      </c>
      <c r="AE5">
        <v>1.3926510000000001</v>
      </c>
      <c r="AF5">
        <v>1.93</v>
      </c>
      <c r="AG5">
        <v>1.686742</v>
      </c>
      <c r="AH5">
        <v>0.16867399999999999</v>
      </c>
      <c r="AI5">
        <v>0.70157199999999997</v>
      </c>
      <c r="AJ5">
        <v>0.744699</v>
      </c>
      <c r="AK5">
        <v>1.061472</v>
      </c>
      <c r="AL5">
        <v>0.45174999999999998</v>
      </c>
      <c r="AM5">
        <v>2.2499999999999999E-2</v>
      </c>
      <c r="AN5">
        <v>1</v>
      </c>
      <c r="AO5">
        <v>3.784E-3</v>
      </c>
      <c r="AP5">
        <v>0.22706299999999999</v>
      </c>
      <c r="AQ5">
        <v>2.7173910000000001</v>
      </c>
      <c r="AR5">
        <v>0.85607500000000003</v>
      </c>
      <c r="AS5">
        <v>0</v>
      </c>
      <c r="AT5">
        <v>10</v>
      </c>
      <c r="AU5">
        <v>0</v>
      </c>
      <c r="AV5">
        <v>9.5118999999999995E-2</v>
      </c>
      <c r="AW5">
        <v>0.11884699999999999</v>
      </c>
      <c r="AX5">
        <v>10.513097999999999</v>
      </c>
      <c r="AY5">
        <v>0</v>
      </c>
      <c r="AZ5">
        <v>51.020408000000003</v>
      </c>
      <c r="BA5">
        <v>0</v>
      </c>
      <c r="BB5">
        <v>0</v>
      </c>
      <c r="BC5">
        <v>0</v>
      </c>
      <c r="BD5">
        <v>6.2646879999999996</v>
      </c>
      <c r="BE5">
        <v>0.4</v>
      </c>
    </row>
    <row r="6" spans="1:61" x14ac:dyDescent="0.25">
      <c r="A6" t="s">
        <v>388</v>
      </c>
      <c r="B6" s="29">
        <v>1</v>
      </c>
      <c r="C6" t="s">
        <v>3</v>
      </c>
      <c r="D6">
        <v>4</v>
      </c>
      <c r="E6" t="s">
        <v>1</v>
      </c>
      <c r="F6" t="s">
        <v>398</v>
      </c>
      <c r="G6" t="s">
        <v>244</v>
      </c>
      <c r="H6">
        <v>62.930941120646168</v>
      </c>
      <c r="I6">
        <v>34.958266050951366</v>
      </c>
      <c r="J6" t="s">
        <v>51</v>
      </c>
      <c r="K6" s="29">
        <v>10123</v>
      </c>
      <c r="L6" s="29">
        <v>70</v>
      </c>
      <c r="M6" s="29">
        <f t="shared" si="2"/>
        <v>0.69149461622048802</v>
      </c>
      <c r="N6" s="29">
        <v>2.125000000000199E-2</v>
      </c>
      <c r="O6" s="29">
        <v>5.9426206485371134E-2</v>
      </c>
      <c r="P6" s="29">
        <v>40.104765883427469</v>
      </c>
      <c r="Q6" s="29">
        <f t="shared" si="0"/>
        <v>15.598068533833487</v>
      </c>
      <c r="R6" s="29">
        <v>0.52367164055153104</v>
      </c>
      <c r="S6" s="29">
        <f t="shared" si="1"/>
        <v>0.20144303964552301</v>
      </c>
      <c r="T6" s="29">
        <v>1.0016388733882378</v>
      </c>
      <c r="U6" s="29">
        <v>8.8866999999999994</v>
      </c>
      <c r="V6" s="29">
        <v>47</v>
      </c>
      <c r="W6" s="29">
        <v>3</v>
      </c>
      <c r="X6" s="29">
        <v>8.6666666666666696</v>
      </c>
      <c r="Y6" s="29">
        <v>11.6666666666667</v>
      </c>
      <c r="Z6" s="29">
        <v>79.5</v>
      </c>
      <c r="AA6" s="29" t="s">
        <v>2269</v>
      </c>
      <c r="AC6">
        <v>10273</v>
      </c>
      <c r="AD6">
        <v>256.61537499999997</v>
      </c>
      <c r="AE6">
        <v>40.032674999999998</v>
      </c>
      <c r="AF6">
        <v>102.72</v>
      </c>
      <c r="AG6">
        <v>346.54324600000001</v>
      </c>
      <c r="AH6">
        <v>34.654325</v>
      </c>
      <c r="AI6">
        <v>2.4976000000000002E-2</v>
      </c>
      <c r="AJ6">
        <v>1.3074000000000001E-2</v>
      </c>
      <c r="AK6">
        <v>0.52347600000000005</v>
      </c>
      <c r="AL6">
        <v>2.4199999999999999E-2</v>
      </c>
      <c r="AM6">
        <v>2.75E-2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61" x14ac:dyDescent="0.25">
      <c r="A7" t="s">
        <v>388</v>
      </c>
      <c r="B7" s="29">
        <v>1</v>
      </c>
      <c r="C7" t="s">
        <v>4</v>
      </c>
      <c r="D7">
        <v>12</v>
      </c>
      <c r="E7" t="s">
        <v>1</v>
      </c>
      <c r="F7" t="s">
        <v>398</v>
      </c>
      <c r="G7" t="s">
        <v>244</v>
      </c>
      <c r="H7">
        <v>62.930941120646168</v>
      </c>
      <c r="I7">
        <v>34.958266050951366</v>
      </c>
      <c r="J7" t="s">
        <v>51</v>
      </c>
      <c r="K7" s="29">
        <v>8465</v>
      </c>
      <c r="L7" s="29">
        <v>53</v>
      </c>
      <c r="M7" s="29">
        <f t="shared" si="2"/>
        <v>0.62610750147666872</v>
      </c>
      <c r="N7" s="29">
        <v>2.2889583333333501E-2</v>
      </c>
      <c r="O7" s="29">
        <v>4.7540965188296903E-2</v>
      </c>
      <c r="P7" s="29">
        <v>33.536189193244446</v>
      </c>
      <c r="Q7" s="29">
        <f t="shared" si="0"/>
        <v>9.0294918436504652</v>
      </c>
      <c r="R7" s="29">
        <v>0.67270685850992284</v>
      </c>
      <c r="S7" s="29">
        <f t="shared" si="1"/>
        <v>5.2407821687131206E-2</v>
      </c>
      <c r="T7" s="29">
        <v>0.50033139072788613</v>
      </c>
      <c r="U7" s="29">
        <v>8.8866999999999994</v>
      </c>
      <c r="V7" s="29">
        <v>47</v>
      </c>
      <c r="W7" s="29">
        <v>3</v>
      </c>
      <c r="X7" s="29">
        <v>8.6666666666666696</v>
      </c>
      <c r="Y7" s="29">
        <v>11.6666666666667</v>
      </c>
      <c r="Z7" s="29">
        <v>79.5</v>
      </c>
      <c r="AA7" s="29" t="s">
        <v>2269</v>
      </c>
      <c r="AC7">
        <v>8607</v>
      </c>
      <c r="AD7">
        <v>256.61537499999997</v>
      </c>
      <c r="AE7">
        <v>33.540469000000002</v>
      </c>
      <c r="AF7">
        <v>86.06</v>
      </c>
      <c r="AG7">
        <v>277.502318</v>
      </c>
      <c r="AH7">
        <v>27.750232</v>
      </c>
      <c r="AI7">
        <v>2.981E-2</v>
      </c>
      <c r="AJ7">
        <v>2.0025000000000001E-2</v>
      </c>
      <c r="AK7">
        <v>0.67176000000000002</v>
      </c>
      <c r="AL7">
        <v>2.4250000000000001E-2</v>
      </c>
      <c r="AM7">
        <v>2.2499999999999999E-2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61" x14ac:dyDescent="0.25">
      <c r="A8" t="s">
        <v>388</v>
      </c>
      <c r="B8" s="29">
        <v>1</v>
      </c>
      <c r="C8" t="s">
        <v>236</v>
      </c>
      <c r="D8">
        <v>12</v>
      </c>
      <c r="E8" t="s">
        <v>7</v>
      </c>
      <c r="F8" t="s">
        <v>398</v>
      </c>
      <c r="G8" t="s">
        <v>244</v>
      </c>
      <c r="H8">
        <v>62.930941120646168</v>
      </c>
      <c r="I8">
        <v>34.958266050951366</v>
      </c>
      <c r="J8" t="s">
        <v>50</v>
      </c>
      <c r="K8" s="29">
        <v>9185</v>
      </c>
      <c r="L8" s="29">
        <v>31</v>
      </c>
      <c r="M8" s="29">
        <f t="shared" si="2"/>
        <v>0.33750680457267285</v>
      </c>
      <c r="N8" s="29">
        <v>5.8399999999994456E-2</v>
      </c>
      <c r="O8" s="29">
        <v>1.5846988396098969E-2</v>
      </c>
      <c r="P8" s="29">
        <v>36.388647104542258</v>
      </c>
      <c r="Q8" s="29">
        <f t="shared" si="0"/>
        <v>11.881949754948277</v>
      </c>
      <c r="R8" s="29">
        <v>0.40768278099109767</v>
      </c>
      <c r="S8" s="29">
        <f t="shared" si="1"/>
        <v>0.31743189920595638</v>
      </c>
      <c r="T8" s="29">
        <v>0.50130748266035163</v>
      </c>
      <c r="U8" s="29">
        <v>8.8866999999999994</v>
      </c>
      <c r="V8" s="29">
        <v>47</v>
      </c>
      <c r="W8" s="29">
        <v>3</v>
      </c>
      <c r="X8" s="29">
        <v>8.6666666666666696</v>
      </c>
      <c r="Y8" s="29">
        <v>11.6666666666667</v>
      </c>
      <c r="Z8" s="29">
        <v>79.5</v>
      </c>
      <c r="AA8" s="29" t="s">
        <v>2269</v>
      </c>
      <c r="AC8">
        <v>9331</v>
      </c>
      <c r="AD8">
        <v>256.61537499999997</v>
      </c>
      <c r="AE8">
        <v>36.361812</v>
      </c>
      <c r="AF8">
        <v>93.3</v>
      </c>
      <c r="AG8">
        <v>353.70876399999997</v>
      </c>
      <c r="AH8">
        <v>35.370876000000003</v>
      </c>
      <c r="AI8">
        <v>2.7498000000000002E-2</v>
      </c>
      <c r="AJ8">
        <v>1.1174E-2</v>
      </c>
      <c r="AK8">
        <v>0.406364</v>
      </c>
      <c r="AL8">
        <v>2.5725000000000001E-2</v>
      </c>
      <c r="AM8">
        <v>2.2499999999999999E-2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61" x14ac:dyDescent="0.25">
      <c r="A9" t="s">
        <v>389</v>
      </c>
      <c r="B9" s="29">
        <v>1</v>
      </c>
      <c r="C9" t="s">
        <v>21</v>
      </c>
      <c r="D9">
        <v>7</v>
      </c>
      <c r="E9" t="s">
        <v>1</v>
      </c>
      <c r="F9" t="s">
        <v>398</v>
      </c>
      <c r="G9" t="s">
        <v>244</v>
      </c>
      <c r="H9">
        <v>62.930941120646168</v>
      </c>
      <c r="I9">
        <v>34.958266050951366</v>
      </c>
      <c r="J9" t="s">
        <v>51</v>
      </c>
      <c r="K9" s="29">
        <v>4647</v>
      </c>
      <c r="L9" s="29">
        <v>28</v>
      </c>
      <c r="M9" s="29">
        <f t="shared" si="2"/>
        <v>0.60253927264902085</v>
      </c>
      <c r="N9" s="29">
        <v>1.9264285714285227E-2</v>
      </c>
      <c r="O9" s="29">
        <v>5.2442246018600452E-2</v>
      </c>
      <c r="P9" s="29">
        <v>34.814159606919475</v>
      </c>
      <c r="Q9" s="29">
        <f t="shared" si="0"/>
        <v>10.307462257325493</v>
      </c>
      <c r="R9" s="29">
        <v>0.57505616072700538</v>
      </c>
      <c r="S9" s="29">
        <f t="shared" si="1"/>
        <v>0.15005851947004867</v>
      </c>
      <c r="U9" s="29">
        <v>8.8866999999999994</v>
      </c>
      <c r="V9" s="29">
        <v>47</v>
      </c>
      <c r="W9" s="29">
        <v>3</v>
      </c>
      <c r="X9" s="29">
        <v>8.6666666666666696</v>
      </c>
      <c r="Y9" s="29">
        <v>11.6666666666667</v>
      </c>
      <c r="Z9" s="29">
        <v>79.5</v>
      </c>
      <c r="AA9" s="29" t="s">
        <v>2269</v>
      </c>
      <c r="AC9">
        <v>4786</v>
      </c>
      <c r="AD9">
        <v>137.81572499999999</v>
      </c>
      <c r="AE9">
        <v>34.727531999999997</v>
      </c>
      <c r="AF9">
        <v>47.85</v>
      </c>
      <c r="AG9">
        <v>153.772649</v>
      </c>
      <c r="AH9">
        <v>15.377265</v>
      </c>
      <c r="AI9">
        <v>2.8709999999999999E-2</v>
      </c>
      <c r="AJ9">
        <v>1.6515999999999999E-2</v>
      </c>
      <c r="AK9">
        <v>0.57525499999999996</v>
      </c>
      <c r="AL9">
        <v>2.6200000000000001E-2</v>
      </c>
      <c r="AM9">
        <v>2.2499999999999999E-2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H9">
        <f>COUNT(#REF!)</f>
        <v>0</v>
      </c>
      <c r="BI9" t="e">
        <f>BH9/BH11*100</f>
        <v>#DIV/0!</v>
      </c>
    </row>
    <row r="10" spans="1:61" x14ac:dyDescent="0.25">
      <c r="A10" t="s">
        <v>390</v>
      </c>
      <c r="B10" s="29">
        <v>1</v>
      </c>
      <c r="C10" t="s">
        <v>5</v>
      </c>
      <c r="D10">
        <v>14</v>
      </c>
      <c r="E10" t="s">
        <v>1</v>
      </c>
      <c r="F10" t="s">
        <v>398</v>
      </c>
      <c r="G10" t="s">
        <v>244</v>
      </c>
      <c r="H10">
        <v>62.930941120646168</v>
      </c>
      <c r="I10">
        <v>34.958266050951366</v>
      </c>
      <c r="J10" t="s">
        <v>51</v>
      </c>
      <c r="K10" s="29">
        <v>7466</v>
      </c>
      <c r="L10" s="29">
        <v>0</v>
      </c>
      <c r="M10" s="29">
        <f t="shared" si="2"/>
        <v>0</v>
      </c>
      <c r="N10" s="29">
        <v>0</v>
      </c>
      <c r="O10" s="29">
        <v>0</v>
      </c>
      <c r="P10" s="29">
        <v>32.675290444486897</v>
      </c>
      <c r="Q10" s="29">
        <f t="shared" si="0"/>
        <v>8.1685930948929162</v>
      </c>
      <c r="R10" s="29">
        <v>0.45807686058729807</v>
      </c>
      <c r="S10" s="29">
        <f t="shared" si="1"/>
        <v>0.26703781960975598</v>
      </c>
      <c r="U10" s="29">
        <v>8.8866999999999994</v>
      </c>
      <c r="V10" s="29">
        <v>47</v>
      </c>
      <c r="W10" s="29">
        <v>3</v>
      </c>
      <c r="X10" s="29">
        <v>8.6666666666666696</v>
      </c>
      <c r="Y10" s="29">
        <v>11.6666666666667</v>
      </c>
      <c r="Z10" s="29">
        <v>79.5</v>
      </c>
      <c r="AA10" s="29" t="s">
        <v>2269</v>
      </c>
      <c r="AC10">
        <v>7903</v>
      </c>
      <c r="AD10">
        <v>242.70762500000001</v>
      </c>
      <c r="AE10">
        <v>32.561812000000003</v>
      </c>
      <c r="AF10">
        <v>79.02</v>
      </c>
      <c r="AG10">
        <v>284.57322399999998</v>
      </c>
      <c r="AH10">
        <v>28.457322000000001</v>
      </c>
      <c r="AI10">
        <v>3.0672000000000001E-2</v>
      </c>
      <c r="AJ10">
        <v>1.422E-2</v>
      </c>
      <c r="AK10">
        <v>0.46362100000000001</v>
      </c>
      <c r="AL10">
        <v>2.7799999999999998E-2</v>
      </c>
      <c r="AM10">
        <v>2.2499999999999999E-2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H10">
        <f>COUNT(#REF!)</f>
        <v>0</v>
      </c>
      <c r="BI10" t="e">
        <f>BH10/BH11*100</f>
        <v>#DIV/0!</v>
      </c>
    </row>
    <row r="11" spans="1:61" x14ac:dyDescent="0.25">
      <c r="A11" t="s">
        <v>391</v>
      </c>
      <c r="B11" s="29">
        <v>1</v>
      </c>
      <c r="C11" t="s">
        <v>0</v>
      </c>
      <c r="D11">
        <v>10</v>
      </c>
      <c r="E11" t="s">
        <v>1</v>
      </c>
      <c r="F11" t="s">
        <v>398</v>
      </c>
      <c r="G11" t="s">
        <v>244</v>
      </c>
      <c r="H11">
        <v>62.930941120646168</v>
      </c>
      <c r="I11">
        <v>34.958266050951366</v>
      </c>
      <c r="J11" t="s">
        <v>51</v>
      </c>
      <c r="K11" s="29">
        <v>8375</v>
      </c>
      <c r="L11" s="29">
        <v>88</v>
      </c>
      <c r="M11" s="29">
        <f t="shared" si="2"/>
        <v>1.0507462686567164</v>
      </c>
      <c r="N11" s="29">
        <v>5.575208333333611E-2</v>
      </c>
      <c r="O11" s="29">
        <v>4.8744627821624704E-2</v>
      </c>
      <c r="P11" s="29">
        <v>34.019688167175573</v>
      </c>
      <c r="Q11" s="29">
        <f t="shared" si="0"/>
        <v>9.512990817581592</v>
      </c>
      <c r="R11" s="29">
        <v>0.77294577920531493</v>
      </c>
      <c r="S11" s="29">
        <f t="shared" si="1"/>
        <v>4.783109900826088E-2</v>
      </c>
      <c r="U11" s="29">
        <v>8.8866999999999994</v>
      </c>
      <c r="V11" s="29">
        <v>47</v>
      </c>
      <c r="W11" s="29">
        <v>3</v>
      </c>
      <c r="X11" s="29">
        <v>8.6666666666666696</v>
      </c>
      <c r="Y11" s="29">
        <v>11.6666666666667</v>
      </c>
      <c r="Z11" s="29">
        <v>79.5</v>
      </c>
      <c r="AA11" s="29" t="s">
        <v>2269</v>
      </c>
      <c r="AC11">
        <v>8767</v>
      </c>
      <c r="AD11">
        <v>255.17352500000001</v>
      </c>
      <c r="AE11">
        <v>34.357013000000002</v>
      </c>
      <c r="AF11">
        <v>87.66</v>
      </c>
      <c r="AG11">
        <v>287.916628</v>
      </c>
      <c r="AH11">
        <v>28.791663</v>
      </c>
      <c r="AI11">
        <v>2.9090000000000001E-2</v>
      </c>
      <c r="AJ11">
        <v>2.2395999999999999E-2</v>
      </c>
      <c r="AK11">
        <v>0.76988199999999996</v>
      </c>
      <c r="AL11">
        <v>2.4011999999999999E-2</v>
      </c>
      <c r="AM11">
        <v>1.7500000000000002E-2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H11">
        <f>SUM(BH9:BH10)</f>
        <v>0</v>
      </c>
    </row>
    <row r="12" spans="1:61" x14ac:dyDescent="0.25">
      <c r="A12" t="s">
        <v>392</v>
      </c>
      <c r="B12" s="29">
        <v>1</v>
      </c>
      <c r="C12" t="s">
        <v>21</v>
      </c>
      <c r="D12">
        <v>7</v>
      </c>
      <c r="E12" t="s">
        <v>1</v>
      </c>
      <c r="F12" t="s">
        <v>398</v>
      </c>
      <c r="G12" t="s">
        <v>244</v>
      </c>
      <c r="H12">
        <v>62.930941120646168</v>
      </c>
      <c r="I12">
        <v>34.958266050951366</v>
      </c>
      <c r="J12" t="s">
        <v>51</v>
      </c>
      <c r="K12" s="29">
        <v>11220</v>
      </c>
      <c r="L12" s="29">
        <v>77</v>
      </c>
      <c r="M12" s="29">
        <f t="shared" si="2"/>
        <v>0.68627450980392157</v>
      </c>
      <c r="N12" s="29">
        <v>2.478166666667209E-2</v>
      </c>
      <c r="O12" s="29">
        <v>5.5778699803743038E-2</v>
      </c>
      <c r="P12" s="29">
        <v>41.722467453199798</v>
      </c>
      <c r="Q12" s="29">
        <f t="shared" si="0"/>
        <v>17.215770103605816</v>
      </c>
      <c r="R12" s="29">
        <v>0.59740041131622434</v>
      </c>
      <c r="S12" s="29">
        <f t="shared" si="1"/>
        <v>0.12771426888082971</v>
      </c>
      <c r="U12" s="29">
        <v>8.8866999999999994</v>
      </c>
      <c r="V12" s="29">
        <v>47</v>
      </c>
      <c r="W12" s="29">
        <v>3</v>
      </c>
      <c r="X12" s="29">
        <v>8.6666666666666696</v>
      </c>
      <c r="Y12" s="29">
        <v>11.6666666666667</v>
      </c>
      <c r="Z12" s="29">
        <v>79.5</v>
      </c>
      <c r="AA12" s="29" t="s">
        <v>2269</v>
      </c>
      <c r="AC12">
        <v>11628</v>
      </c>
      <c r="AD12">
        <v>279.57757500000002</v>
      </c>
      <c r="AE12">
        <v>41.591318999999999</v>
      </c>
      <c r="AF12">
        <v>116.27</v>
      </c>
      <c r="AG12">
        <v>421.53239200000002</v>
      </c>
      <c r="AH12">
        <v>42.153238999999999</v>
      </c>
      <c r="AI12">
        <v>2.3982E-2</v>
      </c>
      <c r="AJ12">
        <v>1.4466E-2</v>
      </c>
      <c r="AK12">
        <v>0.60321100000000005</v>
      </c>
      <c r="AL12">
        <v>2.1475000000000001E-2</v>
      </c>
      <c r="AM12">
        <v>1.7500000000000002E-2</v>
      </c>
      <c r="AN12">
        <v>1</v>
      </c>
      <c r="AO12">
        <v>3.5769999999999999E-3</v>
      </c>
      <c r="AP12">
        <v>0.21460899999999999</v>
      </c>
      <c r="AQ12">
        <v>0.23219799999999999</v>
      </c>
      <c r="AR12">
        <v>0.23427500000000001</v>
      </c>
      <c r="AS12">
        <v>0</v>
      </c>
      <c r="AT12">
        <v>27</v>
      </c>
      <c r="AU12">
        <v>0</v>
      </c>
      <c r="AV12">
        <v>9.0109999999999999E-3</v>
      </c>
      <c r="AW12">
        <v>5.5440000000000003E-3</v>
      </c>
      <c r="AX12">
        <v>110.98068499999999</v>
      </c>
      <c r="AY12">
        <v>0</v>
      </c>
      <c r="AZ12">
        <v>370.37036999999998</v>
      </c>
      <c r="BA12">
        <v>0</v>
      </c>
      <c r="BB12">
        <v>0</v>
      </c>
      <c r="BC12">
        <v>0</v>
      </c>
      <c r="BD12">
        <v>5.3911579999999999</v>
      </c>
      <c r="BE12">
        <v>0.4</v>
      </c>
    </row>
    <row r="13" spans="1:61" x14ac:dyDescent="0.25">
      <c r="A13" t="s">
        <v>393</v>
      </c>
      <c r="B13" s="29">
        <v>1</v>
      </c>
      <c r="C13" t="s">
        <v>2</v>
      </c>
      <c r="D13">
        <v>3</v>
      </c>
      <c r="E13" t="s">
        <v>1</v>
      </c>
      <c r="F13" t="s">
        <v>398</v>
      </c>
      <c r="G13" t="s">
        <v>245</v>
      </c>
      <c r="H13">
        <v>62.930941120646168</v>
      </c>
      <c r="I13">
        <v>34.958266050951366</v>
      </c>
      <c r="J13" t="s">
        <v>50</v>
      </c>
      <c r="K13" s="29">
        <v>10147</v>
      </c>
      <c r="L13" s="29">
        <v>207</v>
      </c>
      <c r="M13" s="29">
        <f t="shared" si="2"/>
        <v>2.040011826155514</v>
      </c>
      <c r="N13" s="29">
        <v>3.8342763157894928E-2</v>
      </c>
      <c r="O13" s="29">
        <v>0.11716997673388559</v>
      </c>
      <c r="P13" s="29">
        <v>31.287467208387817</v>
      </c>
      <c r="Q13" s="29">
        <f t="shared" si="0"/>
        <v>6.7807698587938354</v>
      </c>
      <c r="R13" s="29">
        <v>1.1357418161402828</v>
      </c>
      <c r="S13" s="29">
        <f t="shared" si="1"/>
        <v>0.41062713594322875</v>
      </c>
      <c r="U13" s="29">
        <v>8.8866999999999994</v>
      </c>
      <c r="V13" s="29">
        <v>47</v>
      </c>
      <c r="W13" s="29">
        <v>3</v>
      </c>
      <c r="X13" s="29">
        <v>8.6666666666666696</v>
      </c>
      <c r="Y13" s="29">
        <v>11.6666666666667</v>
      </c>
      <c r="Z13" s="29">
        <v>79.5</v>
      </c>
      <c r="AA13" s="29" t="s">
        <v>2269</v>
      </c>
      <c r="AC13">
        <v>10902</v>
      </c>
      <c r="AD13">
        <v>347.90327500000001</v>
      </c>
      <c r="AE13">
        <v>31.336296000000001</v>
      </c>
      <c r="AF13">
        <v>108.9</v>
      </c>
      <c r="AG13">
        <v>326.48753399999998</v>
      </c>
      <c r="AH13">
        <v>32.648752999999999</v>
      </c>
      <c r="AI13">
        <v>3.1912999999999997E-2</v>
      </c>
      <c r="AJ13">
        <v>3.5871E-2</v>
      </c>
      <c r="AK13">
        <v>1.1240220000000001</v>
      </c>
      <c r="AL13">
        <v>2.4150000000000001E-2</v>
      </c>
      <c r="AM13">
        <v>1.7500000000000002E-2</v>
      </c>
      <c r="AN13">
        <v>4</v>
      </c>
      <c r="AO13">
        <v>1.1497E-2</v>
      </c>
      <c r="AP13">
        <v>0.68984699999999999</v>
      </c>
      <c r="AQ13">
        <v>1.2107870000000001</v>
      </c>
      <c r="AR13">
        <v>0.42935600000000002</v>
      </c>
      <c r="AS13">
        <v>0.10317</v>
      </c>
      <c r="AT13">
        <v>33</v>
      </c>
      <c r="AU13">
        <v>4.5460609999999999</v>
      </c>
      <c r="AV13">
        <v>1.3417E-2</v>
      </c>
      <c r="AW13">
        <v>6.0899999999999999E-3</v>
      </c>
      <c r="AX13">
        <v>75.996654000000007</v>
      </c>
      <c r="AY13">
        <v>8.5895650000000003</v>
      </c>
      <c r="AZ13">
        <v>311.94359300000002</v>
      </c>
      <c r="BA13">
        <v>145.70893799999999</v>
      </c>
      <c r="BB13">
        <v>56.032142</v>
      </c>
      <c r="BC13">
        <v>84.261786000000001</v>
      </c>
      <c r="BD13">
        <v>5.3797090000000001</v>
      </c>
      <c r="BE13">
        <v>1.105542</v>
      </c>
    </row>
    <row r="14" spans="1:61" x14ac:dyDescent="0.25">
      <c r="A14" t="s">
        <v>394</v>
      </c>
      <c r="B14" s="29">
        <v>1</v>
      </c>
      <c r="C14" t="s">
        <v>5</v>
      </c>
      <c r="D14">
        <v>14</v>
      </c>
      <c r="E14" t="s">
        <v>1</v>
      </c>
      <c r="F14" t="s">
        <v>398</v>
      </c>
      <c r="G14" t="s">
        <v>245</v>
      </c>
      <c r="H14">
        <v>62.930941120646168</v>
      </c>
      <c r="I14">
        <v>34.958266050951366</v>
      </c>
      <c r="J14" t="s">
        <v>52</v>
      </c>
      <c r="K14" s="29">
        <v>6239</v>
      </c>
      <c r="L14" s="29">
        <v>204</v>
      </c>
      <c r="M14" s="29">
        <f t="shared" si="2"/>
        <v>3.2697547683923704</v>
      </c>
      <c r="N14" s="29">
        <v>4.1826973684210116E-2</v>
      </c>
      <c r="O14" s="29">
        <v>0.14466341839605723</v>
      </c>
      <c r="P14" s="29">
        <v>23.751449141394762</v>
      </c>
      <c r="Q14" s="29">
        <f t="shared" si="0"/>
        <v>0.75524820819921956</v>
      </c>
      <c r="R14" s="29">
        <v>0.70576563717072427</v>
      </c>
      <c r="S14" s="29">
        <f t="shared" si="1"/>
        <v>1.9349043026329782E-2</v>
      </c>
      <c r="U14" s="29">
        <v>8.8866999999999994</v>
      </c>
      <c r="V14" s="29">
        <v>47</v>
      </c>
      <c r="W14" s="29">
        <v>3</v>
      </c>
      <c r="X14" s="29">
        <v>8.6666666666666696</v>
      </c>
      <c r="Y14" s="29">
        <v>11.6666666666667</v>
      </c>
      <c r="Z14" s="29">
        <v>79.5</v>
      </c>
      <c r="AA14" s="29" t="s">
        <v>2269</v>
      </c>
      <c r="AC14">
        <v>6299</v>
      </c>
      <c r="AD14">
        <v>266.29595</v>
      </c>
      <c r="AE14">
        <v>23.654133999999999</v>
      </c>
      <c r="AF14">
        <v>62.98</v>
      </c>
      <c r="AG14">
        <v>147.93593100000001</v>
      </c>
      <c r="AH14">
        <v>14.793593</v>
      </c>
      <c r="AI14">
        <v>4.2200000000000001E-2</v>
      </c>
      <c r="AJ14">
        <v>2.9765E-2</v>
      </c>
      <c r="AK14">
        <v>0.70533500000000005</v>
      </c>
      <c r="AL14">
        <v>3.49E-2</v>
      </c>
      <c r="AM14">
        <v>2.2499999999999999E-2</v>
      </c>
      <c r="AN14">
        <v>3</v>
      </c>
      <c r="AO14">
        <v>1.1266E-2</v>
      </c>
      <c r="AP14">
        <v>0.67593999999999999</v>
      </c>
      <c r="AQ14">
        <v>0.85727900000000001</v>
      </c>
      <c r="AR14">
        <v>0.19902500000000001</v>
      </c>
      <c r="AS14">
        <v>0.16895299999999999</v>
      </c>
      <c r="AT14">
        <v>18</v>
      </c>
      <c r="AU14">
        <v>10</v>
      </c>
      <c r="AV14">
        <v>1.1707E-2</v>
      </c>
      <c r="AW14">
        <v>7.9249999999999998E-3</v>
      </c>
      <c r="AX14">
        <v>125.767949</v>
      </c>
      <c r="AY14">
        <v>79.380436000000003</v>
      </c>
      <c r="AZ14">
        <v>385.72538600000001</v>
      </c>
      <c r="BA14">
        <v>126.543778</v>
      </c>
      <c r="BB14">
        <v>79.546599999999998</v>
      </c>
      <c r="BC14">
        <v>28.053294999999999</v>
      </c>
      <c r="BD14">
        <v>6.1125350000000003</v>
      </c>
      <c r="BE14">
        <v>0.489898</v>
      </c>
    </row>
    <row r="15" spans="1:61" x14ac:dyDescent="0.25">
      <c r="A15" t="s">
        <v>395</v>
      </c>
      <c r="B15" s="29">
        <v>1</v>
      </c>
      <c r="C15" t="s">
        <v>3</v>
      </c>
      <c r="D15">
        <v>4</v>
      </c>
      <c r="E15" t="s">
        <v>1</v>
      </c>
      <c r="F15" t="s">
        <v>398</v>
      </c>
      <c r="G15" t="s">
        <v>245</v>
      </c>
      <c r="H15">
        <v>62.930941120646168</v>
      </c>
      <c r="I15">
        <v>34.958266050951366</v>
      </c>
      <c r="J15" t="s">
        <v>52</v>
      </c>
      <c r="K15" s="29">
        <v>1323</v>
      </c>
      <c r="L15" s="29">
        <v>283</v>
      </c>
      <c r="M15" s="29">
        <f t="shared" si="2"/>
        <v>21.390778533635675</v>
      </c>
      <c r="N15" s="29">
        <v>8.5500909090908697E-2</v>
      </c>
      <c r="O15" s="29">
        <v>0.36310002202050501</v>
      </c>
      <c r="P15" s="29">
        <v>8.7342059842386934</v>
      </c>
      <c r="Q15" s="29">
        <f t="shared" si="0"/>
        <v>15.772491365355288</v>
      </c>
      <c r="R15" s="29">
        <v>1.225680337689151</v>
      </c>
      <c r="S15" s="29">
        <f t="shared" si="1"/>
        <v>0.50056565749209692</v>
      </c>
      <c r="U15" s="29">
        <v>8.8866999999999994</v>
      </c>
      <c r="V15" s="29">
        <v>47</v>
      </c>
      <c r="W15" s="29">
        <v>3</v>
      </c>
      <c r="X15" s="29">
        <v>8.6666666666666696</v>
      </c>
      <c r="Y15" s="29">
        <v>11.6666666666667</v>
      </c>
      <c r="Z15" s="29">
        <v>79.5</v>
      </c>
      <c r="AA15" s="29" t="s">
        <v>2269</v>
      </c>
      <c r="AC15">
        <v>1362</v>
      </c>
      <c r="AD15">
        <v>155.76655</v>
      </c>
      <c r="AE15">
        <v>8.7438540000000007</v>
      </c>
      <c r="AF15">
        <v>13.3</v>
      </c>
      <c r="AG15">
        <v>17.004411000000001</v>
      </c>
      <c r="AH15">
        <v>1.7004410000000001</v>
      </c>
      <c r="AI15">
        <v>0.113994</v>
      </c>
      <c r="AJ15">
        <v>0.13936899999999999</v>
      </c>
      <c r="AK15">
        <v>1.222599</v>
      </c>
      <c r="AL15">
        <v>6.6924999999999998E-2</v>
      </c>
      <c r="AM15">
        <v>3.2500000000000001E-2</v>
      </c>
      <c r="AN15">
        <v>6</v>
      </c>
      <c r="AO15">
        <v>3.8518999999999998E-2</v>
      </c>
      <c r="AP15">
        <v>2.3111510000000002</v>
      </c>
      <c r="AQ15">
        <v>6.1674009999999999</v>
      </c>
      <c r="AR15">
        <v>0.38359199999999999</v>
      </c>
      <c r="AS15">
        <v>0.56735400000000002</v>
      </c>
      <c r="AT15">
        <v>14</v>
      </c>
      <c r="AU15">
        <v>10.583005</v>
      </c>
      <c r="AV15">
        <v>2.9506999999999999E-2</v>
      </c>
      <c r="AW15">
        <v>2.4906000000000001E-2</v>
      </c>
      <c r="AX15">
        <v>65.167902999999995</v>
      </c>
      <c r="AY15">
        <v>42.071083000000002</v>
      </c>
      <c r="AZ15">
        <v>636.75785399999995</v>
      </c>
      <c r="BA15">
        <v>285.53420199999999</v>
      </c>
      <c r="BB15">
        <v>26.13889</v>
      </c>
      <c r="BC15">
        <v>33.140667000000001</v>
      </c>
      <c r="BD15">
        <v>5.9174490000000004</v>
      </c>
      <c r="BE15">
        <v>1.4142140000000001</v>
      </c>
    </row>
    <row r="16" spans="1:61" x14ac:dyDescent="0.25">
      <c r="A16" t="s">
        <v>396</v>
      </c>
      <c r="B16" s="29">
        <v>1</v>
      </c>
      <c r="C16" t="s">
        <v>2</v>
      </c>
      <c r="D16">
        <v>3</v>
      </c>
      <c r="E16" t="s">
        <v>1</v>
      </c>
      <c r="F16" t="s">
        <v>398</v>
      </c>
      <c r="G16" t="s">
        <v>245</v>
      </c>
      <c r="H16">
        <v>62.930941120646168</v>
      </c>
      <c r="I16">
        <v>34.958266050951366</v>
      </c>
      <c r="J16" t="s">
        <v>51</v>
      </c>
      <c r="K16" s="29">
        <v>3802</v>
      </c>
      <c r="L16" s="29">
        <v>234</v>
      </c>
      <c r="M16" s="29">
        <f t="shared" si="2"/>
        <v>6.1546554445028931</v>
      </c>
      <c r="N16" s="29">
        <v>6.8278205128205552E-2</v>
      </c>
      <c r="O16" s="29">
        <v>0.18304571492712349</v>
      </c>
      <c r="P16" s="29">
        <v>17.844610465459578</v>
      </c>
      <c r="Q16" s="29">
        <f t="shared" si="0"/>
        <v>6.6620868841344034</v>
      </c>
      <c r="R16" s="29">
        <v>0.89259055928093956</v>
      </c>
      <c r="S16" s="29">
        <f t="shared" si="1"/>
        <v>0.1674758790838855</v>
      </c>
      <c r="U16" s="29">
        <v>8.8866999999999994</v>
      </c>
      <c r="V16" s="29">
        <v>47</v>
      </c>
      <c r="W16" s="29">
        <v>3</v>
      </c>
      <c r="X16" s="29">
        <v>8.6666666666666696</v>
      </c>
      <c r="Y16" s="29">
        <v>11.6666666666667</v>
      </c>
      <c r="Z16" s="29">
        <v>79.5</v>
      </c>
      <c r="AA16" s="29" t="s">
        <v>2269</v>
      </c>
      <c r="AC16">
        <v>3874</v>
      </c>
      <c r="AD16">
        <v>219.23564999999999</v>
      </c>
      <c r="AE16">
        <v>17.670483999999998</v>
      </c>
      <c r="AF16">
        <v>38.729999999999997</v>
      </c>
      <c r="AG16">
        <v>79.346058999999997</v>
      </c>
      <c r="AH16">
        <v>7.9346059999999996</v>
      </c>
      <c r="AI16">
        <v>5.6472000000000001E-2</v>
      </c>
      <c r="AJ16">
        <v>5.0104999999999997E-2</v>
      </c>
      <c r="AK16">
        <v>0.88724899999999995</v>
      </c>
      <c r="AL16">
        <v>4.2075000000000001E-2</v>
      </c>
      <c r="AM16">
        <v>3.2500000000000001E-2</v>
      </c>
      <c r="AN16">
        <v>2</v>
      </c>
      <c r="AO16">
        <v>9.1229999999999992E-3</v>
      </c>
      <c r="AP16">
        <v>0.54735599999999995</v>
      </c>
      <c r="AQ16">
        <v>1.8843570000000001</v>
      </c>
      <c r="AR16">
        <v>0.76577499999999998</v>
      </c>
      <c r="AS16">
        <v>5.4588999999999999E-2</v>
      </c>
      <c r="AT16">
        <v>36.5</v>
      </c>
      <c r="AU16">
        <v>2.1213199999999999</v>
      </c>
      <c r="AV16">
        <v>2.1571E-2</v>
      </c>
      <c r="AW16">
        <v>1.1747E-2</v>
      </c>
      <c r="AX16">
        <v>46.377364</v>
      </c>
      <c r="AY16">
        <v>0.53587200000000001</v>
      </c>
      <c r="AZ16">
        <v>272.09001999999998</v>
      </c>
      <c r="BA16">
        <v>22.174534999999999</v>
      </c>
      <c r="BB16">
        <v>16.205774999999999</v>
      </c>
      <c r="BC16">
        <v>0</v>
      </c>
      <c r="BD16">
        <v>6.7451689999999997</v>
      </c>
      <c r="BE16">
        <v>0.86602500000000004</v>
      </c>
    </row>
    <row r="17" spans="1:57" x14ac:dyDescent="0.25">
      <c r="A17" t="s">
        <v>397</v>
      </c>
      <c r="B17" s="29">
        <v>1</v>
      </c>
      <c r="C17" t="s">
        <v>2</v>
      </c>
      <c r="D17">
        <v>3</v>
      </c>
      <c r="E17" t="s">
        <v>1</v>
      </c>
      <c r="F17" t="s">
        <v>398</v>
      </c>
      <c r="G17" t="s">
        <v>245</v>
      </c>
      <c r="H17">
        <v>62.930941120646168</v>
      </c>
      <c r="I17">
        <v>34.958266050951366</v>
      </c>
      <c r="J17" t="s">
        <v>51</v>
      </c>
      <c r="K17" s="29">
        <v>3948</v>
      </c>
      <c r="L17" s="29">
        <v>185</v>
      </c>
      <c r="M17" s="29">
        <f t="shared" si="2"/>
        <v>4.6859169199594728</v>
      </c>
      <c r="N17" s="29">
        <v>2.7942073170731441E-2</v>
      </c>
      <c r="O17" s="29">
        <v>0.27046759515016433</v>
      </c>
      <c r="P17" s="29">
        <v>26.044050381776799</v>
      </c>
      <c r="Q17" s="29">
        <f t="shared" si="0"/>
        <v>1.5373530321828177</v>
      </c>
      <c r="R17" s="29">
        <v>0.81446384036954123</v>
      </c>
      <c r="S17" s="29">
        <f t="shared" si="1"/>
        <v>8.9349160172487174E-2</v>
      </c>
      <c r="T17" s="29">
        <v>0.50935621972748524</v>
      </c>
      <c r="U17" s="29">
        <v>8.8866999999999994</v>
      </c>
      <c r="V17" s="29">
        <v>47</v>
      </c>
      <c r="W17" s="29">
        <v>3</v>
      </c>
      <c r="X17" s="29">
        <v>8.6666666666666696</v>
      </c>
      <c r="Y17" s="29">
        <v>11.6666666666667</v>
      </c>
      <c r="Z17" s="29">
        <v>79.5</v>
      </c>
      <c r="AA17" s="29" t="s">
        <v>2269</v>
      </c>
      <c r="AC17">
        <v>4597</v>
      </c>
      <c r="AD17">
        <v>175.81784999999999</v>
      </c>
      <c r="AE17">
        <v>26.146377999999999</v>
      </c>
      <c r="AF17">
        <v>45.96</v>
      </c>
      <c r="AG17">
        <v>104.94969500000001</v>
      </c>
      <c r="AH17">
        <v>10.494968999999999</v>
      </c>
      <c r="AI17">
        <v>3.8211000000000002E-2</v>
      </c>
      <c r="AJ17">
        <v>3.0898999999999999E-2</v>
      </c>
      <c r="AK17">
        <v>0.80863700000000005</v>
      </c>
      <c r="AL17">
        <v>3.04E-2</v>
      </c>
      <c r="AM17">
        <v>1.2500000000000001E-2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25">
      <c r="A18" t="s">
        <v>397</v>
      </c>
      <c r="B18" s="29">
        <v>1</v>
      </c>
      <c r="C18" t="s">
        <v>32</v>
      </c>
      <c r="D18">
        <v>3</v>
      </c>
      <c r="E18" t="s">
        <v>7</v>
      </c>
      <c r="F18" t="s">
        <v>398</v>
      </c>
      <c r="G18" t="s">
        <v>245</v>
      </c>
      <c r="H18">
        <v>62.930941120646168</v>
      </c>
      <c r="I18">
        <v>34.958266050951366</v>
      </c>
      <c r="J18" t="s">
        <v>51</v>
      </c>
      <c r="K18" s="29">
        <v>2717</v>
      </c>
      <c r="L18" s="29">
        <v>125</v>
      </c>
      <c r="M18" s="29">
        <f t="shared" si="2"/>
        <v>4.6006624953993374</v>
      </c>
      <c r="N18" s="29">
        <v>4.4624999999999221E-2</v>
      </c>
      <c r="O18" s="29">
        <v>0.16491926533546605</v>
      </c>
      <c r="P18" s="29">
        <v>17.92342575665845</v>
      </c>
      <c r="Q18" s="29">
        <f t="shared" si="0"/>
        <v>6.5832715929355317</v>
      </c>
      <c r="R18" s="29">
        <v>0.79920951500049819</v>
      </c>
      <c r="S18" s="29">
        <f t="shared" si="1"/>
        <v>7.4094834803444143E-2</v>
      </c>
      <c r="T18" s="29">
        <v>0.60710847801471068</v>
      </c>
      <c r="U18" s="29">
        <v>8.8866999999999994</v>
      </c>
      <c r="V18" s="29">
        <v>47</v>
      </c>
      <c r="W18" s="29">
        <v>3</v>
      </c>
      <c r="X18" s="29">
        <v>8.6666666666666696</v>
      </c>
      <c r="Y18" s="29">
        <v>11.6666666666667</v>
      </c>
      <c r="Z18" s="29">
        <v>79.5</v>
      </c>
      <c r="AA18" s="29" t="s">
        <v>2269</v>
      </c>
      <c r="AC18">
        <v>3212</v>
      </c>
      <c r="AD18">
        <v>175.81784999999999</v>
      </c>
      <c r="AE18">
        <v>18.268906999999999</v>
      </c>
      <c r="AF18">
        <v>32.1</v>
      </c>
      <c r="AG18">
        <v>62.036844000000002</v>
      </c>
      <c r="AH18">
        <v>6.203684</v>
      </c>
      <c r="AI18">
        <v>5.4731000000000002E-2</v>
      </c>
      <c r="AJ18">
        <v>4.3919E-2</v>
      </c>
      <c r="AK18">
        <v>0.80245599999999995</v>
      </c>
      <c r="AL18">
        <v>4.4150000000000002E-2</v>
      </c>
      <c r="AM18">
        <v>3.7499999999999999E-2</v>
      </c>
      <c r="AN18">
        <v>2</v>
      </c>
      <c r="AO18">
        <v>1.1375E-2</v>
      </c>
      <c r="AP18">
        <v>0.68252500000000005</v>
      </c>
      <c r="AQ18">
        <v>1.120797</v>
      </c>
      <c r="AR18">
        <v>0.24882499999999999</v>
      </c>
      <c r="AS18">
        <v>0.244341</v>
      </c>
      <c r="AT18">
        <v>18</v>
      </c>
      <c r="AU18">
        <v>8.4852810000000005</v>
      </c>
      <c r="AV18">
        <v>1.4637000000000001E-2</v>
      </c>
      <c r="AW18">
        <v>1.1084E-2</v>
      </c>
      <c r="AX18">
        <v>99.597881000000001</v>
      </c>
      <c r="AY18">
        <v>63.701554999999999</v>
      </c>
      <c r="AZ18">
        <v>331.24318399999999</v>
      </c>
      <c r="BA18">
        <v>36.627668999999997</v>
      </c>
      <c r="BB18">
        <v>129.904325</v>
      </c>
      <c r="BC18">
        <v>0</v>
      </c>
      <c r="BD18">
        <v>6.6117220000000003</v>
      </c>
      <c r="BE18">
        <v>0.47140500000000002</v>
      </c>
    </row>
    <row r="19" spans="1:57" x14ac:dyDescent="0.25">
      <c r="A19" t="s">
        <v>397</v>
      </c>
      <c r="B19" s="29">
        <v>1</v>
      </c>
      <c r="C19" t="s">
        <v>21</v>
      </c>
      <c r="D19">
        <v>7</v>
      </c>
      <c r="E19" t="s">
        <v>1</v>
      </c>
      <c r="F19" t="s">
        <v>398</v>
      </c>
      <c r="G19" t="s">
        <v>245</v>
      </c>
      <c r="H19">
        <v>62.930941120646168</v>
      </c>
      <c r="I19">
        <v>34.958266050951366</v>
      </c>
      <c r="J19" t="s">
        <v>51</v>
      </c>
      <c r="K19" s="29">
        <v>2351</v>
      </c>
      <c r="L19" s="29">
        <v>128</v>
      </c>
      <c r="M19" s="29">
        <f t="shared" si="2"/>
        <v>5.4444917056571676</v>
      </c>
      <c r="N19" s="29">
        <v>7.6333333333334752E-2</v>
      </c>
      <c r="O19" s="29">
        <v>0.1583224947220474</v>
      </c>
      <c r="P19" s="29">
        <v>15.509007712147229</v>
      </c>
      <c r="Q19" s="29">
        <f t="shared" si="0"/>
        <v>8.9976896374467525</v>
      </c>
      <c r="R19" s="29">
        <v>1.5019264850324607</v>
      </c>
      <c r="S19" s="29">
        <f t="shared" si="1"/>
        <v>0.77681180483540668</v>
      </c>
      <c r="T19" s="29">
        <v>1.1164646977421959</v>
      </c>
      <c r="U19" s="29">
        <v>8.8866999999999994</v>
      </c>
      <c r="V19" s="29">
        <v>47</v>
      </c>
      <c r="W19" s="29">
        <v>3</v>
      </c>
      <c r="X19" s="29">
        <v>8.6666666666666696</v>
      </c>
      <c r="Y19" s="29">
        <v>11.6666666666667</v>
      </c>
      <c r="Z19" s="29">
        <v>79.5</v>
      </c>
      <c r="AA19" s="29" t="s">
        <v>2269</v>
      </c>
      <c r="AC19">
        <v>2710</v>
      </c>
      <c r="AD19">
        <v>175.81784999999999</v>
      </c>
      <c r="AE19">
        <v>15.413679999999999</v>
      </c>
      <c r="AF19">
        <v>26.97</v>
      </c>
      <c r="AG19">
        <v>55.353673000000001</v>
      </c>
      <c r="AH19">
        <v>5.5353669999999999</v>
      </c>
      <c r="AI19">
        <v>6.4878000000000005E-2</v>
      </c>
      <c r="AJ19">
        <v>9.3282000000000004E-2</v>
      </c>
      <c r="AK19">
        <v>1.4378059999999999</v>
      </c>
      <c r="AL19">
        <v>4.3075000000000002E-2</v>
      </c>
      <c r="AM19">
        <v>2.75E-2</v>
      </c>
      <c r="AN19">
        <v>2</v>
      </c>
      <c r="AO19">
        <v>1.1375E-2</v>
      </c>
      <c r="AP19">
        <v>0.68252500000000005</v>
      </c>
      <c r="AQ19">
        <v>1.439114</v>
      </c>
      <c r="AR19">
        <v>0.45761200000000002</v>
      </c>
      <c r="AS19">
        <v>0.63804000000000005</v>
      </c>
      <c r="AT19">
        <v>19.5</v>
      </c>
      <c r="AU19">
        <v>21.920310000000001</v>
      </c>
      <c r="AV19">
        <v>2.4736000000000001E-2</v>
      </c>
      <c r="AW19">
        <v>1.3257E-2</v>
      </c>
      <c r="AX19">
        <v>251.26464000000001</v>
      </c>
      <c r="AY19">
        <v>302.43188800000001</v>
      </c>
      <c r="AZ19">
        <v>447.55244800000003</v>
      </c>
      <c r="BA19">
        <v>237.350528</v>
      </c>
      <c r="BB19">
        <v>42.689174999999999</v>
      </c>
      <c r="BC19">
        <v>0</v>
      </c>
      <c r="BD19">
        <v>5.5950620000000004</v>
      </c>
      <c r="BE19">
        <v>0.94280900000000001</v>
      </c>
    </row>
    <row r="20" spans="1:57" x14ac:dyDescent="0.25">
      <c r="A20" t="s">
        <v>445</v>
      </c>
      <c r="B20" s="29">
        <v>2</v>
      </c>
      <c r="C20" t="s">
        <v>4</v>
      </c>
      <c r="D20">
        <v>12</v>
      </c>
      <c r="E20" t="s">
        <v>1</v>
      </c>
      <c r="F20" t="s">
        <v>473</v>
      </c>
      <c r="G20" t="s">
        <v>245</v>
      </c>
      <c r="H20">
        <v>68.4805317</v>
      </c>
      <c r="I20">
        <v>59.452699299999999</v>
      </c>
      <c r="J20" t="s">
        <v>52</v>
      </c>
      <c r="K20" s="29">
        <v>1956</v>
      </c>
      <c r="L20" s="29">
        <v>28</v>
      </c>
      <c r="M20" s="29">
        <f t="shared" si="2"/>
        <v>1.4314928425357873</v>
      </c>
      <c r="N20" s="29">
        <v>0.32409166666666539</v>
      </c>
      <c r="O20" s="29">
        <v>1.3341460025085567E-2</v>
      </c>
      <c r="P20" s="29">
        <v>8.69863193635579</v>
      </c>
      <c r="Q20" s="29">
        <f t="shared" si="0"/>
        <v>15.808065413238191</v>
      </c>
      <c r="R20" s="29">
        <v>0.5666675600483303</v>
      </c>
      <c r="S20" s="29">
        <f t="shared" si="1"/>
        <v>0.15844712014872375</v>
      </c>
      <c r="U20" s="29">
        <v>9.5951500000000003</v>
      </c>
      <c r="V20" s="29">
        <v>50</v>
      </c>
      <c r="W20" s="29">
        <f>AVERAGE(2,3,4)</f>
        <v>3</v>
      </c>
      <c r="X20" s="29">
        <f>AVERAGE(10,7,5)</f>
        <v>7.333333333333333</v>
      </c>
      <c r="Y20" s="29">
        <f>AVERAGE(12,10,9)</f>
        <v>10.333333333333334</v>
      </c>
      <c r="Z20" s="29">
        <v>416.5</v>
      </c>
      <c r="AA20" s="29" t="s">
        <v>2270</v>
      </c>
      <c r="AC20">
        <v>2636</v>
      </c>
      <c r="AD20">
        <v>301.62177500000001</v>
      </c>
      <c r="AE20">
        <v>8.7394219999999994</v>
      </c>
      <c r="AF20">
        <v>26.29</v>
      </c>
      <c r="AG20">
        <v>37.121502</v>
      </c>
      <c r="AH20">
        <v>3.7121499999999998</v>
      </c>
      <c r="AI20">
        <v>0.114422</v>
      </c>
      <c r="AJ20">
        <v>6.5159999999999996E-2</v>
      </c>
      <c r="AK20">
        <v>0.56947300000000001</v>
      </c>
      <c r="AL20">
        <v>0.10047499999999999</v>
      </c>
      <c r="AM20">
        <v>6.25E-2</v>
      </c>
      <c r="AN20">
        <v>3</v>
      </c>
      <c r="AO20">
        <v>9.946E-3</v>
      </c>
      <c r="AP20">
        <v>0.59677400000000003</v>
      </c>
      <c r="AQ20">
        <v>5.5766309999999999</v>
      </c>
      <c r="AR20">
        <v>2.4199920000000001</v>
      </c>
      <c r="AS20">
        <v>0.491925</v>
      </c>
      <c r="AT20">
        <v>49</v>
      </c>
      <c r="AU20">
        <v>10.535653999999999</v>
      </c>
      <c r="AV20">
        <v>5.0416000000000002E-2</v>
      </c>
      <c r="AW20">
        <v>1.6612999999999999E-2</v>
      </c>
      <c r="AX20">
        <v>19.790755000000001</v>
      </c>
      <c r="AY20">
        <v>0.326185</v>
      </c>
      <c r="AZ20">
        <v>49.788992999999998</v>
      </c>
      <c r="BA20">
        <v>1.695462</v>
      </c>
      <c r="BB20">
        <v>108.653925</v>
      </c>
      <c r="BC20">
        <v>145.439314</v>
      </c>
      <c r="BD20">
        <v>6.7924879999999996</v>
      </c>
      <c r="BE20">
        <v>0.5</v>
      </c>
    </row>
    <row r="21" spans="1:57" x14ac:dyDescent="0.25">
      <c r="A21" t="s">
        <v>445</v>
      </c>
      <c r="B21" s="29">
        <v>2</v>
      </c>
      <c r="C21" t="s">
        <v>28</v>
      </c>
      <c r="D21">
        <v>15</v>
      </c>
      <c r="E21" t="s">
        <v>1</v>
      </c>
      <c r="F21" t="s">
        <v>473</v>
      </c>
      <c r="G21" t="s">
        <v>245</v>
      </c>
      <c r="H21">
        <v>68.4805317</v>
      </c>
      <c r="I21">
        <v>59.452699299999999</v>
      </c>
      <c r="J21" t="s">
        <v>50</v>
      </c>
      <c r="K21" s="29">
        <v>691</v>
      </c>
      <c r="L21" s="29">
        <v>247</v>
      </c>
      <c r="M21" s="29">
        <f t="shared" si="2"/>
        <v>35.745296671490593</v>
      </c>
      <c r="N21" s="29">
        <v>0.2838237179487158</v>
      </c>
      <c r="O21" s="29">
        <v>0.17343898032611235</v>
      </c>
      <c r="P21" s="29">
        <v>3.0729829591113753</v>
      </c>
      <c r="Q21" s="29">
        <f t="shared" si="0"/>
        <v>21.433714390482606</v>
      </c>
      <c r="R21" s="29">
        <v>1.3990014092287952</v>
      </c>
      <c r="S21" s="29">
        <f t="shared" si="1"/>
        <v>0.67388672903174118</v>
      </c>
      <c r="U21" s="29">
        <v>9.5951500000000003</v>
      </c>
      <c r="V21" s="29">
        <v>50</v>
      </c>
      <c r="W21" s="29">
        <f>AVERAGE(2,3,4)</f>
        <v>3</v>
      </c>
      <c r="X21" s="29">
        <f>AVERAGE(10,7,5)</f>
        <v>7.333333333333333</v>
      </c>
      <c r="Y21" s="29">
        <f>AVERAGE(12,10,9)</f>
        <v>10.333333333333334</v>
      </c>
      <c r="Z21" s="29">
        <v>416.5</v>
      </c>
      <c r="AA21" s="29" t="s">
        <v>2270</v>
      </c>
      <c r="AC21">
        <v>928</v>
      </c>
      <c r="AD21">
        <v>301.62177500000001</v>
      </c>
      <c r="AE21">
        <v>3.0767009999999999</v>
      </c>
      <c r="AF21">
        <v>7.53</v>
      </c>
      <c r="AG21">
        <v>6.5596569999999996</v>
      </c>
      <c r="AH21">
        <v>0.65596600000000005</v>
      </c>
      <c r="AI21">
        <v>0.32439600000000002</v>
      </c>
      <c r="AJ21">
        <v>0.46030900000000002</v>
      </c>
      <c r="AK21">
        <v>1.4189750000000001</v>
      </c>
      <c r="AL21">
        <v>0.15832499999999999</v>
      </c>
      <c r="AM21">
        <v>5.2499999999999998E-2</v>
      </c>
      <c r="AN21">
        <v>8</v>
      </c>
      <c r="AO21">
        <v>2.6523000000000001E-2</v>
      </c>
      <c r="AP21">
        <v>1.591397</v>
      </c>
      <c r="AQ21">
        <v>15.625</v>
      </c>
      <c r="AR21">
        <v>1.0441910000000001</v>
      </c>
      <c r="AS21">
        <v>0.56027000000000005</v>
      </c>
      <c r="AT21">
        <v>18.125</v>
      </c>
      <c r="AU21">
        <v>6.0577579999999998</v>
      </c>
      <c r="AV21">
        <v>6.0975000000000001E-2</v>
      </c>
      <c r="AW21">
        <v>5.3610999999999999E-2</v>
      </c>
      <c r="AX21">
        <v>19.148707000000002</v>
      </c>
      <c r="AY21">
        <v>7.1383939999999999</v>
      </c>
      <c r="AZ21">
        <v>137.31775099999999</v>
      </c>
      <c r="BA21">
        <v>116.402657</v>
      </c>
      <c r="BB21">
        <v>35.435699999999997</v>
      </c>
      <c r="BC21">
        <v>27.433008999999998</v>
      </c>
      <c r="BD21">
        <v>8.4564129999999995</v>
      </c>
      <c r="BE21">
        <v>1.374369</v>
      </c>
    </row>
    <row r="22" spans="1:57" x14ac:dyDescent="0.25">
      <c r="A22" t="s">
        <v>446</v>
      </c>
      <c r="B22" s="29">
        <v>2</v>
      </c>
      <c r="C22" t="s">
        <v>0</v>
      </c>
      <c r="D22">
        <v>10</v>
      </c>
      <c r="E22" t="s">
        <v>1</v>
      </c>
      <c r="F22" t="s">
        <v>473</v>
      </c>
      <c r="G22" t="s">
        <v>245</v>
      </c>
      <c r="H22">
        <v>68.4805317</v>
      </c>
      <c r="I22">
        <v>59.452699299999999</v>
      </c>
      <c r="J22" t="s">
        <v>52</v>
      </c>
      <c r="K22" s="29">
        <v>9170</v>
      </c>
      <c r="L22" s="29">
        <v>41</v>
      </c>
      <c r="M22" s="29">
        <f t="shared" si="2"/>
        <v>0.44711014176663033</v>
      </c>
      <c r="N22" s="29">
        <v>2.2230555555552992E-2</v>
      </c>
      <c r="O22" s="29">
        <v>3.5576056405327204E-2</v>
      </c>
      <c r="P22" s="29">
        <v>36.248048581872268</v>
      </c>
      <c r="Q22" s="29">
        <f t="shared" si="0"/>
        <v>11.741351232278287</v>
      </c>
      <c r="R22" s="29">
        <v>0.46594385118642373</v>
      </c>
      <c r="S22" s="29">
        <f t="shared" si="1"/>
        <v>0.25917082901063032</v>
      </c>
      <c r="U22" s="29">
        <v>9.5951500000000003</v>
      </c>
      <c r="V22" s="29">
        <v>50</v>
      </c>
      <c r="W22" s="29">
        <f t="shared" ref="W22:W69" si="3">AVERAGE(2,3,4)</f>
        <v>3</v>
      </c>
      <c r="X22" s="29">
        <f t="shared" ref="X22:X69" si="4">AVERAGE(10,7,5)</f>
        <v>7.333333333333333</v>
      </c>
      <c r="Y22" s="29">
        <f t="shared" ref="Y22:Y69" si="5">AVERAGE(12,10,9)</f>
        <v>10.333333333333334</v>
      </c>
      <c r="Z22" s="29">
        <v>416.5</v>
      </c>
      <c r="AA22" s="29" t="s">
        <v>2270</v>
      </c>
      <c r="AC22">
        <v>11793</v>
      </c>
      <c r="AD22">
        <v>332.04457500000001</v>
      </c>
      <c r="AE22">
        <v>35.516316000000003</v>
      </c>
      <c r="AF22">
        <v>117.92</v>
      </c>
      <c r="AG22">
        <v>395.74738600000001</v>
      </c>
      <c r="AH22">
        <v>39.574739000000001</v>
      </c>
      <c r="AI22">
        <v>2.8154999999999999E-2</v>
      </c>
      <c r="AJ22">
        <v>1.3325999999999999E-2</v>
      </c>
      <c r="AK22">
        <v>0.47332600000000002</v>
      </c>
      <c r="AL22">
        <v>2.665E-2</v>
      </c>
      <c r="AM22">
        <v>2.75E-2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25">
      <c r="A23" t="s">
        <v>447</v>
      </c>
      <c r="B23" s="29">
        <v>2</v>
      </c>
      <c r="C23" t="s">
        <v>2</v>
      </c>
      <c r="D23">
        <v>3</v>
      </c>
      <c r="E23" t="s">
        <v>1</v>
      </c>
      <c r="F23" t="s">
        <v>473</v>
      </c>
      <c r="G23" t="s">
        <v>245</v>
      </c>
      <c r="H23">
        <v>68.4805317</v>
      </c>
      <c r="I23">
        <v>59.452699299999999</v>
      </c>
      <c r="J23" t="s">
        <v>52</v>
      </c>
      <c r="K23" s="29">
        <v>7376</v>
      </c>
      <c r="L23" s="29">
        <v>16</v>
      </c>
      <c r="M23" s="29">
        <f t="shared" si="2"/>
        <v>0.21691973969631237</v>
      </c>
      <c r="N23" s="29">
        <v>3.5883333333354507E-2</v>
      </c>
      <c r="O23" s="29">
        <v>1.4322030972481583E-2</v>
      </c>
      <c r="P23" s="29">
        <v>35.213100151008049</v>
      </c>
      <c r="Q23" s="29">
        <f t="shared" si="0"/>
        <v>10.706402801414068</v>
      </c>
      <c r="R23" s="29">
        <v>0.52743704406782665</v>
      </c>
      <c r="S23" s="29">
        <f t="shared" si="1"/>
        <v>0.1976776361292274</v>
      </c>
      <c r="U23" s="29">
        <v>9.5951500000000003</v>
      </c>
      <c r="V23" s="29">
        <v>50</v>
      </c>
      <c r="W23" s="29">
        <f t="shared" si="3"/>
        <v>3</v>
      </c>
      <c r="X23" s="29">
        <f t="shared" si="4"/>
        <v>7.333333333333333</v>
      </c>
      <c r="Y23" s="29">
        <f t="shared" si="5"/>
        <v>10.333333333333334</v>
      </c>
      <c r="Z23" s="29">
        <v>416.5</v>
      </c>
      <c r="AA23" s="29" t="s">
        <v>2270</v>
      </c>
      <c r="AC23">
        <v>10338</v>
      </c>
      <c r="AD23">
        <v>302.60722500000003</v>
      </c>
      <c r="AE23">
        <v>34.163097</v>
      </c>
      <c r="AF23">
        <v>103.32</v>
      </c>
      <c r="AG23">
        <v>359.75054899999998</v>
      </c>
      <c r="AH23">
        <v>35.975054999999998</v>
      </c>
      <c r="AI23">
        <v>2.9267999999999999E-2</v>
      </c>
      <c r="AJ23">
        <v>3.9491999999999999E-2</v>
      </c>
      <c r="AK23">
        <v>1.349332</v>
      </c>
      <c r="AL23">
        <v>2.69E-2</v>
      </c>
      <c r="AM23">
        <v>2.75E-2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25">
      <c r="A24" t="s">
        <v>448</v>
      </c>
      <c r="B24" s="29">
        <v>2</v>
      </c>
      <c r="C24" t="s">
        <v>15</v>
      </c>
      <c r="D24">
        <v>6</v>
      </c>
      <c r="E24" t="s">
        <v>1</v>
      </c>
      <c r="F24" t="s">
        <v>473</v>
      </c>
      <c r="G24" t="s">
        <v>245</v>
      </c>
      <c r="H24">
        <v>68.4805317</v>
      </c>
      <c r="I24">
        <v>59.452699299999999</v>
      </c>
      <c r="J24" t="s">
        <v>50</v>
      </c>
      <c r="K24" s="29">
        <v>2427</v>
      </c>
      <c r="L24" s="29">
        <v>67</v>
      </c>
      <c r="M24" s="29">
        <f t="shared" si="2"/>
        <v>2.7606098063452822</v>
      </c>
      <c r="N24" s="29">
        <v>0.26980937500000746</v>
      </c>
      <c r="O24" s="29">
        <v>2.7389562167001925E-2</v>
      </c>
      <c r="P24" s="29">
        <v>8.30930842241421</v>
      </c>
      <c r="Q24" s="29">
        <f t="shared" si="0"/>
        <v>16.197388927179773</v>
      </c>
      <c r="R24" s="29">
        <v>0.90300586885295042</v>
      </c>
      <c r="S24" s="29">
        <f t="shared" si="1"/>
        <v>0.17789118865589637</v>
      </c>
      <c r="U24" s="29">
        <v>9.5951500000000003</v>
      </c>
      <c r="V24" s="29">
        <v>50</v>
      </c>
      <c r="W24" s="29">
        <f t="shared" si="3"/>
        <v>3</v>
      </c>
      <c r="X24" s="29">
        <f t="shared" si="4"/>
        <v>7.333333333333333</v>
      </c>
      <c r="Y24" s="29">
        <f t="shared" si="5"/>
        <v>10.333333333333334</v>
      </c>
      <c r="Z24" s="29">
        <v>416.5</v>
      </c>
      <c r="AA24" s="29" t="s">
        <v>2270</v>
      </c>
      <c r="AC24">
        <v>2788</v>
      </c>
      <c r="AD24">
        <v>337.72555</v>
      </c>
      <c r="AE24">
        <v>8.2552240000000001</v>
      </c>
      <c r="AF24">
        <v>27.79</v>
      </c>
      <c r="AG24">
        <v>40.013570999999999</v>
      </c>
      <c r="AH24">
        <v>4.0013569999999996</v>
      </c>
      <c r="AI24">
        <v>0.120842</v>
      </c>
      <c r="AJ24">
        <v>0.14565800000000001</v>
      </c>
      <c r="AK24">
        <v>1.205354</v>
      </c>
      <c r="AL24">
        <v>0.106475</v>
      </c>
      <c r="AM24">
        <v>9.7500000000000003E-2</v>
      </c>
      <c r="AN24">
        <v>3</v>
      </c>
      <c r="AO24">
        <v>8.8830000000000003E-3</v>
      </c>
      <c r="AP24">
        <v>0.53297700000000003</v>
      </c>
      <c r="AQ24">
        <v>2.6901000000000002</v>
      </c>
      <c r="AR24">
        <v>1.064433</v>
      </c>
      <c r="AS24">
        <v>5.6555000000000001E-2</v>
      </c>
      <c r="AT24">
        <v>25</v>
      </c>
      <c r="AU24">
        <v>1</v>
      </c>
      <c r="AV24">
        <v>4.4351000000000002E-2</v>
      </c>
      <c r="AW24">
        <v>1.5473000000000001E-2</v>
      </c>
      <c r="AX24">
        <v>22.556730999999999</v>
      </c>
      <c r="AY24">
        <v>0.32657199999999997</v>
      </c>
      <c r="AZ24">
        <v>56.644739999999999</v>
      </c>
      <c r="BA24">
        <v>15.693989999999999</v>
      </c>
      <c r="BB24">
        <v>45.624200000000002</v>
      </c>
      <c r="BC24">
        <v>58.631808999999997</v>
      </c>
      <c r="BD24">
        <v>5.2362529999999996</v>
      </c>
      <c r="BE24">
        <v>0.76376299999999997</v>
      </c>
    </row>
    <row r="25" spans="1:57" x14ac:dyDescent="0.25">
      <c r="A25" t="s">
        <v>449</v>
      </c>
      <c r="B25" s="29">
        <v>2</v>
      </c>
      <c r="C25" t="s">
        <v>10</v>
      </c>
      <c r="D25">
        <v>13</v>
      </c>
      <c r="E25" t="s">
        <v>1</v>
      </c>
      <c r="F25" t="s">
        <v>473</v>
      </c>
      <c r="G25" t="s">
        <v>245</v>
      </c>
      <c r="H25">
        <v>68.4805317</v>
      </c>
      <c r="I25">
        <v>59.452699299999999</v>
      </c>
      <c r="J25" t="s">
        <v>52</v>
      </c>
      <c r="K25" s="29">
        <v>7657</v>
      </c>
      <c r="L25" s="29">
        <v>43</v>
      </c>
      <c r="M25" s="29">
        <f t="shared" si="2"/>
        <v>0.5615776413739062</v>
      </c>
      <c r="N25" s="29">
        <v>5.2512499999998852E-2</v>
      </c>
      <c r="O25" s="29">
        <v>2.6637636619209919E-2</v>
      </c>
      <c r="P25" s="29">
        <v>33.994063932215056</v>
      </c>
      <c r="Q25" s="29">
        <f t="shared" si="0"/>
        <v>9.4873665826210747</v>
      </c>
      <c r="R25" s="29">
        <v>1.2468812689898823</v>
      </c>
      <c r="S25" s="29">
        <f t="shared" si="1"/>
        <v>0.52176658879282822</v>
      </c>
      <c r="U25" s="29">
        <v>9.5951500000000003</v>
      </c>
      <c r="V25" s="29">
        <v>50</v>
      </c>
      <c r="W25" s="29">
        <f t="shared" si="3"/>
        <v>3</v>
      </c>
      <c r="X25" s="29">
        <f t="shared" si="4"/>
        <v>7.333333333333333</v>
      </c>
      <c r="Y25" s="29">
        <f t="shared" si="5"/>
        <v>10.333333333333334</v>
      </c>
      <c r="Z25" s="29">
        <v>416.5</v>
      </c>
      <c r="AA25" s="29" t="s">
        <v>2270</v>
      </c>
      <c r="AC25">
        <v>10051</v>
      </c>
      <c r="AD25">
        <v>308.39187500000003</v>
      </c>
      <c r="AE25">
        <v>32.591650000000001</v>
      </c>
      <c r="AF25">
        <v>100.41</v>
      </c>
      <c r="AG25">
        <v>347.34449999999998</v>
      </c>
      <c r="AH25">
        <v>34.734450000000002</v>
      </c>
      <c r="AI25">
        <v>3.0676999999999999E-2</v>
      </c>
      <c r="AJ25">
        <v>3.9137999999999999E-2</v>
      </c>
      <c r="AK25">
        <v>1.2757959999999999</v>
      </c>
      <c r="AL25">
        <v>2.7474999999999999E-2</v>
      </c>
      <c r="AM25">
        <v>2.75E-2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450</v>
      </c>
      <c r="B26" s="29">
        <v>2</v>
      </c>
      <c r="C26" t="s">
        <v>0</v>
      </c>
      <c r="D26">
        <v>10</v>
      </c>
      <c r="E26" t="s">
        <v>1</v>
      </c>
      <c r="F26" t="s">
        <v>473</v>
      </c>
      <c r="G26" t="s">
        <v>244</v>
      </c>
      <c r="H26">
        <v>68.4805317</v>
      </c>
      <c r="I26">
        <v>59.452699299999999</v>
      </c>
      <c r="J26" t="s">
        <v>51</v>
      </c>
      <c r="K26" s="29">
        <v>2677</v>
      </c>
      <c r="L26" s="29">
        <v>527</v>
      </c>
      <c r="M26" s="29">
        <f t="shared" si="2"/>
        <v>19.686215913335825</v>
      </c>
      <c r="N26" s="29">
        <v>0.22596041666666314</v>
      </c>
      <c r="O26" s="29">
        <v>0.16467092845881265</v>
      </c>
      <c r="P26" s="29">
        <v>9.1838349059216959</v>
      </c>
      <c r="Q26" s="29">
        <f t="shared" si="0"/>
        <v>15.322862443672285</v>
      </c>
      <c r="R26" s="29">
        <v>1.4599007365086585</v>
      </c>
      <c r="S26" s="29">
        <f t="shared" si="1"/>
        <v>0.73478605631160443</v>
      </c>
      <c r="U26" s="29">
        <v>9.5951500000000003</v>
      </c>
      <c r="V26" s="29">
        <v>50</v>
      </c>
      <c r="W26" s="29">
        <f t="shared" si="3"/>
        <v>3</v>
      </c>
      <c r="X26" s="29">
        <f t="shared" si="4"/>
        <v>7.333333333333333</v>
      </c>
      <c r="Y26" s="29">
        <f t="shared" si="5"/>
        <v>10.333333333333334</v>
      </c>
      <c r="Z26" s="29">
        <v>416.5</v>
      </c>
      <c r="AA26" s="29" t="s">
        <v>2270</v>
      </c>
      <c r="AC26">
        <v>2804</v>
      </c>
      <c r="AD26">
        <v>301.42689999999999</v>
      </c>
      <c r="AE26">
        <v>9.3024210000000007</v>
      </c>
      <c r="AF26">
        <v>27.4</v>
      </c>
      <c r="AG26">
        <v>40.575361999999998</v>
      </c>
      <c r="AH26">
        <v>4.0575359999999998</v>
      </c>
      <c r="AI26">
        <v>0.107296</v>
      </c>
      <c r="AJ26">
        <v>0.15553700000000001</v>
      </c>
      <c r="AK26">
        <v>1.4496089999999999</v>
      </c>
      <c r="AL26">
        <v>6.6824999999999996E-2</v>
      </c>
      <c r="AM26">
        <v>4.7500000000000001E-2</v>
      </c>
      <c r="AN26">
        <v>11</v>
      </c>
      <c r="AO26">
        <v>3.6492999999999998E-2</v>
      </c>
      <c r="AP26">
        <v>2.1895859999999998</v>
      </c>
      <c r="AQ26">
        <v>14.514979</v>
      </c>
      <c r="AR26">
        <v>1.0343450000000001</v>
      </c>
      <c r="AS26">
        <v>0.794713</v>
      </c>
      <c r="AT26">
        <v>37</v>
      </c>
      <c r="AU26">
        <v>32.149650000000001</v>
      </c>
      <c r="AV26">
        <v>2.8732000000000001E-2</v>
      </c>
      <c r="AW26">
        <v>1.6948000000000001E-2</v>
      </c>
      <c r="AX26">
        <v>36.474535000000003</v>
      </c>
      <c r="AY26">
        <v>10.129051</v>
      </c>
      <c r="AZ26">
        <v>192.38467399999999</v>
      </c>
      <c r="BA26">
        <v>82.175596999999996</v>
      </c>
      <c r="BB26">
        <v>14.931077</v>
      </c>
      <c r="BC26">
        <v>13.049141000000001</v>
      </c>
      <c r="BD26">
        <v>11.363206</v>
      </c>
      <c r="BE26">
        <v>1.9507829999999999</v>
      </c>
    </row>
    <row r="27" spans="1:57" x14ac:dyDescent="0.25">
      <c r="A27" t="s">
        <v>450</v>
      </c>
      <c r="B27" s="29">
        <v>2</v>
      </c>
      <c r="C27" t="s">
        <v>30</v>
      </c>
      <c r="D27">
        <v>10</v>
      </c>
      <c r="E27" t="s">
        <v>7</v>
      </c>
      <c r="F27" t="s">
        <v>473</v>
      </c>
      <c r="G27" t="s">
        <v>244</v>
      </c>
      <c r="H27">
        <v>68.4805317</v>
      </c>
      <c r="I27">
        <v>59.452699299999999</v>
      </c>
      <c r="J27" t="s">
        <v>51</v>
      </c>
      <c r="K27" s="29">
        <v>5558</v>
      </c>
      <c r="L27" s="29">
        <v>73</v>
      </c>
      <c r="M27" s="29">
        <f t="shared" si="2"/>
        <v>1.3134220942785175</v>
      </c>
      <c r="N27" s="29">
        <v>7.410833333333515E-2</v>
      </c>
      <c r="O27" s="29">
        <v>4.1167732114703162E-2</v>
      </c>
      <c r="P27" s="29">
        <v>19.067521257793349</v>
      </c>
      <c r="Q27" s="29">
        <f t="shared" si="0"/>
        <v>5.4391760918006327</v>
      </c>
      <c r="R27" s="29">
        <v>0.57051698493182068</v>
      </c>
      <c r="S27" s="29">
        <f t="shared" si="1"/>
        <v>0.15459769526523337</v>
      </c>
      <c r="U27" s="29">
        <v>9.5951500000000003</v>
      </c>
      <c r="V27" s="29">
        <v>50</v>
      </c>
      <c r="W27" s="29">
        <f t="shared" si="3"/>
        <v>3</v>
      </c>
      <c r="X27" s="29">
        <f t="shared" si="4"/>
        <v>7.333333333333333</v>
      </c>
      <c r="Y27" s="29">
        <f t="shared" si="5"/>
        <v>10.333333333333334</v>
      </c>
      <c r="Z27" s="29">
        <v>416.5</v>
      </c>
      <c r="AA27" s="29" t="s">
        <v>2270</v>
      </c>
      <c r="AC27">
        <v>5749</v>
      </c>
      <c r="AD27">
        <v>301.42689999999999</v>
      </c>
      <c r="AE27">
        <v>19.072617999999999</v>
      </c>
      <c r="AF27">
        <v>57.46</v>
      </c>
      <c r="AG27">
        <v>134.63242</v>
      </c>
      <c r="AH27">
        <v>13.463241999999999</v>
      </c>
      <c r="AI27">
        <v>5.2431999999999999E-2</v>
      </c>
      <c r="AJ27">
        <v>2.9673000000000001E-2</v>
      </c>
      <c r="AK27">
        <v>0.56592799999999999</v>
      </c>
      <c r="AL27">
        <v>4.7600000000000003E-2</v>
      </c>
      <c r="AM27">
        <v>3.7499999999999999E-2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25">
      <c r="A28" t="s">
        <v>451</v>
      </c>
      <c r="B28" s="29">
        <v>2</v>
      </c>
      <c r="C28" t="s">
        <v>32</v>
      </c>
      <c r="D28">
        <v>3</v>
      </c>
      <c r="E28" t="s">
        <v>7</v>
      </c>
      <c r="F28" t="s">
        <v>473</v>
      </c>
      <c r="G28" t="s">
        <v>244</v>
      </c>
      <c r="H28">
        <v>68.4805317</v>
      </c>
      <c r="I28">
        <v>59.452699299999999</v>
      </c>
      <c r="J28" t="s">
        <v>51</v>
      </c>
      <c r="K28" s="29">
        <v>4008</v>
      </c>
      <c r="L28" s="29">
        <v>291</v>
      </c>
      <c r="M28" s="29">
        <f t="shared" si="2"/>
        <v>7.2604790419161684</v>
      </c>
      <c r="N28" s="29">
        <v>0.10916750000000075</v>
      </c>
      <c r="O28" s="29">
        <v>0.14577712649253077</v>
      </c>
      <c r="P28" s="29">
        <v>14.606868074551583</v>
      </c>
      <c r="Q28" s="29">
        <f t="shared" si="0"/>
        <v>9.8998292750423982</v>
      </c>
      <c r="R28" s="29">
        <v>0.80562735069160607</v>
      </c>
      <c r="S28" s="29">
        <f t="shared" si="1"/>
        <v>8.0512670494552019E-2</v>
      </c>
      <c r="T28" s="29">
        <v>2.8564732428796948</v>
      </c>
      <c r="U28" s="29">
        <v>9.5951500000000003</v>
      </c>
      <c r="V28" s="29">
        <v>50</v>
      </c>
      <c r="W28" s="29">
        <f t="shared" si="3"/>
        <v>3</v>
      </c>
      <c r="X28" s="29">
        <f t="shared" si="4"/>
        <v>7.333333333333333</v>
      </c>
      <c r="Y28" s="29">
        <f t="shared" si="5"/>
        <v>10.333333333333334</v>
      </c>
      <c r="Z28" s="29">
        <v>416.5</v>
      </c>
      <c r="AA28" s="29" t="s">
        <v>2270</v>
      </c>
      <c r="AC28">
        <v>4442</v>
      </c>
      <c r="AD28">
        <v>302.46370000000002</v>
      </c>
      <c r="AE28">
        <v>14.686059999999999</v>
      </c>
      <c r="AF28">
        <v>44.38</v>
      </c>
      <c r="AG28">
        <v>80.218299999999999</v>
      </c>
      <c r="AH28">
        <v>8.0218299999999996</v>
      </c>
      <c r="AI28">
        <v>6.8086999999999995E-2</v>
      </c>
      <c r="AJ28">
        <v>5.4655000000000002E-2</v>
      </c>
      <c r="AK28">
        <v>0.80271800000000004</v>
      </c>
      <c r="AL28">
        <v>5.3624999999999999E-2</v>
      </c>
      <c r="AM28">
        <v>3.2500000000000001E-2</v>
      </c>
      <c r="AN28">
        <v>5</v>
      </c>
      <c r="AO28">
        <v>1.6531000000000001E-2</v>
      </c>
      <c r="AP28">
        <v>0.99185500000000004</v>
      </c>
      <c r="AQ28">
        <v>5.4930209999999997</v>
      </c>
      <c r="AR28">
        <v>1.0972999999999999</v>
      </c>
      <c r="AS28">
        <v>0.58221599999999996</v>
      </c>
      <c r="AT28">
        <v>48.8</v>
      </c>
      <c r="AU28">
        <v>25.163466</v>
      </c>
      <c r="AV28">
        <v>2.2956000000000001E-2</v>
      </c>
      <c r="AW28">
        <v>1.2652E-2</v>
      </c>
      <c r="AX28">
        <v>44.132339999999999</v>
      </c>
      <c r="AY28">
        <v>5.7999239999999999</v>
      </c>
      <c r="AZ28">
        <v>341.61552799999998</v>
      </c>
      <c r="BA28">
        <v>178.24524199999999</v>
      </c>
      <c r="BB28">
        <v>44.442993999999999</v>
      </c>
      <c r="BC28">
        <v>43.732098999999998</v>
      </c>
      <c r="BD28">
        <v>10.461416</v>
      </c>
      <c r="BE28">
        <v>1.0671870000000001</v>
      </c>
    </row>
    <row r="29" spans="1:57" x14ac:dyDescent="0.25">
      <c r="A29" t="s">
        <v>451</v>
      </c>
      <c r="B29" s="29">
        <v>2</v>
      </c>
      <c r="C29" t="s">
        <v>21</v>
      </c>
      <c r="D29">
        <v>7</v>
      </c>
      <c r="E29" t="s">
        <v>1</v>
      </c>
      <c r="F29" t="s">
        <v>473</v>
      </c>
      <c r="G29" t="s">
        <v>244</v>
      </c>
      <c r="H29">
        <v>68.4805317</v>
      </c>
      <c r="I29">
        <v>59.452699299999999</v>
      </c>
      <c r="J29" t="s">
        <v>51</v>
      </c>
      <c r="K29" s="29">
        <v>4453</v>
      </c>
      <c r="L29" s="29">
        <v>294</v>
      </c>
      <c r="M29" s="29">
        <f t="shared" si="2"/>
        <v>6.6022905906130704</v>
      </c>
      <c r="N29" s="29">
        <v>0.11851718750000317</v>
      </c>
      <c r="O29" s="29">
        <v>0.11662170119402461</v>
      </c>
      <c r="P29" s="29">
        <v>16.228638606780986</v>
      </c>
      <c r="Q29" s="29">
        <f t="shared" si="0"/>
        <v>8.2780587428129948</v>
      </c>
      <c r="R29" s="29">
        <v>0.73882995544995922</v>
      </c>
      <c r="S29" s="29">
        <f t="shared" si="1"/>
        <v>1.3715275252905168E-2</v>
      </c>
      <c r="T29" s="29">
        <v>2.5278892206531434</v>
      </c>
      <c r="U29" s="29">
        <v>9.5951500000000003</v>
      </c>
      <c r="V29" s="29">
        <v>50</v>
      </c>
      <c r="W29" s="29">
        <f t="shared" si="3"/>
        <v>3</v>
      </c>
      <c r="X29" s="29">
        <f t="shared" si="4"/>
        <v>7.333333333333333</v>
      </c>
      <c r="Y29" s="29">
        <f t="shared" si="5"/>
        <v>10.333333333333334</v>
      </c>
      <c r="Z29" s="29">
        <v>416.5</v>
      </c>
      <c r="AA29" s="29" t="s">
        <v>2270</v>
      </c>
      <c r="AC29">
        <v>4939</v>
      </c>
      <c r="AD29">
        <v>302.46370000000002</v>
      </c>
      <c r="AE29">
        <v>16.329232000000001</v>
      </c>
      <c r="AF29">
        <v>49.36</v>
      </c>
      <c r="AG29">
        <v>95.591999999999999</v>
      </c>
      <c r="AH29">
        <v>9.5592000000000006</v>
      </c>
      <c r="AI29">
        <v>6.1233999999999997E-2</v>
      </c>
      <c r="AJ29">
        <v>4.5437999999999999E-2</v>
      </c>
      <c r="AK29">
        <v>0.74203300000000005</v>
      </c>
      <c r="AL29">
        <v>5.0575000000000002E-2</v>
      </c>
      <c r="AM29">
        <v>3.2500000000000001E-2</v>
      </c>
      <c r="AN29">
        <v>5</v>
      </c>
      <c r="AO29">
        <v>1.6531000000000001E-2</v>
      </c>
      <c r="AP29">
        <v>0.99185500000000004</v>
      </c>
      <c r="AQ29">
        <v>6.2765740000000001</v>
      </c>
      <c r="AR29">
        <v>1.1895150000000001</v>
      </c>
      <c r="AS29">
        <v>1.281566</v>
      </c>
      <c r="AT29">
        <v>62</v>
      </c>
      <c r="AU29">
        <v>55.272053999999997</v>
      </c>
      <c r="AV29">
        <v>1.95E-2</v>
      </c>
      <c r="AW29">
        <v>1.0154E-2</v>
      </c>
      <c r="AX29">
        <v>74.383078999999995</v>
      </c>
      <c r="AY29">
        <v>32.455506</v>
      </c>
      <c r="AZ29">
        <v>680.74861999999996</v>
      </c>
      <c r="BA29">
        <v>448.69869899999998</v>
      </c>
      <c r="BB29">
        <v>44.377625000000002</v>
      </c>
      <c r="BC29">
        <v>37.953670000000002</v>
      </c>
      <c r="BD29">
        <v>14.616876</v>
      </c>
      <c r="BE29">
        <v>0.89752699999999996</v>
      </c>
    </row>
    <row r="30" spans="1:57" x14ac:dyDescent="0.25">
      <c r="A30" t="s">
        <v>451</v>
      </c>
      <c r="B30" s="29">
        <v>2</v>
      </c>
      <c r="C30" t="s">
        <v>31</v>
      </c>
      <c r="D30">
        <v>7</v>
      </c>
      <c r="E30" t="s">
        <v>7</v>
      </c>
      <c r="F30" t="s">
        <v>473</v>
      </c>
      <c r="G30" t="s">
        <v>244</v>
      </c>
      <c r="H30">
        <v>68.4805317</v>
      </c>
      <c r="I30">
        <v>59.452699299999999</v>
      </c>
      <c r="J30" t="s">
        <v>51</v>
      </c>
      <c r="K30" s="29">
        <v>5891</v>
      </c>
      <c r="L30" s="29">
        <v>21</v>
      </c>
      <c r="M30" s="29">
        <f t="shared" si="2"/>
        <v>0.35647598030894584</v>
      </c>
      <c r="N30" s="29">
        <v>8.4191666666669107E-2</v>
      </c>
      <c r="O30" s="29">
        <v>1.0933284486939808E-2</v>
      </c>
      <c r="P30" s="29">
        <v>21.469326304187469</v>
      </c>
      <c r="Q30" s="29">
        <f t="shared" si="0"/>
        <v>3.0373710454065126</v>
      </c>
      <c r="R30" s="29">
        <v>0.41751158613124068</v>
      </c>
      <c r="S30" s="29">
        <f t="shared" si="1"/>
        <v>0.30760309406581338</v>
      </c>
      <c r="T30" s="29">
        <v>0.68871262472088091</v>
      </c>
      <c r="U30" s="29">
        <v>9.5951500000000003</v>
      </c>
      <c r="V30" s="29">
        <v>50</v>
      </c>
      <c r="W30" s="29">
        <f t="shared" si="3"/>
        <v>3</v>
      </c>
      <c r="X30" s="29">
        <f t="shared" si="4"/>
        <v>7.333333333333333</v>
      </c>
      <c r="Y30" s="29">
        <f t="shared" si="5"/>
        <v>10.333333333333334</v>
      </c>
      <c r="Z30" s="29">
        <v>416.5</v>
      </c>
      <c r="AA30" s="29" t="s">
        <v>2270</v>
      </c>
      <c r="AC30">
        <v>6498</v>
      </c>
      <c r="AD30">
        <v>302.46370000000002</v>
      </c>
      <c r="AE30">
        <v>21.48357</v>
      </c>
      <c r="AF30">
        <v>64.97</v>
      </c>
      <c r="AG30">
        <v>178.22959700000001</v>
      </c>
      <c r="AH30">
        <v>17.822959999999998</v>
      </c>
      <c r="AI30">
        <v>4.6542E-2</v>
      </c>
      <c r="AJ30">
        <v>1.9463000000000001E-2</v>
      </c>
      <c r="AK30">
        <v>0.41818699999999998</v>
      </c>
      <c r="AL30">
        <v>4.3725E-2</v>
      </c>
      <c r="AM30">
        <v>3.7499999999999999E-2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25">
      <c r="A31" t="s">
        <v>451</v>
      </c>
      <c r="B31" s="29">
        <v>2</v>
      </c>
      <c r="C31" t="s">
        <v>17</v>
      </c>
      <c r="D31">
        <v>8</v>
      </c>
      <c r="E31" t="s">
        <v>1</v>
      </c>
      <c r="F31" t="s">
        <v>473</v>
      </c>
      <c r="G31" t="s">
        <v>244</v>
      </c>
      <c r="H31">
        <v>68.4805317</v>
      </c>
      <c r="I31">
        <v>59.452699299999999</v>
      </c>
      <c r="J31" t="s">
        <v>51</v>
      </c>
      <c r="K31" s="29">
        <v>3757</v>
      </c>
      <c r="L31" s="29">
        <v>962</v>
      </c>
      <c r="M31" s="29">
        <f t="shared" si="2"/>
        <v>25.605536332179931</v>
      </c>
      <c r="N31" s="29">
        <v>9.1797142857142563E-2</v>
      </c>
      <c r="O31" s="29">
        <v>0.51021994272385773</v>
      </c>
      <c r="P31" s="29">
        <v>13.692116605810952</v>
      </c>
      <c r="Q31" s="29">
        <f t="shared" si="0"/>
        <v>10.814580743783029</v>
      </c>
      <c r="R31" s="29">
        <v>1.2178475386595571</v>
      </c>
      <c r="S31" s="29">
        <f t="shared" si="1"/>
        <v>0.49273285846250303</v>
      </c>
      <c r="T31" s="29">
        <v>1.0857434804164772</v>
      </c>
      <c r="U31" s="29">
        <v>9.5951500000000003</v>
      </c>
      <c r="V31" s="29">
        <v>50</v>
      </c>
      <c r="W31" s="29">
        <f t="shared" si="3"/>
        <v>3</v>
      </c>
      <c r="X31" s="29">
        <f t="shared" si="4"/>
        <v>7.333333333333333</v>
      </c>
      <c r="Y31" s="29">
        <f t="shared" si="5"/>
        <v>10.333333333333334</v>
      </c>
      <c r="Z31" s="29">
        <v>416.5</v>
      </c>
      <c r="AA31" s="29" t="s">
        <v>2270</v>
      </c>
      <c r="AC31">
        <v>4205</v>
      </c>
      <c r="AD31">
        <v>302.46370000000002</v>
      </c>
      <c r="AE31">
        <v>13.902495</v>
      </c>
      <c r="AF31">
        <v>41.89</v>
      </c>
      <c r="AG31">
        <v>75.315720999999996</v>
      </c>
      <c r="AH31">
        <v>7.5315719999999997</v>
      </c>
      <c r="AI31">
        <v>7.1931999999999996E-2</v>
      </c>
      <c r="AJ31">
        <v>8.6967000000000003E-2</v>
      </c>
      <c r="AK31">
        <v>1.2090179999999999</v>
      </c>
      <c r="AL31">
        <v>4.0500000000000001E-2</v>
      </c>
      <c r="AM31">
        <v>1.7500000000000002E-2</v>
      </c>
      <c r="AN31">
        <v>26</v>
      </c>
      <c r="AO31">
        <v>8.5960999999999996E-2</v>
      </c>
      <c r="AP31">
        <v>5.1576440000000003</v>
      </c>
      <c r="AQ31">
        <v>13.222353999999999</v>
      </c>
      <c r="AR31">
        <v>0.39022899999999999</v>
      </c>
      <c r="AS31">
        <v>0.23879500000000001</v>
      </c>
      <c r="AT31">
        <v>21.384615</v>
      </c>
      <c r="AU31">
        <v>9.4955859999999994</v>
      </c>
      <c r="AV31">
        <v>1.9143E-2</v>
      </c>
      <c r="AW31">
        <v>1.2800000000000001E-2</v>
      </c>
      <c r="AX31">
        <v>85.988167000000004</v>
      </c>
      <c r="AY31">
        <v>107.896091</v>
      </c>
      <c r="AZ31">
        <v>468.13331799999997</v>
      </c>
      <c r="BA31">
        <v>297.12648100000001</v>
      </c>
      <c r="BB31">
        <v>11.671136000000001</v>
      </c>
      <c r="BC31">
        <v>18.330283999999999</v>
      </c>
      <c r="BD31">
        <v>7.1603690000000002</v>
      </c>
      <c r="BE31">
        <v>4.4596960000000001</v>
      </c>
    </row>
    <row r="32" spans="1:57" x14ac:dyDescent="0.25">
      <c r="A32" t="s">
        <v>452</v>
      </c>
      <c r="B32" s="29">
        <v>2</v>
      </c>
      <c r="C32" t="s">
        <v>5</v>
      </c>
      <c r="D32">
        <v>14</v>
      </c>
      <c r="E32" t="s">
        <v>1</v>
      </c>
      <c r="F32" t="s">
        <v>473</v>
      </c>
      <c r="G32" t="s">
        <v>244</v>
      </c>
      <c r="H32">
        <v>68.4805317</v>
      </c>
      <c r="I32">
        <v>59.452699299999999</v>
      </c>
      <c r="J32" t="s">
        <v>50</v>
      </c>
      <c r="K32" s="29">
        <v>5705</v>
      </c>
      <c r="L32" s="29">
        <v>0</v>
      </c>
      <c r="M32" s="29">
        <f t="shared" si="2"/>
        <v>0</v>
      </c>
      <c r="N32" s="29">
        <v>0</v>
      </c>
      <c r="O32" s="29">
        <v>0</v>
      </c>
      <c r="P32" s="29">
        <v>21.73212222044403</v>
      </c>
      <c r="Q32" s="29">
        <f t="shared" si="0"/>
        <v>2.7745751291499516</v>
      </c>
      <c r="R32" s="29">
        <v>0.39708601043968506</v>
      </c>
      <c r="S32" s="29">
        <f t="shared" si="1"/>
        <v>0.328028669757369</v>
      </c>
      <c r="U32" s="29">
        <v>9.5951500000000003</v>
      </c>
      <c r="V32" s="29">
        <v>50</v>
      </c>
      <c r="W32" s="29">
        <f t="shared" si="3"/>
        <v>3</v>
      </c>
      <c r="X32" s="29">
        <f t="shared" si="4"/>
        <v>7.333333333333333</v>
      </c>
      <c r="Y32" s="29">
        <f t="shared" si="5"/>
        <v>10.333333333333334</v>
      </c>
      <c r="Z32" s="29">
        <v>416.5</v>
      </c>
      <c r="AA32" s="29" t="s">
        <v>2270</v>
      </c>
      <c r="AC32">
        <v>6544</v>
      </c>
      <c r="AD32">
        <v>301.43632500000001</v>
      </c>
      <c r="AE32">
        <v>21.709394</v>
      </c>
      <c r="AF32">
        <v>65.430000000000007</v>
      </c>
      <c r="AG32">
        <v>189.25603100000001</v>
      </c>
      <c r="AH32">
        <v>18.925602999999999</v>
      </c>
      <c r="AI32">
        <v>4.6057000000000001E-2</v>
      </c>
      <c r="AJ32">
        <v>1.8742999999999999E-2</v>
      </c>
      <c r="AK32">
        <v>0.40694200000000003</v>
      </c>
      <c r="AL32">
        <v>4.3174999999999998E-2</v>
      </c>
      <c r="AM32">
        <v>3.7499999999999999E-2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61" x14ac:dyDescent="0.25">
      <c r="A33" t="s">
        <v>452</v>
      </c>
      <c r="B33" s="29">
        <v>2</v>
      </c>
      <c r="C33" t="s">
        <v>6</v>
      </c>
      <c r="D33">
        <v>14</v>
      </c>
      <c r="E33" t="s">
        <v>7</v>
      </c>
      <c r="F33" t="s">
        <v>473</v>
      </c>
      <c r="G33" t="s">
        <v>244</v>
      </c>
      <c r="H33">
        <v>68.4805317</v>
      </c>
      <c r="I33">
        <v>59.452699299999999</v>
      </c>
      <c r="J33" t="s">
        <v>50</v>
      </c>
      <c r="K33" s="29">
        <v>4652</v>
      </c>
      <c r="L33" s="29">
        <v>101</v>
      </c>
      <c r="M33" s="29">
        <f t="shared" si="2"/>
        <v>2.1711092003439383</v>
      </c>
      <c r="N33" s="29">
        <v>0.13596818181818193</v>
      </c>
      <c r="O33" s="29">
        <v>4.1902426717771134E-2</v>
      </c>
      <c r="P33" s="29">
        <v>17.720917190097392</v>
      </c>
      <c r="Q33" s="29">
        <f t="shared" si="0"/>
        <v>6.7857801594965892</v>
      </c>
      <c r="R33" s="29">
        <v>0.58359926687529073</v>
      </c>
      <c r="S33" s="29">
        <f t="shared" si="1"/>
        <v>0.14151541332176332</v>
      </c>
      <c r="U33" s="29">
        <v>9.5951500000000003</v>
      </c>
      <c r="V33" s="29">
        <v>50</v>
      </c>
      <c r="W33" s="29">
        <f t="shared" si="3"/>
        <v>3</v>
      </c>
      <c r="X33" s="29">
        <f t="shared" si="4"/>
        <v>7.333333333333333</v>
      </c>
      <c r="Y33" s="29">
        <f t="shared" si="5"/>
        <v>10.333333333333334</v>
      </c>
      <c r="Z33" s="29">
        <v>416.5</v>
      </c>
      <c r="AA33" s="29" t="s">
        <v>2270</v>
      </c>
      <c r="AC33">
        <v>5635</v>
      </c>
      <c r="AD33">
        <v>301.43632500000001</v>
      </c>
      <c r="AE33">
        <v>18.693832</v>
      </c>
      <c r="AF33">
        <v>56.34</v>
      </c>
      <c r="AG33">
        <v>122.159504</v>
      </c>
      <c r="AH33">
        <v>12.215949999999999</v>
      </c>
      <c r="AI33">
        <v>5.3485999999999999E-2</v>
      </c>
      <c r="AJ33">
        <v>3.3030999999999998E-2</v>
      </c>
      <c r="AK33">
        <v>0.61756800000000001</v>
      </c>
      <c r="AL33">
        <v>4.6399999999999997E-2</v>
      </c>
      <c r="AM33">
        <v>4.2500000000000003E-2</v>
      </c>
      <c r="AN33">
        <v>7</v>
      </c>
      <c r="AO33">
        <v>2.3222E-2</v>
      </c>
      <c r="AP33">
        <v>1.393329</v>
      </c>
      <c r="AQ33">
        <v>7.7196100000000003</v>
      </c>
      <c r="AR33">
        <v>1.22</v>
      </c>
      <c r="AS33">
        <v>0.55122000000000004</v>
      </c>
      <c r="AT33">
        <v>62.142856999999999</v>
      </c>
      <c r="AU33">
        <v>25.783899999999999</v>
      </c>
      <c r="AV33">
        <v>1.9952999999999999E-2</v>
      </c>
      <c r="AW33">
        <v>8.8719999999999997E-3</v>
      </c>
      <c r="AX33">
        <v>50.702893000000003</v>
      </c>
      <c r="AY33">
        <v>5.9205009999999998</v>
      </c>
      <c r="AZ33">
        <v>319.93464899999998</v>
      </c>
      <c r="BA33">
        <v>147.818285</v>
      </c>
      <c r="BB33">
        <v>29.081554000000001</v>
      </c>
      <c r="BC33">
        <v>25.135099</v>
      </c>
      <c r="BD33">
        <v>11.190523000000001</v>
      </c>
      <c r="BE33">
        <v>1.0671870000000001</v>
      </c>
    </row>
    <row r="34" spans="1:61" x14ac:dyDescent="0.25">
      <c r="A34" t="s">
        <v>453</v>
      </c>
      <c r="B34" s="29">
        <v>2</v>
      </c>
      <c r="C34" t="s">
        <v>21</v>
      </c>
      <c r="D34">
        <v>7</v>
      </c>
      <c r="E34" t="s">
        <v>1</v>
      </c>
      <c r="F34" t="s">
        <v>473</v>
      </c>
      <c r="G34" t="s">
        <v>244</v>
      </c>
      <c r="H34">
        <v>68.4805317</v>
      </c>
      <c r="I34">
        <v>59.452699299999999</v>
      </c>
      <c r="J34" t="s">
        <v>51</v>
      </c>
      <c r="K34" s="29">
        <v>7975</v>
      </c>
      <c r="L34" s="29">
        <v>92</v>
      </c>
      <c r="M34" s="29">
        <f t="shared" si="2"/>
        <v>1.1536050156739812</v>
      </c>
      <c r="N34" s="29">
        <v>9.8665624999997092E-2</v>
      </c>
      <c r="O34" s="29">
        <v>3.0466279886764522E-2</v>
      </c>
      <c r="P34" s="29">
        <v>30.371072762118381</v>
      </c>
      <c r="Q34" s="29">
        <f t="shared" si="0"/>
        <v>5.8643754125243994</v>
      </c>
      <c r="R34" s="29">
        <v>0.63023425869575511</v>
      </c>
      <c r="S34" s="29">
        <f t="shared" si="1"/>
        <v>9.4880421501298939E-2</v>
      </c>
      <c r="T34" s="29">
        <v>0.95449055000465888</v>
      </c>
      <c r="U34" s="29">
        <v>9.5951500000000003</v>
      </c>
      <c r="V34" s="29">
        <v>50</v>
      </c>
      <c r="W34" s="29">
        <f t="shared" si="3"/>
        <v>3</v>
      </c>
      <c r="X34" s="29">
        <f t="shared" si="4"/>
        <v>7.333333333333333</v>
      </c>
      <c r="Y34" s="29">
        <f t="shared" si="5"/>
        <v>10.333333333333334</v>
      </c>
      <c r="Z34" s="29">
        <v>416.5</v>
      </c>
      <c r="AA34" s="29" t="s">
        <v>2270</v>
      </c>
      <c r="AC34">
        <v>9221</v>
      </c>
      <c r="AD34">
        <v>302.427775</v>
      </c>
      <c r="AE34">
        <v>30.489923999999998</v>
      </c>
      <c r="AF34">
        <v>92.18</v>
      </c>
      <c r="AG34">
        <v>329.28872999999999</v>
      </c>
      <c r="AH34">
        <v>32.928873000000003</v>
      </c>
      <c r="AI34">
        <v>3.2797E-2</v>
      </c>
      <c r="AJ34">
        <v>2.1516E-2</v>
      </c>
      <c r="AK34">
        <v>0.65603999999999996</v>
      </c>
      <c r="AL34">
        <v>2.8312E-2</v>
      </c>
      <c r="AM34">
        <v>2.75E-2</v>
      </c>
      <c r="AN34">
        <v>3</v>
      </c>
      <c r="AO34">
        <v>9.92E-3</v>
      </c>
      <c r="AP34">
        <v>0.59518300000000002</v>
      </c>
      <c r="AQ34">
        <v>0.88927400000000001</v>
      </c>
      <c r="AR34">
        <v>0.28094200000000003</v>
      </c>
      <c r="AS34">
        <v>0.115866</v>
      </c>
      <c r="AT34">
        <v>27.333333</v>
      </c>
      <c r="AU34">
        <v>5.7735029999999998</v>
      </c>
      <c r="AV34">
        <v>1.0669E-2</v>
      </c>
      <c r="AW34">
        <v>4.4929999999999996E-3</v>
      </c>
      <c r="AX34">
        <v>99.823694000000003</v>
      </c>
      <c r="AY34">
        <v>25.850648</v>
      </c>
      <c r="AZ34">
        <v>249.801458</v>
      </c>
      <c r="BA34">
        <v>94.144384000000002</v>
      </c>
      <c r="BB34">
        <v>95.695300000000003</v>
      </c>
      <c r="BC34">
        <v>134.98601300000001</v>
      </c>
      <c r="BD34">
        <v>6.8182720000000003</v>
      </c>
      <c r="BE34">
        <v>0.76376299999999997</v>
      </c>
    </row>
    <row r="35" spans="1:61" x14ac:dyDescent="0.25">
      <c r="A35" t="s">
        <v>453</v>
      </c>
      <c r="B35" s="29">
        <v>2</v>
      </c>
      <c r="C35" t="s">
        <v>0</v>
      </c>
      <c r="D35">
        <v>10</v>
      </c>
      <c r="E35" t="s">
        <v>1</v>
      </c>
      <c r="F35" t="s">
        <v>473</v>
      </c>
      <c r="G35" t="s">
        <v>244</v>
      </c>
      <c r="H35">
        <v>68.4805317</v>
      </c>
      <c r="I35">
        <v>59.452699299999999</v>
      </c>
      <c r="J35" t="s">
        <v>51</v>
      </c>
      <c r="K35" s="29">
        <v>7145</v>
      </c>
      <c r="L35" s="29">
        <v>59</v>
      </c>
      <c r="M35" s="29">
        <f t="shared" si="2"/>
        <v>0.8257522743177047</v>
      </c>
      <c r="N35" s="29">
        <v>2.8507692307694191E-2</v>
      </c>
      <c r="O35" s="29">
        <v>4.950770481599235E-2</v>
      </c>
      <c r="P35" s="29">
        <v>27.210196223866564</v>
      </c>
      <c r="Q35" s="29">
        <f t="shared" si="0"/>
        <v>2.703498874272583</v>
      </c>
      <c r="R35" s="29">
        <v>0.55262945427264532</v>
      </c>
      <c r="S35" s="29">
        <f t="shared" si="1"/>
        <v>0.17248522592440874</v>
      </c>
      <c r="T35" s="29">
        <v>0.98333207392731892</v>
      </c>
      <c r="U35" s="29">
        <v>9.5951500000000003</v>
      </c>
      <c r="V35" s="29">
        <v>50</v>
      </c>
      <c r="W35" s="29">
        <f t="shared" si="3"/>
        <v>3</v>
      </c>
      <c r="X35" s="29">
        <f t="shared" si="4"/>
        <v>7.333333333333333</v>
      </c>
      <c r="Y35" s="29">
        <f t="shared" si="5"/>
        <v>10.333333333333334</v>
      </c>
      <c r="Z35" s="29">
        <v>416.5</v>
      </c>
      <c r="AA35" s="29" t="s">
        <v>2270</v>
      </c>
      <c r="AC35">
        <v>8327</v>
      </c>
      <c r="AD35">
        <v>302.427775</v>
      </c>
      <c r="AE35">
        <v>27.533847000000002</v>
      </c>
      <c r="AF35">
        <v>83.25</v>
      </c>
      <c r="AG35">
        <v>252.64779300000001</v>
      </c>
      <c r="AH35">
        <v>25.264779000000001</v>
      </c>
      <c r="AI35">
        <v>3.6315E-2</v>
      </c>
      <c r="AJ35">
        <v>2.0875000000000001E-2</v>
      </c>
      <c r="AK35">
        <v>0.57483499999999998</v>
      </c>
      <c r="AL35">
        <v>3.3375000000000002E-2</v>
      </c>
      <c r="AM35">
        <v>3.2500000000000001E-2</v>
      </c>
      <c r="AN35">
        <v>1</v>
      </c>
      <c r="AO35">
        <v>3.307E-3</v>
      </c>
      <c r="AP35">
        <v>0.19839399999999999</v>
      </c>
      <c r="AQ35">
        <v>0.56442899999999996</v>
      </c>
      <c r="AR35">
        <v>0.67079999999999995</v>
      </c>
      <c r="AS35">
        <v>0</v>
      </c>
      <c r="AT35">
        <v>47</v>
      </c>
      <c r="AU35">
        <v>0</v>
      </c>
      <c r="AV35">
        <v>1.4583E-2</v>
      </c>
      <c r="AW35">
        <v>7.9190000000000007E-3</v>
      </c>
      <c r="AX35">
        <v>68.574836000000005</v>
      </c>
      <c r="AY35">
        <v>0</v>
      </c>
      <c r="AZ35">
        <v>869.56521699999996</v>
      </c>
      <c r="BA35">
        <v>0</v>
      </c>
      <c r="BB35">
        <v>0</v>
      </c>
      <c r="BC35">
        <v>0</v>
      </c>
      <c r="BD35">
        <v>7.7026180000000002</v>
      </c>
      <c r="BE35">
        <v>0.37267800000000001</v>
      </c>
    </row>
    <row r="36" spans="1:61" x14ac:dyDescent="0.25">
      <c r="A36" t="s">
        <v>453</v>
      </c>
      <c r="B36" s="29">
        <v>2</v>
      </c>
      <c r="C36" t="s">
        <v>10</v>
      </c>
      <c r="D36">
        <v>13</v>
      </c>
      <c r="E36" t="s">
        <v>1</v>
      </c>
      <c r="F36" t="s">
        <v>473</v>
      </c>
      <c r="G36" t="s">
        <v>244</v>
      </c>
      <c r="H36">
        <v>68.4805317</v>
      </c>
      <c r="I36">
        <v>59.452699299999999</v>
      </c>
      <c r="J36" t="s">
        <v>51</v>
      </c>
      <c r="K36" s="29">
        <v>5607</v>
      </c>
      <c r="L36" s="29">
        <v>0</v>
      </c>
      <c r="M36" s="29">
        <f t="shared" si="2"/>
        <v>0</v>
      </c>
      <c r="N36" s="29">
        <v>0</v>
      </c>
      <c r="O36" s="29">
        <v>0</v>
      </c>
      <c r="P36" s="29">
        <v>21.353053915636085</v>
      </c>
      <c r="Q36" s="29">
        <f t="shared" si="0"/>
        <v>3.153643433957896</v>
      </c>
      <c r="R36" s="29">
        <v>0.40565794990162674</v>
      </c>
      <c r="S36" s="29">
        <f t="shared" si="1"/>
        <v>0.31945673029542732</v>
      </c>
      <c r="T36" s="29">
        <v>0.64265828567000949</v>
      </c>
      <c r="U36" s="29">
        <v>9.5951500000000003</v>
      </c>
      <c r="V36" s="29">
        <v>50</v>
      </c>
      <c r="W36" s="29">
        <f t="shared" si="3"/>
        <v>3</v>
      </c>
      <c r="X36" s="29">
        <f t="shared" si="4"/>
        <v>7.333333333333333</v>
      </c>
      <c r="Y36" s="29">
        <f t="shared" si="5"/>
        <v>10.333333333333334</v>
      </c>
      <c r="Z36" s="29">
        <v>416.5</v>
      </c>
      <c r="AA36" s="29" t="s">
        <v>2270</v>
      </c>
      <c r="AC36">
        <v>6404</v>
      </c>
      <c r="AD36">
        <v>302.427775</v>
      </c>
      <c r="AE36">
        <v>21.175304000000001</v>
      </c>
      <c r="AF36">
        <v>64.02</v>
      </c>
      <c r="AG36">
        <v>184.65535399999999</v>
      </c>
      <c r="AH36">
        <v>18.465534999999999</v>
      </c>
      <c r="AI36">
        <v>4.7229E-2</v>
      </c>
      <c r="AJ36">
        <v>2.1472000000000002E-2</v>
      </c>
      <c r="AK36">
        <v>0.45463900000000002</v>
      </c>
      <c r="AL36">
        <v>4.3950000000000003E-2</v>
      </c>
      <c r="AM36">
        <v>4.2500000000000003E-2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61" x14ac:dyDescent="0.25">
      <c r="A37" t="s">
        <v>453</v>
      </c>
      <c r="B37" s="29">
        <v>2</v>
      </c>
      <c r="C37" t="s">
        <v>42</v>
      </c>
      <c r="D37">
        <v>13</v>
      </c>
      <c r="E37" t="s">
        <v>7</v>
      </c>
      <c r="F37" t="s">
        <v>473</v>
      </c>
      <c r="G37" t="s">
        <v>244</v>
      </c>
      <c r="H37">
        <v>68.4805317</v>
      </c>
      <c r="I37">
        <v>59.452699299999999</v>
      </c>
      <c r="J37" t="s">
        <v>51</v>
      </c>
      <c r="K37" s="29">
        <v>5687</v>
      </c>
      <c r="L37" s="29">
        <v>107</v>
      </c>
      <c r="M37" s="29">
        <f t="shared" si="2"/>
        <v>1.8814840865131002</v>
      </c>
      <c r="N37" s="29">
        <v>8.3973437499999637E-2</v>
      </c>
      <c r="O37" s="29">
        <v>6.0932559773529044E-2</v>
      </c>
      <c r="P37" s="29">
        <v>21.657716714503728</v>
      </c>
      <c r="Q37" s="29">
        <f t="shared" si="0"/>
        <v>2.8489806350902533</v>
      </c>
      <c r="R37" s="29">
        <v>0.53686771893018803</v>
      </c>
      <c r="S37" s="29">
        <f t="shared" si="1"/>
        <v>0.18824696126686602</v>
      </c>
      <c r="T37" s="29">
        <v>0.62136316174354655</v>
      </c>
      <c r="U37" s="29">
        <v>9.5951500000000003</v>
      </c>
      <c r="V37" s="29">
        <v>50</v>
      </c>
      <c r="W37" s="29">
        <f t="shared" si="3"/>
        <v>3</v>
      </c>
      <c r="X37" s="29">
        <f t="shared" si="4"/>
        <v>7.333333333333333</v>
      </c>
      <c r="Y37" s="29">
        <f t="shared" si="5"/>
        <v>10.333333333333334</v>
      </c>
      <c r="Z37" s="29">
        <v>416.5</v>
      </c>
      <c r="AA37" s="29" t="s">
        <v>2270</v>
      </c>
      <c r="AC37">
        <v>6672</v>
      </c>
      <c r="AD37">
        <v>302.427775</v>
      </c>
      <c r="AE37">
        <v>22.061465999999999</v>
      </c>
      <c r="AF37">
        <v>66.7</v>
      </c>
      <c r="AG37">
        <v>167.220663</v>
      </c>
      <c r="AH37">
        <v>16.722066000000002</v>
      </c>
      <c r="AI37">
        <v>4.5290999999999998E-2</v>
      </c>
      <c r="AJ37">
        <v>2.6350999999999999E-2</v>
      </c>
      <c r="AK37">
        <v>0.58182100000000003</v>
      </c>
      <c r="AL37">
        <v>4.0524999999999999E-2</v>
      </c>
      <c r="AM37">
        <v>3.2500000000000001E-2</v>
      </c>
      <c r="AN37">
        <v>6</v>
      </c>
      <c r="AO37">
        <v>1.9838999999999999E-2</v>
      </c>
      <c r="AP37">
        <v>1.190367</v>
      </c>
      <c r="AQ37">
        <v>4.7062350000000004</v>
      </c>
      <c r="AR37">
        <v>0.98323300000000002</v>
      </c>
      <c r="AS37">
        <v>0.33018999999999998</v>
      </c>
      <c r="AT37">
        <v>52.333333000000003</v>
      </c>
      <c r="AU37">
        <v>18.140194999999999</v>
      </c>
      <c r="AV37">
        <v>1.9154000000000001E-2</v>
      </c>
      <c r="AW37">
        <v>7.6959999999999997E-3</v>
      </c>
      <c r="AX37">
        <v>52.417234000000001</v>
      </c>
      <c r="AY37">
        <v>5.1072300000000004</v>
      </c>
      <c r="AZ37">
        <v>286.28473100000002</v>
      </c>
      <c r="BA37">
        <v>263.19713899999999</v>
      </c>
      <c r="BB37">
        <v>32.237079999999999</v>
      </c>
      <c r="BC37">
        <v>45.252856000000001</v>
      </c>
      <c r="BD37">
        <v>7.8273029999999997</v>
      </c>
      <c r="BE37">
        <v>1.154701</v>
      </c>
      <c r="BH37">
        <f>COUNT(#REF!)</f>
        <v>0</v>
      </c>
      <c r="BI37" t="e">
        <f>BH37/BH39*100</f>
        <v>#DIV/0!</v>
      </c>
    </row>
    <row r="38" spans="1:61" x14ac:dyDescent="0.25">
      <c r="A38" t="s">
        <v>454</v>
      </c>
      <c r="B38" s="29">
        <v>2</v>
      </c>
      <c r="C38" t="s">
        <v>12</v>
      </c>
      <c r="D38">
        <v>5</v>
      </c>
      <c r="E38" t="s">
        <v>1</v>
      </c>
      <c r="F38" t="s">
        <v>473</v>
      </c>
      <c r="G38" t="s">
        <v>244</v>
      </c>
      <c r="H38">
        <v>68.4805317</v>
      </c>
      <c r="I38">
        <v>59.452699299999999</v>
      </c>
      <c r="J38" t="s">
        <v>51</v>
      </c>
      <c r="K38" s="29">
        <v>4475</v>
      </c>
      <c r="L38" s="29">
        <v>79</v>
      </c>
      <c r="M38" s="29">
        <f t="shared" si="2"/>
        <v>1.76536312849162</v>
      </c>
      <c r="N38" s="29">
        <v>6.3274999999999221E-2</v>
      </c>
      <c r="O38" s="29">
        <v>6.0008605652417807E-2</v>
      </c>
      <c r="P38" s="29">
        <v>20.656808484197668</v>
      </c>
      <c r="Q38" s="29">
        <f t="shared" si="0"/>
        <v>3.8498888653963128</v>
      </c>
      <c r="R38" s="29">
        <v>0.74099415321747208</v>
      </c>
      <c r="S38" s="29">
        <f t="shared" si="1"/>
        <v>1.5879473020418033E-2</v>
      </c>
      <c r="T38" s="29">
        <v>0.52772535480976046</v>
      </c>
      <c r="U38" s="29">
        <v>9.5951500000000003</v>
      </c>
      <c r="V38" s="29">
        <v>50</v>
      </c>
      <c r="W38" s="29">
        <f t="shared" si="3"/>
        <v>3</v>
      </c>
      <c r="X38" s="29">
        <f t="shared" si="4"/>
        <v>7.333333333333333</v>
      </c>
      <c r="Y38" s="29">
        <f t="shared" si="5"/>
        <v>10.333333333333334</v>
      </c>
      <c r="Z38" s="29">
        <v>416.5</v>
      </c>
      <c r="AA38" s="29" t="s">
        <v>2270</v>
      </c>
      <c r="AC38">
        <v>6322</v>
      </c>
      <c r="AD38">
        <v>302.32350000000002</v>
      </c>
      <c r="AE38">
        <v>20.911375</v>
      </c>
      <c r="AF38">
        <v>63.14</v>
      </c>
      <c r="AG38">
        <v>147.62235699999999</v>
      </c>
      <c r="AH38">
        <v>14.762236</v>
      </c>
      <c r="AI38">
        <v>4.7808999999999997E-2</v>
      </c>
      <c r="AJ38">
        <v>4.1690999999999999E-2</v>
      </c>
      <c r="AK38">
        <v>0.87202900000000005</v>
      </c>
      <c r="AL38">
        <v>4.1200000000000001E-2</v>
      </c>
      <c r="AM38">
        <v>3.2500000000000001E-2</v>
      </c>
      <c r="AN38">
        <v>2</v>
      </c>
      <c r="AO38">
        <v>6.6150000000000002E-3</v>
      </c>
      <c r="AP38">
        <v>0.396926</v>
      </c>
      <c r="AQ38">
        <v>0.55362199999999995</v>
      </c>
      <c r="AR38">
        <v>0.236175</v>
      </c>
      <c r="AS38">
        <v>0.25310899999999997</v>
      </c>
      <c r="AT38">
        <v>17.5</v>
      </c>
      <c r="AU38">
        <v>12.020815000000001</v>
      </c>
      <c r="AV38">
        <v>1.4314E-2</v>
      </c>
      <c r="AW38">
        <v>6.8789999999999997E-3</v>
      </c>
      <c r="AX38">
        <v>100.039669</v>
      </c>
      <c r="AY38">
        <v>56.31465</v>
      </c>
      <c r="AZ38">
        <v>323.89108499999998</v>
      </c>
      <c r="BA38">
        <v>184.77318199999999</v>
      </c>
      <c r="BB38">
        <v>185.61812499999999</v>
      </c>
      <c r="BC38">
        <v>0</v>
      </c>
      <c r="BD38">
        <v>5.5659789999999996</v>
      </c>
      <c r="BE38">
        <v>0.47140500000000002</v>
      </c>
      <c r="BH38">
        <f>COUNT(#REF!)</f>
        <v>0</v>
      </c>
      <c r="BI38" t="e">
        <f>BH38/BH39*100</f>
        <v>#DIV/0!</v>
      </c>
    </row>
    <row r="39" spans="1:61" x14ac:dyDescent="0.25">
      <c r="A39" t="s">
        <v>454</v>
      </c>
      <c r="B39" s="29">
        <v>2</v>
      </c>
      <c r="C39" t="s">
        <v>47</v>
      </c>
      <c r="D39">
        <v>5</v>
      </c>
      <c r="E39" t="s">
        <v>7</v>
      </c>
      <c r="F39" t="s">
        <v>473</v>
      </c>
      <c r="G39" t="s">
        <v>244</v>
      </c>
      <c r="H39">
        <v>68.4805317</v>
      </c>
      <c r="I39">
        <v>59.452699299999999</v>
      </c>
      <c r="J39" t="s">
        <v>51</v>
      </c>
      <c r="K39" s="29">
        <v>4384</v>
      </c>
      <c r="L39" s="29">
        <v>0</v>
      </c>
      <c r="M39" s="29">
        <f t="shared" si="2"/>
        <v>0</v>
      </c>
      <c r="N39" s="29">
        <v>0</v>
      </c>
      <c r="O39" s="29">
        <v>0</v>
      </c>
      <c r="P39" s="29">
        <v>20.236748244630743</v>
      </c>
      <c r="Q39" s="29">
        <f t="shared" si="0"/>
        <v>4.2699491049632385</v>
      </c>
      <c r="R39" s="29">
        <v>0.65576472039109668</v>
      </c>
      <c r="S39" s="29">
        <f t="shared" si="1"/>
        <v>6.9349959805957373E-2</v>
      </c>
      <c r="T39" s="29">
        <v>0.69984990579690898</v>
      </c>
      <c r="U39" s="29">
        <v>9.5951500000000003</v>
      </c>
      <c r="V39" s="29">
        <v>50</v>
      </c>
      <c r="W39" s="29">
        <f t="shared" si="3"/>
        <v>3</v>
      </c>
      <c r="X39" s="29">
        <f t="shared" si="4"/>
        <v>7.333333333333333</v>
      </c>
      <c r="Y39" s="29">
        <f t="shared" si="5"/>
        <v>10.333333333333334</v>
      </c>
      <c r="Z39" s="29">
        <v>416.5</v>
      </c>
      <c r="AA39" s="29" t="s">
        <v>2270</v>
      </c>
      <c r="AC39">
        <v>6032</v>
      </c>
      <c r="AD39">
        <v>302.32350000000002</v>
      </c>
      <c r="AE39">
        <v>19.952137</v>
      </c>
      <c r="AF39">
        <v>60.25</v>
      </c>
      <c r="AG39">
        <v>166.87440599999999</v>
      </c>
      <c r="AH39">
        <v>16.687441</v>
      </c>
      <c r="AI39">
        <v>5.0115E-2</v>
      </c>
      <c r="AJ39">
        <v>3.8746999999999997E-2</v>
      </c>
      <c r="AK39">
        <v>0.77315500000000004</v>
      </c>
      <c r="AL39">
        <v>4.505E-2</v>
      </c>
      <c r="AM39">
        <v>4.2500000000000003E-2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H39">
        <f>SUM(BH37:BH38)</f>
        <v>0</v>
      </c>
    </row>
    <row r="40" spans="1:61" x14ac:dyDescent="0.25">
      <c r="A40" t="s">
        <v>454</v>
      </c>
      <c r="B40" s="29">
        <v>2</v>
      </c>
      <c r="C40" t="s">
        <v>10</v>
      </c>
      <c r="D40">
        <v>13</v>
      </c>
      <c r="E40" t="s">
        <v>1</v>
      </c>
      <c r="F40" t="s">
        <v>473</v>
      </c>
      <c r="G40" t="s">
        <v>244</v>
      </c>
      <c r="H40">
        <v>68.4805317</v>
      </c>
      <c r="I40">
        <v>59.452699299999999</v>
      </c>
      <c r="J40" t="s">
        <v>52</v>
      </c>
      <c r="K40" s="29">
        <v>1426</v>
      </c>
      <c r="L40" s="29">
        <v>0</v>
      </c>
      <c r="M40" s="29">
        <f t="shared" si="2"/>
        <v>0</v>
      </c>
      <c r="N40" s="29">
        <v>0</v>
      </c>
      <c r="O40" s="29">
        <v>0</v>
      </c>
      <c r="P40" s="29">
        <v>6.5824824354113689</v>
      </c>
      <c r="Q40" s="29">
        <f t="shared" si="0"/>
        <v>17.924214914182613</v>
      </c>
      <c r="R40" s="29">
        <v>0.4326183204470499</v>
      </c>
      <c r="S40" s="29">
        <f t="shared" si="1"/>
        <v>0.29249635975000415</v>
      </c>
      <c r="T40" s="29">
        <v>1.2275752606066694</v>
      </c>
      <c r="U40" s="29">
        <v>9.5951500000000003</v>
      </c>
      <c r="V40" s="29">
        <v>50</v>
      </c>
      <c r="W40" s="29">
        <f t="shared" si="3"/>
        <v>3</v>
      </c>
      <c r="X40" s="29">
        <f t="shared" si="4"/>
        <v>7.333333333333333</v>
      </c>
      <c r="Y40" s="29">
        <f t="shared" si="5"/>
        <v>10.333333333333334</v>
      </c>
      <c r="Z40" s="29">
        <v>416.5</v>
      </c>
      <c r="AA40" s="29" t="s">
        <v>2270</v>
      </c>
      <c r="AC40">
        <v>1966</v>
      </c>
      <c r="AD40">
        <v>302.32350000000002</v>
      </c>
      <c r="AE40">
        <v>6.5029680000000001</v>
      </c>
      <c r="AF40">
        <v>19.59</v>
      </c>
      <c r="AG40">
        <v>29.213386</v>
      </c>
      <c r="AH40">
        <v>2.9213390000000001</v>
      </c>
      <c r="AI40">
        <v>0.153721</v>
      </c>
      <c r="AJ40">
        <v>8.7194999999999995E-2</v>
      </c>
      <c r="AK40">
        <v>0.56722600000000001</v>
      </c>
      <c r="AL40">
        <v>0.1464</v>
      </c>
      <c r="AM40">
        <v>0.1525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61" x14ac:dyDescent="0.25">
      <c r="A41" t="s">
        <v>455</v>
      </c>
      <c r="B41" s="29">
        <v>2</v>
      </c>
      <c r="C41" t="s">
        <v>12</v>
      </c>
      <c r="D41">
        <v>5</v>
      </c>
      <c r="E41" t="s">
        <v>1</v>
      </c>
      <c r="F41" t="s">
        <v>473</v>
      </c>
      <c r="G41" t="s">
        <v>244</v>
      </c>
      <c r="H41">
        <v>68.4805317</v>
      </c>
      <c r="I41">
        <v>59.452699299999999</v>
      </c>
      <c r="J41" t="s">
        <v>51</v>
      </c>
      <c r="K41" s="29">
        <v>1613</v>
      </c>
      <c r="L41" s="29">
        <v>0</v>
      </c>
      <c r="M41" s="29">
        <f t="shared" si="2"/>
        <v>0</v>
      </c>
      <c r="N41" s="29">
        <v>0</v>
      </c>
      <c r="O41" s="29">
        <v>0</v>
      </c>
      <c r="P41" s="29">
        <v>6.3225237059992327</v>
      </c>
      <c r="Q41" s="29">
        <f t="shared" si="0"/>
        <v>18.184173643594747</v>
      </c>
      <c r="R41" s="29">
        <v>0.58565382002907485</v>
      </c>
      <c r="S41" s="29">
        <f t="shared" si="1"/>
        <v>0.13946086016797921</v>
      </c>
      <c r="T41" s="29">
        <v>1.0029421656479942</v>
      </c>
      <c r="U41" s="29">
        <v>9.5951500000000003</v>
      </c>
      <c r="V41" s="29">
        <v>50</v>
      </c>
      <c r="W41" s="29">
        <f t="shared" si="3"/>
        <v>3</v>
      </c>
      <c r="X41" s="29">
        <f t="shared" si="4"/>
        <v>7.333333333333333</v>
      </c>
      <c r="Y41" s="29">
        <f t="shared" si="5"/>
        <v>10.333333333333334</v>
      </c>
      <c r="Z41" s="29">
        <v>416.5</v>
      </c>
      <c r="AA41" s="29" t="s">
        <v>2270</v>
      </c>
      <c r="AC41">
        <v>1861</v>
      </c>
      <c r="AD41">
        <v>301.41120000000001</v>
      </c>
      <c r="AE41">
        <v>6.1742889999999999</v>
      </c>
      <c r="AF41">
        <v>18.37</v>
      </c>
      <c r="AG41">
        <v>23.703441000000002</v>
      </c>
      <c r="AH41">
        <v>2.3703439999999998</v>
      </c>
      <c r="AI41">
        <v>0.16169800000000001</v>
      </c>
      <c r="AJ41">
        <v>0.12397</v>
      </c>
      <c r="AK41">
        <v>0.76667600000000002</v>
      </c>
      <c r="AL41">
        <v>0.14294999999999999</v>
      </c>
      <c r="AM41">
        <v>0.14749999999999999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61" x14ac:dyDescent="0.25">
      <c r="A42" t="s">
        <v>455</v>
      </c>
      <c r="B42" s="29">
        <v>2</v>
      </c>
      <c r="C42" t="s">
        <v>0</v>
      </c>
      <c r="D42">
        <v>10</v>
      </c>
      <c r="E42" t="s">
        <v>1</v>
      </c>
      <c r="F42" t="s">
        <v>473</v>
      </c>
      <c r="G42" t="s">
        <v>244</v>
      </c>
      <c r="H42">
        <v>68.4805317</v>
      </c>
      <c r="I42">
        <v>59.452699299999999</v>
      </c>
      <c r="J42" t="s">
        <v>51</v>
      </c>
      <c r="K42" s="29">
        <v>7850</v>
      </c>
      <c r="L42" s="29">
        <v>93</v>
      </c>
      <c r="M42" s="29">
        <f t="shared" si="2"/>
        <v>1.1847133757961783</v>
      </c>
      <c r="N42" s="29">
        <v>4.5846874999999704E-2</v>
      </c>
      <c r="O42" s="29">
        <v>6.2715672223178989E-2</v>
      </c>
      <c r="P42" s="29">
        <v>30.769876684497195</v>
      </c>
      <c r="Q42" s="29">
        <f t="shared" si="0"/>
        <v>6.2631793349032137</v>
      </c>
      <c r="R42" s="29">
        <v>0.65989657630915888</v>
      </c>
      <c r="S42" s="29">
        <f t="shared" si="1"/>
        <v>6.5218103887895174E-2</v>
      </c>
      <c r="T42" s="29">
        <v>0.99237553795652311</v>
      </c>
      <c r="U42" s="29">
        <v>9.5951500000000003</v>
      </c>
      <c r="V42" s="29">
        <v>50</v>
      </c>
      <c r="W42" s="29">
        <f t="shared" si="3"/>
        <v>3</v>
      </c>
      <c r="X42" s="29">
        <f t="shared" si="4"/>
        <v>7.333333333333333</v>
      </c>
      <c r="Y42" s="29">
        <f t="shared" si="5"/>
        <v>10.333333333333334</v>
      </c>
      <c r="Z42" s="29">
        <v>416.5</v>
      </c>
      <c r="AA42" s="29" t="s">
        <v>2270</v>
      </c>
      <c r="AC42">
        <v>9219</v>
      </c>
      <c r="AD42">
        <v>301.41120000000001</v>
      </c>
      <c r="AE42">
        <v>30.586123000000001</v>
      </c>
      <c r="AF42">
        <v>92.1</v>
      </c>
      <c r="AG42">
        <v>303.68626899999998</v>
      </c>
      <c r="AH42">
        <v>30.368627</v>
      </c>
      <c r="AI42">
        <v>3.2691999999999999E-2</v>
      </c>
      <c r="AJ42">
        <v>2.9371000000000001E-2</v>
      </c>
      <c r="AK42">
        <v>0.89842200000000005</v>
      </c>
      <c r="AL42">
        <v>2.9749999999999999E-2</v>
      </c>
      <c r="AM42">
        <v>2.75E-2</v>
      </c>
      <c r="AN42">
        <v>1</v>
      </c>
      <c r="AO42">
        <v>3.3180000000000002E-3</v>
      </c>
      <c r="AP42">
        <v>0.19906399999999999</v>
      </c>
      <c r="AQ42">
        <v>0.37965100000000002</v>
      </c>
      <c r="AR42">
        <v>0.44450000000000001</v>
      </c>
      <c r="AS42">
        <v>0</v>
      </c>
      <c r="AT42">
        <v>35</v>
      </c>
      <c r="AU42">
        <v>0</v>
      </c>
      <c r="AV42">
        <v>1.3074000000000001E-2</v>
      </c>
      <c r="AW42">
        <v>5.594E-3</v>
      </c>
      <c r="AX42">
        <v>76.490438999999995</v>
      </c>
      <c r="AY42">
        <v>0</v>
      </c>
      <c r="AZ42">
        <v>279.72028</v>
      </c>
      <c r="BA42">
        <v>0</v>
      </c>
      <c r="BB42">
        <v>0</v>
      </c>
      <c r="BC42">
        <v>0</v>
      </c>
      <c r="BD42">
        <v>6.0478519999999998</v>
      </c>
      <c r="BE42">
        <v>0.37267800000000001</v>
      </c>
    </row>
    <row r="43" spans="1:61" x14ac:dyDescent="0.25">
      <c r="A43" t="s">
        <v>455</v>
      </c>
      <c r="B43" s="29">
        <v>2</v>
      </c>
      <c r="C43" t="s">
        <v>16</v>
      </c>
      <c r="D43">
        <v>11</v>
      </c>
      <c r="E43" t="s">
        <v>7</v>
      </c>
      <c r="F43" t="s">
        <v>473</v>
      </c>
      <c r="G43" t="s">
        <v>244</v>
      </c>
      <c r="H43">
        <v>68.4805317</v>
      </c>
      <c r="I43">
        <v>59.452699299999999</v>
      </c>
      <c r="J43" t="s">
        <v>50</v>
      </c>
      <c r="K43" s="29">
        <v>5279</v>
      </c>
      <c r="L43" s="29">
        <v>217</v>
      </c>
      <c r="M43" s="29">
        <f t="shared" si="2"/>
        <v>4.1106270126917979</v>
      </c>
      <c r="N43" s="29">
        <v>0.10971770833333279</v>
      </c>
      <c r="O43" s="29">
        <v>9.4073508334768491E-2</v>
      </c>
      <c r="P43" s="29">
        <v>20.692252104135122</v>
      </c>
      <c r="Q43" s="29">
        <f t="shared" si="0"/>
        <v>3.8144452454588595</v>
      </c>
      <c r="R43" s="29">
        <v>0.75754996735934332</v>
      </c>
      <c r="S43" s="29">
        <f t="shared" si="1"/>
        <v>3.2435287162289272E-2</v>
      </c>
      <c r="T43" s="29">
        <v>1.0231586377404942</v>
      </c>
      <c r="U43" s="29">
        <v>9.5951500000000003</v>
      </c>
      <c r="V43" s="29">
        <v>50</v>
      </c>
      <c r="W43" s="29">
        <f t="shared" si="3"/>
        <v>3</v>
      </c>
      <c r="X43" s="29">
        <f t="shared" si="4"/>
        <v>7.333333333333333</v>
      </c>
      <c r="Y43" s="29">
        <f t="shared" si="5"/>
        <v>10.333333333333334</v>
      </c>
      <c r="Z43" s="29">
        <v>416.5</v>
      </c>
      <c r="AA43" s="29" t="s">
        <v>2270</v>
      </c>
      <c r="AC43">
        <v>6422</v>
      </c>
      <c r="AD43">
        <v>301.41120000000001</v>
      </c>
      <c r="AE43">
        <v>21.306441</v>
      </c>
      <c r="AF43">
        <v>64.13</v>
      </c>
      <c r="AG43">
        <v>148.738607</v>
      </c>
      <c r="AH43">
        <v>14.873861</v>
      </c>
      <c r="AI43">
        <v>4.6928999999999998E-2</v>
      </c>
      <c r="AJ43">
        <v>4.3565E-2</v>
      </c>
      <c r="AK43">
        <v>0.92830900000000005</v>
      </c>
      <c r="AL43">
        <v>3.8975000000000003E-2</v>
      </c>
      <c r="AM43">
        <v>2.75E-2</v>
      </c>
      <c r="AN43">
        <v>12</v>
      </c>
      <c r="AO43">
        <v>3.9813000000000001E-2</v>
      </c>
      <c r="AP43">
        <v>2.388763</v>
      </c>
      <c r="AQ43">
        <v>9.2961690000000008</v>
      </c>
      <c r="AR43">
        <v>0.92933299999999996</v>
      </c>
      <c r="AS43">
        <v>0.385042</v>
      </c>
      <c r="AT43">
        <v>49.75</v>
      </c>
      <c r="AU43">
        <v>16.728446000000002</v>
      </c>
      <c r="AV43">
        <v>1.9063E-2</v>
      </c>
      <c r="AW43">
        <v>8.2839999999999997E-3</v>
      </c>
      <c r="AX43">
        <v>55.000802999999998</v>
      </c>
      <c r="AY43">
        <v>10.964686</v>
      </c>
      <c r="AZ43">
        <v>292.962827</v>
      </c>
      <c r="BA43">
        <v>201.73162400000001</v>
      </c>
      <c r="BB43">
        <v>16.848105</v>
      </c>
      <c r="BC43">
        <v>27.008925000000001</v>
      </c>
      <c r="BD43">
        <v>8.154833</v>
      </c>
      <c r="BE43">
        <v>1.9148540000000001</v>
      </c>
    </row>
    <row r="44" spans="1:61" x14ac:dyDescent="0.25">
      <c r="A44" t="s">
        <v>455</v>
      </c>
      <c r="B44" s="29">
        <v>2</v>
      </c>
      <c r="C44" t="s">
        <v>4</v>
      </c>
      <c r="D44">
        <v>12</v>
      </c>
      <c r="E44" t="s">
        <v>1</v>
      </c>
      <c r="F44" t="s">
        <v>473</v>
      </c>
      <c r="G44" t="s">
        <v>244</v>
      </c>
      <c r="H44">
        <v>68.4805317</v>
      </c>
      <c r="I44">
        <v>59.452699299999999</v>
      </c>
      <c r="J44" t="s">
        <v>51</v>
      </c>
      <c r="K44" s="29">
        <v>9145</v>
      </c>
      <c r="L44" s="29">
        <v>39</v>
      </c>
      <c r="M44" s="29">
        <f t="shared" si="2"/>
        <v>0.42646254784034993</v>
      </c>
      <c r="N44" s="29">
        <v>3.4167857142862142E-2</v>
      </c>
      <c r="O44" s="29">
        <v>2.7438106597640812E-2</v>
      </c>
      <c r="P44" s="29">
        <v>35.845926405060744</v>
      </c>
      <c r="Q44" s="29">
        <f t="shared" si="0"/>
        <v>11.339229055466763</v>
      </c>
      <c r="R44" s="29">
        <v>0.81511015938821929</v>
      </c>
      <c r="S44" s="29">
        <f t="shared" si="1"/>
        <v>8.999547919116524E-2</v>
      </c>
      <c r="T44" s="29">
        <v>1.009376258663695</v>
      </c>
      <c r="U44" s="29">
        <v>9.5951500000000003</v>
      </c>
      <c r="V44" s="29">
        <v>50</v>
      </c>
      <c r="W44" s="29">
        <f t="shared" si="3"/>
        <v>3</v>
      </c>
      <c r="X44" s="29">
        <f t="shared" si="4"/>
        <v>7.333333333333333</v>
      </c>
      <c r="Y44" s="29">
        <f t="shared" si="5"/>
        <v>10.333333333333334</v>
      </c>
      <c r="Z44" s="29">
        <v>416.5</v>
      </c>
      <c r="AA44" s="29" t="s">
        <v>2270</v>
      </c>
      <c r="AC44">
        <v>10614</v>
      </c>
      <c r="AD44">
        <v>301.41120000000001</v>
      </c>
      <c r="AE44">
        <v>35.214351999999998</v>
      </c>
      <c r="AF44">
        <v>106.07</v>
      </c>
      <c r="AG44">
        <v>384.03594199999998</v>
      </c>
      <c r="AH44">
        <v>38.403593999999998</v>
      </c>
      <c r="AI44">
        <v>2.8395E-2</v>
      </c>
      <c r="AJ44">
        <v>2.9777999999999999E-2</v>
      </c>
      <c r="AK44">
        <v>1.0487029999999999</v>
      </c>
      <c r="AL44">
        <v>2.3125E-2</v>
      </c>
      <c r="AM44">
        <v>2.2499999999999999E-2</v>
      </c>
      <c r="AN44">
        <v>1</v>
      </c>
      <c r="AO44">
        <v>3.3180000000000002E-3</v>
      </c>
      <c r="AP44">
        <v>0.19906399999999999</v>
      </c>
      <c r="AQ44">
        <v>0.28264600000000001</v>
      </c>
      <c r="AR44">
        <v>0.30585000000000001</v>
      </c>
      <c r="AS44">
        <v>0</v>
      </c>
      <c r="AT44">
        <v>30</v>
      </c>
      <c r="AU44">
        <v>0</v>
      </c>
      <c r="AV44">
        <v>1.0547000000000001E-2</v>
      </c>
      <c r="AW44">
        <v>5.0499999999999998E-3</v>
      </c>
      <c r="AX44">
        <v>94.817721000000006</v>
      </c>
      <c r="AY44">
        <v>0</v>
      </c>
      <c r="AZ44">
        <v>421.05263200000002</v>
      </c>
      <c r="BA44">
        <v>0</v>
      </c>
      <c r="BB44">
        <v>0</v>
      </c>
      <c r="BC44">
        <v>0</v>
      </c>
      <c r="BD44">
        <v>5.9524850000000002</v>
      </c>
      <c r="BE44">
        <v>0.37267800000000001</v>
      </c>
    </row>
    <row r="45" spans="1:61" x14ac:dyDescent="0.25">
      <c r="A45" t="s">
        <v>455</v>
      </c>
      <c r="B45" s="29">
        <v>2</v>
      </c>
      <c r="C45" t="s">
        <v>28</v>
      </c>
      <c r="D45">
        <v>15</v>
      </c>
      <c r="E45" t="s">
        <v>1</v>
      </c>
      <c r="F45" t="s">
        <v>473</v>
      </c>
      <c r="G45" t="s">
        <v>244</v>
      </c>
      <c r="H45">
        <v>68.4805317</v>
      </c>
      <c r="I45">
        <v>59.452699299999999</v>
      </c>
      <c r="J45" t="s">
        <v>51</v>
      </c>
      <c r="K45" s="29">
        <v>5114</v>
      </c>
      <c r="L45" s="29">
        <v>8</v>
      </c>
      <c r="M45" s="29">
        <f t="shared" si="2"/>
        <v>0.15643332029722329</v>
      </c>
      <c r="N45" s="29">
        <v>0.12197499999999195</v>
      </c>
      <c r="O45" s="29">
        <v>3.9197295139486868E-3</v>
      </c>
      <c r="P45" s="29">
        <v>20.045496734333586</v>
      </c>
      <c r="Q45" s="29">
        <f t="shared" si="0"/>
        <v>4.4612006152603954</v>
      </c>
      <c r="R45" s="29">
        <v>0.58348715061159218</v>
      </c>
      <c r="S45" s="29">
        <f t="shared" si="1"/>
        <v>0.14162752958546188</v>
      </c>
      <c r="T45" s="29">
        <v>0.98460752544375896</v>
      </c>
      <c r="U45" s="29">
        <v>9.5951500000000003</v>
      </c>
      <c r="V45" s="29">
        <v>50</v>
      </c>
      <c r="W45" s="29">
        <f t="shared" si="3"/>
        <v>3</v>
      </c>
      <c r="X45" s="29">
        <f t="shared" si="4"/>
        <v>7.333333333333333</v>
      </c>
      <c r="Y45" s="29">
        <f t="shared" si="5"/>
        <v>10.333333333333334</v>
      </c>
      <c r="Z45" s="29">
        <v>416.5</v>
      </c>
      <c r="AA45" s="29" t="s">
        <v>2270</v>
      </c>
      <c r="AC45">
        <v>5935</v>
      </c>
      <c r="AD45">
        <v>301.41120000000001</v>
      </c>
      <c r="AE45">
        <v>19.690708000000001</v>
      </c>
      <c r="AF45">
        <v>59.27</v>
      </c>
      <c r="AG45">
        <v>160.46176199999999</v>
      </c>
      <c r="AH45">
        <v>16.046175999999999</v>
      </c>
      <c r="AI45">
        <v>5.0783000000000002E-2</v>
      </c>
      <c r="AJ45">
        <v>3.866E-2</v>
      </c>
      <c r="AK45">
        <v>0.76127900000000004</v>
      </c>
      <c r="AL45">
        <v>4.4450000000000003E-2</v>
      </c>
      <c r="AM45">
        <v>4.2500000000000003E-2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61" x14ac:dyDescent="0.25">
      <c r="A46" t="s">
        <v>456</v>
      </c>
      <c r="B46" s="29">
        <v>2</v>
      </c>
      <c r="C46" t="s">
        <v>2</v>
      </c>
      <c r="D46">
        <v>3</v>
      </c>
      <c r="E46" t="s">
        <v>1</v>
      </c>
      <c r="F46" t="s">
        <v>473</v>
      </c>
      <c r="G46" t="s">
        <v>244</v>
      </c>
      <c r="H46">
        <v>68.4805317</v>
      </c>
      <c r="I46">
        <v>59.452699299999999</v>
      </c>
      <c r="J46" t="s">
        <v>51</v>
      </c>
      <c r="K46" s="29">
        <v>8915</v>
      </c>
      <c r="L46" s="29">
        <v>25</v>
      </c>
      <c r="M46" s="29">
        <f t="shared" si="2"/>
        <v>0.28042624789680315</v>
      </c>
      <c r="N46" s="29">
        <v>3.4060000000005176E-2</v>
      </c>
      <c r="O46" s="29">
        <v>1.6986442134198376E-2</v>
      </c>
      <c r="P46" s="29">
        <v>30.286826325275705</v>
      </c>
      <c r="Q46" s="29">
        <f t="shared" si="0"/>
        <v>5.7801289756817233</v>
      </c>
      <c r="R46" s="29">
        <v>0.5725972270022468</v>
      </c>
      <c r="S46" s="29">
        <f t="shared" si="1"/>
        <v>0.15251745319480725</v>
      </c>
      <c r="T46" s="29">
        <v>1.0150456923763274</v>
      </c>
      <c r="U46" s="29">
        <v>9.5951500000000003</v>
      </c>
      <c r="V46" s="29">
        <v>50</v>
      </c>
      <c r="W46" s="29">
        <f t="shared" si="3"/>
        <v>3</v>
      </c>
      <c r="X46" s="29">
        <f t="shared" si="4"/>
        <v>7.333333333333333</v>
      </c>
      <c r="Y46" s="29">
        <f t="shared" si="5"/>
        <v>10.333333333333334</v>
      </c>
      <c r="Z46" s="29">
        <v>416.5</v>
      </c>
      <c r="AA46" s="29" t="s">
        <v>2270</v>
      </c>
      <c r="AC46">
        <v>9186</v>
      </c>
      <c r="AD46">
        <v>303.74675000000002</v>
      </c>
      <c r="AE46">
        <v>30.242298999999999</v>
      </c>
      <c r="AF46">
        <v>91.83</v>
      </c>
      <c r="AG46">
        <v>295.11486100000002</v>
      </c>
      <c r="AH46">
        <v>29.511486000000001</v>
      </c>
      <c r="AI46">
        <v>3.3059999999999999E-2</v>
      </c>
      <c r="AJ46">
        <v>1.9844000000000001E-2</v>
      </c>
      <c r="AK46">
        <v>0.60024</v>
      </c>
      <c r="AL46">
        <v>3.065E-2</v>
      </c>
      <c r="AM46">
        <v>2.75E-2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61" x14ac:dyDescent="0.25">
      <c r="A47" t="s">
        <v>456</v>
      </c>
      <c r="B47" s="29">
        <v>2</v>
      </c>
      <c r="C47" t="s">
        <v>12</v>
      </c>
      <c r="D47">
        <v>5</v>
      </c>
      <c r="E47" t="s">
        <v>1</v>
      </c>
      <c r="F47" t="s">
        <v>473</v>
      </c>
      <c r="G47" t="s">
        <v>244</v>
      </c>
      <c r="H47">
        <v>68.4805317</v>
      </c>
      <c r="I47">
        <v>59.452699299999999</v>
      </c>
      <c r="J47" t="s">
        <v>51</v>
      </c>
      <c r="K47" s="29">
        <v>8276</v>
      </c>
      <c r="L47" s="29">
        <v>118</v>
      </c>
      <c r="M47" s="29">
        <f t="shared" si="2"/>
        <v>1.4258095698405027</v>
      </c>
      <c r="N47" s="29">
        <v>2.4650892857143107E-2</v>
      </c>
      <c r="O47" s="29">
        <v>9.5124075951510914E-2</v>
      </c>
      <c r="P47" s="29">
        <v>28.115959020525153</v>
      </c>
      <c r="Q47" s="29">
        <f t="shared" si="0"/>
        <v>3.609261670931172</v>
      </c>
      <c r="R47" s="29">
        <v>0.69548835031456424</v>
      </c>
      <c r="S47" s="29">
        <f t="shared" si="1"/>
        <v>2.962632988248981E-2</v>
      </c>
      <c r="T47" s="29">
        <v>1.0251861432029461</v>
      </c>
      <c r="U47" s="29">
        <v>9.5951500000000003</v>
      </c>
      <c r="V47" s="29">
        <v>50</v>
      </c>
      <c r="W47" s="29">
        <f t="shared" si="3"/>
        <v>3</v>
      </c>
      <c r="X47" s="29">
        <f t="shared" si="4"/>
        <v>7.333333333333333</v>
      </c>
      <c r="Y47" s="29">
        <f t="shared" si="5"/>
        <v>10.333333333333334</v>
      </c>
      <c r="Z47" s="29">
        <v>416.5</v>
      </c>
      <c r="AA47" s="29" t="s">
        <v>2270</v>
      </c>
      <c r="AC47">
        <v>8522</v>
      </c>
      <c r="AD47">
        <v>303.74675000000002</v>
      </c>
      <c r="AE47">
        <v>28.056266999999998</v>
      </c>
      <c r="AF47">
        <v>85.19</v>
      </c>
      <c r="AG47">
        <v>235.10966400000001</v>
      </c>
      <c r="AH47">
        <v>23.510966</v>
      </c>
      <c r="AI47">
        <v>3.5638000000000003E-2</v>
      </c>
      <c r="AJ47">
        <v>2.5419000000000001E-2</v>
      </c>
      <c r="AK47">
        <v>0.713256</v>
      </c>
      <c r="AL47">
        <v>3.1600000000000003E-2</v>
      </c>
      <c r="AM47">
        <v>2.75E-2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61" x14ac:dyDescent="0.25">
      <c r="A48" t="s">
        <v>456</v>
      </c>
      <c r="B48" s="29">
        <v>2</v>
      </c>
      <c r="C48" t="s">
        <v>15</v>
      </c>
      <c r="D48">
        <v>6</v>
      </c>
      <c r="E48" t="s">
        <v>1</v>
      </c>
      <c r="F48" t="s">
        <v>473</v>
      </c>
      <c r="G48" t="s">
        <v>244</v>
      </c>
      <c r="H48">
        <v>68.4805317</v>
      </c>
      <c r="I48">
        <v>59.452699299999999</v>
      </c>
      <c r="J48" t="s">
        <v>51</v>
      </c>
      <c r="K48" s="29">
        <v>6533</v>
      </c>
      <c r="L48" s="29">
        <v>41</v>
      </c>
      <c r="M48" s="29">
        <f t="shared" si="2"/>
        <v>0.62758303995101794</v>
      </c>
      <c r="N48" s="29">
        <v>6.4545833333336119E-2</v>
      </c>
      <c r="O48" s="29">
        <v>2.0383730561038052E-2</v>
      </c>
      <c r="P48" s="29">
        <v>22.1944852925436</v>
      </c>
      <c r="Q48" s="29">
        <f t="shared" si="0"/>
        <v>2.312212057050381</v>
      </c>
      <c r="R48" s="29">
        <v>0.53683511176957199</v>
      </c>
      <c r="S48" s="29">
        <f t="shared" si="1"/>
        <v>0.18827956842748206</v>
      </c>
      <c r="T48" s="29">
        <v>0.99615221818498823</v>
      </c>
      <c r="U48" s="29">
        <v>9.5951500000000003</v>
      </c>
      <c r="V48" s="29">
        <v>50</v>
      </c>
      <c r="W48" s="29">
        <f t="shared" si="3"/>
        <v>3</v>
      </c>
      <c r="X48" s="29">
        <f t="shared" si="4"/>
        <v>7.333333333333333</v>
      </c>
      <c r="Y48" s="29">
        <f t="shared" si="5"/>
        <v>10.333333333333334</v>
      </c>
      <c r="Z48" s="29">
        <v>416.5</v>
      </c>
      <c r="AA48" s="29" t="s">
        <v>2270</v>
      </c>
      <c r="AC48">
        <v>6717</v>
      </c>
      <c r="AD48">
        <v>303.74675000000002</v>
      </c>
      <c r="AE48">
        <v>22.113817000000001</v>
      </c>
      <c r="AF48">
        <v>67.14</v>
      </c>
      <c r="AG48">
        <v>182.16898900000001</v>
      </c>
      <c r="AH48">
        <v>18.216899000000002</v>
      </c>
      <c r="AI48">
        <v>4.5213000000000003E-2</v>
      </c>
      <c r="AJ48">
        <v>2.5357000000000001E-2</v>
      </c>
      <c r="AK48">
        <v>0.56082699999999996</v>
      </c>
      <c r="AL48">
        <v>4.1825000000000001E-2</v>
      </c>
      <c r="AM48">
        <v>3.7499999999999999E-2</v>
      </c>
      <c r="AN48">
        <v>1</v>
      </c>
      <c r="AO48">
        <v>3.2919999999999998E-3</v>
      </c>
      <c r="AP48">
        <v>0.19753299999999999</v>
      </c>
      <c r="AQ48">
        <v>0.35730200000000001</v>
      </c>
      <c r="AR48">
        <v>0.35520000000000002</v>
      </c>
      <c r="AS48">
        <v>0</v>
      </c>
      <c r="AT48">
        <v>24</v>
      </c>
      <c r="AU48">
        <v>0</v>
      </c>
      <c r="AV48">
        <v>1.5443E-2</v>
      </c>
      <c r="AW48">
        <v>7.0460000000000002E-3</v>
      </c>
      <c r="AX48">
        <v>64.752251999999999</v>
      </c>
      <c r="AY48">
        <v>0</v>
      </c>
      <c r="AZ48">
        <v>208.33333300000001</v>
      </c>
      <c r="BA48">
        <v>0</v>
      </c>
      <c r="BB48">
        <v>0</v>
      </c>
      <c r="BC48">
        <v>0</v>
      </c>
      <c r="BD48">
        <v>5.5601739999999999</v>
      </c>
      <c r="BE48">
        <v>0.37267800000000001</v>
      </c>
    </row>
    <row r="49" spans="1:57" x14ac:dyDescent="0.25">
      <c r="A49" t="s">
        <v>456</v>
      </c>
      <c r="B49" s="29">
        <v>2</v>
      </c>
      <c r="C49" t="s">
        <v>21</v>
      </c>
      <c r="D49">
        <v>7</v>
      </c>
      <c r="E49" t="s">
        <v>1</v>
      </c>
      <c r="F49" t="s">
        <v>473</v>
      </c>
      <c r="G49" t="s">
        <v>244</v>
      </c>
      <c r="H49">
        <v>68.4805317</v>
      </c>
      <c r="I49">
        <v>59.452699299999999</v>
      </c>
      <c r="J49" t="s">
        <v>51</v>
      </c>
      <c r="K49" s="29">
        <v>16767</v>
      </c>
      <c r="L49" s="29">
        <v>0</v>
      </c>
      <c r="M49" s="29">
        <f t="shared" si="2"/>
        <v>0</v>
      </c>
      <c r="N49" s="29">
        <v>0</v>
      </c>
      <c r="O49" s="29">
        <v>0</v>
      </c>
      <c r="P49" s="29">
        <v>56.962335052820833</v>
      </c>
      <c r="Q49" s="29">
        <f t="shared" si="0"/>
        <v>32.455637703226856</v>
      </c>
      <c r="R49" s="29">
        <v>0.57007337011473935</v>
      </c>
      <c r="S49" s="29">
        <f t="shared" si="1"/>
        <v>0.1550413100823147</v>
      </c>
      <c r="T49" s="29">
        <v>1.0061366675134615</v>
      </c>
      <c r="U49" s="29">
        <v>9.5951500000000003</v>
      </c>
      <c r="V49" s="29">
        <v>50</v>
      </c>
      <c r="W49" s="29">
        <f t="shared" si="3"/>
        <v>3</v>
      </c>
      <c r="X49" s="29">
        <f t="shared" si="4"/>
        <v>7.333333333333333</v>
      </c>
      <c r="Y49" s="29">
        <f t="shared" si="5"/>
        <v>10.333333333333334</v>
      </c>
      <c r="Z49" s="29">
        <v>416.5</v>
      </c>
      <c r="AA49" s="29" t="s">
        <v>2270</v>
      </c>
      <c r="AC49">
        <v>17274</v>
      </c>
      <c r="AD49">
        <v>303.74675000000002</v>
      </c>
      <c r="AE49">
        <v>56.869743999999997</v>
      </c>
      <c r="AF49">
        <v>172.71</v>
      </c>
      <c r="AG49">
        <v>878.63702699999999</v>
      </c>
      <c r="AH49">
        <v>87.863703000000001</v>
      </c>
      <c r="AI49">
        <v>1.7582E-2</v>
      </c>
      <c r="AJ49">
        <v>1.0861000000000001E-2</v>
      </c>
      <c r="AK49">
        <v>0.61774499999999999</v>
      </c>
      <c r="AL49">
        <v>1.6275000000000001E-2</v>
      </c>
      <c r="AM49">
        <v>1.7500000000000002E-2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25">
      <c r="A50" t="s">
        <v>456</v>
      </c>
      <c r="B50" s="29">
        <v>2</v>
      </c>
      <c r="C50" t="s">
        <v>0</v>
      </c>
      <c r="D50">
        <v>10</v>
      </c>
      <c r="E50" t="s">
        <v>1</v>
      </c>
      <c r="F50" t="s">
        <v>473</v>
      </c>
      <c r="G50" t="s">
        <v>244</v>
      </c>
      <c r="H50">
        <v>68.4805317</v>
      </c>
      <c r="I50">
        <v>59.452699299999999</v>
      </c>
      <c r="J50" t="s">
        <v>52</v>
      </c>
      <c r="K50" s="29">
        <v>8884</v>
      </c>
      <c r="L50" s="29">
        <v>45</v>
      </c>
      <c r="M50" s="29">
        <f t="shared" si="2"/>
        <v>0.50652859072489864</v>
      </c>
      <c r="N50" s="29">
        <v>7.1204166666665472E-2</v>
      </c>
      <c r="O50" s="29">
        <v>2.0383730561038052E-2</v>
      </c>
      <c r="P50" s="29">
        <v>30.181510384043676</v>
      </c>
      <c r="Q50" s="29">
        <f t="shared" si="0"/>
        <v>5.674813034449695</v>
      </c>
      <c r="R50" s="29">
        <v>0.61414641807191428</v>
      </c>
      <c r="S50" s="29">
        <f t="shared" si="1"/>
        <v>0.11096826212513977</v>
      </c>
      <c r="T50" s="29">
        <v>1.0129317965817881</v>
      </c>
      <c r="U50" s="29">
        <v>9.5951500000000003</v>
      </c>
      <c r="V50" s="29">
        <v>50</v>
      </c>
      <c r="W50" s="29">
        <f t="shared" si="3"/>
        <v>3</v>
      </c>
      <c r="X50" s="29">
        <f t="shared" si="4"/>
        <v>7.333333333333333</v>
      </c>
      <c r="Y50" s="29">
        <f t="shared" si="5"/>
        <v>10.333333333333334</v>
      </c>
      <c r="Z50" s="29">
        <v>416.5</v>
      </c>
      <c r="AA50" s="29" t="s">
        <v>2270</v>
      </c>
      <c r="AC50">
        <v>9138</v>
      </c>
      <c r="AD50">
        <v>303.74675000000002</v>
      </c>
      <c r="AE50">
        <v>30.084273</v>
      </c>
      <c r="AF50">
        <v>91.35</v>
      </c>
      <c r="AG50">
        <v>286.48760399999998</v>
      </c>
      <c r="AH50">
        <v>28.648759999999999</v>
      </c>
      <c r="AI50">
        <v>3.3234E-2</v>
      </c>
      <c r="AJ50">
        <v>2.1193E-2</v>
      </c>
      <c r="AK50">
        <v>0.63768800000000003</v>
      </c>
      <c r="AL50">
        <v>2.9499999999999998E-2</v>
      </c>
      <c r="AM50">
        <v>2.75E-2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25">
      <c r="A51" t="s">
        <v>456</v>
      </c>
      <c r="B51" s="29">
        <v>2</v>
      </c>
      <c r="C51" t="s">
        <v>4</v>
      </c>
      <c r="D51">
        <v>12</v>
      </c>
      <c r="E51" t="s">
        <v>1</v>
      </c>
      <c r="F51" t="s">
        <v>473</v>
      </c>
      <c r="G51" t="s">
        <v>244</v>
      </c>
      <c r="H51">
        <v>68.4805317</v>
      </c>
      <c r="I51">
        <v>59.452699299999999</v>
      </c>
      <c r="J51" t="s">
        <v>51</v>
      </c>
      <c r="K51" s="29">
        <v>7432</v>
      </c>
      <c r="L51" s="29">
        <v>145</v>
      </c>
      <c r="M51" s="29">
        <f t="shared" si="2"/>
        <v>1.9510226049515609</v>
      </c>
      <c r="N51" s="29">
        <v>4.8377884615385586E-2</v>
      </c>
      <c r="O51" s="29">
        <v>8.8329499097831554E-2</v>
      </c>
      <c r="P51" s="29">
        <v>25.248647588272469</v>
      </c>
      <c r="Q51" s="29">
        <f t="shared" si="0"/>
        <v>0.74195023867848775</v>
      </c>
      <c r="R51" s="29">
        <v>0.82144295226523201</v>
      </c>
      <c r="S51" s="29">
        <f t="shared" si="1"/>
        <v>9.6328272068177956E-2</v>
      </c>
      <c r="T51" s="29">
        <v>1.010774589223008</v>
      </c>
      <c r="U51" s="29">
        <v>9.5951500000000003</v>
      </c>
      <c r="V51" s="29">
        <v>50</v>
      </c>
      <c r="W51" s="29">
        <f t="shared" si="3"/>
        <v>3</v>
      </c>
      <c r="X51" s="29">
        <f t="shared" si="4"/>
        <v>7.333333333333333</v>
      </c>
      <c r="Y51" s="29">
        <f t="shared" si="5"/>
        <v>10.333333333333334</v>
      </c>
      <c r="Z51" s="29">
        <v>416.5</v>
      </c>
      <c r="AA51" s="29" t="s">
        <v>2270</v>
      </c>
      <c r="AC51">
        <v>7695</v>
      </c>
      <c r="AD51">
        <v>303.74675000000002</v>
      </c>
      <c r="AE51">
        <v>25.333604000000001</v>
      </c>
      <c r="AF51">
        <v>76.900000000000006</v>
      </c>
      <c r="AG51">
        <v>204.72911400000001</v>
      </c>
      <c r="AH51">
        <v>20.472911</v>
      </c>
      <c r="AI51">
        <v>3.9468000000000003E-2</v>
      </c>
      <c r="AJ51">
        <v>3.2902000000000001E-2</v>
      </c>
      <c r="AK51">
        <v>0.83364000000000005</v>
      </c>
      <c r="AL51">
        <v>3.1725000000000003E-2</v>
      </c>
      <c r="AM51">
        <v>2.2499999999999999E-2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25">
      <c r="A52" t="s">
        <v>456</v>
      </c>
      <c r="B52" s="29">
        <v>2</v>
      </c>
      <c r="C52" t="s">
        <v>5</v>
      </c>
      <c r="D52">
        <v>14</v>
      </c>
      <c r="E52" t="s">
        <v>1</v>
      </c>
      <c r="F52" t="s">
        <v>473</v>
      </c>
      <c r="G52" t="s">
        <v>244</v>
      </c>
      <c r="H52">
        <v>68.4805317</v>
      </c>
      <c r="I52">
        <v>59.452699299999999</v>
      </c>
      <c r="J52" t="s">
        <v>51</v>
      </c>
      <c r="K52" s="29">
        <v>11660</v>
      </c>
      <c r="L52" s="29">
        <v>23</v>
      </c>
      <c r="M52" s="29">
        <f t="shared" si="2"/>
        <v>0.19725557461406518</v>
      </c>
      <c r="N52" s="29">
        <v>2.3769999999995052E-2</v>
      </c>
      <c r="O52" s="29">
        <v>1.6986442134198376E-2</v>
      </c>
      <c r="P52" s="29">
        <v>39.612383056950613</v>
      </c>
      <c r="Q52" s="29">
        <f t="shared" si="0"/>
        <v>15.105685707356631</v>
      </c>
      <c r="R52" s="29">
        <v>0.66815313157998357</v>
      </c>
      <c r="S52" s="29">
        <f t="shared" si="1"/>
        <v>5.6961548617070479E-2</v>
      </c>
      <c r="T52" s="29">
        <v>1.0111931886244123</v>
      </c>
      <c r="U52" s="29">
        <v>9.5951500000000003</v>
      </c>
      <c r="V52" s="29">
        <v>50</v>
      </c>
      <c r="W52" s="29">
        <f t="shared" si="3"/>
        <v>3</v>
      </c>
      <c r="X52" s="29">
        <f t="shared" si="4"/>
        <v>7.333333333333333</v>
      </c>
      <c r="Y52" s="29">
        <f t="shared" si="5"/>
        <v>10.333333333333334</v>
      </c>
      <c r="Z52" s="29">
        <v>416.5</v>
      </c>
      <c r="AA52" s="29" t="s">
        <v>2270</v>
      </c>
      <c r="AC52">
        <v>12028</v>
      </c>
      <c r="AD52">
        <v>303.74675000000002</v>
      </c>
      <c r="AE52">
        <v>39.598778000000003</v>
      </c>
      <c r="AF52">
        <v>120.25</v>
      </c>
      <c r="AG52">
        <v>472.50141500000001</v>
      </c>
      <c r="AH52">
        <v>47.250141999999997</v>
      </c>
      <c r="AI52">
        <v>2.5252E-2</v>
      </c>
      <c r="AJ52">
        <v>1.779E-2</v>
      </c>
      <c r="AK52">
        <v>0.70449300000000004</v>
      </c>
      <c r="AL52">
        <v>2.35E-2</v>
      </c>
      <c r="AM52">
        <v>2.2499999999999999E-2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25">
      <c r="A53" t="s">
        <v>457</v>
      </c>
      <c r="B53" s="29">
        <v>2</v>
      </c>
      <c r="C53" t="s">
        <v>2</v>
      </c>
      <c r="D53">
        <v>3</v>
      </c>
      <c r="E53" t="s">
        <v>1</v>
      </c>
      <c r="F53" t="s">
        <v>473</v>
      </c>
      <c r="G53" t="s">
        <v>244</v>
      </c>
      <c r="H53">
        <v>68.4805317</v>
      </c>
      <c r="I53">
        <v>59.452699299999999</v>
      </c>
      <c r="J53" t="s">
        <v>51</v>
      </c>
      <c r="K53" s="29">
        <v>7665</v>
      </c>
      <c r="L53" s="29">
        <v>147</v>
      </c>
      <c r="M53" s="29">
        <f t="shared" si="2"/>
        <v>1.9178082191780823</v>
      </c>
      <c r="N53" s="29">
        <v>6.4792500000002029E-2</v>
      </c>
      <c r="O53" s="29">
        <v>7.7055742784573458E-2</v>
      </c>
      <c r="P53" s="29">
        <v>29.531613422187778</v>
      </c>
      <c r="Q53" s="29">
        <f t="shared" si="0"/>
        <v>5.0249160725937969</v>
      </c>
      <c r="R53" s="29">
        <v>0.7561958237912576</v>
      </c>
      <c r="S53" s="29">
        <f t="shared" si="1"/>
        <v>3.1081143594203553E-2</v>
      </c>
      <c r="T53" s="29">
        <v>1.0146707687212111</v>
      </c>
      <c r="U53" s="29">
        <v>9.5951500000000003</v>
      </c>
      <c r="V53" s="29">
        <v>50</v>
      </c>
      <c r="W53" s="29">
        <f t="shared" si="3"/>
        <v>3</v>
      </c>
      <c r="X53" s="29">
        <f t="shared" si="4"/>
        <v>7.333333333333333</v>
      </c>
      <c r="Y53" s="29">
        <f t="shared" si="5"/>
        <v>10.333333333333334</v>
      </c>
      <c r="Z53" s="29">
        <v>416.5</v>
      </c>
      <c r="AA53" s="29" t="s">
        <v>2270</v>
      </c>
      <c r="AC53">
        <v>8944</v>
      </c>
      <c r="AD53">
        <v>301.06517500000001</v>
      </c>
      <c r="AE53">
        <v>29.707853</v>
      </c>
      <c r="AF53">
        <v>89.38</v>
      </c>
      <c r="AG53">
        <v>255.03928199999999</v>
      </c>
      <c r="AH53">
        <v>25.503927999999998</v>
      </c>
      <c r="AI53">
        <v>3.3609E-2</v>
      </c>
      <c r="AJ53">
        <v>2.6977000000000001E-2</v>
      </c>
      <c r="AK53">
        <v>0.80266099999999996</v>
      </c>
      <c r="AL53">
        <v>2.8750000000000001E-2</v>
      </c>
      <c r="AM53">
        <v>2.2499999999999999E-2</v>
      </c>
      <c r="AN53">
        <v>4</v>
      </c>
      <c r="AO53">
        <v>1.3285999999999999E-2</v>
      </c>
      <c r="AP53">
        <v>0.79717000000000005</v>
      </c>
      <c r="AQ53">
        <v>1.6211990000000001</v>
      </c>
      <c r="AR53">
        <v>0.50218099999999999</v>
      </c>
      <c r="AS53">
        <v>8.0967999999999998E-2</v>
      </c>
      <c r="AT53">
        <v>36.25</v>
      </c>
      <c r="AU53">
        <v>5.0579970000000003</v>
      </c>
      <c r="AV53">
        <v>1.4246E-2</v>
      </c>
      <c r="AW53">
        <v>6.3249999999999999E-3</v>
      </c>
      <c r="AX53">
        <v>70.357381000000004</v>
      </c>
      <c r="AY53">
        <v>2.1385679999999998</v>
      </c>
      <c r="AZ53">
        <v>347.58177699999999</v>
      </c>
      <c r="BA53">
        <v>187.356897</v>
      </c>
      <c r="BB53">
        <v>48.512732999999997</v>
      </c>
      <c r="BC53">
        <v>42.215142</v>
      </c>
      <c r="BD53">
        <v>5.6807359999999996</v>
      </c>
      <c r="BE53">
        <v>0.74535600000000002</v>
      </c>
    </row>
    <row r="54" spans="1:57" x14ac:dyDescent="0.25">
      <c r="A54" t="s">
        <v>457</v>
      </c>
      <c r="B54" s="29">
        <v>2</v>
      </c>
      <c r="C54" t="s">
        <v>13</v>
      </c>
      <c r="D54">
        <v>11</v>
      </c>
      <c r="E54" t="s">
        <v>1</v>
      </c>
      <c r="F54" t="s">
        <v>473</v>
      </c>
      <c r="G54" t="s">
        <v>244</v>
      </c>
      <c r="H54">
        <v>68.4805317</v>
      </c>
      <c r="I54">
        <v>59.452699299999999</v>
      </c>
      <c r="J54" t="s">
        <v>51</v>
      </c>
      <c r="K54" s="29">
        <v>13694</v>
      </c>
      <c r="L54" s="29">
        <v>9</v>
      </c>
      <c r="M54" s="29">
        <f t="shared" si="2"/>
        <v>6.5722214108368621E-2</v>
      </c>
      <c r="N54" s="29">
        <v>3.9250000000009777E-2</v>
      </c>
      <c r="O54" s="29">
        <v>3.8527871392286727E-3</v>
      </c>
      <c r="P54" s="29">
        <v>52.760067084597445</v>
      </c>
      <c r="Q54" s="29">
        <f t="shared" si="0"/>
        <v>28.253369735003464</v>
      </c>
      <c r="R54" s="29">
        <v>0.77221790445902627</v>
      </c>
      <c r="S54" s="29">
        <f t="shared" si="1"/>
        <v>4.7103224261972221E-2</v>
      </c>
      <c r="T54" s="29">
        <v>1.0075911036366967</v>
      </c>
      <c r="U54" s="29">
        <v>9.5951500000000003</v>
      </c>
      <c r="V54" s="29">
        <v>50</v>
      </c>
      <c r="W54" s="29">
        <f t="shared" si="3"/>
        <v>3</v>
      </c>
      <c r="X54" s="29">
        <f t="shared" si="4"/>
        <v>7.333333333333333</v>
      </c>
      <c r="Y54" s="29">
        <f t="shared" si="5"/>
        <v>10.333333333333334</v>
      </c>
      <c r="Z54" s="29">
        <v>416.5</v>
      </c>
      <c r="AA54" s="29" t="s">
        <v>2270</v>
      </c>
      <c r="AC54">
        <v>15820</v>
      </c>
      <c r="AD54">
        <v>301.06517500000001</v>
      </c>
      <c r="AE54">
        <v>52.546762000000001</v>
      </c>
      <c r="AF54">
        <v>158.13999999999999</v>
      </c>
      <c r="AG54">
        <v>797.96095200000002</v>
      </c>
      <c r="AH54">
        <v>79.796094999999994</v>
      </c>
      <c r="AI54">
        <v>1.8998999999999999E-2</v>
      </c>
      <c r="AJ54">
        <v>1.5941E-2</v>
      </c>
      <c r="AK54">
        <v>0.83906099999999995</v>
      </c>
      <c r="AL54">
        <v>1.7425E-2</v>
      </c>
      <c r="AM54">
        <v>1.7500000000000002E-2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25">
      <c r="A55" t="s">
        <v>457</v>
      </c>
      <c r="B55" s="29">
        <v>2</v>
      </c>
      <c r="C55" t="s">
        <v>11</v>
      </c>
      <c r="D55">
        <v>16</v>
      </c>
      <c r="E55" t="s">
        <v>1</v>
      </c>
      <c r="F55" t="s">
        <v>473</v>
      </c>
      <c r="G55" t="s">
        <v>244</v>
      </c>
      <c r="H55">
        <v>68.4805317</v>
      </c>
      <c r="I55">
        <v>59.452699299999999</v>
      </c>
      <c r="J55" t="s">
        <v>51</v>
      </c>
      <c r="K55" s="29">
        <v>5640</v>
      </c>
      <c r="L55" s="29">
        <v>188</v>
      </c>
      <c r="M55" s="29">
        <f t="shared" si="2"/>
        <v>3.3333333333333335</v>
      </c>
      <c r="N55" s="29">
        <v>8.5702000000001777E-2</v>
      </c>
      <c r="O55" s="29">
        <v>9.6319678480716819E-2</v>
      </c>
      <c r="P55" s="29">
        <v>21.729719465249715</v>
      </c>
      <c r="Q55" s="29">
        <f t="shared" si="0"/>
        <v>2.7769778843442658</v>
      </c>
      <c r="R55" s="29">
        <v>0.75000885677792262</v>
      </c>
      <c r="S55" s="29">
        <f t="shared" si="1"/>
        <v>2.4894176580868566E-2</v>
      </c>
      <c r="T55" s="29">
        <v>0.66493794062162903</v>
      </c>
      <c r="U55" s="29">
        <v>9.5951500000000003</v>
      </c>
      <c r="V55" s="29">
        <v>50</v>
      </c>
      <c r="W55" s="29">
        <f t="shared" si="3"/>
        <v>3</v>
      </c>
      <c r="X55" s="29">
        <f t="shared" si="4"/>
        <v>7.333333333333333</v>
      </c>
      <c r="Y55" s="29">
        <f t="shared" si="5"/>
        <v>10.333333333333334</v>
      </c>
      <c r="Z55" s="29">
        <v>416.5</v>
      </c>
      <c r="AA55" s="29" t="s">
        <v>2270</v>
      </c>
      <c r="AC55">
        <v>6670</v>
      </c>
      <c r="AD55">
        <v>301.06517500000001</v>
      </c>
      <c r="AE55">
        <v>22.154671</v>
      </c>
      <c r="AF55">
        <v>66.64</v>
      </c>
      <c r="AG55">
        <v>157.048115</v>
      </c>
      <c r="AH55">
        <v>15.704810999999999</v>
      </c>
      <c r="AI55">
        <v>4.5071E-2</v>
      </c>
      <c r="AJ55">
        <v>3.5353000000000002E-2</v>
      </c>
      <c r="AK55">
        <v>0.78437699999999999</v>
      </c>
      <c r="AL55">
        <v>3.8975000000000003E-2</v>
      </c>
      <c r="AM55">
        <v>3.7499999999999999E-2</v>
      </c>
      <c r="AN55">
        <v>8</v>
      </c>
      <c r="AO55">
        <v>2.6571999999999998E-2</v>
      </c>
      <c r="AP55">
        <v>1.594339</v>
      </c>
      <c r="AQ55">
        <v>5.5322339999999999</v>
      </c>
      <c r="AR55">
        <v>0.86139399999999999</v>
      </c>
      <c r="AS55">
        <v>0.597113</v>
      </c>
      <c r="AT55">
        <v>46.125</v>
      </c>
      <c r="AU55">
        <v>23.41207</v>
      </c>
      <c r="AV55">
        <v>1.9088999999999998E-2</v>
      </c>
      <c r="AW55">
        <v>8.8800000000000007E-3</v>
      </c>
      <c r="AX55">
        <v>61.721265000000002</v>
      </c>
      <c r="AY55">
        <v>20.014548999999999</v>
      </c>
      <c r="AZ55">
        <v>298.62467299999997</v>
      </c>
      <c r="BA55">
        <v>194.26429400000001</v>
      </c>
      <c r="BB55">
        <v>29.185579000000001</v>
      </c>
      <c r="BC55">
        <v>29.147282000000001</v>
      </c>
      <c r="BD55">
        <v>7.3824670000000001</v>
      </c>
      <c r="BE55">
        <v>1.490712</v>
      </c>
    </row>
    <row r="56" spans="1:57" x14ac:dyDescent="0.25">
      <c r="A56" t="s">
        <v>457</v>
      </c>
      <c r="B56" s="29">
        <v>2</v>
      </c>
      <c r="C56" t="s">
        <v>36</v>
      </c>
      <c r="D56">
        <v>16</v>
      </c>
      <c r="E56" t="s">
        <v>7</v>
      </c>
      <c r="F56" t="s">
        <v>473</v>
      </c>
      <c r="G56" t="s">
        <v>244</v>
      </c>
      <c r="H56">
        <v>68.4805317</v>
      </c>
      <c r="I56">
        <v>59.452699299999999</v>
      </c>
      <c r="J56" t="s">
        <v>50</v>
      </c>
      <c r="K56" s="29">
        <v>5586</v>
      </c>
      <c r="L56" s="29">
        <v>4</v>
      </c>
      <c r="M56" s="29">
        <f t="shared" si="2"/>
        <v>7.1607590404582894E-2</v>
      </c>
      <c r="N56" s="29">
        <v>3.2600000000002183E-2</v>
      </c>
      <c r="O56" s="29">
        <v>3.8527871392286727E-3</v>
      </c>
      <c r="P56" s="29">
        <v>21.521668959731365</v>
      </c>
      <c r="Q56" s="29">
        <f t="shared" si="0"/>
        <v>2.9850283898626166</v>
      </c>
      <c r="R56" s="29">
        <v>0.58403815539993353</v>
      </c>
      <c r="S56" s="29">
        <f t="shared" si="1"/>
        <v>0.14107652479712052</v>
      </c>
      <c r="T56" s="29">
        <v>0.6709881212728851</v>
      </c>
      <c r="U56" s="29">
        <v>9.5951500000000003</v>
      </c>
      <c r="V56" s="29">
        <v>50</v>
      </c>
      <c r="W56" s="29">
        <f t="shared" si="3"/>
        <v>3</v>
      </c>
      <c r="X56" s="29">
        <f t="shared" si="4"/>
        <v>7.333333333333333</v>
      </c>
      <c r="Y56" s="29">
        <f t="shared" si="5"/>
        <v>10.333333333333334</v>
      </c>
      <c r="Z56" s="29">
        <v>416.5</v>
      </c>
      <c r="AA56" s="29" t="s">
        <v>2270</v>
      </c>
      <c r="AC56">
        <v>6444</v>
      </c>
      <c r="AD56">
        <v>301.06517500000001</v>
      </c>
      <c r="AE56">
        <v>21.404002999999999</v>
      </c>
      <c r="AF56">
        <v>64.38</v>
      </c>
      <c r="AG56">
        <v>185.569436</v>
      </c>
      <c r="AH56">
        <v>18.556944000000001</v>
      </c>
      <c r="AI56">
        <v>4.6653E-2</v>
      </c>
      <c r="AJ56">
        <v>2.9340999999999999E-2</v>
      </c>
      <c r="AK56">
        <v>0.62891799999999998</v>
      </c>
      <c r="AL56">
        <v>4.2799999999999998E-2</v>
      </c>
      <c r="AM56">
        <v>3.7499999999999999E-2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458</v>
      </c>
      <c r="B57" s="29">
        <v>2</v>
      </c>
      <c r="C57" t="s">
        <v>17</v>
      </c>
      <c r="D57">
        <v>8</v>
      </c>
      <c r="E57" t="s">
        <v>1</v>
      </c>
      <c r="F57" t="s">
        <v>473</v>
      </c>
      <c r="G57" t="s">
        <v>244</v>
      </c>
      <c r="H57">
        <v>68.4805317</v>
      </c>
      <c r="I57">
        <v>59.452699299999999</v>
      </c>
      <c r="J57" t="s">
        <v>51</v>
      </c>
      <c r="K57" s="29">
        <v>5947</v>
      </c>
      <c r="L57" s="29">
        <v>129</v>
      </c>
      <c r="M57" s="29">
        <f t="shared" si="2"/>
        <v>2.1691609214730114</v>
      </c>
      <c r="N57" s="29">
        <v>7.2570833333327575E-2</v>
      </c>
      <c r="O57" s="29">
        <v>6.905829711901991E-2</v>
      </c>
      <c r="P57" s="29">
        <v>22.816094053711748</v>
      </c>
      <c r="Q57" s="29">
        <f t="shared" si="0"/>
        <v>1.6906032958822337</v>
      </c>
      <c r="R57" s="29">
        <v>0.59401240255310928</v>
      </c>
      <c r="S57" s="29">
        <f t="shared" si="1"/>
        <v>0.13110227764394478</v>
      </c>
      <c r="T57" s="29">
        <v>0.79602002289384788</v>
      </c>
      <c r="U57" s="29">
        <v>9.5951500000000003</v>
      </c>
      <c r="V57" s="29">
        <v>50</v>
      </c>
      <c r="W57" s="29">
        <f t="shared" si="3"/>
        <v>3</v>
      </c>
      <c r="X57" s="29">
        <f t="shared" si="4"/>
        <v>7.333333333333333</v>
      </c>
      <c r="Y57" s="29">
        <f t="shared" si="5"/>
        <v>10.333333333333334</v>
      </c>
      <c r="Z57" s="29">
        <v>416.5</v>
      </c>
      <c r="AA57" s="29" t="s">
        <v>2270</v>
      </c>
      <c r="AC57">
        <v>7238</v>
      </c>
      <c r="AD57">
        <v>306.97935000000001</v>
      </c>
      <c r="AE57">
        <v>23.578133000000001</v>
      </c>
      <c r="AF57">
        <v>72.37</v>
      </c>
      <c r="AG57">
        <v>180.66873899999999</v>
      </c>
      <c r="AH57">
        <v>18.066873999999999</v>
      </c>
      <c r="AI57">
        <v>4.2405999999999999E-2</v>
      </c>
      <c r="AJ57">
        <v>2.5746000000000002E-2</v>
      </c>
      <c r="AK57">
        <v>0.60711999999999999</v>
      </c>
      <c r="AL57">
        <v>3.6749999999999998E-2</v>
      </c>
      <c r="AM57">
        <v>3.2500000000000001E-2</v>
      </c>
      <c r="AN57">
        <v>4</v>
      </c>
      <c r="AO57">
        <v>1.303E-2</v>
      </c>
      <c r="AP57">
        <v>0.78181199999999995</v>
      </c>
      <c r="AQ57">
        <v>2.9428019999999999</v>
      </c>
      <c r="AR57">
        <v>0.93406900000000004</v>
      </c>
      <c r="AS57">
        <v>0.71533999999999998</v>
      </c>
      <c r="AT57">
        <v>53.25</v>
      </c>
      <c r="AU57">
        <v>37.933055000000003</v>
      </c>
      <c r="AV57">
        <v>1.7877000000000001E-2</v>
      </c>
      <c r="AW57">
        <v>7.1659999999999996E-3</v>
      </c>
      <c r="AX57">
        <v>57.071961000000002</v>
      </c>
      <c r="AY57">
        <v>2.279868</v>
      </c>
      <c r="AZ57">
        <v>581.19860500000004</v>
      </c>
      <c r="BA57">
        <v>687.95148200000006</v>
      </c>
      <c r="BB57">
        <v>47.380125</v>
      </c>
      <c r="BC57">
        <v>29.557943000000002</v>
      </c>
      <c r="BD57">
        <v>7.8931990000000001</v>
      </c>
      <c r="BE57">
        <v>0.74535600000000002</v>
      </c>
    </row>
    <row r="58" spans="1:57" x14ac:dyDescent="0.25">
      <c r="A58" t="s">
        <v>458</v>
      </c>
      <c r="B58" s="29">
        <v>2</v>
      </c>
      <c r="C58" t="s">
        <v>18</v>
      </c>
      <c r="D58">
        <v>8</v>
      </c>
      <c r="E58" t="s">
        <v>7</v>
      </c>
      <c r="F58" t="s">
        <v>473</v>
      </c>
      <c r="G58" t="s">
        <v>244</v>
      </c>
      <c r="H58">
        <v>68.4805317</v>
      </c>
      <c r="I58">
        <v>59.452699299999999</v>
      </c>
      <c r="J58" t="s">
        <v>50</v>
      </c>
      <c r="K58" s="29">
        <v>5942</v>
      </c>
      <c r="L58" s="29">
        <v>0</v>
      </c>
      <c r="M58" s="29">
        <f t="shared" si="2"/>
        <v>0</v>
      </c>
      <c r="N58" s="29">
        <v>0</v>
      </c>
      <c r="O58" s="29">
        <v>0</v>
      </c>
      <c r="P58" s="29">
        <v>22.796911193400906</v>
      </c>
      <c r="Q58" s="29">
        <f t="shared" si="0"/>
        <v>1.7097861561930756</v>
      </c>
      <c r="R58" s="29">
        <v>0.46093080757083721</v>
      </c>
      <c r="S58" s="29">
        <f t="shared" si="1"/>
        <v>0.26418387262621684</v>
      </c>
      <c r="T58" s="29">
        <v>0.8143810196864173</v>
      </c>
      <c r="U58" s="29">
        <v>9.5951500000000003</v>
      </c>
      <c r="V58" s="29">
        <v>50</v>
      </c>
      <c r="W58" s="29">
        <f t="shared" si="3"/>
        <v>3</v>
      </c>
      <c r="X58" s="29">
        <f t="shared" si="4"/>
        <v>7.333333333333333</v>
      </c>
      <c r="Y58" s="29">
        <f t="shared" si="5"/>
        <v>10.333333333333334</v>
      </c>
      <c r="Z58" s="29">
        <v>416.5</v>
      </c>
      <c r="AA58" s="29" t="s">
        <v>2270</v>
      </c>
      <c r="AC58">
        <v>6996</v>
      </c>
      <c r="AD58">
        <v>306.97935000000001</v>
      </c>
      <c r="AE58">
        <v>22.789807</v>
      </c>
      <c r="AF58">
        <v>69.95</v>
      </c>
      <c r="AG58">
        <v>191.71553800000001</v>
      </c>
      <c r="AH58">
        <v>19.171554</v>
      </c>
      <c r="AI58">
        <v>4.3873000000000002E-2</v>
      </c>
      <c r="AJ58">
        <v>2.0452999999999999E-2</v>
      </c>
      <c r="AK58">
        <v>0.46617700000000001</v>
      </c>
      <c r="AL58">
        <v>4.1300000000000003E-2</v>
      </c>
      <c r="AM58">
        <v>4.2500000000000003E-2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25">
      <c r="A59" t="s">
        <v>458</v>
      </c>
      <c r="B59" s="29">
        <v>2</v>
      </c>
      <c r="C59" t="s">
        <v>0</v>
      </c>
      <c r="D59">
        <v>10</v>
      </c>
      <c r="E59" t="s">
        <v>1</v>
      </c>
      <c r="F59" t="s">
        <v>473</v>
      </c>
      <c r="G59" t="s">
        <v>244</v>
      </c>
      <c r="H59">
        <v>68.4805317</v>
      </c>
      <c r="I59">
        <v>59.452699299999999</v>
      </c>
      <c r="J59" t="s">
        <v>51</v>
      </c>
      <c r="K59" s="29">
        <v>11651</v>
      </c>
      <c r="L59" s="29">
        <v>18</v>
      </c>
      <c r="M59" s="29">
        <f t="shared" si="2"/>
        <v>0.15449317655136899</v>
      </c>
      <c r="N59" s="29">
        <v>2.2775000000005246E-2</v>
      </c>
      <c r="O59" s="29">
        <v>1.1509716186503319E-2</v>
      </c>
      <c r="P59" s="29">
        <v>44.699901096316722</v>
      </c>
      <c r="Q59" s="29">
        <f t="shared" si="0"/>
        <v>20.193203746722741</v>
      </c>
      <c r="R59" s="29">
        <v>0.46183851566313616</v>
      </c>
      <c r="S59" s="29">
        <f t="shared" si="1"/>
        <v>0.26327616453391789</v>
      </c>
      <c r="T59" s="29">
        <v>0.96404475704024262</v>
      </c>
      <c r="U59" s="29">
        <v>9.5951500000000003</v>
      </c>
      <c r="V59" s="29">
        <v>50</v>
      </c>
      <c r="W59" s="29">
        <f t="shared" si="3"/>
        <v>3</v>
      </c>
      <c r="X59" s="29">
        <f t="shared" si="4"/>
        <v>7.333333333333333</v>
      </c>
      <c r="Y59" s="29">
        <f t="shared" si="5"/>
        <v>10.333333333333334</v>
      </c>
      <c r="Z59" s="29">
        <v>416.5</v>
      </c>
      <c r="AA59" s="29" t="s">
        <v>2270</v>
      </c>
      <c r="AC59">
        <v>13791</v>
      </c>
      <c r="AD59">
        <v>306.97935000000001</v>
      </c>
      <c r="AE59">
        <v>44.924846000000002</v>
      </c>
      <c r="AF59">
        <v>137.9</v>
      </c>
      <c r="AG59">
        <v>597.29961500000002</v>
      </c>
      <c r="AH59">
        <v>59.729961000000003</v>
      </c>
      <c r="AI59">
        <v>2.2256000000000001E-2</v>
      </c>
      <c r="AJ59">
        <v>1.1065E-2</v>
      </c>
      <c r="AK59">
        <v>0.49716100000000002</v>
      </c>
      <c r="AL59">
        <v>2.0975000000000001E-2</v>
      </c>
      <c r="AM59">
        <v>2.2499999999999999E-2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25">
      <c r="A60" t="s">
        <v>458</v>
      </c>
      <c r="B60" s="29">
        <v>2</v>
      </c>
      <c r="C60" t="s">
        <v>4</v>
      </c>
      <c r="D60">
        <v>12</v>
      </c>
      <c r="E60" t="s">
        <v>1</v>
      </c>
      <c r="F60" t="s">
        <v>473</v>
      </c>
      <c r="G60" t="s">
        <v>244</v>
      </c>
      <c r="H60">
        <v>68.4805317</v>
      </c>
      <c r="I60">
        <v>59.452699299999999</v>
      </c>
      <c r="J60" t="s">
        <v>51</v>
      </c>
      <c r="K60" s="29">
        <v>11768</v>
      </c>
      <c r="L60" s="29">
        <v>42</v>
      </c>
      <c r="M60" s="29">
        <f t="shared" si="2"/>
        <v>0.3569000679809653</v>
      </c>
      <c r="N60" s="29">
        <v>1.967500000000497E-2</v>
      </c>
      <c r="O60" s="29">
        <v>3.4529148559509955E-2</v>
      </c>
      <c r="P60" s="29">
        <v>45.148780027590355</v>
      </c>
      <c r="Q60" s="29">
        <f t="shared" si="0"/>
        <v>20.642082677996374</v>
      </c>
      <c r="R60" s="29">
        <v>0.7731177947258725</v>
      </c>
      <c r="S60" s="29">
        <f t="shared" si="1"/>
        <v>4.8003114528818447E-2</v>
      </c>
      <c r="T60" s="29">
        <v>0.9940209006858719</v>
      </c>
      <c r="U60" s="29">
        <v>9.5951500000000003</v>
      </c>
      <c r="V60" s="29">
        <v>50</v>
      </c>
      <c r="W60" s="29">
        <f t="shared" si="3"/>
        <v>3</v>
      </c>
      <c r="X60" s="29">
        <f t="shared" si="4"/>
        <v>7.333333333333333</v>
      </c>
      <c r="Y60" s="29">
        <f t="shared" si="5"/>
        <v>10.333333333333334</v>
      </c>
      <c r="Z60" s="29">
        <v>416.5</v>
      </c>
      <c r="AA60" s="29" t="s">
        <v>2270</v>
      </c>
      <c r="AC60">
        <v>13898</v>
      </c>
      <c r="AD60">
        <v>306.97935000000001</v>
      </c>
      <c r="AE60">
        <v>45.273403999999999</v>
      </c>
      <c r="AF60">
        <v>138.96</v>
      </c>
      <c r="AG60">
        <v>555.555162</v>
      </c>
      <c r="AH60">
        <v>55.555515999999997</v>
      </c>
      <c r="AI60">
        <v>2.2083999999999999E-2</v>
      </c>
      <c r="AJ60">
        <v>1.7198999999999999E-2</v>
      </c>
      <c r="AK60">
        <v>0.77878199999999997</v>
      </c>
      <c r="AL60">
        <v>1.805E-2</v>
      </c>
      <c r="AM60">
        <v>1.7500000000000002E-2</v>
      </c>
      <c r="AN60">
        <v>1</v>
      </c>
      <c r="AO60">
        <v>3.258E-3</v>
      </c>
      <c r="AP60">
        <v>0.19545299999999999</v>
      </c>
      <c r="AQ60">
        <v>0.47488799999999998</v>
      </c>
      <c r="AR60">
        <v>0.77185000000000004</v>
      </c>
      <c r="AS60">
        <v>0</v>
      </c>
      <c r="AT60">
        <v>66</v>
      </c>
      <c r="AU60">
        <v>0</v>
      </c>
      <c r="AV60">
        <v>1.1875E-2</v>
      </c>
      <c r="AW60">
        <v>3.79E-3</v>
      </c>
      <c r="AX60">
        <v>84.213254000000006</v>
      </c>
      <c r="AY60">
        <v>0</v>
      </c>
      <c r="AZ60">
        <v>1379.3103450000001</v>
      </c>
      <c r="BA60">
        <v>0</v>
      </c>
      <c r="BB60">
        <v>0</v>
      </c>
      <c r="BC60">
        <v>0</v>
      </c>
      <c r="BD60">
        <v>5.7358969999999996</v>
      </c>
      <c r="BE60">
        <v>0.37267800000000001</v>
      </c>
    </row>
    <row r="61" spans="1:57" x14ac:dyDescent="0.25">
      <c r="A61" t="s">
        <v>458</v>
      </c>
      <c r="B61" s="29">
        <v>2</v>
      </c>
      <c r="C61" t="s">
        <v>5</v>
      </c>
      <c r="D61">
        <v>14</v>
      </c>
      <c r="E61" t="s">
        <v>1</v>
      </c>
      <c r="F61" t="s">
        <v>473</v>
      </c>
      <c r="G61" t="s">
        <v>244</v>
      </c>
      <c r="H61">
        <v>68.4805317</v>
      </c>
      <c r="I61">
        <v>59.452699299999999</v>
      </c>
      <c r="J61" t="s">
        <v>51</v>
      </c>
      <c r="K61" s="29">
        <v>10747</v>
      </c>
      <c r="L61" s="29">
        <v>62</v>
      </c>
      <c r="M61" s="29">
        <f t="shared" si="2"/>
        <v>0.57690518284172332</v>
      </c>
      <c r="N61" s="29">
        <v>3.3642500000001976E-2</v>
      </c>
      <c r="O61" s="29">
        <v>3.8365720621677729E-2</v>
      </c>
      <c r="P61" s="29">
        <v>41.231639952117057</v>
      </c>
      <c r="Q61" s="29">
        <f t="shared" si="0"/>
        <v>16.724942602523075</v>
      </c>
      <c r="R61" s="29">
        <v>1.0748985474219086</v>
      </c>
      <c r="S61" s="29">
        <f t="shared" si="1"/>
        <v>0.34978386722485455</v>
      </c>
      <c r="T61" s="29">
        <v>0.77754746917224482</v>
      </c>
      <c r="U61" s="29">
        <v>9.5951500000000003</v>
      </c>
      <c r="V61" s="29">
        <v>50</v>
      </c>
      <c r="W61" s="29">
        <f t="shared" si="3"/>
        <v>3</v>
      </c>
      <c r="X61" s="29">
        <f t="shared" si="4"/>
        <v>7.333333333333333</v>
      </c>
      <c r="Y61" s="29">
        <f t="shared" si="5"/>
        <v>10.333333333333334</v>
      </c>
      <c r="Z61" s="29">
        <v>416.5</v>
      </c>
      <c r="AA61" s="29" t="s">
        <v>2270</v>
      </c>
      <c r="AC61">
        <v>12814</v>
      </c>
      <c r="AD61">
        <v>306.97935000000001</v>
      </c>
      <c r="AE61">
        <v>41.742221000000001</v>
      </c>
      <c r="AF61">
        <v>128.08000000000001</v>
      </c>
      <c r="AG61">
        <v>469.20926400000002</v>
      </c>
      <c r="AH61">
        <v>46.920926000000001</v>
      </c>
      <c r="AI61">
        <v>2.3952000000000001E-2</v>
      </c>
      <c r="AJ61">
        <v>2.4922E-2</v>
      </c>
      <c r="AK61">
        <v>1.040475</v>
      </c>
      <c r="AL61">
        <v>1.8825000000000001E-2</v>
      </c>
      <c r="AM61">
        <v>1.7500000000000002E-2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25">
      <c r="A62" t="s">
        <v>458</v>
      </c>
      <c r="B62" s="29">
        <v>2</v>
      </c>
      <c r="C62" t="s">
        <v>6</v>
      </c>
      <c r="D62">
        <v>14</v>
      </c>
      <c r="E62" t="s">
        <v>7</v>
      </c>
      <c r="F62" t="s">
        <v>473</v>
      </c>
      <c r="G62" t="s">
        <v>244</v>
      </c>
      <c r="H62">
        <v>68.4805317</v>
      </c>
      <c r="I62">
        <v>59.452699299999999</v>
      </c>
      <c r="J62" t="s">
        <v>51</v>
      </c>
      <c r="K62" s="29">
        <v>10951</v>
      </c>
      <c r="L62" s="29">
        <v>393</v>
      </c>
      <c r="M62" s="29">
        <f t="shared" si="2"/>
        <v>3.5887133595105465</v>
      </c>
      <c r="N62" s="29">
        <v>6.917222222222226E-2</v>
      </c>
      <c r="O62" s="29">
        <v>0.13811659423803982</v>
      </c>
      <c r="P62" s="29">
        <v>42.014300652799285</v>
      </c>
      <c r="Q62" s="29">
        <f t="shared" si="0"/>
        <v>17.507603303205304</v>
      </c>
      <c r="R62" s="29">
        <v>0.69102136644254941</v>
      </c>
      <c r="S62" s="29">
        <f t="shared" si="1"/>
        <v>3.4093313754504639E-2</v>
      </c>
      <c r="T62" s="29">
        <v>0.78488182881070445</v>
      </c>
      <c r="U62" s="29">
        <v>9.5951500000000003</v>
      </c>
      <c r="V62" s="29">
        <v>50</v>
      </c>
      <c r="W62" s="29">
        <f t="shared" si="3"/>
        <v>3</v>
      </c>
      <c r="X62" s="29">
        <f t="shared" si="4"/>
        <v>7.333333333333333</v>
      </c>
      <c r="Y62" s="29">
        <f t="shared" si="5"/>
        <v>10.333333333333334</v>
      </c>
      <c r="Z62" s="29">
        <v>416.5</v>
      </c>
      <c r="AA62" s="29" t="s">
        <v>2270</v>
      </c>
      <c r="AC62">
        <v>13679</v>
      </c>
      <c r="AD62">
        <v>306.97935000000001</v>
      </c>
      <c r="AE62">
        <v>44.560001</v>
      </c>
      <c r="AF62">
        <v>136.78</v>
      </c>
      <c r="AG62">
        <v>496.47234700000001</v>
      </c>
      <c r="AH62">
        <v>49.647235000000002</v>
      </c>
      <c r="AI62">
        <v>2.2439000000000001E-2</v>
      </c>
      <c r="AJ62">
        <v>1.6497999999999999E-2</v>
      </c>
      <c r="AK62">
        <v>0.73524199999999995</v>
      </c>
      <c r="AL62">
        <v>1.95E-2</v>
      </c>
      <c r="AM62">
        <v>1.7500000000000002E-2</v>
      </c>
      <c r="AN62">
        <v>20</v>
      </c>
      <c r="AO62">
        <v>6.5151000000000001E-2</v>
      </c>
      <c r="AP62">
        <v>3.9090579999999999</v>
      </c>
      <c r="AQ62">
        <v>8.8237439999999996</v>
      </c>
      <c r="AR62">
        <v>0.49782999999999999</v>
      </c>
      <c r="AS62">
        <v>0.37789800000000001</v>
      </c>
      <c r="AT62">
        <v>60.35</v>
      </c>
      <c r="AU62">
        <v>42.388274000000003</v>
      </c>
      <c r="AV62">
        <v>8.3879999999999996E-3</v>
      </c>
      <c r="AW62">
        <v>3.6840000000000002E-3</v>
      </c>
      <c r="AX62">
        <v>121.260036</v>
      </c>
      <c r="AY62">
        <v>12.738229</v>
      </c>
      <c r="AZ62">
        <v>319.886978</v>
      </c>
      <c r="BA62">
        <v>79.334835999999996</v>
      </c>
      <c r="BB62">
        <v>7.300433</v>
      </c>
      <c r="BC62">
        <v>18.767340999999998</v>
      </c>
      <c r="BD62">
        <v>10.848357</v>
      </c>
      <c r="BE62">
        <v>4.384315</v>
      </c>
    </row>
    <row r="63" spans="1:57" x14ac:dyDescent="0.25">
      <c r="A63" t="s">
        <v>459</v>
      </c>
      <c r="B63" s="29">
        <v>2</v>
      </c>
      <c r="C63" t="s">
        <v>3</v>
      </c>
      <c r="D63">
        <v>4</v>
      </c>
      <c r="E63" t="s">
        <v>1</v>
      </c>
      <c r="F63" t="s">
        <v>473</v>
      </c>
      <c r="G63" t="s">
        <v>244</v>
      </c>
      <c r="H63">
        <v>68.4805317</v>
      </c>
      <c r="I63">
        <v>59.452699299999999</v>
      </c>
      <c r="J63" t="s">
        <v>52</v>
      </c>
      <c r="K63" s="29">
        <v>4110</v>
      </c>
      <c r="L63" s="29">
        <v>2156</v>
      </c>
      <c r="M63" s="29">
        <f t="shared" si="2"/>
        <v>52.457420924574208</v>
      </c>
      <c r="N63" s="29">
        <v>1.8640283842794411E-2</v>
      </c>
      <c r="O63" s="29">
        <v>1.8128369610501402</v>
      </c>
      <c r="P63" s="29">
        <v>16.268034737808026</v>
      </c>
      <c r="Q63" s="29">
        <f t="shared" si="0"/>
        <v>8.2386626117859549</v>
      </c>
      <c r="R63" s="29">
        <v>1.4153371311951648</v>
      </c>
      <c r="S63" s="29">
        <f t="shared" si="1"/>
        <v>0.69022245099811075</v>
      </c>
      <c r="T63" s="29">
        <v>0.93421301313961924</v>
      </c>
      <c r="U63" s="29">
        <v>9.5951500000000003</v>
      </c>
      <c r="V63" s="29">
        <v>50</v>
      </c>
      <c r="W63" s="29">
        <f t="shared" si="3"/>
        <v>3</v>
      </c>
      <c r="X63" s="29">
        <f t="shared" si="4"/>
        <v>7.333333333333333</v>
      </c>
      <c r="Y63" s="29">
        <f t="shared" si="5"/>
        <v>10.333333333333334</v>
      </c>
      <c r="Z63" s="29">
        <v>416.5</v>
      </c>
      <c r="AA63" s="29" t="s">
        <v>2270</v>
      </c>
      <c r="AC63">
        <v>5038</v>
      </c>
      <c r="AD63">
        <v>313.96272499999998</v>
      </c>
      <c r="AE63">
        <v>16.046491</v>
      </c>
      <c r="AF63">
        <v>50.34</v>
      </c>
      <c r="AG63">
        <v>172.88997800000001</v>
      </c>
      <c r="AH63">
        <v>17.288997999999999</v>
      </c>
      <c r="AI63">
        <v>6.2281000000000003E-2</v>
      </c>
      <c r="AJ63">
        <v>8.7210999999999997E-2</v>
      </c>
      <c r="AK63">
        <v>1.400272</v>
      </c>
      <c r="AL63">
        <v>1.23E-2</v>
      </c>
      <c r="AM63">
        <v>2.5000000000000001E-3</v>
      </c>
      <c r="AN63">
        <v>206</v>
      </c>
      <c r="AO63">
        <v>0.65612899999999996</v>
      </c>
      <c r="AP63">
        <v>39.367730999999999</v>
      </c>
      <c r="AQ63">
        <v>22.310441000000001</v>
      </c>
      <c r="AR63">
        <v>1.6299000000000001E-2</v>
      </c>
      <c r="AS63">
        <v>4.9950000000000003E-3</v>
      </c>
      <c r="AT63">
        <v>5.4563110000000004</v>
      </c>
      <c r="AU63">
        <v>0.65929300000000002</v>
      </c>
      <c r="AV63">
        <v>3.6570000000000001E-3</v>
      </c>
      <c r="AW63">
        <v>1.5590000000000001E-3</v>
      </c>
      <c r="AX63">
        <v>286.12922700000001</v>
      </c>
      <c r="AY63">
        <v>51.595294000000003</v>
      </c>
      <c r="AZ63">
        <v>381.562072</v>
      </c>
      <c r="BA63">
        <v>53.016939999999998</v>
      </c>
      <c r="BB63">
        <v>1.5129109999999999</v>
      </c>
      <c r="BC63">
        <v>1.5845610000000001</v>
      </c>
      <c r="BD63">
        <v>5.7490360000000003</v>
      </c>
      <c r="BE63">
        <v>11.628508999999999</v>
      </c>
    </row>
    <row r="64" spans="1:57" x14ac:dyDescent="0.25">
      <c r="A64" t="s">
        <v>459</v>
      </c>
      <c r="B64" s="29">
        <v>2</v>
      </c>
      <c r="C64" t="s">
        <v>12</v>
      </c>
      <c r="D64">
        <v>5</v>
      </c>
      <c r="E64" t="s">
        <v>1</v>
      </c>
      <c r="F64" t="s">
        <v>473</v>
      </c>
      <c r="G64" t="s">
        <v>244</v>
      </c>
      <c r="H64">
        <v>68.4805317</v>
      </c>
      <c r="I64">
        <v>59.452699299999999</v>
      </c>
      <c r="J64" t="s">
        <v>52</v>
      </c>
      <c r="K64" s="29">
        <v>8424</v>
      </c>
      <c r="L64" s="29">
        <v>1988</v>
      </c>
      <c r="M64" s="29">
        <f t="shared" si="2"/>
        <v>23.599240265906932</v>
      </c>
      <c r="N64" s="29">
        <v>6.8758133971292906E-2</v>
      </c>
      <c r="O64" s="29">
        <v>0.8272552944530116</v>
      </c>
      <c r="P64" s="29">
        <v>33.343533973551047</v>
      </c>
      <c r="Q64" s="29">
        <f t="shared" si="0"/>
        <v>8.8368366239570655</v>
      </c>
      <c r="R64" s="29">
        <v>1.0223800453901777</v>
      </c>
      <c r="S64" s="29">
        <f t="shared" si="1"/>
        <v>0.29726536519312363</v>
      </c>
      <c r="T64" s="29">
        <v>1.0097077786736903</v>
      </c>
      <c r="U64" s="29">
        <v>9.5951500000000003</v>
      </c>
      <c r="V64" s="29">
        <v>50</v>
      </c>
      <c r="W64" s="29">
        <f t="shared" si="3"/>
        <v>3</v>
      </c>
      <c r="X64" s="29">
        <f t="shared" si="4"/>
        <v>7.333333333333333</v>
      </c>
      <c r="Y64" s="29">
        <f t="shared" si="5"/>
        <v>10.333333333333334</v>
      </c>
      <c r="Z64" s="29">
        <v>416.5</v>
      </c>
      <c r="AA64" s="29" t="s">
        <v>2270</v>
      </c>
      <c r="AC64">
        <v>10469</v>
      </c>
      <c r="AD64">
        <v>313.96272499999998</v>
      </c>
      <c r="AE64">
        <v>33.344723000000002</v>
      </c>
      <c r="AF64">
        <v>104.68</v>
      </c>
      <c r="AG64">
        <v>327.51481999999999</v>
      </c>
      <c r="AH64">
        <v>32.751482000000003</v>
      </c>
      <c r="AI64">
        <v>2.9978000000000001E-2</v>
      </c>
      <c r="AJ64">
        <v>3.0856000000000001E-2</v>
      </c>
      <c r="AK64">
        <v>1.0293209999999999</v>
      </c>
      <c r="AL64">
        <v>1.9025E-2</v>
      </c>
      <c r="AM64">
        <v>7.4999999999999997E-3</v>
      </c>
      <c r="AN64">
        <v>44</v>
      </c>
      <c r="AO64">
        <v>0.14014399999999999</v>
      </c>
      <c r="AP64">
        <v>8.4086420000000004</v>
      </c>
      <c r="AQ64">
        <v>6.4285030000000001</v>
      </c>
      <c r="AR64">
        <v>9.9455000000000002E-2</v>
      </c>
      <c r="AS64">
        <v>2.7299E-2</v>
      </c>
      <c r="AT64">
        <v>15.295455</v>
      </c>
      <c r="AU64">
        <v>2.358355</v>
      </c>
      <c r="AV64">
        <v>6.9569999999999996E-3</v>
      </c>
      <c r="AW64">
        <v>2.4880000000000002E-3</v>
      </c>
      <c r="AX64">
        <v>148.271714</v>
      </c>
      <c r="AY64">
        <v>20.014555999999999</v>
      </c>
      <c r="AZ64">
        <v>229.237143</v>
      </c>
      <c r="BA64">
        <v>25.668914999999998</v>
      </c>
      <c r="BB64">
        <v>7.0810940000000002</v>
      </c>
      <c r="BC64">
        <v>8.0702230000000004</v>
      </c>
      <c r="BD64">
        <v>5.915489</v>
      </c>
      <c r="BE64">
        <v>2.2110829999999999</v>
      </c>
    </row>
    <row r="65" spans="1:57" x14ac:dyDescent="0.25">
      <c r="A65" t="s">
        <v>459</v>
      </c>
      <c r="B65" s="29">
        <v>2</v>
      </c>
      <c r="C65" t="s">
        <v>10</v>
      </c>
      <c r="D65">
        <v>13</v>
      </c>
      <c r="E65" t="s">
        <v>1</v>
      </c>
      <c r="F65" t="s">
        <v>473</v>
      </c>
      <c r="G65" t="s">
        <v>244</v>
      </c>
      <c r="H65">
        <v>68.4805317</v>
      </c>
      <c r="I65">
        <v>59.452699299999999</v>
      </c>
      <c r="J65" t="s">
        <v>51</v>
      </c>
      <c r="K65" s="29">
        <v>1372</v>
      </c>
      <c r="L65" s="29">
        <v>130</v>
      </c>
      <c r="M65" s="29">
        <f t="shared" si="2"/>
        <v>9.4752186588921283</v>
      </c>
      <c r="N65" s="29">
        <v>0.3727140625000025</v>
      </c>
      <c r="O65" s="29">
        <v>6.3330548857646815E-2</v>
      </c>
      <c r="P65" s="29">
        <v>5.430594564543215</v>
      </c>
      <c r="Q65" s="29">
        <f t="shared" si="0"/>
        <v>19.076102785050765</v>
      </c>
      <c r="R65" s="29">
        <v>0.9531697121783419</v>
      </c>
      <c r="S65" s="29">
        <f t="shared" si="1"/>
        <v>0.22805503198128785</v>
      </c>
      <c r="T65" s="29">
        <v>0.96924010976823105</v>
      </c>
      <c r="U65" s="29">
        <v>9.5951500000000003</v>
      </c>
      <c r="V65" s="29">
        <v>50</v>
      </c>
      <c r="W65" s="29">
        <f t="shared" si="3"/>
        <v>3</v>
      </c>
      <c r="X65" s="29">
        <f t="shared" si="4"/>
        <v>7.333333333333333</v>
      </c>
      <c r="Y65" s="29">
        <f t="shared" si="5"/>
        <v>10.333333333333334</v>
      </c>
      <c r="Z65" s="29">
        <v>416.5</v>
      </c>
      <c r="AA65" s="29" t="s">
        <v>2270</v>
      </c>
      <c r="AC65">
        <v>1687</v>
      </c>
      <c r="AD65">
        <v>313.96272499999998</v>
      </c>
      <c r="AE65">
        <v>5.3732490000000004</v>
      </c>
      <c r="AF65">
        <v>15.9</v>
      </c>
      <c r="AG65">
        <v>15.164762</v>
      </c>
      <c r="AH65">
        <v>1.5164759999999999</v>
      </c>
      <c r="AI65">
        <v>0.186115</v>
      </c>
      <c r="AJ65">
        <v>0.18234600000000001</v>
      </c>
      <c r="AK65">
        <v>0.97975199999999996</v>
      </c>
      <c r="AL65">
        <v>0.12767500000000001</v>
      </c>
      <c r="AM65">
        <v>7.2499999999999995E-2</v>
      </c>
      <c r="AN65">
        <v>5</v>
      </c>
      <c r="AO65">
        <v>1.5925000000000002E-2</v>
      </c>
      <c r="AP65">
        <v>0.95552700000000002</v>
      </c>
      <c r="AQ65">
        <v>8.2987549999999999</v>
      </c>
      <c r="AR65">
        <v>1.7832250000000001</v>
      </c>
      <c r="AS65">
        <v>0.38461400000000001</v>
      </c>
      <c r="AT65">
        <v>28</v>
      </c>
      <c r="AU65">
        <v>3.6055510000000002</v>
      </c>
      <c r="AV65">
        <v>6.6045000000000006E-2</v>
      </c>
      <c r="AW65">
        <v>3.3547E-2</v>
      </c>
      <c r="AX65">
        <v>15.428850000000001</v>
      </c>
      <c r="AY65">
        <v>2.1585559999999999</v>
      </c>
      <c r="AZ65">
        <v>53.291099000000003</v>
      </c>
      <c r="BA65">
        <v>8.4119189999999993</v>
      </c>
      <c r="BB65">
        <v>68.588519000000005</v>
      </c>
      <c r="BC65">
        <v>82.911158</v>
      </c>
      <c r="BD65">
        <v>6.082605</v>
      </c>
      <c r="BE65">
        <v>0.89752699999999996</v>
      </c>
    </row>
    <row r="66" spans="1:57" x14ac:dyDescent="0.25">
      <c r="A66" t="s">
        <v>459</v>
      </c>
      <c r="B66" s="29">
        <v>2</v>
      </c>
      <c r="C66" t="s">
        <v>11</v>
      </c>
      <c r="D66">
        <v>16</v>
      </c>
      <c r="E66" t="s">
        <v>1</v>
      </c>
      <c r="F66" t="s">
        <v>473</v>
      </c>
      <c r="G66" t="s">
        <v>244</v>
      </c>
      <c r="H66">
        <v>68.4805317</v>
      </c>
      <c r="I66">
        <v>59.452699299999999</v>
      </c>
      <c r="J66" t="s">
        <v>51</v>
      </c>
      <c r="K66" s="29">
        <v>6372</v>
      </c>
      <c r="L66" s="29">
        <v>174</v>
      </c>
      <c r="M66" s="29">
        <f t="shared" si="2"/>
        <v>2.7306967984934087</v>
      </c>
      <c r="N66" s="29">
        <v>2.7658124999999777E-2</v>
      </c>
      <c r="O66" s="29">
        <v>0.15832637214411704</v>
      </c>
      <c r="P66" s="29">
        <v>25.221391082557844</v>
      </c>
      <c r="Q66" s="29">
        <f t="shared" si="0"/>
        <v>0.71469373296386252</v>
      </c>
      <c r="R66" s="29">
        <v>0.57829328658538393</v>
      </c>
      <c r="S66" s="29">
        <f t="shared" si="1"/>
        <v>0.14682139361167013</v>
      </c>
      <c r="T66" s="29">
        <v>1.0362597892607994</v>
      </c>
      <c r="U66" s="29">
        <v>9.5951500000000003</v>
      </c>
      <c r="V66" s="29">
        <v>50</v>
      </c>
      <c r="W66" s="29">
        <f t="shared" si="3"/>
        <v>3</v>
      </c>
      <c r="X66" s="29">
        <f t="shared" si="4"/>
        <v>7.333333333333333</v>
      </c>
      <c r="Y66" s="29">
        <f t="shared" si="5"/>
        <v>10.333333333333334</v>
      </c>
      <c r="Z66" s="29">
        <v>416.5</v>
      </c>
      <c r="AA66" s="29" t="s">
        <v>2270</v>
      </c>
      <c r="AC66">
        <v>7874</v>
      </c>
      <c r="AD66">
        <v>313.96272499999998</v>
      </c>
      <c r="AE66">
        <v>25.079409999999999</v>
      </c>
      <c r="AF66">
        <v>78.73</v>
      </c>
      <c r="AG66">
        <v>198.337231</v>
      </c>
      <c r="AH66">
        <v>19.833722999999999</v>
      </c>
      <c r="AI66">
        <v>3.9868000000000001E-2</v>
      </c>
      <c r="AJ66">
        <v>2.2787999999999999E-2</v>
      </c>
      <c r="AK66">
        <v>0.57159400000000005</v>
      </c>
      <c r="AL66">
        <v>4.1700000000000001E-2</v>
      </c>
      <c r="AM66">
        <v>4.7500000000000001E-2</v>
      </c>
      <c r="AN66">
        <v>2</v>
      </c>
      <c r="AO66">
        <v>6.3699999999999998E-3</v>
      </c>
      <c r="AP66">
        <v>0.38221100000000002</v>
      </c>
      <c r="AQ66">
        <v>0.64770099999999997</v>
      </c>
      <c r="AR66">
        <v>0.34408699999999998</v>
      </c>
      <c r="AS66">
        <v>0.19022900000000001</v>
      </c>
      <c r="AT66">
        <v>25.5</v>
      </c>
      <c r="AU66">
        <v>9.1923879999999993</v>
      </c>
      <c r="AV66">
        <v>1.4043999999999999E-2</v>
      </c>
      <c r="AW66">
        <v>1.0518E-2</v>
      </c>
      <c r="AX66">
        <v>75.330179999999999</v>
      </c>
      <c r="AY66">
        <v>14.931164000000001</v>
      </c>
      <c r="AZ66">
        <v>863.63636399999996</v>
      </c>
      <c r="BA66">
        <v>192.84730400000001</v>
      </c>
      <c r="BB66">
        <v>0.91134999999999999</v>
      </c>
      <c r="BC66">
        <v>0</v>
      </c>
      <c r="BD66">
        <v>5.7242639999999998</v>
      </c>
      <c r="BE66">
        <v>0.74535600000000002</v>
      </c>
    </row>
    <row r="67" spans="1:57" x14ac:dyDescent="0.25">
      <c r="A67" t="s">
        <v>460</v>
      </c>
      <c r="B67" s="29">
        <v>2</v>
      </c>
      <c r="C67" t="s">
        <v>4</v>
      </c>
      <c r="D67">
        <v>12</v>
      </c>
      <c r="E67" t="s">
        <v>1</v>
      </c>
      <c r="F67" t="s">
        <v>473</v>
      </c>
      <c r="G67" t="s">
        <v>244</v>
      </c>
      <c r="H67">
        <v>68.4805317</v>
      </c>
      <c r="I67">
        <v>59.452699299999999</v>
      </c>
      <c r="J67" t="s">
        <v>52</v>
      </c>
      <c r="K67" s="29">
        <v>4851</v>
      </c>
      <c r="L67" s="29">
        <v>2677</v>
      </c>
      <c r="M67" s="29">
        <f t="shared" si="2"/>
        <v>55.184498041640893</v>
      </c>
      <c r="N67" s="29">
        <v>1.9078041144901352E-2</v>
      </c>
      <c r="O67" s="29">
        <v>1.9039919505825802</v>
      </c>
      <c r="P67" s="29">
        <v>16.522835335019849</v>
      </c>
      <c r="Q67" s="29">
        <f t="shared" ref="Q67:Q130" si="6">ABS(P67-$P$160)</f>
        <v>7.9838620145741324</v>
      </c>
      <c r="R67" s="29">
        <v>1.4928605654570837</v>
      </c>
      <c r="S67" s="29">
        <f t="shared" ref="S67:S130" si="7">ABS(R67-$R$160)</f>
        <v>0.76774588526002963</v>
      </c>
      <c r="T67" s="29">
        <v>1.0356464954744617</v>
      </c>
      <c r="U67" s="29">
        <v>9.5951500000000003</v>
      </c>
      <c r="V67" s="29">
        <v>50</v>
      </c>
      <c r="W67" s="29">
        <f t="shared" si="3"/>
        <v>3</v>
      </c>
      <c r="X67" s="29">
        <f t="shared" si="4"/>
        <v>7.333333333333333</v>
      </c>
      <c r="Y67" s="29">
        <f t="shared" si="5"/>
        <v>10.333333333333334</v>
      </c>
      <c r="Z67" s="29">
        <v>416.5</v>
      </c>
      <c r="AA67" s="29" t="s">
        <v>2270</v>
      </c>
      <c r="AC67">
        <v>5004</v>
      </c>
      <c r="AD67">
        <v>303.98009999999999</v>
      </c>
      <c r="AE67">
        <v>16.461604000000001</v>
      </c>
      <c r="AF67">
        <v>49.97</v>
      </c>
      <c r="AG67">
        <v>182.476708</v>
      </c>
      <c r="AH67">
        <v>18.247671</v>
      </c>
      <c r="AI67">
        <v>6.0671000000000003E-2</v>
      </c>
      <c r="AJ67">
        <v>8.9998999999999996E-2</v>
      </c>
      <c r="AK67">
        <v>1.483403</v>
      </c>
      <c r="AL67">
        <v>1.1025E-2</v>
      </c>
      <c r="AM67">
        <v>2.5000000000000001E-3</v>
      </c>
      <c r="AN67">
        <v>230</v>
      </c>
      <c r="AO67">
        <v>0.75662799999999997</v>
      </c>
      <c r="AP67">
        <v>45.397708999999999</v>
      </c>
      <c r="AQ67">
        <v>25.979216999999998</v>
      </c>
      <c r="AR67">
        <v>1.8126E-2</v>
      </c>
      <c r="AS67">
        <v>2.0514999999999999E-2</v>
      </c>
      <c r="AT67">
        <v>5.6521739999999996</v>
      </c>
      <c r="AU67">
        <v>1.5386919999999999</v>
      </c>
      <c r="AV67">
        <v>3.8960000000000002E-3</v>
      </c>
      <c r="AW67">
        <v>2.8449999999999999E-3</v>
      </c>
      <c r="AX67">
        <v>295.24491499999999</v>
      </c>
      <c r="AY67">
        <v>59.899909000000001</v>
      </c>
      <c r="AZ67">
        <v>389.056962</v>
      </c>
      <c r="BA67">
        <v>53.808191999999998</v>
      </c>
      <c r="BB67">
        <v>1.293642</v>
      </c>
      <c r="BC67">
        <v>1.8486530000000001</v>
      </c>
      <c r="BD67">
        <v>5.8397930000000002</v>
      </c>
      <c r="BE67">
        <v>19.163042999999998</v>
      </c>
    </row>
    <row r="68" spans="1:57" x14ac:dyDescent="0.25">
      <c r="A68" t="s">
        <v>460</v>
      </c>
      <c r="B68" s="29">
        <v>2</v>
      </c>
      <c r="C68" t="s">
        <v>28</v>
      </c>
      <c r="D68">
        <v>15</v>
      </c>
      <c r="E68" t="s">
        <v>1</v>
      </c>
      <c r="F68" t="s">
        <v>473</v>
      </c>
      <c r="G68" t="s">
        <v>244</v>
      </c>
      <c r="H68">
        <v>68.4805317</v>
      </c>
      <c r="I68">
        <v>59.452699299999999</v>
      </c>
      <c r="J68" t="s">
        <v>52</v>
      </c>
      <c r="K68" s="29">
        <v>10105</v>
      </c>
      <c r="L68" s="29">
        <v>2310</v>
      </c>
      <c r="M68" s="29">
        <f t="shared" ref="M68:M131" si="8">L68/K68*100</f>
        <v>22.859970311726869</v>
      </c>
      <c r="N68" s="29">
        <v>6.9699892703863994E-2</v>
      </c>
      <c r="O68" s="29">
        <v>0.79361381840025258</v>
      </c>
      <c r="P68" s="29">
        <v>34.418316029762025</v>
      </c>
      <c r="Q68" s="29">
        <f t="shared" si="6"/>
        <v>9.9116186801680435</v>
      </c>
      <c r="R68" s="29">
        <v>1.0259498934966962</v>
      </c>
      <c r="S68" s="29">
        <f t="shared" si="7"/>
        <v>0.30083521329964213</v>
      </c>
      <c r="T68" s="29">
        <v>1.0214867630238822</v>
      </c>
      <c r="U68" s="29">
        <v>9.5951500000000003</v>
      </c>
      <c r="V68" s="29">
        <v>50</v>
      </c>
      <c r="W68" s="29">
        <f t="shared" si="3"/>
        <v>3</v>
      </c>
      <c r="X68" s="29">
        <f t="shared" si="4"/>
        <v>7.333333333333333</v>
      </c>
      <c r="Y68" s="29">
        <f t="shared" si="5"/>
        <v>10.333333333333334</v>
      </c>
      <c r="Z68" s="29">
        <v>416.5</v>
      </c>
      <c r="AA68" s="29" t="s">
        <v>2270</v>
      </c>
      <c r="AC68">
        <v>10488</v>
      </c>
      <c r="AD68">
        <v>303.98009999999999</v>
      </c>
      <c r="AE68">
        <v>34.502259000000002</v>
      </c>
      <c r="AF68">
        <v>104.87</v>
      </c>
      <c r="AG68">
        <v>336.32608199999999</v>
      </c>
      <c r="AH68">
        <v>33.632607999999998</v>
      </c>
      <c r="AI68">
        <v>2.8972000000000001E-2</v>
      </c>
      <c r="AJ68">
        <v>2.9725000000000001E-2</v>
      </c>
      <c r="AK68">
        <v>1.026003</v>
      </c>
      <c r="AL68">
        <v>1.8325000000000001E-2</v>
      </c>
      <c r="AM68">
        <v>7.4999999999999997E-3</v>
      </c>
      <c r="AN68">
        <v>45</v>
      </c>
      <c r="AO68">
        <v>0.148036</v>
      </c>
      <c r="AP68">
        <v>8.8821600000000007</v>
      </c>
      <c r="AQ68">
        <v>7.4942789999999997</v>
      </c>
      <c r="AR68">
        <v>0.120606</v>
      </c>
      <c r="AS68">
        <v>3.7391000000000001E-2</v>
      </c>
      <c r="AT68">
        <v>17.466667000000001</v>
      </c>
      <c r="AU68">
        <v>3.2164350000000002</v>
      </c>
      <c r="AV68">
        <v>7.3239999999999998E-3</v>
      </c>
      <c r="AW68">
        <v>2.6280000000000001E-3</v>
      </c>
      <c r="AX68">
        <v>140.75152299999999</v>
      </c>
      <c r="AY68">
        <v>16.885304000000001</v>
      </c>
      <c r="AZ68">
        <v>221.73517200000001</v>
      </c>
      <c r="BA68">
        <v>21.339155999999999</v>
      </c>
      <c r="BB68">
        <v>6.1331480000000003</v>
      </c>
      <c r="BC68">
        <v>9.962764</v>
      </c>
      <c r="BD68">
        <v>6.0870240000000004</v>
      </c>
      <c r="BE68">
        <v>6.3179639999999999</v>
      </c>
    </row>
    <row r="69" spans="1:57" x14ac:dyDescent="0.25">
      <c r="A69" t="s">
        <v>460</v>
      </c>
      <c r="B69" s="29">
        <v>2</v>
      </c>
      <c r="C69" t="s">
        <v>11</v>
      </c>
      <c r="D69">
        <v>16</v>
      </c>
      <c r="E69" t="s">
        <v>1</v>
      </c>
      <c r="F69" t="s">
        <v>473</v>
      </c>
      <c r="G69" t="s">
        <v>244</v>
      </c>
      <c r="H69">
        <v>68.4805317</v>
      </c>
      <c r="I69">
        <v>59.452699299999999</v>
      </c>
      <c r="J69" t="s">
        <v>51</v>
      </c>
      <c r="K69" s="29">
        <v>2767</v>
      </c>
      <c r="L69" s="29">
        <v>1056</v>
      </c>
      <c r="M69" s="29">
        <f t="shared" si="8"/>
        <v>38.164076617275029</v>
      </c>
      <c r="N69" s="29">
        <v>0.15613980769230743</v>
      </c>
      <c r="O69" s="29">
        <v>0.44278882571687911</v>
      </c>
      <c r="P69" s="29">
        <v>9.4245898519892659</v>
      </c>
      <c r="Q69" s="29">
        <f t="shared" si="6"/>
        <v>15.082107497604715</v>
      </c>
      <c r="R69" s="29">
        <v>1.9420829364991381</v>
      </c>
      <c r="S69" s="29">
        <f t="shared" si="7"/>
        <v>1.2169682563020841</v>
      </c>
      <c r="T69" s="29">
        <v>1.0410158438959507</v>
      </c>
      <c r="U69" s="29">
        <v>9.5951500000000003</v>
      </c>
      <c r="V69" s="29">
        <v>50</v>
      </c>
      <c r="W69" s="29">
        <f t="shared" si="3"/>
        <v>3</v>
      </c>
      <c r="X69" s="29">
        <f t="shared" si="4"/>
        <v>7.333333333333333</v>
      </c>
      <c r="Y69" s="29">
        <f t="shared" si="5"/>
        <v>10.333333333333334</v>
      </c>
      <c r="Z69" s="29">
        <v>416.5</v>
      </c>
      <c r="AA69" s="29" t="s">
        <v>2270</v>
      </c>
      <c r="AC69">
        <v>2857</v>
      </c>
      <c r="AD69">
        <v>303.98009999999999</v>
      </c>
      <c r="AE69">
        <v>9.3986420000000006</v>
      </c>
      <c r="AF69">
        <v>27.71</v>
      </c>
      <c r="AG69">
        <v>47.272888000000002</v>
      </c>
      <c r="AH69">
        <v>4.7272889999999999</v>
      </c>
      <c r="AI69">
        <v>0.106332</v>
      </c>
      <c r="AJ69">
        <v>0.20411000000000001</v>
      </c>
      <c r="AK69">
        <v>1.919554</v>
      </c>
      <c r="AL69">
        <v>4.7875000000000001E-2</v>
      </c>
      <c r="AM69">
        <v>2.75E-2</v>
      </c>
      <c r="AN69">
        <v>38</v>
      </c>
      <c r="AO69">
        <v>0.12500800000000001</v>
      </c>
      <c r="AP69">
        <v>7.5004910000000002</v>
      </c>
      <c r="AQ69">
        <v>27.826391000000001</v>
      </c>
      <c r="AR69">
        <v>0.52222199999999996</v>
      </c>
      <c r="AS69">
        <v>0.312782</v>
      </c>
      <c r="AT69">
        <v>20.921053000000001</v>
      </c>
      <c r="AU69">
        <v>8.3387130000000003</v>
      </c>
      <c r="AV69">
        <v>2.6214999999999999E-2</v>
      </c>
      <c r="AW69">
        <v>1.8287000000000001E-2</v>
      </c>
      <c r="AX69">
        <v>43.605983999999999</v>
      </c>
      <c r="AY69">
        <v>12.954342</v>
      </c>
      <c r="AZ69">
        <v>191.996297</v>
      </c>
      <c r="BA69">
        <v>86.007732000000004</v>
      </c>
      <c r="BB69">
        <v>6.9439840000000004</v>
      </c>
      <c r="BC69">
        <v>9.9648000000000003</v>
      </c>
      <c r="BD69">
        <v>7.5373770000000002</v>
      </c>
      <c r="BE69">
        <v>3.2998319999999999</v>
      </c>
    </row>
    <row r="70" spans="1:57" x14ac:dyDescent="0.25">
      <c r="A70" t="s">
        <v>461</v>
      </c>
      <c r="B70" s="29">
        <v>3</v>
      </c>
      <c r="C70" t="s">
        <v>9</v>
      </c>
      <c r="D70">
        <v>2</v>
      </c>
      <c r="E70" t="s">
        <v>1</v>
      </c>
      <c r="F70" t="s">
        <v>473</v>
      </c>
      <c r="G70" t="s">
        <v>245</v>
      </c>
      <c r="H70">
        <v>67.693920199999994</v>
      </c>
      <c r="I70">
        <v>55.905162699999998</v>
      </c>
      <c r="J70" t="s">
        <v>51</v>
      </c>
      <c r="K70" s="29">
        <v>6328</v>
      </c>
      <c r="L70" s="29">
        <v>59</v>
      </c>
      <c r="M70" s="29">
        <f t="shared" si="8"/>
        <v>0.9323640960809102</v>
      </c>
      <c r="N70" s="29">
        <v>0.12255555555554389</v>
      </c>
      <c r="O70" s="29">
        <v>2.2575369890434759E-2</v>
      </c>
      <c r="P70" s="29">
        <v>15.872993407407906</v>
      </c>
      <c r="Q70" s="29">
        <f t="shared" si="6"/>
        <v>8.6337039421860755</v>
      </c>
      <c r="R70" s="29">
        <v>0.65622137108604639</v>
      </c>
      <c r="S70" s="29">
        <f t="shared" si="7"/>
        <v>6.8893309111007661E-2</v>
      </c>
      <c r="T70" s="29">
        <v>1.1649580672816469</v>
      </c>
      <c r="U70" s="29">
        <v>7.5046999999999997</v>
      </c>
      <c r="V70" s="29">
        <v>75</v>
      </c>
      <c r="W70" s="29">
        <f>AVERAGE(1,3,4)</f>
        <v>2.6666666666666665</v>
      </c>
      <c r="X70" s="29">
        <f>AVERAGE(5,5,4)</f>
        <v>4.666666666666667</v>
      </c>
      <c r="Y70" s="29">
        <f>AVERAGE(6,8,8)</f>
        <v>7.333333333333333</v>
      </c>
      <c r="Z70" s="29">
        <v>234</v>
      </c>
      <c r="AA70" s="29" t="s">
        <v>2271</v>
      </c>
      <c r="AC70">
        <v>8624</v>
      </c>
      <c r="AD70">
        <v>546.2319</v>
      </c>
      <c r="AE70">
        <v>15.788166</v>
      </c>
      <c r="AF70">
        <v>86.17</v>
      </c>
      <c r="AG70">
        <v>177.85190800000001</v>
      </c>
      <c r="AH70">
        <v>17.785191000000001</v>
      </c>
      <c r="AI70">
        <v>6.3330999999999998E-2</v>
      </c>
      <c r="AJ70">
        <v>4.3253E-2</v>
      </c>
      <c r="AK70">
        <v>0.68296999999999997</v>
      </c>
      <c r="AL70">
        <v>5.3324999999999997E-2</v>
      </c>
      <c r="AM70">
        <v>4.2500000000000003E-2</v>
      </c>
      <c r="AN70">
        <v>1</v>
      </c>
      <c r="AO70">
        <v>1.8309999999999999E-3</v>
      </c>
      <c r="AP70">
        <v>0.109843</v>
      </c>
      <c r="AQ70">
        <v>0.52180000000000004</v>
      </c>
      <c r="AR70">
        <v>1.1745749999999999</v>
      </c>
      <c r="AS70">
        <v>0</v>
      </c>
      <c r="AT70">
        <v>45</v>
      </c>
      <c r="AU70">
        <v>0</v>
      </c>
      <c r="AV70">
        <v>2.6695E-2</v>
      </c>
      <c r="AW70">
        <v>1.2422000000000001E-2</v>
      </c>
      <c r="AX70">
        <v>37.460357999999999</v>
      </c>
      <c r="AY70">
        <v>0</v>
      </c>
      <c r="AZ70">
        <v>173.91304299999999</v>
      </c>
      <c r="BA70">
        <v>0</v>
      </c>
      <c r="BB70">
        <v>0</v>
      </c>
      <c r="BC70">
        <v>0</v>
      </c>
      <c r="BD70">
        <v>6.8417669999999999</v>
      </c>
      <c r="BE70">
        <v>0.3</v>
      </c>
    </row>
    <row r="71" spans="1:57" x14ac:dyDescent="0.25">
      <c r="A71" t="s">
        <v>461</v>
      </c>
      <c r="B71" s="29">
        <v>3</v>
      </c>
      <c r="C71" t="s">
        <v>12</v>
      </c>
      <c r="D71">
        <v>5</v>
      </c>
      <c r="E71" t="s">
        <v>1</v>
      </c>
      <c r="F71" t="s">
        <v>473</v>
      </c>
      <c r="G71" t="s">
        <v>245</v>
      </c>
      <c r="H71">
        <v>67.693920199999994</v>
      </c>
      <c r="I71">
        <v>55.905162699999998</v>
      </c>
      <c r="J71" t="s">
        <v>51</v>
      </c>
      <c r="K71" s="29">
        <v>4557</v>
      </c>
      <c r="L71" s="29">
        <v>0</v>
      </c>
      <c r="M71" s="29">
        <f t="shared" si="8"/>
        <v>0</v>
      </c>
      <c r="N71" s="29">
        <v>0</v>
      </c>
      <c r="O71" s="29">
        <v>0</v>
      </c>
      <c r="P71" s="29">
        <v>11.4306622878568</v>
      </c>
      <c r="Q71" s="29">
        <f t="shared" si="6"/>
        <v>13.076035061737182</v>
      </c>
      <c r="R71" s="29">
        <v>1.0909120245214843</v>
      </c>
      <c r="S71" s="29">
        <f t="shared" si="7"/>
        <v>0.36579734432443023</v>
      </c>
      <c r="T71" s="29">
        <v>1.1649580672816469</v>
      </c>
      <c r="U71" s="29">
        <v>7.5046999999999997</v>
      </c>
      <c r="V71" s="29">
        <v>75</v>
      </c>
      <c r="W71" s="29">
        <f>AVERAGE(1,3,4)</f>
        <v>2.6666666666666665</v>
      </c>
      <c r="X71" s="29">
        <f>AVERAGE(5,5,4)</f>
        <v>4.666666666666667</v>
      </c>
      <c r="Y71" s="29">
        <f>AVERAGE(6,8,8)</f>
        <v>7.333333333333333</v>
      </c>
      <c r="Z71" s="29">
        <v>234</v>
      </c>
      <c r="AA71" s="29" t="s">
        <v>2271</v>
      </c>
      <c r="AC71">
        <v>6198</v>
      </c>
      <c r="AD71">
        <v>546.2319</v>
      </c>
      <c r="AE71">
        <v>11.346829</v>
      </c>
      <c r="AF71">
        <v>61.41</v>
      </c>
      <c r="AG71">
        <v>115.53563</v>
      </c>
      <c r="AH71">
        <v>11.553563</v>
      </c>
      <c r="AI71">
        <v>8.8125999999999996E-2</v>
      </c>
      <c r="AJ71">
        <v>0.10448399999999999</v>
      </c>
      <c r="AK71">
        <v>1.1856279999999999</v>
      </c>
      <c r="AL71">
        <v>6.5324999999999994E-2</v>
      </c>
      <c r="AM71">
        <v>5.2499999999999998E-2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25">
      <c r="A72" t="s">
        <v>462</v>
      </c>
      <c r="B72" s="29">
        <v>3</v>
      </c>
      <c r="C72" t="s">
        <v>8</v>
      </c>
      <c r="D72">
        <v>1</v>
      </c>
      <c r="E72" t="s">
        <v>1</v>
      </c>
      <c r="F72" t="s">
        <v>473</v>
      </c>
      <c r="G72" t="s">
        <v>245</v>
      </c>
      <c r="H72">
        <v>67.693920199999994</v>
      </c>
      <c r="I72">
        <v>55.905162699999998</v>
      </c>
      <c r="J72" t="s">
        <v>51</v>
      </c>
      <c r="K72" s="29">
        <v>1517</v>
      </c>
      <c r="L72" s="29">
        <v>102</v>
      </c>
      <c r="M72" s="29">
        <f t="shared" si="8"/>
        <v>6.7237969676994069</v>
      </c>
      <c r="N72" s="29">
        <v>0.20559264705881114</v>
      </c>
      <c r="O72" s="29">
        <v>8.3673866488774729E-2</v>
      </c>
      <c r="P72" s="29">
        <v>7.4666620860865454</v>
      </c>
      <c r="Q72" s="29">
        <f t="shared" si="6"/>
        <v>17.040035263507434</v>
      </c>
      <c r="R72" s="29">
        <v>1.0628896820123668</v>
      </c>
      <c r="S72" s="29">
        <f t="shared" si="7"/>
        <v>0.33777500181531273</v>
      </c>
      <c r="T72" s="29">
        <v>1.1045348531430841</v>
      </c>
      <c r="U72" s="29">
        <v>7.5046999999999997</v>
      </c>
      <c r="V72" s="29">
        <v>75</v>
      </c>
      <c r="W72" s="29">
        <f t="shared" ref="W72:W114" si="9">AVERAGE(1,3,4)</f>
        <v>2.6666666666666665</v>
      </c>
      <c r="X72" s="29">
        <f t="shared" ref="X72:X114" si="10">AVERAGE(5,5,4)</f>
        <v>4.666666666666667</v>
      </c>
      <c r="Y72" s="29">
        <f t="shared" ref="Y72:Y114" si="11">AVERAGE(6,8,8)</f>
        <v>7.333333333333333</v>
      </c>
      <c r="Z72" s="29">
        <v>234</v>
      </c>
      <c r="AA72" s="29" t="s">
        <v>2271</v>
      </c>
      <c r="AC72">
        <v>2512</v>
      </c>
      <c r="AD72">
        <v>351.11442499999998</v>
      </c>
      <c r="AE72">
        <v>7.154363</v>
      </c>
      <c r="AF72">
        <v>24.33</v>
      </c>
      <c r="AG72">
        <v>31.303372</v>
      </c>
      <c r="AH72">
        <v>3.1303369999999999</v>
      </c>
      <c r="AI72">
        <v>0.138515</v>
      </c>
      <c r="AJ72">
        <v>0.228293</v>
      </c>
      <c r="AK72">
        <v>1.648145</v>
      </c>
      <c r="AL72">
        <v>8.9374999999999996E-2</v>
      </c>
      <c r="AM72">
        <v>5.2499999999999998E-2</v>
      </c>
      <c r="AN72">
        <v>1</v>
      </c>
      <c r="AO72">
        <v>2.8479999999999998E-3</v>
      </c>
      <c r="AP72">
        <v>0.17088400000000001</v>
      </c>
      <c r="AQ72">
        <v>1.234076</v>
      </c>
      <c r="AR72">
        <v>1.488675</v>
      </c>
      <c r="AS72">
        <v>0</v>
      </c>
      <c r="AT72">
        <v>31</v>
      </c>
      <c r="AU72">
        <v>0</v>
      </c>
      <c r="AV72">
        <v>4.9623E-2</v>
      </c>
      <c r="AW72">
        <v>2.0867E-2</v>
      </c>
      <c r="AX72">
        <v>20.152149000000001</v>
      </c>
      <c r="AY72">
        <v>0</v>
      </c>
      <c r="AZ72">
        <v>43.811610000000002</v>
      </c>
      <c r="BA72">
        <v>0</v>
      </c>
      <c r="BB72">
        <v>0</v>
      </c>
      <c r="BC72">
        <v>0</v>
      </c>
      <c r="BD72">
        <v>6.5192759999999996</v>
      </c>
      <c r="BE72">
        <v>0.37267800000000001</v>
      </c>
    </row>
    <row r="73" spans="1:57" x14ac:dyDescent="0.25">
      <c r="A73" t="s">
        <v>462</v>
      </c>
      <c r="B73" s="29">
        <v>3</v>
      </c>
      <c r="C73" t="s">
        <v>256</v>
      </c>
      <c r="D73">
        <v>2</v>
      </c>
      <c r="E73" t="s">
        <v>7</v>
      </c>
      <c r="F73" t="s">
        <v>473</v>
      </c>
      <c r="G73" t="s">
        <v>245</v>
      </c>
      <c r="H73">
        <v>67.693920199999994</v>
      </c>
      <c r="I73">
        <v>55.905162699999998</v>
      </c>
      <c r="J73" t="s">
        <v>51</v>
      </c>
      <c r="K73" s="29">
        <v>5181</v>
      </c>
      <c r="L73" s="29">
        <v>41</v>
      </c>
      <c r="M73" s="29">
        <f t="shared" si="8"/>
        <v>0.79135302065238367</v>
      </c>
      <c r="N73" s="29">
        <v>9.0075000000002348E-2</v>
      </c>
      <c r="O73" s="29">
        <v>1.9687968585594056E-2</v>
      </c>
      <c r="P73" s="29">
        <v>25.500841310490699</v>
      </c>
      <c r="Q73" s="29">
        <f t="shared" si="6"/>
        <v>0.99414396089671797</v>
      </c>
      <c r="R73" s="29">
        <v>0.54048570772299331</v>
      </c>
      <c r="S73" s="29">
        <f t="shared" si="7"/>
        <v>0.18462897247406074</v>
      </c>
      <c r="T73" s="29">
        <v>1.0207834423321314</v>
      </c>
      <c r="U73" s="29">
        <v>7.5046999999999997</v>
      </c>
      <c r="V73" s="29">
        <v>75</v>
      </c>
      <c r="W73" s="29">
        <f t="shared" si="9"/>
        <v>2.6666666666666665</v>
      </c>
      <c r="X73" s="29">
        <f t="shared" si="10"/>
        <v>4.666666666666667</v>
      </c>
      <c r="Y73" s="29">
        <f t="shared" si="11"/>
        <v>7.333333333333333</v>
      </c>
      <c r="Z73" s="29">
        <v>234</v>
      </c>
      <c r="AA73" s="29" t="s">
        <v>2271</v>
      </c>
      <c r="AC73">
        <v>8859</v>
      </c>
      <c r="AD73">
        <v>351.11442499999998</v>
      </c>
      <c r="AE73">
        <v>25.231090999999999</v>
      </c>
      <c r="AF73">
        <v>88.57</v>
      </c>
      <c r="AG73">
        <v>260.58600300000001</v>
      </c>
      <c r="AH73">
        <v>26.058599999999998</v>
      </c>
      <c r="AI73">
        <v>3.9625E-2</v>
      </c>
      <c r="AJ73">
        <v>2.3800999999999999E-2</v>
      </c>
      <c r="AK73">
        <v>0.60064799999999996</v>
      </c>
      <c r="AL73">
        <v>3.4588000000000001E-2</v>
      </c>
      <c r="AM73">
        <v>3.2500000000000001E-2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25">
      <c r="A74" t="s">
        <v>462</v>
      </c>
      <c r="B74" s="29">
        <v>3</v>
      </c>
      <c r="C74" t="s">
        <v>12</v>
      </c>
      <c r="D74">
        <v>5</v>
      </c>
      <c r="E74" t="s">
        <v>1</v>
      </c>
      <c r="F74" t="s">
        <v>473</v>
      </c>
      <c r="G74" t="s">
        <v>245</v>
      </c>
      <c r="H74">
        <v>67.693920199999994</v>
      </c>
      <c r="I74">
        <v>55.905162699999998</v>
      </c>
      <c r="J74" t="s">
        <v>52</v>
      </c>
      <c r="K74" s="29">
        <v>3446</v>
      </c>
      <c r="L74" s="29">
        <v>0</v>
      </c>
      <c r="M74" s="29">
        <f t="shared" si="8"/>
        <v>0</v>
      </c>
      <c r="N74" s="29">
        <v>0</v>
      </c>
      <c r="O74" s="29">
        <v>0</v>
      </c>
      <c r="P74" s="29">
        <v>16.961184936489278</v>
      </c>
      <c r="Q74" s="29">
        <f t="shared" si="6"/>
        <v>7.5455124131047029</v>
      </c>
      <c r="R74" s="29">
        <v>1.5347165117916082</v>
      </c>
      <c r="S74" s="29">
        <f t="shared" si="7"/>
        <v>0.80960183159455412</v>
      </c>
      <c r="T74" s="29">
        <v>1.0656638765331319</v>
      </c>
      <c r="U74" s="29">
        <v>7.5046999999999997</v>
      </c>
      <c r="V74" s="29">
        <v>75</v>
      </c>
      <c r="W74" s="29">
        <f t="shared" si="9"/>
        <v>2.6666666666666665</v>
      </c>
      <c r="X74" s="29">
        <f t="shared" si="10"/>
        <v>4.666666666666667</v>
      </c>
      <c r="Y74" s="29">
        <f t="shared" si="11"/>
        <v>7.333333333333333</v>
      </c>
      <c r="Z74" s="29">
        <v>234</v>
      </c>
      <c r="AA74" s="29" t="s">
        <v>2271</v>
      </c>
      <c r="AC74">
        <v>5837</v>
      </c>
      <c r="AD74">
        <v>351.11442499999998</v>
      </c>
      <c r="AE74">
        <v>16.624210000000001</v>
      </c>
      <c r="AF74">
        <v>58.13</v>
      </c>
      <c r="AG74">
        <v>148.64263600000001</v>
      </c>
      <c r="AH74">
        <v>14.864264</v>
      </c>
      <c r="AI74">
        <v>6.0012000000000003E-2</v>
      </c>
      <c r="AJ74">
        <v>0.11121</v>
      </c>
      <c r="AK74">
        <v>1.8531310000000001</v>
      </c>
      <c r="AL74">
        <v>4.4725000000000001E-2</v>
      </c>
      <c r="AM74">
        <v>3.7499999999999999E-2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25">
      <c r="A75" t="s">
        <v>462</v>
      </c>
      <c r="B75" s="29">
        <v>3</v>
      </c>
      <c r="C75" t="s">
        <v>15</v>
      </c>
      <c r="D75">
        <v>6</v>
      </c>
      <c r="E75" t="s">
        <v>1</v>
      </c>
      <c r="F75" t="s">
        <v>473</v>
      </c>
      <c r="G75" t="s">
        <v>245</v>
      </c>
      <c r="H75">
        <v>67.693920199999994</v>
      </c>
      <c r="I75">
        <v>55.905162699999998</v>
      </c>
      <c r="J75" t="s">
        <v>52</v>
      </c>
      <c r="K75" s="29">
        <v>11782</v>
      </c>
      <c r="L75" s="29">
        <v>18</v>
      </c>
      <c r="M75" s="29">
        <f t="shared" si="8"/>
        <v>0.15277542013240536</v>
      </c>
      <c r="N75" s="29">
        <v>4.7787499999998317E-2</v>
      </c>
      <c r="O75" s="29">
        <v>9.843984292797028E-3</v>
      </c>
      <c r="P75" s="29">
        <v>57.990911468867289</v>
      </c>
      <c r="Q75" s="29">
        <f t="shared" si="6"/>
        <v>33.484214119273304</v>
      </c>
      <c r="R75" s="29">
        <v>0.44035843601482677</v>
      </c>
      <c r="S75" s="29">
        <f t="shared" si="7"/>
        <v>0.28475624418222728</v>
      </c>
      <c r="T75" s="29">
        <v>1.0025688236004549</v>
      </c>
      <c r="U75" s="29">
        <v>7.5046999999999997</v>
      </c>
      <c r="V75" s="29">
        <v>75</v>
      </c>
      <c r="W75" s="29">
        <f t="shared" si="9"/>
        <v>2.6666666666666665</v>
      </c>
      <c r="X75" s="29">
        <f t="shared" si="10"/>
        <v>4.666666666666667</v>
      </c>
      <c r="Y75" s="29">
        <f t="shared" si="11"/>
        <v>7.333333333333333</v>
      </c>
      <c r="Z75" s="29">
        <v>234</v>
      </c>
      <c r="AA75" s="29" t="s">
        <v>2271</v>
      </c>
      <c r="AC75">
        <v>20004</v>
      </c>
      <c r="AD75">
        <v>351.11442499999998</v>
      </c>
      <c r="AE75">
        <v>56.972880000000004</v>
      </c>
      <c r="AF75">
        <v>200.03</v>
      </c>
      <c r="AG75">
        <v>929.324566</v>
      </c>
      <c r="AH75">
        <v>92.932456999999999</v>
      </c>
      <c r="AI75">
        <v>1.7548000000000001E-2</v>
      </c>
      <c r="AJ75">
        <v>8.9250000000000006E-3</v>
      </c>
      <c r="AK75">
        <v>0.50859500000000002</v>
      </c>
      <c r="AL75">
        <v>1.6125E-2</v>
      </c>
      <c r="AM75">
        <v>1.2500000000000001E-2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25">
      <c r="A76" t="s">
        <v>462</v>
      </c>
      <c r="B76" s="29">
        <v>3</v>
      </c>
      <c r="C76" t="s">
        <v>0</v>
      </c>
      <c r="D76">
        <v>10</v>
      </c>
      <c r="E76" t="s">
        <v>1</v>
      </c>
      <c r="F76" t="s">
        <v>473</v>
      </c>
      <c r="G76" t="s">
        <v>245</v>
      </c>
      <c r="H76">
        <v>67.693920199999994</v>
      </c>
      <c r="I76">
        <v>55.905162699999998</v>
      </c>
      <c r="J76" t="s">
        <v>52</v>
      </c>
      <c r="K76" s="29">
        <v>5380</v>
      </c>
      <c r="L76" s="29">
        <v>0</v>
      </c>
      <c r="M76" s="29">
        <f t="shared" si="8"/>
        <v>0</v>
      </c>
      <c r="N76" s="29">
        <v>0</v>
      </c>
      <c r="O76" s="29">
        <v>0</v>
      </c>
      <c r="P76" s="29">
        <v>26.480317747624003</v>
      </c>
      <c r="Q76" s="29">
        <f t="shared" si="6"/>
        <v>1.9736203980300218</v>
      </c>
      <c r="R76" s="29">
        <v>0.62084563051435848</v>
      </c>
      <c r="S76" s="29">
        <f t="shared" si="7"/>
        <v>0.10426904968269557</v>
      </c>
      <c r="T76" s="29">
        <v>1.0206362858930464</v>
      </c>
      <c r="U76" s="29">
        <v>7.5046999999999997</v>
      </c>
      <c r="V76" s="29">
        <v>75</v>
      </c>
      <c r="W76" s="29">
        <f t="shared" si="9"/>
        <v>2.6666666666666665</v>
      </c>
      <c r="X76" s="29">
        <f t="shared" si="10"/>
        <v>4.666666666666667</v>
      </c>
      <c r="Y76" s="29">
        <f t="shared" si="11"/>
        <v>7.333333333333333</v>
      </c>
      <c r="Z76" s="29">
        <v>234</v>
      </c>
      <c r="AA76" s="29" t="s">
        <v>2271</v>
      </c>
      <c r="AC76">
        <v>9596</v>
      </c>
      <c r="AD76">
        <v>351.11442499999998</v>
      </c>
      <c r="AE76">
        <v>27.330121999999999</v>
      </c>
      <c r="AF76">
        <v>95.93</v>
      </c>
      <c r="AG76">
        <v>305.33202399999999</v>
      </c>
      <c r="AH76">
        <v>30.533201999999999</v>
      </c>
      <c r="AI76">
        <v>3.6587000000000001E-2</v>
      </c>
      <c r="AJ76">
        <v>2.3380000000000001E-2</v>
      </c>
      <c r="AK76">
        <v>0.63904000000000005</v>
      </c>
      <c r="AL76">
        <v>3.2750000000000001E-2</v>
      </c>
      <c r="AM76">
        <v>2.75E-2</v>
      </c>
      <c r="AN76">
        <v>5</v>
      </c>
      <c r="AO76">
        <v>1.4239999999999999E-2</v>
      </c>
      <c r="AP76">
        <v>0.85442200000000001</v>
      </c>
      <c r="AQ76">
        <v>3.3347229999999999</v>
      </c>
      <c r="AR76">
        <v>1.2156549999999999</v>
      </c>
      <c r="AS76">
        <v>0.44776500000000002</v>
      </c>
      <c r="AT76">
        <v>64</v>
      </c>
      <c r="AU76">
        <v>18.027756</v>
      </c>
      <c r="AV76">
        <v>1.9296000000000001E-2</v>
      </c>
      <c r="AW76">
        <v>6.9160000000000003E-3</v>
      </c>
      <c r="AX76">
        <v>53.445329000000001</v>
      </c>
      <c r="AY76">
        <v>5.849863</v>
      </c>
      <c r="AZ76">
        <v>537.22717399999999</v>
      </c>
      <c r="BA76">
        <v>458.15635099999997</v>
      </c>
      <c r="BB76">
        <v>2.2028500000000002</v>
      </c>
      <c r="BC76">
        <v>1.983822</v>
      </c>
      <c r="BD76">
        <v>5.9790320000000001</v>
      </c>
      <c r="BE76">
        <v>1.8633900000000001</v>
      </c>
    </row>
    <row r="77" spans="1:57" x14ac:dyDescent="0.25">
      <c r="A77" t="s">
        <v>462</v>
      </c>
      <c r="B77" s="29">
        <v>3</v>
      </c>
      <c r="C77" t="s">
        <v>13</v>
      </c>
      <c r="D77">
        <v>11</v>
      </c>
      <c r="E77" t="s">
        <v>1</v>
      </c>
      <c r="F77" t="s">
        <v>473</v>
      </c>
      <c r="G77" t="s">
        <v>245</v>
      </c>
      <c r="H77">
        <v>67.693920199999994</v>
      </c>
      <c r="I77">
        <v>55.905162699999998</v>
      </c>
      <c r="J77" t="s">
        <v>51</v>
      </c>
      <c r="K77" s="29">
        <v>3542</v>
      </c>
      <c r="L77" s="29">
        <v>72</v>
      </c>
      <c r="M77" s="29">
        <f t="shared" si="8"/>
        <v>2.0327498588368154</v>
      </c>
      <c r="N77" s="29">
        <v>0.13241111111111081</v>
      </c>
      <c r="O77" s="29">
        <v>4.4297929317586623E-2</v>
      </c>
      <c r="P77" s="29">
        <v>17.433696182543535</v>
      </c>
      <c r="Q77" s="29">
        <f t="shared" si="6"/>
        <v>7.073001167050446</v>
      </c>
      <c r="R77" s="29">
        <v>0.61956681471974839</v>
      </c>
      <c r="S77" s="29">
        <f t="shared" si="7"/>
        <v>0.10554786547730566</v>
      </c>
      <c r="T77" s="29">
        <v>1.1037863933890644</v>
      </c>
      <c r="U77" s="29">
        <v>7.5046999999999997</v>
      </c>
      <c r="V77" s="29">
        <v>75</v>
      </c>
      <c r="W77" s="29">
        <f t="shared" si="9"/>
        <v>2.6666666666666665</v>
      </c>
      <c r="X77" s="29">
        <f t="shared" si="10"/>
        <v>4.666666666666667</v>
      </c>
      <c r="Y77" s="29">
        <f t="shared" si="11"/>
        <v>7.333333333333333</v>
      </c>
      <c r="Z77" s="29">
        <v>234</v>
      </c>
      <c r="AA77" s="29" t="s">
        <v>2271</v>
      </c>
      <c r="AC77">
        <v>5894</v>
      </c>
      <c r="AD77">
        <v>351.11442499999998</v>
      </c>
      <c r="AE77">
        <v>16.786549999999998</v>
      </c>
      <c r="AF77">
        <v>58.86</v>
      </c>
      <c r="AG77">
        <v>127.329024</v>
      </c>
      <c r="AH77">
        <v>12.732901999999999</v>
      </c>
      <c r="AI77">
        <v>5.9562999999999998E-2</v>
      </c>
      <c r="AJ77">
        <v>6.0673999999999999E-2</v>
      </c>
      <c r="AK77">
        <v>1.0186470000000001</v>
      </c>
      <c r="AL77">
        <v>4.895E-2</v>
      </c>
      <c r="AM77">
        <v>3.7499999999999999E-2</v>
      </c>
      <c r="AN77">
        <v>2</v>
      </c>
      <c r="AO77">
        <v>5.6959999999999997E-3</v>
      </c>
      <c r="AP77">
        <v>0.34176899999999999</v>
      </c>
      <c r="AQ77">
        <v>1.051917</v>
      </c>
      <c r="AR77">
        <v>0.73012500000000002</v>
      </c>
      <c r="AS77">
        <v>2.0011000000000001E-2</v>
      </c>
      <c r="AT77">
        <v>31</v>
      </c>
      <c r="AU77">
        <v>0</v>
      </c>
      <c r="AV77">
        <v>2.4337999999999999E-2</v>
      </c>
      <c r="AW77">
        <v>9.3860000000000002E-3</v>
      </c>
      <c r="AX77">
        <v>41.104292999999998</v>
      </c>
      <c r="AY77">
        <v>1.1265780000000001</v>
      </c>
      <c r="AZ77">
        <v>133.36023399999999</v>
      </c>
      <c r="BA77">
        <v>57.350332999999999</v>
      </c>
      <c r="BB77">
        <v>36.448075000000003</v>
      </c>
      <c r="BC77">
        <v>0</v>
      </c>
      <c r="BD77">
        <v>5.2961510000000001</v>
      </c>
      <c r="BE77">
        <v>0.74535600000000002</v>
      </c>
    </row>
    <row r="78" spans="1:57" x14ac:dyDescent="0.25">
      <c r="A78" t="s">
        <v>462</v>
      </c>
      <c r="B78" s="29">
        <v>3</v>
      </c>
      <c r="C78" t="s">
        <v>4</v>
      </c>
      <c r="D78">
        <v>12</v>
      </c>
      <c r="E78" t="s">
        <v>1</v>
      </c>
      <c r="F78" t="s">
        <v>473</v>
      </c>
      <c r="G78" t="s">
        <v>245</v>
      </c>
      <c r="H78">
        <v>67.693920199999994</v>
      </c>
      <c r="I78">
        <v>55.905162699999998</v>
      </c>
      <c r="J78" t="s">
        <v>52</v>
      </c>
      <c r="K78" s="29">
        <v>4752</v>
      </c>
      <c r="L78" s="29">
        <v>466</v>
      </c>
      <c r="M78" s="29">
        <f t="shared" si="8"/>
        <v>9.8063973063973062</v>
      </c>
      <c r="N78" s="29">
        <v>0.14451333333332836</v>
      </c>
      <c r="O78" s="29">
        <v>0.14765976439195541</v>
      </c>
      <c r="P78" s="29">
        <v>23.389306679685738</v>
      </c>
      <c r="Q78" s="29">
        <f t="shared" si="6"/>
        <v>1.117390669908243</v>
      </c>
      <c r="R78" s="29">
        <v>0.72703663594956369</v>
      </c>
      <c r="S78" s="29">
        <f t="shared" si="7"/>
        <v>1.9219557525096409E-3</v>
      </c>
      <c r="T78" s="29">
        <v>1.0370024004278258</v>
      </c>
      <c r="U78" s="29">
        <v>7.5046999999999997</v>
      </c>
      <c r="V78" s="29">
        <v>75</v>
      </c>
      <c r="W78" s="29">
        <f t="shared" si="9"/>
        <v>2.6666666666666665</v>
      </c>
      <c r="X78" s="29">
        <f t="shared" si="10"/>
        <v>4.666666666666667</v>
      </c>
      <c r="Y78" s="29">
        <f t="shared" si="11"/>
        <v>7.333333333333333</v>
      </c>
      <c r="Z78" s="29">
        <v>234</v>
      </c>
      <c r="AA78" s="29" t="s">
        <v>2271</v>
      </c>
      <c r="AC78">
        <v>8679</v>
      </c>
      <c r="AD78">
        <v>351.11442499999998</v>
      </c>
      <c r="AE78">
        <v>24.718437999999999</v>
      </c>
      <c r="AF78">
        <v>86.78</v>
      </c>
      <c r="AG78">
        <v>203.10039800000001</v>
      </c>
      <c r="AH78">
        <v>20.310040000000001</v>
      </c>
      <c r="AI78">
        <v>4.0452000000000002E-2</v>
      </c>
      <c r="AJ78">
        <v>3.0828999999999999E-2</v>
      </c>
      <c r="AK78">
        <v>0.76211899999999999</v>
      </c>
      <c r="AL78">
        <v>3.3487999999999997E-2</v>
      </c>
      <c r="AM78">
        <v>3.2500000000000001E-2</v>
      </c>
      <c r="AN78">
        <v>19</v>
      </c>
      <c r="AO78">
        <v>5.4113000000000001E-2</v>
      </c>
      <c r="AP78">
        <v>3.2468050000000002</v>
      </c>
      <c r="AQ78">
        <v>16.845258999999999</v>
      </c>
      <c r="AR78">
        <v>0.89960499999999999</v>
      </c>
      <c r="AS78">
        <v>0.63934400000000002</v>
      </c>
      <c r="AT78">
        <v>76.947367999999997</v>
      </c>
      <c r="AU78">
        <v>58.211753000000002</v>
      </c>
      <c r="AV78">
        <v>1.1845E-2</v>
      </c>
      <c r="AW78">
        <v>6.6350000000000003E-3</v>
      </c>
      <c r="AX78">
        <v>86.024617000000006</v>
      </c>
      <c r="AY78">
        <v>14.817485</v>
      </c>
      <c r="AZ78">
        <v>496.43653399999999</v>
      </c>
      <c r="BA78">
        <v>328.72923100000003</v>
      </c>
      <c r="BB78">
        <v>4.8344899999999997</v>
      </c>
      <c r="BC78">
        <v>12.365328999999999</v>
      </c>
      <c r="BD78">
        <v>19.331845999999999</v>
      </c>
      <c r="BE78">
        <v>4.4876370000000003</v>
      </c>
    </row>
    <row r="79" spans="1:57" x14ac:dyDescent="0.25">
      <c r="A79" t="s">
        <v>462</v>
      </c>
      <c r="B79" s="29">
        <v>3</v>
      </c>
      <c r="C79" t="s">
        <v>28</v>
      </c>
      <c r="D79">
        <v>15</v>
      </c>
      <c r="E79" t="s">
        <v>1</v>
      </c>
      <c r="F79" t="s">
        <v>473</v>
      </c>
      <c r="G79" t="s">
        <v>245</v>
      </c>
      <c r="H79">
        <v>67.693920199999994</v>
      </c>
      <c r="I79">
        <v>55.905162699999998</v>
      </c>
      <c r="J79" t="s">
        <v>50</v>
      </c>
      <c r="K79" s="29">
        <v>2786</v>
      </c>
      <c r="L79" s="29">
        <v>21</v>
      </c>
      <c r="M79" s="29">
        <f t="shared" si="8"/>
        <v>0.75376884422110546</v>
      </c>
      <c r="N79" s="29">
        <v>0.12281666666667472</v>
      </c>
      <c r="O79" s="29">
        <v>1.4765976439195541E-2</v>
      </c>
      <c r="P79" s="29">
        <v>13.712670119866258</v>
      </c>
      <c r="Q79" s="29">
        <f t="shared" si="6"/>
        <v>10.794027229727723</v>
      </c>
      <c r="R79" s="29">
        <v>0.82209706837027896</v>
      </c>
      <c r="S79" s="29">
        <f t="shared" si="7"/>
        <v>9.6982388173224909E-2</v>
      </c>
      <c r="T79" s="29">
        <v>1.0562869119185641</v>
      </c>
      <c r="U79" s="29">
        <v>7.5046999999999997</v>
      </c>
      <c r="V79" s="29">
        <v>75</v>
      </c>
      <c r="W79" s="29">
        <f t="shared" si="9"/>
        <v>2.6666666666666665</v>
      </c>
      <c r="X79" s="29">
        <f t="shared" si="10"/>
        <v>4.666666666666667</v>
      </c>
      <c r="Y79" s="29">
        <f t="shared" si="11"/>
        <v>7.333333333333333</v>
      </c>
      <c r="Z79" s="29">
        <v>234</v>
      </c>
      <c r="AA79" s="29" t="s">
        <v>2271</v>
      </c>
      <c r="AC79">
        <v>4988</v>
      </c>
      <c r="AD79">
        <v>351.11442499999998</v>
      </c>
      <c r="AE79">
        <v>14.206194999999999</v>
      </c>
      <c r="AF79">
        <v>49.76</v>
      </c>
      <c r="AG79">
        <v>101.158897</v>
      </c>
      <c r="AH79">
        <v>10.11589</v>
      </c>
      <c r="AI79">
        <v>7.0385000000000003E-2</v>
      </c>
      <c r="AJ79">
        <v>5.8312999999999997E-2</v>
      </c>
      <c r="AK79">
        <v>0.82849399999999995</v>
      </c>
      <c r="AL79">
        <v>5.6349999999999997E-2</v>
      </c>
      <c r="AM79">
        <v>4.7500000000000001E-2</v>
      </c>
      <c r="AN79">
        <v>9</v>
      </c>
      <c r="AO79">
        <v>2.5633E-2</v>
      </c>
      <c r="AP79">
        <v>1.53796</v>
      </c>
      <c r="AQ79">
        <v>3.5284680000000002</v>
      </c>
      <c r="AR79">
        <v>0.375639</v>
      </c>
      <c r="AS79">
        <v>0.278553</v>
      </c>
      <c r="AT79">
        <v>19.555555999999999</v>
      </c>
      <c r="AU79">
        <v>9.9638229999999997</v>
      </c>
      <c r="AV79">
        <v>2.0244000000000002E-2</v>
      </c>
      <c r="AW79">
        <v>1.4271000000000001E-2</v>
      </c>
      <c r="AX79">
        <v>60.990462999999998</v>
      </c>
      <c r="AY79">
        <v>20.018172</v>
      </c>
      <c r="AZ79">
        <v>676.49491899999998</v>
      </c>
      <c r="BA79">
        <v>446.06658499999998</v>
      </c>
      <c r="BB79">
        <v>12.389678</v>
      </c>
      <c r="BC79">
        <v>31.114094000000001</v>
      </c>
      <c r="BD79">
        <v>6.0688550000000001</v>
      </c>
      <c r="BE79">
        <v>2.2912880000000002</v>
      </c>
    </row>
    <row r="80" spans="1:57" x14ac:dyDescent="0.25">
      <c r="A80" t="s">
        <v>463</v>
      </c>
      <c r="B80" s="29">
        <v>3</v>
      </c>
      <c r="C80" t="s">
        <v>8</v>
      </c>
      <c r="D80">
        <v>1</v>
      </c>
      <c r="E80" t="s">
        <v>1</v>
      </c>
      <c r="F80" t="s">
        <v>473</v>
      </c>
      <c r="G80" t="s">
        <v>245</v>
      </c>
      <c r="H80">
        <v>67.693920199999994</v>
      </c>
      <c r="I80">
        <v>55.905162699999998</v>
      </c>
      <c r="J80" t="s">
        <v>51</v>
      </c>
      <c r="K80" s="29">
        <v>7500</v>
      </c>
      <c r="L80" s="29">
        <v>152</v>
      </c>
      <c r="M80" s="29">
        <f t="shared" si="8"/>
        <v>2.0266666666666664</v>
      </c>
      <c r="N80" s="29">
        <v>5.5042999999998586E-2</v>
      </c>
      <c r="O80" s="29">
        <v>8.7128355943440011E-2</v>
      </c>
      <c r="P80" s="29">
        <v>26.138506783032003</v>
      </c>
      <c r="Q80" s="29">
        <f t="shared" si="6"/>
        <v>1.631809433438022</v>
      </c>
      <c r="R80" s="29">
        <v>0.90617901183740601</v>
      </c>
      <c r="S80" s="29">
        <f t="shared" si="7"/>
        <v>0.18106433164035196</v>
      </c>
      <c r="T80" s="29">
        <v>1.0410544370557848</v>
      </c>
      <c r="U80" s="29">
        <v>7.5046999999999997</v>
      </c>
      <c r="V80" s="29">
        <v>75</v>
      </c>
      <c r="W80" s="29">
        <f t="shared" si="9"/>
        <v>2.6666666666666665</v>
      </c>
      <c r="X80" s="29">
        <f t="shared" si="10"/>
        <v>4.666666666666667</v>
      </c>
      <c r="Y80" s="29">
        <f t="shared" si="11"/>
        <v>7.333333333333333</v>
      </c>
      <c r="Z80" s="29">
        <v>234</v>
      </c>
      <c r="AA80" s="29" t="s">
        <v>2271</v>
      </c>
      <c r="AC80">
        <v>8980</v>
      </c>
      <c r="AD80">
        <v>352.72722499999998</v>
      </c>
      <c r="AE80">
        <v>25.458766000000001</v>
      </c>
      <c r="AF80">
        <v>89.71</v>
      </c>
      <c r="AG80">
        <v>215.55079699999999</v>
      </c>
      <c r="AH80">
        <v>21.55508</v>
      </c>
      <c r="AI80">
        <v>3.9268999999999998E-2</v>
      </c>
      <c r="AJ80">
        <v>4.2335999999999999E-2</v>
      </c>
      <c r="AK80">
        <v>1.0780890000000001</v>
      </c>
      <c r="AL80">
        <v>3.1600000000000003E-2</v>
      </c>
      <c r="AM80">
        <v>2.75E-2</v>
      </c>
      <c r="AN80">
        <v>3</v>
      </c>
      <c r="AO80">
        <v>8.5050000000000004E-3</v>
      </c>
      <c r="AP80">
        <v>0.51030900000000001</v>
      </c>
      <c r="AQ80">
        <v>1.2360800000000001</v>
      </c>
      <c r="AR80">
        <v>0.59677500000000006</v>
      </c>
      <c r="AS80">
        <v>0.39524199999999998</v>
      </c>
      <c r="AT80">
        <v>37</v>
      </c>
      <c r="AU80">
        <v>18.027756</v>
      </c>
      <c r="AV80">
        <v>1.6577000000000001E-2</v>
      </c>
      <c r="AW80">
        <v>7.489E-3</v>
      </c>
      <c r="AX80">
        <v>67.897948999999997</v>
      </c>
      <c r="AY80">
        <v>17.201723999999999</v>
      </c>
      <c r="AZ80">
        <v>270.81235099999998</v>
      </c>
      <c r="BA80">
        <v>78.081827000000004</v>
      </c>
      <c r="BB80">
        <v>21.811475000000002</v>
      </c>
      <c r="BC80">
        <v>22.895481</v>
      </c>
      <c r="BD80">
        <v>6.0638430000000003</v>
      </c>
      <c r="BE80">
        <v>1.118034</v>
      </c>
    </row>
    <row r="81" spans="1:61" x14ac:dyDescent="0.25">
      <c r="A81" t="s">
        <v>463</v>
      </c>
      <c r="B81" s="29">
        <v>3</v>
      </c>
      <c r="C81" t="s">
        <v>9</v>
      </c>
      <c r="D81">
        <v>2</v>
      </c>
      <c r="E81" t="s">
        <v>1</v>
      </c>
      <c r="F81" t="s">
        <v>473</v>
      </c>
      <c r="G81" t="s">
        <v>245</v>
      </c>
      <c r="H81">
        <v>67.693920199999994</v>
      </c>
      <c r="I81">
        <v>55.905162699999998</v>
      </c>
      <c r="J81" t="s">
        <v>51</v>
      </c>
      <c r="K81" s="29">
        <v>8221</v>
      </c>
      <c r="L81" s="29">
        <v>872</v>
      </c>
      <c r="M81" s="29">
        <f t="shared" si="8"/>
        <v>10.60698211896363</v>
      </c>
      <c r="N81" s="29">
        <v>7.5694252873563406E-2</v>
      </c>
      <c r="O81" s="29">
        <v>0.30320667868317125</v>
      </c>
      <c r="P81" s="29">
        <v>28.651288568440812</v>
      </c>
      <c r="Q81" s="29">
        <f t="shared" si="6"/>
        <v>4.1445912188468306</v>
      </c>
      <c r="R81" s="29">
        <v>0.7931912104011194</v>
      </c>
      <c r="S81" s="29">
        <f t="shared" si="7"/>
        <v>6.8076530204065344E-2</v>
      </c>
      <c r="T81" s="29">
        <v>1.0132779650677006</v>
      </c>
      <c r="U81" s="29">
        <v>7.5046999999999997</v>
      </c>
      <c r="V81" s="29">
        <v>75</v>
      </c>
      <c r="W81" s="29">
        <f t="shared" si="9"/>
        <v>2.6666666666666665</v>
      </c>
      <c r="X81" s="29">
        <f t="shared" si="10"/>
        <v>4.666666666666667</v>
      </c>
      <c r="Y81" s="29">
        <f t="shared" si="11"/>
        <v>7.333333333333333</v>
      </c>
      <c r="Z81" s="29">
        <v>234</v>
      </c>
      <c r="AA81" s="29" t="s">
        <v>2271</v>
      </c>
      <c r="AC81">
        <v>10726</v>
      </c>
      <c r="AD81">
        <v>352.72722499999998</v>
      </c>
      <c r="AE81">
        <v>30.408767000000001</v>
      </c>
      <c r="AF81">
        <v>107.25</v>
      </c>
      <c r="AG81">
        <v>285.61653899999999</v>
      </c>
      <c r="AH81">
        <v>28.561654000000001</v>
      </c>
      <c r="AI81">
        <v>3.2885999999999999E-2</v>
      </c>
      <c r="AJ81">
        <v>2.7101E-2</v>
      </c>
      <c r="AK81">
        <v>0.82409900000000003</v>
      </c>
      <c r="AL81">
        <v>2.6349999999999998E-2</v>
      </c>
      <c r="AM81">
        <v>1.7500000000000002E-2</v>
      </c>
      <c r="AN81">
        <v>23</v>
      </c>
      <c r="AO81">
        <v>6.5206E-2</v>
      </c>
      <c r="AP81">
        <v>3.912372</v>
      </c>
      <c r="AQ81">
        <v>13.434645</v>
      </c>
      <c r="AR81">
        <v>0.63855899999999999</v>
      </c>
      <c r="AS81">
        <v>0.38264700000000001</v>
      </c>
      <c r="AT81">
        <v>62.652174000000002</v>
      </c>
      <c r="AU81">
        <v>38.516359000000001</v>
      </c>
      <c r="AV81">
        <v>1.0357E-2</v>
      </c>
      <c r="AW81">
        <v>5.594E-3</v>
      </c>
      <c r="AX81">
        <v>96.781946000000005</v>
      </c>
      <c r="AY81">
        <v>13.341464999999999</v>
      </c>
      <c r="AZ81">
        <v>403.212582</v>
      </c>
      <c r="BA81">
        <v>142.002219</v>
      </c>
      <c r="BB81">
        <v>14.86572</v>
      </c>
      <c r="BC81">
        <v>27.683913</v>
      </c>
      <c r="BD81">
        <v>14.362845</v>
      </c>
      <c r="BE81">
        <v>3.1841620000000002</v>
      </c>
    </row>
    <row r="82" spans="1:61" x14ac:dyDescent="0.25">
      <c r="A82" t="s">
        <v>463</v>
      </c>
      <c r="B82" s="29">
        <v>3</v>
      </c>
      <c r="C82" t="s">
        <v>2</v>
      </c>
      <c r="D82">
        <v>3</v>
      </c>
      <c r="E82" t="s">
        <v>1</v>
      </c>
      <c r="F82" t="s">
        <v>473</v>
      </c>
      <c r="G82" t="s">
        <v>245</v>
      </c>
      <c r="H82">
        <v>67.693920199999994</v>
      </c>
      <c r="I82">
        <v>55.905162699999998</v>
      </c>
      <c r="J82" t="s">
        <v>52</v>
      </c>
      <c r="K82" s="29">
        <v>9899</v>
      </c>
      <c r="L82" s="29">
        <v>11</v>
      </c>
      <c r="M82" s="29">
        <f t="shared" si="8"/>
        <v>0.11112233558945347</v>
      </c>
      <c r="N82" s="29">
        <v>3.862500000000102E-2</v>
      </c>
      <c r="O82" s="29">
        <v>6.9702684754752008E-3</v>
      </c>
      <c r="P82" s="29">
        <v>34.499343819364505</v>
      </c>
      <c r="Q82" s="29">
        <f t="shared" si="6"/>
        <v>9.9926464697705235</v>
      </c>
      <c r="R82" s="29">
        <v>0.72511468019705405</v>
      </c>
      <c r="S82" s="29">
        <f t="shared" si="7"/>
        <v>0</v>
      </c>
      <c r="T82" s="29">
        <v>0.98953296541668789</v>
      </c>
      <c r="U82" s="29">
        <v>7.5046999999999997</v>
      </c>
      <c r="V82" s="29">
        <v>75</v>
      </c>
      <c r="W82" s="29">
        <f t="shared" si="9"/>
        <v>2.6666666666666665</v>
      </c>
      <c r="X82" s="29">
        <f t="shared" si="10"/>
        <v>4.666666666666667</v>
      </c>
      <c r="Y82" s="29">
        <f t="shared" si="11"/>
        <v>7.333333333333333</v>
      </c>
      <c r="Z82" s="29">
        <v>234</v>
      </c>
      <c r="AA82" s="29" t="s">
        <v>2271</v>
      </c>
      <c r="AC82">
        <v>12183</v>
      </c>
      <c r="AD82">
        <v>352.72722499999998</v>
      </c>
      <c r="AE82">
        <v>34.539437999999997</v>
      </c>
      <c r="AF82">
        <v>121.79</v>
      </c>
      <c r="AG82">
        <v>457.61987099999999</v>
      </c>
      <c r="AH82">
        <v>45.761986999999998</v>
      </c>
      <c r="AI82">
        <v>2.8948000000000002E-2</v>
      </c>
      <c r="AJ82">
        <v>2.1294E-2</v>
      </c>
      <c r="AK82">
        <v>0.73559099999999999</v>
      </c>
      <c r="AL82">
        <v>2.5825000000000001E-2</v>
      </c>
      <c r="AM82">
        <v>2.2499999999999999E-2</v>
      </c>
      <c r="AN82">
        <v>1</v>
      </c>
      <c r="AO82">
        <v>2.8349999999999998E-3</v>
      </c>
      <c r="AP82">
        <v>0.170103</v>
      </c>
      <c r="AQ82">
        <v>0.39399200000000001</v>
      </c>
      <c r="AR82">
        <v>0.67905000000000004</v>
      </c>
      <c r="AS82">
        <v>0</v>
      </c>
      <c r="AT82">
        <v>48</v>
      </c>
      <c r="AU82">
        <v>0</v>
      </c>
      <c r="AV82">
        <v>1.4448000000000001E-2</v>
      </c>
      <c r="AW82">
        <v>5.0000000000000001E-3</v>
      </c>
      <c r="AX82">
        <v>69.214343999999997</v>
      </c>
      <c r="AY82">
        <v>0</v>
      </c>
      <c r="AZ82">
        <v>388.349515</v>
      </c>
      <c r="BA82">
        <v>0</v>
      </c>
      <c r="BB82">
        <v>0</v>
      </c>
      <c r="BC82">
        <v>0</v>
      </c>
      <c r="BD82">
        <v>5.2331859999999999</v>
      </c>
      <c r="BE82">
        <v>0.37267800000000001</v>
      </c>
    </row>
    <row r="83" spans="1:61" x14ac:dyDescent="0.25">
      <c r="A83" t="s">
        <v>463</v>
      </c>
      <c r="B83" s="29">
        <v>3</v>
      </c>
      <c r="C83" t="s">
        <v>38</v>
      </c>
      <c r="D83">
        <v>9</v>
      </c>
      <c r="E83" t="s">
        <v>1</v>
      </c>
      <c r="F83" t="s">
        <v>473</v>
      </c>
      <c r="G83" t="s">
        <v>245</v>
      </c>
      <c r="H83">
        <v>67.693920199999994</v>
      </c>
      <c r="I83">
        <v>55.905162699999998</v>
      </c>
      <c r="J83" t="s">
        <v>51</v>
      </c>
      <c r="K83" s="29">
        <v>2038</v>
      </c>
      <c r="L83" s="29">
        <v>166</v>
      </c>
      <c r="M83" s="29">
        <f t="shared" si="8"/>
        <v>8.1452404317958784</v>
      </c>
      <c r="N83" s="29">
        <v>0.21147129629630126</v>
      </c>
      <c r="O83" s="29">
        <v>9.4098624418915214E-2</v>
      </c>
      <c r="P83" s="29">
        <v>7.1027035765092297</v>
      </c>
      <c r="Q83" s="29">
        <f t="shared" si="6"/>
        <v>17.40399377308475</v>
      </c>
      <c r="R83" s="29">
        <v>1.4630432557729829</v>
      </c>
      <c r="S83" s="29">
        <f t="shared" si="7"/>
        <v>0.73792857557592884</v>
      </c>
      <c r="T83" s="29">
        <v>1.033242819161263</v>
      </c>
      <c r="U83" s="29">
        <v>7.5046999999999997</v>
      </c>
      <c r="V83" s="29">
        <v>75</v>
      </c>
      <c r="W83" s="29">
        <f t="shared" si="9"/>
        <v>2.6666666666666665</v>
      </c>
      <c r="X83" s="29">
        <f t="shared" si="10"/>
        <v>4.666666666666667</v>
      </c>
      <c r="Y83" s="29">
        <f t="shared" si="11"/>
        <v>7.333333333333333</v>
      </c>
      <c r="Z83" s="29">
        <v>234</v>
      </c>
      <c r="AA83" s="29" t="s">
        <v>2271</v>
      </c>
      <c r="AC83">
        <v>2432</v>
      </c>
      <c r="AD83">
        <v>352.72722499999998</v>
      </c>
      <c r="AE83">
        <v>6.8948460000000003</v>
      </c>
      <c r="AF83">
        <v>23.6</v>
      </c>
      <c r="AG83">
        <v>30.071249000000002</v>
      </c>
      <c r="AH83">
        <v>3.0071249999999998</v>
      </c>
      <c r="AI83">
        <v>0.144952</v>
      </c>
      <c r="AJ83">
        <v>0.32075999999999999</v>
      </c>
      <c r="AK83">
        <v>2.2128649999999999</v>
      </c>
      <c r="AL83">
        <v>8.6925000000000002E-2</v>
      </c>
      <c r="AM83">
        <v>4.7500000000000001E-2</v>
      </c>
      <c r="AN83">
        <v>3</v>
      </c>
      <c r="AO83">
        <v>8.5050000000000004E-3</v>
      </c>
      <c r="AP83">
        <v>0.51030900000000001</v>
      </c>
      <c r="AQ83">
        <v>4.728618</v>
      </c>
      <c r="AR83">
        <v>1.994642</v>
      </c>
      <c r="AS83">
        <v>0.87768500000000005</v>
      </c>
      <c r="AT83">
        <v>38.333333000000003</v>
      </c>
      <c r="AU83">
        <v>15.631164999999999</v>
      </c>
      <c r="AV83">
        <v>5.3428000000000003E-2</v>
      </c>
      <c r="AW83">
        <v>2.7157000000000001E-2</v>
      </c>
      <c r="AX83">
        <v>18.888034999999999</v>
      </c>
      <c r="AY83">
        <v>0.80380300000000005</v>
      </c>
      <c r="AZ83">
        <v>74.562548000000007</v>
      </c>
      <c r="BA83">
        <v>19.856223</v>
      </c>
      <c r="BB83">
        <v>71.950063</v>
      </c>
      <c r="BC83">
        <v>94.188692000000003</v>
      </c>
      <c r="BD83">
        <v>7.4001989999999997</v>
      </c>
      <c r="BE83">
        <v>0.76376299999999997</v>
      </c>
    </row>
    <row r="84" spans="1:61" x14ac:dyDescent="0.25">
      <c r="A84" t="s">
        <v>463</v>
      </c>
      <c r="B84" s="29">
        <v>3</v>
      </c>
      <c r="C84" t="s">
        <v>13</v>
      </c>
      <c r="D84">
        <v>11</v>
      </c>
      <c r="E84" t="s">
        <v>1</v>
      </c>
      <c r="F84" t="s">
        <v>473</v>
      </c>
      <c r="G84" t="s">
        <v>245</v>
      </c>
      <c r="H84">
        <v>67.693920199999994</v>
      </c>
      <c r="I84">
        <v>55.905162699999998</v>
      </c>
      <c r="J84" t="s">
        <v>51</v>
      </c>
      <c r="K84" s="29">
        <v>6532</v>
      </c>
      <c r="L84" s="29">
        <v>203</v>
      </c>
      <c r="M84" s="29">
        <f t="shared" si="8"/>
        <v>3.1077770973668093</v>
      </c>
      <c r="N84" s="29">
        <v>6.3747656250000784E-2</v>
      </c>
      <c r="O84" s="29">
        <v>0.11152429560760321</v>
      </c>
      <c r="P84" s="29">
        <v>22.764896840902008</v>
      </c>
      <c r="Q84" s="29">
        <f t="shared" si="6"/>
        <v>1.7418005086919734</v>
      </c>
      <c r="R84" s="29">
        <v>0.91303244184034593</v>
      </c>
      <c r="S84" s="29">
        <f t="shared" si="7"/>
        <v>0.18791776164329188</v>
      </c>
      <c r="T84" s="29">
        <v>0.8900408802468619</v>
      </c>
      <c r="U84" s="29">
        <v>7.5046999999999997</v>
      </c>
      <c r="V84" s="29">
        <v>75</v>
      </c>
      <c r="W84" s="29">
        <f t="shared" si="9"/>
        <v>2.6666666666666665</v>
      </c>
      <c r="X84" s="29">
        <f t="shared" si="10"/>
        <v>4.666666666666667</v>
      </c>
      <c r="Y84" s="29">
        <f t="shared" si="11"/>
        <v>7.333333333333333</v>
      </c>
      <c r="Z84" s="29">
        <v>234</v>
      </c>
      <c r="AA84" s="29" t="s">
        <v>2271</v>
      </c>
      <c r="AC84">
        <v>8286</v>
      </c>
      <c r="AD84">
        <v>352.72722499999998</v>
      </c>
      <c r="AE84">
        <v>23.491240000000001</v>
      </c>
      <c r="AF84">
        <v>82.78</v>
      </c>
      <c r="AG84">
        <v>210.27575100000001</v>
      </c>
      <c r="AH84">
        <v>21.027574999999999</v>
      </c>
      <c r="AI84">
        <v>4.2567000000000001E-2</v>
      </c>
      <c r="AJ84">
        <v>4.07E-2</v>
      </c>
      <c r="AK84">
        <v>0.95614699999999997</v>
      </c>
      <c r="AL84">
        <v>3.415E-2</v>
      </c>
      <c r="AM84">
        <v>2.75E-2</v>
      </c>
      <c r="AN84">
        <v>7</v>
      </c>
      <c r="AO84">
        <v>1.9845000000000002E-2</v>
      </c>
      <c r="AP84">
        <v>1.1907220000000001</v>
      </c>
      <c r="AQ84">
        <v>3.4033310000000001</v>
      </c>
      <c r="AR84">
        <v>0.65792899999999999</v>
      </c>
      <c r="AS84">
        <v>0.277092</v>
      </c>
      <c r="AT84">
        <v>40.285713999999999</v>
      </c>
      <c r="AU84">
        <v>15.096515</v>
      </c>
      <c r="AV84">
        <v>1.6747000000000001E-2</v>
      </c>
      <c r="AW84">
        <v>7.7559999999999999E-3</v>
      </c>
      <c r="AX84">
        <v>61.396951999999999</v>
      </c>
      <c r="AY84">
        <v>8.1253960000000003</v>
      </c>
      <c r="AZ84">
        <v>220.827392</v>
      </c>
      <c r="BA84">
        <v>90.283197999999999</v>
      </c>
      <c r="BB84">
        <v>29.603763000000001</v>
      </c>
      <c r="BC84">
        <v>42.598973000000001</v>
      </c>
      <c r="BD84">
        <v>7.1079280000000002</v>
      </c>
      <c r="BE84">
        <v>1.7716909999999999</v>
      </c>
    </row>
    <row r="85" spans="1:61" x14ac:dyDescent="0.25">
      <c r="A85" t="s">
        <v>463</v>
      </c>
      <c r="B85" s="29">
        <v>3</v>
      </c>
      <c r="C85" t="s">
        <v>16</v>
      </c>
      <c r="D85">
        <v>11</v>
      </c>
      <c r="E85" t="s">
        <v>7</v>
      </c>
      <c r="F85" t="s">
        <v>473</v>
      </c>
      <c r="G85" t="s">
        <v>245</v>
      </c>
      <c r="H85">
        <v>67.693920199999994</v>
      </c>
      <c r="I85">
        <v>55.905162699999998</v>
      </c>
      <c r="J85" t="s">
        <v>51</v>
      </c>
      <c r="K85" s="29">
        <v>4489</v>
      </c>
      <c r="L85" s="29">
        <v>70</v>
      </c>
      <c r="M85" s="29">
        <f t="shared" si="8"/>
        <v>1.5593673423925152</v>
      </c>
      <c r="N85" s="29">
        <v>5.8695000000004424E-2</v>
      </c>
      <c r="O85" s="29">
        <v>5.2277013566064005E-2</v>
      </c>
      <c r="P85" s="29">
        <v>15.644767593204088</v>
      </c>
      <c r="Q85" s="29">
        <f t="shared" si="6"/>
        <v>8.8619297563898929</v>
      </c>
      <c r="R85" s="29">
        <v>0.87537418018282431</v>
      </c>
      <c r="S85" s="29">
        <f t="shared" si="7"/>
        <v>0.15025949998577026</v>
      </c>
      <c r="T85" s="29">
        <v>0.89120347855767323</v>
      </c>
      <c r="U85" s="29">
        <v>7.5046999999999997</v>
      </c>
      <c r="V85" s="29">
        <v>75</v>
      </c>
      <c r="W85" s="29">
        <f t="shared" si="9"/>
        <v>2.6666666666666665</v>
      </c>
      <c r="X85" s="29">
        <f t="shared" si="10"/>
        <v>4.666666666666667</v>
      </c>
      <c r="Y85" s="29">
        <f t="shared" si="11"/>
        <v>7.333333333333333</v>
      </c>
      <c r="Z85" s="29">
        <v>234</v>
      </c>
      <c r="AA85" s="29" t="s">
        <v>2271</v>
      </c>
      <c r="AC85">
        <v>5446</v>
      </c>
      <c r="AD85">
        <v>352.72722499999998</v>
      </c>
      <c r="AE85">
        <v>15.439693</v>
      </c>
      <c r="AF85">
        <v>54.29</v>
      </c>
      <c r="AG85">
        <v>109.91553999999999</v>
      </c>
      <c r="AH85">
        <v>10.991554000000001</v>
      </c>
      <c r="AI85">
        <v>6.4763000000000001E-2</v>
      </c>
      <c r="AJ85">
        <v>5.9139999999999998E-2</v>
      </c>
      <c r="AK85">
        <v>0.91317099999999995</v>
      </c>
      <c r="AL85">
        <v>4.9575000000000001E-2</v>
      </c>
      <c r="AM85">
        <v>4.2500000000000003E-2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61" x14ac:dyDescent="0.25">
      <c r="A86" t="s">
        <v>463</v>
      </c>
      <c r="B86" s="29">
        <v>3</v>
      </c>
      <c r="C86" t="s">
        <v>28</v>
      </c>
      <c r="D86">
        <v>15</v>
      </c>
      <c r="E86" t="s">
        <v>1</v>
      </c>
      <c r="F86" t="s">
        <v>473</v>
      </c>
      <c r="G86" t="s">
        <v>245</v>
      </c>
      <c r="H86">
        <v>67.693920199999994</v>
      </c>
      <c r="I86">
        <v>55.905162699999998</v>
      </c>
      <c r="J86" t="s">
        <v>52</v>
      </c>
      <c r="K86" s="29">
        <v>6023</v>
      </c>
      <c r="L86" s="29">
        <v>8</v>
      </c>
      <c r="M86" s="29">
        <f t="shared" si="8"/>
        <v>0.13282417399966795</v>
      </c>
      <c r="N86" s="29">
        <v>0.13235000000000241</v>
      </c>
      <c r="O86" s="29">
        <v>3.4851342377376004E-3</v>
      </c>
      <c r="P86" s="29">
        <v>20.990963513893568</v>
      </c>
      <c r="Q86" s="29">
        <f t="shared" si="6"/>
        <v>3.5157338357004129</v>
      </c>
      <c r="R86" s="29">
        <v>0.93142012530570006</v>
      </c>
      <c r="S86" s="29">
        <f t="shared" si="7"/>
        <v>0.20630544510864601</v>
      </c>
      <c r="T86" s="29">
        <v>1.0217907740060137</v>
      </c>
      <c r="U86" s="29">
        <v>7.5046999999999997</v>
      </c>
      <c r="V86" s="29">
        <v>75</v>
      </c>
      <c r="W86" s="29">
        <f t="shared" si="9"/>
        <v>2.6666666666666665</v>
      </c>
      <c r="X86" s="29">
        <f t="shared" si="10"/>
        <v>4.666666666666667</v>
      </c>
      <c r="Y86" s="29">
        <f t="shared" si="11"/>
        <v>7.333333333333333</v>
      </c>
      <c r="Z86" s="29">
        <v>234</v>
      </c>
      <c r="AA86" s="29" t="s">
        <v>2271</v>
      </c>
      <c r="AC86">
        <v>7192</v>
      </c>
      <c r="AD86">
        <v>352.72722499999998</v>
      </c>
      <c r="AE86">
        <v>20.389693000000001</v>
      </c>
      <c r="AF86">
        <v>71.63</v>
      </c>
      <c r="AG86">
        <v>203.279889</v>
      </c>
      <c r="AH86">
        <v>20.327988999999999</v>
      </c>
      <c r="AI86">
        <v>4.9043000000000003E-2</v>
      </c>
      <c r="AJ86">
        <v>6.4685999999999994E-2</v>
      </c>
      <c r="AK86">
        <v>1.3189649999999999</v>
      </c>
      <c r="AL86">
        <v>3.8175000000000001E-2</v>
      </c>
      <c r="AM86">
        <v>3.2500000000000001E-2</v>
      </c>
      <c r="AN86">
        <v>2</v>
      </c>
      <c r="AO86">
        <v>5.6699999999999997E-3</v>
      </c>
      <c r="AP86">
        <v>0.34020600000000001</v>
      </c>
      <c r="AQ86">
        <v>1.8075639999999999</v>
      </c>
      <c r="AR86">
        <v>1.6198380000000001</v>
      </c>
      <c r="AS86">
        <v>0.50750799999999996</v>
      </c>
      <c r="AT86">
        <v>65</v>
      </c>
      <c r="AU86">
        <v>16.970562999999999</v>
      </c>
      <c r="AV86">
        <v>2.5309999999999999E-2</v>
      </c>
      <c r="AW86">
        <v>7.3600000000000002E-3</v>
      </c>
      <c r="AX86">
        <v>39.823493999999997</v>
      </c>
      <c r="AY86">
        <v>2.0003160000000002</v>
      </c>
      <c r="AZ86">
        <v>103.922488</v>
      </c>
      <c r="BA86">
        <v>27.625675000000001</v>
      </c>
      <c r="BB86">
        <v>116.684675</v>
      </c>
      <c r="BC86">
        <v>0</v>
      </c>
      <c r="BD86">
        <v>6.2566129999999998</v>
      </c>
      <c r="BE86">
        <v>0.47140500000000002</v>
      </c>
    </row>
    <row r="87" spans="1:61" x14ac:dyDescent="0.25">
      <c r="A87" t="s">
        <v>463</v>
      </c>
      <c r="B87" s="29">
        <v>3</v>
      </c>
      <c r="C87" t="s">
        <v>11</v>
      </c>
      <c r="D87">
        <v>16</v>
      </c>
      <c r="E87" t="s">
        <v>1</v>
      </c>
      <c r="F87" t="s">
        <v>473</v>
      </c>
      <c r="G87" t="s">
        <v>245</v>
      </c>
      <c r="H87">
        <v>67.693920199999994</v>
      </c>
      <c r="I87">
        <v>55.905162699999998</v>
      </c>
      <c r="J87" t="s">
        <v>50</v>
      </c>
      <c r="K87" s="29">
        <v>17048</v>
      </c>
      <c r="L87" s="29">
        <v>13</v>
      </c>
      <c r="M87" s="29">
        <f t="shared" si="8"/>
        <v>7.625527921163773E-2</v>
      </c>
      <c r="N87" s="29">
        <v>2.8662499999995816E-2</v>
      </c>
      <c r="O87" s="29">
        <v>6.9702684754752008E-3</v>
      </c>
      <c r="P87" s="29">
        <v>59.414568484950614</v>
      </c>
      <c r="Q87" s="29">
        <f t="shared" si="6"/>
        <v>34.907871135356629</v>
      </c>
      <c r="R87" s="29">
        <v>0.48292007420379646</v>
      </c>
      <c r="S87" s="29">
        <f t="shared" si="7"/>
        <v>0.24219460599325759</v>
      </c>
      <c r="T87" s="29">
        <v>0.97739307919064233</v>
      </c>
      <c r="U87" s="29">
        <v>7.5046999999999997</v>
      </c>
      <c r="V87" s="29">
        <v>75</v>
      </c>
      <c r="W87" s="29">
        <f t="shared" si="9"/>
        <v>2.6666666666666665</v>
      </c>
      <c r="X87" s="29">
        <f t="shared" si="10"/>
        <v>4.666666666666667</v>
      </c>
      <c r="Y87" s="29">
        <f t="shared" si="11"/>
        <v>7.333333333333333</v>
      </c>
      <c r="Z87" s="29">
        <v>234</v>
      </c>
      <c r="AA87" s="29" t="s">
        <v>2271</v>
      </c>
      <c r="AC87">
        <v>20824</v>
      </c>
      <c r="AD87">
        <v>352.72722499999998</v>
      </c>
      <c r="AE87">
        <v>59.037120999999999</v>
      </c>
      <c r="AF87">
        <v>208.23</v>
      </c>
      <c r="AG87">
        <v>953.65107699999999</v>
      </c>
      <c r="AH87">
        <v>95.365108000000006</v>
      </c>
      <c r="AI87">
        <v>1.6937000000000001E-2</v>
      </c>
      <c r="AJ87">
        <v>8.2850000000000007E-3</v>
      </c>
      <c r="AK87">
        <v>0.48915799999999998</v>
      </c>
      <c r="AL87">
        <v>1.5325E-2</v>
      </c>
      <c r="AM87">
        <v>1.2500000000000001E-2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61" x14ac:dyDescent="0.25">
      <c r="A88" t="s">
        <v>464</v>
      </c>
      <c r="B88" s="29">
        <v>3</v>
      </c>
      <c r="C88" t="s">
        <v>8</v>
      </c>
      <c r="D88">
        <v>1</v>
      </c>
      <c r="E88" t="s">
        <v>1</v>
      </c>
      <c r="F88" t="s">
        <v>473</v>
      </c>
      <c r="G88" t="s">
        <v>245</v>
      </c>
      <c r="H88">
        <v>67.693920199999994</v>
      </c>
      <c r="I88">
        <v>55.905162699999998</v>
      </c>
      <c r="J88" t="s">
        <v>51</v>
      </c>
      <c r="K88" s="29">
        <v>3315</v>
      </c>
      <c r="L88" s="29">
        <v>4</v>
      </c>
      <c r="M88" s="29">
        <f t="shared" si="8"/>
        <v>0.12066365007541478</v>
      </c>
      <c r="N88" s="29">
        <v>4.7275000000013279E-2</v>
      </c>
      <c r="O88" s="29">
        <v>4.5556130961598891E-3</v>
      </c>
      <c r="P88" s="29">
        <v>15.101857413770032</v>
      </c>
      <c r="Q88" s="29">
        <f t="shared" si="6"/>
        <v>9.4048399358239489</v>
      </c>
      <c r="R88" s="29">
        <v>0.83873744119842597</v>
      </c>
      <c r="S88" s="29">
        <f t="shared" si="7"/>
        <v>0.11362276100137192</v>
      </c>
      <c r="T88" s="29">
        <v>1.090140931295057</v>
      </c>
      <c r="U88" s="29">
        <v>7.5046999999999997</v>
      </c>
      <c r="V88" s="29">
        <v>75</v>
      </c>
      <c r="W88" s="29">
        <f t="shared" si="9"/>
        <v>2.6666666666666665</v>
      </c>
      <c r="X88" s="29">
        <f t="shared" si="10"/>
        <v>4.666666666666667</v>
      </c>
      <c r="Y88" s="29">
        <f t="shared" si="11"/>
        <v>7.333333333333333</v>
      </c>
      <c r="Z88" s="29">
        <v>234</v>
      </c>
      <c r="AA88" s="29" t="s">
        <v>2271</v>
      </c>
      <c r="AC88">
        <v>4641</v>
      </c>
      <c r="AD88">
        <v>316.45359999999999</v>
      </c>
      <c r="AE88">
        <v>14.665656999999999</v>
      </c>
      <c r="AF88">
        <v>46.17</v>
      </c>
      <c r="AG88">
        <v>103.096659</v>
      </c>
      <c r="AH88">
        <v>10.309666</v>
      </c>
      <c r="AI88">
        <v>6.8172999999999997E-2</v>
      </c>
      <c r="AJ88">
        <v>7.4416999999999997E-2</v>
      </c>
      <c r="AK88">
        <v>1.0915870000000001</v>
      </c>
      <c r="AL88">
        <v>5.2499999999999998E-2</v>
      </c>
      <c r="AM88">
        <v>4.2500000000000003E-2</v>
      </c>
      <c r="AN88">
        <v>1</v>
      </c>
      <c r="AO88">
        <v>3.16E-3</v>
      </c>
      <c r="AP88">
        <v>0.18960099999999999</v>
      </c>
      <c r="AQ88">
        <v>1.0773539999999999</v>
      </c>
      <c r="AR88">
        <v>1.7137249999999999</v>
      </c>
      <c r="AS88">
        <v>0</v>
      </c>
      <c r="AT88">
        <v>50</v>
      </c>
      <c r="AU88">
        <v>0</v>
      </c>
      <c r="AV88">
        <v>3.4973999999999998E-2</v>
      </c>
      <c r="AW88">
        <v>1.3679E-2</v>
      </c>
      <c r="AX88">
        <v>28.592686</v>
      </c>
      <c r="AY88">
        <v>0</v>
      </c>
      <c r="AZ88">
        <v>225.98870099999999</v>
      </c>
      <c r="BA88">
        <v>0</v>
      </c>
      <c r="BB88">
        <v>0</v>
      </c>
      <c r="BC88">
        <v>0</v>
      </c>
      <c r="BD88">
        <v>5.0983070000000001</v>
      </c>
      <c r="BE88">
        <v>0.37267800000000001</v>
      </c>
    </row>
    <row r="89" spans="1:61" x14ac:dyDescent="0.25">
      <c r="A89" t="s">
        <v>464</v>
      </c>
      <c r="B89" s="29">
        <v>3</v>
      </c>
      <c r="C89" t="s">
        <v>38</v>
      </c>
      <c r="D89">
        <v>9</v>
      </c>
      <c r="E89" t="s">
        <v>1</v>
      </c>
      <c r="F89" t="s">
        <v>473</v>
      </c>
      <c r="G89" t="s">
        <v>245</v>
      </c>
      <c r="H89">
        <v>67.693920199999994</v>
      </c>
      <c r="I89">
        <v>55.905162699999998</v>
      </c>
      <c r="J89" t="s">
        <v>51</v>
      </c>
      <c r="K89" s="29">
        <v>14875</v>
      </c>
      <c r="L89" s="29">
        <v>23</v>
      </c>
      <c r="M89" s="29">
        <f t="shared" si="8"/>
        <v>0.1546218487394958</v>
      </c>
      <c r="N89" s="29">
        <v>1.530500000000643E-2</v>
      </c>
      <c r="O89" s="29">
        <v>2.2778065480799446E-2</v>
      </c>
      <c r="P89" s="29">
        <v>67.764744805378342</v>
      </c>
      <c r="Q89" s="29">
        <f t="shared" si="6"/>
        <v>43.258047455784364</v>
      </c>
      <c r="R89" s="29">
        <v>0.53285631720093152</v>
      </c>
      <c r="S89" s="29">
        <f t="shared" si="7"/>
        <v>0.19225836299612253</v>
      </c>
      <c r="T89" s="29">
        <v>0.7385950999248404</v>
      </c>
      <c r="U89" s="29">
        <v>7.5046999999999997</v>
      </c>
      <c r="V89" s="29">
        <v>75</v>
      </c>
      <c r="W89" s="29">
        <f t="shared" si="9"/>
        <v>2.6666666666666665</v>
      </c>
      <c r="X89" s="29">
        <f t="shared" si="10"/>
        <v>4.666666666666667</v>
      </c>
      <c r="Y89" s="29">
        <f t="shared" si="11"/>
        <v>7.333333333333333</v>
      </c>
      <c r="Z89" s="29">
        <v>234</v>
      </c>
      <c r="AA89" s="29" t="s">
        <v>2271</v>
      </c>
      <c r="AC89">
        <v>21602</v>
      </c>
      <c r="AD89">
        <v>316.45359999999999</v>
      </c>
      <c r="AE89">
        <v>68.262771999999998</v>
      </c>
      <c r="AF89">
        <v>216.01</v>
      </c>
      <c r="AG89">
        <v>997.34410800000001</v>
      </c>
      <c r="AH89">
        <v>99.734410999999994</v>
      </c>
      <c r="AI89">
        <v>1.4648E-2</v>
      </c>
      <c r="AJ89">
        <v>7.8309999999999994E-3</v>
      </c>
      <c r="AK89">
        <v>0.53464999999999996</v>
      </c>
      <c r="AL89">
        <v>1.3299999999999999E-2</v>
      </c>
      <c r="AM89">
        <v>1.2500000000000001E-2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61" x14ac:dyDescent="0.25">
      <c r="A90" t="s">
        <v>464</v>
      </c>
      <c r="B90" s="29">
        <v>3</v>
      </c>
      <c r="C90" t="s">
        <v>290</v>
      </c>
      <c r="D90">
        <v>9</v>
      </c>
      <c r="E90" t="s">
        <v>7</v>
      </c>
      <c r="F90" t="s">
        <v>473</v>
      </c>
      <c r="G90" t="s">
        <v>245</v>
      </c>
      <c r="H90">
        <v>67.693920199999994</v>
      </c>
      <c r="I90">
        <v>55.905162699999998</v>
      </c>
      <c r="J90" t="s">
        <v>51</v>
      </c>
      <c r="K90" s="29">
        <v>2778</v>
      </c>
      <c r="L90" s="29">
        <v>560</v>
      </c>
      <c r="M90" s="29">
        <f t="shared" si="8"/>
        <v>20.158387329013681</v>
      </c>
      <c r="N90" s="29">
        <v>8.8507258064514649E-2</v>
      </c>
      <c r="O90" s="29">
        <v>0.42367201794286968</v>
      </c>
      <c r="P90" s="29">
        <v>12.655493181132172</v>
      </c>
      <c r="Q90" s="29">
        <f t="shared" si="6"/>
        <v>11.851204168461809</v>
      </c>
      <c r="R90" s="29">
        <v>1.2515899985940746</v>
      </c>
      <c r="S90" s="29">
        <f t="shared" si="7"/>
        <v>0.52647531839702055</v>
      </c>
      <c r="T90" s="29">
        <v>0.71976581322539213</v>
      </c>
      <c r="U90" s="29">
        <v>7.5046999999999997</v>
      </c>
      <c r="V90" s="29">
        <v>75</v>
      </c>
      <c r="W90" s="29">
        <f t="shared" si="9"/>
        <v>2.6666666666666665</v>
      </c>
      <c r="X90" s="29">
        <f t="shared" si="10"/>
        <v>4.666666666666667</v>
      </c>
      <c r="Y90" s="29">
        <f t="shared" si="11"/>
        <v>7.333333333333333</v>
      </c>
      <c r="Z90" s="29">
        <v>234</v>
      </c>
      <c r="AA90" s="29" t="s">
        <v>2271</v>
      </c>
      <c r="AC90">
        <v>3748</v>
      </c>
      <c r="AD90">
        <v>316.45359999999999</v>
      </c>
      <c r="AE90">
        <v>11.843757999999999</v>
      </c>
      <c r="AF90">
        <v>37</v>
      </c>
      <c r="AG90">
        <v>63.731782000000003</v>
      </c>
      <c r="AH90">
        <v>6.3731780000000002</v>
      </c>
      <c r="AI90">
        <v>8.4413000000000002E-2</v>
      </c>
      <c r="AJ90">
        <v>0.18617</v>
      </c>
      <c r="AK90">
        <v>2.2054770000000001</v>
      </c>
      <c r="AL90">
        <v>4.8524999999999999E-2</v>
      </c>
      <c r="AM90">
        <v>2.75E-2</v>
      </c>
      <c r="AN90">
        <v>15</v>
      </c>
      <c r="AO90">
        <v>4.7399999999999998E-2</v>
      </c>
      <c r="AP90">
        <v>2.8440189999999999</v>
      </c>
      <c r="AQ90">
        <v>7.8175030000000003</v>
      </c>
      <c r="AR90">
        <v>0.390073</v>
      </c>
      <c r="AS90">
        <v>0.41146100000000002</v>
      </c>
      <c r="AT90">
        <v>19.533332999999999</v>
      </c>
      <c r="AU90">
        <v>11.121836</v>
      </c>
      <c r="AV90">
        <v>2.1047E-2</v>
      </c>
      <c r="AW90">
        <v>1.7847999999999999E-2</v>
      </c>
      <c r="AX90">
        <v>76.592215999999993</v>
      </c>
      <c r="AY90">
        <v>40.142435999999996</v>
      </c>
      <c r="AZ90">
        <v>247.24345600000001</v>
      </c>
      <c r="BA90">
        <v>71.794963999999993</v>
      </c>
      <c r="BB90">
        <v>13.71443</v>
      </c>
      <c r="BC90">
        <v>21.037490999999999</v>
      </c>
      <c r="BD90">
        <v>7.8123779999999998</v>
      </c>
      <c r="BE90">
        <v>2.8136570000000001</v>
      </c>
    </row>
    <row r="91" spans="1:61" x14ac:dyDescent="0.25">
      <c r="A91" t="s">
        <v>464</v>
      </c>
      <c r="B91" s="29">
        <v>3</v>
      </c>
      <c r="C91" t="s">
        <v>28</v>
      </c>
      <c r="D91">
        <v>15</v>
      </c>
      <c r="E91" t="s">
        <v>1</v>
      </c>
      <c r="F91" t="s">
        <v>473</v>
      </c>
      <c r="G91" t="s">
        <v>245</v>
      </c>
      <c r="H91">
        <v>67.693920199999994</v>
      </c>
      <c r="I91">
        <v>55.905162699999998</v>
      </c>
      <c r="J91" t="s">
        <v>50</v>
      </c>
      <c r="K91" s="29">
        <v>6856</v>
      </c>
      <c r="L91" s="29">
        <v>810</v>
      </c>
      <c r="M91" s="29">
        <f t="shared" si="8"/>
        <v>11.814469078179696</v>
      </c>
      <c r="N91" s="29">
        <v>6.2564880952379803E-2</v>
      </c>
      <c r="O91" s="29">
        <v>0.38267150007743067</v>
      </c>
      <c r="P91" s="29">
        <v>31.233283387272198</v>
      </c>
      <c r="Q91" s="29">
        <f t="shared" si="6"/>
        <v>6.7265860376782172</v>
      </c>
      <c r="R91" s="29">
        <v>0.7865109020765827</v>
      </c>
      <c r="S91" s="29">
        <f t="shared" si="7"/>
        <v>6.1396221879528645E-2</v>
      </c>
      <c r="T91" s="29">
        <v>0.99505968326046024</v>
      </c>
      <c r="U91" s="29">
        <v>7.5046999999999997</v>
      </c>
      <c r="V91" s="29">
        <v>75</v>
      </c>
      <c r="W91" s="29">
        <f t="shared" si="9"/>
        <v>2.6666666666666665</v>
      </c>
      <c r="X91" s="29">
        <f t="shared" si="10"/>
        <v>4.666666666666667</v>
      </c>
      <c r="Y91" s="29">
        <f t="shared" si="11"/>
        <v>7.333333333333333</v>
      </c>
      <c r="Z91" s="29">
        <v>234</v>
      </c>
      <c r="AA91" s="29" t="s">
        <v>2271</v>
      </c>
      <c r="AC91">
        <v>10472</v>
      </c>
      <c r="AD91">
        <v>316.45359999999999</v>
      </c>
      <c r="AE91">
        <v>33.091738999999997</v>
      </c>
      <c r="AF91">
        <v>104.71</v>
      </c>
      <c r="AG91">
        <v>289.08601800000002</v>
      </c>
      <c r="AH91">
        <v>28.908601999999998</v>
      </c>
      <c r="AI91">
        <v>3.0214999999999999E-2</v>
      </c>
      <c r="AJ91">
        <v>2.4351000000000001E-2</v>
      </c>
      <c r="AK91">
        <v>0.80594200000000005</v>
      </c>
      <c r="AL91">
        <v>2.4400000000000002E-2</v>
      </c>
      <c r="AM91">
        <v>1.7500000000000002E-2</v>
      </c>
      <c r="AN91">
        <v>34</v>
      </c>
      <c r="AO91">
        <v>0.10744099999999999</v>
      </c>
      <c r="AP91">
        <v>6.4464430000000004</v>
      </c>
      <c r="AQ91">
        <v>17.303284999999999</v>
      </c>
      <c r="AR91">
        <v>0.50444900000000004</v>
      </c>
      <c r="AS91">
        <v>0.36707400000000001</v>
      </c>
      <c r="AT91">
        <v>53.294117999999997</v>
      </c>
      <c r="AU91">
        <v>44.694606</v>
      </c>
      <c r="AV91">
        <v>9.6460000000000001E-3</v>
      </c>
      <c r="AW91">
        <v>5.4440000000000001E-3</v>
      </c>
      <c r="AX91">
        <v>103.146573</v>
      </c>
      <c r="AY91">
        <v>14.936232</v>
      </c>
      <c r="AZ91">
        <v>423.69689499999998</v>
      </c>
      <c r="BA91">
        <v>179.58751799999999</v>
      </c>
      <c r="BB91">
        <v>3.4192390000000001</v>
      </c>
      <c r="BC91">
        <v>7.3851519999999997</v>
      </c>
      <c r="BD91">
        <v>12.292116999999999</v>
      </c>
      <c r="BE91">
        <v>6.4978629999999997</v>
      </c>
    </row>
    <row r="92" spans="1:61" x14ac:dyDescent="0.25">
      <c r="A92" t="s">
        <v>464</v>
      </c>
      <c r="B92" s="29">
        <v>3</v>
      </c>
      <c r="C92" t="s">
        <v>11</v>
      </c>
      <c r="D92">
        <v>16</v>
      </c>
      <c r="E92" t="s">
        <v>1</v>
      </c>
      <c r="F92" t="s">
        <v>473</v>
      </c>
      <c r="G92" t="s">
        <v>245</v>
      </c>
      <c r="H92">
        <v>67.693920199999994</v>
      </c>
      <c r="I92">
        <v>55.905162699999998</v>
      </c>
      <c r="J92" t="s">
        <v>50</v>
      </c>
      <c r="K92" s="29">
        <v>4720</v>
      </c>
      <c r="L92" s="29">
        <v>22</v>
      </c>
      <c r="M92" s="29">
        <f t="shared" si="8"/>
        <v>0.46610169491525427</v>
      </c>
      <c r="N92" s="29">
        <v>8.6300000000003749E-2</v>
      </c>
      <c r="O92" s="29">
        <v>1.3666839288479667E-2</v>
      </c>
      <c r="P92" s="29">
        <v>21.502493813874676</v>
      </c>
      <c r="Q92" s="29">
        <f t="shared" si="6"/>
        <v>3.0042035357193058</v>
      </c>
      <c r="R92" s="29">
        <v>0.60966284548363614</v>
      </c>
      <c r="S92" s="29">
        <f t="shared" si="7"/>
        <v>0.11545183471341791</v>
      </c>
      <c r="T92" s="29">
        <v>1.0373117772023428</v>
      </c>
      <c r="U92" s="29">
        <v>7.5046999999999997</v>
      </c>
      <c r="V92" s="29">
        <v>75</v>
      </c>
      <c r="W92" s="29">
        <f t="shared" si="9"/>
        <v>2.6666666666666665</v>
      </c>
      <c r="X92" s="29">
        <f t="shared" si="10"/>
        <v>4.666666666666667</v>
      </c>
      <c r="Y92" s="29">
        <f t="shared" si="11"/>
        <v>7.333333333333333</v>
      </c>
      <c r="Z92" s="29">
        <v>234</v>
      </c>
      <c r="AA92" s="29" t="s">
        <v>2271</v>
      </c>
      <c r="AC92">
        <v>7096</v>
      </c>
      <c r="AD92">
        <v>316.45359999999999</v>
      </c>
      <c r="AE92">
        <v>22.423508999999999</v>
      </c>
      <c r="AF92">
        <v>70.95</v>
      </c>
      <c r="AG92">
        <v>185.10842099999999</v>
      </c>
      <c r="AH92">
        <v>18.510842</v>
      </c>
      <c r="AI92">
        <v>4.4563999999999999E-2</v>
      </c>
      <c r="AJ92">
        <v>2.8063999999999999E-2</v>
      </c>
      <c r="AK92">
        <v>0.62973500000000004</v>
      </c>
      <c r="AL92">
        <v>3.7749999999999999E-2</v>
      </c>
      <c r="AM92">
        <v>3.2500000000000001E-2</v>
      </c>
      <c r="AN92">
        <v>3</v>
      </c>
      <c r="AO92">
        <v>9.4800000000000006E-3</v>
      </c>
      <c r="AP92">
        <v>0.56880399999999998</v>
      </c>
      <c r="AQ92">
        <v>2.3252540000000002</v>
      </c>
      <c r="AR92">
        <v>1.1278919999999999</v>
      </c>
      <c r="AS92">
        <v>0.52754299999999998</v>
      </c>
      <c r="AT92">
        <v>55</v>
      </c>
      <c r="AU92">
        <v>24.248711</v>
      </c>
      <c r="AV92">
        <v>2.0886999999999999E-2</v>
      </c>
      <c r="AW92">
        <v>8.1550000000000008E-3</v>
      </c>
      <c r="AX92">
        <v>48.566132000000003</v>
      </c>
      <c r="AY92">
        <v>3.9316559999999998</v>
      </c>
      <c r="AZ92">
        <v>160.12686199999999</v>
      </c>
      <c r="BA92">
        <v>44.300683999999997</v>
      </c>
      <c r="BB92">
        <v>62.917337000000003</v>
      </c>
      <c r="BC92">
        <v>88.455787999999998</v>
      </c>
      <c r="BD92">
        <v>6.7003709999999996</v>
      </c>
      <c r="BE92">
        <v>0.76376299999999997</v>
      </c>
    </row>
    <row r="93" spans="1:61" x14ac:dyDescent="0.25">
      <c r="A93" t="s">
        <v>465</v>
      </c>
      <c r="B93" s="29">
        <v>3</v>
      </c>
      <c r="C93" t="s">
        <v>8</v>
      </c>
      <c r="D93">
        <v>1</v>
      </c>
      <c r="E93" t="s">
        <v>1</v>
      </c>
      <c r="F93" t="s">
        <v>473</v>
      </c>
      <c r="G93" t="s">
        <v>245</v>
      </c>
      <c r="H93">
        <v>67.693920199999994</v>
      </c>
      <c r="I93">
        <v>55.905162699999998</v>
      </c>
      <c r="J93" t="s">
        <v>50</v>
      </c>
      <c r="K93" s="29">
        <v>7712</v>
      </c>
      <c r="L93" s="29">
        <v>75</v>
      </c>
      <c r="M93" s="29">
        <f t="shared" si="8"/>
        <v>0.97251037344398339</v>
      </c>
      <c r="N93" s="29">
        <v>5.9725000000001437E-2</v>
      </c>
      <c r="O93" s="29">
        <v>3.8132827826131713E-2</v>
      </c>
      <c r="P93" s="29">
        <v>24.506697349593981</v>
      </c>
      <c r="Q93" s="29">
        <f t="shared" si="6"/>
        <v>0</v>
      </c>
      <c r="R93" s="29">
        <v>1.0203755447928089</v>
      </c>
      <c r="S93" s="29">
        <f t="shared" si="7"/>
        <v>0.29526086459575485</v>
      </c>
      <c r="T93" s="29">
        <v>1.0198201135494724</v>
      </c>
      <c r="U93" s="29">
        <v>7.5046999999999997</v>
      </c>
      <c r="V93" s="29">
        <v>75</v>
      </c>
      <c r="W93" s="29">
        <f t="shared" si="9"/>
        <v>2.6666666666666665</v>
      </c>
      <c r="X93" s="29">
        <f t="shared" si="10"/>
        <v>4.666666666666667</v>
      </c>
      <c r="Y93" s="29">
        <f t="shared" si="11"/>
        <v>7.333333333333333</v>
      </c>
      <c r="Z93" s="29">
        <v>234</v>
      </c>
      <c r="AA93" s="29" t="s">
        <v>2271</v>
      </c>
      <c r="AC93">
        <v>9043</v>
      </c>
      <c r="AD93">
        <v>377.68282499999998</v>
      </c>
      <c r="AE93">
        <v>23.943370999999999</v>
      </c>
      <c r="AF93">
        <v>90.22</v>
      </c>
      <c r="AG93">
        <v>261.01691799999998</v>
      </c>
      <c r="AH93">
        <v>26.101692</v>
      </c>
      <c r="AI93">
        <v>4.1763000000000002E-2</v>
      </c>
      <c r="AJ93">
        <v>5.2225000000000001E-2</v>
      </c>
      <c r="AK93">
        <v>1.2504930000000001</v>
      </c>
      <c r="AL93">
        <v>3.1824999999999999E-2</v>
      </c>
      <c r="AM93">
        <v>2.75E-2</v>
      </c>
      <c r="AN93">
        <v>1</v>
      </c>
      <c r="AO93">
        <v>2.6480000000000002E-3</v>
      </c>
      <c r="AP93">
        <v>0.158863</v>
      </c>
      <c r="AQ93">
        <v>0.40915600000000002</v>
      </c>
      <c r="AR93">
        <v>0.66339999999999999</v>
      </c>
      <c r="AS93">
        <v>0</v>
      </c>
      <c r="AT93">
        <v>37</v>
      </c>
      <c r="AU93">
        <v>0</v>
      </c>
      <c r="AV93">
        <v>1.8428E-2</v>
      </c>
      <c r="AW93">
        <v>8.0929999999999995E-3</v>
      </c>
      <c r="AX93">
        <v>54.265903000000002</v>
      </c>
      <c r="AY93">
        <v>0</v>
      </c>
      <c r="AZ93">
        <v>263.157895</v>
      </c>
      <c r="BA93">
        <v>0</v>
      </c>
      <c r="BB93">
        <v>0</v>
      </c>
      <c r="BC93">
        <v>0</v>
      </c>
      <c r="BD93">
        <v>5.3716920000000004</v>
      </c>
      <c r="BE93">
        <v>0.34992699999999999</v>
      </c>
    </row>
    <row r="94" spans="1:61" x14ac:dyDescent="0.25">
      <c r="A94" t="s">
        <v>465</v>
      </c>
      <c r="B94" s="29">
        <v>3</v>
      </c>
      <c r="C94" t="s">
        <v>15</v>
      </c>
      <c r="D94">
        <v>6</v>
      </c>
      <c r="E94" t="s">
        <v>1</v>
      </c>
      <c r="F94" t="s">
        <v>473</v>
      </c>
      <c r="G94" t="s">
        <v>245</v>
      </c>
      <c r="H94">
        <v>67.693920199999994</v>
      </c>
      <c r="I94">
        <v>55.905162699999998</v>
      </c>
      <c r="J94" t="s">
        <v>51</v>
      </c>
      <c r="K94" s="29">
        <v>9640</v>
      </c>
      <c r="L94" s="29">
        <v>461</v>
      </c>
      <c r="M94" s="29">
        <f t="shared" si="8"/>
        <v>4.7821576763485476</v>
      </c>
      <c r="N94" s="29">
        <v>4.9237878787873619E-2</v>
      </c>
      <c r="O94" s="29">
        <v>0.20973055304372443</v>
      </c>
      <c r="P94" s="29">
        <v>30.633371686992476</v>
      </c>
      <c r="Q94" s="29">
        <f t="shared" si="6"/>
        <v>6.1266743373984944</v>
      </c>
      <c r="R94" s="29">
        <v>0.77549674086602749</v>
      </c>
      <c r="S94" s="29">
        <f t="shared" si="7"/>
        <v>5.0382060668973438E-2</v>
      </c>
      <c r="T94" s="29">
        <v>1.0433488930672201</v>
      </c>
      <c r="U94" s="29">
        <v>7.5046999999999997</v>
      </c>
      <c r="V94" s="29">
        <v>75</v>
      </c>
      <c r="W94" s="29">
        <f t="shared" si="9"/>
        <v>2.6666666666666665</v>
      </c>
      <c r="X94" s="29">
        <f t="shared" si="10"/>
        <v>4.666666666666667</v>
      </c>
      <c r="Y94" s="29">
        <f t="shared" si="11"/>
        <v>7.333333333333333</v>
      </c>
      <c r="Z94" s="29">
        <v>234</v>
      </c>
      <c r="AA94" s="29" t="s">
        <v>2271</v>
      </c>
      <c r="AC94">
        <v>11892</v>
      </c>
      <c r="AD94">
        <v>377.68282499999998</v>
      </c>
      <c r="AE94">
        <v>31.486737999999999</v>
      </c>
      <c r="AF94">
        <v>118.91</v>
      </c>
      <c r="AG94">
        <v>331.764498</v>
      </c>
      <c r="AH94">
        <v>33.176450000000003</v>
      </c>
      <c r="AI94">
        <v>3.1756E-2</v>
      </c>
      <c r="AJ94">
        <v>2.5330999999999999E-2</v>
      </c>
      <c r="AK94">
        <v>0.79768899999999998</v>
      </c>
      <c r="AL94">
        <v>2.5075E-2</v>
      </c>
      <c r="AM94">
        <v>1.7500000000000002E-2</v>
      </c>
      <c r="AN94">
        <v>16</v>
      </c>
      <c r="AO94">
        <v>4.2363999999999999E-2</v>
      </c>
      <c r="AP94">
        <v>2.5418150000000002</v>
      </c>
      <c r="AQ94">
        <v>5.331315</v>
      </c>
      <c r="AR94">
        <v>0.42363000000000001</v>
      </c>
      <c r="AS94">
        <v>0.384411</v>
      </c>
      <c r="AT94">
        <v>39.625</v>
      </c>
      <c r="AU94">
        <v>32.698369</v>
      </c>
      <c r="AV94">
        <v>1.0968E-2</v>
      </c>
      <c r="AW94">
        <v>6.2950000000000002E-3</v>
      </c>
      <c r="AX94">
        <v>118.78678499999999</v>
      </c>
      <c r="AY94">
        <v>82.382992999999999</v>
      </c>
      <c r="AZ94">
        <v>386.14576599999998</v>
      </c>
      <c r="BA94">
        <v>105.031131</v>
      </c>
      <c r="BB94">
        <v>21.063468</v>
      </c>
      <c r="BC94">
        <v>41.224912000000003</v>
      </c>
      <c r="BD94">
        <v>8.6910810000000005</v>
      </c>
      <c r="BE94">
        <v>2.1189140000000002</v>
      </c>
    </row>
    <row r="95" spans="1:61" x14ac:dyDescent="0.25">
      <c r="A95" t="s">
        <v>465</v>
      </c>
      <c r="B95" s="29">
        <v>3</v>
      </c>
      <c r="C95" t="s">
        <v>21</v>
      </c>
      <c r="D95">
        <v>7</v>
      </c>
      <c r="E95" t="s">
        <v>1</v>
      </c>
      <c r="F95" t="s">
        <v>473</v>
      </c>
      <c r="G95" t="s">
        <v>245</v>
      </c>
      <c r="H95">
        <v>67.693920199999994</v>
      </c>
      <c r="I95">
        <v>55.905162699999998</v>
      </c>
      <c r="J95" t="s">
        <v>51</v>
      </c>
      <c r="K95" s="29">
        <v>9358</v>
      </c>
      <c r="L95" s="29">
        <v>245</v>
      </c>
      <c r="M95" s="29">
        <f t="shared" si="8"/>
        <v>2.6180807864928402</v>
      </c>
      <c r="N95" s="29">
        <v>3.1260784313726864E-2</v>
      </c>
      <c r="O95" s="29">
        <v>0.16206451826105978</v>
      </c>
      <c r="P95" s="29">
        <v>29.737250233078381</v>
      </c>
      <c r="Q95" s="29">
        <f t="shared" si="6"/>
        <v>5.2305528834843997</v>
      </c>
      <c r="R95" s="29">
        <v>0.66663500387698682</v>
      </c>
      <c r="S95" s="29">
        <f t="shared" si="7"/>
        <v>5.8479676320067231E-2</v>
      </c>
      <c r="T95" s="29">
        <v>0.96866921688784957</v>
      </c>
      <c r="U95" s="29">
        <v>7.5046999999999997</v>
      </c>
      <c r="V95" s="29">
        <v>75</v>
      </c>
      <c r="W95" s="29">
        <f t="shared" si="9"/>
        <v>2.6666666666666665</v>
      </c>
      <c r="X95" s="29">
        <f t="shared" si="10"/>
        <v>4.666666666666667</v>
      </c>
      <c r="Y95" s="29">
        <f t="shared" si="11"/>
        <v>7.333333333333333</v>
      </c>
      <c r="Z95" s="29">
        <v>234</v>
      </c>
      <c r="AA95" s="29" t="s">
        <v>2271</v>
      </c>
      <c r="AC95">
        <v>11103</v>
      </c>
      <c r="AD95">
        <v>377.68282499999998</v>
      </c>
      <c r="AE95">
        <v>29.397683000000001</v>
      </c>
      <c r="AF95">
        <v>111.01</v>
      </c>
      <c r="AG95">
        <v>281.94692700000002</v>
      </c>
      <c r="AH95">
        <v>28.194693000000001</v>
      </c>
      <c r="AI95">
        <v>3.4011E-2</v>
      </c>
      <c r="AJ95">
        <v>2.938E-2</v>
      </c>
      <c r="AK95">
        <v>0.86383299999999996</v>
      </c>
      <c r="AL95">
        <v>3.1949999999999999E-2</v>
      </c>
      <c r="AM95">
        <v>3.7499999999999999E-2</v>
      </c>
      <c r="AN95">
        <v>9</v>
      </c>
      <c r="AO95">
        <v>2.383E-2</v>
      </c>
      <c r="AP95">
        <v>1.4297709999999999</v>
      </c>
      <c r="AQ95">
        <v>2.5218410000000002</v>
      </c>
      <c r="AR95">
        <v>0.38616099999999998</v>
      </c>
      <c r="AS95">
        <v>0.124337</v>
      </c>
      <c r="AT95">
        <v>31.111111000000001</v>
      </c>
      <c r="AU95">
        <v>7.3219609999999999</v>
      </c>
      <c r="AV95">
        <v>1.2825E-2</v>
      </c>
      <c r="AW95">
        <v>7.1459999999999996E-3</v>
      </c>
      <c r="AX95">
        <v>80.430248000000006</v>
      </c>
      <c r="AY95">
        <v>9.7146159999999995</v>
      </c>
      <c r="AZ95">
        <v>746.12302099999999</v>
      </c>
      <c r="BA95">
        <v>455.94001100000003</v>
      </c>
      <c r="BB95">
        <v>44.005650000000003</v>
      </c>
      <c r="BC95">
        <v>80.770993000000004</v>
      </c>
      <c r="BD95">
        <v>6.0793419999999996</v>
      </c>
      <c r="BE95">
        <v>2.050386</v>
      </c>
    </row>
    <row r="96" spans="1:61" x14ac:dyDescent="0.25">
      <c r="A96" t="s">
        <v>465</v>
      </c>
      <c r="B96" s="29">
        <v>3</v>
      </c>
      <c r="C96" t="s">
        <v>10</v>
      </c>
      <c r="D96">
        <v>13</v>
      </c>
      <c r="E96" t="s">
        <v>1</v>
      </c>
      <c r="F96" t="s">
        <v>473</v>
      </c>
      <c r="G96" t="s">
        <v>245</v>
      </c>
      <c r="H96">
        <v>67.693920199999994</v>
      </c>
      <c r="I96">
        <v>55.905162699999998</v>
      </c>
      <c r="J96" t="s">
        <v>52</v>
      </c>
      <c r="K96" s="29">
        <v>12431</v>
      </c>
      <c r="L96" s="29">
        <v>464</v>
      </c>
      <c r="M96" s="29">
        <f t="shared" si="8"/>
        <v>3.7326039739361274</v>
      </c>
      <c r="N96" s="29">
        <v>4.5024152542371056E-2</v>
      </c>
      <c r="O96" s="29">
        <v>0.18748640347848092</v>
      </c>
      <c r="P96" s="29">
        <v>39.50243189222028</v>
      </c>
      <c r="Q96" s="29">
        <f t="shared" si="6"/>
        <v>14.995734542626298</v>
      </c>
      <c r="R96" s="29">
        <v>0.57287766750674196</v>
      </c>
      <c r="S96" s="29">
        <f t="shared" si="7"/>
        <v>0.15223701269031209</v>
      </c>
      <c r="T96" s="29">
        <v>0.97830546224180692</v>
      </c>
      <c r="U96" s="29">
        <v>7.5046999999999997</v>
      </c>
      <c r="V96" s="29">
        <v>75</v>
      </c>
      <c r="W96" s="29">
        <f t="shared" si="9"/>
        <v>2.6666666666666665</v>
      </c>
      <c r="X96" s="29">
        <f t="shared" si="10"/>
        <v>4.666666666666667</v>
      </c>
      <c r="Y96" s="29">
        <f t="shared" si="11"/>
        <v>7.333333333333333</v>
      </c>
      <c r="Z96" s="29">
        <v>234</v>
      </c>
      <c r="AA96" s="29" t="s">
        <v>2271</v>
      </c>
      <c r="AC96">
        <v>15459</v>
      </c>
      <c r="AD96">
        <v>377.68282499999998</v>
      </c>
      <c r="AE96">
        <v>40.931170000000002</v>
      </c>
      <c r="AF96">
        <v>154.57</v>
      </c>
      <c r="AG96">
        <v>578.93563099999994</v>
      </c>
      <c r="AH96">
        <v>57.893563</v>
      </c>
      <c r="AI96">
        <v>2.4428999999999999E-2</v>
      </c>
      <c r="AJ96">
        <v>1.4323000000000001E-2</v>
      </c>
      <c r="AK96">
        <v>0.58633000000000002</v>
      </c>
      <c r="AL96">
        <v>2.3050000000000001E-2</v>
      </c>
      <c r="AM96">
        <v>2.2499999999999999E-2</v>
      </c>
      <c r="AN96">
        <v>12</v>
      </c>
      <c r="AO96">
        <v>3.1773000000000003E-2</v>
      </c>
      <c r="AP96">
        <v>1.9063619999999999</v>
      </c>
      <c r="AQ96">
        <v>8.6163399999999992</v>
      </c>
      <c r="AR96">
        <v>0.90654400000000002</v>
      </c>
      <c r="AS96">
        <v>0.59866600000000003</v>
      </c>
      <c r="AT96">
        <v>111</v>
      </c>
      <c r="AU96">
        <v>71.5745</v>
      </c>
      <c r="AV96">
        <v>8.2410000000000001E-3</v>
      </c>
      <c r="AW96">
        <v>4.7229999999999998E-3</v>
      </c>
      <c r="AX96">
        <v>122.093772</v>
      </c>
      <c r="AY96">
        <v>8.4149770000000004</v>
      </c>
      <c r="AZ96">
        <v>1378.964463</v>
      </c>
      <c r="BA96">
        <v>265.97574300000002</v>
      </c>
      <c r="BB96">
        <v>12.863173</v>
      </c>
      <c r="BC96">
        <v>41.613751000000001</v>
      </c>
      <c r="BD96">
        <v>22.034842999999999</v>
      </c>
      <c r="BE96">
        <v>2.249717</v>
      </c>
      <c r="BH96">
        <f>COUNT(#REF!)</f>
        <v>0</v>
      </c>
      <c r="BI96" t="e">
        <f>BH96/BH98*100</f>
        <v>#DIV/0!</v>
      </c>
    </row>
    <row r="97" spans="1:61" x14ac:dyDescent="0.25">
      <c r="A97" t="s">
        <v>466</v>
      </c>
      <c r="B97" s="29">
        <v>3</v>
      </c>
      <c r="C97" t="s">
        <v>8</v>
      </c>
      <c r="D97">
        <v>1</v>
      </c>
      <c r="E97" t="s">
        <v>1</v>
      </c>
      <c r="F97" t="s">
        <v>473</v>
      </c>
      <c r="G97" t="s">
        <v>245</v>
      </c>
      <c r="H97">
        <v>67.693920199999994</v>
      </c>
      <c r="I97">
        <v>55.905162699999998</v>
      </c>
      <c r="J97" t="s">
        <v>50</v>
      </c>
      <c r="K97" s="29">
        <v>14032</v>
      </c>
      <c r="L97" s="29">
        <v>611</v>
      </c>
      <c r="M97" s="29">
        <f t="shared" si="8"/>
        <v>4.354332953249715</v>
      </c>
      <c r="N97" s="29">
        <v>4.958576923076876E-2</v>
      </c>
      <c r="O97" s="29">
        <v>0.18929897698367751</v>
      </c>
      <c r="P97" s="29">
        <v>40.86528069284558</v>
      </c>
      <c r="Q97" s="29">
        <f t="shared" si="6"/>
        <v>16.358583343251599</v>
      </c>
      <c r="R97" s="29">
        <v>0.74713609128511871</v>
      </c>
      <c r="S97" s="29">
        <f t="shared" si="7"/>
        <v>2.2021411088064657E-2</v>
      </c>
      <c r="T97" s="29">
        <v>0.98118676846327157</v>
      </c>
      <c r="U97" s="29">
        <v>7.5046999999999997</v>
      </c>
      <c r="V97" s="29">
        <v>75</v>
      </c>
      <c r="W97" s="29">
        <f t="shared" si="9"/>
        <v>2.6666666666666665</v>
      </c>
      <c r="X97" s="29">
        <f t="shared" si="10"/>
        <v>4.666666666666667</v>
      </c>
      <c r="Y97" s="29">
        <f t="shared" si="11"/>
        <v>7.333333333333333</v>
      </c>
      <c r="Z97" s="29">
        <v>234</v>
      </c>
      <c r="AA97" s="29" t="s">
        <v>2271</v>
      </c>
      <c r="AC97">
        <v>17022</v>
      </c>
      <c r="AD97">
        <v>398.48312499999997</v>
      </c>
      <c r="AE97">
        <v>42.716991</v>
      </c>
      <c r="AF97">
        <v>170.21</v>
      </c>
      <c r="AG97">
        <v>561.05545700000005</v>
      </c>
      <c r="AH97">
        <v>56.105545999999997</v>
      </c>
      <c r="AI97">
        <v>2.3408000000000002E-2</v>
      </c>
      <c r="AJ97">
        <v>1.8062000000000002E-2</v>
      </c>
      <c r="AK97">
        <v>0.77161599999999997</v>
      </c>
      <c r="AL97">
        <v>1.8849999999999999E-2</v>
      </c>
      <c r="AM97">
        <v>1.2500000000000001E-2</v>
      </c>
      <c r="AN97">
        <v>31</v>
      </c>
      <c r="AO97">
        <v>7.7795000000000003E-2</v>
      </c>
      <c r="AP97">
        <v>4.6677010000000001</v>
      </c>
      <c r="AQ97">
        <v>9.1528609999999997</v>
      </c>
      <c r="AR97">
        <v>0.37157899999999999</v>
      </c>
      <c r="AS97">
        <v>0.20253599999999999</v>
      </c>
      <c r="AT97">
        <v>50.258065000000002</v>
      </c>
      <c r="AU97">
        <v>27.191870999999999</v>
      </c>
      <c r="AV97">
        <v>7.5440000000000004E-3</v>
      </c>
      <c r="AW97">
        <v>4.1580000000000002E-3</v>
      </c>
      <c r="AX97">
        <v>136.497693</v>
      </c>
      <c r="AY97">
        <v>21.915744</v>
      </c>
      <c r="AZ97">
        <v>477.19895000000002</v>
      </c>
      <c r="BA97">
        <v>199.48295899999999</v>
      </c>
      <c r="BB97">
        <v>5.922091</v>
      </c>
      <c r="BC97">
        <v>28.597094999999999</v>
      </c>
      <c r="BD97">
        <v>11.574350000000001</v>
      </c>
      <c r="BE97">
        <v>7.0479409999999998</v>
      </c>
      <c r="BH97">
        <f>COUNT(#REF!)</f>
        <v>0</v>
      </c>
      <c r="BI97" t="e">
        <f>BH97/BH98*100</f>
        <v>#DIV/0!</v>
      </c>
    </row>
    <row r="98" spans="1:61" x14ac:dyDescent="0.25">
      <c r="A98" t="s">
        <v>466</v>
      </c>
      <c r="B98" s="29">
        <v>3</v>
      </c>
      <c r="C98" t="s">
        <v>3</v>
      </c>
      <c r="D98">
        <v>4</v>
      </c>
      <c r="E98" t="s">
        <v>1</v>
      </c>
      <c r="F98" t="s">
        <v>473</v>
      </c>
      <c r="G98" t="s">
        <v>245</v>
      </c>
      <c r="H98">
        <v>67.693920199999994</v>
      </c>
      <c r="I98">
        <v>55.905162699999998</v>
      </c>
      <c r="J98" t="s">
        <v>50</v>
      </c>
      <c r="K98" s="29">
        <v>1811</v>
      </c>
      <c r="L98" s="29">
        <v>122</v>
      </c>
      <c r="M98" s="29">
        <f t="shared" si="8"/>
        <v>6.736609607951408</v>
      </c>
      <c r="N98" s="29">
        <v>0.23976944444444875</v>
      </c>
      <c r="O98" s="29">
        <v>5.2421255164710696E-2</v>
      </c>
      <c r="P98" s="29">
        <v>5.2741607279606146</v>
      </c>
      <c r="Q98" s="29">
        <f t="shared" si="6"/>
        <v>19.232536621633365</v>
      </c>
      <c r="R98" s="29">
        <v>0.79121776233230789</v>
      </c>
      <c r="S98" s="29">
        <f t="shared" si="7"/>
        <v>6.6103082135253843E-2</v>
      </c>
      <c r="T98" s="29">
        <v>0.98118676846327157</v>
      </c>
      <c r="U98" s="29">
        <v>7.5046999999999997</v>
      </c>
      <c r="V98" s="29">
        <v>75</v>
      </c>
      <c r="W98" s="29">
        <f t="shared" si="9"/>
        <v>2.6666666666666665</v>
      </c>
      <c r="X98" s="29">
        <f t="shared" si="10"/>
        <v>4.666666666666667</v>
      </c>
      <c r="Y98" s="29">
        <f t="shared" si="11"/>
        <v>7.333333333333333</v>
      </c>
      <c r="Z98" s="29">
        <v>234</v>
      </c>
      <c r="AA98" s="29" t="s">
        <v>2271</v>
      </c>
      <c r="AC98">
        <v>2203</v>
      </c>
      <c r="AD98">
        <v>398.48312499999997</v>
      </c>
      <c r="AE98">
        <v>5.5284649999999997</v>
      </c>
      <c r="AF98">
        <v>21.13</v>
      </c>
      <c r="AG98">
        <v>16.086425999999999</v>
      </c>
      <c r="AH98">
        <v>1.608643</v>
      </c>
      <c r="AI98">
        <v>0.18087800000000001</v>
      </c>
      <c r="AJ98">
        <v>0.148617</v>
      </c>
      <c r="AK98">
        <v>0.82164099999999995</v>
      </c>
      <c r="AL98">
        <v>0.13850000000000001</v>
      </c>
      <c r="AM98">
        <v>6.7500000000000004E-2</v>
      </c>
      <c r="AN98">
        <v>8</v>
      </c>
      <c r="AO98">
        <v>2.0076E-2</v>
      </c>
      <c r="AP98">
        <v>1.2045680000000001</v>
      </c>
      <c r="AQ98">
        <v>10.848841999999999</v>
      </c>
      <c r="AR98">
        <v>1.685978</v>
      </c>
      <c r="AS98">
        <v>0.88911899999999999</v>
      </c>
      <c r="AT98">
        <v>29.875</v>
      </c>
      <c r="AU98">
        <v>14.176817</v>
      </c>
      <c r="AV98">
        <v>5.8389000000000003E-2</v>
      </c>
      <c r="AW98">
        <v>3.7677000000000002E-2</v>
      </c>
      <c r="AX98">
        <v>18.277158</v>
      </c>
      <c r="AY98">
        <v>4.2361709999999997</v>
      </c>
      <c r="AZ98">
        <v>209.05414999999999</v>
      </c>
      <c r="BA98">
        <v>169.23578499999999</v>
      </c>
      <c r="BB98">
        <v>25.104039</v>
      </c>
      <c r="BC98">
        <v>57.810620999999998</v>
      </c>
      <c r="BD98">
        <v>7.3255790000000003</v>
      </c>
      <c r="BE98">
        <v>1.807016</v>
      </c>
      <c r="BH98">
        <f>SUM(BH96:BH97)</f>
        <v>0</v>
      </c>
    </row>
    <row r="99" spans="1:61" x14ac:dyDescent="0.25">
      <c r="A99" t="s">
        <v>467</v>
      </c>
      <c r="B99" s="29">
        <v>3</v>
      </c>
      <c r="C99" t="s">
        <v>9</v>
      </c>
      <c r="D99">
        <v>2</v>
      </c>
      <c r="E99" t="s">
        <v>1</v>
      </c>
      <c r="F99" t="s">
        <v>473</v>
      </c>
      <c r="G99" t="s">
        <v>245</v>
      </c>
      <c r="H99">
        <v>67.693920199999994</v>
      </c>
      <c r="I99">
        <v>55.905162699999998</v>
      </c>
      <c r="J99" t="s">
        <v>50</v>
      </c>
      <c r="K99" s="29">
        <v>11823</v>
      </c>
      <c r="L99" s="29">
        <v>0</v>
      </c>
      <c r="M99" s="29">
        <f t="shared" si="8"/>
        <v>0</v>
      </c>
      <c r="N99" s="29">
        <v>0</v>
      </c>
      <c r="O99" s="29">
        <v>0</v>
      </c>
      <c r="P99" s="29">
        <v>43.848999839853271</v>
      </c>
      <c r="Q99" s="29">
        <f t="shared" si="6"/>
        <v>19.342302490259289</v>
      </c>
      <c r="R99" s="29">
        <v>0.47759816405334526</v>
      </c>
      <c r="S99" s="29">
        <f t="shared" si="7"/>
        <v>0.24751651614370879</v>
      </c>
      <c r="U99" s="29">
        <v>7.5046999999999997</v>
      </c>
      <c r="V99" s="29">
        <v>75</v>
      </c>
      <c r="W99" s="29">
        <f t="shared" si="9"/>
        <v>2.6666666666666665</v>
      </c>
      <c r="X99" s="29">
        <f t="shared" si="10"/>
        <v>4.666666666666667</v>
      </c>
      <c r="Y99" s="29">
        <f t="shared" si="11"/>
        <v>7.333333333333333</v>
      </c>
      <c r="Z99" s="29">
        <v>234</v>
      </c>
      <c r="AA99" s="29" t="s">
        <v>2271</v>
      </c>
      <c r="AC99">
        <v>13590</v>
      </c>
      <c r="AD99">
        <v>310.15592500000002</v>
      </c>
      <c r="AE99">
        <v>43.816670999999999</v>
      </c>
      <c r="AF99">
        <v>135.88999999999999</v>
      </c>
      <c r="AG99">
        <v>623.29302700000005</v>
      </c>
      <c r="AH99">
        <v>62.329303000000003</v>
      </c>
      <c r="AI99">
        <v>2.2818000000000001E-2</v>
      </c>
      <c r="AJ99">
        <v>1.1036000000000001E-2</v>
      </c>
      <c r="AK99">
        <v>0.48365599999999997</v>
      </c>
      <c r="AL99">
        <v>2.0725E-2</v>
      </c>
      <c r="AM99">
        <v>1.7500000000000002E-2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61" x14ac:dyDescent="0.25">
      <c r="A100" t="s">
        <v>468</v>
      </c>
      <c r="B100" s="29">
        <v>3</v>
      </c>
      <c r="C100" t="s">
        <v>17</v>
      </c>
      <c r="D100">
        <v>8</v>
      </c>
      <c r="E100" t="s">
        <v>1</v>
      </c>
      <c r="F100" t="s">
        <v>473</v>
      </c>
      <c r="G100" t="s">
        <v>245</v>
      </c>
      <c r="H100">
        <v>67.693920199999994</v>
      </c>
      <c r="I100">
        <v>55.905162699999998</v>
      </c>
      <c r="J100" t="s">
        <v>51</v>
      </c>
      <c r="K100" s="29">
        <v>15259</v>
      </c>
      <c r="L100" s="29">
        <v>310</v>
      </c>
      <c r="M100" s="29">
        <f t="shared" si="8"/>
        <v>2.0315879153286582</v>
      </c>
      <c r="N100" s="29">
        <v>2.9971511627909099E-2</v>
      </c>
      <c r="O100" s="29">
        <v>0.16376274808039651</v>
      </c>
      <c r="P100" s="29">
        <v>58.112924952529546</v>
      </c>
      <c r="Q100" s="29">
        <f t="shared" si="6"/>
        <v>33.606227602935562</v>
      </c>
      <c r="R100" s="29">
        <v>0.80064600809533537</v>
      </c>
      <c r="S100" s="29">
        <f t="shared" si="7"/>
        <v>7.553132789828132E-2</v>
      </c>
      <c r="U100" s="29">
        <v>7.5046999999999997</v>
      </c>
      <c r="V100" s="29">
        <v>75</v>
      </c>
      <c r="W100" s="29">
        <f t="shared" si="9"/>
        <v>2.6666666666666665</v>
      </c>
      <c r="X100" s="29">
        <f t="shared" si="10"/>
        <v>4.666666666666667</v>
      </c>
      <c r="Y100" s="29">
        <f t="shared" si="11"/>
        <v>7.333333333333333</v>
      </c>
      <c r="Z100" s="29">
        <v>234</v>
      </c>
      <c r="AA100" s="29" t="s">
        <v>2271</v>
      </c>
      <c r="AC100">
        <v>18904</v>
      </c>
      <c r="AD100">
        <v>306.62032499999998</v>
      </c>
      <c r="AE100">
        <v>61.652794999999998</v>
      </c>
      <c r="AF100">
        <v>189.03</v>
      </c>
      <c r="AG100">
        <v>766.45905900000002</v>
      </c>
      <c r="AH100">
        <v>76.645905999999997</v>
      </c>
      <c r="AI100">
        <v>1.6216000000000001E-2</v>
      </c>
      <c r="AJ100">
        <v>1.3602E-2</v>
      </c>
      <c r="AK100">
        <v>0.83876600000000001</v>
      </c>
      <c r="AL100">
        <v>1.2525E-2</v>
      </c>
      <c r="AM100">
        <v>7.4999999999999997E-3</v>
      </c>
      <c r="AN100">
        <v>31</v>
      </c>
      <c r="AO100">
        <v>0.101102</v>
      </c>
      <c r="AP100">
        <v>6.0661339999999999</v>
      </c>
      <c r="AQ100">
        <v>7.188955</v>
      </c>
      <c r="AR100">
        <v>0.25466899999999998</v>
      </c>
      <c r="AS100">
        <v>0.11401500000000001</v>
      </c>
      <c r="AT100">
        <v>43.838709999999999</v>
      </c>
      <c r="AU100">
        <v>17.987212</v>
      </c>
      <c r="AV100">
        <v>5.9449999999999998E-3</v>
      </c>
      <c r="AW100">
        <v>2.9190000000000002E-3</v>
      </c>
      <c r="AX100">
        <v>171.23381699999999</v>
      </c>
      <c r="AY100">
        <v>16.423323</v>
      </c>
      <c r="AZ100">
        <v>642.81206399999996</v>
      </c>
      <c r="BA100">
        <v>339.29146500000002</v>
      </c>
      <c r="BB100">
        <v>3.8312379999999999</v>
      </c>
      <c r="BC100">
        <v>16.604008</v>
      </c>
      <c r="BD100">
        <v>8.4261549999999996</v>
      </c>
      <c r="BE100">
        <v>7.0573050000000004</v>
      </c>
    </row>
    <row r="101" spans="1:61" x14ac:dyDescent="0.25">
      <c r="A101" t="s">
        <v>469</v>
      </c>
      <c r="B101" s="29">
        <v>3</v>
      </c>
      <c r="C101" t="s">
        <v>10</v>
      </c>
      <c r="D101">
        <v>13</v>
      </c>
      <c r="E101" t="s">
        <v>1</v>
      </c>
      <c r="F101" t="s">
        <v>473</v>
      </c>
      <c r="G101" t="s">
        <v>244</v>
      </c>
      <c r="H101">
        <v>67.693920199999994</v>
      </c>
      <c r="I101">
        <v>55.905162699999998</v>
      </c>
      <c r="J101" t="s">
        <v>51</v>
      </c>
      <c r="K101" s="29">
        <v>6856</v>
      </c>
      <c r="L101" s="29">
        <v>121</v>
      </c>
      <c r="M101" s="29">
        <f t="shared" si="8"/>
        <v>1.76487747957993</v>
      </c>
      <c r="N101" s="29">
        <v>3.1808928571427732E-2</v>
      </c>
      <c r="O101" s="29">
        <v>9.4598945835756315E-2</v>
      </c>
      <c r="P101" s="29">
        <v>23.163227594640901</v>
      </c>
      <c r="Q101" s="29">
        <f t="shared" si="6"/>
        <v>1.3434697549530803</v>
      </c>
      <c r="R101" s="29">
        <v>0.61239962458414321</v>
      </c>
      <c r="S101" s="29">
        <f t="shared" si="7"/>
        <v>0.11271505561291084</v>
      </c>
      <c r="T101" s="29">
        <v>0.53971417214834694</v>
      </c>
      <c r="U101" s="29">
        <v>7.5046999999999997</v>
      </c>
      <c r="V101" s="29">
        <v>75</v>
      </c>
      <c r="W101" s="29">
        <f t="shared" si="9"/>
        <v>2.6666666666666665</v>
      </c>
      <c r="X101" s="29">
        <f t="shared" si="10"/>
        <v>4.666666666666667</v>
      </c>
      <c r="Y101" s="29">
        <f t="shared" si="11"/>
        <v>7.333333333333333</v>
      </c>
      <c r="Z101" s="29">
        <v>234</v>
      </c>
      <c r="AA101" s="29" t="s">
        <v>2271</v>
      </c>
      <c r="AC101">
        <v>7359</v>
      </c>
      <c r="AD101">
        <v>316.86432500000001</v>
      </c>
      <c r="AE101">
        <v>23.224450999999998</v>
      </c>
      <c r="AF101">
        <v>73.58</v>
      </c>
      <c r="AG101">
        <v>172.56559200000001</v>
      </c>
      <c r="AH101">
        <v>17.256558999999999</v>
      </c>
      <c r="AI101">
        <v>4.3054000000000002E-2</v>
      </c>
      <c r="AJ101">
        <v>2.6419999999999999E-2</v>
      </c>
      <c r="AK101">
        <v>0.61365499999999995</v>
      </c>
      <c r="AL101">
        <v>3.875E-2</v>
      </c>
      <c r="AM101">
        <v>3.7499999999999999E-2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61" x14ac:dyDescent="0.25">
      <c r="A102" t="s">
        <v>469</v>
      </c>
      <c r="B102" s="29">
        <v>3</v>
      </c>
      <c r="C102" t="s">
        <v>42</v>
      </c>
      <c r="D102">
        <v>13</v>
      </c>
      <c r="E102" t="s">
        <v>7</v>
      </c>
      <c r="F102" t="s">
        <v>473</v>
      </c>
      <c r="G102" t="s">
        <v>244</v>
      </c>
      <c r="H102">
        <v>67.693920199999994</v>
      </c>
      <c r="I102">
        <v>55.905162699999998</v>
      </c>
      <c r="J102" t="s">
        <v>51</v>
      </c>
      <c r="K102" s="29">
        <v>8910</v>
      </c>
      <c r="L102" s="29">
        <v>85</v>
      </c>
      <c r="M102" s="29">
        <f t="shared" si="8"/>
        <v>0.95398428731762064</v>
      </c>
      <c r="N102" s="29">
        <v>2.9504411764710053E-2</v>
      </c>
      <c r="O102" s="29">
        <v>5.7435074257423474E-2</v>
      </c>
      <c r="P102" s="29">
        <v>30.102735978449598</v>
      </c>
      <c r="Q102" s="29">
        <f t="shared" si="6"/>
        <v>5.5960386288556165</v>
      </c>
      <c r="R102" s="29">
        <v>0.69758563788906547</v>
      </c>
      <c r="S102" s="29">
        <f t="shared" si="7"/>
        <v>2.7529042307988583E-2</v>
      </c>
      <c r="T102" s="29">
        <v>0.52384311783774473</v>
      </c>
      <c r="U102" s="29">
        <v>7.5046999999999997</v>
      </c>
      <c r="V102" s="29">
        <v>75</v>
      </c>
      <c r="W102" s="29">
        <f t="shared" si="9"/>
        <v>2.6666666666666665</v>
      </c>
      <c r="X102" s="29">
        <f t="shared" si="10"/>
        <v>4.666666666666667</v>
      </c>
      <c r="Y102" s="29">
        <f t="shared" si="11"/>
        <v>7.333333333333333</v>
      </c>
      <c r="Z102" s="29">
        <v>234</v>
      </c>
      <c r="AA102" s="29" t="s">
        <v>2271</v>
      </c>
      <c r="AC102">
        <v>9563</v>
      </c>
      <c r="AD102">
        <v>316.86432500000001</v>
      </c>
      <c r="AE102">
        <v>30.180109000000002</v>
      </c>
      <c r="AF102">
        <v>95.62</v>
      </c>
      <c r="AG102">
        <v>235.47499999999999</v>
      </c>
      <c r="AH102">
        <v>23.547499999999999</v>
      </c>
      <c r="AI102">
        <v>3.3133000000000003E-2</v>
      </c>
      <c r="AJ102">
        <v>2.3172999999999999E-2</v>
      </c>
      <c r="AK102">
        <v>0.69939499999999999</v>
      </c>
      <c r="AL102">
        <v>3.0175E-2</v>
      </c>
      <c r="AM102">
        <v>3.2500000000000001E-2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61" x14ac:dyDescent="0.25">
      <c r="A103" t="s">
        <v>469</v>
      </c>
      <c r="B103" s="29">
        <v>3</v>
      </c>
      <c r="C103" t="s">
        <v>5</v>
      </c>
      <c r="D103">
        <v>14</v>
      </c>
      <c r="E103" t="s">
        <v>1</v>
      </c>
      <c r="F103" t="s">
        <v>473</v>
      </c>
      <c r="G103" t="s">
        <v>244</v>
      </c>
      <c r="H103">
        <v>67.693920199999994</v>
      </c>
      <c r="I103">
        <v>55.905162699999998</v>
      </c>
      <c r="J103" t="s">
        <v>50</v>
      </c>
      <c r="K103" s="29">
        <v>6696</v>
      </c>
      <c r="L103" s="29">
        <v>135</v>
      </c>
      <c r="M103" s="29">
        <f t="shared" si="8"/>
        <v>2.0161290322580645</v>
      </c>
      <c r="N103" s="29">
        <v>6.3602380952378634E-2</v>
      </c>
      <c r="O103" s="29">
        <v>7.0949209376817229E-2</v>
      </c>
      <c r="P103" s="29">
        <v>22.622662189865153</v>
      </c>
      <c r="Q103" s="29">
        <f t="shared" si="6"/>
        <v>1.8840351597288283</v>
      </c>
      <c r="R103" s="29">
        <v>0.51825262416636786</v>
      </c>
      <c r="S103" s="29">
        <f t="shared" si="7"/>
        <v>0.20686205603068619</v>
      </c>
      <c r="T103" s="29">
        <v>1.0635572899860917</v>
      </c>
      <c r="U103" s="29">
        <v>7.5046999999999997</v>
      </c>
      <c r="V103" s="29">
        <v>75</v>
      </c>
      <c r="W103" s="29">
        <f t="shared" si="9"/>
        <v>2.6666666666666665</v>
      </c>
      <c r="X103" s="29">
        <f t="shared" si="10"/>
        <v>4.666666666666667</v>
      </c>
      <c r="Y103" s="29">
        <f t="shared" si="11"/>
        <v>7.333333333333333</v>
      </c>
      <c r="Z103" s="29">
        <v>234</v>
      </c>
      <c r="AA103" s="29" t="s">
        <v>2271</v>
      </c>
      <c r="AC103">
        <v>7174</v>
      </c>
      <c r="AD103">
        <v>316.86432500000001</v>
      </c>
      <c r="AE103">
        <v>22.640605000000001</v>
      </c>
      <c r="AF103">
        <v>71.73</v>
      </c>
      <c r="AG103">
        <v>175.233778</v>
      </c>
      <c r="AH103">
        <v>17.523378000000001</v>
      </c>
      <c r="AI103">
        <v>4.4155E-2</v>
      </c>
      <c r="AJ103">
        <v>2.3004E-2</v>
      </c>
      <c r="AK103">
        <v>0.52097800000000005</v>
      </c>
      <c r="AL103">
        <v>4.0974999999999998E-2</v>
      </c>
      <c r="AM103">
        <v>3.7499999999999999E-2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61" x14ac:dyDescent="0.25">
      <c r="A104" t="s">
        <v>470</v>
      </c>
      <c r="B104" s="29">
        <v>3</v>
      </c>
      <c r="C104" t="s">
        <v>2</v>
      </c>
      <c r="D104">
        <v>3</v>
      </c>
      <c r="E104" t="s">
        <v>1</v>
      </c>
      <c r="F104" t="s">
        <v>473</v>
      </c>
      <c r="G104" t="s">
        <v>244</v>
      </c>
      <c r="H104">
        <v>67.693920199999994</v>
      </c>
      <c r="I104">
        <v>55.905162699999998</v>
      </c>
      <c r="J104" t="s">
        <v>51</v>
      </c>
      <c r="K104" s="29">
        <v>15538</v>
      </c>
      <c r="L104" s="29">
        <v>92</v>
      </c>
      <c r="M104" s="29">
        <f t="shared" si="8"/>
        <v>0.59209679495430556</v>
      </c>
      <c r="N104" s="29">
        <v>2.6052777777773411E-2</v>
      </c>
      <c r="O104" s="29">
        <v>4.372714213648124E-2</v>
      </c>
      <c r="P104" s="29">
        <v>37.746240806480301</v>
      </c>
      <c r="Q104" s="29">
        <f t="shared" si="6"/>
        <v>13.23954345688632</v>
      </c>
      <c r="R104" s="29">
        <v>0.58987446407771338</v>
      </c>
      <c r="S104" s="29">
        <f t="shared" si="7"/>
        <v>0.13524021611934067</v>
      </c>
      <c r="T104" s="29">
        <v>0.74693620997096644</v>
      </c>
      <c r="U104" s="29">
        <v>7.5046999999999997</v>
      </c>
      <c r="V104" s="29">
        <v>75</v>
      </c>
      <c r="W104" s="29">
        <f t="shared" si="9"/>
        <v>2.6666666666666665</v>
      </c>
      <c r="X104" s="29">
        <f t="shared" si="10"/>
        <v>4.666666666666667</v>
      </c>
      <c r="Y104" s="29">
        <f t="shared" si="11"/>
        <v>7.333333333333333</v>
      </c>
      <c r="Z104" s="29">
        <v>234</v>
      </c>
      <c r="AA104" s="29" t="s">
        <v>2271</v>
      </c>
      <c r="AC104">
        <v>18852</v>
      </c>
      <c r="AD104">
        <v>502.96530000000001</v>
      </c>
      <c r="AE104">
        <v>37.481710999999997</v>
      </c>
      <c r="AF104">
        <v>188.51</v>
      </c>
      <c r="AG104">
        <v>653.87501099999997</v>
      </c>
      <c r="AH104">
        <v>65.387501</v>
      </c>
      <c r="AI104">
        <v>2.6675000000000001E-2</v>
      </c>
      <c r="AJ104">
        <v>1.5959000000000001E-2</v>
      </c>
      <c r="AK104">
        <v>0.59827699999999995</v>
      </c>
      <c r="AL104">
        <v>2.3675000000000002E-2</v>
      </c>
      <c r="AM104">
        <v>2.2499999999999999E-2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61" x14ac:dyDescent="0.25">
      <c r="A105" t="s">
        <v>470</v>
      </c>
      <c r="B105" s="29">
        <v>3</v>
      </c>
      <c r="C105" t="s">
        <v>32</v>
      </c>
      <c r="D105">
        <v>3</v>
      </c>
      <c r="E105" t="s">
        <v>7</v>
      </c>
      <c r="F105" t="s">
        <v>473</v>
      </c>
      <c r="G105" t="s">
        <v>244</v>
      </c>
      <c r="H105">
        <v>67.693920199999994</v>
      </c>
      <c r="I105">
        <v>55.905162699999998</v>
      </c>
      <c r="J105" t="s">
        <v>50</v>
      </c>
      <c r="K105" s="29">
        <v>19066</v>
      </c>
      <c r="L105" s="29">
        <v>45</v>
      </c>
      <c r="M105" s="29">
        <f t="shared" si="8"/>
        <v>0.23602223853980911</v>
      </c>
      <c r="N105" s="29">
        <v>1.8439999999995925E-2</v>
      </c>
      <c r="O105" s="29">
        <v>2.4292856742489575E-2</v>
      </c>
      <c r="P105" s="29">
        <v>46.316760665230625</v>
      </c>
      <c r="Q105" s="29">
        <f t="shared" si="6"/>
        <v>21.810063315636643</v>
      </c>
      <c r="R105" s="29">
        <v>0.46115828191190217</v>
      </c>
      <c r="S105" s="29">
        <f t="shared" si="7"/>
        <v>0.26395639828515188</v>
      </c>
      <c r="T105" s="29">
        <v>0.75810739979621156</v>
      </c>
      <c r="U105" s="29">
        <v>7.5046999999999997</v>
      </c>
      <c r="V105" s="29">
        <v>75</v>
      </c>
      <c r="W105" s="29">
        <f t="shared" si="9"/>
        <v>2.6666666666666665</v>
      </c>
      <c r="X105" s="29">
        <f t="shared" si="10"/>
        <v>4.666666666666667</v>
      </c>
      <c r="Y105" s="29">
        <f t="shared" si="11"/>
        <v>7.333333333333333</v>
      </c>
      <c r="Z105" s="29">
        <v>234</v>
      </c>
      <c r="AA105" s="29" t="s">
        <v>2271</v>
      </c>
      <c r="AC105">
        <v>23493</v>
      </c>
      <c r="AD105">
        <v>502.96530000000001</v>
      </c>
      <c r="AE105">
        <v>46.708987999999998</v>
      </c>
      <c r="AF105">
        <v>234.92</v>
      </c>
      <c r="AG105">
        <v>1012.258383</v>
      </c>
      <c r="AH105">
        <v>101.225838</v>
      </c>
      <c r="AI105">
        <v>2.1406999999999999E-2</v>
      </c>
      <c r="AJ105">
        <v>9.868E-3</v>
      </c>
      <c r="AK105">
        <v>0.46095999999999998</v>
      </c>
      <c r="AL105">
        <v>1.9875E-2</v>
      </c>
      <c r="AM105">
        <v>1.7500000000000002E-2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61" x14ac:dyDescent="0.25">
      <c r="A106" t="s">
        <v>470</v>
      </c>
      <c r="B106" s="29">
        <v>3</v>
      </c>
      <c r="C106" t="s">
        <v>3</v>
      </c>
      <c r="D106">
        <v>4</v>
      </c>
      <c r="E106" t="s">
        <v>1</v>
      </c>
      <c r="F106" t="s">
        <v>473</v>
      </c>
      <c r="G106" t="s">
        <v>244</v>
      </c>
      <c r="H106">
        <v>67.693920199999994</v>
      </c>
      <c r="I106">
        <v>55.905162699999998</v>
      </c>
      <c r="J106" t="s">
        <v>51</v>
      </c>
      <c r="K106" s="29">
        <v>15251</v>
      </c>
      <c r="L106" s="29">
        <v>491</v>
      </c>
      <c r="M106" s="29">
        <f t="shared" si="8"/>
        <v>3.2194610189495774</v>
      </c>
      <c r="N106" s="29">
        <v>4.9773015873013277E-2</v>
      </c>
      <c r="O106" s="29">
        <v>0.15304499747768432</v>
      </c>
      <c r="P106" s="29">
        <v>37.049035817970854</v>
      </c>
      <c r="Q106" s="29">
        <f t="shared" si="6"/>
        <v>12.542338468376872</v>
      </c>
      <c r="R106" s="29">
        <v>0.59897088533108278</v>
      </c>
      <c r="S106" s="29">
        <f t="shared" si="7"/>
        <v>0.12614379486597127</v>
      </c>
      <c r="T106" s="29">
        <v>0.99202180097205594</v>
      </c>
      <c r="U106" s="29">
        <v>7.5046999999999997</v>
      </c>
      <c r="V106" s="29">
        <v>75</v>
      </c>
      <c r="W106" s="29">
        <f t="shared" si="9"/>
        <v>2.6666666666666665</v>
      </c>
      <c r="X106" s="29">
        <f t="shared" si="10"/>
        <v>4.666666666666667</v>
      </c>
      <c r="Y106" s="29">
        <f t="shared" si="11"/>
        <v>7.333333333333333</v>
      </c>
      <c r="Z106" s="29">
        <v>234</v>
      </c>
      <c r="AA106" s="29" t="s">
        <v>2271</v>
      </c>
      <c r="AC106">
        <v>18753</v>
      </c>
      <c r="AD106">
        <v>502.96530000000001</v>
      </c>
      <c r="AE106">
        <v>37.284877999999999</v>
      </c>
      <c r="AF106">
        <v>187.52</v>
      </c>
      <c r="AG106">
        <v>635.94289800000001</v>
      </c>
      <c r="AH106">
        <v>63.594290000000001</v>
      </c>
      <c r="AI106">
        <v>2.6817000000000001E-2</v>
      </c>
      <c r="AJ106">
        <v>1.6357E-2</v>
      </c>
      <c r="AK106">
        <v>0.60994700000000002</v>
      </c>
      <c r="AL106">
        <v>2.3775000000000001E-2</v>
      </c>
      <c r="AM106">
        <v>2.2499999999999999E-2</v>
      </c>
      <c r="AN106">
        <v>8</v>
      </c>
      <c r="AO106">
        <v>1.5906E-2</v>
      </c>
      <c r="AP106">
        <v>0.95433999999999997</v>
      </c>
      <c r="AQ106">
        <v>1.37578</v>
      </c>
      <c r="AR106">
        <v>0.28719099999999997</v>
      </c>
      <c r="AS106">
        <v>0.173287</v>
      </c>
      <c r="AT106">
        <v>32.25</v>
      </c>
      <c r="AU106">
        <v>15.563235000000001</v>
      </c>
      <c r="AV106">
        <v>9.1900000000000003E-3</v>
      </c>
      <c r="AW106">
        <v>4.7829999999999999E-3</v>
      </c>
      <c r="AX106">
        <v>160.342162</v>
      </c>
      <c r="AY106">
        <v>134.34720300000001</v>
      </c>
      <c r="AZ106">
        <v>415.440156</v>
      </c>
      <c r="BA106">
        <v>99.122934999999998</v>
      </c>
      <c r="BB106">
        <v>45.9559</v>
      </c>
      <c r="BC106">
        <v>99.513378000000003</v>
      </c>
      <c r="BD106">
        <v>7.6714169999999999</v>
      </c>
      <c r="BE106">
        <v>1.3698699999999999</v>
      </c>
    </row>
    <row r="107" spans="1:61" x14ac:dyDescent="0.25">
      <c r="A107" t="s">
        <v>470</v>
      </c>
      <c r="B107" s="29">
        <v>3</v>
      </c>
      <c r="C107" t="s">
        <v>10</v>
      </c>
      <c r="D107">
        <v>13</v>
      </c>
      <c r="E107" t="s">
        <v>1</v>
      </c>
      <c r="F107" t="s">
        <v>473</v>
      </c>
      <c r="G107" t="s">
        <v>244</v>
      </c>
      <c r="H107">
        <v>67.693920199999994</v>
      </c>
      <c r="I107">
        <v>55.905162699999998</v>
      </c>
      <c r="J107" t="s">
        <v>51</v>
      </c>
      <c r="K107" s="29">
        <v>8852</v>
      </c>
      <c r="L107" s="29">
        <v>241</v>
      </c>
      <c r="M107" s="29">
        <f t="shared" si="8"/>
        <v>2.7225485765928603</v>
      </c>
      <c r="N107" s="29">
        <v>6.1562179487178049E-2</v>
      </c>
      <c r="O107" s="29">
        <v>9.4742141295709348E-2</v>
      </c>
      <c r="P107" s="29">
        <v>21.504036788451774</v>
      </c>
      <c r="Q107" s="29">
        <f t="shared" si="6"/>
        <v>3.002660561142207</v>
      </c>
      <c r="R107" s="29">
        <v>0.55272458402145963</v>
      </c>
      <c r="S107" s="29">
        <f t="shared" si="7"/>
        <v>0.17239009617559442</v>
      </c>
      <c r="T107" s="29">
        <v>0.96345083504522411</v>
      </c>
      <c r="U107" s="29">
        <v>7.5046999999999997</v>
      </c>
      <c r="V107" s="29">
        <v>75</v>
      </c>
      <c r="W107" s="29">
        <f t="shared" si="9"/>
        <v>2.6666666666666665</v>
      </c>
      <c r="X107" s="29">
        <f t="shared" si="10"/>
        <v>4.666666666666667</v>
      </c>
      <c r="Y107" s="29">
        <f t="shared" si="11"/>
        <v>7.333333333333333</v>
      </c>
      <c r="Z107" s="29">
        <v>234</v>
      </c>
      <c r="AA107" s="29" t="s">
        <v>2271</v>
      </c>
      <c r="AC107">
        <v>10538</v>
      </c>
      <c r="AD107">
        <v>502.96530000000001</v>
      </c>
      <c r="AE107">
        <v>20.951744000000001</v>
      </c>
      <c r="AF107">
        <v>105.37</v>
      </c>
      <c r="AG107">
        <v>245.57119800000001</v>
      </c>
      <c r="AH107">
        <v>24.557120000000001</v>
      </c>
      <c r="AI107">
        <v>4.7724999999999997E-2</v>
      </c>
      <c r="AJ107">
        <v>2.7248999999999999E-2</v>
      </c>
      <c r="AK107">
        <v>0.57095300000000004</v>
      </c>
      <c r="AL107">
        <v>4.2700000000000002E-2</v>
      </c>
      <c r="AM107">
        <v>3.7499999999999999E-2</v>
      </c>
      <c r="AN107">
        <v>2</v>
      </c>
      <c r="AO107">
        <v>3.9760000000000004E-3</v>
      </c>
      <c r="AP107">
        <v>0.23858499999999999</v>
      </c>
      <c r="AQ107">
        <v>0.53141000000000005</v>
      </c>
      <c r="AR107">
        <v>0.48996299999999998</v>
      </c>
      <c r="AS107">
        <v>4.3151000000000002E-2</v>
      </c>
      <c r="AT107">
        <v>28</v>
      </c>
      <c r="AU107">
        <v>2.828427</v>
      </c>
      <c r="AV107">
        <v>1.8147E-2</v>
      </c>
      <c r="AW107">
        <v>7.2459999999999998E-3</v>
      </c>
      <c r="AX107">
        <v>55.06561</v>
      </c>
      <c r="AY107">
        <v>0.92309200000000002</v>
      </c>
      <c r="AZ107">
        <v>143.88674399999999</v>
      </c>
      <c r="BA107">
        <v>14.924776</v>
      </c>
      <c r="BB107">
        <v>270.63932499999999</v>
      </c>
      <c r="BC107">
        <v>0</v>
      </c>
      <c r="BD107">
        <v>5.4378039999999999</v>
      </c>
      <c r="BE107">
        <v>0.41574</v>
      </c>
    </row>
    <row r="108" spans="1:61" x14ac:dyDescent="0.25">
      <c r="A108" t="s">
        <v>470</v>
      </c>
      <c r="B108" s="29">
        <v>3</v>
      </c>
      <c r="C108" t="s">
        <v>5</v>
      </c>
      <c r="D108">
        <v>14</v>
      </c>
      <c r="E108" t="s">
        <v>1</v>
      </c>
      <c r="F108" t="s">
        <v>473</v>
      </c>
      <c r="G108" t="s">
        <v>244</v>
      </c>
      <c r="H108">
        <v>67.693920199999994</v>
      </c>
      <c r="I108">
        <v>55.905162699999998</v>
      </c>
      <c r="J108" t="s">
        <v>51</v>
      </c>
      <c r="K108" s="29">
        <v>14571</v>
      </c>
      <c r="L108" s="29">
        <v>320</v>
      </c>
      <c r="M108" s="29">
        <f t="shared" si="8"/>
        <v>2.1961430238144257</v>
      </c>
      <c r="N108" s="29">
        <v>3.8111363636362049E-2</v>
      </c>
      <c r="O108" s="29">
        <v>0.13361071208369266</v>
      </c>
      <c r="P108" s="29">
        <v>35.397121559481562</v>
      </c>
      <c r="Q108" s="29">
        <f t="shared" si="6"/>
        <v>10.890424209887581</v>
      </c>
      <c r="R108" s="29">
        <v>1.0279818529895293</v>
      </c>
      <c r="S108" s="29">
        <f t="shared" si="7"/>
        <v>0.30286717279247521</v>
      </c>
      <c r="T108" s="29">
        <v>0.99278398577699023</v>
      </c>
      <c r="U108" s="29">
        <v>7.5046999999999997</v>
      </c>
      <c r="V108" s="29">
        <v>75</v>
      </c>
      <c r="W108" s="29">
        <f t="shared" si="9"/>
        <v>2.6666666666666665</v>
      </c>
      <c r="X108" s="29">
        <f t="shared" si="10"/>
        <v>4.666666666666667</v>
      </c>
      <c r="Y108" s="29">
        <f t="shared" si="11"/>
        <v>7.333333333333333</v>
      </c>
      <c r="Z108" s="29">
        <v>234</v>
      </c>
      <c r="AA108" s="29" t="s">
        <v>2271</v>
      </c>
      <c r="AC108">
        <v>17475</v>
      </c>
      <c r="AD108">
        <v>502.96530000000001</v>
      </c>
      <c r="AE108">
        <v>34.743948000000003</v>
      </c>
      <c r="AF108">
        <v>174.58</v>
      </c>
      <c r="AG108">
        <v>570.50427100000002</v>
      </c>
      <c r="AH108">
        <v>57.050426999999999</v>
      </c>
      <c r="AI108">
        <v>2.878E-2</v>
      </c>
      <c r="AJ108">
        <v>3.2670999999999999E-2</v>
      </c>
      <c r="AK108">
        <v>1.1351979999999999</v>
      </c>
      <c r="AL108">
        <v>2.5000000000000001E-2</v>
      </c>
      <c r="AM108">
        <v>2.2499999999999999E-2</v>
      </c>
      <c r="AN108">
        <v>4</v>
      </c>
      <c r="AO108">
        <v>7.953E-3</v>
      </c>
      <c r="AP108">
        <v>0.47716999999999998</v>
      </c>
      <c r="AQ108">
        <v>0.81258900000000001</v>
      </c>
      <c r="AR108">
        <v>0.36778699999999998</v>
      </c>
      <c r="AS108">
        <v>0.28245500000000001</v>
      </c>
      <c r="AT108">
        <v>35.5</v>
      </c>
      <c r="AU108">
        <v>17.483325000000001</v>
      </c>
      <c r="AV108">
        <v>1.0661E-2</v>
      </c>
      <c r="AW108">
        <v>6.3949999999999996E-3</v>
      </c>
      <c r="AX108">
        <v>111.260898</v>
      </c>
      <c r="AY108">
        <v>35.869757</v>
      </c>
      <c r="AZ108">
        <v>534.36618699999997</v>
      </c>
      <c r="BA108">
        <v>409.62845900000002</v>
      </c>
      <c r="BB108">
        <v>85.659717000000001</v>
      </c>
      <c r="BC108">
        <v>146.89742899999999</v>
      </c>
      <c r="BD108">
        <v>7.4641229999999998</v>
      </c>
      <c r="BE108">
        <v>0.95581400000000005</v>
      </c>
    </row>
    <row r="109" spans="1:61" x14ac:dyDescent="0.25">
      <c r="A109" t="s">
        <v>471</v>
      </c>
      <c r="B109" s="29">
        <v>3</v>
      </c>
      <c r="C109" t="s">
        <v>9</v>
      </c>
      <c r="D109">
        <v>2</v>
      </c>
      <c r="E109" t="s">
        <v>1</v>
      </c>
      <c r="F109" t="s">
        <v>473</v>
      </c>
      <c r="G109" t="s">
        <v>244</v>
      </c>
      <c r="H109">
        <v>67.693920199999994</v>
      </c>
      <c r="I109">
        <v>55.905162699999998</v>
      </c>
      <c r="J109" t="s">
        <v>51</v>
      </c>
      <c r="K109" s="29">
        <v>7165</v>
      </c>
      <c r="L109" s="29">
        <v>166</v>
      </c>
      <c r="M109" s="29">
        <f t="shared" si="8"/>
        <v>2.3168178646196793</v>
      </c>
      <c r="N109" s="29">
        <v>2.8837500000000425E-2</v>
      </c>
      <c r="O109" s="29">
        <v>0.15094127443555352</v>
      </c>
      <c r="P109" s="29">
        <v>31.808653862668852</v>
      </c>
      <c r="Q109" s="29">
        <f t="shared" si="6"/>
        <v>7.3019565130748703</v>
      </c>
      <c r="R109" s="29">
        <v>0.72782096881409797</v>
      </c>
      <c r="S109" s="29">
        <f t="shared" si="7"/>
        <v>2.7062886170439171E-3</v>
      </c>
      <c r="U109" s="29">
        <v>7.5046999999999997</v>
      </c>
      <c r="V109" s="29">
        <v>75</v>
      </c>
      <c r="W109" s="29">
        <f t="shared" si="9"/>
        <v>2.6666666666666665</v>
      </c>
      <c r="X109" s="29">
        <f t="shared" si="10"/>
        <v>4.666666666666667</v>
      </c>
      <c r="Y109" s="29">
        <f t="shared" si="11"/>
        <v>7.333333333333333</v>
      </c>
      <c r="Z109" s="29">
        <v>234</v>
      </c>
      <c r="AA109" s="29" t="s">
        <v>2271</v>
      </c>
      <c r="AC109">
        <v>9608</v>
      </c>
      <c r="AD109">
        <v>305.25922500000001</v>
      </c>
      <c r="AE109">
        <v>31.474888</v>
      </c>
      <c r="AF109">
        <v>96.07</v>
      </c>
      <c r="AG109">
        <v>242.762775</v>
      </c>
      <c r="AH109">
        <v>24.276278000000001</v>
      </c>
      <c r="AI109">
        <v>3.1768999999999999E-2</v>
      </c>
      <c r="AJ109">
        <v>2.3326E-2</v>
      </c>
      <c r="AK109">
        <v>0.73423499999999997</v>
      </c>
      <c r="AL109">
        <v>2.8174999999999999E-2</v>
      </c>
      <c r="AM109">
        <v>2.2499999999999999E-2</v>
      </c>
      <c r="AN109">
        <v>1</v>
      </c>
      <c r="AO109">
        <v>3.2759999999999998E-3</v>
      </c>
      <c r="AP109">
        <v>0.19655400000000001</v>
      </c>
      <c r="AQ109">
        <v>0.41632000000000002</v>
      </c>
      <c r="AR109">
        <v>0.49532500000000002</v>
      </c>
      <c r="AS109">
        <v>0</v>
      </c>
      <c r="AT109">
        <v>40</v>
      </c>
      <c r="AU109">
        <v>0</v>
      </c>
      <c r="AV109">
        <v>1.2701E-2</v>
      </c>
      <c r="AW109">
        <v>6.3629999999999997E-3</v>
      </c>
      <c r="AX109">
        <v>78.736182999999997</v>
      </c>
      <c r="AY109">
        <v>0</v>
      </c>
      <c r="AZ109">
        <v>930.23255800000004</v>
      </c>
      <c r="BA109">
        <v>0</v>
      </c>
      <c r="BB109">
        <v>0</v>
      </c>
      <c r="BC109">
        <v>0</v>
      </c>
      <c r="BD109">
        <v>6.7640849999999997</v>
      </c>
      <c r="BE109">
        <v>0.37267800000000001</v>
      </c>
    </row>
    <row r="110" spans="1:61" x14ac:dyDescent="0.25">
      <c r="A110" t="s">
        <v>471</v>
      </c>
      <c r="B110" s="29">
        <v>3</v>
      </c>
      <c r="C110" t="s">
        <v>256</v>
      </c>
      <c r="D110">
        <v>2</v>
      </c>
      <c r="E110" t="s">
        <v>7</v>
      </c>
      <c r="F110" t="s">
        <v>473</v>
      </c>
      <c r="G110" t="s">
        <v>244</v>
      </c>
      <c r="H110">
        <v>67.693920199999994</v>
      </c>
      <c r="I110">
        <v>55.905162699999998</v>
      </c>
      <c r="J110" t="s">
        <v>50</v>
      </c>
      <c r="K110" s="29">
        <v>5669</v>
      </c>
      <c r="L110" s="29">
        <v>84</v>
      </c>
      <c r="M110" s="29">
        <f t="shared" si="8"/>
        <v>1.4817428117833833</v>
      </c>
      <c r="N110" s="29">
        <v>3.5613235294115003E-2</v>
      </c>
      <c r="O110" s="29">
        <v>7.5470637217776762E-2</v>
      </c>
      <c r="P110" s="29">
        <v>25.167237787504497</v>
      </c>
      <c r="Q110" s="29">
        <f t="shared" si="6"/>
        <v>0.66054043791051598</v>
      </c>
      <c r="R110" s="29">
        <v>0.63644946953815829</v>
      </c>
      <c r="S110" s="29">
        <f t="shared" si="7"/>
        <v>8.8665210658895766E-2</v>
      </c>
      <c r="U110" s="29">
        <v>7.5046999999999997</v>
      </c>
      <c r="V110" s="29">
        <v>75</v>
      </c>
      <c r="W110" s="29">
        <f t="shared" si="9"/>
        <v>2.6666666666666665</v>
      </c>
      <c r="X110" s="29">
        <f t="shared" si="10"/>
        <v>4.666666666666667</v>
      </c>
      <c r="Y110" s="29">
        <f t="shared" si="11"/>
        <v>7.333333333333333</v>
      </c>
      <c r="Z110" s="29">
        <v>234</v>
      </c>
      <c r="AA110" s="29" t="s">
        <v>2271</v>
      </c>
      <c r="AC110">
        <v>7577</v>
      </c>
      <c r="AD110">
        <v>305.25922500000001</v>
      </c>
      <c r="AE110">
        <v>24.821527</v>
      </c>
      <c r="AF110">
        <v>75.760000000000005</v>
      </c>
      <c r="AG110">
        <v>181.83487700000001</v>
      </c>
      <c r="AH110">
        <v>18.183488000000001</v>
      </c>
      <c r="AI110">
        <v>4.0287999999999997E-2</v>
      </c>
      <c r="AJ110">
        <v>2.6183000000000001E-2</v>
      </c>
      <c r="AK110">
        <v>0.64988900000000005</v>
      </c>
      <c r="AL110">
        <v>3.5475E-2</v>
      </c>
      <c r="AM110">
        <v>3.2500000000000001E-2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61" x14ac:dyDescent="0.25">
      <c r="A111" t="s">
        <v>471</v>
      </c>
      <c r="B111" s="29">
        <v>3</v>
      </c>
      <c r="C111" t="s">
        <v>12</v>
      </c>
      <c r="D111">
        <v>5</v>
      </c>
      <c r="E111" t="s">
        <v>1</v>
      </c>
      <c r="F111" t="s">
        <v>473</v>
      </c>
      <c r="G111" t="s">
        <v>244</v>
      </c>
      <c r="H111">
        <v>67.693920199999994</v>
      </c>
      <c r="I111">
        <v>55.905162699999998</v>
      </c>
      <c r="J111" t="s">
        <v>51</v>
      </c>
      <c r="K111" s="29">
        <v>5990</v>
      </c>
      <c r="L111" s="29">
        <v>46</v>
      </c>
      <c r="M111" s="29">
        <f t="shared" si="8"/>
        <v>0.76794657762938234</v>
      </c>
      <c r="N111" s="29">
        <v>6.1885714285719651E-2</v>
      </c>
      <c r="O111" s="29">
        <v>3.1076144736731606E-2</v>
      </c>
      <c r="P111" s="29">
        <v>26.592300996146047</v>
      </c>
      <c r="Q111" s="29">
        <f t="shared" si="6"/>
        <v>2.085603646552066</v>
      </c>
      <c r="R111" s="29">
        <v>0.41882099210320273</v>
      </c>
      <c r="S111" s="29">
        <f t="shared" si="7"/>
        <v>0.30629368809385132</v>
      </c>
      <c r="U111" s="29">
        <v>7.5046999999999997</v>
      </c>
      <c r="V111" s="29">
        <v>75</v>
      </c>
      <c r="W111" s="29">
        <f t="shared" si="9"/>
        <v>2.6666666666666665</v>
      </c>
      <c r="X111" s="29">
        <f t="shared" si="10"/>
        <v>4.666666666666667</v>
      </c>
      <c r="Y111" s="29">
        <f t="shared" si="11"/>
        <v>7.333333333333333</v>
      </c>
      <c r="Z111" s="29">
        <v>234</v>
      </c>
      <c r="AA111" s="29" t="s">
        <v>2271</v>
      </c>
      <c r="AC111">
        <v>8116</v>
      </c>
      <c r="AD111">
        <v>305.25922500000001</v>
      </c>
      <c r="AE111">
        <v>26.587239</v>
      </c>
      <c r="AF111">
        <v>81.150000000000006</v>
      </c>
      <c r="AG111">
        <v>257.97524600000003</v>
      </c>
      <c r="AH111">
        <v>25.797525</v>
      </c>
      <c r="AI111">
        <v>3.7613000000000001E-2</v>
      </c>
      <c r="AJ111">
        <v>1.5831999999999999E-2</v>
      </c>
      <c r="AK111">
        <v>0.42092400000000002</v>
      </c>
      <c r="AL111">
        <v>3.585E-2</v>
      </c>
      <c r="AM111">
        <v>3.2500000000000001E-2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61" x14ac:dyDescent="0.25">
      <c r="A112" t="s">
        <v>471</v>
      </c>
      <c r="B112" s="29">
        <v>3</v>
      </c>
      <c r="C112" t="s">
        <v>4</v>
      </c>
      <c r="D112">
        <v>12</v>
      </c>
      <c r="E112" t="s">
        <v>1</v>
      </c>
      <c r="F112" t="s">
        <v>473</v>
      </c>
      <c r="G112" t="s">
        <v>244</v>
      </c>
      <c r="H112">
        <v>67.693920199999994</v>
      </c>
      <c r="I112">
        <v>55.905162699999998</v>
      </c>
      <c r="J112" t="s">
        <v>51</v>
      </c>
      <c r="K112" s="29">
        <v>5208</v>
      </c>
      <c r="L112" s="29">
        <v>124</v>
      </c>
      <c r="M112" s="29">
        <f t="shared" si="8"/>
        <v>2.3809523809523809</v>
      </c>
      <c r="N112" s="29">
        <v>5.9627380952383839E-2</v>
      </c>
      <c r="O112" s="29">
        <v>9.3228434210194819E-2</v>
      </c>
      <c r="P112" s="29">
        <v>23.120651684128315</v>
      </c>
      <c r="Q112" s="29">
        <f t="shared" si="6"/>
        <v>1.3860456654656659</v>
      </c>
      <c r="R112" s="29">
        <v>0.50943025859158508</v>
      </c>
      <c r="S112" s="29">
        <f t="shared" si="7"/>
        <v>0.21568442160546897</v>
      </c>
      <c r="U112" s="29">
        <v>7.5046999999999997</v>
      </c>
      <c r="V112" s="29">
        <v>75</v>
      </c>
      <c r="W112" s="29">
        <f t="shared" si="9"/>
        <v>2.6666666666666665</v>
      </c>
      <c r="X112" s="29">
        <f t="shared" si="10"/>
        <v>4.666666666666667</v>
      </c>
      <c r="Y112" s="29">
        <f t="shared" si="11"/>
        <v>7.333333333333333</v>
      </c>
      <c r="Z112" s="29">
        <v>234</v>
      </c>
      <c r="AA112" s="29" t="s">
        <v>2271</v>
      </c>
      <c r="AC112">
        <v>7036</v>
      </c>
      <c r="AD112">
        <v>305.25922500000001</v>
      </c>
      <c r="AE112">
        <v>23.049261999999999</v>
      </c>
      <c r="AF112">
        <v>70.349999999999994</v>
      </c>
      <c r="AG112">
        <v>174.78743499999999</v>
      </c>
      <c r="AH112">
        <v>17.478743999999999</v>
      </c>
      <c r="AI112">
        <v>4.3383999999999999E-2</v>
      </c>
      <c r="AJ112">
        <v>2.2643E-2</v>
      </c>
      <c r="AK112">
        <v>0.52191600000000005</v>
      </c>
      <c r="AL112">
        <v>4.0099999999999997E-2</v>
      </c>
      <c r="AM112">
        <v>3.7499999999999999E-2</v>
      </c>
      <c r="AN112">
        <v>1</v>
      </c>
      <c r="AO112">
        <v>3.2759999999999998E-3</v>
      </c>
      <c r="AP112">
        <v>0.19655400000000001</v>
      </c>
      <c r="AQ112">
        <v>0.48322900000000002</v>
      </c>
      <c r="AR112">
        <v>0.4657</v>
      </c>
      <c r="AS112">
        <v>0</v>
      </c>
      <c r="AT112">
        <v>34</v>
      </c>
      <c r="AU112">
        <v>0</v>
      </c>
      <c r="AV112">
        <v>1.4112E-2</v>
      </c>
      <c r="AW112">
        <v>7.3590000000000001E-3</v>
      </c>
      <c r="AX112">
        <v>70.861069000000001</v>
      </c>
      <c r="AY112">
        <v>0</v>
      </c>
      <c r="AZ112">
        <v>236.68639099999999</v>
      </c>
      <c r="BA112">
        <v>0</v>
      </c>
      <c r="BB112">
        <v>0</v>
      </c>
      <c r="BC112">
        <v>0</v>
      </c>
      <c r="BD112">
        <v>7.9291070000000001</v>
      </c>
      <c r="BE112">
        <v>0.37267800000000001</v>
      </c>
    </row>
    <row r="113" spans="1:57" x14ac:dyDescent="0.25">
      <c r="A113" t="s">
        <v>472</v>
      </c>
      <c r="B113" s="29">
        <v>3</v>
      </c>
      <c r="C113" t="s">
        <v>9</v>
      </c>
      <c r="D113">
        <v>2</v>
      </c>
      <c r="E113" t="s">
        <v>1</v>
      </c>
      <c r="F113" t="s">
        <v>473</v>
      </c>
      <c r="G113" t="s">
        <v>244</v>
      </c>
      <c r="H113">
        <v>67.693920199999994</v>
      </c>
      <c r="I113">
        <v>55.905162699999998</v>
      </c>
      <c r="J113" t="s">
        <v>51</v>
      </c>
      <c r="K113" s="29">
        <v>7214</v>
      </c>
      <c r="L113" s="29">
        <v>123</v>
      </c>
      <c r="M113" s="29">
        <f t="shared" si="8"/>
        <v>1.705018020515664</v>
      </c>
      <c r="N113" s="29">
        <v>6.8517105263157921E-2</v>
      </c>
      <c r="O113" s="29">
        <v>5.5652924991967397E-2</v>
      </c>
      <c r="P113" s="29">
        <v>21.13053688905541</v>
      </c>
      <c r="Q113" s="29">
        <f t="shared" si="6"/>
        <v>3.3761604605385713</v>
      </c>
      <c r="R113" s="29">
        <v>0.49998725224140206</v>
      </c>
      <c r="S113" s="29">
        <f t="shared" si="7"/>
        <v>0.22512742795565199</v>
      </c>
      <c r="T113" s="29">
        <v>1.0290017315466518</v>
      </c>
      <c r="U113" s="29">
        <v>7.5046999999999997</v>
      </c>
      <c r="V113" s="29">
        <v>75</v>
      </c>
      <c r="W113" s="29">
        <f t="shared" si="9"/>
        <v>2.6666666666666665</v>
      </c>
      <c r="X113" s="29">
        <f t="shared" si="10"/>
        <v>4.666666666666667</v>
      </c>
      <c r="Y113" s="29">
        <f t="shared" si="11"/>
        <v>7.333333333333333</v>
      </c>
      <c r="Z113" s="29">
        <v>234</v>
      </c>
      <c r="AA113" s="29" t="s">
        <v>2271</v>
      </c>
      <c r="AC113">
        <v>9814</v>
      </c>
      <c r="AD113">
        <v>491.14359999999999</v>
      </c>
      <c r="AE113">
        <v>19.981936000000001</v>
      </c>
      <c r="AF113">
        <v>98.13</v>
      </c>
      <c r="AG113">
        <v>231.09027</v>
      </c>
      <c r="AH113">
        <v>23.109027000000001</v>
      </c>
      <c r="AI113">
        <v>5.0034000000000002E-2</v>
      </c>
      <c r="AJ113">
        <v>2.6591E-2</v>
      </c>
      <c r="AK113">
        <v>0.53146199999999999</v>
      </c>
      <c r="AL113">
        <v>4.5525000000000003E-2</v>
      </c>
      <c r="AM113">
        <v>4.2500000000000003E-2</v>
      </c>
      <c r="AN113">
        <v>1</v>
      </c>
      <c r="AO113">
        <v>2.036E-3</v>
      </c>
      <c r="AP113">
        <v>0.12216399999999999</v>
      </c>
      <c r="AQ113">
        <v>0.44833899999999999</v>
      </c>
      <c r="AR113">
        <v>1.0581750000000001</v>
      </c>
      <c r="AS113">
        <v>0</v>
      </c>
      <c r="AT113">
        <v>44</v>
      </c>
      <c r="AU113">
        <v>0</v>
      </c>
      <c r="AV113">
        <v>2.4608999999999999E-2</v>
      </c>
      <c r="AW113">
        <v>1.1480000000000001E-2</v>
      </c>
      <c r="AX113">
        <v>40.636001</v>
      </c>
      <c r="AY113">
        <v>0</v>
      </c>
      <c r="AZ113">
        <v>1250</v>
      </c>
      <c r="BA113">
        <v>0</v>
      </c>
      <c r="BB113">
        <v>0</v>
      </c>
      <c r="BC113">
        <v>0</v>
      </c>
      <c r="BD113">
        <v>5.029973</v>
      </c>
      <c r="BE113">
        <v>0.31426999999999999</v>
      </c>
    </row>
    <row r="114" spans="1:57" x14ac:dyDescent="0.25">
      <c r="A114" t="s">
        <v>472</v>
      </c>
      <c r="B114" s="29">
        <v>3</v>
      </c>
      <c r="C114" t="s">
        <v>28</v>
      </c>
      <c r="D114">
        <v>15</v>
      </c>
      <c r="E114" t="s">
        <v>1</v>
      </c>
      <c r="F114" t="s">
        <v>473</v>
      </c>
      <c r="G114" t="s">
        <v>244</v>
      </c>
      <c r="H114">
        <v>67.693920199999994</v>
      </c>
      <c r="I114">
        <v>55.905162699999998</v>
      </c>
      <c r="J114" t="s">
        <v>51</v>
      </c>
      <c r="K114" s="29">
        <v>8568</v>
      </c>
      <c r="L114" s="29">
        <v>19</v>
      </c>
      <c r="M114" s="29">
        <f t="shared" si="8"/>
        <v>0.22175536881419233</v>
      </c>
      <c r="N114" s="29">
        <v>4.4362500000005411E-2</v>
      </c>
      <c r="O114" s="29">
        <v>1.171640526146682E-2</v>
      </c>
      <c r="P114" s="29">
        <v>25.096540070061931</v>
      </c>
      <c r="Q114" s="29">
        <f t="shared" si="6"/>
        <v>0.58984272046794928</v>
      </c>
      <c r="R114" s="29">
        <v>0.39891638680874364</v>
      </c>
      <c r="S114" s="29">
        <f t="shared" si="7"/>
        <v>0.32619829338831041</v>
      </c>
      <c r="T114" s="29">
        <v>1.0290017315466518</v>
      </c>
      <c r="U114" s="29">
        <v>7.5046999999999997</v>
      </c>
      <c r="V114" s="29">
        <v>75</v>
      </c>
      <c r="W114" s="29">
        <f t="shared" si="9"/>
        <v>2.6666666666666665</v>
      </c>
      <c r="X114" s="29">
        <f t="shared" si="10"/>
        <v>4.666666666666667</v>
      </c>
      <c r="Y114" s="29">
        <f t="shared" si="11"/>
        <v>7.333333333333333</v>
      </c>
      <c r="Z114" s="29">
        <v>234</v>
      </c>
      <c r="AA114" s="29" t="s">
        <v>2271</v>
      </c>
      <c r="AC114">
        <v>12325</v>
      </c>
      <c r="AD114">
        <v>491.14359999999999</v>
      </c>
      <c r="AE114">
        <v>25.094494000000001</v>
      </c>
      <c r="AF114">
        <v>123.24</v>
      </c>
      <c r="AG114">
        <v>403.55121400000002</v>
      </c>
      <c r="AH114">
        <v>40.355120999999997</v>
      </c>
      <c r="AI114">
        <v>3.9843999999999997E-2</v>
      </c>
      <c r="AJ114">
        <v>1.5977999999999999E-2</v>
      </c>
      <c r="AK114">
        <v>0.40102599999999999</v>
      </c>
      <c r="AL114">
        <v>3.8300000000000001E-2</v>
      </c>
      <c r="AM114">
        <v>3.7499999999999999E-2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25">
      <c r="A115" t="s">
        <v>927</v>
      </c>
      <c r="B115" s="29">
        <v>4</v>
      </c>
      <c r="C115" t="s">
        <v>9</v>
      </c>
      <c r="D115">
        <v>2</v>
      </c>
      <c r="E115" t="s">
        <v>1</v>
      </c>
      <c r="F115" t="s">
        <v>473</v>
      </c>
      <c r="G115" t="s">
        <v>244</v>
      </c>
      <c r="H115">
        <v>64.102862200000004</v>
      </c>
      <c r="I115">
        <v>63.356876900000003</v>
      </c>
      <c r="J115" t="s">
        <v>50</v>
      </c>
      <c r="K115" s="29">
        <v>1762</v>
      </c>
      <c r="L115" s="29">
        <v>3</v>
      </c>
      <c r="M115" s="29">
        <f t="shared" si="8"/>
        <v>0.170261066969353</v>
      </c>
      <c r="N115" s="29">
        <v>2.6425000000003251E-2</v>
      </c>
      <c r="O115" s="29">
        <v>3.6191471643334749E-3</v>
      </c>
      <c r="P115" s="29">
        <v>6.3769373035555832</v>
      </c>
      <c r="Q115" s="29">
        <f t="shared" si="6"/>
        <v>18.129760046038399</v>
      </c>
      <c r="R115" s="29">
        <v>0.55308016541124927</v>
      </c>
      <c r="S115" s="29">
        <f t="shared" si="7"/>
        <v>0.17203451478580478</v>
      </c>
      <c r="T115" s="29">
        <v>1.0005851480205192</v>
      </c>
      <c r="U115" s="29">
        <v>7.1315999999999997</v>
      </c>
      <c r="V115" s="29">
        <v>48</v>
      </c>
      <c r="W115" s="29">
        <f>AVERAGE(4,1,1)</f>
        <v>2</v>
      </c>
      <c r="X115" s="29">
        <f>AVERAGE(5,5,6)</f>
        <v>5.333333333333333</v>
      </c>
      <c r="Y115" s="29">
        <f>AVERAGE(9,6,7)</f>
        <v>7.333333333333333</v>
      </c>
      <c r="Z115" s="29">
        <v>9.5</v>
      </c>
      <c r="AA115" s="29" t="s">
        <v>2272</v>
      </c>
      <c r="AC115">
        <v>1916</v>
      </c>
      <c r="AD115">
        <v>307.16320000000002</v>
      </c>
      <c r="AE115">
        <v>6.2377260000000003</v>
      </c>
      <c r="AF115">
        <v>18.97</v>
      </c>
      <c r="AG115">
        <v>21.153465000000001</v>
      </c>
      <c r="AH115">
        <v>2.1153469999999999</v>
      </c>
      <c r="AI115">
        <v>0.16031799999999999</v>
      </c>
      <c r="AJ115">
        <v>9.2258999999999994E-2</v>
      </c>
      <c r="AK115">
        <v>0.57547599999999999</v>
      </c>
      <c r="AL115">
        <v>0.1472</v>
      </c>
      <c r="AM115">
        <v>0.11749999999999999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25">
      <c r="A116" t="s">
        <v>927</v>
      </c>
      <c r="B116" s="29">
        <v>4</v>
      </c>
      <c r="C116" t="s">
        <v>2</v>
      </c>
      <c r="D116">
        <v>3</v>
      </c>
      <c r="E116" t="s">
        <v>1</v>
      </c>
      <c r="F116" t="s">
        <v>473</v>
      </c>
      <c r="G116" t="s">
        <v>244</v>
      </c>
      <c r="H116">
        <v>64.102862200000004</v>
      </c>
      <c r="I116">
        <v>63.356876900000003</v>
      </c>
      <c r="J116" t="s">
        <v>51</v>
      </c>
      <c r="K116" s="29">
        <v>5225</v>
      </c>
      <c r="L116" s="29">
        <v>175</v>
      </c>
      <c r="M116" s="29">
        <f t="shared" si="8"/>
        <v>3.3492822966507179</v>
      </c>
      <c r="N116" s="29">
        <v>0.12500277777777946</v>
      </c>
      <c r="O116" s="29">
        <v>3.2572324479001276E-2</v>
      </c>
      <c r="P116" s="29">
        <v>18.910043933642406</v>
      </c>
      <c r="Q116" s="29">
        <f t="shared" si="6"/>
        <v>5.5966534159515753</v>
      </c>
      <c r="R116" s="29">
        <v>0.59291922591725033</v>
      </c>
      <c r="S116" s="29">
        <f t="shared" si="7"/>
        <v>0.13219545427980373</v>
      </c>
      <c r="T116" s="29">
        <v>0.99135255559435187</v>
      </c>
      <c r="U116" s="29">
        <v>7.1315999999999997</v>
      </c>
      <c r="V116" s="29">
        <v>48</v>
      </c>
      <c r="W116" s="29">
        <f>AVERAGE(4,1,1)</f>
        <v>2</v>
      </c>
      <c r="X116" s="29">
        <f>AVERAGE(5,5,6)</f>
        <v>5.333333333333333</v>
      </c>
      <c r="Y116" s="29">
        <f>AVERAGE(9,6,7)</f>
        <v>7.333333333333333</v>
      </c>
      <c r="Z116" s="29">
        <v>9.5</v>
      </c>
      <c r="AA116" s="29" t="s">
        <v>2272</v>
      </c>
      <c r="AC116">
        <v>5783</v>
      </c>
      <c r="AD116">
        <v>307.16320000000002</v>
      </c>
      <c r="AE116">
        <v>18.827124999999999</v>
      </c>
      <c r="AF116">
        <v>57.82</v>
      </c>
      <c r="AG116">
        <v>123.71260100000001</v>
      </c>
      <c r="AH116">
        <v>12.371259999999999</v>
      </c>
      <c r="AI116">
        <v>5.3101000000000002E-2</v>
      </c>
      <c r="AJ116">
        <v>3.1400999999999998E-2</v>
      </c>
      <c r="AK116">
        <v>0.59134600000000004</v>
      </c>
      <c r="AL116">
        <v>4.8488000000000003E-2</v>
      </c>
      <c r="AM116">
        <v>4.7500000000000001E-2</v>
      </c>
      <c r="AN116">
        <v>2</v>
      </c>
      <c r="AO116">
        <v>6.5110000000000003E-3</v>
      </c>
      <c r="AP116">
        <v>0.39067200000000002</v>
      </c>
      <c r="AQ116">
        <v>2.645686</v>
      </c>
      <c r="AR116">
        <v>0.50537500000000002</v>
      </c>
      <c r="AS116">
        <v>0.27121099999999998</v>
      </c>
      <c r="AT116">
        <v>76.5</v>
      </c>
      <c r="AU116">
        <v>70.003570999999994</v>
      </c>
      <c r="AV116">
        <v>6.6940000000000003E-3</v>
      </c>
      <c r="AW116">
        <v>5.2249999999999996E-3</v>
      </c>
      <c r="AX116">
        <v>131.10480200000001</v>
      </c>
      <c r="AY116">
        <v>68.160341000000003</v>
      </c>
      <c r="AZ116">
        <v>1509.9715100000001</v>
      </c>
      <c r="BA116">
        <v>40.290984999999999</v>
      </c>
      <c r="BB116">
        <v>88.363650000000007</v>
      </c>
      <c r="BC116">
        <v>0</v>
      </c>
      <c r="BD116">
        <v>42.912089999999999</v>
      </c>
      <c r="BE116">
        <v>0.47140500000000002</v>
      </c>
    </row>
    <row r="117" spans="1:57" x14ac:dyDescent="0.25">
      <c r="A117" t="s">
        <v>927</v>
      </c>
      <c r="B117" s="29">
        <v>4</v>
      </c>
      <c r="C117" t="s">
        <v>5</v>
      </c>
      <c r="D117">
        <v>14</v>
      </c>
      <c r="E117" t="s">
        <v>1</v>
      </c>
      <c r="F117" t="s">
        <v>473</v>
      </c>
      <c r="G117" t="s">
        <v>244</v>
      </c>
      <c r="H117">
        <v>64.102862200000004</v>
      </c>
      <c r="I117">
        <v>63.356876900000003</v>
      </c>
      <c r="J117" t="s">
        <v>51</v>
      </c>
      <c r="K117" s="29">
        <v>13110</v>
      </c>
      <c r="L117" s="29">
        <v>26</v>
      </c>
      <c r="M117" s="29">
        <f t="shared" si="8"/>
        <v>0.19832189168573611</v>
      </c>
      <c r="N117" s="29">
        <v>3.6712500000000148E-2</v>
      </c>
      <c r="O117" s="29">
        <v>1.4476588657333899E-2</v>
      </c>
      <c r="P117" s="29">
        <v>47.447019324411855</v>
      </c>
      <c r="Q117" s="29">
        <f t="shared" si="6"/>
        <v>22.940321974817873</v>
      </c>
      <c r="R117" s="29">
        <v>0.49390191959981311</v>
      </c>
      <c r="S117" s="29">
        <f t="shared" si="7"/>
        <v>0.23121276059724094</v>
      </c>
      <c r="T117" s="29">
        <v>0.99287806149611946</v>
      </c>
      <c r="U117" s="29">
        <v>7.1315999999999997</v>
      </c>
      <c r="V117" s="29">
        <v>48</v>
      </c>
      <c r="W117" s="29">
        <f t="shared" ref="W117:W157" si="12">AVERAGE(4,1,1)</f>
        <v>2</v>
      </c>
      <c r="X117" s="29">
        <f t="shared" ref="X117:X157" si="13">AVERAGE(5,5,6)</f>
        <v>5.333333333333333</v>
      </c>
      <c r="Y117" s="29">
        <f t="shared" ref="Y117:Y157" si="14">AVERAGE(9,6,7)</f>
        <v>7.333333333333333</v>
      </c>
      <c r="Z117" s="29">
        <v>9.5</v>
      </c>
      <c r="AA117" s="29" t="s">
        <v>2272</v>
      </c>
      <c r="AC117">
        <v>14750</v>
      </c>
      <c r="AD117">
        <v>307.16320000000002</v>
      </c>
      <c r="AE117">
        <v>48.020074999999999</v>
      </c>
      <c r="AF117">
        <v>147.49</v>
      </c>
      <c r="AG117">
        <v>606.13331000000005</v>
      </c>
      <c r="AH117">
        <v>60.613331000000002</v>
      </c>
      <c r="AI117">
        <v>2.0825E-2</v>
      </c>
      <c r="AJ117">
        <v>1.0267E-2</v>
      </c>
      <c r="AK117">
        <v>0.49301699999999998</v>
      </c>
      <c r="AL117">
        <v>1.9400000000000001E-2</v>
      </c>
      <c r="AM117">
        <v>1.7500000000000002E-2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25">
      <c r="A118" t="s">
        <v>928</v>
      </c>
      <c r="B118" s="29">
        <v>4</v>
      </c>
      <c r="C118" t="s">
        <v>10</v>
      </c>
      <c r="D118">
        <v>13</v>
      </c>
      <c r="E118" t="s">
        <v>1</v>
      </c>
      <c r="F118" t="s">
        <v>473</v>
      </c>
      <c r="G118" t="s">
        <v>244</v>
      </c>
      <c r="H118">
        <v>64.102862200000004</v>
      </c>
      <c r="I118">
        <v>63.356876900000003</v>
      </c>
      <c r="J118" t="s">
        <v>50</v>
      </c>
      <c r="K118" s="29">
        <v>15235</v>
      </c>
      <c r="L118" s="29">
        <v>21</v>
      </c>
      <c r="M118" s="29">
        <f t="shared" si="8"/>
        <v>0.13784049885132918</v>
      </c>
      <c r="N118" s="29">
        <v>3.8625000000007979E-2</v>
      </c>
      <c r="O118" s="29">
        <v>9.263044742254636E-3</v>
      </c>
      <c r="P118" s="29">
        <v>47.040828882749793</v>
      </c>
      <c r="Q118" s="29">
        <f t="shared" si="6"/>
        <v>22.534131533155811</v>
      </c>
      <c r="R118" s="29">
        <v>0.36486661083927213</v>
      </c>
      <c r="S118" s="29">
        <f t="shared" si="7"/>
        <v>0.36024806935778192</v>
      </c>
      <c r="U118" s="29">
        <v>7.1315999999999997</v>
      </c>
      <c r="V118" s="29">
        <v>48</v>
      </c>
      <c r="W118" s="29">
        <f t="shared" si="12"/>
        <v>2</v>
      </c>
      <c r="X118" s="29">
        <f t="shared" si="13"/>
        <v>5.333333333333333</v>
      </c>
      <c r="Y118" s="29">
        <f t="shared" si="14"/>
        <v>7.333333333333333</v>
      </c>
      <c r="Z118" s="29">
        <v>9.5</v>
      </c>
      <c r="AA118" s="29" t="s">
        <v>2272</v>
      </c>
      <c r="AC118">
        <v>15688</v>
      </c>
      <c r="AD118">
        <v>332.49934999999999</v>
      </c>
      <c r="AE118">
        <v>47.182046999999997</v>
      </c>
      <c r="AF118">
        <v>156.87</v>
      </c>
      <c r="AG118">
        <v>667.96646099999998</v>
      </c>
      <c r="AH118">
        <v>66.796645999999996</v>
      </c>
      <c r="AI118">
        <v>2.1194000000000001E-2</v>
      </c>
      <c r="AJ118">
        <v>7.8079999999999998E-3</v>
      </c>
      <c r="AK118">
        <v>0.36842200000000003</v>
      </c>
      <c r="AL118">
        <v>2.0424999999999999E-2</v>
      </c>
      <c r="AM118">
        <v>1.7500000000000002E-2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25">
      <c r="A119" t="s">
        <v>929</v>
      </c>
      <c r="B119" s="29">
        <v>4</v>
      </c>
      <c r="C119" t="s">
        <v>2</v>
      </c>
      <c r="D119">
        <v>3</v>
      </c>
      <c r="E119" t="s">
        <v>1</v>
      </c>
      <c r="F119" t="s">
        <v>473</v>
      </c>
      <c r="G119" t="s">
        <v>244</v>
      </c>
      <c r="H119">
        <v>64.102862200000004</v>
      </c>
      <c r="I119">
        <v>63.356876900000003</v>
      </c>
      <c r="J119" t="s">
        <v>52</v>
      </c>
      <c r="K119" s="29">
        <v>10190</v>
      </c>
      <c r="L119" s="29">
        <v>72</v>
      </c>
      <c r="M119" s="29">
        <f t="shared" si="8"/>
        <v>0.70657507360157012</v>
      </c>
      <c r="N119" s="29">
        <v>8.6937499999994117E-2</v>
      </c>
      <c r="O119" s="29">
        <v>2.5484734634217344E-2</v>
      </c>
      <c r="P119" s="29">
        <v>32.461180740334342</v>
      </c>
      <c r="Q119" s="29">
        <f t="shared" si="6"/>
        <v>7.9544833907403607</v>
      </c>
      <c r="R119" s="29">
        <v>0.38775947407276656</v>
      </c>
      <c r="S119" s="29">
        <f t="shared" si="7"/>
        <v>0.33735520612428749</v>
      </c>
      <c r="T119" s="29">
        <v>1.0045659543259076</v>
      </c>
      <c r="U119" s="29">
        <v>7.1315999999999997</v>
      </c>
      <c r="V119" s="29">
        <v>48</v>
      </c>
      <c r="W119" s="29">
        <f t="shared" si="12"/>
        <v>2</v>
      </c>
      <c r="X119" s="29">
        <f t="shared" si="13"/>
        <v>5.333333333333333</v>
      </c>
      <c r="Y119" s="29">
        <f t="shared" si="14"/>
        <v>7.333333333333333</v>
      </c>
      <c r="Z119" s="29">
        <v>9.5</v>
      </c>
      <c r="AA119" s="29" t="s">
        <v>2272</v>
      </c>
      <c r="AC119">
        <v>10545</v>
      </c>
      <c r="AD119">
        <v>324.91255000000001</v>
      </c>
      <c r="AE119">
        <v>32.454886999999999</v>
      </c>
      <c r="AF119">
        <v>105.43</v>
      </c>
      <c r="AG119">
        <v>366.111875</v>
      </c>
      <c r="AH119">
        <v>36.611187999999999</v>
      </c>
      <c r="AI119">
        <v>3.0797999999999999E-2</v>
      </c>
      <c r="AJ119">
        <v>1.5657000000000001E-2</v>
      </c>
      <c r="AK119">
        <v>0.50837500000000002</v>
      </c>
      <c r="AL119">
        <v>2.92E-2</v>
      </c>
      <c r="AM119">
        <v>2.75E-2</v>
      </c>
      <c r="AN119">
        <v>2</v>
      </c>
      <c r="AO119">
        <v>6.156E-3</v>
      </c>
      <c r="AP119">
        <v>0.36932999999999999</v>
      </c>
      <c r="AQ119">
        <v>1.8207679999999999</v>
      </c>
      <c r="AR119">
        <v>1.3505879999999999</v>
      </c>
      <c r="AS119">
        <v>0.93039300000000003</v>
      </c>
      <c r="AT119">
        <v>96</v>
      </c>
      <c r="AU119">
        <v>70.710678000000001</v>
      </c>
      <c r="AV119">
        <v>1.4217E-2</v>
      </c>
      <c r="AW119">
        <v>4.908E-3</v>
      </c>
      <c r="AX119">
        <v>68.578632999999996</v>
      </c>
      <c r="AY119">
        <v>5.1130110000000002</v>
      </c>
      <c r="AZ119">
        <v>160.376453</v>
      </c>
      <c r="BA119">
        <v>14.939354</v>
      </c>
      <c r="BB119">
        <v>1.03115</v>
      </c>
      <c r="BC119">
        <v>0</v>
      </c>
      <c r="BD119">
        <v>11.152914000000001</v>
      </c>
      <c r="BE119">
        <v>0.74535600000000002</v>
      </c>
    </row>
    <row r="120" spans="1:57" x14ac:dyDescent="0.25">
      <c r="A120" t="s">
        <v>929</v>
      </c>
      <c r="B120" s="29">
        <v>4</v>
      </c>
      <c r="C120" t="s">
        <v>5</v>
      </c>
      <c r="D120">
        <v>14</v>
      </c>
      <c r="E120" t="s">
        <v>1</v>
      </c>
      <c r="F120" t="s">
        <v>473</v>
      </c>
      <c r="G120" t="s">
        <v>244</v>
      </c>
      <c r="H120">
        <v>64.102862200000004</v>
      </c>
      <c r="I120">
        <v>63.356876900000003</v>
      </c>
      <c r="J120" t="s">
        <v>50</v>
      </c>
      <c r="K120" s="29">
        <v>9474</v>
      </c>
      <c r="L120" s="29">
        <v>16</v>
      </c>
      <c r="M120" s="29">
        <f t="shared" si="8"/>
        <v>0.16888325944690732</v>
      </c>
      <c r="N120" s="29">
        <v>8.5437500000011823E-2</v>
      </c>
      <c r="O120" s="29">
        <v>6.3711836585543359E-3</v>
      </c>
      <c r="P120" s="29">
        <v>30.180296990571886</v>
      </c>
      <c r="Q120" s="29">
        <f t="shared" si="6"/>
        <v>5.6735996409779048</v>
      </c>
      <c r="R120" s="29">
        <v>0.45066892207887349</v>
      </c>
      <c r="S120" s="29">
        <f t="shared" si="7"/>
        <v>0.27444575811818056</v>
      </c>
      <c r="T120" s="29">
        <v>1.0045659543259076</v>
      </c>
      <c r="U120" s="29">
        <v>7.1315999999999997</v>
      </c>
      <c r="V120" s="29">
        <v>48</v>
      </c>
      <c r="W120" s="29">
        <f t="shared" si="12"/>
        <v>2</v>
      </c>
      <c r="X120" s="29">
        <f t="shared" si="13"/>
        <v>5.333333333333333</v>
      </c>
      <c r="Y120" s="29">
        <f t="shared" si="14"/>
        <v>7.333333333333333</v>
      </c>
      <c r="Z120" s="29">
        <v>9.5</v>
      </c>
      <c r="AA120" s="29" t="s">
        <v>2272</v>
      </c>
      <c r="AC120">
        <v>9944</v>
      </c>
      <c r="AD120">
        <v>324.91255000000001</v>
      </c>
      <c r="AE120">
        <v>30.605157999999999</v>
      </c>
      <c r="AF120">
        <v>99.43</v>
      </c>
      <c r="AG120">
        <v>320.62112400000001</v>
      </c>
      <c r="AH120">
        <v>32.062111999999999</v>
      </c>
      <c r="AI120">
        <v>3.2662999999999998E-2</v>
      </c>
      <c r="AJ120">
        <v>1.5151E-2</v>
      </c>
      <c r="AK120">
        <v>0.46387299999999998</v>
      </c>
      <c r="AL120">
        <v>3.0450000000000001E-2</v>
      </c>
      <c r="AM120">
        <v>2.75E-2</v>
      </c>
      <c r="AN120">
        <v>4</v>
      </c>
      <c r="AO120">
        <v>1.2311000000000001E-2</v>
      </c>
      <c r="AP120">
        <v>0.73865999999999998</v>
      </c>
      <c r="AQ120">
        <v>2.5040230000000001</v>
      </c>
      <c r="AR120">
        <v>1.0062690000000001</v>
      </c>
      <c r="AS120">
        <v>0.62486600000000003</v>
      </c>
      <c r="AT120">
        <v>62.25</v>
      </c>
      <c r="AU120">
        <v>33.320414</v>
      </c>
      <c r="AV120">
        <v>1.6428999999999999E-2</v>
      </c>
      <c r="AW120">
        <v>5.62E-3</v>
      </c>
      <c r="AX120">
        <v>64.889065000000002</v>
      </c>
      <c r="AY120">
        <v>9.8088639999999998</v>
      </c>
      <c r="AZ120">
        <v>530.42748900000004</v>
      </c>
      <c r="BA120">
        <v>435.72898800000002</v>
      </c>
      <c r="BB120">
        <v>4.5744499999999997</v>
      </c>
      <c r="BC120">
        <v>5.0588249999999997</v>
      </c>
      <c r="BD120">
        <v>6.50969</v>
      </c>
      <c r="BE120">
        <v>0.94280900000000001</v>
      </c>
    </row>
    <row r="121" spans="1:57" x14ac:dyDescent="0.25">
      <c r="A121" t="s">
        <v>930</v>
      </c>
      <c r="B121" s="29">
        <v>4</v>
      </c>
      <c r="C121" t="s">
        <v>15</v>
      </c>
      <c r="D121">
        <v>6</v>
      </c>
      <c r="E121" t="s">
        <v>1</v>
      </c>
      <c r="F121" t="s">
        <v>473</v>
      </c>
      <c r="G121" t="s">
        <v>244</v>
      </c>
      <c r="H121">
        <v>64.102862200000004</v>
      </c>
      <c r="I121">
        <v>63.356876900000003</v>
      </c>
      <c r="J121" t="s">
        <v>52</v>
      </c>
      <c r="K121" s="29">
        <v>10371</v>
      </c>
      <c r="L121" s="29">
        <v>0</v>
      </c>
      <c r="M121" s="29">
        <f t="shared" si="8"/>
        <v>0</v>
      </c>
      <c r="N121" s="29">
        <v>0</v>
      </c>
      <c r="O121" s="29">
        <v>0</v>
      </c>
      <c r="P121" s="29">
        <v>32.4054103349767</v>
      </c>
      <c r="Q121" s="29">
        <f t="shared" si="6"/>
        <v>7.8987129853827192</v>
      </c>
      <c r="R121" s="29">
        <v>0.40694455107968652</v>
      </c>
      <c r="S121" s="29">
        <f t="shared" si="7"/>
        <v>0.31817012911736753</v>
      </c>
      <c r="U121" s="29">
        <v>7.1315999999999997</v>
      </c>
      <c r="V121" s="29">
        <v>48</v>
      </c>
      <c r="W121" s="29">
        <f t="shared" si="12"/>
        <v>2</v>
      </c>
      <c r="X121" s="29">
        <f t="shared" si="13"/>
        <v>5.333333333333333</v>
      </c>
      <c r="Y121" s="29">
        <f t="shared" si="14"/>
        <v>7.333333333333333</v>
      </c>
      <c r="Z121" s="29">
        <v>9.5</v>
      </c>
      <c r="AA121" s="29" t="s">
        <v>2272</v>
      </c>
      <c r="AC121">
        <v>11227</v>
      </c>
      <c r="AD121">
        <v>338.75545</v>
      </c>
      <c r="AE121">
        <v>33.141902000000002</v>
      </c>
      <c r="AF121">
        <v>112.26</v>
      </c>
      <c r="AG121">
        <v>436.187589</v>
      </c>
      <c r="AH121">
        <v>43.618758999999997</v>
      </c>
      <c r="AI121">
        <v>2.2981999999999999E-2</v>
      </c>
      <c r="AJ121">
        <v>9.4160000000000008E-3</v>
      </c>
      <c r="AK121">
        <v>0.40972500000000001</v>
      </c>
      <c r="AL121">
        <v>2.1774999999999999E-2</v>
      </c>
      <c r="AM121">
        <v>2.2499999999999999E-2</v>
      </c>
      <c r="AN121">
        <v>11</v>
      </c>
      <c r="AO121">
        <v>3.2472000000000001E-2</v>
      </c>
      <c r="AP121">
        <v>1.9483079999999999</v>
      </c>
      <c r="AQ121">
        <v>8.8803780000000003</v>
      </c>
      <c r="AR121">
        <v>1.4225449999999999</v>
      </c>
      <c r="AS121">
        <v>0.51394700000000004</v>
      </c>
      <c r="AT121">
        <v>90.636364</v>
      </c>
      <c r="AU121">
        <v>32.736134999999997</v>
      </c>
      <c r="AV121">
        <v>1.5869999999999999E-2</v>
      </c>
      <c r="AW121">
        <v>5.3480000000000003E-3</v>
      </c>
      <c r="AX121">
        <v>63.122115999999998</v>
      </c>
      <c r="AY121">
        <v>2.984178</v>
      </c>
      <c r="AZ121">
        <v>209.37419399999999</v>
      </c>
      <c r="BA121">
        <v>39.008367</v>
      </c>
      <c r="BB121">
        <v>17.534955</v>
      </c>
      <c r="BC121">
        <v>46.876601000000001</v>
      </c>
      <c r="BD121">
        <v>7.9367869999999998</v>
      </c>
      <c r="BE121">
        <v>3.2871800000000002</v>
      </c>
    </row>
    <row r="122" spans="1:57" x14ac:dyDescent="0.25">
      <c r="A122" t="s">
        <v>931</v>
      </c>
      <c r="B122" s="29">
        <v>4</v>
      </c>
      <c r="C122" t="s">
        <v>8</v>
      </c>
      <c r="D122">
        <v>1</v>
      </c>
      <c r="E122" t="s">
        <v>1</v>
      </c>
      <c r="F122" t="s">
        <v>473</v>
      </c>
      <c r="G122" t="s">
        <v>244</v>
      </c>
      <c r="H122">
        <v>64.102862200000004</v>
      </c>
      <c r="I122">
        <v>63.356876900000003</v>
      </c>
      <c r="J122" t="s">
        <v>52</v>
      </c>
      <c r="K122" s="29">
        <v>11633</v>
      </c>
      <c r="L122" s="29">
        <v>11</v>
      </c>
      <c r="M122" s="29">
        <f t="shared" si="8"/>
        <v>9.4558583340496855E-2</v>
      </c>
      <c r="N122" s="29">
        <v>3.4312500000003965E-2</v>
      </c>
      <c r="O122" s="29">
        <v>6.8135283004720631E-3</v>
      </c>
      <c r="P122" s="29">
        <v>39.630887359695755</v>
      </c>
      <c r="Q122" s="29">
        <f t="shared" si="6"/>
        <v>15.124190010101774</v>
      </c>
      <c r="R122" s="29">
        <v>0.40906219487166334</v>
      </c>
      <c r="S122" s="29">
        <f t="shared" si="7"/>
        <v>0.31605248532539071</v>
      </c>
      <c r="T122" s="29">
        <v>1.0151704543480371</v>
      </c>
      <c r="U122" s="29">
        <v>7.1315999999999997</v>
      </c>
      <c r="V122" s="29">
        <v>48</v>
      </c>
      <c r="W122" s="29">
        <f t="shared" si="12"/>
        <v>2</v>
      </c>
      <c r="X122" s="29">
        <f t="shared" si="13"/>
        <v>5.333333333333333</v>
      </c>
      <c r="Y122" s="29">
        <f t="shared" si="14"/>
        <v>7.333333333333333</v>
      </c>
      <c r="Z122" s="29">
        <v>9.5</v>
      </c>
      <c r="AA122" s="29" t="s">
        <v>2272</v>
      </c>
      <c r="AC122">
        <v>12353</v>
      </c>
      <c r="AD122">
        <v>308.26044999999999</v>
      </c>
      <c r="AE122">
        <v>40.073256000000001</v>
      </c>
      <c r="AF122">
        <v>123.52</v>
      </c>
      <c r="AG122">
        <v>461.04844600000001</v>
      </c>
      <c r="AH122">
        <v>46.104844999999997</v>
      </c>
      <c r="AI122">
        <v>2.4951000000000001E-2</v>
      </c>
      <c r="AJ122">
        <v>1.0291E-2</v>
      </c>
      <c r="AK122">
        <v>0.41246300000000002</v>
      </c>
      <c r="AL122">
        <v>2.35E-2</v>
      </c>
      <c r="AM122">
        <v>2.2499999999999999E-2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25">
      <c r="A123" t="s">
        <v>931</v>
      </c>
      <c r="B123" s="29">
        <v>4</v>
      </c>
      <c r="C123" t="s">
        <v>5</v>
      </c>
      <c r="D123">
        <v>14</v>
      </c>
      <c r="E123" t="s">
        <v>1</v>
      </c>
      <c r="F123" t="s">
        <v>473</v>
      </c>
      <c r="G123" t="s">
        <v>244</v>
      </c>
      <c r="H123">
        <v>64.102862200000004</v>
      </c>
      <c r="I123">
        <v>63.356876900000003</v>
      </c>
      <c r="J123" t="s">
        <v>50</v>
      </c>
      <c r="K123" s="29">
        <v>10677</v>
      </c>
      <c r="L123" s="29">
        <v>119</v>
      </c>
      <c r="M123" s="29">
        <f t="shared" si="8"/>
        <v>1.1145452842558772</v>
      </c>
      <c r="N123" s="29">
        <v>6.1786666666670695E-2</v>
      </c>
      <c r="O123" s="29">
        <v>5.1101462253540474E-2</v>
      </c>
      <c r="P123" s="29">
        <v>36.374020832070109</v>
      </c>
      <c r="Q123" s="29">
        <f t="shared" si="6"/>
        <v>11.867323482476127</v>
      </c>
      <c r="R123" s="29">
        <v>0.45236995679857306</v>
      </c>
      <c r="S123" s="29">
        <f t="shared" si="7"/>
        <v>0.27274472339848099</v>
      </c>
      <c r="T123" s="29">
        <v>1.0151704543480371</v>
      </c>
      <c r="U123" s="29">
        <v>7.1315999999999997</v>
      </c>
      <c r="V123" s="29">
        <v>48</v>
      </c>
      <c r="W123" s="29">
        <f t="shared" si="12"/>
        <v>2</v>
      </c>
      <c r="X123" s="29">
        <f t="shared" si="13"/>
        <v>5.333333333333333</v>
      </c>
      <c r="Y123" s="29">
        <f t="shared" si="14"/>
        <v>7.333333333333333</v>
      </c>
      <c r="Z123" s="29">
        <v>9.5</v>
      </c>
      <c r="AA123" s="29" t="s">
        <v>2272</v>
      </c>
      <c r="AC123">
        <v>11395</v>
      </c>
      <c r="AD123">
        <v>308.26044999999999</v>
      </c>
      <c r="AE123">
        <v>36.965494999999997</v>
      </c>
      <c r="AF123">
        <v>113.94</v>
      </c>
      <c r="AG123">
        <v>376.76034299999998</v>
      </c>
      <c r="AH123">
        <v>37.676034000000001</v>
      </c>
      <c r="AI123">
        <v>2.7052E-2</v>
      </c>
      <c r="AJ123">
        <v>1.2662E-2</v>
      </c>
      <c r="AK123">
        <v>0.46807100000000001</v>
      </c>
      <c r="AL123">
        <v>2.64E-2</v>
      </c>
      <c r="AM123">
        <v>2.75E-2</v>
      </c>
      <c r="AN123">
        <v>9</v>
      </c>
      <c r="AO123">
        <v>2.9196E-2</v>
      </c>
      <c r="AP123">
        <v>1.751765</v>
      </c>
      <c r="AQ123">
        <v>4.7389210000000004</v>
      </c>
      <c r="AR123">
        <v>0.770644</v>
      </c>
      <c r="AS123">
        <v>0.70349300000000003</v>
      </c>
      <c r="AT123">
        <v>60</v>
      </c>
      <c r="AU123">
        <v>48.010415999999999</v>
      </c>
      <c r="AV123">
        <v>1.3062000000000001E-2</v>
      </c>
      <c r="AW123">
        <v>5.1089999999999998E-3</v>
      </c>
      <c r="AX123">
        <v>81.853166000000002</v>
      </c>
      <c r="AY123">
        <v>9.2600230000000003</v>
      </c>
      <c r="AZ123">
        <v>207.53670199999999</v>
      </c>
      <c r="BA123">
        <v>18.981729000000001</v>
      </c>
      <c r="BB123">
        <v>34.577855999999997</v>
      </c>
      <c r="BC123">
        <v>75.284424000000001</v>
      </c>
      <c r="BD123">
        <v>6.8669029999999998</v>
      </c>
      <c r="BE123">
        <v>1.607275</v>
      </c>
    </row>
    <row r="124" spans="1:57" x14ac:dyDescent="0.25">
      <c r="A124" t="s">
        <v>932</v>
      </c>
      <c r="B124" s="29">
        <v>4</v>
      </c>
      <c r="C124" t="s">
        <v>17</v>
      </c>
      <c r="D124">
        <v>8</v>
      </c>
      <c r="E124" t="s">
        <v>1</v>
      </c>
      <c r="F124" t="s">
        <v>473</v>
      </c>
      <c r="G124" t="s">
        <v>244</v>
      </c>
      <c r="H124">
        <v>64.102862200000004</v>
      </c>
      <c r="I124">
        <v>63.356876900000003</v>
      </c>
      <c r="J124" t="s">
        <v>52</v>
      </c>
      <c r="K124" s="29">
        <v>12748</v>
      </c>
      <c r="L124" s="29">
        <v>0</v>
      </c>
      <c r="M124" s="29">
        <f t="shared" si="8"/>
        <v>0</v>
      </c>
      <c r="N124" s="29">
        <v>0</v>
      </c>
      <c r="O124" s="29">
        <v>0</v>
      </c>
      <c r="P124" s="29">
        <v>35.611901467024374</v>
      </c>
      <c r="Q124" s="29">
        <f t="shared" si="6"/>
        <v>11.105204117430393</v>
      </c>
      <c r="R124" s="29">
        <v>0.39617573917892629</v>
      </c>
      <c r="S124" s="29">
        <f t="shared" si="7"/>
        <v>0.32893894101812776</v>
      </c>
      <c r="U124" s="29">
        <v>7.1315999999999997</v>
      </c>
      <c r="V124" s="29">
        <v>48</v>
      </c>
      <c r="W124" s="29">
        <f t="shared" si="12"/>
        <v>2</v>
      </c>
      <c r="X124" s="29">
        <f t="shared" si="13"/>
        <v>5.333333333333333</v>
      </c>
      <c r="Y124" s="29">
        <f t="shared" si="14"/>
        <v>7.333333333333333</v>
      </c>
      <c r="Z124" s="29">
        <v>9.5</v>
      </c>
      <c r="AA124" s="29" t="s">
        <v>2272</v>
      </c>
      <c r="AC124">
        <v>13126</v>
      </c>
      <c r="AD124">
        <v>366.810225</v>
      </c>
      <c r="AE124">
        <v>35.784171999999998</v>
      </c>
      <c r="AF124">
        <v>131.25</v>
      </c>
      <c r="AG124">
        <v>469.33393999999998</v>
      </c>
      <c r="AH124">
        <v>46.933394</v>
      </c>
      <c r="AI124">
        <v>2.7938999999999999E-2</v>
      </c>
      <c r="AJ124">
        <v>1.116E-2</v>
      </c>
      <c r="AK124">
        <v>0.399455</v>
      </c>
      <c r="AL124">
        <v>2.6599999999999999E-2</v>
      </c>
      <c r="AM124">
        <v>2.2499999999999999E-2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25">
      <c r="A125" t="s">
        <v>933</v>
      </c>
      <c r="B125" s="29">
        <v>4</v>
      </c>
      <c r="C125" t="s">
        <v>4</v>
      </c>
      <c r="D125">
        <v>12</v>
      </c>
      <c r="E125" t="s">
        <v>1</v>
      </c>
      <c r="F125" t="s">
        <v>473</v>
      </c>
      <c r="G125" t="s">
        <v>245</v>
      </c>
      <c r="H125">
        <v>64.102862200000004</v>
      </c>
      <c r="I125">
        <v>63.356876900000003</v>
      </c>
      <c r="J125" t="s">
        <v>52</v>
      </c>
      <c r="K125" s="29">
        <v>8746</v>
      </c>
      <c r="L125" s="29">
        <v>753</v>
      </c>
      <c r="M125" s="29">
        <f t="shared" si="8"/>
        <v>8.6096501257717808</v>
      </c>
      <c r="N125" s="29">
        <v>3.8742657342659852E-2</v>
      </c>
      <c r="O125" s="29">
        <v>0.41520688647787196</v>
      </c>
      <c r="P125" s="29">
        <v>25.394401602345933</v>
      </c>
      <c r="Q125" s="29">
        <f t="shared" si="6"/>
        <v>0.88770425275195208</v>
      </c>
      <c r="R125" s="29">
        <v>1.0932000303837592</v>
      </c>
      <c r="S125" s="29">
        <f t="shared" si="7"/>
        <v>0.36808535018670518</v>
      </c>
      <c r="U125" s="29">
        <v>7.1315999999999997</v>
      </c>
      <c r="V125" s="29">
        <v>48</v>
      </c>
      <c r="W125" s="29">
        <f t="shared" si="12"/>
        <v>2</v>
      </c>
      <c r="X125" s="29">
        <f t="shared" si="13"/>
        <v>5.333333333333333</v>
      </c>
      <c r="Y125" s="29">
        <f t="shared" si="14"/>
        <v>7.333333333333333</v>
      </c>
      <c r="Z125" s="29">
        <v>9.5</v>
      </c>
      <c r="AA125" s="29" t="s">
        <v>2272</v>
      </c>
      <c r="AC125">
        <v>8802</v>
      </c>
      <c r="AD125">
        <v>347.28947499999998</v>
      </c>
      <c r="AE125">
        <v>25.344850999999998</v>
      </c>
      <c r="AF125">
        <v>87.99</v>
      </c>
      <c r="AG125">
        <v>216.949602</v>
      </c>
      <c r="AH125">
        <v>21.694959999999998</v>
      </c>
      <c r="AI125">
        <v>3.9454999999999997E-2</v>
      </c>
      <c r="AJ125">
        <v>4.3173000000000003E-2</v>
      </c>
      <c r="AK125">
        <v>1.0942460000000001</v>
      </c>
      <c r="AL125">
        <v>2.5100000000000001E-2</v>
      </c>
      <c r="AM125">
        <v>1.2500000000000001E-2</v>
      </c>
      <c r="AN125">
        <v>5</v>
      </c>
      <c r="AO125">
        <v>1.4397E-2</v>
      </c>
      <c r="AP125">
        <v>0.86383299999999996</v>
      </c>
      <c r="AQ125">
        <v>0.89752299999999996</v>
      </c>
      <c r="AR125">
        <v>0.14091000000000001</v>
      </c>
      <c r="AS125">
        <v>6.8136000000000002E-2</v>
      </c>
      <c r="AT125">
        <v>15.8</v>
      </c>
      <c r="AU125">
        <v>5.2153619999999998</v>
      </c>
      <c r="AV125">
        <v>9.5209999999999999E-3</v>
      </c>
      <c r="AW125">
        <v>6.7229999999999998E-3</v>
      </c>
      <c r="AX125">
        <v>121.924376</v>
      </c>
      <c r="AY125">
        <v>47.859172000000001</v>
      </c>
      <c r="AZ125">
        <v>408.09633300000002</v>
      </c>
      <c r="BA125">
        <v>35.826504999999997</v>
      </c>
      <c r="BB125">
        <v>85.670319000000006</v>
      </c>
      <c r="BC125">
        <v>66.432086999999996</v>
      </c>
      <c r="BD125">
        <v>5.9682979999999999</v>
      </c>
      <c r="BE125">
        <v>0.68718400000000002</v>
      </c>
    </row>
    <row r="126" spans="1:57" x14ac:dyDescent="0.25">
      <c r="A126" t="s">
        <v>934</v>
      </c>
      <c r="B126" s="29">
        <v>4</v>
      </c>
      <c r="C126" t="s">
        <v>9</v>
      </c>
      <c r="D126">
        <v>2</v>
      </c>
      <c r="E126" t="s">
        <v>1</v>
      </c>
      <c r="F126" t="s">
        <v>473</v>
      </c>
      <c r="G126" t="s">
        <v>245</v>
      </c>
      <c r="H126">
        <v>64.102862200000004</v>
      </c>
      <c r="I126">
        <v>63.356876900000003</v>
      </c>
      <c r="J126" t="s">
        <v>52</v>
      </c>
      <c r="K126" s="29">
        <v>8905</v>
      </c>
      <c r="L126" s="29">
        <v>706</v>
      </c>
      <c r="M126" s="29">
        <f t="shared" si="8"/>
        <v>7.928130263896688</v>
      </c>
      <c r="N126" s="29">
        <v>3.7240145985403428E-2</v>
      </c>
      <c r="O126" s="29">
        <v>0.40741002562661627</v>
      </c>
      <c r="P126" s="29">
        <v>26.481651665730059</v>
      </c>
      <c r="Q126" s="29">
        <f t="shared" si="6"/>
        <v>1.9749543161360776</v>
      </c>
      <c r="R126" s="29">
        <v>1.0335852848136817</v>
      </c>
      <c r="S126" s="29">
        <f t="shared" si="7"/>
        <v>0.30847060461662767</v>
      </c>
      <c r="T126" s="29">
        <v>0.86814000151725623</v>
      </c>
      <c r="U126" s="29">
        <v>7.1315999999999997</v>
      </c>
      <c r="V126" s="29">
        <v>48</v>
      </c>
      <c r="W126" s="29">
        <f t="shared" si="12"/>
        <v>2</v>
      </c>
      <c r="X126" s="29">
        <f t="shared" si="13"/>
        <v>5.333333333333333</v>
      </c>
      <c r="Y126" s="29">
        <f t="shared" si="14"/>
        <v>7.333333333333333</v>
      </c>
      <c r="Z126" s="29">
        <v>9.5</v>
      </c>
      <c r="AA126" s="29" t="s">
        <v>2272</v>
      </c>
      <c r="AC126">
        <v>9052</v>
      </c>
      <c r="AD126">
        <v>342.57257499999997</v>
      </c>
      <c r="AE126">
        <v>26.423597999999998</v>
      </c>
      <c r="AF126">
        <v>90.5</v>
      </c>
      <c r="AG126">
        <v>225.57058799999999</v>
      </c>
      <c r="AH126">
        <v>22.557058999999999</v>
      </c>
      <c r="AI126">
        <v>3.7839999999999999E-2</v>
      </c>
      <c r="AJ126">
        <v>3.9432000000000002E-2</v>
      </c>
      <c r="AK126">
        <v>1.0420849999999999</v>
      </c>
      <c r="AL126">
        <v>2.5375000000000002E-2</v>
      </c>
      <c r="AM126">
        <v>1.2500000000000001E-2</v>
      </c>
      <c r="AN126">
        <v>2</v>
      </c>
      <c r="AO126">
        <v>5.8380000000000003E-3</v>
      </c>
      <c r="AP126">
        <v>0.35029100000000002</v>
      </c>
      <c r="AQ126">
        <v>0.77331000000000005</v>
      </c>
      <c r="AR126">
        <v>0.47583799999999998</v>
      </c>
      <c r="AS126">
        <v>0.532752</v>
      </c>
      <c r="AT126">
        <v>35</v>
      </c>
      <c r="AU126">
        <v>31.112698000000002</v>
      </c>
      <c r="AV126">
        <v>1.3995E-2</v>
      </c>
      <c r="AW126">
        <v>9.7269999999999995E-3</v>
      </c>
      <c r="AX126">
        <v>93.372282999999996</v>
      </c>
      <c r="AY126">
        <v>39.155310999999998</v>
      </c>
      <c r="AZ126">
        <v>402.83400799999998</v>
      </c>
      <c r="BA126">
        <v>25.765024</v>
      </c>
      <c r="BB126">
        <v>14.009600000000001</v>
      </c>
      <c r="BC126">
        <v>0</v>
      </c>
      <c r="BD126">
        <v>7.241498</v>
      </c>
      <c r="BE126">
        <v>0.74535600000000002</v>
      </c>
    </row>
    <row r="127" spans="1:57" x14ac:dyDescent="0.25">
      <c r="A127" t="s">
        <v>934</v>
      </c>
      <c r="B127" s="29">
        <v>4</v>
      </c>
      <c r="C127" t="s">
        <v>4</v>
      </c>
      <c r="D127">
        <v>12</v>
      </c>
      <c r="E127" t="s">
        <v>1</v>
      </c>
      <c r="F127" t="s">
        <v>473</v>
      </c>
      <c r="G127" t="s">
        <v>245</v>
      </c>
      <c r="H127">
        <v>64.102862200000004</v>
      </c>
      <c r="I127">
        <v>63.356876900000003</v>
      </c>
      <c r="J127" t="s">
        <v>50</v>
      </c>
      <c r="K127" s="29">
        <v>4872</v>
      </c>
      <c r="L127" s="29">
        <v>2191</v>
      </c>
      <c r="M127" s="29">
        <f t="shared" si="8"/>
        <v>44.971264367816097</v>
      </c>
      <c r="N127" s="29">
        <v>0.12529051724137896</v>
      </c>
      <c r="O127" s="29">
        <v>0.68992062733850346</v>
      </c>
      <c r="P127" s="29">
        <v>14.488333174108574</v>
      </c>
      <c r="Q127" s="29">
        <f t="shared" si="6"/>
        <v>10.018364175485408</v>
      </c>
      <c r="R127" s="29">
        <v>2.1131990201864896</v>
      </c>
      <c r="S127" s="29">
        <f t="shared" si="7"/>
        <v>1.3880843399894356</v>
      </c>
      <c r="T127" s="29">
        <v>0.86814000151725623</v>
      </c>
      <c r="U127" s="29">
        <v>7.1315999999999997</v>
      </c>
      <c r="V127" s="29">
        <v>48</v>
      </c>
      <c r="W127" s="29">
        <f t="shared" si="12"/>
        <v>2</v>
      </c>
      <c r="X127" s="29">
        <f t="shared" si="13"/>
        <v>5.333333333333333</v>
      </c>
      <c r="Y127" s="29">
        <f t="shared" si="14"/>
        <v>7.333333333333333</v>
      </c>
      <c r="Z127" s="29">
        <v>9.5</v>
      </c>
      <c r="AA127" s="29" t="s">
        <v>2272</v>
      </c>
      <c r="AC127">
        <v>4944</v>
      </c>
      <c r="AD127">
        <v>342.57257499999997</v>
      </c>
      <c r="AE127">
        <v>14.431978000000001</v>
      </c>
      <c r="AF127">
        <v>48.35</v>
      </c>
      <c r="AG127">
        <v>121.806106</v>
      </c>
      <c r="AH127">
        <v>12.180611000000001</v>
      </c>
      <c r="AI127">
        <v>6.923E-2</v>
      </c>
      <c r="AJ127">
        <v>0.14710500000000001</v>
      </c>
      <c r="AK127">
        <v>2.12487</v>
      </c>
      <c r="AL127">
        <v>2.6275E-2</v>
      </c>
      <c r="AM127">
        <v>1.2500000000000001E-2</v>
      </c>
      <c r="AN127">
        <v>72</v>
      </c>
      <c r="AO127">
        <v>0.210174</v>
      </c>
      <c r="AP127">
        <v>12.610467</v>
      </c>
      <c r="AQ127">
        <v>34.364887000000003</v>
      </c>
      <c r="AR127">
        <v>0.38095099999999998</v>
      </c>
      <c r="AS127">
        <v>0.23943500000000001</v>
      </c>
      <c r="AT127">
        <v>23.597221999999999</v>
      </c>
      <c r="AU127">
        <v>10.326582</v>
      </c>
      <c r="AV127">
        <v>1.6858000000000001E-2</v>
      </c>
      <c r="AW127">
        <v>1.0696000000000001E-2</v>
      </c>
      <c r="AX127">
        <v>64.684961999999999</v>
      </c>
      <c r="AY127">
        <v>13.581042</v>
      </c>
      <c r="AZ127">
        <v>318.20288099999999</v>
      </c>
      <c r="BA127">
        <v>284.34580599999998</v>
      </c>
      <c r="BB127">
        <v>4.2131369999999997</v>
      </c>
      <c r="BC127">
        <v>7.4397710000000004</v>
      </c>
      <c r="BD127">
        <v>8.3126549999999995</v>
      </c>
      <c r="BE127">
        <v>6.4807410000000001</v>
      </c>
    </row>
    <row r="128" spans="1:57" x14ac:dyDescent="0.25">
      <c r="A128" t="s">
        <v>935</v>
      </c>
      <c r="B128" s="29">
        <v>4</v>
      </c>
      <c r="C128" t="s">
        <v>0</v>
      </c>
      <c r="D128">
        <v>10</v>
      </c>
      <c r="E128" t="s">
        <v>1</v>
      </c>
      <c r="F128" t="s">
        <v>473</v>
      </c>
      <c r="G128" t="s">
        <v>245</v>
      </c>
      <c r="H128">
        <v>64.102862200000004</v>
      </c>
      <c r="I128">
        <v>63.356876900000003</v>
      </c>
      <c r="J128" t="s">
        <v>50</v>
      </c>
      <c r="K128" s="29">
        <v>11859</v>
      </c>
      <c r="L128" s="29">
        <v>155</v>
      </c>
      <c r="M128" s="29">
        <f t="shared" si="8"/>
        <v>1.3070242010287547</v>
      </c>
      <c r="N128" s="29">
        <v>6.6812499999995584E-2</v>
      </c>
      <c r="O128" s="29">
        <v>5.30544481967671E-2</v>
      </c>
      <c r="P128" s="29">
        <v>34.954038953636726</v>
      </c>
      <c r="Q128" s="29">
        <f t="shared" si="6"/>
        <v>10.447341604042744</v>
      </c>
      <c r="R128" s="29">
        <v>0.43888450171781113</v>
      </c>
      <c r="S128" s="29">
        <f t="shared" si="7"/>
        <v>0.28623017847924292</v>
      </c>
      <c r="T128" s="29">
        <v>0.97073103253349546</v>
      </c>
      <c r="U128" s="29">
        <v>7.1315999999999997</v>
      </c>
      <c r="V128" s="29">
        <v>48</v>
      </c>
      <c r="W128" s="29">
        <f t="shared" si="12"/>
        <v>2</v>
      </c>
      <c r="X128" s="29">
        <f t="shared" si="13"/>
        <v>5.333333333333333</v>
      </c>
      <c r="Y128" s="29">
        <f t="shared" si="14"/>
        <v>7.333333333333333</v>
      </c>
      <c r="Z128" s="29">
        <v>9.5</v>
      </c>
      <c r="AA128" s="29" t="s">
        <v>2272</v>
      </c>
      <c r="AC128">
        <v>11978</v>
      </c>
      <c r="AD128">
        <v>342.54835000000003</v>
      </c>
      <c r="AE128">
        <v>34.967326999999997</v>
      </c>
      <c r="AF128">
        <v>119.77</v>
      </c>
      <c r="AG128">
        <v>427.00393100000002</v>
      </c>
      <c r="AH128">
        <v>42.700392999999998</v>
      </c>
      <c r="AI128">
        <v>2.8596E-2</v>
      </c>
      <c r="AJ128">
        <v>1.2544E-2</v>
      </c>
      <c r="AK128">
        <v>0.43865399999999999</v>
      </c>
      <c r="AL128">
        <v>2.7099999999999999E-2</v>
      </c>
      <c r="AM128">
        <v>2.75E-2</v>
      </c>
      <c r="AN128">
        <v>2</v>
      </c>
      <c r="AO128">
        <v>5.8389999999999996E-3</v>
      </c>
      <c r="AP128">
        <v>0.35031600000000002</v>
      </c>
      <c r="AQ128">
        <v>0.826515</v>
      </c>
      <c r="AR128">
        <v>0.62438700000000003</v>
      </c>
      <c r="AS128">
        <v>9.6679000000000001E-2</v>
      </c>
      <c r="AT128">
        <v>49.5</v>
      </c>
      <c r="AU128">
        <v>4.9497470000000003</v>
      </c>
      <c r="AV128">
        <v>1.2874E-2</v>
      </c>
      <c r="AW128">
        <v>5.0210000000000003E-3</v>
      </c>
      <c r="AX128">
        <v>77.997382999999999</v>
      </c>
      <c r="AY128">
        <v>4.1496269999999997</v>
      </c>
      <c r="AZ128">
        <v>232.96525700000001</v>
      </c>
      <c r="BA128">
        <v>28.566123999999999</v>
      </c>
      <c r="BB128">
        <v>0.68359999999999999</v>
      </c>
      <c r="BC128">
        <v>0</v>
      </c>
      <c r="BD128">
        <v>6.6033400000000002</v>
      </c>
      <c r="BE128">
        <v>0.74535600000000002</v>
      </c>
    </row>
    <row r="129" spans="1:61" x14ac:dyDescent="0.25">
      <c r="A129" t="s">
        <v>935</v>
      </c>
      <c r="B129" s="29">
        <v>4</v>
      </c>
      <c r="C129" t="s">
        <v>4</v>
      </c>
      <c r="D129">
        <v>12</v>
      </c>
      <c r="E129" t="s">
        <v>1</v>
      </c>
      <c r="F129" t="s">
        <v>473</v>
      </c>
      <c r="G129" t="s">
        <v>245</v>
      </c>
      <c r="H129">
        <v>64.102862200000004</v>
      </c>
      <c r="I129">
        <v>63.356876900000003</v>
      </c>
      <c r="J129" t="s">
        <v>52</v>
      </c>
      <c r="K129" s="29">
        <v>3497</v>
      </c>
      <c r="L129" s="29">
        <v>406</v>
      </c>
      <c r="M129" s="29">
        <f t="shared" si="8"/>
        <v>11.60995138690306</v>
      </c>
      <c r="N129" s="29">
        <v>7.2371130952380056E-2</v>
      </c>
      <c r="O129" s="29">
        <v>0.24758742491824645</v>
      </c>
      <c r="P129" s="29">
        <v>10.307300296894141</v>
      </c>
      <c r="Q129" s="29">
        <f t="shared" si="6"/>
        <v>14.19939705269984</v>
      </c>
      <c r="R129" s="29">
        <v>1.216488917531332</v>
      </c>
      <c r="S129" s="29">
        <f t="shared" si="7"/>
        <v>0.49137423733427799</v>
      </c>
      <c r="T129" s="29">
        <v>0.97073103253349546</v>
      </c>
      <c r="U129" s="29">
        <v>7.1315999999999997</v>
      </c>
      <c r="V129" s="29">
        <v>48</v>
      </c>
      <c r="W129" s="29">
        <f t="shared" si="12"/>
        <v>2</v>
      </c>
      <c r="X129" s="29">
        <f t="shared" si="13"/>
        <v>5.333333333333333</v>
      </c>
      <c r="Y129" s="29">
        <f t="shared" si="14"/>
        <v>7.333333333333333</v>
      </c>
      <c r="Z129" s="29">
        <v>9.5</v>
      </c>
      <c r="AA129" s="29" t="s">
        <v>2272</v>
      </c>
      <c r="AC129">
        <v>3506</v>
      </c>
      <c r="AD129">
        <v>342.54835000000003</v>
      </c>
      <c r="AE129">
        <v>10.235051</v>
      </c>
      <c r="AF129">
        <v>34.549999999999997</v>
      </c>
      <c r="AG129">
        <v>49.705205999999997</v>
      </c>
      <c r="AH129">
        <v>4.9705209999999997</v>
      </c>
      <c r="AI129">
        <v>9.7571000000000005E-2</v>
      </c>
      <c r="AJ129">
        <v>0.11955300000000001</v>
      </c>
      <c r="AK129">
        <v>1.225298</v>
      </c>
      <c r="AL129">
        <v>6.3475000000000004E-2</v>
      </c>
      <c r="AM129">
        <v>1.7500000000000002E-2</v>
      </c>
      <c r="AN129">
        <v>4</v>
      </c>
      <c r="AO129">
        <v>1.1677E-2</v>
      </c>
      <c r="AP129">
        <v>0.700631</v>
      </c>
      <c r="AQ129">
        <v>2.5955499999999998</v>
      </c>
      <c r="AR129">
        <v>0.77813100000000002</v>
      </c>
      <c r="AS129">
        <v>0.70237300000000003</v>
      </c>
      <c r="AT129">
        <v>22.75</v>
      </c>
      <c r="AU129">
        <v>12.841988000000001</v>
      </c>
      <c r="AV129">
        <v>3.5776000000000002E-2</v>
      </c>
      <c r="AW129">
        <v>2.5357000000000001E-2</v>
      </c>
      <c r="AX129">
        <v>47.149875999999999</v>
      </c>
      <c r="AY129">
        <v>29.646129999999999</v>
      </c>
      <c r="AZ129">
        <v>131.96553299999999</v>
      </c>
      <c r="BA129">
        <v>21.992778000000001</v>
      </c>
      <c r="BB129">
        <v>20.020592000000001</v>
      </c>
      <c r="BC129">
        <v>11.808895</v>
      </c>
      <c r="BD129">
        <v>5.7903500000000001</v>
      </c>
      <c r="BE129">
        <v>0.94280900000000001</v>
      </c>
    </row>
    <row r="130" spans="1:61" x14ac:dyDescent="0.25">
      <c r="A130" t="s">
        <v>936</v>
      </c>
      <c r="B130" s="29">
        <v>4</v>
      </c>
      <c r="C130" t="s">
        <v>9</v>
      </c>
      <c r="D130">
        <v>2</v>
      </c>
      <c r="E130" t="s">
        <v>1</v>
      </c>
      <c r="F130" t="s">
        <v>473</v>
      </c>
      <c r="G130" t="s">
        <v>245</v>
      </c>
      <c r="H130">
        <v>64.102862200000004</v>
      </c>
      <c r="I130">
        <v>63.356876900000003</v>
      </c>
      <c r="J130" t="s">
        <v>52</v>
      </c>
      <c r="K130" s="29">
        <v>2576</v>
      </c>
      <c r="L130" s="29">
        <v>383</v>
      </c>
      <c r="M130" s="29">
        <f t="shared" si="8"/>
        <v>14.86801242236025</v>
      </c>
      <c r="N130" s="29">
        <v>8.687727272727222E-2</v>
      </c>
      <c r="O130" s="29">
        <v>0.23216488441806962</v>
      </c>
      <c r="P130" s="29">
        <v>7.7669706787136015</v>
      </c>
      <c r="Q130" s="29">
        <f t="shared" si="6"/>
        <v>16.73972667088038</v>
      </c>
      <c r="R130" s="29">
        <v>1.1870427680131994</v>
      </c>
      <c r="S130" s="29">
        <f t="shared" si="7"/>
        <v>0.46192808781614536</v>
      </c>
      <c r="U130" s="29">
        <v>7.1315999999999997</v>
      </c>
      <c r="V130" s="29">
        <v>48</v>
      </c>
      <c r="W130" s="29">
        <f t="shared" si="12"/>
        <v>2</v>
      </c>
      <c r="X130" s="29">
        <f t="shared" si="13"/>
        <v>5.333333333333333</v>
      </c>
      <c r="Y130" s="29">
        <f t="shared" si="14"/>
        <v>7.333333333333333</v>
      </c>
      <c r="Z130" s="29">
        <v>9.5</v>
      </c>
      <c r="AA130" s="29" t="s">
        <v>2272</v>
      </c>
      <c r="AC130">
        <v>2643</v>
      </c>
      <c r="AD130">
        <v>341.73244999999997</v>
      </c>
      <c r="AE130">
        <v>7.734121</v>
      </c>
      <c r="AF130">
        <v>25.65</v>
      </c>
      <c r="AG130">
        <v>30.222963</v>
      </c>
      <c r="AH130">
        <v>3.0222959999999999</v>
      </c>
      <c r="AI130">
        <v>0.12922500000000001</v>
      </c>
      <c r="AJ130">
        <v>0.15285699999999999</v>
      </c>
      <c r="AK130">
        <v>1.182874</v>
      </c>
      <c r="AL130">
        <v>8.5663000000000003E-2</v>
      </c>
      <c r="AM130">
        <v>1.2500000000000001E-2</v>
      </c>
      <c r="AN130">
        <v>8</v>
      </c>
      <c r="AO130">
        <v>2.341E-2</v>
      </c>
      <c r="AP130">
        <v>1.4046080000000001</v>
      </c>
      <c r="AQ130">
        <v>2.9133559999999998</v>
      </c>
      <c r="AR130">
        <v>0.15861600000000001</v>
      </c>
      <c r="AS130">
        <v>0.13014999999999999</v>
      </c>
      <c r="AT130">
        <v>9.625</v>
      </c>
      <c r="AU130">
        <v>4.6579430000000004</v>
      </c>
      <c r="AV130">
        <v>1.839E-2</v>
      </c>
      <c r="AW130">
        <v>1.7172E-2</v>
      </c>
      <c r="AX130">
        <v>95.516846000000001</v>
      </c>
      <c r="AY130">
        <v>64.415903</v>
      </c>
      <c r="AZ130">
        <v>231.416381</v>
      </c>
      <c r="BA130">
        <v>132.28917300000001</v>
      </c>
      <c r="BB130">
        <v>28.548878999999999</v>
      </c>
      <c r="BC130">
        <v>21.807803</v>
      </c>
      <c r="BD130">
        <v>6.297091</v>
      </c>
      <c r="BE130">
        <v>1.105542</v>
      </c>
    </row>
    <row r="131" spans="1:61" x14ac:dyDescent="0.25">
      <c r="A131" t="s">
        <v>937</v>
      </c>
      <c r="B131" s="29">
        <v>4</v>
      </c>
      <c r="C131" t="s">
        <v>2</v>
      </c>
      <c r="D131">
        <v>3</v>
      </c>
      <c r="E131" t="s">
        <v>1</v>
      </c>
      <c r="F131" t="s">
        <v>473</v>
      </c>
      <c r="G131" t="s">
        <v>245</v>
      </c>
      <c r="H131">
        <v>64.102862200000004</v>
      </c>
      <c r="I131">
        <v>63.356876900000003</v>
      </c>
      <c r="J131" t="s">
        <v>50</v>
      </c>
      <c r="K131" s="29">
        <v>11834</v>
      </c>
      <c r="L131" s="29">
        <v>37</v>
      </c>
      <c r="M131" s="29">
        <f t="shared" si="8"/>
        <v>0.31265844177792801</v>
      </c>
      <c r="N131" s="29">
        <v>1.4762499999995881E-2</v>
      </c>
      <c r="O131" s="29">
        <v>3.0714360416096889E-2</v>
      </c>
      <c r="P131" s="29">
        <v>36.347374116409057</v>
      </c>
      <c r="Q131" s="29">
        <f t="shared" ref="Q131:Q156" si="15">ABS(P131-$P$160)</f>
        <v>11.840676766815076</v>
      </c>
      <c r="R131" s="29">
        <v>0.57093054625805539</v>
      </c>
      <c r="S131" s="29">
        <f t="shared" ref="S131:S156" si="16">ABS(R131-$R$160)</f>
        <v>0.15418413393899866</v>
      </c>
      <c r="T131" s="29">
        <v>0.97991633816052881</v>
      </c>
      <c r="U131" s="29">
        <v>7.1315999999999997</v>
      </c>
      <c r="V131" s="29">
        <v>48</v>
      </c>
      <c r="W131" s="29">
        <f t="shared" si="12"/>
        <v>2</v>
      </c>
      <c r="X131" s="29">
        <f t="shared" si="13"/>
        <v>5.333333333333333</v>
      </c>
      <c r="Y131" s="29">
        <f t="shared" si="14"/>
        <v>7.333333333333333</v>
      </c>
      <c r="Z131" s="29">
        <v>9.5</v>
      </c>
      <c r="AA131" s="29" t="s">
        <v>2272</v>
      </c>
      <c r="AC131">
        <v>11933</v>
      </c>
      <c r="AD131">
        <v>328.44344999999998</v>
      </c>
      <c r="AE131">
        <v>36.331977000000002</v>
      </c>
      <c r="AF131">
        <v>119.32</v>
      </c>
      <c r="AG131">
        <v>366.93118900000002</v>
      </c>
      <c r="AH131">
        <v>36.693119000000003</v>
      </c>
      <c r="AI131">
        <v>2.7518999999999998E-2</v>
      </c>
      <c r="AJ131">
        <v>1.5719E-2</v>
      </c>
      <c r="AK131">
        <v>0.57119900000000001</v>
      </c>
      <c r="AL131">
        <v>2.5113E-2</v>
      </c>
      <c r="AM131">
        <v>2.2499999999999999E-2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61" x14ac:dyDescent="0.25">
      <c r="A132" t="s">
        <v>937</v>
      </c>
      <c r="B132" s="29">
        <v>4</v>
      </c>
      <c r="C132" t="s">
        <v>10</v>
      </c>
      <c r="D132">
        <v>13</v>
      </c>
      <c r="E132" t="s">
        <v>1</v>
      </c>
      <c r="F132" t="s">
        <v>473</v>
      </c>
      <c r="G132" t="s">
        <v>245</v>
      </c>
      <c r="H132">
        <v>64.102862200000004</v>
      </c>
      <c r="I132">
        <v>63.356876900000003</v>
      </c>
      <c r="J132" t="s">
        <v>50</v>
      </c>
      <c r="K132" s="29">
        <v>9459</v>
      </c>
      <c r="L132" s="29">
        <v>207</v>
      </c>
      <c r="M132" s="29">
        <f t="shared" ref="M132:M157" si="17">L132/K132*100</f>
        <v>2.1883920076117986</v>
      </c>
      <c r="N132" s="29">
        <v>3.5353749999999719E-2</v>
      </c>
      <c r="O132" s="29">
        <v>0.12285744166438756</v>
      </c>
      <c r="P132" s="29">
        <v>29.052713517586046</v>
      </c>
      <c r="Q132" s="29">
        <f t="shared" si="15"/>
        <v>4.5460161679920645</v>
      </c>
      <c r="R132" s="29">
        <v>0.88387129532389996</v>
      </c>
      <c r="S132" s="29">
        <f t="shared" si="16"/>
        <v>0.15875661512684591</v>
      </c>
      <c r="T132" s="29">
        <v>0.97991633816052881</v>
      </c>
      <c r="U132" s="29">
        <v>7.1315999999999997</v>
      </c>
      <c r="V132" s="29">
        <v>48</v>
      </c>
      <c r="W132" s="29">
        <f t="shared" si="12"/>
        <v>2</v>
      </c>
      <c r="X132" s="29">
        <f t="shared" si="13"/>
        <v>5.333333333333333</v>
      </c>
      <c r="Y132" s="29">
        <f t="shared" si="14"/>
        <v>7.333333333333333</v>
      </c>
      <c r="Z132" s="29">
        <v>9.5</v>
      </c>
      <c r="AA132" s="29" t="s">
        <v>2272</v>
      </c>
      <c r="AC132">
        <v>9518</v>
      </c>
      <c r="AD132">
        <v>328.44344999999998</v>
      </c>
      <c r="AE132">
        <v>28.979113000000002</v>
      </c>
      <c r="AF132">
        <v>95.17</v>
      </c>
      <c r="AG132">
        <v>247.46927299999999</v>
      </c>
      <c r="AH132">
        <v>24.746926999999999</v>
      </c>
      <c r="AI132">
        <v>3.4505000000000001E-2</v>
      </c>
      <c r="AJ132">
        <v>3.0505999999999998E-2</v>
      </c>
      <c r="AK132">
        <v>0.88409599999999999</v>
      </c>
      <c r="AL132">
        <v>2.5399999999999999E-2</v>
      </c>
      <c r="AM132">
        <v>1.2500000000000001E-2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61" x14ac:dyDescent="0.25">
      <c r="A133" t="s">
        <v>938</v>
      </c>
      <c r="B133" s="29">
        <v>4</v>
      </c>
      <c r="C133" t="s">
        <v>3</v>
      </c>
      <c r="D133">
        <v>4</v>
      </c>
      <c r="E133" t="s">
        <v>1</v>
      </c>
      <c r="F133" t="s">
        <v>473</v>
      </c>
      <c r="G133" t="s">
        <v>245</v>
      </c>
      <c r="H133">
        <v>64.102862200000004</v>
      </c>
      <c r="I133">
        <v>63.356876900000003</v>
      </c>
      <c r="J133" t="s">
        <v>50</v>
      </c>
      <c r="K133" s="29">
        <v>12201</v>
      </c>
      <c r="L133" s="29">
        <v>8</v>
      </c>
      <c r="M133" s="29">
        <f t="shared" si="17"/>
        <v>6.5568396033112042E-2</v>
      </c>
      <c r="N133" s="29">
        <v>1.6137500000013461E-2</v>
      </c>
      <c r="O133" s="29">
        <v>6.0033901767272847E-3</v>
      </c>
      <c r="P133" s="29">
        <v>36.623681773124801</v>
      </c>
      <c r="Q133" s="29">
        <f t="shared" si="15"/>
        <v>12.11698442353082</v>
      </c>
      <c r="R133" s="29">
        <v>0.49990843057456547</v>
      </c>
      <c r="S133" s="29">
        <f t="shared" si="16"/>
        <v>0.22520624962248859</v>
      </c>
      <c r="T133" s="29">
        <v>1.0243315760086431</v>
      </c>
      <c r="U133" s="29">
        <v>7.1315999999999997</v>
      </c>
      <c r="V133" s="29">
        <v>48</v>
      </c>
      <c r="W133" s="29">
        <f t="shared" si="12"/>
        <v>2</v>
      </c>
      <c r="X133" s="29">
        <f t="shared" si="13"/>
        <v>5.333333333333333</v>
      </c>
      <c r="Y133" s="29">
        <f t="shared" si="14"/>
        <v>7.333333333333333</v>
      </c>
      <c r="Z133" s="29">
        <v>9.5</v>
      </c>
      <c r="AA133" s="29" t="s">
        <v>2272</v>
      </c>
      <c r="AC133">
        <v>12294</v>
      </c>
      <c r="AD133">
        <v>336.02867500000002</v>
      </c>
      <c r="AE133">
        <v>36.586162999999999</v>
      </c>
      <c r="AF133">
        <v>122.93</v>
      </c>
      <c r="AG133">
        <v>412.75542999999999</v>
      </c>
      <c r="AH133">
        <v>41.275542999999999</v>
      </c>
      <c r="AI133">
        <v>2.733E-2</v>
      </c>
      <c r="AJ133">
        <v>1.3668E-2</v>
      </c>
      <c r="AK133">
        <v>0.50011700000000003</v>
      </c>
      <c r="AL133">
        <v>2.5100000000000001E-2</v>
      </c>
      <c r="AM133">
        <v>2.2499999999999999E-2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61" x14ac:dyDescent="0.25">
      <c r="A134" t="s">
        <v>938</v>
      </c>
      <c r="B134" s="29">
        <v>4</v>
      </c>
      <c r="C134" t="s">
        <v>12</v>
      </c>
      <c r="D134">
        <v>5</v>
      </c>
      <c r="E134" t="s">
        <v>1</v>
      </c>
      <c r="F134" t="s">
        <v>473</v>
      </c>
      <c r="G134" t="s">
        <v>245</v>
      </c>
      <c r="H134">
        <v>64.102862200000004</v>
      </c>
      <c r="I134">
        <v>63.356876900000003</v>
      </c>
      <c r="J134" t="s">
        <v>50</v>
      </c>
      <c r="K134" s="29">
        <v>5740</v>
      </c>
      <c r="L134" s="29">
        <v>586</v>
      </c>
      <c r="M134" s="29">
        <f t="shared" si="17"/>
        <v>10.209059233449477</v>
      </c>
      <c r="N134" s="29">
        <v>4.774810924369785E-2</v>
      </c>
      <c r="O134" s="29">
        <v>0.35720171551527341</v>
      </c>
      <c r="P134" s="29">
        <v>17.229729807207306</v>
      </c>
      <c r="Q134" s="29">
        <f t="shared" si="15"/>
        <v>7.2769675423866751</v>
      </c>
      <c r="R134" s="29">
        <v>1.0480042169789316</v>
      </c>
      <c r="S134" s="29">
        <f t="shared" si="16"/>
        <v>0.3228895367818776</v>
      </c>
      <c r="T134" s="29">
        <v>0.99836944076594569</v>
      </c>
      <c r="U134" s="29">
        <v>7.1315999999999997</v>
      </c>
      <c r="V134" s="29">
        <v>48</v>
      </c>
      <c r="W134" s="29">
        <f t="shared" si="12"/>
        <v>2</v>
      </c>
      <c r="X134" s="29">
        <f t="shared" si="13"/>
        <v>5.333333333333333</v>
      </c>
      <c r="Y134" s="29">
        <f t="shared" si="14"/>
        <v>7.333333333333333</v>
      </c>
      <c r="Z134" s="29">
        <v>9.5</v>
      </c>
      <c r="AA134" s="29" t="s">
        <v>2272</v>
      </c>
      <c r="AC134">
        <v>5798</v>
      </c>
      <c r="AD134">
        <v>336.02867500000002</v>
      </c>
      <c r="AE134">
        <v>17.254480000000001</v>
      </c>
      <c r="AF134">
        <v>57.96</v>
      </c>
      <c r="AG134">
        <v>114.009466</v>
      </c>
      <c r="AH134">
        <v>11.400947</v>
      </c>
      <c r="AI134">
        <v>5.7942E-2</v>
      </c>
      <c r="AJ134">
        <v>6.0670000000000002E-2</v>
      </c>
      <c r="AK134">
        <v>1.047077</v>
      </c>
      <c r="AL134">
        <v>3.5450000000000002E-2</v>
      </c>
      <c r="AM134">
        <v>1.2500000000000001E-2</v>
      </c>
      <c r="AN134">
        <v>3</v>
      </c>
      <c r="AO134">
        <v>8.9280000000000002E-3</v>
      </c>
      <c r="AP134">
        <v>0.53566899999999995</v>
      </c>
      <c r="AQ134">
        <v>0.98309800000000003</v>
      </c>
      <c r="AR134">
        <v>0.18659200000000001</v>
      </c>
      <c r="AS134">
        <v>4.1730999999999997E-2</v>
      </c>
      <c r="AT134">
        <v>19</v>
      </c>
      <c r="AU134">
        <v>4.3588990000000001</v>
      </c>
      <c r="AV134">
        <v>1.0366E-2</v>
      </c>
      <c r="AW134">
        <v>7.8569999999999994E-3</v>
      </c>
      <c r="AX134">
        <v>102.60337</v>
      </c>
      <c r="AY134">
        <v>46.544158000000003</v>
      </c>
      <c r="AZ134">
        <v>287.60488700000002</v>
      </c>
      <c r="BA134">
        <v>127.576393</v>
      </c>
      <c r="BB134">
        <v>135.3973</v>
      </c>
      <c r="BC134">
        <v>137.66527600000001</v>
      </c>
      <c r="BD134">
        <v>9.2476479999999999</v>
      </c>
      <c r="BE134">
        <v>0.76376299999999997</v>
      </c>
    </row>
    <row r="135" spans="1:61" x14ac:dyDescent="0.25">
      <c r="A135" t="s">
        <v>938</v>
      </c>
      <c r="B135" s="29">
        <v>4</v>
      </c>
      <c r="C135" t="s">
        <v>0</v>
      </c>
      <c r="D135">
        <v>10</v>
      </c>
      <c r="E135" t="s">
        <v>1</v>
      </c>
      <c r="F135" t="s">
        <v>473</v>
      </c>
      <c r="G135" t="s">
        <v>245</v>
      </c>
      <c r="H135">
        <v>64.102862200000004</v>
      </c>
      <c r="I135">
        <v>63.356876900000003</v>
      </c>
      <c r="J135" t="s">
        <v>51</v>
      </c>
      <c r="K135" s="29">
        <v>8012</v>
      </c>
      <c r="L135" s="29">
        <v>126</v>
      </c>
      <c r="M135" s="29">
        <f t="shared" si="17"/>
        <v>1.5726410384423364</v>
      </c>
      <c r="N135" s="29">
        <v>3.1081250000001122E-2</v>
      </c>
      <c r="O135" s="29">
        <v>8.4047462474181989E-2</v>
      </c>
      <c r="P135" s="29">
        <v>24.0495810479695</v>
      </c>
      <c r="Q135" s="29">
        <f t="shared" si="15"/>
        <v>0.45711630162448103</v>
      </c>
      <c r="R135" s="29">
        <v>0.71575802349692486</v>
      </c>
      <c r="S135" s="29">
        <f t="shared" si="16"/>
        <v>9.3566567001291956E-3</v>
      </c>
      <c r="T135" s="29">
        <v>1.0033572436261289</v>
      </c>
      <c r="U135" s="29">
        <v>7.1315999999999997</v>
      </c>
      <c r="V135" s="29">
        <v>48</v>
      </c>
      <c r="W135" s="29">
        <f t="shared" si="12"/>
        <v>2</v>
      </c>
      <c r="X135" s="29">
        <f t="shared" si="13"/>
        <v>5.333333333333333</v>
      </c>
      <c r="Y135" s="29">
        <f t="shared" si="14"/>
        <v>7.333333333333333</v>
      </c>
      <c r="Z135" s="29">
        <v>9.5</v>
      </c>
      <c r="AA135" s="29" t="s">
        <v>2272</v>
      </c>
      <c r="AC135">
        <v>8055</v>
      </c>
      <c r="AD135">
        <v>336.02867500000002</v>
      </c>
      <c r="AE135">
        <v>23.971169</v>
      </c>
      <c r="AF135">
        <v>80.540000000000006</v>
      </c>
      <c r="AG135">
        <v>178.26331200000001</v>
      </c>
      <c r="AH135">
        <v>17.826331</v>
      </c>
      <c r="AI135">
        <v>4.1704999999999999E-2</v>
      </c>
      <c r="AJ135">
        <v>2.9864999999999999E-2</v>
      </c>
      <c r="AK135">
        <v>0.716113</v>
      </c>
      <c r="AL135">
        <v>3.5749999999999997E-2</v>
      </c>
      <c r="AM135">
        <v>2.75E-2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61" x14ac:dyDescent="0.25">
      <c r="A136" t="s">
        <v>939</v>
      </c>
      <c r="B136" s="29">
        <v>4</v>
      </c>
      <c r="C136" t="s">
        <v>8</v>
      </c>
      <c r="D136">
        <v>1</v>
      </c>
      <c r="E136" t="s">
        <v>1</v>
      </c>
      <c r="F136" t="s">
        <v>473</v>
      </c>
      <c r="G136" t="s">
        <v>245</v>
      </c>
      <c r="H136">
        <v>64.102862200000004</v>
      </c>
      <c r="I136">
        <v>63.356876900000003</v>
      </c>
      <c r="J136" t="s">
        <v>51</v>
      </c>
      <c r="K136" s="29">
        <v>7284</v>
      </c>
      <c r="L136" s="29">
        <v>435</v>
      </c>
      <c r="M136" s="29">
        <f t="shared" si="17"/>
        <v>5.9719934102141679</v>
      </c>
      <c r="N136" s="29">
        <v>6.1582692307693802E-2</v>
      </c>
      <c r="O136" s="29">
        <v>0.21144284985840739</v>
      </c>
      <c r="P136" s="29">
        <v>23.694611051825223</v>
      </c>
      <c r="Q136" s="29">
        <f t="shared" si="15"/>
        <v>0.81208629776875796</v>
      </c>
      <c r="R136" s="29">
        <v>0.95941763402189895</v>
      </c>
      <c r="S136" s="29">
        <f t="shared" si="16"/>
        <v>0.2343029538248449</v>
      </c>
      <c r="T136" s="29">
        <v>0.97385107364805856</v>
      </c>
      <c r="U136" s="29">
        <v>7.1315999999999997</v>
      </c>
      <c r="V136" s="29">
        <v>48</v>
      </c>
      <c r="W136" s="29">
        <f t="shared" si="12"/>
        <v>2</v>
      </c>
      <c r="X136" s="29">
        <f t="shared" si="13"/>
        <v>5.333333333333333</v>
      </c>
      <c r="Y136" s="29">
        <f t="shared" si="14"/>
        <v>7.333333333333333</v>
      </c>
      <c r="Z136" s="29">
        <v>9.5</v>
      </c>
      <c r="AA136" s="29" t="s">
        <v>2272</v>
      </c>
      <c r="AC136">
        <v>7517</v>
      </c>
      <c r="AD136">
        <v>316.60014999999999</v>
      </c>
      <c r="AE136">
        <v>23.742882000000002</v>
      </c>
      <c r="AF136">
        <v>75.12</v>
      </c>
      <c r="AG136">
        <v>183.20471000000001</v>
      </c>
      <c r="AH136">
        <v>18.320471000000001</v>
      </c>
      <c r="AI136">
        <v>4.2116000000000001E-2</v>
      </c>
      <c r="AJ136">
        <v>4.0203999999999997E-2</v>
      </c>
      <c r="AK136">
        <v>0.95459300000000002</v>
      </c>
      <c r="AL136">
        <v>3.2074999999999999E-2</v>
      </c>
      <c r="AM136">
        <v>2.2499999999999999E-2</v>
      </c>
      <c r="AN136">
        <v>11</v>
      </c>
      <c r="AO136">
        <v>3.4743999999999997E-2</v>
      </c>
      <c r="AP136">
        <v>2.0846480000000001</v>
      </c>
      <c r="AQ136">
        <v>5.6405479999999999</v>
      </c>
      <c r="AR136">
        <v>0.58638000000000001</v>
      </c>
      <c r="AS136">
        <v>0.31053399999999998</v>
      </c>
      <c r="AT136">
        <v>38.545454999999997</v>
      </c>
      <c r="AU136">
        <v>18.446483000000001</v>
      </c>
      <c r="AV136">
        <v>1.5618E-2</v>
      </c>
      <c r="AW136">
        <v>8.3689999999999997E-3</v>
      </c>
      <c r="AX136">
        <v>68.693517</v>
      </c>
      <c r="AY136">
        <v>19.934118999999999</v>
      </c>
      <c r="AZ136">
        <v>466.11539099999999</v>
      </c>
      <c r="BA136">
        <v>335.83860299999998</v>
      </c>
      <c r="BB136">
        <v>16.143070000000002</v>
      </c>
      <c r="BC136">
        <v>26.223509</v>
      </c>
      <c r="BD136">
        <v>7.615329</v>
      </c>
      <c r="BE136">
        <v>2.1147629999999999</v>
      </c>
      <c r="BH136">
        <f>COUNT(#REF!)</f>
        <v>0</v>
      </c>
      <c r="BI136" t="e">
        <f>BH136/BH138*100</f>
        <v>#DIV/0!</v>
      </c>
    </row>
    <row r="137" spans="1:61" x14ac:dyDescent="0.25">
      <c r="A137" t="s">
        <v>939</v>
      </c>
      <c r="B137" s="29">
        <v>4</v>
      </c>
      <c r="C137" t="s">
        <v>28</v>
      </c>
      <c r="D137">
        <v>15</v>
      </c>
      <c r="E137" t="s">
        <v>1</v>
      </c>
      <c r="F137" t="s">
        <v>473</v>
      </c>
      <c r="G137" t="s">
        <v>245</v>
      </c>
      <c r="H137">
        <v>64.102862200000004</v>
      </c>
      <c r="I137">
        <v>63.356876900000003</v>
      </c>
      <c r="J137" t="s">
        <v>51</v>
      </c>
      <c r="K137" s="29">
        <v>7471</v>
      </c>
      <c r="L137" s="29">
        <v>690</v>
      </c>
      <c r="M137" s="29">
        <f t="shared" si="17"/>
        <v>9.2357114174809265</v>
      </c>
      <c r="N137" s="29">
        <v>4.4880232558141893E-2</v>
      </c>
      <c r="O137" s="29">
        <v>0.41963273279591623</v>
      </c>
      <c r="P137" s="29">
        <v>24.302915866033256</v>
      </c>
      <c r="Q137" s="29">
        <f t="shared" si="15"/>
        <v>0.20378148356072501</v>
      </c>
      <c r="R137" s="29">
        <v>1.1658261486436121</v>
      </c>
      <c r="S137" s="29">
        <f t="shared" si="16"/>
        <v>0.44071146844655806</v>
      </c>
      <c r="T137" s="29">
        <v>0.97385107364805856</v>
      </c>
      <c r="U137" s="29">
        <v>7.1315999999999997</v>
      </c>
      <c r="V137" s="29">
        <v>48</v>
      </c>
      <c r="W137" s="29">
        <f t="shared" si="12"/>
        <v>2</v>
      </c>
      <c r="X137" s="29">
        <f t="shared" si="13"/>
        <v>5.333333333333333</v>
      </c>
      <c r="Y137" s="29">
        <f t="shared" si="14"/>
        <v>7.333333333333333</v>
      </c>
      <c r="Z137" s="29">
        <v>9.5</v>
      </c>
      <c r="AA137" s="29" t="s">
        <v>2272</v>
      </c>
      <c r="AC137">
        <v>7699</v>
      </c>
      <c r="AD137">
        <v>316.60014999999999</v>
      </c>
      <c r="AE137">
        <v>24.317740000000001</v>
      </c>
      <c r="AF137">
        <v>76.95</v>
      </c>
      <c r="AG137">
        <v>187.00023400000001</v>
      </c>
      <c r="AH137">
        <v>18.700023000000002</v>
      </c>
      <c r="AI137">
        <v>4.1091000000000003E-2</v>
      </c>
      <c r="AJ137">
        <v>4.7881E-2</v>
      </c>
      <c r="AK137">
        <v>1.165252</v>
      </c>
      <c r="AL137">
        <v>2.6224999999999998E-2</v>
      </c>
      <c r="AM137">
        <v>1.2500000000000001E-2</v>
      </c>
      <c r="AN137">
        <v>2</v>
      </c>
      <c r="AO137">
        <v>6.3169999999999997E-3</v>
      </c>
      <c r="AP137">
        <v>0.379027</v>
      </c>
      <c r="AQ137">
        <v>0.62345799999999996</v>
      </c>
      <c r="AR137">
        <v>0.35094999999999998</v>
      </c>
      <c r="AS137">
        <v>0.35719499999999998</v>
      </c>
      <c r="AT137">
        <v>24</v>
      </c>
      <c r="AU137">
        <v>16.970562999999999</v>
      </c>
      <c r="AV137">
        <v>1.5259E-2</v>
      </c>
      <c r="AW137">
        <v>8.7130000000000003E-3</v>
      </c>
      <c r="AX137">
        <v>84.904826999999997</v>
      </c>
      <c r="AY137">
        <v>38.059598000000001</v>
      </c>
      <c r="AZ137">
        <v>250</v>
      </c>
      <c r="BA137">
        <v>39.283709999999999</v>
      </c>
      <c r="BB137">
        <v>68.205749999999995</v>
      </c>
      <c r="BC137">
        <v>0</v>
      </c>
      <c r="BD137">
        <v>5.4089879999999999</v>
      </c>
      <c r="BE137">
        <v>0.47140500000000002</v>
      </c>
      <c r="BH137">
        <f>COUNT(#REF!)</f>
        <v>0</v>
      </c>
      <c r="BI137" t="e">
        <f>BH137/BH138*100</f>
        <v>#DIV/0!</v>
      </c>
    </row>
    <row r="138" spans="1:61" x14ac:dyDescent="0.25">
      <c r="A138" t="s">
        <v>940</v>
      </c>
      <c r="B138" s="29">
        <v>4</v>
      </c>
      <c r="C138" t="s">
        <v>15</v>
      </c>
      <c r="D138">
        <v>6</v>
      </c>
      <c r="E138" t="s">
        <v>1</v>
      </c>
      <c r="F138" t="s">
        <v>473</v>
      </c>
      <c r="G138" t="s">
        <v>245</v>
      </c>
      <c r="H138">
        <v>64.102862200000004</v>
      </c>
      <c r="I138">
        <v>63.356876900000003</v>
      </c>
      <c r="J138" t="s">
        <v>50</v>
      </c>
      <c r="K138" s="29">
        <v>6603</v>
      </c>
      <c r="L138" s="29">
        <v>348</v>
      </c>
      <c r="M138" s="29">
        <f t="shared" si="17"/>
        <v>5.270331667423898</v>
      </c>
      <c r="N138" s="29">
        <v>4.3295070422535047E-2</v>
      </c>
      <c r="O138" s="29">
        <v>0.22854378771841363</v>
      </c>
      <c r="P138" s="29">
        <v>21.25457225781247</v>
      </c>
      <c r="Q138" s="29">
        <f t="shared" si="15"/>
        <v>3.2521250917815117</v>
      </c>
      <c r="R138" s="29">
        <v>0.95995395883874923</v>
      </c>
      <c r="S138" s="29">
        <f t="shared" si="16"/>
        <v>0.23483927864169518</v>
      </c>
      <c r="T138" s="29">
        <v>0.99440457669633042</v>
      </c>
      <c r="U138" s="29">
        <v>7.1315999999999997</v>
      </c>
      <c r="V138" s="29">
        <v>48</v>
      </c>
      <c r="W138" s="29">
        <f t="shared" si="12"/>
        <v>2</v>
      </c>
      <c r="X138" s="29">
        <f t="shared" si="13"/>
        <v>5.333333333333333</v>
      </c>
      <c r="Y138" s="29">
        <f t="shared" si="14"/>
        <v>7.333333333333333</v>
      </c>
      <c r="Z138" s="29">
        <v>9.5</v>
      </c>
      <c r="AA138" s="29" t="s">
        <v>2272</v>
      </c>
      <c r="AC138">
        <v>6661</v>
      </c>
      <c r="AD138">
        <v>313.85217499999999</v>
      </c>
      <c r="AE138">
        <v>21.223367</v>
      </c>
      <c r="AF138">
        <v>66.599999999999994</v>
      </c>
      <c r="AG138">
        <v>144.912249</v>
      </c>
      <c r="AH138">
        <v>14.491225</v>
      </c>
      <c r="AI138">
        <v>4.7113000000000002E-2</v>
      </c>
      <c r="AJ138">
        <v>4.5201999999999999E-2</v>
      </c>
      <c r="AK138">
        <v>0.95943900000000004</v>
      </c>
      <c r="AL138">
        <v>3.2274999999999998E-2</v>
      </c>
      <c r="AM138">
        <v>1.2500000000000001E-2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H138">
        <f>SUM(BH136:BH137)</f>
        <v>0</v>
      </c>
    </row>
    <row r="139" spans="1:61" x14ac:dyDescent="0.25">
      <c r="A139" t="s">
        <v>940</v>
      </c>
      <c r="B139" s="29">
        <v>4</v>
      </c>
      <c r="C139" t="s">
        <v>5</v>
      </c>
      <c r="D139">
        <v>14</v>
      </c>
      <c r="E139" t="s">
        <v>1</v>
      </c>
      <c r="F139" t="s">
        <v>473</v>
      </c>
      <c r="G139" t="s">
        <v>245</v>
      </c>
      <c r="H139">
        <v>64.102862200000004</v>
      </c>
      <c r="I139">
        <v>63.356876900000003</v>
      </c>
      <c r="J139" t="s">
        <v>50</v>
      </c>
      <c r="K139" s="29">
        <v>7421</v>
      </c>
      <c r="L139" s="29">
        <v>71</v>
      </c>
      <c r="M139" s="29">
        <f t="shared" si="17"/>
        <v>0.95674437407357504</v>
      </c>
      <c r="N139" s="29">
        <v>1.866052631579114E-2</v>
      </c>
      <c r="O139" s="29">
        <v>6.1159605164082524E-2</v>
      </c>
      <c r="P139" s="29">
        <v>23.887654206455601</v>
      </c>
      <c r="Q139" s="29">
        <f t="shared" si="15"/>
        <v>0.61904314313838071</v>
      </c>
      <c r="R139" s="29">
        <v>0.67051352278851573</v>
      </c>
      <c r="S139" s="29">
        <f t="shared" si="16"/>
        <v>5.4601157408538326E-2</v>
      </c>
      <c r="T139" s="29">
        <v>0.96340634989451479</v>
      </c>
      <c r="U139" s="29">
        <v>7.1315999999999997</v>
      </c>
      <c r="V139" s="29">
        <v>48</v>
      </c>
      <c r="W139" s="29">
        <f t="shared" si="12"/>
        <v>2</v>
      </c>
      <c r="X139" s="29">
        <f t="shared" si="13"/>
        <v>5.333333333333333</v>
      </c>
      <c r="Y139" s="29">
        <f t="shared" si="14"/>
        <v>7.333333333333333</v>
      </c>
      <c r="Z139" s="29">
        <v>9.5</v>
      </c>
      <c r="AA139" s="29" t="s">
        <v>2272</v>
      </c>
      <c r="AC139">
        <v>7485</v>
      </c>
      <c r="AD139">
        <v>313.85217499999999</v>
      </c>
      <c r="AE139">
        <v>23.848807000000001</v>
      </c>
      <c r="AF139">
        <v>74.84</v>
      </c>
      <c r="AG139">
        <v>172.64760200000001</v>
      </c>
      <c r="AH139">
        <v>17.264759999999999</v>
      </c>
      <c r="AI139">
        <v>4.1921E-2</v>
      </c>
      <c r="AJ139">
        <v>2.8145E-2</v>
      </c>
      <c r="AK139">
        <v>0.67139199999999999</v>
      </c>
      <c r="AL139">
        <v>3.6213000000000002E-2</v>
      </c>
      <c r="AM139">
        <v>3.2500000000000001E-2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61" x14ac:dyDescent="0.25">
      <c r="A140" t="s">
        <v>940</v>
      </c>
      <c r="B140" s="29">
        <v>4</v>
      </c>
      <c r="C140" t="s">
        <v>11</v>
      </c>
      <c r="D140">
        <v>16</v>
      </c>
      <c r="E140" t="s">
        <v>1</v>
      </c>
      <c r="F140" t="s">
        <v>473</v>
      </c>
      <c r="G140" t="s">
        <v>245</v>
      </c>
      <c r="H140">
        <v>64.102862200000004</v>
      </c>
      <c r="I140">
        <v>63.356876900000003</v>
      </c>
      <c r="J140" t="s">
        <v>51</v>
      </c>
      <c r="K140" s="29">
        <v>5976</v>
      </c>
      <c r="L140" s="29">
        <v>208</v>
      </c>
      <c r="M140" s="29">
        <f t="shared" si="17"/>
        <v>3.4805890227576977</v>
      </c>
      <c r="N140" s="29">
        <v>8.49991071428534E-2</v>
      </c>
      <c r="O140" s="29">
        <v>9.0129944452332134E-2</v>
      </c>
      <c r="P140" s="29">
        <v>19.236305287397744</v>
      </c>
      <c r="Q140" s="29">
        <f t="shared" si="15"/>
        <v>5.2703920621962368</v>
      </c>
      <c r="R140" s="29">
        <v>0.84627594470560208</v>
      </c>
      <c r="S140" s="29">
        <f t="shared" si="16"/>
        <v>0.12116126450854803</v>
      </c>
      <c r="T140" s="29">
        <v>0.98982343132137252</v>
      </c>
      <c r="U140" s="29">
        <v>7.1315999999999997</v>
      </c>
      <c r="V140" s="29">
        <v>48</v>
      </c>
      <c r="W140" s="29">
        <f t="shared" si="12"/>
        <v>2</v>
      </c>
      <c r="X140" s="29">
        <f t="shared" si="13"/>
        <v>5.333333333333333</v>
      </c>
      <c r="Y140" s="29">
        <f t="shared" si="14"/>
        <v>7.333333333333333</v>
      </c>
      <c r="Z140" s="29">
        <v>9.5</v>
      </c>
      <c r="AA140" s="29" t="s">
        <v>2272</v>
      </c>
      <c r="AC140">
        <v>6025</v>
      </c>
      <c r="AD140">
        <v>313.85217499999999</v>
      </c>
      <c r="AE140">
        <v>19.196936000000001</v>
      </c>
      <c r="AF140">
        <v>60.2</v>
      </c>
      <c r="AG140">
        <v>135.314301</v>
      </c>
      <c r="AH140">
        <v>13.53143</v>
      </c>
      <c r="AI140">
        <v>5.2087000000000001E-2</v>
      </c>
      <c r="AJ140">
        <v>4.3972999999999998E-2</v>
      </c>
      <c r="AK140">
        <v>0.84422799999999998</v>
      </c>
      <c r="AL140">
        <v>4.0399999999999998E-2</v>
      </c>
      <c r="AM140">
        <v>2.75E-2</v>
      </c>
      <c r="AN140">
        <v>3</v>
      </c>
      <c r="AO140">
        <v>9.5589999999999998E-3</v>
      </c>
      <c r="AP140">
        <v>0.57351799999999997</v>
      </c>
      <c r="AQ140">
        <v>1.6763490000000001</v>
      </c>
      <c r="AR140">
        <v>0.52559199999999995</v>
      </c>
      <c r="AS140">
        <v>0.13631099999999999</v>
      </c>
      <c r="AT140">
        <v>33.666666999999997</v>
      </c>
      <c r="AU140">
        <v>3.05505</v>
      </c>
      <c r="AV140">
        <v>1.609E-2</v>
      </c>
      <c r="AW140">
        <v>9.9349999999999994E-3</v>
      </c>
      <c r="AX140">
        <v>66.418001000000004</v>
      </c>
      <c r="AY140">
        <v>24.973853999999999</v>
      </c>
      <c r="AZ140">
        <v>332.16710599999999</v>
      </c>
      <c r="BA140">
        <v>182.7089</v>
      </c>
      <c r="BB140">
        <v>51.937137</v>
      </c>
      <c r="BC140">
        <v>43.157679000000002</v>
      </c>
      <c r="BD140">
        <v>9.0194749999999999</v>
      </c>
      <c r="BE140">
        <v>0.76376299999999997</v>
      </c>
    </row>
    <row r="141" spans="1:61" x14ac:dyDescent="0.25">
      <c r="A141" t="s">
        <v>941</v>
      </c>
      <c r="B141" s="29">
        <v>4</v>
      </c>
      <c r="C141" t="s">
        <v>17</v>
      </c>
      <c r="D141">
        <v>8</v>
      </c>
      <c r="E141" t="s">
        <v>1</v>
      </c>
      <c r="F141" t="s">
        <v>473</v>
      </c>
      <c r="G141" t="s">
        <v>245</v>
      </c>
      <c r="H141">
        <v>64.102862200000004</v>
      </c>
      <c r="I141">
        <v>63.356876900000003</v>
      </c>
      <c r="J141" t="s">
        <v>50</v>
      </c>
      <c r="K141" s="29">
        <v>8596</v>
      </c>
      <c r="L141" s="29">
        <v>349</v>
      </c>
      <c r="M141" s="29">
        <f t="shared" si="17"/>
        <v>4.0600279199627733</v>
      </c>
      <c r="N141" s="29">
        <v>7.9852777777778661E-2</v>
      </c>
      <c r="O141" s="29">
        <v>0.12706818546064597</v>
      </c>
      <c r="P141" s="29">
        <v>24.272847160438062</v>
      </c>
      <c r="Q141" s="29">
        <f t="shared" si="15"/>
        <v>0.23385018915591971</v>
      </c>
      <c r="R141" s="29">
        <v>0.84464168437110265</v>
      </c>
      <c r="S141" s="29">
        <f t="shared" si="16"/>
        <v>0.1195270041740486</v>
      </c>
      <c r="T141" s="29">
        <v>0.97018960714855751</v>
      </c>
      <c r="U141" s="29">
        <v>7.1315999999999997</v>
      </c>
      <c r="V141" s="29">
        <v>48</v>
      </c>
      <c r="W141" s="29">
        <f t="shared" si="12"/>
        <v>2</v>
      </c>
      <c r="X141" s="29">
        <f t="shared" si="13"/>
        <v>5.333333333333333</v>
      </c>
      <c r="Y141" s="29">
        <f t="shared" si="14"/>
        <v>7.333333333333333</v>
      </c>
      <c r="Z141" s="29">
        <v>9.5</v>
      </c>
      <c r="AA141" s="29" t="s">
        <v>2272</v>
      </c>
      <c r="AC141">
        <v>8740</v>
      </c>
      <c r="AD141">
        <v>360.1053</v>
      </c>
      <c r="AE141">
        <v>24.270679000000001</v>
      </c>
      <c r="AF141">
        <v>87.32</v>
      </c>
      <c r="AG141">
        <v>221.85255799999999</v>
      </c>
      <c r="AH141">
        <v>22.185255999999999</v>
      </c>
      <c r="AI141">
        <v>4.1200000000000001E-2</v>
      </c>
      <c r="AJ141">
        <v>3.6014999999999998E-2</v>
      </c>
      <c r="AK141">
        <v>0.87416099999999997</v>
      </c>
      <c r="AL141">
        <v>3.3000000000000002E-2</v>
      </c>
      <c r="AM141">
        <v>2.75E-2</v>
      </c>
      <c r="AN141">
        <v>7</v>
      </c>
      <c r="AO141">
        <v>1.9439000000000001E-2</v>
      </c>
      <c r="AP141">
        <v>1.166326</v>
      </c>
      <c r="AQ141">
        <v>3.4210530000000001</v>
      </c>
      <c r="AR141">
        <v>0.69388899999999998</v>
      </c>
      <c r="AS141">
        <v>0.33601399999999998</v>
      </c>
      <c r="AT141">
        <v>42.714286000000001</v>
      </c>
      <c r="AU141">
        <v>16.377976</v>
      </c>
      <c r="AV141">
        <v>1.6633999999999999E-2</v>
      </c>
      <c r="AW141">
        <v>7.9249999999999998E-3</v>
      </c>
      <c r="AX141">
        <v>69.320784000000003</v>
      </c>
      <c r="AY141">
        <v>26.494648000000002</v>
      </c>
      <c r="AZ141">
        <v>466.89845400000002</v>
      </c>
      <c r="BA141">
        <v>303.38237900000001</v>
      </c>
      <c r="BB141">
        <v>49.289428999999998</v>
      </c>
      <c r="BC141">
        <v>54.747377</v>
      </c>
      <c r="BD141">
        <v>7.3666840000000002</v>
      </c>
      <c r="BE141">
        <v>0.92581999999999998</v>
      </c>
    </row>
    <row r="142" spans="1:61" x14ac:dyDescent="0.25">
      <c r="A142" t="s">
        <v>941</v>
      </c>
      <c r="B142" s="29">
        <v>4</v>
      </c>
      <c r="C142" t="s">
        <v>0</v>
      </c>
      <c r="D142">
        <v>10</v>
      </c>
      <c r="E142" t="s">
        <v>1</v>
      </c>
      <c r="F142" t="s">
        <v>473</v>
      </c>
      <c r="G142" t="s">
        <v>245</v>
      </c>
      <c r="H142">
        <v>64.102862200000004</v>
      </c>
      <c r="I142">
        <v>63.356876900000003</v>
      </c>
      <c r="J142" t="s">
        <v>52</v>
      </c>
      <c r="K142" s="29">
        <v>4482</v>
      </c>
      <c r="L142" s="29">
        <v>1340</v>
      </c>
      <c r="M142" s="29">
        <f t="shared" si="17"/>
        <v>29.897367246764837</v>
      </c>
      <c r="N142" s="29">
        <v>0.11511017964071857</v>
      </c>
      <c r="O142" s="29">
        <v>0.47156415493173065</v>
      </c>
      <c r="P142" s="29">
        <v>12.655991271880339</v>
      </c>
      <c r="Q142" s="29">
        <f t="shared" si="15"/>
        <v>11.850706077713642</v>
      </c>
      <c r="R142" s="29">
        <v>1.3068978841453054</v>
      </c>
      <c r="S142" s="29">
        <f t="shared" si="16"/>
        <v>0.58178320394825134</v>
      </c>
      <c r="T142" s="29">
        <v>1.1128930220815836</v>
      </c>
      <c r="U142" s="29">
        <v>7.1315999999999997</v>
      </c>
      <c r="V142" s="29">
        <v>48</v>
      </c>
      <c r="W142" s="29">
        <f t="shared" si="12"/>
        <v>2</v>
      </c>
      <c r="X142" s="29">
        <f t="shared" si="13"/>
        <v>5.333333333333333</v>
      </c>
      <c r="Y142" s="29">
        <f t="shared" si="14"/>
        <v>7.333333333333333</v>
      </c>
      <c r="Z142" s="29">
        <v>9.5</v>
      </c>
      <c r="AA142" s="29" t="s">
        <v>2272</v>
      </c>
      <c r="AC142">
        <v>4625</v>
      </c>
      <c r="AD142">
        <v>360.1053</v>
      </c>
      <c r="AE142">
        <v>12.843465999999999</v>
      </c>
      <c r="AF142">
        <v>45.83</v>
      </c>
      <c r="AG142">
        <v>84.635814999999994</v>
      </c>
      <c r="AH142">
        <v>8.4635809999999996</v>
      </c>
      <c r="AI142">
        <v>7.7842999999999996E-2</v>
      </c>
      <c r="AJ142">
        <v>0.102918</v>
      </c>
      <c r="AK142">
        <v>1.3221229999999999</v>
      </c>
      <c r="AL142">
        <v>3.8061999999999999E-2</v>
      </c>
      <c r="AM142">
        <v>1.2500000000000001E-2</v>
      </c>
      <c r="AN142">
        <v>30</v>
      </c>
      <c r="AO142">
        <v>8.3308999999999994E-2</v>
      </c>
      <c r="AP142">
        <v>4.9985379999999999</v>
      </c>
      <c r="AQ142">
        <v>19.545946000000001</v>
      </c>
      <c r="AR142">
        <v>0.53755699999999995</v>
      </c>
      <c r="AS142">
        <v>0.48575800000000002</v>
      </c>
      <c r="AT142">
        <v>30.133333</v>
      </c>
      <c r="AU142">
        <v>24.235530000000001</v>
      </c>
      <c r="AV142">
        <v>1.8452E-2</v>
      </c>
      <c r="AW142">
        <v>1.3146E-2</v>
      </c>
      <c r="AX142">
        <v>60.117583000000003</v>
      </c>
      <c r="AY142">
        <v>14.950504</v>
      </c>
      <c r="AZ142">
        <v>275.94350800000001</v>
      </c>
      <c r="BA142">
        <v>135.023809</v>
      </c>
      <c r="BB142">
        <v>9.3892140000000008</v>
      </c>
      <c r="BC142">
        <v>14.042661000000001</v>
      </c>
      <c r="BD142">
        <v>10.498761</v>
      </c>
      <c r="BE142">
        <v>6.0877929999999996</v>
      </c>
    </row>
    <row r="143" spans="1:61" x14ac:dyDescent="0.25">
      <c r="A143" t="s">
        <v>941</v>
      </c>
      <c r="B143" s="29">
        <v>4</v>
      </c>
      <c r="C143" t="s">
        <v>10</v>
      </c>
      <c r="D143">
        <v>13</v>
      </c>
      <c r="E143" t="s">
        <v>1</v>
      </c>
      <c r="F143" t="s">
        <v>473</v>
      </c>
      <c r="G143" t="s">
        <v>245</v>
      </c>
      <c r="H143">
        <v>64.102862200000004</v>
      </c>
      <c r="I143">
        <v>63.356876900000003</v>
      </c>
      <c r="J143" t="s">
        <v>50</v>
      </c>
      <c r="K143" s="29">
        <v>11822</v>
      </c>
      <c r="L143" s="29">
        <v>297</v>
      </c>
      <c r="M143" s="29">
        <f t="shared" si="17"/>
        <v>2.5122652681441382</v>
      </c>
      <c r="N143" s="29">
        <v>1.7436805555556486E-2</v>
      </c>
      <c r="O143" s="29">
        <v>0.20330909673703357</v>
      </c>
      <c r="P143" s="29">
        <v>33.382224189239039</v>
      </c>
      <c r="Q143" s="29">
        <f t="shared" si="15"/>
        <v>8.8755268396450582</v>
      </c>
      <c r="R143" s="29">
        <v>0.73976360359718729</v>
      </c>
      <c r="S143" s="29">
        <f t="shared" si="16"/>
        <v>1.464892340013324E-2</v>
      </c>
      <c r="T143" s="29">
        <v>1.1266626431846962</v>
      </c>
      <c r="U143" s="29">
        <v>7.1315999999999997</v>
      </c>
      <c r="V143" s="29">
        <v>48</v>
      </c>
      <c r="W143" s="29">
        <f t="shared" si="12"/>
        <v>2</v>
      </c>
      <c r="X143" s="29">
        <f t="shared" si="13"/>
        <v>5.333333333333333</v>
      </c>
      <c r="Y143" s="29">
        <f t="shared" si="14"/>
        <v>7.333333333333333</v>
      </c>
      <c r="Z143" s="29">
        <v>9.5</v>
      </c>
      <c r="AA143" s="29" t="s">
        <v>2272</v>
      </c>
      <c r="AC143">
        <v>12032</v>
      </c>
      <c r="AD143">
        <v>360.1053</v>
      </c>
      <c r="AE143">
        <v>33.412449000000002</v>
      </c>
      <c r="AF143">
        <v>120.3</v>
      </c>
      <c r="AG143">
        <v>312.68717600000002</v>
      </c>
      <c r="AH143">
        <v>31.268718</v>
      </c>
      <c r="AI143">
        <v>2.9923000000000002E-2</v>
      </c>
      <c r="AJ143">
        <v>2.4237000000000002E-2</v>
      </c>
      <c r="AK143">
        <v>0.80998000000000003</v>
      </c>
      <c r="AL143">
        <v>2.6575000000000001E-2</v>
      </c>
      <c r="AM143">
        <v>2.5000000000000001E-3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61" x14ac:dyDescent="0.25">
      <c r="A144" t="s">
        <v>942</v>
      </c>
      <c r="B144" s="29">
        <v>4</v>
      </c>
      <c r="C144" t="s">
        <v>12</v>
      </c>
      <c r="D144">
        <v>5</v>
      </c>
      <c r="E144" t="s">
        <v>1</v>
      </c>
      <c r="F144" t="s">
        <v>473</v>
      </c>
      <c r="G144" t="s">
        <v>245</v>
      </c>
      <c r="H144">
        <v>64.102862200000004</v>
      </c>
      <c r="I144">
        <v>63.356876900000003</v>
      </c>
      <c r="J144" t="s">
        <v>50</v>
      </c>
      <c r="K144" s="29">
        <v>13429</v>
      </c>
      <c r="L144" s="29">
        <v>418</v>
      </c>
      <c r="M144" s="29">
        <f t="shared" si="17"/>
        <v>3.1126666170228612</v>
      </c>
      <c r="N144" s="29">
        <v>1.5200714285711882E-2</v>
      </c>
      <c r="O144" s="29">
        <v>0.29147300814835092</v>
      </c>
      <c r="P144" s="29">
        <v>37.278009775468618</v>
      </c>
      <c r="Q144" s="29">
        <f t="shared" si="15"/>
        <v>12.771312425874637</v>
      </c>
      <c r="R144" s="29">
        <v>0.79469627798564313</v>
      </c>
      <c r="S144" s="29">
        <f t="shared" si="16"/>
        <v>6.9581597788589078E-2</v>
      </c>
      <c r="T144" s="29">
        <v>1.0992426357926948</v>
      </c>
      <c r="U144" s="29">
        <v>7.1315999999999997</v>
      </c>
      <c r="V144" s="29">
        <v>48</v>
      </c>
      <c r="W144" s="29">
        <f t="shared" si="12"/>
        <v>2</v>
      </c>
      <c r="X144" s="29">
        <f t="shared" si="13"/>
        <v>5.333333333333333</v>
      </c>
      <c r="Y144" s="29">
        <f t="shared" si="14"/>
        <v>7.333333333333333</v>
      </c>
      <c r="Z144" s="29">
        <v>9.5</v>
      </c>
      <c r="AA144" s="29" t="s">
        <v>2272</v>
      </c>
      <c r="AC144">
        <v>13546</v>
      </c>
      <c r="AD144">
        <v>363.70012500000001</v>
      </c>
      <c r="AE144">
        <v>37.244968999999998</v>
      </c>
      <c r="AF144">
        <v>135.44999999999999</v>
      </c>
      <c r="AG144">
        <v>381.07144699999998</v>
      </c>
      <c r="AH144">
        <v>38.107145000000003</v>
      </c>
      <c r="AI144">
        <v>2.6846999999999999E-2</v>
      </c>
      <c r="AJ144">
        <v>2.1297E-2</v>
      </c>
      <c r="AK144">
        <v>0.79328200000000004</v>
      </c>
      <c r="AL144">
        <v>2.3525000000000001E-2</v>
      </c>
      <c r="AM144">
        <v>2.5000000000000001E-3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8" x14ac:dyDescent="0.25">
      <c r="A145" t="s">
        <v>942</v>
      </c>
      <c r="B145" s="29">
        <v>4</v>
      </c>
      <c r="C145" t="s">
        <v>21</v>
      </c>
      <c r="D145">
        <v>7</v>
      </c>
      <c r="E145" t="s">
        <v>1</v>
      </c>
      <c r="F145" t="s">
        <v>473</v>
      </c>
      <c r="G145" t="s">
        <v>245</v>
      </c>
      <c r="H145">
        <v>64.102862200000004</v>
      </c>
      <c r="I145">
        <v>63.356876900000003</v>
      </c>
      <c r="J145" t="s">
        <v>52</v>
      </c>
      <c r="K145" s="29">
        <v>3994</v>
      </c>
      <c r="L145" s="29">
        <v>1173</v>
      </c>
      <c r="M145" s="29">
        <f t="shared" si="17"/>
        <v>29.369053580370558</v>
      </c>
      <c r="N145" s="29">
        <v>0.10856109550561722</v>
      </c>
      <c r="O145" s="29">
        <v>0.49411614714672825</v>
      </c>
      <c r="P145" s="29">
        <v>11.087078043281082</v>
      </c>
      <c r="Q145" s="29">
        <f t="shared" si="15"/>
        <v>13.419619306312899</v>
      </c>
      <c r="R145" s="29">
        <v>1.2544435440625996</v>
      </c>
      <c r="S145" s="29">
        <f t="shared" si="16"/>
        <v>0.52932886386554556</v>
      </c>
      <c r="T145" s="29">
        <v>1.0755614746929341</v>
      </c>
      <c r="U145" s="29">
        <v>7.1315999999999997</v>
      </c>
      <c r="V145" s="29">
        <v>48</v>
      </c>
      <c r="W145" s="29">
        <f t="shared" si="12"/>
        <v>2</v>
      </c>
      <c r="X145" s="29">
        <f t="shared" si="13"/>
        <v>5.333333333333333</v>
      </c>
      <c r="Y145" s="29">
        <f t="shared" si="14"/>
        <v>7.333333333333333</v>
      </c>
      <c r="Z145" s="29">
        <v>9.5</v>
      </c>
      <c r="AA145" s="29" t="s">
        <v>2272</v>
      </c>
      <c r="AC145">
        <v>4025</v>
      </c>
      <c r="AD145">
        <v>363.70012500000001</v>
      </c>
      <c r="AE145">
        <v>11.06681</v>
      </c>
      <c r="AF145">
        <v>39.68</v>
      </c>
      <c r="AG145">
        <v>68.204087999999999</v>
      </c>
      <c r="AH145">
        <v>6.8204089999999997</v>
      </c>
      <c r="AI145">
        <v>9.0219999999999995E-2</v>
      </c>
      <c r="AJ145">
        <v>0.113042</v>
      </c>
      <c r="AK145">
        <v>1.2529680000000001</v>
      </c>
      <c r="AL145">
        <v>4.4775000000000002E-2</v>
      </c>
      <c r="AM145">
        <v>2.2499999999999999E-2</v>
      </c>
      <c r="AN145">
        <v>20</v>
      </c>
      <c r="AO145">
        <v>5.4989999999999997E-2</v>
      </c>
      <c r="AP145">
        <v>3.2994210000000002</v>
      </c>
      <c r="AQ145">
        <v>6.8819879999999998</v>
      </c>
      <c r="AR145">
        <v>0.25631500000000002</v>
      </c>
      <c r="AS145">
        <v>0.15362200000000001</v>
      </c>
      <c r="AT145">
        <v>13.85</v>
      </c>
      <c r="AU145">
        <v>5.0708140000000004</v>
      </c>
      <c r="AV145">
        <v>1.9946999999999999E-2</v>
      </c>
      <c r="AW145">
        <v>1.3625999999999999E-2</v>
      </c>
      <c r="AX145">
        <v>58.623446000000001</v>
      </c>
      <c r="AY145">
        <v>21.460196</v>
      </c>
      <c r="AZ145">
        <v>207.994587</v>
      </c>
      <c r="BA145">
        <v>56.748260999999999</v>
      </c>
      <c r="BB145">
        <v>15.357046</v>
      </c>
      <c r="BC145">
        <v>13.799268</v>
      </c>
      <c r="BD145">
        <v>5.8304619999999998</v>
      </c>
      <c r="BE145">
        <v>1.884415</v>
      </c>
    </row>
    <row r="146" spans="1:58" x14ac:dyDescent="0.25">
      <c r="A146" t="s">
        <v>942</v>
      </c>
      <c r="B146" s="29">
        <v>4</v>
      </c>
      <c r="C146" t="s">
        <v>38</v>
      </c>
      <c r="D146">
        <v>9</v>
      </c>
      <c r="E146" t="s">
        <v>1</v>
      </c>
      <c r="F146" t="s">
        <v>473</v>
      </c>
      <c r="G146" t="s">
        <v>245</v>
      </c>
      <c r="H146">
        <v>64.102862200000004</v>
      </c>
      <c r="I146">
        <v>63.356876900000003</v>
      </c>
      <c r="J146" t="s">
        <v>52</v>
      </c>
      <c r="K146" s="29">
        <v>8211</v>
      </c>
      <c r="L146" s="29">
        <v>437</v>
      </c>
      <c r="M146" s="29">
        <f t="shared" si="17"/>
        <v>5.322128851540616</v>
      </c>
      <c r="N146" s="29">
        <v>5.279769736842338E-2</v>
      </c>
      <c r="O146" s="29">
        <v>0.21097093923118734</v>
      </c>
      <c r="P146" s="29">
        <v>22.793189237201045</v>
      </c>
      <c r="Q146" s="29">
        <f t="shared" si="15"/>
        <v>1.7135081123929368</v>
      </c>
      <c r="R146" s="29">
        <v>0.96584658329098805</v>
      </c>
      <c r="S146" s="29">
        <f t="shared" si="16"/>
        <v>0.240731903093934</v>
      </c>
      <c r="T146" s="29">
        <v>0.92864708665089535</v>
      </c>
      <c r="U146" s="29">
        <v>7.1315999999999997</v>
      </c>
      <c r="V146" s="29">
        <v>48</v>
      </c>
      <c r="W146" s="29">
        <f t="shared" si="12"/>
        <v>2</v>
      </c>
      <c r="X146" s="29">
        <f t="shared" si="13"/>
        <v>5.333333333333333</v>
      </c>
      <c r="Y146" s="29">
        <f t="shared" si="14"/>
        <v>7.333333333333333</v>
      </c>
      <c r="Z146" s="29">
        <v>9.5</v>
      </c>
      <c r="AA146" s="29" t="s">
        <v>2272</v>
      </c>
      <c r="AC146">
        <v>8295</v>
      </c>
      <c r="AD146">
        <v>363.70012500000001</v>
      </c>
      <c r="AE146">
        <v>22.807251000000001</v>
      </c>
      <c r="AF146">
        <v>82.93</v>
      </c>
      <c r="AG146">
        <v>195.33147500000001</v>
      </c>
      <c r="AH146">
        <v>19.533147</v>
      </c>
      <c r="AI146">
        <v>4.3845000000000002E-2</v>
      </c>
      <c r="AJ146">
        <v>4.2340000000000003E-2</v>
      </c>
      <c r="AK146">
        <v>0.96567800000000004</v>
      </c>
      <c r="AL146">
        <v>2.9863000000000001E-2</v>
      </c>
      <c r="AM146">
        <v>1.2500000000000001E-2</v>
      </c>
      <c r="AN146">
        <v>1</v>
      </c>
      <c r="AO146">
        <v>2.7499999999999998E-3</v>
      </c>
      <c r="AP146">
        <v>0.16497100000000001</v>
      </c>
      <c r="AQ146">
        <v>0.25316499999999997</v>
      </c>
      <c r="AR146">
        <v>0.29165000000000002</v>
      </c>
      <c r="AS146">
        <v>0</v>
      </c>
      <c r="AT146">
        <v>21</v>
      </c>
      <c r="AU146">
        <v>0</v>
      </c>
      <c r="AV146">
        <v>1.4583E-2</v>
      </c>
      <c r="AW146">
        <v>7.6280000000000002E-3</v>
      </c>
      <c r="AX146">
        <v>68.575346999999994</v>
      </c>
      <c r="AY146">
        <v>0</v>
      </c>
      <c r="AZ146">
        <v>190.47619</v>
      </c>
      <c r="BA146">
        <v>0</v>
      </c>
      <c r="BB146">
        <v>0</v>
      </c>
      <c r="BC146">
        <v>0</v>
      </c>
      <c r="BD146">
        <v>5.1624220000000003</v>
      </c>
      <c r="BE146">
        <v>0.34992699999999999</v>
      </c>
    </row>
    <row r="147" spans="1:58" x14ac:dyDescent="0.25">
      <c r="A147" t="s">
        <v>943</v>
      </c>
      <c r="B147" s="29">
        <v>4</v>
      </c>
      <c r="C147" t="s">
        <v>9</v>
      </c>
      <c r="D147">
        <v>2</v>
      </c>
      <c r="E147" t="s">
        <v>1</v>
      </c>
      <c r="F147" t="s">
        <v>473</v>
      </c>
      <c r="G147" t="s">
        <v>245</v>
      </c>
      <c r="H147">
        <v>64.102862200000004</v>
      </c>
      <c r="I147">
        <v>63.356876900000003</v>
      </c>
      <c r="J147" t="s">
        <v>50</v>
      </c>
      <c r="K147" s="29">
        <v>11632</v>
      </c>
      <c r="L147" s="29">
        <v>546</v>
      </c>
      <c r="M147" s="29">
        <f t="shared" si="17"/>
        <v>4.6939477303988992</v>
      </c>
      <c r="N147" s="29">
        <v>1.3765111940298677E-2</v>
      </c>
      <c r="O147" s="29">
        <v>0.45589726588738061</v>
      </c>
      <c r="P147" s="29">
        <v>39.574604453746353</v>
      </c>
      <c r="Q147" s="29">
        <f t="shared" si="15"/>
        <v>15.067907104152372</v>
      </c>
      <c r="R147" s="29">
        <v>0.89969933740351116</v>
      </c>
      <c r="S147" s="29">
        <f t="shared" si="16"/>
        <v>0.17458465720645711</v>
      </c>
      <c r="T147" s="29">
        <v>1.149295205204107</v>
      </c>
      <c r="U147" s="29">
        <v>7.1315999999999997</v>
      </c>
      <c r="V147" s="29">
        <v>48</v>
      </c>
      <c r="W147" s="29">
        <f t="shared" si="12"/>
        <v>2</v>
      </c>
      <c r="X147" s="29">
        <f t="shared" si="13"/>
        <v>5.333333333333333</v>
      </c>
      <c r="Y147" s="29">
        <f t="shared" si="14"/>
        <v>7.333333333333333</v>
      </c>
      <c r="Z147" s="29">
        <v>9.5</v>
      </c>
      <c r="AA147" s="29" t="s">
        <v>2272</v>
      </c>
      <c r="AC147">
        <v>12002</v>
      </c>
      <c r="AD147">
        <v>302.18885</v>
      </c>
      <c r="AE147">
        <v>39.716886000000002</v>
      </c>
      <c r="AF147">
        <v>120</v>
      </c>
      <c r="AG147">
        <v>359.86316799999997</v>
      </c>
      <c r="AH147">
        <v>35.986317</v>
      </c>
      <c r="AI147">
        <v>2.5177999999999999E-2</v>
      </c>
      <c r="AJ147">
        <v>2.2700000000000001E-2</v>
      </c>
      <c r="AK147">
        <v>0.90157100000000001</v>
      </c>
      <c r="AL147">
        <v>2.155E-2</v>
      </c>
      <c r="AM147">
        <v>2.5000000000000001E-3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8" x14ac:dyDescent="0.25">
      <c r="A148" t="s">
        <v>943</v>
      </c>
      <c r="B148" s="29">
        <v>4</v>
      </c>
      <c r="C148" t="s">
        <v>0</v>
      </c>
      <c r="D148">
        <v>10</v>
      </c>
      <c r="E148" t="s">
        <v>1</v>
      </c>
      <c r="F148" t="s">
        <v>473</v>
      </c>
      <c r="G148" t="s">
        <v>245</v>
      </c>
      <c r="H148">
        <v>64.102862200000004</v>
      </c>
      <c r="I148">
        <v>63.356876900000003</v>
      </c>
      <c r="J148" t="s">
        <v>52</v>
      </c>
      <c r="K148" s="29">
        <v>6130</v>
      </c>
      <c r="L148" s="29">
        <v>1206</v>
      </c>
      <c r="M148" s="29">
        <f t="shared" si="17"/>
        <v>19.673735725938009</v>
      </c>
      <c r="N148" s="29">
        <v>8.9282465277777834E-2</v>
      </c>
      <c r="O148" s="29">
        <v>0.48991944990882696</v>
      </c>
      <c r="P148" s="29">
        <v>20.855598805146592</v>
      </c>
      <c r="Q148" s="29">
        <f t="shared" si="15"/>
        <v>3.6510985444473896</v>
      </c>
      <c r="R148" s="29">
        <v>1.4137219676526263</v>
      </c>
      <c r="S148" s="29">
        <f t="shared" si="16"/>
        <v>0.6886072874555722</v>
      </c>
      <c r="T148" s="29">
        <v>1.0774519882728182</v>
      </c>
      <c r="U148" s="29">
        <v>7.1315999999999997</v>
      </c>
      <c r="V148" s="29">
        <v>48</v>
      </c>
      <c r="W148" s="29">
        <f t="shared" si="12"/>
        <v>2</v>
      </c>
      <c r="X148" s="29">
        <f t="shared" si="13"/>
        <v>5.333333333333333</v>
      </c>
      <c r="Y148" s="29">
        <f t="shared" si="14"/>
        <v>7.333333333333333</v>
      </c>
      <c r="Z148" s="29">
        <v>9.5</v>
      </c>
      <c r="AA148" s="29" t="s">
        <v>2272</v>
      </c>
      <c r="AC148">
        <v>6462</v>
      </c>
      <c r="AD148">
        <v>302.18885</v>
      </c>
      <c r="AE148">
        <v>21.383979</v>
      </c>
      <c r="AF148">
        <v>64.349999999999994</v>
      </c>
      <c r="AG148">
        <v>158.55373700000001</v>
      </c>
      <c r="AH148">
        <v>15.855373999999999</v>
      </c>
      <c r="AI148">
        <v>4.6767999999999997E-2</v>
      </c>
      <c r="AJ148">
        <v>6.6443000000000002E-2</v>
      </c>
      <c r="AK148">
        <v>1.420703</v>
      </c>
      <c r="AL148">
        <v>2.7650000000000001E-2</v>
      </c>
      <c r="AM148">
        <v>1.7500000000000002E-2</v>
      </c>
      <c r="AN148">
        <v>28</v>
      </c>
      <c r="AO148">
        <v>9.2657000000000003E-2</v>
      </c>
      <c r="AP148">
        <v>5.559437</v>
      </c>
      <c r="AQ148">
        <v>15.676261</v>
      </c>
      <c r="AR148">
        <v>0.54142599999999996</v>
      </c>
      <c r="AS148">
        <v>0.32456200000000002</v>
      </c>
      <c r="AT148">
        <v>36.178570999999998</v>
      </c>
      <c r="AU148">
        <v>18.477321</v>
      </c>
      <c r="AV148">
        <v>1.5391E-2</v>
      </c>
      <c r="AW148">
        <v>9.2610000000000001E-3</v>
      </c>
      <c r="AX148">
        <v>74.119298000000001</v>
      </c>
      <c r="AY148">
        <v>25.094365</v>
      </c>
      <c r="AZ148">
        <v>311.26451100000003</v>
      </c>
      <c r="BA148">
        <v>118.48580800000001</v>
      </c>
      <c r="BB148">
        <v>9.0683570000000007</v>
      </c>
      <c r="BC148">
        <v>13.924234</v>
      </c>
      <c r="BD148">
        <v>8.7608069999999998</v>
      </c>
      <c r="BE148">
        <v>4.0688519999999997</v>
      </c>
    </row>
    <row r="149" spans="1:58" x14ac:dyDescent="0.25">
      <c r="A149" t="s">
        <v>943</v>
      </c>
      <c r="B149" s="29">
        <v>4</v>
      </c>
      <c r="C149" t="s">
        <v>5</v>
      </c>
      <c r="D149">
        <v>14</v>
      </c>
      <c r="E149" t="s">
        <v>1</v>
      </c>
      <c r="F149" t="s">
        <v>473</v>
      </c>
      <c r="G149" t="s">
        <v>245</v>
      </c>
      <c r="H149">
        <v>64.102862200000004</v>
      </c>
      <c r="I149">
        <v>63.356876900000003</v>
      </c>
      <c r="J149" t="s">
        <v>52</v>
      </c>
      <c r="K149" s="29">
        <v>3313</v>
      </c>
      <c r="L149" s="29">
        <v>1037</v>
      </c>
      <c r="M149" s="29">
        <f t="shared" si="17"/>
        <v>31.30093570781769</v>
      </c>
      <c r="N149" s="29">
        <v>0.11063275862069095</v>
      </c>
      <c r="O149" s="29">
        <v>0.49332166831097157</v>
      </c>
      <c r="P149" s="29">
        <v>11.271549566305165</v>
      </c>
      <c r="Q149" s="29">
        <f t="shared" si="15"/>
        <v>13.235147783288816</v>
      </c>
      <c r="R149" s="29">
        <v>1.3317810197768392</v>
      </c>
      <c r="S149" s="29">
        <f t="shared" si="16"/>
        <v>0.60666633957978511</v>
      </c>
      <c r="T149" s="29">
        <v>1.1957777129533094</v>
      </c>
      <c r="U149" s="29">
        <v>7.1315999999999997</v>
      </c>
      <c r="V149" s="29">
        <v>48</v>
      </c>
      <c r="W149" s="29">
        <f t="shared" si="12"/>
        <v>2</v>
      </c>
      <c r="X149" s="29">
        <f t="shared" si="13"/>
        <v>5.333333333333333</v>
      </c>
      <c r="Y149" s="29">
        <f t="shared" si="14"/>
        <v>7.333333333333333</v>
      </c>
      <c r="Z149" s="29">
        <v>9.5</v>
      </c>
      <c r="AA149" s="29" t="s">
        <v>2272</v>
      </c>
      <c r="AC149">
        <v>3542</v>
      </c>
      <c r="AD149">
        <v>302.18885</v>
      </c>
      <c r="AE149">
        <v>11.721147</v>
      </c>
      <c r="AF149">
        <v>34.979999999999997</v>
      </c>
      <c r="AG149">
        <v>63.685788000000002</v>
      </c>
      <c r="AH149">
        <v>6.3685790000000004</v>
      </c>
      <c r="AI149">
        <v>8.5319000000000006E-2</v>
      </c>
      <c r="AJ149">
        <v>0.11697100000000001</v>
      </c>
      <c r="AK149">
        <v>1.3709830000000001</v>
      </c>
      <c r="AL149">
        <v>3.9175000000000001E-2</v>
      </c>
      <c r="AM149">
        <v>2.2499999999999999E-2</v>
      </c>
      <c r="AN149">
        <v>28</v>
      </c>
      <c r="AO149">
        <v>9.2657000000000003E-2</v>
      </c>
      <c r="AP149">
        <v>5.559437</v>
      </c>
      <c r="AQ149">
        <v>18.548842</v>
      </c>
      <c r="AR149">
        <v>0.41203400000000001</v>
      </c>
      <c r="AS149">
        <v>0.26810400000000001</v>
      </c>
      <c r="AT149">
        <v>23.464286000000001</v>
      </c>
      <c r="AU149">
        <v>12.988548</v>
      </c>
      <c r="AV149">
        <v>1.8342000000000001E-2</v>
      </c>
      <c r="AW149">
        <v>1.3141E-2</v>
      </c>
      <c r="AX149">
        <v>59.970207000000002</v>
      </c>
      <c r="AY149">
        <v>15.382993000000001</v>
      </c>
      <c r="AZ149">
        <v>249.099647</v>
      </c>
      <c r="BA149">
        <v>75.673732999999999</v>
      </c>
      <c r="BB149">
        <v>10.181872</v>
      </c>
      <c r="BC149">
        <v>19.658069999999999</v>
      </c>
      <c r="BD149">
        <v>9.2469219999999996</v>
      </c>
      <c r="BE149">
        <v>5.9907339999999998</v>
      </c>
    </row>
    <row r="150" spans="1:58" x14ac:dyDescent="0.25">
      <c r="A150" t="s">
        <v>944</v>
      </c>
      <c r="B150" s="29">
        <v>4</v>
      </c>
      <c r="C150" t="s">
        <v>21</v>
      </c>
      <c r="D150">
        <v>7</v>
      </c>
      <c r="E150" t="s">
        <v>1</v>
      </c>
      <c r="F150" t="s">
        <v>473</v>
      </c>
      <c r="G150" t="s">
        <v>245</v>
      </c>
      <c r="H150">
        <v>64.102862200000004</v>
      </c>
      <c r="I150">
        <v>63.356876900000003</v>
      </c>
      <c r="J150" t="s">
        <v>50</v>
      </c>
      <c r="K150" s="29">
        <v>4663</v>
      </c>
      <c r="L150" s="29">
        <v>1320</v>
      </c>
      <c r="M150" s="29">
        <f t="shared" si="17"/>
        <v>28.30795625134034</v>
      </c>
      <c r="N150" s="29">
        <v>0.12494753289473559</v>
      </c>
      <c r="O150" s="29">
        <v>0.46738131060208449</v>
      </c>
      <c r="P150" s="29">
        <v>14.338151653536316</v>
      </c>
      <c r="Q150" s="29">
        <f t="shared" si="15"/>
        <v>10.168545696057665</v>
      </c>
      <c r="R150" s="29">
        <v>1.7360531879211221</v>
      </c>
      <c r="S150" s="29">
        <f t="shared" si="16"/>
        <v>1.010938507724068</v>
      </c>
      <c r="T150" s="29">
        <v>1.0850246754885717</v>
      </c>
      <c r="U150" s="29">
        <v>7.1315999999999997</v>
      </c>
      <c r="V150" s="29">
        <v>48</v>
      </c>
      <c r="W150" s="29">
        <f t="shared" si="12"/>
        <v>2</v>
      </c>
      <c r="X150" s="29">
        <f t="shared" si="13"/>
        <v>5.333333333333333</v>
      </c>
      <c r="Y150" s="29">
        <f t="shared" si="14"/>
        <v>7.333333333333333</v>
      </c>
      <c r="Z150" s="29">
        <v>9.5</v>
      </c>
      <c r="AA150" s="29" t="s">
        <v>2272</v>
      </c>
      <c r="AC150">
        <v>4700</v>
      </c>
      <c r="AD150">
        <v>329.18797499999999</v>
      </c>
      <c r="AE150">
        <v>14.277557</v>
      </c>
      <c r="AF150">
        <v>46.33</v>
      </c>
      <c r="AG150">
        <v>96.477153000000001</v>
      </c>
      <c r="AH150">
        <v>9.6477149999999998</v>
      </c>
      <c r="AI150">
        <v>7.0027000000000006E-2</v>
      </c>
      <c r="AJ150">
        <v>0.121811</v>
      </c>
      <c r="AK150">
        <v>1.7395020000000001</v>
      </c>
      <c r="AL150">
        <v>3.5975E-2</v>
      </c>
      <c r="AM150">
        <v>1.7500000000000002E-2</v>
      </c>
      <c r="AN150">
        <v>39</v>
      </c>
      <c r="AO150">
        <v>0.11847299999999999</v>
      </c>
      <c r="AP150">
        <v>7.1084009999999997</v>
      </c>
      <c r="AQ150">
        <v>19.297872000000002</v>
      </c>
      <c r="AR150">
        <v>0.43833100000000003</v>
      </c>
      <c r="AS150">
        <v>0.28915200000000002</v>
      </c>
      <c r="AT150">
        <v>23.256409999999999</v>
      </c>
      <c r="AU150">
        <v>9.2215939999999996</v>
      </c>
      <c r="AV150">
        <v>1.9695000000000001E-2</v>
      </c>
      <c r="AW150">
        <v>1.2468999999999999E-2</v>
      </c>
      <c r="AX150">
        <v>63.658475000000003</v>
      </c>
      <c r="AY150">
        <v>24.414885999999999</v>
      </c>
      <c r="AZ150">
        <v>244.03450599999999</v>
      </c>
      <c r="BA150">
        <v>175.31812300000001</v>
      </c>
      <c r="BB150">
        <v>6.7719680000000002</v>
      </c>
      <c r="BC150">
        <v>5.5364800000000001</v>
      </c>
      <c r="BD150">
        <v>7.3870370000000003</v>
      </c>
      <c r="BE150">
        <v>3.0956959999999998</v>
      </c>
    </row>
    <row r="151" spans="1:58" x14ac:dyDescent="0.25">
      <c r="A151" t="s">
        <v>944</v>
      </c>
      <c r="B151" s="29">
        <v>4</v>
      </c>
      <c r="C151" t="s">
        <v>38</v>
      </c>
      <c r="D151">
        <v>9</v>
      </c>
      <c r="E151" t="s">
        <v>1</v>
      </c>
      <c r="F151" t="s">
        <v>473</v>
      </c>
      <c r="G151" t="s">
        <v>245</v>
      </c>
      <c r="H151">
        <v>64.102862200000004</v>
      </c>
      <c r="I151">
        <v>63.356876900000003</v>
      </c>
      <c r="J151" t="s">
        <v>50</v>
      </c>
      <c r="K151" s="29">
        <v>11182</v>
      </c>
      <c r="L151" s="29">
        <v>10</v>
      </c>
      <c r="M151" s="29">
        <f t="shared" si="17"/>
        <v>8.9429440171704525E-2</v>
      </c>
      <c r="N151" s="29">
        <v>3.288750000001528E-2</v>
      </c>
      <c r="O151" s="29">
        <v>6.1497540868695327E-3</v>
      </c>
      <c r="P151" s="29">
        <v>34.383275099687559</v>
      </c>
      <c r="Q151" s="29">
        <f t="shared" si="15"/>
        <v>9.8765777500935776</v>
      </c>
      <c r="R151" s="29">
        <v>0.49083095292042933</v>
      </c>
      <c r="S151" s="29">
        <f t="shared" si="16"/>
        <v>0.23428372727662472</v>
      </c>
      <c r="T151" s="29">
        <v>1.0369727502434982</v>
      </c>
      <c r="U151" s="29">
        <v>7.1315999999999997</v>
      </c>
      <c r="V151" s="29">
        <v>48</v>
      </c>
      <c r="W151" s="29">
        <f t="shared" si="12"/>
        <v>2</v>
      </c>
      <c r="X151" s="29">
        <f t="shared" si="13"/>
        <v>5.333333333333333</v>
      </c>
      <c r="Y151" s="29">
        <f t="shared" si="14"/>
        <v>7.333333333333333</v>
      </c>
      <c r="Z151" s="29">
        <v>9.5</v>
      </c>
      <c r="AA151" s="29" t="s">
        <v>2272</v>
      </c>
      <c r="AC151">
        <v>11323</v>
      </c>
      <c r="AD151">
        <v>329.18797499999999</v>
      </c>
      <c r="AE151">
        <v>34.396760999999998</v>
      </c>
      <c r="AF151">
        <v>113.22</v>
      </c>
      <c r="AG151">
        <v>378.724401</v>
      </c>
      <c r="AH151">
        <v>37.872439999999997</v>
      </c>
      <c r="AI151">
        <v>2.9072000000000001E-2</v>
      </c>
      <c r="AJ151">
        <v>1.4278000000000001E-2</v>
      </c>
      <c r="AK151">
        <v>0.49112099999999997</v>
      </c>
      <c r="AL151">
        <v>2.6275E-2</v>
      </c>
      <c r="AM151">
        <v>2.2499999999999999E-2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8" x14ac:dyDescent="0.25">
      <c r="A152" t="s">
        <v>944</v>
      </c>
      <c r="B152" s="29">
        <v>4</v>
      </c>
      <c r="C152" t="s">
        <v>13</v>
      </c>
      <c r="D152">
        <v>11</v>
      </c>
      <c r="E152" t="s">
        <v>1</v>
      </c>
      <c r="F152" t="s">
        <v>473</v>
      </c>
      <c r="G152" t="s">
        <v>245</v>
      </c>
      <c r="H152">
        <v>64.102862200000004</v>
      </c>
      <c r="I152">
        <v>63.356876900000003</v>
      </c>
      <c r="J152" t="s">
        <v>52</v>
      </c>
      <c r="K152" s="29">
        <v>10967</v>
      </c>
      <c r="L152" s="29">
        <v>236</v>
      </c>
      <c r="M152" s="29">
        <f t="shared" si="17"/>
        <v>2.1519102762833957</v>
      </c>
      <c r="N152" s="29">
        <v>1.5989830508472976E-2</v>
      </c>
      <c r="O152" s="29">
        <v>0.18141774556265122</v>
      </c>
      <c r="P152" s="29">
        <v>33.722176535349085</v>
      </c>
      <c r="Q152" s="29">
        <f t="shared" si="15"/>
        <v>9.2154791857551039</v>
      </c>
      <c r="R152" s="29">
        <v>0.72608370948950907</v>
      </c>
      <c r="S152" s="29">
        <f t="shared" si="16"/>
        <v>9.6902929245501479E-4</v>
      </c>
      <c r="T152" s="29">
        <v>1.1328307119210053</v>
      </c>
      <c r="U152" s="29">
        <v>7.1315999999999997</v>
      </c>
      <c r="V152" s="29">
        <v>48</v>
      </c>
      <c r="W152" s="29">
        <f t="shared" si="12"/>
        <v>2</v>
      </c>
      <c r="X152" s="29">
        <f t="shared" si="13"/>
        <v>5.333333333333333</v>
      </c>
      <c r="Y152" s="29">
        <f t="shared" si="14"/>
        <v>7.333333333333333</v>
      </c>
      <c r="Z152" s="29">
        <v>9.5</v>
      </c>
      <c r="AA152" s="29" t="s">
        <v>2272</v>
      </c>
      <c r="AC152">
        <v>11107</v>
      </c>
      <c r="AD152">
        <v>329.18797499999999</v>
      </c>
      <c r="AE152">
        <v>33.740600999999998</v>
      </c>
      <c r="AF152">
        <v>111.06</v>
      </c>
      <c r="AG152">
        <v>292.892944</v>
      </c>
      <c r="AH152">
        <v>29.289294000000002</v>
      </c>
      <c r="AI152">
        <v>2.9631999999999999E-2</v>
      </c>
      <c r="AJ152">
        <v>2.1524999999999999E-2</v>
      </c>
      <c r="AK152">
        <v>0.72641500000000003</v>
      </c>
      <c r="AL152">
        <v>2.6612E-2</v>
      </c>
      <c r="AM152">
        <v>2.5000000000000001E-3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8" x14ac:dyDescent="0.25">
      <c r="A153" t="s">
        <v>944</v>
      </c>
      <c r="B153" s="29">
        <v>4</v>
      </c>
      <c r="C153" t="s">
        <v>10</v>
      </c>
      <c r="D153">
        <v>13</v>
      </c>
      <c r="E153" t="s">
        <v>1</v>
      </c>
      <c r="F153" t="s">
        <v>473</v>
      </c>
      <c r="G153" t="s">
        <v>245</v>
      </c>
      <c r="H153">
        <v>64.102862200000004</v>
      </c>
      <c r="I153">
        <v>63.356876900000003</v>
      </c>
      <c r="J153" t="s">
        <v>52</v>
      </c>
      <c r="K153" s="29">
        <v>3275</v>
      </c>
      <c r="L153" s="29">
        <v>908</v>
      </c>
      <c r="M153" s="29">
        <f t="shared" si="17"/>
        <v>27.725190839694658</v>
      </c>
      <c r="N153" s="29">
        <v>0.11404038461538332</v>
      </c>
      <c r="O153" s="29">
        <v>0.43970741721117163</v>
      </c>
      <c r="P153" s="29">
        <v>10.070222317248859</v>
      </c>
      <c r="Q153" s="29">
        <f t="shared" si="15"/>
        <v>14.436475032345122</v>
      </c>
      <c r="R153" s="29">
        <v>1.2141308679333178</v>
      </c>
      <c r="S153" s="29">
        <f t="shared" si="16"/>
        <v>0.48901618773626376</v>
      </c>
      <c r="T153" s="29">
        <v>1.15874421639436</v>
      </c>
      <c r="U153" s="29">
        <v>7.1315999999999997</v>
      </c>
      <c r="V153" s="29">
        <v>48</v>
      </c>
      <c r="W153" s="29">
        <f t="shared" si="12"/>
        <v>2</v>
      </c>
      <c r="X153" s="29">
        <f t="shared" si="13"/>
        <v>5.333333333333333</v>
      </c>
      <c r="Y153" s="29">
        <f t="shared" si="14"/>
        <v>7.333333333333333</v>
      </c>
      <c r="Z153" s="29">
        <v>9.5</v>
      </c>
      <c r="AA153" s="29" t="s">
        <v>2272</v>
      </c>
      <c r="AC153">
        <v>3321</v>
      </c>
      <c r="AD153">
        <v>329.18797499999999</v>
      </c>
      <c r="AE153">
        <v>10.088461000000001</v>
      </c>
      <c r="AF153">
        <v>32.799999999999997</v>
      </c>
      <c r="AG153">
        <v>52.730257000000002</v>
      </c>
      <c r="AH153">
        <v>5.2730259999999998</v>
      </c>
      <c r="AI153">
        <v>9.9066000000000001E-2</v>
      </c>
      <c r="AJ153">
        <v>0.120306</v>
      </c>
      <c r="AK153">
        <v>1.214404</v>
      </c>
      <c r="AL153">
        <v>4.9661999999999998E-2</v>
      </c>
      <c r="AM153">
        <v>2.2499999999999999E-2</v>
      </c>
      <c r="AN153">
        <v>16</v>
      </c>
      <c r="AO153">
        <v>4.8604000000000001E-2</v>
      </c>
      <c r="AP153">
        <v>2.9162669999999999</v>
      </c>
      <c r="AQ153">
        <v>7.9494129999999998</v>
      </c>
      <c r="AR153">
        <v>0.345217</v>
      </c>
      <c r="AS153">
        <v>0.19062299999999999</v>
      </c>
      <c r="AT153">
        <v>16.5</v>
      </c>
      <c r="AU153">
        <v>5.9217110000000002</v>
      </c>
      <c r="AV153">
        <v>2.2272E-2</v>
      </c>
      <c r="AW153">
        <v>1.4987E-2</v>
      </c>
      <c r="AX153">
        <v>49.298603999999997</v>
      </c>
      <c r="AY153">
        <v>11.175523999999999</v>
      </c>
      <c r="AZ153">
        <v>202.18548100000001</v>
      </c>
      <c r="BA153">
        <v>62.392316999999998</v>
      </c>
      <c r="BB153">
        <v>17.140930000000001</v>
      </c>
      <c r="BC153">
        <v>17.143781000000001</v>
      </c>
      <c r="BD153">
        <v>6.5615759999999996</v>
      </c>
      <c r="BE153">
        <v>1.699673</v>
      </c>
    </row>
    <row r="154" spans="1:58" x14ac:dyDescent="0.25">
      <c r="A154" t="s">
        <v>945</v>
      </c>
      <c r="B154" s="29">
        <v>4</v>
      </c>
      <c r="C154" t="s">
        <v>3</v>
      </c>
      <c r="D154">
        <v>4</v>
      </c>
      <c r="E154" t="s">
        <v>1</v>
      </c>
      <c r="F154" t="s">
        <v>473</v>
      </c>
      <c r="G154" t="s">
        <v>245</v>
      </c>
      <c r="H154">
        <v>64.102862200000004</v>
      </c>
      <c r="I154">
        <v>63.356876900000003</v>
      </c>
      <c r="J154" t="s">
        <v>52</v>
      </c>
      <c r="K154" s="29">
        <v>17414</v>
      </c>
      <c r="L154" s="29">
        <v>98</v>
      </c>
      <c r="M154" s="29">
        <f t="shared" si="17"/>
        <v>0.56276559090387046</v>
      </c>
      <c r="N154" s="29">
        <v>4.586750000000421E-2</v>
      </c>
      <c r="O154" s="29">
        <v>2.9313272698233823E-2</v>
      </c>
      <c r="P154" s="29">
        <v>51.046133076704379</v>
      </c>
      <c r="Q154" s="29">
        <f t="shared" si="15"/>
        <v>26.539435727110398</v>
      </c>
      <c r="R154" s="29">
        <v>0.36728017929800971</v>
      </c>
      <c r="S154" s="29">
        <f t="shared" si="16"/>
        <v>0.35783450089904434</v>
      </c>
      <c r="T154" s="29">
        <v>0.83976645450205645</v>
      </c>
      <c r="U154" s="29">
        <v>7.1315999999999997</v>
      </c>
      <c r="V154" s="29">
        <v>48</v>
      </c>
      <c r="W154" s="29">
        <f t="shared" si="12"/>
        <v>2</v>
      </c>
      <c r="X154" s="29">
        <f t="shared" si="13"/>
        <v>5.333333333333333</v>
      </c>
      <c r="Y154" s="29">
        <f t="shared" si="14"/>
        <v>7.333333333333333</v>
      </c>
      <c r="Z154" s="29">
        <v>9.5</v>
      </c>
      <c r="AA154" s="29" t="s">
        <v>2272</v>
      </c>
      <c r="AC154">
        <v>17611</v>
      </c>
      <c r="AD154">
        <v>346.7484</v>
      </c>
      <c r="AE154">
        <v>50.788986999999999</v>
      </c>
      <c r="AF154">
        <v>176.1</v>
      </c>
      <c r="AG154">
        <v>931.38939800000003</v>
      </c>
      <c r="AH154">
        <v>93.138940000000005</v>
      </c>
      <c r="AI154">
        <v>1.5218000000000001E-2</v>
      </c>
      <c r="AJ154">
        <v>5.5859999999999998E-3</v>
      </c>
      <c r="AK154">
        <v>0.36708299999999999</v>
      </c>
      <c r="AL154">
        <v>1.4574999999999999E-2</v>
      </c>
      <c r="AM154">
        <v>1.2500000000000001E-2</v>
      </c>
      <c r="AN154">
        <v>14</v>
      </c>
      <c r="AO154">
        <v>4.0375000000000001E-2</v>
      </c>
      <c r="AP154">
        <v>2.4225059999999998</v>
      </c>
      <c r="AQ154">
        <v>3.9918230000000001</v>
      </c>
      <c r="AR154">
        <v>0.458646</v>
      </c>
      <c r="AS154">
        <v>0.299568</v>
      </c>
      <c r="AT154">
        <v>50.214286000000001</v>
      </c>
      <c r="AU154">
        <v>24.608249000000001</v>
      </c>
      <c r="AV154">
        <v>9.3189999999999992E-3</v>
      </c>
      <c r="AW154">
        <v>3.1710000000000002E-3</v>
      </c>
      <c r="AX154">
        <v>121.946397</v>
      </c>
      <c r="AY154">
        <v>27.950143000000001</v>
      </c>
      <c r="AZ154">
        <v>234.723986</v>
      </c>
      <c r="BA154">
        <v>55.052076</v>
      </c>
      <c r="BB154">
        <v>10.806141999999999</v>
      </c>
      <c r="BC154">
        <v>9.6533700000000007</v>
      </c>
      <c r="BD154">
        <v>6.4727920000000001</v>
      </c>
      <c r="BE154">
        <v>2.4267029999999998</v>
      </c>
    </row>
    <row r="155" spans="1:58" x14ac:dyDescent="0.25">
      <c r="A155" t="s">
        <v>945</v>
      </c>
      <c r="B155" s="29">
        <v>4</v>
      </c>
      <c r="C155" t="s">
        <v>15</v>
      </c>
      <c r="D155">
        <v>6</v>
      </c>
      <c r="E155" t="s">
        <v>1</v>
      </c>
      <c r="F155" t="s">
        <v>473</v>
      </c>
      <c r="G155" t="s">
        <v>245</v>
      </c>
      <c r="H155">
        <v>64.102862200000004</v>
      </c>
      <c r="I155">
        <v>63.356876900000003</v>
      </c>
      <c r="J155" t="s">
        <v>50</v>
      </c>
      <c r="K155" s="29">
        <v>9524</v>
      </c>
      <c r="L155" s="29">
        <v>249</v>
      </c>
      <c r="M155" s="29">
        <f t="shared" si="17"/>
        <v>2.6144477110457793</v>
      </c>
      <c r="N155" s="29">
        <v>1.6776249999996416E-2</v>
      </c>
      <c r="O155" s="29">
        <v>0.17587963618940294</v>
      </c>
      <c r="P155" s="29">
        <v>27.917960917797892</v>
      </c>
      <c r="Q155" s="29">
        <f t="shared" si="15"/>
        <v>3.4112635682039105</v>
      </c>
      <c r="R155" s="29">
        <v>0.71886157744944179</v>
      </c>
      <c r="S155" s="29">
        <f t="shared" si="16"/>
        <v>6.2531027476122603E-3</v>
      </c>
      <c r="T155" s="29">
        <v>0.89401124377146457</v>
      </c>
      <c r="U155" s="29">
        <v>7.1315999999999997</v>
      </c>
      <c r="V155" s="29">
        <v>48</v>
      </c>
      <c r="W155" s="29">
        <f t="shared" si="12"/>
        <v>2</v>
      </c>
      <c r="X155" s="29">
        <f t="shared" si="13"/>
        <v>5.333333333333333</v>
      </c>
      <c r="Y155" s="29">
        <f t="shared" si="14"/>
        <v>7.333333333333333</v>
      </c>
      <c r="Z155" s="29">
        <v>9.5</v>
      </c>
      <c r="AA155" s="29" t="s">
        <v>2272</v>
      </c>
      <c r="AC155">
        <v>9638</v>
      </c>
      <c r="AD155">
        <v>346.7484</v>
      </c>
      <c r="AE155">
        <v>27.795369999999998</v>
      </c>
      <c r="AF155">
        <v>96.37</v>
      </c>
      <c r="AG155">
        <v>262.42906299999999</v>
      </c>
      <c r="AH155">
        <v>26.242906000000001</v>
      </c>
      <c r="AI155">
        <v>2.7701E-2</v>
      </c>
      <c r="AJ155">
        <v>1.9934E-2</v>
      </c>
      <c r="AK155">
        <v>0.71960299999999999</v>
      </c>
      <c r="AL155">
        <v>2.4825E-2</v>
      </c>
      <c r="AM155">
        <v>2.5000000000000001E-3</v>
      </c>
      <c r="AN155">
        <v>3</v>
      </c>
      <c r="AO155">
        <v>8.652E-3</v>
      </c>
      <c r="AP155">
        <v>0.51910800000000001</v>
      </c>
      <c r="AQ155">
        <v>0.78854500000000005</v>
      </c>
      <c r="AR155">
        <v>0.311</v>
      </c>
      <c r="AS155">
        <v>4.2505000000000001E-2</v>
      </c>
      <c r="AT155">
        <v>25.333333</v>
      </c>
      <c r="AU155">
        <v>2.0816659999999998</v>
      </c>
      <c r="AV155">
        <v>1.2781000000000001E-2</v>
      </c>
      <c r="AW155">
        <v>9.0069999999999994E-3</v>
      </c>
      <c r="AX155">
        <v>78.735921000000005</v>
      </c>
      <c r="AY155">
        <v>7.3201289999999997</v>
      </c>
      <c r="AZ155">
        <v>333.44256899999999</v>
      </c>
      <c r="BA155">
        <v>7.4318619999999997</v>
      </c>
      <c r="BB155">
        <v>43.750700000000002</v>
      </c>
      <c r="BC155">
        <v>46.985301</v>
      </c>
      <c r="BD155">
        <v>5.546659</v>
      </c>
      <c r="BE155">
        <v>0.76376299999999997</v>
      </c>
    </row>
    <row r="156" spans="1:58" x14ac:dyDescent="0.25">
      <c r="A156" t="s">
        <v>945</v>
      </c>
      <c r="B156" s="29">
        <v>4</v>
      </c>
      <c r="C156" t="s">
        <v>4</v>
      </c>
      <c r="D156">
        <v>12</v>
      </c>
      <c r="E156" t="s">
        <v>1</v>
      </c>
      <c r="F156" t="s">
        <v>473</v>
      </c>
      <c r="G156" t="s">
        <v>245</v>
      </c>
      <c r="H156">
        <v>64.102862200000004</v>
      </c>
      <c r="I156">
        <v>63.356876900000003</v>
      </c>
      <c r="J156" t="s">
        <v>52</v>
      </c>
      <c r="K156" s="29">
        <v>3676</v>
      </c>
      <c r="L156" s="29">
        <v>957</v>
      </c>
      <c r="M156" s="29">
        <f t="shared" si="17"/>
        <v>26.033732317736668</v>
      </c>
      <c r="N156" s="29">
        <v>9.217996453900934E-2</v>
      </c>
      <c r="O156" s="29">
        <v>0.41331714504509687</v>
      </c>
      <c r="P156" s="29">
        <v>10.775559043870754</v>
      </c>
      <c r="Q156" s="29">
        <f t="shared" si="15"/>
        <v>13.731138305723228</v>
      </c>
      <c r="R156" s="29">
        <v>1.1458861841656056</v>
      </c>
      <c r="S156" s="29">
        <f t="shared" si="16"/>
        <v>0.42077150396855156</v>
      </c>
      <c r="T156" s="29">
        <v>0.87258762844324755</v>
      </c>
      <c r="U156" s="29">
        <v>7.1315999999999997</v>
      </c>
      <c r="V156" s="29">
        <v>48</v>
      </c>
      <c r="W156" s="29">
        <f t="shared" si="12"/>
        <v>2</v>
      </c>
      <c r="X156" s="29">
        <f t="shared" si="13"/>
        <v>5.333333333333333</v>
      </c>
      <c r="Y156" s="29">
        <f t="shared" si="14"/>
        <v>7.333333333333333</v>
      </c>
      <c r="Z156" s="29">
        <v>9.5</v>
      </c>
      <c r="AA156" s="29" t="s">
        <v>2272</v>
      </c>
      <c r="AC156">
        <v>3713</v>
      </c>
      <c r="AD156">
        <v>346.7484</v>
      </c>
      <c r="AE156">
        <v>10.708052</v>
      </c>
      <c r="AF156">
        <v>37.04</v>
      </c>
      <c r="AG156">
        <v>69.094127</v>
      </c>
      <c r="AH156">
        <v>6.9094129999999998</v>
      </c>
      <c r="AI156">
        <v>7.2192000000000006E-2</v>
      </c>
      <c r="AJ156">
        <v>8.2678000000000001E-2</v>
      </c>
      <c r="AK156">
        <v>1.1452560000000001</v>
      </c>
      <c r="AL156">
        <v>3.8124999999999999E-2</v>
      </c>
      <c r="AM156">
        <v>1.7500000000000002E-2</v>
      </c>
      <c r="AN156">
        <v>37</v>
      </c>
      <c r="AO156">
        <v>0.106706</v>
      </c>
      <c r="AP156">
        <v>6.4023370000000002</v>
      </c>
      <c r="AQ156">
        <v>17.963911</v>
      </c>
      <c r="AR156">
        <v>0.363647</v>
      </c>
      <c r="AS156">
        <v>0.27895900000000001</v>
      </c>
      <c r="AT156">
        <v>18.027027</v>
      </c>
      <c r="AU156">
        <v>9.1484260000000006</v>
      </c>
      <c r="AV156">
        <v>2.1357000000000001E-2</v>
      </c>
      <c r="AW156">
        <v>1.5528E-2</v>
      </c>
      <c r="AX156">
        <v>54.326118999999998</v>
      </c>
      <c r="AY156">
        <v>13.880552</v>
      </c>
      <c r="AZ156">
        <v>215.529921</v>
      </c>
      <c r="BA156">
        <v>59.405402000000002</v>
      </c>
      <c r="BB156">
        <v>6.6723309999999998</v>
      </c>
      <c r="BC156">
        <v>5.333672</v>
      </c>
      <c r="BD156">
        <v>7.0406199999999997</v>
      </c>
      <c r="BE156">
        <v>3.3374969999999999</v>
      </c>
    </row>
    <row r="157" spans="1:58" x14ac:dyDescent="0.25">
      <c r="A157" t="s">
        <v>945</v>
      </c>
      <c r="B157" s="29">
        <v>4</v>
      </c>
      <c r="C157" t="s">
        <v>5</v>
      </c>
      <c r="D157">
        <v>14</v>
      </c>
      <c r="E157" t="s">
        <v>1</v>
      </c>
      <c r="F157" t="s">
        <v>473</v>
      </c>
      <c r="G157" t="s">
        <v>245</v>
      </c>
      <c r="H157">
        <v>64.102862200000004</v>
      </c>
      <c r="I157">
        <v>63.356876900000003</v>
      </c>
      <c r="J157" t="s">
        <v>52</v>
      </c>
      <c r="K157" s="29">
        <v>6590</v>
      </c>
      <c r="L157" s="29">
        <v>1122</v>
      </c>
      <c r="M157" s="29">
        <f t="shared" si="17"/>
        <v>17.025796661608496</v>
      </c>
      <c r="N157" s="29">
        <v>9.6035619469027153E-2</v>
      </c>
      <c r="O157" s="29">
        <v>0.33123998149004219</v>
      </c>
      <c r="P157" s="29">
        <v>19.317446708136089</v>
      </c>
      <c r="Q157" s="29">
        <f>ABS(P157-$P$160)</f>
        <v>5.1892506414578925</v>
      </c>
      <c r="R157" s="29">
        <v>1.1976801451445214</v>
      </c>
      <c r="S157" s="29">
        <f>ABS(R157-$R$160)</f>
        <v>0.47256546494746732</v>
      </c>
      <c r="T157" s="29">
        <v>0.85715093003604703</v>
      </c>
      <c r="U157" s="29">
        <v>7.1315999999999997</v>
      </c>
      <c r="V157" s="29">
        <v>48</v>
      </c>
      <c r="W157" s="29">
        <f t="shared" si="12"/>
        <v>2</v>
      </c>
      <c r="X157" s="29">
        <f t="shared" si="13"/>
        <v>5.333333333333333</v>
      </c>
      <c r="Y157" s="29">
        <f t="shared" si="14"/>
        <v>7.333333333333333</v>
      </c>
      <c r="Z157" s="29">
        <v>9.5</v>
      </c>
      <c r="AA157" s="29" t="s">
        <v>2272</v>
      </c>
      <c r="AC157">
        <v>6690</v>
      </c>
      <c r="AD157">
        <v>346.7484</v>
      </c>
      <c r="AE157">
        <v>19.293527999999998</v>
      </c>
      <c r="AF157">
        <v>66.81</v>
      </c>
      <c r="AG157">
        <v>171.329373</v>
      </c>
      <c r="AH157">
        <v>17.132936999999998</v>
      </c>
      <c r="AI157">
        <v>4.0052999999999998E-2</v>
      </c>
      <c r="AJ157">
        <v>4.7867E-2</v>
      </c>
      <c r="AK157">
        <v>1.1950860000000001</v>
      </c>
      <c r="AL157">
        <v>2.7525000000000001E-2</v>
      </c>
      <c r="AM157">
        <v>1.7500000000000002E-2</v>
      </c>
      <c r="AN157">
        <v>63</v>
      </c>
      <c r="AO157">
        <v>0.18168799999999999</v>
      </c>
      <c r="AP157">
        <v>10.901275999999999</v>
      </c>
      <c r="AQ157">
        <v>21.539611000000001</v>
      </c>
      <c r="AR157">
        <v>0.33678200000000003</v>
      </c>
      <c r="AS157">
        <v>0.251056</v>
      </c>
      <c r="AT157">
        <v>22.873016</v>
      </c>
      <c r="AU157">
        <v>10.36354</v>
      </c>
      <c r="AV157">
        <v>1.5396999999999999E-2</v>
      </c>
      <c r="AW157">
        <v>9.0139999999999994E-3</v>
      </c>
      <c r="AX157">
        <v>76.769549999999995</v>
      </c>
      <c r="AY157">
        <v>21.31147</v>
      </c>
      <c r="AZ157">
        <v>230.12336400000001</v>
      </c>
      <c r="BA157">
        <v>71.719126000000003</v>
      </c>
      <c r="BB157">
        <v>3.8430369999999998</v>
      </c>
      <c r="BC157">
        <v>3.269981</v>
      </c>
      <c r="BD157">
        <v>6.750915</v>
      </c>
      <c r="BE157">
        <v>6.2915289999999997</v>
      </c>
    </row>
    <row r="159" spans="1:58" s="29" customFormat="1" x14ac:dyDescent="0.25">
      <c r="P159" s="10" t="s">
        <v>2140</v>
      </c>
      <c r="Q159" s="10" t="s">
        <v>2141</v>
      </c>
      <c r="R159" s="10" t="s">
        <v>2142</v>
      </c>
      <c r="S159" s="10" t="s">
        <v>2143</v>
      </c>
      <c r="AB159" s="31"/>
      <c r="BF159" s="31"/>
    </row>
    <row r="160" spans="1:58" x14ac:dyDescent="0.25">
      <c r="O160" s="10"/>
      <c r="P160" s="20">
        <f>MEDIAN(P3:P157)</f>
        <v>24.506697349593981</v>
      </c>
      <c r="Q160" s="29">
        <f>MEDIAN(Q3:Q157)</f>
        <v>8.6337039421860755</v>
      </c>
      <c r="R160" s="29">
        <f>MEDIAN(R3:R157)</f>
        <v>0.72511468019705405</v>
      </c>
      <c r="S160" s="29">
        <f>MEDIAN(S3:S157)</f>
        <v>0.18824696126686602</v>
      </c>
    </row>
    <row r="161" spans="11:58" s="29" customFormat="1" x14ac:dyDescent="0.25">
      <c r="O161" s="10"/>
      <c r="AB161" s="31"/>
      <c r="BF161" s="31"/>
    </row>
    <row r="162" spans="11:58" x14ac:dyDescent="0.25">
      <c r="K162" s="10"/>
      <c r="L162" s="10"/>
      <c r="M162" s="10"/>
      <c r="N162" s="10"/>
      <c r="O162" s="10" t="s">
        <v>1116</v>
      </c>
      <c r="P162" s="10" t="s">
        <v>1969</v>
      </c>
      <c r="Q162" s="10"/>
      <c r="R162" s="10"/>
      <c r="S162" s="10"/>
      <c r="T162" s="10"/>
      <c r="U162" s="10"/>
      <c r="AB162" s="35"/>
      <c r="AC162" s="10"/>
    </row>
    <row r="163" spans="11:58" x14ac:dyDescent="0.25">
      <c r="K163" s="10"/>
      <c r="L163" s="10"/>
      <c r="M163" s="10"/>
      <c r="N163" s="10"/>
      <c r="O163" s="10" t="s">
        <v>1647</v>
      </c>
      <c r="P163" s="10" t="s">
        <v>1611</v>
      </c>
      <c r="Q163" s="10"/>
      <c r="R163" s="10" t="s">
        <v>1612</v>
      </c>
      <c r="S163" s="10"/>
      <c r="T163" s="10"/>
      <c r="U163" s="10"/>
      <c r="AC163" s="10"/>
    </row>
    <row r="164" spans="11:58" x14ac:dyDescent="0.25">
      <c r="L164" s="29">
        <f>COUNTIF(M3:M19, "&gt;3.92475363")</f>
        <v>7</v>
      </c>
      <c r="M164" s="29">
        <f>COUNT(M3:M19)</f>
        <v>17</v>
      </c>
      <c r="N164" s="29">
        <v>1</v>
      </c>
      <c r="O164" s="10" t="s">
        <v>611</v>
      </c>
      <c r="P164" s="20">
        <f>MEDIAN(P3:P19)</f>
        <v>30.728578546364226</v>
      </c>
      <c r="R164" s="25">
        <f>MEDIAN(R3:R19)</f>
        <v>0.77294577920531493</v>
      </c>
    </row>
    <row r="165" spans="11:58" x14ac:dyDescent="0.25">
      <c r="L165" s="29">
        <f>COUNTIF(M20:M69, "&gt;3.92475363")</f>
        <v>12</v>
      </c>
      <c r="M165" s="29">
        <f>COUNT(M20:M69)</f>
        <v>50</v>
      </c>
      <c r="N165" s="29">
        <v>2</v>
      </c>
      <c r="O165" s="10" t="s">
        <v>612</v>
      </c>
      <c r="P165" s="20">
        <f>MEDIAN(P20:P69)</f>
        <v>21.963303756493815</v>
      </c>
      <c r="R165" s="25">
        <f>MEDIAN(R20:R69)</f>
        <v>0.66402485394457123</v>
      </c>
    </row>
    <row r="166" spans="11:58" x14ac:dyDescent="0.25">
      <c r="L166" s="29">
        <f>COUNTIF(M70:M114, "&gt;3.92475363")</f>
        <v>9</v>
      </c>
      <c r="M166" s="29">
        <f>COUNT(M70:M114)</f>
        <v>45</v>
      </c>
      <c r="N166" s="29">
        <v>3</v>
      </c>
      <c r="O166" s="10" t="s">
        <v>561</v>
      </c>
      <c r="P166" s="20">
        <f>MEDIAN(P70:P114)</f>
        <v>25.167237787504497</v>
      </c>
      <c r="R166" s="25">
        <f>MEDIAN(R70:R114)</f>
        <v>0.69758563788906547</v>
      </c>
    </row>
    <row r="167" spans="11:58" x14ac:dyDescent="0.25">
      <c r="L167" s="29">
        <f>COUNTIF(M115:M157, "&gt;3.92475363")</f>
        <v>20</v>
      </c>
      <c r="M167" s="29">
        <f>COUNT(M115:M157)</f>
        <v>43</v>
      </c>
      <c r="N167" s="29">
        <v>4</v>
      </c>
      <c r="O167" s="10" t="s">
        <v>1610</v>
      </c>
      <c r="P167" s="20">
        <f>MEDIAN(P115:P157)</f>
        <v>24.302915866033256</v>
      </c>
      <c r="R167" s="25">
        <f>MEDIAN(R115:R157)</f>
        <v>0.84464168437110265</v>
      </c>
    </row>
    <row r="168" spans="11:58" x14ac:dyDescent="0.25">
      <c r="L168" s="26"/>
      <c r="M168" s="26"/>
    </row>
    <row r="169" spans="11:58" x14ac:dyDescent="0.25">
      <c r="L169" s="10"/>
      <c r="M169" s="10">
        <f>L164/M164*100</f>
        <v>41.17647058823529</v>
      </c>
      <c r="O169" s="10"/>
      <c r="P169" s="10"/>
      <c r="Q169" s="10"/>
    </row>
    <row r="170" spans="11:58" x14ac:dyDescent="0.25">
      <c r="K170" s="29"/>
      <c r="L170" s="10"/>
      <c r="M170" s="10">
        <f t="shared" ref="M170:M172" si="18">L165/M165*100</f>
        <v>24</v>
      </c>
      <c r="N170" s="29"/>
      <c r="O170" s="10"/>
      <c r="P170" s="10"/>
      <c r="Q170" s="10"/>
      <c r="R170" s="10"/>
      <c r="S170" s="10"/>
      <c r="T170" s="10"/>
      <c r="U170" s="10"/>
    </row>
    <row r="171" spans="11:58" x14ac:dyDescent="0.25">
      <c r="K171" s="29"/>
      <c r="L171" s="10"/>
      <c r="M171" s="10">
        <f t="shared" si="18"/>
        <v>20</v>
      </c>
      <c r="O171" s="10"/>
      <c r="R171" s="25"/>
    </row>
    <row r="172" spans="11:58" x14ac:dyDescent="0.25">
      <c r="K172" s="29"/>
      <c r="L172" s="10"/>
      <c r="M172" s="10">
        <f t="shared" si="18"/>
        <v>46.511627906976742</v>
      </c>
      <c r="O172" s="10"/>
      <c r="R172" s="25"/>
    </row>
    <row r="173" spans="11:58" x14ac:dyDescent="0.25">
      <c r="K173" s="29"/>
      <c r="L173" s="10"/>
      <c r="M173" s="26"/>
      <c r="O173" s="10"/>
      <c r="R173" s="25"/>
    </row>
    <row r="174" spans="11:58" x14ac:dyDescent="0.25">
      <c r="K174" s="29"/>
      <c r="L174" s="10"/>
      <c r="M174" s="26"/>
      <c r="O174" s="10"/>
      <c r="R174" s="25"/>
    </row>
    <row r="270" spans="22:27" x14ac:dyDescent="0.25">
      <c r="V270" s="10"/>
      <c r="W270" s="10"/>
      <c r="X270" s="10"/>
      <c r="Y270" s="10"/>
      <c r="Z270" s="10"/>
      <c r="AA270" s="10"/>
    </row>
    <row r="280" spans="22:27" x14ac:dyDescent="0.25">
      <c r="V280" s="10"/>
      <c r="W280" s="10"/>
      <c r="X280" s="10"/>
      <c r="Y280" s="10"/>
      <c r="Z280" s="10"/>
      <c r="AA280" s="10"/>
    </row>
  </sheetData>
  <conditionalFormatting sqref="C20:C157">
    <cfRule type="containsText" dxfId="315" priority="3" operator="containsText" text="a">
      <formula>NOT(ISERROR(SEARCH("a",C20)))</formula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I280"/>
  <sheetViews>
    <sheetView workbookViewId="0">
      <pane xSplit="3" ySplit="2" topLeftCell="G150" activePane="bottomRight" state="frozen"/>
      <selection pane="topRight" activeCell="C1" sqref="C1"/>
      <selection pane="bottomLeft" activeCell="A3" sqref="A3"/>
      <selection pane="bottomRight" activeCell="M163" sqref="M163:M165"/>
    </sheetView>
  </sheetViews>
  <sheetFormatPr defaultColWidth="8.85546875" defaultRowHeight="15" x14ac:dyDescent="0.25"/>
  <cols>
    <col min="1" max="1" width="13.42578125" bestFit="1" customWidth="1"/>
    <col min="2" max="2" width="9.42578125" style="29" customWidth="1"/>
    <col min="6" max="6" width="14" bestFit="1" customWidth="1"/>
    <col min="11" max="11" width="8.85546875" style="19"/>
    <col min="12" max="12" width="9.7109375" style="19" customWidth="1"/>
    <col min="13" max="13" width="8.85546875" style="26"/>
    <col min="14" max="14" width="8.85546875" style="19"/>
    <col min="15" max="15" width="11.85546875" style="19" customWidth="1"/>
    <col min="16" max="16" width="8.85546875" style="19"/>
    <col min="17" max="17" width="8.85546875" style="29"/>
    <col min="18" max="18" width="8.85546875" style="19"/>
    <col min="19" max="21" width="8.85546875" style="29"/>
    <col min="22" max="27" width="12.85546875" style="29" customWidth="1"/>
    <col min="28" max="28" width="5" style="31" customWidth="1"/>
    <col min="58" max="58" width="6.140625" style="31" customWidth="1"/>
  </cols>
  <sheetData>
    <row r="1" spans="1:58" s="10" customFormat="1" x14ac:dyDescent="0.25">
      <c r="K1" s="10" t="s">
        <v>1115</v>
      </c>
      <c r="M1" s="10" t="s">
        <v>2084</v>
      </c>
      <c r="P1" s="10" t="s">
        <v>2084</v>
      </c>
      <c r="R1" s="10" t="s">
        <v>2084</v>
      </c>
      <c r="T1" s="10" t="s">
        <v>2084</v>
      </c>
      <c r="U1" s="10" t="s">
        <v>2084</v>
      </c>
      <c r="V1" s="10" t="s">
        <v>2084</v>
      </c>
      <c r="W1" s="10" t="s">
        <v>2084</v>
      </c>
      <c r="X1" s="10" t="s">
        <v>2084</v>
      </c>
      <c r="Y1" s="10" t="s">
        <v>2084</v>
      </c>
      <c r="Z1" s="10" t="s">
        <v>2084</v>
      </c>
      <c r="AB1" s="35"/>
      <c r="AC1" s="10" t="s">
        <v>1425</v>
      </c>
      <c r="AN1" s="37" t="s">
        <v>554</v>
      </c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5"/>
    </row>
    <row r="2" spans="1:58" ht="75" x14ac:dyDescent="0.25">
      <c r="A2" s="1" t="s">
        <v>188</v>
      </c>
      <c r="B2" s="1" t="s">
        <v>1613</v>
      </c>
      <c r="C2" s="1" t="s">
        <v>189</v>
      </c>
      <c r="D2" s="1" t="s">
        <v>190</v>
      </c>
      <c r="E2" s="1" t="s">
        <v>191</v>
      </c>
      <c r="F2" s="1" t="s">
        <v>441</v>
      </c>
      <c r="G2" s="1" t="s">
        <v>442</v>
      </c>
      <c r="H2" s="1" t="s">
        <v>443</v>
      </c>
      <c r="I2" s="1" t="s">
        <v>444</v>
      </c>
      <c r="J2" s="1" t="s">
        <v>192</v>
      </c>
      <c r="K2" s="30" t="s">
        <v>1097</v>
      </c>
      <c r="L2" s="30" t="s">
        <v>1098</v>
      </c>
      <c r="M2" s="30" t="s">
        <v>1120</v>
      </c>
      <c r="N2" s="30" t="s">
        <v>1099</v>
      </c>
      <c r="O2" s="30" t="s">
        <v>1100</v>
      </c>
      <c r="P2" s="30" t="s">
        <v>1101</v>
      </c>
      <c r="Q2" s="30" t="s">
        <v>1728</v>
      </c>
      <c r="R2" s="30" t="s">
        <v>1102</v>
      </c>
      <c r="S2" s="30" t="s">
        <v>1728</v>
      </c>
      <c r="T2" s="30" t="s">
        <v>2090</v>
      </c>
      <c r="U2" s="30" t="s">
        <v>2152</v>
      </c>
      <c r="V2" s="30" t="s">
        <v>2189</v>
      </c>
      <c r="W2" s="30" t="s">
        <v>2190</v>
      </c>
      <c r="X2" s="30" t="s">
        <v>2191</v>
      </c>
      <c r="Y2" s="30" t="s">
        <v>2192</v>
      </c>
      <c r="Z2" s="30" t="s">
        <v>2217</v>
      </c>
      <c r="AA2" s="30" t="s">
        <v>2222</v>
      </c>
      <c r="AB2" s="32"/>
      <c r="AC2" s="33" t="s">
        <v>193</v>
      </c>
      <c r="AD2" s="33" t="s">
        <v>194</v>
      </c>
      <c r="AE2" s="33" t="s">
        <v>195</v>
      </c>
      <c r="AF2" s="33" t="s">
        <v>196</v>
      </c>
      <c r="AG2" s="33" t="s">
        <v>197</v>
      </c>
      <c r="AH2" s="33" t="s">
        <v>198</v>
      </c>
      <c r="AI2" s="33" t="s">
        <v>199</v>
      </c>
      <c r="AJ2" s="33" t="s">
        <v>200</v>
      </c>
      <c r="AK2" s="33" t="s">
        <v>201</v>
      </c>
      <c r="AL2" s="33" t="s">
        <v>202</v>
      </c>
      <c r="AM2" s="33" t="s">
        <v>203</v>
      </c>
      <c r="AN2" s="3" t="s">
        <v>204</v>
      </c>
      <c r="AO2" s="3" t="s">
        <v>205</v>
      </c>
      <c r="AP2" s="3" t="s">
        <v>206</v>
      </c>
      <c r="AQ2" s="3" t="s">
        <v>207</v>
      </c>
      <c r="AR2" s="3" t="s">
        <v>208</v>
      </c>
      <c r="AS2" s="3" t="s">
        <v>209</v>
      </c>
      <c r="AT2" s="3" t="s">
        <v>210</v>
      </c>
      <c r="AU2" s="3" t="s">
        <v>211</v>
      </c>
      <c r="AV2" s="3" t="s">
        <v>212</v>
      </c>
      <c r="AW2" s="3" t="s">
        <v>213</v>
      </c>
      <c r="AX2" s="3" t="s">
        <v>214</v>
      </c>
      <c r="AY2" s="3" t="s">
        <v>215</v>
      </c>
      <c r="AZ2" s="3" t="s">
        <v>216</v>
      </c>
      <c r="BA2" s="3" t="s">
        <v>217</v>
      </c>
      <c r="BB2" s="3" t="s">
        <v>218</v>
      </c>
      <c r="BC2" s="3" t="s">
        <v>219</v>
      </c>
      <c r="BD2" s="3" t="s">
        <v>220</v>
      </c>
      <c r="BE2" s="3" t="s">
        <v>221</v>
      </c>
    </row>
    <row r="3" spans="1:58" x14ac:dyDescent="0.25">
      <c r="A3" t="s">
        <v>399</v>
      </c>
      <c r="B3" s="29">
        <v>1</v>
      </c>
      <c r="C3" t="s">
        <v>0</v>
      </c>
      <c r="D3">
        <v>10</v>
      </c>
      <c r="E3" t="s">
        <v>1</v>
      </c>
      <c r="F3" t="s">
        <v>398</v>
      </c>
      <c r="G3" t="s">
        <v>244</v>
      </c>
      <c r="H3">
        <v>32.874908401197231</v>
      </c>
      <c r="I3">
        <v>30.039513342221248</v>
      </c>
      <c r="J3" t="s">
        <v>50</v>
      </c>
      <c r="K3" s="29">
        <v>11893</v>
      </c>
      <c r="L3" s="29">
        <v>98</v>
      </c>
      <c r="M3" s="26">
        <f>L3/K3*100</f>
        <v>0.82401412595644496</v>
      </c>
      <c r="N3" s="29">
        <v>2.163295454545423E-2</v>
      </c>
      <c r="O3" s="29">
        <v>6.0527035718102945E-2</v>
      </c>
      <c r="P3" s="29">
        <v>32.720365263427198</v>
      </c>
      <c r="Q3" s="29">
        <f t="shared" ref="Q3:Q66" si="0">ABS(P3-$P$155)</f>
        <v>7.8038074316489343</v>
      </c>
      <c r="R3" s="29">
        <v>0.63351573990209242</v>
      </c>
      <c r="S3" s="29">
        <f t="shared" ref="S3:S66" si="1">ABS(R3-$R$155)</f>
        <v>3.4866302030350904E-2</v>
      </c>
      <c r="U3" s="29">
        <v>8.1390600000000006</v>
      </c>
      <c r="V3" s="29">
        <v>31</v>
      </c>
      <c r="W3" s="29">
        <v>1.3666666666666665</v>
      </c>
      <c r="X3" s="29">
        <v>6.333333333333333</v>
      </c>
      <c r="Y3" s="29">
        <v>5.72</v>
      </c>
      <c r="Z3" s="29">
        <v>17</v>
      </c>
      <c r="AA3" s="29" t="s">
        <v>2273</v>
      </c>
      <c r="AC3">
        <v>12223</v>
      </c>
      <c r="AD3">
        <v>374.39035000000001</v>
      </c>
      <c r="AE3">
        <v>32.647742999999998</v>
      </c>
      <c r="AF3">
        <v>122.18</v>
      </c>
      <c r="AG3">
        <v>380.361943</v>
      </c>
      <c r="AH3">
        <v>38.036194000000002</v>
      </c>
      <c r="AI3">
        <v>3.0592000000000001E-2</v>
      </c>
      <c r="AJ3">
        <v>1.9279999999999999E-2</v>
      </c>
      <c r="AK3">
        <v>0.63024199999999997</v>
      </c>
      <c r="AL3">
        <v>2.8850000000000001E-2</v>
      </c>
      <c r="AM3">
        <v>2.75E-2</v>
      </c>
      <c r="AN3">
        <v>1</v>
      </c>
      <c r="AO3">
        <v>2.6710000000000002E-3</v>
      </c>
      <c r="AP3">
        <v>0.16026099999999999</v>
      </c>
      <c r="AQ3">
        <v>0.14726300000000001</v>
      </c>
      <c r="AR3">
        <v>0.15925</v>
      </c>
      <c r="AS3">
        <v>0</v>
      </c>
      <c r="AT3">
        <v>18</v>
      </c>
      <c r="AU3">
        <v>0</v>
      </c>
      <c r="AV3">
        <v>9.3679999999999996E-3</v>
      </c>
      <c r="AW3">
        <v>4.3200000000000001E-3</v>
      </c>
      <c r="AX3">
        <v>106.75039200000001</v>
      </c>
      <c r="AY3">
        <v>0</v>
      </c>
      <c r="AZ3">
        <v>470.588235</v>
      </c>
      <c r="BA3">
        <v>0</v>
      </c>
      <c r="BB3">
        <v>0</v>
      </c>
      <c r="BC3">
        <v>0</v>
      </c>
      <c r="BD3">
        <v>5.041512</v>
      </c>
      <c r="BE3">
        <v>0.34992699999999999</v>
      </c>
    </row>
    <row r="4" spans="1:58" x14ac:dyDescent="0.25">
      <c r="A4" t="s">
        <v>400</v>
      </c>
      <c r="B4" s="29">
        <v>1</v>
      </c>
      <c r="C4" t="s">
        <v>2</v>
      </c>
      <c r="D4">
        <v>3</v>
      </c>
      <c r="E4" t="s">
        <v>1</v>
      </c>
      <c r="F4" t="s">
        <v>398</v>
      </c>
      <c r="G4" t="s">
        <v>244</v>
      </c>
      <c r="H4">
        <v>32.874908401197231</v>
      </c>
      <c r="I4">
        <v>30.039513342221248</v>
      </c>
      <c r="J4" t="s">
        <v>52</v>
      </c>
      <c r="K4" s="29">
        <v>12323</v>
      </c>
      <c r="L4" s="29">
        <v>145</v>
      </c>
      <c r="M4" s="29">
        <f t="shared" ref="M4:M67" si="2">L4/K4*100</f>
        <v>1.1766615272255132</v>
      </c>
      <c r="N4" s="29">
        <v>2.8522413793106331E-2</v>
      </c>
      <c r="O4" s="29">
        <v>7.9477098237533031E-2</v>
      </c>
      <c r="P4" s="29">
        <v>33.772285571762744</v>
      </c>
      <c r="Q4" s="29">
        <f t="shared" si="0"/>
        <v>8.8557277399844807</v>
      </c>
      <c r="R4" s="29">
        <v>0.46708433689402479</v>
      </c>
      <c r="S4" s="29">
        <f t="shared" si="1"/>
        <v>0.20129770503841854</v>
      </c>
      <c r="T4" s="29">
        <v>1.0158832488880802</v>
      </c>
      <c r="U4" s="29">
        <v>8.1390600000000006</v>
      </c>
      <c r="V4" s="29">
        <v>31</v>
      </c>
      <c r="W4" s="29">
        <v>1.3666666666666665</v>
      </c>
      <c r="X4" s="29">
        <v>6.333333333333333</v>
      </c>
      <c r="Y4" s="29">
        <v>5.72</v>
      </c>
      <c r="Z4" s="29">
        <v>17</v>
      </c>
      <c r="AA4" s="29" t="s">
        <v>2273</v>
      </c>
      <c r="AC4">
        <v>12835</v>
      </c>
      <c r="AD4">
        <v>380.66250000000002</v>
      </c>
      <c r="AE4">
        <v>33.717531999999999</v>
      </c>
      <c r="AF4">
        <v>128.34</v>
      </c>
      <c r="AG4">
        <v>406.00091700000002</v>
      </c>
      <c r="AH4">
        <v>40.600091999999997</v>
      </c>
      <c r="AI4">
        <v>2.9654E-2</v>
      </c>
      <c r="AJ4">
        <v>1.3868E-2</v>
      </c>
      <c r="AK4">
        <v>0.46767799999999998</v>
      </c>
      <c r="AL4">
        <v>2.8725000000000001E-2</v>
      </c>
      <c r="AM4">
        <v>2.75E-2</v>
      </c>
      <c r="AN4">
        <v>1</v>
      </c>
      <c r="AO4">
        <v>2.627E-3</v>
      </c>
      <c r="AP4">
        <v>0.15762000000000001</v>
      </c>
      <c r="AQ4">
        <v>0.10907699999999999</v>
      </c>
      <c r="AR4">
        <v>8.3275000000000002E-2</v>
      </c>
      <c r="AS4">
        <v>0</v>
      </c>
      <c r="AT4">
        <v>14</v>
      </c>
      <c r="AU4">
        <v>0</v>
      </c>
      <c r="AV4">
        <v>6.4060000000000002E-3</v>
      </c>
      <c r="AW4">
        <v>4.4990000000000004E-3</v>
      </c>
      <c r="AX4">
        <v>156.10927599999999</v>
      </c>
      <c r="AY4">
        <v>0</v>
      </c>
      <c r="AZ4">
        <v>519.48051899999996</v>
      </c>
      <c r="BA4">
        <v>0</v>
      </c>
      <c r="BB4">
        <v>0</v>
      </c>
      <c r="BC4">
        <v>0</v>
      </c>
      <c r="BD4">
        <v>5.7939949999999998</v>
      </c>
      <c r="BE4">
        <v>0.34992699999999999</v>
      </c>
    </row>
    <row r="5" spans="1:58" x14ac:dyDescent="0.25">
      <c r="A5" t="s">
        <v>400</v>
      </c>
      <c r="B5" s="29">
        <v>1</v>
      </c>
      <c r="C5" t="s">
        <v>0</v>
      </c>
      <c r="D5">
        <v>10</v>
      </c>
      <c r="E5" t="s">
        <v>1</v>
      </c>
      <c r="F5" t="s">
        <v>398</v>
      </c>
      <c r="G5" t="s">
        <v>244</v>
      </c>
      <c r="H5">
        <v>32.874908401197231</v>
      </c>
      <c r="I5">
        <v>30.039513342221248</v>
      </c>
      <c r="J5" t="s">
        <v>52</v>
      </c>
      <c r="K5" s="29">
        <v>11605</v>
      </c>
      <c r="L5" s="29">
        <v>0</v>
      </c>
      <c r="M5" s="29">
        <f t="shared" si="2"/>
        <v>0</v>
      </c>
      <c r="N5" s="29">
        <v>0</v>
      </c>
      <c r="O5" s="29">
        <v>0</v>
      </c>
      <c r="P5" s="29">
        <v>31.804542242985203</v>
      </c>
      <c r="Q5" s="29">
        <f t="shared" si="0"/>
        <v>6.8879844112069399</v>
      </c>
      <c r="R5" s="29">
        <v>0.33418768292633733</v>
      </c>
      <c r="S5" s="29">
        <f t="shared" si="1"/>
        <v>0.334194359006106</v>
      </c>
      <c r="T5" s="29">
        <v>1.0158832488880802</v>
      </c>
      <c r="U5" s="29">
        <v>8.1390600000000006</v>
      </c>
      <c r="V5" s="29">
        <v>31</v>
      </c>
      <c r="W5" s="29">
        <v>1.36666666666667</v>
      </c>
      <c r="X5" s="29">
        <v>6.3333333333333304</v>
      </c>
      <c r="Y5" s="29">
        <v>5.72</v>
      </c>
      <c r="Z5" s="29">
        <v>17</v>
      </c>
      <c r="AA5" s="29" t="s">
        <v>2273</v>
      </c>
      <c r="AC5">
        <v>12065</v>
      </c>
      <c r="AD5">
        <v>380.66250000000002</v>
      </c>
      <c r="AE5">
        <v>31.694742999999999</v>
      </c>
      <c r="AF5">
        <v>120.64</v>
      </c>
      <c r="AG5">
        <v>477.73807699999998</v>
      </c>
      <c r="AH5">
        <v>47.773808000000002</v>
      </c>
      <c r="AI5">
        <v>3.1548E-2</v>
      </c>
      <c r="AJ5">
        <v>1.052E-2</v>
      </c>
      <c r="AK5">
        <v>0.33346799999999999</v>
      </c>
      <c r="AL5">
        <v>3.075E-2</v>
      </c>
      <c r="AM5">
        <v>3.2500000000000001E-2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8" x14ac:dyDescent="0.25">
      <c r="A6" t="s">
        <v>401</v>
      </c>
      <c r="B6" s="29">
        <v>1</v>
      </c>
      <c r="C6" t="s">
        <v>3</v>
      </c>
      <c r="D6">
        <v>4</v>
      </c>
      <c r="E6" t="s">
        <v>1</v>
      </c>
      <c r="F6" t="s">
        <v>398</v>
      </c>
      <c r="G6" t="s">
        <v>244</v>
      </c>
      <c r="H6">
        <v>32.874908401197231</v>
      </c>
      <c r="I6">
        <v>30.039513342221248</v>
      </c>
      <c r="J6" t="s">
        <v>52</v>
      </c>
      <c r="K6" s="29">
        <v>11225</v>
      </c>
      <c r="L6" s="29">
        <v>46</v>
      </c>
      <c r="M6" s="29">
        <f t="shared" si="2"/>
        <v>0.40979955456570155</v>
      </c>
      <c r="N6" s="29">
        <v>2.4935000000005658E-2</v>
      </c>
      <c r="O6" s="29">
        <v>2.7771878705760946E-2</v>
      </c>
      <c r="P6" s="29">
        <v>31.173933847216663</v>
      </c>
      <c r="Q6" s="29">
        <f t="shared" si="0"/>
        <v>6.2573760154383997</v>
      </c>
      <c r="R6" s="29">
        <v>0.46108915124347938</v>
      </c>
      <c r="S6" s="29">
        <f t="shared" si="1"/>
        <v>0.20729289068896395</v>
      </c>
      <c r="T6" s="29">
        <v>2.1017992616815233</v>
      </c>
      <c r="U6" s="29">
        <v>8.1390600000000006</v>
      </c>
      <c r="V6" s="29">
        <v>31</v>
      </c>
      <c r="W6" s="29">
        <v>1.36666666666667</v>
      </c>
      <c r="X6" s="29">
        <v>6.3333333333333304</v>
      </c>
      <c r="Y6" s="29">
        <v>5.72</v>
      </c>
      <c r="Z6" s="29">
        <v>17</v>
      </c>
      <c r="AA6" s="29" t="s">
        <v>2273</v>
      </c>
      <c r="AC6">
        <v>11618</v>
      </c>
      <c r="AD6">
        <v>374.24175000000002</v>
      </c>
      <c r="AE6">
        <v>31.044104999999998</v>
      </c>
      <c r="AF6">
        <v>116.16</v>
      </c>
      <c r="AG6">
        <v>364.01356299999998</v>
      </c>
      <c r="AH6">
        <v>36.401356</v>
      </c>
      <c r="AI6">
        <v>3.2210999999999997E-2</v>
      </c>
      <c r="AJ6">
        <v>1.4874E-2</v>
      </c>
      <c r="AK6">
        <v>0.46177000000000001</v>
      </c>
      <c r="AL6">
        <v>3.1150000000000001E-2</v>
      </c>
      <c r="AM6">
        <v>3.2500000000000001E-2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8" x14ac:dyDescent="0.25">
      <c r="A7" t="s">
        <v>401</v>
      </c>
      <c r="B7" s="29">
        <v>1</v>
      </c>
      <c r="C7" t="s">
        <v>21</v>
      </c>
      <c r="D7">
        <v>7</v>
      </c>
      <c r="E7" t="s">
        <v>1</v>
      </c>
      <c r="F7" t="s">
        <v>398</v>
      </c>
      <c r="G7" t="s">
        <v>244</v>
      </c>
      <c r="H7">
        <v>32.874908401197231</v>
      </c>
      <c r="I7">
        <v>30.039513342221248</v>
      </c>
      <c r="J7" t="s">
        <v>52</v>
      </c>
      <c r="K7" s="29">
        <v>10176</v>
      </c>
      <c r="L7" s="29">
        <v>0</v>
      </c>
      <c r="M7" s="29">
        <f t="shared" si="2"/>
        <v>0</v>
      </c>
      <c r="N7" s="29">
        <v>0</v>
      </c>
      <c r="O7" s="29">
        <v>0</v>
      </c>
      <c r="P7" s="29">
        <v>28.26066377098234</v>
      </c>
      <c r="Q7" s="29">
        <f t="shared" si="0"/>
        <v>3.3441059392040771</v>
      </c>
      <c r="R7" s="29">
        <v>0.31940853418557813</v>
      </c>
      <c r="S7" s="29">
        <f t="shared" si="1"/>
        <v>0.3489735077468652</v>
      </c>
      <c r="T7" s="29">
        <v>1.0166769093665382</v>
      </c>
      <c r="U7" s="29">
        <v>8.1390600000000006</v>
      </c>
      <c r="V7" s="29">
        <v>31</v>
      </c>
      <c r="W7" s="29">
        <v>1.36666666666667</v>
      </c>
      <c r="X7" s="29">
        <v>6.3333333333333304</v>
      </c>
      <c r="Y7" s="29">
        <v>5.72</v>
      </c>
      <c r="Z7" s="29">
        <v>17</v>
      </c>
      <c r="AA7" s="29" t="s">
        <v>2273</v>
      </c>
      <c r="AC7">
        <v>10518</v>
      </c>
      <c r="AD7">
        <v>374.24175000000002</v>
      </c>
      <c r="AE7">
        <v>28.104828000000001</v>
      </c>
      <c r="AF7">
        <v>105.16</v>
      </c>
      <c r="AG7">
        <v>405.20969200000002</v>
      </c>
      <c r="AH7">
        <v>40.520969000000001</v>
      </c>
      <c r="AI7">
        <v>3.5579E-2</v>
      </c>
      <c r="AJ7">
        <v>1.1350000000000001E-2</v>
      </c>
      <c r="AK7">
        <v>0.31901099999999999</v>
      </c>
      <c r="AL7">
        <v>3.4849999999999999E-2</v>
      </c>
      <c r="AM7">
        <v>3.2500000000000001E-2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8" x14ac:dyDescent="0.25">
      <c r="A8" t="s">
        <v>401</v>
      </c>
      <c r="B8" s="29">
        <v>1</v>
      </c>
      <c r="C8" t="s">
        <v>5</v>
      </c>
      <c r="D8">
        <v>14</v>
      </c>
      <c r="E8" t="s">
        <v>1</v>
      </c>
      <c r="F8" t="s">
        <v>398</v>
      </c>
      <c r="G8" t="s">
        <v>244</v>
      </c>
      <c r="H8">
        <v>32.874908401197231</v>
      </c>
      <c r="I8">
        <v>30.039513342221248</v>
      </c>
      <c r="J8" t="s">
        <v>52</v>
      </c>
      <c r="K8" s="29">
        <v>11103</v>
      </c>
      <c r="L8" s="29">
        <v>48</v>
      </c>
      <c r="M8" s="29">
        <f t="shared" si="2"/>
        <v>0.43231559038097811</v>
      </c>
      <c r="N8" s="29">
        <v>3.0812500000013898E-2</v>
      </c>
      <c r="O8" s="29">
        <v>2.7771878705760946E-2</v>
      </c>
      <c r="P8" s="29">
        <v>30.835116927006379</v>
      </c>
      <c r="Q8" s="29">
        <f t="shared" si="0"/>
        <v>5.9185590952281153</v>
      </c>
      <c r="R8" s="29">
        <v>0.47730227238161654</v>
      </c>
      <c r="S8" s="29">
        <f t="shared" si="1"/>
        <v>0.19107976955082678</v>
      </c>
      <c r="T8" s="29">
        <v>2.0956534977982999</v>
      </c>
      <c r="U8" s="29">
        <v>8.1390600000000006</v>
      </c>
      <c r="V8" s="29">
        <v>31</v>
      </c>
      <c r="W8" s="29">
        <v>1.36666666666667</v>
      </c>
      <c r="X8" s="29">
        <v>6.3333333333333304</v>
      </c>
      <c r="Y8" s="29">
        <v>5.72</v>
      </c>
      <c r="Z8" s="29">
        <v>17</v>
      </c>
      <c r="AA8" s="29" t="s">
        <v>2273</v>
      </c>
      <c r="AC8">
        <v>11487</v>
      </c>
      <c r="AD8">
        <v>374.24175000000002</v>
      </c>
      <c r="AE8">
        <v>30.694063</v>
      </c>
      <c r="AF8">
        <v>114.85</v>
      </c>
      <c r="AG8">
        <v>358.61135999999999</v>
      </c>
      <c r="AH8">
        <v>35.861136000000002</v>
      </c>
      <c r="AI8">
        <v>3.2578999999999997E-2</v>
      </c>
      <c r="AJ8">
        <v>1.5575E-2</v>
      </c>
      <c r="AK8">
        <v>0.47806900000000002</v>
      </c>
      <c r="AL8">
        <v>3.1324999999999999E-2</v>
      </c>
      <c r="AM8">
        <v>3.2500000000000001E-2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8" x14ac:dyDescent="0.25">
      <c r="A9" t="s">
        <v>402</v>
      </c>
      <c r="B9" s="29">
        <v>1</v>
      </c>
      <c r="C9" t="s">
        <v>10</v>
      </c>
      <c r="D9">
        <v>13</v>
      </c>
      <c r="E9" t="s">
        <v>1</v>
      </c>
      <c r="F9" t="s">
        <v>398</v>
      </c>
      <c r="G9" t="s">
        <v>244</v>
      </c>
      <c r="H9">
        <v>32.874908401197231</v>
      </c>
      <c r="I9">
        <v>30.039513342221248</v>
      </c>
      <c r="J9" t="s">
        <v>52</v>
      </c>
      <c r="K9" s="29">
        <v>9255</v>
      </c>
      <c r="L9" s="29">
        <v>123</v>
      </c>
      <c r="M9" s="29">
        <f t="shared" si="2"/>
        <v>1.3290113452188006</v>
      </c>
      <c r="N9" s="29">
        <v>3.1457407407404027E-2</v>
      </c>
      <c r="O9" s="29">
        <v>6.9828183579133576E-2</v>
      </c>
      <c r="P9" s="29">
        <v>23.935549593514121</v>
      </c>
      <c r="Q9" s="29">
        <f t="shared" si="0"/>
        <v>0.98100823826414185</v>
      </c>
      <c r="R9" s="29">
        <v>0.687329805625012</v>
      </c>
      <c r="S9" s="29">
        <f t="shared" si="1"/>
        <v>1.8947763692568675E-2</v>
      </c>
      <c r="T9" s="29">
        <v>1.026368253522457</v>
      </c>
      <c r="U9" s="29">
        <v>8.1390600000000006</v>
      </c>
      <c r="V9" s="29">
        <v>31</v>
      </c>
      <c r="W9" s="29">
        <v>1.36666666666667</v>
      </c>
      <c r="X9" s="29">
        <v>6.3333333333333304</v>
      </c>
      <c r="Y9" s="29">
        <v>5.72</v>
      </c>
      <c r="Z9" s="29">
        <v>17</v>
      </c>
      <c r="AA9" s="29" t="s">
        <v>2273</v>
      </c>
      <c r="AC9">
        <v>9351</v>
      </c>
      <c r="AD9">
        <v>390.89575000000002</v>
      </c>
      <c r="AE9">
        <v>23.921979</v>
      </c>
      <c r="AF9">
        <v>93.47</v>
      </c>
      <c r="AG9">
        <v>234.949929</v>
      </c>
      <c r="AH9">
        <v>23.494993000000001</v>
      </c>
      <c r="AI9">
        <v>4.1769000000000001E-2</v>
      </c>
      <c r="AJ9">
        <v>2.8618000000000001E-2</v>
      </c>
      <c r="AK9">
        <v>0.68514600000000003</v>
      </c>
      <c r="AL9">
        <v>3.7587000000000002E-2</v>
      </c>
      <c r="AM9">
        <v>3.2500000000000001E-2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8" x14ac:dyDescent="0.25">
      <c r="A10" t="s">
        <v>402</v>
      </c>
      <c r="B10" s="29">
        <v>1</v>
      </c>
      <c r="C10" t="s">
        <v>5</v>
      </c>
      <c r="D10">
        <v>14</v>
      </c>
      <c r="E10" t="s">
        <v>1</v>
      </c>
      <c r="F10" t="s">
        <v>398</v>
      </c>
      <c r="G10" t="s">
        <v>244</v>
      </c>
      <c r="H10">
        <v>32.874908401197231</v>
      </c>
      <c r="I10">
        <v>30.039513342221248</v>
      </c>
      <c r="J10" t="s">
        <v>52</v>
      </c>
      <c r="K10" s="29">
        <v>10134</v>
      </c>
      <c r="L10" s="29">
        <v>0</v>
      </c>
      <c r="M10" s="29">
        <f t="shared" si="2"/>
        <v>0</v>
      </c>
      <c r="N10" s="29">
        <v>0</v>
      </c>
      <c r="O10" s="29">
        <v>0</v>
      </c>
      <c r="P10" s="29">
        <v>26.208844903368139</v>
      </c>
      <c r="Q10" s="29">
        <f t="shared" si="0"/>
        <v>1.2922870715898753</v>
      </c>
      <c r="R10" s="29">
        <v>0.4656473389822407</v>
      </c>
      <c r="S10" s="29">
        <f t="shared" si="1"/>
        <v>0.20273470295020263</v>
      </c>
      <c r="T10" s="29">
        <v>1.026368253522457</v>
      </c>
      <c r="U10" s="29">
        <v>8.1390600000000006</v>
      </c>
      <c r="V10" s="29">
        <v>31</v>
      </c>
      <c r="W10" s="29">
        <v>1.36666666666667</v>
      </c>
      <c r="X10" s="29">
        <v>6.3333333333333304</v>
      </c>
      <c r="Y10" s="29">
        <v>5.72</v>
      </c>
      <c r="Z10" s="29">
        <v>17</v>
      </c>
      <c r="AA10" s="29" t="s">
        <v>2273</v>
      </c>
      <c r="AC10">
        <v>10225</v>
      </c>
      <c r="AD10">
        <v>390.89575000000002</v>
      </c>
      <c r="AE10">
        <v>26.157869000000002</v>
      </c>
      <c r="AF10">
        <v>102.21</v>
      </c>
      <c r="AG10">
        <v>363.22621900000001</v>
      </c>
      <c r="AH10">
        <v>36.322622000000003</v>
      </c>
      <c r="AI10">
        <v>3.8198999999999997E-2</v>
      </c>
      <c r="AJ10">
        <v>1.7724E-2</v>
      </c>
      <c r="AK10">
        <v>0.46400000000000002</v>
      </c>
      <c r="AL10">
        <v>3.7311999999999998E-2</v>
      </c>
      <c r="AM10">
        <v>3.7499999999999999E-2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8" x14ac:dyDescent="0.25">
      <c r="A11" t="s">
        <v>403</v>
      </c>
      <c r="B11" s="29">
        <v>1</v>
      </c>
      <c r="C11" t="s">
        <v>3</v>
      </c>
      <c r="D11">
        <v>4</v>
      </c>
      <c r="E11" t="s">
        <v>1</v>
      </c>
      <c r="F11" t="s">
        <v>398</v>
      </c>
      <c r="G11" t="s">
        <v>244</v>
      </c>
      <c r="H11">
        <v>32.874908401197231</v>
      </c>
      <c r="I11">
        <v>30.039513342221248</v>
      </c>
      <c r="J11" t="s">
        <v>52</v>
      </c>
      <c r="K11" s="29">
        <v>9906</v>
      </c>
      <c r="L11" s="29">
        <v>0</v>
      </c>
      <c r="M11" s="29">
        <f t="shared" si="2"/>
        <v>0</v>
      </c>
      <c r="N11" s="29">
        <v>0</v>
      </c>
      <c r="O11" s="29">
        <v>0</v>
      </c>
      <c r="P11" s="29">
        <v>26.022380163369608</v>
      </c>
      <c r="Q11" s="29">
        <f t="shared" si="0"/>
        <v>1.1058223315913445</v>
      </c>
      <c r="R11" s="29">
        <v>0.31818786997070903</v>
      </c>
      <c r="S11" s="29">
        <f t="shared" si="1"/>
        <v>0.3501941719617343</v>
      </c>
      <c r="T11" s="29">
        <v>1.000803102354908</v>
      </c>
      <c r="U11" s="29">
        <v>8.1390600000000006</v>
      </c>
      <c r="V11" s="29">
        <v>31</v>
      </c>
      <c r="W11" s="29">
        <v>1.36666666666667</v>
      </c>
      <c r="X11" s="29">
        <v>6.3333333333333304</v>
      </c>
      <c r="Y11" s="29">
        <v>5.72</v>
      </c>
      <c r="Z11" s="29">
        <v>17</v>
      </c>
      <c r="AA11" s="29" t="s">
        <v>2273</v>
      </c>
      <c r="AC11">
        <v>10031</v>
      </c>
      <c r="AD11">
        <v>387.142875</v>
      </c>
      <c r="AE11">
        <v>25.910330999999999</v>
      </c>
      <c r="AF11">
        <v>100.3</v>
      </c>
      <c r="AG11">
        <v>346.079543</v>
      </c>
      <c r="AH11">
        <v>34.607953999999999</v>
      </c>
      <c r="AI11">
        <v>3.8380999999999998E-2</v>
      </c>
      <c r="AJ11">
        <v>1.225E-2</v>
      </c>
      <c r="AK11">
        <v>0.31918299999999999</v>
      </c>
      <c r="AL11">
        <v>3.7600000000000001E-2</v>
      </c>
      <c r="AM11">
        <v>3.7499999999999999E-2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8" x14ac:dyDescent="0.25">
      <c r="A12" t="s">
        <v>403</v>
      </c>
      <c r="B12" s="29">
        <v>1</v>
      </c>
      <c r="C12" t="s">
        <v>12</v>
      </c>
      <c r="D12">
        <v>5</v>
      </c>
      <c r="E12" t="s">
        <v>1</v>
      </c>
      <c r="F12" t="s">
        <v>398</v>
      </c>
      <c r="G12" t="s">
        <v>244</v>
      </c>
      <c r="H12">
        <v>32.874908401197231</v>
      </c>
      <c r="I12">
        <v>30.039513342221248</v>
      </c>
      <c r="J12" t="s">
        <v>52</v>
      </c>
      <c r="K12" s="29">
        <v>9234</v>
      </c>
      <c r="L12" s="29">
        <v>118</v>
      </c>
      <c r="M12" s="29">
        <f t="shared" si="2"/>
        <v>1.2778860732077106</v>
      </c>
      <c r="N12" s="29">
        <v>2.2368965517245064E-2</v>
      </c>
      <c r="O12" s="29">
        <v>7.6181003910530842E-2</v>
      </c>
      <c r="P12" s="29">
        <v>24.257082417580754</v>
      </c>
      <c r="Q12" s="29">
        <f t="shared" si="0"/>
        <v>0.65947541419750877</v>
      </c>
      <c r="R12" s="29">
        <v>0.57603690390816142</v>
      </c>
      <c r="S12" s="29">
        <f t="shared" si="1"/>
        <v>9.2345138024281903E-2</v>
      </c>
      <c r="T12" s="29">
        <v>2.6553906588574052</v>
      </c>
      <c r="U12" s="29">
        <v>8.1390600000000006</v>
      </c>
      <c r="V12" s="29">
        <v>31</v>
      </c>
      <c r="W12" s="29">
        <v>1.36666666666667</v>
      </c>
      <c r="X12" s="29">
        <v>6.3333333333333304</v>
      </c>
      <c r="Y12" s="29">
        <v>5.72</v>
      </c>
      <c r="Z12" s="29">
        <v>17</v>
      </c>
      <c r="AA12" s="29" t="s">
        <v>2273</v>
      </c>
      <c r="AC12">
        <v>9344</v>
      </c>
      <c r="AD12">
        <v>387.142875</v>
      </c>
      <c r="AE12">
        <v>24.135791999999999</v>
      </c>
      <c r="AF12">
        <v>93.43</v>
      </c>
      <c r="AG12">
        <v>237.16805199999999</v>
      </c>
      <c r="AH12">
        <v>23.716805000000001</v>
      </c>
      <c r="AI12">
        <v>4.1201000000000002E-2</v>
      </c>
      <c r="AJ12">
        <v>2.3702000000000001E-2</v>
      </c>
      <c r="AK12">
        <v>0.57528599999999996</v>
      </c>
      <c r="AL12">
        <v>3.805E-2</v>
      </c>
      <c r="AM12">
        <v>3.7499999999999999E-2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8" x14ac:dyDescent="0.25">
      <c r="A13" t="s">
        <v>403</v>
      </c>
      <c r="B13" s="29">
        <v>1</v>
      </c>
      <c r="C13" t="s">
        <v>4</v>
      </c>
      <c r="D13">
        <v>12</v>
      </c>
      <c r="E13" t="s">
        <v>1</v>
      </c>
      <c r="F13" t="s">
        <v>398</v>
      </c>
      <c r="G13" t="s">
        <v>244</v>
      </c>
      <c r="H13">
        <v>32.874908401197231</v>
      </c>
      <c r="I13">
        <v>30.039513342221248</v>
      </c>
      <c r="J13" t="s">
        <v>52</v>
      </c>
      <c r="K13" s="29">
        <v>9197</v>
      </c>
      <c r="L13" s="29">
        <v>116</v>
      </c>
      <c r="M13" s="29">
        <f t="shared" si="2"/>
        <v>1.2612808524518866</v>
      </c>
      <c r="N13" s="29">
        <v>2.1042241379311363E-2</v>
      </c>
      <c r="O13" s="29">
        <v>7.6181003910530842E-2</v>
      </c>
      <c r="P13" s="29">
        <v>24.159885964315592</v>
      </c>
      <c r="Q13" s="29">
        <f t="shared" si="0"/>
        <v>0.75667186746267134</v>
      </c>
      <c r="R13" s="29">
        <v>0.58612667069964519</v>
      </c>
      <c r="S13" s="29">
        <f t="shared" si="1"/>
        <v>8.2255371232798136E-2</v>
      </c>
      <c r="T13" s="29">
        <v>2.6526766945912787</v>
      </c>
      <c r="U13" s="29">
        <v>8.1390600000000006</v>
      </c>
      <c r="V13" s="29">
        <v>31</v>
      </c>
      <c r="W13" s="29">
        <v>1.36666666666667</v>
      </c>
      <c r="X13" s="29">
        <v>6.3333333333333304</v>
      </c>
      <c r="Y13" s="29">
        <v>5.72</v>
      </c>
      <c r="Z13" s="29">
        <v>17</v>
      </c>
      <c r="AA13" s="29" t="s">
        <v>2273</v>
      </c>
      <c r="AC13">
        <v>9303</v>
      </c>
      <c r="AD13">
        <v>387.142875</v>
      </c>
      <c r="AE13">
        <v>24.029888</v>
      </c>
      <c r="AF13">
        <v>93.02</v>
      </c>
      <c r="AG13">
        <v>236.208551</v>
      </c>
      <c r="AH13">
        <v>23.620854999999999</v>
      </c>
      <c r="AI13">
        <v>4.1383000000000003E-2</v>
      </c>
      <c r="AJ13">
        <v>2.4254000000000001E-2</v>
      </c>
      <c r="AK13">
        <v>0.58609999999999995</v>
      </c>
      <c r="AL13">
        <v>3.8124999999999999E-2</v>
      </c>
      <c r="AM13">
        <v>3.7499999999999999E-2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8" x14ac:dyDescent="0.25">
      <c r="A14" t="s">
        <v>404</v>
      </c>
      <c r="B14" s="29">
        <v>1</v>
      </c>
      <c r="C14" t="s">
        <v>9</v>
      </c>
      <c r="D14">
        <v>2</v>
      </c>
      <c r="E14" t="s">
        <v>1</v>
      </c>
      <c r="F14" t="s">
        <v>398</v>
      </c>
      <c r="G14" t="s">
        <v>244</v>
      </c>
      <c r="H14">
        <v>32.874908401197231</v>
      </c>
      <c r="I14">
        <v>30.039513342221248</v>
      </c>
      <c r="J14" t="s">
        <v>52</v>
      </c>
      <c r="K14" s="29">
        <v>10502</v>
      </c>
      <c r="L14" s="29">
        <v>59</v>
      </c>
      <c r="M14" s="29">
        <f t="shared" si="2"/>
        <v>0.5617977528089888</v>
      </c>
      <c r="N14" s="29">
        <v>2.7063461538458726E-2</v>
      </c>
      <c r="O14" s="29">
        <v>3.3486461102022858E-2</v>
      </c>
      <c r="P14" s="29">
        <v>27.051908807188003</v>
      </c>
      <c r="Q14" s="29">
        <f t="shared" si="0"/>
        <v>2.1353509754097395</v>
      </c>
      <c r="R14" s="29">
        <v>0.44902360772387662</v>
      </c>
      <c r="S14" s="29">
        <f t="shared" si="1"/>
        <v>0.21935843420856671</v>
      </c>
      <c r="T14" s="29">
        <v>1.0168887569745197</v>
      </c>
      <c r="U14" s="29">
        <v>8.1390600000000006</v>
      </c>
      <c r="V14" s="29">
        <v>31</v>
      </c>
      <c r="W14" s="29">
        <v>1.36666666666667</v>
      </c>
      <c r="X14" s="29">
        <v>6.3333333333333304</v>
      </c>
      <c r="Y14" s="29">
        <v>5.72</v>
      </c>
      <c r="Z14" s="29">
        <v>17</v>
      </c>
      <c r="AA14" s="29" t="s">
        <v>2273</v>
      </c>
      <c r="AC14">
        <v>11401</v>
      </c>
      <c r="AD14">
        <v>422.10289999999998</v>
      </c>
      <c r="AE14">
        <v>27.010002</v>
      </c>
      <c r="AF14">
        <v>113.99</v>
      </c>
      <c r="AG14">
        <v>326.86634900000001</v>
      </c>
      <c r="AH14">
        <v>32.686635000000003</v>
      </c>
      <c r="AI14">
        <v>3.6993999999999999E-2</v>
      </c>
      <c r="AJ14">
        <v>1.6718E-2</v>
      </c>
      <c r="AK14">
        <v>0.45189499999999999</v>
      </c>
      <c r="AL14">
        <v>3.5924999999999999E-2</v>
      </c>
      <c r="AM14">
        <v>3.2500000000000001E-2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8" x14ac:dyDescent="0.25">
      <c r="A15" t="s">
        <v>404</v>
      </c>
      <c r="B15" s="29">
        <v>1</v>
      </c>
      <c r="C15" t="s">
        <v>10</v>
      </c>
      <c r="D15">
        <v>13</v>
      </c>
      <c r="E15" t="s">
        <v>1</v>
      </c>
      <c r="F15" t="s">
        <v>398</v>
      </c>
      <c r="G15" t="s">
        <v>244</v>
      </c>
      <c r="H15">
        <v>32.874908401197231</v>
      </c>
      <c r="I15">
        <v>30.039513342221248</v>
      </c>
      <c r="J15" t="s">
        <v>52</v>
      </c>
      <c r="K15" s="29">
        <v>10203</v>
      </c>
      <c r="L15" s="29">
        <v>0</v>
      </c>
      <c r="M15" s="29">
        <f t="shared" si="2"/>
        <v>0</v>
      </c>
      <c r="N15" s="29">
        <v>0</v>
      </c>
      <c r="O15" s="29">
        <v>0</v>
      </c>
      <c r="P15" s="29">
        <v>26.281720201841477</v>
      </c>
      <c r="Q15" s="29">
        <f t="shared" si="0"/>
        <v>1.3651623700632136</v>
      </c>
      <c r="R15" s="29">
        <v>0.34785107462505677</v>
      </c>
      <c r="S15" s="29">
        <f t="shared" si="1"/>
        <v>0.32053096730738656</v>
      </c>
      <c r="T15" s="29">
        <v>1.0168887569745197</v>
      </c>
      <c r="U15" s="29">
        <v>8.1390600000000006</v>
      </c>
      <c r="V15" s="29">
        <v>31</v>
      </c>
      <c r="W15" s="29">
        <v>1.36666666666667</v>
      </c>
      <c r="X15" s="29">
        <v>6.3333333333333304</v>
      </c>
      <c r="Y15" s="29">
        <v>5.72</v>
      </c>
      <c r="Z15" s="29">
        <v>17</v>
      </c>
      <c r="AA15" s="29" t="s">
        <v>2273</v>
      </c>
      <c r="AC15">
        <v>11028</v>
      </c>
      <c r="AD15">
        <v>422.10289999999998</v>
      </c>
      <c r="AE15">
        <v>26.126331</v>
      </c>
      <c r="AF15">
        <v>110.26</v>
      </c>
      <c r="AG15">
        <v>369.773867</v>
      </c>
      <c r="AH15">
        <v>36.977387</v>
      </c>
      <c r="AI15">
        <v>3.8244E-2</v>
      </c>
      <c r="AJ15">
        <v>1.3294E-2</v>
      </c>
      <c r="AK15">
        <v>0.34761999999999998</v>
      </c>
      <c r="AL15">
        <v>3.7600000000000001E-2</v>
      </c>
      <c r="AM15">
        <v>3.7499999999999999E-2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8" x14ac:dyDescent="0.25">
      <c r="A16" t="s">
        <v>405</v>
      </c>
      <c r="B16" s="29">
        <v>1</v>
      </c>
      <c r="C16" t="s">
        <v>12</v>
      </c>
      <c r="D16">
        <v>5</v>
      </c>
      <c r="E16" t="s">
        <v>1</v>
      </c>
      <c r="F16" t="s">
        <v>398</v>
      </c>
      <c r="G16" t="s">
        <v>244</v>
      </c>
      <c r="H16">
        <v>32.874908401197231</v>
      </c>
      <c r="I16">
        <v>30.039513342221248</v>
      </c>
      <c r="J16" t="s">
        <v>52</v>
      </c>
      <c r="K16" s="29">
        <v>24651</v>
      </c>
      <c r="L16" s="29">
        <v>0</v>
      </c>
      <c r="M16" s="29">
        <f t="shared" si="2"/>
        <v>0</v>
      </c>
      <c r="N16" s="29">
        <v>0</v>
      </c>
      <c r="O16" s="29">
        <v>0</v>
      </c>
      <c r="P16" s="29">
        <v>26.099504055577455</v>
      </c>
      <c r="Q16" s="29">
        <f t="shared" si="0"/>
        <v>1.1829462237991919</v>
      </c>
      <c r="R16" s="29">
        <v>0.57731670231701882</v>
      </c>
      <c r="S16" s="29">
        <f t="shared" si="1"/>
        <v>9.1065339615424512E-2</v>
      </c>
      <c r="T16" s="29">
        <v>1.0371604513701762</v>
      </c>
      <c r="U16" s="29">
        <v>8.1390600000000006</v>
      </c>
      <c r="V16" s="29">
        <v>31</v>
      </c>
      <c r="W16" s="29">
        <v>1.36666666666667</v>
      </c>
      <c r="X16" s="29">
        <v>6.3333333333333304</v>
      </c>
      <c r="Y16" s="29">
        <v>5.72</v>
      </c>
      <c r="Z16" s="29">
        <v>17</v>
      </c>
      <c r="AA16" s="29" t="s">
        <v>2273</v>
      </c>
      <c r="AC16">
        <v>25204</v>
      </c>
      <c r="AD16">
        <v>965.80242499999997</v>
      </c>
      <c r="AE16">
        <v>26.096435</v>
      </c>
      <c r="AF16">
        <v>251.94</v>
      </c>
      <c r="AG16">
        <v>835.10403899999994</v>
      </c>
      <c r="AH16">
        <v>83.510403999999994</v>
      </c>
      <c r="AI16">
        <v>3.8316999999999997E-2</v>
      </c>
      <c r="AJ16">
        <v>2.1949E-2</v>
      </c>
      <c r="AK16">
        <v>0.57281700000000002</v>
      </c>
      <c r="AL16">
        <v>3.7699999999999997E-2</v>
      </c>
      <c r="AM16">
        <v>3.7499999999999999E-2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60" x14ac:dyDescent="0.25">
      <c r="A17" t="s">
        <v>405</v>
      </c>
      <c r="B17" s="29">
        <v>1</v>
      </c>
      <c r="C17" t="s">
        <v>13</v>
      </c>
      <c r="D17">
        <v>11</v>
      </c>
      <c r="E17" t="s">
        <v>1</v>
      </c>
      <c r="F17" t="s">
        <v>398</v>
      </c>
      <c r="G17" t="s">
        <v>244</v>
      </c>
      <c r="H17">
        <v>32.874908401197231</v>
      </c>
      <c r="I17">
        <v>30.039513342221248</v>
      </c>
      <c r="J17" t="s">
        <v>52</v>
      </c>
      <c r="K17" s="29">
        <v>27129</v>
      </c>
      <c r="L17" s="29">
        <v>346</v>
      </c>
      <c r="M17" s="29">
        <f t="shared" si="2"/>
        <v>1.2753879612223082</v>
      </c>
      <c r="N17" s="29">
        <v>3.3881617647056377E-2</v>
      </c>
      <c r="O17" s="29">
        <v>7.1995711158949607E-2</v>
      </c>
      <c r="P17" s="29">
        <v>28.723112471046235</v>
      </c>
      <c r="Q17" s="29">
        <f t="shared" si="0"/>
        <v>3.8065546392679721</v>
      </c>
      <c r="R17" s="29">
        <v>0.69067684359146686</v>
      </c>
      <c r="S17" s="29">
        <f t="shared" si="1"/>
        <v>2.2294801659023533E-2</v>
      </c>
      <c r="T17" s="29">
        <v>1.8838318876995199</v>
      </c>
      <c r="U17" s="29">
        <v>8.1390600000000006</v>
      </c>
      <c r="V17" s="29">
        <v>31</v>
      </c>
      <c r="W17" s="29">
        <v>1.36666666666667</v>
      </c>
      <c r="X17" s="29">
        <v>6.3333333333333304</v>
      </c>
      <c r="Y17" s="29">
        <v>5.72</v>
      </c>
      <c r="Z17" s="29">
        <v>17</v>
      </c>
      <c r="AA17" s="29" t="s">
        <v>2273</v>
      </c>
      <c r="AC17">
        <v>27743</v>
      </c>
      <c r="AD17">
        <v>965.80242499999997</v>
      </c>
      <c r="AE17">
        <v>28.725337</v>
      </c>
      <c r="AF17">
        <v>277.33</v>
      </c>
      <c r="AG17">
        <v>786.20600400000001</v>
      </c>
      <c r="AH17">
        <v>78.620599999999996</v>
      </c>
      <c r="AI17">
        <v>3.4812000000000003E-2</v>
      </c>
      <c r="AJ17">
        <v>2.3888E-2</v>
      </c>
      <c r="AK17">
        <v>0.68621500000000002</v>
      </c>
      <c r="AL17">
        <v>3.3550000000000003E-2</v>
      </c>
      <c r="AM17">
        <v>3.2500000000000001E-2</v>
      </c>
      <c r="AN17">
        <v>2</v>
      </c>
      <c r="AO17">
        <v>2.0709999999999999E-3</v>
      </c>
      <c r="AP17">
        <v>0.124249</v>
      </c>
      <c r="AQ17">
        <v>0.29557</v>
      </c>
      <c r="AR17">
        <v>0.59923700000000002</v>
      </c>
      <c r="AS17">
        <v>0.236651</v>
      </c>
      <c r="AT17">
        <v>41</v>
      </c>
      <c r="AU17">
        <v>14.142136000000001</v>
      </c>
      <c r="AV17">
        <v>1.4981E-2</v>
      </c>
      <c r="AW17">
        <v>7.1399999999999996E-3</v>
      </c>
      <c r="AX17">
        <v>67.342856999999995</v>
      </c>
      <c r="AY17">
        <v>2.9948329999999999</v>
      </c>
      <c r="AZ17">
        <v>341.47050300000001</v>
      </c>
      <c r="BA17">
        <v>26.714293000000001</v>
      </c>
      <c r="BB17">
        <v>13.008625</v>
      </c>
      <c r="BC17">
        <v>0</v>
      </c>
      <c r="BD17">
        <v>6.1133740000000003</v>
      </c>
      <c r="BE17">
        <v>0.47058800000000001</v>
      </c>
    </row>
    <row r="18" spans="1:60" x14ac:dyDescent="0.25">
      <c r="A18" t="s">
        <v>405</v>
      </c>
      <c r="B18" s="29">
        <v>1</v>
      </c>
      <c r="C18" t="s">
        <v>5</v>
      </c>
      <c r="D18">
        <v>14</v>
      </c>
      <c r="E18" t="s">
        <v>1</v>
      </c>
      <c r="F18" t="s">
        <v>398</v>
      </c>
      <c r="G18" t="s">
        <v>244</v>
      </c>
      <c r="H18">
        <v>32.874908401197231</v>
      </c>
      <c r="I18">
        <v>30.039513342221248</v>
      </c>
      <c r="J18" t="s">
        <v>52</v>
      </c>
      <c r="K18" s="29">
        <v>36087</v>
      </c>
      <c r="L18" s="29">
        <v>36</v>
      </c>
      <c r="M18" s="29">
        <f t="shared" si="2"/>
        <v>9.97589159531133E-2</v>
      </c>
      <c r="N18" s="29">
        <v>5.7364999999968094E-2</v>
      </c>
      <c r="O18" s="29">
        <v>5.2938022910992361E-3</v>
      </c>
      <c r="P18" s="29">
        <v>38.207488655779628</v>
      </c>
      <c r="Q18" s="29">
        <f t="shared" si="0"/>
        <v>13.290930824001364</v>
      </c>
      <c r="R18" s="29">
        <v>0.75208874317348151</v>
      </c>
      <c r="S18" s="29">
        <f t="shared" si="1"/>
        <v>8.3706701241038184E-2</v>
      </c>
      <c r="T18" s="29">
        <v>1.0264585918019911</v>
      </c>
      <c r="U18" s="29">
        <v>8.1390600000000006</v>
      </c>
      <c r="V18" s="29">
        <v>31</v>
      </c>
      <c r="W18" s="29">
        <v>1.36666666666667</v>
      </c>
      <c r="X18" s="29">
        <v>6.3333333333333304</v>
      </c>
      <c r="Y18" s="29">
        <v>5.72</v>
      </c>
      <c r="Z18" s="29">
        <v>17</v>
      </c>
      <c r="AA18" s="29" t="s">
        <v>2273</v>
      </c>
      <c r="AC18">
        <v>36963</v>
      </c>
      <c r="AD18">
        <v>965.80242499999997</v>
      </c>
      <c r="AE18">
        <v>38.271802999999998</v>
      </c>
      <c r="AF18">
        <v>369.53</v>
      </c>
      <c r="AG18">
        <v>1379.9548</v>
      </c>
      <c r="AH18">
        <v>137.99547999999999</v>
      </c>
      <c r="AI18">
        <v>2.6127999999999998E-2</v>
      </c>
      <c r="AJ18">
        <v>1.9524E-2</v>
      </c>
      <c r="AK18">
        <v>0.74723200000000001</v>
      </c>
      <c r="AL18">
        <v>2.4774999999999998E-2</v>
      </c>
      <c r="AM18">
        <v>2.75E-2</v>
      </c>
      <c r="AN18">
        <v>1</v>
      </c>
      <c r="AO18">
        <v>1.0349999999999999E-3</v>
      </c>
      <c r="AP18">
        <v>6.2125E-2</v>
      </c>
      <c r="AQ18">
        <v>0.22184300000000001</v>
      </c>
      <c r="AR18">
        <v>1.0747</v>
      </c>
      <c r="AS18">
        <v>0</v>
      </c>
      <c r="AT18">
        <v>82</v>
      </c>
      <c r="AU18">
        <v>0</v>
      </c>
      <c r="AV18">
        <v>1.3268E-2</v>
      </c>
      <c r="AW18">
        <v>4.712E-3</v>
      </c>
      <c r="AX18">
        <v>75.369871000000003</v>
      </c>
      <c r="AY18">
        <v>0</v>
      </c>
      <c r="AZ18">
        <v>242.42424199999999</v>
      </c>
      <c r="BA18">
        <v>0</v>
      </c>
      <c r="BB18">
        <v>0</v>
      </c>
      <c r="BC18">
        <v>0</v>
      </c>
      <c r="BD18">
        <v>7.8857160000000004</v>
      </c>
      <c r="BE18">
        <v>0.235294</v>
      </c>
    </row>
    <row r="19" spans="1:60" x14ac:dyDescent="0.25">
      <c r="A19" t="s">
        <v>405</v>
      </c>
      <c r="B19" s="29">
        <v>1</v>
      </c>
      <c r="C19" t="s">
        <v>28</v>
      </c>
      <c r="D19">
        <v>15</v>
      </c>
      <c r="E19" t="s">
        <v>1</v>
      </c>
      <c r="F19" t="s">
        <v>398</v>
      </c>
      <c r="G19" t="s">
        <v>244</v>
      </c>
      <c r="H19">
        <v>32.874908401197231</v>
      </c>
      <c r="I19">
        <v>30.039513342221248</v>
      </c>
      <c r="J19" t="s">
        <v>52</v>
      </c>
      <c r="K19" s="29">
        <v>27163</v>
      </c>
      <c r="L19" s="29">
        <v>342</v>
      </c>
      <c r="M19" s="29">
        <f t="shared" si="2"/>
        <v>1.2590656407613299</v>
      </c>
      <c r="N19" s="29">
        <v>3.4601136363637909E-2</v>
      </c>
      <c r="O19" s="29">
        <v>6.9878190242509922E-2</v>
      </c>
      <c r="P19" s="29">
        <v>28.759110326625709</v>
      </c>
      <c r="Q19" s="29">
        <f t="shared" si="0"/>
        <v>3.8425524948474461</v>
      </c>
      <c r="R19" s="29">
        <v>0.68111226900395239</v>
      </c>
      <c r="S19" s="29">
        <f t="shared" si="1"/>
        <v>1.2730227071509059E-2</v>
      </c>
      <c r="T19" s="29">
        <v>1.8822647819535339</v>
      </c>
      <c r="U19" s="29">
        <v>8.1390600000000006</v>
      </c>
      <c r="V19" s="29">
        <v>31</v>
      </c>
      <c r="W19" s="29">
        <v>1.36666666666667</v>
      </c>
      <c r="X19" s="29">
        <v>6.3333333333333304</v>
      </c>
      <c r="Y19" s="29">
        <v>5.72</v>
      </c>
      <c r="Z19" s="29">
        <v>17</v>
      </c>
      <c r="AA19" s="29" t="s">
        <v>2273</v>
      </c>
      <c r="AC19">
        <v>27781</v>
      </c>
      <c r="AD19">
        <v>965.80242499999997</v>
      </c>
      <c r="AE19">
        <v>28.764682000000001</v>
      </c>
      <c r="AF19">
        <v>277.70999999999998</v>
      </c>
      <c r="AG19">
        <v>789.02380600000004</v>
      </c>
      <c r="AH19">
        <v>78.902381000000005</v>
      </c>
      <c r="AI19">
        <v>3.4764000000000003E-2</v>
      </c>
      <c r="AJ19">
        <v>2.3519999999999999E-2</v>
      </c>
      <c r="AK19">
        <v>0.67657100000000003</v>
      </c>
      <c r="AL19">
        <v>3.3550000000000003E-2</v>
      </c>
      <c r="AM19">
        <v>3.2500000000000001E-2</v>
      </c>
      <c r="AN19">
        <v>2</v>
      </c>
      <c r="AO19">
        <v>2.0709999999999999E-3</v>
      </c>
      <c r="AP19">
        <v>0.124249</v>
      </c>
      <c r="AQ19">
        <v>0.29156599999999999</v>
      </c>
      <c r="AR19">
        <v>0.59924999999999995</v>
      </c>
      <c r="AS19">
        <v>0.23666899999999999</v>
      </c>
      <c r="AT19">
        <v>40.5</v>
      </c>
      <c r="AU19">
        <v>13.435029</v>
      </c>
      <c r="AV19">
        <v>1.5171E-2</v>
      </c>
      <c r="AW19">
        <v>7.1630000000000001E-3</v>
      </c>
      <c r="AX19">
        <v>66.689561999999995</v>
      </c>
      <c r="AY19">
        <v>3.91873</v>
      </c>
      <c r="AZ19">
        <v>342.78180600000002</v>
      </c>
      <c r="BA19">
        <v>24.859829999999999</v>
      </c>
      <c r="BB19">
        <v>13.008599999999999</v>
      </c>
      <c r="BC19">
        <v>0</v>
      </c>
      <c r="BD19">
        <v>5.9135929999999997</v>
      </c>
      <c r="BE19">
        <v>0.47058800000000001</v>
      </c>
    </row>
    <row r="20" spans="1:60" x14ac:dyDescent="0.25">
      <c r="A20" t="s">
        <v>406</v>
      </c>
      <c r="B20" s="29">
        <v>1</v>
      </c>
      <c r="C20" t="s">
        <v>9</v>
      </c>
      <c r="D20">
        <v>2</v>
      </c>
      <c r="E20" t="s">
        <v>1</v>
      </c>
      <c r="F20" t="s">
        <v>398</v>
      </c>
      <c r="G20" t="s">
        <v>244</v>
      </c>
      <c r="H20">
        <v>32.874908401197231</v>
      </c>
      <c r="I20">
        <v>30.039513342221248</v>
      </c>
      <c r="J20" t="s">
        <v>52</v>
      </c>
      <c r="K20" s="29">
        <v>36211</v>
      </c>
      <c r="L20" s="29">
        <v>17</v>
      </c>
      <c r="M20" s="29">
        <f t="shared" si="2"/>
        <v>4.6947060285548591E-2</v>
      </c>
      <c r="N20" s="29">
        <v>2.3993749999988268E-2</v>
      </c>
      <c r="O20" s="29">
        <v>3.068216167095681E-3</v>
      </c>
      <c r="P20" s="29">
        <v>27.775793906675425</v>
      </c>
      <c r="Q20" s="29">
        <f t="shared" si="0"/>
        <v>2.8592360748971615</v>
      </c>
      <c r="R20" s="29">
        <v>0.31468617689596556</v>
      </c>
      <c r="S20" s="29">
        <f t="shared" si="1"/>
        <v>0.35369586503647776</v>
      </c>
      <c r="U20" s="29">
        <v>8.1390600000000006</v>
      </c>
      <c r="V20" s="29">
        <v>31</v>
      </c>
      <c r="W20" s="29">
        <v>1.36666666666667</v>
      </c>
      <c r="X20" s="29">
        <v>6.3333333333333304</v>
      </c>
      <c r="Y20" s="29">
        <v>5.72</v>
      </c>
      <c r="Z20" s="29">
        <v>17</v>
      </c>
      <c r="AA20" s="29" t="s">
        <v>2273</v>
      </c>
      <c r="AC20">
        <v>19372</v>
      </c>
      <c r="AD20">
        <v>1333.0477000000001</v>
      </c>
      <c r="AE20">
        <v>14.532113000000001</v>
      </c>
      <c r="AF20">
        <v>193.71</v>
      </c>
      <c r="AG20">
        <v>678.05407300000002</v>
      </c>
      <c r="AH20">
        <v>67.805407000000002</v>
      </c>
      <c r="AI20">
        <v>3.6132999999999998E-2</v>
      </c>
      <c r="AJ20">
        <v>1.1748E-2</v>
      </c>
      <c r="AK20">
        <v>0.32513900000000001</v>
      </c>
      <c r="AL20">
        <v>3.5349999999999999E-2</v>
      </c>
      <c r="AM20">
        <v>3.2500000000000001E-2</v>
      </c>
      <c r="AN20">
        <v>108</v>
      </c>
      <c r="AO20">
        <v>8.1017000000000006E-2</v>
      </c>
      <c r="AP20">
        <v>4.8610410000000002</v>
      </c>
      <c r="AQ20">
        <v>85.272558000000004</v>
      </c>
      <c r="AR20">
        <v>5.3538240000000004</v>
      </c>
      <c r="AS20">
        <v>3.356338</v>
      </c>
      <c r="AT20">
        <v>152.95370399999999</v>
      </c>
      <c r="AU20">
        <v>97.084160999999995</v>
      </c>
      <c r="AV20">
        <v>3.5233E-2</v>
      </c>
      <c r="AW20">
        <v>1.0612E-2</v>
      </c>
      <c r="AX20">
        <v>28.429414000000001</v>
      </c>
      <c r="AY20">
        <v>1.7934270000000001</v>
      </c>
      <c r="AZ20">
        <v>171.18701799999999</v>
      </c>
      <c r="BA20">
        <v>100.690763</v>
      </c>
      <c r="BB20">
        <v>1.098363</v>
      </c>
      <c r="BC20">
        <v>1.3655090000000001</v>
      </c>
      <c r="BD20">
        <v>13.509436000000001</v>
      </c>
      <c r="BE20">
        <v>4.7221469999999997</v>
      </c>
      <c r="BH20">
        <f>COUNT(#REF!)</f>
        <v>0</v>
      </c>
    </row>
    <row r="21" spans="1:60" x14ac:dyDescent="0.25">
      <c r="A21" t="s">
        <v>407</v>
      </c>
      <c r="B21" s="29">
        <v>1</v>
      </c>
      <c r="C21" t="s">
        <v>8</v>
      </c>
      <c r="D21">
        <v>1</v>
      </c>
      <c r="E21" t="s">
        <v>1</v>
      </c>
      <c r="F21" t="s">
        <v>398</v>
      </c>
      <c r="G21" t="s">
        <v>244</v>
      </c>
      <c r="H21">
        <v>32.874908401197231</v>
      </c>
      <c r="I21">
        <v>30.039513342221248</v>
      </c>
      <c r="J21" t="s">
        <v>52</v>
      </c>
      <c r="K21" s="29">
        <v>11754</v>
      </c>
      <c r="L21" s="29">
        <v>227</v>
      </c>
      <c r="M21" s="29">
        <f t="shared" si="2"/>
        <v>1.9312574442742898</v>
      </c>
      <c r="N21" s="29">
        <v>3.573624999999616E-2</v>
      </c>
      <c r="O21" s="29">
        <v>0.10377900800222925</v>
      </c>
      <c r="P21" s="29">
        <v>30.495461501455065</v>
      </c>
      <c r="Q21" s="29">
        <f t="shared" si="0"/>
        <v>5.5789036696768015</v>
      </c>
      <c r="R21" s="29">
        <v>0.51324339143233211</v>
      </c>
      <c r="S21" s="29">
        <f t="shared" si="1"/>
        <v>0.15513865050011122</v>
      </c>
      <c r="T21" s="29">
        <v>0.99919212075154096</v>
      </c>
      <c r="U21" s="29">
        <v>8.1390600000000006</v>
      </c>
      <c r="V21" s="29">
        <v>31</v>
      </c>
      <c r="W21" s="29">
        <v>1.36666666666667</v>
      </c>
      <c r="X21" s="29">
        <v>6.3333333333333304</v>
      </c>
      <c r="Y21" s="29">
        <v>5.72</v>
      </c>
      <c r="Z21" s="29">
        <v>17</v>
      </c>
      <c r="AA21" s="29" t="s">
        <v>2273</v>
      </c>
      <c r="AC21">
        <v>11862</v>
      </c>
      <c r="AD21">
        <v>389.54837500000002</v>
      </c>
      <c r="AE21">
        <v>30.450647</v>
      </c>
      <c r="AF21">
        <v>118.61</v>
      </c>
      <c r="AG21">
        <v>338.50219800000002</v>
      </c>
      <c r="AH21">
        <v>33.85022</v>
      </c>
      <c r="AI21">
        <v>3.2800999999999997E-2</v>
      </c>
      <c r="AJ21">
        <v>1.6863E-2</v>
      </c>
      <c r="AK21">
        <v>0.51412199999999997</v>
      </c>
      <c r="AL21">
        <v>3.1175000000000001E-2</v>
      </c>
      <c r="AM21">
        <v>3.2500000000000001E-2</v>
      </c>
      <c r="AN21">
        <v>3</v>
      </c>
      <c r="AO21">
        <v>7.7010000000000004E-3</v>
      </c>
      <c r="AP21">
        <v>0.46207399999999998</v>
      </c>
      <c r="AQ21">
        <v>0.55639899999999998</v>
      </c>
      <c r="AR21">
        <v>0.23136699999999999</v>
      </c>
      <c r="AS21">
        <v>0.20279800000000001</v>
      </c>
      <c r="AT21">
        <v>22</v>
      </c>
      <c r="AU21">
        <v>10.583005</v>
      </c>
      <c r="AV21">
        <v>1.1017000000000001E-2</v>
      </c>
      <c r="AW21">
        <v>6.8399999999999997E-3</v>
      </c>
      <c r="AX21">
        <v>110.69932300000001</v>
      </c>
      <c r="AY21">
        <v>35.760907000000003</v>
      </c>
      <c r="AZ21">
        <v>309.76128499999999</v>
      </c>
      <c r="BA21">
        <v>70.224374999999995</v>
      </c>
      <c r="BB21">
        <v>125.32575</v>
      </c>
      <c r="BC21">
        <v>166.660967</v>
      </c>
      <c r="BD21">
        <v>5.8037330000000003</v>
      </c>
      <c r="BE21">
        <v>0.49487199999999998</v>
      </c>
    </row>
    <row r="22" spans="1:60" x14ac:dyDescent="0.25">
      <c r="A22" t="s">
        <v>407</v>
      </c>
      <c r="B22" s="29">
        <v>1</v>
      </c>
      <c r="C22" t="s">
        <v>13</v>
      </c>
      <c r="D22">
        <v>11</v>
      </c>
      <c r="E22" t="s">
        <v>1</v>
      </c>
      <c r="F22" t="s">
        <v>398</v>
      </c>
      <c r="G22" t="s">
        <v>244</v>
      </c>
      <c r="H22">
        <v>32.874908401197231</v>
      </c>
      <c r="I22">
        <v>30.039513342221248</v>
      </c>
      <c r="J22" t="s">
        <v>52</v>
      </c>
      <c r="K22" s="29">
        <v>10473</v>
      </c>
      <c r="L22" s="29">
        <v>14</v>
      </c>
      <c r="M22" s="29">
        <f t="shared" si="2"/>
        <v>0.13367707438174353</v>
      </c>
      <c r="N22" s="29">
        <v>3.2600000000025865E-2</v>
      </c>
      <c r="O22" s="29">
        <v>7.7834256001671929E-3</v>
      </c>
      <c r="P22" s="29">
        <v>27.171938770183672</v>
      </c>
      <c r="Q22" s="29">
        <f t="shared" si="0"/>
        <v>2.2553809384054091</v>
      </c>
      <c r="R22" s="29">
        <v>0.36445288187404135</v>
      </c>
      <c r="S22" s="29">
        <f t="shared" si="1"/>
        <v>0.30392916005840198</v>
      </c>
      <c r="T22" s="29">
        <v>0.99127316815036581</v>
      </c>
      <c r="U22" s="29">
        <v>8.1390600000000006</v>
      </c>
      <c r="V22" s="29">
        <v>31</v>
      </c>
      <c r="W22" s="29">
        <v>1.36666666666667</v>
      </c>
      <c r="X22" s="29">
        <v>6.3333333333333304</v>
      </c>
      <c r="Y22" s="29">
        <v>5.72</v>
      </c>
      <c r="Z22" s="29">
        <v>17</v>
      </c>
      <c r="AA22" s="29" t="s">
        <v>2273</v>
      </c>
      <c r="AC22">
        <v>10587</v>
      </c>
      <c r="AD22">
        <v>389.54837500000002</v>
      </c>
      <c r="AE22">
        <v>27.177626</v>
      </c>
      <c r="AF22">
        <v>105.86</v>
      </c>
      <c r="AG22">
        <v>360.56369799999999</v>
      </c>
      <c r="AH22">
        <v>36.056370000000001</v>
      </c>
      <c r="AI22">
        <v>3.6749999999999998E-2</v>
      </c>
      <c r="AJ22">
        <v>1.3391E-2</v>
      </c>
      <c r="AK22">
        <v>0.36438100000000001</v>
      </c>
      <c r="AL22">
        <v>3.5450000000000002E-2</v>
      </c>
      <c r="AM22">
        <v>3.2500000000000001E-2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60" x14ac:dyDescent="0.25">
      <c r="A23" t="s">
        <v>407</v>
      </c>
      <c r="B23" s="29">
        <v>1</v>
      </c>
      <c r="C23" t="s">
        <v>4</v>
      </c>
      <c r="D23">
        <v>12</v>
      </c>
      <c r="E23" t="s">
        <v>1</v>
      </c>
      <c r="F23" t="s">
        <v>398</v>
      </c>
      <c r="G23" t="s">
        <v>244</v>
      </c>
      <c r="H23">
        <v>32.874908401197231</v>
      </c>
      <c r="I23">
        <v>30.039513342221248</v>
      </c>
      <c r="J23" t="s">
        <v>51</v>
      </c>
      <c r="K23" s="29">
        <v>18974</v>
      </c>
      <c r="L23" s="29">
        <v>19</v>
      </c>
      <c r="M23" s="29">
        <f t="shared" si="2"/>
        <v>0.10013702961947928</v>
      </c>
      <c r="N23" s="29">
        <v>3.293333333333711E-2</v>
      </c>
      <c r="O23" s="29">
        <v>7.7834256001671929E-3</v>
      </c>
      <c r="P23" s="29">
        <v>49.22757244585744</v>
      </c>
      <c r="Q23" s="29">
        <f t="shared" si="0"/>
        <v>24.311014614079177</v>
      </c>
      <c r="R23" s="29">
        <v>0.43782552484122056</v>
      </c>
      <c r="S23" s="29">
        <f t="shared" si="1"/>
        <v>0.23055651709122277</v>
      </c>
      <c r="T23" s="29">
        <v>1.3154904101588416</v>
      </c>
      <c r="U23" s="29">
        <v>8.1390600000000006</v>
      </c>
      <c r="V23" s="29">
        <v>31</v>
      </c>
      <c r="W23" s="29">
        <v>1.36666666666667</v>
      </c>
      <c r="X23" s="29">
        <v>6.3333333333333304</v>
      </c>
      <c r="Y23" s="29">
        <v>5.72</v>
      </c>
      <c r="Z23" s="29">
        <v>17</v>
      </c>
      <c r="AA23" s="29" t="s">
        <v>2273</v>
      </c>
      <c r="AC23">
        <v>19147</v>
      </c>
      <c r="AD23">
        <v>389.54837500000002</v>
      </c>
      <c r="AE23">
        <v>49.151789999999998</v>
      </c>
      <c r="AF23">
        <v>191.46</v>
      </c>
      <c r="AG23">
        <v>789.48417900000004</v>
      </c>
      <c r="AH23">
        <v>78.948418000000004</v>
      </c>
      <c r="AI23">
        <v>2.0320000000000001E-2</v>
      </c>
      <c r="AJ23">
        <v>8.8909999999999996E-3</v>
      </c>
      <c r="AK23">
        <v>0.43755100000000002</v>
      </c>
      <c r="AL23">
        <v>1.9550000000000001E-2</v>
      </c>
      <c r="AM23">
        <v>1.7500000000000002E-2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60" x14ac:dyDescent="0.25">
      <c r="A24" t="s">
        <v>407</v>
      </c>
      <c r="B24" s="29">
        <v>1</v>
      </c>
      <c r="C24" t="s">
        <v>10</v>
      </c>
      <c r="D24">
        <v>13</v>
      </c>
      <c r="E24" t="s">
        <v>1</v>
      </c>
      <c r="F24" t="s">
        <v>398</v>
      </c>
      <c r="G24" t="s">
        <v>244</v>
      </c>
      <c r="H24">
        <v>32.874908401197231</v>
      </c>
      <c r="I24">
        <v>30.039513342221248</v>
      </c>
      <c r="J24" t="s">
        <v>51</v>
      </c>
      <c r="K24" s="29">
        <v>18444</v>
      </c>
      <c r="L24" s="29">
        <v>52</v>
      </c>
      <c r="M24" s="29">
        <f t="shared" si="2"/>
        <v>0.2819345044458903</v>
      </c>
      <c r="N24" s="29">
        <v>1.8229545454547299E-2</v>
      </c>
      <c r="O24" s="29">
        <v>2.8539227200613044E-2</v>
      </c>
      <c r="P24" s="29">
        <v>47.852500589827905</v>
      </c>
      <c r="Q24" s="29">
        <f t="shared" si="0"/>
        <v>22.935942758049642</v>
      </c>
      <c r="R24" s="29">
        <v>0.47970807609430621</v>
      </c>
      <c r="S24" s="29">
        <f t="shared" si="1"/>
        <v>0.18867396583813711</v>
      </c>
      <c r="T24" s="29">
        <v>1.3077210984248282</v>
      </c>
      <c r="U24" s="29">
        <v>8.1390600000000006</v>
      </c>
      <c r="V24" s="29">
        <v>31</v>
      </c>
      <c r="W24" s="29">
        <v>1.36666666666667</v>
      </c>
      <c r="X24" s="29">
        <v>6.3333333333333304</v>
      </c>
      <c r="Y24" s="29">
        <v>5.72</v>
      </c>
      <c r="Z24" s="29">
        <v>17</v>
      </c>
      <c r="AA24" s="29" t="s">
        <v>2273</v>
      </c>
      <c r="AC24">
        <v>18612</v>
      </c>
      <c r="AD24">
        <v>389.54837500000002</v>
      </c>
      <c r="AE24">
        <v>47.778404999999999</v>
      </c>
      <c r="AF24">
        <v>186.11</v>
      </c>
      <c r="AG24">
        <v>730.61839399999997</v>
      </c>
      <c r="AH24">
        <v>73.061839000000006</v>
      </c>
      <c r="AI24">
        <v>2.0903000000000001E-2</v>
      </c>
      <c r="AJ24">
        <v>1.0033E-2</v>
      </c>
      <c r="AK24">
        <v>0.47997600000000001</v>
      </c>
      <c r="AL24">
        <v>1.9775000000000001E-2</v>
      </c>
      <c r="AM24">
        <v>1.7500000000000002E-2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60" x14ac:dyDescent="0.25">
      <c r="A25" t="s">
        <v>408</v>
      </c>
      <c r="B25" s="29">
        <v>2</v>
      </c>
      <c r="C25" t="s">
        <v>2</v>
      </c>
      <c r="D25">
        <v>3</v>
      </c>
      <c r="E25" t="s">
        <v>1</v>
      </c>
      <c r="F25" t="s">
        <v>398</v>
      </c>
      <c r="G25" t="s">
        <v>245</v>
      </c>
      <c r="H25">
        <v>35.296939999999999</v>
      </c>
      <c r="I25">
        <v>27.312190000000001</v>
      </c>
      <c r="J25" t="s">
        <v>51</v>
      </c>
      <c r="K25" s="29">
        <v>15791</v>
      </c>
      <c r="L25" s="29">
        <v>29</v>
      </c>
      <c r="M25" s="29">
        <f t="shared" si="2"/>
        <v>0.18364891393831928</v>
      </c>
      <c r="N25" s="29">
        <v>1.0375000000006906E-2</v>
      </c>
      <c r="O25" s="29">
        <v>2.285098036775399E-2</v>
      </c>
      <c r="P25" s="29">
        <v>45.104978873400405</v>
      </c>
      <c r="Q25" s="29">
        <f t="shared" si="0"/>
        <v>20.188421041622142</v>
      </c>
      <c r="R25" s="29">
        <v>0.55903334503290614</v>
      </c>
      <c r="S25" s="29">
        <f t="shared" si="1"/>
        <v>0.10934869689953719</v>
      </c>
      <c r="T25" s="29">
        <v>0.52204345578708811</v>
      </c>
      <c r="U25" s="29">
        <v>7.00671</v>
      </c>
      <c r="V25" s="29">
        <v>73</v>
      </c>
      <c r="W25" s="29">
        <f>AVERAGE(2,8,2)</f>
        <v>4</v>
      </c>
      <c r="X25" s="29">
        <f>AVERAGE(7,6,6)</f>
        <v>6.333333333333333</v>
      </c>
      <c r="Y25" s="29">
        <f>AVERAGE(9,14,8)</f>
        <v>10.333333333333334</v>
      </c>
      <c r="Z25" s="29">
        <v>8</v>
      </c>
      <c r="AA25" s="29" t="s">
        <v>2274</v>
      </c>
      <c r="AC25">
        <v>15949</v>
      </c>
      <c r="AD25">
        <v>353.931625</v>
      </c>
      <c r="AE25">
        <v>45.062376</v>
      </c>
      <c r="AF25">
        <v>159.47999999999999</v>
      </c>
      <c r="AG25">
        <v>601.80088899999998</v>
      </c>
      <c r="AH25">
        <v>60.180089000000002</v>
      </c>
      <c r="AI25">
        <v>2.2190000000000001E-2</v>
      </c>
      <c r="AJ25">
        <v>1.2474000000000001E-2</v>
      </c>
      <c r="AK25">
        <v>0.56215199999999999</v>
      </c>
      <c r="AL25">
        <v>2.0525000000000002E-2</v>
      </c>
      <c r="AM25">
        <v>1.7500000000000002E-2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60" x14ac:dyDescent="0.25">
      <c r="A26" t="s">
        <v>408</v>
      </c>
      <c r="B26" s="29">
        <v>2</v>
      </c>
      <c r="C26" t="s">
        <v>3</v>
      </c>
      <c r="D26">
        <v>4</v>
      </c>
      <c r="E26" t="s">
        <v>1</v>
      </c>
      <c r="F26" t="s">
        <v>398</v>
      </c>
      <c r="G26" t="s">
        <v>245</v>
      </c>
      <c r="H26">
        <v>35.296939999999999</v>
      </c>
      <c r="I26">
        <v>27.312190000000001</v>
      </c>
      <c r="J26" t="s">
        <v>50</v>
      </c>
      <c r="K26" s="29">
        <v>10518</v>
      </c>
      <c r="L26" s="29">
        <v>37</v>
      </c>
      <c r="M26" s="29">
        <f t="shared" si="2"/>
        <v>0.35177790454459024</v>
      </c>
      <c r="N26" s="29">
        <v>1.775500000001138E-2</v>
      </c>
      <c r="O26" s="29">
        <v>2.8563725459692487E-2</v>
      </c>
      <c r="P26" s="29">
        <v>30.043326438504558</v>
      </c>
      <c r="Q26" s="29">
        <f t="shared" si="0"/>
        <v>5.1267686067262943</v>
      </c>
      <c r="R26" s="29">
        <v>0.47230305416253454</v>
      </c>
      <c r="S26" s="29">
        <f t="shared" si="1"/>
        <v>0.19607898776990879</v>
      </c>
      <c r="T26" s="29">
        <v>0.54837988569639695</v>
      </c>
      <c r="U26" s="29">
        <v>7.00671</v>
      </c>
      <c r="V26" s="29">
        <v>73</v>
      </c>
      <c r="W26" s="29">
        <f>AVERAGE(2,8,2)</f>
        <v>4</v>
      </c>
      <c r="X26" s="29">
        <f>AVERAGE(7,6,6)</f>
        <v>6.333333333333333</v>
      </c>
      <c r="Y26" s="29">
        <f>AVERAGE(9,14,8)</f>
        <v>10.333333333333334</v>
      </c>
      <c r="Z26" s="29">
        <v>8</v>
      </c>
      <c r="AA26" s="29" t="s">
        <v>2274</v>
      </c>
      <c r="AC26">
        <v>10638</v>
      </c>
      <c r="AD26">
        <v>353.931625</v>
      </c>
      <c r="AE26">
        <v>30.056653000000001</v>
      </c>
      <c r="AF26">
        <v>106.36</v>
      </c>
      <c r="AG26">
        <v>338.51406200000002</v>
      </c>
      <c r="AH26">
        <v>33.851405999999997</v>
      </c>
      <c r="AI26">
        <v>3.3267999999999999E-2</v>
      </c>
      <c r="AJ26">
        <v>1.5747000000000001E-2</v>
      </c>
      <c r="AK26">
        <v>0.47334700000000002</v>
      </c>
      <c r="AL26">
        <v>3.0700000000000002E-2</v>
      </c>
      <c r="AM26">
        <v>2.75E-2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60" x14ac:dyDescent="0.25">
      <c r="A27" t="s">
        <v>408</v>
      </c>
      <c r="B27" s="29">
        <v>2</v>
      </c>
      <c r="C27" t="s">
        <v>12</v>
      </c>
      <c r="D27">
        <v>5</v>
      </c>
      <c r="E27" t="s">
        <v>1</v>
      </c>
      <c r="F27" t="s">
        <v>398</v>
      </c>
      <c r="G27" t="s">
        <v>245</v>
      </c>
      <c r="H27">
        <v>35.296939999999999</v>
      </c>
      <c r="I27">
        <v>27.312190000000001</v>
      </c>
      <c r="J27" t="s">
        <v>51</v>
      </c>
      <c r="K27" s="29">
        <v>671</v>
      </c>
      <c r="L27" s="29">
        <v>139</v>
      </c>
      <c r="M27" s="29">
        <f t="shared" si="2"/>
        <v>20.715350223546945</v>
      </c>
      <c r="N27" s="29">
        <v>0.31219838709677</v>
      </c>
      <c r="O27" s="29">
        <v>8.854754892504671E-2</v>
      </c>
      <c r="P27" s="29">
        <v>1.9166259783453659</v>
      </c>
      <c r="Q27" s="29">
        <f t="shared" si="0"/>
        <v>22.999931853432898</v>
      </c>
      <c r="R27" s="29">
        <v>1.1349976750047297</v>
      </c>
      <c r="S27" s="29">
        <f t="shared" si="1"/>
        <v>0.46661563307228637</v>
      </c>
      <c r="U27" s="29">
        <v>7.00671</v>
      </c>
      <c r="V27" s="29">
        <v>73</v>
      </c>
      <c r="W27" s="29">
        <f t="shared" ref="W27:W90" si="3">AVERAGE(2,8,2)</f>
        <v>4</v>
      </c>
      <c r="X27" s="29">
        <f t="shared" ref="X27:X90" si="4">AVERAGE(7,6,6)</f>
        <v>6.333333333333333</v>
      </c>
      <c r="Y27" s="29">
        <f t="shared" ref="Y27:Y90" si="5">AVERAGE(9,14,8)</f>
        <v>10.333333333333334</v>
      </c>
      <c r="Z27" s="29">
        <v>8</v>
      </c>
      <c r="AA27" s="29" t="s">
        <v>2274</v>
      </c>
      <c r="AC27">
        <v>695</v>
      </c>
      <c r="AD27">
        <v>353.931625</v>
      </c>
      <c r="AE27">
        <v>1.9636560000000001</v>
      </c>
      <c r="AF27">
        <v>4.6399999999999997</v>
      </c>
      <c r="AG27">
        <v>2.844363</v>
      </c>
      <c r="AH27">
        <v>0.28443600000000002</v>
      </c>
      <c r="AI27">
        <v>0.50838000000000005</v>
      </c>
      <c r="AJ27">
        <v>0.58536200000000005</v>
      </c>
      <c r="AK27">
        <v>1.1514260000000001</v>
      </c>
      <c r="AL27">
        <v>0.280725</v>
      </c>
      <c r="AM27">
        <v>0.1225</v>
      </c>
      <c r="AN27">
        <v>2</v>
      </c>
      <c r="AO27">
        <v>5.6509999999999998E-3</v>
      </c>
      <c r="AP27">
        <v>0.33904899999999999</v>
      </c>
      <c r="AQ27">
        <v>4.7482009999999999</v>
      </c>
      <c r="AR27">
        <v>1.6596</v>
      </c>
      <c r="AS27">
        <v>1.6649179999999999</v>
      </c>
      <c r="AT27">
        <v>16.5</v>
      </c>
      <c r="AU27">
        <v>9.1923879999999993</v>
      </c>
      <c r="AV27">
        <v>0.107071</v>
      </c>
      <c r="AW27">
        <v>9.2224E-2</v>
      </c>
      <c r="AX27">
        <v>13.207314999999999</v>
      </c>
      <c r="AY27">
        <v>7.7107200000000002</v>
      </c>
      <c r="AZ27">
        <v>43.525016000000001</v>
      </c>
      <c r="BA27">
        <v>8.9806740000000005</v>
      </c>
      <c r="BB27">
        <v>284.12344999999999</v>
      </c>
      <c r="BC27">
        <v>0</v>
      </c>
      <c r="BD27">
        <v>7.3655109999999997</v>
      </c>
      <c r="BE27">
        <v>0.47140500000000002</v>
      </c>
    </row>
    <row r="28" spans="1:60" x14ac:dyDescent="0.25">
      <c r="A28" t="s">
        <v>408</v>
      </c>
      <c r="B28" s="29">
        <v>2</v>
      </c>
      <c r="C28" t="s">
        <v>47</v>
      </c>
      <c r="D28">
        <v>5</v>
      </c>
      <c r="E28" t="s">
        <v>7</v>
      </c>
      <c r="F28" t="s">
        <v>398</v>
      </c>
      <c r="G28" t="s">
        <v>245</v>
      </c>
      <c r="H28">
        <v>35.296939999999999</v>
      </c>
      <c r="I28">
        <v>27.312190000000001</v>
      </c>
      <c r="J28" t="s">
        <v>51</v>
      </c>
      <c r="K28" s="29">
        <v>1336</v>
      </c>
      <c r="L28" s="29">
        <v>226</v>
      </c>
      <c r="M28" s="29">
        <f t="shared" si="2"/>
        <v>16.91616766467066</v>
      </c>
      <c r="N28" s="29">
        <v>0.19641170212765788</v>
      </c>
      <c r="O28" s="29">
        <v>0.13424950966055468</v>
      </c>
      <c r="P28" s="29">
        <v>3.8161137214149163</v>
      </c>
      <c r="Q28" s="29">
        <f t="shared" si="0"/>
        <v>21.100444110363348</v>
      </c>
      <c r="R28" s="29">
        <v>1.1452414231927566</v>
      </c>
      <c r="S28" s="29">
        <f t="shared" si="1"/>
        <v>0.47685938126031324</v>
      </c>
      <c r="U28" s="29">
        <v>7.00671</v>
      </c>
      <c r="V28" s="29">
        <v>73</v>
      </c>
      <c r="W28" s="29">
        <f t="shared" si="3"/>
        <v>4</v>
      </c>
      <c r="X28" s="29">
        <f t="shared" si="4"/>
        <v>6.333333333333333</v>
      </c>
      <c r="Y28" s="29">
        <f t="shared" si="5"/>
        <v>10.333333333333334</v>
      </c>
      <c r="Z28" s="29">
        <v>8</v>
      </c>
      <c r="AA28" s="29" t="s">
        <v>2274</v>
      </c>
      <c r="AC28">
        <v>1373</v>
      </c>
      <c r="AD28">
        <v>353.931625</v>
      </c>
      <c r="AE28">
        <v>3.8792800000000001</v>
      </c>
      <c r="AF28">
        <v>11.43</v>
      </c>
      <c r="AG28">
        <v>10.086878</v>
      </c>
      <c r="AH28">
        <v>1.008688</v>
      </c>
      <c r="AI28">
        <v>0.25730900000000001</v>
      </c>
      <c r="AJ28">
        <v>0.29688399999999998</v>
      </c>
      <c r="AK28">
        <v>1.1538040000000001</v>
      </c>
      <c r="AL28">
        <v>0.141763</v>
      </c>
      <c r="AM28">
        <v>2.75E-2</v>
      </c>
      <c r="AN28">
        <v>1</v>
      </c>
      <c r="AO28">
        <v>2.8249999999999998E-3</v>
      </c>
      <c r="AP28">
        <v>0.16952400000000001</v>
      </c>
      <c r="AQ28">
        <v>3.495994</v>
      </c>
      <c r="AR28">
        <v>4.5265500000000003</v>
      </c>
      <c r="AS28">
        <v>0</v>
      </c>
      <c r="AT28">
        <v>48</v>
      </c>
      <c r="AU28">
        <v>0</v>
      </c>
      <c r="AV28">
        <v>9.6310000000000007E-2</v>
      </c>
      <c r="AW28">
        <v>6.2142000000000003E-2</v>
      </c>
      <c r="AX28">
        <v>10.383184</v>
      </c>
      <c r="AY28">
        <v>0</v>
      </c>
      <c r="AZ28">
        <v>273.97260299999999</v>
      </c>
      <c r="BA28">
        <v>0</v>
      </c>
      <c r="BB28">
        <v>0</v>
      </c>
      <c r="BC28">
        <v>0</v>
      </c>
      <c r="BD28">
        <v>8.79298</v>
      </c>
      <c r="BE28">
        <v>0.37267800000000001</v>
      </c>
    </row>
    <row r="29" spans="1:60" x14ac:dyDescent="0.25">
      <c r="A29" t="s">
        <v>408</v>
      </c>
      <c r="B29" s="29">
        <v>2</v>
      </c>
      <c r="C29" t="s">
        <v>0</v>
      </c>
      <c r="D29">
        <v>10</v>
      </c>
      <c r="E29" t="s">
        <v>1</v>
      </c>
      <c r="F29" t="s">
        <v>398</v>
      </c>
      <c r="G29" t="s">
        <v>245</v>
      </c>
      <c r="H29">
        <v>35.296939999999999</v>
      </c>
      <c r="I29">
        <v>27.312190000000001</v>
      </c>
      <c r="J29" t="s">
        <v>52</v>
      </c>
      <c r="K29" s="29">
        <v>15357</v>
      </c>
      <c r="L29" s="29">
        <v>19</v>
      </c>
      <c r="M29" s="29">
        <f t="shared" si="2"/>
        <v>0.12372208113563847</v>
      </c>
      <c r="N29" s="29">
        <v>2.2906249999997241E-2</v>
      </c>
      <c r="O29" s="29">
        <v>1.1425490183876995E-2</v>
      </c>
      <c r="P29" s="29">
        <v>43.865313188449754</v>
      </c>
      <c r="Q29" s="29">
        <f t="shared" si="0"/>
        <v>18.948755356671491</v>
      </c>
      <c r="R29" s="29">
        <v>0.4080768028658312</v>
      </c>
      <c r="S29" s="29">
        <f t="shared" si="1"/>
        <v>0.26030523906661213</v>
      </c>
      <c r="T29" s="29">
        <v>0.55114302043122143</v>
      </c>
      <c r="U29" s="29">
        <v>7.00671</v>
      </c>
      <c r="V29" s="29">
        <v>73</v>
      </c>
      <c r="W29" s="29">
        <f t="shared" si="3"/>
        <v>4</v>
      </c>
      <c r="X29" s="29">
        <f t="shared" si="4"/>
        <v>6.333333333333333</v>
      </c>
      <c r="Y29" s="29">
        <f t="shared" si="5"/>
        <v>10.333333333333334</v>
      </c>
      <c r="Z29" s="29">
        <v>8</v>
      </c>
      <c r="AA29" s="29" t="s">
        <v>2274</v>
      </c>
      <c r="AC29">
        <v>15542</v>
      </c>
      <c r="AD29">
        <v>353.931625</v>
      </c>
      <c r="AE29">
        <v>43.912436</v>
      </c>
      <c r="AF29">
        <v>155.41</v>
      </c>
      <c r="AG29">
        <v>630.51482299999998</v>
      </c>
      <c r="AH29">
        <v>63.051482</v>
      </c>
      <c r="AI29">
        <v>2.2768E-2</v>
      </c>
      <c r="AJ29">
        <v>9.2910000000000006E-3</v>
      </c>
      <c r="AK29">
        <v>0.40806100000000001</v>
      </c>
      <c r="AL29">
        <v>2.1899999999999999E-2</v>
      </c>
      <c r="AM29">
        <v>2.2499999999999999E-2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60" x14ac:dyDescent="0.25">
      <c r="A30" t="s">
        <v>409</v>
      </c>
      <c r="B30" s="29">
        <v>2</v>
      </c>
      <c r="C30" t="s">
        <v>21</v>
      </c>
      <c r="D30">
        <v>7</v>
      </c>
      <c r="E30" t="s">
        <v>1</v>
      </c>
      <c r="F30" t="s">
        <v>398</v>
      </c>
      <c r="G30" t="s">
        <v>245</v>
      </c>
      <c r="H30">
        <v>35.296939999999999</v>
      </c>
      <c r="I30">
        <v>27.312190000000001</v>
      </c>
      <c r="J30" t="s">
        <v>51</v>
      </c>
      <c r="K30" s="29">
        <v>12648</v>
      </c>
      <c r="L30" s="29">
        <v>10</v>
      </c>
      <c r="M30" s="29">
        <f t="shared" si="2"/>
        <v>7.9063883617963307E-2</v>
      </c>
      <c r="N30" s="29">
        <v>2.0500000000012619E-2</v>
      </c>
      <c r="O30" s="29">
        <v>6.7133472371700524E-3</v>
      </c>
      <c r="P30" s="29">
        <v>42.455207927863412</v>
      </c>
      <c r="Q30" s="29">
        <f t="shared" si="0"/>
        <v>17.538650096085149</v>
      </c>
      <c r="R30" s="29">
        <v>0.40631630897484949</v>
      </c>
      <c r="S30" s="29">
        <f t="shared" si="1"/>
        <v>0.26206573295759383</v>
      </c>
      <c r="T30" s="29">
        <v>1.0171004335807978</v>
      </c>
      <c r="U30" s="29">
        <v>7.00671</v>
      </c>
      <c r="V30" s="29">
        <v>73</v>
      </c>
      <c r="W30" s="29">
        <f t="shared" si="3"/>
        <v>4</v>
      </c>
      <c r="X30" s="29">
        <f t="shared" si="4"/>
        <v>6.333333333333333</v>
      </c>
      <c r="Y30" s="29">
        <f t="shared" si="5"/>
        <v>10.333333333333334</v>
      </c>
      <c r="Z30" s="29">
        <v>8</v>
      </c>
      <c r="AA30" s="29" t="s">
        <v>2274</v>
      </c>
      <c r="AC30">
        <v>13077</v>
      </c>
      <c r="AD30">
        <v>308.77517499999999</v>
      </c>
      <c r="AE30">
        <v>42.351202999999998</v>
      </c>
      <c r="AF30">
        <v>130.76</v>
      </c>
      <c r="AG30">
        <v>520.64320099999998</v>
      </c>
      <c r="AH30">
        <v>52.064320000000002</v>
      </c>
      <c r="AI30">
        <v>2.3570000000000001E-2</v>
      </c>
      <c r="AJ30">
        <v>9.5930000000000008E-3</v>
      </c>
      <c r="AK30">
        <v>0.40700799999999998</v>
      </c>
      <c r="AL30">
        <v>2.2525E-2</v>
      </c>
      <c r="AM30">
        <v>2.2499999999999999E-2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60" x14ac:dyDescent="0.25">
      <c r="A31" t="s">
        <v>409</v>
      </c>
      <c r="B31" s="29">
        <v>2</v>
      </c>
      <c r="C31" t="s">
        <v>0</v>
      </c>
      <c r="D31">
        <v>10</v>
      </c>
      <c r="E31" t="s">
        <v>1</v>
      </c>
      <c r="F31" t="s">
        <v>398</v>
      </c>
      <c r="G31" t="s">
        <v>245</v>
      </c>
      <c r="H31">
        <v>35.296939999999999</v>
      </c>
      <c r="I31">
        <v>27.312190000000001</v>
      </c>
      <c r="J31" t="s">
        <v>51</v>
      </c>
      <c r="K31" s="29">
        <v>8160</v>
      </c>
      <c r="L31" s="29">
        <v>5</v>
      </c>
      <c r="M31" s="29">
        <f t="shared" si="2"/>
        <v>6.1274509803921566E-2</v>
      </c>
      <c r="N31" s="29">
        <v>3.9574999999985039E-2</v>
      </c>
      <c r="O31" s="29">
        <v>3.3566736185850262E-3</v>
      </c>
      <c r="P31" s="29">
        <v>27.390456727653813</v>
      </c>
      <c r="Q31" s="29">
        <f t="shared" si="0"/>
        <v>2.4738988958755499</v>
      </c>
      <c r="R31" s="29">
        <v>0.39243589960368336</v>
      </c>
      <c r="S31" s="29">
        <f t="shared" si="1"/>
        <v>0.27594614232875997</v>
      </c>
      <c r="T31" s="29">
        <v>0.99667876326332827</v>
      </c>
      <c r="U31" s="29">
        <v>7.00671</v>
      </c>
      <c r="V31" s="29">
        <v>73</v>
      </c>
      <c r="W31" s="29">
        <f t="shared" si="3"/>
        <v>4</v>
      </c>
      <c r="X31" s="29">
        <f t="shared" si="4"/>
        <v>6.333333333333333</v>
      </c>
      <c r="Y31" s="29">
        <f t="shared" si="5"/>
        <v>10.333333333333334</v>
      </c>
      <c r="Z31" s="29">
        <v>8</v>
      </c>
      <c r="AA31" s="29" t="s">
        <v>2274</v>
      </c>
      <c r="AC31">
        <v>8445</v>
      </c>
      <c r="AD31">
        <v>308.77517499999999</v>
      </c>
      <c r="AE31">
        <v>27.349996999999998</v>
      </c>
      <c r="AF31">
        <v>84.44</v>
      </c>
      <c r="AG31">
        <v>301.120518</v>
      </c>
      <c r="AH31">
        <v>30.112051999999998</v>
      </c>
      <c r="AI31">
        <v>3.6489000000000001E-2</v>
      </c>
      <c r="AJ31">
        <v>1.4430999999999999E-2</v>
      </c>
      <c r="AK31">
        <v>0.39550299999999999</v>
      </c>
      <c r="AL31">
        <v>3.4549999999999997E-2</v>
      </c>
      <c r="AM31">
        <v>3.2500000000000001E-2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60" x14ac:dyDescent="0.25">
      <c r="A32" t="s">
        <v>409</v>
      </c>
      <c r="B32" s="29">
        <v>2</v>
      </c>
      <c r="C32" t="s">
        <v>28</v>
      </c>
      <c r="D32">
        <v>15</v>
      </c>
      <c r="E32" t="s">
        <v>1</v>
      </c>
      <c r="F32" t="s">
        <v>398</v>
      </c>
      <c r="G32" t="s">
        <v>245</v>
      </c>
      <c r="H32">
        <v>35.296939999999999</v>
      </c>
      <c r="I32">
        <v>27.312190000000001</v>
      </c>
      <c r="J32" t="s">
        <v>51</v>
      </c>
      <c r="K32" s="29">
        <v>11080</v>
      </c>
      <c r="L32" s="29">
        <v>3490</v>
      </c>
      <c r="M32" s="29">
        <f t="shared" si="2"/>
        <v>31.498194945848372</v>
      </c>
      <c r="N32" s="29">
        <v>3.4937837837837916E-2</v>
      </c>
      <c r="O32" s="29">
        <v>1.6145600105393976</v>
      </c>
      <c r="P32" s="29">
        <v>37.191943693922092</v>
      </c>
      <c r="Q32" s="29">
        <f t="shared" si="0"/>
        <v>12.275385862143828</v>
      </c>
      <c r="R32" s="29">
        <v>1.5115928962558414</v>
      </c>
      <c r="S32" s="29">
        <f t="shared" si="1"/>
        <v>0.84321085432339804</v>
      </c>
      <c r="T32" s="29">
        <v>1.0197241585777652</v>
      </c>
      <c r="U32" s="29">
        <v>7.00671</v>
      </c>
      <c r="V32" s="29">
        <v>73</v>
      </c>
      <c r="W32" s="29">
        <f t="shared" si="3"/>
        <v>4</v>
      </c>
      <c r="X32" s="29">
        <f t="shared" si="4"/>
        <v>6.333333333333333</v>
      </c>
      <c r="Y32" s="29">
        <f t="shared" si="5"/>
        <v>10.333333333333334</v>
      </c>
      <c r="Z32" s="29">
        <v>8</v>
      </c>
      <c r="AA32" s="29" t="s">
        <v>2274</v>
      </c>
      <c r="AC32">
        <v>11466</v>
      </c>
      <c r="AD32">
        <v>308.77517499999999</v>
      </c>
      <c r="AE32">
        <v>37.133814000000001</v>
      </c>
      <c r="AF32">
        <v>114.62</v>
      </c>
      <c r="AG32">
        <v>388.70759700000002</v>
      </c>
      <c r="AH32">
        <v>38.870759999999997</v>
      </c>
      <c r="AI32">
        <v>2.6882E-2</v>
      </c>
      <c r="AJ32">
        <v>4.0653000000000002E-2</v>
      </c>
      <c r="AK32">
        <v>1.512248</v>
      </c>
      <c r="AL32">
        <v>1.2874999999999999E-2</v>
      </c>
      <c r="AM32">
        <v>7.4999999999999997E-3</v>
      </c>
      <c r="AN32">
        <v>65</v>
      </c>
      <c r="AO32">
        <v>0.210868</v>
      </c>
      <c r="AP32">
        <v>12.652084</v>
      </c>
      <c r="AQ32">
        <v>13.797314</v>
      </c>
      <c r="AR32">
        <v>0.14102500000000001</v>
      </c>
      <c r="AS32">
        <v>9.7326999999999997E-2</v>
      </c>
      <c r="AT32">
        <v>24.338462</v>
      </c>
      <c r="AU32">
        <v>17.159433</v>
      </c>
      <c r="AV32">
        <v>6.0429999999999998E-3</v>
      </c>
      <c r="AW32">
        <v>3.9459999999999999E-3</v>
      </c>
      <c r="AX32">
        <v>175.75674799999999</v>
      </c>
      <c r="AY32">
        <v>44.050772000000002</v>
      </c>
      <c r="AZ32">
        <v>600.05581700000005</v>
      </c>
      <c r="BA32">
        <v>392.26968900000003</v>
      </c>
      <c r="BB32">
        <v>4.589086</v>
      </c>
      <c r="BC32">
        <v>4.4415950000000004</v>
      </c>
      <c r="BD32">
        <v>9.2489810000000006</v>
      </c>
      <c r="BE32">
        <v>5.1451159999999998</v>
      </c>
    </row>
    <row r="33" spans="1:61" x14ac:dyDescent="0.25">
      <c r="A33" t="s">
        <v>410</v>
      </c>
      <c r="B33" s="29">
        <v>2</v>
      </c>
      <c r="C33" t="s">
        <v>2</v>
      </c>
      <c r="D33">
        <v>3</v>
      </c>
      <c r="E33" t="s">
        <v>1</v>
      </c>
      <c r="F33" t="s">
        <v>398</v>
      </c>
      <c r="G33" t="s">
        <v>245</v>
      </c>
      <c r="H33">
        <v>35.296939999999999</v>
      </c>
      <c r="I33">
        <v>27.312190000000001</v>
      </c>
      <c r="J33" t="s">
        <v>51</v>
      </c>
      <c r="K33" s="29">
        <v>14148</v>
      </c>
      <c r="L33" s="29">
        <v>14</v>
      </c>
      <c r="M33" s="29">
        <f t="shared" si="2"/>
        <v>9.8953915747808874E-2</v>
      </c>
      <c r="N33" s="29">
        <v>2.7733333333325543E-2</v>
      </c>
      <c r="O33" s="29">
        <v>7.6506541529554979E-3</v>
      </c>
      <c r="P33" s="29">
        <v>36.080484985338131</v>
      </c>
      <c r="Q33" s="29">
        <f t="shared" si="0"/>
        <v>11.163927153559868</v>
      </c>
      <c r="R33" s="29">
        <v>0.45085981544807002</v>
      </c>
      <c r="S33" s="29">
        <f t="shared" si="1"/>
        <v>0.2175222264843733</v>
      </c>
      <c r="T33" s="29">
        <v>0.8055816315084865</v>
      </c>
      <c r="U33" s="29">
        <v>7.00671</v>
      </c>
      <c r="V33" s="29">
        <v>73</v>
      </c>
      <c r="W33" s="29">
        <f t="shared" si="3"/>
        <v>4</v>
      </c>
      <c r="X33" s="29">
        <f t="shared" si="4"/>
        <v>6.333333333333333</v>
      </c>
      <c r="Y33" s="29">
        <f t="shared" si="5"/>
        <v>10.333333333333334</v>
      </c>
      <c r="Z33" s="29">
        <v>8</v>
      </c>
      <c r="AA33" s="29" t="s">
        <v>2274</v>
      </c>
      <c r="AC33">
        <v>14458</v>
      </c>
      <c r="AD33">
        <v>400.86757499999999</v>
      </c>
      <c r="AE33">
        <v>36.066772999999998</v>
      </c>
      <c r="AF33">
        <v>144.57</v>
      </c>
      <c r="AG33">
        <v>531.43387700000005</v>
      </c>
      <c r="AH33">
        <v>53.143388000000002</v>
      </c>
      <c r="AI33">
        <v>2.7723999999999999E-2</v>
      </c>
      <c r="AJ33">
        <v>1.2503E-2</v>
      </c>
      <c r="AK33">
        <v>0.45097300000000001</v>
      </c>
      <c r="AL33">
        <v>2.5925E-2</v>
      </c>
      <c r="AM33">
        <v>2.2499999999999999E-2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61" x14ac:dyDescent="0.25">
      <c r="A34" t="s">
        <v>410</v>
      </c>
      <c r="B34" s="29">
        <v>2</v>
      </c>
      <c r="C34" t="s">
        <v>12</v>
      </c>
      <c r="D34">
        <v>5</v>
      </c>
      <c r="E34" t="s">
        <v>1</v>
      </c>
      <c r="F34" t="s">
        <v>398</v>
      </c>
      <c r="G34" t="s">
        <v>245</v>
      </c>
      <c r="H34">
        <v>35.296939999999999</v>
      </c>
      <c r="I34">
        <v>27.312190000000001</v>
      </c>
      <c r="J34" t="s">
        <v>50</v>
      </c>
      <c r="K34" s="29">
        <v>10827</v>
      </c>
      <c r="L34" s="29">
        <v>33</v>
      </c>
      <c r="M34" s="29">
        <f t="shared" si="2"/>
        <v>0.30479357162648935</v>
      </c>
      <c r="N34" s="29">
        <v>3.4267857142855816E-2</v>
      </c>
      <c r="O34" s="29">
        <v>1.7851526356896161E-2</v>
      </c>
      <c r="P34" s="29">
        <v>27.611210838016394</v>
      </c>
      <c r="Q34" s="29">
        <f t="shared" si="0"/>
        <v>2.6946530062381306</v>
      </c>
      <c r="R34" s="29">
        <v>0.56868227018043027</v>
      </c>
      <c r="S34" s="29">
        <f t="shared" si="1"/>
        <v>9.9699771752013056E-2</v>
      </c>
      <c r="T34" s="29">
        <v>0.83913319569766409</v>
      </c>
      <c r="U34" s="29">
        <v>7.00671</v>
      </c>
      <c r="V34" s="29">
        <v>73</v>
      </c>
      <c r="W34" s="29">
        <f t="shared" si="3"/>
        <v>4</v>
      </c>
      <c r="X34" s="29">
        <f t="shared" si="4"/>
        <v>6.333333333333333</v>
      </c>
      <c r="Y34" s="29">
        <f t="shared" si="5"/>
        <v>10.333333333333334</v>
      </c>
      <c r="Z34" s="29">
        <v>8</v>
      </c>
      <c r="AA34" s="29" t="s">
        <v>2274</v>
      </c>
      <c r="AC34">
        <v>11012</v>
      </c>
      <c r="AD34">
        <v>400.86757499999999</v>
      </c>
      <c r="AE34">
        <v>27.470417999999999</v>
      </c>
      <c r="AF34">
        <v>110.11</v>
      </c>
      <c r="AG34">
        <v>325.30299400000001</v>
      </c>
      <c r="AH34">
        <v>32.530298999999999</v>
      </c>
      <c r="AI34">
        <v>3.6399000000000001E-2</v>
      </c>
      <c r="AJ34">
        <v>2.1179E-2</v>
      </c>
      <c r="AK34">
        <v>0.58186300000000002</v>
      </c>
      <c r="AL34">
        <v>3.2125000000000001E-2</v>
      </c>
      <c r="AM34">
        <v>2.75E-2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61" x14ac:dyDescent="0.25">
      <c r="A35" t="s">
        <v>410</v>
      </c>
      <c r="B35" s="29">
        <v>2</v>
      </c>
      <c r="C35" t="s">
        <v>0</v>
      </c>
      <c r="D35">
        <v>10</v>
      </c>
      <c r="E35" t="s">
        <v>1</v>
      </c>
      <c r="F35" t="s">
        <v>398</v>
      </c>
      <c r="G35" t="s">
        <v>245</v>
      </c>
      <c r="H35">
        <v>35.296939999999999</v>
      </c>
      <c r="I35">
        <v>27.312190000000001</v>
      </c>
      <c r="J35" t="s">
        <v>51</v>
      </c>
      <c r="K35" s="29">
        <v>24455</v>
      </c>
      <c r="L35" s="29">
        <v>0</v>
      </c>
      <c r="M35" s="29">
        <f t="shared" si="2"/>
        <v>0</v>
      </c>
      <c r="N35" s="29">
        <v>0</v>
      </c>
      <c r="O35" s="29">
        <v>0</v>
      </c>
      <c r="P35" s="29">
        <v>62.365582436842239</v>
      </c>
      <c r="Q35" s="29">
        <f t="shared" si="0"/>
        <v>37.449024605063975</v>
      </c>
      <c r="R35" s="29">
        <v>0.39595048957178236</v>
      </c>
      <c r="S35" s="29">
        <f t="shared" si="1"/>
        <v>0.27243155236066097</v>
      </c>
      <c r="T35" s="29">
        <v>0.79457734764022592</v>
      </c>
      <c r="U35" s="29">
        <v>7.00671</v>
      </c>
      <c r="V35" s="29">
        <v>73</v>
      </c>
      <c r="W35" s="29">
        <f t="shared" si="3"/>
        <v>4</v>
      </c>
      <c r="X35" s="29">
        <f t="shared" si="4"/>
        <v>6.333333333333333</v>
      </c>
      <c r="Y35" s="29">
        <f t="shared" si="5"/>
        <v>10.333333333333334</v>
      </c>
      <c r="Z35" s="29">
        <v>8</v>
      </c>
      <c r="AA35" s="29" t="s">
        <v>2274</v>
      </c>
      <c r="AC35">
        <v>25028</v>
      </c>
      <c r="AD35">
        <v>400.86757499999999</v>
      </c>
      <c r="AE35">
        <v>62.434583000000003</v>
      </c>
      <c r="AF35">
        <v>250.27</v>
      </c>
      <c r="AG35">
        <v>1378.9902669999999</v>
      </c>
      <c r="AH35">
        <v>137.89902699999999</v>
      </c>
      <c r="AI35">
        <v>1.6015000000000001E-2</v>
      </c>
      <c r="AJ35">
        <v>6.3410000000000003E-3</v>
      </c>
      <c r="AK35">
        <v>0.39596799999999999</v>
      </c>
      <c r="AL35">
        <v>1.4999999999999999E-2</v>
      </c>
      <c r="AM35">
        <v>1.2500000000000001E-2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61" x14ac:dyDescent="0.25">
      <c r="A36" t="s">
        <v>410</v>
      </c>
      <c r="B36" s="29">
        <v>2</v>
      </c>
      <c r="C36" t="s">
        <v>13</v>
      </c>
      <c r="D36">
        <v>11</v>
      </c>
      <c r="E36" t="s">
        <v>1</v>
      </c>
      <c r="F36" t="s">
        <v>398</v>
      </c>
      <c r="G36" t="s">
        <v>245</v>
      </c>
      <c r="H36">
        <v>35.296939999999999</v>
      </c>
      <c r="I36">
        <v>27.312190000000001</v>
      </c>
      <c r="J36" t="s">
        <v>51</v>
      </c>
      <c r="K36" s="29">
        <v>1863</v>
      </c>
      <c r="L36" s="29">
        <v>322</v>
      </c>
      <c r="M36" s="29">
        <f t="shared" si="2"/>
        <v>17.283950617283949</v>
      </c>
      <c r="N36" s="29">
        <v>0.14936628787878753</v>
      </c>
      <c r="O36" s="29">
        <v>0.16831439136502097</v>
      </c>
      <c r="P36" s="29">
        <v>4.7510562289853642</v>
      </c>
      <c r="Q36" s="29">
        <f t="shared" si="0"/>
        <v>20.165501602792901</v>
      </c>
      <c r="R36" s="29">
        <v>1.1826089923454293</v>
      </c>
      <c r="S36" s="29">
        <f t="shared" si="1"/>
        <v>0.51422695041298594</v>
      </c>
      <c r="U36" s="29">
        <v>7.00671</v>
      </c>
      <c r="V36" s="29">
        <v>73</v>
      </c>
      <c r="W36" s="29">
        <f t="shared" si="3"/>
        <v>4</v>
      </c>
      <c r="X36" s="29">
        <f t="shared" si="4"/>
        <v>6.333333333333333</v>
      </c>
      <c r="Y36" s="29">
        <f t="shared" si="5"/>
        <v>10.333333333333334</v>
      </c>
      <c r="Z36" s="29">
        <v>8</v>
      </c>
      <c r="AA36" s="29" t="s">
        <v>2274</v>
      </c>
      <c r="AC36">
        <v>1916</v>
      </c>
      <c r="AD36">
        <v>400.86757499999999</v>
      </c>
      <c r="AE36">
        <v>4.7796329999999996</v>
      </c>
      <c r="AF36">
        <v>17.3</v>
      </c>
      <c r="AG36">
        <v>14.41076</v>
      </c>
      <c r="AH36">
        <v>1.441076</v>
      </c>
      <c r="AI36">
        <v>0.20918500000000001</v>
      </c>
      <c r="AJ36">
        <v>0.24629999999999999</v>
      </c>
      <c r="AK36">
        <v>1.1774249999999999</v>
      </c>
      <c r="AL36">
        <v>0.12637499999999999</v>
      </c>
      <c r="AM36">
        <v>5.2499999999999998E-2</v>
      </c>
      <c r="AN36">
        <v>5</v>
      </c>
      <c r="AO36">
        <v>1.2473E-2</v>
      </c>
      <c r="AP36">
        <v>0.74837699999999996</v>
      </c>
      <c r="AQ36">
        <v>3.3402919999999998</v>
      </c>
      <c r="AR36">
        <v>0.479045</v>
      </c>
      <c r="AS36">
        <v>0.53472299999999995</v>
      </c>
      <c r="AT36">
        <v>12.8</v>
      </c>
      <c r="AU36">
        <v>6.6105980000000004</v>
      </c>
      <c r="AV36">
        <v>4.0597000000000001E-2</v>
      </c>
      <c r="AW36">
        <v>3.7636999999999997E-2</v>
      </c>
      <c r="AX36">
        <v>49.455468000000003</v>
      </c>
      <c r="AY36">
        <v>29.475062999999999</v>
      </c>
      <c r="AZ36">
        <v>138.03024400000001</v>
      </c>
      <c r="BA36">
        <v>60.146386999999997</v>
      </c>
      <c r="BB36">
        <v>34.940855999999997</v>
      </c>
      <c r="BC36">
        <v>4.7462530000000003</v>
      </c>
      <c r="BD36">
        <v>7.0528589999999998</v>
      </c>
      <c r="BE36">
        <v>0.69985399999999998</v>
      </c>
    </row>
    <row r="37" spans="1:61" x14ac:dyDescent="0.25">
      <c r="A37" t="s">
        <v>410</v>
      </c>
      <c r="B37" s="29">
        <v>2</v>
      </c>
      <c r="C37" t="s">
        <v>10</v>
      </c>
      <c r="D37">
        <v>13</v>
      </c>
      <c r="E37" t="s">
        <v>1</v>
      </c>
      <c r="F37" t="s">
        <v>398</v>
      </c>
      <c r="G37" t="s">
        <v>245</v>
      </c>
      <c r="H37">
        <v>35.296939999999999</v>
      </c>
      <c r="I37">
        <v>27.312190000000001</v>
      </c>
      <c r="J37" t="s">
        <v>51</v>
      </c>
      <c r="K37" s="29">
        <v>9651</v>
      </c>
      <c r="L37" s="29">
        <v>28</v>
      </c>
      <c r="M37" s="29">
        <f t="shared" si="2"/>
        <v>0.29012537560874518</v>
      </c>
      <c r="N37" s="29">
        <v>3.1229166666664792E-2</v>
      </c>
      <c r="O37" s="29">
        <v>1.5301308305910996E-2</v>
      </c>
      <c r="P37" s="29">
        <v>24.612154410057837</v>
      </c>
      <c r="Q37" s="29">
        <f t="shared" si="0"/>
        <v>0.30440342172042634</v>
      </c>
      <c r="R37" s="29">
        <v>1.2109040944274572</v>
      </c>
      <c r="S37" s="29">
        <f t="shared" si="1"/>
        <v>0.54252205249501384</v>
      </c>
      <c r="T37" s="29">
        <v>0.81586642836477663</v>
      </c>
      <c r="U37" s="29">
        <v>7.00671</v>
      </c>
      <c r="V37" s="29">
        <v>73</v>
      </c>
      <c r="W37" s="29">
        <f t="shared" si="3"/>
        <v>4</v>
      </c>
      <c r="X37" s="29">
        <f t="shared" si="4"/>
        <v>6.333333333333333</v>
      </c>
      <c r="Y37" s="29">
        <f t="shared" si="5"/>
        <v>10.333333333333334</v>
      </c>
      <c r="Z37" s="29">
        <v>8</v>
      </c>
      <c r="AA37" s="29" t="s">
        <v>2274</v>
      </c>
      <c r="AC37">
        <v>9877</v>
      </c>
      <c r="AD37">
        <v>400.86757499999999</v>
      </c>
      <c r="AE37">
        <v>24.639059</v>
      </c>
      <c r="AF37">
        <v>98.56</v>
      </c>
      <c r="AG37">
        <v>305.95716399999998</v>
      </c>
      <c r="AH37">
        <v>30.595715999999999</v>
      </c>
      <c r="AI37">
        <v>4.0573999999999999E-2</v>
      </c>
      <c r="AJ37">
        <v>4.8799000000000002E-2</v>
      </c>
      <c r="AK37">
        <v>1.2027129999999999</v>
      </c>
      <c r="AL37">
        <v>3.0525E-2</v>
      </c>
      <c r="AM37">
        <v>2.75E-2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61" x14ac:dyDescent="0.25">
      <c r="A38" t="s">
        <v>410</v>
      </c>
      <c r="B38" s="29">
        <v>2</v>
      </c>
      <c r="C38" t="s">
        <v>5</v>
      </c>
      <c r="D38">
        <v>14</v>
      </c>
      <c r="E38" t="s">
        <v>1</v>
      </c>
      <c r="F38" t="s">
        <v>398</v>
      </c>
      <c r="G38" t="s">
        <v>245</v>
      </c>
      <c r="H38">
        <v>35.296939999999999</v>
      </c>
      <c r="I38">
        <v>27.312190000000001</v>
      </c>
      <c r="J38" t="s">
        <v>52</v>
      </c>
      <c r="K38" s="29">
        <v>16124</v>
      </c>
      <c r="L38" s="29">
        <v>24</v>
      </c>
      <c r="M38" s="29">
        <f t="shared" si="2"/>
        <v>0.14884644008930786</v>
      </c>
      <c r="N38" s="29">
        <v>2.1804999999994835E-2</v>
      </c>
      <c r="O38" s="29">
        <v>1.275109025492583E-2</v>
      </c>
      <c r="P38" s="29">
        <v>41.119715854084816</v>
      </c>
      <c r="Q38" s="29">
        <f t="shared" si="0"/>
        <v>16.203158022306553</v>
      </c>
      <c r="R38" s="29">
        <v>0.43253300134599887</v>
      </c>
      <c r="S38" s="29">
        <f t="shared" si="1"/>
        <v>0.23584904058644446</v>
      </c>
      <c r="T38" s="29">
        <v>0.84626370440165899</v>
      </c>
      <c r="U38" s="29">
        <v>7.00671</v>
      </c>
      <c r="V38" s="29">
        <v>73</v>
      </c>
      <c r="W38" s="29">
        <f t="shared" si="3"/>
        <v>4</v>
      </c>
      <c r="X38" s="29">
        <f t="shared" si="4"/>
        <v>6.333333333333333</v>
      </c>
      <c r="Y38" s="29">
        <f t="shared" si="5"/>
        <v>10.333333333333334</v>
      </c>
      <c r="Z38" s="29">
        <v>8</v>
      </c>
      <c r="AA38" s="29" t="s">
        <v>2274</v>
      </c>
      <c r="AC38">
        <v>16526</v>
      </c>
      <c r="AD38">
        <v>400.86757499999999</v>
      </c>
      <c r="AE38">
        <v>41.225583999999998</v>
      </c>
      <c r="AF38">
        <v>165.25</v>
      </c>
      <c r="AG38">
        <v>632.62466600000005</v>
      </c>
      <c r="AH38">
        <v>63.262467000000001</v>
      </c>
      <c r="AI38">
        <v>2.4253E-2</v>
      </c>
      <c r="AJ38">
        <v>1.0472E-2</v>
      </c>
      <c r="AK38">
        <v>0.43178</v>
      </c>
      <c r="AL38">
        <v>2.2875E-2</v>
      </c>
      <c r="AM38">
        <v>2.2499999999999999E-2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61" x14ac:dyDescent="0.25">
      <c r="A39" t="s">
        <v>411</v>
      </c>
      <c r="B39" s="29">
        <v>2</v>
      </c>
      <c r="C39" t="s">
        <v>9</v>
      </c>
      <c r="D39">
        <v>2</v>
      </c>
      <c r="E39" t="s">
        <v>1</v>
      </c>
      <c r="F39" t="s">
        <v>398</v>
      </c>
      <c r="G39" t="s">
        <v>245</v>
      </c>
      <c r="H39">
        <v>35.296939999999999</v>
      </c>
      <c r="I39">
        <v>27.312190000000001</v>
      </c>
      <c r="J39" t="s">
        <v>51</v>
      </c>
      <c r="K39" s="29">
        <v>4218</v>
      </c>
      <c r="L39" s="29">
        <v>18</v>
      </c>
      <c r="M39" s="29">
        <f t="shared" si="2"/>
        <v>0.42674253200568996</v>
      </c>
      <c r="N39" s="29">
        <v>1.9731249999999534E-2</v>
      </c>
      <c r="O39" s="29">
        <v>3.9935469640071351E-2</v>
      </c>
      <c r="P39" s="29">
        <v>42.11195273545524</v>
      </c>
      <c r="Q39" s="29">
        <f t="shared" si="0"/>
        <v>17.195394903676977</v>
      </c>
      <c r="R39" s="29">
        <v>0.49390875679021268</v>
      </c>
      <c r="S39" s="29">
        <f t="shared" si="1"/>
        <v>0.17447328514223065</v>
      </c>
      <c r="U39" s="29">
        <v>7.00671</v>
      </c>
      <c r="V39" s="29">
        <v>73</v>
      </c>
      <c r="W39" s="29">
        <f t="shared" si="3"/>
        <v>4</v>
      </c>
      <c r="X39" s="29">
        <f t="shared" si="4"/>
        <v>6.333333333333333</v>
      </c>
      <c r="Y39" s="29">
        <f t="shared" si="5"/>
        <v>10.333333333333334</v>
      </c>
      <c r="Z39" s="29">
        <v>8</v>
      </c>
      <c r="AA39" s="29" t="s">
        <v>2274</v>
      </c>
      <c r="AC39">
        <v>13782</v>
      </c>
      <c r="AD39">
        <v>330.70352500000001</v>
      </c>
      <c r="AE39">
        <v>41.674790000000002</v>
      </c>
      <c r="AF39">
        <v>137.81</v>
      </c>
      <c r="AG39">
        <v>565.54817100000002</v>
      </c>
      <c r="AH39">
        <v>56.554817</v>
      </c>
      <c r="AI39">
        <v>2.3966000000000001E-2</v>
      </c>
      <c r="AJ39">
        <v>1.1967E-2</v>
      </c>
      <c r="AK39">
        <v>0.499334</v>
      </c>
      <c r="AL39">
        <v>2.1700000000000001E-2</v>
      </c>
      <c r="AM39">
        <v>2.2499999999999999E-2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61" x14ac:dyDescent="0.25">
      <c r="A40" t="s">
        <v>411</v>
      </c>
      <c r="B40" s="29">
        <v>2</v>
      </c>
      <c r="C40" t="s">
        <v>13</v>
      </c>
      <c r="D40">
        <v>11</v>
      </c>
      <c r="E40" t="s">
        <v>1</v>
      </c>
      <c r="F40" t="s">
        <v>398</v>
      </c>
      <c r="G40" t="s">
        <v>245</v>
      </c>
      <c r="H40">
        <v>35.296939999999999</v>
      </c>
      <c r="I40">
        <v>27.312190000000001</v>
      </c>
      <c r="J40" t="s">
        <v>50</v>
      </c>
      <c r="K40" s="29">
        <v>2335</v>
      </c>
      <c r="L40" s="29">
        <v>3</v>
      </c>
      <c r="M40" s="29">
        <f t="shared" si="2"/>
        <v>0.1284796573875803</v>
      </c>
      <c r="N40" s="29">
        <v>1.1050000000011551E-2</v>
      </c>
      <c r="O40" s="29">
        <v>9.9838674100178378E-3</v>
      </c>
      <c r="P40" s="29">
        <v>23.312330402391652</v>
      </c>
      <c r="Q40" s="29">
        <f t="shared" si="0"/>
        <v>1.6042274293866114</v>
      </c>
      <c r="R40" s="29">
        <v>0.52953947663023226</v>
      </c>
      <c r="S40" s="29">
        <f t="shared" si="1"/>
        <v>0.13884256530221106</v>
      </c>
      <c r="U40" s="29">
        <v>7.00671</v>
      </c>
      <c r="V40" s="29">
        <v>73</v>
      </c>
      <c r="W40" s="29">
        <f t="shared" si="3"/>
        <v>4</v>
      </c>
      <c r="X40" s="29">
        <f t="shared" si="4"/>
        <v>6.333333333333333</v>
      </c>
      <c r="Y40" s="29">
        <f t="shared" si="5"/>
        <v>10.333333333333334</v>
      </c>
      <c r="Z40" s="29">
        <v>8</v>
      </c>
      <c r="AA40" s="29" t="s">
        <v>2274</v>
      </c>
      <c r="AC40">
        <v>7664</v>
      </c>
      <c r="AD40">
        <v>330.70352500000001</v>
      </c>
      <c r="AE40">
        <v>23.174835999999999</v>
      </c>
      <c r="AF40">
        <v>76.63</v>
      </c>
      <c r="AG40">
        <v>205.68177600000001</v>
      </c>
      <c r="AH40">
        <v>20.568178</v>
      </c>
      <c r="AI40">
        <v>4.3102000000000001E-2</v>
      </c>
      <c r="AJ40">
        <v>2.383E-2</v>
      </c>
      <c r="AK40">
        <v>0.55288599999999999</v>
      </c>
      <c r="AL40">
        <v>3.7725000000000002E-2</v>
      </c>
      <c r="AM40">
        <v>2.75E-2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61" x14ac:dyDescent="0.25">
      <c r="A41" t="s">
        <v>411</v>
      </c>
      <c r="B41" s="29">
        <v>2</v>
      </c>
      <c r="C41" t="s">
        <v>4</v>
      </c>
      <c r="D41">
        <v>12</v>
      </c>
      <c r="E41" t="s">
        <v>1</v>
      </c>
      <c r="F41" t="s">
        <v>398</v>
      </c>
      <c r="G41" t="s">
        <v>245</v>
      </c>
      <c r="H41">
        <v>35.296939999999999</v>
      </c>
      <c r="I41">
        <v>27.312190000000001</v>
      </c>
      <c r="J41" t="s">
        <v>52</v>
      </c>
      <c r="K41" s="29">
        <v>3754</v>
      </c>
      <c r="L41" s="29">
        <v>8</v>
      </c>
      <c r="M41" s="29">
        <f t="shared" si="2"/>
        <v>0.21310602024507191</v>
      </c>
      <c r="N41" s="29">
        <v>1.4874999999989313E-2</v>
      </c>
      <c r="O41" s="29">
        <v>1.9967734820035676E-2</v>
      </c>
      <c r="P41" s="29">
        <v>37.479438257206965</v>
      </c>
      <c r="Q41" s="29">
        <f t="shared" si="0"/>
        <v>12.562880425428702</v>
      </c>
      <c r="R41" s="29">
        <v>0.41567496633557566</v>
      </c>
      <c r="S41" s="29">
        <f t="shared" si="1"/>
        <v>0.25270707559686767</v>
      </c>
      <c r="U41" s="29">
        <v>7.00671</v>
      </c>
      <c r="V41" s="29">
        <v>73</v>
      </c>
      <c r="W41" s="29">
        <f t="shared" si="3"/>
        <v>4</v>
      </c>
      <c r="X41" s="29">
        <f t="shared" si="4"/>
        <v>6.333333333333333</v>
      </c>
      <c r="Y41" s="29">
        <f t="shared" si="5"/>
        <v>10.333333333333334</v>
      </c>
      <c r="Z41" s="29">
        <v>8</v>
      </c>
      <c r="AA41" s="29" t="s">
        <v>2274</v>
      </c>
      <c r="AC41">
        <v>12225</v>
      </c>
      <c r="AD41">
        <v>330.70352500000001</v>
      </c>
      <c r="AE41">
        <v>36.966645999999997</v>
      </c>
      <c r="AF41">
        <v>122.24</v>
      </c>
      <c r="AG41">
        <v>450.56083100000001</v>
      </c>
      <c r="AH41">
        <v>45.056083000000001</v>
      </c>
      <c r="AI41">
        <v>2.7019999999999999E-2</v>
      </c>
      <c r="AJ41">
        <v>1.1302E-2</v>
      </c>
      <c r="AK41">
        <v>0.41828700000000002</v>
      </c>
      <c r="AL41">
        <v>2.5399999999999999E-2</v>
      </c>
      <c r="AM41">
        <v>2.2499999999999999E-2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61" x14ac:dyDescent="0.25">
      <c r="A42" t="s">
        <v>411</v>
      </c>
      <c r="B42" s="29">
        <v>2</v>
      </c>
      <c r="C42" t="s">
        <v>5</v>
      </c>
      <c r="D42">
        <v>14</v>
      </c>
      <c r="E42" t="s">
        <v>1</v>
      </c>
      <c r="F42" t="s">
        <v>398</v>
      </c>
      <c r="G42" t="s">
        <v>245</v>
      </c>
      <c r="H42">
        <v>35.296939999999999</v>
      </c>
      <c r="I42">
        <v>27.312190000000001</v>
      </c>
      <c r="J42" t="s">
        <v>51</v>
      </c>
      <c r="K42" s="29">
        <v>6802</v>
      </c>
      <c r="L42" s="29">
        <v>0</v>
      </c>
      <c r="M42" s="29">
        <f t="shared" si="2"/>
        <v>0</v>
      </c>
      <c r="N42" s="29">
        <v>0</v>
      </c>
      <c r="O42" s="29">
        <v>0</v>
      </c>
      <c r="P42" s="29">
        <v>67.910266122941337</v>
      </c>
      <c r="Q42" s="29">
        <f t="shared" si="0"/>
        <v>42.993708291163074</v>
      </c>
      <c r="R42" s="29">
        <v>0.48805837924748091</v>
      </c>
      <c r="S42" s="29">
        <f t="shared" si="1"/>
        <v>0.18032366268496242</v>
      </c>
      <c r="U42" s="29">
        <v>7.00671</v>
      </c>
      <c r="V42" s="29">
        <v>73</v>
      </c>
      <c r="W42" s="29">
        <f t="shared" si="3"/>
        <v>4</v>
      </c>
      <c r="X42" s="29">
        <f t="shared" si="4"/>
        <v>6.333333333333333</v>
      </c>
      <c r="Y42" s="29">
        <f t="shared" si="5"/>
        <v>10.333333333333334</v>
      </c>
      <c r="Z42" s="29">
        <v>8</v>
      </c>
      <c r="AA42" s="29" t="s">
        <v>2274</v>
      </c>
      <c r="AC42">
        <v>22695</v>
      </c>
      <c r="AD42">
        <v>330.70352500000001</v>
      </c>
      <c r="AE42">
        <v>68.626423000000003</v>
      </c>
      <c r="AF42">
        <v>226.93</v>
      </c>
      <c r="AG42">
        <v>1339.5015960000001</v>
      </c>
      <c r="AH42">
        <v>133.95016000000001</v>
      </c>
      <c r="AI42">
        <v>1.4555E-2</v>
      </c>
      <c r="AJ42">
        <v>7.2769999999999996E-3</v>
      </c>
      <c r="AK42">
        <v>0.49995400000000001</v>
      </c>
      <c r="AL42">
        <v>1.37E-2</v>
      </c>
      <c r="AM42">
        <v>1.2500000000000001E-2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61" x14ac:dyDescent="0.25">
      <c r="A43" t="s">
        <v>411</v>
      </c>
      <c r="B43" s="29">
        <v>2</v>
      </c>
      <c r="C43" t="s">
        <v>11</v>
      </c>
      <c r="D43">
        <v>16</v>
      </c>
      <c r="E43" t="s">
        <v>1</v>
      </c>
      <c r="F43" t="s">
        <v>398</v>
      </c>
      <c r="G43" t="s">
        <v>245</v>
      </c>
      <c r="H43">
        <v>35.296939999999999</v>
      </c>
      <c r="I43">
        <v>27.312190000000001</v>
      </c>
      <c r="J43" t="s">
        <v>51</v>
      </c>
      <c r="K43" s="29">
        <v>691</v>
      </c>
      <c r="L43" s="29">
        <v>66</v>
      </c>
      <c r="M43" s="29">
        <f t="shared" si="2"/>
        <v>9.5513748191027492</v>
      </c>
      <c r="N43" s="29">
        <v>0.12687083333332971</v>
      </c>
      <c r="O43" s="29">
        <v>0.11980640892021405</v>
      </c>
      <c r="P43" s="29">
        <v>6.8988523803223254</v>
      </c>
      <c r="Q43" s="29">
        <f t="shared" si="0"/>
        <v>18.017705451455939</v>
      </c>
      <c r="R43" s="29">
        <v>0.99983973250186942</v>
      </c>
      <c r="S43" s="29">
        <f t="shared" si="1"/>
        <v>0.33145769056942609</v>
      </c>
      <c r="U43" s="29">
        <v>7.00671</v>
      </c>
      <c r="V43" s="29">
        <v>73</v>
      </c>
      <c r="W43" s="29">
        <f t="shared" si="3"/>
        <v>4</v>
      </c>
      <c r="X43" s="29">
        <f t="shared" si="4"/>
        <v>6.333333333333333</v>
      </c>
      <c r="Y43" s="29">
        <f t="shared" si="5"/>
        <v>10.333333333333334</v>
      </c>
      <c r="Z43" s="29">
        <v>8</v>
      </c>
      <c r="AA43" s="29" t="s">
        <v>2274</v>
      </c>
      <c r="AC43">
        <v>2283</v>
      </c>
      <c r="AD43">
        <v>330.70352500000001</v>
      </c>
      <c r="AE43">
        <v>6.9034639999999996</v>
      </c>
      <c r="AF43">
        <v>22.08</v>
      </c>
      <c r="AG43">
        <v>22.135346999999999</v>
      </c>
      <c r="AH43">
        <v>2.2135349999999998</v>
      </c>
      <c r="AI43">
        <v>0.144728</v>
      </c>
      <c r="AJ43">
        <v>0.143209</v>
      </c>
      <c r="AK43">
        <v>0.98949900000000002</v>
      </c>
      <c r="AL43">
        <v>0.101425</v>
      </c>
      <c r="AM43">
        <v>3.7499999999999999E-2</v>
      </c>
      <c r="AN43">
        <v>2</v>
      </c>
      <c r="AO43">
        <v>6.0480000000000004E-3</v>
      </c>
      <c r="AP43">
        <v>0.36286299999999999</v>
      </c>
      <c r="AQ43">
        <v>2.0148929999999998</v>
      </c>
      <c r="AR43">
        <v>1.240963</v>
      </c>
      <c r="AS43">
        <v>1.569618</v>
      </c>
      <c r="AT43">
        <v>23</v>
      </c>
      <c r="AU43">
        <v>19.79899</v>
      </c>
      <c r="AV43">
        <v>5.6406999999999999E-2</v>
      </c>
      <c r="AW43">
        <v>3.8221999999999999E-2</v>
      </c>
      <c r="AX43">
        <v>38.173684999999999</v>
      </c>
      <c r="AY43">
        <v>32.329028000000001</v>
      </c>
      <c r="AZ43">
        <v>120.47778599999999</v>
      </c>
      <c r="BA43">
        <v>39.131801000000003</v>
      </c>
      <c r="BB43">
        <v>255.74770000000001</v>
      </c>
      <c r="BC43">
        <v>0</v>
      </c>
      <c r="BD43">
        <v>5.7362289999999998</v>
      </c>
      <c r="BE43">
        <v>0.47140500000000002</v>
      </c>
    </row>
    <row r="44" spans="1:61" x14ac:dyDescent="0.25">
      <c r="A44" t="s">
        <v>412</v>
      </c>
      <c r="B44" s="29">
        <v>2</v>
      </c>
      <c r="C44" t="s">
        <v>9</v>
      </c>
      <c r="D44">
        <v>2</v>
      </c>
      <c r="E44" t="s">
        <v>1</v>
      </c>
      <c r="F44" t="s">
        <v>398</v>
      </c>
      <c r="G44" t="s">
        <v>245</v>
      </c>
      <c r="H44">
        <v>35.296939999999999</v>
      </c>
      <c r="I44">
        <v>27.312190000000001</v>
      </c>
      <c r="J44" t="s">
        <v>51</v>
      </c>
      <c r="K44" s="29">
        <v>10587</v>
      </c>
      <c r="L44" s="29">
        <v>0</v>
      </c>
      <c r="M44" s="29">
        <f t="shared" si="2"/>
        <v>0</v>
      </c>
      <c r="N44" s="29">
        <v>0</v>
      </c>
      <c r="O44" s="29">
        <v>0</v>
      </c>
      <c r="P44" s="29">
        <v>35.360611017323741</v>
      </c>
      <c r="Q44" s="29">
        <f t="shared" si="0"/>
        <v>10.444053185545478</v>
      </c>
      <c r="R44" s="29">
        <v>0.42195709338493403</v>
      </c>
      <c r="S44" s="29">
        <f t="shared" si="1"/>
        <v>0.24642494854750929</v>
      </c>
      <c r="T44" s="29">
        <v>1.0033886847244844</v>
      </c>
      <c r="U44" s="29">
        <v>7.00671</v>
      </c>
      <c r="V44" s="29">
        <v>73</v>
      </c>
      <c r="W44" s="29">
        <f t="shared" si="3"/>
        <v>4</v>
      </c>
      <c r="X44" s="29">
        <f t="shared" si="4"/>
        <v>6.333333333333333</v>
      </c>
      <c r="Y44" s="29">
        <f t="shared" si="5"/>
        <v>10.333333333333334</v>
      </c>
      <c r="Z44" s="29">
        <v>8</v>
      </c>
      <c r="AA44" s="29" t="s">
        <v>2274</v>
      </c>
      <c r="AC44">
        <v>10691</v>
      </c>
      <c r="AD44">
        <v>302.38982499999997</v>
      </c>
      <c r="AE44">
        <v>35.355026000000002</v>
      </c>
      <c r="AF44">
        <v>106.9</v>
      </c>
      <c r="AG44">
        <v>388.03746000000001</v>
      </c>
      <c r="AH44">
        <v>38.803745999999997</v>
      </c>
      <c r="AI44">
        <v>2.8281000000000001E-2</v>
      </c>
      <c r="AJ44">
        <v>1.1934E-2</v>
      </c>
      <c r="AK44">
        <v>0.42197200000000001</v>
      </c>
      <c r="AL44">
        <v>2.6624999999999999E-2</v>
      </c>
      <c r="AM44">
        <v>2.75E-2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61" x14ac:dyDescent="0.25">
      <c r="A45" t="s">
        <v>412</v>
      </c>
      <c r="B45" s="29">
        <v>2</v>
      </c>
      <c r="C45" t="s">
        <v>10</v>
      </c>
      <c r="D45">
        <v>13</v>
      </c>
      <c r="E45" t="s">
        <v>1</v>
      </c>
      <c r="F45" t="s">
        <v>398</v>
      </c>
      <c r="G45" t="s">
        <v>245</v>
      </c>
      <c r="H45">
        <v>35.296939999999999</v>
      </c>
      <c r="I45">
        <v>27.312190000000001</v>
      </c>
      <c r="J45" t="s">
        <v>50</v>
      </c>
      <c r="K45" s="29">
        <v>20868</v>
      </c>
      <c r="L45" s="29">
        <v>0</v>
      </c>
      <c r="M45" s="29">
        <f t="shared" si="2"/>
        <v>0</v>
      </c>
      <c r="N45" s="29">
        <v>0</v>
      </c>
      <c r="O45" s="29">
        <v>0</v>
      </c>
      <c r="P45" s="29">
        <v>69.699181138142237</v>
      </c>
      <c r="Q45" s="29">
        <f t="shared" si="0"/>
        <v>44.782623306363973</v>
      </c>
      <c r="R45" s="29">
        <v>0.31360532487796422</v>
      </c>
      <c r="S45" s="29">
        <f t="shared" si="1"/>
        <v>0.35477671705447911</v>
      </c>
      <c r="T45" s="29">
        <v>1.0033886847244844</v>
      </c>
      <c r="U45" s="29">
        <v>7.00671</v>
      </c>
      <c r="V45" s="29">
        <v>73</v>
      </c>
      <c r="W45" s="29">
        <f t="shared" si="3"/>
        <v>4</v>
      </c>
      <c r="X45" s="29">
        <f t="shared" si="4"/>
        <v>6.333333333333333</v>
      </c>
      <c r="Y45" s="29">
        <f t="shared" si="5"/>
        <v>10.333333333333334</v>
      </c>
      <c r="Z45" s="29">
        <v>8</v>
      </c>
      <c r="AA45" s="29" t="s">
        <v>2274</v>
      </c>
      <c r="AC45">
        <v>21066</v>
      </c>
      <c r="AD45">
        <v>302.38982499999997</v>
      </c>
      <c r="AE45">
        <v>69.665042</v>
      </c>
      <c r="AF45">
        <v>210.65</v>
      </c>
      <c r="AG45">
        <v>1279.317618</v>
      </c>
      <c r="AH45">
        <v>127.93176200000001</v>
      </c>
      <c r="AI45">
        <v>1.4352E-2</v>
      </c>
      <c r="AJ45">
        <v>4.4970000000000001E-3</v>
      </c>
      <c r="AK45">
        <v>0.31335000000000002</v>
      </c>
      <c r="AL45">
        <v>1.38E-2</v>
      </c>
      <c r="AM45">
        <v>1.2500000000000001E-2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61" x14ac:dyDescent="0.25">
      <c r="A46" t="s">
        <v>413</v>
      </c>
      <c r="B46" s="29">
        <v>2</v>
      </c>
      <c r="C46" t="s">
        <v>9</v>
      </c>
      <c r="D46">
        <v>2</v>
      </c>
      <c r="E46" t="s">
        <v>1</v>
      </c>
      <c r="F46" t="s">
        <v>398</v>
      </c>
      <c r="G46" t="s">
        <v>245</v>
      </c>
      <c r="H46">
        <v>35.296939999999999</v>
      </c>
      <c r="I46">
        <v>27.312190000000001</v>
      </c>
      <c r="J46" t="s">
        <v>51</v>
      </c>
      <c r="K46" s="29">
        <v>10961</v>
      </c>
      <c r="L46" s="29">
        <v>113</v>
      </c>
      <c r="M46" s="29">
        <f t="shared" si="2"/>
        <v>1.0309278350515463</v>
      </c>
      <c r="N46" s="29">
        <v>3.1176136363636333E-2</v>
      </c>
      <c r="O46" s="29">
        <v>7.1573172808578278E-2</v>
      </c>
      <c r="P46" s="29">
        <v>35.659706688855749</v>
      </c>
      <c r="Q46" s="29">
        <f t="shared" si="0"/>
        <v>10.743148857077486</v>
      </c>
      <c r="R46" s="29">
        <v>0.53006500282910729</v>
      </c>
      <c r="S46" s="29">
        <f t="shared" si="1"/>
        <v>0.13831703910333604</v>
      </c>
      <c r="T46" s="29">
        <v>1.0118727855963925</v>
      </c>
      <c r="U46" s="29">
        <v>7.00671</v>
      </c>
      <c r="V46" s="29">
        <v>73</v>
      </c>
      <c r="W46" s="29">
        <f t="shared" si="3"/>
        <v>4</v>
      </c>
      <c r="X46" s="29">
        <f t="shared" si="4"/>
        <v>6.333333333333333</v>
      </c>
      <c r="Y46" s="29">
        <f t="shared" si="5"/>
        <v>10.333333333333334</v>
      </c>
      <c r="Z46" s="29">
        <v>8</v>
      </c>
      <c r="AA46" s="29" t="s">
        <v>2274</v>
      </c>
      <c r="AC46">
        <v>11078</v>
      </c>
      <c r="AD46">
        <v>310.60045000000002</v>
      </c>
      <c r="AE46">
        <v>35.666400000000003</v>
      </c>
      <c r="AF46">
        <v>110.77</v>
      </c>
      <c r="AG46">
        <v>345.685113</v>
      </c>
      <c r="AH46">
        <v>34.568511000000001</v>
      </c>
      <c r="AI46">
        <v>2.7987999999999999E-2</v>
      </c>
      <c r="AJ46">
        <v>1.4832E-2</v>
      </c>
      <c r="AK46">
        <v>0.52993999999999997</v>
      </c>
      <c r="AL46">
        <v>2.6575000000000001E-2</v>
      </c>
      <c r="AM46">
        <v>2.75E-2</v>
      </c>
      <c r="AN46">
        <v>2</v>
      </c>
      <c r="AO46">
        <v>6.4390000000000003E-3</v>
      </c>
      <c r="AP46">
        <v>0.38634800000000002</v>
      </c>
      <c r="AQ46">
        <v>0.50550600000000001</v>
      </c>
      <c r="AR46">
        <v>0.28215000000000001</v>
      </c>
      <c r="AS46">
        <v>0.15238199999999999</v>
      </c>
      <c r="AT46">
        <v>28</v>
      </c>
      <c r="AU46">
        <v>11.313708</v>
      </c>
      <c r="AV46">
        <v>1.0449999999999999E-2</v>
      </c>
      <c r="AW46">
        <v>4.267E-3</v>
      </c>
      <c r="AX46">
        <v>99.355779999999996</v>
      </c>
      <c r="AY46">
        <v>13.561139000000001</v>
      </c>
      <c r="AZ46">
        <v>245.487889</v>
      </c>
      <c r="BA46">
        <v>65.736767</v>
      </c>
      <c r="BB46">
        <v>0.30935000000000001</v>
      </c>
      <c r="BC46">
        <v>0</v>
      </c>
      <c r="BD46">
        <v>5.6577669999999998</v>
      </c>
      <c r="BE46">
        <v>0.74535600000000002</v>
      </c>
    </row>
    <row r="47" spans="1:61" x14ac:dyDescent="0.25">
      <c r="A47" t="s">
        <v>413</v>
      </c>
      <c r="B47" s="29">
        <v>2</v>
      </c>
      <c r="C47" t="s">
        <v>28</v>
      </c>
      <c r="D47">
        <v>15</v>
      </c>
      <c r="E47" t="s">
        <v>1</v>
      </c>
      <c r="F47" t="s">
        <v>398</v>
      </c>
      <c r="G47" t="s">
        <v>245</v>
      </c>
      <c r="H47">
        <v>35.296939999999999</v>
      </c>
      <c r="I47">
        <v>27.312190000000001</v>
      </c>
      <c r="J47" t="s">
        <v>50</v>
      </c>
      <c r="K47" s="29">
        <v>11707</v>
      </c>
      <c r="L47" s="29">
        <v>31</v>
      </c>
      <c r="M47" s="29">
        <f t="shared" si="2"/>
        <v>0.26479883830187068</v>
      </c>
      <c r="N47" s="29">
        <v>2.9133333333311622E-2</v>
      </c>
      <c r="O47" s="29">
        <v>1.9519956220521349E-2</v>
      </c>
      <c r="P47" s="29">
        <v>38.086687912273902</v>
      </c>
      <c r="Q47" s="29">
        <f t="shared" si="0"/>
        <v>13.170130080495639</v>
      </c>
      <c r="R47" s="29">
        <v>0.40302014031885514</v>
      </c>
      <c r="S47" s="29">
        <f t="shared" si="1"/>
        <v>0.26536190161358819</v>
      </c>
      <c r="T47" s="29">
        <v>1.0942624723885739</v>
      </c>
      <c r="U47" s="29">
        <v>7.00671</v>
      </c>
      <c r="V47" s="29">
        <v>73</v>
      </c>
      <c r="W47" s="29">
        <f t="shared" si="3"/>
        <v>4</v>
      </c>
      <c r="X47" s="29">
        <f t="shared" si="4"/>
        <v>6.333333333333333</v>
      </c>
      <c r="Y47" s="29">
        <f t="shared" si="5"/>
        <v>10.333333333333334</v>
      </c>
      <c r="Z47" s="29">
        <v>8</v>
      </c>
      <c r="AA47" s="29" t="s">
        <v>2274</v>
      </c>
      <c r="AC47">
        <v>11821</v>
      </c>
      <c r="AD47">
        <v>310.60045000000002</v>
      </c>
      <c r="AE47">
        <v>38.058540999999998</v>
      </c>
      <c r="AF47">
        <v>118.2</v>
      </c>
      <c r="AG47">
        <v>444.53697299999999</v>
      </c>
      <c r="AH47">
        <v>44.453696999999998</v>
      </c>
      <c r="AI47">
        <v>2.6231000000000001E-2</v>
      </c>
      <c r="AJ47">
        <v>1.0567E-2</v>
      </c>
      <c r="AK47">
        <v>0.40283600000000003</v>
      </c>
      <c r="AL47">
        <v>2.4924999999999999E-2</v>
      </c>
      <c r="AM47">
        <v>2.2499999999999999E-2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61" x14ac:dyDescent="0.25">
      <c r="A48" t="s">
        <v>413</v>
      </c>
      <c r="B48" s="29">
        <v>2</v>
      </c>
      <c r="C48" t="s">
        <v>11</v>
      </c>
      <c r="D48">
        <v>16</v>
      </c>
      <c r="E48" t="s">
        <v>1</v>
      </c>
      <c r="F48" t="s">
        <v>398</v>
      </c>
      <c r="G48" t="s">
        <v>245</v>
      </c>
      <c r="H48">
        <v>35.296939999999999</v>
      </c>
      <c r="I48">
        <v>27.312190000000001</v>
      </c>
      <c r="J48" t="s">
        <v>51</v>
      </c>
      <c r="K48" s="29">
        <v>6895</v>
      </c>
      <c r="L48" s="29">
        <v>29</v>
      </c>
      <c r="M48" s="29">
        <f t="shared" si="2"/>
        <v>0.42059463379260331</v>
      </c>
      <c r="N48" s="29">
        <v>4.542083333332473E-2</v>
      </c>
      <c r="O48" s="29">
        <v>1.9519956220521349E-2</v>
      </c>
      <c r="P48" s="29">
        <v>22.431683023415783</v>
      </c>
      <c r="Q48" s="29">
        <f t="shared" si="0"/>
        <v>2.4848748083624805</v>
      </c>
      <c r="R48" s="29">
        <v>0.57133649480385518</v>
      </c>
      <c r="S48" s="29">
        <f t="shared" si="1"/>
        <v>9.704554712858815E-2</v>
      </c>
      <c r="T48" s="29">
        <v>1.0931134657990764</v>
      </c>
      <c r="U48" s="29">
        <v>7.00671</v>
      </c>
      <c r="V48" s="29">
        <v>73</v>
      </c>
      <c r="W48" s="29">
        <f t="shared" si="3"/>
        <v>4</v>
      </c>
      <c r="X48" s="29">
        <f t="shared" si="4"/>
        <v>6.333333333333333</v>
      </c>
      <c r="Y48" s="29">
        <f t="shared" si="5"/>
        <v>10.333333333333334</v>
      </c>
      <c r="Z48" s="29">
        <v>8</v>
      </c>
      <c r="AA48" s="29" t="s">
        <v>2274</v>
      </c>
      <c r="AC48">
        <v>6957</v>
      </c>
      <c r="AD48">
        <v>310.60045000000002</v>
      </c>
      <c r="AE48">
        <v>22.398551000000001</v>
      </c>
      <c r="AF48">
        <v>69.56</v>
      </c>
      <c r="AG48">
        <v>178.31502</v>
      </c>
      <c r="AH48">
        <v>17.831502</v>
      </c>
      <c r="AI48">
        <v>4.4562999999999998E-2</v>
      </c>
      <c r="AJ48">
        <v>2.5432E-2</v>
      </c>
      <c r="AK48">
        <v>0.57069000000000003</v>
      </c>
      <c r="AL48">
        <v>3.8899999999999997E-2</v>
      </c>
      <c r="AM48">
        <v>3.7499999999999999E-2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H48">
        <f>COUNT(#REF!)</f>
        <v>0</v>
      </c>
      <c r="BI48" t="e">
        <f>BH48/BH50*100</f>
        <v>#DIV/0!</v>
      </c>
    </row>
    <row r="49" spans="1:61" x14ac:dyDescent="0.25">
      <c r="A49" t="s">
        <v>414</v>
      </c>
      <c r="B49" s="29">
        <v>2</v>
      </c>
      <c r="C49" t="s">
        <v>8</v>
      </c>
      <c r="D49">
        <v>1</v>
      </c>
      <c r="E49" t="s">
        <v>1</v>
      </c>
      <c r="F49" t="s">
        <v>398</v>
      </c>
      <c r="G49" t="s">
        <v>245</v>
      </c>
      <c r="H49">
        <v>35.296939999999999</v>
      </c>
      <c r="I49">
        <v>27.312190000000001</v>
      </c>
      <c r="J49" t="s">
        <v>51</v>
      </c>
      <c r="K49" s="29">
        <v>12317</v>
      </c>
      <c r="L49" s="29">
        <v>6</v>
      </c>
      <c r="M49" s="29">
        <f t="shared" si="2"/>
        <v>4.8713160672241622E-2</v>
      </c>
      <c r="N49" s="29">
        <v>3.9625000000000909E-2</v>
      </c>
      <c r="O49" s="29">
        <v>3.2902963214079023E-3</v>
      </c>
      <c r="P49" s="29">
        <v>40.526579790781135</v>
      </c>
      <c r="Q49" s="29">
        <f t="shared" si="0"/>
        <v>15.610021959002871</v>
      </c>
      <c r="R49" s="29">
        <v>0.4795599051217308</v>
      </c>
      <c r="S49" s="29">
        <f t="shared" si="1"/>
        <v>0.18882213681071253</v>
      </c>
      <c r="T49" s="29">
        <v>1.002525658351167</v>
      </c>
      <c r="U49" s="29">
        <v>7.00671</v>
      </c>
      <c r="V49" s="29">
        <v>73</v>
      </c>
      <c r="W49" s="29">
        <f t="shared" si="3"/>
        <v>4</v>
      </c>
      <c r="X49" s="29">
        <f t="shared" si="4"/>
        <v>6.333333333333333</v>
      </c>
      <c r="Y49" s="29">
        <f t="shared" si="5"/>
        <v>10.333333333333334</v>
      </c>
      <c r="Z49" s="29">
        <v>8</v>
      </c>
      <c r="AA49" s="29" t="s">
        <v>2274</v>
      </c>
      <c r="AC49">
        <v>12458</v>
      </c>
      <c r="AD49">
        <v>307.22969999999998</v>
      </c>
      <c r="AE49">
        <v>40.549464999999998</v>
      </c>
      <c r="AF49">
        <v>124.57</v>
      </c>
      <c r="AG49">
        <v>490.12523399999998</v>
      </c>
      <c r="AH49">
        <v>49.012523000000002</v>
      </c>
      <c r="AI49">
        <v>2.4656999999999998E-2</v>
      </c>
      <c r="AJ49">
        <v>1.1795E-2</v>
      </c>
      <c r="AK49">
        <v>0.478354</v>
      </c>
      <c r="AL49">
        <v>2.2599999999999999E-2</v>
      </c>
      <c r="AM49">
        <v>2.2499999999999999E-2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H49">
        <f>COUNT(#REF!)</f>
        <v>0</v>
      </c>
      <c r="BI49" t="e">
        <f>BH49/BH50*100</f>
        <v>#DIV/0!</v>
      </c>
    </row>
    <row r="50" spans="1:61" x14ac:dyDescent="0.25">
      <c r="A50" t="s">
        <v>414</v>
      </c>
      <c r="B50" s="29">
        <v>2</v>
      </c>
      <c r="C50" t="s">
        <v>9</v>
      </c>
      <c r="D50">
        <v>2</v>
      </c>
      <c r="E50" t="s">
        <v>1</v>
      </c>
      <c r="F50" t="s">
        <v>398</v>
      </c>
      <c r="G50" t="s">
        <v>245</v>
      </c>
      <c r="H50">
        <v>35.296939999999999</v>
      </c>
      <c r="I50">
        <v>27.312190000000001</v>
      </c>
      <c r="J50" t="s">
        <v>51</v>
      </c>
      <c r="K50" s="29">
        <v>20688</v>
      </c>
      <c r="L50" s="29">
        <v>0</v>
      </c>
      <c r="M50" s="29">
        <f t="shared" si="2"/>
        <v>0</v>
      </c>
      <c r="N50" s="29">
        <v>0</v>
      </c>
      <c r="O50" s="29">
        <v>0</v>
      </c>
      <c r="P50" s="29">
        <v>68.069650297286685</v>
      </c>
      <c r="Q50" s="29">
        <f t="shared" si="0"/>
        <v>43.153092465508422</v>
      </c>
      <c r="R50" s="29">
        <v>0.58824364448178856</v>
      </c>
      <c r="S50" s="29">
        <f t="shared" si="1"/>
        <v>8.0138397450654764E-2</v>
      </c>
      <c r="T50" s="29">
        <v>1.002283827151994</v>
      </c>
      <c r="U50" s="29">
        <v>7.00671</v>
      </c>
      <c r="V50" s="29">
        <v>73</v>
      </c>
      <c r="W50" s="29">
        <f t="shared" si="3"/>
        <v>4</v>
      </c>
      <c r="X50" s="29">
        <f t="shared" si="4"/>
        <v>6.333333333333333</v>
      </c>
      <c r="Y50" s="29">
        <f t="shared" si="5"/>
        <v>10.333333333333334</v>
      </c>
      <c r="Z50" s="29">
        <v>8</v>
      </c>
      <c r="AA50" s="29" t="s">
        <v>2274</v>
      </c>
      <c r="AC50">
        <v>20919</v>
      </c>
      <c r="AD50">
        <v>307.22969999999998</v>
      </c>
      <c r="AE50">
        <v>68.089119999999994</v>
      </c>
      <c r="AF50">
        <v>209.18</v>
      </c>
      <c r="AG50">
        <v>1258.965451</v>
      </c>
      <c r="AH50">
        <v>125.896545</v>
      </c>
      <c r="AI50">
        <v>1.4683999999999999E-2</v>
      </c>
      <c r="AJ50">
        <v>8.6079999999999993E-3</v>
      </c>
      <c r="AK50">
        <v>0.586202</v>
      </c>
      <c r="AL50">
        <v>1.34E-2</v>
      </c>
      <c r="AM50">
        <v>1.2500000000000001E-2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H50">
        <f>SUM(BH48:BH49)</f>
        <v>0</v>
      </c>
    </row>
    <row r="51" spans="1:61" x14ac:dyDescent="0.25">
      <c r="A51" t="s">
        <v>414</v>
      </c>
      <c r="B51" s="29">
        <v>2</v>
      </c>
      <c r="C51" t="s">
        <v>15</v>
      </c>
      <c r="D51">
        <v>6</v>
      </c>
      <c r="E51" t="s">
        <v>1</v>
      </c>
      <c r="F51" t="s">
        <v>398</v>
      </c>
      <c r="G51" t="s">
        <v>245</v>
      </c>
      <c r="H51">
        <v>35.296939999999999</v>
      </c>
      <c r="I51">
        <v>27.312190000000001</v>
      </c>
      <c r="J51" t="s">
        <v>51</v>
      </c>
      <c r="K51" s="29">
        <v>12045</v>
      </c>
      <c r="L51" s="29">
        <v>11</v>
      </c>
      <c r="M51" s="29">
        <f t="shared" si="2"/>
        <v>9.1324200913242004E-2</v>
      </c>
      <c r="N51" s="29">
        <v>3.0412500000007725E-2</v>
      </c>
      <c r="O51" s="29">
        <v>6.5805926428158046E-3</v>
      </c>
      <c r="P51" s="29">
        <v>39.631619191358183</v>
      </c>
      <c r="Q51" s="29">
        <f t="shared" si="0"/>
        <v>14.71506135957992</v>
      </c>
      <c r="R51" s="29">
        <v>0.44100503871721897</v>
      </c>
      <c r="S51" s="29">
        <f t="shared" si="1"/>
        <v>0.22737700321522436</v>
      </c>
      <c r="T51" s="29">
        <v>1.0018512691017571</v>
      </c>
      <c r="U51" s="29">
        <v>7.00671</v>
      </c>
      <c r="V51" s="29">
        <v>73</v>
      </c>
      <c r="W51" s="29">
        <f t="shared" si="3"/>
        <v>4</v>
      </c>
      <c r="X51" s="29">
        <f t="shared" si="4"/>
        <v>6.333333333333333</v>
      </c>
      <c r="Y51" s="29">
        <f t="shared" si="5"/>
        <v>10.333333333333334</v>
      </c>
      <c r="Z51" s="29">
        <v>8</v>
      </c>
      <c r="AA51" s="29" t="s">
        <v>2274</v>
      </c>
      <c r="AC51">
        <v>12156</v>
      </c>
      <c r="AD51">
        <v>307.22969999999998</v>
      </c>
      <c r="AE51">
        <v>39.566487000000002</v>
      </c>
      <c r="AF51">
        <v>121.55</v>
      </c>
      <c r="AG51">
        <v>447.51054499999998</v>
      </c>
      <c r="AH51">
        <v>44.751054000000003</v>
      </c>
      <c r="AI51">
        <v>2.5269E-2</v>
      </c>
      <c r="AJ51">
        <v>1.1169999999999999E-2</v>
      </c>
      <c r="AK51">
        <v>0.44203300000000001</v>
      </c>
      <c r="AL51">
        <v>2.385E-2</v>
      </c>
      <c r="AM51">
        <v>2.2499999999999999E-2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61" x14ac:dyDescent="0.25">
      <c r="A52" t="s">
        <v>415</v>
      </c>
      <c r="B52" s="29">
        <v>2</v>
      </c>
      <c r="C52" t="s">
        <v>8</v>
      </c>
      <c r="D52">
        <v>1</v>
      </c>
      <c r="E52" t="s">
        <v>1</v>
      </c>
      <c r="F52" t="s">
        <v>398</v>
      </c>
      <c r="G52" t="s">
        <v>244</v>
      </c>
      <c r="H52">
        <v>35.296939999999999</v>
      </c>
      <c r="I52">
        <v>27.312190000000001</v>
      </c>
      <c r="J52" t="s">
        <v>52</v>
      </c>
      <c r="K52" s="29">
        <v>2427</v>
      </c>
      <c r="L52" s="29">
        <v>582</v>
      </c>
      <c r="M52" s="29">
        <f t="shared" si="2"/>
        <v>23.980222496909764</v>
      </c>
      <c r="N52" s="29">
        <v>5.7542941176471137E-2</v>
      </c>
      <c r="O52" s="29">
        <v>0.46460867042724652</v>
      </c>
      <c r="P52" s="29">
        <v>13.26594403678738</v>
      </c>
      <c r="Q52" s="29">
        <f t="shared" si="0"/>
        <v>11.650613794990884</v>
      </c>
      <c r="R52" s="29">
        <v>1.1907131226142713</v>
      </c>
      <c r="S52" s="29">
        <f t="shared" si="1"/>
        <v>0.52233108068182799</v>
      </c>
      <c r="U52" s="29">
        <v>7.00671</v>
      </c>
      <c r="V52" s="29">
        <v>73</v>
      </c>
      <c r="W52" s="29">
        <f t="shared" si="3"/>
        <v>4</v>
      </c>
      <c r="X52" s="29">
        <f t="shared" si="4"/>
        <v>6.333333333333333</v>
      </c>
      <c r="Y52" s="29">
        <f t="shared" si="5"/>
        <v>10.333333333333334</v>
      </c>
      <c r="Z52" s="29">
        <v>8</v>
      </c>
      <c r="AA52" s="29" t="s">
        <v>2274</v>
      </c>
      <c r="AC52">
        <v>4105</v>
      </c>
      <c r="AD52">
        <v>302.55607500000002</v>
      </c>
      <c r="AE52">
        <v>13.567733</v>
      </c>
      <c r="AF52">
        <v>40.85</v>
      </c>
      <c r="AG52">
        <v>72.393559999999994</v>
      </c>
      <c r="AH52">
        <v>7.2393559999999999</v>
      </c>
      <c r="AI52">
        <v>7.3648000000000005E-2</v>
      </c>
      <c r="AJ52">
        <v>8.9313000000000003E-2</v>
      </c>
      <c r="AK52">
        <v>1.212693</v>
      </c>
      <c r="AL52">
        <v>4.2099999999999999E-2</v>
      </c>
      <c r="AM52">
        <v>2.5000000000000001E-3</v>
      </c>
      <c r="AN52">
        <v>19</v>
      </c>
      <c r="AO52">
        <v>6.2798000000000007E-2</v>
      </c>
      <c r="AP52">
        <v>3.7678970000000001</v>
      </c>
      <c r="AQ52">
        <v>14.129111</v>
      </c>
      <c r="AR52">
        <v>0.25676199999999999</v>
      </c>
      <c r="AS52">
        <v>0.55203199999999997</v>
      </c>
      <c r="AT52">
        <v>30.526316000000001</v>
      </c>
      <c r="AU52">
        <v>55.077086000000001</v>
      </c>
      <c r="AV52">
        <v>8.6960000000000006E-3</v>
      </c>
      <c r="AW52">
        <v>9.0880000000000006E-3</v>
      </c>
      <c r="AX52">
        <v>196.64275499999999</v>
      </c>
      <c r="AY52">
        <v>96.405715999999998</v>
      </c>
      <c r="AZ52">
        <v>487.74501600000002</v>
      </c>
      <c r="BA52">
        <v>134.15487300000001</v>
      </c>
      <c r="BB52">
        <v>15.816333</v>
      </c>
      <c r="BC52">
        <v>15.568132</v>
      </c>
      <c r="BD52">
        <v>20.283434</v>
      </c>
      <c r="BE52">
        <v>1.8633900000000001</v>
      </c>
    </row>
    <row r="53" spans="1:61" x14ac:dyDescent="0.25">
      <c r="A53" t="s">
        <v>415</v>
      </c>
      <c r="B53" s="29">
        <v>2</v>
      </c>
      <c r="C53" t="s">
        <v>9</v>
      </c>
      <c r="D53">
        <v>2</v>
      </c>
      <c r="E53" t="s">
        <v>1</v>
      </c>
      <c r="F53" t="s">
        <v>398</v>
      </c>
      <c r="G53" t="s">
        <v>244</v>
      </c>
      <c r="H53">
        <v>35.296939999999999</v>
      </c>
      <c r="I53">
        <v>27.312190000000001</v>
      </c>
      <c r="J53" t="s">
        <v>51</v>
      </c>
      <c r="K53" s="29">
        <v>3357</v>
      </c>
      <c r="L53" s="29">
        <v>1680</v>
      </c>
      <c r="M53" s="29">
        <f t="shared" si="2"/>
        <v>50.044682752457547</v>
      </c>
      <c r="N53" s="29">
        <v>4.3681151419558577E-2</v>
      </c>
      <c r="O53" s="29">
        <v>1.7327170414757311</v>
      </c>
      <c r="P53" s="29">
        <v>18.349309489697252</v>
      </c>
      <c r="Q53" s="29">
        <f t="shared" si="0"/>
        <v>6.5672483420810117</v>
      </c>
      <c r="R53" s="29">
        <v>1.5798055444638761</v>
      </c>
      <c r="S53" s="29">
        <f t="shared" si="1"/>
        <v>0.91142350253143278</v>
      </c>
      <c r="U53" s="29">
        <v>7.00671</v>
      </c>
      <c r="V53" s="29">
        <v>73</v>
      </c>
      <c r="W53" s="29">
        <f t="shared" si="3"/>
        <v>4</v>
      </c>
      <c r="X53" s="29">
        <f t="shared" si="4"/>
        <v>6.333333333333333</v>
      </c>
      <c r="Y53" s="29">
        <f t="shared" si="5"/>
        <v>10.333333333333334</v>
      </c>
      <c r="Z53" s="29">
        <v>8</v>
      </c>
      <c r="AA53" s="29" t="s">
        <v>2274</v>
      </c>
      <c r="AC53">
        <v>5630</v>
      </c>
      <c r="AD53">
        <v>302.55607500000002</v>
      </c>
      <c r="AE53">
        <v>18.608121000000001</v>
      </c>
      <c r="AF53">
        <v>56.16</v>
      </c>
      <c r="AG53">
        <v>161.70755800000001</v>
      </c>
      <c r="AH53">
        <v>16.170756000000001</v>
      </c>
      <c r="AI53">
        <v>5.3683000000000002E-2</v>
      </c>
      <c r="AJ53">
        <v>8.3432999999999993E-2</v>
      </c>
      <c r="AK53">
        <v>1.5541849999999999</v>
      </c>
      <c r="AL53">
        <v>1.7950000000000001E-2</v>
      </c>
      <c r="AM53">
        <v>7.4999999999999997E-3</v>
      </c>
      <c r="AN53">
        <v>16</v>
      </c>
      <c r="AO53">
        <v>5.2882999999999999E-2</v>
      </c>
      <c r="AP53">
        <v>3.1729660000000002</v>
      </c>
      <c r="AQ53">
        <v>3.285968</v>
      </c>
      <c r="AR53">
        <v>0.11142199999999999</v>
      </c>
      <c r="AS53">
        <v>6.6370999999999999E-2</v>
      </c>
      <c r="AT53">
        <v>11.5625</v>
      </c>
      <c r="AU53">
        <v>3.0543680000000002</v>
      </c>
      <c r="AV53">
        <v>1.0548999999999999E-2</v>
      </c>
      <c r="AW53">
        <v>8.5640000000000004E-3</v>
      </c>
      <c r="AX53">
        <v>118.697299</v>
      </c>
      <c r="AY53">
        <v>49.211978000000002</v>
      </c>
      <c r="AZ53">
        <v>351.73965399999997</v>
      </c>
      <c r="BA53">
        <v>157.08031</v>
      </c>
      <c r="BB53">
        <v>17.834766999999999</v>
      </c>
      <c r="BC53">
        <v>17.974694</v>
      </c>
      <c r="BD53">
        <v>5.689667</v>
      </c>
      <c r="BE53">
        <v>1.7950550000000001</v>
      </c>
    </row>
    <row r="54" spans="1:61" x14ac:dyDescent="0.25">
      <c r="A54" t="s">
        <v>415</v>
      </c>
      <c r="B54" s="29">
        <v>2</v>
      </c>
      <c r="C54" t="s">
        <v>2</v>
      </c>
      <c r="D54">
        <v>3</v>
      </c>
      <c r="E54" t="s">
        <v>1</v>
      </c>
      <c r="F54" t="s">
        <v>398</v>
      </c>
      <c r="G54" t="s">
        <v>244</v>
      </c>
      <c r="H54">
        <v>35.296939999999999</v>
      </c>
      <c r="I54">
        <v>27.312190000000001</v>
      </c>
      <c r="J54" t="s">
        <v>51</v>
      </c>
      <c r="K54" s="29">
        <v>4516</v>
      </c>
      <c r="L54" s="29">
        <v>3</v>
      </c>
      <c r="M54" s="29">
        <f t="shared" si="2"/>
        <v>6.6430469441984052E-2</v>
      </c>
      <c r="N54" s="29">
        <v>6.1250000000043769E-3</v>
      </c>
      <c r="O54" s="29">
        <v>5.4659843579676062E-3</v>
      </c>
      <c r="P54" s="29">
        <v>24.684385360581707</v>
      </c>
      <c r="Q54" s="29">
        <f t="shared" si="0"/>
        <v>0.23217247119655582</v>
      </c>
      <c r="R54" s="29">
        <v>0.50418095595583112</v>
      </c>
      <c r="S54" s="29">
        <f t="shared" si="1"/>
        <v>0.1642010859766122</v>
      </c>
      <c r="U54" s="29">
        <v>7.00671</v>
      </c>
      <c r="V54" s="29">
        <v>73</v>
      </c>
      <c r="W54" s="29">
        <f t="shared" si="3"/>
        <v>4</v>
      </c>
      <c r="X54" s="29">
        <f t="shared" si="4"/>
        <v>6.333333333333333</v>
      </c>
      <c r="Y54" s="29">
        <f t="shared" si="5"/>
        <v>10.333333333333334</v>
      </c>
      <c r="Z54" s="29">
        <v>8</v>
      </c>
      <c r="AA54" s="29" t="s">
        <v>2274</v>
      </c>
      <c r="AC54">
        <v>7459</v>
      </c>
      <c r="AD54">
        <v>302.55607500000002</v>
      </c>
      <c r="AE54">
        <v>24.653281</v>
      </c>
      <c r="AF54">
        <v>74.58</v>
      </c>
      <c r="AG54">
        <v>214.13548</v>
      </c>
      <c r="AH54">
        <v>21.413547999999999</v>
      </c>
      <c r="AI54">
        <v>4.0557999999999997E-2</v>
      </c>
      <c r="AJ54">
        <v>2.0736999999999998E-2</v>
      </c>
      <c r="AK54">
        <v>0.51130699999999996</v>
      </c>
      <c r="AL54">
        <v>3.7624999999999999E-2</v>
      </c>
      <c r="AM54">
        <v>3.7499999999999999E-2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61" x14ac:dyDescent="0.25">
      <c r="A55" t="s">
        <v>415</v>
      </c>
      <c r="B55" s="29">
        <v>2</v>
      </c>
      <c r="C55" t="s">
        <v>12</v>
      </c>
      <c r="D55">
        <v>5</v>
      </c>
      <c r="E55" t="s">
        <v>1</v>
      </c>
      <c r="F55" t="s">
        <v>398</v>
      </c>
      <c r="G55" t="s">
        <v>244</v>
      </c>
      <c r="H55">
        <v>35.296939999999999</v>
      </c>
      <c r="I55">
        <v>27.312190000000001</v>
      </c>
      <c r="J55" t="s">
        <v>50</v>
      </c>
      <c r="K55" s="29">
        <v>4643</v>
      </c>
      <c r="L55" s="29">
        <v>3</v>
      </c>
      <c r="M55" s="29">
        <f t="shared" si="2"/>
        <v>6.4613396510876595E-2</v>
      </c>
      <c r="N55" s="29">
        <v>1.3500000000000512E-2</v>
      </c>
      <c r="O55" s="29">
        <v>5.4659843579676062E-3</v>
      </c>
      <c r="P55" s="29">
        <v>25.378565374043593</v>
      </c>
      <c r="Q55" s="29">
        <f t="shared" si="0"/>
        <v>0.46200754226532936</v>
      </c>
      <c r="R55" s="29">
        <v>0.75483114578791355</v>
      </c>
      <c r="S55" s="29">
        <f t="shared" si="1"/>
        <v>8.6449103855470222E-2</v>
      </c>
      <c r="U55" s="29">
        <v>7.00671</v>
      </c>
      <c r="V55" s="29">
        <v>73</v>
      </c>
      <c r="W55" s="29">
        <f t="shared" si="3"/>
        <v>4</v>
      </c>
      <c r="X55" s="29">
        <f t="shared" si="4"/>
        <v>6.333333333333333</v>
      </c>
      <c r="Y55" s="29">
        <f t="shared" si="5"/>
        <v>10.333333333333334</v>
      </c>
      <c r="Z55" s="29">
        <v>8</v>
      </c>
      <c r="AA55" s="29" t="s">
        <v>2274</v>
      </c>
      <c r="AC55">
        <v>7576</v>
      </c>
      <c r="AD55">
        <v>302.55607500000002</v>
      </c>
      <c r="AE55">
        <v>25.039985999999999</v>
      </c>
      <c r="AF55">
        <v>75.739999999999995</v>
      </c>
      <c r="AG55">
        <v>214.257024</v>
      </c>
      <c r="AH55">
        <v>21.425702000000001</v>
      </c>
      <c r="AI55">
        <v>3.9933000000000003E-2</v>
      </c>
      <c r="AJ55">
        <v>4.1021000000000002E-2</v>
      </c>
      <c r="AK55">
        <v>1.027247</v>
      </c>
      <c r="AL55">
        <v>3.1850000000000003E-2</v>
      </c>
      <c r="AM55">
        <v>2.2499999999999999E-2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61" x14ac:dyDescent="0.25">
      <c r="A56" t="s">
        <v>415</v>
      </c>
      <c r="B56" s="29">
        <v>2</v>
      </c>
      <c r="C56" t="s">
        <v>15</v>
      </c>
      <c r="D56">
        <v>6</v>
      </c>
      <c r="E56" t="s">
        <v>1</v>
      </c>
      <c r="F56" t="s">
        <v>398</v>
      </c>
      <c r="G56" t="s">
        <v>244</v>
      </c>
      <c r="H56">
        <v>35.296939999999999</v>
      </c>
      <c r="I56">
        <v>27.312190000000001</v>
      </c>
      <c r="J56" t="s">
        <v>52</v>
      </c>
      <c r="K56" s="29">
        <v>4630</v>
      </c>
      <c r="L56" s="29">
        <v>2051</v>
      </c>
      <c r="M56" s="29">
        <f t="shared" si="2"/>
        <v>44.29805615550756</v>
      </c>
      <c r="N56" s="29">
        <v>0.14959659999999775</v>
      </c>
      <c r="O56" s="29">
        <v>0.68324804474595069</v>
      </c>
      <c r="P56" s="29">
        <v>25.307507577390016</v>
      </c>
      <c r="Q56" s="29">
        <f t="shared" si="0"/>
        <v>0.39094974561175277</v>
      </c>
      <c r="R56" s="29">
        <v>2.6466309289072538</v>
      </c>
      <c r="S56" s="29">
        <f t="shared" si="1"/>
        <v>1.9782488869748105</v>
      </c>
      <c r="U56" s="29">
        <v>7.00671</v>
      </c>
      <c r="V56" s="29">
        <v>73</v>
      </c>
      <c r="W56" s="29">
        <f t="shared" si="3"/>
        <v>4</v>
      </c>
      <c r="X56" s="29">
        <f t="shared" si="4"/>
        <v>6.333333333333333</v>
      </c>
      <c r="Y56" s="29">
        <f t="shared" si="5"/>
        <v>10.333333333333334</v>
      </c>
      <c r="Z56" s="29">
        <v>8</v>
      </c>
      <c r="AA56" s="29" t="s">
        <v>2274</v>
      </c>
      <c r="AC56">
        <v>6836</v>
      </c>
      <c r="AD56">
        <v>302.55607500000002</v>
      </c>
      <c r="AE56">
        <v>22.594159000000001</v>
      </c>
      <c r="AF56">
        <v>67.69</v>
      </c>
      <c r="AG56">
        <v>210.80420799999999</v>
      </c>
      <c r="AH56">
        <v>21.080421000000001</v>
      </c>
      <c r="AI56">
        <v>4.4252E-2</v>
      </c>
      <c r="AJ56">
        <v>0.17479800000000001</v>
      </c>
      <c r="AK56">
        <v>3.9500090000000001</v>
      </c>
      <c r="AL56">
        <v>1.78E-2</v>
      </c>
      <c r="AM56">
        <v>7.4999999999999997E-3</v>
      </c>
      <c r="AN56">
        <v>60</v>
      </c>
      <c r="AO56">
        <v>0.19830999999999999</v>
      </c>
      <c r="AP56">
        <v>11.898621</v>
      </c>
      <c r="AQ56">
        <v>42.422469</v>
      </c>
      <c r="AR56">
        <v>0.54705499999999996</v>
      </c>
      <c r="AS56">
        <v>0.570577</v>
      </c>
      <c r="AT56">
        <v>48.333333000000003</v>
      </c>
      <c r="AU56">
        <v>48.5015</v>
      </c>
      <c r="AV56">
        <v>1.1558000000000001E-2</v>
      </c>
      <c r="AW56">
        <v>7.1450000000000003E-3</v>
      </c>
      <c r="AX56">
        <v>92.374086000000005</v>
      </c>
      <c r="AY56">
        <v>28.256568000000001</v>
      </c>
      <c r="AZ56">
        <v>250.27326199999999</v>
      </c>
      <c r="BA56">
        <v>80.244901999999996</v>
      </c>
      <c r="BB56">
        <v>4.4062999999999999</v>
      </c>
      <c r="BC56">
        <v>4.8882760000000003</v>
      </c>
      <c r="BD56">
        <v>15.105129</v>
      </c>
      <c r="BE56">
        <v>5.8594650000000001</v>
      </c>
    </row>
    <row r="57" spans="1:61" x14ac:dyDescent="0.25">
      <c r="A57" t="s">
        <v>415</v>
      </c>
      <c r="B57" s="29">
        <v>2</v>
      </c>
      <c r="C57" t="s">
        <v>38</v>
      </c>
      <c r="D57">
        <v>9</v>
      </c>
      <c r="E57" t="s">
        <v>1</v>
      </c>
      <c r="F57" t="s">
        <v>398</v>
      </c>
      <c r="G57" t="s">
        <v>244</v>
      </c>
      <c r="H57">
        <v>35.296939999999999</v>
      </c>
      <c r="I57">
        <v>27.312190000000001</v>
      </c>
      <c r="J57" t="s">
        <v>52</v>
      </c>
      <c r="K57" s="29">
        <v>5982</v>
      </c>
      <c r="L57" s="29">
        <v>2059</v>
      </c>
      <c r="M57" s="29">
        <f t="shared" si="2"/>
        <v>34.419926446004681</v>
      </c>
      <c r="N57" s="29">
        <v>6.8865609756098359E-2</v>
      </c>
      <c r="O57" s="29">
        <v>1.1205267933833591</v>
      </c>
      <c r="P57" s="29">
        <v>32.697518429362219</v>
      </c>
      <c r="Q57" s="29">
        <f t="shared" si="0"/>
        <v>7.780960597583956</v>
      </c>
      <c r="R57" s="29">
        <v>2.3052652444410624</v>
      </c>
      <c r="S57" s="29">
        <f t="shared" si="1"/>
        <v>1.6368832025086191</v>
      </c>
      <c r="U57" s="29">
        <v>7.00671</v>
      </c>
      <c r="V57" s="29">
        <v>73</v>
      </c>
      <c r="W57" s="29">
        <f t="shared" si="3"/>
        <v>4</v>
      </c>
      <c r="X57" s="29">
        <f t="shared" si="4"/>
        <v>6.333333333333333</v>
      </c>
      <c r="Y57" s="29">
        <f t="shared" si="5"/>
        <v>10.333333333333334</v>
      </c>
      <c r="Z57" s="29">
        <v>8</v>
      </c>
      <c r="AA57" s="29" t="s">
        <v>2274</v>
      </c>
      <c r="AC57">
        <v>9487</v>
      </c>
      <c r="AD57">
        <v>302.55607500000002</v>
      </c>
      <c r="AE57">
        <v>31.356171</v>
      </c>
      <c r="AF57">
        <v>94.48</v>
      </c>
      <c r="AG57">
        <v>324.92474499999997</v>
      </c>
      <c r="AH57">
        <v>32.492474000000001</v>
      </c>
      <c r="AI57">
        <v>3.1890000000000002E-2</v>
      </c>
      <c r="AJ57">
        <v>8.2949999999999996E-2</v>
      </c>
      <c r="AK57">
        <v>2.6011139999999999</v>
      </c>
      <c r="AL57">
        <v>1.5025E-2</v>
      </c>
      <c r="AM57">
        <v>7.4999999999999997E-3</v>
      </c>
      <c r="AN57">
        <v>67</v>
      </c>
      <c r="AO57">
        <v>0.221447</v>
      </c>
      <c r="AP57">
        <v>13.286792999999999</v>
      </c>
      <c r="AQ57">
        <v>27.216190999999998</v>
      </c>
      <c r="AR57">
        <v>0.34697099999999997</v>
      </c>
      <c r="AS57">
        <v>0.28990700000000003</v>
      </c>
      <c r="AT57">
        <v>38.537312999999997</v>
      </c>
      <c r="AU57">
        <v>32.746653000000002</v>
      </c>
      <c r="AV57">
        <v>9.2429999999999995E-3</v>
      </c>
      <c r="AW57">
        <v>5.2240000000000003E-3</v>
      </c>
      <c r="AX57">
        <v>112.044464</v>
      </c>
      <c r="AY57">
        <v>22.860078999999999</v>
      </c>
      <c r="AZ57">
        <v>370.15664600000002</v>
      </c>
      <c r="BA57">
        <v>116.430233</v>
      </c>
      <c r="BB57">
        <v>4.1034610000000002</v>
      </c>
      <c r="BC57">
        <v>5.1571579999999999</v>
      </c>
      <c r="BD57">
        <v>10.453473000000001</v>
      </c>
      <c r="BE57">
        <v>5.9278060000000004</v>
      </c>
    </row>
    <row r="58" spans="1:61" x14ac:dyDescent="0.25">
      <c r="A58" t="s">
        <v>416</v>
      </c>
      <c r="B58" s="29">
        <v>2</v>
      </c>
      <c r="C58" t="s">
        <v>9</v>
      </c>
      <c r="D58">
        <v>2</v>
      </c>
      <c r="E58" t="s">
        <v>1</v>
      </c>
      <c r="F58" t="s">
        <v>398</v>
      </c>
      <c r="G58" t="s">
        <v>244</v>
      </c>
      <c r="H58">
        <v>35.296939999999999</v>
      </c>
      <c r="I58">
        <v>27.312190000000001</v>
      </c>
      <c r="J58" t="s">
        <v>51</v>
      </c>
      <c r="K58" s="29">
        <v>2905</v>
      </c>
      <c r="L58" s="29">
        <v>99</v>
      </c>
      <c r="M58" s="29">
        <f t="shared" si="2"/>
        <v>3.4079173838209984</v>
      </c>
      <c r="N58" s="29">
        <v>7.943194444444239E-2</v>
      </c>
      <c r="O58" s="29">
        <v>9.5519940701547387E-2</v>
      </c>
      <c r="P58" s="29">
        <v>15.415857096555285</v>
      </c>
      <c r="Q58" s="29">
        <f t="shared" si="0"/>
        <v>9.5007007352229778</v>
      </c>
      <c r="R58" s="29">
        <v>1.0274689352129576</v>
      </c>
      <c r="S58" s="29">
        <f t="shared" si="1"/>
        <v>0.35908689328051424</v>
      </c>
      <c r="U58" s="29">
        <v>7.00671</v>
      </c>
      <c r="V58" s="29">
        <v>73</v>
      </c>
      <c r="W58" s="29">
        <f t="shared" si="3"/>
        <v>4</v>
      </c>
      <c r="X58" s="29">
        <f t="shared" si="4"/>
        <v>6.333333333333333</v>
      </c>
      <c r="Y58" s="29">
        <f t="shared" si="5"/>
        <v>10.333333333333334</v>
      </c>
      <c r="Z58" s="29">
        <v>8</v>
      </c>
      <c r="AA58" s="29" t="s">
        <v>2274</v>
      </c>
      <c r="AC58">
        <v>4725</v>
      </c>
      <c r="AD58">
        <v>309.093525</v>
      </c>
      <c r="AE58">
        <v>15.286635</v>
      </c>
      <c r="AF58">
        <v>47.1</v>
      </c>
      <c r="AG58">
        <v>91.485791000000006</v>
      </c>
      <c r="AH58">
        <v>9.1485789999999998</v>
      </c>
      <c r="AI58">
        <v>6.5379999999999994E-2</v>
      </c>
      <c r="AJ58">
        <v>6.7963999999999997E-2</v>
      </c>
      <c r="AK58">
        <v>1.0395190000000001</v>
      </c>
      <c r="AL58">
        <v>4.5525000000000003E-2</v>
      </c>
      <c r="AM58">
        <v>3.2500000000000001E-2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61" x14ac:dyDescent="0.25">
      <c r="A59" t="s">
        <v>416</v>
      </c>
      <c r="B59" s="29">
        <v>2</v>
      </c>
      <c r="C59" t="s">
        <v>2</v>
      </c>
      <c r="D59">
        <v>3</v>
      </c>
      <c r="E59" t="s">
        <v>1</v>
      </c>
      <c r="F59" t="s">
        <v>398</v>
      </c>
      <c r="G59" t="s">
        <v>244</v>
      </c>
      <c r="H59">
        <v>35.296939999999999</v>
      </c>
      <c r="I59">
        <v>27.312190000000001</v>
      </c>
      <c r="J59" t="s">
        <v>51</v>
      </c>
      <c r="K59" s="29">
        <v>5082</v>
      </c>
      <c r="L59" s="29">
        <v>13</v>
      </c>
      <c r="M59" s="29">
        <f t="shared" si="2"/>
        <v>0.25580480125934674</v>
      </c>
      <c r="N59" s="29">
        <v>1.9091666666663325E-2</v>
      </c>
      <c r="O59" s="29">
        <v>1.5919990116924566E-2</v>
      </c>
      <c r="P59" s="29">
        <v>26.968463258070212</v>
      </c>
      <c r="Q59" s="29">
        <f t="shared" si="0"/>
        <v>2.0519054262919489</v>
      </c>
      <c r="R59" s="29">
        <v>0.49236701206623679</v>
      </c>
      <c r="S59" s="29">
        <f t="shared" si="1"/>
        <v>0.17601502986620654</v>
      </c>
      <c r="U59" s="29">
        <v>7.00671</v>
      </c>
      <c r="V59" s="29">
        <v>73</v>
      </c>
      <c r="W59" s="29">
        <f t="shared" si="3"/>
        <v>4</v>
      </c>
      <c r="X59" s="29">
        <f t="shared" si="4"/>
        <v>6.333333333333333</v>
      </c>
      <c r="Y59" s="29">
        <f t="shared" si="5"/>
        <v>10.333333333333334</v>
      </c>
      <c r="Z59" s="29">
        <v>8</v>
      </c>
      <c r="AA59" s="29" t="s">
        <v>2274</v>
      </c>
      <c r="AC59">
        <v>8317</v>
      </c>
      <c r="AD59">
        <v>309.093525</v>
      </c>
      <c r="AE59">
        <v>26.907713000000001</v>
      </c>
      <c r="AF59">
        <v>83.16</v>
      </c>
      <c r="AG59">
        <v>245.92253700000001</v>
      </c>
      <c r="AH59">
        <v>24.592254000000001</v>
      </c>
      <c r="AI59">
        <v>3.7151999999999998E-2</v>
      </c>
      <c r="AJ59">
        <v>1.8504E-2</v>
      </c>
      <c r="AK59">
        <v>0.49806499999999998</v>
      </c>
      <c r="AL59">
        <v>3.3937000000000002E-2</v>
      </c>
      <c r="AM59">
        <v>3.2500000000000001E-2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61" x14ac:dyDescent="0.25">
      <c r="A60" t="s">
        <v>416</v>
      </c>
      <c r="B60" s="29">
        <v>2</v>
      </c>
      <c r="C60" t="s">
        <v>17</v>
      </c>
      <c r="D60">
        <v>8</v>
      </c>
      <c r="E60" t="s">
        <v>1</v>
      </c>
      <c r="F60" t="s">
        <v>398</v>
      </c>
      <c r="G60" t="s">
        <v>244</v>
      </c>
      <c r="H60">
        <v>35.296939999999999</v>
      </c>
      <c r="I60">
        <v>27.312190000000001</v>
      </c>
      <c r="J60" t="s">
        <v>52</v>
      </c>
      <c r="K60" s="29">
        <v>5699</v>
      </c>
      <c r="L60" s="29">
        <v>1932</v>
      </c>
      <c r="M60" s="29">
        <f t="shared" si="2"/>
        <v>33.900684330584312</v>
      </c>
      <c r="N60" s="29">
        <v>7.6002184466018488E-2</v>
      </c>
      <c r="O60" s="29">
        <v>1.0931726546954867</v>
      </c>
      <c r="P60" s="29">
        <v>30.242674558784362</v>
      </c>
      <c r="Q60" s="29">
        <f t="shared" si="0"/>
        <v>5.3261167270060987</v>
      </c>
      <c r="R60" s="29">
        <v>2.0747823762687059</v>
      </c>
      <c r="S60" s="29">
        <f t="shared" si="1"/>
        <v>1.4064003343362625</v>
      </c>
      <c r="U60" s="29">
        <v>7.00671</v>
      </c>
      <c r="V60" s="29">
        <v>73</v>
      </c>
      <c r="W60" s="29">
        <f t="shared" si="3"/>
        <v>4</v>
      </c>
      <c r="X60" s="29">
        <f t="shared" si="4"/>
        <v>6.333333333333333</v>
      </c>
      <c r="Y60" s="29">
        <f t="shared" si="5"/>
        <v>10.333333333333334</v>
      </c>
      <c r="Z60" s="29">
        <v>8</v>
      </c>
      <c r="AA60" s="29" t="s">
        <v>2274</v>
      </c>
      <c r="AC60">
        <v>8937</v>
      </c>
      <c r="AD60">
        <v>309.093525</v>
      </c>
      <c r="AE60">
        <v>28.913578999999999</v>
      </c>
      <c r="AF60">
        <v>88.84</v>
      </c>
      <c r="AG60">
        <v>300.915593</v>
      </c>
      <c r="AH60">
        <v>30.091559</v>
      </c>
      <c r="AI60">
        <v>3.4456000000000001E-2</v>
      </c>
      <c r="AJ60">
        <v>8.6003999999999997E-2</v>
      </c>
      <c r="AK60">
        <v>2.4960330000000002</v>
      </c>
      <c r="AL60">
        <v>1.6324999999999999E-2</v>
      </c>
      <c r="AM60">
        <v>7.4999999999999997E-3</v>
      </c>
      <c r="AN60">
        <v>82</v>
      </c>
      <c r="AO60">
        <v>0.26529199999999997</v>
      </c>
      <c r="AP60">
        <v>15.917512</v>
      </c>
      <c r="AQ60">
        <v>25.869979000000001</v>
      </c>
      <c r="AR60">
        <v>0.29169200000000001</v>
      </c>
      <c r="AS60">
        <v>0.184837</v>
      </c>
      <c r="AT60">
        <v>28.195122000000001</v>
      </c>
      <c r="AU60">
        <v>12.910364</v>
      </c>
      <c r="AV60">
        <v>1.0725999999999999E-2</v>
      </c>
      <c r="AW60">
        <v>5.8279999999999998E-3</v>
      </c>
      <c r="AX60">
        <v>109.51267900000001</v>
      </c>
      <c r="AY60">
        <v>35.629438999999998</v>
      </c>
      <c r="AZ60">
        <v>323.76999699999999</v>
      </c>
      <c r="BA60">
        <v>96.666394999999994</v>
      </c>
      <c r="BB60">
        <v>3.4584199999999998</v>
      </c>
      <c r="BC60">
        <v>3.4028960000000001</v>
      </c>
      <c r="BD60">
        <v>7.5702470000000002</v>
      </c>
      <c r="BE60">
        <v>5.1207640000000003</v>
      </c>
    </row>
    <row r="61" spans="1:61" x14ac:dyDescent="0.25">
      <c r="A61" t="s">
        <v>416</v>
      </c>
      <c r="B61" s="29">
        <v>2</v>
      </c>
      <c r="C61" t="s">
        <v>0</v>
      </c>
      <c r="D61">
        <v>10</v>
      </c>
      <c r="E61" t="s">
        <v>1</v>
      </c>
      <c r="F61" t="s">
        <v>398</v>
      </c>
      <c r="G61" t="s">
        <v>244</v>
      </c>
      <c r="H61">
        <v>35.296939999999999</v>
      </c>
      <c r="I61">
        <v>27.312190000000001</v>
      </c>
      <c r="J61" t="s">
        <v>52</v>
      </c>
      <c r="K61" s="29">
        <v>3243</v>
      </c>
      <c r="L61" s="29">
        <v>656</v>
      </c>
      <c r="M61" s="29">
        <f t="shared" si="2"/>
        <v>20.228183780450202</v>
      </c>
      <c r="N61" s="29">
        <v>0.18974955357142745</v>
      </c>
      <c r="O61" s="29">
        <v>0.29717314884925855</v>
      </c>
      <c r="P61" s="29">
        <v>17.209509316395454</v>
      </c>
      <c r="Q61" s="29">
        <f t="shared" si="0"/>
        <v>7.7070485153828088</v>
      </c>
      <c r="R61" s="29">
        <v>2.0329091090764781</v>
      </c>
      <c r="S61" s="29">
        <f t="shared" si="1"/>
        <v>1.3645270671440348</v>
      </c>
      <c r="U61" s="29">
        <v>7.00671</v>
      </c>
      <c r="V61" s="29">
        <v>73</v>
      </c>
      <c r="W61" s="29">
        <f t="shared" si="3"/>
        <v>4</v>
      </c>
      <c r="X61" s="29">
        <f t="shared" si="4"/>
        <v>6.333333333333333</v>
      </c>
      <c r="Y61" s="29">
        <f t="shared" si="5"/>
        <v>10.333333333333334</v>
      </c>
      <c r="Z61" s="29">
        <v>8</v>
      </c>
      <c r="AA61" s="29" t="s">
        <v>2274</v>
      </c>
      <c r="AC61">
        <v>5764</v>
      </c>
      <c r="AD61">
        <v>309.093525</v>
      </c>
      <c r="AE61">
        <v>18.648077000000001</v>
      </c>
      <c r="AF61">
        <v>57.28</v>
      </c>
      <c r="AG61">
        <v>147.11934500000001</v>
      </c>
      <c r="AH61">
        <v>14.711933999999999</v>
      </c>
      <c r="AI61">
        <v>5.3622000000000003E-2</v>
      </c>
      <c r="AJ61">
        <v>0.13729</v>
      </c>
      <c r="AK61">
        <v>2.5603440000000002</v>
      </c>
      <c r="AL61">
        <v>3.3224999999999998E-2</v>
      </c>
      <c r="AM61">
        <v>2.2499999999999999E-2</v>
      </c>
      <c r="AN61">
        <v>30</v>
      </c>
      <c r="AO61">
        <v>9.7058000000000005E-2</v>
      </c>
      <c r="AP61">
        <v>5.82348</v>
      </c>
      <c r="AQ61">
        <v>22.03331</v>
      </c>
      <c r="AR61">
        <v>0.87862700000000005</v>
      </c>
      <c r="AS61">
        <v>0.45746399999999998</v>
      </c>
      <c r="AT61">
        <v>42.333333000000003</v>
      </c>
      <c r="AU61">
        <v>17.707066999999999</v>
      </c>
      <c r="AV61">
        <v>2.1257000000000002E-2</v>
      </c>
      <c r="AW61">
        <v>7.7879999999999998E-3</v>
      </c>
      <c r="AX61">
        <v>49.688229999999997</v>
      </c>
      <c r="AY61">
        <v>8.073969</v>
      </c>
      <c r="AZ61">
        <v>120.181453</v>
      </c>
      <c r="BA61">
        <v>37.827998999999998</v>
      </c>
      <c r="BB61">
        <v>9.43506</v>
      </c>
      <c r="BC61">
        <v>10.469271000000001</v>
      </c>
      <c r="BD61">
        <v>7.3742760000000001</v>
      </c>
      <c r="BE61">
        <v>2.828427</v>
      </c>
    </row>
    <row r="62" spans="1:61" x14ac:dyDescent="0.25">
      <c r="A62" t="s">
        <v>416</v>
      </c>
      <c r="B62" s="29">
        <v>2</v>
      </c>
      <c r="C62" t="s">
        <v>4</v>
      </c>
      <c r="D62">
        <v>12</v>
      </c>
      <c r="E62" t="s">
        <v>1</v>
      </c>
      <c r="F62" t="s">
        <v>398</v>
      </c>
      <c r="G62" t="s">
        <v>244</v>
      </c>
      <c r="H62">
        <v>35.296939999999999</v>
      </c>
      <c r="I62">
        <v>27.312190000000001</v>
      </c>
      <c r="J62" t="s">
        <v>52</v>
      </c>
      <c r="K62" s="29">
        <v>2375</v>
      </c>
      <c r="L62" s="29">
        <v>64</v>
      </c>
      <c r="M62" s="29">
        <f t="shared" si="2"/>
        <v>2.6947368421052631</v>
      </c>
      <c r="N62" s="29">
        <v>0.4318583333333284</v>
      </c>
      <c r="O62" s="29">
        <v>2.1226653489232753E-2</v>
      </c>
      <c r="P62" s="29">
        <v>12.603325509231947</v>
      </c>
      <c r="Q62" s="29">
        <f t="shared" si="0"/>
        <v>12.313232322546316</v>
      </c>
      <c r="R62" s="29">
        <v>0.45499631768135468</v>
      </c>
      <c r="S62" s="29">
        <f t="shared" si="1"/>
        <v>0.21338572425108865</v>
      </c>
      <c r="U62" s="29">
        <v>7.00671</v>
      </c>
      <c r="V62" s="29">
        <v>73</v>
      </c>
      <c r="W62" s="29">
        <f t="shared" si="3"/>
        <v>4</v>
      </c>
      <c r="X62" s="29">
        <f t="shared" si="4"/>
        <v>6.333333333333333</v>
      </c>
      <c r="Y62" s="29">
        <f t="shared" si="5"/>
        <v>10.333333333333334</v>
      </c>
      <c r="Z62" s="29">
        <v>8</v>
      </c>
      <c r="AA62" s="29" t="s">
        <v>2274</v>
      </c>
      <c r="AC62">
        <v>3929</v>
      </c>
      <c r="AD62">
        <v>309.093525</v>
      </c>
      <c r="AE62">
        <v>12.711363</v>
      </c>
      <c r="AF62">
        <v>39.270000000000003</v>
      </c>
      <c r="AG62">
        <v>74.346198000000001</v>
      </c>
      <c r="AH62">
        <v>7.4346199999999998</v>
      </c>
      <c r="AI62">
        <v>7.8654000000000002E-2</v>
      </c>
      <c r="AJ62">
        <v>4.0834000000000002E-2</v>
      </c>
      <c r="AK62">
        <v>0.51915699999999998</v>
      </c>
      <c r="AL62">
        <v>7.1849999999999997E-2</v>
      </c>
      <c r="AM62">
        <v>6.25E-2</v>
      </c>
      <c r="AN62">
        <v>1</v>
      </c>
      <c r="AO62">
        <v>3.235E-3</v>
      </c>
      <c r="AP62">
        <v>0.19411600000000001</v>
      </c>
      <c r="AQ62">
        <v>3.8941210000000002</v>
      </c>
      <c r="AR62">
        <v>3.9544000000000001</v>
      </c>
      <c r="AS62">
        <v>0</v>
      </c>
      <c r="AT62">
        <v>153</v>
      </c>
      <c r="AU62">
        <v>0</v>
      </c>
      <c r="AV62">
        <v>2.6016000000000001E-2</v>
      </c>
      <c r="AW62">
        <v>9.5099999999999994E-3</v>
      </c>
      <c r="AX62">
        <v>38.438195</v>
      </c>
      <c r="AY62">
        <v>0</v>
      </c>
      <c r="AZ62">
        <v>86.580087000000006</v>
      </c>
      <c r="BA62">
        <v>0</v>
      </c>
      <c r="BB62">
        <v>0</v>
      </c>
      <c r="BC62">
        <v>0</v>
      </c>
      <c r="BD62">
        <v>30.666893999999999</v>
      </c>
      <c r="BE62">
        <v>0.37267800000000001</v>
      </c>
    </row>
    <row r="63" spans="1:61" x14ac:dyDescent="0.25">
      <c r="A63" t="s">
        <v>416</v>
      </c>
      <c r="B63" s="29">
        <v>2</v>
      </c>
      <c r="C63" t="s">
        <v>5</v>
      </c>
      <c r="D63">
        <v>14</v>
      </c>
      <c r="E63" t="s">
        <v>1</v>
      </c>
      <c r="F63" t="s">
        <v>398</v>
      </c>
      <c r="G63" t="s">
        <v>244</v>
      </c>
      <c r="H63">
        <v>35.296939999999999</v>
      </c>
      <c r="I63">
        <v>27.312190000000001</v>
      </c>
      <c r="J63" t="s">
        <v>51</v>
      </c>
      <c r="K63" s="29">
        <v>8870</v>
      </c>
      <c r="L63" s="29">
        <v>16</v>
      </c>
      <c r="M63" s="29">
        <f t="shared" si="2"/>
        <v>0.18038331454340473</v>
      </c>
      <c r="N63" s="29">
        <v>2.4874999999999165E-2</v>
      </c>
      <c r="O63" s="29">
        <v>1.5919990116924566E-2</v>
      </c>
      <c r="P63" s="29">
        <v>47.070104112373627</v>
      </c>
      <c r="Q63" s="29">
        <f t="shared" si="0"/>
        <v>22.153546280595364</v>
      </c>
      <c r="R63" s="29">
        <v>0.80369074571145482</v>
      </c>
      <c r="S63" s="29">
        <f t="shared" si="1"/>
        <v>0.1353087037790115</v>
      </c>
      <c r="U63" s="29">
        <v>7.00671</v>
      </c>
      <c r="V63" s="29">
        <v>73</v>
      </c>
      <c r="W63" s="29">
        <f t="shared" si="3"/>
        <v>4</v>
      </c>
      <c r="X63" s="29">
        <f t="shared" si="4"/>
        <v>6.333333333333333</v>
      </c>
      <c r="Y63" s="29">
        <f t="shared" si="5"/>
        <v>10.333333333333334</v>
      </c>
      <c r="Z63" s="29">
        <v>8</v>
      </c>
      <c r="AA63" s="29" t="s">
        <v>2274</v>
      </c>
      <c r="AC63">
        <v>14621</v>
      </c>
      <c r="AD63">
        <v>309.093525</v>
      </c>
      <c r="AE63">
        <v>47.302835000000002</v>
      </c>
      <c r="AF63">
        <v>146.19</v>
      </c>
      <c r="AG63">
        <v>549.92233399999998</v>
      </c>
      <c r="AH63">
        <v>54.992232999999999</v>
      </c>
      <c r="AI63">
        <v>2.1139000000000002E-2</v>
      </c>
      <c r="AJ63">
        <v>1.7264000000000002E-2</v>
      </c>
      <c r="AK63">
        <v>0.81669800000000004</v>
      </c>
      <c r="AL63">
        <v>1.7825000000000001E-2</v>
      </c>
      <c r="AM63">
        <v>1.7500000000000002E-2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61" x14ac:dyDescent="0.25">
      <c r="A64" t="s">
        <v>416</v>
      </c>
      <c r="B64" s="29">
        <v>2</v>
      </c>
      <c r="C64" t="s">
        <v>6</v>
      </c>
      <c r="D64">
        <v>14</v>
      </c>
      <c r="E64" t="s">
        <v>7</v>
      </c>
      <c r="F64" t="s">
        <v>398</v>
      </c>
      <c r="G64" t="s">
        <v>244</v>
      </c>
      <c r="H64">
        <v>35.296939999999999</v>
      </c>
      <c r="I64">
        <v>27.312190000000001</v>
      </c>
      <c r="J64" t="s">
        <v>51</v>
      </c>
      <c r="K64" s="29">
        <v>4195</v>
      </c>
      <c r="L64" s="29">
        <v>48</v>
      </c>
      <c r="M64" s="29">
        <f t="shared" si="2"/>
        <v>1.1442193087008343</v>
      </c>
      <c r="N64" s="29">
        <v>4.8019444444443754E-2</v>
      </c>
      <c r="O64" s="29">
        <v>4.7759970350773694E-2</v>
      </c>
      <c r="P64" s="29">
        <v>22.261452846832849</v>
      </c>
      <c r="Q64" s="29">
        <f t="shared" si="0"/>
        <v>2.6551049849454138</v>
      </c>
      <c r="R64" s="29">
        <v>0.52415748894049496</v>
      </c>
      <c r="S64" s="29">
        <f t="shared" si="1"/>
        <v>0.14422455299194836</v>
      </c>
      <c r="U64" s="29">
        <v>7.00671</v>
      </c>
      <c r="V64" s="29">
        <v>73</v>
      </c>
      <c r="W64" s="29">
        <f t="shared" si="3"/>
        <v>4</v>
      </c>
      <c r="X64" s="29">
        <f t="shared" si="4"/>
        <v>6.333333333333333</v>
      </c>
      <c r="Y64" s="29">
        <f t="shared" si="5"/>
        <v>10.333333333333334</v>
      </c>
      <c r="Z64" s="29">
        <v>8</v>
      </c>
      <c r="AA64" s="29" t="s">
        <v>2274</v>
      </c>
      <c r="AC64">
        <v>6982</v>
      </c>
      <c r="AD64">
        <v>309.093525</v>
      </c>
      <c r="AE64">
        <v>22.588632</v>
      </c>
      <c r="AF64">
        <v>69.81</v>
      </c>
      <c r="AG64">
        <v>180.495135</v>
      </c>
      <c r="AH64">
        <v>18.049513999999999</v>
      </c>
      <c r="AI64">
        <v>4.4261000000000002E-2</v>
      </c>
      <c r="AJ64">
        <v>2.3712E-2</v>
      </c>
      <c r="AK64">
        <v>0.53572699999999995</v>
      </c>
      <c r="AL64">
        <v>4.0575E-2</v>
      </c>
      <c r="AM64">
        <v>3.7499999999999999E-2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25">
      <c r="A65" t="s">
        <v>416</v>
      </c>
      <c r="B65" s="29">
        <v>2</v>
      </c>
      <c r="C65" t="s">
        <v>28</v>
      </c>
      <c r="D65">
        <v>15</v>
      </c>
      <c r="E65" t="s">
        <v>1</v>
      </c>
      <c r="F65" t="s">
        <v>398</v>
      </c>
      <c r="G65" t="s">
        <v>244</v>
      </c>
      <c r="H65">
        <v>35.296939999999999</v>
      </c>
      <c r="I65">
        <v>27.312190000000001</v>
      </c>
      <c r="J65" t="s">
        <v>51</v>
      </c>
      <c r="K65" s="29">
        <v>3442</v>
      </c>
      <c r="L65" s="29">
        <v>92</v>
      </c>
      <c r="M65" s="29">
        <f t="shared" si="2"/>
        <v>2.672864613596746</v>
      </c>
      <c r="N65" s="29">
        <v>0.1146204545454575</v>
      </c>
      <c r="O65" s="29">
        <v>5.8373297095390068E-2</v>
      </c>
      <c r="P65" s="29">
        <v>18.265535327484784</v>
      </c>
      <c r="Q65" s="29">
        <f t="shared" si="0"/>
        <v>6.6510225042934792</v>
      </c>
      <c r="R65" s="29">
        <v>1.1181893757846995</v>
      </c>
      <c r="S65" s="29">
        <f t="shared" si="1"/>
        <v>0.44980733385225613</v>
      </c>
      <c r="U65" s="29">
        <v>7.00671</v>
      </c>
      <c r="V65" s="29">
        <v>73</v>
      </c>
      <c r="W65" s="29">
        <f t="shared" si="3"/>
        <v>4</v>
      </c>
      <c r="X65" s="29">
        <f t="shared" si="4"/>
        <v>6.333333333333333</v>
      </c>
      <c r="Y65" s="29">
        <f t="shared" si="5"/>
        <v>10.333333333333334</v>
      </c>
      <c r="Z65" s="29">
        <v>8</v>
      </c>
      <c r="AA65" s="29" t="s">
        <v>2274</v>
      </c>
      <c r="AC65">
        <v>5627</v>
      </c>
      <c r="AD65">
        <v>309.093525</v>
      </c>
      <c r="AE65">
        <v>18.204846</v>
      </c>
      <c r="AF65">
        <v>56.13</v>
      </c>
      <c r="AG65">
        <v>127.838387</v>
      </c>
      <c r="AH65">
        <v>12.783839</v>
      </c>
      <c r="AI65">
        <v>5.4918000000000002E-2</v>
      </c>
      <c r="AJ65">
        <v>5.9172000000000002E-2</v>
      </c>
      <c r="AK65">
        <v>1.077448</v>
      </c>
      <c r="AL65">
        <v>3.9875000000000001E-2</v>
      </c>
      <c r="AM65">
        <v>2.75E-2</v>
      </c>
      <c r="AN65">
        <v>1</v>
      </c>
      <c r="AO65">
        <v>3.235E-3</v>
      </c>
      <c r="AP65">
        <v>0.19411600000000001</v>
      </c>
      <c r="AQ65">
        <v>0.46205800000000002</v>
      </c>
      <c r="AR65">
        <v>0.52607499999999996</v>
      </c>
      <c r="AS65">
        <v>0</v>
      </c>
      <c r="AT65">
        <v>26</v>
      </c>
      <c r="AU65">
        <v>0</v>
      </c>
      <c r="AV65">
        <v>2.1042999999999999E-2</v>
      </c>
      <c r="AW65">
        <v>7.1440000000000002E-3</v>
      </c>
      <c r="AX65">
        <v>47.521740999999999</v>
      </c>
      <c r="AY65">
        <v>0</v>
      </c>
      <c r="AZ65">
        <v>115.273775</v>
      </c>
      <c r="BA65">
        <v>0</v>
      </c>
      <c r="BB65">
        <v>0</v>
      </c>
      <c r="BC65">
        <v>0</v>
      </c>
      <c r="BD65">
        <v>5.0668389999999999</v>
      </c>
      <c r="BE65">
        <v>0.37267800000000001</v>
      </c>
    </row>
    <row r="66" spans="1:57" x14ac:dyDescent="0.25">
      <c r="A66" t="s">
        <v>416</v>
      </c>
      <c r="B66" s="29">
        <v>2</v>
      </c>
      <c r="C66" t="s">
        <v>34</v>
      </c>
      <c r="D66">
        <v>15</v>
      </c>
      <c r="E66" t="s">
        <v>7</v>
      </c>
      <c r="F66" t="s">
        <v>398</v>
      </c>
      <c r="G66" t="s">
        <v>244</v>
      </c>
      <c r="H66">
        <v>35.296939999999999</v>
      </c>
      <c r="I66">
        <v>27.312190000000001</v>
      </c>
      <c r="J66" t="s">
        <v>52</v>
      </c>
      <c r="K66" s="29">
        <v>3128</v>
      </c>
      <c r="L66" s="29">
        <v>2005</v>
      </c>
      <c r="M66" s="29">
        <f t="shared" si="2"/>
        <v>64.098465473145779</v>
      </c>
      <c r="N66" s="29">
        <v>4.6115524193548557E-2</v>
      </c>
      <c r="O66" s="29">
        <v>1.9740787744986459</v>
      </c>
      <c r="P66" s="29">
        <v>16.599243028580013</v>
      </c>
      <c r="Q66" s="29">
        <f t="shared" si="0"/>
        <v>8.3173148031982507</v>
      </c>
      <c r="R66" s="29">
        <v>1.8204987059924689</v>
      </c>
      <c r="S66" s="29">
        <f t="shared" si="1"/>
        <v>1.1521166640600256</v>
      </c>
      <c r="U66" s="29">
        <v>7.00671</v>
      </c>
      <c r="V66" s="29">
        <v>73</v>
      </c>
      <c r="W66" s="29">
        <f t="shared" si="3"/>
        <v>4</v>
      </c>
      <c r="X66" s="29">
        <f t="shared" si="4"/>
        <v>6.333333333333333</v>
      </c>
      <c r="Y66" s="29">
        <f t="shared" si="5"/>
        <v>10.333333333333334</v>
      </c>
      <c r="Z66" s="29">
        <v>8</v>
      </c>
      <c r="AA66" s="29" t="s">
        <v>2274</v>
      </c>
      <c r="AC66">
        <v>4928</v>
      </c>
      <c r="AD66">
        <v>309.093525</v>
      </c>
      <c r="AE66">
        <v>15.943394</v>
      </c>
      <c r="AF66">
        <v>48.82</v>
      </c>
      <c r="AG66">
        <v>164.45755600000001</v>
      </c>
      <c r="AH66">
        <v>16.445755999999999</v>
      </c>
      <c r="AI66">
        <v>6.2692999999999999E-2</v>
      </c>
      <c r="AJ66">
        <v>0.112376</v>
      </c>
      <c r="AK66">
        <v>1.7924990000000001</v>
      </c>
      <c r="AL66">
        <v>1.4525E-2</v>
      </c>
      <c r="AM66">
        <v>7.4999999999999997E-3</v>
      </c>
      <c r="AN66">
        <v>56</v>
      </c>
      <c r="AO66">
        <v>0.181175</v>
      </c>
      <c r="AP66">
        <v>10.870495999999999</v>
      </c>
      <c r="AQ66">
        <v>11.972403</v>
      </c>
      <c r="AR66">
        <v>9.3075000000000005E-2</v>
      </c>
      <c r="AS66">
        <v>6.5916000000000002E-2</v>
      </c>
      <c r="AT66">
        <v>10.535714</v>
      </c>
      <c r="AU66">
        <v>3.5826060000000002</v>
      </c>
      <c r="AV66">
        <v>9.7610000000000006E-3</v>
      </c>
      <c r="AW66">
        <v>8.8090000000000009E-3</v>
      </c>
      <c r="AX66">
        <v>126.578204</v>
      </c>
      <c r="AY66">
        <v>43.136938000000001</v>
      </c>
      <c r="AZ66">
        <v>257.38174700000002</v>
      </c>
      <c r="BA66">
        <v>55.655248</v>
      </c>
      <c r="BB66">
        <v>5.4296389999999999</v>
      </c>
      <c r="BC66">
        <v>6.4688829999999999</v>
      </c>
      <c r="BD66">
        <v>6.2119369999999998</v>
      </c>
      <c r="BE66">
        <v>5.3437400000000004</v>
      </c>
    </row>
    <row r="67" spans="1:57" x14ac:dyDescent="0.25">
      <c r="A67" t="s">
        <v>416</v>
      </c>
      <c r="B67" s="29">
        <v>2</v>
      </c>
      <c r="C67" t="s">
        <v>11</v>
      </c>
      <c r="D67">
        <v>16</v>
      </c>
      <c r="E67" t="s">
        <v>1</v>
      </c>
      <c r="F67" t="s">
        <v>398</v>
      </c>
      <c r="G67" t="s">
        <v>244</v>
      </c>
      <c r="H67">
        <v>35.296939999999999</v>
      </c>
      <c r="I67">
        <v>27.312190000000001</v>
      </c>
      <c r="J67" t="s">
        <v>51</v>
      </c>
      <c r="K67" s="29">
        <v>2791</v>
      </c>
      <c r="L67" s="29">
        <v>478</v>
      </c>
      <c r="M67" s="29">
        <f t="shared" si="2"/>
        <v>17.126477964887137</v>
      </c>
      <c r="N67" s="29">
        <v>4.3229292929291126E-2</v>
      </c>
      <c r="O67" s="29">
        <v>0.52535967385851057</v>
      </c>
      <c r="P67" s="29">
        <v>14.810897472112153</v>
      </c>
      <c r="Q67" s="29">
        <f t="shared" ref="Q67:Q130" si="6">ABS(P67-$P$155)</f>
        <v>10.105660359666111</v>
      </c>
      <c r="R67" s="29">
        <v>1.2128518544193134</v>
      </c>
      <c r="S67" s="29">
        <f t="shared" ref="S67:S130" si="7">ABS(R67-$R$155)</f>
        <v>0.5444698124868701</v>
      </c>
      <c r="U67" s="29">
        <v>7.00671</v>
      </c>
      <c r="V67" s="29">
        <v>73</v>
      </c>
      <c r="W67" s="29">
        <f t="shared" si="3"/>
        <v>4</v>
      </c>
      <c r="X67" s="29">
        <f t="shared" si="4"/>
        <v>6.333333333333333</v>
      </c>
      <c r="Y67" s="29">
        <f t="shared" si="5"/>
        <v>10.333333333333334</v>
      </c>
      <c r="Z67" s="29">
        <v>8</v>
      </c>
      <c r="AA67" s="29" t="s">
        <v>2274</v>
      </c>
      <c r="AC67">
        <v>4575</v>
      </c>
      <c r="AD67">
        <v>309.093525</v>
      </c>
      <c r="AE67">
        <v>14.801345</v>
      </c>
      <c r="AF67">
        <v>45.54</v>
      </c>
      <c r="AG67">
        <v>80.649540999999999</v>
      </c>
      <c r="AH67">
        <v>8.0649540000000002</v>
      </c>
      <c r="AI67">
        <v>6.7553000000000002E-2</v>
      </c>
      <c r="AJ67">
        <v>8.0536999999999997E-2</v>
      </c>
      <c r="AK67">
        <v>1.1922109999999999</v>
      </c>
      <c r="AL67">
        <v>4.2161999999999998E-2</v>
      </c>
      <c r="AM67">
        <v>1.2500000000000001E-2</v>
      </c>
      <c r="AN67">
        <v>14</v>
      </c>
      <c r="AO67">
        <v>4.5294000000000001E-2</v>
      </c>
      <c r="AP67">
        <v>2.7176239999999998</v>
      </c>
      <c r="AQ67">
        <v>3.3879779999999999</v>
      </c>
      <c r="AR67">
        <v>0.12695899999999999</v>
      </c>
      <c r="AS67">
        <v>0.221332</v>
      </c>
      <c r="AT67">
        <v>11.071429</v>
      </c>
      <c r="AU67">
        <v>7.7107749999999999</v>
      </c>
      <c r="AV67">
        <v>1.2605999999999999E-2</v>
      </c>
      <c r="AW67">
        <v>1.4095E-2</v>
      </c>
      <c r="AX67">
        <v>207.20085800000001</v>
      </c>
      <c r="AY67">
        <v>120.581559</v>
      </c>
      <c r="AZ67">
        <v>458.48540000000003</v>
      </c>
      <c r="BA67">
        <v>100.90078699999999</v>
      </c>
      <c r="BB67">
        <v>22.069731000000001</v>
      </c>
      <c r="BC67">
        <v>35.019297000000002</v>
      </c>
      <c r="BD67">
        <v>7.0873949999999999</v>
      </c>
      <c r="BE67">
        <v>2.054805</v>
      </c>
    </row>
    <row r="68" spans="1:57" x14ac:dyDescent="0.25">
      <c r="A68" t="s">
        <v>416</v>
      </c>
      <c r="B68" s="29">
        <v>2</v>
      </c>
      <c r="C68" t="s">
        <v>36</v>
      </c>
      <c r="D68">
        <v>16</v>
      </c>
      <c r="E68" t="s">
        <v>7</v>
      </c>
      <c r="F68" t="s">
        <v>398</v>
      </c>
      <c r="G68" t="s">
        <v>244</v>
      </c>
      <c r="H68">
        <v>35.296939999999999</v>
      </c>
      <c r="I68">
        <v>27.312190000000001</v>
      </c>
      <c r="J68" t="s">
        <v>51</v>
      </c>
      <c r="K68" s="29">
        <v>6840</v>
      </c>
      <c r="L68" s="29">
        <v>1370</v>
      </c>
      <c r="M68" s="29">
        <f t="shared" ref="M68:M131" si="8">L68/K68*100</f>
        <v>20.029239766081872</v>
      </c>
      <c r="N68" s="29">
        <v>0.10089355670103162</v>
      </c>
      <c r="O68" s="29">
        <v>0.51474634711389422</v>
      </c>
      <c r="P68" s="29">
        <v>36.29757746658801</v>
      </c>
      <c r="Q68" s="29">
        <f t="shared" si="6"/>
        <v>11.381019634809746</v>
      </c>
      <c r="R68" s="29">
        <v>1.5543823142481463</v>
      </c>
      <c r="S68" s="29">
        <f t="shared" si="7"/>
        <v>0.886000272315703</v>
      </c>
      <c r="U68" s="29">
        <v>7.00671</v>
      </c>
      <c r="V68" s="29">
        <v>73</v>
      </c>
      <c r="W68" s="29">
        <f t="shared" si="3"/>
        <v>4</v>
      </c>
      <c r="X68" s="29">
        <f t="shared" si="4"/>
        <v>6.333333333333333</v>
      </c>
      <c r="Y68" s="29">
        <f t="shared" si="5"/>
        <v>10.333333333333334</v>
      </c>
      <c r="Z68" s="29">
        <v>8</v>
      </c>
      <c r="AA68" s="29" t="s">
        <v>2274</v>
      </c>
      <c r="AC68">
        <v>10685</v>
      </c>
      <c r="AD68">
        <v>309.093525</v>
      </c>
      <c r="AE68">
        <v>34.568824999999997</v>
      </c>
      <c r="AF68">
        <v>106.7</v>
      </c>
      <c r="AG68">
        <v>344.44313</v>
      </c>
      <c r="AH68">
        <v>34.444313000000001</v>
      </c>
      <c r="AI68">
        <v>2.8923999999999998E-2</v>
      </c>
      <c r="AJ68">
        <v>4.8975999999999999E-2</v>
      </c>
      <c r="AK68">
        <v>1.6932529999999999</v>
      </c>
      <c r="AL68">
        <v>1.8775E-2</v>
      </c>
      <c r="AM68">
        <v>1.2500000000000001E-2</v>
      </c>
      <c r="AN68">
        <v>34</v>
      </c>
      <c r="AO68">
        <v>0.109999</v>
      </c>
      <c r="AP68">
        <v>6.5999439999999998</v>
      </c>
      <c r="AQ68">
        <v>14.04773</v>
      </c>
      <c r="AR68">
        <v>0.37278</v>
      </c>
      <c r="AS68">
        <v>0.20222499999999999</v>
      </c>
      <c r="AT68">
        <v>44.147058999999999</v>
      </c>
      <c r="AU68">
        <v>25.794212000000002</v>
      </c>
      <c r="AV68">
        <v>8.6400000000000001E-3</v>
      </c>
      <c r="AW68">
        <v>4.463E-3</v>
      </c>
      <c r="AX68">
        <v>118.66110399999999</v>
      </c>
      <c r="AY68">
        <v>30.145108</v>
      </c>
      <c r="AZ68">
        <v>265.91885100000002</v>
      </c>
      <c r="BA68">
        <v>60.421937</v>
      </c>
      <c r="BB68">
        <v>8.1560790000000001</v>
      </c>
      <c r="BC68">
        <v>10.498843000000001</v>
      </c>
      <c r="BD68">
        <v>11.835076000000001</v>
      </c>
      <c r="BE68">
        <v>3.5433819999999998</v>
      </c>
    </row>
    <row r="69" spans="1:57" x14ac:dyDescent="0.25">
      <c r="A69" t="s">
        <v>417</v>
      </c>
      <c r="B69" s="29">
        <v>2</v>
      </c>
      <c r="C69" t="s">
        <v>8</v>
      </c>
      <c r="D69">
        <v>1</v>
      </c>
      <c r="E69" t="s">
        <v>1</v>
      </c>
      <c r="F69" t="s">
        <v>398</v>
      </c>
      <c r="G69" t="s">
        <v>244</v>
      </c>
      <c r="H69">
        <v>35.296939999999999</v>
      </c>
      <c r="I69">
        <v>27.312190000000001</v>
      </c>
      <c r="J69" t="s">
        <v>50</v>
      </c>
      <c r="K69" s="29">
        <v>3501</v>
      </c>
      <c r="L69" s="29">
        <v>338</v>
      </c>
      <c r="M69" s="29">
        <f t="shared" si="8"/>
        <v>9.6543844615824046</v>
      </c>
      <c r="N69" s="29">
        <v>5.886833333333167E-2</v>
      </c>
      <c r="O69" s="29">
        <v>0.43353682798143922</v>
      </c>
      <c r="P69" s="29">
        <v>50.593747825433958</v>
      </c>
      <c r="Q69" s="29">
        <f t="shared" si="6"/>
        <v>25.677189993655695</v>
      </c>
      <c r="R69" s="29">
        <v>0.71374785198503943</v>
      </c>
      <c r="S69" s="29">
        <f t="shared" si="7"/>
        <v>4.5365810052596101E-2</v>
      </c>
      <c r="U69" s="29">
        <v>7.00671</v>
      </c>
      <c r="V69" s="29">
        <v>73</v>
      </c>
      <c r="W69" s="29">
        <f t="shared" si="3"/>
        <v>4</v>
      </c>
      <c r="X69" s="29">
        <f t="shared" si="4"/>
        <v>6.333333333333333</v>
      </c>
      <c r="Y69" s="29">
        <f t="shared" si="5"/>
        <v>10.333333333333334</v>
      </c>
      <c r="Z69" s="29">
        <v>8</v>
      </c>
      <c r="AA69" s="29" t="s">
        <v>2274</v>
      </c>
      <c r="AC69">
        <v>14868</v>
      </c>
      <c r="AD69">
        <v>303.89215000000002</v>
      </c>
      <c r="AE69">
        <v>48.925252</v>
      </c>
      <c r="AF69">
        <v>148.66999999999999</v>
      </c>
      <c r="AG69">
        <v>539.97055599999999</v>
      </c>
      <c r="AH69">
        <v>53.997056000000001</v>
      </c>
      <c r="AI69">
        <v>2.0412E-2</v>
      </c>
      <c r="AJ69">
        <v>1.5299999999999999E-2</v>
      </c>
      <c r="AK69">
        <v>0.74958599999999997</v>
      </c>
      <c r="AL69">
        <v>1.7024999999999998E-2</v>
      </c>
      <c r="AM69">
        <v>1.2500000000000001E-2</v>
      </c>
      <c r="AN69">
        <v>35</v>
      </c>
      <c r="AO69">
        <v>0.115172</v>
      </c>
      <c r="AP69">
        <v>6.9103459999999997</v>
      </c>
      <c r="AQ69">
        <v>10.095507</v>
      </c>
      <c r="AR69">
        <v>0.34626099999999999</v>
      </c>
      <c r="AS69">
        <v>0.237819</v>
      </c>
      <c r="AT69">
        <v>42.885714</v>
      </c>
      <c r="AU69">
        <v>24.919602000000001</v>
      </c>
      <c r="AV69">
        <v>8.267E-3</v>
      </c>
      <c r="AW69">
        <v>3.7209999999999999E-3</v>
      </c>
      <c r="AX69">
        <v>139.14416600000001</v>
      </c>
      <c r="AY69">
        <v>37.575294999999997</v>
      </c>
      <c r="AZ69">
        <v>495.338301</v>
      </c>
      <c r="BA69">
        <v>221.170603</v>
      </c>
      <c r="BB69">
        <v>8.3826470000000004</v>
      </c>
      <c r="BC69">
        <v>10.500242</v>
      </c>
      <c r="BD69">
        <v>7.4606209999999997</v>
      </c>
      <c r="BE69">
        <v>6.5170719999999998</v>
      </c>
    </row>
    <row r="70" spans="1:57" x14ac:dyDescent="0.25">
      <c r="A70" t="s">
        <v>417</v>
      </c>
      <c r="B70" s="29">
        <v>2</v>
      </c>
      <c r="C70" t="s">
        <v>17</v>
      </c>
      <c r="D70">
        <v>8</v>
      </c>
      <c r="E70" t="s">
        <v>1</v>
      </c>
      <c r="F70" t="s">
        <v>398</v>
      </c>
      <c r="G70" t="s">
        <v>244</v>
      </c>
      <c r="H70">
        <v>35.296939999999999</v>
      </c>
      <c r="I70">
        <v>27.312190000000001</v>
      </c>
      <c r="J70" t="s">
        <v>52</v>
      </c>
      <c r="K70" s="29">
        <v>1537</v>
      </c>
      <c r="L70" s="29">
        <v>121</v>
      </c>
      <c r="M70" s="29">
        <f t="shared" si="8"/>
        <v>7.8724788549121669</v>
      </c>
      <c r="N70" s="29">
        <v>3.5161458333330696E-2</v>
      </c>
      <c r="O70" s="29">
        <v>0.34682946238515139</v>
      </c>
      <c r="P70" s="29">
        <v>22.211536820249069</v>
      </c>
      <c r="Q70" s="29">
        <f t="shared" si="6"/>
        <v>2.7050210115291939</v>
      </c>
      <c r="R70" s="29">
        <v>1.1479156486969468</v>
      </c>
      <c r="S70" s="29">
        <f t="shared" si="7"/>
        <v>0.47953360676450352</v>
      </c>
      <c r="U70" s="29">
        <v>7.00671</v>
      </c>
      <c r="V70" s="29">
        <v>73</v>
      </c>
      <c r="W70" s="29">
        <f t="shared" si="3"/>
        <v>4</v>
      </c>
      <c r="X70" s="29">
        <f t="shared" si="4"/>
        <v>6.333333333333333</v>
      </c>
      <c r="Y70" s="29">
        <f t="shared" si="5"/>
        <v>10.333333333333334</v>
      </c>
      <c r="Z70" s="29">
        <v>8</v>
      </c>
      <c r="AA70" s="29" t="s">
        <v>2274</v>
      </c>
      <c r="AC70">
        <v>6789</v>
      </c>
      <c r="AD70">
        <v>303.89215000000002</v>
      </c>
      <c r="AE70">
        <v>22.340161999999999</v>
      </c>
      <c r="AF70">
        <v>67.81</v>
      </c>
      <c r="AG70">
        <v>154.66646</v>
      </c>
      <c r="AH70">
        <v>15.466646000000001</v>
      </c>
      <c r="AI70">
        <v>4.4704000000000001E-2</v>
      </c>
      <c r="AJ70">
        <v>4.4735999999999998E-2</v>
      </c>
      <c r="AK70">
        <v>1.000718</v>
      </c>
      <c r="AL70">
        <v>3.3325E-2</v>
      </c>
      <c r="AM70">
        <v>2.2499999999999999E-2</v>
      </c>
      <c r="AN70">
        <v>5</v>
      </c>
      <c r="AO70">
        <v>1.6452999999999999E-2</v>
      </c>
      <c r="AP70">
        <v>0.98719199999999996</v>
      </c>
      <c r="AQ70">
        <v>0.64810699999999999</v>
      </c>
      <c r="AR70">
        <v>5.5594999999999999E-2</v>
      </c>
      <c r="AS70">
        <v>7.7022999999999994E-2</v>
      </c>
      <c r="AT70">
        <v>8.8000000000000007</v>
      </c>
      <c r="AU70">
        <v>4.9699090000000004</v>
      </c>
      <c r="AV70">
        <v>7.1279999999999998E-3</v>
      </c>
      <c r="AW70">
        <v>6.2399999999999999E-3</v>
      </c>
      <c r="AX70">
        <v>249.73724899999999</v>
      </c>
      <c r="AY70">
        <v>104.476682</v>
      </c>
      <c r="AZ70">
        <v>480.63452999999998</v>
      </c>
      <c r="BA70">
        <v>116.699016</v>
      </c>
      <c r="BB70">
        <v>45.856462999999998</v>
      </c>
      <c r="BC70">
        <v>61.923057</v>
      </c>
      <c r="BD70">
        <v>5.8180690000000004</v>
      </c>
      <c r="BE70">
        <v>1.0671870000000001</v>
      </c>
    </row>
    <row r="71" spans="1:57" x14ac:dyDescent="0.25">
      <c r="A71" t="s">
        <v>417</v>
      </c>
      <c r="B71" s="29">
        <v>2</v>
      </c>
      <c r="C71" t="s">
        <v>38</v>
      </c>
      <c r="D71">
        <v>9</v>
      </c>
      <c r="E71" t="s">
        <v>1</v>
      </c>
      <c r="F71" t="s">
        <v>398</v>
      </c>
      <c r="G71" t="s">
        <v>244</v>
      </c>
      <c r="H71">
        <v>35.296939999999999</v>
      </c>
      <c r="I71">
        <v>27.312190000000001</v>
      </c>
      <c r="J71" t="s">
        <v>52</v>
      </c>
      <c r="K71" s="29">
        <v>4092</v>
      </c>
      <c r="L71" s="29">
        <v>163</v>
      </c>
      <c r="M71" s="29">
        <f t="shared" si="8"/>
        <v>3.9833822091886608</v>
      </c>
      <c r="N71" s="29">
        <v>6.5496153846150554E-2</v>
      </c>
      <c r="O71" s="29">
        <v>0.187865958791957</v>
      </c>
      <c r="P71" s="29">
        <v>59.134423336668313</v>
      </c>
      <c r="Q71" s="29">
        <f t="shared" si="6"/>
        <v>34.21786550489005</v>
      </c>
      <c r="R71" s="29">
        <v>0.79669817147376965</v>
      </c>
      <c r="S71" s="29">
        <f t="shared" si="7"/>
        <v>0.12831612954132632</v>
      </c>
      <c r="U71" s="29">
        <v>7.00671</v>
      </c>
      <c r="V71" s="29">
        <v>73</v>
      </c>
      <c r="W71" s="29">
        <f t="shared" si="3"/>
        <v>4</v>
      </c>
      <c r="X71" s="29">
        <f t="shared" si="4"/>
        <v>6.333333333333333</v>
      </c>
      <c r="Y71" s="29">
        <f t="shared" si="5"/>
        <v>10.333333333333334</v>
      </c>
      <c r="Z71" s="29">
        <v>8</v>
      </c>
      <c r="AA71" s="29" t="s">
        <v>2274</v>
      </c>
      <c r="AC71">
        <v>17792</v>
      </c>
      <c r="AD71">
        <v>303.89215000000002</v>
      </c>
      <c r="AE71">
        <v>58.547086999999998</v>
      </c>
      <c r="AF71">
        <v>177.9</v>
      </c>
      <c r="AG71">
        <v>771.74002700000005</v>
      </c>
      <c r="AH71">
        <v>77.174002999999999</v>
      </c>
      <c r="AI71">
        <v>1.7051E-2</v>
      </c>
      <c r="AJ71">
        <v>1.4862E-2</v>
      </c>
      <c r="AK71">
        <v>0.87166500000000002</v>
      </c>
      <c r="AL71">
        <v>1.4024999999999999E-2</v>
      </c>
      <c r="AM71">
        <v>1.2500000000000001E-2</v>
      </c>
      <c r="AN71">
        <v>14</v>
      </c>
      <c r="AO71">
        <v>4.6068999999999999E-2</v>
      </c>
      <c r="AP71">
        <v>2.7641390000000001</v>
      </c>
      <c r="AQ71">
        <v>3.9736959999999999</v>
      </c>
      <c r="AR71">
        <v>0.35874499999999998</v>
      </c>
      <c r="AS71">
        <v>0.138214</v>
      </c>
      <c r="AT71">
        <v>50.5</v>
      </c>
      <c r="AU71">
        <v>15.873296</v>
      </c>
      <c r="AV71">
        <v>7.247E-3</v>
      </c>
      <c r="AW71">
        <v>2.6389999999999999E-3</v>
      </c>
      <c r="AX71">
        <v>142.86879500000001</v>
      </c>
      <c r="AY71">
        <v>19.331838999999999</v>
      </c>
      <c r="AZ71">
        <v>287.13414899999998</v>
      </c>
      <c r="BA71">
        <v>30.488204</v>
      </c>
      <c r="BB71">
        <v>19.497788</v>
      </c>
      <c r="BC71">
        <v>20.297367999999999</v>
      </c>
      <c r="BD71">
        <v>7.6362550000000002</v>
      </c>
      <c r="BE71">
        <v>1.699673</v>
      </c>
    </row>
    <row r="72" spans="1:57" x14ac:dyDescent="0.25">
      <c r="A72" t="s">
        <v>417</v>
      </c>
      <c r="B72" s="29">
        <v>2</v>
      </c>
      <c r="C72" t="s">
        <v>13</v>
      </c>
      <c r="D72">
        <v>11</v>
      </c>
      <c r="E72" t="s">
        <v>1</v>
      </c>
      <c r="F72" t="s">
        <v>398</v>
      </c>
      <c r="G72" t="s">
        <v>244</v>
      </c>
      <c r="H72">
        <v>35.296939999999999</v>
      </c>
      <c r="I72">
        <v>27.312190000000001</v>
      </c>
      <c r="J72" t="s">
        <v>52</v>
      </c>
      <c r="K72" s="29">
        <v>2001</v>
      </c>
      <c r="L72" s="29">
        <v>2</v>
      </c>
      <c r="M72" s="29">
        <f t="shared" si="8"/>
        <v>9.9950024987506242E-2</v>
      </c>
      <c r="N72" s="29">
        <v>0.12692499999999995</v>
      </c>
      <c r="O72" s="29">
        <v>1.4451227599381307E-2</v>
      </c>
      <c r="P72" s="29">
        <v>28.916906426361997</v>
      </c>
      <c r="Q72" s="29">
        <f t="shared" si="6"/>
        <v>4.000348594583734</v>
      </c>
      <c r="R72" s="29">
        <v>1.2096549472196956</v>
      </c>
      <c r="S72" s="29">
        <f t="shared" si="7"/>
        <v>0.54127290528725225</v>
      </c>
      <c r="U72" s="29">
        <v>7.00671</v>
      </c>
      <c r="V72" s="29">
        <v>73</v>
      </c>
      <c r="W72" s="29">
        <f t="shared" si="3"/>
        <v>4</v>
      </c>
      <c r="X72" s="29">
        <f t="shared" si="4"/>
        <v>6.333333333333333</v>
      </c>
      <c r="Y72" s="29">
        <f t="shared" si="5"/>
        <v>10.333333333333334</v>
      </c>
      <c r="Z72" s="29">
        <v>8</v>
      </c>
      <c r="AA72" s="29" t="s">
        <v>2274</v>
      </c>
      <c r="AC72">
        <v>8268</v>
      </c>
      <c r="AD72">
        <v>303.89215000000002</v>
      </c>
      <c r="AE72">
        <v>27.207021000000001</v>
      </c>
      <c r="AF72">
        <v>82.58</v>
      </c>
      <c r="AG72">
        <v>260.62260800000001</v>
      </c>
      <c r="AH72">
        <v>26.062260999999999</v>
      </c>
      <c r="AI72">
        <v>3.6679999999999997E-2</v>
      </c>
      <c r="AJ72">
        <v>9.5399999999999999E-2</v>
      </c>
      <c r="AK72">
        <v>2.6008909999999998</v>
      </c>
      <c r="AL72">
        <v>2.8549999999999999E-2</v>
      </c>
      <c r="AM72">
        <v>2.2499999999999999E-2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25">
      <c r="A73" t="s">
        <v>417</v>
      </c>
      <c r="B73" s="29">
        <v>2</v>
      </c>
      <c r="C73" t="s">
        <v>10</v>
      </c>
      <c r="D73">
        <v>13</v>
      </c>
      <c r="E73" t="s">
        <v>1</v>
      </c>
      <c r="F73" t="s">
        <v>398</v>
      </c>
      <c r="G73" t="s">
        <v>244</v>
      </c>
      <c r="H73">
        <v>35.296939999999999</v>
      </c>
      <c r="I73">
        <v>27.312190000000001</v>
      </c>
      <c r="J73" t="s">
        <v>51</v>
      </c>
      <c r="K73" s="29">
        <v>1722</v>
      </c>
      <c r="L73" s="29">
        <v>4</v>
      </c>
      <c r="M73" s="29">
        <f t="shared" si="8"/>
        <v>0.23228803716608595</v>
      </c>
      <c r="N73" s="29">
        <v>2.7824999999999989E-2</v>
      </c>
      <c r="O73" s="29">
        <v>1.4451227599381307E-2</v>
      </c>
      <c r="P73" s="29">
        <v>24.885013926134611</v>
      </c>
      <c r="Q73" s="29">
        <f t="shared" si="6"/>
        <v>3.1543905643651726E-2</v>
      </c>
      <c r="R73" s="29">
        <v>0.41185641353628499</v>
      </c>
      <c r="S73" s="29">
        <f t="shared" si="7"/>
        <v>0.25652562839615833</v>
      </c>
      <c r="U73" s="29">
        <v>7.00671</v>
      </c>
      <c r="V73" s="29">
        <v>73</v>
      </c>
      <c r="W73" s="29">
        <f t="shared" si="3"/>
        <v>4</v>
      </c>
      <c r="X73" s="29">
        <f t="shared" si="4"/>
        <v>6.333333333333333</v>
      </c>
      <c r="Y73" s="29">
        <f t="shared" si="5"/>
        <v>10.333333333333334</v>
      </c>
      <c r="Z73" s="29">
        <v>8</v>
      </c>
      <c r="AA73" s="29" t="s">
        <v>2274</v>
      </c>
      <c r="AC73">
        <v>7567</v>
      </c>
      <c r="AD73">
        <v>303.89215000000002</v>
      </c>
      <c r="AE73">
        <v>24.900281</v>
      </c>
      <c r="AF73">
        <v>75.66</v>
      </c>
      <c r="AG73">
        <v>231.49743900000001</v>
      </c>
      <c r="AH73">
        <v>23.149743999999998</v>
      </c>
      <c r="AI73">
        <v>4.0106999999999997E-2</v>
      </c>
      <c r="AJ73">
        <v>1.661E-2</v>
      </c>
      <c r="AK73">
        <v>0.414136</v>
      </c>
      <c r="AL73">
        <v>3.8199999999999998E-2</v>
      </c>
      <c r="AM73">
        <v>3.7499999999999999E-2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25">
      <c r="A74" t="s">
        <v>418</v>
      </c>
      <c r="B74" s="29">
        <v>2</v>
      </c>
      <c r="C74" t="s">
        <v>8</v>
      </c>
      <c r="D74">
        <v>1</v>
      </c>
      <c r="E74" t="s">
        <v>1</v>
      </c>
      <c r="F74" t="s">
        <v>398</v>
      </c>
      <c r="G74" t="s">
        <v>244</v>
      </c>
      <c r="H74">
        <v>35.296939999999999</v>
      </c>
      <c r="I74">
        <v>27.312190000000001</v>
      </c>
      <c r="J74" t="s">
        <v>51</v>
      </c>
      <c r="K74" s="29">
        <v>4628</v>
      </c>
      <c r="L74" s="29">
        <v>44</v>
      </c>
      <c r="M74" s="29">
        <f t="shared" si="8"/>
        <v>0.95073465859982709</v>
      </c>
      <c r="N74" s="29">
        <v>8.0500000000008801E-2</v>
      </c>
      <c r="O74" s="29">
        <v>3.4811733447148399E-2</v>
      </c>
      <c r="P74" s="29">
        <v>23.015528913343257</v>
      </c>
      <c r="Q74" s="29">
        <f t="shared" si="6"/>
        <v>1.9010289184350064</v>
      </c>
      <c r="R74" s="29">
        <v>1.5982116291545934</v>
      </c>
      <c r="S74" s="29">
        <f t="shared" si="7"/>
        <v>0.92982958722215003</v>
      </c>
      <c r="T74" s="29">
        <v>0.72463498176529595</v>
      </c>
      <c r="U74" s="29">
        <v>7.00671</v>
      </c>
      <c r="V74" s="29">
        <v>73</v>
      </c>
      <c r="W74" s="29">
        <f t="shared" si="3"/>
        <v>4</v>
      </c>
      <c r="X74" s="29">
        <f t="shared" si="4"/>
        <v>6.333333333333333</v>
      </c>
      <c r="Y74" s="29">
        <f t="shared" si="5"/>
        <v>10.333333333333334</v>
      </c>
      <c r="Z74" s="29">
        <v>8</v>
      </c>
      <c r="AA74" s="29" t="s">
        <v>2274</v>
      </c>
      <c r="AC74">
        <v>6999</v>
      </c>
      <c r="AD74">
        <v>316.79955000000001</v>
      </c>
      <c r="AE74">
        <v>22.092834</v>
      </c>
      <c r="AF74">
        <v>69.790000000000006</v>
      </c>
      <c r="AG74">
        <v>196.43097</v>
      </c>
      <c r="AH74">
        <v>19.643097000000001</v>
      </c>
      <c r="AI74">
        <v>4.5127E-2</v>
      </c>
      <c r="AJ74">
        <v>9.5422999999999994E-2</v>
      </c>
      <c r="AK74">
        <v>2.1145459999999998</v>
      </c>
      <c r="AL74">
        <v>3.1587999999999998E-2</v>
      </c>
      <c r="AM74">
        <v>2.75E-2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25">
      <c r="A75" t="s">
        <v>418</v>
      </c>
      <c r="B75" s="29">
        <v>2</v>
      </c>
      <c r="C75" t="s">
        <v>14</v>
      </c>
      <c r="D75">
        <v>1</v>
      </c>
      <c r="E75" t="s">
        <v>7</v>
      </c>
      <c r="F75" t="s">
        <v>398</v>
      </c>
      <c r="G75" t="s">
        <v>244</v>
      </c>
      <c r="H75">
        <v>35.296939999999999</v>
      </c>
      <c r="I75">
        <v>27.312190000000001</v>
      </c>
      <c r="J75" t="s">
        <v>51</v>
      </c>
      <c r="K75" s="29">
        <v>3309</v>
      </c>
      <c r="L75" s="29">
        <v>1813</v>
      </c>
      <c r="M75" s="29">
        <f t="shared" si="8"/>
        <v>54.7899667573285</v>
      </c>
      <c r="N75" s="29">
        <v>4.5733208955224938E-2</v>
      </c>
      <c r="O75" s="29">
        <v>1.6659901006849591</v>
      </c>
      <c r="P75" s="29">
        <v>16.456003710944866</v>
      </c>
      <c r="Q75" s="29">
        <f t="shared" si="6"/>
        <v>8.4605541208333968</v>
      </c>
      <c r="R75" s="29">
        <v>1.8053808628945596</v>
      </c>
      <c r="S75" s="29">
        <f t="shared" si="7"/>
        <v>1.1369988209621162</v>
      </c>
      <c r="T75" s="29">
        <v>0.71080665980167679</v>
      </c>
      <c r="U75" s="29">
        <v>7.00671</v>
      </c>
      <c r="V75" s="29">
        <v>73</v>
      </c>
      <c r="W75" s="29">
        <f t="shared" si="3"/>
        <v>4</v>
      </c>
      <c r="X75" s="29">
        <f t="shared" si="4"/>
        <v>6.333333333333333</v>
      </c>
      <c r="Y75" s="29">
        <f t="shared" si="5"/>
        <v>10.333333333333334</v>
      </c>
      <c r="Z75" s="29">
        <v>8</v>
      </c>
      <c r="AA75" s="29" t="s">
        <v>2274</v>
      </c>
      <c r="AC75">
        <v>5503</v>
      </c>
      <c r="AD75">
        <v>316.79955000000001</v>
      </c>
      <c r="AE75">
        <v>17.370605000000001</v>
      </c>
      <c r="AF75">
        <v>54.59</v>
      </c>
      <c r="AG75">
        <v>185.188774</v>
      </c>
      <c r="AH75">
        <v>18.518877</v>
      </c>
      <c r="AI75">
        <v>5.7390999999999998E-2</v>
      </c>
      <c r="AJ75">
        <v>0.103918</v>
      </c>
      <c r="AK75">
        <v>1.8107059999999999</v>
      </c>
      <c r="AL75">
        <v>1.4975E-2</v>
      </c>
      <c r="AM75">
        <v>7.4999999999999997E-3</v>
      </c>
      <c r="AN75">
        <v>59</v>
      </c>
      <c r="AO75">
        <v>0.18623799999999999</v>
      </c>
      <c r="AP75">
        <v>11.174258</v>
      </c>
      <c r="AQ75">
        <v>14.392150000000001</v>
      </c>
      <c r="AR75">
        <v>0.11446199999999999</v>
      </c>
      <c r="AS75">
        <v>7.2488999999999998E-2</v>
      </c>
      <c r="AT75">
        <v>13.423729</v>
      </c>
      <c r="AU75">
        <v>6.2565920000000004</v>
      </c>
      <c r="AV75">
        <v>9.2130000000000007E-3</v>
      </c>
      <c r="AW75">
        <v>7.3480000000000004E-3</v>
      </c>
      <c r="AX75">
        <v>126.512765</v>
      </c>
      <c r="AY75">
        <v>39.550826999999998</v>
      </c>
      <c r="AZ75">
        <v>253.21696</v>
      </c>
      <c r="BA75">
        <v>38.040717999999998</v>
      </c>
      <c r="BB75">
        <v>5.2206260000000002</v>
      </c>
      <c r="BC75">
        <v>6.304322</v>
      </c>
      <c r="BD75">
        <v>7.2876219999999998</v>
      </c>
      <c r="BE75">
        <v>4.8102900000000002</v>
      </c>
    </row>
    <row r="76" spans="1:57" x14ac:dyDescent="0.25">
      <c r="A76" t="s">
        <v>418</v>
      </c>
      <c r="B76" s="29">
        <v>2</v>
      </c>
      <c r="C76" t="s">
        <v>17</v>
      </c>
      <c r="D76">
        <v>8</v>
      </c>
      <c r="E76" t="s">
        <v>1</v>
      </c>
      <c r="F76" t="s">
        <v>398</v>
      </c>
      <c r="G76" t="s">
        <v>244</v>
      </c>
      <c r="H76">
        <v>35.296939999999999</v>
      </c>
      <c r="I76">
        <v>27.312190000000001</v>
      </c>
      <c r="J76" t="s">
        <v>51</v>
      </c>
      <c r="K76" s="29">
        <v>9537</v>
      </c>
      <c r="L76" s="29">
        <v>314</v>
      </c>
      <c r="M76" s="29">
        <f t="shared" si="8"/>
        <v>3.2924399706406628</v>
      </c>
      <c r="N76" s="29">
        <v>5.1702083333332718E-2</v>
      </c>
      <c r="O76" s="29">
        <v>0.17903177201390605</v>
      </c>
      <c r="P76" s="29">
        <v>47.428500269350614</v>
      </c>
      <c r="Q76" s="29">
        <f t="shared" si="6"/>
        <v>22.511942437572351</v>
      </c>
      <c r="R76" s="29">
        <v>0.89145991561676363</v>
      </c>
      <c r="S76" s="29">
        <f t="shared" si="7"/>
        <v>0.2230778736843203</v>
      </c>
      <c r="T76" s="29">
        <v>1.013390906028397</v>
      </c>
      <c r="U76" s="29">
        <v>7.00671</v>
      </c>
      <c r="V76" s="29">
        <v>73</v>
      </c>
      <c r="W76" s="29">
        <f t="shared" si="3"/>
        <v>4</v>
      </c>
      <c r="X76" s="29">
        <f t="shared" si="4"/>
        <v>6.333333333333333</v>
      </c>
      <c r="Y76" s="29">
        <f t="shared" si="5"/>
        <v>10.333333333333334</v>
      </c>
      <c r="Z76" s="29">
        <v>8</v>
      </c>
      <c r="AA76" s="29" t="s">
        <v>2274</v>
      </c>
      <c r="AC76">
        <v>15046</v>
      </c>
      <c r="AD76">
        <v>316.79955000000001</v>
      </c>
      <c r="AE76">
        <v>47.493754000000003</v>
      </c>
      <c r="AF76">
        <v>150.41999999999999</v>
      </c>
      <c r="AG76">
        <v>576.87281399999995</v>
      </c>
      <c r="AH76">
        <v>57.687280999999999</v>
      </c>
      <c r="AI76">
        <v>2.0988E-2</v>
      </c>
      <c r="AJ76">
        <v>2.0660999999999999E-2</v>
      </c>
      <c r="AK76">
        <v>0.98444399999999999</v>
      </c>
      <c r="AL76">
        <v>1.6549999999999999E-2</v>
      </c>
      <c r="AM76">
        <v>1.2500000000000001E-2</v>
      </c>
      <c r="AN76">
        <v>11</v>
      </c>
      <c r="AO76">
        <v>3.4722000000000003E-2</v>
      </c>
      <c r="AP76">
        <v>2.0833360000000001</v>
      </c>
      <c r="AQ76">
        <v>2.9376579999999999</v>
      </c>
      <c r="AR76">
        <v>0.328789</v>
      </c>
      <c r="AS76">
        <v>8.0514000000000002E-2</v>
      </c>
      <c r="AT76">
        <v>40.181818</v>
      </c>
      <c r="AU76">
        <v>11.169764000000001</v>
      </c>
      <c r="AV76">
        <v>8.3909999999999992E-3</v>
      </c>
      <c r="AW76">
        <v>3.124E-3</v>
      </c>
      <c r="AX76">
        <v>119.44194</v>
      </c>
      <c r="AY76">
        <v>14.591722000000001</v>
      </c>
      <c r="AZ76">
        <v>266.45518199999998</v>
      </c>
      <c r="BA76">
        <v>31.900230000000001</v>
      </c>
      <c r="BB76">
        <v>29.539445000000001</v>
      </c>
      <c r="BC76">
        <v>40.235475999999998</v>
      </c>
      <c r="BD76">
        <v>6.9472269999999998</v>
      </c>
      <c r="BE76">
        <v>2.0344259999999998</v>
      </c>
    </row>
    <row r="77" spans="1:57" x14ac:dyDescent="0.25">
      <c r="A77" t="s">
        <v>418</v>
      </c>
      <c r="B77" s="29">
        <v>2</v>
      </c>
      <c r="C77" t="s">
        <v>10</v>
      </c>
      <c r="D77">
        <v>13</v>
      </c>
      <c r="E77" t="s">
        <v>1</v>
      </c>
      <c r="F77" t="s">
        <v>398</v>
      </c>
      <c r="G77" t="s">
        <v>244</v>
      </c>
      <c r="H77">
        <v>35.296939999999999</v>
      </c>
      <c r="I77">
        <v>27.312190000000001</v>
      </c>
      <c r="J77" t="s">
        <v>51</v>
      </c>
      <c r="K77" s="29">
        <v>6458</v>
      </c>
      <c r="L77" s="29">
        <v>229</v>
      </c>
      <c r="M77" s="29">
        <f t="shared" si="8"/>
        <v>3.54598947042428</v>
      </c>
      <c r="N77" s="29">
        <v>7.0558035714289549E-2</v>
      </c>
      <c r="O77" s="29">
        <v>0.1392469337885936</v>
      </c>
      <c r="P77" s="29">
        <v>32.11631065738348</v>
      </c>
      <c r="Q77" s="29">
        <f t="shared" si="6"/>
        <v>7.1997528256052163</v>
      </c>
      <c r="R77" s="29">
        <v>0.48124903118449786</v>
      </c>
      <c r="S77" s="29">
        <f t="shared" si="7"/>
        <v>0.18713301074794547</v>
      </c>
      <c r="T77" s="29">
        <v>0.98864712263874355</v>
      </c>
      <c r="U77" s="29">
        <v>7.00671</v>
      </c>
      <c r="V77" s="29">
        <v>73</v>
      </c>
      <c r="W77" s="29">
        <f t="shared" si="3"/>
        <v>4</v>
      </c>
      <c r="X77" s="29">
        <f t="shared" si="4"/>
        <v>6.333333333333333</v>
      </c>
      <c r="Y77" s="29">
        <f t="shared" si="5"/>
        <v>10.333333333333334</v>
      </c>
      <c r="Z77" s="29">
        <v>8</v>
      </c>
      <c r="AA77" s="29" t="s">
        <v>2274</v>
      </c>
      <c r="AC77">
        <v>10040</v>
      </c>
      <c r="AD77">
        <v>316.79955000000001</v>
      </c>
      <c r="AE77">
        <v>31.691963999999999</v>
      </c>
      <c r="AF77">
        <v>100.39</v>
      </c>
      <c r="AG77">
        <v>314.53950099999997</v>
      </c>
      <c r="AH77">
        <v>31.453949999999999</v>
      </c>
      <c r="AI77">
        <v>3.1461000000000003E-2</v>
      </c>
      <c r="AJ77">
        <v>1.5939999999999999E-2</v>
      </c>
      <c r="AK77">
        <v>0.50667499999999999</v>
      </c>
      <c r="AL77">
        <v>2.9350000000000001E-2</v>
      </c>
      <c r="AM77">
        <v>2.75E-2</v>
      </c>
      <c r="AN77">
        <v>9</v>
      </c>
      <c r="AO77">
        <v>2.8409E-2</v>
      </c>
      <c r="AP77">
        <v>1.704548</v>
      </c>
      <c r="AQ77">
        <v>5.3884460000000001</v>
      </c>
      <c r="AR77">
        <v>0.75949999999999995</v>
      </c>
      <c r="AS77">
        <v>0.38254500000000002</v>
      </c>
      <c r="AT77">
        <v>60.111111000000001</v>
      </c>
      <c r="AU77">
        <v>30.407419000000001</v>
      </c>
      <c r="AV77">
        <v>1.2848999999999999E-2</v>
      </c>
      <c r="AW77">
        <v>5.6379999999999998E-3</v>
      </c>
      <c r="AX77">
        <v>78.839416999999997</v>
      </c>
      <c r="AY77">
        <v>8.7852440000000005</v>
      </c>
      <c r="AZ77">
        <v>291.46277099999998</v>
      </c>
      <c r="BA77">
        <v>78.603031000000001</v>
      </c>
      <c r="BB77">
        <v>20.225283999999998</v>
      </c>
      <c r="BC77">
        <v>44.004739000000001</v>
      </c>
      <c r="BD77">
        <v>9.4140440000000005</v>
      </c>
      <c r="BE77">
        <v>2.565801</v>
      </c>
    </row>
    <row r="78" spans="1:57" x14ac:dyDescent="0.25">
      <c r="A78" t="s">
        <v>418</v>
      </c>
      <c r="B78" s="29">
        <v>2</v>
      </c>
      <c r="C78" t="s">
        <v>5</v>
      </c>
      <c r="D78">
        <v>14</v>
      </c>
      <c r="E78" t="s">
        <v>1</v>
      </c>
      <c r="F78" t="s">
        <v>398</v>
      </c>
      <c r="G78" t="s">
        <v>244</v>
      </c>
      <c r="H78">
        <v>35.296939999999999</v>
      </c>
      <c r="I78">
        <v>27.312190000000001</v>
      </c>
      <c r="J78" t="s">
        <v>50</v>
      </c>
      <c r="K78" s="29">
        <v>5775</v>
      </c>
      <c r="L78" s="29">
        <v>331</v>
      </c>
      <c r="M78" s="29">
        <f t="shared" si="8"/>
        <v>5.7316017316017316</v>
      </c>
      <c r="N78" s="29">
        <v>0.11504083333333312</v>
      </c>
      <c r="O78" s="29">
        <v>0.1491931433449217</v>
      </c>
      <c r="P78" s="29">
        <v>28.719680093897431</v>
      </c>
      <c r="Q78" s="29">
        <f t="shared" si="6"/>
        <v>3.8031222621191674</v>
      </c>
      <c r="R78" s="29">
        <v>0.76762718388181272</v>
      </c>
      <c r="S78" s="29">
        <f t="shared" si="7"/>
        <v>9.9245141949369398E-2</v>
      </c>
      <c r="T78" s="29">
        <v>0.92643574101864912</v>
      </c>
      <c r="U78" s="29">
        <v>7.00671</v>
      </c>
      <c r="V78" s="29">
        <v>73</v>
      </c>
      <c r="W78" s="29">
        <f t="shared" si="3"/>
        <v>4</v>
      </c>
      <c r="X78" s="29">
        <f t="shared" si="4"/>
        <v>6.333333333333333</v>
      </c>
      <c r="Y78" s="29">
        <f t="shared" si="5"/>
        <v>10.333333333333334</v>
      </c>
      <c r="Z78" s="29">
        <v>8</v>
      </c>
      <c r="AA78" s="29" t="s">
        <v>2274</v>
      </c>
      <c r="AC78">
        <v>9077</v>
      </c>
      <c r="AD78">
        <v>316.79955000000001</v>
      </c>
      <c r="AE78">
        <v>28.652187000000001</v>
      </c>
      <c r="AF78">
        <v>90.71</v>
      </c>
      <c r="AG78">
        <v>261.06751200000002</v>
      </c>
      <c r="AH78">
        <v>26.106750999999999</v>
      </c>
      <c r="AI78">
        <v>3.4798000000000003E-2</v>
      </c>
      <c r="AJ78">
        <v>3.9008000000000001E-2</v>
      </c>
      <c r="AK78">
        <v>1.1210020000000001</v>
      </c>
      <c r="AL78">
        <v>2.7563000000000001E-2</v>
      </c>
      <c r="AM78">
        <v>1.7500000000000002E-2</v>
      </c>
      <c r="AN78">
        <v>22</v>
      </c>
      <c r="AO78">
        <v>6.9445000000000007E-2</v>
      </c>
      <c r="AP78">
        <v>4.1666730000000003</v>
      </c>
      <c r="AQ78">
        <v>16.216812000000001</v>
      </c>
      <c r="AR78">
        <v>0.97860899999999995</v>
      </c>
      <c r="AS78">
        <v>0.42538100000000001</v>
      </c>
      <c r="AT78">
        <v>66.909091000000004</v>
      </c>
      <c r="AU78">
        <v>29.610019000000001</v>
      </c>
      <c r="AV78">
        <v>1.4848E-2</v>
      </c>
      <c r="AW78">
        <v>5.3629999999999997E-3</v>
      </c>
      <c r="AX78">
        <v>67.529381000000001</v>
      </c>
      <c r="AY78">
        <v>6.1192950000000002</v>
      </c>
      <c r="AZ78">
        <v>217.14299399999999</v>
      </c>
      <c r="BA78">
        <v>254.952754</v>
      </c>
      <c r="BB78">
        <v>8.697082</v>
      </c>
      <c r="BC78">
        <v>24.242453999999999</v>
      </c>
      <c r="BD78">
        <v>9.5671920000000004</v>
      </c>
      <c r="BE78">
        <v>5.4974740000000004</v>
      </c>
    </row>
    <row r="79" spans="1:57" x14ac:dyDescent="0.25">
      <c r="A79" t="s">
        <v>419</v>
      </c>
      <c r="B79" s="29">
        <v>2</v>
      </c>
      <c r="C79" t="s">
        <v>9</v>
      </c>
      <c r="D79">
        <v>2</v>
      </c>
      <c r="E79" t="s">
        <v>1</v>
      </c>
      <c r="F79" t="s">
        <v>398</v>
      </c>
      <c r="G79" t="s">
        <v>244</v>
      </c>
      <c r="H79">
        <v>35.296939999999999</v>
      </c>
      <c r="I79">
        <v>27.312190000000001</v>
      </c>
      <c r="J79" t="s">
        <v>51</v>
      </c>
      <c r="K79" s="29">
        <v>6732</v>
      </c>
      <c r="L79" s="29">
        <v>0</v>
      </c>
      <c r="M79" s="29">
        <f t="shared" si="8"/>
        <v>0</v>
      </c>
      <c r="N79" s="29">
        <v>0</v>
      </c>
      <c r="O79" s="29">
        <v>0</v>
      </c>
      <c r="P79" s="29">
        <v>23.968162627944785</v>
      </c>
      <c r="Q79" s="29">
        <f t="shared" si="6"/>
        <v>0.94839520383347775</v>
      </c>
      <c r="R79" s="29">
        <v>0.4395651940400066</v>
      </c>
      <c r="S79" s="29">
        <f t="shared" si="7"/>
        <v>0.22881684789243673</v>
      </c>
      <c r="T79" s="29">
        <v>1.0205203284205335</v>
      </c>
      <c r="U79" s="29">
        <v>7.00671</v>
      </c>
      <c r="V79" s="29">
        <v>73</v>
      </c>
      <c r="W79" s="29">
        <f t="shared" si="3"/>
        <v>4</v>
      </c>
      <c r="X79" s="29">
        <f t="shared" si="4"/>
        <v>6.333333333333333</v>
      </c>
      <c r="Y79" s="29">
        <f t="shared" si="5"/>
        <v>10.333333333333334</v>
      </c>
      <c r="Z79" s="29">
        <v>8</v>
      </c>
      <c r="AA79" s="29" t="s">
        <v>2274</v>
      </c>
      <c r="AC79">
        <v>7367</v>
      </c>
      <c r="AD79">
        <v>307.34312499999999</v>
      </c>
      <c r="AE79">
        <v>23.969951999999999</v>
      </c>
      <c r="AF79">
        <v>73.66</v>
      </c>
      <c r="AG79">
        <v>232.187692</v>
      </c>
      <c r="AH79">
        <v>23.218769000000002</v>
      </c>
      <c r="AI79">
        <v>4.1633999999999997E-2</v>
      </c>
      <c r="AJ79">
        <v>1.8314E-2</v>
      </c>
      <c r="AK79">
        <v>0.43987100000000001</v>
      </c>
      <c r="AL79">
        <v>3.7538000000000002E-2</v>
      </c>
      <c r="AM79">
        <v>3.2500000000000001E-2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25">
      <c r="A80" t="s">
        <v>419</v>
      </c>
      <c r="B80" s="29">
        <v>2</v>
      </c>
      <c r="C80" t="s">
        <v>12</v>
      </c>
      <c r="D80">
        <v>5</v>
      </c>
      <c r="E80" t="s">
        <v>1</v>
      </c>
      <c r="F80" t="s">
        <v>398</v>
      </c>
      <c r="G80" t="s">
        <v>244</v>
      </c>
      <c r="H80">
        <v>35.296939999999999</v>
      </c>
      <c r="I80">
        <v>27.312190000000001</v>
      </c>
      <c r="J80" t="s">
        <v>51</v>
      </c>
      <c r="K80" s="29">
        <v>2159</v>
      </c>
      <c r="L80" s="29">
        <v>13</v>
      </c>
      <c r="M80" s="29">
        <f t="shared" si="8"/>
        <v>0.60213061602593787</v>
      </c>
      <c r="N80" s="29">
        <v>4.9056249999996027E-2</v>
      </c>
      <c r="O80" s="29">
        <v>1.4241332518089594E-2</v>
      </c>
      <c r="P80" s="29">
        <v>7.6867592266388582</v>
      </c>
      <c r="Q80" s="29">
        <f t="shared" si="6"/>
        <v>17.229798605139404</v>
      </c>
      <c r="R80" s="29">
        <v>0.616586934952848</v>
      </c>
      <c r="S80" s="29">
        <f t="shared" si="7"/>
        <v>5.1795106979595329E-2</v>
      </c>
      <c r="T80" s="29">
        <v>0.76555183694809203</v>
      </c>
      <c r="U80" s="29">
        <v>7.00671</v>
      </c>
      <c r="V80" s="29">
        <v>73</v>
      </c>
      <c r="W80" s="29">
        <f t="shared" si="3"/>
        <v>4</v>
      </c>
      <c r="X80" s="29">
        <f t="shared" si="4"/>
        <v>6.333333333333333</v>
      </c>
      <c r="Y80" s="29">
        <f t="shared" si="5"/>
        <v>10.333333333333334</v>
      </c>
      <c r="Z80" s="29">
        <v>8</v>
      </c>
      <c r="AA80" s="29" t="s">
        <v>2274</v>
      </c>
      <c r="AC80">
        <v>2357</v>
      </c>
      <c r="AD80">
        <v>307.34312499999999</v>
      </c>
      <c r="AE80">
        <v>7.6689530000000001</v>
      </c>
      <c r="AF80">
        <v>23.49</v>
      </c>
      <c r="AG80">
        <v>28.562736000000001</v>
      </c>
      <c r="AH80">
        <v>2.856274</v>
      </c>
      <c r="AI80">
        <v>0.13012499999999999</v>
      </c>
      <c r="AJ80">
        <v>8.0329999999999999E-2</v>
      </c>
      <c r="AK80">
        <v>0.61732799999999999</v>
      </c>
      <c r="AL80">
        <v>0.11598700000000001</v>
      </c>
      <c r="AM80">
        <v>0.1075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25">
      <c r="A81" t="s">
        <v>419</v>
      </c>
      <c r="B81" s="29">
        <v>2</v>
      </c>
      <c r="C81" t="s">
        <v>47</v>
      </c>
      <c r="D81">
        <v>5</v>
      </c>
      <c r="E81" t="s">
        <v>7</v>
      </c>
      <c r="F81" t="s">
        <v>398</v>
      </c>
      <c r="G81" t="s">
        <v>244</v>
      </c>
      <c r="H81">
        <v>35.296939999999999</v>
      </c>
      <c r="I81">
        <v>27.312190000000001</v>
      </c>
      <c r="J81" t="s">
        <v>51</v>
      </c>
      <c r="K81" s="29">
        <v>5830</v>
      </c>
      <c r="L81" s="29">
        <v>64</v>
      </c>
      <c r="M81" s="29">
        <f t="shared" si="8"/>
        <v>1.0977701543739278</v>
      </c>
      <c r="N81" s="29">
        <v>4.3823076923073516E-2</v>
      </c>
      <c r="O81" s="29">
        <v>4.6284330683791182E-2</v>
      </c>
      <c r="P81" s="29">
        <v>20.756742145115584</v>
      </c>
      <c r="Q81" s="29">
        <f t="shared" si="6"/>
        <v>4.1598156866626788</v>
      </c>
      <c r="R81" s="29">
        <v>0.7205178904525007</v>
      </c>
      <c r="S81" s="29">
        <f t="shared" si="7"/>
        <v>5.2135848520057371E-2</v>
      </c>
      <c r="T81" s="29">
        <v>0.77348136058413419</v>
      </c>
      <c r="U81" s="29">
        <v>7.00671</v>
      </c>
      <c r="V81" s="29">
        <v>73</v>
      </c>
      <c r="W81" s="29">
        <f t="shared" si="3"/>
        <v>4</v>
      </c>
      <c r="X81" s="29">
        <f t="shared" si="4"/>
        <v>6.333333333333333</v>
      </c>
      <c r="Y81" s="29">
        <f t="shared" si="5"/>
        <v>10.333333333333334</v>
      </c>
      <c r="Z81" s="29">
        <v>8</v>
      </c>
      <c r="AA81" s="29" t="s">
        <v>2274</v>
      </c>
      <c r="AC81">
        <v>6350</v>
      </c>
      <c r="AD81">
        <v>307.34312499999999</v>
      </c>
      <c r="AE81">
        <v>20.660947</v>
      </c>
      <c r="AF81">
        <v>63.48</v>
      </c>
      <c r="AG81">
        <v>145.31816699999999</v>
      </c>
      <c r="AH81">
        <v>14.531817</v>
      </c>
      <c r="AI81">
        <v>4.8294999999999998E-2</v>
      </c>
      <c r="AJ81">
        <v>3.4500000000000003E-2</v>
      </c>
      <c r="AK81">
        <v>0.71435000000000004</v>
      </c>
      <c r="AL81">
        <v>4.0625000000000001E-2</v>
      </c>
      <c r="AM81">
        <v>3.7499999999999999E-2</v>
      </c>
      <c r="AN81">
        <v>1</v>
      </c>
      <c r="AO81">
        <v>3.2539999999999999E-3</v>
      </c>
      <c r="AP81">
        <v>0.19522200000000001</v>
      </c>
      <c r="AQ81">
        <v>0.74015699999999995</v>
      </c>
      <c r="AR81">
        <v>0.89357500000000001</v>
      </c>
      <c r="AS81">
        <v>0</v>
      </c>
      <c r="AT81">
        <v>47</v>
      </c>
      <c r="AU81">
        <v>0</v>
      </c>
      <c r="AV81">
        <v>1.9425999999999999E-2</v>
      </c>
      <c r="AW81">
        <v>9.4109999999999992E-3</v>
      </c>
      <c r="AX81">
        <v>51.478611000000001</v>
      </c>
      <c r="AY81">
        <v>0</v>
      </c>
      <c r="AZ81">
        <v>150.37594000000001</v>
      </c>
      <c r="BA81">
        <v>0</v>
      </c>
      <c r="BB81">
        <v>0</v>
      </c>
      <c r="BC81">
        <v>0</v>
      </c>
      <c r="BD81">
        <v>7.7078249999999997</v>
      </c>
      <c r="BE81">
        <v>0.37267800000000001</v>
      </c>
    </row>
    <row r="82" spans="1:57" x14ac:dyDescent="0.25">
      <c r="A82" t="s">
        <v>419</v>
      </c>
      <c r="B82" s="29">
        <v>2</v>
      </c>
      <c r="C82" t="s">
        <v>17</v>
      </c>
      <c r="D82">
        <v>8</v>
      </c>
      <c r="E82" t="s">
        <v>1</v>
      </c>
      <c r="F82" t="s">
        <v>398</v>
      </c>
      <c r="G82" t="s">
        <v>244</v>
      </c>
      <c r="H82">
        <v>35.296939999999999</v>
      </c>
      <c r="I82">
        <v>27.312190000000001</v>
      </c>
      <c r="J82" t="s">
        <v>52</v>
      </c>
      <c r="K82" s="29">
        <v>10409</v>
      </c>
      <c r="L82" s="29">
        <v>852</v>
      </c>
      <c r="M82" s="29">
        <f t="shared" si="8"/>
        <v>8.1852243251032757</v>
      </c>
      <c r="N82" s="29">
        <v>6.7656402439022614E-2</v>
      </c>
      <c r="O82" s="29">
        <v>0.29194731662083667</v>
      </c>
      <c r="P82" s="29">
        <v>37.059507545198642</v>
      </c>
      <c r="Q82" s="29">
        <f t="shared" si="6"/>
        <v>12.142949713420379</v>
      </c>
      <c r="R82" s="29">
        <v>0.90778836905733995</v>
      </c>
      <c r="S82" s="29">
        <f t="shared" si="7"/>
        <v>0.23940632712489662</v>
      </c>
      <c r="T82" s="29">
        <v>1.0023483752832216</v>
      </c>
      <c r="U82" s="29">
        <v>7.00671</v>
      </c>
      <c r="V82" s="29">
        <v>73</v>
      </c>
      <c r="W82" s="29">
        <f t="shared" si="3"/>
        <v>4</v>
      </c>
      <c r="X82" s="29">
        <f t="shared" si="4"/>
        <v>6.333333333333333</v>
      </c>
      <c r="Y82" s="29">
        <f t="shared" si="5"/>
        <v>10.333333333333334</v>
      </c>
      <c r="Z82" s="29">
        <v>8</v>
      </c>
      <c r="AA82" s="29" t="s">
        <v>2274</v>
      </c>
      <c r="AC82">
        <v>11294</v>
      </c>
      <c r="AD82">
        <v>307.34312499999999</v>
      </c>
      <c r="AE82">
        <v>36.747202000000001</v>
      </c>
      <c r="AF82">
        <v>112.9</v>
      </c>
      <c r="AG82">
        <v>356.63332700000001</v>
      </c>
      <c r="AH82">
        <v>35.663333000000002</v>
      </c>
      <c r="AI82">
        <v>2.7158999999999999E-2</v>
      </c>
      <c r="AJ82">
        <v>2.4847999999999999E-2</v>
      </c>
      <c r="AK82">
        <v>0.91490499999999997</v>
      </c>
      <c r="AL82">
        <v>2.1874999999999999E-2</v>
      </c>
      <c r="AM82">
        <v>1.7500000000000002E-2</v>
      </c>
      <c r="AN82">
        <v>26</v>
      </c>
      <c r="AO82">
        <v>8.4596000000000005E-2</v>
      </c>
      <c r="AP82">
        <v>5.0757599999999998</v>
      </c>
      <c r="AQ82">
        <v>8.8188420000000001</v>
      </c>
      <c r="AR82">
        <v>0.36227700000000002</v>
      </c>
      <c r="AS82">
        <v>0.23944399999999999</v>
      </c>
      <c r="AT82">
        <v>38.307692000000003</v>
      </c>
      <c r="AU82">
        <v>16.161111999999999</v>
      </c>
      <c r="AV82">
        <v>9.7109999999999991E-3</v>
      </c>
      <c r="AW82">
        <v>5.228E-3</v>
      </c>
      <c r="AX82">
        <v>123.46272</v>
      </c>
      <c r="AY82">
        <v>38.563733999999997</v>
      </c>
      <c r="AZ82">
        <v>447.19428299999998</v>
      </c>
      <c r="BA82">
        <v>169.40220199999999</v>
      </c>
      <c r="BB82">
        <v>11.358302999999999</v>
      </c>
      <c r="BC82">
        <v>9.5848130000000005</v>
      </c>
      <c r="BD82">
        <v>8.4663330000000006</v>
      </c>
      <c r="BE82">
        <v>1.972027</v>
      </c>
    </row>
    <row r="83" spans="1:57" x14ac:dyDescent="0.25">
      <c r="A83" t="s">
        <v>419</v>
      </c>
      <c r="B83" s="29">
        <v>2</v>
      </c>
      <c r="C83" t="s">
        <v>11</v>
      </c>
      <c r="D83">
        <v>16</v>
      </c>
      <c r="E83" t="s">
        <v>1</v>
      </c>
      <c r="F83" t="s">
        <v>398</v>
      </c>
      <c r="G83" t="s">
        <v>244</v>
      </c>
      <c r="H83">
        <v>35.296939999999999</v>
      </c>
      <c r="I83">
        <v>27.312190000000001</v>
      </c>
      <c r="J83" t="s">
        <v>52</v>
      </c>
      <c r="K83" s="29">
        <v>6064</v>
      </c>
      <c r="L83" s="29">
        <v>109</v>
      </c>
      <c r="M83" s="29">
        <f t="shared" si="8"/>
        <v>1.7974934036939314</v>
      </c>
      <c r="N83" s="29">
        <v>0.1125442307692294</v>
      </c>
      <c r="O83" s="29">
        <v>4.6284330683791182E-2</v>
      </c>
      <c r="P83" s="29">
        <v>21.589860097423824</v>
      </c>
      <c r="Q83" s="29">
        <f t="shared" si="6"/>
        <v>3.3266977343544397</v>
      </c>
      <c r="R83" s="29">
        <v>1.4942755549632873</v>
      </c>
      <c r="S83" s="29">
        <f t="shared" si="7"/>
        <v>0.82589351303084402</v>
      </c>
      <c r="T83" s="29">
        <v>0.99549904797890254</v>
      </c>
      <c r="U83" s="29">
        <v>7.00671</v>
      </c>
      <c r="V83" s="29">
        <v>73</v>
      </c>
      <c r="W83" s="29">
        <f t="shared" si="3"/>
        <v>4</v>
      </c>
      <c r="X83" s="29">
        <f t="shared" si="4"/>
        <v>6.333333333333333</v>
      </c>
      <c r="Y83" s="29">
        <f t="shared" si="5"/>
        <v>10.333333333333334</v>
      </c>
      <c r="Z83" s="29">
        <v>8</v>
      </c>
      <c r="AA83" s="29" t="s">
        <v>2274</v>
      </c>
      <c r="AC83">
        <v>6485</v>
      </c>
      <c r="AD83">
        <v>307.34312499999999</v>
      </c>
      <c r="AE83">
        <v>21.100194999999999</v>
      </c>
      <c r="AF83">
        <v>64.62</v>
      </c>
      <c r="AG83">
        <v>173.29291799999999</v>
      </c>
      <c r="AH83">
        <v>17.329291999999999</v>
      </c>
      <c r="AI83">
        <v>4.7243E-2</v>
      </c>
      <c r="AJ83">
        <v>7.3413000000000006E-2</v>
      </c>
      <c r="AK83">
        <v>1.5539339999999999</v>
      </c>
      <c r="AL83">
        <v>3.3862999999999997E-2</v>
      </c>
      <c r="AM83">
        <v>2.2499999999999999E-2</v>
      </c>
      <c r="AN83">
        <v>2</v>
      </c>
      <c r="AO83">
        <v>6.5069999999999998E-3</v>
      </c>
      <c r="AP83">
        <v>0.39044299999999998</v>
      </c>
      <c r="AQ83">
        <v>1.4803390000000001</v>
      </c>
      <c r="AR83">
        <v>1.0210870000000001</v>
      </c>
      <c r="AS83">
        <v>7.6844999999999997E-2</v>
      </c>
      <c r="AT83">
        <v>48</v>
      </c>
      <c r="AU83">
        <v>1.4142140000000001</v>
      </c>
      <c r="AV83">
        <v>2.1725000000000001E-2</v>
      </c>
      <c r="AW83">
        <v>7.587E-3</v>
      </c>
      <c r="AX83">
        <v>46.107810999999998</v>
      </c>
      <c r="AY83">
        <v>2.0849669999999998</v>
      </c>
      <c r="AZ83">
        <v>104.86740500000001</v>
      </c>
      <c r="BA83">
        <v>22.597034000000001</v>
      </c>
      <c r="BB83">
        <v>29.563375000000001</v>
      </c>
      <c r="BC83">
        <v>0</v>
      </c>
      <c r="BD83">
        <v>6.2144159999999999</v>
      </c>
      <c r="BE83">
        <v>0.74535600000000002</v>
      </c>
    </row>
    <row r="84" spans="1:57" x14ac:dyDescent="0.25">
      <c r="A84" t="s">
        <v>420</v>
      </c>
      <c r="B84" s="29">
        <v>2</v>
      </c>
      <c r="C84" t="s">
        <v>9</v>
      </c>
      <c r="D84">
        <v>2</v>
      </c>
      <c r="E84" t="s">
        <v>1</v>
      </c>
      <c r="F84" t="s">
        <v>398</v>
      </c>
      <c r="G84" t="s">
        <v>244</v>
      </c>
      <c r="H84">
        <v>35.296939999999999</v>
      </c>
      <c r="I84">
        <v>27.312190000000001</v>
      </c>
      <c r="J84" t="s">
        <v>51</v>
      </c>
      <c r="K84" s="29">
        <v>3602</v>
      </c>
      <c r="L84" s="29">
        <v>171</v>
      </c>
      <c r="M84" s="29">
        <f t="shared" si="8"/>
        <v>4.7473625763464744</v>
      </c>
      <c r="N84" s="29">
        <v>9.2834722222221056E-2</v>
      </c>
      <c r="O84" s="29">
        <v>0.1365787996563074</v>
      </c>
      <c r="P84" s="29">
        <v>27.330935353445511</v>
      </c>
      <c r="Q84" s="29">
        <f t="shared" si="6"/>
        <v>2.4143775216672481</v>
      </c>
      <c r="R84" s="29">
        <v>0.53107644775779728</v>
      </c>
      <c r="S84" s="29">
        <f t="shared" si="7"/>
        <v>0.13730559417464605</v>
      </c>
      <c r="U84" s="29">
        <v>7.00671</v>
      </c>
      <c r="V84" s="29">
        <v>73</v>
      </c>
      <c r="W84" s="29">
        <f t="shared" si="3"/>
        <v>4</v>
      </c>
      <c r="X84" s="29">
        <f t="shared" si="4"/>
        <v>6.333333333333333</v>
      </c>
      <c r="Y84" s="29">
        <f t="shared" si="5"/>
        <v>10.333333333333334</v>
      </c>
      <c r="Z84" s="29">
        <v>8</v>
      </c>
      <c r="AA84" s="29" t="s">
        <v>2274</v>
      </c>
      <c r="AC84">
        <v>9110</v>
      </c>
      <c r="AD84">
        <v>316.66682500000002</v>
      </c>
      <c r="AE84">
        <v>28.768407</v>
      </c>
      <c r="AF84">
        <v>91.09</v>
      </c>
      <c r="AG84">
        <v>262.72027300000002</v>
      </c>
      <c r="AH84">
        <v>26.272027000000001</v>
      </c>
      <c r="AI84">
        <v>3.4744999999999998E-2</v>
      </c>
      <c r="AJ84">
        <v>1.8284999999999999E-2</v>
      </c>
      <c r="AK84">
        <v>0.52625900000000003</v>
      </c>
      <c r="AL84">
        <v>3.1649999999999998E-2</v>
      </c>
      <c r="AM84">
        <v>2.75E-2</v>
      </c>
      <c r="AN84">
        <v>10</v>
      </c>
      <c r="AO84">
        <v>3.1579000000000003E-2</v>
      </c>
      <c r="AP84">
        <v>1.894736</v>
      </c>
      <c r="AQ84">
        <v>6.5971460000000004</v>
      </c>
      <c r="AR84">
        <v>0.78927499999999995</v>
      </c>
      <c r="AS84">
        <v>0.27979500000000002</v>
      </c>
      <c r="AT84">
        <v>60.1</v>
      </c>
      <c r="AU84">
        <v>19.756574000000001</v>
      </c>
      <c r="AV84">
        <v>1.3355000000000001E-2</v>
      </c>
      <c r="AW84">
        <v>5.5779999999999996E-3</v>
      </c>
      <c r="AX84">
        <v>76.052768999999998</v>
      </c>
      <c r="AY84">
        <v>5.8060099999999997</v>
      </c>
      <c r="AZ84">
        <v>240.54699299999999</v>
      </c>
      <c r="BA84">
        <v>66.116153999999995</v>
      </c>
      <c r="BB84">
        <v>9.3758579999999991</v>
      </c>
      <c r="BC84">
        <v>24.315152000000001</v>
      </c>
      <c r="BD84">
        <v>10.307145</v>
      </c>
      <c r="BE84">
        <v>2.4267029999999998</v>
      </c>
    </row>
    <row r="85" spans="1:57" x14ac:dyDescent="0.25">
      <c r="A85" t="s">
        <v>420</v>
      </c>
      <c r="B85" s="29">
        <v>2</v>
      </c>
      <c r="C85" t="s">
        <v>17</v>
      </c>
      <c r="D85">
        <v>8</v>
      </c>
      <c r="E85" t="s">
        <v>1</v>
      </c>
      <c r="F85" t="s">
        <v>398</v>
      </c>
      <c r="G85" t="s">
        <v>244</v>
      </c>
      <c r="H85">
        <v>35.296939999999999</v>
      </c>
      <c r="I85">
        <v>27.312190000000001</v>
      </c>
      <c r="J85" t="s">
        <v>51</v>
      </c>
      <c r="K85" s="29">
        <v>2437</v>
      </c>
      <c r="L85" s="29">
        <v>69</v>
      </c>
      <c r="M85" s="29">
        <f t="shared" si="8"/>
        <v>2.8313500205170294</v>
      </c>
      <c r="N85" s="29">
        <v>0.1280475000000017</v>
      </c>
      <c r="O85" s="29">
        <v>7.5877110920170771E-2</v>
      </c>
      <c r="P85" s="29">
        <v>18.491251931245618</v>
      </c>
      <c r="Q85" s="29">
        <f t="shared" si="6"/>
        <v>6.4253059005326456</v>
      </c>
      <c r="R85" s="29">
        <v>1.2311906648024051</v>
      </c>
      <c r="S85" s="29">
        <f t="shared" si="7"/>
        <v>0.56280862286996181</v>
      </c>
      <c r="U85" s="29">
        <v>7.00671</v>
      </c>
      <c r="V85" s="29">
        <v>73</v>
      </c>
      <c r="W85" s="29">
        <f t="shared" si="3"/>
        <v>4</v>
      </c>
      <c r="X85" s="29">
        <f t="shared" si="4"/>
        <v>6.333333333333333</v>
      </c>
      <c r="Y85" s="29">
        <f t="shared" si="5"/>
        <v>10.333333333333334</v>
      </c>
      <c r="Z85" s="29">
        <v>8</v>
      </c>
      <c r="AA85" s="29" t="s">
        <v>2274</v>
      </c>
      <c r="AC85">
        <v>6082</v>
      </c>
      <c r="AD85">
        <v>316.66682500000002</v>
      </c>
      <c r="AE85">
        <v>19.206306000000001</v>
      </c>
      <c r="AF85">
        <v>60.47</v>
      </c>
      <c r="AG85">
        <v>152.904248</v>
      </c>
      <c r="AH85">
        <v>15.290425000000001</v>
      </c>
      <c r="AI85">
        <v>5.2045000000000001E-2</v>
      </c>
      <c r="AJ85">
        <v>9.6561999999999995E-2</v>
      </c>
      <c r="AK85">
        <v>1.855351</v>
      </c>
      <c r="AL85">
        <v>3.4174999999999997E-2</v>
      </c>
      <c r="AM85">
        <v>2.2499999999999999E-2</v>
      </c>
      <c r="AN85">
        <v>3</v>
      </c>
      <c r="AO85">
        <v>9.4739999999999998E-3</v>
      </c>
      <c r="AP85">
        <v>0.56842099999999995</v>
      </c>
      <c r="AQ85">
        <v>2.1538970000000002</v>
      </c>
      <c r="AR85">
        <v>0.96144200000000002</v>
      </c>
      <c r="AS85">
        <v>0.27507799999999999</v>
      </c>
      <c r="AT85">
        <v>43.666666999999997</v>
      </c>
      <c r="AU85">
        <v>9.0737719999999999</v>
      </c>
      <c r="AV85">
        <v>2.2533999999999998E-2</v>
      </c>
      <c r="AW85">
        <v>8.5520000000000006E-3</v>
      </c>
      <c r="AX85">
        <v>44.965871</v>
      </c>
      <c r="AY85">
        <v>3.1674609999999999</v>
      </c>
      <c r="AZ85">
        <v>121.398239</v>
      </c>
      <c r="BA85">
        <v>5.8636499999999998</v>
      </c>
      <c r="BB85">
        <v>13.095050000000001</v>
      </c>
      <c r="BC85">
        <v>14.361727999999999</v>
      </c>
      <c r="BD85">
        <v>6.4070489999999998</v>
      </c>
      <c r="BE85">
        <v>1.118034</v>
      </c>
    </row>
    <row r="86" spans="1:57" x14ac:dyDescent="0.25">
      <c r="A86" t="s">
        <v>420</v>
      </c>
      <c r="B86" s="29">
        <v>2</v>
      </c>
      <c r="C86" t="s">
        <v>18</v>
      </c>
      <c r="D86">
        <v>8</v>
      </c>
      <c r="E86" t="s">
        <v>7</v>
      </c>
      <c r="F86" t="s">
        <v>398</v>
      </c>
      <c r="G86" t="s">
        <v>244</v>
      </c>
      <c r="H86">
        <v>35.296939999999999</v>
      </c>
      <c r="I86">
        <v>27.312190000000001</v>
      </c>
      <c r="J86" t="s">
        <v>51</v>
      </c>
      <c r="K86" s="29">
        <v>2271</v>
      </c>
      <c r="L86" s="29">
        <v>1280</v>
      </c>
      <c r="M86" s="29">
        <f t="shared" si="8"/>
        <v>56.362835755173933</v>
      </c>
      <c r="N86" s="29">
        <v>4.6739116379309845E-2</v>
      </c>
      <c r="O86" s="29">
        <v>1.7603489733479618</v>
      </c>
      <c r="P86" s="29">
        <v>17.231691889970783</v>
      </c>
      <c r="Q86" s="29">
        <f t="shared" si="6"/>
        <v>7.6848659418074803</v>
      </c>
      <c r="R86" s="29">
        <v>1.7752737088683954</v>
      </c>
      <c r="S86" s="29">
        <f t="shared" si="7"/>
        <v>1.1068916669359521</v>
      </c>
      <c r="U86" s="29">
        <v>7.00671</v>
      </c>
      <c r="V86" s="29">
        <v>73</v>
      </c>
      <c r="W86" s="29">
        <f t="shared" si="3"/>
        <v>4</v>
      </c>
      <c r="X86" s="29">
        <f t="shared" si="4"/>
        <v>6.333333333333333</v>
      </c>
      <c r="Y86" s="29">
        <f t="shared" si="5"/>
        <v>10.333333333333334</v>
      </c>
      <c r="Z86" s="29">
        <v>8</v>
      </c>
      <c r="AA86" s="29" t="s">
        <v>2274</v>
      </c>
      <c r="AC86">
        <v>5420</v>
      </c>
      <c r="AD86">
        <v>316.66682500000002</v>
      </c>
      <c r="AE86">
        <v>17.115780999999998</v>
      </c>
      <c r="AF86">
        <v>53.76</v>
      </c>
      <c r="AG86">
        <v>177.68990500000001</v>
      </c>
      <c r="AH86">
        <v>17.768991</v>
      </c>
      <c r="AI86">
        <v>5.8389999999999997E-2</v>
      </c>
      <c r="AJ86">
        <v>0.10295799999999999</v>
      </c>
      <c r="AK86">
        <v>1.763279</v>
      </c>
      <c r="AL86">
        <v>1.5975E-2</v>
      </c>
      <c r="AM86">
        <v>7.4999999999999997E-3</v>
      </c>
      <c r="AN86">
        <v>43</v>
      </c>
      <c r="AO86">
        <v>0.13578899999999999</v>
      </c>
      <c r="AP86">
        <v>8.1473639999999996</v>
      </c>
      <c r="AQ86">
        <v>9.9077490000000008</v>
      </c>
      <c r="AR86">
        <v>0.111844</v>
      </c>
      <c r="AS86">
        <v>8.3991999999999997E-2</v>
      </c>
      <c r="AT86">
        <v>12.488372</v>
      </c>
      <c r="AU86">
        <v>5.9014610000000003</v>
      </c>
      <c r="AV86">
        <v>9.7350000000000006E-3</v>
      </c>
      <c r="AW86">
        <v>8.6920000000000001E-3</v>
      </c>
      <c r="AX86">
        <v>128.188489</v>
      </c>
      <c r="AY86">
        <v>45.948211000000001</v>
      </c>
      <c r="AZ86">
        <v>257.514252</v>
      </c>
      <c r="BA86">
        <v>40.184553999999999</v>
      </c>
      <c r="BB86">
        <v>6.893427</v>
      </c>
      <c r="BC86">
        <v>10.285722</v>
      </c>
      <c r="BD86">
        <v>6.7871920000000001</v>
      </c>
      <c r="BE86">
        <v>3.8042370000000001</v>
      </c>
    </row>
    <row r="87" spans="1:57" x14ac:dyDescent="0.25">
      <c r="A87" t="s">
        <v>421</v>
      </c>
      <c r="B87" s="29">
        <v>2</v>
      </c>
      <c r="C87" t="s">
        <v>2</v>
      </c>
      <c r="D87">
        <v>3</v>
      </c>
      <c r="E87" t="s">
        <v>1</v>
      </c>
      <c r="F87" t="s">
        <v>398</v>
      </c>
      <c r="G87" t="s">
        <v>244</v>
      </c>
      <c r="H87">
        <v>35.296939999999999</v>
      </c>
      <c r="I87">
        <v>27.312190000000001</v>
      </c>
      <c r="J87" t="s">
        <v>51</v>
      </c>
      <c r="K87" s="29">
        <v>1911</v>
      </c>
      <c r="L87" s="29">
        <v>123</v>
      </c>
      <c r="M87" s="29">
        <f t="shared" si="8"/>
        <v>6.4364207221350087</v>
      </c>
      <c r="N87" s="29">
        <v>7.7248684210529106E-2</v>
      </c>
      <c r="O87" s="29">
        <v>0.2270783888874994</v>
      </c>
      <c r="P87" s="29">
        <v>22.839305324421652</v>
      </c>
      <c r="Q87" s="29">
        <f t="shared" si="6"/>
        <v>2.0772525073566115</v>
      </c>
      <c r="R87" s="29">
        <v>1.0081677318097437</v>
      </c>
      <c r="S87" s="29">
        <f t="shared" si="7"/>
        <v>0.3397856898773004</v>
      </c>
      <c r="U87" s="29">
        <v>7.00671</v>
      </c>
      <c r="V87" s="29">
        <v>73</v>
      </c>
      <c r="W87" s="29">
        <f t="shared" si="3"/>
        <v>4</v>
      </c>
      <c r="X87" s="29">
        <f t="shared" si="4"/>
        <v>6.333333333333333</v>
      </c>
      <c r="Y87" s="29">
        <f t="shared" si="5"/>
        <v>10.333333333333334</v>
      </c>
      <c r="Z87" s="29">
        <v>8</v>
      </c>
      <c r="AA87" s="29" t="s">
        <v>2274</v>
      </c>
      <c r="AC87">
        <v>6731</v>
      </c>
      <c r="AD87">
        <v>305.58117499999997</v>
      </c>
      <c r="AE87">
        <v>22.026879999999998</v>
      </c>
      <c r="AF87">
        <v>67.23</v>
      </c>
      <c r="AG87">
        <v>164.44475399999999</v>
      </c>
      <c r="AH87">
        <v>16.444475000000001</v>
      </c>
      <c r="AI87">
        <v>4.5353999999999998E-2</v>
      </c>
      <c r="AJ87">
        <v>4.6836000000000003E-2</v>
      </c>
      <c r="AK87">
        <v>1.0326740000000001</v>
      </c>
      <c r="AL87">
        <v>3.1175000000000001E-2</v>
      </c>
      <c r="AM87">
        <v>2.2499999999999999E-2</v>
      </c>
      <c r="AN87">
        <v>6</v>
      </c>
      <c r="AO87">
        <v>1.9635E-2</v>
      </c>
      <c r="AP87">
        <v>1.178083</v>
      </c>
      <c r="AQ87">
        <v>5.2146780000000001</v>
      </c>
      <c r="AR87">
        <v>1.008596</v>
      </c>
      <c r="AS87">
        <v>0.43827700000000003</v>
      </c>
      <c r="AT87">
        <v>58.5</v>
      </c>
      <c r="AU87">
        <v>26.718907000000002</v>
      </c>
      <c r="AV87">
        <v>1.7541000000000001E-2</v>
      </c>
      <c r="AW87">
        <v>8.6789999999999992E-3</v>
      </c>
      <c r="AX87">
        <v>57.295482</v>
      </c>
      <c r="AY87">
        <v>7.2565119999999999</v>
      </c>
      <c r="AZ87">
        <v>327.73111399999999</v>
      </c>
      <c r="BA87">
        <v>220.43963299999999</v>
      </c>
      <c r="BB87">
        <v>35.573799999999999</v>
      </c>
      <c r="BC87">
        <v>57.609518999999999</v>
      </c>
      <c r="BD87">
        <v>10.160518</v>
      </c>
      <c r="BE87">
        <v>1.4142140000000001</v>
      </c>
    </row>
    <row r="88" spans="1:57" x14ac:dyDescent="0.25">
      <c r="A88" t="s">
        <v>421</v>
      </c>
      <c r="B88" s="29">
        <v>2</v>
      </c>
      <c r="C88" t="s">
        <v>13</v>
      </c>
      <c r="D88">
        <v>11</v>
      </c>
      <c r="E88" t="s">
        <v>1</v>
      </c>
      <c r="F88" t="s">
        <v>398</v>
      </c>
      <c r="G88" t="s">
        <v>244</v>
      </c>
      <c r="H88">
        <v>35.296939999999999</v>
      </c>
      <c r="I88">
        <v>27.312190000000001</v>
      </c>
      <c r="J88" t="s">
        <v>50</v>
      </c>
      <c r="K88" s="29">
        <v>2173</v>
      </c>
      <c r="L88" s="29">
        <v>3</v>
      </c>
      <c r="M88" s="29">
        <f t="shared" si="8"/>
        <v>0.13805798435342845</v>
      </c>
      <c r="N88" s="29">
        <v>1.290000000000191E-2</v>
      </c>
      <c r="O88" s="29">
        <v>1.1951494151973652E-2</v>
      </c>
      <c r="P88" s="29">
        <v>25.970596792238748</v>
      </c>
      <c r="Q88" s="29">
        <f t="shared" si="6"/>
        <v>1.0540389604604847</v>
      </c>
      <c r="R88" s="29">
        <v>0.47638481430938606</v>
      </c>
      <c r="S88" s="29">
        <f t="shared" si="7"/>
        <v>0.19199722762305726</v>
      </c>
      <c r="U88" s="29">
        <v>7.00671</v>
      </c>
      <c r="V88" s="29">
        <v>73</v>
      </c>
      <c r="W88" s="29">
        <f t="shared" si="3"/>
        <v>4</v>
      </c>
      <c r="X88" s="29">
        <f t="shared" si="4"/>
        <v>6.333333333333333</v>
      </c>
      <c r="Y88" s="29">
        <f t="shared" si="5"/>
        <v>10.333333333333334</v>
      </c>
      <c r="Z88" s="29">
        <v>8</v>
      </c>
      <c r="AA88" s="29" t="s">
        <v>2274</v>
      </c>
      <c r="AC88">
        <v>8234</v>
      </c>
      <c r="AD88">
        <v>305.58117499999997</v>
      </c>
      <c r="AE88">
        <v>26.945377000000001</v>
      </c>
      <c r="AF88">
        <v>82.33</v>
      </c>
      <c r="AG88">
        <v>251.14430300000001</v>
      </c>
      <c r="AH88">
        <v>25.114429999999999</v>
      </c>
      <c r="AI88">
        <v>3.7062999999999999E-2</v>
      </c>
      <c r="AJ88">
        <v>1.787E-2</v>
      </c>
      <c r="AK88">
        <v>0.48214699999999999</v>
      </c>
      <c r="AL88">
        <v>3.3524999999999999E-2</v>
      </c>
      <c r="AM88">
        <v>2.75E-2</v>
      </c>
      <c r="AN88">
        <v>1</v>
      </c>
      <c r="AO88">
        <v>3.2720000000000002E-3</v>
      </c>
      <c r="AP88">
        <v>0.19634699999999999</v>
      </c>
      <c r="AQ88">
        <v>0.75297499999999995</v>
      </c>
      <c r="AR88">
        <v>1.1308499999999999</v>
      </c>
      <c r="AS88">
        <v>0</v>
      </c>
      <c r="AT88">
        <v>62</v>
      </c>
      <c r="AU88">
        <v>0</v>
      </c>
      <c r="AV88">
        <v>1.8539E-2</v>
      </c>
      <c r="AW88">
        <v>6.3699999999999998E-3</v>
      </c>
      <c r="AX88">
        <v>53.941724999999998</v>
      </c>
      <c r="AY88">
        <v>0</v>
      </c>
      <c r="AZ88">
        <v>325.20325200000002</v>
      </c>
      <c r="BA88">
        <v>0</v>
      </c>
      <c r="BB88">
        <v>0</v>
      </c>
      <c r="BC88">
        <v>0</v>
      </c>
      <c r="BD88">
        <v>6.4486369999999997</v>
      </c>
      <c r="BE88">
        <v>0.37267800000000001</v>
      </c>
    </row>
    <row r="89" spans="1:57" x14ac:dyDescent="0.25">
      <c r="A89" t="s">
        <v>422</v>
      </c>
      <c r="B89" s="29">
        <v>2</v>
      </c>
      <c r="C89" t="s">
        <v>8</v>
      </c>
      <c r="D89">
        <v>1</v>
      </c>
      <c r="E89" t="s">
        <v>1</v>
      </c>
      <c r="F89" t="s">
        <v>398</v>
      </c>
      <c r="G89" t="s">
        <v>244</v>
      </c>
      <c r="H89">
        <v>35.296939999999999</v>
      </c>
      <c r="I89">
        <v>27.312190000000001</v>
      </c>
      <c r="J89" t="s">
        <v>51</v>
      </c>
      <c r="K89" s="29">
        <v>2649</v>
      </c>
      <c r="L89" s="29">
        <v>49</v>
      </c>
      <c r="M89" s="29">
        <f t="shared" si="8"/>
        <v>1.8497546243865608</v>
      </c>
      <c r="N89" s="29">
        <v>4.7786111111112341E-2</v>
      </c>
      <c r="O89" s="29">
        <v>8.4319546414967042E-2</v>
      </c>
      <c r="P89" s="29">
        <v>24.818053161471969</v>
      </c>
      <c r="Q89" s="29">
        <f t="shared" si="6"/>
        <v>9.8504670306294173E-2</v>
      </c>
      <c r="R89" s="29">
        <v>0.6549825451803134</v>
      </c>
      <c r="S89" s="29">
        <f t="shared" si="7"/>
        <v>1.3399496752129925E-2</v>
      </c>
      <c r="T89" s="29">
        <v>0.99895235274195948</v>
      </c>
      <c r="U89" s="29">
        <v>7.00671</v>
      </c>
      <c r="V89" s="29">
        <v>73</v>
      </c>
      <c r="W89" s="29">
        <f t="shared" si="3"/>
        <v>4</v>
      </c>
      <c r="X89" s="29">
        <f t="shared" si="4"/>
        <v>6.333333333333333</v>
      </c>
      <c r="Y89" s="29">
        <f t="shared" si="5"/>
        <v>10.333333333333334</v>
      </c>
      <c r="Z89" s="29">
        <v>8</v>
      </c>
      <c r="AA89" s="29" t="s">
        <v>2274</v>
      </c>
      <c r="AC89">
        <v>8131</v>
      </c>
      <c r="AD89">
        <v>321.89344999999997</v>
      </c>
      <c r="AE89">
        <v>25.259910999999999</v>
      </c>
      <c r="AF89">
        <v>81.290000000000006</v>
      </c>
      <c r="AG89">
        <v>216.003162</v>
      </c>
      <c r="AH89">
        <v>21.600315999999999</v>
      </c>
      <c r="AI89">
        <v>3.9585000000000002E-2</v>
      </c>
      <c r="AJ89">
        <v>2.6356000000000001E-2</v>
      </c>
      <c r="AK89">
        <v>0.66581599999999996</v>
      </c>
      <c r="AL89">
        <v>3.4325000000000001E-2</v>
      </c>
      <c r="AM89">
        <v>2.75E-2</v>
      </c>
      <c r="AN89">
        <v>4</v>
      </c>
      <c r="AO89">
        <v>1.2426E-2</v>
      </c>
      <c r="AP89">
        <v>0.74558800000000003</v>
      </c>
      <c r="AQ89">
        <v>2.7794859999999999</v>
      </c>
      <c r="AR89">
        <v>0.75755600000000001</v>
      </c>
      <c r="AS89">
        <v>0.39288000000000001</v>
      </c>
      <c r="AT89">
        <v>56.5</v>
      </c>
      <c r="AU89">
        <v>24.893104999999998</v>
      </c>
      <c r="AV89">
        <v>1.3650000000000001E-2</v>
      </c>
      <c r="AW89">
        <v>7.345E-3</v>
      </c>
      <c r="AX89">
        <v>77.356685999999996</v>
      </c>
      <c r="AY89">
        <v>12.646849</v>
      </c>
      <c r="AZ89">
        <v>660.26172499999996</v>
      </c>
      <c r="BA89">
        <v>645.25366399999996</v>
      </c>
      <c r="BB89">
        <v>64.251841999999996</v>
      </c>
      <c r="BC89">
        <v>110.798418</v>
      </c>
      <c r="BD89">
        <v>11.586781</v>
      </c>
      <c r="BE89">
        <v>1.105542</v>
      </c>
    </row>
    <row r="90" spans="1:57" x14ac:dyDescent="0.25">
      <c r="A90" t="s">
        <v>422</v>
      </c>
      <c r="B90" s="29">
        <v>2</v>
      </c>
      <c r="C90" t="s">
        <v>3</v>
      </c>
      <c r="D90">
        <v>4</v>
      </c>
      <c r="E90" t="s">
        <v>1</v>
      </c>
      <c r="F90" t="s">
        <v>398</v>
      </c>
      <c r="G90" t="s">
        <v>244</v>
      </c>
      <c r="H90">
        <v>35.296939999999999</v>
      </c>
      <c r="I90">
        <v>27.312190000000001</v>
      </c>
      <c r="J90" t="s">
        <v>52</v>
      </c>
      <c r="K90" s="29">
        <v>2472</v>
      </c>
      <c r="L90" s="29">
        <v>140</v>
      </c>
      <c r="M90" s="29">
        <f t="shared" si="8"/>
        <v>5.6634304207119746</v>
      </c>
      <c r="N90" s="29">
        <v>0.11312833333333903</v>
      </c>
      <c r="O90" s="29">
        <v>0.14053257735827843</v>
      </c>
      <c r="P90" s="29">
        <v>23.159768748644282</v>
      </c>
      <c r="Q90" s="29">
        <f t="shared" si="6"/>
        <v>1.756789083133981</v>
      </c>
      <c r="R90" s="29">
        <v>0.91318677344536459</v>
      </c>
      <c r="S90" s="29">
        <f t="shared" si="7"/>
        <v>0.24480473151292126</v>
      </c>
      <c r="T90" s="29">
        <v>0.96478153436584901</v>
      </c>
      <c r="U90" s="29">
        <v>7.00671</v>
      </c>
      <c r="V90" s="29">
        <v>73</v>
      </c>
      <c r="W90" s="29">
        <f t="shared" si="3"/>
        <v>4</v>
      </c>
      <c r="X90" s="29">
        <f t="shared" si="4"/>
        <v>6.333333333333333</v>
      </c>
      <c r="Y90" s="29">
        <f t="shared" si="5"/>
        <v>10.333333333333334</v>
      </c>
      <c r="Z90" s="29">
        <v>8</v>
      </c>
      <c r="AA90" s="29" t="s">
        <v>2274</v>
      </c>
      <c r="AC90">
        <v>7026</v>
      </c>
      <c r="AD90">
        <v>321.89344999999997</v>
      </c>
      <c r="AE90">
        <v>21.827097999999999</v>
      </c>
      <c r="AF90">
        <v>70.180000000000007</v>
      </c>
      <c r="AG90">
        <v>179.09446600000001</v>
      </c>
      <c r="AH90">
        <v>17.909447</v>
      </c>
      <c r="AI90">
        <v>4.5809999999999997E-2</v>
      </c>
      <c r="AJ90">
        <v>5.0049999999999997E-2</v>
      </c>
      <c r="AK90">
        <v>1.0925560000000001</v>
      </c>
      <c r="AL90">
        <v>3.2050000000000002E-2</v>
      </c>
      <c r="AM90">
        <v>2.2499999999999999E-2</v>
      </c>
      <c r="AN90">
        <v>6</v>
      </c>
      <c r="AO90">
        <v>1.864E-2</v>
      </c>
      <c r="AP90">
        <v>1.118382</v>
      </c>
      <c r="AQ90">
        <v>3.5439799999999999</v>
      </c>
      <c r="AR90">
        <v>0.70529200000000003</v>
      </c>
      <c r="AS90">
        <v>0.320405</v>
      </c>
      <c r="AT90">
        <v>41.5</v>
      </c>
      <c r="AU90">
        <v>19.644338000000001</v>
      </c>
      <c r="AV90">
        <v>1.7415E-2</v>
      </c>
      <c r="AW90">
        <v>7.8230000000000001E-3</v>
      </c>
      <c r="AX90">
        <v>57.320208000000001</v>
      </c>
      <c r="AY90">
        <v>3.9443000000000001</v>
      </c>
      <c r="AZ90">
        <v>196.59791999999999</v>
      </c>
      <c r="BA90">
        <v>92.972500999999994</v>
      </c>
      <c r="BB90">
        <v>8.5043799999999994</v>
      </c>
      <c r="BC90">
        <v>11.216604</v>
      </c>
      <c r="BD90">
        <v>7.5739429999999999</v>
      </c>
      <c r="BE90">
        <v>2.2360679999999999</v>
      </c>
    </row>
    <row r="91" spans="1:57" x14ac:dyDescent="0.25">
      <c r="A91" t="s">
        <v>422</v>
      </c>
      <c r="B91" s="29">
        <v>2</v>
      </c>
      <c r="C91" t="s">
        <v>11</v>
      </c>
      <c r="D91">
        <v>16</v>
      </c>
      <c r="E91" t="s">
        <v>1</v>
      </c>
      <c r="F91" t="s">
        <v>398</v>
      </c>
      <c r="G91" t="s">
        <v>244</v>
      </c>
      <c r="H91">
        <v>35.296939999999999</v>
      </c>
      <c r="I91">
        <v>27.312190000000001</v>
      </c>
      <c r="J91" t="s">
        <v>51</v>
      </c>
      <c r="K91" s="29">
        <v>6672</v>
      </c>
      <c r="L91" s="29">
        <v>23</v>
      </c>
      <c r="M91" s="29">
        <f t="shared" si="8"/>
        <v>0.34472422062350117</v>
      </c>
      <c r="N91" s="29">
        <v>2.2668749999997573E-2</v>
      </c>
      <c r="O91" s="29">
        <v>3.7475353962207573E-2</v>
      </c>
      <c r="P91" s="29">
        <v>62.508890408962237</v>
      </c>
      <c r="Q91" s="29">
        <f t="shared" si="6"/>
        <v>37.592332577183974</v>
      </c>
      <c r="R91" s="29">
        <v>0.97792163792538811</v>
      </c>
      <c r="S91" s="29">
        <f t="shared" si="7"/>
        <v>0.30953959599294478</v>
      </c>
      <c r="T91" s="29">
        <v>1.0061641736271669</v>
      </c>
      <c r="U91" s="29">
        <v>7.00671</v>
      </c>
      <c r="V91" s="29">
        <v>73</v>
      </c>
      <c r="W91" s="29">
        <f t="shared" ref="W91:W95" si="9">AVERAGE(2,8,2)</f>
        <v>4</v>
      </c>
      <c r="X91" s="29">
        <f t="shared" ref="X91:X95" si="10">AVERAGE(7,6,6)</f>
        <v>6.333333333333333</v>
      </c>
      <c r="Y91" s="29">
        <f t="shared" ref="Y91:Y95" si="11">AVERAGE(9,14,8)</f>
        <v>10.333333333333334</v>
      </c>
      <c r="Z91" s="29">
        <v>8</v>
      </c>
      <c r="AA91" s="29" t="s">
        <v>2274</v>
      </c>
      <c r="AC91">
        <v>21011</v>
      </c>
      <c r="AD91">
        <v>321.89344999999997</v>
      </c>
      <c r="AE91">
        <v>65.273151999999996</v>
      </c>
      <c r="AF91">
        <v>210.09</v>
      </c>
      <c r="AG91">
        <v>947.19360300000005</v>
      </c>
      <c r="AH91">
        <v>94.719359999999995</v>
      </c>
      <c r="AI91">
        <v>1.5318999999999999E-2</v>
      </c>
      <c r="AJ91">
        <v>1.3483999999999999E-2</v>
      </c>
      <c r="AK91">
        <v>0.88021499999999997</v>
      </c>
      <c r="AL91">
        <v>1.265E-2</v>
      </c>
      <c r="AM91">
        <v>7.4999999999999997E-3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25">
      <c r="A92" t="s">
        <v>423</v>
      </c>
      <c r="B92" s="29">
        <v>2</v>
      </c>
      <c r="C92" t="s">
        <v>9</v>
      </c>
      <c r="D92">
        <v>2</v>
      </c>
      <c r="E92" t="s">
        <v>1</v>
      </c>
      <c r="F92" t="s">
        <v>398</v>
      </c>
      <c r="G92" t="s">
        <v>244</v>
      </c>
      <c r="H92">
        <v>35.296939999999999</v>
      </c>
      <c r="I92">
        <v>27.312190000000001</v>
      </c>
      <c r="J92" t="s">
        <v>51</v>
      </c>
      <c r="K92" s="29">
        <v>21540</v>
      </c>
      <c r="L92" s="29">
        <v>260</v>
      </c>
      <c r="M92" s="29">
        <f t="shared" si="8"/>
        <v>1.2070566388115136</v>
      </c>
      <c r="N92" s="29">
        <v>2.700426829268314E-2</v>
      </c>
      <c r="O92" s="29">
        <v>8.8645075670932993E-2</v>
      </c>
      <c r="P92" s="29">
        <v>46.571095852485286</v>
      </c>
      <c r="Q92" s="29">
        <f t="shared" si="6"/>
        <v>21.654538020707022</v>
      </c>
      <c r="R92" s="29">
        <v>0.65579481811318052</v>
      </c>
      <c r="S92" s="29">
        <f t="shared" si="7"/>
        <v>1.2587223819262805E-2</v>
      </c>
      <c r="T92" s="29">
        <v>0.98718427627973393</v>
      </c>
      <c r="U92" s="29">
        <v>7.00671</v>
      </c>
      <c r="V92" s="29">
        <v>73</v>
      </c>
      <c r="W92" s="29">
        <f t="shared" si="9"/>
        <v>4</v>
      </c>
      <c r="X92" s="29">
        <f t="shared" si="10"/>
        <v>6.333333333333333</v>
      </c>
      <c r="Y92" s="29">
        <f t="shared" si="11"/>
        <v>10.333333333333334</v>
      </c>
      <c r="Z92" s="29">
        <v>8</v>
      </c>
      <c r="AA92" s="29" t="s">
        <v>2274</v>
      </c>
      <c r="AC92">
        <v>28587</v>
      </c>
      <c r="AD92">
        <v>608.18602499999997</v>
      </c>
      <c r="AE92">
        <v>47.003711000000003</v>
      </c>
      <c r="AF92">
        <v>285.86</v>
      </c>
      <c r="AG92">
        <v>1073.532021</v>
      </c>
      <c r="AH92">
        <v>107.353202</v>
      </c>
      <c r="AI92">
        <v>2.1259E-2</v>
      </c>
      <c r="AJ92">
        <v>1.4196E-2</v>
      </c>
      <c r="AK92">
        <v>0.66778300000000002</v>
      </c>
      <c r="AL92">
        <v>1.8374999999999999E-2</v>
      </c>
      <c r="AM92">
        <v>1.7500000000000002E-2</v>
      </c>
      <c r="AN92">
        <v>9</v>
      </c>
      <c r="AO92">
        <v>1.4798E-2</v>
      </c>
      <c r="AP92">
        <v>0.88788599999999995</v>
      </c>
      <c r="AQ92">
        <v>1.5636479999999999</v>
      </c>
      <c r="AR92">
        <v>0.35414200000000001</v>
      </c>
      <c r="AS92">
        <v>0.358348</v>
      </c>
      <c r="AT92">
        <v>49.666666999999997</v>
      </c>
      <c r="AU92">
        <v>50.082431999999997</v>
      </c>
      <c r="AV92">
        <v>7.2769999999999996E-3</v>
      </c>
      <c r="AW92">
        <v>3.7520000000000001E-3</v>
      </c>
      <c r="AX92">
        <v>170.76315199999999</v>
      </c>
      <c r="AY92">
        <v>76.249347999999998</v>
      </c>
      <c r="AZ92">
        <v>905.86342500000001</v>
      </c>
      <c r="BA92">
        <v>432.50725699999998</v>
      </c>
      <c r="BB92">
        <v>52.277006</v>
      </c>
      <c r="BC92">
        <v>130.99439799999999</v>
      </c>
      <c r="BD92">
        <v>10.609829</v>
      </c>
      <c r="BE92">
        <v>1.9917180000000001</v>
      </c>
    </row>
    <row r="93" spans="1:57" x14ac:dyDescent="0.25">
      <c r="A93" t="s">
        <v>423</v>
      </c>
      <c r="B93" s="29">
        <v>2</v>
      </c>
      <c r="C93" t="s">
        <v>17</v>
      </c>
      <c r="D93">
        <v>8</v>
      </c>
      <c r="E93" t="s">
        <v>1</v>
      </c>
      <c r="F93" t="s">
        <v>398</v>
      </c>
      <c r="G93" t="s">
        <v>244</v>
      </c>
      <c r="H93">
        <v>35.296939999999999</v>
      </c>
      <c r="I93">
        <v>27.312190000000001</v>
      </c>
      <c r="J93" t="s">
        <v>50</v>
      </c>
      <c r="K93" s="29">
        <v>13832</v>
      </c>
      <c r="L93" s="29">
        <v>578</v>
      </c>
      <c r="M93" s="29">
        <f t="shared" si="8"/>
        <v>4.1787160208212839</v>
      </c>
      <c r="N93" s="29">
        <v>5.3457417582415907E-2</v>
      </c>
      <c r="O93" s="29">
        <v>0.19674882648914396</v>
      </c>
      <c r="P93" s="29">
        <v>29.905821626349884</v>
      </c>
      <c r="Q93" s="29">
        <f t="shared" si="6"/>
        <v>4.9892637945716203</v>
      </c>
      <c r="R93" s="29">
        <v>1.2244423908304318</v>
      </c>
      <c r="S93" s="29">
        <f t="shared" si="7"/>
        <v>0.5560603488979885</v>
      </c>
      <c r="T93" s="29">
        <v>0.98420201110070382</v>
      </c>
      <c r="U93" s="29">
        <v>7.00671</v>
      </c>
      <c r="V93" s="29">
        <v>73</v>
      </c>
      <c r="W93" s="29">
        <f t="shared" si="9"/>
        <v>4</v>
      </c>
      <c r="X93" s="29">
        <f t="shared" si="10"/>
        <v>6.333333333333333</v>
      </c>
      <c r="Y93" s="29">
        <f t="shared" si="11"/>
        <v>10.333333333333334</v>
      </c>
      <c r="Z93" s="29">
        <v>8</v>
      </c>
      <c r="AA93" s="29" t="s">
        <v>2274</v>
      </c>
      <c r="AC93">
        <v>18006</v>
      </c>
      <c r="AD93">
        <v>608.18602499999997</v>
      </c>
      <c r="AE93">
        <v>29.606072999999999</v>
      </c>
      <c r="AF93">
        <v>179.92</v>
      </c>
      <c r="AG93">
        <v>534.27731900000003</v>
      </c>
      <c r="AH93">
        <v>53.427731999999999</v>
      </c>
      <c r="AI93">
        <v>3.3748E-2</v>
      </c>
      <c r="AJ93">
        <v>4.1382000000000002E-2</v>
      </c>
      <c r="AK93">
        <v>1.2262010000000001</v>
      </c>
      <c r="AL93">
        <v>2.2450000000000001E-2</v>
      </c>
      <c r="AM93">
        <v>1.2500000000000001E-2</v>
      </c>
      <c r="AN93">
        <v>15</v>
      </c>
      <c r="AO93">
        <v>2.4663999999999998E-2</v>
      </c>
      <c r="AP93">
        <v>1.4798100000000001</v>
      </c>
      <c r="AQ93">
        <v>4.1763859999999999</v>
      </c>
      <c r="AR93">
        <v>0.71296300000000001</v>
      </c>
      <c r="AS93">
        <v>0.26670700000000003</v>
      </c>
      <c r="AT93">
        <v>50.133333</v>
      </c>
      <c r="AU93">
        <v>16.834771</v>
      </c>
      <c r="AV93">
        <v>1.4511E-2</v>
      </c>
      <c r="AW93">
        <v>6.6140000000000001E-3</v>
      </c>
      <c r="AX93">
        <v>70.091025999999999</v>
      </c>
      <c r="AY93">
        <v>5.5542170000000004</v>
      </c>
      <c r="AZ93">
        <v>199.25975199999999</v>
      </c>
      <c r="BA93">
        <v>30.762900999999999</v>
      </c>
      <c r="BB93">
        <v>33.705438999999998</v>
      </c>
      <c r="BC93">
        <v>32.948779000000002</v>
      </c>
      <c r="BD93">
        <v>7.303769</v>
      </c>
      <c r="BE93">
        <v>0.97912100000000002</v>
      </c>
    </row>
    <row r="94" spans="1:57" x14ac:dyDescent="0.25">
      <c r="A94" t="s">
        <v>423</v>
      </c>
      <c r="B94" s="29">
        <v>2</v>
      </c>
      <c r="C94" t="s">
        <v>38</v>
      </c>
      <c r="D94">
        <v>9</v>
      </c>
      <c r="E94" t="s">
        <v>1</v>
      </c>
      <c r="F94" t="s">
        <v>398</v>
      </c>
      <c r="G94" t="s">
        <v>244</v>
      </c>
      <c r="H94">
        <v>35.296939999999999</v>
      </c>
      <c r="I94">
        <v>27.312190000000001</v>
      </c>
      <c r="J94" t="s">
        <v>51</v>
      </c>
      <c r="K94" s="29">
        <v>13904</v>
      </c>
      <c r="L94" s="29">
        <v>257</v>
      </c>
      <c r="M94" s="29">
        <f t="shared" si="8"/>
        <v>1.8483889528193327</v>
      </c>
      <c r="N94" s="29">
        <v>5.3017105263161481E-2</v>
      </c>
      <c r="O94" s="29">
        <v>8.2158850621840335E-2</v>
      </c>
      <c r="P94" s="29">
        <v>30.061491027528106</v>
      </c>
      <c r="Q94" s="29">
        <f t="shared" si="6"/>
        <v>5.144933195749843</v>
      </c>
      <c r="R94" s="29">
        <v>0.62937867062949715</v>
      </c>
      <c r="S94" s="29">
        <f t="shared" si="7"/>
        <v>3.9003371302946177E-2</v>
      </c>
      <c r="T94" s="29">
        <v>0.98245924228589609</v>
      </c>
      <c r="U94" s="29">
        <v>7.00671</v>
      </c>
      <c r="V94" s="29">
        <v>73</v>
      </c>
      <c r="W94" s="29">
        <f t="shared" si="9"/>
        <v>4</v>
      </c>
      <c r="X94" s="29">
        <f t="shared" si="10"/>
        <v>6.333333333333333</v>
      </c>
      <c r="Y94" s="29">
        <f t="shared" si="11"/>
        <v>10.333333333333334</v>
      </c>
      <c r="Z94" s="29">
        <v>8</v>
      </c>
      <c r="AA94" s="29" t="s">
        <v>2274</v>
      </c>
      <c r="AC94">
        <v>18426</v>
      </c>
      <c r="AD94">
        <v>608.18602499999997</v>
      </c>
      <c r="AE94">
        <v>30.296651000000001</v>
      </c>
      <c r="AF94">
        <v>184.24</v>
      </c>
      <c r="AG94">
        <v>560.02826900000002</v>
      </c>
      <c r="AH94">
        <v>56.002827000000003</v>
      </c>
      <c r="AI94">
        <v>3.2982999999999998E-2</v>
      </c>
      <c r="AJ94">
        <v>1.9970000000000002E-2</v>
      </c>
      <c r="AK94">
        <v>0.60547399999999996</v>
      </c>
      <c r="AL94">
        <v>2.98E-2</v>
      </c>
      <c r="AM94">
        <v>2.75E-2</v>
      </c>
      <c r="AN94">
        <v>9</v>
      </c>
      <c r="AO94">
        <v>1.4798E-2</v>
      </c>
      <c r="AP94">
        <v>0.88788599999999995</v>
      </c>
      <c r="AQ94">
        <v>1.6389879999999999</v>
      </c>
      <c r="AR94">
        <v>0.40344999999999998</v>
      </c>
      <c r="AS94">
        <v>0.24052200000000001</v>
      </c>
      <c r="AT94">
        <v>33.555556000000003</v>
      </c>
      <c r="AU94">
        <v>17.28519</v>
      </c>
      <c r="AV94">
        <v>1.2393E-2</v>
      </c>
      <c r="AW94">
        <v>5.6119999999999998E-3</v>
      </c>
      <c r="AX94">
        <v>124.91121699999999</v>
      </c>
      <c r="AY94">
        <v>127.396247</v>
      </c>
      <c r="AZ94">
        <v>518.01980000000003</v>
      </c>
      <c r="BA94">
        <v>409.92013900000001</v>
      </c>
      <c r="BB94">
        <v>49.562469</v>
      </c>
      <c r="BC94">
        <v>72.230627999999996</v>
      </c>
      <c r="BD94">
        <v>6.7545349999999997</v>
      </c>
      <c r="BE94">
        <v>1.336085</v>
      </c>
    </row>
    <row r="95" spans="1:57" x14ac:dyDescent="0.25">
      <c r="A95" t="s">
        <v>423</v>
      </c>
      <c r="B95" s="29">
        <v>2</v>
      </c>
      <c r="C95" t="s">
        <v>4</v>
      </c>
      <c r="D95">
        <v>12</v>
      </c>
      <c r="E95" t="s">
        <v>1</v>
      </c>
      <c r="F95" t="s">
        <v>398</v>
      </c>
      <c r="G95" t="s">
        <v>244</v>
      </c>
      <c r="H95">
        <v>35.296939999999999</v>
      </c>
      <c r="I95">
        <v>27.312190000000001</v>
      </c>
      <c r="J95" t="s">
        <v>51</v>
      </c>
      <c r="K95" s="29">
        <v>9933</v>
      </c>
      <c r="L95" s="29">
        <v>552</v>
      </c>
      <c r="M95" s="29">
        <f t="shared" si="8"/>
        <v>5.5572334642102081</v>
      </c>
      <c r="N95" s="29">
        <v>7.5592283950616679E-2</v>
      </c>
      <c r="O95" s="29">
        <v>0.17512807632550179</v>
      </c>
      <c r="P95" s="29">
        <v>21.475891137545791</v>
      </c>
      <c r="Q95" s="29">
        <f t="shared" si="6"/>
        <v>3.4406666942324726</v>
      </c>
      <c r="R95" s="29">
        <v>1.1127692279404331</v>
      </c>
      <c r="S95" s="29">
        <f t="shared" si="7"/>
        <v>0.44438718600798977</v>
      </c>
      <c r="T95" s="29">
        <v>0.98376585663309213</v>
      </c>
      <c r="U95" s="29">
        <v>7.00671</v>
      </c>
      <c r="V95" s="29">
        <v>73</v>
      </c>
      <c r="W95" s="29">
        <f t="shared" si="9"/>
        <v>4</v>
      </c>
      <c r="X95" s="29">
        <f t="shared" si="10"/>
        <v>6.333333333333333</v>
      </c>
      <c r="Y95" s="29">
        <f t="shared" si="11"/>
        <v>10.333333333333334</v>
      </c>
      <c r="Z95" s="29">
        <v>8</v>
      </c>
      <c r="AA95" s="29" t="s">
        <v>2274</v>
      </c>
      <c r="AC95">
        <v>13256</v>
      </c>
      <c r="AD95">
        <v>608.18602499999997</v>
      </c>
      <c r="AE95">
        <v>21.795963</v>
      </c>
      <c r="AF95">
        <v>132.36000000000001</v>
      </c>
      <c r="AG95">
        <v>331.33549499999998</v>
      </c>
      <c r="AH95">
        <v>33.13355</v>
      </c>
      <c r="AI95">
        <v>4.5843000000000002E-2</v>
      </c>
      <c r="AJ95">
        <v>5.0284000000000002E-2</v>
      </c>
      <c r="AK95">
        <v>1.096878</v>
      </c>
      <c r="AL95">
        <v>3.1050000000000001E-2</v>
      </c>
      <c r="AM95">
        <v>2.2499999999999999E-2</v>
      </c>
      <c r="AN95">
        <v>14</v>
      </c>
      <c r="AO95">
        <v>2.3019000000000001E-2</v>
      </c>
      <c r="AP95">
        <v>1.3811560000000001</v>
      </c>
      <c r="AQ95">
        <v>5.0165959999999998</v>
      </c>
      <c r="AR95">
        <v>0.86329299999999998</v>
      </c>
      <c r="AS95">
        <v>0.43940600000000002</v>
      </c>
      <c r="AT95">
        <v>47.5</v>
      </c>
      <c r="AU95">
        <v>23.213888000000001</v>
      </c>
      <c r="AV95">
        <v>1.8565000000000002E-2</v>
      </c>
      <c r="AW95">
        <v>8.7889999999999999E-3</v>
      </c>
      <c r="AX95">
        <v>55.885154999999997</v>
      </c>
      <c r="AY95">
        <v>10.611656</v>
      </c>
      <c r="AZ95">
        <v>325.74539900000002</v>
      </c>
      <c r="BA95">
        <v>272.29533700000002</v>
      </c>
      <c r="BB95">
        <v>39.626120999999998</v>
      </c>
      <c r="BC95">
        <v>37.198554000000001</v>
      </c>
      <c r="BD95">
        <v>7.9179149999999998</v>
      </c>
      <c r="BE95">
        <v>0.96209100000000003</v>
      </c>
    </row>
    <row r="96" spans="1:57" x14ac:dyDescent="0.25">
      <c r="A96" t="s">
        <v>424</v>
      </c>
      <c r="B96" s="29">
        <v>3</v>
      </c>
      <c r="C96" t="s">
        <v>12</v>
      </c>
      <c r="D96">
        <v>5</v>
      </c>
      <c r="E96" t="s">
        <v>1</v>
      </c>
      <c r="F96" t="s">
        <v>398</v>
      </c>
      <c r="G96" t="s">
        <v>245</v>
      </c>
      <c r="H96">
        <v>33.864260000000002</v>
      </c>
      <c r="I96">
        <v>22.805250000000001</v>
      </c>
      <c r="J96" t="s">
        <v>51</v>
      </c>
      <c r="K96" s="29">
        <v>6432</v>
      </c>
      <c r="L96" s="29">
        <v>795</v>
      </c>
      <c r="M96" s="29">
        <f t="shared" si="8"/>
        <v>12.360074626865671</v>
      </c>
      <c r="N96" s="29">
        <v>2.6406849315069144E-2</v>
      </c>
      <c r="O96" s="29">
        <v>0.87164787989711656</v>
      </c>
      <c r="P96" s="29">
        <v>38.400268243138726</v>
      </c>
      <c r="Q96" s="29">
        <f t="shared" si="6"/>
        <v>13.483710411360462</v>
      </c>
      <c r="R96" s="29">
        <v>1.0162063156033425</v>
      </c>
      <c r="S96" s="29">
        <f t="shared" si="7"/>
        <v>0.34782427367089919</v>
      </c>
      <c r="T96" s="29">
        <v>0.99282783676616371</v>
      </c>
      <c r="U96" s="29">
        <v>7.2857000000000003</v>
      </c>
      <c r="V96" s="29">
        <v>55</v>
      </c>
      <c r="W96" s="29">
        <f>AVERAGE(1,2,2)</f>
        <v>1.6666666666666667</v>
      </c>
      <c r="X96" s="29">
        <f>AVERAGE(6,6,9)</f>
        <v>7</v>
      </c>
      <c r="Y96" s="29">
        <f>AVERAGE(7,8,11)</f>
        <v>8.6666666666666661</v>
      </c>
      <c r="Z96" s="29">
        <v>83</v>
      </c>
      <c r="AA96" s="29" t="s">
        <v>2275</v>
      </c>
      <c r="AC96">
        <v>16410</v>
      </c>
      <c r="AD96">
        <v>440.23874999999998</v>
      </c>
      <c r="AE96">
        <v>37.275227999999998</v>
      </c>
      <c r="AF96">
        <v>164.09</v>
      </c>
      <c r="AG96">
        <v>481.04646500000001</v>
      </c>
      <c r="AH96">
        <v>48.104647</v>
      </c>
      <c r="AI96">
        <v>2.6824000000000001E-2</v>
      </c>
      <c r="AJ96">
        <v>2.7337E-2</v>
      </c>
      <c r="AK96">
        <v>1.0191330000000001</v>
      </c>
      <c r="AL96">
        <v>1.9025E-2</v>
      </c>
      <c r="AM96">
        <v>7.4999999999999997E-3</v>
      </c>
      <c r="AN96">
        <v>24</v>
      </c>
      <c r="AO96">
        <v>5.4452E-2</v>
      </c>
      <c r="AP96">
        <v>3.2671410000000001</v>
      </c>
      <c r="AQ96">
        <v>3.046923</v>
      </c>
      <c r="AR96">
        <v>0.15700800000000001</v>
      </c>
      <c r="AS96">
        <v>0.102745</v>
      </c>
      <c r="AT96">
        <v>20.833333</v>
      </c>
      <c r="AU96">
        <v>8.5193729999999999</v>
      </c>
      <c r="AV96">
        <v>7.9159999999999994E-3</v>
      </c>
      <c r="AW96">
        <v>5.4929999999999996E-3</v>
      </c>
      <c r="AX96">
        <v>155.731337</v>
      </c>
      <c r="AY96">
        <v>57.600763000000001</v>
      </c>
      <c r="AZ96">
        <v>680.709249</v>
      </c>
      <c r="BA96">
        <v>336.76167199999998</v>
      </c>
      <c r="BB96">
        <v>8.7704749999999994</v>
      </c>
      <c r="BC96">
        <v>15.424208</v>
      </c>
      <c r="BD96">
        <v>6.291722</v>
      </c>
      <c r="BE96">
        <v>3.6742349999999999</v>
      </c>
    </row>
    <row r="97" spans="1:57" x14ac:dyDescent="0.25">
      <c r="A97" t="s">
        <v>424</v>
      </c>
      <c r="B97" s="29">
        <v>3</v>
      </c>
      <c r="C97" t="s">
        <v>15</v>
      </c>
      <c r="D97">
        <v>6</v>
      </c>
      <c r="E97" t="s">
        <v>1</v>
      </c>
      <c r="F97" t="s">
        <v>398</v>
      </c>
      <c r="G97" t="s">
        <v>245</v>
      </c>
      <c r="H97">
        <v>33.864260000000002</v>
      </c>
      <c r="I97">
        <v>22.805250000000001</v>
      </c>
      <c r="J97" t="s">
        <v>51</v>
      </c>
      <c r="K97" s="29">
        <v>5209</v>
      </c>
      <c r="L97" s="29">
        <v>18</v>
      </c>
      <c r="M97" s="29">
        <f t="shared" si="8"/>
        <v>0.34555576886158573</v>
      </c>
      <c r="N97" s="29">
        <v>1.7069999999992546E-2</v>
      </c>
      <c r="O97" s="29">
        <v>2.9850954790997145E-2</v>
      </c>
      <c r="P97" s="29">
        <v>31.098724701260824</v>
      </c>
      <c r="Q97" s="29">
        <f t="shared" si="6"/>
        <v>6.1821668694825611</v>
      </c>
      <c r="R97" s="29">
        <v>0.88352693692948481</v>
      </c>
      <c r="S97" s="29">
        <f t="shared" si="7"/>
        <v>0.21514489499704148</v>
      </c>
      <c r="T97" s="29">
        <v>0.34176624152129853</v>
      </c>
      <c r="U97" s="29">
        <v>7.2857000000000003</v>
      </c>
      <c r="V97" s="29">
        <v>55</v>
      </c>
      <c r="W97" s="29">
        <f>AVERAGE(1,2,2)</f>
        <v>1.6666666666666667</v>
      </c>
      <c r="X97" s="29">
        <f>AVERAGE(6,6,9)</f>
        <v>7</v>
      </c>
      <c r="Y97" s="29">
        <f>AVERAGE(7,8,11)</f>
        <v>8.6666666666666661</v>
      </c>
      <c r="Z97" s="29">
        <v>83</v>
      </c>
      <c r="AA97" s="29" t="s">
        <v>2275</v>
      </c>
      <c r="AC97">
        <v>14282</v>
      </c>
      <c r="AD97">
        <v>440.23874999999998</v>
      </c>
      <c r="AE97">
        <v>32.441488</v>
      </c>
      <c r="AF97">
        <v>142.69</v>
      </c>
      <c r="AG97">
        <v>451.24582400000003</v>
      </c>
      <c r="AH97">
        <v>45.124581999999997</v>
      </c>
      <c r="AI97">
        <v>3.0818999999999999E-2</v>
      </c>
      <c r="AJ97">
        <v>3.1983999999999999E-2</v>
      </c>
      <c r="AK97">
        <v>1.0377810000000001</v>
      </c>
      <c r="AL97">
        <v>2.6925000000000001E-2</v>
      </c>
      <c r="AM97">
        <v>2.75E-2</v>
      </c>
      <c r="AN97">
        <v>2</v>
      </c>
      <c r="AO97">
        <v>4.5380000000000004E-3</v>
      </c>
      <c r="AP97">
        <v>0.272262</v>
      </c>
      <c r="AQ97">
        <v>0.46211999999999998</v>
      </c>
      <c r="AR97">
        <v>0.37132500000000002</v>
      </c>
      <c r="AS97">
        <v>0.28602499999999997</v>
      </c>
      <c r="AT97">
        <v>33</v>
      </c>
      <c r="AU97">
        <v>19.79899</v>
      </c>
      <c r="AV97">
        <v>1.1604E-2</v>
      </c>
      <c r="AW97">
        <v>6.9379999999999997E-3</v>
      </c>
      <c r="AX97">
        <v>93.330190999999999</v>
      </c>
      <c r="AY97">
        <v>18.570658000000002</v>
      </c>
      <c r="AZ97">
        <v>1171.4770799999999</v>
      </c>
      <c r="BA97">
        <v>168.07291900000001</v>
      </c>
      <c r="BB97">
        <v>0.13364999999999999</v>
      </c>
      <c r="BC97">
        <v>0</v>
      </c>
      <c r="BD97">
        <v>6.458367</v>
      </c>
      <c r="BE97">
        <v>0.66143799999999997</v>
      </c>
    </row>
    <row r="98" spans="1:57" x14ac:dyDescent="0.25">
      <c r="A98" t="s">
        <v>424</v>
      </c>
      <c r="B98" s="29">
        <v>3</v>
      </c>
      <c r="C98" t="s">
        <v>35</v>
      </c>
      <c r="D98">
        <v>6</v>
      </c>
      <c r="E98" t="s">
        <v>7</v>
      </c>
      <c r="F98" t="s">
        <v>398</v>
      </c>
      <c r="G98" t="s">
        <v>245</v>
      </c>
      <c r="H98">
        <v>33.864260000000002</v>
      </c>
      <c r="I98">
        <v>22.805250000000001</v>
      </c>
      <c r="J98" t="s">
        <v>51</v>
      </c>
      <c r="K98" s="29">
        <v>1341</v>
      </c>
      <c r="L98" s="29">
        <v>390</v>
      </c>
      <c r="M98" s="29">
        <f t="shared" si="8"/>
        <v>29.082774049217004</v>
      </c>
      <c r="N98" s="29">
        <v>0.13582131147540885</v>
      </c>
      <c r="O98" s="29">
        <v>0.36418164845016515</v>
      </c>
      <c r="P98" s="29">
        <v>8.0060260749454333</v>
      </c>
      <c r="Q98" s="29">
        <f t="shared" si="6"/>
        <v>16.910531756832832</v>
      </c>
      <c r="R98" s="29">
        <v>1.479990715729766</v>
      </c>
      <c r="S98" s="29">
        <f t="shared" si="7"/>
        <v>0.81160867379732271</v>
      </c>
      <c r="T98" s="29">
        <v>0.3271231034047154</v>
      </c>
      <c r="U98" s="29">
        <v>7.2857000000000003</v>
      </c>
      <c r="V98" s="29">
        <v>55</v>
      </c>
      <c r="W98" s="29">
        <f t="shared" ref="W98:W152" si="12">AVERAGE(1,2,2)</f>
        <v>1.6666666666666667</v>
      </c>
      <c r="X98" s="29">
        <f t="shared" ref="X98:X152" si="13">AVERAGE(6,6,9)</f>
        <v>7</v>
      </c>
      <c r="Y98" s="29">
        <f t="shared" ref="Y98:Y152" si="14">AVERAGE(7,8,11)</f>
        <v>8.6666666666666661</v>
      </c>
      <c r="Z98" s="29">
        <v>83</v>
      </c>
      <c r="AA98" s="29" t="s">
        <v>2275</v>
      </c>
      <c r="AC98">
        <v>3672</v>
      </c>
      <c r="AD98">
        <v>440.23874999999998</v>
      </c>
      <c r="AE98">
        <v>8.3409289999999991</v>
      </c>
      <c r="AF98">
        <v>35.700000000000003</v>
      </c>
      <c r="AG98">
        <v>50.508118000000003</v>
      </c>
      <c r="AH98">
        <v>5.0508119999999996</v>
      </c>
      <c r="AI98">
        <v>0.119877</v>
      </c>
      <c r="AJ98">
        <v>0.55204399999999998</v>
      </c>
      <c r="AK98">
        <v>4.6050659999999999</v>
      </c>
      <c r="AL98">
        <v>6.0499999999999998E-2</v>
      </c>
      <c r="AM98">
        <v>2.2499999999999999E-2</v>
      </c>
      <c r="AN98">
        <v>18</v>
      </c>
      <c r="AO98">
        <v>4.0839E-2</v>
      </c>
      <c r="AP98">
        <v>2.4503560000000002</v>
      </c>
      <c r="AQ98">
        <v>16.013072000000001</v>
      </c>
      <c r="AR98">
        <v>1.110581</v>
      </c>
      <c r="AS98">
        <v>0.58466600000000002</v>
      </c>
      <c r="AT98">
        <v>32.666666999999997</v>
      </c>
      <c r="AU98">
        <v>23.66929</v>
      </c>
      <c r="AV98">
        <v>3.5070999999999998E-2</v>
      </c>
      <c r="AW98">
        <v>2.4979999999999999E-2</v>
      </c>
      <c r="AX98">
        <v>28.499502</v>
      </c>
      <c r="AY98">
        <v>6.6505879999999999</v>
      </c>
      <c r="AZ98">
        <v>518.58527600000002</v>
      </c>
      <c r="BA98">
        <v>406.50758000000002</v>
      </c>
      <c r="BB98">
        <v>20.136258999999999</v>
      </c>
      <c r="BC98">
        <v>55.659056</v>
      </c>
      <c r="BD98">
        <v>9.1878130000000002</v>
      </c>
      <c r="BE98">
        <v>2.947457</v>
      </c>
    </row>
    <row r="99" spans="1:57" x14ac:dyDescent="0.25">
      <c r="A99" t="s">
        <v>424</v>
      </c>
      <c r="B99" s="29">
        <v>3</v>
      </c>
      <c r="C99" t="s">
        <v>425</v>
      </c>
      <c r="D99">
        <v>6</v>
      </c>
      <c r="E99" t="s">
        <v>259</v>
      </c>
      <c r="F99" t="s">
        <v>398</v>
      </c>
      <c r="G99" t="s">
        <v>245</v>
      </c>
      <c r="H99">
        <v>33.864260000000002</v>
      </c>
      <c r="I99">
        <v>22.805250000000001</v>
      </c>
      <c r="J99" t="s">
        <v>51</v>
      </c>
      <c r="K99" s="29">
        <v>1217</v>
      </c>
      <c r="L99" s="29">
        <v>162</v>
      </c>
      <c r="M99" s="29">
        <f t="shared" si="8"/>
        <v>13.311421528348397</v>
      </c>
      <c r="N99" s="29">
        <v>0.16396634615384584</v>
      </c>
      <c r="O99" s="29">
        <v>0.15522496491318516</v>
      </c>
      <c r="P99" s="29">
        <v>7.2657223961287052</v>
      </c>
      <c r="Q99" s="29">
        <f t="shared" si="6"/>
        <v>17.650835435649558</v>
      </c>
      <c r="R99" s="29">
        <v>1.572846202086029</v>
      </c>
      <c r="S99" s="29">
        <f t="shared" si="7"/>
        <v>0.90446416015358566</v>
      </c>
      <c r="T99" s="29">
        <v>0.32393849184014994</v>
      </c>
      <c r="U99" s="29">
        <v>7.2857000000000003</v>
      </c>
      <c r="V99" s="29">
        <v>55</v>
      </c>
      <c r="W99" s="29">
        <f t="shared" si="12"/>
        <v>1.6666666666666667</v>
      </c>
      <c r="X99" s="29">
        <f t="shared" si="13"/>
        <v>7</v>
      </c>
      <c r="Y99" s="29">
        <f t="shared" si="14"/>
        <v>8.6666666666666661</v>
      </c>
      <c r="Z99" s="29">
        <v>83</v>
      </c>
      <c r="AA99" s="29" t="s">
        <v>2275</v>
      </c>
      <c r="AC99">
        <v>3547</v>
      </c>
      <c r="AD99">
        <v>440.23874999999998</v>
      </c>
      <c r="AE99">
        <v>8.0569919999999993</v>
      </c>
      <c r="AF99">
        <v>34.69</v>
      </c>
      <c r="AG99">
        <v>56.479500000000002</v>
      </c>
      <c r="AH99">
        <v>5.6479499999999998</v>
      </c>
      <c r="AI99">
        <v>0.12409299999999999</v>
      </c>
      <c r="AJ99">
        <v>0.62255099999999997</v>
      </c>
      <c r="AK99">
        <v>5.0168039999999996</v>
      </c>
      <c r="AL99">
        <v>6.6074999999999995E-2</v>
      </c>
      <c r="AM99">
        <v>4.2500000000000003E-2</v>
      </c>
      <c r="AN99">
        <v>7</v>
      </c>
      <c r="AO99">
        <v>1.5882E-2</v>
      </c>
      <c r="AP99">
        <v>0.95291599999999999</v>
      </c>
      <c r="AQ99">
        <v>8.5424299999999995</v>
      </c>
      <c r="AR99">
        <v>1.9633890000000001</v>
      </c>
      <c r="AS99">
        <v>0.76292099999999996</v>
      </c>
      <c r="AT99">
        <v>43.285713999999999</v>
      </c>
      <c r="AU99">
        <v>17.104718999999999</v>
      </c>
      <c r="AV99">
        <v>4.6432000000000001E-2</v>
      </c>
      <c r="AW99">
        <v>2.2259999999999999E-2</v>
      </c>
      <c r="AX99">
        <v>21.610510999999999</v>
      </c>
      <c r="AY99">
        <v>3.0528149999999998</v>
      </c>
      <c r="AZ99">
        <v>96.097009999999997</v>
      </c>
      <c r="BA99">
        <v>77.697828999999999</v>
      </c>
      <c r="BB99">
        <v>64.695513000000005</v>
      </c>
      <c r="BC99">
        <v>92.543341999999996</v>
      </c>
      <c r="BD99">
        <v>8.1773860000000003</v>
      </c>
      <c r="BE99">
        <v>0.92702499999999999</v>
      </c>
    </row>
    <row r="100" spans="1:57" x14ac:dyDescent="0.25">
      <c r="A100" t="s">
        <v>426</v>
      </c>
      <c r="B100" s="29">
        <v>3</v>
      </c>
      <c r="C100" t="s">
        <v>3</v>
      </c>
      <c r="D100">
        <v>4</v>
      </c>
      <c r="E100" t="s">
        <v>1</v>
      </c>
      <c r="F100" t="s">
        <v>398</v>
      </c>
      <c r="G100" t="s">
        <v>244</v>
      </c>
      <c r="H100">
        <v>33.864260000000002</v>
      </c>
      <c r="I100">
        <v>22.805250000000001</v>
      </c>
      <c r="J100" t="s">
        <v>52</v>
      </c>
      <c r="K100" s="29">
        <v>2910</v>
      </c>
      <c r="L100" s="29">
        <v>40</v>
      </c>
      <c r="M100" s="29">
        <f t="shared" si="8"/>
        <v>1.3745704467353952</v>
      </c>
      <c r="N100" s="29">
        <v>9.0087500000002763E-2</v>
      </c>
      <c r="O100" s="29">
        <v>3.9753118168392672E-2</v>
      </c>
      <c r="P100" s="29">
        <v>14.460196733752834</v>
      </c>
      <c r="Q100" s="29">
        <f t="shared" si="6"/>
        <v>10.456361098025429</v>
      </c>
      <c r="R100" s="29">
        <v>0.4921943634510379</v>
      </c>
      <c r="S100" s="29">
        <f t="shared" si="7"/>
        <v>0.17618767848140543</v>
      </c>
      <c r="T100" s="29">
        <v>1.0669235618967912</v>
      </c>
      <c r="U100" s="29">
        <v>7.2857000000000003</v>
      </c>
      <c r="V100" s="29">
        <v>55</v>
      </c>
      <c r="W100" s="29">
        <f t="shared" si="12"/>
        <v>1.6666666666666667</v>
      </c>
      <c r="X100" s="29">
        <f t="shared" si="13"/>
        <v>7</v>
      </c>
      <c r="Y100" s="29">
        <f t="shared" si="14"/>
        <v>8.6666666666666661</v>
      </c>
      <c r="Z100" s="29">
        <v>83</v>
      </c>
      <c r="AA100" s="29" t="s">
        <v>2275</v>
      </c>
      <c r="AC100">
        <v>4288</v>
      </c>
      <c r="AD100">
        <v>301.25467500000002</v>
      </c>
      <c r="AE100">
        <v>14.233803999999999</v>
      </c>
      <c r="AF100">
        <v>42.87</v>
      </c>
      <c r="AG100">
        <v>83.542044000000004</v>
      </c>
      <c r="AH100">
        <v>8.3542039999999993</v>
      </c>
      <c r="AI100">
        <v>7.0241999999999999E-2</v>
      </c>
      <c r="AJ100">
        <v>3.6681999999999999E-2</v>
      </c>
      <c r="AK100">
        <v>0.52222100000000005</v>
      </c>
      <c r="AL100">
        <v>6.3450000000000006E-2</v>
      </c>
      <c r="AM100">
        <v>4.7500000000000001E-2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25">
      <c r="A101" t="s">
        <v>426</v>
      </c>
      <c r="B101" s="29">
        <v>3</v>
      </c>
      <c r="C101" t="s">
        <v>5</v>
      </c>
      <c r="D101">
        <v>14</v>
      </c>
      <c r="E101" t="s">
        <v>1</v>
      </c>
      <c r="F101" t="s">
        <v>398</v>
      </c>
      <c r="G101" t="s">
        <v>244</v>
      </c>
      <c r="H101">
        <v>33.864260000000002</v>
      </c>
      <c r="I101">
        <v>22.805250000000001</v>
      </c>
      <c r="J101" t="s">
        <v>52</v>
      </c>
      <c r="K101" s="29">
        <v>3112</v>
      </c>
      <c r="L101" s="29">
        <v>72</v>
      </c>
      <c r="M101" s="29">
        <f t="shared" si="8"/>
        <v>2.3136246786632388</v>
      </c>
      <c r="N101" s="29">
        <v>6.9285714285715214E-2</v>
      </c>
      <c r="O101" s="29">
        <v>6.9567956794687177E-2</v>
      </c>
      <c r="P101" s="29">
        <v>15.463962967504749</v>
      </c>
      <c r="Q101" s="29">
        <f t="shared" si="6"/>
        <v>9.4525948642735145</v>
      </c>
      <c r="R101" s="29">
        <v>0.68958843582716245</v>
      </c>
      <c r="S101" s="29">
        <f t="shared" si="7"/>
        <v>2.1206393894719122E-2</v>
      </c>
      <c r="T101" s="29">
        <v>1.0669235618967912</v>
      </c>
      <c r="U101" s="29">
        <v>7.2857000000000003</v>
      </c>
      <c r="V101" s="29">
        <v>55</v>
      </c>
      <c r="W101" s="29">
        <f t="shared" si="12"/>
        <v>1.6666666666666667</v>
      </c>
      <c r="X101" s="29">
        <f t="shared" si="13"/>
        <v>7</v>
      </c>
      <c r="Y101" s="29">
        <f t="shared" si="14"/>
        <v>8.6666666666666661</v>
      </c>
      <c r="Z101" s="29">
        <v>83</v>
      </c>
      <c r="AA101" s="29" t="s">
        <v>2275</v>
      </c>
      <c r="AC101">
        <v>4590</v>
      </c>
      <c r="AD101">
        <v>301.25467500000002</v>
      </c>
      <c r="AE101">
        <v>15.236278</v>
      </c>
      <c r="AF101">
        <v>45.87</v>
      </c>
      <c r="AG101">
        <v>90.965559999999996</v>
      </c>
      <c r="AH101">
        <v>9.0965559999999996</v>
      </c>
      <c r="AI101">
        <v>6.5631999999999996E-2</v>
      </c>
      <c r="AJ101">
        <v>4.5019000000000003E-2</v>
      </c>
      <c r="AK101">
        <v>0.68592500000000001</v>
      </c>
      <c r="AL101">
        <v>5.6274999999999999E-2</v>
      </c>
      <c r="AM101">
        <v>5.2499999999999998E-2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25">
      <c r="A102" t="s">
        <v>427</v>
      </c>
      <c r="B102" s="29">
        <v>3</v>
      </c>
      <c r="C102" t="s">
        <v>21</v>
      </c>
      <c r="D102">
        <v>7</v>
      </c>
      <c r="E102" t="s">
        <v>1</v>
      </c>
      <c r="F102" t="s">
        <v>398</v>
      </c>
      <c r="G102" t="s">
        <v>244</v>
      </c>
      <c r="H102">
        <v>33.864260000000002</v>
      </c>
      <c r="I102">
        <v>22.805250000000001</v>
      </c>
      <c r="J102" t="s">
        <v>52</v>
      </c>
      <c r="K102" s="29">
        <v>4505</v>
      </c>
      <c r="L102" s="29">
        <v>52</v>
      </c>
      <c r="M102" s="29">
        <f t="shared" si="8"/>
        <v>1.1542730299667037</v>
      </c>
      <c r="N102" s="29">
        <v>9.4321428571421409E-2</v>
      </c>
      <c r="O102" s="29">
        <v>2.9935411492579066E-2</v>
      </c>
      <c r="P102" s="29">
        <v>19.265575539152671</v>
      </c>
      <c r="Q102" s="29">
        <f t="shared" si="6"/>
        <v>5.6509822926255922</v>
      </c>
      <c r="R102" s="29">
        <v>0.63687038601200119</v>
      </c>
      <c r="S102" s="29">
        <f t="shared" si="7"/>
        <v>3.1511655920442139E-2</v>
      </c>
      <c r="T102" s="29">
        <v>0.93174987619573713</v>
      </c>
      <c r="U102" s="29">
        <v>7.2857000000000003</v>
      </c>
      <c r="V102" s="29">
        <v>55</v>
      </c>
      <c r="W102" s="29">
        <f t="shared" si="12"/>
        <v>1.6666666666666667</v>
      </c>
      <c r="X102" s="29">
        <f t="shared" si="13"/>
        <v>7</v>
      </c>
      <c r="Y102" s="29">
        <f t="shared" si="14"/>
        <v>8.6666666666666661</v>
      </c>
      <c r="Z102" s="29">
        <v>83</v>
      </c>
      <c r="AA102" s="29" t="s">
        <v>2275</v>
      </c>
      <c r="AC102">
        <v>7005</v>
      </c>
      <c r="AD102">
        <v>319.162575</v>
      </c>
      <c r="AE102">
        <v>21.948062</v>
      </c>
      <c r="AF102">
        <v>70.040000000000006</v>
      </c>
      <c r="AG102">
        <v>177.46030099999999</v>
      </c>
      <c r="AH102">
        <v>17.746030000000001</v>
      </c>
      <c r="AI102">
        <v>4.5557E-2</v>
      </c>
      <c r="AJ102">
        <v>3.0932999999999999E-2</v>
      </c>
      <c r="AK102">
        <v>0.67900300000000002</v>
      </c>
      <c r="AL102">
        <v>3.6450000000000003E-2</v>
      </c>
      <c r="AM102">
        <v>2.2499999999999999E-2</v>
      </c>
      <c r="AN102">
        <v>7</v>
      </c>
      <c r="AO102">
        <v>2.1932E-2</v>
      </c>
      <c r="AP102">
        <v>1.315944</v>
      </c>
      <c r="AQ102">
        <v>6.4953599999999998</v>
      </c>
      <c r="AR102">
        <v>1.4189000000000001</v>
      </c>
      <c r="AS102">
        <v>0.521451</v>
      </c>
      <c r="AT102">
        <v>65</v>
      </c>
      <c r="AU102">
        <v>20.832667000000001</v>
      </c>
      <c r="AV102">
        <v>2.2169999999999999E-2</v>
      </c>
      <c r="AW102">
        <v>7.4809999999999998E-3</v>
      </c>
      <c r="AX102">
        <v>45.714112999999998</v>
      </c>
      <c r="AY102">
        <v>3.9043770000000002</v>
      </c>
      <c r="AZ102">
        <v>96.699194000000006</v>
      </c>
      <c r="BA102">
        <v>15.685598000000001</v>
      </c>
      <c r="BB102">
        <v>10.499995999999999</v>
      </c>
      <c r="BC102">
        <v>13.575395</v>
      </c>
      <c r="BD102">
        <v>7.1853470000000002</v>
      </c>
      <c r="BE102">
        <v>1.8633900000000001</v>
      </c>
    </row>
    <row r="103" spans="1:57" x14ac:dyDescent="0.25">
      <c r="A103" t="s">
        <v>427</v>
      </c>
      <c r="B103" s="29">
        <v>3</v>
      </c>
      <c r="C103" t="s">
        <v>4</v>
      </c>
      <c r="D103">
        <v>12</v>
      </c>
      <c r="E103" t="s">
        <v>1</v>
      </c>
      <c r="F103" t="s">
        <v>398</v>
      </c>
      <c r="G103" t="s">
        <v>244</v>
      </c>
      <c r="H103">
        <v>33.864260000000002</v>
      </c>
      <c r="I103">
        <v>22.805250000000001</v>
      </c>
      <c r="J103" t="s">
        <v>52</v>
      </c>
      <c r="K103" s="29">
        <v>3452</v>
      </c>
      <c r="L103" s="29">
        <v>12</v>
      </c>
      <c r="M103" s="29">
        <f t="shared" si="8"/>
        <v>0.34762456546929316</v>
      </c>
      <c r="N103" s="29">
        <v>2.928333333332489E-2</v>
      </c>
      <c r="O103" s="29">
        <v>1.2829462068248173E-2</v>
      </c>
      <c r="P103" s="29">
        <v>14.762434353197563</v>
      </c>
      <c r="Q103" s="29">
        <f t="shared" si="6"/>
        <v>10.154123478580701</v>
      </c>
      <c r="R103" s="29">
        <v>0.49114338706948824</v>
      </c>
      <c r="S103" s="29">
        <f t="shared" si="7"/>
        <v>0.17723865486295509</v>
      </c>
      <c r="T103" s="29">
        <v>0.93174987619573713</v>
      </c>
      <c r="U103" s="29">
        <v>7.2857000000000003</v>
      </c>
      <c r="V103" s="29">
        <v>55</v>
      </c>
      <c r="W103" s="29">
        <f t="shared" si="12"/>
        <v>1.6666666666666667</v>
      </c>
      <c r="X103" s="29">
        <f t="shared" si="13"/>
        <v>7</v>
      </c>
      <c r="Y103" s="29">
        <f t="shared" si="14"/>
        <v>8.6666666666666661</v>
      </c>
      <c r="Z103" s="29">
        <v>83</v>
      </c>
      <c r="AA103" s="29" t="s">
        <v>2275</v>
      </c>
      <c r="AC103">
        <v>4786</v>
      </c>
      <c r="AD103">
        <v>319.162575</v>
      </c>
      <c r="AE103">
        <v>14.995493</v>
      </c>
      <c r="AF103">
        <v>47.85</v>
      </c>
      <c r="AG103">
        <v>99.233198000000002</v>
      </c>
      <c r="AH103">
        <v>9.9233200000000004</v>
      </c>
      <c r="AI103">
        <v>6.6675999999999999E-2</v>
      </c>
      <c r="AJ103">
        <v>3.3059999999999999E-2</v>
      </c>
      <c r="AK103">
        <v>0.495836</v>
      </c>
      <c r="AL103">
        <v>6.0675E-2</v>
      </c>
      <c r="AM103">
        <v>5.7500000000000002E-2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25">
      <c r="A104" t="s">
        <v>428</v>
      </c>
      <c r="B104" s="29">
        <v>3</v>
      </c>
      <c r="C104" t="s">
        <v>4</v>
      </c>
      <c r="D104">
        <v>12</v>
      </c>
      <c r="E104" t="s">
        <v>1</v>
      </c>
      <c r="F104" t="s">
        <v>398</v>
      </c>
      <c r="G104" t="s">
        <v>244</v>
      </c>
      <c r="H104">
        <v>33.864260000000002</v>
      </c>
      <c r="I104">
        <v>22.805250000000001</v>
      </c>
      <c r="J104" t="s">
        <v>51</v>
      </c>
      <c r="K104" s="29">
        <v>3773</v>
      </c>
      <c r="L104" s="29">
        <v>154</v>
      </c>
      <c r="M104" s="29">
        <f t="shared" si="8"/>
        <v>4.0816326530612246</v>
      </c>
      <c r="N104" s="29">
        <v>5.2249193548388924E-2</v>
      </c>
      <c r="O104" s="29">
        <v>0.1446442931737596</v>
      </c>
      <c r="P104" s="29">
        <v>17.604610262728869</v>
      </c>
      <c r="Q104" s="29">
        <f t="shared" si="6"/>
        <v>7.3119475690493942</v>
      </c>
      <c r="R104" s="29">
        <v>0.68026776153361046</v>
      </c>
      <c r="S104" s="29">
        <f t="shared" si="7"/>
        <v>1.1885719601167133E-2</v>
      </c>
      <c r="U104" s="29">
        <v>7.2857000000000003</v>
      </c>
      <c r="V104" s="29">
        <v>55</v>
      </c>
      <c r="W104" s="29">
        <f t="shared" si="12"/>
        <v>1.6666666666666667</v>
      </c>
      <c r="X104" s="29">
        <f t="shared" si="13"/>
        <v>7</v>
      </c>
      <c r="Y104" s="29">
        <f t="shared" si="14"/>
        <v>8.6666666666666661</v>
      </c>
      <c r="Z104" s="29">
        <v>83</v>
      </c>
      <c r="AA104" s="29" t="s">
        <v>2275</v>
      </c>
      <c r="AC104">
        <v>5295</v>
      </c>
      <c r="AD104">
        <v>310.27539999999999</v>
      </c>
      <c r="AE104">
        <v>17.065484000000001</v>
      </c>
      <c r="AF104">
        <v>52.94</v>
      </c>
      <c r="AG104">
        <v>98.204564000000005</v>
      </c>
      <c r="AH104">
        <v>9.8204560000000001</v>
      </c>
      <c r="AI104">
        <v>5.8585999999999999E-2</v>
      </c>
      <c r="AJ104">
        <v>4.0839E-2</v>
      </c>
      <c r="AK104">
        <v>0.69707399999999997</v>
      </c>
      <c r="AL104">
        <v>5.0575000000000002E-2</v>
      </c>
      <c r="AM104">
        <v>5.2499999999999998E-2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25">
      <c r="A105" t="s">
        <v>428</v>
      </c>
      <c r="B105" s="29">
        <v>3</v>
      </c>
      <c r="C105" t="s">
        <v>236</v>
      </c>
      <c r="D105">
        <v>12</v>
      </c>
      <c r="E105" t="s">
        <v>7</v>
      </c>
      <c r="F105" t="s">
        <v>398</v>
      </c>
      <c r="G105" t="s">
        <v>244</v>
      </c>
      <c r="H105">
        <v>33.864260000000002</v>
      </c>
      <c r="I105">
        <v>22.805250000000001</v>
      </c>
      <c r="J105" t="s">
        <v>51</v>
      </c>
      <c r="K105" s="29">
        <v>3457</v>
      </c>
      <c r="L105" s="29">
        <v>68</v>
      </c>
      <c r="M105" s="29">
        <f t="shared" si="8"/>
        <v>1.9670234307202776</v>
      </c>
      <c r="N105" s="29">
        <v>8.5062499999999375E-2</v>
      </c>
      <c r="O105" s="29">
        <v>5.5991339293068237E-2</v>
      </c>
      <c r="P105" s="29">
        <v>16.13017166134474</v>
      </c>
      <c r="Q105" s="29">
        <f t="shared" si="6"/>
        <v>8.7863861704335235</v>
      </c>
      <c r="R105" s="29">
        <v>0.59028185749970863</v>
      </c>
      <c r="S105" s="29">
        <f t="shared" si="7"/>
        <v>7.8100184432734698E-2</v>
      </c>
      <c r="U105" s="29">
        <v>7.2857000000000003</v>
      </c>
      <c r="V105" s="29">
        <v>55</v>
      </c>
      <c r="W105" s="29">
        <f t="shared" si="12"/>
        <v>1.6666666666666667</v>
      </c>
      <c r="X105" s="29">
        <f t="shared" si="13"/>
        <v>7</v>
      </c>
      <c r="Y105" s="29">
        <f t="shared" si="14"/>
        <v>8.6666666666666661</v>
      </c>
      <c r="Z105" s="29">
        <v>83</v>
      </c>
      <c r="AA105" s="29" t="s">
        <v>2275</v>
      </c>
      <c r="AC105">
        <v>4909</v>
      </c>
      <c r="AD105">
        <v>310.27539999999999</v>
      </c>
      <c r="AE105">
        <v>15.821427999999999</v>
      </c>
      <c r="AF105">
        <v>49.07</v>
      </c>
      <c r="AG105">
        <v>101.28102</v>
      </c>
      <c r="AH105">
        <v>10.128102</v>
      </c>
      <c r="AI105">
        <v>6.3201999999999994E-2</v>
      </c>
      <c r="AJ105">
        <v>5.1978999999999997E-2</v>
      </c>
      <c r="AK105">
        <v>0.82242899999999997</v>
      </c>
      <c r="AL105">
        <v>5.5313000000000001E-2</v>
      </c>
      <c r="AM105">
        <v>4.2500000000000003E-2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25">
      <c r="A106" t="s">
        <v>429</v>
      </c>
      <c r="B106" s="29">
        <v>3</v>
      </c>
      <c r="C106" t="s">
        <v>9</v>
      </c>
      <c r="D106">
        <v>2</v>
      </c>
      <c r="E106" t="s">
        <v>1</v>
      </c>
      <c r="F106" t="s">
        <v>398</v>
      </c>
      <c r="G106" t="s">
        <v>244</v>
      </c>
      <c r="H106">
        <v>33.864260000000002</v>
      </c>
      <c r="I106">
        <v>22.805250000000001</v>
      </c>
      <c r="J106" t="s">
        <v>52</v>
      </c>
      <c r="K106" s="29">
        <v>5532</v>
      </c>
      <c r="L106" s="29">
        <v>130</v>
      </c>
      <c r="M106" s="29">
        <f t="shared" si="8"/>
        <v>2.3499638467100508</v>
      </c>
      <c r="N106" s="29">
        <v>0.1015541666666662</v>
      </c>
      <c r="O106" s="29">
        <v>5.7337312471092257E-2</v>
      </c>
      <c r="P106" s="29">
        <v>17.621667366115688</v>
      </c>
      <c r="Q106" s="29">
        <f t="shared" si="6"/>
        <v>7.2948904656625757</v>
      </c>
      <c r="R106" s="29">
        <v>0.6077556038305103</v>
      </c>
      <c r="S106" s="29">
        <f t="shared" si="7"/>
        <v>6.0626438101933022E-2</v>
      </c>
      <c r="T106" s="29">
        <v>1.0469004422181025</v>
      </c>
      <c r="U106" s="29">
        <v>7.2857000000000003</v>
      </c>
      <c r="V106" s="29">
        <v>55</v>
      </c>
      <c r="W106" s="29">
        <f t="shared" si="12"/>
        <v>1.6666666666666667</v>
      </c>
      <c r="X106" s="29">
        <f t="shared" si="13"/>
        <v>7</v>
      </c>
      <c r="Y106" s="29">
        <f t="shared" si="14"/>
        <v>8.6666666666666661</v>
      </c>
      <c r="Z106" s="29">
        <v>83</v>
      </c>
      <c r="AA106" s="29" t="s">
        <v>2275</v>
      </c>
      <c r="AC106">
        <v>8021</v>
      </c>
      <c r="AD106">
        <v>453.94672500000001</v>
      </c>
      <c r="AE106">
        <v>17.669474000000001</v>
      </c>
      <c r="AF106">
        <v>80.2</v>
      </c>
      <c r="AG106">
        <v>174.400631</v>
      </c>
      <c r="AH106">
        <v>17.440062999999999</v>
      </c>
      <c r="AI106">
        <v>5.6585000000000003E-2</v>
      </c>
      <c r="AJ106">
        <v>3.3996999999999999E-2</v>
      </c>
      <c r="AK106">
        <v>0.60080199999999995</v>
      </c>
      <c r="AL106">
        <v>5.0375000000000003E-2</v>
      </c>
      <c r="AM106">
        <v>4.2500000000000003E-2</v>
      </c>
      <c r="AN106">
        <v>2</v>
      </c>
      <c r="AO106">
        <v>4.4060000000000002E-3</v>
      </c>
      <c r="AP106">
        <v>0.26434800000000003</v>
      </c>
      <c r="AQ106">
        <v>0.511158</v>
      </c>
      <c r="AR106">
        <v>0.34939999999999999</v>
      </c>
      <c r="AS106">
        <v>3.8996999999999997E-2</v>
      </c>
      <c r="AT106">
        <v>20.5</v>
      </c>
      <c r="AU106">
        <v>2.1213199999999999</v>
      </c>
      <c r="AV106">
        <v>1.7918E-2</v>
      </c>
      <c r="AW106">
        <v>8.5079999999999999E-3</v>
      </c>
      <c r="AX106">
        <v>55.818815000000001</v>
      </c>
      <c r="AY106">
        <v>0.15867899999999999</v>
      </c>
      <c r="AZ106">
        <v>254.87012999999999</v>
      </c>
      <c r="BA106">
        <v>6.8874040000000001</v>
      </c>
      <c r="BB106">
        <v>0.34160000000000001</v>
      </c>
      <c r="BC106">
        <v>0</v>
      </c>
      <c r="BD106">
        <v>5.3752370000000003</v>
      </c>
      <c r="BE106">
        <v>0.66143799999999997</v>
      </c>
    </row>
    <row r="107" spans="1:57" x14ac:dyDescent="0.25">
      <c r="A107" t="s">
        <v>429</v>
      </c>
      <c r="B107" s="29">
        <v>3</v>
      </c>
      <c r="C107" t="s">
        <v>3</v>
      </c>
      <c r="D107">
        <v>4</v>
      </c>
      <c r="E107" t="s">
        <v>1</v>
      </c>
      <c r="F107" t="s">
        <v>398</v>
      </c>
      <c r="G107" t="s">
        <v>244</v>
      </c>
      <c r="H107">
        <v>33.864260000000002</v>
      </c>
      <c r="I107">
        <v>22.805250000000001</v>
      </c>
      <c r="J107" t="s">
        <v>52</v>
      </c>
      <c r="K107" s="29">
        <v>7832</v>
      </c>
      <c r="L107" s="29">
        <v>285</v>
      </c>
      <c r="M107" s="29">
        <f t="shared" si="8"/>
        <v>3.6389172625127681</v>
      </c>
      <c r="N107" s="29">
        <v>9.5087096774197424E-2</v>
      </c>
      <c r="O107" s="29">
        <v>9.8747593700214437E-2</v>
      </c>
      <c r="P107" s="29">
        <v>24.948101737421919</v>
      </c>
      <c r="Q107" s="29">
        <f t="shared" si="6"/>
        <v>3.1543905643655279E-2</v>
      </c>
      <c r="R107" s="29">
        <v>0.6718481090716153</v>
      </c>
      <c r="S107" s="29">
        <f t="shared" si="7"/>
        <v>3.4660671391719688E-3</v>
      </c>
      <c r="T107" s="29">
        <v>0.98998292555972944</v>
      </c>
      <c r="U107" s="29">
        <v>7.2857000000000003</v>
      </c>
      <c r="V107" s="29">
        <v>55</v>
      </c>
      <c r="W107" s="29">
        <f t="shared" si="12"/>
        <v>1.6666666666666667</v>
      </c>
      <c r="X107" s="29">
        <f t="shared" si="13"/>
        <v>7</v>
      </c>
      <c r="Y107" s="29">
        <f t="shared" si="14"/>
        <v>8.6666666666666661</v>
      </c>
      <c r="Z107" s="29">
        <v>83</v>
      </c>
      <c r="AA107" s="29" t="s">
        <v>2275</v>
      </c>
      <c r="AC107">
        <v>12578</v>
      </c>
      <c r="AD107">
        <v>453.94672500000001</v>
      </c>
      <c r="AE107">
        <v>27.708096999999999</v>
      </c>
      <c r="AF107">
        <v>125.76</v>
      </c>
      <c r="AG107">
        <v>366.08483000000001</v>
      </c>
      <c r="AH107">
        <v>36.608483</v>
      </c>
      <c r="AI107">
        <v>3.6089000000000003E-2</v>
      </c>
      <c r="AJ107">
        <v>2.4757999999999999E-2</v>
      </c>
      <c r="AK107">
        <v>0.686025</v>
      </c>
      <c r="AL107">
        <v>2.8799999999999999E-2</v>
      </c>
      <c r="AM107">
        <v>2.2499999999999999E-2</v>
      </c>
      <c r="AN107">
        <v>9</v>
      </c>
      <c r="AO107">
        <v>1.9826E-2</v>
      </c>
      <c r="AP107">
        <v>1.189567</v>
      </c>
      <c r="AQ107">
        <v>5.6527269999999996</v>
      </c>
      <c r="AR107">
        <v>1.362933</v>
      </c>
      <c r="AS107">
        <v>1.228181</v>
      </c>
      <c r="AT107">
        <v>79</v>
      </c>
      <c r="AU107">
        <v>67.490740000000002</v>
      </c>
      <c r="AV107">
        <v>1.7474E-2</v>
      </c>
      <c r="AW107">
        <v>5.8520000000000004E-3</v>
      </c>
      <c r="AX107">
        <v>62.844213000000003</v>
      </c>
      <c r="AY107">
        <v>10.727432</v>
      </c>
      <c r="AZ107">
        <v>158.980423</v>
      </c>
      <c r="BA107">
        <v>35.217494000000002</v>
      </c>
      <c r="BB107">
        <v>29.431722000000001</v>
      </c>
      <c r="BC107">
        <v>32.268630999999999</v>
      </c>
      <c r="BD107">
        <v>8.7628140000000005</v>
      </c>
      <c r="BE107">
        <v>1.2686109999999999</v>
      </c>
    </row>
    <row r="108" spans="1:57" x14ac:dyDescent="0.25">
      <c r="A108" t="s">
        <v>429</v>
      </c>
      <c r="B108" s="29">
        <v>3</v>
      </c>
      <c r="C108" t="s">
        <v>28</v>
      </c>
      <c r="D108">
        <v>15</v>
      </c>
      <c r="E108" t="s">
        <v>1</v>
      </c>
      <c r="F108" t="s">
        <v>398</v>
      </c>
      <c r="G108" t="s">
        <v>244</v>
      </c>
      <c r="H108">
        <v>33.864260000000002</v>
      </c>
      <c r="I108">
        <v>22.805250000000001</v>
      </c>
      <c r="J108" t="s">
        <v>52</v>
      </c>
      <c r="K108" s="29">
        <v>5433</v>
      </c>
      <c r="L108" s="29">
        <v>112</v>
      </c>
      <c r="M108" s="29">
        <f t="shared" si="8"/>
        <v>2.0614761641818515</v>
      </c>
      <c r="N108" s="29">
        <v>9.8188333333335834E-2</v>
      </c>
      <c r="O108" s="29">
        <v>4.7781093725910211E-2</v>
      </c>
      <c r="P108" s="29">
        <v>17.306312147524679</v>
      </c>
      <c r="Q108" s="29">
        <f t="shared" si="6"/>
        <v>7.6102456842535844</v>
      </c>
      <c r="R108" s="29">
        <v>0.52676210770312204</v>
      </c>
      <c r="S108" s="29">
        <f t="shared" si="7"/>
        <v>0.14161993422932129</v>
      </c>
      <c r="T108" s="29">
        <v>1.0455855624345354</v>
      </c>
      <c r="U108" s="29">
        <v>7.2857000000000003</v>
      </c>
      <c r="V108" s="29">
        <v>55</v>
      </c>
      <c r="W108" s="29">
        <f t="shared" si="12"/>
        <v>1.6666666666666667</v>
      </c>
      <c r="X108" s="29">
        <f t="shared" si="13"/>
        <v>7</v>
      </c>
      <c r="Y108" s="29">
        <f t="shared" si="14"/>
        <v>8.6666666666666661</v>
      </c>
      <c r="Z108" s="29">
        <v>83</v>
      </c>
      <c r="AA108" s="29" t="s">
        <v>2275</v>
      </c>
      <c r="AC108">
        <v>7850</v>
      </c>
      <c r="AD108">
        <v>453.94672500000001</v>
      </c>
      <c r="AE108">
        <v>17.292777999999998</v>
      </c>
      <c r="AF108">
        <v>78.47</v>
      </c>
      <c r="AG108">
        <v>167.970382</v>
      </c>
      <c r="AH108">
        <v>16.797038000000001</v>
      </c>
      <c r="AI108">
        <v>5.7825000000000001E-2</v>
      </c>
      <c r="AJ108">
        <v>3.1799000000000001E-2</v>
      </c>
      <c r="AK108">
        <v>0.54990799999999995</v>
      </c>
      <c r="AL108">
        <v>5.1924999999999999E-2</v>
      </c>
      <c r="AM108">
        <v>4.7500000000000001E-2</v>
      </c>
      <c r="AN108">
        <v>2</v>
      </c>
      <c r="AO108">
        <v>4.4060000000000002E-3</v>
      </c>
      <c r="AP108">
        <v>0.26434800000000003</v>
      </c>
      <c r="AQ108">
        <v>0.84076399999999996</v>
      </c>
      <c r="AR108">
        <v>0.75043700000000002</v>
      </c>
      <c r="AS108">
        <v>0.85275299999999998</v>
      </c>
      <c r="AT108">
        <v>33</v>
      </c>
      <c r="AU108">
        <v>28.284271</v>
      </c>
      <c r="AV108">
        <v>2.3451E-2</v>
      </c>
      <c r="AW108">
        <v>1.0994E-2</v>
      </c>
      <c r="AX108">
        <v>59.902281000000002</v>
      </c>
      <c r="AY108">
        <v>30.379059000000002</v>
      </c>
      <c r="AZ108">
        <v>161.31519700000001</v>
      </c>
      <c r="BA108">
        <v>51.908149999999999</v>
      </c>
      <c r="BB108">
        <v>119.74299999999999</v>
      </c>
      <c r="BC108">
        <v>0</v>
      </c>
      <c r="BD108">
        <v>6.2555690000000004</v>
      </c>
      <c r="BE108">
        <v>0.43301299999999998</v>
      </c>
    </row>
    <row r="109" spans="1:57" x14ac:dyDescent="0.25">
      <c r="A109" t="s">
        <v>430</v>
      </c>
      <c r="B109" s="29">
        <v>3</v>
      </c>
      <c r="C109" t="s">
        <v>3</v>
      </c>
      <c r="D109">
        <v>4</v>
      </c>
      <c r="E109" t="s">
        <v>1</v>
      </c>
      <c r="F109" t="s">
        <v>398</v>
      </c>
      <c r="G109" t="s">
        <v>244</v>
      </c>
      <c r="H109">
        <v>33.864260000000002</v>
      </c>
      <c r="I109">
        <v>22.805250000000001</v>
      </c>
      <c r="J109" t="s">
        <v>51</v>
      </c>
      <c r="K109" s="29">
        <v>13054</v>
      </c>
      <c r="L109" s="29">
        <v>258</v>
      </c>
      <c r="M109" s="29">
        <f t="shared" si="8"/>
        <v>1.9764056994024819</v>
      </c>
      <c r="N109" s="29">
        <v>1.9204661016948236E-2</v>
      </c>
      <c r="O109" s="29">
        <v>0.16905101993219726</v>
      </c>
      <c r="P109" s="29">
        <v>37.403254477879713</v>
      </c>
      <c r="Q109" s="29">
        <f t="shared" si="6"/>
        <v>12.48669664610145</v>
      </c>
      <c r="R109" s="29">
        <v>0.76804580640908071</v>
      </c>
      <c r="S109" s="29">
        <f t="shared" si="7"/>
        <v>9.9663764476637384E-2</v>
      </c>
      <c r="T109" s="29">
        <v>0.79349258041910131</v>
      </c>
      <c r="U109" s="29">
        <v>7.2857000000000003</v>
      </c>
      <c r="V109" s="29">
        <v>55</v>
      </c>
      <c r="W109" s="29">
        <f t="shared" si="12"/>
        <v>1.6666666666666667</v>
      </c>
      <c r="X109" s="29">
        <f t="shared" si="13"/>
        <v>7</v>
      </c>
      <c r="Y109" s="29">
        <f t="shared" si="14"/>
        <v>8.6666666666666661</v>
      </c>
      <c r="Z109" s="29">
        <v>83</v>
      </c>
      <c r="AA109" s="29" t="s">
        <v>2275</v>
      </c>
      <c r="AC109">
        <v>14668</v>
      </c>
      <c r="AD109">
        <v>392.03235000000001</v>
      </c>
      <c r="AE109">
        <v>37.415280000000003</v>
      </c>
      <c r="AF109">
        <v>146.66</v>
      </c>
      <c r="AG109">
        <v>448.02446900000001</v>
      </c>
      <c r="AH109">
        <v>44.802447000000001</v>
      </c>
      <c r="AI109">
        <v>2.6721999999999999E-2</v>
      </c>
      <c r="AJ109">
        <v>2.0389000000000001E-2</v>
      </c>
      <c r="AK109">
        <v>0.76298299999999997</v>
      </c>
      <c r="AL109">
        <v>2.2249999999999999E-2</v>
      </c>
      <c r="AM109">
        <v>1.7500000000000002E-2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25">
      <c r="A110" t="s">
        <v>430</v>
      </c>
      <c r="B110" s="29">
        <v>3</v>
      </c>
      <c r="C110" t="s">
        <v>33</v>
      </c>
      <c r="D110">
        <v>4</v>
      </c>
      <c r="E110" t="s">
        <v>7</v>
      </c>
      <c r="F110" t="s">
        <v>398</v>
      </c>
      <c r="G110" t="s">
        <v>244</v>
      </c>
      <c r="H110">
        <v>33.864260000000002</v>
      </c>
      <c r="I110">
        <v>22.805250000000001</v>
      </c>
      <c r="J110" t="s">
        <v>51</v>
      </c>
      <c r="K110" s="29">
        <v>11122</v>
      </c>
      <c r="L110" s="29">
        <v>58</v>
      </c>
      <c r="M110" s="29">
        <f t="shared" si="8"/>
        <v>0.52148894083797881</v>
      </c>
      <c r="N110" s="29">
        <v>2.2342857142855398E-2</v>
      </c>
      <c r="O110" s="29">
        <v>4.0113801339843415E-2</v>
      </c>
      <c r="P110" s="29">
        <v>31.867549892981319</v>
      </c>
      <c r="Q110" s="29">
        <f t="shared" si="6"/>
        <v>6.9509920612030562</v>
      </c>
      <c r="R110" s="29">
        <v>0.63248351882246989</v>
      </c>
      <c r="S110" s="29">
        <f t="shared" si="7"/>
        <v>3.5898523109973435E-2</v>
      </c>
      <c r="T110" s="29">
        <v>0.82228722552703215</v>
      </c>
      <c r="U110" s="29">
        <v>7.2857000000000003</v>
      </c>
      <c r="V110" s="29">
        <v>55</v>
      </c>
      <c r="W110" s="29">
        <f t="shared" si="12"/>
        <v>1.6666666666666667</v>
      </c>
      <c r="X110" s="29">
        <f t="shared" si="13"/>
        <v>7</v>
      </c>
      <c r="Y110" s="29">
        <f t="shared" si="14"/>
        <v>8.6666666666666661</v>
      </c>
      <c r="Z110" s="29">
        <v>83</v>
      </c>
      <c r="AA110" s="29" t="s">
        <v>2275</v>
      </c>
      <c r="AC110">
        <v>12496</v>
      </c>
      <c r="AD110">
        <v>392.03235000000001</v>
      </c>
      <c r="AE110">
        <v>31.874921000000001</v>
      </c>
      <c r="AF110">
        <v>124.94</v>
      </c>
      <c r="AG110">
        <v>390.864755</v>
      </c>
      <c r="AH110">
        <v>39.086475</v>
      </c>
      <c r="AI110">
        <v>3.1371000000000003E-2</v>
      </c>
      <c r="AJ110">
        <v>1.9699999999999999E-2</v>
      </c>
      <c r="AK110">
        <v>0.62798799999999999</v>
      </c>
      <c r="AL110">
        <v>2.7900000000000001E-2</v>
      </c>
      <c r="AM110">
        <v>2.75E-2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25">
      <c r="A111" t="s">
        <v>430</v>
      </c>
      <c r="B111" s="29">
        <v>3</v>
      </c>
      <c r="C111" t="s">
        <v>12</v>
      </c>
      <c r="D111">
        <v>5</v>
      </c>
      <c r="E111" t="s">
        <v>1</v>
      </c>
      <c r="F111" t="s">
        <v>398</v>
      </c>
      <c r="G111" t="s">
        <v>244</v>
      </c>
      <c r="H111">
        <v>33.864260000000002</v>
      </c>
      <c r="I111">
        <v>22.805250000000001</v>
      </c>
      <c r="J111" t="s">
        <v>51</v>
      </c>
      <c r="K111" s="29">
        <v>13821</v>
      </c>
      <c r="L111" s="29">
        <v>253</v>
      </c>
      <c r="M111" s="29">
        <f t="shared" si="8"/>
        <v>1.8305477172418785</v>
      </c>
      <c r="N111" s="29">
        <v>4.479583333333418E-2</v>
      </c>
      <c r="O111" s="29">
        <v>8.5958145728235888E-2</v>
      </c>
      <c r="P111" s="29">
        <v>39.600917736998277</v>
      </c>
      <c r="Q111" s="29">
        <f t="shared" si="6"/>
        <v>14.684359905220013</v>
      </c>
      <c r="R111" s="29">
        <v>0.58644699992269322</v>
      </c>
      <c r="S111" s="29">
        <f t="shared" si="7"/>
        <v>8.1935042009750103E-2</v>
      </c>
      <c r="T111" s="29">
        <v>0.99031835498195631</v>
      </c>
      <c r="U111" s="29">
        <v>7.2857000000000003</v>
      </c>
      <c r="V111" s="29">
        <v>55</v>
      </c>
      <c r="W111" s="29">
        <f t="shared" si="12"/>
        <v>1.6666666666666667</v>
      </c>
      <c r="X111" s="29">
        <f t="shared" si="13"/>
        <v>7</v>
      </c>
      <c r="Y111" s="29">
        <f t="shared" si="14"/>
        <v>8.6666666666666661</v>
      </c>
      <c r="Z111" s="29">
        <v>83</v>
      </c>
      <c r="AA111" s="29" t="s">
        <v>2275</v>
      </c>
      <c r="AC111">
        <v>15621</v>
      </c>
      <c r="AD111">
        <v>392.03235000000001</v>
      </c>
      <c r="AE111">
        <v>39.846201000000001</v>
      </c>
      <c r="AF111">
        <v>156.19</v>
      </c>
      <c r="AG111">
        <v>574.86178700000005</v>
      </c>
      <c r="AH111">
        <v>57.486179</v>
      </c>
      <c r="AI111">
        <v>2.5094999999999999E-2</v>
      </c>
      <c r="AJ111">
        <v>1.4567999999999999E-2</v>
      </c>
      <c r="AK111">
        <v>0.58049899999999999</v>
      </c>
      <c r="AL111">
        <v>2.3E-2</v>
      </c>
      <c r="AM111">
        <v>2.2499999999999999E-2</v>
      </c>
      <c r="AN111">
        <v>5</v>
      </c>
      <c r="AO111">
        <v>1.2754E-2</v>
      </c>
      <c r="AP111">
        <v>0.76524300000000001</v>
      </c>
      <c r="AQ111">
        <v>0.95384400000000003</v>
      </c>
      <c r="AR111">
        <v>0.182895</v>
      </c>
      <c r="AS111">
        <v>8.6345000000000005E-2</v>
      </c>
      <c r="AT111">
        <v>29.8</v>
      </c>
      <c r="AU111">
        <v>8.1670069999999999</v>
      </c>
      <c r="AV111">
        <v>6.3509999999999999E-3</v>
      </c>
      <c r="AW111">
        <v>4.4229999999999998E-3</v>
      </c>
      <c r="AX111">
        <v>185.776768</v>
      </c>
      <c r="AY111">
        <v>77.668801999999999</v>
      </c>
      <c r="AZ111">
        <v>465.17201799999998</v>
      </c>
      <c r="BA111">
        <v>84.191871000000006</v>
      </c>
      <c r="BB111">
        <v>54.848806000000003</v>
      </c>
      <c r="BC111">
        <v>31.016362999999998</v>
      </c>
      <c r="BD111">
        <v>10.110112000000001</v>
      </c>
      <c r="BE111">
        <v>0.69985399999999998</v>
      </c>
    </row>
    <row r="112" spans="1:57" x14ac:dyDescent="0.25">
      <c r="A112" t="s">
        <v>430</v>
      </c>
      <c r="B112" s="29">
        <v>3</v>
      </c>
      <c r="C112" t="s">
        <v>5</v>
      </c>
      <c r="D112">
        <v>14</v>
      </c>
      <c r="E112" t="s">
        <v>1</v>
      </c>
      <c r="F112" t="s">
        <v>398</v>
      </c>
      <c r="G112" t="s">
        <v>244</v>
      </c>
      <c r="H112">
        <v>33.864260000000002</v>
      </c>
      <c r="I112">
        <v>22.805250000000001</v>
      </c>
      <c r="J112" t="s">
        <v>51</v>
      </c>
      <c r="K112" s="29">
        <v>11138</v>
      </c>
      <c r="L112" s="29">
        <v>41</v>
      </c>
      <c r="M112" s="29">
        <f t="shared" si="8"/>
        <v>0.36810917579457714</v>
      </c>
      <c r="N112" s="29">
        <v>2.7666666666659821E-2</v>
      </c>
      <c r="O112" s="29">
        <v>2.5787443718470766E-2</v>
      </c>
      <c r="P112" s="29">
        <v>31.913394237369712</v>
      </c>
      <c r="Q112" s="29">
        <f t="shared" si="6"/>
        <v>6.9968364055914485</v>
      </c>
      <c r="R112" s="29">
        <v>0.56139271546471092</v>
      </c>
      <c r="S112" s="29">
        <f t="shared" si="7"/>
        <v>0.1069893264677324</v>
      </c>
      <c r="T112" s="29">
        <v>1.0274165991669755</v>
      </c>
      <c r="U112" s="29">
        <v>7.2857000000000003</v>
      </c>
      <c r="V112" s="29">
        <v>55</v>
      </c>
      <c r="W112" s="29">
        <f t="shared" si="12"/>
        <v>1.6666666666666667</v>
      </c>
      <c r="X112" s="29">
        <f t="shared" si="13"/>
        <v>7</v>
      </c>
      <c r="Y112" s="29">
        <f t="shared" si="14"/>
        <v>8.6666666666666661</v>
      </c>
      <c r="Z112" s="29">
        <v>83</v>
      </c>
      <c r="AA112" s="29" t="s">
        <v>2275</v>
      </c>
      <c r="AC112">
        <v>12518</v>
      </c>
      <c r="AD112">
        <v>392.03235000000001</v>
      </c>
      <c r="AE112">
        <v>31.931038000000001</v>
      </c>
      <c r="AF112">
        <v>125.16</v>
      </c>
      <c r="AG112">
        <v>402.73645800000003</v>
      </c>
      <c r="AH112">
        <v>40.273645999999999</v>
      </c>
      <c r="AI112">
        <v>3.1316999999999998E-2</v>
      </c>
      <c r="AJ112">
        <v>1.7374000000000001E-2</v>
      </c>
      <c r="AK112">
        <v>0.55477299999999996</v>
      </c>
      <c r="AL112">
        <v>2.955E-2</v>
      </c>
      <c r="AM112">
        <v>2.75E-2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61" x14ac:dyDescent="0.25">
      <c r="A113" t="s">
        <v>430</v>
      </c>
      <c r="B113" s="29">
        <v>3</v>
      </c>
      <c r="C113" t="s">
        <v>28</v>
      </c>
      <c r="D113">
        <v>15</v>
      </c>
      <c r="E113" t="s">
        <v>1</v>
      </c>
      <c r="F113" t="s">
        <v>398</v>
      </c>
      <c r="G113" t="s">
        <v>244</v>
      </c>
      <c r="H113">
        <v>33.864260000000002</v>
      </c>
      <c r="I113">
        <v>22.805250000000001</v>
      </c>
      <c r="J113" t="s">
        <v>51</v>
      </c>
      <c r="K113" s="29">
        <v>5966</v>
      </c>
      <c r="L113" s="29">
        <v>53</v>
      </c>
      <c r="M113" s="29">
        <f t="shared" si="8"/>
        <v>0.88836741535367092</v>
      </c>
      <c r="N113" s="29">
        <v>3.8255769230766228E-2</v>
      </c>
      <c r="O113" s="29">
        <v>3.7248529815568886E-2</v>
      </c>
      <c r="P113" s="29">
        <v>17.094209913821842</v>
      </c>
      <c r="Q113" s="29">
        <f t="shared" si="6"/>
        <v>7.8223479179564208</v>
      </c>
      <c r="R113" s="29">
        <v>0.65199522743084248</v>
      </c>
      <c r="S113" s="29">
        <f t="shared" si="7"/>
        <v>1.6386814501600844E-2</v>
      </c>
      <c r="T113" s="29">
        <v>0.81395632732492929</v>
      </c>
      <c r="U113" s="29">
        <v>7.2857000000000003</v>
      </c>
      <c r="V113" s="29">
        <v>55</v>
      </c>
      <c r="W113" s="29">
        <f t="shared" si="12"/>
        <v>1.6666666666666667</v>
      </c>
      <c r="X113" s="29">
        <f t="shared" si="13"/>
        <v>7</v>
      </c>
      <c r="Y113" s="29">
        <f t="shared" si="14"/>
        <v>8.6666666666666661</v>
      </c>
      <c r="Z113" s="29">
        <v>83</v>
      </c>
      <c r="AA113" s="29" t="s">
        <v>2275</v>
      </c>
      <c r="AC113">
        <v>6707</v>
      </c>
      <c r="AD113">
        <v>392.03235000000001</v>
      </c>
      <c r="AE113">
        <v>17.108281999999999</v>
      </c>
      <c r="AF113">
        <v>67.05</v>
      </c>
      <c r="AG113">
        <v>136.61620500000001</v>
      </c>
      <c r="AH113">
        <v>13.661621</v>
      </c>
      <c r="AI113">
        <v>5.8444000000000003E-2</v>
      </c>
      <c r="AJ113">
        <v>3.7959E-2</v>
      </c>
      <c r="AK113">
        <v>0.64949800000000002</v>
      </c>
      <c r="AL113">
        <v>5.1174999999999998E-2</v>
      </c>
      <c r="AM113">
        <v>4.7500000000000001E-2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61" x14ac:dyDescent="0.25">
      <c r="A114" t="s">
        <v>430</v>
      </c>
      <c r="B114" s="29">
        <v>3</v>
      </c>
      <c r="C114" t="s">
        <v>34</v>
      </c>
      <c r="D114">
        <v>15</v>
      </c>
      <c r="E114" t="s">
        <v>7</v>
      </c>
      <c r="F114" t="s">
        <v>398</v>
      </c>
      <c r="G114" t="s">
        <v>244</v>
      </c>
      <c r="H114">
        <v>33.864260000000002</v>
      </c>
      <c r="I114">
        <v>22.805250000000001</v>
      </c>
      <c r="J114" t="s">
        <v>51</v>
      </c>
      <c r="K114" s="29">
        <v>5978</v>
      </c>
      <c r="L114" s="29">
        <v>74</v>
      </c>
      <c r="M114" s="29">
        <f t="shared" si="8"/>
        <v>1.2378721980595517</v>
      </c>
      <c r="N114" s="29">
        <v>9.1831818181819749E-2</v>
      </c>
      <c r="O114" s="29">
        <v>3.1517986767019827E-2</v>
      </c>
      <c r="P114" s="29">
        <v>17.128593172113138</v>
      </c>
      <c r="Q114" s="29">
        <f t="shared" si="6"/>
        <v>7.7879646596651249</v>
      </c>
      <c r="R114" s="29">
        <v>0.66130256676429744</v>
      </c>
      <c r="S114" s="29">
        <f t="shared" si="7"/>
        <v>7.0794751681458878E-3</v>
      </c>
      <c r="T114" s="29">
        <v>0.79219303485981629</v>
      </c>
      <c r="U114" s="29">
        <v>7.2857000000000003</v>
      </c>
      <c r="V114" s="29">
        <v>55</v>
      </c>
      <c r="W114" s="29">
        <f t="shared" si="12"/>
        <v>1.6666666666666667</v>
      </c>
      <c r="X114" s="29">
        <f t="shared" si="13"/>
        <v>7</v>
      </c>
      <c r="Y114" s="29">
        <f t="shared" si="14"/>
        <v>8.6666666666666661</v>
      </c>
      <c r="Z114" s="29">
        <v>83</v>
      </c>
      <c r="AA114" s="29" t="s">
        <v>2275</v>
      </c>
      <c r="AC114">
        <v>6745</v>
      </c>
      <c r="AD114">
        <v>392.03235000000001</v>
      </c>
      <c r="AE114">
        <v>17.205213000000001</v>
      </c>
      <c r="AF114">
        <v>67.430000000000007</v>
      </c>
      <c r="AG114">
        <v>145.123965</v>
      </c>
      <c r="AH114">
        <v>14.512396000000001</v>
      </c>
      <c r="AI114">
        <v>5.8108E-2</v>
      </c>
      <c r="AJ114">
        <v>3.8143999999999997E-2</v>
      </c>
      <c r="AK114">
        <v>0.65644199999999997</v>
      </c>
      <c r="AL114">
        <v>5.0474999999999999E-2</v>
      </c>
      <c r="AM114">
        <v>3.7499999999999999E-2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61" x14ac:dyDescent="0.25">
      <c r="A115" t="s">
        <v>431</v>
      </c>
      <c r="B115" s="29">
        <v>3</v>
      </c>
      <c r="C115" t="s">
        <v>8</v>
      </c>
      <c r="D115">
        <v>1</v>
      </c>
      <c r="E115" t="s">
        <v>1</v>
      </c>
      <c r="F115" t="s">
        <v>398</v>
      </c>
      <c r="G115" t="s">
        <v>244</v>
      </c>
      <c r="H115">
        <v>33.864260000000002</v>
      </c>
      <c r="I115">
        <v>22.805250000000001</v>
      </c>
      <c r="J115" t="s">
        <v>52</v>
      </c>
      <c r="K115" s="29">
        <v>7635</v>
      </c>
      <c r="L115" s="29">
        <v>55</v>
      </c>
      <c r="M115" s="29">
        <f t="shared" si="8"/>
        <v>0.72036673215455138</v>
      </c>
      <c r="N115" s="29">
        <v>6.5279999999999921E-2</v>
      </c>
      <c r="O115" s="29">
        <v>2.0955322376374454E-2</v>
      </c>
      <c r="P115" s="29">
        <v>15.999388634361896</v>
      </c>
      <c r="Q115" s="29">
        <f t="shared" si="6"/>
        <v>8.9171691974163672</v>
      </c>
      <c r="R115" s="29">
        <v>0.51378016810631111</v>
      </c>
      <c r="S115" s="29">
        <f t="shared" si="7"/>
        <v>0.15460187382613222</v>
      </c>
      <c r="T115" s="29">
        <v>0.9937570036398945</v>
      </c>
      <c r="U115" s="29">
        <v>7.2857000000000003</v>
      </c>
      <c r="V115" s="29">
        <v>55</v>
      </c>
      <c r="W115" s="29">
        <f t="shared" si="12"/>
        <v>1.6666666666666667</v>
      </c>
      <c r="X115" s="29">
        <f t="shared" si="13"/>
        <v>7</v>
      </c>
      <c r="Y115" s="29">
        <f t="shared" si="14"/>
        <v>8.6666666666666661</v>
      </c>
      <c r="Z115" s="29">
        <v>83</v>
      </c>
      <c r="AA115" s="29" t="s">
        <v>2275</v>
      </c>
      <c r="AC115">
        <v>9924</v>
      </c>
      <c r="AD115">
        <v>609.65695000000005</v>
      </c>
      <c r="AE115">
        <v>16.278006999999999</v>
      </c>
      <c r="AF115">
        <v>99.23</v>
      </c>
      <c r="AG115">
        <v>207.058391</v>
      </c>
      <c r="AH115">
        <v>20.705839000000001</v>
      </c>
      <c r="AI115">
        <v>6.1427000000000002E-2</v>
      </c>
      <c r="AJ115">
        <v>3.1640000000000001E-2</v>
      </c>
      <c r="AK115">
        <v>0.51508900000000002</v>
      </c>
      <c r="AL115">
        <v>5.6050000000000003E-2</v>
      </c>
      <c r="AM115">
        <v>5.2499999999999998E-2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61" x14ac:dyDescent="0.25">
      <c r="A116" t="s">
        <v>431</v>
      </c>
      <c r="B116" s="29">
        <v>3</v>
      </c>
      <c r="C116" t="s">
        <v>12</v>
      </c>
      <c r="D116">
        <v>5</v>
      </c>
      <c r="E116" t="s">
        <v>1</v>
      </c>
      <c r="F116" t="s">
        <v>398</v>
      </c>
      <c r="G116" t="s">
        <v>244</v>
      </c>
      <c r="H116">
        <v>33.864260000000002</v>
      </c>
      <c r="I116">
        <v>22.805250000000001</v>
      </c>
      <c r="J116" t="s">
        <v>52</v>
      </c>
      <c r="K116" s="29">
        <v>13040</v>
      </c>
      <c r="L116" s="29">
        <v>516</v>
      </c>
      <c r="M116" s="29">
        <f t="shared" si="8"/>
        <v>3.9570552147239266</v>
      </c>
      <c r="N116" s="29">
        <v>8.6973660714288775E-2</v>
      </c>
      <c r="O116" s="29">
        <v>0.11734980530769694</v>
      </c>
      <c r="P116" s="29">
        <v>27.32574037879229</v>
      </c>
      <c r="Q116" s="29">
        <f t="shared" si="6"/>
        <v>2.4091825470140265</v>
      </c>
      <c r="R116" s="29">
        <v>0.65100838518531412</v>
      </c>
      <c r="S116" s="29">
        <f t="shared" si="7"/>
        <v>1.7373656747129207E-2</v>
      </c>
      <c r="T116" s="29">
        <v>1.0027064677042896</v>
      </c>
      <c r="U116" s="29">
        <v>7.2857000000000003</v>
      </c>
      <c r="V116" s="29">
        <v>55</v>
      </c>
      <c r="W116" s="29">
        <f t="shared" si="12"/>
        <v>1.6666666666666667</v>
      </c>
      <c r="X116" s="29">
        <f t="shared" si="13"/>
        <v>7</v>
      </c>
      <c r="Y116" s="29">
        <f t="shared" si="14"/>
        <v>8.6666666666666661</v>
      </c>
      <c r="Z116" s="29">
        <v>83</v>
      </c>
      <c r="AA116" s="29" t="s">
        <v>2275</v>
      </c>
      <c r="AC116">
        <v>17437</v>
      </c>
      <c r="AD116">
        <v>609.65695000000005</v>
      </c>
      <c r="AE116">
        <v>28.601330999999998</v>
      </c>
      <c r="AF116">
        <v>174.35</v>
      </c>
      <c r="AG116">
        <v>506.84903800000001</v>
      </c>
      <c r="AH116">
        <v>50.684904000000003</v>
      </c>
      <c r="AI116">
        <v>3.4960999999999999E-2</v>
      </c>
      <c r="AJ116">
        <v>2.3453000000000002E-2</v>
      </c>
      <c r="AK116">
        <v>0.67085499999999998</v>
      </c>
      <c r="AL116">
        <v>2.9024999999999999E-2</v>
      </c>
      <c r="AM116">
        <v>2.2499999999999999E-2</v>
      </c>
      <c r="AN116">
        <v>10</v>
      </c>
      <c r="AO116">
        <v>1.6393000000000001E-2</v>
      </c>
      <c r="AP116">
        <v>0.983599</v>
      </c>
      <c r="AQ116">
        <v>3.1255380000000001</v>
      </c>
      <c r="AR116">
        <v>0.84653999999999996</v>
      </c>
      <c r="AS116">
        <v>0.35127199999999997</v>
      </c>
      <c r="AT116">
        <v>54.5</v>
      </c>
      <c r="AU116">
        <v>18.044698</v>
      </c>
      <c r="AV116">
        <v>1.5823E-2</v>
      </c>
      <c r="AW116">
        <v>5.849E-3</v>
      </c>
      <c r="AX116">
        <v>66.080844999999997</v>
      </c>
      <c r="AY116">
        <v>10.304611</v>
      </c>
      <c r="AZ116">
        <v>151.41790800000001</v>
      </c>
      <c r="BA116">
        <v>45.825881000000003</v>
      </c>
      <c r="BB116">
        <v>18.811233000000001</v>
      </c>
      <c r="BC116">
        <v>20.642278999999998</v>
      </c>
      <c r="BD116">
        <v>7.3133059999999999</v>
      </c>
      <c r="BE116">
        <v>1.3787050000000001</v>
      </c>
    </row>
    <row r="117" spans="1:61" x14ac:dyDescent="0.25">
      <c r="A117" t="s">
        <v>431</v>
      </c>
      <c r="B117" s="29">
        <v>3</v>
      </c>
      <c r="C117" t="s">
        <v>15</v>
      </c>
      <c r="D117">
        <v>6</v>
      </c>
      <c r="E117" t="s">
        <v>1</v>
      </c>
      <c r="F117" t="s">
        <v>398</v>
      </c>
      <c r="G117" t="s">
        <v>244</v>
      </c>
      <c r="H117">
        <v>33.864260000000002</v>
      </c>
      <c r="I117">
        <v>22.805250000000001</v>
      </c>
      <c r="J117" t="s">
        <v>52</v>
      </c>
      <c r="K117" s="29">
        <v>7935</v>
      </c>
      <c r="L117" s="29">
        <v>109</v>
      </c>
      <c r="M117" s="29">
        <f t="shared" si="8"/>
        <v>1.3736609955891619</v>
      </c>
      <c r="N117" s="29">
        <v>6.9452500000001208E-2</v>
      </c>
      <c r="O117" s="29">
        <v>4.1910644752748909E-2</v>
      </c>
      <c r="P117" s="29">
        <v>16.628048305653131</v>
      </c>
      <c r="Q117" s="29">
        <f t="shared" si="6"/>
        <v>8.2885095261251323</v>
      </c>
      <c r="R117" s="29">
        <v>0.58870853291320446</v>
      </c>
      <c r="S117" s="29">
        <f t="shared" si="7"/>
        <v>7.9673509019238864E-2</v>
      </c>
      <c r="T117" s="29">
        <v>1.0173970385079691</v>
      </c>
      <c r="U117" s="29">
        <v>7.2857000000000003</v>
      </c>
      <c r="V117" s="29">
        <v>55</v>
      </c>
      <c r="W117" s="29">
        <f t="shared" si="12"/>
        <v>1.6666666666666667</v>
      </c>
      <c r="X117" s="29">
        <f t="shared" si="13"/>
        <v>7</v>
      </c>
      <c r="Y117" s="29">
        <f t="shared" si="14"/>
        <v>8.6666666666666661</v>
      </c>
      <c r="Z117" s="29">
        <v>83</v>
      </c>
      <c r="AA117" s="29" t="s">
        <v>2275</v>
      </c>
      <c r="AC117">
        <v>10035</v>
      </c>
      <c r="AD117">
        <v>609.65695000000005</v>
      </c>
      <c r="AE117">
        <v>16.460076000000001</v>
      </c>
      <c r="AF117">
        <v>100.3</v>
      </c>
      <c r="AG117">
        <v>216.62472199999999</v>
      </c>
      <c r="AH117">
        <v>21.662472000000001</v>
      </c>
      <c r="AI117">
        <v>6.0752E-2</v>
      </c>
      <c r="AJ117">
        <v>3.5639999999999998E-2</v>
      </c>
      <c r="AK117">
        <v>0.58665100000000003</v>
      </c>
      <c r="AL117">
        <v>5.4449999999999998E-2</v>
      </c>
      <c r="AM117">
        <v>4.7500000000000001E-2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61" x14ac:dyDescent="0.25">
      <c r="A118" t="s">
        <v>432</v>
      </c>
      <c r="B118" s="29">
        <v>3</v>
      </c>
      <c r="C118" t="s">
        <v>8</v>
      </c>
      <c r="D118">
        <v>1</v>
      </c>
      <c r="E118" t="s">
        <v>1</v>
      </c>
      <c r="F118" t="s">
        <v>398</v>
      </c>
      <c r="G118" t="s">
        <v>244</v>
      </c>
      <c r="H118">
        <v>33.864260000000002</v>
      </c>
      <c r="I118">
        <v>22.805250000000001</v>
      </c>
      <c r="J118" t="s">
        <v>51</v>
      </c>
      <c r="K118" s="29">
        <v>4686</v>
      </c>
      <c r="L118" s="29">
        <v>136</v>
      </c>
      <c r="M118" s="29">
        <f t="shared" si="8"/>
        <v>2.9022620571916349</v>
      </c>
      <c r="N118" s="29">
        <v>5.895833333333679E-2</v>
      </c>
      <c r="O118" s="29">
        <v>8.2571928260565974E-2</v>
      </c>
      <c r="P118" s="29">
        <v>12.897735194300404</v>
      </c>
      <c r="Q118" s="29">
        <f t="shared" si="6"/>
        <v>12.018822637477859</v>
      </c>
      <c r="R118" s="29">
        <v>0.7638309591317175</v>
      </c>
      <c r="S118" s="29">
        <f t="shared" si="7"/>
        <v>9.5448917199274175E-2</v>
      </c>
      <c r="U118" s="29">
        <v>7.2857000000000003</v>
      </c>
      <c r="V118" s="29">
        <v>55</v>
      </c>
      <c r="W118" s="29">
        <f t="shared" si="12"/>
        <v>1.6666666666666667</v>
      </c>
      <c r="X118" s="29">
        <f t="shared" si="13"/>
        <v>7</v>
      </c>
      <c r="Y118" s="29">
        <f t="shared" si="14"/>
        <v>8.6666666666666661</v>
      </c>
      <c r="Z118" s="29">
        <v>83</v>
      </c>
      <c r="AA118" s="29" t="s">
        <v>2275</v>
      </c>
      <c r="AC118">
        <v>5408</v>
      </c>
      <c r="AD118">
        <v>419.382025</v>
      </c>
      <c r="AE118">
        <v>12.895163999999999</v>
      </c>
      <c r="AF118">
        <v>54.04</v>
      </c>
      <c r="AG118">
        <v>86.958027000000001</v>
      </c>
      <c r="AH118">
        <v>8.6958029999999997</v>
      </c>
      <c r="AI118">
        <v>7.7507999999999994E-2</v>
      </c>
      <c r="AJ118">
        <v>5.8710999999999999E-2</v>
      </c>
      <c r="AK118">
        <v>0.75748199999999999</v>
      </c>
      <c r="AL118">
        <v>6.1774999999999997E-2</v>
      </c>
      <c r="AM118">
        <v>4.2500000000000003E-2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H118">
        <f>COUNT(#REF!)</f>
        <v>0</v>
      </c>
      <c r="BI118" t="e">
        <f>BH118/BH120*100</f>
        <v>#DIV/0!</v>
      </c>
    </row>
    <row r="119" spans="1:61" x14ac:dyDescent="0.25">
      <c r="A119" t="s">
        <v>432</v>
      </c>
      <c r="B119" s="29">
        <v>3</v>
      </c>
      <c r="C119" t="s">
        <v>14</v>
      </c>
      <c r="D119">
        <v>1</v>
      </c>
      <c r="E119" t="s">
        <v>7</v>
      </c>
      <c r="F119" t="s">
        <v>398</v>
      </c>
      <c r="G119" t="s">
        <v>244</v>
      </c>
      <c r="H119">
        <v>33.864260000000002</v>
      </c>
      <c r="I119">
        <v>22.805250000000001</v>
      </c>
      <c r="J119" t="s">
        <v>51</v>
      </c>
      <c r="K119" s="29">
        <v>5334</v>
      </c>
      <c r="L119" s="29">
        <v>182</v>
      </c>
      <c r="M119" s="29">
        <f t="shared" si="8"/>
        <v>3.4120734908136483</v>
      </c>
      <c r="N119" s="29">
        <v>0.11108148148148615</v>
      </c>
      <c r="O119" s="29">
        <v>7.431473543450938E-2</v>
      </c>
      <c r="P119" s="29">
        <v>14.68128884472863</v>
      </c>
      <c r="Q119" s="29">
        <f t="shared" si="6"/>
        <v>10.235268987049633</v>
      </c>
      <c r="R119" s="29">
        <v>0.91400018823545237</v>
      </c>
      <c r="S119" s="29">
        <f t="shared" si="7"/>
        <v>0.24561814630300904</v>
      </c>
      <c r="U119" s="29">
        <v>7.2857000000000003</v>
      </c>
      <c r="V119" s="29">
        <v>55</v>
      </c>
      <c r="W119" s="29">
        <f t="shared" si="12"/>
        <v>1.6666666666666667</v>
      </c>
      <c r="X119" s="29">
        <f t="shared" si="13"/>
        <v>7</v>
      </c>
      <c r="Y119" s="29">
        <f t="shared" si="14"/>
        <v>8.6666666666666661</v>
      </c>
      <c r="Z119" s="29">
        <v>83</v>
      </c>
      <c r="AA119" s="29" t="s">
        <v>2275</v>
      </c>
      <c r="AC119">
        <v>6142</v>
      </c>
      <c r="AD119">
        <v>419.382025</v>
      </c>
      <c r="AE119">
        <v>14.645358</v>
      </c>
      <c r="AF119">
        <v>61.23</v>
      </c>
      <c r="AG119">
        <v>119.677555</v>
      </c>
      <c r="AH119">
        <v>11.967755</v>
      </c>
      <c r="AI119">
        <v>6.8269999999999997E-2</v>
      </c>
      <c r="AJ119">
        <v>6.3115000000000004E-2</v>
      </c>
      <c r="AK119">
        <v>0.92449099999999995</v>
      </c>
      <c r="AL119">
        <v>5.1475E-2</v>
      </c>
      <c r="AM119">
        <v>4.2500000000000003E-2</v>
      </c>
      <c r="AN119">
        <v>4</v>
      </c>
      <c r="AO119">
        <v>9.5379999999999996E-3</v>
      </c>
      <c r="AP119">
        <v>0.57227099999999997</v>
      </c>
      <c r="AQ119">
        <v>1.351351</v>
      </c>
      <c r="AR119">
        <v>0.43496899999999999</v>
      </c>
      <c r="AS119">
        <v>0.41088000000000002</v>
      </c>
      <c r="AT119">
        <v>20.75</v>
      </c>
      <c r="AU119">
        <v>12.816006</v>
      </c>
      <c r="AV119">
        <v>2.2023999999999998E-2</v>
      </c>
      <c r="AW119">
        <v>1.2174000000000001E-2</v>
      </c>
      <c r="AX119">
        <v>162.01934399999999</v>
      </c>
      <c r="AY119">
        <v>226.62440100000001</v>
      </c>
      <c r="AZ119">
        <v>340.73842400000001</v>
      </c>
      <c r="BA119">
        <v>250.40952100000001</v>
      </c>
      <c r="BB119">
        <v>101.136467</v>
      </c>
      <c r="BC119">
        <v>94.344365999999994</v>
      </c>
      <c r="BD119">
        <v>6.4515820000000001</v>
      </c>
      <c r="BE119">
        <v>0.72843100000000005</v>
      </c>
      <c r="BH119">
        <f>COUNT(#REF!)</f>
        <v>0</v>
      </c>
      <c r="BI119" t="e">
        <f>BH119/BH120*100</f>
        <v>#DIV/0!</v>
      </c>
    </row>
    <row r="120" spans="1:61" x14ac:dyDescent="0.25">
      <c r="A120" t="s">
        <v>432</v>
      </c>
      <c r="B120" s="29">
        <v>3</v>
      </c>
      <c r="C120" t="s">
        <v>9</v>
      </c>
      <c r="D120">
        <v>2</v>
      </c>
      <c r="E120" t="s">
        <v>1</v>
      </c>
      <c r="F120" t="s">
        <v>398</v>
      </c>
      <c r="G120" t="s">
        <v>244</v>
      </c>
      <c r="H120">
        <v>33.864260000000002</v>
      </c>
      <c r="I120">
        <v>22.805250000000001</v>
      </c>
      <c r="J120" t="s">
        <v>50</v>
      </c>
      <c r="K120" s="29">
        <v>6532</v>
      </c>
      <c r="L120" s="29">
        <v>1143</v>
      </c>
      <c r="M120" s="29">
        <f t="shared" si="8"/>
        <v>17.498469075321495</v>
      </c>
      <c r="N120" s="29">
        <v>0.11993740310077414</v>
      </c>
      <c r="O120" s="29">
        <v>0.3550592915204337</v>
      </c>
      <c r="P120" s="29">
        <v>17.978661179933898</v>
      </c>
      <c r="Q120" s="29">
        <f t="shared" si="6"/>
        <v>6.9378966518443654</v>
      </c>
      <c r="R120" s="29">
        <v>1.2174779152852473</v>
      </c>
      <c r="S120" s="29">
        <f t="shared" si="7"/>
        <v>0.54909587335280396</v>
      </c>
      <c r="U120" s="29">
        <v>7.2857000000000003</v>
      </c>
      <c r="V120" s="29">
        <v>55</v>
      </c>
      <c r="W120" s="29">
        <f t="shared" si="12"/>
        <v>1.6666666666666667</v>
      </c>
      <c r="X120" s="29">
        <f t="shared" si="13"/>
        <v>7</v>
      </c>
      <c r="Y120" s="29">
        <f t="shared" si="14"/>
        <v>8.6666666666666661</v>
      </c>
      <c r="Z120" s="29">
        <v>83</v>
      </c>
      <c r="AA120" s="29" t="s">
        <v>2275</v>
      </c>
      <c r="AC120">
        <v>7543</v>
      </c>
      <c r="AD120">
        <v>419.382025</v>
      </c>
      <c r="AE120">
        <v>17.985987999999999</v>
      </c>
      <c r="AF120">
        <v>75.19</v>
      </c>
      <c r="AG120">
        <v>167.85390599999999</v>
      </c>
      <c r="AH120">
        <v>16.785391000000001</v>
      </c>
      <c r="AI120">
        <v>5.5600999999999998E-2</v>
      </c>
      <c r="AJ120">
        <v>6.8409999999999999E-2</v>
      </c>
      <c r="AK120">
        <v>1.2303710000000001</v>
      </c>
      <c r="AL120">
        <v>3.5374999999999997E-2</v>
      </c>
      <c r="AM120">
        <v>2.2499999999999999E-2</v>
      </c>
      <c r="AN120">
        <v>27</v>
      </c>
      <c r="AO120">
        <v>6.4380000000000007E-2</v>
      </c>
      <c r="AP120">
        <v>3.8628269999999998</v>
      </c>
      <c r="AQ120">
        <v>11.772504</v>
      </c>
      <c r="AR120">
        <v>0.57594699999999999</v>
      </c>
      <c r="AS120">
        <v>0.35415600000000003</v>
      </c>
      <c r="AT120">
        <v>32.888888999999999</v>
      </c>
      <c r="AU120">
        <v>15.343085</v>
      </c>
      <c r="AV120">
        <v>1.8061000000000001E-2</v>
      </c>
      <c r="AW120">
        <v>9.1520000000000004E-3</v>
      </c>
      <c r="AX120">
        <v>60.177912999999997</v>
      </c>
      <c r="AY120">
        <v>12.466255</v>
      </c>
      <c r="AZ120">
        <v>178.572845</v>
      </c>
      <c r="BA120">
        <v>59.181126999999996</v>
      </c>
      <c r="BB120">
        <v>10.654928999999999</v>
      </c>
      <c r="BC120">
        <v>12.572091</v>
      </c>
      <c r="BD120">
        <v>8.049258</v>
      </c>
      <c r="BE120">
        <v>2.3560599999999998</v>
      </c>
      <c r="BH120">
        <f>SUM(BH118:BH119)</f>
        <v>0</v>
      </c>
    </row>
    <row r="121" spans="1:61" x14ac:dyDescent="0.25">
      <c r="A121" t="s">
        <v>432</v>
      </c>
      <c r="B121" s="29">
        <v>3</v>
      </c>
      <c r="C121" t="s">
        <v>21</v>
      </c>
      <c r="D121">
        <v>7</v>
      </c>
      <c r="E121" t="s">
        <v>1</v>
      </c>
      <c r="F121" t="s">
        <v>398</v>
      </c>
      <c r="G121" t="s">
        <v>244</v>
      </c>
      <c r="H121">
        <v>33.864260000000002</v>
      </c>
      <c r="I121">
        <v>22.805250000000001</v>
      </c>
      <c r="J121" t="s">
        <v>51</v>
      </c>
      <c r="K121" s="29">
        <v>8558</v>
      </c>
      <c r="L121" s="29">
        <v>167</v>
      </c>
      <c r="M121" s="29">
        <f t="shared" si="8"/>
        <v>1.9513905118018229</v>
      </c>
      <c r="N121" s="29">
        <v>4.7943333333332797E-2</v>
      </c>
      <c r="O121" s="29">
        <v>8.2571928260565974E-2</v>
      </c>
      <c r="P121" s="29">
        <v>23.555018735130787</v>
      </c>
      <c r="Q121" s="29">
        <f t="shared" si="6"/>
        <v>1.3615390966474763</v>
      </c>
      <c r="R121" s="29">
        <v>0.64989540259195278</v>
      </c>
      <c r="S121" s="29">
        <f t="shared" si="7"/>
        <v>1.8486639340490552E-2</v>
      </c>
      <c r="U121" s="29">
        <v>7.2857000000000003</v>
      </c>
      <c r="V121" s="29">
        <v>55</v>
      </c>
      <c r="W121" s="29">
        <f t="shared" si="12"/>
        <v>1.6666666666666667</v>
      </c>
      <c r="X121" s="29">
        <f t="shared" si="13"/>
        <v>7</v>
      </c>
      <c r="Y121" s="29">
        <f t="shared" si="14"/>
        <v>8.6666666666666661</v>
      </c>
      <c r="Z121" s="29">
        <v>83</v>
      </c>
      <c r="AA121" s="29" t="s">
        <v>2275</v>
      </c>
      <c r="AC121">
        <v>9893</v>
      </c>
      <c r="AD121">
        <v>419.382025</v>
      </c>
      <c r="AE121">
        <v>23.589471</v>
      </c>
      <c r="AF121">
        <v>98.92</v>
      </c>
      <c r="AG121">
        <v>231.46661399999999</v>
      </c>
      <c r="AH121">
        <v>23.146661000000002</v>
      </c>
      <c r="AI121">
        <v>4.2391999999999999E-2</v>
      </c>
      <c r="AJ121">
        <v>2.7517E-2</v>
      </c>
      <c r="AK121">
        <v>0.64910599999999996</v>
      </c>
      <c r="AL121">
        <v>3.7600000000000001E-2</v>
      </c>
      <c r="AM121">
        <v>3.2500000000000001E-2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61" x14ac:dyDescent="0.25">
      <c r="A122" t="s">
        <v>432</v>
      </c>
      <c r="B122" s="29">
        <v>3</v>
      </c>
      <c r="C122" t="s">
        <v>13</v>
      </c>
      <c r="D122">
        <v>11</v>
      </c>
      <c r="E122" t="s">
        <v>1</v>
      </c>
      <c r="F122" t="s">
        <v>398</v>
      </c>
      <c r="G122" t="s">
        <v>244</v>
      </c>
      <c r="H122">
        <v>33.864260000000002</v>
      </c>
      <c r="I122">
        <v>22.805250000000001</v>
      </c>
      <c r="J122" t="s">
        <v>51</v>
      </c>
      <c r="K122" s="29">
        <v>3647</v>
      </c>
      <c r="L122" s="29">
        <v>176</v>
      </c>
      <c r="M122" s="29">
        <f t="shared" si="8"/>
        <v>4.8258842884562654</v>
      </c>
      <c r="N122" s="29">
        <v>5.415406976743975E-2</v>
      </c>
      <c r="O122" s="29">
        <v>0.11835309717347789</v>
      </c>
      <c r="P122" s="29">
        <v>10.037994078876137</v>
      </c>
      <c r="Q122" s="29">
        <f t="shared" si="6"/>
        <v>14.878563752902126</v>
      </c>
      <c r="R122" s="29">
        <v>0.81656884542429342</v>
      </c>
      <c r="S122" s="29">
        <f t="shared" si="7"/>
        <v>0.14818680349185009</v>
      </c>
      <c r="U122" s="29">
        <v>7.2857000000000003</v>
      </c>
      <c r="V122" s="29">
        <v>55</v>
      </c>
      <c r="W122" s="29">
        <f t="shared" si="12"/>
        <v>1.6666666666666667</v>
      </c>
      <c r="X122" s="29">
        <f t="shared" si="13"/>
        <v>7</v>
      </c>
      <c r="Y122" s="29">
        <f t="shared" si="14"/>
        <v>8.6666666666666661</v>
      </c>
      <c r="Z122" s="29">
        <v>83</v>
      </c>
      <c r="AA122" s="29" t="s">
        <v>2275</v>
      </c>
      <c r="AC122">
        <v>4217</v>
      </c>
      <c r="AD122">
        <v>419.382025</v>
      </c>
      <c r="AE122">
        <v>10.055270999999999</v>
      </c>
      <c r="AF122">
        <v>42.11</v>
      </c>
      <c r="AG122">
        <v>48.787681999999997</v>
      </c>
      <c r="AH122">
        <v>4.878768</v>
      </c>
      <c r="AI122">
        <v>9.9439E-2</v>
      </c>
      <c r="AJ122">
        <v>8.1434000000000006E-2</v>
      </c>
      <c r="AK122">
        <v>0.81893800000000005</v>
      </c>
      <c r="AL122">
        <v>7.9000000000000001E-2</v>
      </c>
      <c r="AM122">
        <v>4.7500000000000001E-2</v>
      </c>
      <c r="AN122">
        <v>1</v>
      </c>
      <c r="AO122">
        <v>2.3839999999999998E-3</v>
      </c>
      <c r="AP122">
        <v>0.143068</v>
      </c>
      <c r="AQ122">
        <v>9.4853999999999994E-2</v>
      </c>
      <c r="AR122">
        <v>1.1050000000000001E-2</v>
      </c>
      <c r="AS122">
        <v>0</v>
      </c>
      <c r="AT122">
        <v>4</v>
      </c>
      <c r="AU122">
        <v>0</v>
      </c>
      <c r="AV122">
        <v>3.6830000000000001E-3</v>
      </c>
      <c r="AW122">
        <v>3.313E-3</v>
      </c>
      <c r="AX122">
        <v>271.49321300000003</v>
      </c>
      <c r="AY122">
        <v>0</v>
      </c>
      <c r="AZ122">
        <v>645.16129000000001</v>
      </c>
      <c r="BA122">
        <v>0</v>
      </c>
      <c r="BB122">
        <v>0</v>
      </c>
      <c r="BC122">
        <v>0</v>
      </c>
      <c r="BD122">
        <v>5.2357189999999996</v>
      </c>
      <c r="BE122">
        <v>0.34992699999999999</v>
      </c>
    </row>
    <row r="123" spans="1:61" x14ac:dyDescent="0.25">
      <c r="A123" t="s">
        <v>432</v>
      </c>
      <c r="B123" s="29">
        <v>3</v>
      </c>
      <c r="C123" t="s">
        <v>16</v>
      </c>
      <c r="D123">
        <v>11</v>
      </c>
      <c r="E123" t="s">
        <v>7</v>
      </c>
      <c r="F123" t="s">
        <v>398</v>
      </c>
      <c r="G123" t="s">
        <v>244</v>
      </c>
      <c r="H123">
        <v>33.864260000000002</v>
      </c>
      <c r="I123">
        <v>22.805250000000001</v>
      </c>
      <c r="J123" t="s">
        <v>51</v>
      </c>
      <c r="K123" s="29">
        <v>12508</v>
      </c>
      <c r="L123" s="29">
        <v>578</v>
      </c>
      <c r="M123" s="29">
        <f t="shared" si="8"/>
        <v>4.621042532779021</v>
      </c>
      <c r="N123" s="29">
        <v>5.6475373134328481E-2</v>
      </c>
      <c r="O123" s="29">
        <v>0.18441063978193067</v>
      </c>
      <c r="P123" s="29">
        <v>34.426989289438637</v>
      </c>
      <c r="Q123" s="29">
        <f t="shared" si="6"/>
        <v>9.5104314576603741</v>
      </c>
      <c r="R123" s="29">
        <v>0.6085316888469583</v>
      </c>
      <c r="S123" s="29">
        <f t="shared" si="7"/>
        <v>5.9850353085485031E-2</v>
      </c>
      <c r="U123" s="29">
        <v>7.2857000000000003</v>
      </c>
      <c r="V123" s="29">
        <v>55</v>
      </c>
      <c r="W123" s="29">
        <f t="shared" si="12"/>
        <v>1.6666666666666667</v>
      </c>
      <c r="X123" s="29">
        <f t="shared" si="13"/>
        <v>7</v>
      </c>
      <c r="Y123" s="29">
        <f t="shared" si="14"/>
        <v>8.6666666666666661</v>
      </c>
      <c r="Z123" s="29">
        <v>83</v>
      </c>
      <c r="AA123" s="29" t="s">
        <v>2275</v>
      </c>
      <c r="AC123">
        <v>14526</v>
      </c>
      <c r="AD123">
        <v>419.382025</v>
      </c>
      <c r="AE123">
        <v>34.636678000000003</v>
      </c>
      <c r="AF123">
        <v>145.25</v>
      </c>
      <c r="AG123">
        <v>452.91046299999999</v>
      </c>
      <c r="AH123">
        <v>45.291046000000001</v>
      </c>
      <c r="AI123">
        <v>2.887E-2</v>
      </c>
      <c r="AJ123">
        <v>1.7489999999999999E-2</v>
      </c>
      <c r="AK123">
        <v>0.60584000000000005</v>
      </c>
      <c r="AL123">
        <v>2.5725000000000001E-2</v>
      </c>
      <c r="AM123">
        <v>2.2499999999999999E-2</v>
      </c>
      <c r="AN123">
        <v>10</v>
      </c>
      <c r="AO123">
        <v>2.3845000000000002E-2</v>
      </c>
      <c r="AP123">
        <v>1.4306760000000001</v>
      </c>
      <c r="AQ123">
        <v>1.989536</v>
      </c>
      <c r="AR123">
        <v>0.19514000000000001</v>
      </c>
      <c r="AS123">
        <v>0.121548</v>
      </c>
      <c r="AT123">
        <v>28.9</v>
      </c>
      <c r="AU123">
        <v>18.555921000000001</v>
      </c>
      <c r="AV123">
        <v>6.9940000000000002E-3</v>
      </c>
      <c r="AW123">
        <v>4.5030000000000001E-3</v>
      </c>
      <c r="AX123">
        <v>153.26060899999999</v>
      </c>
      <c r="AY123">
        <v>41.572817000000001</v>
      </c>
      <c r="AZ123">
        <v>458.562816</v>
      </c>
      <c r="BA123">
        <v>69.402563999999998</v>
      </c>
      <c r="BB123">
        <v>39.361680999999997</v>
      </c>
      <c r="BC123">
        <v>36.760838999999997</v>
      </c>
      <c r="BD123">
        <v>9.8928740000000008</v>
      </c>
      <c r="BE123">
        <v>0.90350799999999998</v>
      </c>
    </row>
    <row r="124" spans="1:61" x14ac:dyDescent="0.25">
      <c r="A124" t="s">
        <v>432</v>
      </c>
      <c r="B124" s="29">
        <v>3</v>
      </c>
      <c r="C124" t="s">
        <v>433</v>
      </c>
      <c r="D124">
        <v>11</v>
      </c>
      <c r="E124" t="s">
        <v>259</v>
      </c>
      <c r="F124" t="s">
        <v>398</v>
      </c>
      <c r="G124" t="s">
        <v>244</v>
      </c>
      <c r="H124">
        <v>33.864260000000002</v>
      </c>
      <c r="I124">
        <v>22.805250000000001</v>
      </c>
      <c r="J124" t="s">
        <v>51</v>
      </c>
      <c r="K124" s="29">
        <v>3604</v>
      </c>
      <c r="L124" s="29">
        <v>95</v>
      </c>
      <c r="M124" s="29">
        <f t="shared" si="8"/>
        <v>2.6359600443951163</v>
      </c>
      <c r="N124" s="29">
        <v>5.6939583333332898E-2</v>
      </c>
      <c r="O124" s="29">
        <v>6.6057542608452785E-2</v>
      </c>
      <c r="P124" s="29">
        <v>9.9196409817026581</v>
      </c>
      <c r="Q124" s="29">
        <f t="shared" si="6"/>
        <v>14.996916850075605</v>
      </c>
      <c r="R124" s="29">
        <v>0.75973505626626792</v>
      </c>
      <c r="S124" s="29">
        <f t="shared" si="7"/>
        <v>9.1353014333824589E-2</v>
      </c>
      <c r="U124" s="29">
        <v>7.2857000000000003</v>
      </c>
      <c r="V124" s="29">
        <v>55</v>
      </c>
      <c r="W124" s="29">
        <f t="shared" si="12"/>
        <v>1.6666666666666667</v>
      </c>
      <c r="X124" s="29">
        <f t="shared" si="13"/>
        <v>7</v>
      </c>
      <c r="Y124" s="29">
        <f t="shared" si="14"/>
        <v>8.6666666666666661</v>
      </c>
      <c r="Z124" s="29">
        <v>83</v>
      </c>
      <c r="AA124" s="29" t="s">
        <v>2275</v>
      </c>
      <c r="AC124">
        <v>4136</v>
      </c>
      <c r="AD124">
        <v>419.382025</v>
      </c>
      <c r="AE124">
        <v>9.8621300000000005</v>
      </c>
      <c r="AF124">
        <v>41.34</v>
      </c>
      <c r="AG124">
        <v>46.143303000000003</v>
      </c>
      <c r="AH124">
        <v>4.6143299999999998</v>
      </c>
      <c r="AI124">
        <v>0.10134</v>
      </c>
      <c r="AJ124">
        <v>7.6318999999999998E-2</v>
      </c>
      <c r="AK124">
        <v>0.75310100000000002</v>
      </c>
      <c r="AL124">
        <v>8.4875000000000006E-2</v>
      </c>
      <c r="AM124">
        <v>6.7500000000000004E-2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61" x14ac:dyDescent="0.25">
      <c r="A125" t="s">
        <v>432</v>
      </c>
      <c r="B125" s="29">
        <v>3</v>
      </c>
      <c r="C125" t="s">
        <v>28</v>
      </c>
      <c r="D125">
        <v>15</v>
      </c>
      <c r="E125" t="s">
        <v>1</v>
      </c>
      <c r="F125" t="s">
        <v>398</v>
      </c>
      <c r="G125" t="s">
        <v>244</v>
      </c>
      <c r="H125">
        <v>33.864260000000002</v>
      </c>
      <c r="I125">
        <v>22.805250000000001</v>
      </c>
      <c r="J125" t="s">
        <v>52</v>
      </c>
      <c r="K125" s="29">
        <v>7371</v>
      </c>
      <c r="L125" s="29">
        <v>170</v>
      </c>
      <c r="M125" s="29">
        <f t="shared" si="8"/>
        <v>2.3063356396689731</v>
      </c>
      <c r="N125" s="29">
        <v>0.11013000000000232</v>
      </c>
      <c r="O125" s="29">
        <v>5.5047952173710647E-2</v>
      </c>
      <c r="P125" s="29">
        <v>20.287922773621059</v>
      </c>
      <c r="Q125" s="29">
        <f t="shared" si="6"/>
        <v>4.6286350581572044</v>
      </c>
      <c r="R125" s="29">
        <v>0.5194362417256676</v>
      </c>
      <c r="S125" s="29">
        <f t="shared" si="7"/>
        <v>0.14894580020677572</v>
      </c>
      <c r="U125" s="29">
        <v>7.2857000000000003</v>
      </c>
      <c r="V125" s="29">
        <v>55</v>
      </c>
      <c r="W125" s="29">
        <f t="shared" si="12"/>
        <v>1.6666666666666667</v>
      </c>
      <c r="X125" s="29">
        <f t="shared" si="13"/>
        <v>7</v>
      </c>
      <c r="Y125" s="29">
        <f t="shared" si="14"/>
        <v>8.6666666666666661</v>
      </c>
      <c r="Z125" s="29">
        <v>83</v>
      </c>
      <c r="AA125" s="29" t="s">
        <v>2275</v>
      </c>
      <c r="AC125">
        <v>8568</v>
      </c>
      <c r="AD125">
        <v>419.382025</v>
      </c>
      <c r="AE125">
        <v>20.430060000000001</v>
      </c>
      <c r="AF125">
        <v>85.67</v>
      </c>
      <c r="AG125">
        <v>208.001926</v>
      </c>
      <c r="AH125">
        <v>20.800193</v>
      </c>
      <c r="AI125">
        <v>4.8945000000000002E-2</v>
      </c>
      <c r="AJ125">
        <v>2.5250000000000002E-2</v>
      </c>
      <c r="AK125">
        <v>0.51587700000000003</v>
      </c>
      <c r="AL125">
        <v>4.3975E-2</v>
      </c>
      <c r="AM125">
        <v>3.2500000000000001E-2</v>
      </c>
      <c r="AN125">
        <v>1</v>
      </c>
      <c r="AO125">
        <v>2.3839999999999998E-3</v>
      </c>
      <c r="AP125">
        <v>0.143068</v>
      </c>
      <c r="AQ125">
        <v>0.17507</v>
      </c>
      <c r="AR125">
        <v>0.13835</v>
      </c>
      <c r="AS125">
        <v>0</v>
      </c>
      <c r="AT125">
        <v>15</v>
      </c>
      <c r="AU125">
        <v>0</v>
      </c>
      <c r="AV125">
        <v>9.8820000000000002E-3</v>
      </c>
      <c r="AW125">
        <v>3.784E-3</v>
      </c>
      <c r="AX125">
        <v>101.192627</v>
      </c>
      <c r="AY125">
        <v>0</v>
      </c>
      <c r="AZ125">
        <v>181.81818200000001</v>
      </c>
      <c r="BA125">
        <v>0</v>
      </c>
      <c r="BB125">
        <v>0</v>
      </c>
      <c r="BC125">
        <v>0</v>
      </c>
      <c r="BD125">
        <v>6.4919989999999999</v>
      </c>
      <c r="BE125">
        <v>0.34992699999999999</v>
      </c>
    </row>
    <row r="126" spans="1:61" x14ac:dyDescent="0.25">
      <c r="A126" t="s">
        <v>434</v>
      </c>
      <c r="B126" s="29">
        <v>3</v>
      </c>
      <c r="C126" t="s">
        <v>12</v>
      </c>
      <c r="D126">
        <v>5</v>
      </c>
      <c r="E126" t="s">
        <v>1</v>
      </c>
      <c r="F126" t="s">
        <v>398</v>
      </c>
      <c r="G126" t="s">
        <v>244</v>
      </c>
      <c r="H126">
        <v>33.864260000000002</v>
      </c>
      <c r="I126">
        <v>22.805250000000001</v>
      </c>
      <c r="J126" t="s">
        <v>50</v>
      </c>
      <c r="K126" s="29">
        <v>14237</v>
      </c>
      <c r="L126" s="29">
        <v>69</v>
      </c>
      <c r="M126" s="29">
        <f t="shared" si="8"/>
        <v>0.48465266558966075</v>
      </c>
      <c r="N126" s="29">
        <v>3.3326923076915364E-2</v>
      </c>
      <c r="O126" s="29">
        <v>2.9818568666381589E-2</v>
      </c>
      <c r="P126" s="29">
        <v>32.655920161790355</v>
      </c>
      <c r="Q126" s="29">
        <f t="shared" si="6"/>
        <v>7.7393623300120922</v>
      </c>
      <c r="R126" s="29">
        <v>0.42760571372614803</v>
      </c>
      <c r="S126" s="29">
        <f t="shared" si="7"/>
        <v>0.2407763282062953</v>
      </c>
      <c r="T126" s="29">
        <v>1.0546504791829923</v>
      </c>
      <c r="U126" s="29">
        <v>7.2857000000000003</v>
      </c>
      <c r="V126" s="29">
        <v>55</v>
      </c>
      <c r="W126" s="29">
        <f t="shared" si="12"/>
        <v>1.6666666666666667</v>
      </c>
      <c r="X126" s="29">
        <f t="shared" si="13"/>
        <v>7</v>
      </c>
      <c r="Y126" s="29">
        <f t="shared" si="14"/>
        <v>8.6666666666666661</v>
      </c>
      <c r="Z126" s="29">
        <v>83</v>
      </c>
      <c r="AA126" s="29" t="s">
        <v>2275</v>
      </c>
      <c r="AC126">
        <v>18232</v>
      </c>
      <c r="AD126">
        <v>545.97627499999999</v>
      </c>
      <c r="AE126">
        <v>33.393391999999999</v>
      </c>
      <c r="AF126">
        <v>182.31</v>
      </c>
      <c r="AG126">
        <v>625.13551600000005</v>
      </c>
      <c r="AH126">
        <v>62.513551999999997</v>
      </c>
      <c r="AI126">
        <v>2.9943000000000001E-2</v>
      </c>
      <c r="AJ126">
        <v>1.3369000000000001E-2</v>
      </c>
      <c r="AK126">
        <v>0.44647599999999998</v>
      </c>
      <c r="AL126">
        <v>2.7799999999999998E-2</v>
      </c>
      <c r="AM126">
        <v>2.2499999999999999E-2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61" x14ac:dyDescent="0.25">
      <c r="A127" t="s">
        <v>434</v>
      </c>
      <c r="B127" s="29">
        <v>3</v>
      </c>
      <c r="C127" t="s">
        <v>17</v>
      </c>
      <c r="D127">
        <v>8</v>
      </c>
      <c r="E127" t="s">
        <v>1</v>
      </c>
      <c r="F127" t="s">
        <v>398</v>
      </c>
      <c r="G127" t="s">
        <v>244</v>
      </c>
      <c r="H127">
        <v>33.864260000000002</v>
      </c>
      <c r="I127">
        <v>22.805250000000001</v>
      </c>
      <c r="J127" t="s">
        <v>52</v>
      </c>
      <c r="K127" s="29">
        <v>6042</v>
      </c>
      <c r="L127" s="29">
        <v>111</v>
      </c>
      <c r="M127" s="29">
        <f t="shared" si="8"/>
        <v>1.8371400198609733</v>
      </c>
      <c r="N127" s="29">
        <v>9.3504166666661268E-2</v>
      </c>
      <c r="O127" s="29">
        <v>4.12872489226822E-2</v>
      </c>
      <c r="P127" s="29">
        <v>13.858753221713657</v>
      </c>
      <c r="Q127" s="29">
        <f t="shared" si="6"/>
        <v>11.057804610064606</v>
      </c>
      <c r="R127" s="29">
        <v>0.56648278278622299</v>
      </c>
      <c r="S127" s="29">
        <f t="shared" si="7"/>
        <v>0.10189925914622033</v>
      </c>
      <c r="T127" s="29">
        <v>0.987769286066142</v>
      </c>
      <c r="U127" s="29">
        <v>7.2857000000000003</v>
      </c>
      <c r="V127" s="29">
        <v>55</v>
      </c>
      <c r="W127" s="29">
        <f t="shared" si="12"/>
        <v>1.6666666666666667</v>
      </c>
      <c r="X127" s="29">
        <f t="shared" si="13"/>
        <v>7</v>
      </c>
      <c r="Y127" s="29">
        <f t="shared" si="14"/>
        <v>8.6666666666666661</v>
      </c>
      <c r="Z127" s="29">
        <v>83</v>
      </c>
      <c r="AA127" s="29" t="s">
        <v>2275</v>
      </c>
      <c r="AC127">
        <v>7654</v>
      </c>
      <c r="AD127">
        <v>545.97627499999999</v>
      </c>
      <c r="AE127">
        <v>14.018924</v>
      </c>
      <c r="AF127">
        <v>76.510000000000005</v>
      </c>
      <c r="AG127">
        <v>143.63248200000001</v>
      </c>
      <c r="AH127">
        <v>14.363248</v>
      </c>
      <c r="AI127">
        <v>7.1310999999999999E-2</v>
      </c>
      <c r="AJ127">
        <v>4.1135999999999999E-2</v>
      </c>
      <c r="AK127">
        <v>0.57686000000000004</v>
      </c>
      <c r="AL127">
        <v>6.3500000000000001E-2</v>
      </c>
      <c r="AM127">
        <v>5.2499999999999998E-2</v>
      </c>
      <c r="AN127">
        <v>1</v>
      </c>
      <c r="AO127">
        <v>1.8320000000000001E-3</v>
      </c>
      <c r="AP127">
        <v>0.10989400000000001</v>
      </c>
      <c r="AQ127">
        <v>0.65325299999999997</v>
      </c>
      <c r="AR127">
        <v>1.4343250000000001</v>
      </c>
      <c r="AS127">
        <v>0</v>
      </c>
      <c r="AT127">
        <v>50</v>
      </c>
      <c r="AU127">
        <v>0</v>
      </c>
      <c r="AV127">
        <v>2.9271999999999999E-2</v>
      </c>
      <c r="AW127">
        <v>1.5457E-2</v>
      </c>
      <c r="AX127">
        <v>34.162410999999999</v>
      </c>
      <c r="AY127">
        <v>0</v>
      </c>
      <c r="AZ127">
        <v>224.71910099999999</v>
      </c>
      <c r="BA127">
        <v>0</v>
      </c>
      <c r="BB127">
        <v>0</v>
      </c>
      <c r="BC127">
        <v>0</v>
      </c>
      <c r="BD127">
        <v>7.8332839999999999</v>
      </c>
      <c r="BE127">
        <v>0.3</v>
      </c>
    </row>
    <row r="128" spans="1:61" x14ac:dyDescent="0.25">
      <c r="A128" t="s">
        <v>434</v>
      </c>
      <c r="B128" s="29">
        <v>3</v>
      </c>
      <c r="C128" t="s">
        <v>38</v>
      </c>
      <c r="D128">
        <v>9</v>
      </c>
      <c r="E128" t="s">
        <v>1</v>
      </c>
      <c r="F128" t="s">
        <v>398</v>
      </c>
      <c r="G128" t="s">
        <v>244</v>
      </c>
      <c r="H128">
        <v>33.864260000000002</v>
      </c>
      <c r="I128">
        <v>22.805250000000001</v>
      </c>
      <c r="J128" t="s">
        <v>50</v>
      </c>
      <c r="K128" s="29">
        <v>6863</v>
      </c>
      <c r="L128" s="29">
        <v>41</v>
      </c>
      <c r="M128" s="29">
        <f t="shared" si="8"/>
        <v>0.5974063820486667</v>
      </c>
      <c r="N128" s="29">
        <v>0.10716666666666678</v>
      </c>
      <c r="O128" s="29">
        <v>1.3762416307560733E-2</v>
      </c>
      <c r="P128" s="29">
        <v>15.741910519798218</v>
      </c>
      <c r="Q128" s="29">
        <f t="shared" si="6"/>
        <v>9.1746473119800456</v>
      </c>
      <c r="R128" s="29">
        <v>0.5112720675151341</v>
      </c>
      <c r="S128" s="29">
        <f t="shared" si="7"/>
        <v>0.15710997441730923</v>
      </c>
      <c r="T128" s="29">
        <v>1.0739593437336259</v>
      </c>
      <c r="U128" s="29">
        <v>7.2857000000000003</v>
      </c>
      <c r="V128" s="29">
        <v>55</v>
      </c>
      <c r="W128" s="29">
        <f t="shared" si="12"/>
        <v>1.6666666666666667</v>
      </c>
      <c r="X128" s="29">
        <f t="shared" si="13"/>
        <v>7</v>
      </c>
      <c r="Y128" s="29">
        <f t="shared" si="14"/>
        <v>8.6666666666666661</v>
      </c>
      <c r="Z128" s="29">
        <v>83</v>
      </c>
      <c r="AA128" s="29" t="s">
        <v>2275</v>
      </c>
      <c r="AC128">
        <v>8631</v>
      </c>
      <c r="AD128">
        <v>545.97627499999999</v>
      </c>
      <c r="AE128">
        <v>15.808379</v>
      </c>
      <c r="AF128">
        <v>86.3</v>
      </c>
      <c r="AG128">
        <v>187.421424</v>
      </c>
      <c r="AH128">
        <v>18.742142000000001</v>
      </c>
      <c r="AI128">
        <v>6.3255000000000006E-2</v>
      </c>
      <c r="AJ128">
        <v>3.2342000000000003E-2</v>
      </c>
      <c r="AK128">
        <v>0.51129800000000003</v>
      </c>
      <c r="AL128">
        <v>5.6825000000000001E-2</v>
      </c>
      <c r="AM128">
        <v>5.2499999999999998E-2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25">
      <c r="A129" t="s">
        <v>434</v>
      </c>
      <c r="B129" s="29">
        <v>3</v>
      </c>
      <c r="C129" t="s">
        <v>13</v>
      </c>
      <c r="D129">
        <v>11</v>
      </c>
      <c r="E129" t="s">
        <v>1</v>
      </c>
      <c r="F129" t="s">
        <v>398</v>
      </c>
      <c r="G129" t="s">
        <v>244</v>
      </c>
      <c r="H129">
        <v>33.864260000000002</v>
      </c>
      <c r="I129">
        <v>22.805250000000001</v>
      </c>
      <c r="J129" t="s">
        <v>51</v>
      </c>
      <c r="K129" s="29">
        <v>7824</v>
      </c>
      <c r="L129" s="29">
        <v>417</v>
      </c>
      <c r="M129" s="29">
        <f t="shared" si="8"/>
        <v>5.3297546012269938</v>
      </c>
      <c r="N129" s="29">
        <v>9.1863596491230076E-2</v>
      </c>
      <c r="O129" s="29">
        <v>0.13074295492182697</v>
      </c>
      <c r="P129" s="29">
        <v>17.946190865059197</v>
      </c>
      <c r="Q129" s="29">
        <f t="shared" si="6"/>
        <v>6.970366966719066</v>
      </c>
      <c r="R129" s="29">
        <v>0.77840817878223101</v>
      </c>
      <c r="S129" s="29">
        <f t="shared" si="7"/>
        <v>0.11002613684978768</v>
      </c>
      <c r="T129" s="29">
        <v>1.0480074034008311</v>
      </c>
      <c r="U129" s="29">
        <v>7.2857000000000003</v>
      </c>
      <c r="V129" s="29">
        <v>55</v>
      </c>
      <c r="W129" s="29">
        <f t="shared" si="12"/>
        <v>1.6666666666666667</v>
      </c>
      <c r="X129" s="29">
        <f t="shared" si="13"/>
        <v>7</v>
      </c>
      <c r="Y129" s="29">
        <f t="shared" si="14"/>
        <v>8.6666666666666661</v>
      </c>
      <c r="Z129" s="29">
        <v>83</v>
      </c>
      <c r="AA129" s="29" t="s">
        <v>2275</v>
      </c>
      <c r="AC129">
        <v>10092</v>
      </c>
      <c r="AD129">
        <v>545.97627499999999</v>
      </c>
      <c r="AE129">
        <v>18.48432</v>
      </c>
      <c r="AF129">
        <v>100.89</v>
      </c>
      <c r="AG129">
        <v>218.410618</v>
      </c>
      <c r="AH129">
        <v>21.841062000000001</v>
      </c>
      <c r="AI129">
        <v>5.4100000000000002E-2</v>
      </c>
      <c r="AJ129">
        <v>4.3582000000000003E-2</v>
      </c>
      <c r="AK129">
        <v>0.80557199999999995</v>
      </c>
      <c r="AL129">
        <v>4.1099999999999998E-2</v>
      </c>
      <c r="AM129">
        <v>2.75E-2</v>
      </c>
      <c r="AN129">
        <v>4</v>
      </c>
      <c r="AO129">
        <v>7.326E-3</v>
      </c>
      <c r="AP129">
        <v>0.439577</v>
      </c>
      <c r="AQ129">
        <v>1.605232</v>
      </c>
      <c r="AR129">
        <v>0.82579999999999998</v>
      </c>
      <c r="AS129">
        <v>0.73852899999999999</v>
      </c>
      <c r="AT129">
        <v>40.5</v>
      </c>
      <c r="AU129">
        <v>29.894258000000001</v>
      </c>
      <c r="AV129">
        <v>2.0906000000000001E-2</v>
      </c>
      <c r="AW129">
        <v>9.7839999999999993E-3</v>
      </c>
      <c r="AX129">
        <v>58.790683000000001</v>
      </c>
      <c r="AY129">
        <v>18.703275999999999</v>
      </c>
      <c r="AZ129">
        <v>136.59698</v>
      </c>
      <c r="BA129">
        <v>50.026055999999997</v>
      </c>
      <c r="BB129">
        <v>142.11435800000001</v>
      </c>
      <c r="BC129">
        <v>186.608746</v>
      </c>
      <c r="BD129">
        <v>7.657635</v>
      </c>
      <c r="BE129">
        <v>0.66332500000000005</v>
      </c>
    </row>
    <row r="130" spans="1:57" x14ac:dyDescent="0.25">
      <c r="A130" t="s">
        <v>435</v>
      </c>
      <c r="B130" s="29">
        <v>3</v>
      </c>
      <c r="C130" t="s">
        <v>9</v>
      </c>
      <c r="D130">
        <v>2</v>
      </c>
      <c r="E130" t="s">
        <v>1</v>
      </c>
      <c r="F130" t="s">
        <v>398</v>
      </c>
      <c r="G130" t="s">
        <v>245</v>
      </c>
      <c r="H130">
        <v>33.864260000000002</v>
      </c>
      <c r="I130">
        <v>22.805250000000001</v>
      </c>
      <c r="J130" t="s">
        <v>51</v>
      </c>
      <c r="K130" s="29">
        <v>10032</v>
      </c>
      <c r="L130" s="29">
        <v>1799</v>
      </c>
      <c r="M130" s="29">
        <f t="shared" si="8"/>
        <v>17.932615629984049</v>
      </c>
      <c r="N130" s="29">
        <v>2.3335215053763628E-2</v>
      </c>
      <c r="O130" s="29">
        <v>1.0005499311434609</v>
      </c>
      <c r="P130" s="29">
        <v>35.976763115524015</v>
      </c>
      <c r="Q130" s="29">
        <f t="shared" si="6"/>
        <v>11.060205283745752</v>
      </c>
      <c r="R130" s="29">
        <v>0.85740448149296922</v>
      </c>
      <c r="S130" s="29">
        <f t="shared" si="7"/>
        <v>0.18902243956052589</v>
      </c>
      <c r="T130" s="29">
        <v>1.0170363001129967</v>
      </c>
      <c r="U130" s="29">
        <v>7.2857000000000003</v>
      </c>
      <c r="V130" s="29">
        <v>55</v>
      </c>
      <c r="W130" s="29">
        <f t="shared" si="12"/>
        <v>1.6666666666666667</v>
      </c>
      <c r="X130" s="29">
        <f t="shared" si="13"/>
        <v>7</v>
      </c>
      <c r="Y130" s="29">
        <f t="shared" si="14"/>
        <v>8.6666666666666661</v>
      </c>
      <c r="Z130" s="29">
        <v>83</v>
      </c>
      <c r="AA130" s="29" t="s">
        <v>2275</v>
      </c>
      <c r="AC130">
        <v>11023</v>
      </c>
      <c r="AD130">
        <v>306.70412499999998</v>
      </c>
      <c r="AE130">
        <v>35.940175000000004</v>
      </c>
      <c r="AF130">
        <v>110.22</v>
      </c>
      <c r="AG130">
        <v>300.030551</v>
      </c>
      <c r="AH130">
        <v>30.003055</v>
      </c>
      <c r="AI130">
        <v>2.7822E-2</v>
      </c>
      <c r="AJ130">
        <v>2.3803999999999999E-2</v>
      </c>
      <c r="AK130">
        <v>0.85558699999999999</v>
      </c>
      <c r="AL130">
        <v>2.095E-2</v>
      </c>
      <c r="AM130">
        <v>7.4999999999999997E-3</v>
      </c>
      <c r="AN130">
        <v>87</v>
      </c>
      <c r="AO130">
        <v>0.283661</v>
      </c>
      <c r="AP130">
        <v>17.019659999999998</v>
      </c>
      <c r="AQ130">
        <v>7.6930059999999996</v>
      </c>
      <c r="AR130">
        <v>2.8738E-2</v>
      </c>
      <c r="AS130">
        <v>7.7149999999999996E-3</v>
      </c>
      <c r="AT130">
        <v>9.7471259999999997</v>
      </c>
      <c r="AU130">
        <v>1.5266500000000001</v>
      </c>
      <c r="AV130">
        <v>3.2850000000000002E-3</v>
      </c>
      <c r="AW130">
        <v>1.691E-3</v>
      </c>
      <c r="AX130">
        <v>317.71115800000001</v>
      </c>
      <c r="AY130">
        <v>66.625086999999994</v>
      </c>
      <c r="AZ130">
        <v>586.62219100000004</v>
      </c>
      <c r="BA130">
        <v>171.39728199999999</v>
      </c>
      <c r="BB130">
        <v>3.504715</v>
      </c>
      <c r="BC130">
        <v>3.0656840000000001</v>
      </c>
      <c r="BD130">
        <v>6.6601160000000004</v>
      </c>
      <c r="BE130">
        <v>5.909033</v>
      </c>
    </row>
    <row r="131" spans="1:57" x14ac:dyDescent="0.25">
      <c r="A131" t="s">
        <v>435</v>
      </c>
      <c r="B131" s="29">
        <v>3</v>
      </c>
      <c r="C131" t="s">
        <v>15</v>
      </c>
      <c r="D131">
        <v>6</v>
      </c>
      <c r="E131" t="s">
        <v>1</v>
      </c>
      <c r="F131" t="s">
        <v>398</v>
      </c>
      <c r="G131" t="s">
        <v>245</v>
      </c>
      <c r="H131">
        <v>33.864260000000002</v>
      </c>
      <c r="I131">
        <v>22.805250000000001</v>
      </c>
      <c r="J131" t="s">
        <v>51</v>
      </c>
      <c r="K131" s="29">
        <v>5062</v>
      </c>
      <c r="L131" s="29">
        <v>574</v>
      </c>
      <c r="M131" s="29">
        <f t="shared" si="8"/>
        <v>11.339391544843934</v>
      </c>
      <c r="N131" s="29">
        <v>3.1483599999999598E-2</v>
      </c>
      <c r="O131" s="29">
        <v>0.44827505875603085</v>
      </c>
      <c r="P131" s="29">
        <v>18.153346779384226</v>
      </c>
      <c r="Q131" s="29">
        <f t="shared" ref="Q131:Q151" si="15">ABS(P131-$P$155)</f>
        <v>6.7632110523940376</v>
      </c>
      <c r="R131" s="29">
        <v>0.80579224186048526</v>
      </c>
      <c r="S131" s="29">
        <f t="shared" ref="S131:S151" si="16">ABS(R131-$R$155)</f>
        <v>0.13741019992804193</v>
      </c>
      <c r="T131" s="29">
        <v>1.0029370659758261</v>
      </c>
      <c r="U131" s="29">
        <v>7.2857000000000003</v>
      </c>
      <c r="V131" s="29">
        <v>55</v>
      </c>
      <c r="W131" s="29">
        <f t="shared" si="12"/>
        <v>1.6666666666666667</v>
      </c>
      <c r="X131" s="29">
        <f t="shared" si="13"/>
        <v>7</v>
      </c>
      <c r="Y131" s="29">
        <f t="shared" si="14"/>
        <v>8.6666666666666661</v>
      </c>
      <c r="Z131" s="29">
        <v>83</v>
      </c>
      <c r="AA131" s="29" t="s">
        <v>2275</v>
      </c>
      <c r="AC131">
        <v>5568</v>
      </c>
      <c r="AD131">
        <v>306.70412499999998</v>
      </c>
      <c r="AE131">
        <v>18.154304</v>
      </c>
      <c r="AF131">
        <v>55.67</v>
      </c>
      <c r="AG131">
        <v>101.881407</v>
      </c>
      <c r="AH131">
        <v>10.188141</v>
      </c>
      <c r="AI131">
        <v>5.5058000000000003E-2</v>
      </c>
      <c r="AJ131">
        <v>4.4602999999999997E-2</v>
      </c>
      <c r="AK131">
        <v>0.81011999999999995</v>
      </c>
      <c r="AL131">
        <v>4.5650000000000003E-2</v>
      </c>
      <c r="AM131">
        <v>7.4999999999999997E-3</v>
      </c>
      <c r="AN131">
        <v>5</v>
      </c>
      <c r="AO131">
        <v>1.6302000000000001E-2</v>
      </c>
      <c r="AP131">
        <v>0.97814100000000004</v>
      </c>
      <c r="AQ131">
        <v>0.61063199999999995</v>
      </c>
      <c r="AR131">
        <v>2.9610000000000001E-2</v>
      </c>
      <c r="AS131">
        <v>5.4559999999999999E-3</v>
      </c>
      <c r="AT131">
        <v>6.8</v>
      </c>
      <c r="AU131">
        <v>0.447214</v>
      </c>
      <c r="AV131">
        <v>5.1050000000000002E-3</v>
      </c>
      <c r="AW131">
        <v>1.8519999999999999E-3</v>
      </c>
      <c r="AX131">
        <v>199.63703000000001</v>
      </c>
      <c r="AY131">
        <v>28.232073</v>
      </c>
      <c r="AZ131">
        <v>302.58066300000002</v>
      </c>
      <c r="BA131">
        <v>45.99644</v>
      </c>
      <c r="BB131">
        <v>67.439387999999994</v>
      </c>
      <c r="BC131">
        <v>63.110371000000001</v>
      </c>
      <c r="BD131">
        <v>5.5913259999999996</v>
      </c>
      <c r="BE131">
        <v>1.0671870000000001</v>
      </c>
    </row>
    <row r="132" spans="1:57" x14ac:dyDescent="0.25">
      <c r="A132" t="s">
        <v>435</v>
      </c>
      <c r="B132" s="29">
        <v>3</v>
      </c>
      <c r="C132" t="s">
        <v>4</v>
      </c>
      <c r="D132">
        <v>12</v>
      </c>
      <c r="E132" t="s">
        <v>1</v>
      </c>
      <c r="F132" t="s">
        <v>398</v>
      </c>
      <c r="G132" t="s">
        <v>245</v>
      </c>
      <c r="H132">
        <v>33.864260000000002</v>
      </c>
      <c r="I132">
        <v>22.805250000000001</v>
      </c>
      <c r="J132" t="s">
        <v>50</v>
      </c>
      <c r="K132" s="29">
        <v>12676</v>
      </c>
      <c r="L132" s="29">
        <v>0</v>
      </c>
      <c r="M132" s="29">
        <f t="shared" ref="M132:M152" si="17">L132/K132*100</f>
        <v>0</v>
      </c>
      <c r="N132" s="29">
        <v>0</v>
      </c>
      <c r="O132" s="29">
        <v>0</v>
      </c>
      <c r="P132" s="29">
        <v>45.458677158331582</v>
      </c>
      <c r="Q132" s="29">
        <f t="shared" si="15"/>
        <v>20.542119326553319</v>
      </c>
      <c r="R132" s="29">
        <v>0.35941534898886618</v>
      </c>
      <c r="S132" s="29">
        <f t="shared" si="16"/>
        <v>0.30896669294357715</v>
      </c>
      <c r="T132" s="29">
        <v>0.9869865173741712</v>
      </c>
      <c r="U132" s="29">
        <v>7.2857000000000003</v>
      </c>
      <c r="V132" s="29">
        <v>55</v>
      </c>
      <c r="W132" s="29">
        <f t="shared" si="12"/>
        <v>1.6666666666666667</v>
      </c>
      <c r="X132" s="29">
        <f t="shared" si="13"/>
        <v>7</v>
      </c>
      <c r="Y132" s="29">
        <f t="shared" si="14"/>
        <v>8.6666666666666661</v>
      </c>
      <c r="Z132" s="29">
        <v>83</v>
      </c>
      <c r="AA132" s="29" t="s">
        <v>2275</v>
      </c>
      <c r="AC132">
        <v>13925</v>
      </c>
      <c r="AD132">
        <v>306.70412499999998</v>
      </c>
      <c r="AE132">
        <v>45.402062999999998</v>
      </c>
      <c r="AF132">
        <v>139.24</v>
      </c>
      <c r="AG132">
        <v>632.04998399999999</v>
      </c>
      <c r="AH132">
        <v>63.204998000000003</v>
      </c>
      <c r="AI132">
        <v>2.2023999999999998E-2</v>
      </c>
      <c r="AJ132">
        <v>7.9389999999999999E-3</v>
      </c>
      <c r="AK132">
        <v>0.36048599999999997</v>
      </c>
      <c r="AL132">
        <v>2.0825E-2</v>
      </c>
      <c r="AM132">
        <v>1.7500000000000002E-2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25">
      <c r="A133" t="s">
        <v>436</v>
      </c>
      <c r="B133" s="29">
        <v>3</v>
      </c>
      <c r="C133" t="s">
        <v>15</v>
      </c>
      <c r="D133">
        <v>6</v>
      </c>
      <c r="E133" t="s">
        <v>1</v>
      </c>
      <c r="F133" t="s">
        <v>398</v>
      </c>
      <c r="G133" t="s">
        <v>245</v>
      </c>
      <c r="H133">
        <v>33.864260000000002</v>
      </c>
      <c r="I133">
        <v>22.805250000000001</v>
      </c>
      <c r="J133" t="s">
        <v>51</v>
      </c>
      <c r="K133" s="29">
        <v>9381</v>
      </c>
      <c r="L133" s="29">
        <v>1284</v>
      </c>
      <c r="M133" s="29">
        <f t="shared" si="17"/>
        <v>13.687240166293572</v>
      </c>
      <c r="N133" s="29">
        <v>2.1614516129031508E-2</v>
      </c>
      <c r="O133" s="29">
        <v>0.86674973319935111</v>
      </c>
      <c r="P133" s="29">
        <v>37.469950447664111</v>
      </c>
      <c r="Q133" s="29">
        <f t="shared" si="15"/>
        <v>12.553392615885848</v>
      </c>
      <c r="R133" s="29">
        <v>0.77630825224068967</v>
      </c>
      <c r="S133" s="29">
        <f t="shared" si="16"/>
        <v>0.10792621030824634</v>
      </c>
      <c r="T133" s="29">
        <v>1.0327012813872689</v>
      </c>
      <c r="U133" s="29">
        <v>7.2857000000000003</v>
      </c>
      <c r="V133" s="29">
        <v>55</v>
      </c>
      <c r="W133" s="29">
        <f t="shared" si="12"/>
        <v>1.6666666666666667</v>
      </c>
      <c r="X133" s="29">
        <f t="shared" si="13"/>
        <v>7</v>
      </c>
      <c r="Y133" s="29">
        <f t="shared" si="14"/>
        <v>8.6666666666666661</v>
      </c>
      <c r="Z133" s="29">
        <v>83</v>
      </c>
      <c r="AA133" s="29" t="s">
        <v>2275</v>
      </c>
      <c r="AC133">
        <v>11559</v>
      </c>
      <c r="AD133">
        <v>305.30554999999998</v>
      </c>
      <c r="AE133">
        <v>37.860432000000003</v>
      </c>
      <c r="AF133">
        <v>115.58</v>
      </c>
      <c r="AG133">
        <v>319.822519</v>
      </c>
      <c r="AH133">
        <v>31.982251999999999</v>
      </c>
      <c r="AI133">
        <v>2.6408000000000001E-2</v>
      </c>
      <c r="AJ133">
        <v>2.0551E-2</v>
      </c>
      <c r="AK133">
        <v>0.77820500000000004</v>
      </c>
      <c r="AL133">
        <v>2.1299999999999999E-2</v>
      </c>
      <c r="AM133">
        <v>7.4999999999999997E-3</v>
      </c>
      <c r="AN133">
        <v>55</v>
      </c>
      <c r="AO133">
        <v>0.180147</v>
      </c>
      <c r="AP133">
        <v>10.808844000000001</v>
      </c>
      <c r="AQ133">
        <v>4.6976380000000004</v>
      </c>
      <c r="AR133">
        <v>2.9010000000000001E-2</v>
      </c>
      <c r="AS133">
        <v>8.9800000000000001E-3</v>
      </c>
      <c r="AT133">
        <v>9.8727269999999994</v>
      </c>
      <c r="AU133">
        <v>1.7432890000000001</v>
      </c>
      <c r="AV133">
        <v>3.2699999999999999E-3</v>
      </c>
      <c r="AW133">
        <v>1.634E-3</v>
      </c>
      <c r="AX133">
        <v>319.76816700000001</v>
      </c>
      <c r="AY133">
        <v>59.604022999999998</v>
      </c>
      <c r="AZ133">
        <v>583.475009</v>
      </c>
      <c r="BA133">
        <v>178.66645700000001</v>
      </c>
      <c r="BB133">
        <v>5.423368</v>
      </c>
      <c r="BC133">
        <v>3.8075540000000001</v>
      </c>
      <c r="BD133">
        <v>6.5381260000000001</v>
      </c>
      <c r="BE133">
        <v>4.8102900000000002</v>
      </c>
    </row>
    <row r="134" spans="1:57" x14ac:dyDescent="0.25">
      <c r="A134" t="s">
        <v>436</v>
      </c>
      <c r="B134" s="29">
        <v>3</v>
      </c>
      <c r="C134" t="s">
        <v>5</v>
      </c>
      <c r="D134">
        <v>14</v>
      </c>
      <c r="E134" t="s">
        <v>1</v>
      </c>
      <c r="F134" t="s">
        <v>398</v>
      </c>
      <c r="G134" t="s">
        <v>245</v>
      </c>
      <c r="H134">
        <v>33.864260000000002</v>
      </c>
      <c r="I134">
        <v>22.805250000000001</v>
      </c>
      <c r="J134" t="s">
        <v>51</v>
      </c>
      <c r="K134" s="29">
        <v>1323</v>
      </c>
      <c r="L134" s="29">
        <v>337</v>
      </c>
      <c r="M134" s="29">
        <f t="shared" si="17"/>
        <v>25.472411186696903</v>
      </c>
      <c r="N134" s="29">
        <v>0.21588301886792602</v>
      </c>
      <c r="O134" s="29">
        <v>0.21169463529753735</v>
      </c>
      <c r="P134" s="29">
        <v>5.2843774056347534</v>
      </c>
      <c r="Q134" s="29">
        <f t="shared" si="15"/>
        <v>19.63218042614351</v>
      </c>
      <c r="R134" s="29">
        <v>1.3522162117365926</v>
      </c>
      <c r="S134" s="29">
        <f t="shared" si="16"/>
        <v>0.68383416980414924</v>
      </c>
      <c r="T134" s="29">
        <v>1.0639183838996815</v>
      </c>
      <c r="U134" s="29">
        <v>7.2857000000000003</v>
      </c>
      <c r="V134" s="29">
        <v>55</v>
      </c>
      <c r="W134" s="29">
        <f t="shared" si="12"/>
        <v>1.6666666666666667</v>
      </c>
      <c r="X134" s="29">
        <f t="shared" si="13"/>
        <v>7</v>
      </c>
      <c r="Y134" s="29">
        <f t="shared" si="14"/>
        <v>8.6666666666666661</v>
      </c>
      <c r="Z134" s="29">
        <v>83</v>
      </c>
      <c r="AA134" s="29" t="s">
        <v>2275</v>
      </c>
      <c r="AC134">
        <v>1654</v>
      </c>
      <c r="AD134">
        <v>305.30554999999998</v>
      </c>
      <c r="AE134">
        <v>5.4175240000000002</v>
      </c>
      <c r="AF134">
        <v>15.17</v>
      </c>
      <c r="AG134">
        <v>19.533076999999999</v>
      </c>
      <c r="AH134">
        <v>1.953308</v>
      </c>
      <c r="AI134">
        <v>0.18390899999999999</v>
      </c>
      <c r="AJ134">
        <v>0.27216699999999999</v>
      </c>
      <c r="AK134">
        <v>1.4799020000000001</v>
      </c>
      <c r="AL134">
        <v>8.745E-2</v>
      </c>
      <c r="AM134">
        <v>3.7499999999999999E-2</v>
      </c>
      <c r="AN134">
        <v>11</v>
      </c>
      <c r="AO134">
        <v>3.6028999999999999E-2</v>
      </c>
      <c r="AP134">
        <v>2.1617690000000001</v>
      </c>
      <c r="AQ134">
        <v>13.361548000000001</v>
      </c>
      <c r="AR134">
        <v>1.0008999999999999</v>
      </c>
      <c r="AS134">
        <v>0.737348</v>
      </c>
      <c r="AT134">
        <v>20.090909</v>
      </c>
      <c r="AU134">
        <v>9.5231770000000004</v>
      </c>
      <c r="AV134">
        <v>5.2428000000000002E-2</v>
      </c>
      <c r="AW134">
        <v>3.3916000000000002E-2</v>
      </c>
      <c r="AX134">
        <v>21.763608000000001</v>
      </c>
      <c r="AY134">
        <v>5.2571669999999999</v>
      </c>
      <c r="AZ134">
        <v>83.589607000000001</v>
      </c>
      <c r="BA134">
        <v>37.829320000000003</v>
      </c>
      <c r="BB134">
        <v>26.445895</v>
      </c>
      <c r="BC134">
        <v>40.616466000000003</v>
      </c>
      <c r="BD134">
        <v>6.2139300000000004</v>
      </c>
      <c r="BE134">
        <v>1.8633900000000001</v>
      </c>
    </row>
    <row r="135" spans="1:57" x14ac:dyDescent="0.25">
      <c r="A135" t="s">
        <v>436</v>
      </c>
      <c r="B135" s="29">
        <v>3</v>
      </c>
      <c r="C135" t="s">
        <v>11</v>
      </c>
      <c r="D135">
        <v>16</v>
      </c>
      <c r="E135" t="s">
        <v>1</v>
      </c>
      <c r="F135" t="s">
        <v>398</v>
      </c>
      <c r="G135" t="s">
        <v>245</v>
      </c>
      <c r="H135">
        <v>33.864260000000002</v>
      </c>
      <c r="I135">
        <v>22.805250000000001</v>
      </c>
      <c r="J135" t="s">
        <v>51</v>
      </c>
      <c r="K135" s="29">
        <v>5693</v>
      </c>
      <c r="L135" s="29">
        <v>2070</v>
      </c>
      <c r="M135" s="29">
        <f t="shared" si="17"/>
        <v>36.360442648867028</v>
      </c>
      <c r="N135" s="29">
        <v>4.4504773462784003E-2</v>
      </c>
      <c r="O135" s="29">
        <v>1.2342196661686613</v>
      </c>
      <c r="P135" s="29">
        <v>22.739199221676984</v>
      </c>
      <c r="Q135" s="29">
        <f t="shared" si="15"/>
        <v>2.1773586101012796</v>
      </c>
      <c r="R135" s="29">
        <v>1.1730063736909773</v>
      </c>
      <c r="S135" s="29">
        <f t="shared" si="16"/>
        <v>0.50462433175853394</v>
      </c>
      <c r="T135" s="29">
        <v>1.1040446781422757</v>
      </c>
      <c r="U135" s="29">
        <v>7.2857000000000003</v>
      </c>
      <c r="V135" s="29">
        <v>55</v>
      </c>
      <c r="W135" s="29">
        <f t="shared" si="12"/>
        <v>1.6666666666666667</v>
      </c>
      <c r="X135" s="29">
        <f t="shared" si="13"/>
        <v>7</v>
      </c>
      <c r="Y135" s="29">
        <f t="shared" si="14"/>
        <v>8.6666666666666661</v>
      </c>
      <c r="Z135" s="29">
        <v>83</v>
      </c>
      <c r="AA135" s="29" t="s">
        <v>2275</v>
      </c>
      <c r="AC135">
        <v>7060</v>
      </c>
      <c r="AD135">
        <v>305.30554999999998</v>
      </c>
      <c r="AE135">
        <v>23.124375000000001</v>
      </c>
      <c r="AF135">
        <v>70.59</v>
      </c>
      <c r="AG135">
        <v>182.63401099999999</v>
      </c>
      <c r="AH135">
        <v>18.263401000000002</v>
      </c>
      <c r="AI135">
        <v>4.3242999999999997E-2</v>
      </c>
      <c r="AJ135">
        <v>5.1485000000000003E-2</v>
      </c>
      <c r="AK135">
        <v>1.190607</v>
      </c>
      <c r="AL135">
        <v>2.0725E-2</v>
      </c>
      <c r="AM135">
        <v>7.4999999999999997E-3</v>
      </c>
      <c r="AN135">
        <v>79</v>
      </c>
      <c r="AO135">
        <v>0.25875700000000001</v>
      </c>
      <c r="AP135">
        <v>15.52543</v>
      </c>
      <c r="AQ135">
        <v>11.189802</v>
      </c>
      <c r="AR135">
        <v>5.6215000000000001E-2</v>
      </c>
      <c r="AS135">
        <v>3.2806000000000002E-2</v>
      </c>
      <c r="AT135">
        <v>10</v>
      </c>
      <c r="AU135">
        <v>2.2417940000000001</v>
      </c>
      <c r="AV135">
        <v>6.2459999999999998E-3</v>
      </c>
      <c r="AW135">
        <v>3.9709999999999997E-3</v>
      </c>
      <c r="AX135">
        <v>180.43081100000001</v>
      </c>
      <c r="AY135">
        <v>45.294857999999998</v>
      </c>
      <c r="AZ135">
        <v>341.96965599999999</v>
      </c>
      <c r="BA135">
        <v>88.005002000000005</v>
      </c>
      <c r="BB135">
        <v>3.7967659999999999</v>
      </c>
      <c r="BC135">
        <v>3.3889089999999999</v>
      </c>
      <c r="BD135">
        <v>6.1325669999999999</v>
      </c>
      <c r="BE135">
        <v>6.7925610000000001</v>
      </c>
    </row>
    <row r="136" spans="1:57" x14ac:dyDescent="0.25">
      <c r="A136" t="s">
        <v>437</v>
      </c>
      <c r="B136" s="29">
        <v>3</v>
      </c>
      <c r="C136" t="s">
        <v>3</v>
      </c>
      <c r="D136">
        <v>4</v>
      </c>
      <c r="E136" t="s">
        <v>1</v>
      </c>
      <c r="F136" t="s">
        <v>398</v>
      </c>
      <c r="G136" t="s">
        <v>245</v>
      </c>
      <c r="H136">
        <v>33.864260000000002</v>
      </c>
      <c r="I136">
        <v>22.805250000000001</v>
      </c>
      <c r="J136" t="s">
        <v>52</v>
      </c>
      <c r="K136" s="29">
        <v>7456</v>
      </c>
      <c r="L136" s="29">
        <v>32</v>
      </c>
      <c r="M136" s="29">
        <f t="shared" si="17"/>
        <v>0.42918454935622319</v>
      </c>
      <c r="N136" s="29">
        <v>8.1500000000003681E-2</v>
      </c>
      <c r="O136" s="29">
        <v>1.5573417893175108E-2</v>
      </c>
      <c r="P136" s="29">
        <v>29.0288509528784</v>
      </c>
      <c r="Q136" s="29">
        <f t="shared" si="15"/>
        <v>4.1122931211001372</v>
      </c>
      <c r="R136" s="29">
        <v>2.0186374020207305</v>
      </c>
      <c r="S136" s="29">
        <f t="shared" si="16"/>
        <v>1.3502553600882872</v>
      </c>
      <c r="T136" s="29">
        <v>0.96049915285318632</v>
      </c>
      <c r="U136" s="29">
        <v>7.2857000000000003</v>
      </c>
      <c r="V136" s="29">
        <v>55</v>
      </c>
      <c r="W136" s="29">
        <f t="shared" si="12"/>
        <v>1.6666666666666667</v>
      </c>
      <c r="X136" s="29">
        <f t="shared" si="13"/>
        <v>7</v>
      </c>
      <c r="Y136" s="29">
        <f t="shared" si="14"/>
        <v>8.6666666666666661</v>
      </c>
      <c r="Z136" s="29">
        <v>83</v>
      </c>
      <c r="AA136" s="29" t="s">
        <v>2275</v>
      </c>
      <c r="AC136">
        <v>9714</v>
      </c>
      <c r="AD136">
        <v>340.32282500000002</v>
      </c>
      <c r="AE136">
        <v>28.543486999999999</v>
      </c>
      <c r="AF136">
        <v>97.03</v>
      </c>
      <c r="AG136">
        <v>324.88707099999999</v>
      </c>
      <c r="AH136">
        <v>32.488706999999998</v>
      </c>
      <c r="AI136">
        <v>3.4991000000000001E-2</v>
      </c>
      <c r="AJ136">
        <v>6.6370999999999999E-2</v>
      </c>
      <c r="AK136">
        <v>1.896792</v>
      </c>
      <c r="AL136">
        <v>2.9925E-2</v>
      </c>
      <c r="AM136">
        <v>2.75E-2</v>
      </c>
      <c r="AN136">
        <v>2</v>
      </c>
      <c r="AO136">
        <v>5.8770000000000003E-3</v>
      </c>
      <c r="AP136">
        <v>0.35260599999999998</v>
      </c>
      <c r="AQ136">
        <v>0.86473100000000003</v>
      </c>
      <c r="AR136">
        <v>0.66300000000000003</v>
      </c>
      <c r="AS136">
        <v>9.6096000000000001E-2</v>
      </c>
      <c r="AT136">
        <v>42</v>
      </c>
      <c r="AU136">
        <v>5.656854</v>
      </c>
      <c r="AV136">
        <v>1.6171000000000001E-2</v>
      </c>
      <c r="AW136">
        <v>5.3579999999999999E-3</v>
      </c>
      <c r="AX136">
        <v>61.871684000000002</v>
      </c>
      <c r="AY136">
        <v>0.435529</v>
      </c>
      <c r="AZ136">
        <v>804.08040800000003</v>
      </c>
      <c r="BA136">
        <v>577.05683899999997</v>
      </c>
      <c r="BB136">
        <v>123.49435</v>
      </c>
      <c r="BC136">
        <v>0</v>
      </c>
      <c r="BD136">
        <v>5.4850190000000003</v>
      </c>
      <c r="BE136">
        <v>0.47140500000000002</v>
      </c>
    </row>
    <row r="137" spans="1:57" x14ac:dyDescent="0.25">
      <c r="A137" t="s">
        <v>437</v>
      </c>
      <c r="B137" s="29">
        <v>3</v>
      </c>
      <c r="C137" t="s">
        <v>21</v>
      </c>
      <c r="D137">
        <v>7</v>
      </c>
      <c r="E137" t="s">
        <v>1</v>
      </c>
      <c r="F137" t="s">
        <v>398</v>
      </c>
      <c r="G137" t="s">
        <v>245</v>
      </c>
      <c r="H137">
        <v>33.864260000000002</v>
      </c>
      <c r="I137">
        <v>22.805250000000001</v>
      </c>
      <c r="J137" t="s">
        <v>51</v>
      </c>
      <c r="K137" s="29">
        <v>1949</v>
      </c>
      <c r="L137" s="29">
        <v>218</v>
      </c>
      <c r="M137" s="29">
        <f t="shared" si="17"/>
        <v>11.185223191380194</v>
      </c>
      <c r="N137" s="29">
        <v>0.34998874999999885</v>
      </c>
      <c r="O137" s="29">
        <v>7.7867089465875533E-2</v>
      </c>
      <c r="P137" s="29">
        <v>7.5881478684495711</v>
      </c>
      <c r="Q137" s="29">
        <f t="shared" si="15"/>
        <v>17.328409963328692</v>
      </c>
      <c r="R137" s="29">
        <v>1.0466540074766153</v>
      </c>
      <c r="S137" s="29">
        <f t="shared" si="16"/>
        <v>0.37827196554417197</v>
      </c>
      <c r="T137" s="29">
        <v>0.94222273958576497</v>
      </c>
      <c r="U137" s="29">
        <v>7.2857000000000003</v>
      </c>
      <c r="V137" s="29">
        <v>55</v>
      </c>
      <c r="W137" s="29">
        <f t="shared" si="12"/>
        <v>1.6666666666666667</v>
      </c>
      <c r="X137" s="29">
        <f t="shared" si="13"/>
        <v>7</v>
      </c>
      <c r="Y137" s="29">
        <f t="shared" si="14"/>
        <v>8.6666666666666661</v>
      </c>
      <c r="Z137" s="29">
        <v>83</v>
      </c>
      <c r="AA137" s="29" t="s">
        <v>2275</v>
      </c>
      <c r="AC137">
        <v>2604</v>
      </c>
      <c r="AD137">
        <v>340.32282500000002</v>
      </c>
      <c r="AE137">
        <v>7.6515579999999996</v>
      </c>
      <c r="AF137">
        <v>25.46</v>
      </c>
      <c r="AG137">
        <v>33.267226999999998</v>
      </c>
      <c r="AH137">
        <v>3.3267229999999999</v>
      </c>
      <c r="AI137">
        <v>0.13064999999999999</v>
      </c>
      <c r="AJ137">
        <v>0.13794899999999999</v>
      </c>
      <c r="AK137">
        <v>1.055866</v>
      </c>
      <c r="AL137">
        <v>9.0374999999999997E-2</v>
      </c>
      <c r="AM137">
        <v>5.2499999999999998E-2</v>
      </c>
      <c r="AN137">
        <v>8</v>
      </c>
      <c r="AO137">
        <v>2.3507E-2</v>
      </c>
      <c r="AP137">
        <v>1.410426</v>
      </c>
      <c r="AQ137">
        <v>14.938556</v>
      </c>
      <c r="AR137">
        <v>2.2645689999999998</v>
      </c>
      <c r="AS137">
        <v>1.796349</v>
      </c>
      <c r="AT137">
        <v>48.625</v>
      </c>
      <c r="AU137">
        <v>35.038499000000002</v>
      </c>
      <c r="AV137">
        <v>4.7550000000000002E-2</v>
      </c>
      <c r="AW137">
        <v>2.1218999999999998E-2</v>
      </c>
      <c r="AX137">
        <v>22.476192000000001</v>
      </c>
      <c r="AY137">
        <v>2.8339240000000001</v>
      </c>
      <c r="AZ137">
        <v>62.754178000000003</v>
      </c>
      <c r="BA137">
        <v>14.253693999999999</v>
      </c>
      <c r="BB137">
        <v>44.822896</v>
      </c>
      <c r="BC137">
        <v>48.843302999999999</v>
      </c>
      <c r="BD137">
        <v>9.3217090000000002</v>
      </c>
      <c r="BE137">
        <v>1.2472190000000001</v>
      </c>
    </row>
    <row r="138" spans="1:57" x14ac:dyDescent="0.25">
      <c r="A138" t="s">
        <v>437</v>
      </c>
      <c r="B138" s="29">
        <v>3</v>
      </c>
      <c r="C138" t="s">
        <v>13</v>
      </c>
      <c r="D138">
        <v>11</v>
      </c>
      <c r="E138" t="s">
        <v>1</v>
      </c>
      <c r="F138" t="s">
        <v>398</v>
      </c>
      <c r="G138" t="s">
        <v>245</v>
      </c>
      <c r="H138">
        <v>33.864260000000002</v>
      </c>
      <c r="I138">
        <v>22.805250000000001</v>
      </c>
      <c r="J138" t="s">
        <v>51</v>
      </c>
      <c r="K138" s="29">
        <v>4289</v>
      </c>
      <c r="L138" s="29">
        <v>290</v>
      </c>
      <c r="M138" s="29">
        <f t="shared" si="17"/>
        <v>6.7614828631382604</v>
      </c>
      <c r="N138" s="29">
        <v>8.5235465116280634E-2</v>
      </c>
      <c r="O138" s="29">
        <v>0.16741424235163241</v>
      </c>
      <c r="P138" s="29">
        <v>16.698597335957007</v>
      </c>
      <c r="Q138" s="29">
        <f t="shared" si="15"/>
        <v>8.2179604958212558</v>
      </c>
      <c r="R138" s="29">
        <v>0.99634906695497438</v>
      </c>
      <c r="S138" s="29">
        <f t="shared" si="16"/>
        <v>0.32796702502253106</v>
      </c>
      <c r="T138" s="29">
        <v>1.0222076216256861</v>
      </c>
      <c r="U138" s="29">
        <v>7.2857000000000003</v>
      </c>
      <c r="V138" s="29">
        <v>55</v>
      </c>
      <c r="W138" s="29">
        <f t="shared" si="12"/>
        <v>1.6666666666666667</v>
      </c>
      <c r="X138" s="29">
        <f t="shared" si="13"/>
        <v>7</v>
      </c>
      <c r="Y138" s="29">
        <f t="shared" si="14"/>
        <v>8.6666666666666661</v>
      </c>
      <c r="Z138" s="29">
        <v>83</v>
      </c>
      <c r="AA138" s="29" t="s">
        <v>2275</v>
      </c>
      <c r="AC138">
        <v>5737</v>
      </c>
      <c r="AD138">
        <v>340.32282500000002</v>
      </c>
      <c r="AE138">
        <v>16.857523</v>
      </c>
      <c r="AF138">
        <v>57.27</v>
      </c>
      <c r="AG138">
        <v>114.923005</v>
      </c>
      <c r="AH138">
        <v>11.492300999999999</v>
      </c>
      <c r="AI138">
        <v>5.9325999999999997E-2</v>
      </c>
      <c r="AJ138">
        <v>5.9665000000000003E-2</v>
      </c>
      <c r="AK138">
        <v>1.0057160000000001</v>
      </c>
      <c r="AL138">
        <v>4.2775000000000001E-2</v>
      </c>
      <c r="AM138">
        <v>2.75E-2</v>
      </c>
      <c r="AN138">
        <v>8</v>
      </c>
      <c r="AO138">
        <v>2.3507E-2</v>
      </c>
      <c r="AP138">
        <v>1.410426</v>
      </c>
      <c r="AQ138">
        <v>3.468712</v>
      </c>
      <c r="AR138">
        <v>0.48319400000000001</v>
      </c>
      <c r="AS138">
        <v>0.34466400000000003</v>
      </c>
      <c r="AT138">
        <v>24.875</v>
      </c>
      <c r="AU138">
        <v>11.012169</v>
      </c>
      <c r="AV138">
        <v>2.0237999999999999E-2</v>
      </c>
      <c r="AW138">
        <v>1.2659E-2</v>
      </c>
      <c r="AX138">
        <v>68.941473999999999</v>
      </c>
      <c r="AY138">
        <v>33.378433999999999</v>
      </c>
      <c r="AZ138">
        <v>338.44161600000001</v>
      </c>
      <c r="BA138">
        <v>223.60922299999999</v>
      </c>
      <c r="BB138">
        <v>33.598564000000003</v>
      </c>
      <c r="BC138">
        <v>20.638857000000002</v>
      </c>
      <c r="BD138">
        <v>6.3947079999999996</v>
      </c>
      <c r="BE138">
        <v>0.74535600000000002</v>
      </c>
    </row>
    <row r="139" spans="1:57" x14ac:dyDescent="0.25">
      <c r="A139" t="s">
        <v>437</v>
      </c>
      <c r="B139" s="29">
        <v>3</v>
      </c>
      <c r="C139" t="s">
        <v>4</v>
      </c>
      <c r="D139">
        <v>12</v>
      </c>
      <c r="E139" t="s">
        <v>1</v>
      </c>
      <c r="F139" t="s">
        <v>398</v>
      </c>
      <c r="G139" t="s">
        <v>245</v>
      </c>
      <c r="H139">
        <v>33.864260000000002</v>
      </c>
      <c r="I139">
        <v>22.805250000000001</v>
      </c>
      <c r="J139" t="s">
        <v>51</v>
      </c>
      <c r="K139" s="29">
        <v>11135</v>
      </c>
      <c r="L139" s="29">
        <v>624</v>
      </c>
      <c r="M139" s="29">
        <f t="shared" si="17"/>
        <v>5.6039515042658286</v>
      </c>
      <c r="N139" s="29">
        <v>2.9215686274509694E-2</v>
      </c>
      <c r="O139" s="29">
        <v>0.39712215627596525</v>
      </c>
      <c r="P139" s="29">
        <v>43.352502060126206</v>
      </c>
      <c r="Q139" s="29">
        <f t="shared" si="15"/>
        <v>18.435944228347942</v>
      </c>
      <c r="R139" s="29">
        <v>0.92702168805482232</v>
      </c>
      <c r="S139" s="29">
        <f t="shared" si="16"/>
        <v>0.258639646122379</v>
      </c>
      <c r="T139" s="29">
        <v>0.81597556782442737</v>
      </c>
      <c r="U139" s="29">
        <v>7.2857000000000003</v>
      </c>
      <c r="V139" s="29">
        <v>55</v>
      </c>
      <c r="W139" s="29">
        <f t="shared" si="12"/>
        <v>1.6666666666666667</v>
      </c>
      <c r="X139" s="29">
        <f t="shared" si="13"/>
        <v>7</v>
      </c>
      <c r="Y139" s="29">
        <f t="shared" si="14"/>
        <v>8.6666666666666661</v>
      </c>
      <c r="Z139" s="29">
        <v>83</v>
      </c>
      <c r="AA139" s="29" t="s">
        <v>2275</v>
      </c>
      <c r="AC139">
        <v>14288</v>
      </c>
      <c r="AD139">
        <v>340.32282500000002</v>
      </c>
      <c r="AE139">
        <v>41.983666999999997</v>
      </c>
      <c r="AF139">
        <v>142.86000000000001</v>
      </c>
      <c r="AG139">
        <v>470.07180299999999</v>
      </c>
      <c r="AH139">
        <v>47.007179999999998</v>
      </c>
      <c r="AI139">
        <v>2.3819E-2</v>
      </c>
      <c r="AJ139">
        <v>2.2325000000000001E-2</v>
      </c>
      <c r="AK139">
        <v>0.93729700000000005</v>
      </c>
      <c r="AL139">
        <v>1.8425E-2</v>
      </c>
      <c r="AM139">
        <v>1.7500000000000002E-2</v>
      </c>
      <c r="AN139">
        <v>15</v>
      </c>
      <c r="AO139">
        <v>4.4075999999999997E-2</v>
      </c>
      <c r="AP139">
        <v>2.6445479999999999</v>
      </c>
      <c r="AQ139">
        <v>4.0313549999999996</v>
      </c>
      <c r="AR139">
        <v>0.34288299999999999</v>
      </c>
      <c r="AS139">
        <v>0.16045899999999999</v>
      </c>
      <c r="AT139">
        <v>38.4</v>
      </c>
      <c r="AU139">
        <v>13.135557</v>
      </c>
      <c r="AV139">
        <v>9.1680000000000008E-3</v>
      </c>
      <c r="AW139">
        <v>5.2659999999999998E-3</v>
      </c>
      <c r="AX139">
        <v>118.253244</v>
      </c>
      <c r="AY139">
        <v>30.68317</v>
      </c>
      <c r="AZ139">
        <v>941.73958100000004</v>
      </c>
      <c r="BA139">
        <v>324.58817099999999</v>
      </c>
      <c r="BB139">
        <v>13.800088000000001</v>
      </c>
      <c r="BC139">
        <v>18.278863999999999</v>
      </c>
      <c r="BD139">
        <v>7.3137910000000002</v>
      </c>
      <c r="BE139">
        <v>2.565801</v>
      </c>
    </row>
    <row r="140" spans="1:57" x14ac:dyDescent="0.25">
      <c r="A140" t="s">
        <v>437</v>
      </c>
      <c r="B140" s="29">
        <v>3</v>
      </c>
      <c r="C140" t="s">
        <v>236</v>
      </c>
      <c r="D140">
        <v>12</v>
      </c>
      <c r="E140" t="s">
        <v>7</v>
      </c>
      <c r="F140" t="s">
        <v>398</v>
      </c>
      <c r="G140" t="s">
        <v>245</v>
      </c>
      <c r="H140">
        <v>33.864260000000002</v>
      </c>
      <c r="I140">
        <v>22.805250000000001</v>
      </c>
      <c r="J140" t="s">
        <v>51</v>
      </c>
      <c r="K140" s="29">
        <v>3296</v>
      </c>
      <c r="L140" s="29">
        <v>76</v>
      </c>
      <c r="M140" s="29">
        <f t="shared" si="17"/>
        <v>2.3058252427184467</v>
      </c>
      <c r="N140" s="29">
        <v>0.10324464285714259</v>
      </c>
      <c r="O140" s="29">
        <v>5.4506962626112876E-2</v>
      </c>
      <c r="P140" s="29">
        <v>12.832496343976288</v>
      </c>
      <c r="Q140" s="29">
        <f t="shared" si="15"/>
        <v>12.084061487801975</v>
      </c>
      <c r="R140" s="29">
        <v>0.66906178954500606</v>
      </c>
      <c r="S140" s="29">
        <f t="shared" si="16"/>
        <v>6.7974761256273109E-4</v>
      </c>
      <c r="T140" s="29">
        <v>0.70447023959233523</v>
      </c>
      <c r="U140" s="29">
        <v>7.2857000000000003</v>
      </c>
      <c r="V140" s="29">
        <v>55</v>
      </c>
      <c r="W140" s="29">
        <f t="shared" si="12"/>
        <v>1.6666666666666667</v>
      </c>
      <c r="X140" s="29">
        <f t="shared" si="13"/>
        <v>7</v>
      </c>
      <c r="Y140" s="29">
        <f t="shared" si="14"/>
        <v>8.6666666666666661</v>
      </c>
      <c r="Z140" s="29">
        <v>83</v>
      </c>
      <c r="AA140" s="29" t="s">
        <v>2275</v>
      </c>
      <c r="AC140">
        <v>4477</v>
      </c>
      <c r="AD140">
        <v>340.32282500000002</v>
      </c>
      <c r="AE140">
        <v>13.155156</v>
      </c>
      <c r="AF140">
        <v>44.73</v>
      </c>
      <c r="AG140">
        <v>82.577945999999997</v>
      </c>
      <c r="AH140">
        <v>8.2577949999999998</v>
      </c>
      <c r="AI140">
        <v>7.603E-2</v>
      </c>
      <c r="AJ140">
        <v>5.1658999999999997E-2</v>
      </c>
      <c r="AK140">
        <v>0.67945100000000003</v>
      </c>
      <c r="AL140">
        <v>6.4536999999999997E-2</v>
      </c>
      <c r="AM140">
        <v>5.7500000000000002E-2</v>
      </c>
      <c r="AN140">
        <v>1</v>
      </c>
      <c r="AO140">
        <v>2.9380000000000001E-3</v>
      </c>
      <c r="AP140">
        <v>0.17630299999999999</v>
      </c>
      <c r="AQ140">
        <v>1.2508379999999999</v>
      </c>
      <c r="AR140">
        <v>1.5565249999999999</v>
      </c>
      <c r="AS140">
        <v>0</v>
      </c>
      <c r="AT140">
        <v>56</v>
      </c>
      <c r="AU140">
        <v>0</v>
      </c>
      <c r="AV140">
        <v>2.8299999999999999E-2</v>
      </c>
      <c r="AW140">
        <v>1.5469E-2</v>
      </c>
      <c r="AX140">
        <v>35.335121999999998</v>
      </c>
      <c r="AY140">
        <v>0</v>
      </c>
      <c r="AZ140">
        <v>291.97080299999999</v>
      </c>
      <c r="BA140">
        <v>0</v>
      </c>
      <c r="BB140">
        <v>0</v>
      </c>
      <c r="BC140">
        <v>0</v>
      </c>
      <c r="BD140">
        <v>10.123449000000001</v>
      </c>
      <c r="BE140">
        <v>0.37267800000000001</v>
      </c>
    </row>
    <row r="141" spans="1:57" x14ac:dyDescent="0.25">
      <c r="A141" t="s">
        <v>437</v>
      </c>
      <c r="B141" s="29">
        <v>3</v>
      </c>
      <c r="C141" t="s">
        <v>11</v>
      </c>
      <c r="D141">
        <v>16</v>
      </c>
      <c r="E141" t="s">
        <v>1</v>
      </c>
      <c r="F141" t="s">
        <v>398</v>
      </c>
      <c r="G141" t="s">
        <v>245</v>
      </c>
      <c r="H141">
        <v>33.864260000000002</v>
      </c>
      <c r="I141">
        <v>22.805250000000001</v>
      </c>
      <c r="J141" t="s">
        <v>52</v>
      </c>
      <c r="K141" s="29">
        <v>5286</v>
      </c>
      <c r="L141" s="29">
        <v>57</v>
      </c>
      <c r="M141" s="29">
        <f t="shared" si="17"/>
        <v>1.0783200908059023</v>
      </c>
      <c r="N141" s="29">
        <v>0.101303571428574</v>
      </c>
      <c r="O141" s="29">
        <v>2.7253481313056438E-2</v>
      </c>
      <c r="P141" s="29">
        <v>20.580271745830903</v>
      </c>
      <c r="Q141" s="29">
        <f t="shared" si="15"/>
        <v>4.3362860859473606</v>
      </c>
      <c r="R141" s="29">
        <v>0.63290319804127837</v>
      </c>
      <c r="S141" s="29">
        <f t="shared" si="16"/>
        <v>3.5478843891164957E-2</v>
      </c>
      <c r="T141" s="29">
        <v>0.98647531612291872</v>
      </c>
      <c r="U141" s="29">
        <v>7.2857000000000003</v>
      </c>
      <c r="V141" s="29">
        <v>55</v>
      </c>
      <c r="W141" s="29">
        <f t="shared" si="12"/>
        <v>1.6666666666666667</v>
      </c>
      <c r="X141" s="29">
        <f t="shared" si="13"/>
        <v>7</v>
      </c>
      <c r="Y141" s="29">
        <f t="shared" si="14"/>
        <v>8.6666666666666661</v>
      </c>
      <c r="Z141" s="29">
        <v>83</v>
      </c>
      <c r="AA141" s="29" t="s">
        <v>2275</v>
      </c>
      <c r="AC141">
        <v>6885</v>
      </c>
      <c r="AD141">
        <v>340.32282500000002</v>
      </c>
      <c r="AE141">
        <v>20.230791</v>
      </c>
      <c r="AF141">
        <v>68.83</v>
      </c>
      <c r="AG141">
        <v>170.03200000000001</v>
      </c>
      <c r="AH141">
        <v>17.0032</v>
      </c>
      <c r="AI141">
        <v>4.9431999999999997E-2</v>
      </c>
      <c r="AJ141">
        <v>3.1821000000000002E-2</v>
      </c>
      <c r="AK141">
        <v>0.64373400000000003</v>
      </c>
      <c r="AL141">
        <v>4.1700000000000001E-2</v>
      </c>
      <c r="AM141">
        <v>3.2500000000000001E-2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25">
      <c r="A142" t="s">
        <v>438</v>
      </c>
      <c r="B142" s="29">
        <v>3</v>
      </c>
      <c r="C142" t="s">
        <v>3</v>
      </c>
      <c r="D142">
        <v>4</v>
      </c>
      <c r="E142" t="s">
        <v>1</v>
      </c>
      <c r="F142" t="s">
        <v>398</v>
      </c>
      <c r="G142" t="s">
        <v>245</v>
      </c>
      <c r="H142">
        <v>33.864260000000002</v>
      </c>
      <c r="I142">
        <v>22.805250000000001</v>
      </c>
      <c r="J142" t="s">
        <v>51</v>
      </c>
      <c r="K142" s="29">
        <v>1170</v>
      </c>
      <c r="L142" s="29">
        <v>86</v>
      </c>
      <c r="M142" s="29">
        <f t="shared" si="17"/>
        <v>7.350427350427351</v>
      </c>
      <c r="N142" s="29">
        <v>0.48545624999999704</v>
      </c>
      <c r="O142" s="29">
        <v>4.1930382816637718E-2</v>
      </c>
      <c r="P142" s="29">
        <v>6.1323184869332659</v>
      </c>
      <c r="Q142" s="29">
        <f t="shared" si="15"/>
        <v>18.784239344844998</v>
      </c>
      <c r="R142" s="29">
        <v>0.96101034503682214</v>
      </c>
      <c r="S142" s="29">
        <f t="shared" si="16"/>
        <v>0.29262830310437882</v>
      </c>
      <c r="U142" s="29">
        <v>7.2857000000000003</v>
      </c>
      <c r="V142" s="29">
        <v>55</v>
      </c>
      <c r="W142" s="29">
        <f t="shared" si="12"/>
        <v>1.6666666666666667</v>
      </c>
      <c r="X142" s="29">
        <f t="shared" si="13"/>
        <v>7</v>
      </c>
      <c r="Y142" s="29">
        <f t="shared" si="14"/>
        <v>8.6666666666666661</v>
      </c>
      <c r="Z142" s="29">
        <v>83</v>
      </c>
      <c r="AA142" s="29" t="s">
        <v>2275</v>
      </c>
      <c r="AC142">
        <v>1889</v>
      </c>
      <c r="AD142">
        <v>306.45035000000001</v>
      </c>
      <c r="AE142">
        <v>6.1641310000000002</v>
      </c>
      <c r="AF142">
        <v>18.29</v>
      </c>
      <c r="AG142">
        <v>20.017140000000001</v>
      </c>
      <c r="AH142">
        <v>2.0017140000000002</v>
      </c>
      <c r="AI142">
        <v>0.161638</v>
      </c>
      <c r="AJ142">
        <v>0.15381</v>
      </c>
      <c r="AK142">
        <v>0.95157400000000003</v>
      </c>
      <c r="AL142">
        <v>0.117775</v>
      </c>
      <c r="AM142">
        <v>7.2499999999999995E-2</v>
      </c>
      <c r="AN142">
        <v>2</v>
      </c>
      <c r="AO142">
        <v>6.5259999999999997E-3</v>
      </c>
      <c r="AP142">
        <v>0.39158100000000001</v>
      </c>
      <c r="AQ142">
        <v>2.8586550000000002</v>
      </c>
      <c r="AR142">
        <v>1.5025630000000001</v>
      </c>
      <c r="AS142">
        <v>0.124186</v>
      </c>
      <c r="AT142">
        <v>27</v>
      </c>
      <c r="AU142">
        <v>2.828427</v>
      </c>
      <c r="AV142">
        <v>5.7791000000000002E-2</v>
      </c>
      <c r="AW142">
        <v>2.2723E-2</v>
      </c>
      <c r="AX142">
        <v>17.285018999999998</v>
      </c>
      <c r="AY142">
        <v>0.45380900000000002</v>
      </c>
      <c r="AZ142">
        <v>46.682290999999999</v>
      </c>
      <c r="BA142">
        <v>1.8092600000000001</v>
      </c>
      <c r="BB142">
        <v>59.876399999999997</v>
      </c>
      <c r="BC142">
        <v>0</v>
      </c>
      <c r="BD142">
        <v>5.7880159999999998</v>
      </c>
      <c r="BE142">
        <v>0.47140500000000002</v>
      </c>
    </row>
    <row r="143" spans="1:57" x14ac:dyDescent="0.25">
      <c r="A143" t="s">
        <v>438</v>
      </c>
      <c r="B143" s="29">
        <v>3</v>
      </c>
      <c r="C143" t="s">
        <v>33</v>
      </c>
      <c r="D143">
        <v>4</v>
      </c>
      <c r="E143" t="s">
        <v>7</v>
      </c>
      <c r="F143" t="s">
        <v>398</v>
      </c>
      <c r="G143" t="s">
        <v>245</v>
      </c>
      <c r="H143">
        <v>33.864260000000002</v>
      </c>
      <c r="I143">
        <v>22.805250000000001</v>
      </c>
      <c r="J143" t="s">
        <v>51</v>
      </c>
      <c r="K143" s="29">
        <v>758</v>
      </c>
      <c r="L143" s="29">
        <v>130</v>
      </c>
      <c r="M143" s="29">
        <f t="shared" si="17"/>
        <v>17.150395778364118</v>
      </c>
      <c r="N143" s="29">
        <v>0.23754999999999582</v>
      </c>
      <c r="O143" s="29">
        <v>9.9584659189514577E-2</v>
      </c>
      <c r="P143" s="29">
        <v>3.9729037718764237</v>
      </c>
      <c r="Q143" s="29">
        <f t="shared" si="15"/>
        <v>20.943654059901839</v>
      </c>
      <c r="R143" s="29">
        <v>1.1936340813537916</v>
      </c>
      <c r="S143" s="29">
        <f t="shared" si="16"/>
        <v>0.52525203942134824</v>
      </c>
      <c r="U143" s="29">
        <v>7.2857000000000003</v>
      </c>
      <c r="V143" s="29">
        <v>55</v>
      </c>
      <c r="W143" s="29">
        <f t="shared" si="12"/>
        <v>1.6666666666666667</v>
      </c>
      <c r="X143" s="29">
        <f t="shared" si="13"/>
        <v>7</v>
      </c>
      <c r="Y143" s="29">
        <f t="shared" si="14"/>
        <v>8.6666666666666661</v>
      </c>
      <c r="Z143" s="29">
        <v>83</v>
      </c>
      <c r="AA143" s="29" t="s">
        <v>2275</v>
      </c>
      <c r="AC143">
        <v>1302</v>
      </c>
      <c r="AD143">
        <v>306.45035000000001</v>
      </c>
      <c r="AE143">
        <v>4.2486490000000003</v>
      </c>
      <c r="AF143">
        <v>11.57</v>
      </c>
      <c r="AG143">
        <v>10.155053000000001</v>
      </c>
      <c r="AH143">
        <v>1.0155050000000001</v>
      </c>
      <c r="AI143">
        <v>0.235149</v>
      </c>
      <c r="AJ143">
        <v>0.29021400000000003</v>
      </c>
      <c r="AK143">
        <v>1.2341709999999999</v>
      </c>
      <c r="AL143">
        <v>0.13730000000000001</v>
      </c>
      <c r="AM143">
        <v>3.2500000000000001E-2</v>
      </c>
      <c r="AN143">
        <v>5</v>
      </c>
      <c r="AO143">
        <v>1.6316000000000001E-2</v>
      </c>
      <c r="AP143">
        <v>0.97895100000000002</v>
      </c>
      <c r="AQ143">
        <v>8.1413209999999996</v>
      </c>
      <c r="AR143">
        <v>1.32331</v>
      </c>
      <c r="AS143">
        <v>0.76279600000000003</v>
      </c>
      <c r="AT143">
        <v>21.2</v>
      </c>
      <c r="AU143">
        <v>10.497619</v>
      </c>
      <c r="AV143">
        <v>6.5509999999999999E-2</v>
      </c>
      <c r="AW143">
        <v>3.8920999999999997E-2</v>
      </c>
      <c r="AX143">
        <v>16.094477000000001</v>
      </c>
      <c r="AY143">
        <v>2.8381750000000001</v>
      </c>
      <c r="AZ143">
        <v>49.461885000000002</v>
      </c>
      <c r="BA143">
        <v>11.962948000000001</v>
      </c>
      <c r="BB143">
        <v>50.486505999999999</v>
      </c>
      <c r="BC143">
        <v>68.083217000000005</v>
      </c>
      <c r="BD143">
        <v>6.4756489999999998</v>
      </c>
      <c r="BE143">
        <v>1.0671870000000001</v>
      </c>
    </row>
    <row r="144" spans="1:57" x14ac:dyDescent="0.25">
      <c r="A144" t="s">
        <v>438</v>
      </c>
      <c r="B144" s="29">
        <v>3</v>
      </c>
      <c r="C144" t="s">
        <v>15</v>
      </c>
      <c r="D144">
        <v>6</v>
      </c>
      <c r="E144" t="s">
        <v>1</v>
      </c>
      <c r="F144" t="s">
        <v>398</v>
      </c>
      <c r="G144" t="s">
        <v>245</v>
      </c>
      <c r="H144">
        <v>33.864260000000002</v>
      </c>
      <c r="I144">
        <v>22.805250000000001</v>
      </c>
      <c r="J144" t="s">
        <v>52</v>
      </c>
      <c r="K144" s="29">
        <v>1426</v>
      </c>
      <c r="L144" s="29">
        <v>154</v>
      </c>
      <c r="M144" s="29">
        <f t="shared" si="17"/>
        <v>10.799438990182328</v>
      </c>
      <c r="N144" s="29">
        <v>0.16931521739130823</v>
      </c>
      <c r="O144" s="29">
        <v>0.12054985059783344</v>
      </c>
      <c r="P144" s="29">
        <v>7.4740907370656728</v>
      </c>
      <c r="Q144" s="29">
        <f t="shared" si="15"/>
        <v>17.44246709471259</v>
      </c>
      <c r="R144" s="29">
        <v>0.9951141013288165</v>
      </c>
      <c r="S144" s="29">
        <f t="shared" si="16"/>
        <v>0.32673205939637318</v>
      </c>
      <c r="U144" s="29">
        <v>7.2857000000000003</v>
      </c>
      <c r="V144" s="29">
        <v>55</v>
      </c>
      <c r="W144" s="29">
        <f t="shared" si="12"/>
        <v>1.6666666666666667</v>
      </c>
      <c r="X144" s="29">
        <f t="shared" si="13"/>
        <v>7</v>
      </c>
      <c r="Y144" s="29">
        <f t="shared" si="14"/>
        <v>8.6666666666666661</v>
      </c>
      <c r="Z144" s="29">
        <v>83</v>
      </c>
      <c r="AA144" s="29" t="s">
        <v>2275</v>
      </c>
      <c r="AC144">
        <v>2400</v>
      </c>
      <c r="AD144">
        <v>306.45035000000001</v>
      </c>
      <c r="AE144">
        <v>7.8316109999999997</v>
      </c>
      <c r="AF144">
        <v>23.45</v>
      </c>
      <c r="AG144">
        <v>27.920020000000001</v>
      </c>
      <c r="AH144">
        <v>2.7920020000000001</v>
      </c>
      <c r="AI144">
        <v>0.127554</v>
      </c>
      <c r="AJ144">
        <v>0.12597800000000001</v>
      </c>
      <c r="AK144">
        <v>0.98764700000000005</v>
      </c>
      <c r="AL144">
        <v>9.0700000000000003E-2</v>
      </c>
      <c r="AM144">
        <v>4.2500000000000003E-2</v>
      </c>
      <c r="AN144">
        <v>4</v>
      </c>
      <c r="AO144">
        <v>1.3053E-2</v>
      </c>
      <c r="AP144">
        <v>0.783161</v>
      </c>
      <c r="AQ144">
        <v>4.0833329999999997</v>
      </c>
      <c r="AR144">
        <v>0.98446299999999998</v>
      </c>
      <c r="AS144">
        <v>0.26576499999999997</v>
      </c>
      <c r="AT144">
        <v>24.5</v>
      </c>
      <c r="AU144">
        <v>2.3804759999999998</v>
      </c>
      <c r="AV144">
        <v>4.1891999999999999E-2</v>
      </c>
      <c r="AW144">
        <v>2.2824000000000001E-2</v>
      </c>
      <c r="AX144">
        <v>24.835663</v>
      </c>
      <c r="AY144">
        <v>4.9642229999999996</v>
      </c>
      <c r="AZ144">
        <v>68.573695999999998</v>
      </c>
      <c r="BA144">
        <v>18.534051000000002</v>
      </c>
      <c r="BB144">
        <v>89.475025000000002</v>
      </c>
      <c r="BC144">
        <v>86.196067999999997</v>
      </c>
      <c r="BD144">
        <v>6.0918910000000004</v>
      </c>
      <c r="BE144">
        <v>0.74535600000000002</v>
      </c>
    </row>
    <row r="145" spans="1:58" x14ac:dyDescent="0.25">
      <c r="A145" t="s">
        <v>438</v>
      </c>
      <c r="B145" s="29">
        <v>3</v>
      </c>
      <c r="C145" t="s">
        <v>5</v>
      </c>
      <c r="D145">
        <v>14</v>
      </c>
      <c r="E145" t="s">
        <v>1</v>
      </c>
      <c r="F145" t="s">
        <v>398</v>
      </c>
      <c r="G145" t="s">
        <v>245</v>
      </c>
      <c r="H145">
        <v>33.864260000000002</v>
      </c>
      <c r="I145">
        <v>22.805250000000001</v>
      </c>
      <c r="J145" t="s">
        <v>51</v>
      </c>
      <c r="K145" s="29">
        <v>1576</v>
      </c>
      <c r="L145" s="29">
        <v>110</v>
      </c>
      <c r="M145" s="29">
        <f t="shared" si="17"/>
        <v>6.9796954314720816</v>
      </c>
      <c r="N145" s="29">
        <v>0.19572833333333126</v>
      </c>
      <c r="O145" s="29">
        <v>7.8619467781195718E-2</v>
      </c>
      <c r="P145" s="29">
        <v>8.2602854148776306</v>
      </c>
      <c r="Q145" s="29">
        <f t="shared" si="15"/>
        <v>16.656272416900634</v>
      </c>
      <c r="R145" s="29">
        <v>0.90712714935594374</v>
      </c>
      <c r="S145" s="29">
        <f t="shared" si="16"/>
        <v>0.23874510742350041</v>
      </c>
      <c r="U145" s="29">
        <v>7.2857000000000003</v>
      </c>
      <c r="V145" s="29">
        <v>55</v>
      </c>
      <c r="W145" s="29">
        <f t="shared" si="12"/>
        <v>1.6666666666666667</v>
      </c>
      <c r="X145" s="29">
        <f t="shared" si="13"/>
        <v>7</v>
      </c>
      <c r="Y145" s="29">
        <f t="shared" si="14"/>
        <v>8.6666666666666661</v>
      </c>
      <c r="Z145" s="29">
        <v>83</v>
      </c>
      <c r="AA145" s="29" t="s">
        <v>2275</v>
      </c>
      <c r="AC145">
        <v>2671</v>
      </c>
      <c r="AD145">
        <v>306.45035000000001</v>
      </c>
      <c r="AE145">
        <v>8.7159309999999994</v>
      </c>
      <c r="AF145">
        <v>26.3</v>
      </c>
      <c r="AG145">
        <v>36.692369999999997</v>
      </c>
      <c r="AH145">
        <v>3.6692369999999999</v>
      </c>
      <c r="AI145">
        <v>0.114717</v>
      </c>
      <c r="AJ145">
        <v>0.107379</v>
      </c>
      <c r="AK145">
        <v>0.936033</v>
      </c>
      <c r="AL145">
        <v>7.6238E-2</v>
      </c>
      <c r="AM145">
        <v>4.2500000000000003E-2</v>
      </c>
      <c r="AN145">
        <v>4</v>
      </c>
      <c r="AO145">
        <v>1.3053E-2</v>
      </c>
      <c r="AP145">
        <v>0.783161</v>
      </c>
      <c r="AQ145">
        <v>4.2680639999999999</v>
      </c>
      <c r="AR145">
        <v>1.162231</v>
      </c>
      <c r="AS145">
        <v>0.47738199999999997</v>
      </c>
      <c r="AT145">
        <v>28.5</v>
      </c>
      <c r="AU145">
        <v>7.4161979999999996</v>
      </c>
      <c r="AV145">
        <v>4.2263000000000002E-2</v>
      </c>
      <c r="AW145">
        <v>1.9824000000000001E-2</v>
      </c>
      <c r="AX145">
        <v>25.39507</v>
      </c>
      <c r="AY145">
        <v>5.7293839999999996</v>
      </c>
      <c r="AZ145">
        <v>172.40131700000001</v>
      </c>
      <c r="BA145">
        <v>214.56347199999999</v>
      </c>
      <c r="BB145">
        <v>73.038808000000003</v>
      </c>
      <c r="BC145">
        <v>20.691706</v>
      </c>
      <c r="BD145">
        <v>5.9334360000000004</v>
      </c>
      <c r="BE145">
        <v>0.47140500000000002</v>
      </c>
    </row>
    <row r="146" spans="1:58" x14ac:dyDescent="0.25">
      <c r="A146" t="s">
        <v>438</v>
      </c>
      <c r="B146" s="29">
        <v>3</v>
      </c>
      <c r="C146" t="s">
        <v>28</v>
      </c>
      <c r="D146">
        <v>15</v>
      </c>
      <c r="E146" t="s">
        <v>1</v>
      </c>
      <c r="F146" t="s">
        <v>398</v>
      </c>
      <c r="G146" t="s">
        <v>245</v>
      </c>
      <c r="H146">
        <v>33.864260000000002</v>
      </c>
      <c r="I146">
        <v>22.805250000000001</v>
      </c>
      <c r="J146" t="s">
        <v>51</v>
      </c>
      <c r="K146" s="29">
        <v>4411</v>
      </c>
      <c r="L146" s="29">
        <v>658</v>
      </c>
      <c r="M146" s="29">
        <f t="shared" si="17"/>
        <v>14.917252323736113</v>
      </c>
      <c r="N146" s="29">
        <v>5.3797894736842676E-2</v>
      </c>
      <c r="O146" s="29">
        <v>0.4979232959475729</v>
      </c>
      <c r="P146" s="29">
        <v>23.119364825523622</v>
      </c>
      <c r="Q146" s="29">
        <f t="shared" si="15"/>
        <v>1.7971930062546413</v>
      </c>
      <c r="R146" s="29">
        <v>1.1834430712888797</v>
      </c>
      <c r="S146" s="29">
        <f t="shared" si="16"/>
        <v>0.51506102935643638</v>
      </c>
      <c r="U146" s="29">
        <v>7.2857000000000003</v>
      </c>
      <c r="V146" s="29">
        <v>55</v>
      </c>
      <c r="W146" s="29">
        <f t="shared" si="12"/>
        <v>1.6666666666666667</v>
      </c>
      <c r="X146" s="29">
        <f t="shared" si="13"/>
        <v>7</v>
      </c>
      <c r="Y146" s="29">
        <f t="shared" si="14"/>
        <v>8.6666666666666661</v>
      </c>
      <c r="Z146" s="29">
        <v>83</v>
      </c>
      <c r="AA146" s="29" t="s">
        <v>2275</v>
      </c>
      <c r="AC146">
        <v>7231</v>
      </c>
      <c r="AD146">
        <v>306.45035000000001</v>
      </c>
      <c r="AE146">
        <v>23.595991999999999</v>
      </c>
      <c r="AF146">
        <v>72.2</v>
      </c>
      <c r="AG146">
        <v>169.30032499999999</v>
      </c>
      <c r="AH146">
        <v>16.930032000000001</v>
      </c>
      <c r="AI146">
        <v>4.2217999999999999E-2</v>
      </c>
      <c r="AJ146">
        <v>5.1508999999999999E-2</v>
      </c>
      <c r="AK146">
        <v>1.2200850000000001</v>
      </c>
      <c r="AL146">
        <v>2.7824999999999999E-2</v>
      </c>
      <c r="AM146">
        <v>1.7500000000000002E-2</v>
      </c>
      <c r="AN146">
        <v>25</v>
      </c>
      <c r="AO146">
        <v>8.1578999999999999E-2</v>
      </c>
      <c r="AP146">
        <v>4.8947570000000002</v>
      </c>
      <c r="AQ146">
        <v>11.976214000000001</v>
      </c>
      <c r="AR146">
        <v>0.44827299999999998</v>
      </c>
      <c r="AS146">
        <v>0.25434699999999999</v>
      </c>
      <c r="AT146">
        <v>34.64</v>
      </c>
      <c r="AU146">
        <v>20.033055999999998</v>
      </c>
      <c r="AV146">
        <v>1.3325999999999999E-2</v>
      </c>
      <c r="AW146">
        <v>8.7539999999999996E-3</v>
      </c>
      <c r="AX146">
        <v>82.835819999999998</v>
      </c>
      <c r="AY146">
        <v>27.673531000000001</v>
      </c>
      <c r="AZ146">
        <v>1020.678487</v>
      </c>
      <c r="BA146">
        <v>450.17739699999998</v>
      </c>
      <c r="BB146">
        <v>11.347676</v>
      </c>
      <c r="BC146">
        <v>14.991561000000001</v>
      </c>
      <c r="BD146">
        <v>8.8376210000000004</v>
      </c>
      <c r="BE146">
        <v>2.8528739999999999</v>
      </c>
    </row>
    <row r="147" spans="1:58" x14ac:dyDescent="0.25">
      <c r="A147" t="s">
        <v>438</v>
      </c>
      <c r="B147" s="29">
        <v>3</v>
      </c>
      <c r="C147" t="s">
        <v>34</v>
      </c>
      <c r="D147">
        <v>15</v>
      </c>
      <c r="E147" t="s">
        <v>7</v>
      </c>
      <c r="F147" t="s">
        <v>398</v>
      </c>
      <c r="G147" t="s">
        <v>245</v>
      </c>
      <c r="H147">
        <v>33.864260000000002</v>
      </c>
      <c r="I147">
        <v>22.805250000000001</v>
      </c>
      <c r="J147" t="s">
        <v>51</v>
      </c>
      <c r="K147" s="29">
        <v>1902</v>
      </c>
      <c r="L147" s="29">
        <v>41</v>
      </c>
      <c r="M147" s="29">
        <f t="shared" si="17"/>
        <v>2.1556256572029442</v>
      </c>
      <c r="N147" s="29">
        <v>0.31772500000000237</v>
      </c>
      <c r="O147" s="29">
        <v>2.0965191408318859E-2</v>
      </c>
      <c r="P147" s="29">
        <v>9.9689485146556169</v>
      </c>
      <c r="Q147" s="29">
        <f t="shared" si="15"/>
        <v>14.947609317122646</v>
      </c>
      <c r="R147" s="29">
        <v>0.88657066191723188</v>
      </c>
      <c r="S147" s="29">
        <f t="shared" si="16"/>
        <v>0.21818861998478856</v>
      </c>
      <c r="U147" s="29">
        <v>7.2857000000000003</v>
      </c>
      <c r="V147" s="29">
        <v>55</v>
      </c>
      <c r="W147" s="29">
        <f t="shared" si="12"/>
        <v>1.6666666666666667</v>
      </c>
      <c r="X147" s="29">
        <f t="shared" si="13"/>
        <v>7</v>
      </c>
      <c r="Y147" s="29">
        <f t="shared" si="14"/>
        <v>8.6666666666666661</v>
      </c>
      <c r="Z147" s="29">
        <v>83</v>
      </c>
      <c r="AA147" s="29" t="s">
        <v>2275</v>
      </c>
      <c r="AC147">
        <v>3167</v>
      </c>
      <c r="AD147">
        <v>306.45035000000001</v>
      </c>
      <c r="AE147">
        <v>10.334464000000001</v>
      </c>
      <c r="AF147">
        <v>31.48</v>
      </c>
      <c r="AG147">
        <v>53.661062000000001</v>
      </c>
      <c r="AH147">
        <v>5.3661060000000003</v>
      </c>
      <c r="AI147">
        <v>9.6767000000000006E-2</v>
      </c>
      <c r="AJ147">
        <v>9.0943999999999997E-2</v>
      </c>
      <c r="AK147">
        <v>0.93982699999999997</v>
      </c>
      <c r="AL147">
        <v>7.5287999999999994E-2</v>
      </c>
      <c r="AM147">
        <v>5.7500000000000002E-2</v>
      </c>
      <c r="AN147">
        <v>3</v>
      </c>
      <c r="AO147">
        <v>9.7900000000000001E-3</v>
      </c>
      <c r="AP147">
        <v>0.58737099999999998</v>
      </c>
      <c r="AQ147">
        <v>4.2942850000000004</v>
      </c>
      <c r="AR147">
        <v>1.9366669999999999</v>
      </c>
      <c r="AS147">
        <v>1.425727</v>
      </c>
      <c r="AT147">
        <v>45.333333000000003</v>
      </c>
      <c r="AU147">
        <v>26.407070000000001</v>
      </c>
      <c r="AV147">
        <v>4.3684000000000001E-2</v>
      </c>
      <c r="AW147">
        <v>1.4801E-2</v>
      </c>
      <c r="AX147">
        <v>25.095434000000001</v>
      </c>
      <c r="AY147">
        <v>4.8639910000000004</v>
      </c>
      <c r="AZ147">
        <v>61.081826999999997</v>
      </c>
      <c r="BA147">
        <v>5.5617999999999999</v>
      </c>
      <c r="BB147">
        <v>40.387675000000002</v>
      </c>
      <c r="BC147">
        <v>9.5899590000000003</v>
      </c>
      <c r="BD147">
        <v>6.2808070000000003</v>
      </c>
      <c r="BE147">
        <v>0.76376299999999997</v>
      </c>
    </row>
    <row r="148" spans="1:58" x14ac:dyDescent="0.25">
      <c r="A148" t="s">
        <v>439</v>
      </c>
      <c r="B148" s="29">
        <v>3</v>
      </c>
      <c r="C148" t="s">
        <v>8</v>
      </c>
      <c r="D148">
        <v>1</v>
      </c>
      <c r="E148" t="s">
        <v>1</v>
      </c>
      <c r="F148" t="s">
        <v>398</v>
      </c>
      <c r="G148" t="s">
        <v>245</v>
      </c>
      <c r="H148">
        <v>33.864260000000002</v>
      </c>
      <c r="I148">
        <v>22.805250000000001</v>
      </c>
      <c r="J148" t="s">
        <v>51</v>
      </c>
      <c r="K148" s="29">
        <v>956</v>
      </c>
      <c r="L148" s="29">
        <v>336</v>
      </c>
      <c r="M148" s="29">
        <f t="shared" si="17"/>
        <v>35.146443514644346</v>
      </c>
      <c r="N148" s="29">
        <v>0.4571242424242446</v>
      </c>
      <c r="O148" s="29">
        <v>0.17221788085572018</v>
      </c>
      <c r="P148" s="29">
        <v>4.8423615911196611</v>
      </c>
      <c r="Q148" s="29">
        <f t="shared" si="15"/>
        <v>20.074196240658601</v>
      </c>
      <c r="R148" s="29">
        <v>1.210270752103247</v>
      </c>
      <c r="S148" s="29">
        <f t="shared" si="16"/>
        <v>0.54188871017080364</v>
      </c>
      <c r="U148" s="29">
        <v>7.2857000000000003</v>
      </c>
      <c r="V148" s="29">
        <v>55</v>
      </c>
      <c r="W148" s="29">
        <f t="shared" si="12"/>
        <v>1.6666666666666667</v>
      </c>
      <c r="X148" s="29">
        <f t="shared" si="13"/>
        <v>7</v>
      </c>
      <c r="Y148" s="29">
        <f t="shared" si="14"/>
        <v>8.6666666666666661</v>
      </c>
      <c r="Z148" s="29">
        <v>83</v>
      </c>
      <c r="AA148" s="29" t="s">
        <v>2275</v>
      </c>
      <c r="AC148">
        <v>1707</v>
      </c>
      <c r="AD148">
        <v>344.70837499999999</v>
      </c>
      <c r="AE148">
        <v>4.9520119999999999</v>
      </c>
      <c r="AF148">
        <v>16.25</v>
      </c>
      <c r="AG148">
        <v>22.819893</v>
      </c>
      <c r="AH148">
        <v>2.2819889999999998</v>
      </c>
      <c r="AI148">
        <v>0.202012</v>
      </c>
      <c r="AJ148">
        <v>0.65148499999999998</v>
      </c>
      <c r="AK148">
        <v>3.224977</v>
      </c>
      <c r="AL148">
        <v>8.9624999999999996E-2</v>
      </c>
      <c r="AM148">
        <v>5.7500000000000002E-2</v>
      </c>
      <c r="AN148">
        <v>12</v>
      </c>
      <c r="AO148">
        <v>3.4812000000000003E-2</v>
      </c>
      <c r="AP148">
        <v>2.0887220000000002</v>
      </c>
      <c r="AQ148">
        <v>30.169889000000001</v>
      </c>
      <c r="AR148">
        <v>2.9112879999999999</v>
      </c>
      <c r="AS148">
        <v>1.6231549999999999</v>
      </c>
      <c r="AT148">
        <v>42.916666999999997</v>
      </c>
      <c r="AU148">
        <v>24.970739999999999</v>
      </c>
      <c r="AV148">
        <v>6.9454000000000002E-2</v>
      </c>
      <c r="AW148">
        <v>3.0232999999999999E-2</v>
      </c>
      <c r="AX148">
        <v>14.604221000000001</v>
      </c>
      <c r="AY148">
        <v>1.9077189999999999</v>
      </c>
      <c r="AZ148">
        <v>47.280517000000003</v>
      </c>
      <c r="BA148">
        <v>21.286919000000001</v>
      </c>
      <c r="BB148">
        <v>23.524957000000001</v>
      </c>
      <c r="BC148">
        <v>21.860309000000001</v>
      </c>
      <c r="BD148">
        <v>9.1510510000000007</v>
      </c>
      <c r="BE148">
        <v>1</v>
      </c>
    </row>
    <row r="149" spans="1:58" x14ac:dyDescent="0.25">
      <c r="A149" t="s">
        <v>439</v>
      </c>
      <c r="B149" s="29">
        <v>3</v>
      </c>
      <c r="C149" t="s">
        <v>17</v>
      </c>
      <c r="D149">
        <v>8</v>
      </c>
      <c r="E149" t="s">
        <v>1</v>
      </c>
      <c r="F149" t="s">
        <v>398</v>
      </c>
      <c r="G149" t="s">
        <v>245</v>
      </c>
      <c r="H149">
        <v>33.864260000000002</v>
      </c>
      <c r="I149">
        <v>22.805250000000001</v>
      </c>
      <c r="J149" t="s">
        <v>51</v>
      </c>
      <c r="K149" s="29">
        <v>2689</v>
      </c>
      <c r="L149" s="29">
        <v>905</v>
      </c>
      <c r="M149" s="29">
        <f t="shared" si="17"/>
        <v>33.655634064708067</v>
      </c>
      <c r="N149" s="29">
        <v>0.12191216814159452</v>
      </c>
      <c r="O149" s="29">
        <v>0.57237119225577593</v>
      </c>
      <c r="P149" s="29">
        <v>13.620408282971516</v>
      </c>
      <c r="Q149" s="29">
        <f t="shared" si="15"/>
        <v>11.296149548806747</v>
      </c>
      <c r="R149" s="29">
        <v>1.583024408630574</v>
      </c>
      <c r="S149" s="29">
        <f t="shared" si="16"/>
        <v>0.9146423666981307</v>
      </c>
      <c r="U149" s="29">
        <v>7.2857000000000003</v>
      </c>
      <c r="V149" s="29">
        <v>55</v>
      </c>
      <c r="W149" s="29">
        <f t="shared" si="12"/>
        <v>1.6666666666666667</v>
      </c>
      <c r="X149" s="29">
        <f t="shared" si="13"/>
        <v>7</v>
      </c>
      <c r="Y149" s="29">
        <f t="shared" si="14"/>
        <v>8.6666666666666661</v>
      </c>
      <c r="Z149" s="29">
        <v>83</v>
      </c>
      <c r="AA149" s="29" t="s">
        <v>2275</v>
      </c>
      <c r="AC149">
        <v>4557</v>
      </c>
      <c r="AD149">
        <v>344.70837499999999</v>
      </c>
      <c r="AE149">
        <v>13.21987</v>
      </c>
      <c r="AF149">
        <v>44.82</v>
      </c>
      <c r="AG149">
        <v>90.084558000000001</v>
      </c>
      <c r="AH149">
        <v>9.0084560000000007</v>
      </c>
      <c r="AI149">
        <v>7.5610999999999998E-2</v>
      </c>
      <c r="AJ149">
        <v>0.141679</v>
      </c>
      <c r="AK149">
        <v>1.8737790000000001</v>
      </c>
      <c r="AL149">
        <v>3.5913E-2</v>
      </c>
      <c r="AM149">
        <v>1.7500000000000002E-2</v>
      </c>
      <c r="AN149">
        <v>34</v>
      </c>
      <c r="AO149">
        <v>9.8633999999999999E-2</v>
      </c>
      <c r="AP149">
        <v>5.9180460000000004</v>
      </c>
      <c r="AQ149">
        <v>28.944481</v>
      </c>
      <c r="AR149">
        <v>0.84086899999999998</v>
      </c>
      <c r="AS149">
        <v>0.71573200000000003</v>
      </c>
      <c r="AT149">
        <v>38.794117999999997</v>
      </c>
      <c r="AU149">
        <v>27.339369999999999</v>
      </c>
      <c r="AV149">
        <v>2.2249000000000001E-2</v>
      </c>
      <c r="AW149">
        <v>1.4083E-2</v>
      </c>
      <c r="AX149">
        <v>55.766967000000001</v>
      </c>
      <c r="AY149">
        <v>32.416376999999997</v>
      </c>
      <c r="AZ149">
        <v>290.60445199999998</v>
      </c>
      <c r="BA149">
        <v>196.59771900000001</v>
      </c>
      <c r="BB149">
        <v>8.8349469999999997</v>
      </c>
      <c r="BC149">
        <v>13.798239000000001</v>
      </c>
      <c r="BD149">
        <v>10.562289</v>
      </c>
      <c r="BE149">
        <v>3.2998319999999999</v>
      </c>
    </row>
    <row r="150" spans="1:58" x14ac:dyDescent="0.25">
      <c r="A150" t="s">
        <v>439</v>
      </c>
      <c r="B150" s="29">
        <v>3</v>
      </c>
      <c r="C150" t="s">
        <v>4</v>
      </c>
      <c r="D150">
        <v>12</v>
      </c>
      <c r="E150" t="s">
        <v>1</v>
      </c>
      <c r="F150" t="s">
        <v>398</v>
      </c>
      <c r="G150" t="s">
        <v>245</v>
      </c>
      <c r="H150">
        <v>33.864260000000002</v>
      </c>
      <c r="I150">
        <v>22.805250000000001</v>
      </c>
      <c r="J150" t="s">
        <v>51</v>
      </c>
      <c r="K150" s="29">
        <v>3579</v>
      </c>
      <c r="L150" s="29">
        <v>13</v>
      </c>
      <c r="M150" s="29">
        <f t="shared" si="17"/>
        <v>0.36322995250069851</v>
      </c>
      <c r="N150" s="29">
        <v>0.10238749999999186</v>
      </c>
      <c r="O150" s="29">
        <v>1.0130463579748245E-2</v>
      </c>
      <c r="P150" s="29">
        <v>18.128464575959487</v>
      </c>
      <c r="Q150" s="29">
        <f t="shared" si="15"/>
        <v>6.7880932558187759</v>
      </c>
      <c r="R150" s="29">
        <v>0.6677022943198806</v>
      </c>
      <c r="S150" s="29">
        <f t="shared" si="16"/>
        <v>6.7974761256273109E-4</v>
      </c>
      <c r="U150" s="29">
        <v>7.2857000000000003</v>
      </c>
      <c r="V150" s="29">
        <v>55</v>
      </c>
      <c r="W150" s="29">
        <f t="shared" si="12"/>
        <v>1.6666666666666667</v>
      </c>
      <c r="X150" s="29">
        <f t="shared" si="13"/>
        <v>7</v>
      </c>
      <c r="Y150" s="29">
        <f t="shared" si="14"/>
        <v>8.6666666666666661</v>
      </c>
      <c r="Z150" s="29">
        <v>83</v>
      </c>
      <c r="AA150" s="29" t="s">
        <v>2275</v>
      </c>
      <c r="AC150">
        <v>6292</v>
      </c>
      <c r="AD150">
        <v>344.70837499999999</v>
      </c>
      <c r="AE150">
        <v>18.25311</v>
      </c>
      <c r="AF150">
        <v>62.9</v>
      </c>
      <c r="AG150">
        <v>154.79719</v>
      </c>
      <c r="AH150">
        <v>15.479718999999999</v>
      </c>
      <c r="AI150">
        <v>5.4769999999999999E-2</v>
      </c>
      <c r="AJ150">
        <v>3.7220000000000003E-2</v>
      </c>
      <c r="AK150">
        <v>0.67957800000000002</v>
      </c>
      <c r="AL150">
        <v>4.4624999999999998E-2</v>
      </c>
      <c r="AM150">
        <v>3.2500000000000001E-2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8" x14ac:dyDescent="0.25">
      <c r="A151" t="s">
        <v>440</v>
      </c>
      <c r="B151" s="29">
        <v>3</v>
      </c>
      <c r="C151" t="s">
        <v>3</v>
      </c>
      <c r="D151">
        <v>4</v>
      </c>
      <c r="E151" t="s">
        <v>1</v>
      </c>
      <c r="F151" t="s">
        <v>398</v>
      </c>
      <c r="G151" t="s">
        <v>245</v>
      </c>
      <c r="H151">
        <v>33.864260000000002</v>
      </c>
      <c r="I151">
        <v>22.805250000000001</v>
      </c>
      <c r="J151" t="s">
        <v>51</v>
      </c>
      <c r="K151" s="29">
        <v>6619</v>
      </c>
      <c r="L151" s="29">
        <v>536</v>
      </c>
      <c r="M151" s="29">
        <f t="shared" si="17"/>
        <v>8.0978999848919777</v>
      </c>
      <c r="N151" s="29">
        <v>4.1459705882353481E-2</v>
      </c>
      <c r="O151" s="29">
        <v>0.40303964798618974</v>
      </c>
      <c r="P151" s="29">
        <v>31.384934470830469</v>
      </c>
      <c r="Q151" s="29">
        <f t="shared" si="15"/>
        <v>6.4683766390522059</v>
      </c>
      <c r="R151" s="29">
        <v>0.98196178557417912</v>
      </c>
      <c r="S151" s="29">
        <f t="shared" si="16"/>
        <v>0.3135797436417358</v>
      </c>
      <c r="U151" s="29">
        <v>7.2857000000000003</v>
      </c>
      <c r="V151" s="29">
        <v>55</v>
      </c>
      <c r="W151" s="29">
        <f t="shared" si="12"/>
        <v>1.6666666666666667</v>
      </c>
      <c r="X151" s="29">
        <f t="shared" si="13"/>
        <v>7</v>
      </c>
      <c r="Y151" s="29">
        <f t="shared" si="14"/>
        <v>8.6666666666666661</v>
      </c>
      <c r="Z151" s="29">
        <v>83</v>
      </c>
      <c r="AA151" s="29" t="s">
        <v>2275</v>
      </c>
      <c r="AC151">
        <v>11801</v>
      </c>
      <c r="AD151">
        <v>382.12214999999998</v>
      </c>
      <c r="AE151">
        <v>30.882795000000002</v>
      </c>
      <c r="AF151">
        <v>117.96</v>
      </c>
      <c r="AG151">
        <v>321.54386699999998</v>
      </c>
      <c r="AH151">
        <v>32.154387</v>
      </c>
      <c r="AI151">
        <v>3.2378999999999998E-2</v>
      </c>
      <c r="AJ151">
        <v>3.2858999999999999E-2</v>
      </c>
      <c r="AK151">
        <v>1.0148200000000001</v>
      </c>
      <c r="AL151">
        <v>2.4863E-2</v>
      </c>
      <c r="AM151">
        <v>1.7500000000000002E-2</v>
      </c>
      <c r="AN151">
        <v>9</v>
      </c>
      <c r="AO151">
        <v>2.3553000000000001E-2</v>
      </c>
      <c r="AP151">
        <v>1.4131609999999999</v>
      </c>
      <c r="AQ151">
        <v>1.355817</v>
      </c>
      <c r="AR151">
        <v>0.14407200000000001</v>
      </c>
      <c r="AS151">
        <v>8.7042999999999995E-2</v>
      </c>
      <c r="AT151">
        <v>17.777778000000001</v>
      </c>
      <c r="AU151">
        <v>6.3987850000000002</v>
      </c>
      <c r="AV151">
        <v>8.5869999999999991E-3</v>
      </c>
      <c r="AW151">
        <v>5.3070000000000001E-3</v>
      </c>
      <c r="AX151">
        <v>137.862829</v>
      </c>
      <c r="AY151">
        <v>45.852601</v>
      </c>
      <c r="AZ151">
        <v>538.66887799999995</v>
      </c>
      <c r="BA151">
        <v>182.656396</v>
      </c>
      <c r="BB151">
        <v>32.385466000000001</v>
      </c>
      <c r="BC151">
        <v>31.265861000000001</v>
      </c>
      <c r="BD151">
        <v>6.116708</v>
      </c>
      <c r="BE151">
        <v>0.88063100000000005</v>
      </c>
    </row>
    <row r="152" spans="1:58" x14ac:dyDescent="0.25">
      <c r="A152" t="s">
        <v>440</v>
      </c>
      <c r="B152" s="29">
        <v>3</v>
      </c>
      <c r="C152" t="s">
        <v>17</v>
      </c>
      <c r="D152">
        <v>8</v>
      </c>
      <c r="E152" t="s">
        <v>1</v>
      </c>
      <c r="F152" t="s">
        <v>398</v>
      </c>
      <c r="G152" t="s">
        <v>245</v>
      </c>
      <c r="H152">
        <v>33.864260000000002</v>
      </c>
      <c r="I152">
        <v>22.805250000000001</v>
      </c>
      <c r="J152" t="s">
        <v>50</v>
      </c>
      <c r="K152" s="29">
        <v>976</v>
      </c>
      <c r="L152" s="29">
        <v>422</v>
      </c>
      <c r="M152" s="29">
        <f t="shared" si="17"/>
        <v>43.23770491803279</v>
      </c>
      <c r="N152" s="29">
        <v>0.48701158536584932</v>
      </c>
      <c r="O152" s="29">
        <v>0.19914900253435258</v>
      </c>
      <c r="P152" s="29">
        <v>4.627843487464955</v>
      </c>
      <c r="Q152" s="29">
        <f>ABS(P152-$P$155)</f>
        <v>20.288714344313309</v>
      </c>
      <c r="R152" s="29">
        <v>1.5701249898123733</v>
      </c>
      <c r="S152" s="29">
        <f>ABS(R152-$R$155)</f>
        <v>0.90174294787992992</v>
      </c>
      <c r="U152" s="29">
        <v>7.2857000000000003</v>
      </c>
      <c r="V152" s="29">
        <v>55</v>
      </c>
      <c r="W152" s="29">
        <f t="shared" si="12"/>
        <v>1.6666666666666667</v>
      </c>
      <c r="X152" s="29">
        <f t="shared" si="13"/>
        <v>7</v>
      </c>
      <c r="Y152" s="29">
        <f t="shared" si="14"/>
        <v>8.6666666666666661</v>
      </c>
      <c r="Z152" s="29">
        <v>83</v>
      </c>
      <c r="AA152" s="29" t="s">
        <v>2275</v>
      </c>
      <c r="AC152">
        <v>1851</v>
      </c>
      <c r="AD152">
        <v>382.12214999999998</v>
      </c>
      <c r="AE152">
        <v>4.8440009999999996</v>
      </c>
      <c r="AF152">
        <v>17.45</v>
      </c>
      <c r="AG152">
        <v>24.577784999999999</v>
      </c>
      <c r="AH152">
        <v>2.4577779999999998</v>
      </c>
      <c r="AI152">
        <v>0.20579</v>
      </c>
      <c r="AJ152">
        <v>0.66822199999999998</v>
      </c>
      <c r="AK152">
        <v>3.2471079999999999</v>
      </c>
      <c r="AL152">
        <v>8.8236999999999996E-2</v>
      </c>
      <c r="AM152">
        <v>7.2499999999999995E-2</v>
      </c>
      <c r="AN152">
        <v>14</v>
      </c>
      <c r="AO152">
        <v>3.6637000000000003E-2</v>
      </c>
      <c r="AP152">
        <v>2.1982499999999998</v>
      </c>
      <c r="AQ152">
        <v>27.228525000000001</v>
      </c>
      <c r="AR152">
        <v>2.3359890000000001</v>
      </c>
      <c r="AS152">
        <v>1.9067799999999999</v>
      </c>
      <c r="AT152">
        <v>36</v>
      </c>
      <c r="AU152">
        <v>24.772814</v>
      </c>
      <c r="AV152">
        <v>6.6742999999999997E-2</v>
      </c>
      <c r="AW152">
        <v>3.0974999999999999E-2</v>
      </c>
      <c r="AX152">
        <v>16.112393999999998</v>
      </c>
      <c r="AY152">
        <v>2.7884540000000002</v>
      </c>
      <c r="AZ152">
        <v>83.510088999999994</v>
      </c>
      <c r="BA152">
        <v>127.905872</v>
      </c>
      <c r="BB152">
        <v>26.073971</v>
      </c>
      <c r="BC152">
        <v>24.502609</v>
      </c>
      <c r="BD152">
        <v>8.5618440000000007</v>
      </c>
      <c r="BE152">
        <v>0.92581999999999998</v>
      </c>
    </row>
    <row r="154" spans="1:58" s="29" customFormat="1" x14ac:dyDescent="0.25">
      <c r="P154" s="10" t="s">
        <v>2140</v>
      </c>
      <c r="Q154" s="10" t="s">
        <v>2141</v>
      </c>
      <c r="R154" s="10" t="s">
        <v>2142</v>
      </c>
      <c r="S154" s="10" t="s">
        <v>2143</v>
      </c>
      <c r="AB154" s="31"/>
      <c r="BF154" s="31"/>
    </row>
    <row r="155" spans="1:58" x14ac:dyDescent="0.25">
      <c r="O155" s="10"/>
      <c r="P155" s="19">
        <f>MEDIAN(P3:P152)</f>
        <v>24.916557831778263</v>
      </c>
      <c r="Q155" s="29">
        <f t="shared" ref="Q155:S155" si="18">MEDIAN(Q3:Q152)</f>
        <v>7.8130776748026776</v>
      </c>
      <c r="R155" s="29">
        <f t="shared" si="18"/>
        <v>0.66838204193244333</v>
      </c>
      <c r="S155" s="29">
        <f t="shared" si="18"/>
        <v>0.21633356074070739</v>
      </c>
    </row>
    <row r="156" spans="1:58" s="29" customFormat="1" x14ac:dyDescent="0.25">
      <c r="O156" s="10"/>
      <c r="AB156" s="31"/>
      <c r="BF156" s="31"/>
    </row>
    <row r="157" spans="1:58" x14ac:dyDescent="0.25">
      <c r="J157" s="10"/>
      <c r="K157" s="10"/>
      <c r="L157" s="10"/>
      <c r="M157" s="10"/>
      <c r="N157" s="10"/>
      <c r="O157" s="10" t="s">
        <v>1116</v>
      </c>
      <c r="P157" s="10" t="s">
        <v>1969</v>
      </c>
      <c r="Q157" s="10"/>
      <c r="R157" s="10"/>
      <c r="S157" s="10"/>
      <c r="U157" s="10"/>
      <c r="AB157" s="35"/>
    </row>
    <row r="158" spans="1:58" x14ac:dyDescent="0.25">
      <c r="K158" s="10"/>
      <c r="L158" s="10"/>
      <c r="M158" s="10"/>
      <c r="N158" s="10"/>
      <c r="O158" s="10" t="s">
        <v>1650</v>
      </c>
      <c r="P158" s="10" t="s">
        <v>1614</v>
      </c>
      <c r="Q158" s="10"/>
      <c r="R158" s="10" t="s">
        <v>1615</v>
      </c>
      <c r="S158" s="10"/>
      <c r="U158" s="10"/>
      <c r="AC158" s="10"/>
    </row>
    <row r="159" spans="1:58" x14ac:dyDescent="0.25">
      <c r="A159" s="2"/>
      <c r="B159" s="2"/>
      <c r="C159" s="2"/>
      <c r="D159" s="2"/>
      <c r="L159" s="29">
        <f>COUNTIF(M3:M24, "&gt;3.92475363")</f>
        <v>0</v>
      </c>
      <c r="M159" s="29">
        <f>COUNT(M3:M24)</f>
        <v>22</v>
      </c>
      <c r="N159" s="29">
        <v>1</v>
      </c>
      <c r="O159" s="10" t="s">
        <v>614</v>
      </c>
      <c r="P159" s="19">
        <f>MEDIAN(P3:P24)</f>
        <v>28.491888121014288</v>
      </c>
      <c r="R159" s="26">
        <f>MEDIAN(R3:R24)</f>
        <v>0.47219330463782067</v>
      </c>
    </row>
    <row r="160" spans="1:58" x14ac:dyDescent="0.25">
      <c r="A160" s="2"/>
      <c r="B160" s="2"/>
      <c r="C160" s="2"/>
      <c r="D160" s="2"/>
      <c r="L160" s="29">
        <f>COUNTIF(M25:M95, "&gt;3.92475363")</f>
        <v>26</v>
      </c>
      <c r="M160" s="29">
        <f>COUNT(M25:M95)</f>
        <v>71</v>
      </c>
      <c r="N160" s="29">
        <v>2</v>
      </c>
      <c r="O160" s="10" t="s">
        <v>615</v>
      </c>
      <c r="P160" s="19">
        <f>MEDIAN(P25:P95)</f>
        <v>27.330935353445511</v>
      </c>
      <c r="R160" s="26">
        <f>MEDIAN(R25:R95)</f>
        <v>0.7205178904525007</v>
      </c>
    </row>
    <row r="161" spans="1:21" x14ac:dyDescent="0.25">
      <c r="A161" s="2"/>
      <c r="B161" s="2"/>
      <c r="C161" s="2"/>
      <c r="D161" s="2"/>
      <c r="L161" s="29">
        <f>COUNTIF(M96:M152, "&gt;3.92475363")</f>
        <v>26</v>
      </c>
      <c r="M161" s="29">
        <f>COUNT(M96:M152)</f>
        <v>57</v>
      </c>
      <c r="N161" s="29">
        <v>3</v>
      </c>
      <c r="O161" s="10" t="s">
        <v>616</v>
      </c>
      <c r="P161" s="19">
        <f>MEDIAN(P96:P152)</f>
        <v>17.306312147524679</v>
      </c>
      <c r="R161" s="26">
        <f>MEDIAN(R96:R152)</f>
        <v>0.7638309591317175</v>
      </c>
    </row>
    <row r="162" spans="1:21" x14ac:dyDescent="0.25">
      <c r="A162" s="2"/>
      <c r="B162" s="2"/>
      <c r="C162" s="2"/>
      <c r="D162" s="2"/>
      <c r="L162" s="26"/>
    </row>
    <row r="163" spans="1:21" x14ac:dyDescent="0.25">
      <c r="A163" s="2"/>
      <c r="B163" s="2"/>
      <c r="C163" s="2"/>
      <c r="D163" s="2"/>
      <c r="L163" s="26"/>
      <c r="M163" s="26">
        <f>L159/M159*100</f>
        <v>0</v>
      </c>
    </row>
    <row r="164" spans="1:21" x14ac:dyDescent="0.25">
      <c r="A164" s="2"/>
      <c r="B164" s="2"/>
      <c r="C164" s="2"/>
      <c r="D164" s="2"/>
      <c r="L164" s="26"/>
      <c r="M164" s="29">
        <f t="shared" ref="M164:M165" si="19">L160/M160*100</f>
        <v>36.619718309859159</v>
      </c>
    </row>
    <row r="165" spans="1:21" x14ac:dyDescent="0.25">
      <c r="A165" s="2"/>
      <c r="B165" s="2"/>
      <c r="C165" s="2"/>
      <c r="D165" s="2"/>
      <c r="L165" s="10"/>
      <c r="M165" s="29">
        <f t="shared" si="19"/>
        <v>45.614035087719294</v>
      </c>
      <c r="O165" s="10"/>
      <c r="P165" s="10"/>
      <c r="Q165" s="10"/>
    </row>
    <row r="166" spans="1:21" x14ac:dyDescent="0.25">
      <c r="A166" s="2"/>
      <c r="B166" s="2"/>
      <c r="C166" s="2"/>
      <c r="D166" s="2"/>
      <c r="K166" s="29"/>
      <c r="L166" s="10"/>
      <c r="M166" s="10"/>
      <c r="N166" s="29"/>
      <c r="O166" s="10"/>
      <c r="P166" s="10"/>
      <c r="Q166" s="10"/>
      <c r="R166" s="10"/>
      <c r="S166" s="10"/>
      <c r="U166" s="10"/>
    </row>
    <row r="167" spans="1:21" x14ac:dyDescent="0.25">
      <c r="A167" s="2"/>
      <c r="B167" s="2"/>
      <c r="C167" s="2"/>
      <c r="D167" s="2"/>
      <c r="L167" s="10"/>
      <c r="O167" s="10"/>
      <c r="P167" s="26"/>
      <c r="R167" s="26"/>
    </row>
    <row r="168" spans="1:21" x14ac:dyDescent="0.25">
      <c r="L168" s="10"/>
      <c r="O168" s="10"/>
      <c r="P168" s="26"/>
      <c r="R168" s="26"/>
    </row>
    <row r="169" spans="1:21" x14ac:dyDescent="0.25">
      <c r="L169" s="10"/>
      <c r="O169" s="10"/>
      <c r="P169" s="26"/>
      <c r="R169" s="26"/>
    </row>
    <row r="270" spans="22:27" x14ac:dyDescent="0.25">
      <c r="V270" s="10"/>
      <c r="W270" s="10"/>
      <c r="X270" s="10"/>
      <c r="Y270" s="10"/>
      <c r="Z270" s="10"/>
      <c r="AA270" s="10"/>
    </row>
    <row r="280" spans="22:27" x14ac:dyDescent="0.25">
      <c r="V280" s="10"/>
      <c r="W280" s="10"/>
      <c r="X280" s="10"/>
      <c r="Y280" s="10"/>
      <c r="Z280" s="10"/>
      <c r="AA280" s="10"/>
    </row>
  </sheetData>
  <pageMargins left="0.7" right="0.7" top="0.75" bottom="0.75" header="0.3" footer="0.3"/>
  <pageSetup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I280"/>
  <sheetViews>
    <sheetView workbookViewId="0">
      <pane xSplit="3" ySplit="2" topLeftCell="J84" activePane="bottomRight" state="frozen"/>
      <selection pane="topRight" activeCell="D1" sqref="D1"/>
      <selection pane="bottomLeft" activeCell="A3" sqref="A3"/>
      <selection pane="bottomRight" activeCell="R103" sqref="R103:R107"/>
    </sheetView>
  </sheetViews>
  <sheetFormatPr defaultColWidth="8.85546875" defaultRowHeight="15" x14ac:dyDescent="0.25"/>
  <cols>
    <col min="1" max="1" width="11.7109375" bestFit="1" customWidth="1"/>
    <col min="2" max="3" width="11.7109375" style="29" customWidth="1"/>
    <col min="6" max="6" width="15.28515625" bestFit="1" customWidth="1"/>
    <col min="11" max="11" width="8.85546875" style="14"/>
    <col min="12" max="12" width="10.28515625" style="14" bestFit="1" customWidth="1"/>
    <col min="13" max="13" width="8.85546875" style="29"/>
    <col min="14" max="14" width="8.85546875" style="14"/>
    <col min="15" max="15" width="10" style="14" customWidth="1"/>
    <col min="16" max="16" width="8.85546875" style="14"/>
    <col min="17" max="17" width="8.85546875" style="29"/>
    <col min="18" max="18" width="8.85546875" style="14"/>
    <col min="19" max="21" width="8.85546875" style="29"/>
    <col min="22" max="27" width="12.85546875" style="29" customWidth="1"/>
    <col min="28" max="28" width="4.28515625" style="31" customWidth="1"/>
    <col min="32" max="32" width="10.42578125" customWidth="1"/>
    <col min="58" max="58" width="8.85546875" style="31"/>
  </cols>
  <sheetData>
    <row r="1" spans="1:61" s="10" customFormat="1" x14ac:dyDescent="0.25">
      <c r="K1" s="10" t="s">
        <v>1115</v>
      </c>
      <c r="M1" s="10" t="s">
        <v>2084</v>
      </c>
      <c r="P1" s="10" t="s">
        <v>2084</v>
      </c>
      <c r="R1" s="10" t="s">
        <v>2084</v>
      </c>
      <c r="T1" s="10" t="s">
        <v>2084</v>
      </c>
      <c r="U1" s="10" t="s">
        <v>2084</v>
      </c>
      <c r="V1" s="10" t="s">
        <v>2084</v>
      </c>
      <c r="W1" s="10" t="s">
        <v>2084</v>
      </c>
      <c r="X1" s="10" t="s">
        <v>2084</v>
      </c>
      <c r="Y1" s="10" t="s">
        <v>2084</v>
      </c>
      <c r="Z1" s="10" t="s">
        <v>2084</v>
      </c>
      <c r="AB1" s="35"/>
      <c r="AC1" s="10" t="s">
        <v>1425</v>
      </c>
      <c r="AN1" s="37" t="s">
        <v>554</v>
      </c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5"/>
    </row>
    <row r="2" spans="1:61" ht="75" x14ac:dyDescent="0.25">
      <c r="A2" s="1" t="s">
        <v>121</v>
      </c>
      <c r="B2" s="1" t="s">
        <v>1450</v>
      </c>
      <c r="C2" s="1" t="s">
        <v>1449</v>
      </c>
      <c r="D2" s="1" t="s">
        <v>122</v>
      </c>
      <c r="E2" s="1" t="s">
        <v>123</v>
      </c>
      <c r="F2" s="1" t="s">
        <v>331</v>
      </c>
      <c r="G2" s="1" t="s">
        <v>330</v>
      </c>
      <c r="H2" s="1" t="s">
        <v>332</v>
      </c>
      <c r="I2" s="1" t="s">
        <v>333</v>
      </c>
      <c r="J2" s="1" t="s">
        <v>124</v>
      </c>
      <c r="K2" s="30" t="s">
        <v>1079</v>
      </c>
      <c r="L2" s="30" t="s">
        <v>1080</v>
      </c>
      <c r="M2" s="30" t="s">
        <v>1123</v>
      </c>
      <c r="N2" s="30" t="s">
        <v>1081</v>
      </c>
      <c r="O2" s="30" t="s">
        <v>1082</v>
      </c>
      <c r="P2" s="30" t="s">
        <v>1083</v>
      </c>
      <c r="Q2" s="30" t="s">
        <v>1728</v>
      </c>
      <c r="R2" s="30" t="s">
        <v>1084</v>
      </c>
      <c r="S2" s="30" t="s">
        <v>1728</v>
      </c>
      <c r="T2" s="30" t="s">
        <v>2091</v>
      </c>
      <c r="U2" s="30" t="s">
        <v>2153</v>
      </c>
      <c r="V2" s="30" t="s">
        <v>2193</v>
      </c>
      <c r="W2" s="30" t="s">
        <v>2194</v>
      </c>
      <c r="X2" s="30" t="s">
        <v>2195</v>
      </c>
      <c r="Y2" s="30" t="s">
        <v>2196</v>
      </c>
      <c r="Z2" s="30" t="s">
        <v>2218</v>
      </c>
      <c r="AA2" s="30" t="s">
        <v>2222</v>
      </c>
      <c r="AB2" s="32"/>
      <c r="AC2" s="33" t="s">
        <v>125</v>
      </c>
      <c r="AD2" s="33" t="s">
        <v>126</v>
      </c>
      <c r="AE2" s="33" t="s">
        <v>127</v>
      </c>
      <c r="AF2" s="33" t="s">
        <v>128</v>
      </c>
      <c r="AG2" s="33" t="s">
        <v>129</v>
      </c>
      <c r="AH2" s="33" t="s">
        <v>130</v>
      </c>
      <c r="AI2" s="33" t="s">
        <v>131</v>
      </c>
      <c r="AJ2" s="33" t="s">
        <v>132</v>
      </c>
      <c r="AK2" s="33" t="s">
        <v>133</v>
      </c>
      <c r="AL2" s="33" t="s">
        <v>134</v>
      </c>
      <c r="AM2" s="33" t="s">
        <v>135</v>
      </c>
      <c r="AN2" s="3" t="s">
        <v>136</v>
      </c>
      <c r="AO2" s="3" t="s">
        <v>137</v>
      </c>
      <c r="AP2" s="3" t="s">
        <v>138</v>
      </c>
      <c r="AQ2" s="3" t="s">
        <v>139</v>
      </c>
      <c r="AR2" s="3" t="s">
        <v>140</v>
      </c>
      <c r="AS2" s="3" t="s">
        <v>141</v>
      </c>
      <c r="AT2" s="3" t="s">
        <v>142</v>
      </c>
      <c r="AU2" s="3" t="s">
        <v>143</v>
      </c>
      <c r="AV2" s="3" t="s">
        <v>144</v>
      </c>
      <c r="AW2" s="3" t="s">
        <v>145</v>
      </c>
      <c r="AX2" s="3" t="s">
        <v>146</v>
      </c>
      <c r="AY2" s="3" t="s">
        <v>147</v>
      </c>
      <c r="AZ2" s="3" t="s">
        <v>148</v>
      </c>
      <c r="BA2" s="3" t="s">
        <v>149</v>
      </c>
      <c r="BB2" s="3" t="s">
        <v>150</v>
      </c>
      <c r="BC2" s="3" t="s">
        <v>151</v>
      </c>
      <c r="BD2" s="3" t="s">
        <v>152</v>
      </c>
      <c r="BE2" s="3" t="s">
        <v>153</v>
      </c>
    </row>
    <row r="3" spans="1:61" x14ac:dyDescent="0.25">
      <c r="A3" t="s">
        <v>334</v>
      </c>
      <c r="B3" s="29">
        <v>1</v>
      </c>
      <c r="C3" s="29" t="s">
        <v>8</v>
      </c>
      <c r="D3">
        <v>1</v>
      </c>
      <c r="E3" t="s">
        <v>1</v>
      </c>
      <c r="F3" t="s">
        <v>335</v>
      </c>
      <c r="G3" t="s">
        <v>244</v>
      </c>
      <c r="H3" s="6">
        <v>-0.68380819999999998</v>
      </c>
      <c r="I3" s="6">
        <v>219.58709500000001</v>
      </c>
      <c r="J3" s="7" t="s">
        <v>51</v>
      </c>
      <c r="K3" s="29">
        <v>7041</v>
      </c>
      <c r="L3" s="29">
        <v>38</v>
      </c>
      <c r="M3" s="29">
        <f>L3/K3*100</f>
        <v>0.53969606589973018</v>
      </c>
      <c r="N3" s="29">
        <v>3.91861111111192E-2</v>
      </c>
      <c r="O3" s="29">
        <v>2.3897368990410048E-2</v>
      </c>
      <c r="P3" s="29">
        <v>18.695708340164128</v>
      </c>
      <c r="Q3" s="29">
        <f t="shared" ref="Q3:Q66" si="0">ABS(P3-$P$99)</f>
        <v>18.548447692330559</v>
      </c>
      <c r="R3" s="29">
        <v>0.5522142130482135</v>
      </c>
      <c r="S3" s="29">
        <f t="shared" ref="S3:S66" si="1">ABS(R3-$R$99)</f>
        <v>0.16565055900880155</v>
      </c>
      <c r="T3" s="29">
        <v>1.0875918140071674</v>
      </c>
      <c r="U3" s="29">
        <v>5.2336600000000004</v>
      </c>
      <c r="V3" s="29">
        <v>5</v>
      </c>
      <c r="W3" s="29">
        <f>AVERAGE(120,15,35)</f>
        <v>56.666666666666664</v>
      </c>
      <c r="X3" s="29">
        <f>AVERAGE(12,10,14)</f>
        <v>12</v>
      </c>
      <c r="Y3" s="29">
        <f>AVERAGE(132,25,49)</f>
        <v>68.666666666666671</v>
      </c>
      <c r="Z3" s="29">
        <v>23</v>
      </c>
      <c r="AA3" s="29" t="s">
        <v>2276</v>
      </c>
      <c r="AB3" s="36"/>
      <c r="AC3">
        <v>7209</v>
      </c>
      <c r="AD3">
        <v>386.314525</v>
      </c>
      <c r="AE3">
        <v>18.660959999999999</v>
      </c>
      <c r="AF3">
        <v>72.08</v>
      </c>
      <c r="AG3">
        <v>164.183415</v>
      </c>
      <c r="AH3">
        <v>16.418341000000002</v>
      </c>
      <c r="AI3">
        <v>5.3582999999999999E-2</v>
      </c>
      <c r="AJ3">
        <v>2.9576999999999999E-2</v>
      </c>
      <c r="AK3">
        <v>0.55198499999999995</v>
      </c>
      <c r="AL3">
        <v>4.7100000000000003E-2</v>
      </c>
      <c r="AM3">
        <v>3.7499999999999999E-2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61" x14ac:dyDescent="0.25">
      <c r="A4" t="s">
        <v>334</v>
      </c>
      <c r="B4" s="29">
        <v>1</v>
      </c>
      <c r="C4" s="29" t="s">
        <v>9</v>
      </c>
      <c r="D4">
        <v>2</v>
      </c>
      <c r="E4" t="s">
        <v>1</v>
      </c>
      <c r="F4" t="s">
        <v>335</v>
      </c>
      <c r="G4" t="s">
        <v>244</v>
      </c>
      <c r="H4" s="6">
        <v>-0.68380819999999998</v>
      </c>
      <c r="I4" s="6">
        <v>219.58709500000001</v>
      </c>
      <c r="J4" t="s">
        <v>52</v>
      </c>
      <c r="K4" s="29">
        <v>20009</v>
      </c>
      <c r="L4" s="29">
        <v>1500</v>
      </c>
      <c r="M4" s="29">
        <f t="shared" ref="M4:M67" si="2">L4/K4*100</f>
        <v>7.4966265180668694</v>
      </c>
      <c r="N4" s="29">
        <v>5.3802482269504424E-2</v>
      </c>
      <c r="O4" s="29">
        <v>0.37439211418309076</v>
      </c>
      <c r="P4" s="29">
        <v>53.129161792123853</v>
      </c>
      <c r="Q4" s="29">
        <f t="shared" si="0"/>
        <v>15.885005759629166</v>
      </c>
      <c r="R4" s="29">
        <v>0.80012256449563612</v>
      </c>
      <c r="S4" s="29">
        <f t="shared" si="1"/>
        <v>8.225779243862108E-2</v>
      </c>
      <c r="T4" s="29">
        <v>0.89379950622137672</v>
      </c>
      <c r="U4" s="29">
        <v>5.2336600000000004</v>
      </c>
      <c r="V4" s="29">
        <v>5</v>
      </c>
      <c r="W4" s="29">
        <f>AVERAGE(120,15,35)</f>
        <v>56.666666666666664</v>
      </c>
      <c r="X4" s="29">
        <f>AVERAGE(12,10,14)</f>
        <v>12</v>
      </c>
      <c r="Y4" s="29">
        <f>AVERAGE(132,25,49)</f>
        <v>68.666666666666671</v>
      </c>
      <c r="Z4" s="29">
        <v>23</v>
      </c>
      <c r="AA4" s="29" t="s">
        <v>2276</v>
      </c>
      <c r="AC4">
        <v>20515</v>
      </c>
      <c r="AD4">
        <v>386.314525</v>
      </c>
      <c r="AE4">
        <v>53.104396999999999</v>
      </c>
      <c r="AF4">
        <v>205.14</v>
      </c>
      <c r="AG4">
        <v>800.94716500000004</v>
      </c>
      <c r="AH4">
        <v>80.094716000000005</v>
      </c>
      <c r="AI4">
        <v>1.8828999999999999E-2</v>
      </c>
      <c r="AJ4">
        <v>1.5044E-2</v>
      </c>
      <c r="AK4">
        <v>0.79897399999999996</v>
      </c>
      <c r="AL4">
        <v>1.4525E-2</v>
      </c>
      <c r="AM4">
        <v>1.2500000000000001E-2</v>
      </c>
      <c r="AN4">
        <v>28</v>
      </c>
      <c r="AO4">
        <v>7.2480000000000003E-2</v>
      </c>
      <c r="AP4">
        <v>4.3487879999999999</v>
      </c>
      <c r="AQ4">
        <v>5.0402139999999997</v>
      </c>
      <c r="AR4">
        <v>0.22915199999999999</v>
      </c>
      <c r="AS4">
        <v>0.10433099999999999</v>
      </c>
      <c r="AT4">
        <v>36.928570999999998</v>
      </c>
      <c r="AU4">
        <v>16.313884999999999</v>
      </c>
      <c r="AV4">
        <v>6.378E-3</v>
      </c>
      <c r="AW4">
        <v>3.0330000000000001E-3</v>
      </c>
      <c r="AX4">
        <v>159.78454400000001</v>
      </c>
      <c r="AY4">
        <v>36.380037999999999</v>
      </c>
      <c r="AZ4">
        <v>331.19522799999999</v>
      </c>
      <c r="BA4">
        <v>69.789156000000006</v>
      </c>
      <c r="BB4">
        <v>11.915442000000001</v>
      </c>
      <c r="BC4">
        <v>20.170204999999999</v>
      </c>
      <c r="BD4">
        <v>8.5121520000000004</v>
      </c>
      <c r="BE4">
        <v>4.5039670000000003</v>
      </c>
    </row>
    <row r="5" spans="1:61" x14ac:dyDescent="0.25">
      <c r="A5" t="s">
        <v>334</v>
      </c>
      <c r="B5" s="29">
        <v>1</v>
      </c>
      <c r="C5" s="29" t="s">
        <v>17</v>
      </c>
      <c r="D5">
        <v>8</v>
      </c>
      <c r="E5" t="s">
        <v>1</v>
      </c>
      <c r="F5" t="s">
        <v>335</v>
      </c>
      <c r="G5" t="s">
        <v>244</v>
      </c>
      <c r="H5" s="6">
        <v>-0.68380819999999998</v>
      </c>
      <c r="I5" s="6">
        <v>219.58709500000001</v>
      </c>
      <c r="J5" t="s">
        <v>51</v>
      </c>
      <c r="K5" s="29">
        <v>7149</v>
      </c>
      <c r="L5" s="29">
        <v>1131</v>
      </c>
      <c r="M5" s="29">
        <f t="shared" si="2"/>
        <v>15.820394460763742</v>
      </c>
      <c r="N5" s="29">
        <v>5.4324999999999304E-2</v>
      </c>
      <c r="O5" s="29">
        <v>0.53901843389480442</v>
      </c>
      <c r="P5" s="29">
        <v>18.982476768049047</v>
      </c>
      <c r="Q5" s="29">
        <f t="shared" si="0"/>
        <v>18.26167926444564</v>
      </c>
      <c r="R5" s="29">
        <v>1.0863241773980425</v>
      </c>
      <c r="S5" s="29">
        <f t="shared" si="1"/>
        <v>0.3684594053410275</v>
      </c>
      <c r="T5" s="29">
        <v>0.92837074451088364</v>
      </c>
      <c r="U5" s="29">
        <v>5.2336600000000004</v>
      </c>
      <c r="V5" s="29">
        <v>5</v>
      </c>
      <c r="W5" s="29">
        <f t="shared" ref="W5:W23" si="3">AVERAGE(120,15,35)</f>
        <v>56.666666666666664</v>
      </c>
      <c r="X5" s="29">
        <f t="shared" ref="X5:X23" si="4">AVERAGE(12,10,14)</f>
        <v>12</v>
      </c>
      <c r="Y5" s="29">
        <f t="shared" ref="Y5:Y23" si="5">AVERAGE(132,25,49)</f>
        <v>68.666666666666671</v>
      </c>
      <c r="Z5" s="29">
        <v>23</v>
      </c>
      <c r="AA5" s="29" t="s">
        <v>2276</v>
      </c>
      <c r="AC5">
        <v>7318</v>
      </c>
      <c r="AD5">
        <v>386.314525</v>
      </c>
      <c r="AE5">
        <v>18.943114000000001</v>
      </c>
      <c r="AF5">
        <v>73.11</v>
      </c>
      <c r="AG5">
        <v>157.514882</v>
      </c>
      <c r="AH5">
        <v>15.751488</v>
      </c>
      <c r="AI5">
        <v>5.2764999999999999E-2</v>
      </c>
      <c r="AJ5">
        <v>5.7284000000000002E-2</v>
      </c>
      <c r="AK5">
        <v>1.0856429999999999</v>
      </c>
      <c r="AL5">
        <v>3.2250000000000001E-2</v>
      </c>
      <c r="AM5">
        <v>1.2500000000000001E-2</v>
      </c>
      <c r="AN5">
        <v>5</v>
      </c>
      <c r="AO5">
        <v>1.2943E-2</v>
      </c>
      <c r="AP5">
        <v>0.77656899999999995</v>
      </c>
      <c r="AQ5">
        <v>0.97021000000000002</v>
      </c>
      <c r="AR5">
        <v>0.15325</v>
      </c>
      <c r="AS5">
        <v>0.10337300000000001</v>
      </c>
      <c r="AT5">
        <v>14.2</v>
      </c>
      <c r="AU5">
        <v>4.8166380000000002</v>
      </c>
      <c r="AV5">
        <v>1.1610000000000001E-2</v>
      </c>
      <c r="AW5">
        <v>8.5529999999999998E-3</v>
      </c>
      <c r="AX5">
        <v>98.682715000000002</v>
      </c>
      <c r="AY5">
        <v>23.906872</v>
      </c>
      <c r="AZ5">
        <v>469.21452499999998</v>
      </c>
      <c r="BA5">
        <v>305.720529</v>
      </c>
      <c r="BB5">
        <v>67.668611999999996</v>
      </c>
      <c r="BC5">
        <v>50.664068</v>
      </c>
      <c r="BD5">
        <v>6.0489300000000004</v>
      </c>
      <c r="BE5">
        <v>0.45175399999999999</v>
      </c>
    </row>
    <row r="6" spans="1:61" x14ac:dyDescent="0.25">
      <c r="A6" t="s">
        <v>334</v>
      </c>
      <c r="B6" s="29">
        <v>1</v>
      </c>
      <c r="C6" s="29" t="s">
        <v>18</v>
      </c>
      <c r="D6">
        <v>8</v>
      </c>
      <c r="E6" t="s">
        <v>7</v>
      </c>
      <c r="F6" t="s">
        <v>335</v>
      </c>
      <c r="G6" t="s">
        <v>244</v>
      </c>
      <c r="H6" s="6">
        <v>-0.68380819999999998</v>
      </c>
      <c r="I6" s="6">
        <v>219.58709500000001</v>
      </c>
      <c r="J6" t="s">
        <v>51</v>
      </c>
      <c r="K6" s="29">
        <v>9422</v>
      </c>
      <c r="L6" s="29">
        <v>3009</v>
      </c>
      <c r="M6" s="29">
        <f t="shared" si="2"/>
        <v>31.93589471449798</v>
      </c>
      <c r="N6" s="29">
        <v>7.1952168021681487E-2</v>
      </c>
      <c r="O6" s="29">
        <v>0.97979212860681197</v>
      </c>
      <c r="P6" s="29">
        <v>25.017890069738165</v>
      </c>
      <c r="Q6" s="29">
        <f t="shared" si="0"/>
        <v>12.226265962756521</v>
      </c>
      <c r="R6" s="29">
        <v>1.5796213120784008</v>
      </c>
      <c r="S6" s="29">
        <f t="shared" si="1"/>
        <v>0.8617565400213858</v>
      </c>
      <c r="T6" s="29">
        <v>0.95825297513168473</v>
      </c>
      <c r="U6" s="29">
        <v>5.2336600000000004</v>
      </c>
      <c r="V6" s="29">
        <v>5</v>
      </c>
      <c r="W6" s="29">
        <f t="shared" si="3"/>
        <v>56.666666666666664</v>
      </c>
      <c r="X6" s="29">
        <f t="shared" si="4"/>
        <v>12</v>
      </c>
      <c r="Y6" s="29">
        <f t="shared" si="5"/>
        <v>68.666666666666671</v>
      </c>
      <c r="Z6" s="29">
        <v>23</v>
      </c>
      <c r="AA6" s="29" t="s">
        <v>2276</v>
      </c>
      <c r="AC6">
        <v>9660</v>
      </c>
      <c r="AD6">
        <v>386.314525</v>
      </c>
      <c r="AE6">
        <v>25.005531000000001</v>
      </c>
      <c r="AF6">
        <v>96.51</v>
      </c>
      <c r="AG6">
        <v>285.97599500000001</v>
      </c>
      <c r="AH6">
        <v>28.5976</v>
      </c>
      <c r="AI6">
        <v>3.9969999999999999E-2</v>
      </c>
      <c r="AJ6">
        <v>6.3046000000000005E-2</v>
      </c>
      <c r="AK6">
        <v>1.5773189999999999</v>
      </c>
      <c r="AL6">
        <v>1.9075000000000002E-2</v>
      </c>
      <c r="AM6">
        <v>1.2500000000000001E-2</v>
      </c>
      <c r="AN6">
        <v>63</v>
      </c>
      <c r="AO6">
        <v>0.16308</v>
      </c>
      <c r="AP6">
        <v>9.7847729999999995</v>
      </c>
      <c r="AQ6">
        <v>12.484472</v>
      </c>
      <c r="AR6">
        <v>0.194717</v>
      </c>
      <c r="AS6">
        <v>0.106196</v>
      </c>
      <c r="AT6">
        <v>19.142856999999999</v>
      </c>
      <c r="AU6">
        <v>6.066452</v>
      </c>
      <c r="AV6">
        <v>1.0732E-2</v>
      </c>
      <c r="AW6">
        <v>6.4819999999999999E-3</v>
      </c>
      <c r="AX6">
        <v>103.691694</v>
      </c>
      <c r="AY6">
        <v>25.475556999999998</v>
      </c>
      <c r="AZ6">
        <v>496.33286099999998</v>
      </c>
      <c r="BA6">
        <v>283.76297299999999</v>
      </c>
      <c r="BB6">
        <v>5.8484080000000001</v>
      </c>
      <c r="BC6">
        <v>9.4420900000000003</v>
      </c>
      <c r="BD6">
        <v>6.3399669999999997</v>
      </c>
      <c r="BE6">
        <v>6.9897879999999999</v>
      </c>
    </row>
    <row r="7" spans="1:61" x14ac:dyDescent="0.25">
      <c r="A7" t="s">
        <v>334</v>
      </c>
      <c r="B7" s="29">
        <v>1</v>
      </c>
      <c r="C7" s="29" t="s">
        <v>0</v>
      </c>
      <c r="D7">
        <v>10</v>
      </c>
      <c r="E7" t="s">
        <v>1</v>
      </c>
      <c r="F7" t="s">
        <v>335</v>
      </c>
      <c r="G7" t="s">
        <v>244</v>
      </c>
      <c r="H7" s="6">
        <v>-0.68380819999999998</v>
      </c>
      <c r="I7" s="6">
        <v>219.58709500000001</v>
      </c>
      <c r="J7" t="s">
        <v>51</v>
      </c>
      <c r="K7" s="29">
        <v>13164</v>
      </c>
      <c r="L7" s="29">
        <v>130</v>
      </c>
      <c r="M7" s="29">
        <f t="shared" si="2"/>
        <v>0.98754178061379527</v>
      </c>
      <c r="N7" s="29">
        <v>5.8429166666662188E-2</v>
      </c>
      <c r="O7" s="29">
        <v>4.7794737980820096E-2</v>
      </c>
      <c r="P7" s="29">
        <v>34.953885043306428</v>
      </c>
      <c r="Q7" s="29">
        <f t="shared" si="0"/>
        <v>2.290270989188258</v>
      </c>
      <c r="R7" s="29">
        <v>0.53893580544437991</v>
      </c>
      <c r="S7" s="29">
        <f t="shared" si="1"/>
        <v>0.17892896661263513</v>
      </c>
      <c r="T7" s="29">
        <v>0.84163140499479627</v>
      </c>
      <c r="U7" s="29">
        <v>5.2336600000000004</v>
      </c>
      <c r="V7" s="29">
        <v>5</v>
      </c>
      <c r="W7" s="29">
        <f t="shared" si="3"/>
        <v>56.666666666666664</v>
      </c>
      <c r="X7" s="29">
        <f t="shared" si="4"/>
        <v>12</v>
      </c>
      <c r="Y7" s="29">
        <f t="shared" si="5"/>
        <v>68.666666666666671</v>
      </c>
      <c r="Z7" s="29">
        <v>23</v>
      </c>
      <c r="AA7" s="29" t="s">
        <v>2276</v>
      </c>
      <c r="AC7">
        <v>13526</v>
      </c>
      <c r="AD7">
        <v>386.314525</v>
      </c>
      <c r="AE7">
        <v>35.012920999999999</v>
      </c>
      <c r="AF7">
        <v>135.25</v>
      </c>
      <c r="AG7">
        <v>442.51800800000001</v>
      </c>
      <c r="AH7">
        <v>44.251801</v>
      </c>
      <c r="AI7">
        <v>2.8558E-2</v>
      </c>
      <c r="AJ7">
        <v>1.5384E-2</v>
      </c>
      <c r="AK7">
        <v>0.53870499999999999</v>
      </c>
      <c r="AL7">
        <v>2.5600000000000001E-2</v>
      </c>
      <c r="AM7">
        <v>2.2499999999999999E-2</v>
      </c>
      <c r="AN7">
        <v>1</v>
      </c>
      <c r="AO7">
        <v>2.5890000000000002E-3</v>
      </c>
      <c r="AP7">
        <v>0.15531400000000001</v>
      </c>
      <c r="AQ7">
        <v>0.29572700000000002</v>
      </c>
      <c r="AR7">
        <v>0.48127500000000001</v>
      </c>
      <c r="AS7">
        <v>0</v>
      </c>
      <c r="AT7">
        <v>40</v>
      </c>
      <c r="AU7">
        <v>0</v>
      </c>
      <c r="AV7">
        <v>1.234E-2</v>
      </c>
      <c r="AW7">
        <v>5.0039999999999998E-3</v>
      </c>
      <c r="AX7">
        <v>81.034751</v>
      </c>
      <c r="AY7">
        <v>0</v>
      </c>
      <c r="AZ7">
        <v>1025.641026</v>
      </c>
      <c r="BA7">
        <v>0</v>
      </c>
      <c r="BB7">
        <v>0</v>
      </c>
      <c r="BC7">
        <v>0</v>
      </c>
      <c r="BD7">
        <v>5.9397539999999998</v>
      </c>
      <c r="BE7">
        <v>0.34992699999999999</v>
      </c>
    </row>
    <row r="8" spans="1:61" x14ac:dyDescent="0.25">
      <c r="A8" t="s">
        <v>334</v>
      </c>
      <c r="B8" s="29">
        <v>1</v>
      </c>
      <c r="C8" s="29" t="s">
        <v>30</v>
      </c>
      <c r="D8">
        <v>10</v>
      </c>
      <c r="E8" t="s">
        <v>7</v>
      </c>
      <c r="F8" t="s">
        <v>335</v>
      </c>
      <c r="G8" t="s">
        <v>244</v>
      </c>
      <c r="H8" s="6">
        <v>-0.68380819999999998</v>
      </c>
      <c r="I8" s="6">
        <v>219.58709500000001</v>
      </c>
      <c r="J8" t="s">
        <v>51</v>
      </c>
      <c r="K8" s="29">
        <v>17030</v>
      </c>
      <c r="L8" s="29">
        <v>0</v>
      </c>
      <c r="M8" s="29">
        <f t="shared" si="2"/>
        <v>0</v>
      </c>
      <c r="N8" s="29">
        <v>0</v>
      </c>
      <c r="O8" s="29">
        <v>0</v>
      </c>
      <c r="P8" s="29">
        <v>45.219132656298122</v>
      </c>
      <c r="Q8" s="29">
        <f t="shared" si="0"/>
        <v>7.9749766238034354</v>
      </c>
      <c r="R8" s="29">
        <v>0.36824694376748995</v>
      </c>
      <c r="S8" s="29">
        <f t="shared" si="1"/>
        <v>0.34961782828952509</v>
      </c>
      <c r="T8" s="29">
        <v>0.82793461665075174</v>
      </c>
      <c r="U8" s="29">
        <v>5.2336600000000004</v>
      </c>
      <c r="V8" s="29">
        <v>5</v>
      </c>
      <c r="W8" s="29">
        <f t="shared" si="3"/>
        <v>56.666666666666664</v>
      </c>
      <c r="X8" s="29">
        <f t="shared" si="4"/>
        <v>12</v>
      </c>
      <c r="Y8" s="29">
        <f t="shared" si="5"/>
        <v>68.666666666666671</v>
      </c>
      <c r="Z8" s="29">
        <v>23</v>
      </c>
      <c r="AA8" s="29" t="s">
        <v>2276</v>
      </c>
      <c r="AC8">
        <v>17497</v>
      </c>
      <c r="AD8">
        <v>386.314525</v>
      </c>
      <c r="AE8">
        <v>45.292110000000001</v>
      </c>
      <c r="AF8">
        <v>174.96</v>
      </c>
      <c r="AG8">
        <v>825.59693500000003</v>
      </c>
      <c r="AH8">
        <v>82.559692999999996</v>
      </c>
      <c r="AI8">
        <v>2.2075000000000001E-2</v>
      </c>
      <c r="AJ8">
        <v>8.1250000000000003E-3</v>
      </c>
      <c r="AK8">
        <v>0.36805500000000002</v>
      </c>
      <c r="AL8">
        <v>2.0774999999999998E-2</v>
      </c>
      <c r="AM8">
        <v>1.7500000000000002E-2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61" x14ac:dyDescent="0.25">
      <c r="A9" t="s">
        <v>334</v>
      </c>
      <c r="B9" s="29">
        <v>1</v>
      </c>
      <c r="C9" s="29" t="s">
        <v>11</v>
      </c>
      <c r="D9">
        <v>16</v>
      </c>
      <c r="E9" t="s">
        <v>1</v>
      </c>
      <c r="F9" t="s">
        <v>335</v>
      </c>
      <c r="G9" t="s">
        <v>244</v>
      </c>
      <c r="H9" s="6">
        <v>-0.68380819999999998</v>
      </c>
      <c r="I9" s="6">
        <v>219.58709500000001</v>
      </c>
      <c r="J9" t="s">
        <v>51</v>
      </c>
      <c r="K9" s="29">
        <v>5336</v>
      </c>
      <c r="L9" s="29">
        <v>1793</v>
      </c>
      <c r="M9" s="29">
        <f t="shared" si="2"/>
        <v>33.601949025487258</v>
      </c>
      <c r="N9" s="29">
        <v>6.8911355932204987E-2</v>
      </c>
      <c r="O9" s="29">
        <v>0.78330265024121826</v>
      </c>
      <c r="P9" s="29">
        <v>14.168484548092001</v>
      </c>
      <c r="Q9" s="29">
        <f t="shared" si="0"/>
        <v>23.075671484402683</v>
      </c>
      <c r="R9" s="29">
        <v>1.34800282464001</v>
      </c>
      <c r="S9" s="29">
        <f t="shared" si="1"/>
        <v>0.63013805258299493</v>
      </c>
      <c r="T9" s="29">
        <v>1.2255341584894863</v>
      </c>
      <c r="U9" s="29">
        <v>5.2336600000000004</v>
      </c>
      <c r="V9" s="29">
        <v>5</v>
      </c>
      <c r="W9" s="29">
        <f t="shared" si="3"/>
        <v>56.666666666666664</v>
      </c>
      <c r="X9" s="29">
        <f t="shared" si="4"/>
        <v>12</v>
      </c>
      <c r="Y9" s="29">
        <f t="shared" si="5"/>
        <v>68.666666666666671</v>
      </c>
      <c r="Z9" s="29">
        <v>23</v>
      </c>
      <c r="AA9" s="29" t="s">
        <v>2276</v>
      </c>
      <c r="AC9">
        <v>5446</v>
      </c>
      <c r="AD9">
        <v>386.314525</v>
      </c>
      <c r="AE9">
        <v>14.097321000000001</v>
      </c>
      <c r="AF9">
        <v>54.13</v>
      </c>
      <c r="AG9">
        <v>109.797054</v>
      </c>
      <c r="AH9">
        <v>10.979704999999999</v>
      </c>
      <c r="AI9">
        <v>7.0893999999999999E-2</v>
      </c>
      <c r="AJ9">
        <v>9.5654000000000003E-2</v>
      </c>
      <c r="AK9">
        <v>1.349256</v>
      </c>
      <c r="AL9">
        <v>3.2224999999999997E-2</v>
      </c>
      <c r="AM9">
        <v>1.2500000000000001E-2</v>
      </c>
      <c r="AN9">
        <v>30</v>
      </c>
      <c r="AO9">
        <v>7.7657000000000004E-2</v>
      </c>
      <c r="AP9">
        <v>4.6594160000000002</v>
      </c>
      <c r="AQ9">
        <v>6.4267349999999999</v>
      </c>
      <c r="AR9">
        <v>0.132191</v>
      </c>
      <c r="AS9">
        <v>0.15587599999999999</v>
      </c>
      <c r="AT9">
        <v>11.666667</v>
      </c>
      <c r="AU9">
        <v>5.5729230000000003</v>
      </c>
      <c r="AV9">
        <v>1.2393E-2</v>
      </c>
      <c r="AW9">
        <v>1.0943E-2</v>
      </c>
      <c r="AX9">
        <v>120.336608</v>
      </c>
      <c r="AY9">
        <v>58.756512000000001</v>
      </c>
      <c r="AZ9">
        <v>466.65260599999999</v>
      </c>
      <c r="BA9">
        <v>318.35003399999999</v>
      </c>
      <c r="BB9">
        <v>7.8945780000000001</v>
      </c>
      <c r="BC9">
        <v>8.5511710000000001</v>
      </c>
      <c r="BD9">
        <v>6.5430010000000003</v>
      </c>
      <c r="BE9">
        <v>4.4308750000000003</v>
      </c>
    </row>
    <row r="10" spans="1:61" x14ac:dyDescent="0.25">
      <c r="A10" t="s">
        <v>336</v>
      </c>
      <c r="B10" s="29">
        <v>1</v>
      </c>
      <c r="C10" s="29" t="s">
        <v>8</v>
      </c>
      <c r="D10">
        <v>1</v>
      </c>
      <c r="E10" t="s">
        <v>1</v>
      </c>
      <c r="F10" t="s">
        <v>335</v>
      </c>
      <c r="G10" t="s">
        <v>244</v>
      </c>
      <c r="H10" s="6">
        <v>-0.68380819999999998</v>
      </c>
      <c r="I10" s="6">
        <v>219.58709500000001</v>
      </c>
      <c r="J10" t="s">
        <v>51</v>
      </c>
      <c r="K10" s="29">
        <v>7686</v>
      </c>
      <c r="L10" s="29">
        <v>124</v>
      </c>
      <c r="M10" s="29">
        <f t="shared" si="2"/>
        <v>1.6133229247983347</v>
      </c>
      <c r="N10" s="29">
        <v>3.6409482758622262E-2</v>
      </c>
      <c r="O10" s="29">
        <v>7.5747071366285695E-2</v>
      </c>
      <c r="P10" s="29">
        <v>20.075585880043857</v>
      </c>
      <c r="Q10" s="29">
        <f t="shared" si="0"/>
        <v>17.16857015245083</v>
      </c>
      <c r="R10" s="29">
        <v>0.71298069675279363</v>
      </c>
      <c r="S10" s="29">
        <f t="shared" si="1"/>
        <v>4.8840753042214136E-3</v>
      </c>
      <c r="T10" s="29">
        <v>1.0029129897585141</v>
      </c>
      <c r="U10" s="29">
        <v>5.2336600000000004</v>
      </c>
      <c r="V10" s="29">
        <v>5</v>
      </c>
      <c r="W10" s="29">
        <f t="shared" si="3"/>
        <v>56.666666666666664</v>
      </c>
      <c r="X10" s="29">
        <f t="shared" si="4"/>
        <v>12</v>
      </c>
      <c r="Y10" s="29">
        <f t="shared" si="5"/>
        <v>68.666666666666671</v>
      </c>
      <c r="Z10" s="29">
        <v>23</v>
      </c>
      <c r="AA10" s="29" t="s">
        <v>2276</v>
      </c>
      <c r="AC10">
        <v>8034</v>
      </c>
      <c r="AD10">
        <v>399.14782500000001</v>
      </c>
      <c r="AE10">
        <v>20.127880999999999</v>
      </c>
      <c r="AF10">
        <v>80.33</v>
      </c>
      <c r="AG10">
        <v>164.99060900000001</v>
      </c>
      <c r="AH10">
        <v>16.499061000000001</v>
      </c>
      <c r="AI10">
        <v>4.9681999999999997E-2</v>
      </c>
      <c r="AJ10">
        <v>3.5469000000000001E-2</v>
      </c>
      <c r="AK10">
        <v>0.71391199999999999</v>
      </c>
      <c r="AL10">
        <v>4.2224999999999999E-2</v>
      </c>
      <c r="AM10">
        <v>3.2500000000000001E-2</v>
      </c>
      <c r="AN10">
        <v>1</v>
      </c>
      <c r="AO10">
        <v>2.5049999999999998E-3</v>
      </c>
      <c r="AP10">
        <v>0.15032000000000001</v>
      </c>
      <c r="AQ10">
        <v>0.43564799999999998</v>
      </c>
      <c r="AR10">
        <v>0.65464999999999995</v>
      </c>
      <c r="AS10">
        <v>0</v>
      </c>
      <c r="AT10">
        <v>35</v>
      </c>
      <c r="AU10">
        <v>0</v>
      </c>
      <c r="AV10">
        <v>1.9254E-2</v>
      </c>
      <c r="AW10">
        <v>8.652E-3</v>
      </c>
      <c r="AX10">
        <v>51.936149</v>
      </c>
      <c r="AY10">
        <v>0</v>
      </c>
      <c r="AZ10">
        <v>338.98305099999999</v>
      </c>
      <c r="BA10">
        <v>0</v>
      </c>
      <c r="BB10">
        <v>0</v>
      </c>
      <c r="BC10">
        <v>0</v>
      </c>
      <c r="BD10">
        <v>6.3492579999999998</v>
      </c>
      <c r="BE10">
        <v>0.34992699999999999</v>
      </c>
      <c r="BH10">
        <f>COUNT(#REF!)</f>
        <v>0</v>
      </c>
      <c r="BI10" t="e">
        <f>BH10/#REF!*100</f>
        <v>#REF!</v>
      </c>
    </row>
    <row r="11" spans="1:61" x14ac:dyDescent="0.25">
      <c r="A11" t="s">
        <v>336</v>
      </c>
      <c r="B11" s="29">
        <v>1</v>
      </c>
      <c r="C11" s="29" t="s">
        <v>15</v>
      </c>
      <c r="D11">
        <v>6</v>
      </c>
      <c r="E11" t="s">
        <v>1</v>
      </c>
      <c r="F11" t="s">
        <v>335</v>
      </c>
      <c r="G11" t="s">
        <v>244</v>
      </c>
      <c r="H11" s="6">
        <v>-0.68380819999999998</v>
      </c>
      <c r="I11" s="6">
        <v>219.58709500000001</v>
      </c>
      <c r="J11" t="s">
        <v>50</v>
      </c>
      <c r="K11" s="29">
        <v>14119</v>
      </c>
      <c r="L11" s="29">
        <v>276</v>
      </c>
      <c r="M11" s="29">
        <f t="shared" si="2"/>
        <v>1.9548126637863872</v>
      </c>
      <c r="N11" s="29">
        <v>5.8917424242424812E-2</v>
      </c>
      <c r="O11" s="29">
        <v>8.6194943278876821E-2</v>
      </c>
      <c r="P11" s="29">
        <v>36.878375883468543</v>
      </c>
      <c r="Q11" s="29">
        <f t="shared" si="0"/>
        <v>0.36578014902614342</v>
      </c>
      <c r="R11" s="29">
        <v>0.57305821132380774</v>
      </c>
      <c r="S11" s="29">
        <f t="shared" si="1"/>
        <v>0.1448065607332073</v>
      </c>
      <c r="T11" s="29">
        <v>1.0358140275779346</v>
      </c>
      <c r="U11" s="29">
        <v>5.2336600000000004</v>
      </c>
      <c r="V11" s="29">
        <v>5</v>
      </c>
      <c r="W11" s="29">
        <f t="shared" si="3"/>
        <v>56.666666666666664</v>
      </c>
      <c r="X11" s="29">
        <f t="shared" si="4"/>
        <v>12</v>
      </c>
      <c r="Y11" s="29">
        <f t="shared" si="5"/>
        <v>68.666666666666671</v>
      </c>
      <c r="Z11" s="29">
        <v>23</v>
      </c>
      <c r="AA11" s="29" t="s">
        <v>2276</v>
      </c>
      <c r="AC11">
        <v>14806</v>
      </c>
      <c r="AD11">
        <v>399.14782500000001</v>
      </c>
      <c r="AE11">
        <v>37.094026999999997</v>
      </c>
      <c r="AF11">
        <v>148.05000000000001</v>
      </c>
      <c r="AG11">
        <v>484.97025400000001</v>
      </c>
      <c r="AH11">
        <v>48.497025000000001</v>
      </c>
      <c r="AI11">
        <v>2.6956000000000001E-2</v>
      </c>
      <c r="AJ11">
        <v>1.5545E-2</v>
      </c>
      <c r="AK11">
        <v>0.57669899999999996</v>
      </c>
      <c r="AL11">
        <v>2.3574999999999999E-2</v>
      </c>
      <c r="AM11">
        <v>1.7500000000000002E-2</v>
      </c>
      <c r="AN11">
        <v>3</v>
      </c>
      <c r="AO11">
        <v>7.5160000000000001E-3</v>
      </c>
      <c r="AP11">
        <v>0.450961</v>
      </c>
      <c r="AQ11">
        <v>0.65513999999999994</v>
      </c>
      <c r="AR11">
        <v>0.25664999999999999</v>
      </c>
      <c r="AS11">
        <v>5.5362000000000001E-2</v>
      </c>
      <c r="AT11">
        <v>32.333333000000003</v>
      </c>
      <c r="AU11">
        <v>5.7735029999999998</v>
      </c>
      <c r="AV11">
        <v>8.1910000000000004E-3</v>
      </c>
      <c r="AW11">
        <v>4.8520000000000004E-3</v>
      </c>
      <c r="AX11">
        <v>125.158477</v>
      </c>
      <c r="AY11">
        <v>28.070848999999999</v>
      </c>
      <c r="AZ11">
        <v>501.48850099999999</v>
      </c>
      <c r="BA11">
        <v>50.511378999999998</v>
      </c>
      <c r="BB11">
        <v>32.552624999999999</v>
      </c>
      <c r="BC11">
        <v>45.841307999999998</v>
      </c>
      <c r="BD11">
        <v>8.5311830000000004</v>
      </c>
      <c r="BE11">
        <v>0.72843100000000005</v>
      </c>
      <c r="BH11">
        <f>COUNT(#REF!)</f>
        <v>0</v>
      </c>
      <c r="BI11" t="e">
        <f>BH11/#REF!*100</f>
        <v>#REF!</v>
      </c>
    </row>
    <row r="12" spans="1:61" x14ac:dyDescent="0.25">
      <c r="A12" t="s">
        <v>336</v>
      </c>
      <c r="B12" s="29">
        <v>1</v>
      </c>
      <c r="C12" s="29" t="s">
        <v>4</v>
      </c>
      <c r="D12">
        <v>12</v>
      </c>
      <c r="E12" t="s">
        <v>1</v>
      </c>
      <c r="F12" t="s">
        <v>335</v>
      </c>
      <c r="G12" t="s">
        <v>244</v>
      </c>
      <c r="H12" s="6">
        <v>-0.68380819999999998</v>
      </c>
      <c r="I12" s="6">
        <v>219.58709500000001</v>
      </c>
      <c r="J12" t="s">
        <v>51</v>
      </c>
      <c r="K12" s="29">
        <v>22884</v>
      </c>
      <c r="L12" s="29">
        <v>14</v>
      </c>
      <c r="M12" s="29">
        <f t="shared" si="2"/>
        <v>6.1178115714036009E-2</v>
      </c>
      <c r="N12" s="29">
        <v>1.5724999999984373E-2</v>
      </c>
      <c r="O12" s="29">
        <v>7.8359039344433473E-3</v>
      </c>
      <c r="P12" s="29">
        <v>59.772275211933859</v>
      </c>
      <c r="Q12" s="29">
        <f t="shared" si="0"/>
        <v>22.528119179439173</v>
      </c>
      <c r="R12" s="29">
        <v>0.43542658193959127</v>
      </c>
      <c r="S12" s="29">
        <f t="shared" si="1"/>
        <v>0.28243819011742377</v>
      </c>
      <c r="T12" s="29">
        <v>1.0022447829987784</v>
      </c>
      <c r="U12" s="29">
        <v>5.2336600000000004</v>
      </c>
      <c r="V12" s="29">
        <v>5</v>
      </c>
      <c r="W12" s="29">
        <f t="shared" si="3"/>
        <v>56.666666666666664</v>
      </c>
      <c r="X12" s="29">
        <f t="shared" si="4"/>
        <v>12</v>
      </c>
      <c r="Y12" s="29">
        <f t="shared" si="5"/>
        <v>68.666666666666671</v>
      </c>
      <c r="Z12" s="29">
        <v>23</v>
      </c>
      <c r="AA12" s="29" t="s">
        <v>2276</v>
      </c>
      <c r="AC12">
        <v>23967</v>
      </c>
      <c r="AD12">
        <v>399.14782500000001</v>
      </c>
      <c r="AE12">
        <v>60.045423</v>
      </c>
      <c r="AF12">
        <v>239.66</v>
      </c>
      <c r="AG12">
        <v>1152.4189879999999</v>
      </c>
      <c r="AH12">
        <v>115.241899</v>
      </c>
      <c r="AI12">
        <v>1.6653000000000001E-2</v>
      </c>
      <c r="AJ12">
        <v>7.3359999999999996E-3</v>
      </c>
      <c r="AK12">
        <v>0.440521</v>
      </c>
      <c r="AL12">
        <v>1.5625E-2</v>
      </c>
      <c r="AM12">
        <v>1.2500000000000001E-2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61" x14ac:dyDescent="0.25">
      <c r="A13" t="s">
        <v>336</v>
      </c>
      <c r="B13" s="29">
        <v>1</v>
      </c>
      <c r="C13" s="29" t="s">
        <v>5</v>
      </c>
      <c r="D13">
        <v>14</v>
      </c>
      <c r="E13" t="s">
        <v>1</v>
      </c>
      <c r="F13" t="s">
        <v>335</v>
      </c>
      <c r="G13" t="s">
        <v>244</v>
      </c>
      <c r="H13" s="6">
        <v>-0.68380819999999998</v>
      </c>
      <c r="I13" s="6">
        <v>219.58709500000001</v>
      </c>
      <c r="J13" t="s">
        <v>51</v>
      </c>
      <c r="K13" s="29">
        <v>21948</v>
      </c>
      <c r="L13" s="29">
        <v>40</v>
      </c>
      <c r="M13" s="29">
        <f t="shared" si="2"/>
        <v>0.18224895206852559</v>
      </c>
      <c r="N13" s="29">
        <v>1.0555000000001692E-2</v>
      </c>
      <c r="O13" s="29">
        <v>2.6119679781477827E-2</v>
      </c>
      <c r="P13" s="29">
        <v>57.327473184387536</v>
      </c>
      <c r="Q13" s="29">
        <f t="shared" si="0"/>
        <v>20.083317151892849</v>
      </c>
      <c r="R13" s="29">
        <v>0.53199672747274351</v>
      </c>
      <c r="S13" s="29">
        <f t="shared" si="1"/>
        <v>0.18586804458427153</v>
      </c>
      <c r="T13" s="29">
        <v>0.99509857305368254</v>
      </c>
      <c r="U13" s="29">
        <v>5.2336600000000004</v>
      </c>
      <c r="V13" s="29">
        <v>5</v>
      </c>
      <c r="W13" s="29">
        <f t="shared" si="3"/>
        <v>56.666666666666664</v>
      </c>
      <c r="X13" s="29">
        <f t="shared" si="4"/>
        <v>12</v>
      </c>
      <c r="Y13" s="29">
        <f t="shared" si="5"/>
        <v>68.666666666666671</v>
      </c>
      <c r="Z13" s="29">
        <v>23</v>
      </c>
      <c r="AA13" s="29" t="s">
        <v>2276</v>
      </c>
      <c r="AC13">
        <v>22902</v>
      </c>
      <c r="AD13">
        <v>399.14782500000001</v>
      </c>
      <c r="AE13">
        <v>57.377239000000003</v>
      </c>
      <c r="AF13">
        <v>229.01</v>
      </c>
      <c r="AG13">
        <v>962.73744599999998</v>
      </c>
      <c r="AH13">
        <v>96.273745000000005</v>
      </c>
      <c r="AI13">
        <v>1.7426000000000001E-2</v>
      </c>
      <c r="AJ13">
        <v>9.3659999999999993E-3</v>
      </c>
      <c r="AK13">
        <v>0.53746300000000002</v>
      </c>
      <c r="AL13">
        <v>1.5900000000000001E-2</v>
      </c>
      <c r="AM13">
        <v>1.7500000000000002E-2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61" x14ac:dyDescent="0.25">
      <c r="A14" t="s">
        <v>336</v>
      </c>
      <c r="B14" s="29">
        <v>1</v>
      </c>
      <c r="C14" s="29" t="s">
        <v>28</v>
      </c>
      <c r="D14">
        <v>15</v>
      </c>
      <c r="E14" t="s">
        <v>1</v>
      </c>
      <c r="F14" t="s">
        <v>335</v>
      </c>
      <c r="G14" t="s">
        <v>244</v>
      </c>
      <c r="H14" s="6">
        <v>-0.68380819999999998</v>
      </c>
      <c r="I14" s="6">
        <v>219.58709500000001</v>
      </c>
      <c r="J14" t="s">
        <v>50</v>
      </c>
      <c r="K14" s="29">
        <v>21892</v>
      </c>
      <c r="L14" s="29">
        <v>1007</v>
      </c>
      <c r="M14" s="29">
        <f t="shared" si="2"/>
        <v>4.599853827882332</v>
      </c>
      <c r="N14" s="29">
        <v>5.0736868686869059E-2</v>
      </c>
      <c r="O14" s="29">
        <v>0.2585848298366305</v>
      </c>
      <c r="P14" s="29">
        <v>57.181202977611257</v>
      </c>
      <c r="Q14" s="29">
        <f t="shared" si="0"/>
        <v>19.93704694511657</v>
      </c>
      <c r="R14" s="29">
        <v>0.7025020313374345</v>
      </c>
      <c r="S14" s="29">
        <f t="shared" si="1"/>
        <v>1.5362740719580548E-2</v>
      </c>
      <c r="T14" s="29">
        <v>0.9858831199850131</v>
      </c>
      <c r="U14" s="29">
        <v>5.2336600000000004</v>
      </c>
      <c r="V14" s="29">
        <v>5</v>
      </c>
      <c r="W14" s="29">
        <f t="shared" si="3"/>
        <v>56.666666666666664</v>
      </c>
      <c r="X14" s="29">
        <f t="shared" si="4"/>
        <v>12</v>
      </c>
      <c r="Y14" s="29">
        <f t="shared" si="5"/>
        <v>68.666666666666671</v>
      </c>
      <c r="Z14" s="29">
        <v>23</v>
      </c>
      <c r="AA14" s="29" t="s">
        <v>2276</v>
      </c>
      <c r="AC14">
        <v>22748</v>
      </c>
      <c r="AD14">
        <v>399.14782500000001</v>
      </c>
      <c r="AE14">
        <v>56.991416999999998</v>
      </c>
      <c r="AF14">
        <v>227.47</v>
      </c>
      <c r="AG14">
        <v>930.30199900000002</v>
      </c>
      <c r="AH14">
        <v>93.030199999999994</v>
      </c>
      <c r="AI14">
        <v>1.7543E-2</v>
      </c>
      <c r="AJ14">
        <v>1.2319E-2</v>
      </c>
      <c r="AK14">
        <v>0.702183</v>
      </c>
      <c r="AL14">
        <v>1.4200000000000001E-2</v>
      </c>
      <c r="AM14">
        <v>1.2500000000000001E-2</v>
      </c>
      <c r="AN14">
        <v>16</v>
      </c>
      <c r="AO14">
        <v>4.0085000000000003E-2</v>
      </c>
      <c r="AP14">
        <v>2.4051239999999998</v>
      </c>
      <c r="AQ14">
        <v>2.5496750000000001</v>
      </c>
      <c r="AR14">
        <v>0.22455800000000001</v>
      </c>
      <c r="AS14">
        <v>6.9376999999999994E-2</v>
      </c>
      <c r="AT14">
        <v>36.25</v>
      </c>
      <c r="AU14">
        <v>11.789826</v>
      </c>
      <c r="AV14">
        <v>6.3699999999999998E-3</v>
      </c>
      <c r="AW14">
        <v>2.8519999999999999E-3</v>
      </c>
      <c r="AX14">
        <v>159.08713299999999</v>
      </c>
      <c r="AY14">
        <v>37.566625000000002</v>
      </c>
      <c r="AZ14">
        <v>325.31339500000001</v>
      </c>
      <c r="BA14">
        <v>68.852677</v>
      </c>
      <c r="BB14">
        <v>22.732351999999999</v>
      </c>
      <c r="BC14">
        <v>36.511268999999999</v>
      </c>
      <c r="BD14">
        <v>7.5830000000000002</v>
      </c>
      <c r="BE14">
        <v>2.1189140000000002</v>
      </c>
    </row>
    <row r="15" spans="1:61" x14ac:dyDescent="0.25">
      <c r="A15" t="s">
        <v>336</v>
      </c>
      <c r="B15" s="29">
        <v>1</v>
      </c>
      <c r="C15" s="29" t="s">
        <v>11</v>
      </c>
      <c r="D15">
        <v>16</v>
      </c>
      <c r="E15" t="s">
        <v>1</v>
      </c>
      <c r="F15" t="s">
        <v>335</v>
      </c>
      <c r="G15" t="s">
        <v>244</v>
      </c>
      <c r="H15" s="6">
        <v>-0.68380819999999998</v>
      </c>
      <c r="I15" s="6">
        <v>219.58709500000001</v>
      </c>
      <c r="J15" t="s">
        <v>51</v>
      </c>
      <c r="K15" s="29">
        <v>7971</v>
      </c>
      <c r="L15" s="29">
        <v>1215</v>
      </c>
      <c r="M15" s="29">
        <f t="shared" si="2"/>
        <v>15.242754986827247</v>
      </c>
      <c r="N15" s="29">
        <v>3.7703174603173836E-2</v>
      </c>
      <c r="O15" s="29">
        <v>0.65821593049324123</v>
      </c>
      <c r="P15" s="29">
        <v>20.819996753815975</v>
      </c>
      <c r="Q15" s="29">
        <f t="shared" si="0"/>
        <v>16.424159278678712</v>
      </c>
      <c r="R15" s="29">
        <v>1.1470044454124035</v>
      </c>
      <c r="S15" s="29">
        <f t="shared" si="1"/>
        <v>0.4291396733553885</v>
      </c>
      <c r="T15" s="29">
        <v>0.96262759087608685</v>
      </c>
      <c r="U15" s="29">
        <v>5.2336600000000004</v>
      </c>
      <c r="V15" s="29">
        <v>5</v>
      </c>
      <c r="W15" s="29">
        <f t="shared" si="3"/>
        <v>56.666666666666664</v>
      </c>
      <c r="X15" s="29">
        <f t="shared" si="4"/>
        <v>12</v>
      </c>
      <c r="Y15" s="29">
        <f t="shared" si="5"/>
        <v>68.666666666666671</v>
      </c>
      <c r="Z15" s="29">
        <v>23</v>
      </c>
      <c r="AA15" s="29" t="s">
        <v>2276</v>
      </c>
      <c r="AC15">
        <v>8335</v>
      </c>
      <c r="AD15">
        <v>399.14782500000001</v>
      </c>
      <c r="AE15">
        <v>20.881988</v>
      </c>
      <c r="AF15">
        <v>83.34</v>
      </c>
      <c r="AG15">
        <v>183.37531000000001</v>
      </c>
      <c r="AH15">
        <v>18.337530999999998</v>
      </c>
      <c r="AI15">
        <v>4.7884999999999997E-2</v>
      </c>
      <c r="AJ15">
        <v>5.4829000000000003E-2</v>
      </c>
      <c r="AK15">
        <v>1.1450340000000001</v>
      </c>
      <c r="AL15">
        <v>2.8674999999999999E-2</v>
      </c>
      <c r="AM15">
        <v>7.4999999999999997E-3</v>
      </c>
      <c r="AN15">
        <v>2</v>
      </c>
      <c r="AO15">
        <v>5.0109999999999998E-3</v>
      </c>
      <c r="AP15">
        <v>0.30064000000000002</v>
      </c>
      <c r="AQ15">
        <v>0.32393499999999997</v>
      </c>
      <c r="AR15">
        <v>0.148787</v>
      </c>
      <c r="AS15">
        <v>0.12252399999999999</v>
      </c>
      <c r="AT15">
        <v>13.5</v>
      </c>
      <c r="AU15">
        <v>6.3639609999999998</v>
      </c>
      <c r="AV15">
        <v>1.1903E-2</v>
      </c>
      <c r="AW15">
        <v>8.6870000000000003E-3</v>
      </c>
      <c r="AX15">
        <v>100.465335</v>
      </c>
      <c r="AY15">
        <v>39.959313999999999</v>
      </c>
      <c r="AZ15">
        <v>592.43697499999996</v>
      </c>
      <c r="BA15">
        <v>172.32014000000001</v>
      </c>
      <c r="BB15">
        <v>69.923349999999999</v>
      </c>
      <c r="BC15">
        <v>0</v>
      </c>
      <c r="BD15">
        <v>5.2047610000000004</v>
      </c>
      <c r="BE15">
        <v>0.45175399999999999</v>
      </c>
    </row>
    <row r="16" spans="1:61" x14ac:dyDescent="0.25">
      <c r="A16" t="s">
        <v>337</v>
      </c>
      <c r="B16" s="29">
        <v>1</v>
      </c>
      <c r="C16" s="29" t="s">
        <v>8</v>
      </c>
      <c r="D16">
        <v>1</v>
      </c>
      <c r="E16" t="s">
        <v>1</v>
      </c>
      <c r="F16" t="s">
        <v>335</v>
      </c>
      <c r="G16" t="s">
        <v>244</v>
      </c>
      <c r="H16" s="6">
        <v>-0.68380819999999998</v>
      </c>
      <c r="I16" s="6">
        <v>219.58709500000001</v>
      </c>
      <c r="J16" t="s">
        <v>50</v>
      </c>
      <c r="K16" s="29">
        <v>14994</v>
      </c>
      <c r="L16" s="29">
        <v>1061</v>
      </c>
      <c r="M16" s="29">
        <f t="shared" si="2"/>
        <v>7.0761637988528747</v>
      </c>
      <c r="N16" s="29">
        <v>5.773798076922701E-2</v>
      </c>
      <c r="O16" s="29">
        <v>0.34655544147189526</v>
      </c>
      <c r="P16" s="29">
        <v>49.963964321438439</v>
      </c>
      <c r="Q16" s="29">
        <f t="shared" si="0"/>
        <v>12.719808288943753</v>
      </c>
      <c r="R16" s="29">
        <v>0.8199256118647511</v>
      </c>
      <c r="S16" s="29">
        <f t="shared" si="1"/>
        <v>0.10206083980773606</v>
      </c>
      <c r="T16" s="29">
        <v>1.0393769314401682</v>
      </c>
      <c r="U16" s="29">
        <v>5.2336600000000004</v>
      </c>
      <c r="V16" s="29">
        <v>5</v>
      </c>
      <c r="W16" s="29">
        <f t="shared" si="3"/>
        <v>56.666666666666664</v>
      </c>
      <c r="X16" s="29">
        <f t="shared" si="4"/>
        <v>12</v>
      </c>
      <c r="Y16" s="29">
        <f t="shared" si="5"/>
        <v>68.666666666666671</v>
      </c>
      <c r="Z16" s="29">
        <v>23</v>
      </c>
      <c r="AA16" s="29" t="s">
        <v>2276</v>
      </c>
      <c r="AC16">
        <v>15314</v>
      </c>
      <c r="AD16">
        <v>305.696775</v>
      </c>
      <c r="AE16">
        <v>50.095393000000001</v>
      </c>
      <c r="AF16">
        <v>153.13</v>
      </c>
      <c r="AG16">
        <v>583.30250599999999</v>
      </c>
      <c r="AH16">
        <v>58.330250999999997</v>
      </c>
      <c r="AI16">
        <v>1.9959999999999999E-2</v>
      </c>
      <c r="AJ16">
        <v>1.6355999999999999E-2</v>
      </c>
      <c r="AK16">
        <v>0.81945000000000001</v>
      </c>
      <c r="AL16">
        <v>1.5599999999999999E-2</v>
      </c>
      <c r="AM16">
        <v>1.2500000000000001E-2</v>
      </c>
      <c r="AN16">
        <v>24</v>
      </c>
      <c r="AO16">
        <v>7.8508999999999995E-2</v>
      </c>
      <c r="AP16">
        <v>4.7105499999999996</v>
      </c>
      <c r="AQ16">
        <v>4.6493399999999996</v>
      </c>
      <c r="AR16">
        <v>0.19846900000000001</v>
      </c>
      <c r="AS16">
        <v>6.4417000000000002E-2</v>
      </c>
      <c r="AT16">
        <v>29.666667</v>
      </c>
      <c r="AU16">
        <v>8.8645200000000006</v>
      </c>
      <c r="AV16">
        <v>6.9230000000000003E-3</v>
      </c>
      <c r="AW16">
        <v>2.8670000000000002E-3</v>
      </c>
      <c r="AX16">
        <v>149.152715</v>
      </c>
      <c r="AY16">
        <v>25.825316000000001</v>
      </c>
      <c r="AZ16">
        <v>297.95630799999998</v>
      </c>
      <c r="BA16">
        <v>51.950206000000001</v>
      </c>
      <c r="BB16">
        <v>10.93201</v>
      </c>
      <c r="BC16">
        <v>16.743850999999999</v>
      </c>
      <c r="BD16">
        <v>6.6388670000000003</v>
      </c>
      <c r="BE16">
        <v>4.1633319999999996</v>
      </c>
    </row>
    <row r="17" spans="1:61" x14ac:dyDescent="0.25">
      <c r="A17" t="s">
        <v>337</v>
      </c>
      <c r="B17" s="29">
        <v>1</v>
      </c>
      <c r="C17" s="29" t="s">
        <v>17</v>
      </c>
      <c r="D17">
        <v>8</v>
      </c>
      <c r="E17" t="s">
        <v>1</v>
      </c>
      <c r="F17" t="s">
        <v>335</v>
      </c>
      <c r="G17" t="s">
        <v>244</v>
      </c>
      <c r="H17" s="6">
        <v>-0.68380819999999998</v>
      </c>
      <c r="I17" s="6">
        <v>219.58709500000001</v>
      </c>
      <c r="J17" t="s">
        <v>51</v>
      </c>
      <c r="K17" s="29">
        <v>5277</v>
      </c>
      <c r="L17" s="29">
        <v>118</v>
      </c>
      <c r="M17" s="29">
        <f t="shared" si="2"/>
        <v>2.2361190070115597</v>
      </c>
      <c r="N17" s="29">
        <v>4.1762962962960504E-2</v>
      </c>
      <c r="O17" s="29">
        <v>8.9971124228280505E-2</v>
      </c>
      <c r="P17" s="29">
        <v>17.58435639083838</v>
      </c>
      <c r="Q17" s="29">
        <f t="shared" si="0"/>
        <v>19.659799641656306</v>
      </c>
      <c r="R17" s="29">
        <v>0.75420998981953336</v>
      </c>
      <c r="S17" s="29">
        <f t="shared" si="1"/>
        <v>3.6345217762518311E-2</v>
      </c>
      <c r="T17" s="29">
        <v>1.0366616670600752</v>
      </c>
      <c r="U17" s="29">
        <v>5.2336600000000004</v>
      </c>
      <c r="V17" s="29">
        <v>5</v>
      </c>
      <c r="W17" s="29">
        <f t="shared" si="3"/>
        <v>56.666666666666664</v>
      </c>
      <c r="X17" s="29">
        <f t="shared" si="4"/>
        <v>12</v>
      </c>
      <c r="Y17" s="29">
        <f t="shared" si="5"/>
        <v>68.666666666666671</v>
      </c>
      <c r="Z17" s="29">
        <v>23</v>
      </c>
      <c r="AA17" s="29" t="s">
        <v>2276</v>
      </c>
      <c r="AC17">
        <v>5371</v>
      </c>
      <c r="AD17">
        <v>305.696775</v>
      </c>
      <c r="AE17">
        <v>17.569697999999999</v>
      </c>
      <c r="AF17">
        <v>53.7</v>
      </c>
      <c r="AG17">
        <v>96.623962000000006</v>
      </c>
      <c r="AH17">
        <v>9.6623959999999993</v>
      </c>
      <c r="AI17">
        <v>5.688E-2</v>
      </c>
      <c r="AJ17">
        <v>4.2913E-2</v>
      </c>
      <c r="AK17">
        <v>0.75444</v>
      </c>
      <c r="AL17">
        <v>4.7524999999999998E-2</v>
      </c>
      <c r="AM17">
        <v>3.2500000000000001E-2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61" x14ac:dyDescent="0.25">
      <c r="A18" t="s">
        <v>337</v>
      </c>
      <c r="B18" s="29">
        <v>1</v>
      </c>
      <c r="C18" s="29" t="s">
        <v>38</v>
      </c>
      <c r="D18">
        <v>9</v>
      </c>
      <c r="E18" t="s">
        <v>1</v>
      </c>
      <c r="F18" t="s">
        <v>335</v>
      </c>
      <c r="G18" t="s">
        <v>244</v>
      </c>
      <c r="H18" s="6">
        <v>-0.68380819999999998</v>
      </c>
      <c r="I18" s="6">
        <v>219.58709500000001</v>
      </c>
      <c r="J18" t="s">
        <v>51</v>
      </c>
      <c r="K18" s="29">
        <v>10080</v>
      </c>
      <c r="L18" s="29">
        <v>250</v>
      </c>
      <c r="M18" s="29">
        <f t="shared" si="2"/>
        <v>2.4801587301587302</v>
      </c>
      <c r="N18" s="29">
        <v>5.670984848484599E-2</v>
      </c>
      <c r="O18" s="29">
        <v>0.10996470739012063</v>
      </c>
      <c r="P18" s="29">
        <v>33.589219711891388</v>
      </c>
      <c r="Q18" s="29">
        <f t="shared" si="0"/>
        <v>3.6549363206032979</v>
      </c>
      <c r="R18" s="29">
        <v>0.65469988839356053</v>
      </c>
      <c r="S18" s="29">
        <f t="shared" si="1"/>
        <v>6.3164883663454519E-2</v>
      </c>
      <c r="T18" s="29">
        <v>1.0666943159052877</v>
      </c>
      <c r="U18" s="29">
        <v>5.2336600000000004</v>
      </c>
      <c r="V18" s="29">
        <v>5</v>
      </c>
      <c r="W18" s="29">
        <f t="shared" si="3"/>
        <v>56.666666666666664</v>
      </c>
      <c r="X18" s="29">
        <f t="shared" si="4"/>
        <v>12</v>
      </c>
      <c r="Y18" s="29">
        <f t="shared" si="5"/>
        <v>68.666666666666671</v>
      </c>
      <c r="Z18" s="29">
        <v>23</v>
      </c>
      <c r="AA18" s="29" t="s">
        <v>2276</v>
      </c>
      <c r="AC18">
        <v>10306</v>
      </c>
      <c r="AD18">
        <v>305.696775</v>
      </c>
      <c r="AE18">
        <v>33.713146000000002</v>
      </c>
      <c r="AF18">
        <v>103.05</v>
      </c>
      <c r="AG18">
        <v>317.338033</v>
      </c>
      <c r="AH18">
        <v>31.733803000000002</v>
      </c>
      <c r="AI18">
        <v>2.9661E-2</v>
      </c>
      <c r="AJ18">
        <v>1.9383999999999998E-2</v>
      </c>
      <c r="AK18">
        <v>0.65349500000000005</v>
      </c>
      <c r="AL18">
        <v>2.5100000000000001E-2</v>
      </c>
      <c r="AM18">
        <v>1.7500000000000002E-2</v>
      </c>
      <c r="AN18">
        <v>4</v>
      </c>
      <c r="AO18">
        <v>1.3084999999999999E-2</v>
      </c>
      <c r="AP18">
        <v>0.78509200000000001</v>
      </c>
      <c r="AQ18">
        <v>1.533088</v>
      </c>
      <c r="AR18">
        <v>0.51645600000000003</v>
      </c>
      <c r="AS18">
        <v>0.295433</v>
      </c>
      <c r="AT18">
        <v>39.5</v>
      </c>
      <c r="AU18">
        <v>14.708273999999999</v>
      </c>
      <c r="AV18">
        <v>1.3414000000000001E-2</v>
      </c>
      <c r="AW18">
        <v>6.5900000000000004E-3</v>
      </c>
      <c r="AX18">
        <v>88.122401999999994</v>
      </c>
      <c r="AY18">
        <v>35.147682000000003</v>
      </c>
      <c r="AZ18">
        <v>385.56300599999997</v>
      </c>
      <c r="BA18">
        <v>127.678569</v>
      </c>
      <c r="BB18">
        <v>60.133991999999999</v>
      </c>
      <c r="BC18">
        <v>19.431733999999999</v>
      </c>
      <c r="BD18">
        <v>5.9152129999999996</v>
      </c>
      <c r="BE18">
        <v>0.47140500000000002</v>
      </c>
    </row>
    <row r="19" spans="1:61" x14ac:dyDescent="0.25">
      <c r="A19" t="s">
        <v>337</v>
      </c>
      <c r="B19" s="29">
        <v>1</v>
      </c>
      <c r="C19" s="29" t="s">
        <v>28</v>
      </c>
      <c r="D19">
        <v>15</v>
      </c>
      <c r="E19" t="s">
        <v>1</v>
      </c>
      <c r="F19" t="s">
        <v>335</v>
      </c>
      <c r="G19" t="s">
        <v>244</v>
      </c>
      <c r="H19" s="6">
        <v>-0.68380819999999998</v>
      </c>
      <c r="I19" s="6">
        <v>219.58709500000001</v>
      </c>
      <c r="J19" t="s">
        <v>50</v>
      </c>
      <c r="K19" s="29">
        <v>12421</v>
      </c>
      <c r="L19" s="29">
        <v>8</v>
      </c>
      <c r="M19" s="29">
        <f t="shared" si="2"/>
        <v>6.4407052572256665E-2</v>
      </c>
      <c r="N19" s="29">
        <v>6.1599999999998545E-2</v>
      </c>
      <c r="O19" s="29">
        <v>3.3322638603066855E-3</v>
      </c>
      <c r="P19" s="29">
        <v>41.390049408869338</v>
      </c>
      <c r="Q19" s="29">
        <f t="shared" si="0"/>
        <v>4.1458933763746515</v>
      </c>
      <c r="R19" s="29">
        <v>1.6581415408268565</v>
      </c>
      <c r="S19" s="29">
        <f t="shared" si="1"/>
        <v>0.94027676876984145</v>
      </c>
      <c r="T19" s="29">
        <v>0.99187188606819332</v>
      </c>
      <c r="U19" s="29">
        <v>5.2336600000000004</v>
      </c>
      <c r="V19" s="29">
        <v>5</v>
      </c>
      <c r="W19" s="29">
        <f t="shared" si="3"/>
        <v>56.666666666666664</v>
      </c>
      <c r="X19" s="29">
        <f t="shared" si="4"/>
        <v>12</v>
      </c>
      <c r="Y19" s="29">
        <f t="shared" si="5"/>
        <v>68.666666666666671</v>
      </c>
      <c r="Z19" s="29">
        <v>23</v>
      </c>
      <c r="AA19" s="29" t="s">
        <v>2276</v>
      </c>
      <c r="AC19">
        <v>12549</v>
      </c>
      <c r="AD19">
        <v>305.696775</v>
      </c>
      <c r="AE19">
        <v>41.050482000000002</v>
      </c>
      <c r="AF19">
        <v>125.4</v>
      </c>
      <c r="AG19">
        <v>513.32987400000002</v>
      </c>
      <c r="AH19">
        <v>51.332987000000003</v>
      </c>
      <c r="AI19">
        <v>2.4355000000000002E-2</v>
      </c>
      <c r="AJ19">
        <v>4.0099999999999997E-2</v>
      </c>
      <c r="AK19">
        <v>1.6464719999999999</v>
      </c>
      <c r="AL19">
        <v>1.9224999999999999E-2</v>
      </c>
      <c r="AM19">
        <v>1.7500000000000002E-2</v>
      </c>
      <c r="AN19">
        <v>1</v>
      </c>
      <c r="AO19">
        <v>3.271E-3</v>
      </c>
      <c r="AP19">
        <v>0.196273</v>
      </c>
      <c r="AQ19">
        <v>0.52593800000000002</v>
      </c>
      <c r="AR19">
        <v>0.89272499999999999</v>
      </c>
      <c r="AS19">
        <v>0</v>
      </c>
      <c r="AT19">
        <v>66</v>
      </c>
      <c r="AU19">
        <v>0</v>
      </c>
      <c r="AV19">
        <v>1.3734E-2</v>
      </c>
      <c r="AW19">
        <v>3.9589999999999998E-3</v>
      </c>
      <c r="AX19">
        <v>72.810776000000004</v>
      </c>
      <c r="AY19">
        <v>0</v>
      </c>
      <c r="AZ19">
        <v>215.053763</v>
      </c>
      <c r="BA19">
        <v>0</v>
      </c>
      <c r="BB19">
        <v>0</v>
      </c>
      <c r="BC19">
        <v>0</v>
      </c>
      <c r="BD19">
        <v>5.0894899999999996</v>
      </c>
      <c r="BE19">
        <v>0.37267800000000001</v>
      </c>
    </row>
    <row r="20" spans="1:61" x14ac:dyDescent="0.25">
      <c r="A20" t="s">
        <v>338</v>
      </c>
      <c r="B20" s="29">
        <v>1</v>
      </c>
      <c r="C20" s="29" t="s">
        <v>17</v>
      </c>
      <c r="D20">
        <v>8</v>
      </c>
      <c r="E20" t="s">
        <v>1</v>
      </c>
      <c r="F20" t="s">
        <v>335</v>
      </c>
      <c r="G20" t="s">
        <v>244</v>
      </c>
      <c r="H20" s="6">
        <v>-0.68380819999999998</v>
      </c>
      <c r="I20" s="6">
        <v>219.58709500000001</v>
      </c>
      <c r="J20" t="s">
        <v>51</v>
      </c>
      <c r="K20" s="29">
        <v>20777</v>
      </c>
      <c r="L20" s="29">
        <v>1056</v>
      </c>
      <c r="M20" s="29">
        <f t="shared" si="2"/>
        <v>5.0825431968041581</v>
      </c>
      <c r="N20" s="29">
        <v>2.9894905213270165E-2</v>
      </c>
      <c r="O20" s="29">
        <v>0.31886762115782402</v>
      </c>
      <c r="P20" s="29">
        <v>31.398637747848863</v>
      </c>
      <c r="Q20" s="29">
        <f t="shared" si="0"/>
        <v>5.8455182846458236</v>
      </c>
      <c r="R20" s="29">
        <v>0.99852357072064457</v>
      </c>
      <c r="S20" s="29">
        <f t="shared" si="1"/>
        <v>0.28065879866362953</v>
      </c>
      <c r="T20" s="29">
        <v>1.0455398521148689</v>
      </c>
      <c r="U20" s="29">
        <v>5.2336600000000004</v>
      </c>
      <c r="V20" s="29">
        <v>5</v>
      </c>
      <c r="W20" s="29">
        <f t="shared" si="3"/>
        <v>56.666666666666664</v>
      </c>
      <c r="X20" s="29">
        <f t="shared" si="4"/>
        <v>12</v>
      </c>
      <c r="Y20" s="29">
        <f t="shared" si="5"/>
        <v>68.666666666666671</v>
      </c>
      <c r="Z20" s="29">
        <v>23</v>
      </c>
      <c r="AA20" s="29" t="s">
        <v>2276</v>
      </c>
      <c r="AC20">
        <v>21113</v>
      </c>
      <c r="AD20">
        <v>674.69477500000005</v>
      </c>
      <c r="AE20">
        <v>31.292669</v>
      </c>
      <c r="AF20">
        <v>211.09</v>
      </c>
      <c r="AG20">
        <v>582.864102</v>
      </c>
      <c r="AH20">
        <v>58.286409999999997</v>
      </c>
      <c r="AI20">
        <v>3.193E-2</v>
      </c>
      <c r="AJ20">
        <v>3.2044999999999997E-2</v>
      </c>
      <c r="AK20">
        <v>1.0036069999999999</v>
      </c>
      <c r="AL20">
        <v>2.375E-2</v>
      </c>
      <c r="AM20">
        <v>1.7500000000000002E-2</v>
      </c>
      <c r="AN20">
        <v>4</v>
      </c>
      <c r="AO20">
        <v>5.9290000000000002E-3</v>
      </c>
      <c r="AP20">
        <v>0.35571599999999998</v>
      </c>
      <c r="AQ20">
        <v>0.52574200000000004</v>
      </c>
      <c r="AR20">
        <v>0.31228800000000001</v>
      </c>
      <c r="AS20">
        <v>0.22032199999999999</v>
      </c>
      <c r="AT20">
        <v>27.75</v>
      </c>
      <c r="AU20">
        <v>13.175103</v>
      </c>
      <c r="AV20">
        <v>1.1674E-2</v>
      </c>
      <c r="AW20">
        <v>6.8110000000000002E-3</v>
      </c>
      <c r="AX20">
        <v>113.87910599999999</v>
      </c>
      <c r="AY20">
        <v>56.567250000000001</v>
      </c>
      <c r="AZ20">
        <v>596.10517200000004</v>
      </c>
      <c r="BA20">
        <v>524.09187199999997</v>
      </c>
      <c r="BB20">
        <v>79.277232999999995</v>
      </c>
      <c r="BC20">
        <v>70.420641000000003</v>
      </c>
      <c r="BD20">
        <v>6.2229619999999999</v>
      </c>
      <c r="BE20">
        <v>0.62361</v>
      </c>
    </row>
    <row r="21" spans="1:61" x14ac:dyDescent="0.25">
      <c r="A21" t="s">
        <v>338</v>
      </c>
      <c r="B21" s="29">
        <v>1</v>
      </c>
      <c r="C21" s="29" t="s">
        <v>38</v>
      </c>
      <c r="D21">
        <v>9</v>
      </c>
      <c r="E21" t="s">
        <v>1</v>
      </c>
      <c r="F21" t="s">
        <v>335</v>
      </c>
      <c r="G21" t="s">
        <v>244</v>
      </c>
      <c r="H21" s="6">
        <v>-0.68380819999999998</v>
      </c>
      <c r="I21" s="6">
        <v>219.58709500000001</v>
      </c>
      <c r="J21" t="s">
        <v>50</v>
      </c>
      <c r="K21" s="29">
        <v>32094</v>
      </c>
      <c r="L21" s="29">
        <v>2809</v>
      </c>
      <c r="M21" s="29">
        <f t="shared" si="2"/>
        <v>8.7524147815791107</v>
      </c>
      <c r="N21" s="29">
        <v>5.2650166666665422E-2</v>
      </c>
      <c r="O21" s="29">
        <v>0.4533662860063849</v>
      </c>
      <c r="P21" s="29">
        <v>48.501125276963059</v>
      </c>
      <c r="Q21" s="29">
        <f t="shared" si="0"/>
        <v>11.256969244468372</v>
      </c>
      <c r="R21" s="29">
        <v>0.93692978322884102</v>
      </c>
      <c r="S21" s="29">
        <f t="shared" si="1"/>
        <v>0.21906501117182597</v>
      </c>
      <c r="T21" s="29">
        <v>1.0424961640740771</v>
      </c>
      <c r="U21" s="29">
        <v>5.2336600000000004</v>
      </c>
      <c r="V21" s="29">
        <v>5</v>
      </c>
      <c r="W21" s="29">
        <f t="shared" si="3"/>
        <v>56.666666666666664</v>
      </c>
      <c r="X21" s="29">
        <f t="shared" si="4"/>
        <v>12</v>
      </c>
      <c r="Y21" s="29">
        <f t="shared" si="5"/>
        <v>68.666666666666671</v>
      </c>
      <c r="Z21" s="29">
        <v>23</v>
      </c>
      <c r="AA21" s="29" t="s">
        <v>2276</v>
      </c>
      <c r="AC21">
        <v>32698</v>
      </c>
      <c r="AD21">
        <v>674.69477500000005</v>
      </c>
      <c r="AE21">
        <v>48.463396000000003</v>
      </c>
      <c r="AF21">
        <v>326.95999999999998</v>
      </c>
      <c r="AG21">
        <v>1231.0750989999999</v>
      </c>
      <c r="AH21">
        <v>123.10751</v>
      </c>
      <c r="AI21">
        <v>2.0622000000000001E-2</v>
      </c>
      <c r="AJ21">
        <v>1.9307000000000001E-2</v>
      </c>
      <c r="AK21">
        <v>0.93627000000000005</v>
      </c>
      <c r="AL21">
        <v>1.5525000000000001E-2</v>
      </c>
      <c r="AM21">
        <v>1.2500000000000001E-2</v>
      </c>
      <c r="AN21">
        <v>38</v>
      </c>
      <c r="AO21">
        <v>5.6321999999999997E-2</v>
      </c>
      <c r="AP21">
        <v>3.3793060000000001</v>
      </c>
      <c r="AQ21">
        <v>3.9054380000000002</v>
      </c>
      <c r="AR21">
        <v>0.23914299999999999</v>
      </c>
      <c r="AS21">
        <v>0.120785</v>
      </c>
      <c r="AT21">
        <v>33.605263000000001</v>
      </c>
      <c r="AU21">
        <v>15.143528999999999</v>
      </c>
      <c r="AV21">
        <v>7.3340000000000002E-3</v>
      </c>
      <c r="AW21">
        <v>3.215E-3</v>
      </c>
      <c r="AX21">
        <v>140.729614</v>
      </c>
      <c r="AY21">
        <v>20.752775</v>
      </c>
      <c r="AZ21">
        <v>301.75264900000002</v>
      </c>
      <c r="BA21">
        <v>64.769581000000002</v>
      </c>
      <c r="BB21">
        <v>14.827188</v>
      </c>
      <c r="BC21">
        <v>26.001538</v>
      </c>
      <c r="BD21">
        <v>7.1434220000000002</v>
      </c>
      <c r="BE21">
        <v>3.2102270000000002</v>
      </c>
    </row>
    <row r="22" spans="1:61" x14ac:dyDescent="0.25">
      <c r="A22" t="s">
        <v>338</v>
      </c>
      <c r="B22" s="29">
        <v>1</v>
      </c>
      <c r="C22" s="29" t="s">
        <v>4</v>
      </c>
      <c r="D22">
        <v>12</v>
      </c>
      <c r="E22" t="s">
        <v>1</v>
      </c>
      <c r="F22" t="s">
        <v>335</v>
      </c>
      <c r="G22" t="s">
        <v>244</v>
      </c>
      <c r="H22" s="6">
        <v>-0.68380819999999998</v>
      </c>
      <c r="I22" s="6">
        <v>219.58709500000001</v>
      </c>
      <c r="J22" t="s">
        <v>51</v>
      </c>
      <c r="K22" s="29">
        <v>21162</v>
      </c>
      <c r="L22" s="29">
        <v>375</v>
      </c>
      <c r="M22" s="29">
        <f t="shared" si="2"/>
        <v>1.7720442302239865</v>
      </c>
      <c r="N22" s="29">
        <v>3.1213999999994264E-2</v>
      </c>
      <c r="O22" s="29">
        <v>0.11334157150159622</v>
      </c>
      <c r="P22" s="29">
        <v>31.980457814890389</v>
      </c>
      <c r="Q22" s="29">
        <f t="shared" si="0"/>
        <v>5.263698217604297</v>
      </c>
      <c r="R22" s="29">
        <v>0.76961671166483825</v>
      </c>
      <c r="S22" s="29">
        <f t="shared" si="1"/>
        <v>5.1751939607823205E-2</v>
      </c>
      <c r="T22" s="29">
        <v>0.66233435777941063</v>
      </c>
      <c r="U22" s="29">
        <v>5.2336600000000004</v>
      </c>
      <c r="V22" s="29">
        <v>5</v>
      </c>
      <c r="W22" s="29">
        <f t="shared" si="3"/>
        <v>56.666666666666664</v>
      </c>
      <c r="X22" s="29">
        <f t="shared" si="4"/>
        <v>12</v>
      </c>
      <c r="Y22" s="29">
        <f t="shared" si="5"/>
        <v>68.666666666666671</v>
      </c>
      <c r="Z22" s="29">
        <v>23</v>
      </c>
      <c r="AA22" s="29" t="s">
        <v>2276</v>
      </c>
      <c r="AC22">
        <v>21574</v>
      </c>
      <c r="AD22">
        <v>674.69477500000005</v>
      </c>
      <c r="AE22">
        <v>31.975940999999999</v>
      </c>
      <c r="AF22">
        <v>215.72</v>
      </c>
      <c r="AG22">
        <v>578.07804099999998</v>
      </c>
      <c r="AH22">
        <v>57.807803999999997</v>
      </c>
      <c r="AI22">
        <v>3.1254999999999998E-2</v>
      </c>
      <c r="AJ22">
        <v>2.4084999999999999E-2</v>
      </c>
      <c r="AK22">
        <v>0.77058300000000002</v>
      </c>
      <c r="AL22">
        <v>2.545E-2</v>
      </c>
      <c r="AM22">
        <v>2.2499999999999999E-2</v>
      </c>
      <c r="AN22">
        <v>1</v>
      </c>
      <c r="AO22">
        <v>1.482E-3</v>
      </c>
      <c r="AP22">
        <v>8.8928999999999994E-2</v>
      </c>
      <c r="AQ22">
        <v>8.3433999999999994E-2</v>
      </c>
      <c r="AR22">
        <v>0.16320000000000001</v>
      </c>
      <c r="AS22">
        <v>0</v>
      </c>
      <c r="AT22">
        <v>18</v>
      </c>
      <c r="AU22">
        <v>0</v>
      </c>
      <c r="AV22">
        <v>9.5999999999999992E-3</v>
      </c>
      <c r="AW22">
        <v>5.8170000000000001E-3</v>
      </c>
      <c r="AX22">
        <v>104.166667</v>
      </c>
      <c r="AY22">
        <v>0</v>
      </c>
      <c r="AZ22">
        <v>526.315789</v>
      </c>
      <c r="BA22">
        <v>0</v>
      </c>
      <c r="BB22">
        <v>0</v>
      </c>
      <c r="BC22">
        <v>0</v>
      </c>
      <c r="BD22">
        <v>5.020327</v>
      </c>
      <c r="BE22">
        <v>0.27638499999999999</v>
      </c>
    </row>
    <row r="23" spans="1:61" x14ac:dyDescent="0.25">
      <c r="A23" t="s">
        <v>338</v>
      </c>
      <c r="B23" s="29">
        <v>1</v>
      </c>
      <c r="C23" s="29" t="s">
        <v>236</v>
      </c>
      <c r="D23">
        <v>12</v>
      </c>
      <c r="E23" t="s">
        <v>7</v>
      </c>
      <c r="F23" t="s">
        <v>335</v>
      </c>
      <c r="G23" t="s">
        <v>244</v>
      </c>
      <c r="H23" s="6">
        <v>-0.68380819999999998</v>
      </c>
      <c r="I23" s="6">
        <v>219.58709500000001</v>
      </c>
      <c r="J23" t="s">
        <v>51</v>
      </c>
      <c r="K23" s="29">
        <v>24442</v>
      </c>
      <c r="L23" s="29">
        <v>37</v>
      </c>
      <c r="M23" s="29">
        <f t="shared" si="2"/>
        <v>0.15137877424106047</v>
      </c>
      <c r="N23" s="29">
        <v>6.231500000000665E-2</v>
      </c>
      <c r="O23" s="29">
        <v>7.5561047667730818E-3</v>
      </c>
      <c r="P23" s="29">
        <v>36.937262541893531</v>
      </c>
      <c r="Q23" s="29">
        <f t="shared" si="0"/>
        <v>0.30689349060115489</v>
      </c>
      <c r="R23" s="29">
        <v>0.66768187996662187</v>
      </c>
      <c r="S23" s="29">
        <f t="shared" si="1"/>
        <v>5.0182892090393172E-2</v>
      </c>
      <c r="T23" s="29">
        <v>0.67336328181425786</v>
      </c>
      <c r="U23" s="29">
        <v>5.2336600000000004</v>
      </c>
      <c r="V23" s="29">
        <v>5</v>
      </c>
      <c r="W23" s="29">
        <f t="shared" si="3"/>
        <v>56.666666666666664</v>
      </c>
      <c r="X23" s="29">
        <f t="shared" si="4"/>
        <v>12</v>
      </c>
      <c r="Y23" s="29">
        <f t="shared" si="5"/>
        <v>68.666666666666671</v>
      </c>
      <c r="Z23" s="29">
        <v>23</v>
      </c>
      <c r="AA23" s="29" t="s">
        <v>2276</v>
      </c>
      <c r="AC23">
        <v>24916</v>
      </c>
      <c r="AD23">
        <v>674.69477500000005</v>
      </c>
      <c r="AE23">
        <v>36.929290999999999</v>
      </c>
      <c r="AF23">
        <v>249.15</v>
      </c>
      <c r="AG23">
        <v>944.71332600000005</v>
      </c>
      <c r="AH23">
        <v>94.471333000000001</v>
      </c>
      <c r="AI23">
        <v>2.7064000000000001E-2</v>
      </c>
      <c r="AJ23">
        <v>1.8054000000000001E-2</v>
      </c>
      <c r="AK23">
        <v>0.66707499999999997</v>
      </c>
      <c r="AL23">
        <v>2.1874999999999999E-2</v>
      </c>
      <c r="AM23">
        <v>1.7500000000000002E-2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61" x14ac:dyDescent="0.25">
      <c r="A24" t="s">
        <v>339</v>
      </c>
      <c r="B24" s="29">
        <v>2</v>
      </c>
      <c r="C24" s="29" t="s">
        <v>3</v>
      </c>
      <c r="D24">
        <v>4</v>
      </c>
      <c r="E24" t="s">
        <v>1</v>
      </c>
      <c r="F24" t="s">
        <v>335</v>
      </c>
      <c r="G24" t="s">
        <v>245</v>
      </c>
      <c r="H24" s="6">
        <v>315.67872199999999</v>
      </c>
      <c r="I24" s="6">
        <v>2.16410159</v>
      </c>
      <c r="J24" t="s">
        <v>52</v>
      </c>
      <c r="K24" s="29">
        <v>16298</v>
      </c>
      <c r="L24" s="29">
        <v>1874</v>
      </c>
      <c r="M24" s="29">
        <f t="shared" si="2"/>
        <v>11.498343355012885</v>
      </c>
      <c r="N24" s="29">
        <v>4.3797426470589949E-2</v>
      </c>
      <c r="O24" s="29">
        <v>0.63962238091573131</v>
      </c>
      <c r="P24" s="29">
        <v>51.100811589042102</v>
      </c>
      <c r="Q24" s="29">
        <f t="shared" si="0"/>
        <v>13.856655556547416</v>
      </c>
      <c r="R24" s="29">
        <v>0.73593332546135704</v>
      </c>
      <c r="S24" s="29">
        <f t="shared" si="1"/>
        <v>1.8068553404341992E-2</v>
      </c>
      <c r="T24" s="29">
        <v>1.074189016954159</v>
      </c>
      <c r="U24" s="29">
        <v>5.1597600000000003</v>
      </c>
      <c r="V24" s="29">
        <v>10</v>
      </c>
      <c r="W24" s="29">
        <f>AVERAGE(120,120,120)</f>
        <v>120</v>
      </c>
      <c r="X24" s="29">
        <f>AVERAGE(12,14,21)</f>
        <v>15.666666666666666</v>
      </c>
      <c r="Y24" s="29">
        <f>AVERAGE(132,134,141)</f>
        <v>135.66666666666666</v>
      </c>
      <c r="Z24" s="29">
        <v>13.5</v>
      </c>
      <c r="AA24" s="29" t="s">
        <v>2277</v>
      </c>
      <c r="AC24">
        <v>18229</v>
      </c>
      <c r="AD24">
        <v>363.78572500000001</v>
      </c>
      <c r="AE24">
        <v>50.109167999999997</v>
      </c>
      <c r="AF24">
        <v>182.28</v>
      </c>
      <c r="AG24">
        <v>647.79431999999997</v>
      </c>
      <c r="AH24">
        <v>64.779432</v>
      </c>
      <c r="AI24">
        <v>1.9955000000000001E-2</v>
      </c>
      <c r="AJ24">
        <v>1.4501999999999999E-2</v>
      </c>
      <c r="AK24">
        <v>0.72673299999999996</v>
      </c>
      <c r="AL24">
        <v>1.6449999999999999E-2</v>
      </c>
      <c r="AM24">
        <v>1.2500000000000001E-2</v>
      </c>
      <c r="AN24">
        <v>35</v>
      </c>
      <c r="AO24">
        <v>9.6210000000000004E-2</v>
      </c>
      <c r="AP24">
        <v>5.7726290000000002</v>
      </c>
      <c r="AQ24">
        <v>6.7529760000000003</v>
      </c>
      <c r="AR24">
        <v>0.228794</v>
      </c>
      <c r="AS24">
        <v>0.158114</v>
      </c>
      <c r="AT24">
        <v>35.171429000000003</v>
      </c>
      <c r="AU24">
        <v>18.790620000000001</v>
      </c>
      <c r="AV24">
        <v>6.6950000000000004E-3</v>
      </c>
      <c r="AW24">
        <v>3.5179999999999999E-3</v>
      </c>
      <c r="AX24">
        <v>168.90363099999999</v>
      </c>
      <c r="AY24">
        <v>41.907209999999999</v>
      </c>
      <c r="AZ24">
        <v>457.52986800000002</v>
      </c>
      <c r="BA24">
        <v>76.082880000000003</v>
      </c>
      <c r="BB24">
        <v>8.6785049999999995</v>
      </c>
      <c r="BC24">
        <v>15.607030999999999</v>
      </c>
      <c r="BD24">
        <v>8.1369980000000002</v>
      </c>
      <c r="BE24">
        <v>2.5071330000000001</v>
      </c>
    </row>
    <row r="25" spans="1:61" x14ac:dyDescent="0.25">
      <c r="A25" t="s">
        <v>339</v>
      </c>
      <c r="B25" s="29">
        <v>2</v>
      </c>
      <c r="C25" s="29" t="s">
        <v>13</v>
      </c>
      <c r="D25">
        <v>11</v>
      </c>
      <c r="E25" t="s">
        <v>1</v>
      </c>
      <c r="F25" t="s">
        <v>335</v>
      </c>
      <c r="G25" t="s">
        <v>245</v>
      </c>
      <c r="H25" s="6">
        <v>315.67872199999999</v>
      </c>
      <c r="I25" s="6">
        <v>2.16410159</v>
      </c>
      <c r="J25" t="s">
        <v>51</v>
      </c>
      <c r="K25" s="29">
        <v>13963</v>
      </c>
      <c r="L25" s="29">
        <v>9427</v>
      </c>
      <c r="M25" s="29">
        <f t="shared" si="2"/>
        <v>67.514144524815592</v>
      </c>
      <c r="N25" s="29">
        <v>1.0446100779843705E-2</v>
      </c>
      <c r="O25" s="29">
        <v>5.2267181813064907</v>
      </c>
      <c r="P25" s="29">
        <v>43.779643650619391</v>
      </c>
      <c r="Q25" s="29">
        <f t="shared" si="0"/>
        <v>6.535487618124705</v>
      </c>
      <c r="R25" s="29">
        <v>1.8502405885453361</v>
      </c>
      <c r="S25" s="29">
        <f t="shared" si="1"/>
        <v>1.1323758164883211</v>
      </c>
      <c r="T25" s="29">
        <v>1.074189016954159</v>
      </c>
      <c r="U25" s="29">
        <v>5.1597600000000003</v>
      </c>
      <c r="V25" s="29">
        <v>10</v>
      </c>
      <c r="W25" s="29">
        <f>AVERAGE(120,120,120)</f>
        <v>120</v>
      </c>
      <c r="X25" s="29">
        <f>AVERAGE(12,14,21)</f>
        <v>15.666666666666666</v>
      </c>
      <c r="Y25" s="29">
        <f>AVERAGE(132,134,141)</f>
        <v>135.66666666666666</v>
      </c>
      <c r="Z25" s="29">
        <v>13.5</v>
      </c>
      <c r="AA25" s="29" t="s">
        <v>2277</v>
      </c>
      <c r="AC25">
        <v>15833</v>
      </c>
      <c r="AD25">
        <v>363.78572500000001</v>
      </c>
      <c r="AE25">
        <v>43.522872999999997</v>
      </c>
      <c r="AF25">
        <v>158.32</v>
      </c>
      <c r="AG25">
        <v>1002.497201</v>
      </c>
      <c r="AH25">
        <v>100.24972</v>
      </c>
      <c r="AI25">
        <v>2.2966E-2</v>
      </c>
      <c r="AJ25">
        <v>4.2036999999999998E-2</v>
      </c>
      <c r="AK25">
        <v>1.830352</v>
      </c>
      <c r="AL25">
        <v>2.3E-3</v>
      </c>
      <c r="AM25">
        <v>2.5000000000000001E-3</v>
      </c>
      <c r="AN25">
        <v>737</v>
      </c>
      <c r="AO25">
        <v>2.0259179999999999</v>
      </c>
      <c r="AP25">
        <v>121.555072</v>
      </c>
      <c r="AQ25">
        <v>33.436492999999999</v>
      </c>
      <c r="AR25">
        <v>1.2028E-2</v>
      </c>
      <c r="AS25">
        <v>3.637E-3</v>
      </c>
      <c r="AT25">
        <v>7.1831750000000003</v>
      </c>
      <c r="AU25">
        <v>1.1854370000000001</v>
      </c>
      <c r="AV25">
        <v>1.9449999999999999E-3</v>
      </c>
      <c r="AW25">
        <v>7.5600000000000005E-4</v>
      </c>
      <c r="AX25">
        <v>528.71339499999999</v>
      </c>
      <c r="AY25">
        <v>69.728453999999999</v>
      </c>
      <c r="AZ25">
        <v>682.99685399999998</v>
      </c>
      <c r="BA25">
        <v>126.50633999999999</v>
      </c>
      <c r="BB25">
        <v>0.48038799999999998</v>
      </c>
      <c r="BC25">
        <v>0.54998000000000002</v>
      </c>
      <c r="BD25">
        <v>6.1209870000000004</v>
      </c>
      <c r="BE25">
        <v>42.199235999999999</v>
      </c>
    </row>
    <row r="26" spans="1:61" x14ac:dyDescent="0.25">
      <c r="A26" t="s">
        <v>340</v>
      </c>
      <c r="B26" s="29">
        <v>2</v>
      </c>
      <c r="C26" s="29" t="s">
        <v>3</v>
      </c>
      <c r="D26">
        <v>4</v>
      </c>
      <c r="E26" t="s">
        <v>1</v>
      </c>
      <c r="F26" t="s">
        <v>335</v>
      </c>
      <c r="G26" t="s">
        <v>245</v>
      </c>
      <c r="H26" s="6">
        <v>315.67872199999999</v>
      </c>
      <c r="I26" s="6">
        <v>2.16410159</v>
      </c>
      <c r="J26" t="s">
        <v>51</v>
      </c>
      <c r="K26" s="29">
        <v>12487</v>
      </c>
      <c r="L26" s="29">
        <v>494</v>
      </c>
      <c r="M26" s="29">
        <f t="shared" si="2"/>
        <v>3.956114358933291</v>
      </c>
      <c r="N26" s="29">
        <v>3.0093478260868656E-2</v>
      </c>
      <c r="O26" s="29">
        <v>0.31019362180904619</v>
      </c>
      <c r="P26" s="29">
        <v>56.136054427964631</v>
      </c>
      <c r="Q26" s="29">
        <f t="shared" si="0"/>
        <v>18.891898395469944</v>
      </c>
      <c r="R26" s="29">
        <v>0.5317492937388909</v>
      </c>
      <c r="S26" s="29">
        <f t="shared" si="1"/>
        <v>0.18611547831812414</v>
      </c>
      <c r="T26" s="29">
        <v>1.0198666144379911</v>
      </c>
      <c r="U26" s="29">
        <v>5.1597600000000003</v>
      </c>
      <c r="V26" s="29">
        <v>10</v>
      </c>
      <c r="W26" s="29">
        <f t="shared" ref="W26:W41" si="6">AVERAGE(120,120,120)</f>
        <v>120</v>
      </c>
      <c r="X26" s="29">
        <f t="shared" ref="X26:X41" si="7">AVERAGE(12,14,21)</f>
        <v>15.666666666666666</v>
      </c>
      <c r="Y26" s="29">
        <f t="shared" ref="Y26:Y41" si="8">AVERAGE(132,134,141)</f>
        <v>135.66666666666666</v>
      </c>
      <c r="Z26" s="29">
        <v>13.5</v>
      </c>
      <c r="AA26" s="29" t="s">
        <v>2277</v>
      </c>
      <c r="AC26">
        <v>13564</v>
      </c>
      <c r="AD26">
        <v>242.3202</v>
      </c>
      <c r="AE26">
        <v>55.975523000000003</v>
      </c>
      <c r="AF26">
        <v>135.63</v>
      </c>
      <c r="AG26">
        <v>545.03806599999996</v>
      </c>
      <c r="AH26">
        <v>54.503807000000002</v>
      </c>
      <c r="AI26">
        <v>1.7853000000000001E-2</v>
      </c>
      <c r="AJ26">
        <v>9.5469999999999999E-3</v>
      </c>
      <c r="AK26">
        <v>0.53475899999999998</v>
      </c>
      <c r="AL26">
        <v>1.695E-2</v>
      </c>
      <c r="AM26">
        <v>1.7500000000000002E-2</v>
      </c>
      <c r="AN26">
        <v>4</v>
      </c>
      <c r="AO26">
        <v>1.6513E-2</v>
      </c>
      <c r="AP26">
        <v>0.99077700000000002</v>
      </c>
      <c r="AQ26">
        <v>0.84045999999999998</v>
      </c>
      <c r="AR26">
        <v>0.17882500000000001</v>
      </c>
      <c r="AS26">
        <v>9.6409999999999996E-2</v>
      </c>
      <c r="AT26">
        <v>28.5</v>
      </c>
      <c r="AU26">
        <v>9.6090239999999998</v>
      </c>
      <c r="AV26">
        <v>6.5030000000000001E-3</v>
      </c>
      <c r="AW26">
        <v>3.4910000000000002E-3</v>
      </c>
      <c r="AX26">
        <v>169.717893</v>
      </c>
      <c r="AY26">
        <v>41.529794000000003</v>
      </c>
      <c r="AZ26">
        <v>728.67479900000001</v>
      </c>
      <c r="BA26">
        <v>331.39122900000001</v>
      </c>
      <c r="BB26">
        <v>60.873817000000003</v>
      </c>
      <c r="BC26">
        <v>102.924824</v>
      </c>
      <c r="BD26">
        <v>6.0978329999999996</v>
      </c>
      <c r="BE26">
        <v>1.1661900000000001</v>
      </c>
    </row>
    <row r="27" spans="1:61" x14ac:dyDescent="0.25">
      <c r="A27" t="s">
        <v>340</v>
      </c>
      <c r="B27" s="29">
        <v>2</v>
      </c>
      <c r="C27" s="29" t="s">
        <v>0</v>
      </c>
      <c r="D27">
        <v>10</v>
      </c>
      <c r="E27" t="s">
        <v>1</v>
      </c>
      <c r="F27" t="s">
        <v>335</v>
      </c>
      <c r="G27" t="s">
        <v>245</v>
      </c>
      <c r="H27" s="6">
        <v>315.67872199999999</v>
      </c>
      <c r="I27" s="6">
        <v>2.16410159</v>
      </c>
      <c r="J27" t="s">
        <v>51</v>
      </c>
      <c r="K27" s="29">
        <v>12041</v>
      </c>
      <c r="L27" s="29">
        <v>101</v>
      </c>
      <c r="M27" s="29">
        <f t="shared" si="2"/>
        <v>0.83880076405614157</v>
      </c>
      <c r="N27" s="29">
        <v>3.6567307692307663E-2</v>
      </c>
      <c r="O27" s="29">
        <v>5.8442276572718846E-2</v>
      </c>
      <c r="P27" s="29">
        <v>54.131034785546738</v>
      </c>
      <c r="Q27" s="29">
        <f t="shared" si="0"/>
        <v>16.886878753052052</v>
      </c>
      <c r="R27" s="29">
        <v>0.65860338479479197</v>
      </c>
      <c r="S27" s="29">
        <f t="shared" si="1"/>
        <v>5.9261387262223075E-2</v>
      </c>
      <c r="T27" s="29">
        <v>0.99115610118562081</v>
      </c>
      <c r="U27" s="29">
        <v>5.1597600000000003</v>
      </c>
      <c r="V27" s="29">
        <v>10</v>
      </c>
      <c r="W27" s="29">
        <f t="shared" si="6"/>
        <v>120</v>
      </c>
      <c r="X27" s="29">
        <f t="shared" si="7"/>
        <v>15.666666666666666</v>
      </c>
      <c r="Y27" s="29">
        <f t="shared" si="8"/>
        <v>135.66666666666666</v>
      </c>
      <c r="Z27" s="29">
        <v>13.5</v>
      </c>
      <c r="AA27" s="29" t="s">
        <v>2277</v>
      </c>
      <c r="AC27">
        <v>12852</v>
      </c>
      <c r="AD27">
        <v>242.3202</v>
      </c>
      <c r="AE27">
        <v>53.037261999999998</v>
      </c>
      <c r="AF27">
        <v>128.51</v>
      </c>
      <c r="AG27">
        <v>539.22172599999999</v>
      </c>
      <c r="AH27">
        <v>53.922173000000001</v>
      </c>
      <c r="AI27">
        <v>1.8846999999999999E-2</v>
      </c>
      <c r="AJ27">
        <v>1.2937000000000001E-2</v>
      </c>
      <c r="AK27">
        <v>0.68643500000000002</v>
      </c>
      <c r="AL27">
        <v>1.6174999999999998E-2</v>
      </c>
      <c r="AM27">
        <v>1.2500000000000001E-2</v>
      </c>
      <c r="AN27">
        <v>2</v>
      </c>
      <c r="AO27">
        <v>8.2559999999999995E-3</v>
      </c>
      <c r="AP27">
        <v>0.49538900000000002</v>
      </c>
      <c r="AQ27">
        <v>0.497977</v>
      </c>
      <c r="AR27">
        <v>0.19273799999999999</v>
      </c>
      <c r="AS27">
        <v>0.119059</v>
      </c>
      <c r="AT27">
        <v>32</v>
      </c>
      <c r="AU27">
        <v>15.556349000000001</v>
      </c>
      <c r="AV27">
        <v>6.2170000000000003E-3</v>
      </c>
      <c r="AW27">
        <v>3.1679999999999998E-3</v>
      </c>
      <c r="AX27">
        <v>167.95625200000001</v>
      </c>
      <c r="AY27">
        <v>23.038442</v>
      </c>
      <c r="AZ27">
        <v>441.92224099999999</v>
      </c>
      <c r="BA27">
        <v>64.887848000000005</v>
      </c>
      <c r="BB27">
        <v>25.085650000000001</v>
      </c>
      <c r="BC27">
        <v>0</v>
      </c>
      <c r="BD27">
        <v>7.4574800000000003</v>
      </c>
      <c r="BE27">
        <v>0.8</v>
      </c>
    </row>
    <row r="28" spans="1:61" x14ac:dyDescent="0.25">
      <c r="A28" t="s">
        <v>340</v>
      </c>
      <c r="B28" s="29">
        <v>2</v>
      </c>
      <c r="C28" s="29" t="s">
        <v>10</v>
      </c>
      <c r="D28">
        <v>13</v>
      </c>
      <c r="E28" t="s">
        <v>1</v>
      </c>
      <c r="F28" t="s">
        <v>335</v>
      </c>
      <c r="G28" t="s">
        <v>245</v>
      </c>
      <c r="H28" s="6">
        <v>315.67872199999999</v>
      </c>
      <c r="I28" s="6">
        <v>2.16410159</v>
      </c>
      <c r="J28" t="s">
        <v>51</v>
      </c>
      <c r="K28" s="29">
        <v>9916</v>
      </c>
      <c r="L28" s="29">
        <v>821</v>
      </c>
      <c r="M28" s="29">
        <f t="shared" si="2"/>
        <v>8.2795482049213387</v>
      </c>
      <c r="N28" s="29">
        <v>3.4302350427348756E-2</v>
      </c>
      <c r="O28" s="29">
        <v>0.5259804891544696</v>
      </c>
      <c r="P28" s="29">
        <v>44.577970345775391</v>
      </c>
      <c r="Q28" s="29">
        <f t="shared" si="0"/>
        <v>7.3338143132807048</v>
      </c>
      <c r="R28" s="29">
        <v>0.76413704816507955</v>
      </c>
      <c r="S28" s="29">
        <f t="shared" si="1"/>
        <v>4.6272276108064503E-2</v>
      </c>
      <c r="T28" s="29">
        <v>1.01713038376425</v>
      </c>
      <c r="U28" s="29">
        <v>5.1597600000000003</v>
      </c>
      <c r="V28" s="29">
        <v>10</v>
      </c>
      <c r="W28" s="29">
        <f t="shared" si="6"/>
        <v>120</v>
      </c>
      <c r="X28" s="29">
        <f t="shared" si="7"/>
        <v>15.666666666666666</v>
      </c>
      <c r="Y28" s="29">
        <f t="shared" si="8"/>
        <v>135.66666666666666</v>
      </c>
      <c r="Z28" s="29">
        <v>13.5</v>
      </c>
      <c r="AA28" s="29" t="s">
        <v>2277</v>
      </c>
      <c r="AC28">
        <v>10772</v>
      </c>
      <c r="AD28">
        <v>242.3202</v>
      </c>
      <c r="AE28">
        <v>44.453578</v>
      </c>
      <c r="AF28">
        <v>107.71</v>
      </c>
      <c r="AG28">
        <v>356.75412499999999</v>
      </c>
      <c r="AH28">
        <v>35.675412999999999</v>
      </c>
      <c r="AI28">
        <v>2.2484000000000001E-2</v>
      </c>
      <c r="AJ28">
        <v>1.7350000000000001E-2</v>
      </c>
      <c r="AK28">
        <v>0.77166500000000005</v>
      </c>
      <c r="AL28">
        <v>1.7975000000000001E-2</v>
      </c>
      <c r="AM28">
        <v>1.2500000000000001E-2</v>
      </c>
      <c r="AN28">
        <v>15</v>
      </c>
      <c r="AO28">
        <v>6.1924E-2</v>
      </c>
      <c r="AP28">
        <v>3.715414</v>
      </c>
      <c r="AQ28">
        <v>4.0753810000000001</v>
      </c>
      <c r="AR28">
        <v>0.217032</v>
      </c>
      <c r="AS28">
        <v>0.113799</v>
      </c>
      <c r="AT28">
        <v>29.266667000000002</v>
      </c>
      <c r="AU28">
        <v>10.250203000000001</v>
      </c>
      <c r="AV28">
        <v>7.6779999999999999E-3</v>
      </c>
      <c r="AW28">
        <v>4.4289999999999998E-3</v>
      </c>
      <c r="AX28">
        <v>143.860525</v>
      </c>
      <c r="AY28">
        <v>34.091479999999997</v>
      </c>
      <c r="AZ28">
        <v>550.76716899999997</v>
      </c>
      <c r="BA28">
        <v>266.99457200000001</v>
      </c>
      <c r="BB28">
        <v>12.949070000000001</v>
      </c>
      <c r="BC28">
        <v>18.687346999999999</v>
      </c>
      <c r="BD28">
        <v>6.8171530000000002</v>
      </c>
      <c r="BE28">
        <v>2</v>
      </c>
    </row>
    <row r="29" spans="1:61" x14ac:dyDescent="0.25">
      <c r="A29" t="s">
        <v>341</v>
      </c>
      <c r="B29" s="29">
        <v>2</v>
      </c>
      <c r="C29" s="29" t="s">
        <v>2</v>
      </c>
      <c r="D29">
        <v>3</v>
      </c>
      <c r="E29" t="s">
        <v>1</v>
      </c>
      <c r="F29" t="s">
        <v>335</v>
      </c>
      <c r="G29" t="s">
        <v>245</v>
      </c>
      <c r="H29" s="6">
        <v>315.67872199999999</v>
      </c>
      <c r="I29" s="6">
        <v>2.16410159</v>
      </c>
      <c r="J29" t="s">
        <v>52</v>
      </c>
      <c r="K29" s="29">
        <v>12257</v>
      </c>
      <c r="L29" s="29">
        <v>179</v>
      </c>
      <c r="M29" s="29">
        <f t="shared" si="2"/>
        <v>1.4603899812352126</v>
      </c>
      <c r="N29" s="29">
        <v>3.3981249999998298E-2</v>
      </c>
      <c r="O29" s="29">
        <v>0.11836995026198875</v>
      </c>
      <c r="P29" s="29">
        <v>72.54302401805981</v>
      </c>
      <c r="Q29" s="29">
        <f t="shared" si="0"/>
        <v>35.298867985565124</v>
      </c>
      <c r="R29" s="29">
        <v>0.40642505866084477</v>
      </c>
      <c r="S29" s="29">
        <f t="shared" si="1"/>
        <v>0.31143971339617027</v>
      </c>
      <c r="T29" s="29">
        <v>1.0155089179773915</v>
      </c>
      <c r="U29" s="29">
        <v>5.1597600000000003</v>
      </c>
      <c r="V29" s="29">
        <v>10</v>
      </c>
      <c r="W29" s="29">
        <f t="shared" si="6"/>
        <v>120</v>
      </c>
      <c r="X29" s="29">
        <f t="shared" si="7"/>
        <v>15.666666666666666</v>
      </c>
      <c r="Y29" s="29">
        <f t="shared" si="8"/>
        <v>135.66666666666666</v>
      </c>
      <c r="Z29" s="29">
        <v>13.5</v>
      </c>
      <c r="AA29" s="29" t="s">
        <v>2277</v>
      </c>
      <c r="AC29">
        <v>14508</v>
      </c>
      <c r="AD29">
        <v>196.99234999999999</v>
      </c>
      <c r="AE29">
        <v>73.647530000000003</v>
      </c>
      <c r="AF29">
        <v>145.07</v>
      </c>
      <c r="AG29">
        <v>732.26307099999997</v>
      </c>
      <c r="AH29">
        <v>73.226307000000006</v>
      </c>
      <c r="AI29">
        <v>1.3473000000000001E-2</v>
      </c>
      <c r="AJ29">
        <v>5.5490000000000001E-3</v>
      </c>
      <c r="AK29">
        <v>0.41184199999999999</v>
      </c>
      <c r="AL29">
        <v>1.2975E-2</v>
      </c>
      <c r="AM29">
        <v>1.2500000000000001E-2</v>
      </c>
      <c r="AN29">
        <v>10</v>
      </c>
      <c r="AO29">
        <v>5.1153999999999998E-2</v>
      </c>
      <c r="AP29">
        <v>3.0692349999999999</v>
      </c>
      <c r="AQ29">
        <v>3.5635509999999999</v>
      </c>
      <c r="AR29">
        <v>0.31818999999999997</v>
      </c>
      <c r="AS29">
        <v>0.13841899999999999</v>
      </c>
      <c r="AT29">
        <v>51.7</v>
      </c>
      <c r="AU29">
        <v>19.911192</v>
      </c>
      <c r="AV29">
        <v>6.2760000000000003E-3</v>
      </c>
      <c r="AW29">
        <v>2.189E-3</v>
      </c>
      <c r="AX29">
        <v>164.35904600000001</v>
      </c>
      <c r="AY29">
        <v>18.045936000000001</v>
      </c>
      <c r="AZ29">
        <v>405.69089500000001</v>
      </c>
      <c r="BA29">
        <v>81.325558000000001</v>
      </c>
      <c r="BB29">
        <v>15.412324999999999</v>
      </c>
      <c r="BC29">
        <v>19.537457</v>
      </c>
      <c r="BD29">
        <v>6.475784</v>
      </c>
      <c r="BE29">
        <v>2.6925819999999998</v>
      </c>
    </row>
    <row r="30" spans="1:61" x14ac:dyDescent="0.25">
      <c r="A30" t="s">
        <v>341</v>
      </c>
      <c r="B30" s="29">
        <v>2</v>
      </c>
      <c r="C30" s="29" t="s">
        <v>12</v>
      </c>
      <c r="D30">
        <v>5</v>
      </c>
      <c r="E30" t="s">
        <v>1</v>
      </c>
      <c r="F30" t="s">
        <v>335</v>
      </c>
      <c r="G30" t="s">
        <v>245</v>
      </c>
      <c r="H30" s="6">
        <v>315.67872199999999</v>
      </c>
      <c r="I30" s="6">
        <v>2.16410159</v>
      </c>
      <c r="J30" t="s">
        <v>52</v>
      </c>
      <c r="K30" s="29">
        <v>7563</v>
      </c>
      <c r="L30" s="29">
        <v>1026</v>
      </c>
      <c r="M30" s="29">
        <f t="shared" si="2"/>
        <v>13.566045220150732</v>
      </c>
      <c r="N30" s="29">
        <v>4.3721120689655182E-2</v>
      </c>
      <c r="O30" s="29">
        <v>0.6865457115195347</v>
      </c>
      <c r="P30" s="29">
        <v>44.761596691571043</v>
      </c>
      <c r="Q30" s="29">
        <f t="shared" si="0"/>
        <v>7.5174406590763567</v>
      </c>
      <c r="R30" s="29">
        <v>0.86032524459229232</v>
      </c>
      <c r="S30" s="29">
        <f t="shared" si="1"/>
        <v>0.14246047253527727</v>
      </c>
      <c r="T30" s="29">
        <v>1.0142354894033692</v>
      </c>
      <c r="U30" s="29">
        <v>5.1597600000000003</v>
      </c>
      <c r="V30" s="29">
        <v>10</v>
      </c>
      <c r="W30" s="29">
        <f t="shared" si="6"/>
        <v>120</v>
      </c>
      <c r="X30" s="29">
        <f t="shared" si="7"/>
        <v>15.666666666666666</v>
      </c>
      <c r="Y30" s="29">
        <f t="shared" si="8"/>
        <v>135.66666666666666</v>
      </c>
      <c r="Z30" s="29">
        <v>13.5</v>
      </c>
      <c r="AA30" s="29" t="s">
        <v>2277</v>
      </c>
      <c r="AC30">
        <v>8674</v>
      </c>
      <c r="AD30">
        <v>196.99234999999999</v>
      </c>
      <c r="AE30">
        <v>44.032167000000001</v>
      </c>
      <c r="AF30">
        <v>86.73</v>
      </c>
      <c r="AG30">
        <v>286.79814699999997</v>
      </c>
      <c r="AH30">
        <v>28.679815000000001</v>
      </c>
      <c r="AI30">
        <v>2.2536E-2</v>
      </c>
      <c r="AJ30">
        <v>1.8866000000000001E-2</v>
      </c>
      <c r="AK30">
        <v>0.83715399999999995</v>
      </c>
      <c r="AL30">
        <v>1.7749999999999998E-2</v>
      </c>
      <c r="AM30">
        <v>1.2500000000000001E-2</v>
      </c>
      <c r="AN30">
        <v>32</v>
      </c>
      <c r="AO30">
        <v>0.16369300000000001</v>
      </c>
      <c r="AP30">
        <v>9.8215520000000005</v>
      </c>
      <c r="AQ30">
        <v>10.076089</v>
      </c>
      <c r="AR30">
        <v>0.17879600000000001</v>
      </c>
      <c r="AS30">
        <v>0.117225</v>
      </c>
      <c r="AT30">
        <v>27.3125</v>
      </c>
      <c r="AU30">
        <v>13.658124000000001</v>
      </c>
      <c r="AV30">
        <v>6.7949999999999998E-3</v>
      </c>
      <c r="AW30">
        <v>3.885E-3</v>
      </c>
      <c r="AX30">
        <v>172.91324599999999</v>
      </c>
      <c r="AY30">
        <v>54.207186999999998</v>
      </c>
      <c r="AZ30">
        <v>465.54592400000001</v>
      </c>
      <c r="BA30">
        <v>82.803680999999997</v>
      </c>
      <c r="BB30">
        <v>4.1795439999999999</v>
      </c>
      <c r="BC30">
        <v>6.7012359999999997</v>
      </c>
      <c r="BD30">
        <v>7.5510820000000001</v>
      </c>
      <c r="BE30">
        <v>7.0356240000000003</v>
      </c>
    </row>
    <row r="31" spans="1:61" x14ac:dyDescent="0.25">
      <c r="A31" t="s">
        <v>341</v>
      </c>
      <c r="B31" s="29">
        <v>2</v>
      </c>
      <c r="C31" s="29" t="s">
        <v>10</v>
      </c>
      <c r="D31">
        <v>13</v>
      </c>
      <c r="E31" t="s">
        <v>1</v>
      </c>
      <c r="F31" t="s">
        <v>335</v>
      </c>
      <c r="G31" t="s">
        <v>245</v>
      </c>
      <c r="H31" s="6">
        <v>315.67872199999999</v>
      </c>
      <c r="I31" s="6">
        <v>2.16410159</v>
      </c>
      <c r="J31" t="s">
        <v>51</v>
      </c>
      <c r="K31" s="29">
        <v>8035</v>
      </c>
      <c r="L31" s="29">
        <v>60</v>
      </c>
      <c r="M31" s="29">
        <f t="shared" si="2"/>
        <v>0.74673304293714993</v>
      </c>
      <c r="N31" s="29">
        <v>1.731346153846143E-2</v>
      </c>
      <c r="O31" s="29">
        <v>7.6940467670292681E-2</v>
      </c>
      <c r="P31" s="29">
        <v>47.555127517753981</v>
      </c>
      <c r="Q31" s="29">
        <f t="shared" si="0"/>
        <v>10.310971485259294</v>
      </c>
      <c r="R31" s="29">
        <v>0.61475831482670562</v>
      </c>
      <c r="S31" s="29">
        <f t="shared" si="1"/>
        <v>0.10310645723030942</v>
      </c>
      <c r="T31" s="29">
        <v>1.0328133270341135</v>
      </c>
      <c r="U31" s="29">
        <v>5.1597600000000003</v>
      </c>
      <c r="V31" s="29">
        <v>10</v>
      </c>
      <c r="W31" s="29">
        <f t="shared" si="6"/>
        <v>120</v>
      </c>
      <c r="X31" s="29">
        <f t="shared" si="7"/>
        <v>15.666666666666666</v>
      </c>
      <c r="Y31" s="29">
        <f t="shared" si="8"/>
        <v>135.66666666666666</v>
      </c>
      <c r="Z31" s="29">
        <v>13.5</v>
      </c>
      <c r="AA31" s="29" t="s">
        <v>2277</v>
      </c>
      <c r="AC31">
        <v>9372</v>
      </c>
      <c r="AD31">
        <v>196.99234999999999</v>
      </c>
      <c r="AE31">
        <v>47.575451999999999</v>
      </c>
      <c r="AF31">
        <v>93.71</v>
      </c>
      <c r="AG31">
        <v>334.29613499999999</v>
      </c>
      <c r="AH31">
        <v>33.429614000000001</v>
      </c>
      <c r="AI31">
        <v>2.0857000000000001E-2</v>
      </c>
      <c r="AJ31">
        <v>1.2733E-2</v>
      </c>
      <c r="AK31">
        <v>0.61048100000000005</v>
      </c>
      <c r="AL31">
        <v>1.8724999999999999E-2</v>
      </c>
      <c r="AM31">
        <v>1.7500000000000002E-2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61" x14ac:dyDescent="0.25">
      <c r="A32" t="s">
        <v>342</v>
      </c>
      <c r="B32" s="29">
        <v>2</v>
      </c>
      <c r="C32" s="29" t="s">
        <v>9</v>
      </c>
      <c r="D32">
        <v>2</v>
      </c>
      <c r="E32" t="s">
        <v>1</v>
      </c>
      <c r="F32" t="s">
        <v>335</v>
      </c>
      <c r="G32" t="s">
        <v>245</v>
      </c>
      <c r="H32" s="6">
        <v>315.67872199999999</v>
      </c>
      <c r="I32" s="6">
        <v>2.16410159</v>
      </c>
      <c r="J32" t="s">
        <v>51</v>
      </c>
      <c r="K32" s="29">
        <v>6954</v>
      </c>
      <c r="L32" s="29">
        <v>764</v>
      </c>
      <c r="M32" s="29">
        <f t="shared" si="2"/>
        <v>10.986482599942478</v>
      </c>
      <c r="N32" s="29">
        <v>3.7794298245614012E-2</v>
      </c>
      <c r="O32" s="29">
        <v>0.61559097578845623</v>
      </c>
      <c r="P32" s="29">
        <v>37.551049523095834</v>
      </c>
      <c r="Q32" s="29">
        <f t="shared" si="0"/>
        <v>0.30689349060114779</v>
      </c>
      <c r="R32" s="29">
        <v>0.88381666355852295</v>
      </c>
      <c r="S32" s="29">
        <f t="shared" si="1"/>
        <v>0.16595189150150791</v>
      </c>
      <c r="T32" s="29">
        <v>1.1024676220754388</v>
      </c>
      <c r="U32" s="29">
        <v>5.1597600000000003</v>
      </c>
      <c r="V32" s="29">
        <v>10</v>
      </c>
      <c r="W32" s="29">
        <f t="shared" si="6"/>
        <v>120</v>
      </c>
      <c r="X32" s="29">
        <f t="shared" si="7"/>
        <v>15.666666666666666</v>
      </c>
      <c r="Y32" s="29">
        <f t="shared" si="8"/>
        <v>135.66666666666666</v>
      </c>
      <c r="Z32" s="29">
        <v>13.5</v>
      </c>
      <c r="AA32" s="29" t="s">
        <v>2277</v>
      </c>
      <c r="AC32">
        <v>7515</v>
      </c>
      <c r="AD32">
        <v>197.477</v>
      </c>
      <c r="AE32">
        <v>38.055064999999999</v>
      </c>
      <c r="AF32">
        <v>75.14</v>
      </c>
      <c r="AG32">
        <v>228.627208</v>
      </c>
      <c r="AH32">
        <v>22.862721000000001</v>
      </c>
      <c r="AI32">
        <v>2.6245999999999998E-2</v>
      </c>
      <c r="AJ32">
        <v>2.3373000000000001E-2</v>
      </c>
      <c r="AK32">
        <v>0.89054900000000004</v>
      </c>
      <c r="AL32">
        <v>1.9862000000000001E-2</v>
      </c>
      <c r="AM32">
        <v>1.2500000000000001E-2</v>
      </c>
      <c r="AN32">
        <v>13</v>
      </c>
      <c r="AO32">
        <v>6.5863000000000005E-2</v>
      </c>
      <c r="AP32">
        <v>3.9518019999999998</v>
      </c>
      <c r="AQ32">
        <v>4.9101800000000004</v>
      </c>
      <c r="AR32">
        <v>0.23336699999999999</v>
      </c>
      <c r="AS32">
        <v>0.12739400000000001</v>
      </c>
      <c r="AT32">
        <v>28.384615</v>
      </c>
      <c r="AU32">
        <v>11.821861999999999</v>
      </c>
      <c r="AV32">
        <v>8.5220000000000001E-3</v>
      </c>
      <c r="AW32">
        <v>4.9849999999999998E-3</v>
      </c>
      <c r="AX32">
        <v>137.71292500000001</v>
      </c>
      <c r="AY32">
        <v>50.682580000000002</v>
      </c>
      <c r="AZ32">
        <v>649.85074999999995</v>
      </c>
      <c r="BA32">
        <v>421.42954500000002</v>
      </c>
      <c r="BB32">
        <v>15.851321</v>
      </c>
      <c r="BC32">
        <v>21.941534000000001</v>
      </c>
      <c r="BD32">
        <v>7.2001150000000003</v>
      </c>
      <c r="BE32">
        <v>1.9202859999999999</v>
      </c>
      <c r="BH32">
        <f>COUNT(#REF!)</f>
        <v>0</v>
      </c>
      <c r="BI32" t="e">
        <f>BH32/BH34*100</f>
        <v>#DIV/0!</v>
      </c>
    </row>
    <row r="33" spans="1:61" x14ac:dyDescent="0.25">
      <c r="A33" t="s">
        <v>342</v>
      </c>
      <c r="B33" s="29">
        <v>2</v>
      </c>
      <c r="C33" s="29" t="s">
        <v>12</v>
      </c>
      <c r="D33">
        <v>5</v>
      </c>
      <c r="E33" t="s">
        <v>1</v>
      </c>
      <c r="F33" t="s">
        <v>335</v>
      </c>
      <c r="G33" t="s">
        <v>245</v>
      </c>
      <c r="H33" s="6">
        <v>315.67872199999999</v>
      </c>
      <c r="I33" s="6">
        <v>2.16410159</v>
      </c>
      <c r="J33" t="s">
        <v>51</v>
      </c>
      <c r="K33" s="29">
        <v>10558</v>
      </c>
      <c r="L33" s="29">
        <v>347</v>
      </c>
      <c r="M33" s="29">
        <f t="shared" si="2"/>
        <v>3.2866073119909069</v>
      </c>
      <c r="N33" s="29">
        <v>2.5309999999998018E-2</v>
      </c>
      <c r="O33" s="29">
        <v>0.29699564621372893</v>
      </c>
      <c r="P33" s="29">
        <v>57.012364231355448</v>
      </c>
      <c r="Q33" s="29">
        <f t="shared" si="0"/>
        <v>19.768208198860762</v>
      </c>
      <c r="R33" s="29">
        <v>0.6594884086647429</v>
      </c>
      <c r="S33" s="29">
        <f t="shared" si="1"/>
        <v>5.8376363392272146E-2</v>
      </c>
      <c r="T33" s="29">
        <v>1.0451577422359994</v>
      </c>
      <c r="U33" s="29">
        <v>5.1597600000000003</v>
      </c>
      <c r="V33" s="29">
        <v>10</v>
      </c>
      <c r="W33" s="29">
        <f t="shared" si="6"/>
        <v>120</v>
      </c>
      <c r="X33" s="29">
        <f t="shared" si="7"/>
        <v>15.666666666666666</v>
      </c>
      <c r="Y33" s="29">
        <f t="shared" si="8"/>
        <v>135.66666666666666</v>
      </c>
      <c r="Z33" s="29">
        <v>13.5</v>
      </c>
      <c r="AA33" s="29" t="s">
        <v>2277</v>
      </c>
      <c r="AC33">
        <v>11248</v>
      </c>
      <c r="AD33">
        <v>197.477</v>
      </c>
      <c r="AE33">
        <v>56.958531999999998</v>
      </c>
      <c r="AF33">
        <v>112.47</v>
      </c>
      <c r="AG33">
        <v>436.01005600000002</v>
      </c>
      <c r="AH33">
        <v>43.601005999999998</v>
      </c>
      <c r="AI33">
        <v>1.7543E-2</v>
      </c>
      <c r="AJ33">
        <v>1.1513000000000001E-2</v>
      </c>
      <c r="AK33">
        <v>0.65629400000000004</v>
      </c>
      <c r="AL33">
        <v>1.54E-2</v>
      </c>
      <c r="AM33">
        <v>1.2500000000000001E-2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H33">
        <f>COUNT(#REF!)</f>
        <v>0</v>
      </c>
      <c r="BI33" t="e">
        <f>BH33/BH34*100</f>
        <v>#DIV/0!</v>
      </c>
    </row>
    <row r="34" spans="1:61" x14ac:dyDescent="0.25">
      <c r="A34" t="s">
        <v>342</v>
      </c>
      <c r="B34" s="29">
        <v>2</v>
      </c>
      <c r="C34" s="29" t="s">
        <v>4</v>
      </c>
      <c r="D34">
        <v>12</v>
      </c>
      <c r="E34" t="s">
        <v>1</v>
      </c>
      <c r="F34" t="s">
        <v>335</v>
      </c>
      <c r="G34" t="s">
        <v>245</v>
      </c>
      <c r="H34" s="6">
        <v>315.67872199999999</v>
      </c>
      <c r="I34" s="6">
        <v>2.16410159</v>
      </c>
      <c r="J34" t="s">
        <v>51</v>
      </c>
      <c r="K34" s="29">
        <v>7279</v>
      </c>
      <c r="L34" s="29">
        <v>767</v>
      </c>
      <c r="M34" s="29">
        <f t="shared" si="2"/>
        <v>10.537161698035444</v>
      </c>
      <c r="N34" s="29">
        <v>4.5339393939394713E-2</v>
      </c>
      <c r="O34" s="29">
        <v>0.53459216318471203</v>
      </c>
      <c r="P34" s="29">
        <v>39.306023796176959</v>
      </c>
      <c r="Q34" s="29">
        <f t="shared" si="0"/>
        <v>2.0618677636822724</v>
      </c>
      <c r="R34" s="29">
        <v>0.77313452724408527</v>
      </c>
      <c r="S34" s="29">
        <f t="shared" si="1"/>
        <v>5.5269755187070224E-2</v>
      </c>
      <c r="T34" s="29">
        <v>1.10695423867548</v>
      </c>
      <c r="U34" s="29">
        <v>5.1597600000000003</v>
      </c>
      <c r="V34" s="29">
        <v>10</v>
      </c>
      <c r="W34" s="29">
        <f t="shared" si="6"/>
        <v>120</v>
      </c>
      <c r="X34" s="29">
        <f t="shared" si="7"/>
        <v>15.666666666666666</v>
      </c>
      <c r="Y34" s="29">
        <f t="shared" si="8"/>
        <v>135.66666666666666</v>
      </c>
      <c r="Z34" s="29">
        <v>13.5</v>
      </c>
      <c r="AA34" s="29" t="s">
        <v>2277</v>
      </c>
      <c r="AC34">
        <v>7825</v>
      </c>
      <c r="AD34">
        <v>197.477</v>
      </c>
      <c r="AE34">
        <v>39.624867999999999</v>
      </c>
      <c r="AF34">
        <v>78.239999999999995</v>
      </c>
      <c r="AG34">
        <v>239.08927700000001</v>
      </c>
      <c r="AH34">
        <v>23.908928</v>
      </c>
      <c r="AI34">
        <v>2.5221E-2</v>
      </c>
      <c r="AJ34">
        <v>1.9372E-2</v>
      </c>
      <c r="AK34">
        <v>0.76808500000000002</v>
      </c>
      <c r="AL34">
        <v>2.0375000000000001E-2</v>
      </c>
      <c r="AM34">
        <v>7.4999999999999997E-3</v>
      </c>
      <c r="AN34">
        <v>20</v>
      </c>
      <c r="AO34">
        <v>0.101328</v>
      </c>
      <c r="AP34">
        <v>6.0796960000000002</v>
      </c>
      <c r="AQ34">
        <v>7.0159739999999999</v>
      </c>
      <c r="AR34">
        <v>0.22814000000000001</v>
      </c>
      <c r="AS34">
        <v>0.12026199999999999</v>
      </c>
      <c r="AT34">
        <v>27.45</v>
      </c>
      <c r="AU34">
        <v>9.3272379999999995</v>
      </c>
      <c r="AV34">
        <v>8.6250000000000007E-3</v>
      </c>
      <c r="AW34">
        <v>4.496E-3</v>
      </c>
      <c r="AX34">
        <v>125.180896</v>
      </c>
      <c r="AY34">
        <v>21.175868999999999</v>
      </c>
      <c r="AZ34">
        <v>485.69699900000001</v>
      </c>
      <c r="BA34">
        <v>251.509625</v>
      </c>
      <c r="BB34">
        <v>8.9969710000000003</v>
      </c>
      <c r="BC34">
        <v>13.337387</v>
      </c>
      <c r="BD34">
        <v>6.4167120000000004</v>
      </c>
      <c r="BE34">
        <v>3.6742349999999999</v>
      </c>
      <c r="BH34">
        <f>SUM(BH32:BH33)</f>
        <v>0</v>
      </c>
    </row>
    <row r="35" spans="1:61" x14ac:dyDescent="0.25">
      <c r="A35" t="s">
        <v>343</v>
      </c>
      <c r="B35" s="29">
        <v>2</v>
      </c>
      <c r="C35" s="29" t="s">
        <v>13</v>
      </c>
      <c r="D35">
        <v>11</v>
      </c>
      <c r="E35" t="s">
        <v>1</v>
      </c>
      <c r="F35" t="s">
        <v>335</v>
      </c>
      <c r="G35" t="s">
        <v>245</v>
      </c>
      <c r="H35" s="6">
        <v>315.67872199999999</v>
      </c>
      <c r="I35" s="6">
        <v>2.16410159</v>
      </c>
      <c r="J35" t="s">
        <v>52</v>
      </c>
      <c r="K35" s="29">
        <v>7228</v>
      </c>
      <c r="L35" s="29">
        <v>594</v>
      </c>
      <c r="M35" s="29">
        <f t="shared" si="2"/>
        <v>8.2180409518539008</v>
      </c>
      <c r="N35" s="29">
        <v>4.0179487179487085E-2</v>
      </c>
      <c r="O35" s="29">
        <v>0.47810184048345439</v>
      </c>
      <c r="P35" s="29">
        <v>44.304103884800107</v>
      </c>
      <c r="Q35" s="29">
        <f t="shared" si="0"/>
        <v>7.0599478523054202</v>
      </c>
      <c r="R35" s="29">
        <v>0.72274884736123657</v>
      </c>
      <c r="S35" s="29">
        <f t="shared" si="1"/>
        <v>4.8840753042215246E-3</v>
      </c>
      <c r="T35" s="29">
        <v>0.98767822433537389</v>
      </c>
      <c r="U35" s="29">
        <v>5.1597600000000003</v>
      </c>
      <c r="V35" s="29">
        <v>10</v>
      </c>
      <c r="W35" s="29">
        <f t="shared" si="6"/>
        <v>120</v>
      </c>
      <c r="X35" s="29">
        <f t="shared" si="7"/>
        <v>15.666666666666666</v>
      </c>
      <c r="Y35" s="29">
        <f t="shared" si="8"/>
        <v>135.66666666666666</v>
      </c>
      <c r="Z35" s="29">
        <v>13.5</v>
      </c>
      <c r="AA35" s="29" t="s">
        <v>2277</v>
      </c>
      <c r="AC35">
        <v>8181</v>
      </c>
      <c r="AD35">
        <v>184.12190000000001</v>
      </c>
      <c r="AE35">
        <v>44.432519999999997</v>
      </c>
      <c r="AF35">
        <v>81.8</v>
      </c>
      <c r="AG35">
        <v>277.17691100000002</v>
      </c>
      <c r="AH35">
        <v>27.717690999999999</v>
      </c>
      <c r="AI35">
        <v>2.247E-2</v>
      </c>
      <c r="AJ35">
        <v>1.6258999999999999E-2</v>
      </c>
      <c r="AK35">
        <v>0.72358100000000003</v>
      </c>
      <c r="AL35">
        <v>1.865E-2</v>
      </c>
      <c r="AM35">
        <v>1.7500000000000002E-2</v>
      </c>
      <c r="AN35">
        <v>13</v>
      </c>
      <c r="AO35">
        <v>7.0719000000000004E-2</v>
      </c>
      <c r="AP35">
        <v>4.2431330000000003</v>
      </c>
      <c r="AQ35">
        <v>5.2316339999999997</v>
      </c>
      <c r="AR35">
        <v>0.28406199999999998</v>
      </c>
      <c r="AS35">
        <v>0.17280100000000001</v>
      </c>
      <c r="AT35">
        <v>32.923076999999999</v>
      </c>
      <c r="AU35">
        <v>14.710889</v>
      </c>
      <c r="AV35">
        <v>8.8979999999999997E-3</v>
      </c>
      <c r="AW35">
        <v>4.2839999999999996E-3</v>
      </c>
      <c r="AX35">
        <v>134.20607999999999</v>
      </c>
      <c r="AY35">
        <v>50.192101000000001</v>
      </c>
      <c r="AZ35">
        <v>353.20417600000002</v>
      </c>
      <c r="BA35">
        <v>90.449624</v>
      </c>
      <c r="BB35">
        <v>13.649374999999999</v>
      </c>
      <c r="BC35">
        <v>28.903120999999999</v>
      </c>
      <c r="BD35">
        <v>6.1700460000000001</v>
      </c>
      <c r="BE35">
        <v>3.4910600000000001</v>
      </c>
    </row>
    <row r="36" spans="1:61" x14ac:dyDescent="0.25">
      <c r="A36" t="s">
        <v>343</v>
      </c>
      <c r="B36" s="29">
        <v>2</v>
      </c>
      <c r="C36" s="29" t="s">
        <v>10</v>
      </c>
      <c r="D36">
        <v>13</v>
      </c>
      <c r="E36" t="s">
        <v>1</v>
      </c>
      <c r="F36" t="s">
        <v>335</v>
      </c>
      <c r="G36" t="s">
        <v>245</v>
      </c>
      <c r="H36" s="6">
        <v>315.67872199999999</v>
      </c>
      <c r="I36" s="6">
        <v>2.16410159</v>
      </c>
      <c r="J36" t="s">
        <v>50</v>
      </c>
      <c r="K36" s="29">
        <v>10304</v>
      </c>
      <c r="L36" s="29">
        <v>140</v>
      </c>
      <c r="M36" s="29">
        <f t="shared" si="2"/>
        <v>1.3586956521739131</v>
      </c>
      <c r="N36" s="29">
        <v>4.5678571428571298E-2</v>
      </c>
      <c r="O36" s="29">
        <v>8.5813150856004633E-2</v>
      </c>
      <c r="P36" s="29">
        <v>63.158479030019414</v>
      </c>
      <c r="Q36" s="29">
        <f t="shared" si="0"/>
        <v>25.914322997524728</v>
      </c>
      <c r="R36" s="29">
        <v>0.66193994328535877</v>
      </c>
      <c r="S36" s="29">
        <f t="shared" si="1"/>
        <v>5.5924828771656276E-2</v>
      </c>
      <c r="T36" s="29">
        <v>0.98767822433537389</v>
      </c>
      <c r="U36" s="29">
        <v>5.1597600000000003</v>
      </c>
      <c r="V36" s="29">
        <v>10</v>
      </c>
      <c r="W36" s="29">
        <f t="shared" si="6"/>
        <v>120</v>
      </c>
      <c r="X36" s="29">
        <f t="shared" si="7"/>
        <v>15.666666666666666</v>
      </c>
      <c r="Y36" s="29">
        <f t="shared" si="8"/>
        <v>135.66666666666666</v>
      </c>
      <c r="Z36" s="29">
        <v>13.5</v>
      </c>
      <c r="AA36" s="29" t="s">
        <v>2277</v>
      </c>
      <c r="AC36">
        <v>11841</v>
      </c>
      <c r="AD36">
        <v>184.12190000000001</v>
      </c>
      <c r="AE36">
        <v>64.310654999999997</v>
      </c>
      <c r="AF36">
        <v>118.4</v>
      </c>
      <c r="AG36">
        <v>581.63620900000001</v>
      </c>
      <c r="AH36">
        <v>58.163620999999999</v>
      </c>
      <c r="AI36">
        <v>1.5523E-2</v>
      </c>
      <c r="AJ36">
        <v>1.0057999999999999E-2</v>
      </c>
      <c r="AK36">
        <v>0.64798800000000001</v>
      </c>
      <c r="AL36">
        <v>1.3375E-2</v>
      </c>
      <c r="AM36">
        <v>1.2500000000000001E-2</v>
      </c>
      <c r="AN36">
        <v>3</v>
      </c>
      <c r="AO36">
        <v>1.6320000000000001E-2</v>
      </c>
      <c r="AP36">
        <v>0.97918499999999997</v>
      </c>
      <c r="AQ36">
        <v>1.1654420000000001</v>
      </c>
      <c r="AR36">
        <v>0.29750799999999999</v>
      </c>
      <c r="AS36">
        <v>0.18631900000000001</v>
      </c>
      <c r="AT36">
        <v>46</v>
      </c>
      <c r="AU36">
        <v>25.514702</v>
      </c>
      <c r="AV36">
        <v>6.6109999999999997E-3</v>
      </c>
      <c r="AW36">
        <v>2.5460000000000001E-3</v>
      </c>
      <c r="AX36">
        <v>163.90037599999999</v>
      </c>
      <c r="AY36">
        <v>37.478011000000002</v>
      </c>
      <c r="AZ36">
        <v>362.94087500000001</v>
      </c>
      <c r="BA36">
        <v>58.56147</v>
      </c>
      <c r="BB36">
        <v>42.337825000000002</v>
      </c>
      <c r="BC36">
        <v>57.161169000000001</v>
      </c>
      <c r="BD36">
        <v>7.0380830000000003</v>
      </c>
      <c r="BE36">
        <v>0.829156</v>
      </c>
    </row>
    <row r="37" spans="1:61" x14ac:dyDescent="0.25">
      <c r="A37" t="s">
        <v>344</v>
      </c>
      <c r="B37" s="29">
        <v>2</v>
      </c>
      <c r="C37" s="29" t="s">
        <v>8</v>
      </c>
      <c r="D37">
        <v>1</v>
      </c>
      <c r="E37" t="s">
        <v>1</v>
      </c>
      <c r="F37" t="s">
        <v>335</v>
      </c>
      <c r="G37" t="s">
        <v>245</v>
      </c>
      <c r="H37" s="6">
        <v>315.67872199999999</v>
      </c>
      <c r="I37" s="6">
        <v>2.16410159</v>
      </c>
      <c r="J37" t="s">
        <v>51</v>
      </c>
      <c r="K37" s="29">
        <v>7306</v>
      </c>
      <c r="L37" s="29">
        <v>68</v>
      </c>
      <c r="M37" s="29">
        <f t="shared" si="2"/>
        <v>0.93074185600875992</v>
      </c>
      <c r="N37" s="29">
        <v>2.614230769230921E-2</v>
      </c>
      <c r="O37" s="29">
        <v>7.1754821650039144E-2</v>
      </c>
      <c r="P37" s="29">
        <v>40.326209767321998</v>
      </c>
      <c r="Q37" s="29">
        <f t="shared" si="0"/>
        <v>3.082053734827312</v>
      </c>
      <c r="R37" s="29">
        <v>0.60329195320961837</v>
      </c>
      <c r="S37" s="29">
        <f t="shared" si="1"/>
        <v>0.11457281884739667</v>
      </c>
      <c r="T37" s="29">
        <v>0.74824102968666395</v>
      </c>
      <c r="U37" s="29">
        <v>5.1597600000000003</v>
      </c>
      <c r="V37" s="29">
        <v>10</v>
      </c>
      <c r="W37" s="29">
        <f t="shared" si="6"/>
        <v>120</v>
      </c>
      <c r="X37" s="29">
        <f t="shared" si="7"/>
        <v>15.666666666666666</v>
      </c>
      <c r="Y37" s="29">
        <f t="shared" si="8"/>
        <v>135.66666666666666</v>
      </c>
      <c r="Z37" s="29">
        <v>13.5</v>
      </c>
      <c r="AA37" s="29" t="s">
        <v>2277</v>
      </c>
      <c r="AC37">
        <v>7695</v>
      </c>
      <c r="AD37">
        <v>190.78877499999999</v>
      </c>
      <c r="AE37">
        <v>40.332560999999998</v>
      </c>
      <c r="AF37">
        <v>76.94</v>
      </c>
      <c r="AG37">
        <v>260.57071300000001</v>
      </c>
      <c r="AH37">
        <v>26.057071000000001</v>
      </c>
      <c r="AI37">
        <v>2.4743000000000001E-2</v>
      </c>
      <c r="AJ37">
        <v>1.4907E-2</v>
      </c>
      <c r="AK37">
        <v>0.60247700000000004</v>
      </c>
      <c r="AL37">
        <v>2.1637E-2</v>
      </c>
      <c r="AM37">
        <v>1.7500000000000002E-2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61" x14ac:dyDescent="0.25">
      <c r="A38" t="s">
        <v>344</v>
      </c>
      <c r="B38" s="29">
        <v>2</v>
      </c>
      <c r="C38" s="29" t="s">
        <v>14</v>
      </c>
      <c r="D38">
        <v>1</v>
      </c>
      <c r="E38" t="s">
        <v>7</v>
      </c>
      <c r="F38" t="s">
        <v>335</v>
      </c>
      <c r="G38" t="s">
        <v>245</v>
      </c>
      <c r="H38" s="6">
        <v>315.67872199999999</v>
      </c>
      <c r="I38" s="6">
        <v>2.16410159</v>
      </c>
      <c r="J38" t="s">
        <v>50</v>
      </c>
      <c r="K38" s="29">
        <v>8102</v>
      </c>
      <c r="L38" s="29">
        <v>601</v>
      </c>
      <c r="M38" s="29">
        <f t="shared" si="2"/>
        <v>7.4179215008639847</v>
      </c>
      <c r="N38" s="29">
        <v>3.6236280487805105E-2</v>
      </c>
      <c r="O38" s="29">
        <v>0.45260733656178537</v>
      </c>
      <c r="P38" s="29">
        <v>44.71981269297055</v>
      </c>
      <c r="Q38" s="29">
        <f t="shared" si="0"/>
        <v>7.4756566604758632</v>
      </c>
      <c r="R38" s="29">
        <v>0.74284856800920229</v>
      </c>
      <c r="S38" s="29">
        <f t="shared" si="1"/>
        <v>2.4983795952187249E-2</v>
      </c>
      <c r="T38" s="29">
        <v>0.77850466367297577</v>
      </c>
      <c r="U38" s="29">
        <v>5.1597600000000003</v>
      </c>
      <c r="V38" s="29">
        <v>10</v>
      </c>
      <c r="W38" s="29">
        <f t="shared" si="6"/>
        <v>120</v>
      </c>
      <c r="X38" s="29">
        <f t="shared" si="7"/>
        <v>15.666666666666666</v>
      </c>
      <c r="Y38" s="29">
        <f t="shared" si="8"/>
        <v>135.66666666666666</v>
      </c>
      <c r="Z38" s="29">
        <v>13.5</v>
      </c>
      <c r="AA38" s="29" t="s">
        <v>2277</v>
      </c>
      <c r="AC38">
        <v>8465</v>
      </c>
      <c r="AD38">
        <v>190.78877499999999</v>
      </c>
      <c r="AE38">
        <v>44.368437999999998</v>
      </c>
      <c r="AF38">
        <v>84.64</v>
      </c>
      <c r="AG38">
        <v>288.48367400000001</v>
      </c>
      <c r="AH38">
        <v>28.848367</v>
      </c>
      <c r="AI38">
        <v>2.2487E-2</v>
      </c>
      <c r="AJ38">
        <v>1.6884E-2</v>
      </c>
      <c r="AK38">
        <v>0.75085800000000003</v>
      </c>
      <c r="AL38">
        <v>1.8275E-2</v>
      </c>
      <c r="AM38">
        <v>1.2500000000000001E-2</v>
      </c>
      <c r="AN38">
        <v>16</v>
      </c>
      <c r="AO38">
        <v>8.3862000000000006E-2</v>
      </c>
      <c r="AP38">
        <v>5.0317429999999996</v>
      </c>
      <c r="AQ38">
        <v>5.5522739999999997</v>
      </c>
      <c r="AR38">
        <v>0.225436</v>
      </c>
      <c r="AS38">
        <v>0.16320699999999999</v>
      </c>
      <c r="AT38">
        <v>29.375</v>
      </c>
      <c r="AU38">
        <v>16.632798999999999</v>
      </c>
      <c r="AV38">
        <v>7.9450000000000007E-3</v>
      </c>
      <c r="AW38">
        <v>4.2820000000000002E-3</v>
      </c>
      <c r="AX38">
        <v>159.64700300000001</v>
      </c>
      <c r="AY38">
        <v>62.688994000000001</v>
      </c>
      <c r="AZ38">
        <v>476.44081799999998</v>
      </c>
      <c r="BA38">
        <v>90.288417999999993</v>
      </c>
      <c r="BB38">
        <v>8.3525369999999999</v>
      </c>
      <c r="BC38">
        <v>13.800743000000001</v>
      </c>
      <c r="BD38">
        <v>6.7212579999999997</v>
      </c>
      <c r="BE38">
        <v>2.828427</v>
      </c>
    </row>
    <row r="39" spans="1:61" x14ac:dyDescent="0.25">
      <c r="A39" t="s">
        <v>344</v>
      </c>
      <c r="B39" s="29">
        <v>2</v>
      </c>
      <c r="C39" s="29" t="s">
        <v>12</v>
      </c>
      <c r="D39">
        <v>5</v>
      </c>
      <c r="E39" t="s">
        <v>1</v>
      </c>
      <c r="F39" t="s">
        <v>335</v>
      </c>
      <c r="G39" t="s">
        <v>245</v>
      </c>
      <c r="H39" s="6">
        <v>315.67872199999999</v>
      </c>
      <c r="I39" s="6">
        <v>2.16410159</v>
      </c>
      <c r="J39" t="s">
        <v>52</v>
      </c>
      <c r="K39" s="29">
        <v>12510</v>
      </c>
      <c r="L39" s="29">
        <v>106</v>
      </c>
      <c r="M39" s="29">
        <f t="shared" si="2"/>
        <v>0.84732214228617109</v>
      </c>
      <c r="N39" s="29">
        <v>4.2661363636364573E-2</v>
      </c>
      <c r="O39" s="29">
        <v>6.0715618319263892E-2</v>
      </c>
      <c r="P39" s="29">
        <v>69.050216833999215</v>
      </c>
      <c r="Q39" s="29">
        <f t="shared" si="0"/>
        <v>31.806060801504529</v>
      </c>
      <c r="R39" s="29">
        <v>0.38172603254463067</v>
      </c>
      <c r="S39" s="29">
        <f t="shared" si="1"/>
        <v>0.33613873951238438</v>
      </c>
      <c r="T39" s="29">
        <v>1.0032021944052867</v>
      </c>
      <c r="U39" s="29">
        <v>5.1597600000000003</v>
      </c>
      <c r="V39" s="29">
        <v>10</v>
      </c>
      <c r="W39" s="29">
        <f t="shared" si="6"/>
        <v>120</v>
      </c>
      <c r="X39" s="29">
        <f t="shared" si="7"/>
        <v>15.666666666666666</v>
      </c>
      <c r="Y39" s="29">
        <f t="shared" si="8"/>
        <v>135.66666666666666</v>
      </c>
      <c r="Z39" s="29">
        <v>13.5</v>
      </c>
      <c r="AA39" s="29" t="s">
        <v>2277</v>
      </c>
      <c r="AC39">
        <v>13157</v>
      </c>
      <c r="AD39">
        <v>190.78877499999999</v>
      </c>
      <c r="AE39">
        <v>68.961079999999995</v>
      </c>
      <c r="AF39">
        <v>131.56</v>
      </c>
      <c r="AG39">
        <v>694.45155799999998</v>
      </c>
      <c r="AH39">
        <v>69.445155999999997</v>
      </c>
      <c r="AI39">
        <v>1.447E-2</v>
      </c>
      <c r="AJ39">
        <v>5.5189999999999996E-3</v>
      </c>
      <c r="AK39">
        <v>0.38140400000000002</v>
      </c>
      <c r="AL39">
        <v>1.3875E-2</v>
      </c>
      <c r="AM39">
        <v>1.2500000000000001E-2</v>
      </c>
      <c r="AN39">
        <v>1</v>
      </c>
      <c r="AO39">
        <v>5.241E-3</v>
      </c>
      <c r="AP39">
        <v>0.31448399999999999</v>
      </c>
      <c r="AQ39">
        <v>0.35722399999999999</v>
      </c>
      <c r="AR39">
        <v>0.27189999999999998</v>
      </c>
      <c r="AS39">
        <v>0</v>
      </c>
      <c r="AT39">
        <v>47</v>
      </c>
      <c r="AU39">
        <v>0</v>
      </c>
      <c r="AV39">
        <v>5.9109999999999996E-3</v>
      </c>
      <c r="AW39">
        <v>1.9239999999999999E-3</v>
      </c>
      <c r="AX39">
        <v>169.179846</v>
      </c>
      <c r="AY39">
        <v>0</v>
      </c>
      <c r="AZ39">
        <v>416.66666700000002</v>
      </c>
      <c r="BA39">
        <v>0</v>
      </c>
      <c r="BB39">
        <v>0</v>
      </c>
      <c r="BC39">
        <v>0</v>
      </c>
      <c r="BD39">
        <v>7.5125760000000001</v>
      </c>
      <c r="BE39">
        <v>0.43301299999999998</v>
      </c>
    </row>
    <row r="40" spans="1:61" x14ac:dyDescent="0.25">
      <c r="A40" t="s">
        <v>344</v>
      </c>
      <c r="B40" s="29">
        <v>2</v>
      </c>
      <c r="C40" s="29" t="s">
        <v>21</v>
      </c>
      <c r="D40">
        <v>7</v>
      </c>
      <c r="E40" t="s">
        <v>1</v>
      </c>
      <c r="F40" t="s">
        <v>335</v>
      </c>
      <c r="G40" t="s">
        <v>245</v>
      </c>
      <c r="H40" s="6">
        <v>315.67872199999999</v>
      </c>
      <c r="I40" s="6">
        <v>2.16410159</v>
      </c>
      <c r="J40" t="s">
        <v>51</v>
      </c>
      <c r="K40" s="29">
        <v>7483</v>
      </c>
      <c r="L40" s="29">
        <v>117</v>
      </c>
      <c r="M40" s="29">
        <f t="shared" si="2"/>
        <v>1.563544033141788</v>
      </c>
      <c r="N40" s="29">
        <v>3.6078947368420079E-2</v>
      </c>
      <c r="O40" s="29">
        <v>0.1048724316423649</v>
      </c>
      <c r="P40" s="29">
        <v>41.303179262095611</v>
      </c>
      <c r="Q40" s="29">
        <f t="shared" si="0"/>
        <v>4.0590232296009248</v>
      </c>
      <c r="R40" s="29">
        <v>0.61496109539442789</v>
      </c>
      <c r="S40" s="29">
        <f t="shared" si="1"/>
        <v>0.10290367666258715</v>
      </c>
      <c r="T40" s="29">
        <v>1.0132204523444888</v>
      </c>
      <c r="U40" s="29">
        <v>5.1597600000000003</v>
      </c>
      <c r="V40" s="29">
        <v>10</v>
      </c>
      <c r="W40" s="29">
        <f t="shared" si="6"/>
        <v>120</v>
      </c>
      <c r="X40" s="29">
        <f t="shared" si="7"/>
        <v>15.666666666666666</v>
      </c>
      <c r="Y40" s="29">
        <f t="shared" si="8"/>
        <v>135.66666666666666</v>
      </c>
      <c r="Z40" s="29">
        <v>13.5</v>
      </c>
      <c r="AA40" s="29" t="s">
        <v>2277</v>
      </c>
      <c r="AC40">
        <v>7899</v>
      </c>
      <c r="AD40">
        <v>190.78877499999999</v>
      </c>
      <c r="AE40">
        <v>41.401806999999998</v>
      </c>
      <c r="AF40">
        <v>78.98</v>
      </c>
      <c r="AG40">
        <v>265.52860399999997</v>
      </c>
      <c r="AH40">
        <v>26.552859999999999</v>
      </c>
      <c r="AI40">
        <v>2.4098000000000001E-2</v>
      </c>
      <c r="AJ40">
        <v>1.4909E-2</v>
      </c>
      <c r="AK40">
        <v>0.61867300000000003</v>
      </c>
      <c r="AL40">
        <v>2.1375000000000002E-2</v>
      </c>
      <c r="AM40">
        <v>1.7500000000000002E-2</v>
      </c>
      <c r="AN40">
        <v>1</v>
      </c>
      <c r="AO40">
        <v>5.241E-3</v>
      </c>
      <c r="AP40">
        <v>0.31448399999999999</v>
      </c>
      <c r="AQ40">
        <v>0.481074</v>
      </c>
      <c r="AR40">
        <v>0.38324999999999998</v>
      </c>
      <c r="AS40">
        <v>0</v>
      </c>
      <c r="AT40">
        <v>38</v>
      </c>
      <c r="AU40">
        <v>0</v>
      </c>
      <c r="AV40">
        <v>1.0357999999999999E-2</v>
      </c>
      <c r="AW40">
        <v>5.3049999999999998E-3</v>
      </c>
      <c r="AX40">
        <v>96.542726999999999</v>
      </c>
      <c r="AY40">
        <v>0</v>
      </c>
      <c r="AZ40">
        <v>1600</v>
      </c>
      <c r="BA40">
        <v>0</v>
      </c>
      <c r="BB40">
        <v>0</v>
      </c>
      <c r="BC40">
        <v>0</v>
      </c>
      <c r="BD40">
        <v>5.76837</v>
      </c>
      <c r="BE40">
        <v>0.43301299999999998</v>
      </c>
    </row>
    <row r="41" spans="1:61" x14ac:dyDescent="0.25">
      <c r="A41" t="s">
        <v>344</v>
      </c>
      <c r="B41" s="29">
        <v>2</v>
      </c>
      <c r="C41" s="29" t="s">
        <v>28</v>
      </c>
      <c r="D41">
        <v>15</v>
      </c>
      <c r="E41" t="s">
        <v>1</v>
      </c>
      <c r="F41" t="s">
        <v>335</v>
      </c>
      <c r="G41" t="s">
        <v>245</v>
      </c>
      <c r="H41" s="6">
        <v>315.67872199999999</v>
      </c>
      <c r="I41" s="6">
        <v>2.16410159</v>
      </c>
      <c r="J41" t="s">
        <v>51</v>
      </c>
      <c r="K41" s="29">
        <v>6880</v>
      </c>
      <c r="L41" s="29">
        <v>1099</v>
      </c>
      <c r="M41" s="29">
        <f t="shared" si="2"/>
        <v>15.973837209302324</v>
      </c>
      <c r="N41" s="29">
        <v>4.8121762589926752E-2</v>
      </c>
      <c r="O41" s="29">
        <v>0.76722463148888009</v>
      </c>
      <c r="P41" s="29">
        <v>37.97485945786687</v>
      </c>
      <c r="Q41" s="29">
        <f t="shared" si="0"/>
        <v>0.7307034253721838</v>
      </c>
      <c r="R41" s="29">
        <v>0.86269787228507377</v>
      </c>
      <c r="S41" s="29">
        <f t="shared" si="1"/>
        <v>0.14483310022805873</v>
      </c>
      <c r="T41" s="29">
        <v>1.0189428731975714</v>
      </c>
      <c r="U41" s="29">
        <v>5.1597600000000003</v>
      </c>
      <c r="V41" s="29">
        <v>10</v>
      </c>
      <c r="W41" s="29">
        <f t="shared" si="6"/>
        <v>120</v>
      </c>
      <c r="X41" s="29">
        <f t="shared" si="7"/>
        <v>15.666666666666666</v>
      </c>
      <c r="Y41" s="29">
        <f t="shared" si="8"/>
        <v>135.66666666666666</v>
      </c>
      <c r="Z41" s="29">
        <v>13.5</v>
      </c>
      <c r="AA41" s="29" t="s">
        <v>2277</v>
      </c>
      <c r="AC41">
        <v>7170</v>
      </c>
      <c r="AD41">
        <v>190.78877499999999</v>
      </c>
      <c r="AE41">
        <v>37.580826999999999</v>
      </c>
      <c r="AF41">
        <v>71.69</v>
      </c>
      <c r="AG41">
        <v>216.97620599999999</v>
      </c>
      <c r="AH41">
        <v>21.697621000000002</v>
      </c>
      <c r="AI41">
        <v>2.6554999999999999E-2</v>
      </c>
      <c r="AJ41">
        <v>2.3161000000000001E-2</v>
      </c>
      <c r="AK41">
        <v>0.87217999999999996</v>
      </c>
      <c r="AL41">
        <v>2.0125000000000001E-2</v>
      </c>
      <c r="AM41">
        <v>1.2500000000000001E-2</v>
      </c>
      <c r="AN41">
        <v>23</v>
      </c>
      <c r="AO41">
        <v>0.12055200000000001</v>
      </c>
      <c r="AP41">
        <v>7.2331300000000001</v>
      </c>
      <c r="AQ41">
        <v>10.571827000000001</v>
      </c>
      <c r="AR41">
        <v>0.29122399999999998</v>
      </c>
      <c r="AS41">
        <v>0.22913</v>
      </c>
      <c r="AT41">
        <v>32.956522</v>
      </c>
      <c r="AU41">
        <v>21.901595</v>
      </c>
      <c r="AV41">
        <v>9.1129999999999996E-3</v>
      </c>
      <c r="AW41">
        <v>4.7629999999999999E-3</v>
      </c>
      <c r="AX41">
        <v>131.73189600000001</v>
      </c>
      <c r="AY41">
        <v>49.461782999999997</v>
      </c>
      <c r="AZ41">
        <v>425.96710999999999</v>
      </c>
      <c r="BA41">
        <v>285.28009600000001</v>
      </c>
      <c r="BB41">
        <v>6.952153</v>
      </c>
      <c r="BC41">
        <v>12.04063</v>
      </c>
      <c r="BD41">
        <v>7.4870369999999999</v>
      </c>
      <c r="BE41">
        <v>4.2646810000000004</v>
      </c>
    </row>
    <row r="42" spans="1:61" x14ac:dyDescent="0.25">
      <c r="A42" s="5" t="s">
        <v>347</v>
      </c>
      <c r="B42" s="5">
        <v>3</v>
      </c>
      <c r="C42" s="5" t="s">
        <v>2</v>
      </c>
      <c r="D42" s="5">
        <v>3</v>
      </c>
      <c r="E42" s="5" t="s">
        <v>1</v>
      </c>
      <c r="F42" s="5" t="s">
        <v>346</v>
      </c>
      <c r="G42" s="5" t="s">
        <v>244</v>
      </c>
      <c r="H42" s="6">
        <v>6.3474982000000004</v>
      </c>
      <c r="I42" s="6">
        <v>151.49754200000001</v>
      </c>
      <c r="J42" s="5" t="s">
        <v>52</v>
      </c>
      <c r="K42" s="29">
        <v>8950</v>
      </c>
      <c r="L42" s="29">
        <v>104</v>
      </c>
      <c r="M42" s="29">
        <f t="shared" si="2"/>
        <v>1.1620111731843576</v>
      </c>
      <c r="N42" s="29">
        <v>0.10401749999999196</v>
      </c>
      <c r="O42" s="29">
        <v>3.0804507512845764E-2</v>
      </c>
      <c r="P42" s="29">
        <v>27.570034223996959</v>
      </c>
      <c r="Q42" s="29">
        <f t="shared" si="0"/>
        <v>9.674121808497727</v>
      </c>
      <c r="R42" s="29">
        <v>0.3962088877553358</v>
      </c>
      <c r="S42" s="29">
        <f t="shared" si="1"/>
        <v>0.32165588430167924</v>
      </c>
      <c r="U42" s="29">
        <v>4.6377100000000002</v>
      </c>
      <c r="V42" s="29">
        <v>18</v>
      </c>
      <c r="W42" s="29">
        <f>AVERAGE(110,120,120)</f>
        <v>116.66666666666667</v>
      </c>
      <c r="X42" s="29">
        <f>AVERAGE(27,19,16)</f>
        <v>20.666666666666668</v>
      </c>
      <c r="Y42" s="29">
        <f>AVERAGE(137,139,136)</f>
        <v>137.33333333333334</v>
      </c>
      <c r="Z42" s="29">
        <v>80</v>
      </c>
      <c r="AA42" s="29" t="s">
        <v>2278</v>
      </c>
      <c r="AB42" s="34"/>
      <c r="AC42">
        <v>11261</v>
      </c>
      <c r="AD42">
        <v>390.93782499999998</v>
      </c>
      <c r="AE42">
        <v>28.805091999999998</v>
      </c>
      <c r="AF42">
        <v>112.6</v>
      </c>
      <c r="AG42">
        <v>354.761638</v>
      </c>
      <c r="AH42">
        <v>35.476163999999997</v>
      </c>
      <c r="AI42">
        <v>3.4714000000000002E-2</v>
      </c>
      <c r="AJ42">
        <v>1.4666E-2</v>
      </c>
      <c r="AK42">
        <v>0.42247000000000001</v>
      </c>
      <c r="AL42">
        <v>3.3300000000000003E-2</v>
      </c>
      <c r="AM42">
        <v>3.2500000000000001E-2</v>
      </c>
      <c r="AN42">
        <v>7</v>
      </c>
      <c r="AO42">
        <v>1.7905999999999998E-2</v>
      </c>
      <c r="AP42">
        <v>1.0743400000000001</v>
      </c>
      <c r="AQ42">
        <v>4.0404939999999998</v>
      </c>
      <c r="AR42">
        <v>1.0212209999999999</v>
      </c>
      <c r="AS42">
        <v>0.54727000000000003</v>
      </c>
      <c r="AT42">
        <v>65</v>
      </c>
      <c r="AU42">
        <v>28.786570999999999</v>
      </c>
      <c r="AV42">
        <v>1.5956999999999999E-2</v>
      </c>
      <c r="AW42">
        <v>6.1749999999999999E-3</v>
      </c>
      <c r="AX42">
        <v>66.030975999999995</v>
      </c>
      <c r="AY42">
        <v>10.243074999999999</v>
      </c>
      <c r="AZ42">
        <v>159.659651</v>
      </c>
      <c r="BA42">
        <v>34.267839000000002</v>
      </c>
      <c r="BB42">
        <v>20.621849999999998</v>
      </c>
      <c r="BC42">
        <v>29.517009000000002</v>
      </c>
      <c r="BD42">
        <v>8.3190629999999999</v>
      </c>
      <c r="BE42">
        <v>1.4142140000000001</v>
      </c>
    </row>
    <row r="43" spans="1:61" x14ac:dyDescent="0.25">
      <c r="A43" s="5" t="s">
        <v>348</v>
      </c>
      <c r="B43" s="5">
        <v>3</v>
      </c>
      <c r="C43" s="5" t="s">
        <v>11</v>
      </c>
      <c r="D43" s="5">
        <v>16</v>
      </c>
      <c r="E43" s="5" t="s">
        <v>1</v>
      </c>
      <c r="F43" s="5" t="s">
        <v>346</v>
      </c>
      <c r="G43" s="5" t="s">
        <v>244</v>
      </c>
      <c r="H43" s="6">
        <v>6.3474982000000004</v>
      </c>
      <c r="I43" s="6">
        <v>151.49754200000001</v>
      </c>
      <c r="J43" s="5" t="s">
        <v>51</v>
      </c>
      <c r="K43" s="29">
        <v>15056</v>
      </c>
      <c r="L43" s="29">
        <v>14</v>
      </c>
      <c r="M43" s="29">
        <f t="shared" si="2"/>
        <v>9.2986184909670561E-2</v>
      </c>
      <c r="N43" s="29">
        <v>9.4374999999941034E-3</v>
      </c>
      <c r="O43" s="29">
        <v>1.4144037124778732E-2</v>
      </c>
      <c r="P43" s="29">
        <v>53.238155737667149</v>
      </c>
      <c r="Q43" s="29">
        <f t="shared" si="0"/>
        <v>15.993999705172463</v>
      </c>
      <c r="R43" s="29">
        <v>0.50137806869616885</v>
      </c>
      <c r="S43" s="29">
        <f t="shared" si="1"/>
        <v>0.21648670336084619</v>
      </c>
      <c r="U43" s="29">
        <v>4.6377100000000002</v>
      </c>
      <c r="V43" s="29">
        <v>18</v>
      </c>
      <c r="W43" s="29">
        <f>AVERAGE(110,120,120)</f>
        <v>116.66666666666667</v>
      </c>
      <c r="X43" s="29">
        <f>AVERAGE(27,19,16)</f>
        <v>20.666666666666668</v>
      </c>
      <c r="Y43" s="29">
        <f>AVERAGE(137,139,136)</f>
        <v>137.33333333333334</v>
      </c>
      <c r="Z43" s="29">
        <v>80</v>
      </c>
      <c r="AA43" s="29" t="s">
        <v>2278</v>
      </c>
      <c r="AB43" s="34"/>
      <c r="AC43">
        <v>16159</v>
      </c>
      <c r="AD43">
        <v>304.77817499999998</v>
      </c>
      <c r="AE43">
        <v>53.018887999999997</v>
      </c>
      <c r="AF43">
        <v>161.58000000000001</v>
      </c>
      <c r="AG43">
        <v>697.58303000000001</v>
      </c>
      <c r="AH43">
        <v>69.758302999999998</v>
      </c>
      <c r="AI43">
        <v>1.8860999999999999E-2</v>
      </c>
      <c r="AJ43">
        <v>9.4599999999999997E-3</v>
      </c>
      <c r="AK43">
        <v>0.50156599999999996</v>
      </c>
      <c r="AL43">
        <v>1.77E-2</v>
      </c>
      <c r="AM43">
        <v>1.7500000000000002E-2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H43">
        <f>COUNT(#REF!)</f>
        <v>0</v>
      </c>
      <c r="BI43">
        <v>100</v>
      </c>
    </row>
    <row r="44" spans="1:61" x14ac:dyDescent="0.25">
      <c r="A44" s="5" t="s">
        <v>349</v>
      </c>
      <c r="B44" s="5">
        <v>3</v>
      </c>
      <c r="C44" s="5" t="s">
        <v>10</v>
      </c>
      <c r="D44" s="5">
        <v>13</v>
      </c>
      <c r="E44" s="5" t="s">
        <v>1</v>
      </c>
      <c r="F44" s="5" t="s">
        <v>346</v>
      </c>
      <c r="G44" s="5" t="s">
        <v>244</v>
      </c>
      <c r="H44" s="6">
        <v>6.3474982000000004</v>
      </c>
      <c r="I44" s="6">
        <v>151.49754200000001</v>
      </c>
      <c r="J44" s="5" t="s">
        <v>52</v>
      </c>
      <c r="K44" s="29">
        <v>21441</v>
      </c>
      <c r="L44" s="29">
        <v>176</v>
      </c>
      <c r="M44" s="29">
        <f t="shared" si="2"/>
        <v>0.82085723613637418</v>
      </c>
      <c r="N44" s="29">
        <v>8.3258333333330048E-2</v>
      </c>
      <c r="O44" s="29">
        <v>3.1839079608110464E-2</v>
      </c>
      <c r="P44" s="29">
        <v>37.925650326527581</v>
      </c>
      <c r="Q44" s="29">
        <f t="shared" si="0"/>
        <v>0.68149429403289474</v>
      </c>
      <c r="R44" s="29">
        <v>0.3828153539879911</v>
      </c>
      <c r="S44" s="29">
        <f t="shared" si="1"/>
        <v>0.33504941806902394</v>
      </c>
      <c r="U44" s="29">
        <v>4.6377100000000002</v>
      </c>
      <c r="V44" s="29">
        <v>18</v>
      </c>
      <c r="W44" s="29">
        <f t="shared" ref="W44:W47" si="9">AVERAGE(110,120,120)</f>
        <v>116.66666666666667</v>
      </c>
      <c r="X44" s="29">
        <f t="shared" ref="X44:X47" si="10">AVERAGE(27,19,16)</f>
        <v>20.666666666666668</v>
      </c>
      <c r="Y44" s="29">
        <f t="shared" ref="Y44:Y47" si="11">AVERAGE(137,139,136)</f>
        <v>137.33333333333334</v>
      </c>
      <c r="Z44" s="29">
        <v>80</v>
      </c>
      <c r="AA44" s="29" t="s">
        <v>2278</v>
      </c>
      <c r="AB44" s="34"/>
      <c r="AC44">
        <v>24653</v>
      </c>
      <c r="AD44">
        <v>658.98310000000004</v>
      </c>
      <c r="AE44">
        <v>37.410671000000001</v>
      </c>
      <c r="AF44">
        <v>246.52</v>
      </c>
      <c r="AG44">
        <v>933.32609000000002</v>
      </c>
      <c r="AH44">
        <v>93.332609000000005</v>
      </c>
      <c r="AI44">
        <v>2.6731000000000001E-2</v>
      </c>
      <c r="AJ44">
        <v>1.0222999999999999E-2</v>
      </c>
      <c r="AK44">
        <v>0.38242900000000002</v>
      </c>
      <c r="AL44">
        <v>2.5749999999999999E-2</v>
      </c>
      <c r="AM44">
        <v>2.2499999999999999E-2</v>
      </c>
      <c r="AN44">
        <v>8</v>
      </c>
      <c r="AO44">
        <v>1.214E-2</v>
      </c>
      <c r="AP44">
        <v>0.72839500000000001</v>
      </c>
      <c r="AQ44">
        <v>1.914574</v>
      </c>
      <c r="AR44">
        <v>0.70244099999999998</v>
      </c>
      <c r="AS44">
        <v>0.19247300000000001</v>
      </c>
      <c r="AT44">
        <v>59</v>
      </c>
      <c r="AU44">
        <v>17.004200999999998</v>
      </c>
      <c r="AV44">
        <v>1.2111E-2</v>
      </c>
      <c r="AW44">
        <v>4.0109999999999998E-3</v>
      </c>
      <c r="AX44">
        <v>82.393815000000004</v>
      </c>
      <c r="AY44">
        <v>5.068066</v>
      </c>
      <c r="AZ44">
        <v>215.29220799999999</v>
      </c>
      <c r="BA44">
        <v>45.856290000000001</v>
      </c>
      <c r="BB44">
        <v>16.789804</v>
      </c>
      <c r="BC44">
        <v>27.598120999999999</v>
      </c>
      <c r="BD44">
        <v>7.5829259999999996</v>
      </c>
      <c r="BE44">
        <v>1.7627930000000001</v>
      </c>
      <c r="BH44">
        <v>0</v>
      </c>
      <c r="BI44">
        <v>0</v>
      </c>
    </row>
    <row r="45" spans="1:61" x14ac:dyDescent="0.25">
      <c r="A45" s="5" t="s">
        <v>350</v>
      </c>
      <c r="B45" s="5">
        <v>3</v>
      </c>
      <c r="C45" s="5" t="s">
        <v>9</v>
      </c>
      <c r="D45" s="5">
        <v>2</v>
      </c>
      <c r="E45" s="5" t="s">
        <v>1</v>
      </c>
      <c r="F45" s="5" t="s">
        <v>346</v>
      </c>
      <c r="G45" s="5" t="s">
        <v>244</v>
      </c>
      <c r="H45" s="6">
        <v>6.3474982000000004</v>
      </c>
      <c r="I45" s="6">
        <v>151.49754200000001</v>
      </c>
      <c r="J45" s="5" t="s">
        <v>50</v>
      </c>
      <c r="K45" s="29">
        <v>4297</v>
      </c>
      <c r="L45" s="29">
        <v>0</v>
      </c>
      <c r="M45" s="29">
        <f t="shared" si="2"/>
        <v>0</v>
      </c>
      <c r="N45" s="29">
        <v>0</v>
      </c>
      <c r="O45" s="29">
        <v>0</v>
      </c>
      <c r="P45" s="29">
        <v>30.640878829988985</v>
      </c>
      <c r="Q45" s="29">
        <f t="shared" si="0"/>
        <v>6.6032772025057014</v>
      </c>
      <c r="R45" s="29">
        <v>0.34300487840577365</v>
      </c>
      <c r="S45" s="29">
        <f t="shared" si="1"/>
        <v>0.37485989365124139</v>
      </c>
      <c r="U45" s="29">
        <v>4.6377100000000002</v>
      </c>
      <c r="V45" s="29">
        <v>18</v>
      </c>
      <c r="W45" s="29">
        <f t="shared" si="9"/>
        <v>116.66666666666667</v>
      </c>
      <c r="X45" s="29">
        <f t="shared" si="10"/>
        <v>20.666666666666668</v>
      </c>
      <c r="Y45" s="29">
        <f t="shared" si="11"/>
        <v>137.33333333333334</v>
      </c>
      <c r="Z45" s="29">
        <v>80</v>
      </c>
      <c r="AA45" s="29" t="s">
        <v>2278</v>
      </c>
      <c r="AB45" s="34"/>
      <c r="AC45">
        <v>10143</v>
      </c>
      <c r="AD45">
        <v>326.08952499999998</v>
      </c>
      <c r="AE45">
        <v>31.104955</v>
      </c>
      <c r="AF45">
        <v>101.42</v>
      </c>
      <c r="AG45">
        <v>412.799375</v>
      </c>
      <c r="AH45">
        <v>41.279936999999997</v>
      </c>
      <c r="AI45">
        <v>3.2148000000000003E-2</v>
      </c>
      <c r="AJ45">
        <v>1.0782E-2</v>
      </c>
      <c r="AK45">
        <v>0.33538499999999999</v>
      </c>
      <c r="AL45">
        <v>3.0499999999999999E-2</v>
      </c>
      <c r="AM45">
        <v>2.75E-2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H45">
        <v>6</v>
      </c>
    </row>
    <row r="46" spans="1:61" x14ac:dyDescent="0.25">
      <c r="A46" s="5" t="s">
        <v>351</v>
      </c>
      <c r="B46" s="5">
        <v>3</v>
      </c>
      <c r="C46" s="5" t="s">
        <v>8</v>
      </c>
      <c r="D46" s="5">
        <v>1</v>
      </c>
      <c r="E46" s="5" t="s">
        <v>1</v>
      </c>
      <c r="F46" s="5" t="s">
        <v>346</v>
      </c>
      <c r="G46" s="5" t="s">
        <v>244</v>
      </c>
      <c r="H46" s="6">
        <v>6.3474982000000004</v>
      </c>
      <c r="I46" s="6">
        <v>151.49754200000001</v>
      </c>
      <c r="J46" s="5" t="s">
        <v>51</v>
      </c>
      <c r="K46" s="29">
        <v>9598</v>
      </c>
      <c r="L46" s="29">
        <v>0</v>
      </c>
      <c r="M46" s="29">
        <f t="shared" si="2"/>
        <v>0</v>
      </c>
      <c r="N46" s="29">
        <v>0</v>
      </c>
      <c r="O46" s="29">
        <v>0</v>
      </c>
      <c r="P46" s="29">
        <v>39.494199999861998</v>
      </c>
      <c r="Q46" s="29">
        <f t="shared" si="0"/>
        <v>2.2500439673673114</v>
      </c>
      <c r="R46" s="29">
        <v>0.58137378227661451</v>
      </c>
      <c r="S46" s="29">
        <f t="shared" si="1"/>
        <v>0.13649098978040053</v>
      </c>
      <c r="T46" s="29">
        <v>1.0168225696559261</v>
      </c>
      <c r="U46" s="29">
        <v>4.6377100000000002</v>
      </c>
      <c r="V46" s="29">
        <v>18</v>
      </c>
      <c r="W46" s="29">
        <f t="shared" si="9"/>
        <v>116.66666666666667</v>
      </c>
      <c r="X46" s="29">
        <f t="shared" si="10"/>
        <v>20.666666666666668</v>
      </c>
      <c r="Y46" s="29">
        <f t="shared" si="11"/>
        <v>137.33333333333334</v>
      </c>
      <c r="Z46" s="29">
        <v>80</v>
      </c>
      <c r="AA46" s="29" t="s">
        <v>2278</v>
      </c>
      <c r="AB46" s="34"/>
      <c r="AC46">
        <v>13065</v>
      </c>
      <c r="AD46">
        <v>319.58625000000001</v>
      </c>
      <c r="AE46">
        <v>40.880983000000001</v>
      </c>
      <c r="AF46">
        <v>130.63999999999999</v>
      </c>
      <c r="AG46">
        <v>538.21156699999995</v>
      </c>
      <c r="AH46">
        <v>53.821156999999999</v>
      </c>
      <c r="AI46">
        <v>2.4459000000000002E-2</v>
      </c>
      <c r="AJ46">
        <v>1.3738999999999999E-2</v>
      </c>
      <c r="AK46">
        <v>0.56170900000000001</v>
      </c>
      <c r="AL46">
        <v>2.1749999999999999E-2</v>
      </c>
      <c r="AM46">
        <v>1.7500000000000002E-2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61" x14ac:dyDescent="0.25">
      <c r="A47" s="5" t="s">
        <v>351</v>
      </c>
      <c r="B47" s="5">
        <v>3</v>
      </c>
      <c r="C47" s="5" t="s">
        <v>13</v>
      </c>
      <c r="D47" s="5">
        <v>11</v>
      </c>
      <c r="E47" s="5" t="s">
        <v>1</v>
      </c>
      <c r="F47" s="5" t="s">
        <v>346</v>
      </c>
      <c r="G47" s="5" t="s">
        <v>244</v>
      </c>
      <c r="H47" s="6">
        <v>6.3474982000000004</v>
      </c>
      <c r="I47" s="6">
        <v>151.49754200000001</v>
      </c>
      <c r="J47" s="5" t="s">
        <v>52</v>
      </c>
      <c r="K47" s="29">
        <v>6079</v>
      </c>
      <c r="L47" s="29">
        <v>0</v>
      </c>
      <c r="M47" s="29">
        <f t="shared" si="2"/>
        <v>0</v>
      </c>
      <c r="N47" s="29">
        <v>0</v>
      </c>
      <c r="O47" s="29">
        <v>0</v>
      </c>
      <c r="P47" s="29">
        <v>25.01409062295906</v>
      </c>
      <c r="Q47" s="29">
        <f t="shared" si="0"/>
        <v>12.230065409535626</v>
      </c>
      <c r="R47" s="29">
        <v>0.27916145556746563</v>
      </c>
      <c r="S47" s="29">
        <f t="shared" si="1"/>
        <v>0.43870331648954941</v>
      </c>
      <c r="T47" s="29">
        <v>1.0168225696559261</v>
      </c>
      <c r="U47" s="29">
        <v>4.6377100000000002</v>
      </c>
      <c r="V47" s="29">
        <v>18</v>
      </c>
      <c r="W47" s="29">
        <f t="shared" si="9"/>
        <v>116.66666666666667</v>
      </c>
      <c r="X47" s="29">
        <f t="shared" si="10"/>
        <v>20.666666666666668</v>
      </c>
      <c r="Y47" s="29">
        <f t="shared" si="11"/>
        <v>137.33333333333334</v>
      </c>
      <c r="Z47" s="29">
        <v>80</v>
      </c>
      <c r="AA47" s="29" t="s">
        <v>2278</v>
      </c>
      <c r="AB47" s="34"/>
      <c r="AC47">
        <v>8158</v>
      </c>
      <c r="AD47">
        <v>319.58625000000001</v>
      </c>
      <c r="AE47">
        <v>25.526755000000001</v>
      </c>
      <c r="AF47">
        <v>81.569999999999993</v>
      </c>
      <c r="AG47">
        <v>291.411539</v>
      </c>
      <c r="AH47">
        <v>29.141154</v>
      </c>
      <c r="AI47">
        <v>3.9175000000000001E-2</v>
      </c>
      <c r="AJ47">
        <v>1.1539000000000001E-2</v>
      </c>
      <c r="AK47">
        <v>0.29453800000000002</v>
      </c>
      <c r="AL47">
        <v>3.8649999999999997E-2</v>
      </c>
      <c r="AM47">
        <v>3.7499999999999999E-2</v>
      </c>
      <c r="AN47">
        <v>1</v>
      </c>
      <c r="AO47">
        <v>3.1289999999999998E-3</v>
      </c>
      <c r="AP47">
        <v>0.18774299999999999</v>
      </c>
      <c r="AQ47">
        <v>1.556754</v>
      </c>
      <c r="AR47">
        <v>2.2845249999999999</v>
      </c>
      <c r="AS47">
        <v>0</v>
      </c>
      <c r="AT47">
        <v>127</v>
      </c>
      <c r="AU47">
        <v>0</v>
      </c>
      <c r="AV47">
        <v>1.8131000000000001E-2</v>
      </c>
      <c r="AW47">
        <v>6.1879999999999999E-3</v>
      </c>
      <c r="AX47">
        <v>55.153697000000001</v>
      </c>
      <c r="AY47">
        <v>0</v>
      </c>
      <c r="AZ47">
        <v>128.205128</v>
      </c>
      <c r="BA47">
        <v>0</v>
      </c>
      <c r="BB47">
        <v>0</v>
      </c>
      <c r="BC47">
        <v>0</v>
      </c>
      <c r="BD47">
        <v>14.288156000000001</v>
      </c>
      <c r="BE47">
        <v>0.37267800000000001</v>
      </c>
    </row>
    <row r="48" spans="1:61" x14ac:dyDescent="0.25">
      <c r="A48" t="s">
        <v>483</v>
      </c>
      <c r="B48" s="5">
        <v>4</v>
      </c>
      <c r="C48" s="5" t="s">
        <v>10</v>
      </c>
      <c r="D48" s="5">
        <v>13</v>
      </c>
      <c r="E48" s="5" t="s">
        <v>1</v>
      </c>
      <c r="F48" t="s">
        <v>345</v>
      </c>
      <c r="G48" s="5" t="s">
        <v>245</v>
      </c>
      <c r="H48" s="6">
        <v>277.06653499999999</v>
      </c>
      <c r="I48" s="6">
        <v>1.73517356</v>
      </c>
      <c r="J48" s="5" t="s">
        <v>51</v>
      </c>
      <c r="K48" s="29">
        <v>10214</v>
      </c>
      <c r="L48" s="29">
        <v>290</v>
      </c>
      <c r="M48" s="29">
        <f t="shared" si="2"/>
        <v>2.8392402584687684</v>
      </c>
      <c r="N48" s="29">
        <v>2.6261637931034577E-2</v>
      </c>
      <c r="O48" s="29">
        <v>0.22432438373843863</v>
      </c>
      <c r="P48" s="29">
        <v>39.504297508696766</v>
      </c>
      <c r="Q48" s="29">
        <f t="shared" si="0"/>
        <v>2.2601414762020795</v>
      </c>
      <c r="R48" s="29">
        <v>0.73989054746416349</v>
      </c>
      <c r="S48" s="29">
        <f t="shared" si="1"/>
        <v>2.2025775407148451E-2</v>
      </c>
      <c r="U48" s="29">
        <v>4.8516199999999996</v>
      </c>
      <c r="V48" s="29">
        <v>7</v>
      </c>
      <c r="W48" s="29">
        <f>AVERAGE(19,120,120)</f>
        <v>86.333333333333329</v>
      </c>
      <c r="X48" s="29">
        <f>AVERAGE(12,13,17)</f>
        <v>14</v>
      </c>
      <c r="Y48" s="29">
        <f>AVERAGE(31,133,137)</f>
        <v>100.33333333333333</v>
      </c>
      <c r="Z48" s="29">
        <v>165</v>
      </c>
      <c r="AA48" s="29" t="s">
        <v>2279</v>
      </c>
      <c r="AB48" s="34"/>
      <c r="AC48">
        <v>12426</v>
      </c>
      <c r="AD48">
        <v>313.60107499999998</v>
      </c>
      <c r="AE48">
        <v>39.623589000000003</v>
      </c>
      <c r="AF48">
        <v>124.25</v>
      </c>
      <c r="AG48">
        <v>362.59579100000002</v>
      </c>
      <c r="AH48">
        <v>36.259579000000002</v>
      </c>
      <c r="AI48">
        <v>2.5235E-2</v>
      </c>
      <c r="AJ48">
        <v>1.8533999999999998E-2</v>
      </c>
      <c r="AK48">
        <v>0.73446299999999998</v>
      </c>
      <c r="AL48">
        <v>2.1350000000000001E-2</v>
      </c>
      <c r="AM48">
        <v>1.7500000000000002E-2</v>
      </c>
      <c r="AN48">
        <v>3</v>
      </c>
      <c r="AO48">
        <v>9.5659999999999999E-3</v>
      </c>
      <c r="AP48">
        <v>0.57397799999999999</v>
      </c>
      <c r="AQ48">
        <v>0.90133600000000003</v>
      </c>
      <c r="AR48">
        <v>0.39788299999999999</v>
      </c>
      <c r="AS48">
        <v>0.12696099999999999</v>
      </c>
      <c r="AT48">
        <v>37.333333000000003</v>
      </c>
      <c r="AU48">
        <v>7.5055529999999999</v>
      </c>
      <c r="AV48">
        <v>1.0951000000000001E-2</v>
      </c>
      <c r="AW48">
        <v>4.9420000000000002E-3</v>
      </c>
      <c r="AX48">
        <v>93.381209999999996</v>
      </c>
      <c r="AY48">
        <v>10.24685</v>
      </c>
      <c r="AZ48">
        <v>627.08052199999997</v>
      </c>
      <c r="BA48">
        <v>100.49527</v>
      </c>
      <c r="BB48">
        <v>89.681425000000004</v>
      </c>
      <c r="BC48">
        <v>100.997052</v>
      </c>
      <c r="BD48">
        <v>5.6544239999999997</v>
      </c>
      <c r="BE48">
        <v>0.5</v>
      </c>
    </row>
    <row r="49" spans="1:61" x14ac:dyDescent="0.25">
      <c r="A49" t="s">
        <v>483</v>
      </c>
      <c r="B49" s="5">
        <v>4</v>
      </c>
      <c r="C49" s="5" t="s">
        <v>28</v>
      </c>
      <c r="D49" s="5">
        <v>15</v>
      </c>
      <c r="E49" s="5" t="s">
        <v>1</v>
      </c>
      <c r="F49" t="s">
        <v>345</v>
      </c>
      <c r="G49" s="5" t="s">
        <v>245</v>
      </c>
      <c r="H49" s="6">
        <v>277.06653499999999</v>
      </c>
      <c r="I49" s="6">
        <v>1.73517356</v>
      </c>
      <c r="J49" s="5" t="s">
        <v>51</v>
      </c>
      <c r="K49" s="29">
        <v>2173</v>
      </c>
      <c r="L49" s="29">
        <v>358</v>
      </c>
      <c r="M49" s="29">
        <f t="shared" si="2"/>
        <v>16.474919466175795</v>
      </c>
      <c r="N49" s="29">
        <v>0.21099817073170934</v>
      </c>
      <c r="O49" s="29">
        <v>0.15857413333234455</v>
      </c>
      <c r="P49" s="29">
        <v>8.4044290666142611</v>
      </c>
      <c r="Q49" s="29">
        <f t="shared" si="0"/>
        <v>28.839726965880423</v>
      </c>
      <c r="R49" s="29">
        <v>0.99508301481975214</v>
      </c>
      <c r="S49" s="29">
        <f t="shared" si="1"/>
        <v>0.2772182427627371</v>
      </c>
      <c r="U49" s="29">
        <v>4.8516199999999996</v>
      </c>
      <c r="V49" s="29">
        <v>7</v>
      </c>
      <c r="W49" s="29">
        <f>AVERAGE(19,120,120)</f>
        <v>86.333333333333329</v>
      </c>
      <c r="X49" s="29">
        <f>AVERAGE(12,13,17)</f>
        <v>14</v>
      </c>
      <c r="Y49" s="29">
        <f>AVERAGE(31,133,137)</f>
        <v>100.33333333333333</v>
      </c>
      <c r="Z49" s="29">
        <v>165</v>
      </c>
      <c r="AA49" s="29" t="s">
        <v>2279</v>
      </c>
      <c r="AB49" s="34"/>
      <c r="AC49">
        <v>2650</v>
      </c>
      <c r="AD49">
        <v>313.60107499999998</v>
      </c>
      <c r="AE49">
        <v>8.4502260000000007</v>
      </c>
      <c r="AF49">
        <v>26.1</v>
      </c>
      <c r="AG49">
        <v>32.950417000000002</v>
      </c>
      <c r="AH49">
        <v>3.295042</v>
      </c>
      <c r="AI49">
        <v>0.118287</v>
      </c>
      <c r="AJ49">
        <v>0.117053</v>
      </c>
      <c r="AK49">
        <v>0.98957399999999995</v>
      </c>
      <c r="AL49">
        <v>7.5999999999999998E-2</v>
      </c>
      <c r="AM49">
        <v>2.75E-2</v>
      </c>
      <c r="AN49">
        <v>12</v>
      </c>
      <c r="AO49">
        <v>3.8265E-2</v>
      </c>
      <c r="AP49">
        <v>2.2959100000000001</v>
      </c>
      <c r="AQ49">
        <v>11.849057</v>
      </c>
      <c r="AR49">
        <v>0.76815800000000001</v>
      </c>
      <c r="AS49">
        <v>0.50279600000000002</v>
      </c>
      <c r="AT49">
        <v>26.166667</v>
      </c>
      <c r="AU49">
        <v>12.833432</v>
      </c>
      <c r="AV49">
        <v>3.0523000000000002E-2</v>
      </c>
      <c r="AW49">
        <v>1.6161999999999999E-2</v>
      </c>
      <c r="AX49">
        <v>35.462255999999996</v>
      </c>
      <c r="AY49">
        <v>6.6959200000000001</v>
      </c>
      <c r="AZ49">
        <v>125.684485</v>
      </c>
      <c r="BA49">
        <v>43.817889999999998</v>
      </c>
      <c r="BB49">
        <v>19.728891000000001</v>
      </c>
      <c r="BC49">
        <v>14.326034</v>
      </c>
      <c r="BD49">
        <v>8.4622720000000005</v>
      </c>
      <c r="BE49">
        <v>1.4142140000000001</v>
      </c>
    </row>
    <row r="50" spans="1:61" x14ac:dyDescent="0.25">
      <c r="A50" t="s">
        <v>483</v>
      </c>
      <c r="B50" s="5">
        <v>4</v>
      </c>
      <c r="C50" s="5" t="s">
        <v>11</v>
      </c>
      <c r="D50" s="5">
        <v>16</v>
      </c>
      <c r="E50" s="5" t="s">
        <v>1</v>
      </c>
      <c r="F50" t="s">
        <v>345</v>
      </c>
      <c r="G50" s="5" t="s">
        <v>245</v>
      </c>
      <c r="H50" s="6">
        <v>277.06653499999999</v>
      </c>
      <c r="I50" s="6">
        <v>1.73517356</v>
      </c>
      <c r="J50" s="5" t="s">
        <v>52</v>
      </c>
      <c r="K50" s="29">
        <v>7160</v>
      </c>
      <c r="L50" s="29">
        <v>549</v>
      </c>
      <c r="M50" s="29">
        <f t="shared" si="2"/>
        <v>7.6675977653631282</v>
      </c>
      <c r="N50" s="29">
        <v>4.8444318181816583E-2</v>
      </c>
      <c r="O50" s="29">
        <v>0.34035423739625176</v>
      </c>
      <c r="P50" s="29">
        <v>27.69245840633139</v>
      </c>
      <c r="Q50" s="29">
        <f t="shared" si="0"/>
        <v>9.5516976261632962</v>
      </c>
      <c r="R50" s="29">
        <v>1.0808165585178184</v>
      </c>
      <c r="S50" s="29">
        <f t="shared" si="1"/>
        <v>0.36295178646080339</v>
      </c>
      <c r="U50" s="29">
        <v>4.8516199999999996</v>
      </c>
      <c r="V50" s="29">
        <v>7</v>
      </c>
      <c r="W50" s="29">
        <f t="shared" ref="W50:W76" si="12">AVERAGE(19,120,120)</f>
        <v>86.333333333333329</v>
      </c>
      <c r="X50" s="29">
        <f t="shared" ref="X50:X76" si="13">AVERAGE(12,13,17)</f>
        <v>14</v>
      </c>
      <c r="Y50" s="29">
        <f t="shared" ref="Y50:Y76" si="14">AVERAGE(31,133,137)</f>
        <v>100.33333333333333</v>
      </c>
      <c r="Z50" s="29">
        <v>165</v>
      </c>
      <c r="AA50" s="29" t="s">
        <v>2279</v>
      </c>
      <c r="AB50" s="34"/>
      <c r="AC50">
        <v>8700</v>
      </c>
      <c r="AD50">
        <v>313.60107499999998</v>
      </c>
      <c r="AE50">
        <v>27.742252000000001</v>
      </c>
      <c r="AF50">
        <v>86.99</v>
      </c>
      <c r="AG50">
        <v>236.34794199999999</v>
      </c>
      <c r="AH50">
        <v>23.634793999999999</v>
      </c>
      <c r="AI50">
        <v>3.6017E-2</v>
      </c>
      <c r="AJ50">
        <v>3.8731000000000002E-2</v>
      </c>
      <c r="AK50">
        <v>1.0753550000000001</v>
      </c>
      <c r="AL50">
        <v>2.3675000000000002E-2</v>
      </c>
      <c r="AM50">
        <v>1.2500000000000001E-2</v>
      </c>
      <c r="AN50">
        <v>3</v>
      </c>
      <c r="AO50">
        <v>9.5659999999999999E-3</v>
      </c>
      <c r="AP50">
        <v>0.57397799999999999</v>
      </c>
      <c r="AQ50">
        <v>0.51724099999999995</v>
      </c>
      <c r="AR50">
        <v>0.12870799999999999</v>
      </c>
      <c r="AS50">
        <v>4.6663000000000003E-2</v>
      </c>
      <c r="AT50">
        <v>15</v>
      </c>
      <c r="AU50">
        <v>3</v>
      </c>
      <c r="AV50">
        <v>9.1929999999999998E-3</v>
      </c>
      <c r="AW50">
        <v>3.9189999999999997E-3</v>
      </c>
      <c r="AX50">
        <v>113.445249</v>
      </c>
      <c r="AY50">
        <v>19.925542</v>
      </c>
      <c r="AZ50">
        <v>287.28628900000001</v>
      </c>
      <c r="BA50">
        <v>92.061943999999997</v>
      </c>
      <c r="BB50">
        <v>11.5311</v>
      </c>
      <c r="BC50">
        <v>16.054082000000001</v>
      </c>
      <c r="BD50">
        <v>5.3340490000000003</v>
      </c>
      <c r="BE50">
        <v>1.118034</v>
      </c>
    </row>
    <row r="51" spans="1:61" x14ac:dyDescent="0.25">
      <c r="A51" t="s">
        <v>484</v>
      </c>
      <c r="B51" s="5">
        <v>4</v>
      </c>
      <c r="C51" s="5" t="s">
        <v>5</v>
      </c>
      <c r="D51" s="5">
        <v>14</v>
      </c>
      <c r="E51" s="5" t="s">
        <v>1</v>
      </c>
      <c r="F51" t="s">
        <v>345</v>
      </c>
      <c r="G51" s="5" t="s">
        <v>245</v>
      </c>
      <c r="H51" s="6">
        <v>277.06653499999999</v>
      </c>
      <c r="I51" s="6">
        <v>1.73517356</v>
      </c>
      <c r="J51" s="5" t="s">
        <v>51</v>
      </c>
      <c r="K51" s="29">
        <v>12187</v>
      </c>
      <c r="L51" s="29">
        <v>10</v>
      </c>
      <c r="M51" s="29">
        <f t="shared" si="2"/>
        <v>8.2054648395831625E-2</v>
      </c>
      <c r="N51" s="29">
        <v>1.7487500000000378E-2</v>
      </c>
      <c r="O51" s="29">
        <v>1.0219437810727768E-2</v>
      </c>
      <c r="P51" s="29">
        <v>62.272144299669655</v>
      </c>
      <c r="Q51" s="29">
        <f t="shared" si="0"/>
        <v>25.027988267174969</v>
      </c>
      <c r="R51" s="29">
        <v>0.50895783434345609</v>
      </c>
      <c r="S51" s="29">
        <f t="shared" si="1"/>
        <v>0.20890693771355895</v>
      </c>
      <c r="U51" s="29">
        <v>4.8516199999999996</v>
      </c>
      <c r="V51" s="29">
        <v>7</v>
      </c>
      <c r="W51" s="29">
        <f t="shared" si="12"/>
        <v>86.333333333333329</v>
      </c>
      <c r="X51" s="29">
        <f t="shared" si="13"/>
        <v>14</v>
      </c>
      <c r="Y51" s="29">
        <f t="shared" si="14"/>
        <v>100.33333333333333</v>
      </c>
      <c r="Z51" s="29">
        <v>165</v>
      </c>
      <c r="AA51" s="29" t="s">
        <v>2279</v>
      </c>
      <c r="AB51" s="34"/>
      <c r="AC51">
        <v>18755</v>
      </c>
      <c r="AD51">
        <v>301.96235000000001</v>
      </c>
      <c r="AE51">
        <v>62.110391999999997</v>
      </c>
      <c r="AF51">
        <v>187.54</v>
      </c>
      <c r="AG51">
        <v>860.953441</v>
      </c>
      <c r="AH51">
        <v>86.095343999999997</v>
      </c>
      <c r="AI51">
        <v>1.61E-2</v>
      </c>
      <c r="AJ51">
        <v>8.2970000000000006E-3</v>
      </c>
      <c r="AK51">
        <v>0.51532199999999995</v>
      </c>
      <c r="AL51">
        <v>1.4775E-2</v>
      </c>
      <c r="AM51">
        <v>1.2500000000000001E-2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61" x14ac:dyDescent="0.25">
      <c r="A52" t="s">
        <v>485</v>
      </c>
      <c r="B52" s="5">
        <v>4</v>
      </c>
      <c r="C52" s="5" t="s">
        <v>12</v>
      </c>
      <c r="D52" s="5">
        <v>5</v>
      </c>
      <c r="E52" s="5" t="s">
        <v>1</v>
      </c>
      <c r="F52" t="s">
        <v>345</v>
      </c>
      <c r="G52" s="5" t="s">
        <v>245</v>
      </c>
      <c r="H52" s="6">
        <v>277.06653499999999</v>
      </c>
      <c r="I52" s="6">
        <v>1.73517356</v>
      </c>
      <c r="J52" s="5" t="s">
        <v>51</v>
      </c>
      <c r="K52" s="29">
        <v>6424</v>
      </c>
      <c r="L52" s="29">
        <v>34</v>
      </c>
      <c r="M52" s="29">
        <f t="shared" si="2"/>
        <v>0.52926525529265256</v>
      </c>
      <c r="N52" s="29">
        <v>2.4783333333333768E-2</v>
      </c>
      <c r="O52" s="29">
        <v>3.1557425134985446E-2</v>
      </c>
      <c r="P52" s="29">
        <v>22.524988785238502</v>
      </c>
      <c r="Q52" s="29">
        <f t="shared" si="0"/>
        <v>14.719167247256184</v>
      </c>
      <c r="R52" s="29">
        <v>0.56042054699485977</v>
      </c>
      <c r="S52" s="29">
        <f t="shared" si="1"/>
        <v>0.15744422506215527</v>
      </c>
      <c r="T52" s="29">
        <v>1.0344833675565901</v>
      </c>
      <c r="U52" s="29">
        <v>4.8516199999999996</v>
      </c>
      <c r="V52" s="29">
        <v>7</v>
      </c>
      <c r="W52" s="29">
        <f t="shared" si="12"/>
        <v>86.333333333333329</v>
      </c>
      <c r="X52" s="29">
        <f t="shared" si="13"/>
        <v>14</v>
      </c>
      <c r="Y52" s="29">
        <f t="shared" si="14"/>
        <v>100.33333333333333</v>
      </c>
      <c r="Z52" s="29">
        <v>165</v>
      </c>
      <c r="AA52" s="29" t="s">
        <v>2279</v>
      </c>
      <c r="AB52" s="34"/>
      <c r="AC52">
        <v>6947</v>
      </c>
      <c r="AD52">
        <v>306.99307499999998</v>
      </c>
      <c r="AE52">
        <v>22.629175</v>
      </c>
      <c r="AF52">
        <v>69.459999999999994</v>
      </c>
      <c r="AG52">
        <v>167.50829400000001</v>
      </c>
      <c r="AH52">
        <v>16.750829</v>
      </c>
      <c r="AI52">
        <v>4.4185000000000002E-2</v>
      </c>
      <c r="AJ52">
        <v>2.5182E-2</v>
      </c>
      <c r="AK52">
        <v>0.56992200000000004</v>
      </c>
      <c r="AL52">
        <v>4.0362000000000002E-2</v>
      </c>
      <c r="AM52">
        <v>3.2500000000000001E-2</v>
      </c>
      <c r="AN52">
        <v>1</v>
      </c>
      <c r="AO52">
        <v>3.2569999999999999E-3</v>
      </c>
      <c r="AP52">
        <v>0.19544400000000001</v>
      </c>
      <c r="AQ52">
        <v>0.47502499999999998</v>
      </c>
      <c r="AR52">
        <v>0.57184999999999997</v>
      </c>
      <c r="AS52">
        <v>0</v>
      </c>
      <c r="AT52">
        <v>33</v>
      </c>
      <c r="AU52">
        <v>0</v>
      </c>
      <c r="AV52">
        <v>1.787E-2</v>
      </c>
      <c r="AW52">
        <v>9.1509999999999994E-3</v>
      </c>
      <c r="AX52">
        <v>55.958730000000003</v>
      </c>
      <c r="AY52">
        <v>0</v>
      </c>
      <c r="AZ52">
        <v>333.33333299999998</v>
      </c>
      <c r="BA52">
        <v>0</v>
      </c>
      <c r="BB52">
        <v>0</v>
      </c>
      <c r="BC52">
        <v>0</v>
      </c>
      <c r="BD52">
        <v>5.6605639999999999</v>
      </c>
      <c r="BE52">
        <v>0.37267800000000001</v>
      </c>
    </row>
    <row r="53" spans="1:61" x14ac:dyDescent="0.25">
      <c r="A53" t="s">
        <v>485</v>
      </c>
      <c r="B53" s="5">
        <v>4</v>
      </c>
      <c r="C53" s="5" t="s">
        <v>28</v>
      </c>
      <c r="D53" s="5">
        <v>15</v>
      </c>
      <c r="E53" s="5" t="s">
        <v>1</v>
      </c>
      <c r="F53" t="s">
        <v>345</v>
      </c>
      <c r="G53" s="5" t="s">
        <v>245</v>
      </c>
      <c r="H53" s="6">
        <v>277.06653499999999</v>
      </c>
      <c r="I53" s="6">
        <v>1.73517356</v>
      </c>
      <c r="J53" s="5" t="s">
        <v>52</v>
      </c>
      <c r="K53" s="29">
        <v>3796</v>
      </c>
      <c r="L53" s="29">
        <v>578</v>
      </c>
      <c r="M53" s="29">
        <f t="shared" si="2"/>
        <v>15.226554267650158</v>
      </c>
      <c r="N53" s="29">
        <v>4.9852892561982262E-2</v>
      </c>
      <c r="O53" s="29">
        <v>0.42427204903702659</v>
      </c>
      <c r="P53" s="29">
        <v>13.310220645822751</v>
      </c>
      <c r="Q53" s="29">
        <f t="shared" si="0"/>
        <v>23.933935386671934</v>
      </c>
      <c r="R53" s="29">
        <v>1.1276411092643959</v>
      </c>
      <c r="S53" s="29">
        <f t="shared" si="1"/>
        <v>0.40977633720738083</v>
      </c>
      <c r="T53" s="29">
        <v>1.0344833675565901</v>
      </c>
      <c r="U53" s="29">
        <v>4.8516199999999996</v>
      </c>
      <c r="V53" s="29">
        <v>7</v>
      </c>
      <c r="W53" s="29">
        <f t="shared" si="12"/>
        <v>86.333333333333329</v>
      </c>
      <c r="X53" s="29">
        <f t="shared" si="13"/>
        <v>14</v>
      </c>
      <c r="Y53" s="29">
        <f t="shared" si="14"/>
        <v>100.33333333333333</v>
      </c>
      <c r="Z53" s="29">
        <v>165</v>
      </c>
      <c r="AA53" s="29" t="s">
        <v>2279</v>
      </c>
      <c r="AB53" s="34"/>
      <c r="AC53">
        <v>4144</v>
      </c>
      <c r="AD53">
        <v>306.99307499999998</v>
      </c>
      <c r="AE53">
        <v>13.498676</v>
      </c>
      <c r="AF53">
        <v>41.32</v>
      </c>
      <c r="AG53">
        <v>68.604355999999996</v>
      </c>
      <c r="AH53">
        <v>6.860436</v>
      </c>
      <c r="AI53">
        <v>7.4079000000000006E-2</v>
      </c>
      <c r="AJ53">
        <v>8.3669999999999994E-2</v>
      </c>
      <c r="AK53">
        <v>1.129462</v>
      </c>
      <c r="AL53">
        <v>4.8075E-2</v>
      </c>
      <c r="AM53">
        <v>7.4999999999999997E-3</v>
      </c>
      <c r="AN53">
        <v>7</v>
      </c>
      <c r="AO53">
        <v>2.2801999999999999E-2</v>
      </c>
      <c r="AP53">
        <v>1.368109</v>
      </c>
      <c r="AQ53">
        <v>2.0752899999999999</v>
      </c>
      <c r="AR53">
        <v>0.20242099999999999</v>
      </c>
      <c r="AS53">
        <v>0.28855199999999998</v>
      </c>
      <c r="AT53">
        <v>12.285714</v>
      </c>
      <c r="AU53">
        <v>8.5773790000000005</v>
      </c>
      <c r="AV53">
        <v>1.7936000000000001E-2</v>
      </c>
      <c r="AW53">
        <v>1.7318E-2</v>
      </c>
      <c r="AX53">
        <v>100.323604</v>
      </c>
      <c r="AY53">
        <v>59.114919</v>
      </c>
      <c r="AZ53">
        <v>301.66713700000003</v>
      </c>
      <c r="BA53">
        <v>30.863458000000001</v>
      </c>
      <c r="BB53">
        <v>35.253461999999999</v>
      </c>
      <c r="BC53">
        <v>39.809604</v>
      </c>
      <c r="BD53">
        <v>5.5326649999999997</v>
      </c>
      <c r="BE53">
        <v>0.68718400000000002</v>
      </c>
    </row>
    <row r="54" spans="1:61" x14ac:dyDescent="0.25">
      <c r="A54" t="s">
        <v>486</v>
      </c>
      <c r="B54" s="5">
        <v>4</v>
      </c>
      <c r="C54" s="5" t="s">
        <v>3</v>
      </c>
      <c r="D54" s="5">
        <v>4</v>
      </c>
      <c r="E54" s="5" t="s">
        <v>1</v>
      </c>
      <c r="F54" t="s">
        <v>345</v>
      </c>
      <c r="G54" s="5" t="s">
        <v>245</v>
      </c>
      <c r="H54" s="6">
        <v>277.06653499999999</v>
      </c>
      <c r="I54" s="6">
        <v>1.73517356</v>
      </c>
      <c r="J54" s="5" t="s">
        <v>50</v>
      </c>
      <c r="K54" s="29">
        <v>4866</v>
      </c>
      <c r="L54" s="29">
        <v>231</v>
      </c>
      <c r="M54" s="29">
        <f t="shared" si="2"/>
        <v>4.7472256473489516</v>
      </c>
      <c r="N54" s="29">
        <v>7.8453676470587444E-2</v>
      </c>
      <c r="O54" s="29">
        <v>0.11452110944737962</v>
      </c>
      <c r="P54" s="29">
        <v>16.389991722674978</v>
      </c>
      <c r="Q54" s="29">
        <f t="shared" si="0"/>
        <v>20.854164309819708</v>
      </c>
      <c r="R54" s="29">
        <v>0.90477536539513848</v>
      </c>
      <c r="S54" s="29">
        <f t="shared" si="1"/>
        <v>0.18691059333812343</v>
      </c>
      <c r="U54" s="29">
        <v>4.8516199999999996</v>
      </c>
      <c r="V54" s="29">
        <v>7</v>
      </c>
      <c r="W54" s="29">
        <f t="shared" si="12"/>
        <v>86.333333333333329</v>
      </c>
      <c r="X54" s="29">
        <f t="shared" si="13"/>
        <v>14</v>
      </c>
      <c r="Y54" s="29">
        <f t="shared" si="14"/>
        <v>100.33333333333333</v>
      </c>
      <c r="Z54" s="29">
        <v>165</v>
      </c>
      <c r="AA54" s="29" t="s">
        <v>2279</v>
      </c>
      <c r="AB54" s="34"/>
      <c r="AC54">
        <v>5350</v>
      </c>
      <c r="AD54">
        <v>315.470775</v>
      </c>
      <c r="AE54">
        <v>16.958781999999999</v>
      </c>
      <c r="AF54">
        <v>53.4</v>
      </c>
      <c r="AG54">
        <v>103.39313300000001</v>
      </c>
      <c r="AH54">
        <v>10.339313000000001</v>
      </c>
      <c r="AI54">
        <v>5.8966999999999999E-2</v>
      </c>
      <c r="AJ54">
        <v>5.4389E-2</v>
      </c>
      <c r="AK54">
        <v>0.92236300000000004</v>
      </c>
      <c r="AL54">
        <v>4.5275000000000003E-2</v>
      </c>
      <c r="AM54">
        <v>3.2500000000000001E-2</v>
      </c>
      <c r="AN54">
        <v>8</v>
      </c>
      <c r="AO54">
        <v>2.5359E-2</v>
      </c>
      <c r="AP54">
        <v>1.521536</v>
      </c>
      <c r="AQ54">
        <v>5.5140190000000002</v>
      </c>
      <c r="AR54">
        <v>0.60109100000000004</v>
      </c>
      <c r="AS54">
        <v>0.435942</v>
      </c>
      <c r="AT54">
        <v>36.875</v>
      </c>
      <c r="AU54">
        <v>28.687664999999999</v>
      </c>
      <c r="AV54">
        <v>1.6754999999999999E-2</v>
      </c>
      <c r="AW54">
        <v>1.1802999999999999E-2</v>
      </c>
      <c r="AX54">
        <v>64.877617000000001</v>
      </c>
      <c r="AY54">
        <v>21.600041999999998</v>
      </c>
      <c r="AZ54">
        <v>348.86244399999998</v>
      </c>
      <c r="BA54">
        <v>167.45203900000001</v>
      </c>
      <c r="BB54">
        <v>35.872239</v>
      </c>
      <c r="BC54">
        <v>72.332132000000001</v>
      </c>
      <c r="BD54">
        <v>10.60901</v>
      </c>
      <c r="BE54">
        <v>1.598611</v>
      </c>
    </row>
    <row r="55" spans="1:61" x14ac:dyDescent="0.25">
      <c r="A55" t="s">
        <v>487</v>
      </c>
      <c r="B55" s="5">
        <v>4</v>
      </c>
      <c r="C55" s="5" t="s">
        <v>9</v>
      </c>
      <c r="D55" s="5">
        <v>2</v>
      </c>
      <c r="E55" s="5" t="s">
        <v>1</v>
      </c>
      <c r="F55" t="s">
        <v>345</v>
      </c>
      <c r="G55" s="5" t="s">
        <v>245</v>
      </c>
      <c r="H55" s="6">
        <v>277.06653499999999</v>
      </c>
      <c r="I55" s="6">
        <v>1.73517356</v>
      </c>
      <c r="J55" s="5" t="s">
        <v>52</v>
      </c>
      <c r="K55" s="29">
        <v>18121</v>
      </c>
      <c r="L55" s="29">
        <v>0</v>
      </c>
      <c r="M55" s="29">
        <f t="shared" si="2"/>
        <v>0</v>
      </c>
      <c r="N55" s="29">
        <v>0</v>
      </c>
      <c r="O55" s="29">
        <v>0</v>
      </c>
      <c r="P55" s="29">
        <v>59.667517811599183</v>
      </c>
      <c r="Q55" s="29">
        <f t="shared" si="0"/>
        <v>22.423361779104496</v>
      </c>
      <c r="R55" s="29">
        <v>0.48225647341146327</v>
      </c>
      <c r="S55" s="29">
        <f t="shared" si="1"/>
        <v>0.23560829864555177</v>
      </c>
      <c r="T55" s="29">
        <v>0.98878620177931953</v>
      </c>
      <c r="U55" s="29">
        <v>4.8516199999999996</v>
      </c>
      <c r="V55" s="29">
        <v>7</v>
      </c>
      <c r="W55" s="29">
        <f t="shared" si="12"/>
        <v>86.333333333333329</v>
      </c>
      <c r="X55" s="29">
        <f t="shared" si="13"/>
        <v>14</v>
      </c>
      <c r="Y55" s="29">
        <f t="shared" si="14"/>
        <v>100.33333333333333</v>
      </c>
      <c r="Z55" s="29">
        <v>165</v>
      </c>
      <c r="AA55" s="29" t="s">
        <v>2279</v>
      </c>
      <c r="AB55" s="34"/>
      <c r="AC55">
        <v>19127</v>
      </c>
      <c r="AD55">
        <v>323.41957500000001</v>
      </c>
      <c r="AE55">
        <v>59.139896</v>
      </c>
      <c r="AF55">
        <v>191.26</v>
      </c>
      <c r="AG55">
        <v>870.90883099999996</v>
      </c>
      <c r="AH55">
        <v>87.090883000000005</v>
      </c>
      <c r="AI55">
        <v>1.6907999999999999E-2</v>
      </c>
      <c r="AJ55">
        <v>8.3459999999999993E-3</v>
      </c>
      <c r="AK55">
        <v>0.49360599999999999</v>
      </c>
      <c r="AL55">
        <v>1.555E-2</v>
      </c>
      <c r="AM55">
        <v>1.2500000000000001E-2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61" x14ac:dyDescent="0.25">
      <c r="A56" t="s">
        <v>487</v>
      </c>
      <c r="B56" s="5">
        <v>4</v>
      </c>
      <c r="C56" s="5" t="s">
        <v>4</v>
      </c>
      <c r="D56" s="5">
        <v>12</v>
      </c>
      <c r="E56" s="5" t="s">
        <v>1</v>
      </c>
      <c r="F56" t="s">
        <v>345</v>
      </c>
      <c r="G56" s="5" t="s">
        <v>245</v>
      </c>
      <c r="H56" s="6">
        <v>277.06653499999999</v>
      </c>
      <c r="I56" s="6">
        <v>1.73517356</v>
      </c>
      <c r="J56" s="5" t="s">
        <v>51</v>
      </c>
      <c r="K56" s="29">
        <v>5259</v>
      </c>
      <c r="L56" s="29">
        <v>178</v>
      </c>
      <c r="M56" s="29">
        <f t="shared" si="2"/>
        <v>3.3846738923749764</v>
      </c>
      <c r="N56" s="29">
        <v>7.2400892857145197E-2</v>
      </c>
      <c r="O56" s="29">
        <v>9.2196374301902612E-2</v>
      </c>
      <c r="P56" s="29">
        <v>17.316454730489493</v>
      </c>
      <c r="Q56" s="29">
        <f t="shared" si="0"/>
        <v>19.927701302005193</v>
      </c>
      <c r="R56" s="29">
        <v>1.0188739568215948</v>
      </c>
      <c r="S56" s="29">
        <f t="shared" si="1"/>
        <v>0.30100918476457972</v>
      </c>
      <c r="T56" s="29">
        <v>0.98878620177931953</v>
      </c>
      <c r="U56" s="29">
        <v>4.8516199999999996</v>
      </c>
      <c r="V56" s="29">
        <v>7</v>
      </c>
      <c r="W56" s="29">
        <f t="shared" si="12"/>
        <v>86.333333333333329</v>
      </c>
      <c r="X56" s="29">
        <f t="shared" si="13"/>
        <v>14</v>
      </c>
      <c r="Y56" s="29">
        <f t="shared" si="14"/>
        <v>100.33333333333333</v>
      </c>
      <c r="Z56" s="29">
        <v>165</v>
      </c>
      <c r="AA56" s="29" t="s">
        <v>2279</v>
      </c>
      <c r="AB56" s="34"/>
      <c r="AC56">
        <v>5735</v>
      </c>
      <c r="AD56">
        <v>323.41957500000001</v>
      </c>
      <c r="AE56">
        <v>17.732384</v>
      </c>
      <c r="AF56">
        <v>57.24</v>
      </c>
      <c r="AG56">
        <v>117.84227799999999</v>
      </c>
      <c r="AH56">
        <v>11.784228000000001</v>
      </c>
      <c r="AI56">
        <v>5.638E-2</v>
      </c>
      <c r="AJ56">
        <v>5.8167999999999997E-2</v>
      </c>
      <c r="AK56">
        <v>1.0317130000000001</v>
      </c>
      <c r="AL56">
        <v>4.3150000000000001E-2</v>
      </c>
      <c r="AM56">
        <v>3.2500000000000001E-2</v>
      </c>
      <c r="AN56">
        <v>5</v>
      </c>
      <c r="AO56">
        <v>1.546E-2</v>
      </c>
      <c r="AP56">
        <v>0.92758799999999997</v>
      </c>
      <c r="AQ56">
        <v>2.1272890000000002</v>
      </c>
      <c r="AR56">
        <v>0.4607</v>
      </c>
      <c r="AS56">
        <v>0.29722100000000001</v>
      </c>
      <c r="AT56">
        <v>24.4</v>
      </c>
      <c r="AU56">
        <v>10.310188999999999</v>
      </c>
      <c r="AV56">
        <v>1.9688000000000001E-2</v>
      </c>
      <c r="AW56">
        <v>1.1809999999999999E-2</v>
      </c>
      <c r="AX56">
        <v>61.221031000000004</v>
      </c>
      <c r="AY56">
        <v>22.451775999999999</v>
      </c>
      <c r="AZ56">
        <v>404.79527100000001</v>
      </c>
      <c r="BA56">
        <v>185.31062299999999</v>
      </c>
      <c r="BB56">
        <v>27.820981</v>
      </c>
      <c r="BC56">
        <v>22.483259</v>
      </c>
      <c r="BD56">
        <v>5.8020230000000002</v>
      </c>
      <c r="BE56">
        <v>0.89752699999999996</v>
      </c>
    </row>
    <row r="57" spans="1:61" x14ac:dyDescent="0.25">
      <c r="A57" t="s">
        <v>491</v>
      </c>
      <c r="B57" s="5">
        <v>4</v>
      </c>
      <c r="C57" s="5" t="s">
        <v>9</v>
      </c>
      <c r="D57" s="5">
        <v>2</v>
      </c>
      <c r="E57" s="5" t="s">
        <v>1</v>
      </c>
      <c r="F57" t="s">
        <v>345</v>
      </c>
      <c r="G57" s="5" t="s">
        <v>245</v>
      </c>
      <c r="H57" s="6">
        <v>277.06653499999999</v>
      </c>
      <c r="I57" s="6">
        <v>1.73517356</v>
      </c>
      <c r="J57" s="5" t="s">
        <v>51</v>
      </c>
      <c r="K57" s="29">
        <v>4132</v>
      </c>
      <c r="L57" s="29">
        <v>242</v>
      </c>
      <c r="M57" s="29">
        <f t="shared" si="2"/>
        <v>5.8567279767666989</v>
      </c>
      <c r="N57" s="29">
        <v>8.2402631578945673E-2</v>
      </c>
      <c r="O57" s="29">
        <v>0.14609442553601912</v>
      </c>
      <c r="P57" s="29">
        <v>15.885846481969239</v>
      </c>
      <c r="Q57" s="29">
        <f t="shared" si="0"/>
        <v>21.358309550525448</v>
      </c>
      <c r="R57" s="29">
        <v>1.2203805124402078</v>
      </c>
      <c r="S57" s="29">
        <f t="shared" si="1"/>
        <v>0.5025157403831928</v>
      </c>
      <c r="T57" s="29">
        <v>0.98448225889530172</v>
      </c>
      <c r="U57" s="29">
        <v>4.8516199999999996</v>
      </c>
      <c r="V57" s="29">
        <v>7</v>
      </c>
      <c r="W57" s="29">
        <f t="shared" si="12"/>
        <v>86.333333333333329</v>
      </c>
      <c r="X57" s="29">
        <f t="shared" si="13"/>
        <v>14</v>
      </c>
      <c r="Y57" s="29">
        <f t="shared" si="14"/>
        <v>100.33333333333333</v>
      </c>
      <c r="Z57" s="29">
        <v>165</v>
      </c>
      <c r="AA57" s="29" t="s">
        <v>2279</v>
      </c>
      <c r="AB57" s="34"/>
      <c r="AC57">
        <v>4995</v>
      </c>
      <c r="AD57">
        <v>301.224175</v>
      </c>
      <c r="AE57">
        <v>16.582333999999999</v>
      </c>
      <c r="AF57">
        <v>49.82</v>
      </c>
      <c r="AG57">
        <v>96.896581999999995</v>
      </c>
      <c r="AH57">
        <v>9.6896579999999997</v>
      </c>
      <c r="AI57">
        <v>6.0308E-2</v>
      </c>
      <c r="AJ57">
        <v>7.3806999999999998E-2</v>
      </c>
      <c r="AK57">
        <v>1.2238309999999999</v>
      </c>
      <c r="AL57">
        <v>4.4299999999999999E-2</v>
      </c>
      <c r="AM57">
        <v>2.2499999999999999E-2</v>
      </c>
      <c r="AN57">
        <v>5</v>
      </c>
      <c r="AO57">
        <v>1.6598999999999999E-2</v>
      </c>
      <c r="AP57">
        <v>0.99593600000000004</v>
      </c>
      <c r="AQ57">
        <v>1.8818820000000001</v>
      </c>
      <c r="AR57">
        <v>0.318915</v>
      </c>
      <c r="AS57">
        <v>0.224437</v>
      </c>
      <c r="AT57">
        <v>18.8</v>
      </c>
      <c r="AU57">
        <v>7.7265779999999999</v>
      </c>
      <c r="AV57">
        <v>1.7916999999999999E-2</v>
      </c>
      <c r="AW57">
        <v>1.2149E-2</v>
      </c>
      <c r="AX57">
        <v>69.363889999999998</v>
      </c>
      <c r="AY57">
        <v>27.121251999999998</v>
      </c>
      <c r="AZ57">
        <v>380.96997199999998</v>
      </c>
      <c r="BA57">
        <v>202.11448799999999</v>
      </c>
      <c r="BB57">
        <v>68.323656</v>
      </c>
      <c r="BC57">
        <v>85.578935999999999</v>
      </c>
      <c r="BD57">
        <v>5.7734389999999998</v>
      </c>
      <c r="BE57">
        <v>1.0671870000000001</v>
      </c>
    </row>
    <row r="58" spans="1:61" x14ac:dyDescent="0.25">
      <c r="A58" t="s">
        <v>491</v>
      </c>
      <c r="B58" s="5">
        <v>4</v>
      </c>
      <c r="C58" s="5" t="s">
        <v>13</v>
      </c>
      <c r="D58" s="5">
        <v>11</v>
      </c>
      <c r="E58" s="5" t="s">
        <v>1</v>
      </c>
      <c r="F58" t="s">
        <v>345</v>
      </c>
      <c r="G58" s="5" t="s">
        <v>245</v>
      </c>
      <c r="H58" s="6">
        <v>277.06653499999999</v>
      </c>
      <c r="I58" s="6">
        <v>1.73517356</v>
      </c>
      <c r="J58" s="5" t="s">
        <v>52</v>
      </c>
      <c r="K58" s="29">
        <v>14817</v>
      </c>
      <c r="L58" s="29">
        <v>0</v>
      </c>
      <c r="M58" s="29">
        <f t="shared" si="2"/>
        <v>0</v>
      </c>
      <c r="N58" s="29">
        <v>0</v>
      </c>
      <c r="O58" s="29">
        <v>0</v>
      </c>
      <c r="P58" s="29">
        <v>56.965292188610405</v>
      </c>
      <c r="Q58" s="29">
        <f t="shared" si="0"/>
        <v>19.721136156115719</v>
      </c>
      <c r="R58" s="29">
        <v>0.50354070659806371</v>
      </c>
      <c r="S58" s="29">
        <f t="shared" si="1"/>
        <v>0.21432406545895133</v>
      </c>
      <c r="T58" s="29">
        <v>0.98448225889530172</v>
      </c>
      <c r="U58" s="29">
        <v>4.8516199999999996</v>
      </c>
      <c r="V58" s="29">
        <v>7</v>
      </c>
      <c r="W58" s="29">
        <f t="shared" si="12"/>
        <v>86.333333333333329</v>
      </c>
      <c r="X58" s="29">
        <f t="shared" si="13"/>
        <v>14</v>
      </c>
      <c r="Y58" s="29">
        <f t="shared" si="14"/>
        <v>100.33333333333333</v>
      </c>
      <c r="Z58" s="29">
        <v>165</v>
      </c>
      <c r="AA58" s="29" t="s">
        <v>2279</v>
      </c>
      <c r="AB58" s="34"/>
      <c r="AC58">
        <v>16885</v>
      </c>
      <c r="AD58">
        <v>301.224175</v>
      </c>
      <c r="AE58">
        <v>56.054597999999999</v>
      </c>
      <c r="AF58">
        <v>168.84</v>
      </c>
      <c r="AG58">
        <v>742.44971199999998</v>
      </c>
      <c r="AH58">
        <v>74.244971000000007</v>
      </c>
      <c r="AI58">
        <v>1.7836999999999999E-2</v>
      </c>
      <c r="AJ58">
        <v>9.1640000000000003E-3</v>
      </c>
      <c r="AK58">
        <v>0.51375599999999999</v>
      </c>
      <c r="AL58">
        <v>1.6049999999999998E-2</v>
      </c>
      <c r="AM58">
        <v>1.2500000000000001E-2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61" x14ac:dyDescent="0.25">
      <c r="A59" t="s">
        <v>492</v>
      </c>
      <c r="B59" s="5">
        <v>4</v>
      </c>
      <c r="C59" s="5" t="s">
        <v>8</v>
      </c>
      <c r="D59" s="5">
        <v>1</v>
      </c>
      <c r="E59" s="5" t="s">
        <v>1</v>
      </c>
      <c r="F59" t="s">
        <v>345</v>
      </c>
      <c r="G59" s="5" t="s">
        <v>245</v>
      </c>
      <c r="H59" s="6">
        <v>277.06653499999999</v>
      </c>
      <c r="I59" s="6">
        <v>1.73517356</v>
      </c>
      <c r="J59" s="5" t="s">
        <v>52</v>
      </c>
      <c r="K59" s="29">
        <v>16426</v>
      </c>
      <c r="L59" s="29">
        <v>0</v>
      </c>
      <c r="M59" s="29">
        <f t="shared" si="2"/>
        <v>0</v>
      </c>
      <c r="N59" s="29">
        <v>0</v>
      </c>
      <c r="O59" s="29">
        <v>0</v>
      </c>
      <c r="P59" s="29">
        <v>58.245038263418756</v>
      </c>
      <c r="Q59" s="29">
        <f t="shared" si="0"/>
        <v>21.00088223092407</v>
      </c>
      <c r="R59" s="29">
        <v>0.46702623380400393</v>
      </c>
      <c r="S59" s="29">
        <f t="shared" si="1"/>
        <v>0.25083853825301111</v>
      </c>
      <c r="U59" s="29">
        <v>4.8516199999999996</v>
      </c>
      <c r="V59" s="29">
        <v>7</v>
      </c>
      <c r="W59" s="29">
        <f t="shared" si="12"/>
        <v>86.333333333333329</v>
      </c>
      <c r="X59" s="29">
        <f t="shared" si="13"/>
        <v>14</v>
      </c>
      <c r="Y59" s="29">
        <f t="shared" si="14"/>
        <v>100.33333333333333</v>
      </c>
      <c r="Z59" s="29">
        <v>165</v>
      </c>
      <c r="AA59" s="29" t="s">
        <v>2279</v>
      </c>
      <c r="AB59" s="34"/>
      <c r="AC59">
        <v>17828</v>
      </c>
      <c r="AD59">
        <v>309.48762499999998</v>
      </c>
      <c r="AE59">
        <v>57.604888000000003</v>
      </c>
      <c r="AF59">
        <v>178.27</v>
      </c>
      <c r="AG59">
        <v>795.22147700000005</v>
      </c>
      <c r="AH59">
        <v>79.522148000000001</v>
      </c>
      <c r="AI59">
        <v>1.7357999999999998E-2</v>
      </c>
      <c r="AJ59">
        <v>8.3040000000000006E-3</v>
      </c>
      <c r="AK59">
        <v>0.47837200000000002</v>
      </c>
      <c r="AL59">
        <v>1.5975E-2</v>
      </c>
      <c r="AM59">
        <v>1.2500000000000001E-2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61" x14ac:dyDescent="0.25">
      <c r="A60" t="s">
        <v>493</v>
      </c>
      <c r="B60" s="5">
        <v>4</v>
      </c>
      <c r="C60" s="5" t="s">
        <v>8</v>
      </c>
      <c r="D60" s="5">
        <v>1</v>
      </c>
      <c r="E60" s="5" t="s">
        <v>1</v>
      </c>
      <c r="F60" t="s">
        <v>345</v>
      </c>
      <c r="G60" s="5" t="s">
        <v>245</v>
      </c>
      <c r="H60" s="6">
        <v>277.06653499999999</v>
      </c>
      <c r="I60" s="6">
        <v>1.73517356</v>
      </c>
      <c r="J60" s="5" t="s">
        <v>50</v>
      </c>
      <c r="K60" s="29">
        <v>3685</v>
      </c>
      <c r="L60" s="29">
        <v>293</v>
      </c>
      <c r="M60" s="29">
        <f t="shared" si="2"/>
        <v>7.9511533242876524</v>
      </c>
      <c r="N60" s="29">
        <v>8.5724242424245214E-2</v>
      </c>
      <c r="O60" s="29">
        <v>0.20212683300043935</v>
      </c>
      <c r="P60" s="29">
        <v>22.570829685049063</v>
      </c>
      <c r="Q60" s="29">
        <f t="shared" si="0"/>
        <v>14.673326347445624</v>
      </c>
      <c r="R60" s="29">
        <v>1.9019471745424312</v>
      </c>
      <c r="S60" s="29">
        <f t="shared" si="1"/>
        <v>1.1840824024854162</v>
      </c>
      <c r="U60" s="29">
        <v>4.8516199999999996</v>
      </c>
      <c r="V60" s="29">
        <v>7</v>
      </c>
      <c r="W60" s="29">
        <f t="shared" si="12"/>
        <v>86.333333333333329</v>
      </c>
      <c r="X60" s="29">
        <f t="shared" si="13"/>
        <v>14</v>
      </c>
      <c r="Y60" s="29">
        <f t="shared" si="14"/>
        <v>100.33333333333333</v>
      </c>
      <c r="Z60" s="29">
        <v>165</v>
      </c>
      <c r="AA60" s="29" t="s">
        <v>2279</v>
      </c>
      <c r="AB60" s="34"/>
      <c r="AC60">
        <v>5540</v>
      </c>
      <c r="AD60">
        <v>226.57624999999999</v>
      </c>
      <c r="AE60">
        <v>24.45093</v>
      </c>
      <c r="AF60">
        <v>55.3</v>
      </c>
      <c r="AG60">
        <v>136.95477399999999</v>
      </c>
      <c r="AH60">
        <v>13.695477</v>
      </c>
      <c r="AI60">
        <v>4.0897000000000003E-2</v>
      </c>
      <c r="AJ60">
        <v>8.0957000000000001E-2</v>
      </c>
      <c r="AK60">
        <v>1.979554</v>
      </c>
      <c r="AL60">
        <v>2.93E-2</v>
      </c>
      <c r="AM60">
        <v>1.7500000000000002E-2</v>
      </c>
      <c r="AN60">
        <v>17</v>
      </c>
      <c r="AO60">
        <v>7.5029999999999999E-2</v>
      </c>
      <c r="AP60">
        <v>4.5017959999999997</v>
      </c>
      <c r="AQ60">
        <v>14.747292</v>
      </c>
      <c r="AR60">
        <v>0.62878500000000004</v>
      </c>
      <c r="AS60">
        <v>0.24989700000000001</v>
      </c>
      <c r="AT60">
        <v>48.058824000000001</v>
      </c>
      <c r="AU60">
        <v>15.421051</v>
      </c>
      <c r="AV60">
        <v>1.3362000000000001E-2</v>
      </c>
      <c r="AW60">
        <v>7.6509999999999998E-3</v>
      </c>
      <c r="AX60">
        <v>81.289794999999998</v>
      </c>
      <c r="AY60">
        <v>22.392406999999999</v>
      </c>
      <c r="AZ60">
        <v>352.835286</v>
      </c>
      <c r="BA60">
        <v>200.405249</v>
      </c>
      <c r="BB60">
        <v>11.378814</v>
      </c>
      <c r="BC60">
        <v>31.795213</v>
      </c>
      <c r="BD60">
        <v>11.152252000000001</v>
      </c>
      <c r="BE60">
        <v>5.1659949999999997</v>
      </c>
    </row>
    <row r="61" spans="1:61" x14ac:dyDescent="0.25">
      <c r="A61" t="s">
        <v>494</v>
      </c>
      <c r="B61" s="5">
        <v>4</v>
      </c>
      <c r="C61" s="5" t="s">
        <v>9</v>
      </c>
      <c r="D61" s="5">
        <v>2</v>
      </c>
      <c r="E61" s="5" t="s">
        <v>1</v>
      </c>
      <c r="F61" t="s">
        <v>345</v>
      </c>
      <c r="G61" s="5" t="s">
        <v>245</v>
      </c>
      <c r="H61" s="6">
        <v>277.06653499999999</v>
      </c>
      <c r="I61" s="6">
        <v>1.73517356</v>
      </c>
      <c r="J61" s="5" t="s">
        <v>52</v>
      </c>
      <c r="K61" s="29">
        <v>9974</v>
      </c>
      <c r="L61" s="29">
        <v>511</v>
      </c>
      <c r="M61" s="29">
        <f t="shared" si="2"/>
        <v>5.1233206336474835</v>
      </c>
      <c r="N61" s="29">
        <v>3.2492708333334182E-2</v>
      </c>
      <c r="O61" s="29">
        <v>0.31236478709841486</v>
      </c>
      <c r="P61" s="29">
        <v>32.453399859579058</v>
      </c>
      <c r="Q61" s="29">
        <f t="shared" si="0"/>
        <v>4.7907561729156285</v>
      </c>
      <c r="R61" s="29">
        <v>1.0115413554947243</v>
      </c>
      <c r="S61" s="29">
        <f t="shared" si="1"/>
        <v>0.2936765834377093</v>
      </c>
      <c r="U61" s="29">
        <v>4.8516199999999996</v>
      </c>
      <c r="V61" s="29">
        <v>7</v>
      </c>
      <c r="W61" s="29">
        <f t="shared" si="12"/>
        <v>86.333333333333329</v>
      </c>
      <c r="X61" s="29">
        <f t="shared" si="13"/>
        <v>14</v>
      </c>
      <c r="Y61" s="29">
        <f t="shared" si="14"/>
        <v>100.33333333333333</v>
      </c>
      <c r="Z61" s="29">
        <v>165</v>
      </c>
      <c r="AA61" s="29" t="s">
        <v>2279</v>
      </c>
      <c r="AB61" s="34"/>
      <c r="AC61">
        <v>11026</v>
      </c>
      <c r="AD61">
        <v>331.81187499999999</v>
      </c>
      <c r="AE61">
        <v>33.229672999999998</v>
      </c>
      <c r="AF61">
        <v>110.25</v>
      </c>
      <c r="AG61">
        <v>316.70299599999998</v>
      </c>
      <c r="AH61">
        <v>31.670300000000001</v>
      </c>
      <c r="AI61">
        <v>3.0089999999999999E-2</v>
      </c>
      <c r="AJ61">
        <v>3.0712E-2</v>
      </c>
      <c r="AK61">
        <v>1.020667</v>
      </c>
      <c r="AL61">
        <v>2.0774999999999998E-2</v>
      </c>
      <c r="AM61">
        <v>1.2500000000000001E-2</v>
      </c>
      <c r="AN61">
        <v>9</v>
      </c>
      <c r="AO61">
        <v>2.7123999999999999E-2</v>
      </c>
      <c r="AP61">
        <v>1.6274280000000001</v>
      </c>
      <c r="AQ61">
        <v>3.2378019999999998</v>
      </c>
      <c r="AR61">
        <v>0.41210000000000002</v>
      </c>
      <c r="AS61">
        <v>0.19870299999999999</v>
      </c>
      <c r="AT61">
        <v>39.666666999999997</v>
      </c>
      <c r="AU61">
        <v>18.323481999999998</v>
      </c>
      <c r="AV61">
        <v>1.0658000000000001E-2</v>
      </c>
      <c r="AW61">
        <v>6.4099999999999999E-3</v>
      </c>
      <c r="AX61">
        <v>94.806059000000005</v>
      </c>
      <c r="AY61">
        <v>8.2599590000000003</v>
      </c>
      <c r="AZ61">
        <v>350.094538</v>
      </c>
      <c r="BA61">
        <v>52.435580000000002</v>
      </c>
      <c r="BB61">
        <v>2.8393250000000001</v>
      </c>
      <c r="BC61">
        <v>5.2969140000000001</v>
      </c>
      <c r="BD61">
        <v>8.1122929999999993</v>
      </c>
      <c r="BE61">
        <v>2.9297330000000001</v>
      </c>
    </row>
    <row r="62" spans="1:61" x14ac:dyDescent="0.25">
      <c r="A62" t="s">
        <v>495</v>
      </c>
      <c r="B62" s="5">
        <v>4</v>
      </c>
      <c r="C62" s="5" t="s">
        <v>2</v>
      </c>
      <c r="D62" s="5">
        <v>3</v>
      </c>
      <c r="E62" s="5" t="s">
        <v>1</v>
      </c>
      <c r="F62" t="s">
        <v>345</v>
      </c>
      <c r="G62" s="5" t="s">
        <v>245</v>
      </c>
      <c r="H62" s="6">
        <v>277.06653499999999</v>
      </c>
      <c r="I62" s="6">
        <v>1.73517356</v>
      </c>
      <c r="J62" s="5" t="s">
        <v>50</v>
      </c>
      <c r="K62" s="29">
        <v>7832</v>
      </c>
      <c r="L62" s="29">
        <v>30</v>
      </c>
      <c r="M62" s="29">
        <f t="shared" si="2"/>
        <v>0.38304392236976509</v>
      </c>
      <c r="N62" s="29">
        <v>3.0971428571425732E-2</v>
      </c>
      <c r="O62" s="29">
        <v>2.452552613470781E-2</v>
      </c>
      <c r="P62" s="29">
        <v>27.440560098147365</v>
      </c>
      <c r="Q62" s="29">
        <f t="shared" si="0"/>
        <v>9.8035959343473209</v>
      </c>
      <c r="R62" s="29">
        <v>0.64861766836320711</v>
      </c>
      <c r="S62" s="29">
        <f t="shared" si="1"/>
        <v>6.9247103693807932E-2</v>
      </c>
      <c r="T62" s="29">
        <v>0.51803011607560445</v>
      </c>
      <c r="U62" s="29">
        <v>4.8516199999999996</v>
      </c>
      <c r="V62" s="29">
        <v>7</v>
      </c>
      <c r="W62" s="29">
        <f t="shared" si="12"/>
        <v>86.333333333333329</v>
      </c>
      <c r="X62" s="29">
        <f t="shared" si="13"/>
        <v>14</v>
      </c>
      <c r="Y62" s="29">
        <f t="shared" si="14"/>
        <v>100.33333333333333</v>
      </c>
      <c r="Z62" s="29">
        <v>165</v>
      </c>
      <c r="AA62" s="29" t="s">
        <v>2279</v>
      </c>
      <c r="AB62" s="34"/>
      <c r="AC62">
        <v>8307</v>
      </c>
      <c r="AD62">
        <v>303.2056</v>
      </c>
      <c r="AE62">
        <v>27.397251000000001</v>
      </c>
      <c r="AF62">
        <v>83.06</v>
      </c>
      <c r="AG62">
        <v>215.0737</v>
      </c>
      <c r="AH62">
        <v>21.507370000000002</v>
      </c>
      <c r="AI62">
        <v>3.6472999999999998E-2</v>
      </c>
      <c r="AJ62">
        <v>2.4042999999999998E-2</v>
      </c>
      <c r="AK62">
        <v>0.65920000000000001</v>
      </c>
      <c r="AL62">
        <v>3.2074999999999999E-2</v>
      </c>
      <c r="AM62">
        <v>2.75E-2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61" x14ac:dyDescent="0.25">
      <c r="A63" t="s">
        <v>495</v>
      </c>
      <c r="B63" s="5">
        <v>4</v>
      </c>
      <c r="C63" s="5" t="s">
        <v>32</v>
      </c>
      <c r="D63" s="5">
        <v>3</v>
      </c>
      <c r="E63" s="5" t="s">
        <v>7</v>
      </c>
      <c r="F63" t="s">
        <v>345</v>
      </c>
      <c r="G63" s="5" t="s">
        <v>245</v>
      </c>
      <c r="H63" s="6">
        <v>277.06653499999999</v>
      </c>
      <c r="I63" s="6">
        <v>1.73517356</v>
      </c>
      <c r="J63" s="5" t="s">
        <v>50</v>
      </c>
      <c r="K63" s="29">
        <v>1317</v>
      </c>
      <c r="L63" s="29">
        <v>159</v>
      </c>
      <c r="M63" s="29">
        <f t="shared" si="2"/>
        <v>12.072892938496583</v>
      </c>
      <c r="N63" s="29">
        <v>0.15915808823529157</v>
      </c>
      <c r="O63" s="29">
        <v>0.11912398408286649</v>
      </c>
      <c r="P63" s="29">
        <v>4.6143025599157408</v>
      </c>
      <c r="Q63" s="29">
        <f t="shared" si="0"/>
        <v>32.629853472578944</v>
      </c>
      <c r="R63" s="29">
        <v>1.0946259586805833</v>
      </c>
      <c r="S63" s="29">
        <f t="shared" si="1"/>
        <v>0.37676118662356828</v>
      </c>
      <c r="U63" s="29">
        <v>4.8516199999999996</v>
      </c>
      <c r="V63" s="29">
        <v>7</v>
      </c>
      <c r="W63" s="29">
        <f t="shared" si="12"/>
        <v>86.333333333333329</v>
      </c>
      <c r="X63" s="29">
        <f t="shared" si="13"/>
        <v>14</v>
      </c>
      <c r="Y63" s="29">
        <f t="shared" si="14"/>
        <v>100.33333333333333</v>
      </c>
      <c r="Z63" s="29">
        <v>165</v>
      </c>
      <c r="AA63" s="29" t="s">
        <v>2279</v>
      </c>
      <c r="AB63" s="34"/>
      <c r="AC63">
        <v>1367</v>
      </c>
      <c r="AD63">
        <v>303.2056</v>
      </c>
      <c r="AE63">
        <v>4.5084920000000004</v>
      </c>
      <c r="AF63">
        <v>12.39</v>
      </c>
      <c r="AG63">
        <v>9.086138</v>
      </c>
      <c r="AH63">
        <v>0.90861400000000003</v>
      </c>
      <c r="AI63">
        <v>0.22089900000000001</v>
      </c>
      <c r="AJ63">
        <v>0.26214900000000002</v>
      </c>
      <c r="AK63">
        <v>1.186736</v>
      </c>
      <c r="AL63">
        <v>0.14710000000000001</v>
      </c>
      <c r="AM63">
        <v>2.2499999999999999E-2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61" x14ac:dyDescent="0.25">
      <c r="A64" t="s">
        <v>495</v>
      </c>
      <c r="B64" s="5">
        <v>4</v>
      </c>
      <c r="C64" s="5" t="s">
        <v>13</v>
      </c>
      <c r="D64" s="5">
        <v>11</v>
      </c>
      <c r="E64" s="5" t="s">
        <v>1</v>
      </c>
      <c r="F64" t="s">
        <v>345</v>
      </c>
      <c r="G64" s="5" t="s">
        <v>245</v>
      </c>
      <c r="H64" s="6">
        <v>277.06653499999999</v>
      </c>
      <c r="I64" s="6">
        <v>1.73517356</v>
      </c>
      <c r="J64" s="5" t="s">
        <v>52</v>
      </c>
      <c r="K64" s="29">
        <v>9975</v>
      </c>
      <c r="L64" s="29">
        <v>808</v>
      </c>
      <c r="M64" s="29">
        <f t="shared" si="2"/>
        <v>8.1002506265664156</v>
      </c>
      <c r="N64" s="29">
        <v>3.0612583892616802E-2</v>
      </c>
      <c r="O64" s="29">
        <v>0.52204334201020908</v>
      </c>
      <c r="P64" s="29">
        <v>34.948874741958626</v>
      </c>
      <c r="Q64" s="29">
        <f t="shared" si="0"/>
        <v>2.2952812905360602</v>
      </c>
      <c r="R64" s="29">
        <v>0.97219425756738354</v>
      </c>
      <c r="S64" s="29">
        <f t="shared" si="1"/>
        <v>0.25432948551036849</v>
      </c>
      <c r="T64" s="29">
        <v>0.51803011607560445</v>
      </c>
      <c r="U64" s="29">
        <v>4.8516199999999996</v>
      </c>
      <c r="V64" s="29">
        <v>7</v>
      </c>
      <c r="W64" s="29">
        <f t="shared" si="12"/>
        <v>86.333333333333329</v>
      </c>
      <c r="X64" s="29">
        <f t="shared" si="13"/>
        <v>14</v>
      </c>
      <c r="Y64" s="29">
        <f t="shared" si="14"/>
        <v>100.33333333333333</v>
      </c>
      <c r="Z64" s="29">
        <v>165</v>
      </c>
      <c r="AA64" s="29" t="s">
        <v>2279</v>
      </c>
      <c r="AB64" s="34"/>
      <c r="AC64">
        <v>10632</v>
      </c>
      <c r="AD64">
        <v>303.2056</v>
      </c>
      <c r="AE64">
        <v>35.065314999999998</v>
      </c>
      <c r="AF64">
        <v>106.31</v>
      </c>
      <c r="AG64">
        <v>308.798339</v>
      </c>
      <c r="AH64">
        <v>30.879833999999999</v>
      </c>
      <c r="AI64">
        <v>2.8497999999999999E-2</v>
      </c>
      <c r="AJ64">
        <v>2.7814999999999999E-2</v>
      </c>
      <c r="AK64">
        <v>0.97604900000000006</v>
      </c>
      <c r="AL64">
        <v>1.985E-2</v>
      </c>
      <c r="AM64">
        <v>1.2500000000000001E-2</v>
      </c>
      <c r="AN64">
        <v>4</v>
      </c>
      <c r="AO64">
        <v>1.3192000000000001E-2</v>
      </c>
      <c r="AP64">
        <v>0.79154199999999997</v>
      </c>
      <c r="AQ64">
        <v>0.93115099999999995</v>
      </c>
      <c r="AR64">
        <v>0.23683100000000001</v>
      </c>
      <c r="AS64">
        <v>0.22023499999999999</v>
      </c>
      <c r="AT64">
        <v>24.75</v>
      </c>
      <c r="AU64">
        <v>15.903354</v>
      </c>
      <c r="AV64">
        <v>9.972E-3</v>
      </c>
      <c r="AW64">
        <v>5.8370000000000002E-3</v>
      </c>
      <c r="AX64">
        <v>126.552368</v>
      </c>
      <c r="AY64">
        <v>46.356316999999997</v>
      </c>
      <c r="AZ64">
        <v>333.859489</v>
      </c>
      <c r="BA64">
        <v>34.471263</v>
      </c>
      <c r="BB64">
        <v>17.598099999999999</v>
      </c>
      <c r="BC64">
        <v>17.027670000000001</v>
      </c>
      <c r="BD64">
        <v>5.9036980000000003</v>
      </c>
      <c r="BE64">
        <v>1.105542</v>
      </c>
      <c r="BH64">
        <f>COUNT(#REF!)</f>
        <v>0</v>
      </c>
      <c r="BI64" t="e">
        <f>BH64/#REF!*100</f>
        <v>#REF!</v>
      </c>
    </row>
    <row r="65" spans="1:57" x14ac:dyDescent="0.25">
      <c r="A65" t="s">
        <v>488</v>
      </c>
      <c r="B65" s="5">
        <v>4</v>
      </c>
      <c r="C65" s="5" t="s">
        <v>10</v>
      </c>
      <c r="D65" s="5">
        <v>13</v>
      </c>
      <c r="E65" s="5" t="s">
        <v>1</v>
      </c>
      <c r="F65" t="s">
        <v>345</v>
      </c>
      <c r="G65" s="5" t="s">
        <v>245</v>
      </c>
      <c r="H65" s="6">
        <v>277.06653499999999</v>
      </c>
      <c r="I65" s="6">
        <v>1.73517356</v>
      </c>
      <c r="J65" s="5" t="s">
        <v>52</v>
      </c>
      <c r="K65" s="29">
        <v>4769</v>
      </c>
      <c r="L65" s="29">
        <v>24</v>
      </c>
      <c r="M65" s="29">
        <f t="shared" si="2"/>
        <v>0.50325015726567413</v>
      </c>
      <c r="N65" s="29">
        <v>0.1379250000000051</v>
      </c>
      <c r="O65" s="29">
        <v>1.0302925760628988E-2</v>
      </c>
      <c r="P65" s="29">
        <v>16.378217650813216</v>
      </c>
      <c r="Q65" s="29">
        <f t="shared" si="0"/>
        <v>20.86593838168147</v>
      </c>
      <c r="R65" s="29">
        <v>0.61739050053885969</v>
      </c>
      <c r="S65" s="29">
        <f t="shared" si="1"/>
        <v>0.10047427151815536</v>
      </c>
      <c r="T65" s="29">
        <v>0.66717878823583465</v>
      </c>
      <c r="U65" s="29">
        <v>4.8516199999999996</v>
      </c>
      <c r="V65" s="29">
        <v>7</v>
      </c>
      <c r="W65" s="29">
        <f t="shared" si="12"/>
        <v>86.333333333333329</v>
      </c>
      <c r="X65" s="29">
        <f t="shared" si="13"/>
        <v>14</v>
      </c>
      <c r="Y65" s="29">
        <f t="shared" si="14"/>
        <v>100.33333333333333</v>
      </c>
      <c r="Z65" s="29">
        <v>165</v>
      </c>
      <c r="AA65" s="29" t="s">
        <v>2279</v>
      </c>
      <c r="AB65" s="34"/>
      <c r="AC65">
        <v>5076</v>
      </c>
      <c r="AD65">
        <v>310.47320000000002</v>
      </c>
      <c r="AE65">
        <v>16.349236999999999</v>
      </c>
      <c r="AF65">
        <v>50.74</v>
      </c>
      <c r="AG65">
        <v>105.06622900000001</v>
      </c>
      <c r="AH65">
        <v>10.506622999999999</v>
      </c>
      <c r="AI65">
        <v>6.1157000000000003E-2</v>
      </c>
      <c r="AJ65">
        <v>3.8514E-2</v>
      </c>
      <c r="AK65">
        <v>0.62975499999999995</v>
      </c>
      <c r="AL65">
        <v>5.16E-2</v>
      </c>
      <c r="AM65">
        <v>4.2500000000000003E-2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25">
      <c r="A66" t="s">
        <v>488</v>
      </c>
      <c r="B66" s="5">
        <v>4</v>
      </c>
      <c r="C66" s="5" t="s">
        <v>42</v>
      </c>
      <c r="D66" s="5">
        <v>13</v>
      </c>
      <c r="E66" s="5" t="s">
        <v>7</v>
      </c>
      <c r="F66" t="s">
        <v>345</v>
      </c>
      <c r="G66" s="5" t="s">
        <v>245</v>
      </c>
      <c r="H66" s="6">
        <v>277.06653499999999</v>
      </c>
      <c r="I66" s="6">
        <v>1.73517356</v>
      </c>
      <c r="J66" s="5" t="s">
        <v>52</v>
      </c>
      <c r="K66" s="29">
        <v>994</v>
      </c>
      <c r="L66" s="29">
        <v>201</v>
      </c>
      <c r="M66" s="29">
        <f t="shared" si="2"/>
        <v>20.22132796780684</v>
      </c>
      <c r="N66" s="29">
        <v>0.13115372340425552</v>
      </c>
      <c r="O66" s="29">
        <v>0.16141250358318748</v>
      </c>
      <c r="P66" s="29">
        <v>3.4137027353550717</v>
      </c>
      <c r="Q66" s="29">
        <f t="shared" si="0"/>
        <v>33.830453297139613</v>
      </c>
      <c r="R66" s="29">
        <v>1.8707295398784187</v>
      </c>
      <c r="S66" s="29">
        <f t="shared" si="1"/>
        <v>1.1528647678214037</v>
      </c>
      <c r="U66" s="29">
        <v>4.8516199999999996</v>
      </c>
      <c r="V66" s="29">
        <v>7</v>
      </c>
      <c r="W66" s="29">
        <f t="shared" si="12"/>
        <v>86.333333333333329</v>
      </c>
      <c r="X66" s="29">
        <f t="shared" si="13"/>
        <v>14</v>
      </c>
      <c r="Y66" s="29">
        <f t="shared" si="14"/>
        <v>100.33333333333333</v>
      </c>
      <c r="Z66" s="29">
        <v>165</v>
      </c>
      <c r="AA66" s="29" t="s">
        <v>2279</v>
      </c>
      <c r="AB66" s="34"/>
      <c r="AC66">
        <v>1045</v>
      </c>
      <c r="AD66">
        <v>310.47320000000002</v>
      </c>
      <c r="AE66">
        <v>3.3658299999999999</v>
      </c>
      <c r="AF66">
        <v>9.14</v>
      </c>
      <c r="AG66">
        <v>7.2581259999999999</v>
      </c>
      <c r="AH66">
        <v>0.72581300000000004</v>
      </c>
      <c r="AI66">
        <v>0.29526000000000002</v>
      </c>
      <c r="AJ66">
        <v>0.56815700000000002</v>
      </c>
      <c r="AK66">
        <v>1.924261</v>
      </c>
      <c r="AL66">
        <v>0.165913</v>
      </c>
      <c r="AM66">
        <v>7.4999999999999997E-3</v>
      </c>
      <c r="AN66">
        <v>4</v>
      </c>
      <c r="AO66">
        <v>1.2884E-2</v>
      </c>
      <c r="AP66">
        <v>0.77301399999999998</v>
      </c>
      <c r="AQ66">
        <v>4.7846890000000002</v>
      </c>
      <c r="AR66">
        <v>0.77926200000000001</v>
      </c>
      <c r="AS66">
        <v>0.98211000000000004</v>
      </c>
      <c r="AT66">
        <v>12.5</v>
      </c>
      <c r="AU66">
        <v>9.2556290000000008</v>
      </c>
      <c r="AV66">
        <v>6.7762000000000003E-2</v>
      </c>
      <c r="AW66">
        <v>6.9987999999999995E-2</v>
      </c>
      <c r="AX66">
        <v>40.788370999999998</v>
      </c>
      <c r="AY66">
        <v>34.948458000000002</v>
      </c>
      <c r="AZ66">
        <v>197.66637600000001</v>
      </c>
      <c r="BA66">
        <v>72.970144000000005</v>
      </c>
      <c r="BB66">
        <v>39.517074999999998</v>
      </c>
      <c r="BC66">
        <v>33.000472000000002</v>
      </c>
      <c r="BD66">
        <v>6.1428649999999996</v>
      </c>
      <c r="BE66">
        <v>1.105542</v>
      </c>
    </row>
    <row r="67" spans="1:57" x14ac:dyDescent="0.25">
      <c r="A67" t="s">
        <v>488</v>
      </c>
      <c r="B67" s="5">
        <v>4</v>
      </c>
      <c r="C67" s="5" t="s">
        <v>28</v>
      </c>
      <c r="D67" s="5">
        <v>15</v>
      </c>
      <c r="E67" s="5" t="s">
        <v>1</v>
      </c>
      <c r="F67" t="s">
        <v>345</v>
      </c>
      <c r="G67" s="5" t="s">
        <v>245</v>
      </c>
      <c r="H67" s="6">
        <v>277.06653499999999</v>
      </c>
      <c r="I67" s="6">
        <v>1.73517356</v>
      </c>
      <c r="J67" s="5" t="s">
        <v>50</v>
      </c>
      <c r="K67" s="29">
        <v>3235</v>
      </c>
      <c r="L67" s="29">
        <v>138</v>
      </c>
      <c r="M67" s="29">
        <f t="shared" si="2"/>
        <v>4.2658423493044824</v>
      </c>
      <c r="N67" s="29">
        <v>0.20487343749999454</v>
      </c>
      <c r="O67" s="29">
        <v>5.4948937390021275E-2</v>
      </c>
      <c r="P67" s="29">
        <v>11.109988278544925</v>
      </c>
      <c r="Q67" s="29">
        <f t="shared" ref="Q67:Q95" si="15">ABS(P67-$P$99)</f>
        <v>26.134167753949761</v>
      </c>
      <c r="R67" s="29">
        <v>0.94038997965974336</v>
      </c>
      <c r="S67" s="29">
        <f t="shared" ref="S67:S95" si="16">ABS(R67-$R$99)</f>
        <v>0.22252520760272831</v>
      </c>
      <c r="T67" s="29">
        <v>0.64633095373007599</v>
      </c>
      <c r="U67" s="29">
        <v>4.8516199999999996</v>
      </c>
      <c r="V67" s="29">
        <v>7</v>
      </c>
      <c r="W67" s="29">
        <f t="shared" si="12"/>
        <v>86.333333333333329</v>
      </c>
      <c r="X67" s="29">
        <f t="shared" si="13"/>
        <v>14</v>
      </c>
      <c r="Y67" s="29">
        <f t="shared" si="14"/>
        <v>100.33333333333333</v>
      </c>
      <c r="Z67" s="29">
        <v>165</v>
      </c>
      <c r="AA67" s="29" t="s">
        <v>2279</v>
      </c>
      <c r="AB67" s="34"/>
      <c r="AC67">
        <v>3438</v>
      </c>
      <c r="AD67">
        <v>310.47320000000002</v>
      </c>
      <c r="AE67">
        <v>11.07342</v>
      </c>
      <c r="AF67">
        <v>34.19</v>
      </c>
      <c r="AG67">
        <v>58.109670999999999</v>
      </c>
      <c r="AH67">
        <v>5.8109669999999998</v>
      </c>
      <c r="AI67">
        <v>9.0204999999999994E-2</v>
      </c>
      <c r="AJ67">
        <v>9.0928999999999996E-2</v>
      </c>
      <c r="AK67">
        <v>1.0080210000000001</v>
      </c>
      <c r="AL67">
        <v>6.8250000000000005E-2</v>
      </c>
      <c r="AM67">
        <v>4.7500000000000001E-2</v>
      </c>
      <c r="AN67">
        <v>4</v>
      </c>
      <c r="AO67">
        <v>1.2884E-2</v>
      </c>
      <c r="AP67">
        <v>0.77301399999999998</v>
      </c>
      <c r="AQ67">
        <v>8.8714370000000002</v>
      </c>
      <c r="AR67">
        <v>2.8123130000000001</v>
      </c>
      <c r="AS67">
        <v>1.694</v>
      </c>
      <c r="AT67">
        <v>76.25</v>
      </c>
      <c r="AU67">
        <v>54.616084000000001</v>
      </c>
      <c r="AV67">
        <v>3.7373000000000003E-2</v>
      </c>
      <c r="AW67">
        <v>1.4109E-2</v>
      </c>
      <c r="AX67">
        <v>25.642071000000001</v>
      </c>
      <c r="AY67">
        <v>2.5454140000000001</v>
      </c>
      <c r="AZ67">
        <v>60.005080999999997</v>
      </c>
      <c r="BA67">
        <v>13.153729999999999</v>
      </c>
      <c r="BB67">
        <v>1.9829000000000001</v>
      </c>
      <c r="BC67">
        <v>2.9962659999999999</v>
      </c>
      <c r="BD67">
        <v>11.264053000000001</v>
      </c>
      <c r="BE67">
        <v>0.94280900000000001</v>
      </c>
    </row>
    <row r="68" spans="1:57" x14ac:dyDescent="0.25">
      <c r="A68" t="s">
        <v>488</v>
      </c>
      <c r="B68" s="5">
        <v>4</v>
      </c>
      <c r="C68" s="5" t="s">
        <v>11</v>
      </c>
      <c r="D68" s="5">
        <v>16</v>
      </c>
      <c r="E68" s="5" t="s">
        <v>1</v>
      </c>
      <c r="F68" t="s">
        <v>345</v>
      </c>
      <c r="G68" s="5" t="s">
        <v>245</v>
      </c>
      <c r="H68" s="6">
        <v>277.06653499999999</v>
      </c>
      <c r="I68" s="6">
        <v>1.73517356</v>
      </c>
      <c r="J68" s="5" t="s">
        <v>52</v>
      </c>
      <c r="K68" s="29">
        <v>9465</v>
      </c>
      <c r="L68" s="29">
        <v>1151</v>
      </c>
      <c r="M68" s="29">
        <f t="shared" ref="M68:M96" si="17">L68/K68*100</f>
        <v>12.160591653460116</v>
      </c>
      <c r="N68" s="29">
        <v>3.7541842105263096E-2</v>
      </c>
      <c r="O68" s="29">
        <v>0.65251863150650258</v>
      </c>
      <c r="P68" s="29">
        <v>32.50573077478446</v>
      </c>
      <c r="Q68" s="29">
        <f t="shared" si="15"/>
        <v>4.7384252577102259</v>
      </c>
      <c r="R68" s="29">
        <v>1.0845199990770182</v>
      </c>
      <c r="S68" s="29">
        <f t="shared" si="16"/>
        <v>0.36665522702000319</v>
      </c>
      <c r="T68" s="29">
        <v>0.68543515358700491</v>
      </c>
      <c r="U68" s="29">
        <v>4.8516199999999996</v>
      </c>
      <c r="V68" s="29">
        <v>7</v>
      </c>
      <c r="W68" s="29">
        <f t="shared" si="12"/>
        <v>86.333333333333329</v>
      </c>
      <c r="X68" s="29">
        <f t="shared" si="13"/>
        <v>14</v>
      </c>
      <c r="Y68" s="29">
        <f t="shared" si="14"/>
        <v>100.33333333333333</v>
      </c>
      <c r="Z68" s="29">
        <v>165</v>
      </c>
      <c r="AA68" s="29" t="s">
        <v>2279</v>
      </c>
      <c r="AB68" s="34"/>
      <c r="AC68">
        <v>10090</v>
      </c>
      <c r="AD68">
        <v>310.47320000000002</v>
      </c>
      <c r="AE68">
        <v>32.498778999999999</v>
      </c>
      <c r="AF68">
        <v>100.89</v>
      </c>
      <c r="AG68">
        <v>290.149337</v>
      </c>
      <c r="AH68">
        <v>29.014934</v>
      </c>
      <c r="AI68">
        <v>3.0772000000000001E-2</v>
      </c>
      <c r="AJ68">
        <v>3.3762E-2</v>
      </c>
      <c r="AK68">
        <v>1.0971880000000001</v>
      </c>
      <c r="AL68">
        <v>1.9824999999999999E-2</v>
      </c>
      <c r="AM68">
        <v>1.2500000000000001E-2</v>
      </c>
      <c r="AN68">
        <v>16</v>
      </c>
      <c r="AO68">
        <v>5.1534000000000003E-2</v>
      </c>
      <c r="AP68">
        <v>3.0920540000000001</v>
      </c>
      <c r="AQ68">
        <v>2.7651140000000001</v>
      </c>
      <c r="AR68">
        <v>0.13298299999999999</v>
      </c>
      <c r="AS68">
        <v>0.10406600000000001</v>
      </c>
      <c r="AT68">
        <v>17.4375</v>
      </c>
      <c r="AU68">
        <v>8.4614320000000003</v>
      </c>
      <c r="AV68">
        <v>8.09E-3</v>
      </c>
      <c r="AW68">
        <v>5.7250000000000001E-3</v>
      </c>
      <c r="AX68">
        <v>154.140298</v>
      </c>
      <c r="AY68">
        <v>51.454169</v>
      </c>
      <c r="AZ68">
        <v>351.63296100000002</v>
      </c>
      <c r="BA68">
        <v>29.438980000000001</v>
      </c>
      <c r="BB68">
        <v>18.749458000000001</v>
      </c>
      <c r="BC68">
        <v>21.885334</v>
      </c>
      <c r="BD68">
        <v>6.1409840000000004</v>
      </c>
      <c r="BE68">
        <v>2.1343749999999999</v>
      </c>
    </row>
    <row r="69" spans="1:57" x14ac:dyDescent="0.25">
      <c r="A69" t="s">
        <v>489</v>
      </c>
      <c r="B69" s="5">
        <v>4</v>
      </c>
      <c r="C69" s="5" t="s">
        <v>3</v>
      </c>
      <c r="D69" s="5">
        <v>4</v>
      </c>
      <c r="E69" s="5" t="s">
        <v>1</v>
      </c>
      <c r="F69" t="s">
        <v>345</v>
      </c>
      <c r="G69" s="5" t="s">
        <v>245</v>
      </c>
      <c r="H69" s="6">
        <v>277.06653499999999</v>
      </c>
      <c r="I69" s="6">
        <v>1.73517356</v>
      </c>
      <c r="J69" s="5" t="s">
        <v>50</v>
      </c>
      <c r="K69" s="29">
        <v>2187</v>
      </c>
      <c r="L69" s="29">
        <v>90</v>
      </c>
      <c r="M69" s="29">
        <f t="shared" si="17"/>
        <v>4.1152263374485596</v>
      </c>
      <c r="N69" s="29">
        <v>0.25499500000000319</v>
      </c>
      <c r="O69" s="29">
        <v>3.9301927755372959E-2</v>
      </c>
      <c r="P69" s="29">
        <v>8.5953316001000672</v>
      </c>
      <c r="Q69" s="29">
        <f t="shared" si="15"/>
        <v>28.648824432394619</v>
      </c>
      <c r="R69" s="29">
        <v>0.87900494600700141</v>
      </c>
      <c r="S69" s="29">
        <f t="shared" si="16"/>
        <v>0.16114017394998637</v>
      </c>
      <c r="T69" s="29">
        <v>0.9761024251754169</v>
      </c>
      <c r="U69" s="29">
        <v>4.8516199999999996</v>
      </c>
      <c r="V69" s="29">
        <v>7</v>
      </c>
      <c r="W69" s="29">
        <f t="shared" si="12"/>
        <v>86.333333333333329</v>
      </c>
      <c r="X69" s="29">
        <f t="shared" si="13"/>
        <v>14</v>
      </c>
      <c r="Y69" s="29">
        <f t="shared" si="14"/>
        <v>100.33333333333333</v>
      </c>
      <c r="Z69" s="29">
        <v>165</v>
      </c>
      <c r="AA69" s="29" t="s">
        <v>2279</v>
      </c>
      <c r="AB69" s="34"/>
      <c r="AC69">
        <v>2678</v>
      </c>
      <c r="AD69">
        <v>303.29932500000001</v>
      </c>
      <c r="AE69">
        <v>8.829561</v>
      </c>
      <c r="AF69">
        <v>26.5</v>
      </c>
      <c r="AG69">
        <v>36.561864999999997</v>
      </c>
      <c r="AH69">
        <v>3.6561870000000001</v>
      </c>
      <c r="AI69">
        <v>0.11328000000000001</v>
      </c>
      <c r="AJ69">
        <v>0.100982</v>
      </c>
      <c r="AK69">
        <v>0.89143899999999998</v>
      </c>
      <c r="AL69">
        <v>8.8400000000000006E-2</v>
      </c>
      <c r="AM69">
        <v>6.25E-2</v>
      </c>
      <c r="AN69">
        <v>5</v>
      </c>
      <c r="AO69">
        <v>1.6485E-2</v>
      </c>
      <c r="AP69">
        <v>0.98912199999999995</v>
      </c>
      <c r="AQ69">
        <v>8.2897680000000005</v>
      </c>
      <c r="AR69">
        <v>1.9740200000000001</v>
      </c>
      <c r="AS69">
        <v>1.3751450000000001</v>
      </c>
      <c r="AT69">
        <v>44.4</v>
      </c>
      <c r="AU69">
        <v>25.851499</v>
      </c>
      <c r="AV69">
        <v>4.5483999999999997E-2</v>
      </c>
      <c r="AW69">
        <v>2.0924000000000002E-2</v>
      </c>
      <c r="AX69">
        <v>24.466850999999998</v>
      </c>
      <c r="AY69">
        <v>5.0174450000000004</v>
      </c>
      <c r="AZ69">
        <v>63.508189000000002</v>
      </c>
      <c r="BA69">
        <v>9.1899540000000002</v>
      </c>
      <c r="BB69">
        <v>57.736356000000001</v>
      </c>
      <c r="BC69">
        <v>65.584379999999996</v>
      </c>
      <c r="BD69">
        <v>7.5358989999999997</v>
      </c>
      <c r="BE69">
        <v>1.0671870000000001</v>
      </c>
    </row>
    <row r="70" spans="1:57" x14ac:dyDescent="0.25">
      <c r="A70" t="s">
        <v>489</v>
      </c>
      <c r="B70" s="5">
        <v>4</v>
      </c>
      <c r="C70" s="5" t="s">
        <v>28</v>
      </c>
      <c r="D70" s="5">
        <v>15</v>
      </c>
      <c r="E70" s="5" t="s">
        <v>1</v>
      </c>
      <c r="F70" t="s">
        <v>345</v>
      </c>
      <c r="G70" s="5" t="s">
        <v>245</v>
      </c>
      <c r="H70" s="6">
        <v>277.06653499999999</v>
      </c>
      <c r="I70" s="6">
        <v>1.73517356</v>
      </c>
      <c r="J70" s="5" t="s">
        <v>50</v>
      </c>
      <c r="K70" s="29">
        <v>4886</v>
      </c>
      <c r="L70" s="29">
        <v>22</v>
      </c>
      <c r="M70" s="29">
        <f t="shared" si="17"/>
        <v>0.45026606631191157</v>
      </c>
      <c r="N70" s="29">
        <v>6.9531250000004263E-2</v>
      </c>
      <c r="O70" s="29">
        <v>1.5720771102149183E-2</v>
      </c>
      <c r="P70" s="29">
        <v>19.202921901275229</v>
      </c>
      <c r="Q70" s="29">
        <f t="shared" si="15"/>
        <v>18.041234131219458</v>
      </c>
      <c r="R70" s="29">
        <v>0.59616310463907929</v>
      </c>
      <c r="S70" s="29">
        <f t="shared" si="16"/>
        <v>0.12170166741793575</v>
      </c>
      <c r="T70" s="29">
        <v>1.0134790430845206</v>
      </c>
      <c r="U70" s="29">
        <v>4.8516199999999996</v>
      </c>
      <c r="V70" s="29">
        <v>7</v>
      </c>
      <c r="W70" s="29">
        <f t="shared" si="12"/>
        <v>86.333333333333329</v>
      </c>
      <c r="X70" s="29">
        <f t="shared" si="13"/>
        <v>14</v>
      </c>
      <c r="Y70" s="29">
        <f t="shared" si="14"/>
        <v>100.33333333333333</v>
      </c>
      <c r="Z70" s="29">
        <v>165</v>
      </c>
      <c r="AA70" s="29" t="s">
        <v>2279</v>
      </c>
      <c r="AB70" s="34"/>
      <c r="AC70">
        <v>5792</v>
      </c>
      <c r="AD70">
        <v>303.29932500000001</v>
      </c>
      <c r="AE70">
        <v>19.096647000000001</v>
      </c>
      <c r="AF70">
        <v>57.91</v>
      </c>
      <c r="AG70">
        <v>131.91073499999999</v>
      </c>
      <c r="AH70">
        <v>13.191072999999999</v>
      </c>
      <c r="AI70">
        <v>5.2351000000000002E-2</v>
      </c>
      <c r="AJ70">
        <v>3.2509999999999997E-2</v>
      </c>
      <c r="AK70">
        <v>0.62099499999999996</v>
      </c>
      <c r="AL70">
        <v>4.4075000000000003E-2</v>
      </c>
      <c r="AM70">
        <v>3.2500000000000001E-2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25">
      <c r="A71" t="s">
        <v>489</v>
      </c>
      <c r="B71" s="5">
        <v>4</v>
      </c>
      <c r="C71" s="5" t="s">
        <v>11</v>
      </c>
      <c r="D71" s="5">
        <v>16</v>
      </c>
      <c r="E71" s="5" t="s">
        <v>1</v>
      </c>
      <c r="F71" t="s">
        <v>345</v>
      </c>
      <c r="G71" s="5" t="s">
        <v>245</v>
      </c>
      <c r="H71" s="6">
        <v>277.06653499999999</v>
      </c>
      <c r="I71" s="6">
        <v>1.73517356</v>
      </c>
      <c r="J71" s="5" t="s">
        <v>51</v>
      </c>
      <c r="K71" s="29">
        <v>3618</v>
      </c>
      <c r="L71" s="29">
        <v>53</v>
      </c>
      <c r="M71" s="29">
        <f t="shared" si="17"/>
        <v>1.46489773355445</v>
      </c>
      <c r="N71" s="29">
        <v>9.5624999999999086E-2</v>
      </c>
      <c r="O71" s="29">
        <v>3.5371734979835666E-2</v>
      </c>
      <c r="P71" s="29">
        <v>14.219437461893937</v>
      </c>
      <c r="Q71" s="29">
        <f t="shared" si="15"/>
        <v>23.024718570600747</v>
      </c>
      <c r="R71" s="29">
        <v>0.74925495854436019</v>
      </c>
      <c r="S71" s="29">
        <f t="shared" si="16"/>
        <v>3.1390186487345151E-2</v>
      </c>
      <c r="T71" s="29">
        <v>0.96046725252406384</v>
      </c>
      <c r="U71" s="29">
        <v>4.8516199999999996</v>
      </c>
      <c r="V71" s="29">
        <v>7</v>
      </c>
      <c r="W71" s="29">
        <f t="shared" si="12"/>
        <v>86.333333333333329</v>
      </c>
      <c r="X71" s="29">
        <f t="shared" si="13"/>
        <v>14</v>
      </c>
      <c r="Y71" s="29">
        <f t="shared" si="14"/>
        <v>100.33333333333333</v>
      </c>
      <c r="Z71" s="29">
        <v>165</v>
      </c>
      <c r="AA71" s="29" t="s">
        <v>2279</v>
      </c>
      <c r="AB71" s="34"/>
      <c r="AC71">
        <v>4266</v>
      </c>
      <c r="AD71">
        <v>303.29932500000001</v>
      </c>
      <c r="AE71">
        <v>14.065313</v>
      </c>
      <c r="AF71">
        <v>42.54</v>
      </c>
      <c r="AG71">
        <v>82.881532000000007</v>
      </c>
      <c r="AH71">
        <v>8.2881529999999994</v>
      </c>
      <c r="AI71">
        <v>7.1064000000000002E-2</v>
      </c>
      <c r="AJ71">
        <v>6.1821000000000001E-2</v>
      </c>
      <c r="AK71">
        <v>0.86993799999999999</v>
      </c>
      <c r="AL71">
        <v>5.6399999999999999E-2</v>
      </c>
      <c r="AM71">
        <v>4.2500000000000003E-2</v>
      </c>
      <c r="AN71">
        <v>1</v>
      </c>
      <c r="AO71">
        <v>3.297E-3</v>
      </c>
      <c r="AP71">
        <v>0.197824</v>
      </c>
      <c r="AQ71">
        <v>1.125176</v>
      </c>
      <c r="AR71">
        <v>1.3639749999999999</v>
      </c>
      <c r="AS71">
        <v>0</v>
      </c>
      <c r="AT71">
        <v>48</v>
      </c>
      <c r="AU71">
        <v>0</v>
      </c>
      <c r="AV71">
        <v>2.9021000000000002E-2</v>
      </c>
      <c r="AW71">
        <v>1.4248E-2</v>
      </c>
      <c r="AX71">
        <v>34.458109999999998</v>
      </c>
      <c r="AY71">
        <v>0</v>
      </c>
      <c r="AZ71">
        <v>784.31372499999998</v>
      </c>
      <c r="BA71">
        <v>0</v>
      </c>
      <c r="BB71">
        <v>0</v>
      </c>
      <c r="BC71">
        <v>0</v>
      </c>
      <c r="BD71">
        <v>7.6314659999999996</v>
      </c>
      <c r="BE71">
        <v>0.37267800000000001</v>
      </c>
    </row>
    <row r="72" spans="1:57" x14ac:dyDescent="0.25">
      <c r="A72" t="s">
        <v>490</v>
      </c>
      <c r="B72" s="5">
        <v>4</v>
      </c>
      <c r="C72" s="5" t="s">
        <v>2</v>
      </c>
      <c r="D72" s="5">
        <v>3</v>
      </c>
      <c r="E72" s="5" t="s">
        <v>1</v>
      </c>
      <c r="F72" t="s">
        <v>345</v>
      </c>
      <c r="G72" s="5" t="s">
        <v>245</v>
      </c>
      <c r="H72" s="6">
        <v>277.06653499999999</v>
      </c>
      <c r="I72" s="6">
        <v>1.73517356</v>
      </c>
      <c r="J72" s="5" t="s">
        <v>51</v>
      </c>
      <c r="K72" s="29">
        <v>15652</v>
      </c>
      <c r="L72" s="29">
        <v>661</v>
      </c>
      <c r="M72" s="29">
        <f t="shared" si="17"/>
        <v>4.2231024789164326</v>
      </c>
      <c r="N72" s="29">
        <v>4.3360393258425972E-2</v>
      </c>
      <c r="O72" s="29">
        <v>0.20618986641125561</v>
      </c>
      <c r="P72" s="29">
        <v>36.261615607516546</v>
      </c>
      <c r="Q72" s="29">
        <f t="shared" si="15"/>
        <v>0.98254042497813998</v>
      </c>
      <c r="R72" s="29">
        <v>1.5311206059369218</v>
      </c>
      <c r="S72" s="29">
        <f t="shared" si="16"/>
        <v>0.81325583387990674</v>
      </c>
      <c r="T72" s="29">
        <v>0.73467715330920624</v>
      </c>
      <c r="U72" s="29">
        <v>4.8516199999999996</v>
      </c>
      <c r="V72" s="29">
        <v>7</v>
      </c>
      <c r="W72" s="29">
        <f t="shared" si="12"/>
        <v>86.333333333333329</v>
      </c>
      <c r="X72" s="29">
        <f t="shared" si="13"/>
        <v>14</v>
      </c>
      <c r="Y72" s="29">
        <f t="shared" si="14"/>
        <v>100.33333333333333</v>
      </c>
      <c r="Z72" s="29">
        <v>165</v>
      </c>
      <c r="AA72" s="29" t="s">
        <v>2279</v>
      </c>
      <c r="AB72" s="34"/>
      <c r="AC72">
        <v>18319</v>
      </c>
      <c r="AD72">
        <v>467.97387500000002</v>
      </c>
      <c r="AE72">
        <v>39.145347999999998</v>
      </c>
      <c r="AF72">
        <v>183.14</v>
      </c>
      <c r="AG72">
        <v>572.94956200000001</v>
      </c>
      <c r="AH72">
        <v>57.294955999999999</v>
      </c>
      <c r="AI72">
        <v>2.5544000000000001E-2</v>
      </c>
      <c r="AJ72">
        <v>4.0057000000000002E-2</v>
      </c>
      <c r="AK72">
        <v>1.568163</v>
      </c>
      <c r="AL72">
        <v>2.1925E-2</v>
      </c>
      <c r="AM72">
        <v>2.2499999999999999E-2</v>
      </c>
      <c r="AN72">
        <v>36</v>
      </c>
      <c r="AO72">
        <v>7.6926999999999995E-2</v>
      </c>
      <c r="AP72">
        <v>4.6156420000000002</v>
      </c>
      <c r="AQ72">
        <v>12.216824000000001</v>
      </c>
      <c r="AR72">
        <v>0.46495300000000001</v>
      </c>
      <c r="AS72">
        <v>0.32714300000000002</v>
      </c>
      <c r="AT72">
        <v>62.166666999999997</v>
      </c>
      <c r="AU72">
        <v>44.638548</v>
      </c>
      <c r="AV72">
        <v>7.6010000000000001E-3</v>
      </c>
      <c r="AW72">
        <v>5.1240000000000001E-3</v>
      </c>
      <c r="AX72">
        <v>135.30989500000001</v>
      </c>
      <c r="AY72">
        <v>26.511602</v>
      </c>
      <c r="AZ72">
        <v>1180.7967169999999</v>
      </c>
      <c r="BA72">
        <v>419.45923699999997</v>
      </c>
      <c r="BB72">
        <v>2.052581</v>
      </c>
      <c r="BC72">
        <v>7.443365</v>
      </c>
      <c r="BD72">
        <v>15.767192</v>
      </c>
      <c r="BE72">
        <v>7.7942289999999996</v>
      </c>
    </row>
    <row r="73" spans="1:57" x14ac:dyDescent="0.25">
      <c r="A73" t="s">
        <v>490</v>
      </c>
      <c r="B73" s="5">
        <v>4</v>
      </c>
      <c r="C73" s="5" t="s">
        <v>32</v>
      </c>
      <c r="D73" s="5">
        <v>3</v>
      </c>
      <c r="E73" s="5" t="s">
        <v>7</v>
      </c>
      <c r="F73" t="s">
        <v>345</v>
      </c>
      <c r="G73" s="5" t="s">
        <v>245</v>
      </c>
      <c r="H73" s="6">
        <v>277.06653499999999</v>
      </c>
      <c r="I73" s="6">
        <v>1.73517356</v>
      </c>
      <c r="J73" s="5" t="s">
        <v>52</v>
      </c>
      <c r="K73" s="29">
        <v>17257</v>
      </c>
      <c r="L73" s="29">
        <v>392</v>
      </c>
      <c r="M73" s="29">
        <f t="shared" si="17"/>
        <v>2.2715419829634351</v>
      </c>
      <c r="N73" s="29">
        <v>5.3540760869564379E-2</v>
      </c>
      <c r="O73" s="29">
        <v>0.10657004331368268</v>
      </c>
      <c r="P73" s="29">
        <v>39.979983423135259</v>
      </c>
      <c r="Q73" s="29">
        <f t="shared" si="15"/>
        <v>2.7358273906405728</v>
      </c>
      <c r="R73" s="29">
        <v>0.92831770400744185</v>
      </c>
      <c r="S73" s="29">
        <f t="shared" si="16"/>
        <v>0.2104529319504268</v>
      </c>
      <c r="T73" s="29">
        <v>0.76408300134644347</v>
      </c>
      <c r="U73" s="29">
        <v>4.8516199999999996</v>
      </c>
      <c r="V73" s="29">
        <v>7</v>
      </c>
      <c r="W73" s="29">
        <f t="shared" si="12"/>
        <v>86.333333333333329</v>
      </c>
      <c r="X73" s="29">
        <f t="shared" si="13"/>
        <v>14</v>
      </c>
      <c r="Y73" s="29">
        <f t="shared" si="14"/>
        <v>100.33333333333333</v>
      </c>
      <c r="Z73" s="29">
        <v>165</v>
      </c>
      <c r="AA73" s="29" t="s">
        <v>2279</v>
      </c>
      <c r="AB73" s="34"/>
      <c r="AC73">
        <v>19008</v>
      </c>
      <c r="AD73">
        <v>467.97387500000002</v>
      </c>
      <c r="AE73">
        <v>40.617652</v>
      </c>
      <c r="AF73">
        <v>189.98</v>
      </c>
      <c r="AG73">
        <v>762.47953399999994</v>
      </c>
      <c r="AH73">
        <v>76.247952999999995</v>
      </c>
      <c r="AI73">
        <v>2.4617E-2</v>
      </c>
      <c r="AJ73">
        <v>2.2981999999999999E-2</v>
      </c>
      <c r="AK73">
        <v>0.93359899999999996</v>
      </c>
      <c r="AL73">
        <v>2.1999999999999999E-2</v>
      </c>
      <c r="AM73">
        <v>2.2499999999999999E-2</v>
      </c>
      <c r="AN73">
        <v>10</v>
      </c>
      <c r="AO73">
        <v>2.1368999999999999E-2</v>
      </c>
      <c r="AP73">
        <v>1.2821229999999999</v>
      </c>
      <c r="AQ73">
        <v>1.6992849999999999</v>
      </c>
      <c r="AR73">
        <v>0.25923299999999999</v>
      </c>
      <c r="AS73">
        <v>0.24508099999999999</v>
      </c>
      <c r="AT73">
        <v>32.299999999999997</v>
      </c>
      <c r="AU73">
        <v>25.918890999999999</v>
      </c>
      <c r="AV73">
        <v>8.2819999999999994E-3</v>
      </c>
      <c r="AW73">
        <v>4.2339999999999999E-3</v>
      </c>
      <c r="AX73">
        <v>131.85125099999999</v>
      </c>
      <c r="AY73">
        <v>21.811972000000001</v>
      </c>
      <c r="AZ73">
        <v>561.66163400000005</v>
      </c>
      <c r="BA73">
        <v>278.02625499999999</v>
      </c>
      <c r="BB73">
        <v>44.794708</v>
      </c>
      <c r="BC73">
        <v>44.089100000000002</v>
      </c>
      <c r="BD73">
        <v>7.405627</v>
      </c>
      <c r="BE73">
        <v>0.829156</v>
      </c>
    </row>
    <row r="74" spans="1:57" x14ac:dyDescent="0.25">
      <c r="A74" t="s">
        <v>490</v>
      </c>
      <c r="B74" s="5">
        <v>4</v>
      </c>
      <c r="C74" s="5" t="s">
        <v>15</v>
      </c>
      <c r="D74" s="5">
        <v>6</v>
      </c>
      <c r="E74" s="5" t="s">
        <v>1</v>
      </c>
      <c r="F74" t="s">
        <v>345</v>
      </c>
      <c r="G74" s="5" t="s">
        <v>245</v>
      </c>
      <c r="H74" s="6">
        <v>277.06653499999999</v>
      </c>
      <c r="I74" s="6">
        <v>1.73517356</v>
      </c>
      <c r="J74" s="5" t="s">
        <v>52</v>
      </c>
      <c r="K74" s="29">
        <v>7732</v>
      </c>
      <c r="L74" s="29">
        <v>0</v>
      </c>
      <c r="M74" s="29">
        <f t="shared" si="17"/>
        <v>0</v>
      </c>
      <c r="N74" s="29">
        <v>0</v>
      </c>
      <c r="O74" s="29">
        <v>0</v>
      </c>
      <c r="P74" s="29">
        <v>17.913034236986835</v>
      </c>
      <c r="Q74" s="29">
        <f t="shared" si="15"/>
        <v>19.331121795507851</v>
      </c>
      <c r="R74" s="29">
        <v>0.58957181340437481</v>
      </c>
      <c r="S74" s="29">
        <f t="shared" si="16"/>
        <v>0.12829295865264023</v>
      </c>
      <c r="T74" s="29">
        <v>0.9838208492510534</v>
      </c>
      <c r="U74" s="29">
        <v>4.8516199999999996</v>
      </c>
      <c r="V74" s="29">
        <v>7</v>
      </c>
      <c r="W74" s="29">
        <f t="shared" si="12"/>
        <v>86.333333333333329</v>
      </c>
      <c r="X74" s="29">
        <f t="shared" si="13"/>
        <v>14</v>
      </c>
      <c r="Y74" s="29">
        <f t="shared" si="14"/>
        <v>100.33333333333333</v>
      </c>
      <c r="Z74" s="29">
        <v>165</v>
      </c>
      <c r="AA74" s="29" t="s">
        <v>2279</v>
      </c>
      <c r="AB74" s="34"/>
      <c r="AC74">
        <v>8391</v>
      </c>
      <c r="AD74">
        <v>467.97387500000002</v>
      </c>
      <c r="AE74">
        <v>17.930488</v>
      </c>
      <c r="AF74">
        <v>83.89</v>
      </c>
      <c r="AG74">
        <v>185.68057999999999</v>
      </c>
      <c r="AH74">
        <v>18.568058000000001</v>
      </c>
      <c r="AI74">
        <v>5.5740999999999999E-2</v>
      </c>
      <c r="AJ74">
        <v>3.3942E-2</v>
      </c>
      <c r="AK74">
        <v>0.60891099999999998</v>
      </c>
      <c r="AL74">
        <v>4.7774999999999998E-2</v>
      </c>
      <c r="AM74">
        <v>3.7499999999999999E-2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25">
      <c r="A75" t="s">
        <v>490</v>
      </c>
      <c r="B75" s="5">
        <v>4</v>
      </c>
      <c r="C75" s="5" t="s">
        <v>0</v>
      </c>
      <c r="D75" s="5">
        <v>10</v>
      </c>
      <c r="E75" s="5" t="s">
        <v>1</v>
      </c>
      <c r="F75" t="s">
        <v>345</v>
      </c>
      <c r="G75" s="5" t="s">
        <v>245</v>
      </c>
      <c r="H75" s="6">
        <v>277.06653499999999</v>
      </c>
      <c r="I75" s="6">
        <v>1.73517356</v>
      </c>
      <c r="J75" s="5" t="s">
        <v>50</v>
      </c>
      <c r="K75" s="29">
        <v>27519</v>
      </c>
      <c r="L75" s="29">
        <v>26</v>
      </c>
      <c r="M75" s="29">
        <f t="shared" si="17"/>
        <v>9.4480177332025142E-2</v>
      </c>
      <c r="N75" s="29">
        <v>2.6431249999997908E-2</v>
      </c>
      <c r="O75" s="29">
        <v>9.2669602881463205E-3</v>
      </c>
      <c r="P75" s="29">
        <v>63.754370042374646</v>
      </c>
      <c r="Q75" s="29">
        <f t="shared" si="15"/>
        <v>26.510214009879959</v>
      </c>
      <c r="R75" s="29">
        <v>0.36709713578356501</v>
      </c>
      <c r="S75" s="29">
        <f t="shared" si="16"/>
        <v>0.35076763627345003</v>
      </c>
      <c r="T75" s="29">
        <v>0.99856997405519032</v>
      </c>
      <c r="U75" s="29">
        <v>4.8516199999999996</v>
      </c>
      <c r="V75" s="29">
        <v>7</v>
      </c>
      <c r="W75" s="29">
        <f t="shared" si="12"/>
        <v>86.333333333333329</v>
      </c>
      <c r="X75" s="29">
        <f t="shared" si="13"/>
        <v>14</v>
      </c>
      <c r="Y75" s="29">
        <f t="shared" si="14"/>
        <v>100.33333333333333</v>
      </c>
      <c r="Z75" s="29">
        <v>165</v>
      </c>
      <c r="AA75" s="29" t="s">
        <v>2279</v>
      </c>
      <c r="AB75" s="34"/>
      <c r="AC75">
        <v>30341</v>
      </c>
      <c r="AD75">
        <v>467.97387500000002</v>
      </c>
      <c r="AE75">
        <v>64.834816000000004</v>
      </c>
      <c r="AF75">
        <v>303.39999999999998</v>
      </c>
      <c r="AG75">
        <v>1635.7844909999999</v>
      </c>
      <c r="AH75">
        <v>163.57844900000001</v>
      </c>
      <c r="AI75">
        <v>1.5422E-2</v>
      </c>
      <c r="AJ75">
        <v>5.868E-3</v>
      </c>
      <c r="AK75">
        <v>0.38046000000000002</v>
      </c>
      <c r="AL75">
        <v>1.4725E-2</v>
      </c>
      <c r="AM75">
        <v>1.2500000000000001E-2</v>
      </c>
      <c r="AN75">
        <v>2</v>
      </c>
      <c r="AO75">
        <v>4.274E-3</v>
      </c>
      <c r="AP75">
        <v>0.25642500000000001</v>
      </c>
      <c r="AQ75">
        <v>0.35265800000000003</v>
      </c>
      <c r="AR75">
        <v>0.40551300000000001</v>
      </c>
      <c r="AS75">
        <v>0.29124</v>
      </c>
      <c r="AT75">
        <v>53.5</v>
      </c>
      <c r="AU75">
        <v>30.405591999999999</v>
      </c>
      <c r="AV75">
        <v>7.724E-3</v>
      </c>
      <c r="AW75">
        <v>2.771E-3</v>
      </c>
      <c r="AX75">
        <v>138.17693600000001</v>
      </c>
      <c r="AY75">
        <v>24.258203999999999</v>
      </c>
      <c r="AZ75">
        <v>421.78961700000002</v>
      </c>
      <c r="BA75">
        <v>287.382879</v>
      </c>
      <c r="BB75">
        <v>64.735200000000006</v>
      </c>
      <c r="BC75">
        <v>0</v>
      </c>
      <c r="BD75">
        <v>5.840897</v>
      </c>
      <c r="BE75">
        <v>0.43301299999999998</v>
      </c>
    </row>
    <row r="76" spans="1:57" x14ac:dyDescent="0.25">
      <c r="A76" t="s">
        <v>490</v>
      </c>
      <c r="B76" s="5">
        <v>4</v>
      </c>
      <c r="C76" s="5" t="s">
        <v>10</v>
      </c>
      <c r="D76" s="5">
        <v>13</v>
      </c>
      <c r="E76" s="5" t="s">
        <v>1</v>
      </c>
      <c r="F76" t="s">
        <v>345</v>
      </c>
      <c r="G76" s="5" t="s">
        <v>245</v>
      </c>
      <c r="H76" s="6">
        <v>277.06653499999999</v>
      </c>
      <c r="I76" s="6">
        <v>1.73517356</v>
      </c>
      <c r="J76" s="5" t="s">
        <v>51</v>
      </c>
      <c r="K76" s="29">
        <v>14127</v>
      </c>
      <c r="L76" s="29">
        <v>545</v>
      </c>
      <c r="M76" s="29">
        <f t="shared" si="17"/>
        <v>3.8578608338642315</v>
      </c>
      <c r="N76" s="29">
        <v>6.7538805970149843E-2</v>
      </c>
      <c r="O76" s="29">
        <v>0.15522158482645085</v>
      </c>
      <c r="P76" s="29">
        <v>32.728586997660763</v>
      </c>
      <c r="Q76" s="29">
        <f t="shared" si="15"/>
        <v>4.5155690348339235</v>
      </c>
      <c r="R76" s="29">
        <v>0.63341438920711834</v>
      </c>
      <c r="S76" s="29">
        <f t="shared" si="16"/>
        <v>8.4450382849896699E-2</v>
      </c>
      <c r="T76" s="29">
        <v>0.99169192783053284</v>
      </c>
      <c r="U76" s="29">
        <v>4.8516199999999996</v>
      </c>
      <c r="V76" s="29">
        <v>7</v>
      </c>
      <c r="W76" s="29">
        <f t="shared" si="12"/>
        <v>86.333333333333329</v>
      </c>
      <c r="X76" s="29">
        <f t="shared" si="13"/>
        <v>14</v>
      </c>
      <c r="Y76" s="29">
        <f t="shared" si="14"/>
        <v>100.33333333333333</v>
      </c>
      <c r="Z76" s="29">
        <v>165</v>
      </c>
      <c r="AA76" s="29" t="s">
        <v>2279</v>
      </c>
      <c r="AB76" s="34"/>
      <c r="AC76">
        <v>15712</v>
      </c>
      <c r="AD76">
        <v>467.97387500000002</v>
      </c>
      <c r="AE76">
        <v>33.574523999999997</v>
      </c>
      <c r="AF76">
        <v>157.11000000000001</v>
      </c>
      <c r="AG76">
        <v>456.94529</v>
      </c>
      <c r="AH76">
        <v>45.694529000000003</v>
      </c>
      <c r="AI76">
        <v>2.9781999999999999E-2</v>
      </c>
      <c r="AJ76">
        <v>1.9123000000000001E-2</v>
      </c>
      <c r="AK76">
        <v>0.64208100000000001</v>
      </c>
      <c r="AL76">
        <v>2.555E-2</v>
      </c>
      <c r="AM76">
        <v>1.7500000000000002E-2</v>
      </c>
      <c r="AN76">
        <v>12</v>
      </c>
      <c r="AO76">
        <v>2.5642000000000002E-2</v>
      </c>
      <c r="AP76">
        <v>1.5385470000000001</v>
      </c>
      <c r="AQ76">
        <v>3.2141039999999998</v>
      </c>
      <c r="AR76">
        <v>0.51941700000000002</v>
      </c>
      <c r="AS76">
        <v>0.25831599999999999</v>
      </c>
      <c r="AT76">
        <v>42.083333000000003</v>
      </c>
      <c r="AU76">
        <v>17.432770999999999</v>
      </c>
      <c r="AV76">
        <v>1.2643E-2</v>
      </c>
      <c r="AW76">
        <v>5.3119999999999999E-3</v>
      </c>
      <c r="AX76">
        <v>83.546929000000006</v>
      </c>
      <c r="AY76">
        <v>12.534215</v>
      </c>
      <c r="AZ76">
        <v>474.60929599999997</v>
      </c>
      <c r="BA76">
        <v>386.27376400000003</v>
      </c>
      <c r="BB76">
        <v>37.812159000000001</v>
      </c>
      <c r="BC76">
        <v>41.076196000000003</v>
      </c>
      <c r="BD76">
        <v>6.5779480000000001</v>
      </c>
      <c r="BE76">
        <v>1.5</v>
      </c>
    </row>
    <row r="77" spans="1:57" x14ac:dyDescent="0.25">
      <c r="A77" t="s">
        <v>504</v>
      </c>
      <c r="B77" s="5">
        <v>5</v>
      </c>
      <c r="C77" s="5" t="s">
        <v>21</v>
      </c>
      <c r="D77" s="5">
        <v>7</v>
      </c>
      <c r="E77" s="5" t="s">
        <v>1</v>
      </c>
      <c r="F77" s="2" t="s">
        <v>335</v>
      </c>
      <c r="G77" s="5" t="s">
        <v>245</v>
      </c>
      <c r="H77" s="7">
        <v>83.418999999999997</v>
      </c>
      <c r="I77" s="7">
        <v>6.0952329999999999E-2</v>
      </c>
      <c r="J77" s="5" t="s">
        <v>50</v>
      </c>
      <c r="K77" s="29">
        <v>3645</v>
      </c>
      <c r="L77" s="29">
        <v>530</v>
      </c>
      <c r="M77" s="29">
        <f t="shared" si="17"/>
        <v>14.540466392318244</v>
      </c>
      <c r="N77" s="29">
        <v>5.1872663551403221E-2</v>
      </c>
      <c r="O77" s="29">
        <v>0.37853029258578874</v>
      </c>
      <c r="P77" s="29">
        <v>12.894793611917756</v>
      </c>
      <c r="Q77" s="29">
        <f t="shared" si="15"/>
        <v>24.349362420576931</v>
      </c>
      <c r="R77" s="29">
        <v>0.96780881853106215</v>
      </c>
      <c r="S77" s="29">
        <f t="shared" si="16"/>
        <v>0.24994404647404711</v>
      </c>
      <c r="U77" s="29">
        <v>5.1039700000000003</v>
      </c>
      <c r="V77" s="29">
        <v>8</v>
      </c>
      <c r="W77" s="29">
        <v>54</v>
      </c>
      <c r="X77" s="29">
        <v>22.666666666666668</v>
      </c>
      <c r="Y77" s="29">
        <v>76.666666666666671</v>
      </c>
      <c r="Z77" s="29">
        <v>156.5</v>
      </c>
      <c r="AA77" s="2" t="s">
        <v>2280</v>
      </c>
      <c r="AB77" s="34"/>
      <c r="AC77">
        <v>4053</v>
      </c>
      <c r="AD77">
        <v>303.17435</v>
      </c>
      <c r="AE77">
        <v>13.368544999999999</v>
      </c>
      <c r="AF77">
        <v>40.46</v>
      </c>
      <c r="AG77">
        <v>63.266803000000003</v>
      </c>
      <c r="AH77">
        <v>6.3266799999999996</v>
      </c>
      <c r="AI77">
        <v>7.4742000000000003E-2</v>
      </c>
      <c r="AJ77">
        <v>7.3691000000000006E-2</v>
      </c>
      <c r="AK77">
        <v>0.98594400000000004</v>
      </c>
      <c r="AL77">
        <v>5.2163000000000001E-2</v>
      </c>
      <c r="AM77">
        <v>1.2500000000000001E-2</v>
      </c>
      <c r="AN77">
        <v>15</v>
      </c>
      <c r="AO77">
        <v>4.9475999999999999E-2</v>
      </c>
      <c r="AP77">
        <v>2.9685890000000001</v>
      </c>
      <c r="AQ77">
        <v>4.9099430000000002</v>
      </c>
      <c r="AR77">
        <v>0.19921</v>
      </c>
      <c r="AS77">
        <v>0.191327</v>
      </c>
      <c r="AT77">
        <v>13.266667</v>
      </c>
      <c r="AU77">
        <v>7.0454309999999998</v>
      </c>
      <c r="AV77">
        <v>1.6240000000000001E-2</v>
      </c>
      <c r="AW77">
        <v>1.3273E-2</v>
      </c>
      <c r="AX77">
        <v>104.97111099999999</v>
      </c>
      <c r="AY77">
        <v>72.963125000000005</v>
      </c>
      <c r="AZ77">
        <v>523.50825399999997</v>
      </c>
      <c r="BA77">
        <v>387.59263199999998</v>
      </c>
      <c r="BB77">
        <v>20.128979000000001</v>
      </c>
      <c r="BC77">
        <v>27.406770999999999</v>
      </c>
      <c r="BD77">
        <v>6.1373870000000004</v>
      </c>
      <c r="BE77">
        <v>2.2173560000000001</v>
      </c>
    </row>
    <row r="78" spans="1:57" x14ac:dyDescent="0.25">
      <c r="A78" t="s">
        <v>505</v>
      </c>
      <c r="B78" s="5">
        <v>5</v>
      </c>
      <c r="C78" s="5" t="s">
        <v>12</v>
      </c>
      <c r="D78" s="5">
        <v>5</v>
      </c>
      <c r="E78" s="5" t="s">
        <v>1</v>
      </c>
      <c r="F78" s="2" t="s">
        <v>335</v>
      </c>
      <c r="G78" s="5" t="s">
        <v>245</v>
      </c>
      <c r="H78" s="7">
        <v>83.418999999999997</v>
      </c>
      <c r="I78" s="7">
        <v>6.0952329999999999E-2</v>
      </c>
      <c r="J78" s="5" t="s">
        <v>51</v>
      </c>
      <c r="K78" s="29">
        <v>12721</v>
      </c>
      <c r="L78" s="29">
        <v>3260</v>
      </c>
      <c r="M78" s="29">
        <f t="shared" si="17"/>
        <v>25.626916122946309</v>
      </c>
      <c r="N78" s="29">
        <v>2.7413599537036652E-2</v>
      </c>
      <c r="O78" s="29">
        <v>1.5712865582750033</v>
      </c>
      <c r="P78" s="29">
        <v>46.269297008834066</v>
      </c>
      <c r="Q78" s="29">
        <f t="shared" si="15"/>
        <v>9.0251409763393795</v>
      </c>
      <c r="R78" s="29">
        <v>1.1588407448995939</v>
      </c>
      <c r="S78" s="29">
        <f t="shared" si="16"/>
        <v>0.44097597284257883</v>
      </c>
      <c r="U78" s="29">
        <v>5.1039700000000003</v>
      </c>
      <c r="V78" s="29">
        <v>8</v>
      </c>
      <c r="W78" s="29">
        <v>54</v>
      </c>
      <c r="X78" s="29">
        <v>22.666666666666668</v>
      </c>
      <c r="Y78" s="29">
        <v>76.666666666666671</v>
      </c>
      <c r="Z78" s="29">
        <v>156.5</v>
      </c>
      <c r="AA78" s="2" t="s">
        <v>2280</v>
      </c>
      <c r="AB78" s="34"/>
      <c r="AC78">
        <v>13929</v>
      </c>
      <c r="AD78">
        <v>301.51552500000003</v>
      </c>
      <c r="AE78">
        <v>46.196626000000002</v>
      </c>
      <c r="AF78">
        <v>139.28</v>
      </c>
      <c r="AG78">
        <v>480.67743999999999</v>
      </c>
      <c r="AH78">
        <v>48.067743999999998</v>
      </c>
      <c r="AI78">
        <v>2.1641000000000001E-2</v>
      </c>
      <c r="AJ78">
        <v>2.5114999999999998E-2</v>
      </c>
      <c r="AK78">
        <v>1.160514</v>
      </c>
      <c r="AL78">
        <v>1.265E-2</v>
      </c>
      <c r="AM78">
        <v>2.5000000000000001E-3</v>
      </c>
      <c r="AN78">
        <v>128</v>
      </c>
      <c r="AO78">
        <v>0.42452200000000001</v>
      </c>
      <c r="AP78">
        <v>25.471325</v>
      </c>
      <c r="AQ78">
        <v>10.417115000000001</v>
      </c>
      <c r="AR78">
        <v>3.5894000000000002E-2</v>
      </c>
      <c r="AS78">
        <v>1.0271000000000001E-2</v>
      </c>
      <c r="AT78">
        <v>11.335938000000001</v>
      </c>
      <c r="AU78">
        <v>1.7219169999999999</v>
      </c>
      <c r="AV78">
        <v>3.473E-3</v>
      </c>
      <c r="AW78">
        <v>1.6360000000000001E-3</v>
      </c>
      <c r="AX78">
        <v>299.32039500000002</v>
      </c>
      <c r="AY78">
        <v>50.791372000000003</v>
      </c>
      <c r="AZ78">
        <v>611.60120500000005</v>
      </c>
      <c r="BA78">
        <v>241.85492300000001</v>
      </c>
      <c r="BB78">
        <v>2.2612269999999999</v>
      </c>
      <c r="BC78">
        <v>2.1965539999999999</v>
      </c>
      <c r="BD78">
        <v>6.2058470000000003</v>
      </c>
      <c r="BE78">
        <v>11.396881</v>
      </c>
    </row>
    <row r="79" spans="1:57" x14ac:dyDescent="0.25">
      <c r="A79" t="s">
        <v>505</v>
      </c>
      <c r="B79" s="5">
        <v>5</v>
      </c>
      <c r="C79" s="5" t="s">
        <v>5</v>
      </c>
      <c r="D79" s="5">
        <v>14</v>
      </c>
      <c r="E79" s="5" t="s">
        <v>1</v>
      </c>
      <c r="F79" s="2" t="s">
        <v>335</v>
      </c>
      <c r="G79" s="5" t="s">
        <v>245</v>
      </c>
      <c r="H79" s="7">
        <v>83.418999999999997</v>
      </c>
      <c r="I79" s="7">
        <v>6.0952329999999999E-2</v>
      </c>
      <c r="J79" s="5" t="s">
        <v>51</v>
      </c>
      <c r="K79" s="29">
        <v>1086</v>
      </c>
      <c r="L79" s="29">
        <v>40</v>
      </c>
      <c r="M79" s="29">
        <f t="shared" si="17"/>
        <v>3.6832412523020261</v>
      </c>
      <c r="N79" s="29">
        <v>0.23144166666666954</v>
      </c>
      <c r="O79" s="29">
        <v>3.2735136630729231E-2</v>
      </c>
      <c r="P79" s="29">
        <v>3.9500398201079943</v>
      </c>
      <c r="Q79" s="29">
        <f t="shared" si="15"/>
        <v>33.29411621238669</v>
      </c>
      <c r="R79" s="29">
        <v>0.93969712652111537</v>
      </c>
      <c r="S79" s="29">
        <f t="shared" si="16"/>
        <v>0.22183235446410032</v>
      </c>
      <c r="U79" s="29">
        <v>5.1039700000000003</v>
      </c>
      <c r="V79" s="29">
        <v>8</v>
      </c>
      <c r="W79" s="29">
        <v>54</v>
      </c>
      <c r="X79" s="29">
        <v>22.6666666666667</v>
      </c>
      <c r="Y79" s="29">
        <v>76.6666666666667</v>
      </c>
      <c r="Z79" s="29">
        <v>156.5</v>
      </c>
      <c r="AA79" s="2" t="s">
        <v>2280</v>
      </c>
      <c r="AB79" s="34"/>
      <c r="AC79">
        <v>1183</v>
      </c>
      <c r="AD79">
        <v>301.51552500000003</v>
      </c>
      <c r="AE79">
        <v>3.9235129999999998</v>
      </c>
      <c r="AF79">
        <v>10.56</v>
      </c>
      <c r="AG79">
        <v>7.2115460000000002</v>
      </c>
      <c r="AH79">
        <v>0.72115499999999999</v>
      </c>
      <c r="AI79">
        <v>0.25452599999999997</v>
      </c>
      <c r="AJ79">
        <v>0.242034</v>
      </c>
      <c r="AK79">
        <v>0.95091999999999999</v>
      </c>
      <c r="AL79">
        <v>0.181863</v>
      </c>
      <c r="AM79">
        <v>7.7499999999999999E-2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25">
      <c r="A80" t="s">
        <v>506</v>
      </c>
      <c r="B80" s="5">
        <v>5</v>
      </c>
      <c r="C80" s="5" t="s">
        <v>3</v>
      </c>
      <c r="D80" s="5">
        <v>4</v>
      </c>
      <c r="E80" s="5" t="s">
        <v>1</v>
      </c>
      <c r="F80" s="2" t="s">
        <v>335</v>
      </c>
      <c r="G80" s="5" t="s">
        <v>245</v>
      </c>
      <c r="H80" s="7">
        <v>83.418999999999997</v>
      </c>
      <c r="I80" s="7">
        <v>6.0952329999999999E-2</v>
      </c>
      <c r="J80" s="5" t="s">
        <v>50</v>
      </c>
      <c r="K80" s="29">
        <v>3412</v>
      </c>
      <c r="L80" s="29">
        <v>511</v>
      </c>
      <c r="M80" s="29">
        <f t="shared" si="17"/>
        <v>14.976553341148884</v>
      </c>
      <c r="N80" s="29">
        <v>5.4264423076922919E-2</v>
      </c>
      <c r="O80" s="29">
        <v>0.34301689023752413</v>
      </c>
      <c r="P80" s="29">
        <v>11.253592591254158</v>
      </c>
      <c r="Q80" s="29">
        <f t="shared" si="15"/>
        <v>25.990563441240528</v>
      </c>
      <c r="R80" s="29">
        <v>0.91613052209646473</v>
      </c>
      <c r="S80" s="29">
        <f t="shared" si="16"/>
        <v>0.19826575003944968</v>
      </c>
      <c r="T80" s="29">
        <v>0.48958515144404491</v>
      </c>
      <c r="U80" s="29">
        <v>5.1039700000000003</v>
      </c>
      <c r="V80" s="29">
        <v>8</v>
      </c>
      <c r="W80" s="29">
        <v>54</v>
      </c>
      <c r="X80" s="29">
        <v>22.6666666666667</v>
      </c>
      <c r="Y80" s="29">
        <v>76.6666666666667</v>
      </c>
      <c r="Z80" s="29">
        <v>156.5</v>
      </c>
      <c r="AA80" s="2" t="s">
        <v>2280</v>
      </c>
      <c r="AB80" s="34"/>
      <c r="AC80">
        <v>3861</v>
      </c>
      <c r="AD80">
        <v>342.26782500000002</v>
      </c>
      <c r="AE80">
        <v>11.28064</v>
      </c>
      <c r="AF80">
        <v>38.54</v>
      </c>
      <c r="AG80">
        <v>55.206778999999997</v>
      </c>
      <c r="AH80">
        <v>5.5206780000000002</v>
      </c>
      <c r="AI80">
        <v>8.8613999999999998E-2</v>
      </c>
      <c r="AJ80">
        <v>8.2138000000000003E-2</v>
      </c>
      <c r="AK80">
        <v>0.92692300000000005</v>
      </c>
      <c r="AL80">
        <v>6.3613000000000003E-2</v>
      </c>
      <c r="AM80">
        <v>1.2500000000000001E-2</v>
      </c>
      <c r="AN80">
        <v>6</v>
      </c>
      <c r="AO80">
        <v>1.753E-2</v>
      </c>
      <c r="AP80">
        <v>1.0518080000000001</v>
      </c>
      <c r="AQ80">
        <v>1.9166019999999999</v>
      </c>
      <c r="AR80">
        <v>0.111608</v>
      </c>
      <c r="AS80">
        <v>6.9542000000000007E-2</v>
      </c>
      <c r="AT80">
        <v>12.333333</v>
      </c>
      <c r="AU80">
        <v>6.8313009999999998</v>
      </c>
      <c r="AV80">
        <v>9.8480000000000009E-3</v>
      </c>
      <c r="AW80">
        <v>6.058E-3</v>
      </c>
      <c r="AX80">
        <v>104.474704</v>
      </c>
      <c r="AY80">
        <v>11.292357000000001</v>
      </c>
      <c r="AZ80">
        <v>286.87222000000003</v>
      </c>
      <c r="BA80">
        <v>94.290946000000005</v>
      </c>
      <c r="BB80">
        <v>60.38541</v>
      </c>
      <c r="BC80">
        <v>80.337366000000003</v>
      </c>
      <c r="BD80">
        <v>8.3340010000000007</v>
      </c>
      <c r="BE80">
        <v>1.4142140000000001</v>
      </c>
    </row>
    <row r="81" spans="1:61" x14ac:dyDescent="0.25">
      <c r="A81" t="s">
        <v>506</v>
      </c>
      <c r="B81" s="5">
        <v>5</v>
      </c>
      <c r="C81" s="5" t="s">
        <v>4</v>
      </c>
      <c r="D81" s="5">
        <v>12</v>
      </c>
      <c r="E81" s="5" t="s">
        <v>1</v>
      </c>
      <c r="F81" s="2" t="s">
        <v>335</v>
      </c>
      <c r="G81" s="5" t="s">
        <v>245</v>
      </c>
      <c r="H81" s="7">
        <v>83.418999999999997</v>
      </c>
      <c r="I81" s="7">
        <v>6.0952329999999999E-2</v>
      </c>
      <c r="J81" s="5" t="s">
        <v>51</v>
      </c>
      <c r="K81" s="29">
        <v>13866</v>
      </c>
      <c r="L81" s="29">
        <v>3289</v>
      </c>
      <c r="M81" s="29">
        <f t="shared" si="17"/>
        <v>23.719890379345159</v>
      </c>
      <c r="N81" s="29">
        <v>3.4590813953489473E-2</v>
      </c>
      <c r="O81" s="29">
        <v>1.4182429115589941</v>
      </c>
      <c r="P81" s="29">
        <v>45.733386538783748</v>
      </c>
      <c r="Q81" s="29">
        <f t="shared" si="15"/>
        <v>8.4892305062890614</v>
      </c>
      <c r="R81" s="29">
        <v>1.1228168290971456</v>
      </c>
      <c r="S81" s="29">
        <f t="shared" si="16"/>
        <v>0.4049520570401306</v>
      </c>
      <c r="T81" s="29">
        <v>0.48958515144404491</v>
      </c>
      <c r="U81" s="29">
        <v>5.1039700000000003</v>
      </c>
      <c r="V81" s="29">
        <v>8</v>
      </c>
      <c r="W81" s="29">
        <v>54</v>
      </c>
      <c r="X81" s="29">
        <v>22.6666666666667</v>
      </c>
      <c r="Y81" s="29">
        <v>76.6666666666667</v>
      </c>
      <c r="Z81" s="29">
        <v>156.5</v>
      </c>
      <c r="AA81" s="2" t="s">
        <v>2280</v>
      </c>
      <c r="AB81" s="34"/>
      <c r="AC81">
        <v>15946</v>
      </c>
      <c r="AD81">
        <v>342.26782500000002</v>
      </c>
      <c r="AE81">
        <v>46.589246000000003</v>
      </c>
      <c r="AF81">
        <v>159.44999999999999</v>
      </c>
      <c r="AG81">
        <v>553.59484099999997</v>
      </c>
      <c r="AH81">
        <v>55.359484000000002</v>
      </c>
      <c r="AI81">
        <v>2.1462999999999999E-2</v>
      </c>
      <c r="AJ81">
        <v>2.3959000000000001E-2</v>
      </c>
      <c r="AK81">
        <v>1.1163259999999999</v>
      </c>
      <c r="AL81">
        <v>1.32E-2</v>
      </c>
      <c r="AM81">
        <v>7.4999999999999997E-3</v>
      </c>
      <c r="AN81">
        <v>53</v>
      </c>
      <c r="AO81">
        <v>0.15484899999999999</v>
      </c>
      <c r="AP81">
        <v>9.2909699999999997</v>
      </c>
      <c r="AQ81">
        <v>4.3082900000000004</v>
      </c>
      <c r="AR81">
        <v>5.3190000000000001E-2</v>
      </c>
      <c r="AS81">
        <v>2.1100000000000001E-2</v>
      </c>
      <c r="AT81">
        <v>12.962263999999999</v>
      </c>
      <c r="AU81">
        <v>2.4413290000000001</v>
      </c>
      <c r="AV81">
        <v>4.4460000000000003E-3</v>
      </c>
      <c r="AW81">
        <v>1.941E-3</v>
      </c>
      <c r="AX81">
        <v>239.16051200000001</v>
      </c>
      <c r="AY81">
        <v>42.485827</v>
      </c>
      <c r="AZ81">
        <v>390.67275899999999</v>
      </c>
      <c r="BA81">
        <v>100.677476</v>
      </c>
      <c r="BB81">
        <v>5.7707470000000001</v>
      </c>
      <c r="BC81">
        <v>6.7303610000000003</v>
      </c>
      <c r="BD81">
        <v>5.7490119999999996</v>
      </c>
      <c r="BE81">
        <v>1.674979</v>
      </c>
    </row>
    <row r="82" spans="1:61" x14ac:dyDescent="0.25">
      <c r="A82" t="s">
        <v>506</v>
      </c>
      <c r="B82" s="5">
        <v>5</v>
      </c>
      <c r="C82" s="5" t="s">
        <v>10</v>
      </c>
      <c r="D82" s="5">
        <v>13</v>
      </c>
      <c r="E82" s="5" t="s">
        <v>1</v>
      </c>
      <c r="F82" s="2" t="s">
        <v>335</v>
      </c>
      <c r="G82" s="5" t="s">
        <v>245</v>
      </c>
      <c r="H82" s="7">
        <v>83.418999999999997</v>
      </c>
      <c r="I82" s="7">
        <v>6.0952329999999999E-2</v>
      </c>
      <c r="J82" s="5" t="s">
        <v>51</v>
      </c>
      <c r="K82" s="29">
        <v>821</v>
      </c>
      <c r="L82" s="29">
        <v>82</v>
      </c>
      <c r="M82" s="29">
        <f t="shared" si="17"/>
        <v>9.9878197320341044</v>
      </c>
      <c r="N82" s="29">
        <v>0.41753333333333015</v>
      </c>
      <c r="O82" s="29">
        <v>2.9684153962862666E-2</v>
      </c>
      <c r="P82" s="29">
        <v>2.7078544892789167</v>
      </c>
      <c r="Q82" s="29">
        <f t="shared" si="15"/>
        <v>34.536301543215771</v>
      </c>
      <c r="R82" s="29">
        <v>1.1646360735806898</v>
      </c>
      <c r="S82" s="29">
        <f t="shared" si="16"/>
        <v>0.44677130152367472</v>
      </c>
      <c r="U82" s="29">
        <v>5.1039700000000003</v>
      </c>
      <c r="V82" s="29">
        <v>8</v>
      </c>
      <c r="W82" s="29">
        <v>54</v>
      </c>
      <c r="X82" s="29">
        <v>22.6666666666667</v>
      </c>
      <c r="Y82" s="29">
        <v>76.6666666666667</v>
      </c>
      <c r="Z82" s="29">
        <v>156.5</v>
      </c>
      <c r="AA82" s="2" t="s">
        <v>2280</v>
      </c>
      <c r="AB82" s="34"/>
      <c r="AC82">
        <v>1055</v>
      </c>
      <c r="AD82">
        <v>342.26782500000002</v>
      </c>
      <c r="AE82">
        <v>3.0823809999999998</v>
      </c>
      <c r="AF82">
        <v>8.5299999999999994</v>
      </c>
      <c r="AG82">
        <v>5.4542739999999998</v>
      </c>
      <c r="AH82">
        <v>0.545427</v>
      </c>
      <c r="AI82">
        <v>0.32440200000000002</v>
      </c>
      <c r="AJ82">
        <v>0.39963599999999999</v>
      </c>
      <c r="AK82">
        <v>1.2319150000000001</v>
      </c>
      <c r="AL82">
        <v>0.1986</v>
      </c>
      <c r="AM82">
        <v>3.2500000000000001E-2</v>
      </c>
      <c r="AN82">
        <v>7</v>
      </c>
      <c r="AO82">
        <v>2.0452000000000001E-2</v>
      </c>
      <c r="AP82">
        <v>1.227109</v>
      </c>
      <c r="AQ82">
        <v>18.199051999999998</v>
      </c>
      <c r="AR82">
        <v>2.1452249999999999</v>
      </c>
      <c r="AS82">
        <v>1.7592140000000001</v>
      </c>
      <c r="AT82">
        <v>27.428571000000002</v>
      </c>
      <c r="AU82">
        <v>22.217538999999999</v>
      </c>
      <c r="AV82">
        <v>8.1170999999999993E-2</v>
      </c>
      <c r="AW82">
        <v>6.5116999999999994E-2</v>
      </c>
      <c r="AX82">
        <v>12.633839999999999</v>
      </c>
      <c r="AY82">
        <v>1.9737020000000001</v>
      </c>
      <c r="AZ82">
        <v>63.427867999999997</v>
      </c>
      <c r="BA82">
        <v>16.645700000000001</v>
      </c>
      <c r="BB82">
        <v>10.447129</v>
      </c>
      <c r="BC82">
        <v>22.837208</v>
      </c>
      <c r="BD82">
        <v>8.9587719999999997</v>
      </c>
      <c r="BE82">
        <v>1.8633900000000001</v>
      </c>
    </row>
    <row r="83" spans="1:61" x14ac:dyDescent="0.25">
      <c r="A83" t="s">
        <v>507</v>
      </c>
      <c r="B83" s="5">
        <v>5</v>
      </c>
      <c r="C83" s="5" t="s">
        <v>0</v>
      </c>
      <c r="D83" s="5">
        <v>10</v>
      </c>
      <c r="E83" s="5" t="s">
        <v>1</v>
      </c>
      <c r="F83" s="2" t="s">
        <v>335</v>
      </c>
      <c r="G83" s="5" t="s">
        <v>245</v>
      </c>
      <c r="H83" s="7">
        <v>83.418999999999997</v>
      </c>
      <c r="I83" s="7">
        <v>6.0952329999999999E-2</v>
      </c>
      <c r="J83" s="5" t="s">
        <v>51</v>
      </c>
      <c r="K83" s="29">
        <v>11186</v>
      </c>
      <c r="L83" s="29">
        <v>0</v>
      </c>
      <c r="M83" s="29">
        <f t="shared" si="17"/>
        <v>0</v>
      </c>
      <c r="N83" s="29">
        <v>0</v>
      </c>
      <c r="O83" s="29">
        <v>0</v>
      </c>
      <c r="P83" s="29">
        <v>40.331355904935535</v>
      </c>
      <c r="Q83" s="29">
        <f t="shared" si="15"/>
        <v>3.0871998724408485</v>
      </c>
      <c r="R83" s="29">
        <v>0.3211612255476905</v>
      </c>
      <c r="S83" s="29">
        <f t="shared" si="16"/>
        <v>0.39670354650932454</v>
      </c>
      <c r="T83" s="29">
        <v>0.48312969407578354</v>
      </c>
      <c r="U83" s="29">
        <v>5.1039700000000003</v>
      </c>
      <c r="V83" s="29">
        <v>8</v>
      </c>
      <c r="W83" s="29">
        <v>54</v>
      </c>
      <c r="X83" s="29">
        <v>22.6666666666667</v>
      </c>
      <c r="Y83" s="29">
        <v>76.6666666666667</v>
      </c>
      <c r="Z83" s="29">
        <v>156.5</v>
      </c>
      <c r="AA83" s="2" t="s">
        <v>2280</v>
      </c>
      <c r="AB83" s="34"/>
      <c r="AC83">
        <v>12190</v>
      </c>
      <c r="AD83">
        <v>301.61687499999999</v>
      </c>
      <c r="AE83">
        <v>40.415511000000002</v>
      </c>
      <c r="AF83">
        <v>121.89</v>
      </c>
      <c r="AG83">
        <v>599.55528300000003</v>
      </c>
      <c r="AH83">
        <v>59.955528000000001</v>
      </c>
      <c r="AI83">
        <v>2.4742E-2</v>
      </c>
      <c r="AJ83">
        <v>8.0199999999999994E-3</v>
      </c>
      <c r="AK83">
        <v>0.324133</v>
      </c>
      <c r="AL83">
        <v>2.3574999999999999E-2</v>
      </c>
      <c r="AM83">
        <v>2.2499999999999999E-2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61" x14ac:dyDescent="0.25">
      <c r="A84" t="s">
        <v>507</v>
      </c>
      <c r="B84" s="5">
        <v>5</v>
      </c>
      <c r="C84" s="5" t="s">
        <v>30</v>
      </c>
      <c r="D84" s="5">
        <v>10</v>
      </c>
      <c r="E84" s="5" t="s">
        <v>7</v>
      </c>
      <c r="F84" s="2" t="s">
        <v>335</v>
      </c>
      <c r="G84" s="5" t="s">
        <v>245</v>
      </c>
      <c r="H84" s="7">
        <v>83.418999999999997</v>
      </c>
      <c r="I84" s="7">
        <v>6.0952329999999999E-2</v>
      </c>
      <c r="J84" s="5" t="s">
        <v>50</v>
      </c>
      <c r="K84" s="29">
        <v>8595</v>
      </c>
      <c r="L84" s="29">
        <v>4</v>
      </c>
      <c r="M84" s="29">
        <f t="shared" si="17"/>
        <v>4.6538685282140779E-2</v>
      </c>
      <c r="N84" s="29">
        <v>1.3425000000012233E-2</v>
      </c>
      <c r="O84" s="29">
        <v>3.6055208211099171E-3</v>
      </c>
      <c r="P84" s="29">
        <v>30.989451457439738</v>
      </c>
      <c r="Q84" s="29">
        <f t="shared" si="15"/>
        <v>6.2547045750549479</v>
      </c>
      <c r="R84" s="29">
        <v>0.38608590157700273</v>
      </c>
      <c r="S84" s="29">
        <f t="shared" si="16"/>
        <v>0.33177887048001231</v>
      </c>
      <c r="T84" s="29">
        <v>0.52948460517191065</v>
      </c>
      <c r="U84" s="29">
        <v>5.1039700000000003</v>
      </c>
      <c r="V84" s="29">
        <v>8</v>
      </c>
      <c r="W84" s="29">
        <v>54</v>
      </c>
      <c r="X84" s="29">
        <v>22.6666666666667</v>
      </c>
      <c r="Y84" s="29">
        <v>76.6666666666667</v>
      </c>
      <c r="Z84" s="29">
        <v>156.5</v>
      </c>
      <c r="AA84" s="2" t="s">
        <v>2280</v>
      </c>
      <c r="AB84" s="34"/>
      <c r="AC84">
        <v>9420</v>
      </c>
      <c r="AD84">
        <v>301.61687499999999</v>
      </c>
      <c r="AE84">
        <v>31.231674000000002</v>
      </c>
      <c r="AF84">
        <v>94.19</v>
      </c>
      <c r="AG84">
        <v>328.071324</v>
      </c>
      <c r="AH84">
        <v>32.807132000000003</v>
      </c>
      <c r="AI84">
        <v>3.2017999999999998E-2</v>
      </c>
      <c r="AJ84">
        <v>1.264E-2</v>
      </c>
      <c r="AK84">
        <v>0.39478400000000002</v>
      </c>
      <c r="AL84">
        <v>3.0300000000000001E-2</v>
      </c>
      <c r="AM84">
        <v>2.75E-2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61" x14ac:dyDescent="0.25">
      <c r="A85" t="s">
        <v>507</v>
      </c>
      <c r="B85" s="5">
        <v>5</v>
      </c>
      <c r="C85" s="5" t="s">
        <v>10</v>
      </c>
      <c r="D85" s="5">
        <v>13</v>
      </c>
      <c r="E85" s="5" t="s">
        <v>1</v>
      </c>
      <c r="F85" s="2" t="s">
        <v>335</v>
      </c>
      <c r="G85" s="5" t="s">
        <v>245</v>
      </c>
      <c r="H85" s="7">
        <v>83.418999999999997</v>
      </c>
      <c r="I85" s="7">
        <v>6.0952329999999999E-2</v>
      </c>
      <c r="J85" s="5" t="s">
        <v>52</v>
      </c>
      <c r="K85" s="29">
        <v>3429</v>
      </c>
      <c r="L85" s="29">
        <v>120</v>
      </c>
      <c r="M85" s="29">
        <f t="shared" si="17"/>
        <v>3.499562554680665</v>
      </c>
      <c r="N85" s="29">
        <v>6.8821153846153643E-2</v>
      </c>
      <c r="O85" s="29">
        <v>9.3743541348857845E-2</v>
      </c>
      <c r="P85" s="29">
        <v>12.363330895585905</v>
      </c>
      <c r="Q85" s="29">
        <f t="shared" si="15"/>
        <v>24.880825136908783</v>
      </c>
      <c r="R85" s="29">
        <v>0.92195503619014707</v>
      </c>
      <c r="S85" s="29">
        <f t="shared" si="16"/>
        <v>0.20409026413313203</v>
      </c>
      <c r="T85" s="29">
        <v>1.0126142992476943</v>
      </c>
      <c r="U85" s="29">
        <v>5.1039700000000003</v>
      </c>
      <c r="V85" s="29">
        <v>8</v>
      </c>
      <c r="W85" s="29">
        <v>54</v>
      </c>
      <c r="X85" s="29">
        <v>22.6666666666667</v>
      </c>
      <c r="Y85" s="29">
        <v>76.6666666666667</v>
      </c>
      <c r="Z85" s="29">
        <v>156.5</v>
      </c>
      <c r="AA85" s="2" t="s">
        <v>2280</v>
      </c>
      <c r="AB85" s="34"/>
      <c r="AC85">
        <v>3640</v>
      </c>
      <c r="AD85">
        <v>301.61687499999999</v>
      </c>
      <c r="AE85">
        <v>12.068289999999999</v>
      </c>
      <c r="AF85">
        <v>36.22</v>
      </c>
      <c r="AG85">
        <v>57.353740999999999</v>
      </c>
      <c r="AH85">
        <v>5.7353740000000002</v>
      </c>
      <c r="AI85">
        <v>8.2865999999999995E-2</v>
      </c>
      <c r="AJ85">
        <v>9.8046999999999995E-2</v>
      </c>
      <c r="AK85">
        <v>1.1832</v>
      </c>
      <c r="AL85">
        <v>5.9400000000000001E-2</v>
      </c>
      <c r="AM85">
        <v>3.7499999999999999E-2</v>
      </c>
      <c r="AN85">
        <v>3</v>
      </c>
      <c r="AO85">
        <v>9.946E-3</v>
      </c>
      <c r="AP85">
        <v>0.59678399999999998</v>
      </c>
      <c r="AQ85">
        <v>2.7472530000000002</v>
      </c>
      <c r="AR85">
        <v>1.102492</v>
      </c>
      <c r="AS85">
        <v>0.60918700000000003</v>
      </c>
      <c r="AT85">
        <v>33.333333000000003</v>
      </c>
      <c r="AU85">
        <v>13.051181</v>
      </c>
      <c r="AV85">
        <v>3.4098000000000003E-2</v>
      </c>
      <c r="AW85">
        <v>2.0036999999999999E-2</v>
      </c>
      <c r="AX85">
        <v>30.814264999999999</v>
      </c>
      <c r="AY85">
        <v>4.0467339999999998</v>
      </c>
      <c r="AZ85">
        <v>686.835733</v>
      </c>
      <c r="BA85">
        <v>689.40756199999998</v>
      </c>
      <c r="BB85">
        <v>4.7331000000000003</v>
      </c>
      <c r="BC85">
        <v>6.4668799999999997</v>
      </c>
      <c r="BD85">
        <v>5.6657830000000002</v>
      </c>
      <c r="BE85">
        <v>1.118034</v>
      </c>
    </row>
    <row r="86" spans="1:61" x14ac:dyDescent="0.25">
      <c r="A86" t="s">
        <v>508</v>
      </c>
      <c r="B86" s="5">
        <v>5</v>
      </c>
      <c r="C86" s="5" t="s">
        <v>21</v>
      </c>
      <c r="D86" s="5">
        <v>7</v>
      </c>
      <c r="E86" s="5" t="s">
        <v>1</v>
      </c>
      <c r="F86" s="2" t="s">
        <v>335</v>
      </c>
      <c r="G86" s="5" t="s">
        <v>245</v>
      </c>
      <c r="H86" s="7">
        <v>83.418999999999997</v>
      </c>
      <c r="I86" s="7">
        <v>6.0952329999999999E-2</v>
      </c>
      <c r="J86" s="5" t="s">
        <v>52</v>
      </c>
      <c r="K86" s="29">
        <v>11710</v>
      </c>
      <c r="L86" s="29">
        <v>54</v>
      </c>
      <c r="M86" s="29">
        <f t="shared" si="17"/>
        <v>0.46114432109308279</v>
      </c>
      <c r="N86" s="29">
        <v>1.3917307692306445E-2</v>
      </c>
      <c r="O86" s="29">
        <v>4.412596978709981E-2</v>
      </c>
      <c r="P86" s="29">
        <v>39.747315862072213</v>
      </c>
      <c r="Q86" s="29">
        <f t="shared" si="15"/>
        <v>2.5031598295775268</v>
      </c>
      <c r="R86" s="29">
        <v>0.42562692198935509</v>
      </c>
      <c r="S86" s="29">
        <f t="shared" si="16"/>
        <v>0.29223785006765995</v>
      </c>
      <c r="T86" s="29">
        <v>1.0827243278746272</v>
      </c>
      <c r="U86" s="29">
        <v>5.1039700000000003</v>
      </c>
      <c r="V86" s="29">
        <v>8</v>
      </c>
      <c r="W86" s="29">
        <v>54</v>
      </c>
      <c r="X86" s="29">
        <v>22.6666666666667</v>
      </c>
      <c r="Y86" s="29">
        <v>76.6666666666667</v>
      </c>
      <c r="Z86" s="29">
        <v>156.5</v>
      </c>
      <c r="AA86" s="2" t="s">
        <v>2280</v>
      </c>
      <c r="AB86" s="34"/>
      <c r="AC86">
        <v>14414</v>
      </c>
      <c r="AD86">
        <v>360.17250000000001</v>
      </c>
      <c r="AE86">
        <v>40.019713000000003</v>
      </c>
      <c r="AF86">
        <v>144.13</v>
      </c>
      <c r="AG86">
        <v>514.96043799999995</v>
      </c>
      <c r="AH86">
        <v>51.496043999999998</v>
      </c>
      <c r="AI86">
        <v>2.4985E-2</v>
      </c>
      <c r="AJ86">
        <v>1.0914999999999999E-2</v>
      </c>
      <c r="AK86">
        <v>0.43687100000000001</v>
      </c>
      <c r="AL86">
        <v>2.4275000000000001E-2</v>
      </c>
      <c r="AM86">
        <v>2.2499999999999999E-2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61" x14ac:dyDescent="0.25">
      <c r="A87" t="s">
        <v>508</v>
      </c>
      <c r="B87" s="5">
        <v>5</v>
      </c>
      <c r="C87" s="5" t="s">
        <v>4</v>
      </c>
      <c r="D87" s="5">
        <v>12</v>
      </c>
      <c r="E87" s="5" t="s">
        <v>1</v>
      </c>
      <c r="F87" s="2" t="s">
        <v>335</v>
      </c>
      <c r="G87" s="5" t="s">
        <v>245</v>
      </c>
      <c r="H87" s="7">
        <v>83.418999999999997</v>
      </c>
      <c r="I87" s="7">
        <v>6.0952329999999999E-2</v>
      </c>
      <c r="J87" s="5" t="s">
        <v>50</v>
      </c>
      <c r="K87" s="29">
        <v>3262</v>
      </c>
      <c r="L87" s="29">
        <v>161</v>
      </c>
      <c r="M87" s="29">
        <f t="shared" si="17"/>
        <v>4.9356223175965663</v>
      </c>
      <c r="N87" s="29">
        <v>8.8971212121212548E-2</v>
      </c>
      <c r="O87" s="29">
        <v>0.11201207715186874</v>
      </c>
      <c r="P87" s="29">
        <v>11.072224111193814</v>
      </c>
      <c r="Q87" s="29">
        <f t="shared" si="15"/>
        <v>26.171931921300875</v>
      </c>
      <c r="R87" s="29">
        <v>0.94685492273772665</v>
      </c>
      <c r="S87" s="29">
        <f t="shared" si="16"/>
        <v>0.2289901506807116</v>
      </c>
      <c r="T87" s="29">
        <v>1.0827243278746272</v>
      </c>
      <c r="U87" s="29">
        <v>5.1039700000000003</v>
      </c>
      <c r="V87" s="29">
        <v>8</v>
      </c>
      <c r="W87" s="29">
        <v>54</v>
      </c>
      <c r="X87" s="29">
        <v>22.6666666666667</v>
      </c>
      <c r="Y87" s="29">
        <v>76.6666666666667</v>
      </c>
      <c r="Z87" s="29">
        <v>156.5</v>
      </c>
      <c r="AA87" s="2" t="s">
        <v>2280</v>
      </c>
      <c r="AB87" s="34"/>
      <c r="AC87">
        <v>3762</v>
      </c>
      <c r="AD87">
        <v>360.17250000000001</v>
      </c>
      <c r="AE87">
        <v>10.444995</v>
      </c>
      <c r="AF87">
        <v>37.24</v>
      </c>
      <c r="AG87">
        <v>51.940950999999998</v>
      </c>
      <c r="AH87">
        <v>5.1940949999999999</v>
      </c>
      <c r="AI87">
        <v>9.572E-2</v>
      </c>
      <c r="AJ87">
        <v>9.9696999999999994E-2</v>
      </c>
      <c r="AK87">
        <v>1.0415410000000001</v>
      </c>
      <c r="AL87">
        <v>6.9849999999999995E-2</v>
      </c>
      <c r="AM87">
        <v>3.7499999999999999E-2</v>
      </c>
      <c r="AN87">
        <v>2</v>
      </c>
      <c r="AO87">
        <v>5.5529999999999998E-3</v>
      </c>
      <c r="AP87">
        <v>0.33317400000000003</v>
      </c>
      <c r="AQ87">
        <v>1.834131</v>
      </c>
      <c r="AR87">
        <v>1.3489500000000001</v>
      </c>
      <c r="AS87">
        <v>0.23055200000000001</v>
      </c>
      <c r="AT87">
        <v>34.5</v>
      </c>
      <c r="AU87">
        <v>3.5355340000000002</v>
      </c>
      <c r="AV87">
        <v>4.0266999999999997E-2</v>
      </c>
      <c r="AW87">
        <v>2.0996000000000001E-2</v>
      </c>
      <c r="AX87">
        <v>24.974924999999999</v>
      </c>
      <c r="AY87">
        <v>1.64757</v>
      </c>
      <c r="AZ87">
        <v>142.97976700000001</v>
      </c>
      <c r="BA87">
        <v>40.579518999999998</v>
      </c>
      <c r="BB87">
        <v>53.164149999999999</v>
      </c>
      <c r="BC87">
        <v>0</v>
      </c>
      <c r="BD87">
        <v>5.5255979999999996</v>
      </c>
      <c r="BE87">
        <v>0.45175399999999999</v>
      </c>
      <c r="BH87">
        <f>COUNT(#REF!)</f>
        <v>0</v>
      </c>
      <c r="BI87" t="e">
        <f>BH87/BH89*100</f>
        <v>#DIV/0!</v>
      </c>
    </row>
    <row r="88" spans="1:61" x14ac:dyDescent="0.25">
      <c r="A88" t="s">
        <v>509</v>
      </c>
      <c r="B88" s="5">
        <v>5</v>
      </c>
      <c r="C88" s="5" t="s">
        <v>5</v>
      </c>
      <c r="D88" s="5">
        <v>14</v>
      </c>
      <c r="E88" s="5" t="s">
        <v>1</v>
      </c>
      <c r="F88" s="2" t="s">
        <v>335</v>
      </c>
      <c r="G88" s="5" t="s">
        <v>245</v>
      </c>
      <c r="H88" s="7">
        <v>83.418999999999997</v>
      </c>
      <c r="I88" s="7">
        <v>6.0952329999999999E-2</v>
      </c>
      <c r="J88" s="5" t="s">
        <v>52</v>
      </c>
      <c r="K88" s="29">
        <v>14171</v>
      </c>
      <c r="L88" s="29">
        <v>20</v>
      </c>
      <c r="M88" s="29">
        <f t="shared" si="17"/>
        <v>0.14113330040222991</v>
      </c>
      <c r="N88" s="29">
        <v>1.2919999999998311E-2</v>
      </c>
      <c r="O88" s="29">
        <v>1.262266783675026E-2</v>
      </c>
      <c r="P88" s="29">
        <v>35.775165182917583</v>
      </c>
      <c r="Q88" s="29">
        <f t="shared" si="15"/>
        <v>1.4689908495771036</v>
      </c>
      <c r="R88" s="29">
        <v>0.4115530132960003</v>
      </c>
      <c r="S88" s="29">
        <f t="shared" si="16"/>
        <v>0.30631175876101474</v>
      </c>
      <c r="U88" s="29">
        <v>5.1039700000000003</v>
      </c>
      <c r="V88" s="29">
        <v>8</v>
      </c>
      <c r="W88" s="29">
        <v>54</v>
      </c>
      <c r="X88" s="29">
        <v>22.6666666666667</v>
      </c>
      <c r="Y88" s="29">
        <v>76.6666666666667</v>
      </c>
      <c r="Z88" s="29">
        <v>156.5</v>
      </c>
      <c r="AA88" s="2" t="s">
        <v>2280</v>
      </c>
      <c r="AB88" s="34"/>
      <c r="AC88">
        <v>15596</v>
      </c>
      <c r="AD88">
        <v>432.78055000000001</v>
      </c>
      <c r="AE88">
        <v>36.036740000000002</v>
      </c>
      <c r="AF88">
        <v>155.94999999999999</v>
      </c>
      <c r="AG88">
        <v>549.771432</v>
      </c>
      <c r="AH88">
        <v>54.977142999999998</v>
      </c>
      <c r="AI88">
        <v>2.7746E-2</v>
      </c>
      <c r="AJ88">
        <v>1.1523E-2</v>
      </c>
      <c r="AK88">
        <v>0.41529300000000002</v>
      </c>
      <c r="AL88">
        <v>2.6575000000000001E-2</v>
      </c>
      <c r="AM88">
        <v>2.75E-2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H88">
        <f>COUNT(#REF!)</f>
        <v>0</v>
      </c>
      <c r="BI88" t="e">
        <f>BH88/BH89*100</f>
        <v>#DIV/0!</v>
      </c>
    </row>
    <row r="89" spans="1:61" x14ac:dyDescent="0.25">
      <c r="A89" t="s">
        <v>510</v>
      </c>
      <c r="B89" s="5">
        <v>5</v>
      </c>
      <c r="C89" s="5" t="s">
        <v>3</v>
      </c>
      <c r="D89" s="5">
        <v>4</v>
      </c>
      <c r="E89" s="5" t="s">
        <v>1</v>
      </c>
      <c r="F89" s="2" t="s">
        <v>335</v>
      </c>
      <c r="G89" s="5" t="s">
        <v>245</v>
      </c>
      <c r="H89" s="7">
        <v>83.418999999999997</v>
      </c>
      <c r="I89" s="7">
        <v>6.0952329999999999E-2</v>
      </c>
      <c r="J89" s="5" t="s">
        <v>52</v>
      </c>
      <c r="K89" s="29">
        <v>10581</v>
      </c>
      <c r="L89" s="29">
        <v>26</v>
      </c>
      <c r="M89" s="29">
        <f t="shared" si="17"/>
        <v>0.24572346659105945</v>
      </c>
      <c r="N89" s="29">
        <v>1.7204166666670535E-2</v>
      </c>
      <c r="O89" s="29">
        <v>2.3139797022257842E-2</v>
      </c>
      <c r="P89" s="29">
        <v>40.807032048751701</v>
      </c>
      <c r="Q89" s="29">
        <f t="shared" si="15"/>
        <v>3.5628760162570146</v>
      </c>
      <c r="R89" s="29">
        <v>0.4520024861799749</v>
      </c>
      <c r="S89" s="29">
        <f t="shared" si="16"/>
        <v>0.26586228587704014</v>
      </c>
      <c r="U89" s="29">
        <v>5.1039700000000003</v>
      </c>
      <c r="V89" s="29">
        <v>8</v>
      </c>
      <c r="W89" s="29">
        <v>54</v>
      </c>
      <c r="X89" s="29">
        <v>22.6666666666667</v>
      </c>
      <c r="Y89" s="29">
        <v>76.6666666666667</v>
      </c>
      <c r="Z89" s="29">
        <v>156.5</v>
      </c>
      <c r="AA89" s="2" t="s">
        <v>2280</v>
      </c>
      <c r="AB89" s="34"/>
      <c r="AC89">
        <v>13200</v>
      </c>
      <c r="AD89">
        <v>314.81950000000001</v>
      </c>
      <c r="AE89">
        <v>41.928787999999997</v>
      </c>
      <c r="AF89">
        <v>131.99</v>
      </c>
      <c r="AG89">
        <v>474.88934499999999</v>
      </c>
      <c r="AH89">
        <v>47.488934</v>
      </c>
      <c r="AI89">
        <v>2.3845999999999999E-2</v>
      </c>
      <c r="AJ89">
        <v>1.111E-2</v>
      </c>
      <c r="AK89">
        <v>0.46590700000000002</v>
      </c>
      <c r="AL89">
        <v>2.2700000000000001E-2</v>
      </c>
      <c r="AM89">
        <v>2.2499999999999999E-2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H89">
        <f>SUM(BH87:BH88)</f>
        <v>0</v>
      </c>
    </row>
    <row r="90" spans="1:61" x14ac:dyDescent="0.25">
      <c r="A90" t="s">
        <v>511</v>
      </c>
      <c r="B90" s="5">
        <v>5</v>
      </c>
      <c r="C90" s="5" t="s">
        <v>4</v>
      </c>
      <c r="D90" s="5">
        <v>12</v>
      </c>
      <c r="E90" s="5" t="s">
        <v>1</v>
      </c>
      <c r="F90" s="2" t="s">
        <v>335</v>
      </c>
      <c r="G90" s="5" t="s">
        <v>245</v>
      </c>
      <c r="H90" s="7">
        <v>83.418999999999997</v>
      </c>
      <c r="I90" s="7">
        <v>6.0952329999999999E-2</v>
      </c>
      <c r="J90" s="5" t="s">
        <v>52</v>
      </c>
      <c r="K90" s="29">
        <v>10615</v>
      </c>
      <c r="L90" s="29">
        <v>58</v>
      </c>
      <c r="M90" s="29">
        <f t="shared" si="17"/>
        <v>0.54639660857277439</v>
      </c>
      <c r="N90" s="29">
        <v>2.6638636363638956E-2</v>
      </c>
      <c r="O90" s="29">
        <v>4.130940270422085E-2</v>
      </c>
      <c r="P90" s="29">
        <v>39.863573609573116</v>
      </c>
      <c r="Q90" s="29">
        <f t="shared" si="15"/>
        <v>2.6194175770784298</v>
      </c>
      <c r="R90" s="29">
        <v>0.46532214903361468</v>
      </c>
      <c r="S90" s="29">
        <f t="shared" si="16"/>
        <v>0.25254262302340036</v>
      </c>
      <c r="U90" s="29">
        <v>5.1039700000000003</v>
      </c>
      <c r="V90" s="29">
        <v>8</v>
      </c>
      <c r="W90" s="29">
        <v>54</v>
      </c>
      <c r="X90" s="29">
        <v>22.6666666666667</v>
      </c>
      <c r="Y90" s="29">
        <v>76.6666666666667</v>
      </c>
      <c r="Z90" s="29">
        <v>156.5</v>
      </c>
      <c r="AA90" s="2" t="s">
        <v>2280</v>
      </c>
      <c r="AB90" s="34"/>
      <c r="AC90">
        <v>12160</v>
      </c>
      <c r="AD90">
        <v>302.300275</v>
      </c>
      <c r="AE90">
        <v>40.224905999999997</v>
      </c>
      <c r="AF90">
        <v>121.59</v>
      </c>
      <c r="AG90">
        <v>417.96957099999997</v>
      </c>
      <c r="AH90">
        <v>41.796956999999999</v>
      </c>
      <c r="AI90">
        <v>2.4858000000000002E-2</v>
      </c>
      <c r="AJ90">
        <v>1.1783999999999999E-2</v>
      </c>
      <c r="AK90">
        <v>0.47406900000000002</v>
      </c>
      <c r="AL90">
        <v>2.375E-2</v>
      </c>
      <c r="AM90">
        <v>2.2499999999999999E-2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61" x14ac:dyDescent="0.25">
      <c r="A91" t="s">
        <v>512</v>
      </c>
      <c r="B91" s="5">
        <v>5</v>
      </c>
      <c r="C91" s="5" t="s">
        <v>9</v>
      </c>
      <c r="D91" s="5">
        <v>2</v>
      </c>
      <c r="E91" s="5" t="s">
        <v>1</v>
      </c>
      <c r="F91" s="2" t="s">
        <v>335</v>
      </c>
      <c r="G91" s="5" t="s">
        <v>245</v>
      </c>
      <c r="H91" s="7">
        <v>83.418999999999997</v>
      </c>
      <c r="I91" s="7">
        <v>6.0952329999999999E-2</v>
      </c>
      <c r="J91" s="5" t="s">
        <v>52</v>
      </c>
      <c r="K91" s="29">
        <v>17035</v>
      </c>
      <c r="L91" s="29">
        <v>214</v>
      </c>
      <c r="M91" s="29">
        <f t="shared" si="17"/>
        <v>1.2562371587907251</v>
      </c>
      <c r="N91" s="29">
        <v>1.5773936170211965E-2</v>
      </c>
      <c r="O91" s="29">
        <v>0.11993177887721258</v>
      </c>
      <c r="P91" s="29">
        <v>43.468890493049287</v>
      </c>
      <c r="Q91" s="29">
        <f t="shared" si="15"/>
        <v>6.2247344605546004</v>
      </c>
      <c r="R91" s="29">
        <v>0.53003774822890848</v>
      </c>
      <c r="S91" s="29">
        <f t="shared" si="16"/>
        <v>0.18782702382810657</v>
      </c>
      <c r="U91" s="29">
        <v>5.1039700000000003</v>
      </c>
      <c r="V91" s="29">
        <v>8</v>
      </c>
      <c r="W91" s="29">
        <v>54</v>
      </c>
      <c r="X91" s="29">
        <v>22.6666666666667</v>
      </c>
      <c r="Y91" s="29">
        <v>76.6666666666667</v>
      </c>
      <c r="Z91" s="29">
        <v>156.5</v>
      </c>
      <c r="AA91" s="2" t="s">
        <v>2280</v>
      </c>
      <c r="AB91" s="34"/>
      <c r="AC91">
        <v>18737</v>
      </c>
      <c r="AD91">
        <v>420.36335000000003</v>
      </c>
      <c r="AE91">
        <v>44.573343999999999</v>
      </c>
      <c r="AF91">
        <v>187.36</v>
      </c>
      <c r="AG91">
        <v>624.59085000000005</v>
      </c>
      <c r="AH91">
        <v>62.459085000000002</v>
      </c>
      <c r="AI91">
        <v>2.2433000000000002E-2</v>
      </c>
      <c r="AJ91">
        <v>1.2194999999999999E-2</v>
      </c>
      <c r="AK91">
        <v>0.54361999999999999</v>
      </c>
      <c r="AL91">
        <v>2.1299999999999999E-2</v>
      </c>
      <c r="AM91">
        <v>2.2499999999999999E-2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61" x14ac:dyDescent="0.25">
      <c r="A92" t="s">
        <v>513</v>
      </c>
      <c r="B92" s="5">
        <v>5</v>
      </c>
      <c r="C92" s="5" t="s">
        <v>21</v>
      </c>
      <c r="D92" s="5">
        <v>7</v>
      </c>
      <c r="E92" s="5" t="s">
        <v>1</v>
      </c>
      <c r="F92" s="2" t="s">
        <v>335</v>
      </c>
      <c r="G92" s="5" t="s">
        <v>245</v>
      </c>
      <c r="H92" s="7">
        <v>83.418999999999997</v>
      </c>
      <c r="I92" s="7">
        <v>6.0952329999999999E-2</v>
      </c>
      <c r="J92" s="5" t="s">
        <v>51</v>
      </c>
      <c r="K92" s="29">
        <v>18061</v>
      </c>
      <c r="L92" s="29">
        <v>10</v>
      </c>
      <c r="M92" s="29">
        <f t="shared" si="17"/>
        <v>5.5367919827252088E-2</v>
      </c>
      <c r="N92" s="29">
        <v>1.8024999999994407E-2</v>
      </c>
      <c r="O92" s="29">
        <v>6.2089491441552364E-3</v>
      </c>
      <c r="P92" s="29">
        <v>56.069915246293867</v>
      </c>
      <c r="Q92" s="29">
        <f t="shared" si="15"/>
        <v>18.825759213799181</v>
      </c>
      <c r="R92" s="29">
        <v>0.45786115400353905</v>
      </c>
      <c r="S92" s="29">
        <f t="shared" si="16"/>
        <v>0.26000361805347599</v>
      </c>
      <c r="T92" s="29">
        <v>0.98864993578404303</v>
      </c>
      <c r="U92" s="29">
        <v>5.1039700000000003</v>
      </c>
      <c r="V92" s="29">
        <v>8</v>
      </c>
      <c r="W92" s="29">
        <v>54</v>
      </c>
      <c r="X92" s="29">
        <v>22.6666666666667</v>
      </c>
      <c r="Y92" s="29">
        <v>76.6666666666667</v>
      </c>
      <c r="Z92" s="29">
        <v>156.5</v>
      </c>
      <c r="AA92" s="2" t="s">
        <v>2280</v>
      </c>
      <c r="AB92" s="34"/>
      <c r="AC92">
        <v>20765</v>
      </c>
      <c r="AD92">
        <v>369.51492500000001</v>
      </c>
      <c r="AE92">
        <v>56.195293999999997</v>
      </c>
      <c r="AF92">
        <v>207.64</v>
      </c>
      <c r="AG92">
        <v>975.05271200000004</v>
      </c>
      <c r="AH92">
        <v>97.505270999999993</v>
      </c>
      <c r="AI92">
        <v>1.7794999999999998E-2</v>
      </c>
      <c r="AJ92">
        <v>8.1429999999999992E-3</v>
      </c>
      <c r="AK92">
        <v>0.45762199999999997</v>
      </c>
      <c r="AL92">
        <v>1.6375000000000001E-2</v>
      </c>
      <c r="AM92">
        <v>1.7500000000000002E-2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61" x14ac:dyDescent="0.25">
      <c r="A93" t="s">
        <v>513</v>
      </c>
      <c r="B93" s="5">
        <v>5</v>
      </c>
      <c r="C93" s="5" t="s">
        <v>17</v>
      </c>
      <c r="D93" s="5">
        <v>8</v>
      </c>
      <c r="E93" s="5" t="s">
        <v>1</v>
      </c>
      <c r="F93" s="2" t="s">
        <v>335</v>
      </c>
      <c r="G93" s="5" t="s">
        <v>245</v>
      </c>
      <c r="H93" s="7">
        <v>83.418999999999997</v>
      </c>
      <c r="I93" s="7">
        <v>6.0952329999999999E-2</v>
      </c>
      <c r="J93" s="5" t="s">
        <v>51</v>
      </c>
      <c r="K93" s="29">
        <v>3063</v>
      </c>
      <c r="L93" s="29">
        <v>123</v>
      </c>
      <c r="M93" s="29">
        <f t="shared" si="17"/>
        <v>4.0156709108716946</v>
      </c>
      <c r="N93" s="29">
        <v>6.2581034482760367E-2</v>
      </c>
      <c r="O93" s="29">
        <v>9.0029762590250931E-2</v>
      </c>
      <c r="P93" s="29">
        <v>9.5090056142737449</v>
      </c>
      <c r="Q93" s="29">
        <f t="shared" si="15"/>
        <v>27.73515041822094</v>
      </c>
      <c r="R93" s="29">
        <v>1.0052018440928652</v>
      </c>
      <c r="S93" s="29">
        <f t="shared" si="16"/>
        <v>0.28733707203585013</v>
      </c>
      <c r="T93" s="29">
        <v>1.025704419899431</v>
      </c>
      <c r="U93" s="29">
        <v>5.1039700000000003</v>
      </c>
      <c r="V93" s="29">
        <v>8</v>
      </c>
      <c r="W93" s="29">
        <v>54</v>
      </c>
      <c r="X93" s="29">
        <v>22.6666666666667</v>
      </c>
      <c r="Y93" s="29">
        <v>76.6666666666667</v>
      </c>
      <c r="Z93" s="29">
        <v>156.5</v>
      </c>
      <c r="AA93" s="2" t="s">
        <v>2280</v>
      </c>
      <c r="AB93" s="34"/>
      <c r="AC93">
        <v>3376</v>
      </c>
      <c r="AD93">
        <v>369.51492500000001</v>
      </c>
      <c r="AE93">
        <v>9.1363020000000006</v>
      </c>
      <c r="AF93">
        <v>33.29</v>
      </c>
      <c r="AG93">
        <v>41.164861999999999</v>
      </c>
      <c r="AH93">
        <v>4.1164860000000001</v>
      </c>
      <c r="AI93">
        <v>0.109386</v>
      </c>
      <c r="AJ93">
        <v>0.128108</v>
      </c>
      <c r="AK93">
        <v>1.171154</v>
      </c>
      <c r="AL93">
        <v>7.9699999999999993E-2</v>
      </c>
      <c r="AM93">
        <v>4.7500000000000001E-2</v>
      </c>
      <c r="AN93">
        <v>3</v>
      </c>
      <c r="AO93">
        <v>8.1189999999999995E-3</v>
      </c>
      <c r="AP93">
        <v>0.48712499999999997</v>
      </c>
      <c r="AQ93">
        <v>0.35544999999999999</v>
      </c>
      <c r="AR93">
        <v>6.4749999999999999E-3</v>
      </c>
      <c r="AS93">
        <v>2.14E-3</v>
      </c>
      <c r="AT93">
        <v>4</v>
      </c>
      <c r="AU93">
        <v>0</v>
      </c>
      <c r="AV93">
        <v>2.1580000000000002E-3</v>
      </c>
      <c r="AW93">
        <v>1.1019999999999999E-3</v>
      </c>
      <c r="AX93">
        <v>500.02681699999999</v>
      </c>
      <c r="AY93">
        <v>169.688559</v>
      </c>
      <c r="AZ93">
        <v>982.60928899999999</v>
      </c>
      <c r="BA93">
        <v>285.15570400000001</v>
      </c>
      <c r="BB93">
        <v>113.73677499999999</v>
      </c>
      <c r="BC93">
        <v>68.971194999999994</v>
      </c>
      <c r="BD93">
        <v>6.3783329999999996</v>
      </c>
      <c r="BE93">
        <v>0.49487199999999998</v>
      </c>
    </row>
    <row r="94" spans="1:61" x14ac:dyDescent="0.25">
      <c r="A94" t="s">
        <v>513</v>
      </c>
      <c r="B94" s="5">
        <v>5</v>
      </c>
      <c r="C94" s="5" t="s">
        <v>13</v>
      </c>
      <c r="D94" s="5">
        <v>11</v>
      </c>
      <c r="E94" s="5" t="s">
        <v>1</v>
      </c>
      <c r="F94" s="2" t="s">
        <v>335</v>
      </c>
      <c r="G94" s="5" t="s">
        <v>245</v>
      </c>
      <c r="H94" s="7">
        <v>83.418999999999997</v>
      </c>
      <c r="I94" s="7">
        <v>6.0952329999999999E-2</v>
      </c>
      <c r="J94" s="5" t="s">
        <v>52</v>
      </c>
      <c r="K94" s="29">
        <v>14044</v>
      </c>
      <c r="L94" s="29">
        <v>65</v>
      </c>
      <c r="M94" s="29">
        <f t="shared" si="17"/>
        <v>0.46283110225007118</v>
      </c>
      <c r="N94" s="29">
        <v>1.8941071428573913E-2</v>
      </c>
      <c r="O94" s="29">
        <v>4.3462644009086657E-2</v>
      </c>
      <c r="P94" s="29">
        <v>43.599240890258073</v>
      </c>
      <c r="Q94" s="29">
        <f t="shared" si="15"/>
        <v>6.3550848577633872</v>
      </c>
      <c r="R94" s="29">
        <v>0.43184569158590269</v>
      </c>
      <c r="S94" s="29">
        <f t="shared" si="16"/>
        <v>0.28601908047111235</v>
      </c>
      <c r="T94" s="29">
        <v>1.0434427706978326</v>
      </c>
      <c r="U94" s="29">
        <v>5.1039700000000003</v>
      </c>
      <c r="V94" s="29">
        <v>8</v>
      </c>
      <c r="W94" s="29">
        <v>54</v>
      </c>
      <c r="X94" s="29">
        <v>22.6666666666667</v>
      </c>
      <c r="Y94" s="29">
        <v>76.6666666666667</v>
      </c>
      <c r="Z94" s="29">
        <v>156.5</v>
      </c>
      <c r="AA94" s="2" t="s">
        <v>2280</v>
      </c>
      <c r="AB94" s="34"/>
      <c r="AC94">
        <v>16406</v>
      </c>
      <c r="AD94">
        <v>369.51492500000001</v>
      </c>
      <c r="AE94">
        <v>44.398747999999998</v>
      </c>
      <c r="AF94">
        <v>164.05</v>
      </c>
      <c r="AG94">
        <v>601.004682</v>
      </c>
      <c r="AH94">
        <v>60.100467999999999</v>
      </c>
      <c r="AI94">
        <v>2.2519999999999998E-2</v>
      </c>
      <c r="AJ94">
        <v>9.8989999999999998E-3</v>
      </c>
      <c r="AK94">
        <v>0.43957400000000002</v>
      </c>
      <c r="AL94">
        <v>2.1725000000000001E-2</v>
      </c>
      <c r="AM94">
        <v>2.2499999999999999E-2</v>
      </c>
      <c r="AN94">
        <v>1</v>
      </c>
      <c r="AO94">
        <v>2.7060000000000001E-3</v>
      </c>
      <c r="AP94">
        <v>0.16237499999999999</v>
      </c>
      <c r="AQ94">
        <v>0.28648099999999999</v>
      </c>
      <c r="AR94">
        <v>0.51282499999999998</v>
      </c>
      <c r="AS94">
        <v>0</v>
      </c>
      <c r="AT94">
        <v>47</v>
      </c>
      <c r="AU94">
        <v>0</v>
      </c>
      <c r="AV94">
        <v>1.1148E-2</v>
      </c>
      <c r="AW94">
        <v>5.1390000000000003E-3</v>
      </c>
      <c r="AX94">
        <v>89.699214999999995</v>
      </c>
      <c r="AY94">
        <v>0</v>
      </c>
      <c r="AZ94">
        <v>327.868852</v>
      </c>
      <c r="BA94">
        <v>0</v>
      </c>
      <c r="BB94">
        <v>0</v>
      </c>
      <c r="BC94">
        <v>0</v>
      </c>
      <c r="BD94">
        <v>5.2332780000000003</v>
      </c>
      <c r="BE94">
        <v>0.34992699999999999</v>
      </c>
    </row>
    <row r="95" spans="1:61" x14ac:dyDescent="0.25">
      <c r="A95" t="s">
        <v>514</v>
      </c>
      <c r="B95" s="5">
        <v>5</v>
      </c>
      <c r="C95" s="5" t="s">
        <v>8</v>
      </c>
      <c r="D95" s="5">
        <v>1</v>
      </c>
      <c r="E95" s="5" t="s">
        <v>1</v>
      </c>
      <c r="F95" s="2" t="s">
        <v>335</v>
      </c>
      <c r="G95" s="5" t="s">
        <v>245</v>
      </c>
      <c r="H95" s="7">
        <v>83.418999999999997</v>
      </c>
      <c r="I95" s="7">
        <v>6.0952329999999999E-2</v>
      </c>
      <c r="J95" s="5" t="s">
        <v>51</v>
      </c>
      <c r="K95" s="29">
        <v>20095</v>
      </c>
      <c r="L95" s="29">
        <v>191</v>
      </c>
      <c r="M95" s="29">
        <f t="shared" si="17"/>
        <v>0.95048519532221942</v>
      </c>
      <c r="N95" s="29">
        <v>1.4139024390246202E-2</v>
      </c>
      <c r="O95" s="29">
        <v>0.12440144190083935</v>
      </c>
      <c r="P95" s="29">
        <v>60.971877438960163</v>
      </c>
      <c r="Q95" s="29">
        <f t="shared" si="15"/>
        <v>23.727721406465477</v>
      </c>
      <c r="R95" s="29">
        <v>0.67618556026471544</v>
      </c>
      <c r="S95" s="29">
        <f t="shared" si="16"/>
        <v>4.1679211792299609E-2</v>
      </c>
      <c r="T95" s="29">
        <v>0.99328266102598173</v>
      </c>
      <c r="U95" s="29">
        <v>5.1039700000000003</v>
      </c>
      <c r="V95" s="29">
        <v>8</v>
      </c>
      <c r="W95" s="29">
        <v>54</v>
      </c>
      <c r="X95" s="29">
        <v>22.6666666666667</v>
      </c>
      <c r="Y95" s="29">
        <v>76.6666666666667</v>
      </c>
      <c r="Z95" s="29">
        <v>156.5</v>
      </c>
      <c r="AA95" s="2" t="s">
        <v>2280</v>
      </c>
      <c r="AB95" s="34"/>
      <c r="AC95">
        <v>25671</v>
      </c>
      <c r="AD95">
        <v>399.81799999999998</v>
      </c>
      <c r="AE95">
        <v>64.206714000000005</v>
      </c>
      <c r="AF95">
        <v>256.7</v>
      </c>
      <c r="AG95">
        <v>960.89025900000001</v>
      </c>
      <c r="AH95">
        <v>96.089026000000004</v>
      </c>
      <c r="AI95">
        <v>1.5573999999999999E-2</v>
      </c>
      <c r="AJ95">
        <v>1.0638E-2</v>
      </c>
      <c r="AK95">
        <v>0.68303000000000003</v>
      </c>
      <c r="AL95">
        <v>1.3174999999999999E-2</v>
      </c>
      <c r="AM95">
        <v>7.4999999999999997E-3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61" x14ac:dyDescent="0.25">
      <c r="A96" t="s">
        <v>514</v>
      </c>
      <c r="B96" s="5">
        <v>5</v>
      </c>
      <c r="C96" s="5" t="s">
        <v>5</v>
      </c>
      <c r="D96" s="5">
        <v>14</v>
      </c>
      <c r="E96" s="5" t="s">
        <v>1</v>
      </c>
      <c r="F96" s="2" t="s">
        <v>335</v>
      </c>
      <c r="G96" s="5" t="s">
        <v>245</v>
      </c>
      <c r="H96" s="7">
        <v>83.418999999999997</v>
      </c>
      <c r="I96" s="7">
        <v>6.0952329999999999E-2</v>
      </c>
      <c r="J96" s="5" t="s">
        <v>51</v>
      </c>
      <c r="K96" s="29">
        <v>17709</v>
      </c>
      <c r="L96" s="29">
        <v>90</v>
      </c>
      <c r="M96" s="29">
        <f t="shared" si="17"/>
        <v>0.50821616127392855</v>
      </c>
      <c r="N96" s="29">
        <v>2.3604687499994448E-2</v>
      </c>
      <c r="O96" s="29">
        <v>4.8546904156425111E-2</v>
      </c>
      <c r="P96" s="29">
        <v>53.732320356633274</v>
      </c>
      <c r="Q96" s="29">
        <f>ABS(P96-$P$99)</f>
        <v>16.488164324138587</v>
      </c>
      <c r="R96" s="29">
        <v>0.53822190606774156</v>
      </c>
      <c r="S96" s="29">
        <f>ABS(R96-$R$99)</f>
        <v>0.17964286598927348</v>
      </c>
      <c r="T96" s="29">
        <v>0.99328266102598173</v>
      </c>
      <c r="U96" s="29">
        <v>5.1039700000000003</v>
      </c>
      <c r="V96" s="29">
        <v>8</v>
      </c>
      <c r="W96" s="29">
        <v>54</v>
      </c>
      <c r="X96" s="29">
        <v>22.6666666666667</v>
      </c>
      <c r="Y96" s="29">
        <v>76.6666666666667</v>
      </c>
      <c r="Z96" s="29">
        <v>156.5</v>
      </c>
      <c r="AA96" s="2" t="s">
        <v>2280</v>
      </c>
      <c r="AB96" s="34"/>
      <c r="AC96">
        <v>22159</v>
      </c>
      <c r="AD96">
        <v>399.81799999999998</v>
      </c>
      <c r="AE96">
        <v>55.422716999999999</v>
      </c>
      <c r="AF96">
        <v>221.58</v>
      </c>
      <c r="AG96">
        <v>938.40738699999997</v>
      </c>
      <c r="AH96">
        <v>93.840738999999999</v>
      </c>
      <c r="AI96">
        <v>1.8041999999999999E-2</v>
      </c>
      <c r="AJ96">
        <v>1.0024E-2</v>
      </c>
      <c r="AK96">
        <v>0.555585</v>
      </c>
      <c r="AL96">
        <v>1.6275000000000001E-2</v>
      </c>
      <c r="AM96">
        <v>1.2500000000000001E-2</v>
      </c>
      <c r="AN96">
        <v>5</v>
      </c>
      <c r="AO96">
        <v>1.2506E-2</v>
      </c>
      <c r="AP96">
        <v>0.75034100000000004</v>
      </c>
      <c r="AQ96">
        <v>0.56410499999999997</v>
      </c>
      <c r="AR96">
        <v>0.1477</v>
      </c>
      <c r="AS96">
        <v>5.1524E-2</v>
      </c>
      <c r="AT96">
        <v>25</v>
      </c>
      <c r="AU96">
        <v>5.1961519999999997</v>
      </c>
      <c r="AV96">
        <v>6.1539999999999997E-3</v>
      </c>
      <c r="AW96">
        <v>2.8010000000000001E-3</v>
      </c>
      <c r="AX96">
        <v>171.66049699999999</v>
      </c>
      <c r="AY96">
        <v>35.44688</v>
      </c>
      <c r="AZ96">
        <v>962.08473600000002</v>
      </c>
      <c r="BA96">
        <v>404.24765200000002</v>
      </c>
      <c r="BB96">
        <v>5.3008309999999996</v>
      </c>
      <c r="BC96">
        <v>6.9650359999999996</v>
      </c>
      <c r="BD96">
        <v>5.9264710000000003</v>
      </c>
      <c r="BE96">
        <v>1.749636</v>
      </c>
    </row>
    <row r="97" spans="2:58" s="29" customFormat="1" x14ac:dyDescent="0.25">
      <c r="B97" s="5"/>
      <c r="C97" s="5"/>
      <c r="D97" s="5"/>
      <c r="E97" s="5"/>
      <c r="F97" s="2"/>
      <c r="G97" s="5"/>
      <c r="H97" s="7"/>
      <c r="I97" s="7"/>
      <c r="J97" s="5"/>
      <c r="AB97" s="34"/>
      <c r="BF97" s="31"/>
    </row>
    <row r="98" spans="2:58" s="29" customFormat="1" x14ac:dyDescent="0.25">
      <c r="B98" s="5"/>
      <c r="C98" s="5"/>
      <c r="D98" s="5"/>
      <c r="E98" s="5"/>
      <c r="F98" s="2"/>
      <c r="G98" s="5"/>
      <c r="H98" s="7"/>
      <c r="I98" s="7"/>
      <c r="J98" s="5"/>
      <c r="P98" s="10" t="s">
        <v>2140</v>
      </c>
      <c r="Q98" s="10" t="s">
        <v>2141</v>
      </c>
      <c r="R98" s="10" t="s">
        <v>2142</v>
      </c>
      <c r="S98" s="10" t="s">
        <v>2143</v>
      </c>
      <c r="AB98" s="34"/>
      <c r="BF98" s="31"/>
    </row>
    <row r="99" spans="2:58" x14ac:dyDescent="0.25">
      <c r="P99" s="14">
        <f>MEDIAN(P3:P96)</f>
        <v>37.244156032494686</v>
      </c>
      <c r="Q99" s="29">
        <f t="shared" ref="Q99:S99" si="18">MEDIAN(Q3:Q96)</f>
        <v>14.26499095199652</v>
      </c>
      <c r="R99" s="29">
        <f t="shared" si="18"/>
        <v>0.71786477205701504</v>
      </c>
      <c r="S99" s="29">
        <f t="shared" si="18"/>
        <v>0.21777585726633608</v>
      </c>
    </row>
    <row r="100" spans="2:58" s="29" customFormat="1" x14ac:dyDescent="0.25">
      <c r="AB100" s="31"/>
      <c r="BF100" s="31"/>
    </row>
    <row r="101" spans="2:58" x14ac:dyDescent="0.25">
      <c r="L101" s="10"/>
      <c r="M101" s="10"/>
      <c r="O101" s="10" t="s">
        <v>1115</v>
      </c>
      <c r="P101" s="10" t="s">
        <v>1969</v>
      </c>
      <c r="Q101" s="10"/>
    </row>
    <row r="102" spans="2:58" x14ac:dyDescent="0.25">
      <c r="J102" s="10"/>
      <c r="K102" s="29"/>
      <c r="L102" s="10"/>
      <c r="M102" s="10"/>
      <c r="N102" s="29"/>
      <c r="O102" s="10" t="s">
        <v>1639</v>
      </c>
      <c r="P102" s="10" t="s">
        <v>1451</v>
      </c>
      <c r="Q102" s="10"/>
      <c r="R102" s="10" t="s">
        <v>1452</v>
      </c>
      <c r="S102" s="10"/>
      <c r="T102" s="10"/>
      <c r="U102" s="10"/>
      <c r="AB102" s="35"/>
      <c r="AC102" s="10"/>
    </row>
    <row r="103" spans="2:58" x14ac:dyDescent="0.25">
      <c r="K103" s="5"/>
      <c r="L103" s="10"/>
      <c r="M103" s="5"/>
      <c r="N103" s="5">
        <v>1</v>
      </c>
      <c r="O103" s="10" t="s">
        <v>1454</v>
      </c>
      <c r="P103" s="5">
        <f>MEDIAN(P3:P23)</f>
        <v>34.953885043306428</v>
      </c>
      <c r="Q103" s="5"/>
      <c r="R103" s="5">
        <f>MEDIAN(R3:R23)</f>
        <v>0.75420998981953336</v>
      </c>
      <c r="S103" s="5"/>
      <c r="T103" s="5"/>
      <c r="U103" s="5"/>
    </row>
    <row r="104" spans="2:58" x14ac:dyDescent="0.25">
      <c r="L104" s="10"/>
      <c r="M104" s="5"/>
      <c r="N104" s="29">
        <v>2</v>
      </c>
      <c r="O104" s="10" t="s">
        <v>568</v>
      </c>
      <c r="P104" s="5">
        <f>MEDIAN(P24:P41)</f>
        <v>44.740704692270796</v>
      </c>
      <c r="Q104" s="5"/>
      <c r="R104" s="5">
        <f>MEDIAN(R24:R41)</f>
        <v>0.69234439532329772</v>
      </c>
      <c r="S104" s="5"/>
      <c r="T104" s="5"/>
      <c r="U104" s="5"/>
    </row>
    <row r="105" spans="2:58" x14ac:dyDescent="0.25">
      <c r="L105" s="10"/>
      <c r="M105" s="5"/>
      <c r="N105" s="29">
        <v>3</v>
      </c>
      <c r="O105" s="10" t="s">
        <v>569</v>
      </c>
      <c r="P105" s="5">
        <f>MEDIAN(P42:P47)</f>
        <v>34.283264578258283</v>
      </c>
      <c r="Q105" s="5"/>
      <c r="R105" s="5">
        <f>MEDIAN(R42:R47)</f>
        <v>0.38951212087166343</v>
      </c>
      <c r="S105" s="5"/>
      <c r="T105" s="5"/>
      <c r="U105" s="5"/>
    </row>
    <row r="106" spans="2:58" x14ac:dyDescent="0.25">
      <c r="L106" s="10"/>
      <c r="M106" s="5"/>
      <c r="N106" s="29">
        <v>4</v>
      </c>
      <c r="O106" s="10" t="s">
        <v>1455</v>
      </c>
      <c r="P106" s="5">
        <f>MEDIAN(P48:P76)</f>
        <v>22.570829685049063</v>
      </c>
      <c r="Q106" s="5"/>
      <c r="R106" s="5">
        <f>MEDIAN(R48:R76)</f>
        <v>0.90477536539513848</v>
      </c>
      <c r="S106" s="5"/>
      <c r="T106" s="5"/>
      <c r="U106" s="5"/>
    </row>
    <row r="107" spans="2:58" x14ac:dyDescent="0.25">
      <c r="L107" s="10"/>
      <c r="M107" s="5"/>
      <c r="N107" s="29">
        <v>5</v>
      </c>
      <c r="O107" s="10" t="s">
        <v>1456</v>
      </c>
      <c r="P107" s="5">
        <f>MEDIAN(P77:P96)</f>
        <v>39.805444735822661</v>
      </c>
      <c r="Q107" s="5"/>
      <c r="R107" s="5">
        <f>MEDIAN(R77:R96)</f>
        <v>0.60720373316622855</v>
      </c>
      <c r="S107" s="5"/>
      <c r="T107" s="5"/>
      <c r="U107" s="5"/>
    </row>
    <row r="108" spans="2:58" x14ac:dyDescent="0.25">
      <c r="L108" s="29"/>
      <c r="R108" s="29"/>
    </row>
    <row r="109" spans="2:58" x14ac:dyDescent="0.25">
      <c r="L109" s="29"/>
      <c r="R109" s="29"/>
    </row>
    <row r="110" spans="2:58" x14ac:dyDescent="0.25">
      <c r="L110" s="10"/>
      <c r="M110" s="10"/>
      <c r="O110" s="10"/>
      <c r="P110" s="10"/>
      <c r="Q110" s="10"/>
      <c r="R110" s="10"/>
      <c r="S110" s="10"/>
      <c r="T110" s="10"/>
      <c r="U110" s="10"/>
    </row>
    <row r="111" spans="2:58" x14ac:dyDescent="0.25">
      <c r="K111" s="29"/>
      <c r="L111" s="10"/>
      <c r="M111" s="10"/>
      <c r="N111" s="29"/>
      <c r="O111" s="10"/>
      <c r="P111" s="10"/>
      <c r="Q111" s="10"/>
      <c r="R111" s="10"/>
      <c r="S111" s="10"/>
      <c r="T111" s="10"/>
      <c r="U111" s="10"/>
    </row>
    <row r="112" spans="2:58" x14ac:dyDescent="0.25">
      <c r="K112" s="5"/>
      <c r="L112" s="10"/>
      <c r="M112" s="5"/>
      <c r="O112" s="10"/>
      <c r="P112" s="5"/>
      <c r="Q112" s="5"/>
      <c r="R112" s="5"/>
      <c r="S112" s="5"/>
      <c r="T112" s="5"/>
      <c r="U112" s="5"/>
    </row>
    <row r="113" spans="8:21" x14ac:dyDescent="0.25">
      <c r="K113" s="29"/>
      <c r="L113" s="10"/>
      <c r="M113" s="5"/>
      <c r="O113" s="10"/>
      <c r="P113" s="5"/>
      <c r="Q113" s="5"/>
      <c r="R113" s="5"/>
      <c r="S113" s="5"/>
      <c r="T113" s="5"/>
      <c r="U113" s="5"/>
    </row>
    <row r="114" spans="8:21" x14ac:dyDescent="0.25">
      <c r="K114" s="29"/>
      <c r="L114" s="10"/>
      <c r="M114" s="5"/>
      <c r="O114" s="10"/>
      <c r="P114" s="5"/>
      <c r="Q114" s="5"/>
      <c r="R114" s="5"/>
      <c r="S114" s="5"/>
      <c r="T114" s="5"/>
      <c r="U114" s="5"/>
    </row>
    <row r="115" spans="8:21" x14ac:dyDescent="0.25">
      <c r="K115" s="29"/>
      <c r="L115" s="10"/>
      <c r="M115" s="5"/>
      <c r="O115" s="10"/>
      <c r="P115" s="5"/>
      <c r="Q115" s="5"/>
      <c r="R115" s="5"/>
      <c r="S115" s="5"/>
      <c r="T115" s="5"/>
      <c r="U115" s="5"/>
    </row>
    <row r="116" spans="8:21" x14ac:dyDescent="0.25">
      <c r="K116" s="29"/>
      <c r="L116" s="10"/>
      <c r="M116" s="5"/>
      <c r="O116" s="10"/>
      <c r="P116" s="5"/>
      <c r="Q116" s="5"/>
      <c r="R116" s="5"/>
      <c r="S116" s="5"/>
      <c r="T116" s="5"/>
      <c r="U116" s="5"/>
    </row>
    <row r="121" spans="8:21" x14ac:dyDescent="0.25">
      <c r="H121" s="6"/>
      <c r="I121" s="6"/>
      <c r="L121" s="28"/>
      <c r="N121" s="28"/>
      <c r="O121" s="28"/>
      <c r="P121" s="28"/>
      <c r="R121" s="28"/>
    </row>
    <row r="122" spans="8:21" x14ac:dyDescent="0.25">
      <c r="H122" s="6"/>
      <c r="I122" s="6"/>
      <c r="L122" s="28"/>
      <c r="N122" s="28"/>
      <c r="O122" s="28"/>
      <c r="P122" s="28"/>
      <c r="R122" s="28"/>
    </row>
    <row r="123" spans="8:21" x14ac:dyDescent="0.25">
      <c r="H123" s="6"/>
      <c r="I123" s="6"/>
      <c r="K123" s="28"/>
      <c r="L123" s="28"/>
      <c r="N123" s="28"/>
      <c r="O123" s="28"/>
      <c r="P123" s="28"/>
      <c r="R123" s="28"/>
    </row>
    <row r="124" spans="8:21" x14ac:dyDescent="0.25">
      <c r="H124" s="6"/>
      <c r="I124" s="6"/>
      <c r="K124" s="28"/>
      <c r="L124" s="28"/>
      <c r="N124" s="28"/>
      <c r="O124" s="28"/>
      <c r="P124" s="28"/>
      <c r="R124" s="28"/>
    </row>
    <row r="125" spans="8:21" x14ac:dyDescent="0.25">
      <c r="H125" s="6"/>
      <c r="I125" s="6"/>
      <c r="K125" s="28"/>
      <c r="L125" s="28"/>
      <c r="N125" s="28"/>
      <c r="O125" s="28"/>
      <c r="P125" s="28"/>
      <c r="R125" s="28"/>
    </row>
    <row r="126" spans="8:21" x14ac:dyDescent="0.25">
      <c r="H126" s="6"/>
      <c r="I126" s="6"/>
      <c r="K126" s="28"/>
      <c r="L126" s="28"/>
      <c r="N126" s="28"/>
      <c r="O126" s="28"/>
      <c r="P126" s="28"/>
      <c r="R126" s="28"/>
    </row>
    <row r="127" spans="8:21" x14ac:dyDescent="0.25">
      <c r="H127" s="6"/>
      <c r="I127" s="6"/>
      <c r="K127" s="28"/>
      <c r="L127" s="28"/>
      <c r="N127" s="28"/>
      <c r="O127" s="28"/>
      <c r="P127" s="28"/>
      <c r="R127" s="28"/>
    </row>
    <row r="128" spans="8:21" x14ac:dyDescent="0.25">
      <c r="H128" s="6"/>
      <c r="I128" s="6"/>
      <c r="K128" s="28"/>
      <c r="L128" s="28"/>
      <c r="N128" s="28"/>
      <c r="O128" s="28"/>
      <c r="P128" s="28"/>
      <c r="R128" s="28"/>
    </row>
    <row r="129" spans="8:18" x14ac:dyDescent="0.25">
      <c r="H129" s="6"/>
      <c r="I129" s="6"/>
      <c r="K129" s="28"/>
      <c r="L129" s="28"/>
      <c r="N129" s="28"/>
      <c r="O129" s="28"/>
      <c r="P129" s="28"/>
      <c r="R129" s="28"/>
    </row>
    <row r="130" spans="8:18" x14ac:dyDescent="0.25">
      <c r="H130" s="6"/>
      <c r="I130" s="6"/>
      <c r="K130" s="28"/>
      <c r="L130" s="28"/>
      <c r="N130" s="28"/>
      <c r="O130" s="28"/>
      <c r="P130" s="28"/>
      <c r="R130" s="28"/>
    </row>
    <row r="131" spans="8:18" x14ac:dyDescent="0.25">
      <c r="K131" s="28"/>
    </row>
    <row r="132" spans="8:18" x14ac:dyDescent="0.25">
      <c r="K132" s="28"/>
    </row>
    <row r="270" spans="22:27" x14ac:dyDescent="0.25">
      <c r="V270" s="10"/>
      <c r="W270" s="10"/>
      <c r="X270" s="10"/>
      <c r="Y270" s="10"/>
      <c r="Z270" s="10"/>
      <c r="AA270" s="10"/>
    </row>
    <row r="280" spans="22:27" x14ac:dyDescent="0.25">
      <c r="V280" s="10"/>
      <c r="W280" s="10"/>
      <c r="X280" s="10"/>
      <c r="Y280" s="10"/>
      <c r="Z280" s="10"/>
      <c r="AA280" s="10"/>
    </row>
  </sheetData>
  <pageMargins left="0.7" right="0.7" top="0.75" bottom="0.75" header="0.3" footer="0.3"/>
  <pageSetup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I280"/>
  <sheetViews>
    <sheetView workbookViewId="0">
      <pane xSplit="3" ySplit="2" topLeftCell="I129" activePane="bottomRight" state="frozen"/>
      <selection pane="topRight" activeCell="C1" sqref="C1"/>
      <selection pane="bottomLeft" activeCell="A3" sqref="A3"/>
      <selection pane="bottomRight" activeCell="O145" sqref="O145:O150"/>
    </sheetView>
  </sheetViews>
  <sheetFormatPr defaultColWidth="8.85546875" defaultRowHeight="15" x14ac:dyDescent="0.25"/>
  <cols>
    <col min="1" max="1" width="13.28515625" customWidth="1"/>
    <col min="2" max="2" width="10.140625" customWidth="1"/>
    <col min="6" max="6" width="15.28515625" bestFit="1" customWidth="1"/>
    <col min="11" max="11" width="8.85546875" style="15"/>
    <col min="12" max="12" width="10.28515625" style="15" bestFit="1" customWidth="1"/>
    <col min="13" max="13" width="8.85546875" style="29"/>
    <col min="14" max="14" width="8.85546875" style="15"/>
    <col min="15" max="15" width="10.42578125" style="15" customWidth="1"/>
    <col min="16" max="16" width="8.85546875" style="15"/>
    <col min="17" max="17" width="8.85546875" style="29"/>
    <col min="18" max="18" width="8.85546875" style="15"/>
    <col min="19" max="21" width="8.85546875" style="29"/>
    <col min="22" max="27" width="12.85546875" style="29" customWidth="1"/>
    <col min="28" max="28" width="4.28515625" style="31" customWidth="1"/>
    <col min="58" max="58" width="5.42578125" style="31" customWidth="1"/>
  </cols>
  <sheetData>
    <row r="1" spans="1:61" s="10" customFormat="1" x14ac:dyDescent="0.25">
      <c r="K1" s="10" t="s">
        <v>1115</v>
      </c>
      <c r="M1" s="10" t="s">
        <v>2084</v>
      </c>
      <c r="P1" s="10" t="s">
        <v>2084</v>
      </c>
      <c r="R1" s="10" t="s">
        <v>2084</v>
      </c>
      <c r="T1" s="10" t="s">
        <v>2084</v>
      </c>
      <c r="U1" s="10" t="s">
        <v>2084</v>
      </c>
      <c r="V1" s="10" t="s">
        <v>2084</v>
      </c>
      <c r="W1" s="10" t="s">
        <v>2084</v>
      </c>
      <c r="X1" s="10" t="s">
        <v>2084</v>
      </c>
      <c r="Y1" s="10" t="s">
        <v>2084</v>
      </c>
      <c r="Z1" s="10" t="s">
        <v>2084</v>
      </c>
      <c r="AB1" s="35"/>
      <c r="AC1" s="10" t="s">
        <v>1425</v>
      </c>
      <c r="AN1" s="37" t="s">
        <v>554</v>
      </c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5"/>
    </row>
    <row r="2" spans="1:61" ht="75" x14ac:dyDescent="0.25">
      <c r="A2" s="1" t="s">
        <v>154</v>
      </c>
      <c r="B2" s="1" t="s">
        <v>619</v>
      </c>
      <c r="C2" s="1" t="s">
        <v>155</v>
      </c>
      <c r="D2" s="1" t="s">
        <v>156</v>
      </c>
      <c r="E2" s="1" t="s">
        <v>157</v>
      </c>
      <c r="F2" s="1" t="s">
        <v>354</v>
      </c>
      <c r="G2" s="1" t="s">
        <v>355</v>
      </c>
      <c r="H2" s="1" t="s">
        <v>356</v>
      </c>
      <c r="I2" s="1" t="s">
        <v>357</v>
      </c>
      <c r="J2" s="1" t="s">
        <v>158</v>
      </c>
      <c r="K2" s="30" t="s">
        <v>1085</v>
      </c>
      <c r="L2" s="30" t="s">
        <v>1086</v>
      </c>
      <c r="M2" s="30" t="s">
        <v>1122</v>
      </c>
      <c r="N2" s="30" t="s">
        <v>1087</v>
      </c>
      <c r="O2" s="30" t="s">
        <v>1088</v>
      </c>
      <c r="P2" s="30" t="s">
        <v>1089</v>
      </c>
      <c r="Q2" s="30" t="s">
        <v>1728</v>
      </c>
      <c r="R2" s="30" t="s">
        <v>1090</v>
      </c>
      <c r="S2" s="30" t="s">
        <v>1728</v>
      </c>
      <c r="T2" s="30" t="s">
        <v>2092</v>
      </c>
      <c r="U2" s="30" t="s">
        <v>2154</v>
      </c>
      <c r="V2" s="30" t="s">
        <v>2197</v>
      </c>
      <c r="W2" s="30" t="s">
        <v>2198</v>
      </c>
      <c r="X2" s="30" t="s">
        <v>2199</v>
      </c>
      <c r="Y2" s="30" t="s">
        <v>2200</v>
      </c>
      <c r="Z2" s="30" t="s">
        <v>2219</v>
      </c>
      <c r="AA2" s="30" t="s">
        <v>2222</v>
      </c>
      <c r="AC2" s="33" t="s">
        <v>159</v>
      </c>
      <c r="AD2" s="33" t="s">
        <v>160</v>
      </c>
      <c r="AE2" s="33" t="s">
        <v>161</v>
      </c>
      <c r="AF2" s="33" t="s">
        <v>162</v>
      </c>
      <c r="AG2" s="33" t="s">
        <v>163</v>
      </c>
      <c r="AH2" s="33" t="s">
        <v>164</v>
      </c>
      <c r="AI2" s="33" t="s">
        <v>165</v>
      </c>
      <c r="AJ2" s="33" t="s">
        <v>166</v>
      </c>
      <c r="AK2" s="33" t="s">
        <v>167</v>
      </c>
      <c r="AL2" s="33" t="s">
        <v>168</v>
      </c>
      <c r="AM2" s="33" t="s">
        <v>169</v>
      </c>
      <c r="AN2" s="3" t="s">
        <v>170</v>
      </c>
      <c r="AO2" s="3" t="s">
        <v>171</v>
      </c>
      <c r="AP2" s="3" t="s">
        <v>172</v>
      </c>
      <c r="AQ2" s="3" t="s">
        <v>173</v>
      </c>
      <c r="AR2" s="3" t="s">
        <v>174</v>
      </c>
      <c r="AS2" s="3" t="s">
        <v>175</v>
      </c>
      <c r="AT2" s="3" t="s">
        <v>176</v>
      </c>
      <c r="AU2" s="3" t="s">
        <v>177</v>
      </c>
      <c r="AV2" s="3" t="s">
        <v>178</v>
      </c>
      <c r="AW2" s="3" t="s">
        <v>179</v>
      </c>
      <c r="AX2" s="3" t="s">
        <v>180</v>
      </c>
      <c r="AY2" s="3" t="s">
        <v>181</v>
      </c>
      <c r="AZ2" s="3" t="s">
        <v>182</v>
      </c>
      <c r="BA2" s="3" t="s">
        <v>183</v>
      </c>
      <c r="BB2" s="3" t="s">
        <v>184</v>
      </c>
      <c r="BC2" s="3" t="s">
        <v>185</v>
      </c>
      <c r="BD2" s="3" t="s">
        <v>186</v>
      </c>
      <c r="BE2" s="3" t="s">
        <v>187</v>
      </c>
    </row>
    <row r="3" spans="1:61" x14ac:dyDescent="0.25">
      <c r="A3" t="s">
        <v>358</v>
      </c>
      <c r="B3">
        <v>1</v>
      </c>
      <c r="C3" t="s">
        <v>12</v>
      </c>
      <c r="D3">
        <v>5</v>
      </c>
      <c r="E3" t="s">
        <v>1</v>
      </c>
      <c r="F3" t="s">
        <v>335</v>
      </c>
      <c r="G3" t="s">
        <v>245</v>
      </c>
      <c r="H3" s="6">
        <v>-0.68380819999999998</v>
      </c>
      <c r="I3" s="6">
        <v>219.58709500000001</v>
      </c>
      <c r="J3" t="s">
        <v>51</v>
      </c>
      <c r="K3" s="29">
        <v>4252</v>
      </c>
      <c r="L3" s="29">
        <v>76</v>
      </c>
      <c r="M3" s="29">
        <f>L3/K3*100</f>
        <v>1.7873941674506115</v>
      </c>
      <c r="N3" s="29">
        <v>4.715333333333576E-2</v>
      </c>
      <c r="O3" s="29">
        <v>6.5788751319702007E-2</v>
      </c>
      <c r="P3" s="29">
        <v>18.648918040758193</v>
      </c>
      <c r="Q3" s="29">
        <f t="shared" ref="Q3:Q66" si="0">ABS(P3-$P$141)</f>
        <v>7.072143590508194</v>
      </c>
      <c r="R3" s="29">
        <v>0.57270260141411777</v>
      </c>
      <c r="S3" s="29">
        <f t="shared" ref="S3:S66" si="1">ABS(R3-$R$141)</f>
        <v>0.28714598023934246</v>
      </c>
      <c r="T3" s="29">
        <v>1.118441300406769</v>
      </c>
      <c r="U3" s="29">
        <v>5.2336600000000004</v>
      </c>
      <c r="V3" s="29">
        <v>5</v>
      </c>
      <c r="W3" s="29">
        <f>AVERAGE(120,15,35)</f>
        <v>56.666666666666664</v>
      </c>
      <c r="X3" s="29">
        <f>AVERAGE(12,10,14)</f>
        <v>12</v>
      </c>
      <c r="Y3" s="29">
        <f>AVERAGE(132,25,49)</f>
        <v>68.666666666666671</v>
      </c>
      <c r="Z3" s="29">
        <v>23</v>
      </c>
      <c r="AA3" s="29" t="s">
        <v>2276</v>
      </c>
      <c r="AC3">
        <v>5818</v>
      </c>
      <c r="AD3">
        <v>313.99155000000002</v>
      </c>
      <c r="AE3">
        <v>18.529160999999998</v>
      </c>
      <c r="AF3">
        <v>58.17</v>
      </c>
      <c r="AG3">
        <v>126.36700999999999</v>
      </c>
      <c r="AH3">
        <v>12.636701</v>
      </c>
      <c r="AI3">
        <v>5.3955999999999997E-2</v>
      </c>
      <c r="AJ3">
        <v>3.0761E-2</v>
      </c>
      <c r="AK3">
        <v>0.57010700000000003</v>
      </c>
      <c r="AL3">
        <v>4.82E-2</v>
      </c>
      <c r="AM3">
        <v>4.2500000000000003E-2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61" x14ac:dyDescent="0.25">
      <c r="A4" t="s">
        <v>358</v>
      </c>
      <c r="B4">
        <v>1</v>
      </c>
      <c r="C4" t="s">
        <v>13</v>
      </c>
      <c r="D4">
        <v>11</v>
      </c>
      <c r="E4" t="s">
        <v>1</v>
      </c>
      <c r="F4" t="s">
        <v>335</v>
      </c>
      <c r="G4" t="s">
        <v>245</v>
      </c>
      <c r="H4" s="6">
        <v>-0.68380819999999998</v>
      </c>
      <c r="I4" s="6">
        <v>219.58709500000001</v>
      </c>
      <c r="J4" t="s">
        <v>51</v>
      </c>
      <c r="K4" s="29">
        <v>5850</v>
      </c>
      <c r="L4" s="29">
        <v>428</v>
      </c>
      <c r="M4" s="29">
        <f t="shared" ref="M4:M67" si="2">L4/K4*100</f>
        <v>7.316239316239316</v>
      </c>
      <c r="N4" s="29">
        <v>3.874367469879518E-2</v>
      </c>
      <c r="O4" s="29">
        <v>0.3640310906356844</v>
      </c>
      <c r="P4" s="29">
        <v>25.657613014683783</v>
      </c>
      <c r="Q4" s="29">
        <f t="shared" si="0"/>
        <v>6.34486165826047E-2</v>
      </c>
      <c r="R4" s="29">
        <v>0.96553195224605171</v>
      </c>
      <c r="S4" s="29">
        <f t="shared" si="1"/>
        <v>0.10568337059259147</v>
      </c>
      <c r="T4" s="29">
        <v>1.0837204419436191</v>
      </c>
      <c r="U4" s="29">
        <v>5.2336600000000004</v>
      </c>
      <c r="V4" s="29">
        <v>5</v>
      </c>
      <c r="W4" s="29">
        <f>AVERAGE(120,15,35)</f>
        <v>56.666666666666664</v>
      </c>
      <c r="X4" s="29">
        <f>AVERAGE(12,10,14)</f>
        <v>12</v>
      </c>
      <c r="Y4" s="29">
        <f>AVERAGE(132,25,49)</f>
        <v>68.666666666666671</v>
      </c>
      <c r="Z4" s="29">
        <v>23</v>
      </c>
      <c r="AA4" s="29" t="s">
        <v>2276</v>
      </c>
      <c r="AC4">
        <v>8122</v>
      </c>
      <c r="AD4">
        <v>313.99155000000002</v>
      </c>
      <c r="AE4">
        <v>25.866938000000001</v>
      </c>
      <c r="AF4">
        <v>81.19</v>
      </c>
      <c r="AG4">
        <v>199.09790000000001</v>
      </c>
      <c r="AH4">
        <v>19.909790000000001</v>
      </c>
      <c r="AI4">
        <v>3.8650999999999998E-2</v>
      </c>
      <c r="AJ4">
        <v>3.8019999999999998E-2</v>
      </c>
      <c r="AK4">
        <v>0.98365800000000003</v>
      </c>
      <c r="AL4">
        <v>2.8025000000000001E-2</v>
      </c>
      <c r="AM4">
        <v>1.7500000000000002E-2</v>
      </c>
      <c r="AN4">
        <v>7</v>
      </c>
      <c r="AO4">
        <v>2.2294000000000001E-2</v>
      </c>
      <c r="AP4">
        <v>1.3376159999999999</v>
      </c>
      <c r="AQ4">
        <v>2.1423290000000001</v>
      </c>
      <c r="AR4">
        <v>0.34418599999999999</v>
      </c>
      <c r="AS4">
        <v>0.25850099999999998</v>
      </c>
      <c r="AT4">
        <v>24.857143000000001</v>
      </c>
      <c r="AU4">
        <v>14.792211999999999</v>
      </c>
      <c r="AV4">
        <v>1.4427000000000001E-2</v>
      </c>
      <c r="AW4">
        <v>7.6239999999999997E-3</v>
      </c>
      <c r="AX4">
        <v>188.45558500000001</v>
      </c>
      <c r="AY4">
        <v>213.664491</v>
      </c>
      <c r="AZ4">
        <v>679.77951399999995</v>
      </c>
      <c r="BA4">
        <v>456.86129899999997</v>
      </c>
      <c r="BB4">
        <v>38.414541999999997</v>
      </c>
      <c r="BC4">
        <v>68.193601999999998</v>
      </c>
      <c r="BD4">
        <v>5.8719830000000002</v>
      </c>
      <c r="BE4">
        <v>1.462494</v>
      </c>
    </row>
    <row r="5" spans="1:61" x14ac:dyDescent="0.25">
      <c r="A5" t="s">
        <v>358</v>
      </c>
      <c r="B5">
        <v>1</v>
      </c>
      <c r="C5" t="s">
        <v>4</v>
      </c>
      <c r="D5">
        <v>12</v>
      </c>
      <c r="E5" t="s">
        <v>1</v>
      </c>
      <c r="F5" t="s">
        <v>335</v>
      </c>
      <c r="G5" t="s">
        <v>245</v>
      </c>
      <c r="H5" s="6">
        <v>-0.68380819999999998</v>
      </c>
      <c r="I5" s="6">
        <v>219.58709500000001</v>
      </c>
      <c r="J5" t="s">
        <v>51</v>
      </c>
      <c r="K5" s="29">
        <v>3944</v>
      </c>
      <c r="L5" s="29">
        <v>25</v>
      </c>
      <c r="M5" s="29">
        <f t="shared" si="2"/>
        <v>0.6338742393509128</v>
      </c>
      <c r="N5" s="29">
        <v>3.6225000000003338E-2</v>
      </c>
      <c r="O5" s="29">
        <v>2.63155005278808E-2</v>
      </c>
      <c r="P5" s="29">
        <v>17.298055680326978</v>
      </c>
      <c r="Q5" s="29">
        <f t="shared" si="0"/>
        <v>8.4230059509394088</v>
      </c>
      <c r="R5" s="29">
        <v>0.7109424517081312</v>
      </c>
      <c r="S5" s="29">
        <f t="shared" si="1"/>
        <v>0.14890612994532904</v>
      </c>
      <c r="T5" s="29">
        <v>1.040795996655772</v>
      </c>
      <c r="U5" s="29">
        <v>5.2336600000000004</v>
      </c>
      <c r="V5" s="29">
        <v>5</v>
      </c>
      <c r="W5" s="29">
        <f t="shared" ref="W5:W35" si="3">AVERAGE(120,15,35)</f>
        <v>56.666666666666664</v>
      </c>
      <c r="X5" s="29">
        <f t="shared" ref="X5:X35" si="4">AVERAGE(12,10,14)</f>
        <v>12</v>
      </c>
      <c r="Y5" s="29">
        <f t="shared" ref="Y5:Y35" si="5">AVERAGE(132,25,49)</f>
        <v>68.666666666666671</v>
      </c>
      <c r="Z5" s="29">
        <v>23</v>
      </c>
      <c r="AA5" s="29" t="s">
        <v>2276</v>
      </c>
      <c r="AC5">
        <v>5401</v>
      </c>
      <c r="AD5">
        <v>313.99155000000002</v>
      </c>
      <c r="AE5">
        <v>17.2011</v>
      </c>
      <c r="AF5">
        <v>53.91</v>
      </c>
      <c r="AG5">
        <v>114.977745</v>
      </c>
      <c r="AH5">
        <v>11.497775000000001</v>
      </c>
      <c r="AI5">
        <v>5.8127999999999999E-2</v>
      </c>
      <c r="AJ5">
        <v>4.6306E-2</v>
      </c>
      <c r="AK5">
        <v>0.79662699999999997</v>
      </c>
      <c r="AL5">
        <v>5.015E-2</v>
      </c>
      <c r="AM5">
        <v>4.7500000000000001E-2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61" x14ac:dyDescent="0.25">
      <c r="A6" t="s">
        <v>358</v>
      </c>
      <c r="B6">
        <v>1</v>
      </c>
      <c r="C6" t="s">
        <v>28</v>
      </c>
      <c r="D6">
        <v>15</v>
      </c>
      <c r="E6" t="s">
        <v>1</v>
      </c>
      <c r="F6" t="s">
        <v>335</v>
      </c>
      <c r="G6" t="s">
        <v>245</v>
      </c>
      <c r="H6" s="6">
        <v>-0.68380819999999998</v>
      </c>
      <c r="I6" s="6">
        <v>219.58709500000001</v>
      </c>
      <c r="J6" t="s">
        <v>51</v>
      </c>
      <c r="K6" s="29">
        <v>2961</v>
      </c>
      <c r="L6" s="29">
        <v>506</v>
      </c>
      <c r="M6" s="29">
        <f t="shared" si="2"/>
        <v>17.088821344140491</v>
      </c>
      <c r="N6" s="29">
        <v>7.4741761363636319E-2</v>
      </c>
      <c r="O6" s="29">
        <v>0.3859606744089184</v>
      </c>
      <c r="P6" s="29">
        <v>12.986699510509176</v>
      </c>
      <c r="Q6" s="29">
        <f t="shared" si="0"/>
        <v>12.734362120757211</v>
      </c>
      <c r="R6" s="29">
        <v>1.2141512569045654</v>
      </c>
      <c r="S6" s="29">
        <f t="shared" si="1"/>
        <v>0.35430267525110515</v>
      </c>
      <c r="T6" s="29">
        <v>0.78879199587430904</v>
      </c>
      <c r="U6" s="29">
        <v>5.2336600000000004</v>
      </c>
      <c r="V6" s="29">
        <v>5</v>
      </c>
      <c r="W6" s="29">
        <f t="shared" si="3"/>
        <v>56.666666666666664</v>
      </c>
      <c r="X6" s="29">
        <f t="shared" si="4"/>
        <v>12</v>
      </c>
      <c r="Y6" s="29">
        <f t="shared" si="5"/>
        <v>68.666666666666671</v>
      </c>
      <c r="Z6" s="29">
        <v>23</v>
      </c>
      <c r="AA6" s="29" t="s">
        <v>2276</v>
      </c>
      <c r="AC6">
        <v>4077</v>
      </c>
      <c r="AD6">
        <v>313.99155000000002</v>
      </c>
      <c r="AE6">
        <v>12.984425999999999</v>
      </c>
      <c r="AF6">
        <v>40.299999999999997</v>
      </c>
      <c r="AG6">
        <v>67.221350999999999</v>
      </c>
      <c r="AH6">
        <v>6.7221349999999997</v>
      </c>
      <c r="AI6">
        <v>7.6996999999999996E-2</v>
      </c>
      <c r="AJ6">
        <v>0.10002999999999999</v>
      </c>
      <c r="AK6">
        <v>1.299145</v>
      </c>
      <c r="AL6">
        <v>4.6475000000000002E-2</v>
      </c>
      <c r="AM6">
        <v>1.7500000000000002E-2</v>
      </c>
      <c r="AN6">
        <v>7</v>
      </c>
      <c r="AO6">
        <v>2.2294000000000001E-2</v>
      </c>
      <c r="AP6">
        <v>1.3376159999999999</v>
      </c>
      <c r="AQ6">
        <v>11.062055000000001</v>
      </c>
      <c r="AR6">
        <v>1.613121</v>
      </c>
      <c r="AS6">
        <v>1.125991</v>
      </c>
      <c r="AT6">
        <v>64.428571000000005</v>
      </c>
      <c r="AU6">
        <v>51.123565999999997</v>
      </c>
      <c r="AV6">
        <v>2.5432E-2</v>
      </c>
      <c r="AW6">
        <v>1.7332E-2</v>
      </c>
      <c r="AX6">
        <v>38.009360000000001</v>
      </c>
      <c r="AY6">
        <v>5.6478080000000004</v>
      </c>
      <c r="AZ6">
        <v>672.96451100000002</v>
      </c>
      <c r="BA6">
        <v>374.67206599999997</v>
      </c>
      <c r="BB6">
        <v>8.8407169999999997</v>
      </c>
      <c r="BC6">
        <v>7.7865580000000003</v>
      </c>
      <c r="BD6">
        <v>13.870151999999999</v>
      </c>
      <c r="BE6">
        <v>1.8633900000000001</v>
      </c>
    </row>
    <row r="7" spans="1:61" x14ac:dyDescent="0.25">
      <c r="A7" t="s">
        <v>358</v>
      </c>
      <c r="B7">
        <v>1</v>
      </c>
      <c r="C7" t="s">
        <v>34</v>
      </c>
      <c r="D7">
        <v>15</v>
      </c>
      <c r="E7" t="s">
        <v>7</v>
      </c>
      <c r="F7" t="s">
        <v>335</v>
      </c>
      <c r="G7" t="s">
        <v>245</v>
      </c>
      <c r="H7" s="6">
        <v>-0.68380819999999998</v>
      </c>
      <c r="I7" s="6">
        <v>219.58709500000001</v>
      </c>
      <c r="J7" t="s">
        <v>51</v>
      </c>
      <c r="K7" s="29">
        <v>5190</v>
      </c>
      <c r="L7" s="29">
        <v>455</v>
      </c>
      <c r="M7" s="29">
        <f t="shared" si="2"/>
        <v>8.7668593448940264</v>
      </c>
      <c r="N7" s="29">
        <v>4.6660060975610332E-2</v>
      </c>
      <c r="O7" s="29">
        <v>0.35964517388103762</v>
      </c>
      <c r="P7" s="29">
        <v>22.762907956616893</v>
      </c>
      <c r="Q7" s="29">
        <f t="shared" si="0"/>
        <v>2.9581536746494947</v>
      </c>
      <c r="R7" s="29">
        <v>1.0995568074548812</v>
      </c>
      <c r="S7" s="29">
        <f t="shared" si="1"/>
        <v>0.23970822580142093</v>
      </c>
      <c r="T7" s="29">
        <v>0.88882477110713776</v>
      </c>
      <c r="U7" s="29">
        <v>5.2336600000000004</v>
      </c>
      <c r="V7" s="29">
        <v>5</v>
      </c>
      <c r="W7" s="29">
        <f t="shared" si="3"/>
        <v>56.666666666666664</v>
      </c>
      <c r="X7" s="29">
        <f t="shared" si="4"/>
        <v>12</v>
      </c>
      <c r="Y7" s="29">
        <f t="shared" si="5"/>
        <v>68.666666666666671</v>
      </c>
      <c r="Z7" s="29">
        <v>23</v>
      </c>
      <c r="AA7" s="29" t="s">
        <v>2276</v>
      </c>
      <c r="AC7">
        <v>7149</v>
      </c>
      <c r="AD7">
        <v>313.99155000000002</v>
      </c>
      <c r="AE7">
        <v>22.768128999999998</v>
      </c>
      <c r="AF7">
        <v>71.37</v>
      </c>
      <c r="AG7">
        <v>170.21690000000001</v>
      </c>
      <c r="AH7">
        <v>17.02169</v>
      </c>
      <c r="AI7">
        <v>4.3903999999999999E-2</v>
      </c>
      <c r="AJ7">
        <v>5.0414E-2</v>
      </c>
      <c r="AK7">
        <v>1.1482680000000001</v>
      </c>
      <c r="AL7">
        <v>3.0099999999999998E-2</v>
      </c>
      <c r="AM7">
        <v>1.2500000000000001E-2</v>
      </c>
      <c r="AN7">
        <v>3</v>
      </c>
      <c r="AO7">
        <v>9.554E-3</v>
      </c>
      <c r="AP7">
        <v>0.573264</v>
      </c>
      <c r="AQ7">
        <v>1.300881</v>
      </c>
      <c r="AR7">
        <v>0.397117</v>
      </c>
      <c r="AS7">
        <v>5.6049999999999997E-3</v>
      </c>
      <c r="AT7">
        <v>31</v>
      </c>
      <c r="AU7">
        <v>7</v>
      </c>
      <c r="AV7">
        <v>1.3237000000000001E-2</v>
      </c>
      <c r="AW7">
        <v>7.0340000000000003E-3</v>
      </c>
      <c r="AX7">
        <v>75.398732999999993</v>
      </c>
      <c r="AY7">
        <v>16.52732</v>
      </c>
      <c r="AZ7">
        <v>320.59485599999999</v>
      </c>
      <c r="BA7">
        <v>166.38142500000001</v>
      </c>
      <c r="BB7">
        <v>26.366325</v>
      </c>
      <c r="BC7">
        <v>37.125827999999998</v>
      </c>
      <c r="BD7">
        <v>8.2427919999999997</v>
      </c>
      <c r="BE7">
        <v>0.76376299999999997</v>
      </c>
    </row>
    <row r="8" spans="1:61" x14ac:dyDescent="0.25">
      <c r="A8" t="s">
        <v>359</v>
      </c>
      <c r="B8">
        <v>1</v>
      </c>
      <c r="C8" t="s">
        <v>15</v>
      </c>
      <c r="D8">
        <v>6</v>
      </c>
      <c r="E8" t="s">
        <v>1</v>
      </c>
      <c r="F8" t="s">
        <v>335</v>
      </c>
      <c r="G8" t="s">
        <v>245</v>
      </c>
      <c r="H8" s="6">
        <v>-0.68380819999999998</v>
      </c>
      <c r="I8" s="6">
        <v>219.58709500000001</v>
      </c>
      <c r="J8" t="s">
        <v>51</v>
      </c>
      <c r="K8" s="29">
        <v>1976</v>
      </c>
      <c r="L8" s="29">
        <v>675</v>
      </c>
      <c r="M8" s="29">
        <f t="shared" si="2"/>
        <v>34.159919028340077</v>
      </c>
      <c r="N8" s="29">
        <v>0.17442888349514535</v>
      </c>
      <c r="O8" s="29">
        <v>0.35104645886765956</v>
      </c>
      <c r="P8" s="29">
        <v>6.7346388613834502</v>
      </c>
      <c r="Q8" s="29">
        <f t="shared" si="0"/>
        <v>18.986422769882935</v>
      </c>
      <c r="R8" s="29">
        <v>1.4187098088816177</v>
      </c>
      <c r="S8" s="29">
        <f t="shared" si="1"/>
        <v>0.55886122722815745</v>
      </c>
      <c r="T8" s="29">
        <v>1.0202023633849289</v>
      </c>
      <c r="U8" s="29">
        <v>5.2336600000000004</v>
      </c>
      <c r="V8" s="29">
        <v>5</v>
      </c>
      <c r="W8" s="29">
        <f t="shared" si="3"/>
        <v>56.666666666666664</v>
      </c>
      <c r="X8" s="29">
        <f t="shared" si="4"/>
        <v>12</v>
      </c>
      <c r="Y8" s="29">
        <f t="shared" si="5"/>
        <v>68.666666666666671</v>
      </c>
      <c r="Z8" s="29">
        <v>23</v>
      </c>
      <c r="AA8" s="29" t="s">
        <v>2276</v>
      </c>
      <c r="AC8">
        <v>2277</v>
      </c>
      <c r="AD8">
        <v>330.29057499999999</v>
      </c>
      <c r="AE8">
        <v>6.8939300000000001</v>
      </c>
      <c r="AF8">
        <v>21.53</v>
      </c>
      <c r="AG8">
        <v>33.068249000000002</v>
      </c>
      <c r="AH8">
        <v>3.3068249999999999</v>
      </c>
      <c r="AI8">
        <v>0.14449600000000001</v>
      </c>
      <c r="AJ8">
        <v>0.208264</v>
      </c>
      <c r="AK8">
        <v>1.441309</v>
      </c>
      <c r="AL8">
        <v>6.1225000000000002E-2</v>
      </c>
      <c r="AM8">
        <v>3.2500000000000001E-2</v>
      </c>
      <c r="AN8">
        <v>12</v>
      </c>
      <c r="AO8">
        <v>3.6332000000000003E-2</v>
      </c>
      <c r="AP8">
        <v>2.1798989999999998</v>
      </c>
      <c r="AQ8">
        <v>10.232761999999999</v>
      </c>
      <c r="AR8">
        <v>0.55012700000000003</v>
      </c>
      <c r="AS8">
        <v>0.32523800000000003</v>
      </c>
      <c r="AT8">
        <v>19.416667</v>
      </c>
      <c r="AU8">
        <v>9.9403520000000007</v>
      </c>
      <c r="AV8">
        <v>2.9871000000000002E-2</v>
      </c>
      <c r="AW8">
        <v>2.0656000000000001E-2</v>
      </c>
      <c r="AX8">
        <v>35.727314999999997</v>
      </c>
      <c r="AY8">
        <v>8.2204639999999998</v>
      </c>
      <c r="AZ8">
        <v>93.135981000000001</v>
      </c>
      <c r="BA8">
        <v>34.029964</v>
      </c>
      <c r="BB8">
        <v>18.68</v>
      </c>
      <c r="BC8">
        <v>18.467734</v>
      </c>
      <c r="BD8">
        <v>8.0985449999999997</v>
      </c>
      <c r="BE8">
        <v>1.9148540000000001</v>
      </c>
    </row>
    <row r="9" spans="1:61" x14ac:dyDescent="0.25">
      <c r="A9" t="s">
        <v>359</v>
      </c>
      <c r="B9">
        <v>1</v>
      </c>
      <c r="C9" t="s">
        <v>17</v>
      </c>
      <c r="D9">
        <v>8</v>
      </c>
      <c r="E9" t="s">
        <v>1</v>
      </c>
      <c r="F9" t="s">
        <v>335</v>
      </c>
      <c r="G9" t="s">
        <v>245</v>
      </c>
      <c r="H9" s="6">
        <v>-0.68380819999999998</v>
      </c>
      <c r="I9" s="6">
        <v>219.58709500000001</v>
      </c>
      <c r="J9" t="s">
        <v>52</v>
      </c>
      <c r="K9" s="29">
        <v>7796</v>
      </c>
      <c r="L9" s="29">
        <v>1417</v>
      </c>
      <c r="M9" s="29">
        <f t="shared" si="2"/>
        <v>18.175987685992816</v>
      </c>
      <c r="N9" s="29">
        <v>5.7561899038462476E-2</v>
      </c>
      <c r="O9" s="29">
        <v>0.70890935382983689</v>
      </c>
      <c r="P9" s="29">
        <v>26.570467896429847</v>
      </c>
      <c r="Q9" s="29">
        <f t="shared" si="0"/>
        <v>0.8494062651634593</v>
      </c>
      <c r="R9" s="29">
        <v>1.4315852188564522</v>
      </c>
      <c r="S9" s="29">
        <f t="shared" si="1"/>
        <v>0.57173663720299195</v>
      </c>
      <c r="T9" s="29">
        <v>0.93252186339643117</v>
      </c>
      <c r="U9" s="29">
        <v>5.2336600000000004</v>
      </c>
      <c r="V9" s="29">
        <v>5</v>
      </c>
      <c r="W9" s="29">
        <f t="shared" si="3"/>
        <v>56.666666666666664</v>
      </c>
      <c r="X9" s="29">
        <f t="shared" si="4"/>
        <v>12</v>
      </c>
      <c r="Y9" s="29">
        <f t="shared" si="5"/>
        <v>68.666666666666671</v>
      </c>
      <c r="Z9" s="29">
        <v>23</v>
      </c>
      <c r="AA9" s="29" t="s">
        <v>2276</v>
      </c>
      <c r="AC9">
        <v>8592</v>
      </c>
      <c r="AD9">
        <v>330.29057499999999</v>
      </c>
      <c r="AE9">
        <v>26.013458</v>
      </c>
      <c r="AF9">
        <v>85.75</v>
      </c>
      <c r="AG9">
        <v>237.58780999999999</v>
      </c>
      <c r="AH9">
        <v>23.758780999999999</v>
      </c>
      <c r="AI9">
        <v>3.8436999999999999E-2</v>
      </c>
      <c r="AJ9">
        <v>5.7889999999999997E-2</v>
      </c>
      <c r="AK9">
        <v>1.5060910000000001</v>
      </c>
      <c r="AL9">
        <v>2.2749999999999999E-2</v>
      </c>
      <c r="AM9">
        <v>1.2500000000000001E-2</v>
      </c>
      <c r="AN9">
        <v>18</v>
      </c>
      <c r="AO9">
        <v>5.4496999999999997E-2</v>
      </c>
      <c r="AP9">
        <v>3.2698480000000001</v>
      </c>
      <c r="AQ9">
        <v>7.472067</v>
      </c>
      <c r="AR9">
        <v>0.46102599999999999</v>
      </c>
      <c r="AS9">
        <v>0.17585799999999999</v>
      </c>
      <c r="AT9">
        <v>35.666666999999997</v>
      </c>
      <c r="AU9">
        <v>13.516874</v>
      </c>
      <c r="AV9">
        <v>1.3299E-2</v>
      </c>
      <c r="AW9">
        <v>6.8710000000000004E-3</v>
      </c>
      <c r="AX9">
        <v>76.753065000000007</v>
      </c>
      <c r="AY9">
        <v>12.750419000000001</v>
      </c>
      <c r="AZ9">
        <v>244.963371</v>
      </c>
      <c r="BA9">
        <v>55.773592999999998</v>
      </c>
      <c r="BB9">
        <v>16.107731999999999</v>
      </c>
      <c r="BC9">
        <v>18.760482</v>
      </c>
      <c r="BD9">
        <v>7.8024079999999998</v>
      </c>
      <c r="BE9">
        <v>1.732051</v>
      </c>
    </row>
    <row r="10" spans="1:61" x14ac:dyDescent="0.25">
      <c r="A10" t="s">
        <v>359</v>
      </c>
      <c r="B10">
        <v>1</v>
      </c>
      <c r="C10" t="s">
        <v>0</v>
      </c>
      <c r="D10">
        <v>10</v>
      </c>
      <c r="E10" t="s">
        <v>1</v>
      </c>
      <c r="F10" t="s">
        <v>335</v>
      </c>
      <c r="G10" t="s">
        <v>245</v>
      </c>
      <c r="H10" s="6">
        <v>-0.68380819999999998</v>
      </c>
      <c r="I10" s="6">
        <v>219.58709500000001</v>
      </c>
      <c r="J10" t="s">
        <v>51</v>
      </c>
      <c r="K10" s="29">
        <v>5910</v>
      </c>
      <c r="L10" s="29">
        <v>93</v>
      </c>
      <c r="M10" s="29">
        <f t="shared" si="2"/>
        <v>1.5736040609137056</v>
      </c>
      <c r="N10" s="29">
        <v>8.8490384615381085E-2</v>
      </c>
      <c r="O10" s="29">
        <v>4.4306834614364805E-2</v>
      </c>
      <c r="P10" s="29">
        <v>20.142568659299691</v>
      </c>
      <c r="Q10" s="29">
        <f t="shared" si="0"/>
        <v>5.5784929719666962</v>
      </c>
      <c r="R10" s="29">
        <v>0.67068160920334374</v>
      </c>
      <c r="S10" s="29">
        <f t="shared" si="1"/>
        <v>0.18916697245011649</v>
      </c>
      <c r="T10" s="29">
        <v>0.77534235766210347</v>
      </c>
      <c r="U10" s="29">
        <v>5.2336600000000004</v>
      </c>
      <c r="V10" s="29">
        <v>5</v>
      </c>
      <c r="W10" s="29">
        <f t="shared" si="3"/>
        <v>56.666666666666664</v>
      </c>
      <c r="X10" s="29">
        <f t="shared" si="4"/>
        <v>12</v>
      </c>
      <c r="Y10" s="29">
        <f t="shared" si="5"/>
        <v>68.666666666666671</v>
      </c>
      <c r="Z10" s="29">
        <v>23</v>
      </c>
      <c r="AA10" s="29" t="s">
        <v>2276</v>
      </c>
      <c r="AC10">
        <v>6681</v>
      </c>
      <c r="AD10">
        <v>330.29057499999999</v>
      </c>
      <c r="AE10">
        <v>20.227643</v>
      </c>
      <c r="AF10">
        <v>66.8</v>
      </c>
      <c r="AG10">
        <v>149.31081699999999</v>
      </c>
      <c r="AH10">
        <v>14.931082</v>
      </c>
      <c r="AI10">
        <v>4.9435E-2</v>
      </c>
      <c r="AJ10">
        <v>3.3477E-2</v>
      </c>
      <c r="AK10">
        <v>0.677203</v>
      </c>
      <c r="AL10">
        <v>4.0825E-2</v>
      </c>
      <c r="AM10">
        <v>3.2500000000000001E-2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61" x14ac:dyDescent="0.25">
      <c r="A11" t="s">
        <v>359</v>
      </c>
      <c r="B11">
        <v>1</v>
      </c>
      <c r="C11" t="s">
        <v>30</v>
      </c>
      <c r="D11">
        <v>10</v>
      </c>
      <c r="E11" t="s">
        <v>7</v>
      </c>
      <c r="F11" t="s">
        <v>335</v>
      </c>
      <c r="G11" t="s">
        <v>245</v>
      </c>
      <c r="H11" s="6">
        <v>-0.68380819999999998</v>
      </c>
      <c r="I11" s="6">
        <v>219.58709500000001</v>
      </c>
      <c r="J11" t="s">
        <v>51</v>
      </c>
      <c r="K11" s="29">
        <v>1748</v>
      </c>
      <c r="L11" s="29">
        <v>601</v>
      </c>
      <c r="M11" s="29">
        <f t="shared" si="2"/>
        <v>34.382151029748279</v>
      </c>
      <c r="N11" s="29">
        <v>0.23880738636363727</v>
      </c>
      <c r="O11" s="29">
        <v>0.29992318815877711</v>
      </c>
      <c r="P11" s="29">
        <v>5.9575651466084363</v>
      </c>
      <c r="Q11" s="29">
        <f t="shared" si="0"/>
        <v>19.763496484657949</v>
      </c>
      <c r="R11" s="29">
        <v>1.7438616767276802</v>
      </c>
      <c r="S11" s="29">
        <f t="shared" si="1"/>
        <v>0.88401309507421999</v>
      </c>
      <c r="T11" s="29">
        <v>0.85542610721362811</v>
      </c>
      <c r="U11" s="29">
        <v>5.2336600000000004</v>
      </c>
      <c r="V11" s="29">
        <v>5</v>
      </c>
      <c r="W11" s="29">
        <f t="shared" si="3"/>
        <v>56.666666666666664</v>
      </c>
      <c r="X11" s="29">
        <f t="shared" si="4"/>
        <v>12</v>
      </c>
      <c r="Y11" s="29">
        <f t="shared" si="5"/>
        <v>68.666666666666671</v>
      </c>
      <c r="Z11" s="29">
        <v>23</v>
      </c>
      <c r="AA11" s="29" t="s">
        <v>2276</v>
      </c>
      <c r="AC11">
        <v>1974</v>
      </c>
      <c r="AD11">
        <v>330.29057499999999</v>
      </c>
      <c r="AE11">
        <v>5.9765560000000004</v>
      </c>
      <c r="AF11">
        <v>18.489999999999998</v>
      </c>
      <c r="AG11">
        <v>26.342549000000002</v>
      </c>
      <c r="AH11">
        <v>2.634255</v>
      </c>
      <c r="AI11">
        <v>0.166603</v>
      </c>
      <c r="AJ11">
        <v>0.29453299999999999</v>
      </c>
      <c r="AK11">
        <v>1.7678750000000001</v>
      </c>
      <c r="AL11">
        <v>7.4325000000000002E-2</v>
      </c>
      <c r="AM11">
        <v>4.2500000000000003E-2</v>
      </c>
      <c r="AN11">
        <v>16</v>
      </c>
      <c r="AO11">
        <v>4.8441999999999999E-2</v>
      </c>
      <c r="AP11">
        <v>2.9065319999999999</v>
      </c>
      <c r="AQ11">
        <v>25.177305</v>
      </c>
      <c r="AR11">
        <v>1.5453159999999999</v>
      </c>
      <c r="AS11">
        <v>0.65647800000000001</v>
      </c>
      <c r="AT11">
        <v>31.0625</v>
      </c>
      <c r="AU11">
        <v>10.40813</v>
      </c>
      <c r="AV11">
        <v>5.1402999999999997E-2</v>
      </c>
      <c r="AW11">
        <v>2.8590999999999998E-2</v>
      </c>
      <c r="AX11">
        <v>20.621226</v>
      </c>
      <c r="AY11">
        <v>4.6026350000000003</v>
      </c>
      <c r="AZ11">
        <v>68.828985000000003</v>
      </c>
      <c r="BA11">
        <v>23.62284</v>
      </c>
      <c r="BB11">
        <v>19.919038</v>
      </c>
      <c r="BC11">
        <v>36.625875999999998</v>
      </c>
      <c r="BD11">
        <v>8.0844590000000007</v>
      </c>
      <c r="BE11">
        <v>2.8087170000000001</v>
      </c>
    </row>
    <row r="12" spans="1:61" x14ac:dyDescent="0.25">
      <c r="A12" t="s">
        <v>359</v>
      </c>
      <c r="B12">
        <v>1</v>
      </c>
      <c r="C12" t="s">
        <v>13</v>
      </c>
      <c r="D12">
        <v>11</v>
      </c>
      <c r="E12" t="s">
        <v>1</v>
      </c>
      <c r="F12" t="s">
        <v>335</v>
      </c>
      <c r="G12" t="s">
        <v>245</v>
      </c>
      <c r="H12" s="6">
        <v>-0.68380819999999998</v>
      </c>
      <c r="I12" s="6">
        <v>219.58709500000001</v>
      </c>
      <c r="J12" t="s">
        <v>51</v>
      </c>
      <c r="K12" s="29">
        <v>9880</v>
      </c>
      <c r="L12" s="29">
        <v>655</v>
      </c>
      <c r="M12" s="29">
        <f t="shared" si="2"/>
        <v>6.6295546558704457</v>
      </c>
      <c r="N12" s="29">
        <v>3.060679999999916E-2</v>
      </c>
      <c r="O12" s="29">
        <v>0.42602725590735385</v>
      </c>
      <c r="P12" s="29">
        <v>33.673194306917253</v>
      </c>
      <c r="Q12" s="29">
        <f t="shared" si="0"/>
        <v>7.9521326756508657</v>
      </c>
      <c r="R12" s="29">
        <v>0.96974324603991402</v>
      </c>
      <c r="S12" s="29">
        <f t="shared" si="1"/>
        <v>0.10989466438645379</v>
      </c>
      <c r="T12" s="29">
        <v>0.80948776970664738</v>
      </c>
      <c r="U12" s="29">
        <v>5.2336600000000004</v>
      </c>
      <c r="V12" s="29">
        <v>5</v>
      </c>
      <c r="W12" s="29">
        <f t="shared" si="3"/>
        <v>56.666666666666664</v>
      </c>
      <c r="X12" s="29">
        <f t="shared" si="4"/>
        <v>12</v>
      </c>
      <c r="Y12" s="29">
        <f t="shared" si="5"/>
        <v>68.666666666666671</v>
      </c>
      <c r="Z12" s="29">
        <v>23</v>
      </c>
      <c r="AA12" s="29" t="s">
        <v>2276</v>
      </c>
      <c r="AC12">
        <v>11065</v>
      </c>
      <c r="AD12">
        <v>330.29057499999999</v>
      </c>
      <c r="AE12">
        <v>33.500805</v>
      </c>
      <c r="AF12">
        <v>110.64</v>
      </c>
      <c r="AG12">
        <v>313.526858</v>
      </c>
      <c r="AH12">
        <v>31.352685999999999</v>
      </c>
      <c r="AI12">
        <v>2.9848E-2</v>
      </c>
      <c r="AJ12">
        <v>2.8722000000000001E-2</v>
      </c>
      <c r="AK12">
        <v>0.962287</v>
      </c>
      <c r="AL12">
        <v>2.1600000000000001E-2</v>
      </c>
      <c r="AM12">
        <v>1.2500000000000001E-2</v>
      </c>
      <c r="AN12">
        <v>2</v>
      </c>
      <c r="AO12">
        <v>6.0549999999999996E-3</v>
      </c>
      <c r="AP12">
        <v>0.36331599999999997</v>
      </c>
      <c r="AQ12">
        <v>0.31631300000000001</v>
      </c>
      <c r="AR12">
        <v>0.135325</v>
      </c>
      <c r="AS12">
        <v>8.0433000000000004E-2</v>
      </c>
      <c r="AT12">
        <v>17.5</v>
      </c>
      <c r="AU12">
        <v>6.3639609999999998</v>
      </c>
      <c r="AV12">
        <v>8.2019999999999992E-3</v>
      </c>
      <c r="AW12">
        <v>5.4650000000000002E-3</v>
      </c>
      <c r="AX12">
        <v>131.11242899999999</v>
      </c>
      <c r="AY12">
        <v>30.902322999999999</v>
      </c>
      <c r="AZ12">
        <v>537.57736499999999</v>
      </c>
      <c r="BA12">
        <v>110.036069</v>
      </c>
      <c r="BB12">
        <v>69.888599999999997</v>
      </c>
      <c r="BC12">
        <v>0</v>
      </c>
      <c r="BD12">
        <v>5.6523219999999998</v>
      </c>
      <c r="BE12">
        <v>0.47140500000000002</v>
      </c>
    </row>
    <row r="13" spans="1:61" x14ac:dyDescent="0.25">
      <c r="A13" t="s">
        <v>359</v>
      </c>
      <c r="B13">
        <v>1</v>
      </c>
      <c r="C13" t="s">
        <v>16</v>
      </c>
      <c r="D13">
        <v>11</v>
      </c>
      <c r="E13" t="s">
        <v>7</v>
      </c>
      <c r="F13" t="s">
        <v>335</v>
      </c>
      <c r="G13" t="s">
        <v>245</v>
      </c>
      <c r="H13" s="6">
        <v>-0.68380819999999998</v>
      </c>
      <c r="I13" s="6">
        <v>219.58709500000001</v>
      </c>
      <c r="J13" t="s">
        <v>51</v>
      </c>
      <c r="K13" s="29">
        <v>3861</v>
      </c>
      <c r="L13" s="29">
        <v>305</v>
      </c>
      <c r="M13" s="29">
        <f t="shared" si="2"/>
        <v>7.8995078995079</v>
      </c>
      <c r="N13" s="29">
        <v>0.10151581632653192</v>
      </c>
      <c r="O13" s="29">
        <v>0.16700268431568271</v>
      </c>
      <c r="P13" s="29">
        <v>13.159129880466347</v>
      </c>
      <c r="Q13" s="29">
        <f t="shared" si="0"/>
        <v>12.56193175080004</v>
      </c>
      <c r="R13" s="29">
        <v>1.0388471961675352</v>
      </c>
      <c r="S13" s="29">
        <f t="shared" si="1"/>
        <v>0.17899861451407495</v>
      </c>
      <c r="T13" s="29">
        <v>0.86510895544727018</v>
      </c>
      <c r="U13" s="29">
        <v>5.2336600000000004</v>
      </c>
      <c r="V13" s="29">
        <v>5</v>
      </c>
      <c r="W13" s="29">
        <f t="shared" si="3"/>
        <v>56.666666666666664</v>
      </c>
      <c r="X13" s="29">
        <f t="shared" si="4"/>
        <v>12</v>
      </c>
      <c r="Y13" s="29">
        <f t="shared" si="5"/>
        <v>68.666666666666671</v>
      </c>
      <c r="Z13" s="29">
        <v>23</v>
      </c>
      <c r="AA13" s="29" t="s">
        <v>2276</v>
      </c>
      <c r="AC13">
        <v>4334</v>
      </c>
      <c r="AD13">
        <v>330.29057499999999</v>
      </c>
      <c r="AE13">
        <v>13.121779</v>
      </c>
      <c r="AF13">
        <v>43.11</v>
      </c>
      <c r="AG13">
        <v>74.651308999999998</v>
      </c>
      <c r="AH13">
        <v>7.4651310000000004</v>
      </c>
      <c r="AI13">
        <v>7.6170000000000002E-2</v>
      </c>
      <c r="AJ13">
        <v>8.0285999999999996E-2</v>
      </c>
      <c r="AK13">
        <v>1.0540320000000001</v>
      </c>
      <c r="AL13">
        <v>5.33E-2</v>
      </c>
      <c r="AM13">
        <v>2.75E-2</v>
      </c>
      <c r="AN13">
        <v>5</v>
      </c>
      <c r="AO13">
        <v>1.5138E-2</v>
      </c>
      <c r="AP13">
        <v>0.90829099999999996</v>
      </c>
      <c r="AQ13">
        <v>4.245501</v>
      </c>
      <c r="AR13">
        <v>0.91715000000000002</v>
      </c>
      <c r="AS13">
        <v>0.525447</v>
      </c>
      <c r="AT13">
        <v>36.799999999999997</v>
      </c>
      <c r="AU13">
        <v>18.806913999999999</v>
      </c>
      <c r="AV13">
        <v>2.5618999999999999E-2</v>
      </c>
      <c r="AW13">
        <v>1.4019999999999999E-2</v>
      </c>
      <c r="AX13">
        <v>79.060474999999997</v>
      </c>
      <c r="AY13">
        <v>91.859420999999998</v>
      </c>
      <c r="AZ13">
        <v>222.63489000000001</v>
      </c>
      <c r="BA13">
        <v>120.959309</v>
      </c>
      <c r="BB13">
        <v>61.066825000000001</v>
      </c>
      <c r="BC13">
        <v>72.929903999999993</v>
      </c>
      <c r="BD13">
        <v>8.7279979999999995</v>
      </c>
      <c r="BE13">
        <v>0.68718400000000002</v>
      </c>
      <c r="BH13">
        <f>COUNT(#REF!)</f>
        <v>0</v>
      </c>
      <c r="BI13" t="e">
        <f>BH13/#REF!*100</f>
        <v>#REF!</v>
      </c>
    </row>
    <row r="14" spans="1:61" x14ac:dyDescent="0.25">
      <c r="A14" t="s">
        <v>360</v>
      </c>
      <c r="B14">
        <v>1</v>
      </c>
      <c r="C14" t="s">
        <v>2</v>
      </c>
      <c r="D14">
        <v>3</v>
      </c>
      <c r="E14" t="s">
        <v>1</v>
      </c>
      <c r="F14" t="s">
        <v>335</v>
      </c>
      <c r="G14" t="s">
        <v>245</v>
      </c>
      <c r="H14" s="6">
        <v>-0.68380819999999998</v>
      </c>
      <c r="I14" s="6">
        <v>219.58709500000001</v>
      </c>
      <c r="J14" t="s">
        <v>51</v>
      </c>
      <c r="K14" s="29">
        <v>3959</v>
      </c>
      <c r="L14" s="29">
        <v>671</v>
      </c>
      <c r="M14" s="29">
        <f t="shared" si="2"/>
        <v>16.948724425359941</v>
      </c>
      <c r="N14" s="29">
        <v>0.22180032894736704</v>
      </c>
      <c r="O14" s="29">
        <v>0.18719421380629786</v>
      </c>
      <c r="P14" s="29">
        <v>9.7513406902517517</v>
      </c>
      <c r="Q14" s="29">
        <f t="shared" si="0"/>
        <v>15.969720941014636</v>
      </c>
      <c r="R14" s="29">
        <v>1.4910849058940285</v>
      </c>
      <c r="S14" s="29">
        <f t="shared" si="1"/>
        <v>0.6312363242405683</v>
      </c>
      <c r="T14" s="29">
        <v>3.7087602697168194</v>
      </c>
      <c r="U14" s="29">
        <v>5.2336600000000004</v>
      </c>
      <c r="V14" s="29">
        <v>5</v>
      </c>
      <c r="W14" s="29">
        <f t="shared" si="3"/>
        <v>56.666666666666664</v>
      </c>
      <c r="X14" s="29">
        <f t="shared" si="4"/>
        <v>12</v>
      </c>
      <c r="Y14" s="29">
        <f t="shared" si="5"/>
        <v>68.666666666666671</v>
      </c>
      <c r="Z14" s="29">
        <v>23</v>
      </c>
      <c r="AA14" s="29" t="s">
        <v>2276</v>
      </c>
      <c r="AC14">
        <v>4497</v>
      </c>
      <c r="AD14">
        <v>473.35662500000001</v>
      </c>
      <c r="AE14">
        <v>9.5002370000000003</v>
      </c>
      <c r="AF14">
        <v>44.04</v>
      </c>
      <c r="AG14">
        <v>71.329785999999999</v>
      </c>
      <c r="AH14">
        <v>7.1329789999999997</v>
      </c>
      <c r="AI14">
        <v>0.105167</v>
      </c>
      <c r="AJ14">
        <v>0.160552</v>
      </c>
      <c r="AK14">
        <v>1.526648</v>
      </c>
      <c r="AL14">
        <v>6.2324999999999998E-2</v>
      </c>
      <c r="AM14">
        <v>3.7499999999999999E-2</v>
      </c>
      <c r="AN14">
        <v>12</v>
      </c>
      <c r="AO14">
        <v>2.5350999999999999E-2</v>
      </c>
      <c r="AP14">
        <v>1.5210520000000001</v>
      </c>
      <c r="AQ14">
        <v>12.830776</v>
      </c>
      <c r="AR14">
        <v>1.6527270000000001</v>
      </c>
      <c r="AS14">
        <v>0.93260100000000001</v>
      </c>
      <c r="AT14">
        <v>48.083333000000003</v>
      </c>
      <c r="AU14">
        <v>29.274432999999998</v>
      </c>
      <c r="AV14">
        <v>3.5102000000000001E-2</v>
      </c>
      <c r="AW14">
        <v>1.7773000000000001E-2</v>
      </c>
      <c r="AX14">
        <v>29.912647</v>
      </c>
      <c r="AY14">
        <v>8.5627560000000003</v>
      </c>
      <c r="AZ14">
        <v>105.78760800000001</v>
      </c>
      <c r="BA14">
        <v>61.298507999999998</v>
      </c>
      <c r="BB14">
        <v>36.164805000000001</v>
      </c>
      <c r="BC14">
        <v>64.315043000000003</v>
      </c>
      <c r="BD14">
        <v>10.794677</v>
      </c>
      <c r="BE14">
        <v>2.2912880000000002</v>
      </c>
    </row>
    <row r="15" spans="1:61" x14ac:dyDescent="0.25">
      <c r="A15" t="s">
        <v>360</v>
      </c>
      <c r="B15">
        <v>1</v>
      </c>
      <c r="C15" t="s">
        <v>12</v>
      </c>
      <c r="D15">
        <v>5</v>
      </c>
      <c r="E15" t="s">
        <v>1</v>
      </c>
      <c r="F15" t="s">
        <v>335</v>
      </c>
      <c r="G15" t="s">
        <v>245</v>
      </c>
      <c r="H15" s="6">
        <v>-0.68380819999999998</v>
      </c>
      <c r="I15" s="6">
        <v>219.58709500000001</v>
      </c>
      <c r="J15" t="s">
        <v>51</v>
      </c>
      <c r="K15" s="29">
        <v>10460</v>
      </c>
      <c r="L15" s="29">
        <v>153</v>
      </c>
      <c r="M15" s="29">
        <f t="shared" si="2"/>
        <v>1.4627151051625238</v>
      </c>
      <c r="N15" s="29">
        <v>1.6469642857145382E-2</v>
      </c>
      <c r="O15" s="29">
        <v>0.10344943394558566</v>
      </c>
      <c r="P15" s="29">
        <v>25.763835215972044</v>
      </c>
      <c r="Q15" s="29">
        <f t="shared" si="0"/>
        <v>4.2773584705656731E-2</v>
      </c>
      <c r="R15" s="29">
        <v>0.76115153973205907</v>
      </c>
      <c r="S15" s="29">
        <f t="shared" si="1"/>
        <v>9.8697041921401163E-2</v>
      </c>
      <c r="T15" s="29">
        <v>1.0371461867331451</v>
      </c>
      <c r="U15" s="29">
        <v>5.2336600000000004</v>
      </c>
      <c r="V15" s="29">
        <v>5</v>
      </c>
      <c r="W15" s="29">
        <f t="shared" si="3"/>
        <v>56.666666666666664</v>
      </c>
      <c r="X15" s="29">
        <f t="shared" si="4"/>
        <v>12</v>
      </c>
      <c r="Y15" s="29">
        <f t="shared" si="5"/>
        <v>68.666666666666671</v>
      </c>
      <c r="Z15" s="29">
        <v>23</v>
      </c>
      <c r="AA15" s="29" t="s">
        <v>2276</v>
      </c>
      <c r="AC15">
        <v>12175</v>
      </c>
      <c r="AD15">
        <v>473.35662500000001</v>
      </c>
      <c r="AE15">
        <v>25.720565000000001</v>
      </c>
      <c r="AF15">
        <v>121.74</v>
      </c>
      <c r="AG15">
        <v>269.82948800000003</v>
      </c>
      <c r="AH15">
        <v>26.982949000000001</v>
      </c>
      <c r="AI15">
        <v>3.8876000000000001E-2</v>
      </c>
      <c r="AJ15">
        <v>2.9760999999999999E-2</v>
      </c>
      <c r="AK15">
        <v>0.76553199999999999</v>
      </c>
      <c r="AL15">
        <v>3.4474999999999999E-2</v>
      </c>
      <c r="AM15">
        <v>7.4999999999999997E-3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61" x14ac:dyDescent="0.25">
      <c r="A16" t="s">
        <v>360</v>
      </c>
      <c r="B16">
        <v>1</v>
      </c>
      <c r="C16" t="s">
        <v>15</v>
      </c>
      <c r="D16">
        <v>6</v>
      </c>
      <c r="E16" t="s">
        <v>1</v>
      </c>
      <c r="F16" t="s">
        <v>335</v>
      </c>
      <c r="G16" t="s">
        <v>245</v>
      </c>
      <c r="H16" s="6">
        <v>-0.68380819999999998</v>
      </c>
      <c r="I16" s="6">
        <v>219.58709500000001</v>
      </c>
      <c r="J16" t="s">
        <v>51</v>
      </c>
      <c r="K16" s="29">
        <v>3237</v>
      </c>
      <c r="L16" s="29">
        <v>803</v>
      </c>
      <c r="M16" s="29">
        <f t="shared" si="2"/>
        <v>24.806919987642878</v>
      </c>
      <c r="N16" s="29">
        <v>0.15623789682539554</v>
      </c>
      <c r="O16" s="29">
        <v>0.31034830183675693</v>
      </c>
      <c r="P16" s="29">
        <v>7.9729956590919224</v>
      </c>
      <c r="Q16" s="29">
        <f t="shared" si="0"/>
        <v>17.748065972174466</v>
      </c>
      <c r="R16" s="29">
        <v>1.6281255658984495</v>
      </c>
      <c r="S16" s="29">
        <f t="shared" si="1"/>
        <v>0.76827698424498925</v>
      </c>
      <c r="T16" s="29">
        <v>0.8924005390484403</v>
      </c>
      <c r="U16" s="29">
        <v>5.2336600000000004</v>
      </c>
      <c r="V16" s="29">
        <v>5</v>
      </c>
      <c r="W16" s="29">
        <f t="shared" si="3"/>
        <v>56.666666666666664</v>
      </c>
      <c r="X16" s="29">
        <f t="shared" si="4"/>
        <v>12</v>
      </c>
      <c r="Y16" s="29">
        <f t="shared" si="5"/>
        <v>68.666666666666671</v>
      </c>
      <c r="Z16" s="29">
        <v>23</v>
      </c>
      <c r="AA16" s="29" t="s">
        <v>2276</v>
      </c>
      <c r="AC16">
        <v>3828</v>
      </c>
      <c r="AD16">
        <v>473.35662500000001</v>
      </c>
      <c r="AE16">
        <v>8.0869260000000001</v>
      </c>
      <c r="AF16">
        <v>36.9</v>
      </c>
      <c r="AG16">
        <v>55.074585999999996</v>
      </c>
      <c r="AH16">
        <v>5.5074589999999999</v>
      </c>
      <c r="AI16">
        <v>0.123331</v>
      </c>
      <c r="AJ16">
        <v>0.19891900000000001</v>
      </c>
      <c r="AK16">
        <v>1.6128929999999999</v>
      </c>
      <c r="AL16">
        <v>6.2774999999999997E-2</v>
      </c>
      <c r="AM16">
        <v>2.75E-2</v>
      </c>
      <c r="AN16">
        <v>15</v>
      </c>
      <c r="AO16">
        <v>3.1689000000000002E-2</v>
      </c>
      <c r="AP16">
        <v>1.9013150000000001</v>
      </c>
      <c r="AQ16">
        <v>11.102403000000001</v>
      </c>
      <c r="AR16">
        <v>1.056797</v>
      </c>
      <c r="AS16">
        <v>0.50444100000000003</v>
      </c>
      <c r="AT16">
        <v>28.333333</v>
      </c>
      <c r="AU16">
        <v>13.113061</v>
      </c>
      <c r="AV16">
        <v>3.8663000000000003E-2</v>
      </c>
      <c r="AW16">
        <v>2.4747999999999999E-2</v>
      </c>
      <c r="AX16">
        <v>27.574403</v>
      </c>
      <c r="AY16">
        <v>7.5926130000000001</v>
      </c>
      <c r="AZ16">
        <v>99.842826000000002</v>
      </c>
      <c r="BA16">
        <v>37.303562999999997</v>
      </c>
      <c r="BB16">
        <v>19.304870000000001</v>
      </c>
      <c r="BC16">
        <v>27.950959999999998</v>
      </c>
      <c r="BD16">
        <v>7.3216299999999999</v>
      </c>
      <c r="BE16">
        <v>1.8328599999999999</v>
      </c>
    </row>
    <row r="17" spans="1:57" x14ac:dyDescent="0.25">
      <c r="A17" t="s">
        <v>360</v>
      </c>
      <c r="B17">
        <v>1</v>
      </c>
      <c r="C17" t="s">
        <v>35</v>
      </c>
      <c r="D17">
        <v>6</v>
      </c>
      <c r="E17" t="s">
        <v>7</v>
      </c>
      <c r="F17" t="s">
        <v>335</v>
      </c>
      <c r="G17" t="s">
        <v>245</v>
      </c>
      <c r="H17" s="6">
        <v>-0.68380819999999998</v>
      </c>
      <c r="I17" s="6">
        <v>219.58709500000001</v>
      </c>
      <c r="J17" t="s">
        <v>51</v>
      </c>
      <c r="K17" s="29">
        <v>4180</v>
      </c>
      <c r="L17" s="29">
        <v>706</v>
      </c>
      <c r="M17" s="29">
        <f t="shared" si="2"/>
        <v>16.889952153110048</v>
      </c>
      <c r="N17" s="29">
        <v>0.16571726190476235</v>
      </c>
      <c r="O17" s="29">
        <v>0.20689886789117132</v>
      </c>
      <c r="P17" s="29">
        <v>10.295681759346381</v>
      </c>
      <c r="Q17" s="29">
        <f t="shared" si="0"/>
        <v>15.425379871920006</v>
      </c>
      <c r="R17" s="29">
        <v>1.4300310487983199</v>
      </c>
      <c r="S17" s="29">
        <f t="shared" si="1"/>
        <v>0.57018246714485965</v>
      </c>
      <c r="T17" s="29">
        <v>0.7549151809764062</v>
      </c>
      <c r="U17" s="29">
        <v>5.2336600000000004</v>
      </c>
      <c r="V17" s="29">
        <v>5</v>
      </c>
      <c r="W17" s="29">
        <f t="shared" si="3"/>
        <v>56.666666666666664</v>
      </c>
      <c r="X17" s="29">
        <f t="shared" si="4"/>
        <v>12</v>
      </c>
      <c r="Y17" s="29">
        <f t="shared" si="5"/>
        <v>68.666666666666671</v>
      </c>
      <c r="Z17" s="29">
        <v>23</v>
      </c>
      <c r="AA17" s="29" t="s">
        <v>2276</v>
      </c>
      <c r="AC17">
        <v>4893</v>
      </c>
      <c r="AD17">
        <v>473.35662500000001</v>
      </c>
      <c r="AE17">
        <v>10.336815</v>
      </c>
      <c r="AF17">
        <v>48.03</v>
      </c>
      <c r="AG17">
        <v>75.029655000000005</v>
      </c>
      <c r="AH17">
        <v>7.5029649999999997</v>
      </c>
      <c r="AI17">
        <v>9.6639000000000003E-2</v>
      </c>
      <c r="AJ17">
        <v>0.14086299999999999</v>
      </c>
      <c r="AK17">
        <v>1.457613</v>
      </c>
      <c r="AL17">
        <v>5.6938000000000002E-2</v>
      </c>
      <c r="AM17">
        <v>2.75E-2</v>
      </c>
      <c r="AN17">
        <v>14</v>
      </c>
      <c r="AO17">
        <v>2.9576000000000002E-2</v>
      </c>
      <c r="AP17">
        <v>1.7745610000000001</v>
      </c>
      <c r="AQ17">
        <v>15.123646000000001</v>
      </c>
      <c r="AR17">
        <v>1.354646</v>
      </c>
      <c r="AS17">
        <v>0.988541</v>
      </c>
      <c r="AT17">
        <v>52.857143000000001</v>
      </c>
      <c r="AU17">
        <v>40.252772999999998</v>
      </c>
      <c r="AV17">
        <v>2.6123E-2</v>
      </c>
      <c r="AW17">
        <v>1.704E-2</v>
      </c>
      <c r="AX17">
        <v>44.452851000000003</v>
      </c>
      <c r="AY17">
        <v>20.883555999999999</v>
      </c>
      <c r="AZ17">
        <v>219.40760599999999</v>
      </c>
      <c r="BA17">
        <v>137.810282</v>
      </c>
      <c r="BB17">
        <v>17.626111999999999</v>
      </c>
      <c r="BC17">
        <v>23.418621000000002</v>
      </c>
      <c r="BD17">
        <v>15.555781</v>
      </c>
      <c r="BE17">
        <v>2.046338</v>
      </c>
    </row>
    <row r="18" spans="1:57" x14ac:dyDescent="0.25">
      <c r="A18" t="s">
        <v>360</v>
      </c>
      <c r="B18">
        <v>1</v>
      </c>
      <c r="C18" t="s">
        <v>21</v>
      </c>
      <c r="D18">
        <v>7</v>
      </c>
      <c r="E18" t="s">
        <v>1</v>
      </c>
      <c r="F18" t="s">
        <v>335</v>
      </c>
      <c r="G18" t="s">
        <v>245</v>
      </c>
      <c r="H18" s="6">
        <v>-0.68380819999999998</v>
      </c>
      <c r="I18" s="6">
        <v>219.58709500000001</v>
      </c>
      <c r="J18" t="s">
        <v>50</v>
      </c>
      <c r="K18" s="29">
        <v>4080</v>
      </c>
      <c r="L18" s="29">
        <v>718</v>
      </c>
      <c r="M18" s="29">
        <f t="shared" si="2"/>
        <v>17.598039215686274</v>
      </c>
      <c r="N18" s="29">
        <v>0.24910249999999823</v>
      </c>
      <c r="O18" s="29">
        <v>0.17241572324264276</v>
      </c>
      <c r="P18" s="29">
        <v>10.049373583285464</v>
      </c>
      <c r="Q18" s="29">
        <f t="shared" si="0"/>
        <v>15.671688047980924</v>
      </c>
      <c r="R18" s="29">
        <v>1.5079798302512673</v>
      </c>
      <c r="S18" s="29">
        <f t="shared" si="1"/>
        <v>0.64813124859780702</v>
      </c>
      <c r="T18" s="29">
        <v>3.7049616530601002</v>
      </c>
      <c r="U18" s="29">
        <v>5.2336600000000004</v>
      </c>
      <c r="V18" s="29">
        <v>5</v>
      </c>
      <c r="W18" s="29">
        <f t="shared" si="3"/>
        <v>56.666666666666664</v>
      </c>
      <c r="X18" s="29">
        <f t="shared" si="4"/>
        <v>12</v>
      </c>
      <c r="Y18" s="29">
        <f t="shared" si="5"/>
        <v>68.666666666666671</v>
      </c>
      <c r="Z18" s="29">
        <v>23</v>
      </c>
      <c r="AA18" s="29" t="s">
        <v>2276</v>
      </c>
      <c r="AC18">
        <v>4630</v>
      </c>
      <c r="AD18">
        <v>473.35662500000001</v>
      </c>
      <c r="AE18">
        <v>9.7812090000000005</v>
      </c>
      <c r="AF18">
        <v>45.37</v>
      </c>
      <c r="AG18">
        <v>75.127313000000001</v>
      </c>
      <c r="AH18">
        <v>7.5127309999999996</v>
      </c>
      <c r="AI18">
        <v>0.102145</v>
      </c>
      <c r="AJ18">
        <v>0.157503</v>
      </c>
      <c r="AK18">
        <v>1.5419529999999999</v>
      </c>
      <c r="AL18">
        <v>6.0650000000000003E-2</v>
      </c>
      <c r="AM18">
        <v>3.2500000000000001E-2</v>
      </c>
      <c r="AN18">
        <v>15</v>
      </c>
      <c r="AO18">
        <v>3.1689000000000002E-2</v>
      </c>
      <c r="AP18">
        <v>1.9013150000000001</v>
      </c>
      <c r="AQ18">
        <v>15.809934999999999</v>
      </c>
      <c r="AR18">
        <v>1.6654169999999999</v>
      </c>
      <c r="AS18">
        <v>1.1527970000000001</v>
      </c>
      <c r="AT18">
        <v>48.8</v>
      </c>
      <c r="AU18">
        <v>34.957524999999997</v>
      </c>
      <c r="AV18">
        <v>3.4840999999999997E-2</v>
      </c>
      <c r="AW18">
        <v>1.7568E-2</v>
      </c>
      <c r="AX18">
        <v>29.509331</v>
      </c>
      <c r="AY18">
        <v>8.1433090000000004</v>
      </c>
      <c r="AZ18">
        <v>101.847031</v>
      </c>
      <c r="BA18">
        <v>58.715468999999999</v>
      </c>
      <c r="BB18">
        <v>31.774895000000001</v>
      </c>
      <c r="BC18">
        <v>52.622585999999998</v>
      </c>
      <c r="BD18">
        <v>10.765000000000001</v>
      </c>
      <c r="BE18">
        <v>2.204399</v>
      </c>
    </row>
    <row r="19" spans="1:57" x14ac:dyDescent="0.25">
      <c r="A19" t="s">
        <v>360</v>
      </c>
      <c r="B19">
        <v>1</v>
      </c>
      <c r="C19" t="s">
        <v>13</v>
      </c>
      <c r="D19">
        <v>11</v>
      </c>
      <c r="E19" t="s">
        <v>1</v>
      </c>
      <c r="F19" t="s">
        <v>335</v>
      </c>
      <c r="G19" t="s">
        <v>245</v>
      </c>
      <c r="H19" s="6">
        <v>-0.68380819999999998</v>
      </c>
      <c r="I19" s="6">
        <v>219.58709500000001</v>
      </c>
      <c r="J19" t="s">
        <v>51</v>
      </c>
      <c r="K19" s="29">
        <v>10110</v>
      </c>
      <c r="L19" s="29">
        <v>435</v>
      </c>
      <c r="M19" s="29">
        <f t="shared" si="2"/>
        <v>4.3026706231454011</v>
      </c>
      <c r="N19" s="29">
        <v>6.1700000000003828E-2</v>
      </c>
      <c r="O19" s="29">
        <v>0.14778490563655095</v>
      </c>
      <c r="P19" s="29">
        <v>24.901756599758833</v>
      </c>
      <c r="Q19" s="29">
        <f t="shared" si="0"/>
        <v>0.81930503150755385</v>
      </c>
      <c r="R19" s="29">
        <v>0.53619360059004739</v>
      </c>
      <c r="S19" s="29">
        <f t="shared" si="1"/>
        <v>0.32365498106341284</v>
      </c>
      <c r="T19" s="29">
        <v>1.0573467926366977</v>
      </c>
      <c r="U19" s="29">
        <v>5.2336600000000004</v>
      </c>
      <c r="V19" s="29">
        <v>5</v>
      </c>
      <c r="W19" s="29">
        <f t="shared" si="3"/>
        <v>56.666666666666664</v>
      </c>
      <c r="X19" s="29">
        <f t="shared" si="4"/>
        <v>12</v>
      </c>
      <c r="Y19" s="29">
        <f t="shared" si="5"/>
        <v>68.666666666666671</v>
      </c>
      <c r="Z19" s="29">
        <v>23</v>
      </c>
      <c r="AA19" s="29" t="s">
        <v>2276</v>
      </c>
      <c r="AC19">
        <v>11776</v>
      </c>
      <c r="AD19">
        <v>473.35662500000001</v>
      </c>
      <c r="AE19">
        <v>24.877649000000002</v>
      </c>
      <c r="AF19">
        <v>117.75</v>
      </c>
      <c r="AG19">
        <v>304.06993899999998</v>
      </c>
      <c r="AH19">
        <v>30.406994000000001</v>
      </c>
      <c r="AI19">
        <v>4.0194000000000001E-2</v>
      </c>
      <c r="AJ19">
        <v>2.1694000000000001E-2</v>
      </c>
      <c r="AK19">
        <v>0.53974100000000003</v>
      </c>
      <c r="AL19">
        <v>3.6600000000000001E-2</v>
      </c>
      <c r="AM19">
        <v>3.2500000000000001E-2</v>
      </c>
      <c r="AN19">
        <v>8</v>
      </c>
      <c r="AO19">
        <v>1.6900999999999999E-2</v>
      </c>
      <c r="AP19">
        <v>1.014035</v>
      </c>
      <c r="AQ19">
        <v>0.798234</v>
      </c>
      <c r="AR19">
        <v>7.8771999999999995E-2</v>
      </c>
      <c r="AS19">
        <v>3.5815E-2</v>
      </c>
      <c r="AT19">
        <v>11.75</v>
      </c>
      <c r="AU19">
        <v>2.915476</v>
      </c>
      <c r="AV19">
        <v>7.3280000000000003E-3</v>
      </c>
      <c r="AW19">
        <v>3.6879999999999999E-3</v>
      </c>
      <c r="AX19">
        <v>151.59309099999999</v>
      </c>
      <c r="AY19">
        <v>40.033982000000002</v>
      </c>
      <c r="AZ19">
        <v>317.34202499999998</v>
      </c>
      <c r="BA19">
        <v>74.601988000000006</v>
      </c>
      <c r="BB19">
        <v>53.085417999999997</v>
      </c>
      <c r="BC19">
        <v>53.864674000000001</v>
      </c>
      <c r="BD19">
        <v>5.8848880000000001</v>
      </c>
      <c r="BE19">
        <v>1.224745</v>
      </c>
    </row>
    <row r="20" spans="1:57" x14ac:dyDescent="0.25">
      <c r="A20" t="s">
        <v>361</v>
      </c>
      <c r="B20">
        <v>1</v>
      </c>
      <c r="C20" t="s">
        <v>5</v>
      </c>
      <c r="D20">
        <v>14</v>
      </c>
      <c r="E20" t="s">
        <v>1</v>
      </c>
      <c r="F20" t="s">
        <v>335</v>
      </c>
      <c r="G20" t="s">
        <v>245</v>
      </c>
      <c r="H20" s="6">
        <v>-0.68380819999999998</v>
      </c>
      <c r="I20" s="6">
        <v>219.58709500000001</v>
      </c>
      <c r="J20" t="s">
        <v>50</v>
      </c>
      <c r="K20" s="29">
        <v>4077</v>
      </c>
      <c r="L20" s="29">
        <v>641</v>
      </c>
      <c r="M20" s="29">
        <f t="shared" si="2"/>
        <v>15.722344861417708</v>
      </c>
      <c r="N20" s="29">
        <v>0.18177058823529521</v>
      </c>
      <c r="O20" s="29">
        <v>0.14102168037748697</v>
      </c>
      <c r="P20" s="29">
        <v>11.273439037235576</v>
      </c>
      <c r="Q20" s="29">
        <f t="shared" si="0"/>
        <v>14.447622594030811</v>
      </c>
      <c r="R20" s="29">
        <v>1.3871034477976545</v>
      </c>
      <c r="S20" s="29">
        <f t="shared" si="1"/>
        <v>0.52725486614419426</v>
      </c>
      <c r="T20" s="29">
        <v>1.8808155730785185</v>
      </c>
      <c r="U20" s="29">
        <v>5.2336600000000004</v>
      </c>
      <c r="V20" s="29">
        <v>5</v>
      </c>
      <c r="W20" s="29">
        <f t="shared" si="3"/>
        <v>56.666666666666664</v>
      </c>
      <c r="X20" s="29">
        <f t="shared" si="4"/>
        <v>12</v>
      </c>
      <c r="Y20" s="29">
        <f t="shared" si="5"/>
        <v>68.666666666666671</v>
      </c>
      <c r="Z20" s="29">
        <v>23</v>
      </c>
      <c r="AA20" s="29" t="s">
        <v>2276</v>
      </c>
      <c r="AC20">
        <v>6017</v>
      </c>
      <c r="AD20">
        <v>449.45982500000002</v>
      </c>
      <c r="AE20">
        <v>13.387181</v>
      </c>
      <c r="AF20">
        <v>59.44</v>
      </c>
      <c r="AG20">
        <v>113.89392599999999</v>
      </c>
      <c r="AH20">
        <v>11.389393</v>
      </c>
      <c r="AI20">
        <v>7.4590000000000004E-2</v>
      </c>
      <c r="AJ20">
        <v>0.12116300000000001</v>
      </c>
      <c r="AK20">
        <v>1.624385</v>
      </c>
      <c r="AL20">
        <v>4.3549999999999998E-2</v>
      </c>
      <c r="AM20">
        <v>1.7500000000000002E-2</v>
      </c>
      <c r="AN20">
        <v>20</v>
      </c>
      <c r="AO20">
        <v>4.4498000000000003E-2</v>
      </c>
      <c r="AP20">
        <v>2.6698719999999998</v>
      </c>
      <c r="AQ20">
        <v>30.114674999999998</v>
      </c>
      <c r="AR20">
        <v>1.8639509999999999</v>
      </c>
      <c r="AS20">
        <v>1.496545</v>
      </c>
      <c r="AT20">
        <v>90.6</v>
      </c>
      <c r="AU20">
        <v>80.181635999999997</v>
      </c>
      <c r="AV20">
        <v>2.0802999999999999E-2</v>
      </c>
      <c r="AW20">
        <v>1.0789999999999999E-2</v>
      </c>
      <c r="AX20">
        <v>46.300902999999998</v>
      </c>
      <c r="AY20">
        <v>9.0834240000000008</v>
      </c>
      <c r="AZ20">
        <v>162.063425</v>
      </c>
      <c r="BA20">
        <v>59.535753</v>
      </c>
      <c r="BB20">
        <v>8.0072369999999999</v>
      </c>
      <c r="BC20">
        <v>13.949659</v>
      </c>
      <c r="BD20">
        <v>23.876821</v>
      </c>
      <c r="BE20">
        <v>4.2720019999999996</v>
      </c>
    </row>
    <row r="21" spans="1:57" x14ac:dyDescent="0.25">
      <c r="A21" t="s">
        <v>361</v>
      </c>
      <c r="B21">
        <v>1</v>
      </c>
      <c r="C21" t="s">
        <v>11</v>
      </c>
      <c r="D21">
        <v>16</v>
      </c>
      <c r="E21" t="s">
        <v>1</v>
      </c>
      <c r="F21" t="s">
        <v>335</v>
      </c>
      <c r="G21" t="s">
        <v>245</v>
      </c>
      <c r="H21" s="6">
        <v>-0.68380819999999998</v>
      </c>
      <c r="I21" s="6">
        <v>219.58709500000001</v>
      </c>
      <c r="J21" t="s">
        <v>51</v>
      </c>
      <c r="K21" s="29">
        <v>2370</v>
      </c>
      <c r="L21" s="29">
        <v>1025</v>
      </c>
      <c r="M21" s="29">
        <f t="shared" si="2"/>
        <v>43.248945147679322</v>
      </c>
      <c r="N21" s="29">
        <v>0.31393989898989622</v>
      </c>
      <c r="O21" s="29">
        <v>0.27374796779159233</v>
      </c>
      <c r="P21" s="29">
        <v>6.5533604410714537</v>
      </c>
      <c r="Q21" s="29">
        <f t="shared" si="0"/>
        <v>19.167701190194933</v>
      </c>
      <c r="R21" s="29">
        <v>2.9997775994429383</v>
      </c>
      <c r="S21" s="29">
        <f t="shared" si="1"/>
        <v>2.1399290177894779</v>
      </c>
      <c r="T21" s="29">
        <v>1.8808155730785185</v>
      </c>
      <c r="U21" s="29">
        <v>5.2336600000000004</v>
      </c>
      <c r="V21" s="29">
        <v>5</v>
      </c>
      <c r="W21" s="29">
        <f t="shared" si="3"/>
        <v>56.666666666666664</v>
      </c>
      <c r="X21" s="29">
        <f t="shared" si="4"/>
        <v>12</v>
      </c>
      <c r="Y21" s="29">
        <f t="shared" si="5"/>
        <v>68.666666666666671</v>
      </c>
      <c r="Z21" s="29">
        <v>23</v>
      </c>
      <c r="AA21" s="29" t="s">
        <v>2276</v>
      </c>
      <c r="AC21">
        <v>2860</v>
      </c>
      <c r="AD21">
        <v>449.45982500000002</v>
      </c>
      <c r="AE21">
        <v>6.363194</v>
      </c>
      <c r="AF21">
        <v>27.22</v>
      </c>
      <c r="AG21">
        <v>41.190187999999999</v>
      </c>
      <c r="AH21">
        <v>4.1190189999999998</v>
      </c>
      <c r="AI21">
        <v>0.15698899999999999</v>
      </c>
      <c r="AJ21">
        <v>0.46075300000000002</v>
      </c>
      <c r="AK21">
        <v>2.9349349999999998</v>
      </c>
      <c r="AL21">
        <v>6.1175E-2</v>
      </c>
      <c r="AM21">
        <v>3.2500000000000001E-2</v>
      </c>
      <c r="AN21">
        <v>23</v>
      </c>
      <c r="AO21">
        <v>5.1173000000000003E-2</v>
      </c>
      <c r="AP21">
        <v>3.0703520000000002</v>
      </c>
      <c r="AQ21">
        <v>39.440559</v>
      </c>
      <c r="AR21">
        <v>1.9085179999999999</v>
      </c>
      <c r="AS21">
        <v>0.95605399999999996</v>
      </c>
      <c r="AT21">
        <v>49.043478</v>
      </c>
      <c r="AU21">
        <v>32.282105999999999</v>
      </c>
      <c r="AV21">
        <v>3.9725000000000003E-2</v>
      </c>
      <c r="AW21">
        <v>2.7696999999999999E-2</v>
      </c>
      <c r="AX21">
        <v>24.834391</v>
      </c>
      <c r="AY21">
        <v>8.1875619999999998</v>
      </c>
      <c r="AZ21">
        <v>127.849125</v>
      </c>
      <c r="BA21">
        <v>90.189490000000006</v>
      </c>
      <c r="BB21">
        <v>18.185867999999999</v>
      </c>
      <c r="BC21">
        <v>31.191831000000001</v>
      </c>
      <c r="BD21">
        <v>15.614796999999999</v>
      </c>
      <c r="BE21">
        <v>1.8998360000000001</v>
      </c>
    </row>
    <row r="22" spans="1:57" x14ac:dyDescent="0.25">
      <c r="A22" t="s">
        <v>362</v>
      </c>
      <c r="B22">
        <v>1</v>
      </c>
      <c r="C22" t="s">
        <v>8</v>
      </c>
      <c r="D22">
        <v>1</v>
      </c>
      <c r="E22" t="s">
        <v>1</v>
      </c>
      <c r="F22" t="s">
        <v>335</v>
      </c>
      <c r="G22" t="s">
        <v>245</v>
      </c>
      <c r="H22" s="6">
        <v>-0.68380819999999998</v>
      </c>
      <c r="I22" s="6">
        <v>219.58709500000001</v>
      </c>
      <c r="J22" t="s">
        <v>51</v>
      </c>
      <c r="K22" s="29">
        <v>6906</v>
      </c>
      <c r="L22" s="29">
        <v>20</v>
      </c>
      <c r="M22" s="29">
        <f t="shared" si="2"/>
        <v>0.28960324355632783</v>
      </c>
      <c r="N22" s="29">
        <v>2.633500000000346E-2</v>
      </c>
      <c r="O22" s="29">
        <v>1.8280703589731332E-2</v>
      </c>
      <c r="P22" s="29">
        <v>25.249307798136918</v>
      </c>
      <c r="Q22" s="29">
        <f t="shared" si="0"/>
        <v>0.47175383312946906</v>
      </c>
      <c r="R22" s="29">
        <v>0.54926720926406625</v>
      </c>
      <c r="S22" s="29">
        <f t="shared" si="1"/>
        <v>0.31058137238939398</v>
      </c>
      <c r="T22" s="29">
        <v>1.03567605835086</v>
      </c>
      <c r="U22" s="29">
        <v>5.2336600000000004</v>
      </c>
      <c r="V22" s="29">
        <v>5</v>
      </c>
      <c r="W22" s="29">
        <f t="shared" si="3"/>
        <v>56.666666666666664</v>
      </c>
      <c r="X22" s="29">
        <f t="shared" si="4"/>
        <v>12</v>
      </c>
      <c r="Y22" s="29">
        <f t="shared" si="5"/>
        <v>68.666666666666671</v>
      </c>
      <c r="Z22" s="29">
        <v>23</v>
      </c>
      <c r="AA22" s="29" t="s">
        <v>2276</v>
      </c>
      <c r="AC22">
        <v>7792</v>
      </c>
      <c r="AD22">
        <v>306.631575</v>
      </c>
      <c r="AE22">
        <v>25.411602999999999</v>
      </c>
      <c r="AF22">
        <v>77.91</v>
      </c>
      <c r="AG22">
        <v>229.23298600000001</v>
      </c>
      <c r="AH22">
        <v>22.923299</v>
      </c>
      <c r="AI22">
        <v>3.9336000000000003E-2</v>
      </c>
      <c r="AJ22">
        <v>2.1722999999999999E-2</v>
      </c>
      <c r="AK22">
        <v>0.55223500000000003</v>
      </c>
      <c r="AL22">
        <v>3.5424999999999998E-2</v>
      </c>
      <c r="AM22">
        <v>3.2500000000000001E-2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25">
      <c r="A23" t="s">
        <v>362</v>
      </c>
      <c r="B23">
        <v>1</v>
      </c>
      <c r="C23" t="s">
        <v>3</v>
      </c>
      <c r="D23">
        <v>4</v>
      </c>
      <c r="E23" t="s">
        <v>1</v>
      </c>
      <c r="F23" t="s">
        <v>335</v>
      </c>
      <c r="G23" t="s">
        <v>245</v>
      </c>
      <c r="H23" s="6">
        <v>-0.68380819999999998</v>
      </c>
      <c r="I23" s="6">
        <v>219.58709500000001</v>
      </c>
      <c r="J23" t="s">
        <v>51</v>
      </c>
      <c r="K23" s="29">
        <v>2042</v>
      </c>
      <c r="L23" s="29">
        <v>514</v>
      </c>
      <c r="M23" s="29">
        <f t="shared" si="2"/>
        <v>25.171400587659161</v>
      </c>
      <c r="N23" s="29">
        <v>0.28258035714285917</v>
      </c>
      <c r="O23" s="29">
        <v>0.20474388020499093</v>
      </c>
      <c r="P23" s="29">
        <v>7.4658393460462769</v>
      </c>
      <c r="Q23" s="29">
        <f t="shared" si="0"/>
        <v>18.25522228522011</v>
      </c>
      <c r="R23" s="29">
        <v>1.8382116745991992</v>
      </c>
      <c r="S23" s="29">
        <f t="shared" si="1"/>
        <v>0.97836309294573898</v>
      </c>
      <c r="T23" s="29">
        <v>1.0154133986629879</v>
      </c>
      <c r="U23" s="29">
        <v>5.2336600000000004</v>
      </c>
      <c r="V23" s="29">
        <v>5</v>
      </c>
      <c r="W23" s="29">
        <f t="shared" si="3"/>
        <v>56.666666666666664</v>
      </c>
      <c r="X23" s="29">
        <f t="shared" si="4"/>
        <v>12</v>
      </c>
      <c r="Y23" s="29">
        <f t="shared" si="5"/>
        <v>68.666666666666671</v>
      </c>
      <c r="Z23" s="29">
        <v>23</v>
      </c>
      <c r="AA23" s="29" t="s">
        <v>2276</v>
      </c>
      <c r="AC23">
        <v>2319</v>
      </c>
      <c r="AD23">
        <v>306.631575</v>
      </c>
      <c r="AE23">
        <v>7.5628219999999997</v>
      </c>
      <c r="AF23">
        <v>22.34</v>
      </c>
      <c r="AG23">
        <v>35.000633999999998</v>
      </c>
      <c r="AH23">
        <v>3.5000629999999999</v>
      </c>
      <c r="AI23">
        <v>0.13217300000000001</v>
      </c>
      <c r="AJ23">
        <v>0.24848500000000001</v>
      </c>
      <c r="AK23">
        <v>1.88</v>
      </c>
      <c r="AL23">
        <v>6.7224999999999993E-2</v>
      </c>
      <c r="AM23">
        <v>4.2500000000000003E-2</v>
      </c>
      <c r="AN23">
        <v>11</v>
      </c>
      <c r="AO23">
        <v>3.5874000000000003E-2</v>
      </c>
      <c r="AP23">
        <v>2.1524200000000002</v>
      </c>
      <c r="AQ23">
        <v>20.526088999999999</v>
      </c>
      <c r="AR23">
        <v>1.8665050000000001</v>
      </c>
      <c r="AS23">
        <v>0.82089500000000004</v>
      </c>
      <c r="AT23">
        <v>43.272727000000003</v>
      </c>
      <c r="AU23">
        <v>20.469933999999999</v>
      </c>
      <c r="AV23">
        <v>4.4153999999999999E-2</v>
      </c>
      <c r="AW23">
        <v>2.2558999999999999E-2</v>
      </c>
      <c r="AX23">
        <v>22.639496999999999</v>
      </c>
      <c r="AY23">
        <v>2.4913349999999999</v>
      </c>
      <c r="AZ23">
        <v>71.410098000000005</v>
      </c>
      <c r="BA23">
        <v>24.165925999999999</v>
      </c>
      <c r="BB23">
        <v>23.192653</v>
      </c>
      <c r="BC23">
        <v>20.071415999999999</v>
      </c>
      <c r="BD23">
        <v>9.5316430000000008</v>
      </c>
      <c r="BE23">
        <v>1.674979</v>
      </c>
    </row>
    <row r="24" spans="1:57" x14ac:dyDescent="0.25">
      <c r="A24" t="s">
        <v>362</v>
      </c>
      <c r="B24">
        <v>1</v>
      </c>
      <c r="C24" t="s">
        <v>21</v>
      </c>
      <c r="D24">
        <v>7</v>
      </c>
      <c r="E24" t="s">
        <v>1</v>
      </c>
      <c r="F24" t="s">
        <v>335</v>
      </c>
      <c r="G24" t="s">
        <v>245</v>
      </c>
      <c r="H24" s="6">
        <v>-0.68380819999999998</v>
      </c>
      <c r="I24" s="6">
        <v>219.58709500000001</v>
      </c>
      <c r="J24" t="s">
        <v>51</v>
      </c>
      <c r="K24" s="29">
        <v>2903</v>
      </c>
      <c r="L24" s="29">
        <v>706</v>
      </c>
      <c r="M24" s="29">
        <f t="shared" si="2"/>
        <v>24.319669307612816</v>
      </c>
      <c r="N24" s="29">
        <v>7.8461775362317715E-2</v>
      </c>
      <c r="O24" s="29">
        <v>0.50454741907658485</v>
      </c>
      <c r="P24" s="29">
        <v>10.613776504198013</v>
      </c>
      <c r="Q24" s="29">
        <f t="shared" si="0"/>
        <v>15.107285127068375</v>
      </c>
      <c r="R24" s="29">
        <v>1.1279038404562851</v>
      </c>
      <c r="S24" s="29">
        <f t="shared" si="1"/>
        <v>0.26805525880282488</v>
      </c>
      <c r="T24" s="29">
        <v>1.1030870448886141</v>
      </c>
      <c r="U24" s="29">
        <v>5.2336600000000004</v>
      </c>
      <c r="V24" s="29">
        <v>5</v>
      </c>
      <c r="W24" s="29">
        <f t="shared" si="3"/>
        <v>56.666666666666664</v>
      </c>
      <c r="X24" s="29">
        <f t="shared" si="4"/>
        <v>12</v>
      </c>
      <c r="Y24" s="29">
        <f t="shared" si="5"/>
        <v>68.666666666666671</v>
      </c>
      <c r="Z24" s="29">
        <v>23</v>
      </c>
      <c r="AA24" s="29" t="s">
        <v>2276</v>
      </c>
      <c r="AC24">
        <v>3235</v>
      </c>
      <c r="AD24">
        <v>306.631575</v>
      </c>
      <c r="AE24">
        <v>10.55012</v>
      </c>
      <c r="AF24">
        <v>32.21</v>
      </c>
      <c r="AG24">
        <v>50.605592000000001</v>
      </c>
      <c r="AH24">
        <v>5.0605589999999996</v>
      </c>
      <c r="AI24">
        <v>9.4738000000000003E-2</v>
      </c>
      <c r="AJ24">
        <v>0.107242</v>
      </c>
      <c r="AK24">
        <v>1.131982</v>
      </c>
      <c r="AL24">
        <v>4.8938000000000002E-2</v>
      </c>
      <c r="AM24">
        <v>1.7500000000000002E-2</v>
      </c>
      <c r="AN24">
        <v>3</v>
      </c>
      <c r="AO24">
        <v>9.7839999999999993E-3</v>
      </c>
      <c r="AP24">
        <v>0.58702399999999999</v>
      </c>
      <c r="AQ24">
        <v>0.74188600000000005</v>
      </c>
      <c r="AR24">
        <v>9.1508000000000006E-2</v>
      </c>
      <c r="AS24">
        <v>4.8686E-2</v>
      </c>
      <c r="AT24">
        <v>8</v>
      </c>
      <c r="AU24">
        <v>1.732051</v>
      </c>
      <c r="AV24">
        <v>1.3073E-2</v>
      </c>
      <c r="AW24">
        <v>6.7200000000000003E-3</v>
      </c>
      <c r="AX24">
        <v>91.672900999999996</v>
      </c>
      <c r="AY24">
        <v>42.805619</v>
      </c>
      <c r="AZ24">
        <v>427.94867399999998</v>
      </c>
      <c r="BA24">
        <v>497.37201599999997</v>
      </c>
      <c r="BB24">
        <v>58.370987</v>
      </c>
      <c r="BC24">
        <v>78.465147000000002</v>
      </c>
      <c r="BD24">
        <v>5.2827349999999997</v>
      </c>
      <c r="BE24">
        <v>0.76376299999999997</v>
      </c>
    </row>
    <row r="25" spans="1:57" x14ac:dyDescent="0.25">
      <c r="A25" t="s">
        <v>362</v>
      </c>
      <c r="B25">
        <v>1</v>
      </c>
      <c r="C25" t="s">
        <v>17</v>
      </c>
      <c r="D25">
        <v>8</v>
      </c>
      <c r="E25" t="s">
        <v>1</v>
      </c>
      <c r="F25" t="s">
        <v>335</v>
      </c>
      <c r="G25" t="s">
        <v>245</v>
      </c>
      <c r="H25" s="6">
        <v>-0.68380819999999998</v>
      </c>
      <c r="I25" s="6">
        <v>219.58709500000001</v>
      </c>
      <c r="J25" t="s">
        <v>51</v>
      </c>
      <c r="K25" s="29">
        <v>4510</v>
      </c>
      <c r="L25" s="29">
        <v>554</v>
      </c>
      <c r="M25" s="29">
        <f t="shared" si="2"/>
        <v>12.283813747228381</v>
      </c>
      <c r="N25" s="29">
        <v>6.3966494845360322E-2</v>
      </c>
      <c r="O25" s="29">
        <v>0.35464564964078787</v>
      </c>
      <c r="P25" s="29">
        <v>16.489194637937661</v>
      </c>
      <c r="Q25" s="29">
        <f t="shared" si="0"/>
        <v>9.2318669933287261</v>
      </c>
      <c r="R25" s="29">
        <v>1.2236426814364261</v>
      </c>
      <c r="S25" s="29">
        <f t="shared" si="1"/>
        <v>0.36379409978296584</v>
      </c>
      <c r="T25" s="29">
        <v>0.72234253684118577</v>
      </c>
      <c r="U25" s="29">
        <v>5.2336600000000004</v>
      </c>
      <c r="V25" s="29">
        <v>5</v>
      </c>
      <c r="W25" s="29">
        <f t="shared" si="3"/>
        <v>56.666666666666664</v>
      </c>
      <c r="X25" s="29">
        <f t="shared" si="4"/>
        <v>12</v>
      </c>
      <c r="Y25" s="29">
        <f t="shared" si="5"/>
        <v>68.666666666666671</v>
      </c>
      <c r="Z25" s="29">
        <v>23</v>
      </c>
      <c r="AA25" s="29" t="s">
        <v>2276</v>
      </c>
      <c r="AC25">
        <v>5088</v>
      </c>
      <c r="AD25">
        <v>306.631575</v>
      </c>
      <c r="AE25">
        <v>16.593202999999999</v>
      </c>
      <c r="AF25">
        <v>50.73</v>
      </c>
      <c r="AG25">
        <v>95.449866999999998</v>
      </c>
      <c r="AH25">
        <v>9.5449870000000008</v>
      </c>
      <c r="AI25">
        <v>6.0239000000000001E-2</v>
      </c>
      <c r="AJ25">
        <v>7.3500999999999997E-2</v>
      </c>
      <c r="AK25">
        <v>1.220151</v>
      </c>
      <c r="AL25">
        <v>3.9050000000000001E-2</v>
      </c>
      <c r="AM25">
        <v>2.2499999999999999E-2</v>
      </c>
      <c r="AN25">
        <v>11</v>
      </c>
      <c r="AO25">
        <v>3.5874000000000003E-2</v>
      </c>
      <c r="AP25">
        <v>2.1524200000000002</v>
      </c>
      <c r="AQ25">
        <v>6.7806600000000001</v>
      </c>
      <c r="AR25">
        <v>0.56206999999999996</v>
      </c>
      <c r="AS25">
        <v>0.394486</v>
      </c>
      <c r="AT25">
        <v>31.363636</v>
      </c>
      <c r="AU25">
        <v>17.862098</v>
      </c>
      <c r="AV25">
        <v>1.8511E-2</v>
      </c>
      <c r="AW25">
        <v>1.1629E-2</v>
      </c>
      <c r="AX25">
        <v>70.888389000000004</v>
      </c>
      <c r="AY25">
        <v>31.785819</v>
      </c>
      <c r="AZ25">
        <v>533.49472900000001</v>
      </c>
      <c r="BA25">
        <v>437.82075500000002</v>
      </c>
      <c r="BB25">
        <v>18.773371999999998</v>
      </c>
      <c r="BC25">
        <v>20.392047999999999</v>
      </c>
      <c r="BD25">
        <v>8.4847509999999993</v>
      </c>
      <c r="BE25">
        <v>1.8633900000000001</v>
      </c>
    </row>
    <row r="26" spans="1:57" x14ac:dyDescent="0.25">
      <c r="A26" t="s">
        <v>362</v>
      </c>
      <c r="B26">
        <v>1</v>
      </c>
      <c r="C26" t="s">
        <v>18</v>
      </c>
      <c r="D26">
        <v>8</v>
      </c>
      <c r="E26" t="s">
        <v>7</v>
      </c>
      <c r="F26" t="s">
        <v>335</v>
      </c>
      <c r="G26" t="s">
        <v>245</v>
      </c>
      <c r="H26" s="6">
        <v>-0.68380819999999998</v>
      </c>
      <c r="I26" s="6">
        <v>219.58709500000001</v>
      </c>
      <c r="J26" t="s">
        <v>51</v>
      </c>
      <c r="K26" s="29">
        <v>8149</v>
      </c>
      <c r="L26" s="29">
        <v>293</v>
      </c>
      <c r="M26" s="29">
        <f t="shared" si="2"/>
        <v>3.5955331942569639</v>
      </c>
      <c r="N26" s="29">
        <v>3.3749561403506656E-2</v>
      </c>
      <c r="O26" s="29">
        <v>0.20840002092293719</v>
      </c>
      <c r="P26" s="29">
        <v>29.793890710544126</v>
      </c>
      <c r="Q26" s="29">
        <f t="shared" si="0"/>
        <v>4.0728290792777386</v>
      </c>
      <c r="R26" s="29">
        <v>0.85892999466065501</v>
      </c>
      <c r="S26" s="29">
        <f t="shared" si="1"/>
        <v>9.1858699280522593E-4</v>
      </c>
      <c r="T26" s="29">
        <v>0.8150036672529225</v>
      </c>
      <c r="U26" s="29">
        <v>5.2336600000000004</v>
      </c>
      <c r="V26" s="29">
        <v>5</v>
      </c>
      <c r="W26" s="29">
        <f t="shared" si="3"/>
        <v>56.666666666666664</v>
      </c>
      <c r="X26" s="29">
        <f t="shared" si="4"/>
        <v>12</v>
      </c>
      <c r="Y26" s="29">
        <f t="shared" si="5"/>
        <v>68.666666666666671</v>
      </c>
      <c r="Z26" s="29">
        <v>23</v>
      </c>
      <c r="AA26" s="29" t="s">
        <v>2276</v>
      </c>
      <c r="AC26">
        <v>9075</v>
      </c>
      <c r="AD26">
        <v>306.631575</v>
      </c>
      <c r="AE26">
        <v>29.595777999999999</v>
      </c>
      <c r="AF26">
        <v>90.74</v>
      </c>
      <c r="AG26">
        <v>247.65474399999999</v>
      </c>
      <c r="AH26">
        <v>24.765474000000001</v>
      </c>
      <c r="AI26">
        <v>3.3762E-2</v>
      </c>
      <c r="AJ26">
        <v>2.8967E-2</v>
      </c>
      <c r="AK26">
        <v>0.85798799999999997</v>
      </c>
      <c r="AL26">
        <v>2.5600000000000001E-2</v>
      </c>
      <c r="AM26">
        <v>1.7500000000000002E-2</v>
      </c>
      <c r="AN26">
        <v>2</v>
      </c>
      <c r="AO26">
        <v>6.522E-3</v>
      </c>
      <c r="AP26">
        <v>0.391349</v>
      </c>
      <c r="AQ26">
        <v>0.17630899999999999</v>
      </c>
      <c r="AR26">
        <v>3.0013000000000001E-2</v>
      </c>
      <c r="AS26">
        <v>3.6823000000000002E-2</v>
      </c>
      <c r="AT26">
        <v>8</v>
      </c>
      <c r="AU26">
        <v>4.2426409999999999</v>
      </c>
      <c r="AV26">
        <v>4.2880000000000001E-3</v>
      </c>
      <c r="AW26">
        <v>3.4910000000000002E-3</v>
      </c>
      <c r="AX26">
        <v>592.35072000000002</v>
      </c>
      <c r="AY26">
        <v>585.39756499999999</v>
      </c>
      <c r="AZ26">
        <v>1312.8205129999999</v>
      </c>
      <c r="BA26">
        <v>406.133126</v>
      </c>
      <c r="BB26">
        <v>51.008575</v>
      </c>
      <c r="BC26">
        <v>0</v>
      </c>
      <c r="BD26">
        <v>6.3043969999999998</v>
      </c>
      <c r="BE26">
        <v>0.47140500000000002</v>
      </c>
    </row>
    <row r="27" spans="1:57" x14ac:dyDescent="0.25">
      <c r="A27" t="s">
        <v>362</v>
      </c>
      <c r="B27">
        <v>1</v>
      </c>
      <c r="C27" t="s">
        <v>5</v>
      </c>
      <c r="D27">
        <v>14</v>
      </c>
      <c r="E27" t="s">
        <v>1</v>
      </c>
      <c r="F27" t="s">
        <v>335</v>
      </c>
      <c r="G27" t="s">
        <v>245</v>
      </c>
      <c r="H27" s="6">
        <v>-0.68380819999999998</v>
      </c>
      <c r="I27" s="6">
        <v>219.58709500000001</v>
      </c>
      <c r="J27" t="s">
        <v>51</v>
      </c>
      <c r="K27" s="29">
        <v>10073</v>
      </c>
      <c r="L27" s="29">
        <v>391</v>
      </c>
      <c r="M27" s="29">
        <f t="shared" si="2"/>
        <v>3.8816638538667729</v>
      </c>
      <c r="N27" s="29">
        <v>3.9984274193547643E-2</v>
      </c>
      <c r="O27" s="29">
        <v>0.22668072451266855</v>
      </c>
      <c r="P27" s="29">
        <v>36.828305451872744</v>
      </c>
      <c r="Q27" s="29">
        <f t="shared" si="0"/>
        <v>11.107243820606357</v>
      </c>
      <c r="R27" s="29">
        <v>0.71442160345884931</v>
      </c>
      <c r="S27" s="29">
        <f t="shared" si="1"/>
        <v>0.14542697819461092</v>
      </c>
      <c r="T27" s="29">
        <v>1.1246960068356135</v>
      </c>
      <c r="U27" s="29">
        <v>5.2336600000000004</v>
      </c>
      <c r="V27" s="29">
        <v>5</v>
      </c>
      <c r="W27" s="29">
        <f t="shared" si="3"/>
        <v>56.666666666666664</v>
      </c>
      <c r="X27" s="29">
        <f t="shared" si="4"/>
        <v>12</v>
      </c>
      <c r="Y27" s="29">
        <f t="shared" si="5"/>
        <v>68.666666666666671</v>
      </c>
      <c r="Z27" s="29">
        <v>23</v>
      </c>
      <c r="AA27" s="29" t="s">
        <v>2276</v>
      </c>
      <c r="AC27">
        <v>11368</v>
      </c>
      <c r="AD27">
        <v>306.631575</v>
      </c>
      <c r="AE27">
        <v>37.073808</v>
      </c>
      <c r="AF27">
        <v>113.67</v>
      </c>
      <c r="AG27">
        <v>349.68714699999998</v>
      </c>
      <c r="AH27">
        <v>34.968715000000003</v>
      </c>
      <c r="AI27">
        <v>2.6962E-2</v>
      </c>
      <c r="AJ27">
        <v>1.9195E-2</v>
      </c>
      <c r="AK27">
        <v>0.71192100000000003</v>
      </c>
      <c r="AL27">
        <v>2.2349999999999998E-2</v>
      </c>
      <c r="AM27">
        <v>1.7500000000000002E-2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25">
      <c r="A28" t="s">
        <v>363</v>
      </c>
      <c r="B28">
        <v>1</v>
      </c>
      <c r="C28" t="s">
        <v>4</v>
      </c>
      <c r="D28">
        <v>12</v>
      </c>
      <c r="E28" t="s">
        <v>1</v>
      </c>
      <c r="F28" t="s">
        <v>335</v>
      </c>
      <c r="G28" t="s">
        <v>245</v>
      </c>
      <c r="H28" s="6">
        <v>-0.68380819999999998</v>
      </c>
      <c r="I28" s="6">
        <v>219.58709500000001</v>
      </c>
      <c r="J28" t="s">
        <v>52</v>
      </c>
      <c r="K28" s="29">
        <v>3919</v>
      </c>
      <c r="L28" s="29">
        <v>564</v>
      </c>
      <c r="M28" s="29">
        <f t="shared" si="2"/>
        <v>14.391426384281706</v>
      </c>
      <c r="N28" s="29">
        <v>0.20605528169014017</v>
      </c>
      <c r="O28" s="29">
        <v>0.17177947244939107</v>
      </c>
      <c r="P28" s="29">
        <v>9.4817429933685009</v>
      </c>
      <c r="Q28" s="29">
        <f t="shared" si="0"/>
        <v>16.239318637897888</v>
      </c>
      <c r="R28" s="29">
        <v>1.6005359132089301</v>
      </c>
      <c r="S28" s="29">
        <f t="shared" si="1"/>
        <v>0.74068733155546984</v>
      </c>
      <c r="T28" s="29">
        <v>1.2435764285912607</v>
      </c>
      <c r="U28" s="29">
        <v>5.2336600000000004</v>
      </c>
      <c r="V28" s="29">
        <v>5</v>
      </c>
      <c r="W28" s="29">
        <f t="shared" si="3"/>
        <v>56.666666666666664</v>
      </c>
      <c r="X28" s="29">
        <f t="shared" si="4"/>
        <v>12</v>
      </c>
      <c r="Y28" s="29">
        <f t="shared" si="5"/>
        <v>68.666666666666671</v>
      </c>
      <c r="Z28" s="29">
        <v>23</v>
      </c>
      <c r="AA28" s="29" t="s">
        <v>2276</v>
      </c>
      <c r="AC28">
        <v>4422</v>
      </c>
      <c r="AD28">
        <v>466.98702500000002</v>
      </c>
      <c r="AE28">
        <v>9.4692139999999991</v>
      </c>
      <c r="AF28">
        <v>43.29</v>
      </c>
      <c r="AG28">
        <v>70.440087000000005</v>
      </c>
      <c r="AH28">
        <v>7.044009</v>
      </c>
      <c r="AI28">
        <v>0.105616</v>
      </c>
      <c r="AJ28">
        <v>0.17524100000000001</v>
      </c>
      <c r="AK28">
        <v>1.6592309999999999</v>
      </c>
      <c r="AL28">
        <v>6.3875000000000001E-2</v>
      </c>
      <c r="AM28">
        <v>3.2500000000000001E-2</v>
      </c>
      <c r="AN28">
        <v>9</v>
      </c>
      <c r="AO28">
        <v>1.9272000000000001E-2</v>
      </c>
      <c r="AP28">
        <v>1.1563490000000001</v>
      </c>
      <c r="AQ28">
        <v>9.5205789999999997</v>
      </c>
      <c r="AR28">
        <v>1.8166690000000001</v>
      </c>
      <c r="AS28">
        <v>0.66670499999999999</v>
      </c>
      <c r="AT28">
        <v>46.777777999999998</v>
      </c>
      <c r="AU28">
        <v>16.880298</v>
      </c>
      <c r="AV28">
        <v>3.9684999999999998E-2</v>
      </c>
      <c r="AW28">
        <v>1.8877999999999999E-2</v>
      </c>
      <c r="AX28">
        <v>25.500309000000001</v>
      </c>
      <c r="AY28">
        <v>3.2722899999999999</v>
      </c>
      <c r="AZ28">
        <v>74.600776999999994</v>
      </c>
      <c r="BA28">
        <v>16.452266000000002</v>
      </c>
      <c r="BB28">
        <v>43.200878000000003</v>
      </c>
      <c r="BC28">
        <v>55.605452</v>
      </c>
      <c r="BD28">
        <v>8.6227879999999999</v>
      </c>
      <c r="BE28">
        <v>1.053269</v>
      </c>
    </row>
    <row r="29" spans="1:57" x14ac:dyDescent="0.25">
      <c r="A29" t="s">
        <v>363</v>
      </c>
      <c r="B29">
        <v>1</v>
      </c>
      <c r="C29" t="s">
        <v>11</v>
      </c>
      <c r="D29">
        <v>16</v>
      </c>
      <c r="E29" t="s">
        <v>1</v>
      </c>
      <c r="F29" t="s">
        <v>335</v>
      </c>
      <c r="G29" t="s">
        <v>245</v>
      </c>
      <c r="H29" s="6">
        <v>-0.68380819999999998</v>
      </c>
      <c r="I29" s="6">
        <v>219.58709500000001</v>
      </c>
      <c r="J29" t="s">
        <v>51</v>
      </c>
      <c r="K29" s="29">
        <v>2224</v>
      </c>
      <c r="L29" s="29">
        <v>243</v>
      </c>
      <c r="M29" s="29">
        <f t="shared" si="2"/>
        <v>10.926258992805755</v>
      </c>
      <c r="N29" s="29">
        <v>0.31825241935484011</v>
      </c>
      <c r="O29" s="29">
        <v>7.5002304872269346E-2</v>
      </c>
      <c r="P29" s="29">
        <v>5.3808105172879683</v>
      </c>
      <c r="Q29" s="29">
        <f t="shared" si="0"/>
        <v>20.340251113978418</v>
      </c>
      <c r="R29" s="29">
        <v>1.2305257764570523</v>
      </c>
      <c r="S29" s="29">
        <f t="shared" si="1"/>
        <v>0.37067719480359207</v>
      </c>
      <c r="T29" s="29">
        <v>1.2435764285912607</v>
      </c>
      <c r="U29" s="29">
        <v>5.2336600000000004</v>
      </c>
      <c r="V29" s="29">
        <v>5</v>
      </c>
      <c r="W29" s="29">
        <f t="shared" si="3"/>
        <v>56.666666666666664</v>
      </c>
      <c r="X29" s="29">
        <f t="shared" si="4"/>
        <v>12</v>
      </c>
      <c r="Y29" s="29">
        <f t="shared" si="5"/>
        <v>68.666666666666671</v>
      </c>
      <c r="Z29" s="29">
        <v>23</v>
      </c>
      <c r="AA29" s="29" t="s">
        <v>2276</v>
      </c>
      <c r="AC29">
        <v>2451</v>
      </c>
      <c r="AD29">
        <v>466.98702500000002</v>
      </c>
      <c r="AE29">
        <v>5.2485400000000002</v>
      </c>
      <c r="AF29">
        <v>23.02</v>
      </c>
      <c r="AG29">
        <v>22.135483000000001</v>
      </c>
      <c r="AH29">
        <v>2.2135479999999998</v>
      </c>
      <c r="AI29">
        <v>0.19053800000000001</v>
      </c>
      <c r="AJ29">
        <v>0.23353699999999999</v>
      </c>
      <c r="AK29">
        <v>1.225671</v>
      </c>
      <c r="AL29">
        <v>0.12243800000000001</v>
      </c>
      <c r="AM29">
        <v>9.2499999999999999E-2</v>
      </c>
      <c r="AN29">
        <v>7</v>
      </c>
      <c r="AO29">
        <v>1.499E-2</v>
      </c>
      <c r="AP29">
        <v>0.89938300000000004</v>
      </c>
      <c r="AQ29">
        <v>13.015096</v>
      </c>
      <c r="AR29">
        <v>3.3828140000000002</v>
      </c>
      <c r="AS29">
        <v>3.4185289999999999</v>
      </c>
      <c r="AT29">
        <v>45.571429000000002</v>
      </c>
      <c r="AU29">
        <v>37.129759999999997</v>
      </c>
      <c r="AV29">
        <v>7.5896000000000005E-2</v>
      </c>
      <c r="AW29">
        <v>3.8203000000000001E-2</v>
      </c>
      <c r="AX29">
        <v>16.256488999999998</v>
      </c>
      <c r="AY29">
        <v>4.386584</v>
      </c>
      <c r="AZ29">
        <v>178.638113</v>
      </c>
      <c r="BA29">
        <v>93.314200999999997</v>
      </c>
      <c r="BB29">
        <v>48.105938000000002</v>
      </c>
      <c r="BC29">
        <v>41.539743999999999</v>
      </c>
      <c r="BD29">
        <v>8.0244319999999991</v>
      </c>
      <c r="BE29">
        <v>1.053269</v>
      </c>
    </row>
    <row r="30" spans="1:57" x14ac:dyDescent="0.25">
      <c r="A30" t="s">
        <v>364</v>
      </c>
      <c r="B30">
        <v>1</v>
      </c>
      <c r="C30" t="s">
        <v>2</v>
      </c>
      <c r="D30">
        <v>3</v>
      </c>
      <c r="E30" t="s">
        <v>1</v>
      </c>
      <c r="F30" t="s">
        <v>335</v>
      </c>
      <c r="G30" t="s">
        <v>245</v>
      </c>
      <c r="H30" s="6">
        <v>-0.68380819999999998</v>
      </c>
      <c r="I30" s="6">
        <v>219.58709500000001</v>
      </c>
      <c r="J30" t="s">
        <v>51</v>
      </c>
      <c r="K30" s="29">
        <v>11472</v>
      </c>
      <c r="L30" s="29">
        <v>661</v>
      </c>
      <c r="M30" s="29">
        <f t="shared" si="2"/>
        <v>5.7618549511854953</v>
      </c>
      <c r="N30" s="29">
        <v>3.1822058823528364E-2</v>
      </c>
      <c r="O30" s="29">
        <v>0.31841018773191238</v>
      </c>
      <c r="P30" s="29">
        <v>26.858835835738962</v>
      </c>
      <c r="Q30" s="29">
        <f t="shared" si="0"/>
        <v>1.1377742044725743</v>
      </c>
      <c r="R30" s="29">
        <v>0.91538882207102434</v>
      </c>
      <c r="S30" s="29">
        <f t="shared" si="1"/>
        <v>5.5540240417564113E-2</v>
      </c>
      <c r="T30" s="29">
        <v>1.1000830030677431</v>
      </c>
      <c r="U30" s="29">
        <v>5.2336600000000004</v>
      </c>
      <c r="V30" s="29">
        <v>5</v>
      </c>
      <c r="W30" s="29">
        <f t="shared" si="3"/>
        <v>56.666666666666664</v>
      </c>
      <c r="X30" s="29">
        <f t="shared" si="4"/>
        <v>12</v>
      </c>
      <c r="Y30" s="29">
        <f t="shared" si="5"/>
        <v>68.666666666666671</v>
      </c>
      <c r="Z30" s="29">
        <v>23</v>
      </c>
      <c r="AA30" s="29" t="s">
        <v>2276</v>
      </c>
      <c r="AC30">
        <v>12496</v>
      </c>
      <c r="AD30">
        <v>461.64002499999998</v>
      </c>
      <c r="AE30">
        <v>27.068709999999999</v>
      </c>
      <c r="AF30">
        <v>124.93</v>
      </c>
      <c r="AG30">
        <v>305.88714399999998</v>
      </c>
      <c r="AH30">
        <v>30.588714</v>
      </c>
      <c r="AI30">
        <v>3.6934000000000002E-2</v>
      </c>
      <c r="AJ30">
        <v>3.3694000000000002E-2</v>
      </c>
      <c r="AK30">
        <v>0.91229000000000005</v>
      </c>
      <c r="AL30">
        <v>2.86E-2</v>
      </c>
      <c r="AM30">
        <v>2.2499999999999999E-2</v>
      </c>
      <c r="AN30">
        <v>1</v>
      </c>
      <c r="AO30">
        <v>2.166E-3</v>
      </c>
      <c r="AP30">
        <v>0.129971</v>
      </c>
      <c r="AQ30">
        <v>8.0026E-2</v>
      </c>
      <c r="AR30">
        <v>5.765E-2</v>
      </c>
      <c r="AS30">
        <v>0</v>
      </c>
      <c r="AT30">
        <v>10</v>
      </c>
      <c r="AU30">
        <v>0</v>
      </c>
      <c r="AV30">
        <v>6.4060000000000002E-3</v>
      </c>
      <c r="AW30">
        <v>4.1370000000000001E-3</v>
      </c>
      <c r="AX30">
        <v>156.114484</v>
      </c>
      <c r="AY30">
        <v>0</v>
      </c>
      <c r="AZ30">
        <v>606.06060600000001</v>
      </c>
      <c r="BA30">
        <v>0</v>
      </c>
      <c r="BB30">
        <v>0</v>
      </c>
      <c r="BC30">
        <v>0</v>
      </c>
      <c r="BD30">
        <v>5.2393099999999997</v>
      </c>
      <c r="BE30">
        <v>0.33071899999999999</v>
      </c>
    </row>
    <row r="31" spans="1:57" x14ac:dyDescent="0.25">
      <c r="A31" t="s">
        <v>364</v>
      </c>
      <c r="B31">
        <v>1</v>
      </c>
      <c r="C31" t="s">
        <v>3</v>
      </c>
      <c r="D31">
        <v>4</v>
      </c>
      <c r="E31" t="s">
        <v>1</v>
      </c>
      <c r="F31" t="s">
        <v>335</v>
      </c>
      <c r="G31" t="s">
        <v>245</v>
      </c>
      <c r="H31" s="6">
        <v>-0.68380819999999998</v>
      </c>
      <c r="I31" s="6">
        <v>219.58709500000001</v>
      </c>
      <c r="J31" t="s">
        <v>51</v>
      </c>
      <c r="K31" s="29">
        <v>6218</v>
      </c>
      <c r="L31" s="29">
        <v>1316</v>
      </c>
      <c r="M31" s="29">
        <f t="shared" si="2"/>
        <v>21.164361531038921</v>
      </c>
      <c r="N31" s="29">
        <v>5.9468346774192195E-2</v>
      </c>
      <c r="O31" s="29">
        <v>0.58063034233466371</v>
      </c>
      <c r="P31" s="29">
        <v>14.557901083213466</v>
      </c>
      <c r="Q31" s="29">
        <f t="shared" si="0"/>
        <v>11.163160548052922</v>
      </c>
      <c r="R31" s="29">
        <v>1.1644070062153049</v>
      </c>
      <c r="S31" s="29">
        <f t="shared" si="1"/>
        <v>0.30455842456184468</v>
      </c>
      <c r="T31" s="29">
        <v>1.1155553992111187</v>
      </c>
      <c r="U31" s="29">
        <v>5.2336600000000004</v>
      </c>
      <c r="V31" s="29">
        <v>5</v>
      </c>
      <c r="W31" s="29">
        <f t="shared" si="3"/>
        <v>56.666666666666664</v>
      </c>
      <c r="X31" s="29">
        <f t="shared" si="4"/>
        <v>12</v>
      </c>
      <c r="Y31" s="29">
        <f t="shared" si="5"/>
        <v>68.666666666666671</v>
      </c>
      <c r="Z31" s="29">
        <v>23</v>
      </c>
      <c r="AA31" s="29" t="s">
        <v>2276</v>
      </c>
      <c r="AC31">
        <v>6768</v>
      </c>
      <c r="AD31">
        <v>461.64002499999998</v>
      </c>
      <c r="AE31">
        <v>14.660774</v>
      </c>
      <c r="AF31">
        <v>67.59</v>
      </c>
      <c r="AG31">
        <v>127.649293</v>
      </c>
      <c r="AH31">
        <v>12.764929</v>
      </c>
      <c r="AI31">
        <v>6.8176E-2</v>
      </c>
      <c r="AJ31">
        <v>7.9519000000000006E-2</v>
      </c>
      <c r="AK31">
        <v>1.166369</v>
      </c>
      <c r="AL31">
        <v>3.7574999999999997E-2</v>
      </c>
      <c r="AM31">
        <v>1.7500000000000002E-2</v>
      </c>
      <c r="AN31">
        <v>5</v>
      </c>
      <c r="AO31">
        <v>1.0831E-2</v>
      </c>
      <c r="AP31">
        <v>0.64985700000000002</v>
      </c>
      <c r="AQ31">
        <v>0.73877099999999996</v>
      </c>
      <c r="AR31">
        <v>8.3229999999999998E-2</v>
      </c>
      <c r="AS31">
        <v>3.0099999999999998E-2</v>
      </c>
      <c r="AT31">
        <v>10</v>
      </c>
      <c r="AU31">
        <v>2</v>
      </c>
      <c r="AV31">
        <v>9.2479999999999993E-3</v>
      </c>
      <c r="AW31">
        <v>4.751E-3</v>
      </c>
      <c r="AX31">
        <v>113.71105900000001</v>
      </c>
      <c r="AY31">
        <v>23.490098</v>
      </c>
      <c r="AZ31">
        <v>284.483161</v>
      </c>
      <c r="BA31">
        <v>110.165327</v>
      </c>
      <c r="BB31">
        <v>85.470112</v>
      </c>
      <c r="BC31">
        <v>74.434048000000004</v>
      </c>
      <c r="BD31">
        <v>6.2497449999999999</v>
      </c>
      <c r="BE31">
        <v>0.69597100000000001</v>
      </c>
    </row>
    <row r="32" spans="1:57" x14ac:dyDescent="0.25">
      <c r="A32" t="s">
        <v>364</v>
      </c>
      <c r="B32">
        <v>1</v>
      </c>
      <c r="C32" t="s">
        <v>12</v>
      </c>
      <c r="D32">
        <v>5</v>
      </c>
      <c r="E32" t="s">
        <v>1</v>
      </c>
      <c r="F32" t="s">
        <v>335</v>
      </c>
      <c r="G32" t="s">
        <v>245</v>
      </c>
      <c r="H32" s="6">
        <v>-0.68380819999999998</v>
      </c>
      <c r="I32" s="6">
        <v>219.58709500000001</v>
      </c>
      <c r="J32" t="s">
        <v>51</v>
      </c>
      <c r="K32" s="29">
        <v>7943</v>
      </c>
      <c r="L32" s="29">
        <v>66</v>
      </c>
      <c r="M32" s="29">
        <f t="shared" si="2"/>
        <v>0.83092030718871968</v>
      </c>
      <c r="N32" s="29">
        <v>4.678392857143316E-2</v>
      </c>
      <c r="O32" s="29">
        <v>3.2777519325343923E-2</v>
      </c>
      <c r="P32" s="29">
        <v>18.596559714371914</v>
      </c>
      <c r="Q32" s="29">
        <f t="shared" si="0"/>
        <v>7.1245019168944737</v>
      </c>
      <c r="R32" s="29">
        <v>0.63190384232356978</v>
      </c>
      <c r="S32" s="29">
        <f t="shared" si="1"/>
        <v>0.22794473932989046</v>
      </c>
      <c r="T32" s="29">
        <v>0.85289326235175411</v>
      </c>
      <c r="U32" s="29">
        <v>5.2336600000000004</v>
      </c>
      <c r="V32" s="29">
        <v>5</v>
      </c>
      <c r="W32" s="29">
        <f t="shared" si="3"/>
        <v>56.666666666666664</v>
      </c>
      <c r="X32" s="29">
        <f t="shared" si="4"/>
        <v>12</v>
      </c>
      <c r="Y32" s="29">
        <f t="shared" si="5"/>
        <v>68.666666666666671</v>
      </c>
      <c r="Z32" s="29">
        <v>23</v>
      </c>
      <c r="AA32" s="29" t="s">
        <v>2276</v>
      </c>
      <c r="AC32">
        <v>8603</v>
      </c>
      <c r="AD32">
        <v>461.64002499999998</v>
      </c>
      <c r="AE32">
        <v>18.635732000000001</v>
      </c>
      <c r="AF32">
        <v>86.02</v>
      </c>
      <c r="AG32">
        <v>186.87391400000001</v>
      </c>
      <c r="AH32">
        <v>18.687391000000002</v>
      </c>
      <c r="AI32">
        <v>5.3651999999999998E-2</v>
      </c>
      <c r="AJ32">
        <v>3.3716000000000003E-2</v>
      </c>
      <c r="AK32">
        <v>0.62843199999999999</v>
      </c>
      <c r="AL32">
        <v>4.6550000000000001E-2</v>
      </c>
      <c r="AM32">
        <v>3.7499999999999999E-2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61" x14ac:dyDescent="0.25">
      <c r="A33" t="s">
        <v>364</v>
      </c>
      <c r="B33">
        <v>1</v>
      </c>
      <c r="C33" t="s">
        <v>47</v>
      </c>
      <c r="D33">
        <v>5</v>
      </c>
      <c r="E33" t="s">
        <v>7</v>
      </c>
      <c r="F33" t="s">
        <v>335</v>
      </c>
      <c r="G33" t="s">
        <v>245</v>
      </c>
      <c r="H33" s="6">
        <v>-0.68380819999999998</v>
      </c>
      <c r="I33" s="6">
        <v>219.58709500000001</v>
      </c>
      <c r="J33" t="s">
        <v>51</v>
      </c>
      <c r="K33" s="29">
        <v>4959</v>
      </c>
      <c r="L33" s="29">
        <v>315</v>
      </c>
      <c r="M33" s="29">
        <f t="shared" si="2"/>
        <v>6.3520871143375679</v>
      </c>
      <c r="N33" s="29">
        <v>0.12463509615384506</v>
      </c>
      <c r="O33" s="29">
        <v>0.12174507177984885</v>
      </c>
      <c r="P33" s="29">
        <v>11.610265595312894</v>
      </c>
      <c r="Q33" s="29">
        <f t="shared" si="0"/>
        <v>14.110796035953493</v>
      </c>
      <c r="R33" s="29">
        <v>1.156956035806056</v>
      </c>
      <c r="S33" s="29">
        <f t="shared" si="1"/>
        <v>0.29710745415259576</v>
      </c>
      <c r="T33" s="29">
        <v>0.89262189114311707</v>
      </c>
      <c r="U33" s="29">
        <v>5.2336600000000004</v>
      </c>
      <c r="V33" s="29">
        <v>5</v>
      </c>
      <c r="W33" s="29">
        <f t="shared" si="3"/>
        <v>56.666666666666664</v>
      </c>
      <c r="X33" s="29">
        <f t="shared" si="4"/>
        <v>12</v>
      </c>
      <c r="Y33" s="29">
        <f t="shared" si="5"/>
        <v>68.666666666666671</v>
      </c>
      <c r="Z33" s="29">
        <v>23</v>
      </c>
      <c r="AA33" s="29" t="s">
        <v>2276</v>
      </c>
      <c r="AC33">
        <v>5429</v>
      </c>
      <c r="AD33">
        <v>461.64002499999998</v>
      </c>
      <c r="AE33">
        <v>11.760244999999999</v>
      </c>
      <c r="AF33">
        <v>53.82</v>
      </c>
      <c r="AG33">
        <v>93.224716000000001</v>
      </c>
      <c r="AH33">
        <v>9.3224719999999994</v>
      </c>
      <c r="AI33">
        <v>8.5013000000000005E-2</v>
      </c>
      <c r="AJ33">
        <v>0.10077</v>
      </c>
      <c r="AK33">
        <v>1.185346</v>
      </c>
      <c r="AL33">
        <v>5.8174999999999998E-2</v>
      </c>
      <c r="AM33">
        <v>4.2500000000000003E-2</v>
      </c>
      <c r="AN33">
        <v>6</v>
      </c>
      <c r="AO33">
        <v>1.2997E-2</v>
      </c>
      <c r="AP33">
        <v>0.77982799999999997</v>
      </c>
      <c r="AQ33">
        <v>5.4890400000000001</v>
      </c>
      <c r="AR33">
        <v>1.806654</v>
      </c>
      <c r="AS33">
        <v>0.72622799999999998</v>
      </c>
      <c r="AT33">
        <v>49.666666999999997</v>
      </c>
      <c r="AU33">
        <v>15.680135999999999</v>
      </c>
      <c r="AV33">
        <v>3.7123000000000003E-2</v>
      </c>
      <c r="AW33">
        <v>1.6129999999999999E-2</v>
      </c>
      <c r="AX33">
        <v>27.710798</v>
      </c>
      <c r="AY33">
        <v>3.7745829999999998</v>
      </c>
      <c r="AZ33">
        <v>106.25199499999999</v>
      </c>
      <c r="BA33">
        <v>47.196762</v>
      </c>
      <c r="BB33">
        <v>69.375155000000007</v>
      </c>
      <c r="BC33">
        <v>124.518924</v>
      </c>
      <c r="BD33">
        <v>7.1457329999999999</v>
      </c>
      <c r="BE33">
        <v>1.0897250000000001</v>
      </c>
    </row>
    <row r="34" spans="1:61" x14ac:dyDescent="0.25">
      <c r="A34" t="s">
        <v>364</v>
      </c>
      <c r="B34">
        <v>1</v>
      </c>
      <c r="C34" t="s">
        <v>13</v>
      </c>
      <c r="D34">
        <v>11</v>
      </c>
      <c r="E34" t="s">
        <v>1</v>
      </c>
      <c r="F34" t="s">
        <v>335</v>
      </c>
      <c r="G34" t="s">
        <v>245</v>
      </c>
      <c r="H34" s="6">
        <v>-0.68380819999999998</v>
      </c>
      <c r="I34" s="6">
        <v>219.58709500000001</v>
      </c>
      <c r="J34" t="s">
        <v>51</v>
      </c>
      <c r="K34" s="29">
        <v>2505</v>
      </c>
      <c r="L34" s="29">
        <v>507</v>
      </c>
      <c r="M34" s="29">
        <f t="shared" si="2"/>
        <v>20.23952095808383</v>
      </c>
      <c r="N34" s="29">
        <v>0.21408586956522058</v>
      </c>
      <c r="O34" s="29">
        <v>0.1615463452463379</v>
      </c>
      <c r="P34" s="29">
        <v>5.86483470785618</v>
      </c>
      <c r="Q34" s="29">
        <f t="shared" si="0"/>
        <v>19.856226923410208</v>
      </c>
      <c r="R34" s="29">
        <v>1.3232392687933285</v>
      </c>
      <c r="S34" s="29">
        <f t="shared" si="1"/>
        <v>0.46339068713986831</v>
      </c>
      <c r="T34" s="29">
        <v>1.1063630911487123</v>
      </c>
      <c r="U34" s="29">
        <v>5.2336600000000004</v>
      </c>
      <c r="V34" s="29">
        <v>5</v>
      </c>
      <c r="W34" s="29">
        <f t="shared" si="3"/>
        <v>56.666666666666664</v>
      </c>
      <c r="X34" s="29">
        <f t="shared" si="4"/>
        <v>12</v>
      </c>
      <c r="Y34" s="29">
        <f t="shared" si="5"/>
        <v>68.666666666666671</v>
      </c>
      <c r="Z34" s="29">
        <v>23</v>
      </c>
      <c r="AA34" s="29" t="s">
        <v>2276</v>
      </c>
      <c r="AC34">
        <v>2789</v>
      </c>
      <c r="AD34">
        <v>461.64002499999998</v>
      </c>
      <c r="AE34">
        <v>6.0415039999999998</v>
      </c>
      <c r="AF34">
        <v>26.11</v>
      </c>
      <c r="AG34">
        <v>28.939902</v>
      </c>
      <c r="AH34">
        <v>2.8939900000000001</v>
      </c>
      <c r="AI34">
        <v>0.16527</v>
      </c>
      <c r="AJ34">
        <v>0.22795199999999999</v>
      </c>
      <c r="AK34">
        <v>1.3792690000000001</v>
      </c>
      <c r="AL34">
        <v>9.0861999999999998E-2</v>
      </c>
      <c r="AM34">
        <v>3.2500000000000001E-2</v>
      </c>
      <c r="AN34">
        <v>17</v>
      </c>
      <c r="AO34">
        <v>3.6824999999999997E-2</v>
      </c>
      <c r="AP34">
        <v>2.209514</v>
      </c>
      <c r="AQ34">
        <v>13.015418</v>
      </c>
      <c r="AR34">
        <v>0.79795300000000002</v>
      </c>
      <c r="AS34">
        <v>0.46967199999999998</v>
      </c>
      <c r="AT34">
        <v>21.352941000000001</v>
      </c>
      <c r="AU34">
        <v>11.246895</v>
      </c>
      <c r="AV34">
        <v>3.9205999999999998E-2</v>
      </c>
      <c r="AW34">
        <v>2.5669999999999998E-2</v>
      </c>
      <c r="AX34">
        <v>32.659188999999998</v>
      </c>
      <c r="AY34">
        <v>25.761959999999998</v>
      </c>
      <c r="AZ34">
        <v>176.09519700000001</v>
      </c>
      <c r="BA34">
        <v>228.18337099999999</v>
      </c>
      <c r="BB34">
        <v>20.935255999999999</v>
      </c>
      <c r="BC34">
        <v>23.890004000000001</v>
      </c>
      <c r="BD34">
        <v>7.9469380000000003</v>
      </c>
      <c r="BE34">
        <v>1.2686109999999999</v>
      </c>
    </row>
    <row r="35" spans="1:61" x14ac:dyDescent="0.25">
      <c r="A35" t="s">
        <v>364</v>
      </c>
      <c r="B35">
        <v>1</v>
      </c>
      <c r="C35" t="s">
        <v>4</v>
      </c>
      <c r="D35">
        <v>12</v>
      </c>
      <c r="E35" t="s">
        <v>1</v>
      </c>
      <c r="F35" t="s">
        <v>335</v>
      </c>
      <c r="G35" t="s">
        <v>245</v>
      </c>
      <c r="H35" s="6">
        <v>-0.68380819999999998</v>
      </c>
      <c r="I35" s="6">
        <v>219.58709500000001</v>
      </c>
      <c r="J35" t="s">
        <v>51</v>
      </c>
      <c r="K35" s="29">
        <v>17592</v>
      </c>
      <c r="L35" s="29">
        <v>640</v>
      </c>
      <c r="M35" s="29">
        <f t="shared" si="2"/>
        <v>3.638017280582083</v>
      </c>
      <c r="N35" s="29">
        <v>3.2392142857145048E-2</v>
      </c>
      <c r="O35" s="29">
        <v>0.24583139494007941</v>
      </c>
      <c r="P35" s="29">
        <v>41.187294283675023</v>
      </c>
      <c r="Q35" s="29">
        <f t="shared" si="0"/>
        <v>15.466232652408635</v>
      </c>
      <c r="R35" s="29">
        <v>0.74497082232320155</v>
      </c>
      <c r="S35" s="29">
        <f t="shared" si="1"/>
        <v>0.11487775933025868</v>
      </c>
      <c r="T35" s="29">
        <v>1.1049920436128802</v>
      </c>
      <c r="U35" s="29">
        <v>5.2336600000000004</v>
      </c>
      <c r="V35" s="29">
        <v>5</v>
      </c>
      <c r="W35" s="29">
        <f t="shared" si="3"/>
        <v>56.666666666666664</v>
      </c>
      <c r="X35" s="29">
        <f t="shared" si="4"/>
        <v>12</v>
      </c>
      <c r="Y35" s="29">
        <f t="shared" si="5"/>
        <v>68.666666666666671</v>
      </c>
      <c r="Z35" s="29">
        <v>23</v>
      </c>
      <c r="AA35" s="29" t="s">
        <v>2276</v>
      </c>
      <c r="AC35">
        <v>19095</v>
      </c>
      <c r="AD35">
        <v>461.64002499999998</v>
      </c>
      <c r="AE35">
        <v>41.363397999999997</v>
      </c>
      <c r="AF35">
        <v>190.94</v>
      </c>
      <c r="AG35">
        <v>613.37914599999999</v>
      </c>
      <c r="AH35">
        <v>61.337915000000002</v>
      </c>
      <c r="AI35">
        <v>2.4171000000000002E-2</v>
      </c>
      <c r="AJ35">
        <v>1.7964000000000001E-2</v>
      </c>
      <c r="AK35">
        <v>0.74320900000000001</v>
      </c>
      <c r="AL35">
        <v>1.9949999999999999E-2</v>
      </c>
      <c r="AM35">
        <v>1.2500000000000001E-2</v>
      </c>
      <c r="AN35">
        <v>2</v>
      </c>
      <c r="AO35">
        <v>4.3319999999999999E-3</v>
      </c>
      <c r="AP35">
        <v>0.25994299999999998</v>
      </c>
      <c r="AQ35">
        <v>0.20424200000000001</v>
      </c>
      <c r="AR35">
        <v>0.13917499999999999</v>
      </c>
      <c r="AS35">
        <v>5.5579000000000003E-2</v>
      </c>
      <c r="AT35">
        <v>19.5</v>
      </c>
      <c r="AU35">
        <v>4.9497470000000003</v>
      </c>
      <c r="AV35">
        <v>7.5230000000000002E-3</v>
      </c>
      <c r="AW35">
        <v>4.8069999999999996E-3</v>
      </c>
      <c r="AX35">
        <v>136.727149</v>
      </c>
      <c r="AY35">
        <v>19.036142000000002</v>
      </c>
      <c r="AZ35">
        <v>670.32966999999996</v>
      </c>
      <c r="BA35">
        <v>139.86727500000001</v>
      </c>
      <c r="BB35">
        <v>181.846575</v>
      </c>
      <c r="BC35">
        <v>0</v>
      </c>
      <c r="BD35">
        <v>5.3163330000000002</v>
      </c>
      <c r="BE35">
        <v>0.43301299999999998</v>
      </c>
    </row>
    <row r="36" spans="1:61" x14ac:dyDescent="0.25">
      <c r="A36" t="s">
        <v>365</v>
      </c>
      <c r="B36">
        <v>2</v>
      </c>
      <c r="C36" t="s">
        <v>8</v>
      </c>
      <c r="D36">
        <v>1</v>
      </c>
      <c r="E36" t="s">
        <v>1</v>
      </c>
      <c r="F36" t="s">
        <v>335</v>
      </c>
      <c r="G36" t="s">
        <v>244</v>
      </c>
      <c r="H36" s="6">
        <v>315.67872199999999</v>
      </c>
      <c r="I36" s="6">
        <v>2.16410159</v>
      </c>
      <c r="J36" t="s">
        <v>51</v>
      </c>
      <c r="K36" s="29">
        <v>10807</v>
      </c>
      <c r="L36" s="29">
        <v>289</v>
      </c>
      <c r="M36" s="29">
        <f t="shared" si="2"/>
        <v>2.674192652910151</v>
      </c>
      <c r="N36" s="29">
        <v>3.0749444444445651E-2</v>
      </c>
      <c r="O36" s="29">
        <v>0.1932047899669313</v>
      </c>
      <c r="P36" s="29">
        <v>46.399203670502814</v>
      </c>
      <c r="Q36" s="29">
        <f t="shared" si="0"/>
        <v>20.678142039236427</v>
      </c>
      <c r="R36" s="29">
        <v>0.81551258564998097</v>
      </c>
      <c r="S36" s="29">
        <f t="shared" si="1"/>
        <v>4.4335996003479261E-2</v>
      </c>
      <c r="U36" s="29">
        <v>5.1597600000000003</v>
      </c>
      <c r="V36" s="29">
        <v>10</v>
      </c>
      <c r="W36" s="29">
        <f>AVERAGE(120,120,120)</f>
        <v>120</v>
      </c>
      <c r="X36" s="29">
        <f>AVERAGE(12,14,21)</f>
        <v>15.666666666666666</v>
      </c>
      <c r="Y36" s="29">
        <f>AVERAGE(132,134,141)</f>
        <v>135.66666666666666</v>
      </c>
      <c r="Z36" s="29">
        <v>13.5</v>
      </c>
      <c r="AA36" s="29" t="s">
        <v>2277</v>
      </c>
      <c r="AC36">
        <v>18713</v>
      </c>
      <c r="AD36">
        <v>373.05002500000001</v>
      </c>
      <c r="AE36">
        <v>50.162173000000003</v>
      </c>
      <c r="AF36">
        <v>187.12</v>
      </c>
      <c r="AG36">
        <v>711.87448700000004</v>
      </c>
      <c r="AH36">
        <v>71.187449000000001</v>
      </c>
      <c r="AI36">
        <v>1.9931000000000001E-2</v>
      </c>
      <c r="AJ36">
        <v>1.6045E-2</v>
      </c>
      <c r="AK36">
        <v>0.80502799999999997</v>
      </c>
      <c r="AL36">
        <v>1.5938000000000001E-2</v>
      </c>
      <c r="AM36">
        <v>1.2500000000000001E-2</v>
      </c>
      <c r="AN36">
        <v>15</v>
      </c>
      <c r="AO36">
        <v>4.0209000000000002E-2</v>
      </c>
      <c r="AP36">
        <v>2.4125450000000002</v>
      </c>
      <c r="AQ36">
        <v>3.9705020000000002</v>
      </c>
      <c r="AR36">
        <v>0.43021799999999999</v>
      </c>
      <c r="AS36">
        <v>0.249885</v>
      </c>
      <c r="AT36">
        <v>49.533332999999999</v>
      </c>
      <c r="AU36">
        <v>22.690044</v>
      </c>
      <c r="AV36">
        <v>8.8640000000000004E-3</v>
      </c>
      <c r="AW36">
        <v>3.9090000000000001E-3</v>
      </c>
      <c r="AX36">
        <v>138.39812800000001</v>
      </c>
      <c r="AY36">
        <v>84.664970999999994</v>
      </c>
      <c r="AZ36">
        <v>642.55526899999995</v>
      </c>
      <c r="BA36">
        <v>454.55215299999998</v>
      </c>
      <c r="BB36">
        <v>8.4542730000000006</v>
      </c>
      <c r="BC36">
        <v>8.2851630000000007</v>
      </c>
      <c r="BD36">
        <v>7.1039890000000003</v>
      </c>
      <c r="BE36">
        <v>2.6954229999999999</v>
      </c>
    </row>
    <row r="37" spans="1:61" x14ac:dyDescent="0.25">
      <c r="A37" t="s">
        <v>366</v>
      </c>
      <c r="B37">
        <v>2</v>
      </c>
      <c r="C37" t="s">
        <v>38</v>
      </c>
      <c r="D37">
        <v>9</v>
      </c>
      <c r="E37" t="s">
        <v>1</v>
      </c>
      <c r="F37" t="s">
        <v>335</v>
      </c>
      <c r="G37" t="s">
        <v>244</v>
      </c>
      <c r="H37" s="6">
        <v>315.67872199999999</v>
      </c>
      <c r="I37" s="6">
        <v>2.16410159</v>
      </c>
      <c r="J37" t="s">
        <v>51</v>
      </c>
      <c r="K37" s="29">
        <v>4234</v>
      </c>
      <c r="L37" s="29">
        <v>48</v>
      </c>
      <c r="M37" s="29">
        <f t="shared" si="2"/>
        <v>1.1336797354747286</v>
      </c>
      <c r="N37" s="29">
        <v>4.805714285714302E-2</v>
      </c>
      <c r="O37" s="29">
        <v>5.3201318526894345E-2</v>
      </c>
      <c r="P37" s="29">
        <v>32.179197520410092</v>
      </c>
      <c r="Q37" s="29">
        <f t="shared" si="0"/>
        <v>6.4581358891437048</v>
      </c>
      <c r="R37" s="29">
        <v>0.70182408970742682</v>
      </c>
      <c r="S37" s="29">
        <f t="shared" si="1"/>
        <v>0.15802449194603341</v>
      </c>
      <c r="U37" s="29">
        <v>5.1597600000000003</v>
      </c>
      <c r="V37" s="29">
        <v>10</v>
      </c>
      <c r="W37" s="29">
        <f>AVERAGE(120,120,120)</f>
        <v>120</v>
      </c>
      <c r="X37" s="29">
        <f>AVERAGE(12,14,21)</f>
        <v>15.666666666666666</v>
      </c>
      <c r="Y37" s="29">
        <f>AVERAGE(132,134,141)</f>
        <v>135.66666666666666</v>
      </c>
      <c r="Z37" s="29">
        <v>13.5</v>
      </c>
      <c r="AA37" s="29" t="s">
        <v>2277</v>
      </c>
      <c r="AC37">
        <v>6093</v>
      </c>
      <c r="AD37">
        <v>175.605875</v>
      </c>
      <c r="AE37">
        <v>34.697017000000002</v>
      </c>
      <c r="AF37">
        <v>60.92</v>
      </c>
      <c r="AG37">
        <v>181.42159100000001</v>
      </c>
      <c r="AH37">
        <v>18.142158999999999</v>
      </c>
      <c r="AI37">
        <v>2.8792999999999999E-2</v>
      </c>
      <c r="AJ37">
        <v>2.1756000000000001E-2</v>
      </c>
      <c r="AK37">
        <v>0.75558499999999995</v>
      </c>
      <c r="AL37">
        <v>2.3275000000000001E-2</v>
      </c>
      <c r="AM37">
        <v>1.7500000000000002E-2</v>
      </c>
      <c r="AN37">
        <v>9</v>
      </c>
      <c r="AO37">
        <v>5.1250999999999998E-2</v>
      </c>
      <c r="AP37">
        <v>3.0750679999999999</v>
      </c>
      <c r="AQ37">
        <v>6.7290330000000003</v>
      </c>
      <c r="AR37">
        <v>0.46839199999999998</v>
      </c>
      <c r="AS37">
        <v>0.296991</v>
      </c>
      <c r="AT37">
        <v>45.555556000000003</v>
      </c>
      <c r="AU37">
        <v>26.847304999999999</v>
      </c>
      <c r="AV37">
        <v>1.0513E-2</v>
      </c>
      <c r="AW37">
        <v>4.9220000000000002E-3</v>
      </c>
      <c r="AX37">
        <v>98.194682</v>
      </c>
      <c r="AY37">
        <v>10.836197</v>
      </c>
      <c r="AZ37">
        <v>360.66026699999998</v>
      </c>
      <c r="BA37">
        <v>184.95666399999999</v>
      </c>
      <c r="BB37">
        <v>1.0927089999999999</v>
      </c>
      <c r="BC37">
        <v>1.0450079999999999</v>
      </c>
      <c r="BD37">
        <v>8.7518790000000006</v>
      </c>
      <c r="BE37">
        <v>4.2426409999999999</v>
      </c>
    </row>
    <row r="38" spans="1:61" x14ac:dyDescent="0.25">
      <c r="A38" t="s">
        <v>367</v>
      </c>
      <c r="B38">
        <v>2</v>
      </c>
      <c r="C38" t="s">
        <v>17</v>
      </c>
      <c r="D38">
        <v>8</v>
      </c>
      <c r="E38" t="s">
        <v>1</v>
      </c>
      <c r="F38" t="s">
        <v>335</v>
      </c>
      <c r="G38" t="s">
        <v>244</v>
      </c>
      <c r="H38" s="6">
        <v>315.67872199999999</v>
      </c>
      <c r="I38" s="6">
        <v>2.16410159</v>
      </c>
      <c r="J38" t="s">
        <v>50</v>
      </c>
      <c r="K38" s="29">
        <v>12255</v>
      </c>
      <c r="L38" s="29">
        <v>63</v>
      </c>
      <c r="M38" s="29">
        <f t="shared" si="2"/>
        <v>0.51407588739290089</v>
      </c>
      <c r="N38" s="29">
        <v>4.4200000000000413E-2</v>
      </c>
      <c r="O38" s="29">
        <v>3.113188880918338E-2</v>
      </c>
      <c r="P38" s="29">
        <v>42.39125526183804</v>
      </c>
      <c r="Q38" s="29">
        <f t="shared" si="0"/>
        <v>16.670193630571653</v>
      </c>
      <c r="R38" s="29">
        <v>0.60641418261630642</v>
      </c>
      <c r="S38" s="29">
        <f t="shared" si="1"/>
        <v>0.25343439903715381</v>
      </c>
      <c r="T38" s="29">
        <v>0.98561477816941734</v>
      </c>
      <c r="U38" s="29">
        <v>5.1597600000000003</v>
      </c>
      <c r="V38" s="29">
        <v>10</v>
      </c>
      <c r="W38" s="29">
        <f t="shared" ref="W38:W45" si="6">AVERAGE(120,120,120)</f>
        <v>120</v>
      </c>
      <c r="X38" s="29">
        <f t="shared" ref="X38:X45" si="7">AVERAGE(12,14,21)</f>
        <v>15.666666666666666</v>
      </c>
      <c r="Y38" s="29">
        <f t="shared" ref="Y38:Y45" si="8">AVERAGE(132,134,141)</f>
        <v>135.66666666666666</v>
      </c>
      <c r="Z38" s="29">
        <v>13.5</v>
      </c>
      <c r="AA38" s="29" t="s">
        <v>2277</v>
      </c>
      <c r="AC38">
        <v>15500</v>
      </c>
      <c r="AD38">
        <v>370.61777499999999</v>
      </c>
      <c r="AE38">
        <v>41.822063</v>
      </c>
      <c r="AF38">
        <v>154.99</v>
      </c>
      <c r="AG38">
        <v>559.90862600000003</v>
      </c>
      <c r="AH38">
        <v>55.990862999999997</v>
      </c>
      <c r="AI38">
        <v>2.3880999999999999E-2</v>
      </c>
      <c r="AJ38">
        <v>1.5448999999999999E-2</v>
      </c>
      <c r="AK38">
        <v>0.64688400000000001</v>
      </c>
      <c r="AL38">
        <v>2.0125000000000001E-2</v>
      </c>
      <c r="AM38">
        <v>1.7500000000000002E-2</v>
      </c>
      <c r="AN38">
        <v>1</v>
      </c>
      <c r="AO38">
        <v>2.7009999999999998E-3</v>
      </c>
      <c r="AP38">
        <v>0.16207299999999999</v>
      </c>
      <c r="AQ38">
        <v>0.29677399999999998</v>
      </c>
      <c r="AR38">
        <v>0.53572500000000001</v>
      </c>
      <c r="AS38">
        <v>0</v>
      </c>
      <c r="AT38">
        <v>46</v>
      </c>
      <c r="AU38">
        <v>0</v>
      </c>
      <c r="AV38">
        <v>1.1905000000000001E-2</v>
      </c>
      <c r="AW38">
        <v>4.1399999999999996E-3</v>
      </c>
      <c r="AX38">
        <v>83.998320000000007</v>
      </c>
      <c r="AY38">
        <v>0</v>
      </c>
      <c r="AZ38">
        <v>213.90374299999999</v>
      </c>
      <c r="BA38">
        <v>0</v>
      </c>
      <c r="BB38">
        <v>0</v>
      </c>
      <c r="BC38">
        <v>0</v>
      </c>
      <c r="BD38">
        <v>5.0686920000000004</v>
      </c>
      <c r="BE38">
        <v>0.34992699999999999</v>
      </c>
      <c r="BH38">
        <f>COUNT(#REF!)</f>
        <v>0</v>
      </c>
      <c r="BI38">
        <v>90</v>
      </c>
    </row>
    <row r="39" spans="1:61" x14ac:dyDescent="0.25">
      <c r="A39" t="s">
        <v>367</v>
      </c>
      <c r="B39">
        <v>2</v>
      </c>
      <c r="C39" t="s">
        <v>0</v>
      </c>
      <c r="D39">
        <v>10</v>
      </c>
      <c r="E39" t="s">
        <v>1</v>
      </c>
      <c r="F39" t="s">
        <v>335</v>
      </c>
      <c r="G39" t="s">
        <v>244</v>
      </c>
      <c r="H39" s="6">
        <v>315.67872199999999</v>
      </c>
      <c r="I39" s="6">
        <v>2.16410159</v>
      </c>
      <c r="J39" t="s">
        <v>52</v>
      </c>
      <c r="K39" s="29">
        <v>8604</v>
      </c>
      <c r="L39" s="29">
        <v>52</v>
      </c>
      <c r="M39" s="29">
        <f t="shared" si="2"/>
        <v>0.60437006043700603</v>
      </c>
      <c r="N39" s="29">
        <v>9.0645000000017711E-2</v>
      </c>
      <c r="O39" s="29">
        <v>1.7295493782879656E-2</v>
      </c>
      <c r="P39" s="29">
        <v>29.762085701579313</v>
      </c>
      <c r="Q39" s="29">
        <f t="shared" si="0"/>
        <v>4.0410240703129254</v>
      </c>
      <c r="R39" s="29">
        <v>0.41552296084260404</v>
      </c>
      <c r="S39" s="29">
        <f t="shared" si="1"/>
        <v>0.44432562081085619</v>
      </c>
      <c r="T39" s="29">
        <v>0.98561477816941734</v>
      </c>
      <c r="U39" s="29">
        <v>5.1597600000000003</v>
      </c>
      <c r="V39" s="29">
        <v>10</v>
      </c>
      <c r="W39" s="29">
        <f t="shared" si="6"/>
        <v>120</v>
      </c>
      <c r="X39" s="29">
        <f t="shared" si="7"/>
        <v>15.666666666666666</v>
      </c>
      <c r="Y39" s="29">
        <f t="shared" si="8"/>
        <v>135.66666666666666</v>
      </c>
      <c r="Z39" s="29">
        <v>13.5</v>
      </c>
      <c r="AA39" s="29" t="s">
        <v>2277</v>
      </c>
      <c r="AC39">
        <v>11671</v>
      </c>
      <c r="AD39">
        <v>370.61777499999999</v>
      </c>
      <c r="AE39">
        <v>31.490663999999999</v>
      </c>
      <c r="AF39">
        <v>116.7</v>
      </c>
      <c r="AG39">
        <v>389.79554899999999</v>
      </c>
      <c r="AH39">
        <v>38.979554999999998</v>
      </c>
      <c r="AI39">
        <v>3.1715E-2</v>
      </c>
      <c r="AJ39">
        <v>1.3995E-2</v>
      </c>
      <c r="AK39">
        <v>0.44126399999999999</v>
      </c>
      <c r="AL39">
        <v>2.9675E-2</v>
      </c>
      <c r="AM39">
        <v>2.75E-2</v>
      </c>
      <c r="AN39">
        <v>5</v>
      </c>
      <c r="AO39">
        <v>1.3506000000000001E-2</v>
      </c>
      <c r="AP39">
        <v>0.81036300000000006</v>
      </c>
      <c r="AQ39">
        <v>1.7393540000000001</v>
      </c>
      <c r="AR39">
        <v>0.52432000000000001</v>
      </c>
      <c r="AS39">
        <v>0.25151000000000001</v>
      </c>
      <c r="AT39">
        <v>40.6</v>
      </c>
      <c r="AU39">
        <v>14.275854000000001</v>
      </c>
      <c r="AV39">
        <v>1.324E-2</v>
      </c>
      <c r="AW39">
        <v>4.993E-3</v>
      </c>
      <c r="AX39">
        <v>78.358438000000007</v>
      </c>
      <c r="AY39">
        <v>9.4664239999999999</v>
      </c>
      <c r="AZ39">
        <v>201.508151</v>
      </c>
      <c r="BA39">
        <v>46.075539999999997</v>
      </c>
      <c r="BB39">
        <v>15.074106</v>
      </c>
      <c r="BC39">
        <v>14.913551</v>
      </c>
      <c r="BD39">
        <v>6.5044979999999999</v>
      </c>
      <c r="BE39">
        <v>1.160577</v>
      </c>
      <c r="BH39">
        <v>1</v>
      </c>
      <c r="BI39">
        <v>10</v>
      </c>
    </row>
    <row r="40" spans="1:61" x14ac:dyDescent="0.25">
      <c r="A40" t="s">
        <v>368</v>
      </c>
      <c r="B40">
        <v>2</v>
      </c>
      <c r="C40" t="s">
        <v>15</v>
      </c>
      <c r="D40">
        <v>6</v>
      </c>
      <c r="E40" t="s">
        <v>1</v>
      </c>
      <c r="F40" t="s">
        <v>335</v>
      </c>
      <c r="G40" t="s">
        <v>244</v>
      </c>
      <c r="H40" s="6">
        <v>315.67872199999999</v>
      </c>
      <c r="I40" s="6">
        <v>2.16410159</v>
      </c>
      <c r="J40" t="s">
        <v>51</v>
      </c>
      <c r="K40" s="29">
        <v>3337</v>
      </c>
      <c r="L40" s="29">
        <v>23</v>
      </c>
      <c r="M40" s="29">
        <f t="shared" si="2"/>
        <v>0.68924183398261918</v>
      </c>
      <c r="N40" s="29">
        <v>4.8815000000001697E-2</v>
      </c>
      <c r="O40" s="29">
        <v>2.54158211837212E-2</v>
      </c>
      <c r="P40" s="29">
        <v>16.962519058015527</v>
      </c>
      <c r="Q40" s="29">
        <f t="shared" si="0"/>
        <v>8.7585425732508604</v>
      </c>
      <c r="R40" s="29">
        <v>0.5728068851192295</v>
      </c>
      <c r="S40" s="29">
        <f t="shared" si="1"/>
        <v>0.28704169653423073</v>
      </c>
      <c r="T40" s="29">
        <v>0.66216804653619565</v>
      </c>
      <c r="U40" s="29">
        <v>5.1597600000000003</v>
      </c>
      <c r="V40" s="29">
        <v>10</v>
      </c>
      <c r="W40" s="29">
        <f t="shared" si="6"/>
        <v>120</v>
      </c>
      <c r="X40" s="29">
        <f t="shared" si="7"/>
        <v>15.666666666666666</v>
      </c>
      <c r="Y40" s="29">
        <f t="shared" si="8"/>
        <v>135.66666666666666</v>
      </c>
      <c r="Z40" s="29">
        <v>13.5</v>
      </c>
      <c r="AA40" s="29" t="s">
        <v>2277</v>
      </c>
      <c r="AC40">
        <v>3664</v>
      </c>
      <c r="AD40">
        <v>218.37479999999999</v>
      </c>
      <c r="AE40">
        <v>16.778493000000001</v>
      </c>
      <c r="AF40">
        <v>36.630000000000003</v>
      </c>
      <c r="AG40">
        <v>79.822761</v>
      </c>
      <c r="AH40">
        <v>7.9822759999999997</v>
      </c>
      <c r="AI40">
        <v>5.9503E-2</v>
      </c>
      <c r="AJ40">
        <v>3.4802E-2</v>
      </c>
      <c r="AK40">
        <v>0.58487699999999998</v>
      </c>
      <c r="AL40">
        <v>5.2824999999999997E-2</v>
      </c>
      <c r="AM40">
        <v>4.7500000000000001E-2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H40">
        <v>10</v>
      </c>
    </row>
    <row r="41" spans="1:61" x14ac:dyDescent="0.25">
      <c r="A41" t="s">
        <v>368</v>
      </c>
      <c r="B41">
        <v>2</v>
      </c>
      <c r="C41" t="s">
        <v>21</v>
      </c>
      <c r="D41">
        <v>7</v>
      </c>
      <c r="E41" t="s">
        <v>1</v>
      </c>
      <c r="F41" t="s">
        <v>335</v>
      </c>
      <c r="G41" t="s">
        <v>244</v>
      </c>
      <c r="H41" s="6">
        <v>315.67872199999999</v>
      </c>
      <c r="I41" s="6">
        <v>2.16410159</v>
      </c>
      <c r="J41" t="s">
        <v>51</v>
      </c>
      <c r="K41" s="29">
        <v>6572</v>
      </c>
      <c r="L41" s="29">
        <v>22</v>
      </c>
      <c r="M41" s="29">
        <f t="shared" si="2"/>
        <v>0.33475349969567864</v>
      </c>
      <c r="N41" s="29">
        <v>2.6734999999994357E-2</v>
      </c>
      <c r="O41" s="29">
        <v>2.54158211837212E-2</v>
      </c>
      <c r="P41" s="29">
        <v>33.406555363883143</v>
      </c>
      <c r="Q41" s="29">
        <f t="shared" si="0"/>
        <v>7.6854937326167558</v>
      </c>
      <c r="R41" s="29">
        <v>0.44918079931609461</v>
      </c>
      <c r="S41" s="29">
        <f t="shared" si="1"/>
        <v>0.41066778233736562</v>
      </c>
      <c r="T41" s="29">
        <v>0.65786934441226463</v>
      </c>
      <c r="U41" s="29">
        <v>5.1597600000000003</v>
      </c>
      <c r="V41" s="29">
        <v>10</v>
      </c>
      <c r="W41" s="29">
        <f t="shared" si="6"/>
        <v>120</v>
      </c>
      <c r="X41" s="29">
        <f t="shared" si="7"/>
        <v>15.666666666666666</v>
      </c>
      <c r="Y41" s="29">
        <f t="shared" si="8"/>
        <v>135.66666666666666</v>
      </c>
      <c r="Z41" s="29">
        <v>13.5</v>
      </c>
      <c r="AA41" s="29" t="s">
        <v>2277</v>
      </c>
      <c r="AC41">
        <v>7235</v>
      </c>
      <c r="AD41">
        <v>218.37479999999999</v>
      </c>
      <c r="AE41">
        <v>33.131112000000002</v>
      </c>
      <c r="AF41">
        <v>72.34</v>
      </c>
      <c r="AG41">
        <v>247.49570600000001</v>
      </c>
      <c r="AH41">
        <v>24.749571</v>
      </c>
      <c r="AI41">
        <v>3.0148999999999999E-2</v>
      </c>
      <c r="AJ41">
        <v>1.3572000000000001E-2</v>
      </c>
      <c r="AK41">
        <v>0.45015699999999997</v>
      </c>
      <c r="AL41">
        <v>2.835E-2</v>
      </c>
      <c r="AM41">
        <v>2.75E-2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61" x14ac:dyDescent="0.25">
      <c r="A42" t="s">
        <v>368</v>
      </c>
      <c r="B42">
        <v>2</v>
      </c>
      <c r="C42" t="s">
        <v>38</v>
      </c>
      <c r="D42">
        <v>9</v>
      </c>
      <c r="E42" t="s">
        <v>1</v>
      </c>
      <c r="F42" t="s">
        <v>335</v>
      </c>
      <c r="G42" t="s">
        <v>244</v>
      </c>
      <c r="H42" s="6">
        <v>315.67872199999999</v>
      </c>
      <c r="I42" s="6">
        <v>2.16410159</v>
      </c>
      <c r="J42" t="s">
        <v>50</v>
      </c>
      <c r="K42" s="29">
        <v>911</v>
      </c>
      <c r="L42" s="29">
        <v>486</v>
      </c>
      <c r="M42" s="29">
        <f t="shared" si="2"/>
        <v>53.34796926454446</v>
      </c>
      <c r="N42" s="29">
        <v>0.39971802325581224</v>
      </c>
      <c r="O42" s="29">
        <v>0.21857606218000231</v>
      </c>
      <c r="P42" s="29">
        <v>4.6307626196740026</v>
      </c>
      <c r="Q42" s="29">
        <f t="shared" si="0"/>
        <v>21.090299011592386</v>
      </c>
      <c r="R42" s="29">
        <v>2.286937806195219</v>
      </c>
      <c r="S42" s="29">
        <f t="shared" si="1"/>
        <v>1.4270892245417588</v>
      </c>
      <c r="U42" s="29">
        <v>5.1597600000000003</v>
      </c>
      <c r="V42" s="29">
        <v>10</v>
      </c>
      <c r="W42" s="29">
        <f t="shared" si="6"/>
        <v>120</v>
      </c>
      <c r="X42" s="29">
        <f t="shared" si="7"/>
        <v>15.666666666666666</v>
      </c>
      <c r="Y42" s="29">
        <f t="shared" si="8"/>
        <v>135.66666666666666</v>
      </c>
      <c r="Z42" s="29">
        <v>13.5</v>
      </c>
      <c r="AA42" s="29" t="s">
        <v>2277</v>
      </c>
      <c r="AC42">
        <v>993</v>
      </c>
      <c r="AD42">
        <v>218.37479999999999</v>
      </c>
      <c r="AE42">
        <v>4.5472279999999996</v>
      </c>
      <c r="AF42">
        <v>8.9700000000000006</v>
      </c>
      <c r="AG42">
        <v>13.537692</v>
      </c>
      <c r="AH42">
        <v>1.353769</v>
      </c>
      <c r="AI42">
        <v>0.217414</v>
      </c>
      <c r="AJ42">
        <v>0.76798200000000005</v>
      </c>
      <c r="AK42">
        <v>3.5323419999999999</v>
      </c>
      <c r="AL42">
        <v>6.4824999999999994E-2</v>
      </c>
      <c r="AM42">
        <v>2.75E-2</v>
      </c>
      <c r="AN42">
        <v>13</v>
      </c>
      <c r="AO42">
        <v>5.9531000000000001E-2</v>
      </c>
      <c r="AP42">
        <v>3.571841</v>
      </c>
      <c r="AQ42">
        <v>45.317221000000004</v>
      </c>
      <c r="AR42">
        <v>1.5657540000000001</v>
      </c>
      <c r="AS42">
        <v>1.351985</v>
      </c>
      <c r="AT42">
        <v>34.615385000000003</v>
      </c>
      <c r="AU42">
        <v>28.197336</v>
      </c>
      <c r="AV42">
        <v>4.6578000000000001E-2</v>
      </c>
      <c r="AW42">
        <v>3.7434000000000002E-2</v>
      </c>
      <c r="AX42">
        <v>42.032623999999998</v>
      </c>
      <c r="AY42">
        <v>58.520147000000001</v>
      </c>
      <c r="AZ42">
        <v>230.59211999999999</v>
      </c>
      <c r="BA42">
        <v>197.15226699999999</v>
      </c>
      <c r="BB42">
        <v>13.840527</v>
      </c>
      <c r="BC42">
        <v>15.530977999999999</v>
      </c>
      <c r="BD42">
        <v>13.55184</v>
      </c>
      <c r="BE42">
        <v>1.6393599999999999</v>
      </c>
    </row>
    <row r="43" spans="1:61" x14ac:dyDescent="0.25">
      <c r="A43" t="s">
        <v>368</v>
      </c>
      <c r="B43">
        <v>2</v>
      </c>
      <c r="C43" t="s">
        <v>13</v>
      </c>
      <c r="D43">
        <v>11</v>
      </c>
      <c r="E43" t="s">
        <v>1</v>
      </c>
      <c r="F43" t="s">
        <v>335</v>
      </c>
      <c r="G43" t="s">
        <v>244</v>
      </c>
      <c r="H43" s="6">
        <v>315.67872199999999</v>
      </c>
      <c r="I43" s="6">
        <v>2.16410159</v>
      </c>
      <c r="J43" t="s">
        <v>51</v>
      </c>
      <c r="K43" s="29">
        <v>4635</v>
      </c>
      <c r="L43" s="29">
        <v>38</v>
      </c>
      <c r="M43" s="29">
        <f t="shared" si="2"/>
        <v>0.81984897518878108</v>
      </c>
      <c r="N43" s="29">
        <v>1.6110000000001533E-2</v>
      </c>
      <c r="O43" s="29">
        <v>5.0831642367442399E-2</v>
      </c>
      <c r="P43" s="29">
        <v>23.560466237309551</v>
      </c>
      <c r="Q43" s="29">
        <f t="shared" si="0"/>
        <v>2.1605953939568359</v>
      </c>
      <c r="R43" s="29">
        <v>0.57092183460869095</v>
      </c>
      <c r="S43" s="29">
        <f t="shared" si="1"/>
        <v>0.28892674704476928</v>
      </c>
      <c r="T43" s="29">
        <v>0.68146168477381897</v>
      </c>
      <c r="U43" s="29">
        <v>5.1597600000000003</v>
      </c>
      <c r="V43" s="29">
        <v>10</v>
      </c>
      <c r="W43" s="29">
        <f t="shared" si="6"/>
        <v>120</v>
      </c>
      <c r="X43" s="29">
        <f t="shared" si="7"/>
        <v>15.666666666666666</v>
      </c>
      <c r="Y43" s="29">
        <f t="shared" si="8"/>
        <v>135.66666666666666</v>
      </c>
      <c r="Z43" s="29">
        <v>13.5</v>
      </c>
      <c r="AA43" s="29" t="s">
        <v>2277</v>
      </c>
      <c r="AC43">
        <v>5123</v>
      </c>
      <c r="AD43">
        <v>218.37479999999999</v>
      </c>
      <c r="AE43">
        <v>23.459667</v>
      </c>
      <c r="AF43">
        <v>51.22</v>
      </c>
      <c r="AG43">
        <v>128.23061899999999</v>
      </c>
      <c r="AH43">
        <v>12.823062</v>
      </c>
      <c r="AI43">
        <v>4.2562999999999997E-2</v>
      </c>
      <c r="AJ43">
        <v>2.4312E-2</v>
      </c>
      <c r="AK43">
        <v>0.57119200000000003</v>
      </c>
      <c r="AL43">
        <v>4.1750000000000002E-2</v>
      </c>
      <c r="AM43">
        <v>4.2500000000000003E-2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61" x14ac:dyDescent="0.25">
      <c r="A44" t="s">
        <v>369</v>
      </c>
      <c r="B44">
        <v>2</v>
      </c>
      <c r="C44" t="s">
        <v>5</v>
      </c>
      <c r="D44">
        <v>14</v>
      </c>
      <c r="E44" t="s">
        <v>1</v>
      </c>
      <c r="F44" t="s">
        <v>335</v>
      </c>
      <c r="G44" t="s">
        <v>244</v>
      </c>
      <c r="H44" s="6">
        <v>315.67872199999999</v>
      </c>
      <c r="I44" s="6">
        <v>2.16410159</v>
      </c>
      <c r="J44" t="s">
        <v>50</v>
      </c>
      <c r="K44" s="29">
        <v>6309</v>
      </c>
      <c r="L44" s="29">
        <v>19</v>
      </c>
      <c r="M44" s="29">
        <f t="shared" si="2"/>
        <v>0.30115707719131402</v>
      </c>
      <c r="N44" s="29">
        <v>7.1974999999994793E-2</v>
      </c>
      <c r="O44" s="29">
        <v>1.2504898899190053E-2</v>
      </c>
      <c r="P44" s="29">
        <v>39.446703577495022</v>
      </c>
      <c r="Q44" s="29">
        <f t="shared" si="0"/>
        <v>13.725641946228635</v>
      </c>
      <c r="R44" s="29">
        <v>0.33674717042395697</v>
      </c>
      <c r="S44" s="29">
        <f t="shared" si="1"/>
        <v>0.52310141122950327</v>
      </c>
      <c r="U44" s="29">
        <v>5.1597600000000003</v>
      </c>
      <c r="V44" s="29">
        <v>10</v>
      </c>
      <c r="W44" s="29">
        <f t="shared" si="6"/>
        <v>120</v>
      </c>
      <c r="X44" s="29">
        <f t="shared" si="7"/>
        <v>15.666666666666666</v>
      </c>
      <c r="Y44" s="29">
        <f t="shared" si="8"/>
        <v>135.66666666666666</v>
      </c>
      <c r="Z44" s="29">
        <v>13.5</v>
      </c>
      <c r="AA44" s="29" t="s">
        <v>2277</v>
      </c>
      <c r="AC44">
        <v>8175</v>
      </c>
      <c r="AD44">
        <v>207.81155000000001</v>
      </c>
      <c r="AE44">
        <v>39.338526000000002</v>
      </c>
      <c r="AF44">
        <v>81.739999999999995</v>
      </c>
      <c r="AG44">
        <v>354.27917300000001</v>
      </c>
      <c r="AH44">
        <v>35.427917000000001</v>
      </c>
      <c r="AI44">
        <v>2.5374000000000001E-2</v>
      </c>
      <c r="AJ44">
        <v>8.5640000000000004E-3</v>
      </c>
      <c r="AK44">
        <v>0.33750999999999998</v>
      </c>
      <c r="AL44">
        <v>2.3975E-2</v>
      </c>
      <c r="AM44">
        <v>2.2499999999999999E-2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61" x14ac:dyDescent="0.25">
      <c r="A45" t="s">
        <v>370</v>
      </c>
      <c r="B45">
        <v>2</v>
      </c>
      <c r="C45" t="s">
        <v>10</v>
      </c>
      <c r="D45">
        <v>13</v>
      </c>
      <c r="E45" t="s">
        <v>1</v>
      </c>
      <c r="F45" t="s">
        <v>335</v>
      </c>
      <c r="G45" t="s">
        <v>244</v>
      </c>
      <c r="H45" s="6">
        <v>315.67872199999999</v>
      </c>
      <c r="I45" s="6">
        <v>2.16410159</v>
      </c>
      <c r="J45" t="s">
        <v>51</v>
      </c>
      <c r="K45" s="29">
        <v>3955</v>
      </c>
      <c r="L45" s="29">
        <v>22</v>
      </c>
      <c r="M45" s="29">
        <f t="shared" si="2"/>
        <v>0.55625790139064479</v>
      </c>
      <c r="N45" s="29">
        <v>6.8325000000015734E-2</v>
      </c>
      <c r="O45" s="29">
        <v>2.024256222763484E-2</v>
      </c>
      <c r="P45" s="29">
        <v>40.029666805147897</v>
      </c>
      <c r="Q45" s="29">
        <f t="shared" si="0"/>
        <v>14.30860517388151</v>
      </c>
      <c r="R45" s="29">
        <v>0.39499150629032781</v>
      </c>
      <c r="S45" s="29">
        <f t="shared" si="1"/>
        <v>0.46485707536313242</v>
      </c>
      <c r="U45" s="29">
        <v>5.1597600000000003</v>
      </c>
      <c r="V45" s="29">
        <v>10</v>
      </c>
      <c r="W45" s="29">
        <f t="shared" si="6"/>
        <v>120</v>
      </c>
      <c r="X45" s="29">
        <f t="shared" si="7"/>
        <v>15.666666666666666</v>
      </c>
      <c r="Y45" s="29">
        <f t="shared" si="8"/>
        <v>135.66666666666666</v>
      </c>
      <c r="Z45" s="29">
        <v>13.5</v>
      </c>
      <c r="AA45" s="29" t="s">
        <v>2277</v>
      </c>
      <c r="AC45">
        <v>7675</v>
      </c>
      <c r="AD45">
        <v>343.291875</v>
      </c>
      <c r="AE45">
        <v>22.357068999999999</v>
      </c>
      <c r="AF45">
        <v>76.739999999999995</v>
      </c>
      <c r="AG45">
        <v>310.15398199999998</v>
      </c>
      <c r="AH45">
        <v>31.015398000000001</v>
      </c>
      <c r="AI45">
        <v>2.5028999999999999E-2</v>
      </c>
      <c r="AJ45">
        <v>1.0161999999999999E-2</v>
      </c>
      <c r="AK45">
        <v>0.40601999999999999</v>
      </c>
      <c r="AL45">
        <v>2.3400000000000001E-2</v>
      </c>
      <c r="AM45">
        <v>2.2499999999999999E-2</v>
      </c>
      <c r="AN45">
        <v>43</v>
      </c>
      <c r="AO45">
        <v>0.12525800000000001</v>
      </c>
      <c r="AP45">
        <v>7.5154709999999998</v>
      </c>
      <c r="AQ45">
        <v>41.381107</v>
      </c>
      <c r="AR45">
        <v>1.57843</v>
      </c>
      <c r="AS45">
        <v>0.85035000000000005</v>
      </c>
      <c r="AT45">
        <v>73.860465000000005</v>
      </c>
      <c r="AU45">
        <v>34.904345999999997</v>
      </c>
      <c r="AV45">
        <v>2.1663999999999999E-2</v>
      </c>
      <c r="AW45">
        <v>7.1760000000000001E-3</v>
      </c>
      <c r="AX45">
        <v>48.946205999999997</v>
      </c>
      <c r="AY45">
        <v>10.097785999999999</v>
      </c>
      <c r="AZ45">
        <v>215.58906099999999</v>
      </c>
      <c r="BA45">
        <v>113.721059</v>
      </c>
      <c r="BB45">
        <v>2.1833840000000002</v>
      </c>
      <c r="BC45">
        <v>2.5467390000000001</v>
      </c>
      <c r="BD45">
        <v>8.260529</v>
      </c>
      <c r="BE45">
        <v>6.309164</v>
      </c>
    </row>
    <row r="46" spans="1:61" x14ac:dyDescent="0.25">
      <c r="A46" s="5" t="s">
        <v>352</v>
      </c>
      <c r="B46" s="5">
        <v>3</v>
      </c>
      <c r="C46" s="5" t="s">
        <v>9</v>
      </c>
      <c r="D46" s="5">
        <v>2</v>
      </c>
      <c r="E46" s="5" t="s">
        <v>1</v>
      </c>
      <c r="F46" s="5" t="s">
        <v>346</v>
      </c>
      <c r="G46" s="5" t="s">
        <v>245</v>
      </c>
      <c r="H46" s="6">
        <v>6.3474982000000004</v>
      </c>
      <c r="I46" s="6">
        <v>151.49754200000001</v>
      </c>
      <c r="J46" s="5" t="s">
        <v>50</v>
      </c>
      <c r="K46" s="29">
        <v>9874</v>
      </c>
      <c r="L46" s="29">
        <v>1329</v>
      </c>
      <c r="M46" s="29">
        <f t="shared" si="2"/>
        <v>13.459590844642497</v>
      </c>
      <c r="N46" s="29">
        <v>8.0940398550725559E-2</v>
      </c>
      <c r="O46" s="29">
        <v>0.48905354038288967</v>
      </c>
      <c r="P46" s="29">
        <v>34.992135201019224</v>
      </c>
      <c r="Q46" s="29">
        <f t="shared" si="0"/>
        <v>9.2710735697528364</v>
      </c>
      <c r="R46" s="29">
        <v>1.7472377509761239</v>
      </c>
      <c r="S46" s="29">
        <f t="shared" si="1"/>
        <v>0.88738916932266365</v>
      </c>
      <c r="T46" s="29">
        <v>1.0502943214654692</v>
      </c>
      <c r="U46" s="29">
        <v>4.6377100000000002</v>
      </c>
      <c r="V46" s="29">
        <v>18</v>
      </c>
      <c r="W46" s="29">
        <f>AVERAGE(110,120,120)</f>
        <v>116.66666666666667</v>
      </c>
      <c r="X46" s="29">
        <f>AVERAGE(27,19,16)</f>
        <v>20.666666666666668</v>
      </c>
      <c r="Y46" s="29">
        <f>AVERAGE(137,139,136)</f>
        <v>137.33333333333334</v>
      </c>
      <c r="Z46" s="29">
        <v>80</v>
      </c>
      <c r="AA46" s="29" t="s">
        <v>2278</v>
      </c>
      <c r="AC46">
        <v>11020</v>
      </c>
      <c r="AD46">
        <v>320.86137500000001</v>
      </c>
      <c r="AE46">
        <v>34.345050000000001</v>
      </c>
      <c r="AF46">
        <v>109.85</v>
      </c>
      <c r="AG46">
        <v>396.647334</v>
      </c>
      <c r="AH46">
        <v>39.664732999999998</v>
      </c>
      <c r="AI46">
        <v>2.9106E-2</v>
      </c>
      <c r="AJ46">
        <v>5.6030999999999997E-2</v>
      </c>
      <c r="AK46">
        <v>1.9250750000000001</v>
      </c>
      <c r="AL46">
        <v>1.8024999999999999E-2</v>
      </c>
      <c r="AM46">
        <v>1.2500000000000001E-2</v>
      </c>
      <c r="AN46">
        <v>23</v>
      </c>
      <c r="AO46">
        <v>7.1681999999999996E-2</v>
      </c>
      <c r="AP46">
        <v>4.3009230000000001</v>
      </c>
      <c r="AQ46">
        <v>6.8148819999999999</v>
      </c>
      <c r="AR46">
        <v>0.35397000000000001</v>
      </c>
      <c r="AS46">
        <v>0.23619899999999999</v>
      </c>
      <c r="AT46">
        <v>32.652174000000002</v>
      </c>
      <c r="AU46">
        <v>14.806659</v>
      </c>
      <c r="AV46">
        <v>1.1183E-2</v>
      </c>
      <c r="AW46">
        <v>4.6699999999999997E-3</v>
      </c>
      <c r="AX46">
        <v>102.090681</v>
      </c>
      <c r="AY46">
        <v>24.476993</v>
      </c>
      <c r="AZ46">
        <v>258.85921100000002</v>
      </c>
      <c r="BA46">
        <v>204.18489299999999</v>
      </c>
      <c r="BB46">
        <v>11.709958</v>
      </c>
      <c r="BC46">
        <v>15.696126</v>
      </c>
      <c r="BD46">
        <v>6.4451070000000001</v>
      </c>
      <c r="BE46">
        <v>2.7938420000000002</v>
      </c>
    </row>
    <row r="47" spans="1:61" x14ac:dyDescent="0.25">
      <c r="A47" s="5" t="s">
        <v>352</v>
      </c>
      <c r="B47" s="5">
        <v>3</v>
      </c>
      <c r="C47" s="5" t="s">
        <v>2</v>
      </c>
      <c r="D47" s="5">
        <v>3</v>
      </c>
      <c r="E47" s="5" t="s">
        <v>1</v>
      </c>
      <c r="F47" s="5" t="s">
        <v>346</v>
      </c>
      <c r="G47" s="5" t="s">
        <v>245</v>
      </c>
      <c r="H47" s="6">
        <v>6.3474982000000004</v>
      </c>
      <c r="I47" s="6">
        <v>151.49754200000001</v>
      </c>
      <c r="J47" s="5" t="s">
        <v>51</v>
      </c>
      <c r="K47" s="29">
        <v>12634</v>
      </c>
      <c r="L47" s="29">
        <v>16</v>
      </c>
      <c r="M47" s="29">
        <f t="shared" si="2"/>
        <v>0.12664239354123794</v>
      </c>
      <c r="N47" s="29">
        <v>2.8966666666661922E-2</v>
      </c>
      <c r="O47" s="29">
        <v>1.0631598703975863E-2</v>
      </c>
      <c r="P47" s="29">
        <v>44.773206008677015</v>
      </c>
      <c r="Q47" s="29">
        <f t="shared" si="0"/>
        <v>19.052144377410627</v>
      </c>
      <c r="R47" s="29">
        <v>0.47218133960955294</v>
      </c>
      <c r="S47" s="29">
        <f t="shared" si="1"/>
        <v>0.38766724204390729</v>
      </c>
      <c r="T47" s="29">
        <v>0.9688212314638891</v>
      </c>
      <c r="U47" s="29">
        <v>4.6377100000000002</v>
      </c>
      <c r="V47" s="29">
        <v>18</v>
      </c>
      <c r="W47" s="29">
        <f>AVERAGE(110,120,120)</f>
        <v>116.66666666666667</v>
      </c>
      <c r="X47" s="29">
        <f>AVERAGE(27,19,16)</f>
        <v>20.666666666666668</v>
      </c>
      <c r="Y47" s="29">
        <f>AVERAGE(137,139,136)</f>
        <v>137.33333333333334</v>
      </c>
      <c r="Z47" s="29">
        <v>80</v>
      </c>
      <c r="AA47" s="29" t="s">
        <v>2278</v>
      </c>
      <c r="AC47">
        <v>14274</v>
      </c>
      <c r="AD47">
        <v>320.86137500000001</v>
      </c>
      <c r="AE47">
        <v>44.486500999999997</v>
      </c>
      <c r="AF47">
        <v>142.72999999999999</v>
      </c>
      <c r="AG47">
        <v>607.24688300000003</v>
      </c>
      <c r="AH47">
        <v>60.724688</v>
      </c>
      <c r="AI47">
        <v>2.2477E-2</v>
      </c>
      <c r="AJ47">
        <v>1.076E-2</v>
      </c>
      <c r="AK47">
        <v>0.47869699999999998</v>
      </c>
      <c r="AL47">
        <v>2.0275000000000001E-2</v>
      </c>
      <c r="AM47">
        <v>1.7500000000000002E-2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61" x14ac:dyDescent="0.25">
      <c r="A48" s="5" t="s">
        <v>352</v>
      </c>
      <c r="B48" s="5">
        <v>3</v>
      </c>
      <c r="C48" s="5" t="s">
        <v>17</v>
      </c>
      <c r="D48" s="5">
        <v>8</v>
      </c>
      <c r="E48" s="5" t="s">
        <v>1</v>
      </c>
      <c r="F48" s="5" t="s">
        <v>346</v>
      </c>
      <c r="G48" s="5" t="s">
        <v>245</v>
      </c>
      <c r="H48" s="6">
        <v>6.3474982000000004</v>
      </c>
      <c r="I48" s="6">
        <v>151.49754200000001</v>
      </c>
      <c r="J48" s="5" t="s">
        <v>50</v>
      </c>
      <c r="K48" s="29">
        <v>8629</v>
      </c>
      <c r="L48" s="29">
        <v>121</v>
      </c>
      <c r="M48" s="29">
        <f t="shared" si="2"/>
        <v>1.4022482327036738</v>
      </c>
      <c r="N48" s="29">
        <v>0.12211136363636528</v>
      </c>
      <c r="O48" s="29">
        <v>3.8982528581244826E-2</v>
      </c>
      <c r="P48" s="29">
        <v>30.580021738869238</v>
      </c>
      <c r="Q48" s="29">
        <f t="shared" si="0"/>
        <v>4.8589601076028508</v>
      </c>
      <c r="R48" s="29">
        <v>0.65121134302953587</v>
      </c>
      <c r="S48" s="29">
        <f t="shared" si="1"/>
        <v>0.20863723862392436</v>
      </c>
      <c r="T48" s="29">
        <v>1.0074659162756585</v>
      </c>
      <c r="U48" s="29">
        <v>4.6377100000000002</v>
      </c>
      <c r="V48" s="29">
        <v>18</v>
      </c>
      <c r="W48" s="29">
        <f t="shared" ref="W48:W77" si="9">AVERAGE(110,120,120)</f>
        <v>116.66666666666667</v>
      </c>
      <c r="X48" s="29">
        <f t="shared" ref="X48:X77" si="10">AVERAGE(27,19,16)</f>
        <v>20.666666666666668</v>
      </c>
      <c r="Y48" s="29">
        <f t="shared" ref="Y48:Y77" si="11">AVERAGE(137,139,136)</f>
        <v>137.33333333333334</v>
      </c>
      <c r="Z48" s="29">
        <v>80</v>
      </c>
      <c r="AA48" s="29" t="s">
        <v>2278</v>
      </c>
      <c r="AC48">
        <v>9966</v>
      </c>
      <c r="AD48">
        <v>320.86137500000001</v>
      </c>
      <c r="AE48">
        <v>31.060141999999999</v>
      </c>
      <c r="AF48">
        <v>99.64</v>
      </c>
      <c r="AG48">
        <v>304.77777200000003</v>
      </c>
      <c r="AH48">
        <v>30.477777</v>
      </c>
      <c r="AI48">
        <v>3.2192999999999999E-2</v>
      </c>
      <c r="AJ48">
        <v>2.1170999999999999E-2</v>
      </c>
      <c r="AK48">
        <v>0.657609</v>
      </c>
      <c r="AL48">
        <v>2.7074999999999998E-2</v>
      </c>
      <c r="AM48">
        <v>2.2499999999999999E-2</v>
      </c>
      <c r="AN48">
        <v>10</v>
      </c>
      <c r="AO48">
        <v>3.1165999999999999E-2</v>
      </c>
      <c r="AP48">
        <v>1.869966</v>
      </c>
      <c r="AQ48">
        <v>6.6024479999999999</v>
      </c>
      <c r="AR48">
        <v>1.0224530000000001</v>
      </c>
      <c r="AS48">
        <v>0.463806</v>
      </c>
      <c r="AT48">
        <v>65.8</v>
      </c>
      <c r="AU48">
        <v>27.732050999999998</v>
      </c>
      <c r="AV48">
        <v>1.5779000000000001E-2</v>
      </c>
      <c r="AW48">
        <v>4.908E-3</v>
      </c>
      <c r="AX48">
        <v>64.065251000000004</v>
      </c>
      <c r="AY48">
        <v>4.7826209999999998</v>
      </c>
      <c r="AZ48">
        <v>172.74117799999999</v>
      </c>
      <c r="BA48">
        <v>34.417386999999998</v>
      </c>
      <c r="BB48">
        <v>21.789442000000001</v>
      </c>
      <c r="BC48">
        <v>28.817135</v>
      </c>
      <c r="BD48">
        <v>7.1436140000000004</v>
      </c>
      <c r="BE48">
        <v>1.2472190000000001</v>
      </c>
    </row>
    <row r="49" spans="1:61" x14ac:dyDescent="0.25">
      <c r="A49" s="5" t="s">
        <v>352</v>
      </c>
      <c r="B49" s="5">
        <v>3</v>
      </c>
      <c r="C49" s="5" t="s">
        <v>28</v>
      </c>
      <c r="D49" s="5">
        <v>15</v>
      </c>
      <c r="E49" s="5" t="s">
        <v>1</v>
      </c>
      <c r="F49" s="5" t="s">
        <v>346</v>
      </c>
      <c r="G49" s="5" t="s">
        <v>245</v>
      </c>
      <c r="H49" s="6">
        <v>6.3474982000000004</v>
      </c>
      <c r="I49" s="6">
        <v>151.49754200000001</v>
      </c>
      <c r="J49" s="5" t="s">
        <v>52</v>
      </c>
      <c r="K49" s="29">
        <v>20179</v>
      </c>
      <c r="L49" s="29">
        <v>153</v>
      </c>
      <c r="M49" s="29">
        <f t="shared" si="2"/>
        <v>0.75821398483572033</v>
      </c>
      <c r="N49" s="29">
        <v>4.0042647058820956E-2</v>
      </c>
      <c r="O49" s="29">
        <v>6.0245725989196551E-2</v>
      </c>
      <c r="P49" s="29">
        <v>71.511676749176303</v>
      </c>
      <c r="Q49" s="29">
        <f t="shared" si="0"/>
        <v>45.790615117909915</v>
      </c>
      <c r="R49" s="29">
        <v>1.5642740210012518</v>
      </c>
      <c r="S49" s="29">
        <f t="shared" si="1"/>
        <v>0.70442543934779156</v>
      </c>
      <c r="T49" s="29">
        <v>1.040003288598875</v>
      </c>
      <c r="U49" s="29">
        <v>4.6377100000000002</v>
      </c>
      <c r="V49" s="29">
        <v>18</v>
      </c>
      <c r="W49" s="29">
        <f t="shared" si="9"/>
        <v>116.66666666666667</v>
      </c>
      <c r="X49" s="29">
        <f t="shared" si="10"/>
        <v>20.666666666666668</v>
      </c>
      <c r="Y49" s="29">
        <f t="shared" si="11"/>
        <v>137.33333333333334</v>
      </c>
      <c r="Z49" s="29">
        <v>80</v>
      </c>
      <c r="AA49" s="29" t="s">
        <v>2278</v>
      </c>
      <c r="AC49">
        <v>22569</v>
      </c>
      <c r="AD49">
        <v>320.86137500000001</v>
      </c>
      <c r="AE49">
        <v>70.338786999999996</v>
      </c>
      <c r="AF49">
        <v>225.59</v>
      </c>
      <c r="AG49">
        <v>1067.4178569999999</v>
      </c>
      <c r="AH49">
        <v>106.741786</v>
      </c>
      <c r="AI49">
        <v>1.4213999999999999E-2</v>
      </c>
      <c r="AJ49">
        <v>2.2381999999999999E-2</v>
      </c>
      <c r="AK49">
        <v>1.57473</v>
      </c>
      <c r="AL49">
        <v>1.0699999999999999E-2</v>
      </c>
      <c r="AM49">
        <v>7.4999999999999997E-3</v>
      </c>
      <c r="AN49">
        <v>6</v>
      </c>
      <c r="AO49">
        <v>1.8700000000000001E-2</v>
      </c>
      <c r="AP49">
        <v>1.12198</v>
      </c>
      <c r="AQ49">
        <v>1.4001509999999999</v>
      </c>
      <c r="AR49">
        <v>0.34504600000000002</v>
      </c>
      <c r="AS49">
        <v>7.9711000000000004E-2</v>
      </c>
      <c r="AT49">
        <v>52.666666999999997</v>
      </c>
      <c r="AU49">
        <v>9.8115579999999998</v>
      </c>
      <c r="AV49">
        <v>6.6779999999999999E-3</v>
      </c>
      <c r="AW49">
        <v>2.6129999999999999E-3</v>
      </c>
      <c r="AX49">
        <v>151.133364</v>
      </c>
      <c r="AY49">
        <v>8.9194440000000004</v>
      </c>
      <c r="AZ49">
        <v>321.11146600000001</v>
      </c>
      <c r="BA49">
        <v>21.057027999999999</v>
      </c>
      <c r="BB49">
        <v>33.009815000000003</v>
      </c>
      <c r="BC49">
        <v>54.994117000000003</v>
      </c>
      <c r="BD49">
        <v>6.4240919999999999</v>
      </c>
      <c r="BE49">
        <v>1.4142140000000001</v>
      </c>
    </row>
    <row r="50" spans="1:61" x14ac:dyDescent="0.25">
      <c r="A50" s="5" t="s">
        <v>353</v>
      </c>
      <c r="B50" s="5">
        <v>3</v>
      </c>
      <c r="C50" s="5" t="s">
        <v>15</v>
      </c>
      <c r="D50" s="5">
        <v>6</v>
      </c>
      <c r="E50" s="5" t="s">
        <v>1</v>
      </c>
      <c r="F50" s="5" t="s">
        <v>346</v>
      </c>
      <c r="G50" s="5" t="s">
        <v>245</v>
      </c>
      <c r="H50" s="6">
        <v>6.3474982000000004</v>
      </c>
      <c r="I50" s="6">
        <v>151.49754200000001</v>
      </c>
      <c r="J50" s="5" t="s">
        <v>52</v>
      </c>
      <c r="K50" s="29">
        <v>20326</v>
      </c>
      <c r="L50" s="29">
        <v>143</v>
      </c>
      <c r="M50" s="29">
        <f t="shared" si="2"/>
        <v>0.70353242152907614</v>
      </c>
      <c r="N50" s="29">
        <v>2.874750000000148E-2</v>
      </c>
      <c r="O50" s="29">
        <v>7.0438600335531884E-2</v>
      </c>
      <c r="P50" s="29">
        <v>71.586749521001067</v>
      </c>
      <c r="Q50" s="29">
        <f t="shared" si="0"/>
        <v>45.86568788973468</v>
      </c>
      <c r="R50" s="29">
        <v>1.5453750898918666</v>
      </c>
      <c r="S50" s="29">
        <f t="shared" si="1"/>
        <v>0.68552650823840633</v>
      </c>
      <c r="T50" s="29">
        <v>1.1567830788393696</v>
      </c>
      <c r="U50" s="29">
        <v>4.6377100000000002</v>
      </c>
      <c r="V50" s="29">
        <v>18</v>
      </c>
      <c r="W50" s="29">
        <f t="shared" si="9"/>
        <v>116.66666666666667</v>
      </c>
      <c r="X50" s="29">
        <f t="shared" si="10"/>
        <v>20.666666666666668</v>
      </c>
      <c r="Y50" s="29">
        <f t="shared" si="11"/>
        <v>137.33333333333334</v>
      </c>
      <c r="Z50" s="29">
        <v>80</v>
      </c>
      <c r="AA50" s="29" t="s">
        <v>2278</v>
      </c>
      <c r="AC50">
        <v>21708</v>
      </c>
      <c r="AD50">
        <v>301.15427499999998</v>
      </c>
      <c r="AE50">
        <v>72.082656</v>
      </c>
      <c r="AF50">
        <v>216.97</v>
      </c>
      <c r="AG50">
        <v>1026.846867</v>
      </c>
      <c r="AH50">
        <v>102.684687</v>
      </c>
      <c r="AI50">
        <v>1.3872000000000001E-2</v>
      </c>
      <c r="AJ50">
        <v>2.1627E-2</v>
      </c>
      <c r="AK50">
        <v>1.559115</v>
      </c>
      <c r="AL50">
        <v>1.04E-2</v>
      </c>
      <c r="AM50">
        <v>7.4999999999999997E-3</v>
      </c>
      <c r="AN50">
        <v>6</v>
      </c>
      <c r="AO50">
        <v>1.9923E-2</v>
      </c>
      <c r="AP50">
        <v>1.1954009999999999</v>
      </c>
      <c r="AQ50">
        <v>1.713654</v>
      </c>
      <c r="AR50">
        <v>0.400671</v>
      </c>
      <c r="AS50">
        <v>4.6329000000000002E-2</v>
      </c>
      <c r="AT50">
        <v>62</v>
      </c>
      <c r="AU50">
        <v>8.6023250000000004</v>
      </c>
      <c r="AV50">
        <v>6.5680000000000001E-3</v>
      </c>
      <c r="AW50">
        <v>2.4629999999999999E-3</v>
      </c>
      <c r="AX50">
        <v>152.02262300000001</v>
      </c>
      <c r="AY50">
        <v>7.3469519999999999</v>
      </c>
      <c r="AZ50">
        <v>317.69076100000001</v>
      </c>
      <c r="BA50">
        <v>28.191402</v>
      </c>
      <c r="BB50">
        <v>46.884250000000002</v>
      </c>
      <c r="BC50">
        <v>67.442542000000003</v>
      </c>
      <c r="BD50">
        <v>7.2433360000000002</v>
      </c>
      <c r="BE50">
        <v>1.154701</v>
      </c>
    </row>
    <row r="51" spans="1:61" x14ac:dyDescent="0.25">
      <c r="A51" s="5" t="s">
        <v>353</v>
      </c>
      <c r="B51" s="5">
        <v>3</v>
      </c>
      <c r="C51" s="5" t="s">
        <v>28</v>
      </c>
      <c r="D51" s="5">
        <v>15</v>
      </c>
      <c r="E51" s="5" t="s">
        <v>1</v>
      </c>
      <c r="F51" s="5" t="s">
        <v>346</v>
      </c>
      <c r="G51" s="5" t="s">
        <v>245</v>
      </c>
      <c r="H51" s="6">
        <v>6.3474982000000004</v>
      </c>
      <c r="I51" s="6">
        <v>151.49754200000001</v>
      </c>
      <c r="J51" s="5" t="s">
        <v>51</v>
      </c>
      <c r="K51" s="29">
        <v>9152</v>
      </c>
      <c r="L51" s="29">
        <v>1544</v>
      </c>
      <c r="M51" s="29">
        <f t="shared" si="2"/>
        <v>16.87062937062937</v>
      </c>
      <c r="N51" s="29">
        <v>8.7732284768211322E-2</v>
      </c>
      <c r="O51" s="29">
        <v>0.53181143253326579</v>
      </c>
      <c r="P51" s="29">
        <v>32.232703513539391</v>
      </c>
      <c r="Q51" s="29">
        <f t="shared" si="0"/>
        <v>6.511641882273004</v>
      </c>
      <c r="R51" s="29">
        <v>2.7587720072718676</v>
      </c>
      <c r="S51" s="29">
        <f t="shared" si="1"/>
        <v>1.8989234256184073</v>
      </c>
      <c r="T51" s="29">
        <v>1.1567830788393696</v>
      </c>
      <c r="U51" s="29">
        <v>4.6377100000000002</v>
      </c>
      <c r="V51" s="29">
        <v>18</v>
      </c>
      <c r="W51" s="29">
        <f t="shared" si="9"/>
        <v>116.66666666666667</v>
      </c>
      <c r="X51" s="29">
        <f t="shared" si="10"/>
        <v>20.666666666666668</v>
      </c>
      <c r="Y51" s="29">
        <f t="shared" si="11"/>
        <v>137.33333333333334</v>
      </c>
      <c r="Z51" s="29">
        <v>80</v>
      </c>
      <c r="AA51" s="29" t="s">
        <v>2278</v>
      </c>
      <c r="AC51">
        <v>9757</v>
      </c>
      <c r="AD51">
        <v>301.15427499999998</v>
      </c>
      <c r="AE51">
        <v>32.398676999999999</v>
      </c>
      <c r="AF51">
        <v>97.25</v>
      </c>
      <c r="AG51">
        <v>339.24446599999999</v>
      </c>
      <c r="AH51">
        <v>33.924447000000001</v>
      </c>
      <c r="AI51">
        <v>3.0853999999999999E-2</v>
      </c>
      <c r="AJ51">
        <v>8.3731E-2</v>
      </c>
      <c r="AK51">
        <v>2.7137980000000002</v>
      </c>
      <c r="AL51">
        <v>1.8450000000000001E-2</v>
      </c>
      <c r="AM51">
        <v>1.2500000000000001E-2</v>
      </c>
      <c r="AN51">
        <v>38</v>
      </c>
      <c r="AO51">
        <v>0.12618099999999999</v>
      </c>
      <c r="AP51">
        <v>7.5708700000000002</v>
      </c>
      <c r="AQ51">
        <v>13.067541</v>
      </c>
      <c r="AR51">
        <v>0.37268299999999999</v>
      </c>
      <c r="AS51">
        <v>0.19760900000000001</v>
      </c>
      <c r="AT51">
        <v>33.552632000000003</v>
      </c>
      <c r="AU51">
        <v>11.224243</v>
      </c>
      <c r="AV51">
        <v>1.1449000000000001E-2</v>
      </c>
      <c r="AW51">
        <v>4.9529999999999999E-3</v>
      </c>
      <c r="AX51">
        <v>95.578874999999996</v>
      </c>
      <c r="AY51">
        <v>20.026693999999999</v>
      </c>
      <c r="AZ51">
        <v>224.93082899999999</v>
      </c>
      <c r="BA51">
        <v>104.60302799999999</v>
      </c>
      <c r="BB51">
        <v>6.2291980000000002</v>
      </c>
      <c r="BC51">
        <v>9.1795960000000001</v>
      </c>
      <c r="BD51">
        <v>6.9145719999999997</v>
      </c>
      <c r="BE51">
        <v>3.4960290000000001</v>
      </c>
    </row>
    <row r="52" spans="1:61" x14ac:dyDescent="0.25">
      <c r="A52" s="5" t="s">
        <v>371</v>
      </c>
      <c r="B52" s="5">
        <v>3</v>
      </c>
      <c r="C52" s="5" t="s">
        <v>9</v>
      </c>
      <c r="D52" s="5">
        <v>2</v>
      </c>
      <c r="E52" s="5" t="s">
        <v>1</v>
      </c>
      <c r="F52" s="5" t="s">
        <v>346</v>
      </c>
      <c r="G52" s="5" t="s">
        <v>245</v>
      </c>
      <c r="H52" s="6">
        <v>6.3474982000000004</v>
      </c>
      <c r="I52" s="6">
        <v>151.49754200000001</v>
      </c>
      <c r="J52" s="5" t="s">
        <v>50</v>
      </c>
      <c r="K52" s="29">
        <v>1800</v>
      </c>
      <c r="L52" s="29">
        <v>147</v>
      </c>
      <c r="M52" s="29">
        <f t="shared" si="2"/>
        <v>8.1666666666666661</v>
      </c>
      <c r="N52" s="29">
        <v>8.2881617647058106E-2</v>
      </c>
      <c r="O52" s="29">
        <v>0.12573378954451508</v>
      </c>
      <c r="P52" s="29">
        <v>6.6564947405919748</v>
      </c>
      <c r="Q52" s="29">
        <f t="shared" si="0"/>
        <v>19.064566890674413</v>
      </c>
      <c r="R52" s="29">
        <v>0.96985911247953283</v>
      </c>
      <c r="S52" s="29">
        <f t="shared" si="1"/>
        <v>0.11001053082607259</v>
      </c>
      <c r="T52" s="29">
        <v>1.8500518136410764</v>
      </c>
      <c r="U52" s="29">
        <v>4.6377100000000002</v>
      </c>
      <c r="V52" s="29">
        <v>18</v>
      </c>
      <c r="W52" s="29">
        <f t="shared" si="9"/>
        <v>116.66666666666667</v>
      </c>
      <c r="X52" s="29">
        <f t="shared" si="10"/>
        <v>20.666666666666668</v>
      </c>
      <c r="Y52" s="29">
        <f t="shared" si="11"/>
        <v>137.33333333333334</v>
      </c>
      <c r="Z52" s="29">
        <v>80</v>
      </c>
      <c r="AA52" s="29" t="s">
        <v>2278</v>
      </c>
      <c r="AC52">
        <v>2287</v>
      </c>
      <c r="AD52">
        <v>355.48927500000002</v>
      </c>
      <c r="AE52">
        <v>6.4333869999999997</v>
      </c>
      <c r="AF52">
        <v>22.16</v>
      </c>
      <c r="AG52">
        <v>19.841229999999999</v>
      </c>
      <c r="AH52">
        <v>1.9841230000000001</v>
      </c>
      <c r="AI52">
        <v>0.15536</v>
      </c>
      <c r="AJ52">
        <v>0.19665199999999999</v>
      </c>
      <c r="AK52">
        <v>1.265781</v>
      </c>
      <c r="AL52">
        <v>0.11207499999999999</v>
      </c>
      <c r="AM52">
        <v>7.4999999999999997E-3</v>
      </c>
      <c r="AN52">
        <v>5</v>
      </c>
      <c r="AO52">
        <v>1.4064999999999999E-2</v>
      </c>
      <c r="AP52">
        <v>0.84390699999999996</v>
      </c>
      <c r="AQ52">
        <v>2.448623</v>
      </c>
      <c r="AR52">
        <v>0.36602499999999999</v>
      </c>
      <c r="AS52">
        <v>0.583287</v>
      </c>
      <c r="AT52">
        <v>11.2</v>
      </c>
      <c r="AU52">
        <v>9.0939540000000001</v>
      </c>
      <c r="AV52">
        <v>3.5885E-2</v>
      </c>
      <c r="AW52">
        <v>3.9569E-2</v>
      </c>
      <c r="AX52">
        <v>103.652244</v>
      </c>
      <c r="AY52">
        <v>75.722503000000003</v>
      </c>
      <c r="AZ52">
        <v>239.950323</v>
      </c>
      <c r="BA52">
        <v>68.446004000000002</v>
      </c>
      <c r="BB52">
        <v>34.530019000000003</v>
      </c>
      <c r="BC52">
        <v>39.892166000000003</v>
      </c>
      <c r="BD52">
        <v>6.2428229999999996</v>
      </c>
      <c r="BE52">
        <v>0.89752699999999996</v>
      </c>
    </row>
    <row r="53" spans="1:61" x14ac:dyDescent="0.25">
      <c r="A53" s="5" t="s">
        <v>371</v>
      </c>
      <c r="B53" s="5">
        <v>3</v>
      </c>
      <c r="C53" s="5" t="s">
        <v>13</v>
      </c>
      <c r="D53" s="5">
        <v>11</v>
      </c>
      <c r="E53" s="5" t="s">
        <v>1</v>
      </c>
      <c r="F53" s="5" t="s">
        <v>346</v>
      </c>
      <c r="G53" s="5" t="s">
        <v>245</v>
      </c>
      <c r="H53" s="6">
        <v>6.3474982000000004</v>
      </c>
      <c r="I53" s="6">
        <v>151.49754200000001</v>
      </c>
      <c r="J53" s="5" t="s">
        <v>52</v>
      </c>
      <c r="K53" s="29">
        <v>2424</v>
      </c>
      <c r="L53" s="29">
        <v>54</v>
      </c>
      <c r="M53" s="29">
        <f t="shared" si="2"/>
        <v>2.2277227722772275</v>
      </c>
      <c r="N53" s="29">
        <v>7.3452083333331711E-2</v>
      </c>
      <c r="O53" s="29">
        <v>4.4376631603946497E-2</v>
      </c>
      <c r="P53" s="29">
        <v>8.9640795839971918</v>
      </c>
      <c r="Q53" s="29">
        <f t="shared" si="0"/>
        <v>16.756982047269197</v>
      </c>
      <c r="R53" s="29">
        <v>0.86076716864626557</v>
      </c>
      <c r="S53" s="29">
        <f t="shared" si="1"/>
        <v>9.1858699280533695E-4</v>
      </c>
      <c r="T53" s="29">
        <v>1.8500518136410764</v>
      </c>
      <c r="U53" s="29">
        <v>4.6377100000000002</v>
      </c>
      <c r="V53" s="29">
        <v>18</v>
      </c>
      <c r="W53" s="29">
        <f t="shared" si="9"/>
        <v>116.66666666666667</v>
      </c>
      <c r="X53" s="29">
        <f t="shared" si="10"/>
        <v>20.666666666666668</v>
      </c>
      <c r="Y53" s="29">
        <f t="shared" si="11"/>
        <v>137.33333333333334</v>
      </c>
      <c r="Z53" s="29">
        <v>80</v>
      </c>
      <c r="AA53" s="29" t="s">
        <v>2278</v>
      </c>
      <c r="AC53">
        <v>3301</v>
      </c>
      <c r="AD53">
        <v>355.48927500000002</v>
      </c>
      <c r="AE53">
        <v>9.2857939999999992</v>
      </c>
      <c r="AF53">
        <v>32.72</v>
      </c>
      <c r="AG53">
        <v>47.831178000000001</v>
      </c>
      <c r="AH53">
        <v>4.783118</v>
      </c>
      <c r="AI53">
        <v>0.10770100000000001</v>
      </c>
      <c r="AJ53">
        <v>9.178E-2</v>
      </c>
      <c r="AK53">
        <v>0.85217900000000002</v>
      </c>
      <c r="AL53">
        <v>8.4311999999999998E-2</v>
      </c>
      <c r="AM53">
        <v>7.2499999999999995E-2</v>
      </c>
      <c r="AN53">
        <v>5</v>
      </c>
      <c r="AO53">
        <v>1.4064999999999999E-2</v>
      </c>
      <c r="AP53">
        <v>0.84390699999999996</v>
      </c>
      <c r="AQ53">
        <v>7.5128750000000002</v>
      </c>
      <c r="AR53">
        <v>2.5325299999999999</v>
      </c>
      <c r="AS53">
        <v>0.770204</v>
      </c>
      <c r="AT53">
        <v>49.6</v>
      </c>
      <c r="AU53">
        <v>9.7108190000000008</v>
      </c>
      <c r="AV53">
        <v>5.2109999999999997E-2</v>
      </c>
      <c r="AW53">
        <v>2.1276E-2</v>
      </c>
      <c r="AX53">
        <v>20.015018000000001</v>
      </c>
      <c r="AY53">
        <v>3.5104310000000001</v>
      </c>
      <c r="AZ53">
        <v>74.607679000000005</v>
      </c>
      <c r="BA53">
        <v>36.730967</v>
      </c>
      <c r="BB53">
        <v>78.914006000000001</v>
      </c>
      <c r="BC53">
        <v>84.497148999999993</v>
      </c>
      <c r="BD53">
        <v>5.8967140000000002</v>
      </c>
      <c r="BE53">
        <v>1.0671870000000001</v>
      </c>
    </row>
    <row r="54" spans="1:61" x14ac:dyDescent="0.25">
      <c r="A54" s="5" t="s">
        <v>372</v>
      </c>
      <c r="B54" s="5">
        <v>3</v>
      </c>
      <c r="C54" s="5" t="s">
        <v>8</v>
      </c>
      <c r="D54" s="5">
        <v>1</v>
      </c>
      <c r="E54" s="5" t="s">
        <v>1</v>
      </c>
      <c r="F54" s="5" t="s">
        <v>346</v>
      </c>
      <c r="G54" s="5" t="s">
        <v>245</v>
      </c>
      <c r="H54" s="6">
        <v>6.3474982000000004</v>
      </c>
      <c r="I54" s="6">
        <v>151.49754200000001</v>
      </c>
      <c r="J54" s="5" t="s">
        <v>52</v>
      </c>
      <c r="K54" s="29">
        <v>3574</v>
      </c>
      <c r="L54" s="29">
        <v>62</v>
      </c>
      <c r="M54" s="29">
        <f t="shared" si="2"/>
        <v>1.7347509792949074</v>
      </c>
      <c r="N54" s="29">
        <v>9.737291666666674E-2</v>
      </c>
      <c r="O54" s="29">
        <v>3.4552915734717013E-2</v>
      </c>
      <c r="P54" s="29">
        <v>10.291010069656551</v>
      </c>
      <c r="Q54" s="29">
        <f t="shared" si="0"/>
        <v>15.430051561609837</v>
      </c>
      <c r="R54" s="29">
        <v>0.96895458139547586</v>
      </c>
      <c r="S54" s="29">
        <f t="shared" si="1"/>
        <v>0.10910599974201562</v>
      </c>
      <c r="T54" s="29">
        <v>1.3761431243041096</v>
      </c>
      <c r="U54" s="29">
        <v>4.6377100000000002</v>
      </c>
      <c r="V54" s="29">
        <v>18</v>
      </c>
      <c r="W54" s="29">
        <f t="shared" si="9"/>
        <v>116.66666666666667</v>
      </c>
      <c r="X54" s="29">
        <f t="shared" si="10"/>
        <v>20.666666666666668</v>
      </c>
      <c r="Y54" s="29">
        <f t="shared" si="11"/>
        <v>137.33333333333334</v>
      </c>
      <c r="Z54" s="29">
        <v>80</v>
      </c>
      <c r="AA54" s="29" t="s">
        <v>2278</v>
      </c>
      <c r="AC54">
        <v>3921</v>
      </c>
      <c r="AD54">
        <v>381.37254999999999</v>
      </c>
      <c r="AE54">
        <v>10.281285</v>
      </c>
      <c r="AF54">
        <v>39.06</v>
      </c>
      <c r="AG54">
        <v>61.782330999999999</v>
      </c>
      <c r="AH54">
        <v>6.1782329999999996</v>
      </c>
      <c r="AI54">
        <v>9.7115999999999994E-2</v>
      </c>
      <c r="AJ54">
        <v>9.2421000000000003E-2</v>
      </c>
      <c r="AK54">
        <v>0.951654</v>
      </c>
      <c r="AL54">
        <v>7.8149999999999997E-2</v>
      </c>
      <c r="AM54">
        <v>5.7500000000000002E-2</v>
      </c>
      <c r="AN54">
        <v>1</v>
      </c>
      <c r="AO54">
        <v>2.6220000000000002E-3</v>
      </c>
      <c r="AP54">
        <v>0.15732599999999999</v>
      </c>
      <c r="AQ54">
        <v>1.1476660000000001</v>
      </c>
      <c r="AR54">
        <v>2.0024250000000001</v>
      </c>
      <c r="AS54">
        <v>0</v>
      </c>
      <c r="AT54">
        <v>45</v>
      </c>
      <c r="AU54">
        <v>0</v>
      </c>
      <c r="AV54">
        <v>4.5510000000000002E-2</v>
      </c>
      <c r="AW54">
        <v>1.3865000000000001E-2</v>
      </c>
      <c r="AX54">
        <v>21.973357</v>
      </c>
      <c r="AY54">
        <v>0</v>
      </c>
      <c r="AZ54">
        <v>72.859745000000004</v>
      </c>
      <c r="BA54">
        <v>0</v>
      </c>
      <c r="BB54">
        <v>0</v>
      </c>
      <c r="BC54">
        <v>0</v>
      </c>
      <c r="BD54">
        <v>5.6545120000000004</v>
      </c>
      <c r="BE54">
        <v>0.34992699999999999</v>
      </c>
    </row>
    <row r="55" spans="1:61" x14ac:dyDescent="0.25">
      <c r="A55" s="5" t="s">
        <v>372</v>
      </c>
      <c r="B55" s="5">
        <v>3</v>
      </c>
      <c r="C55" s="5" t="s">
        <v>9</v>
      </c>
      <c r="D55" s="5">
        <v>2</v>
      </c>
      <c r="E55" s="5" t="s">
        <v>1</v>
      </c>
      <c r="F55" s="5" t="s">
        <v>346</v>
      </c>
      <c r="G55" s="5" t="s">
        <v>245</v>
      </c>
      <c r="H55" s="6">
        <v>6.3474982000000004</v>
      </c>
      <c r="I55" s="6">
        <v>151.49754200000001</v>
      </c>
      <c r="J55" s="5" t="s">
        <v>50</v>
      </c>
      <c r="K55" s="29">
        <v>11745</v>
      </c>
      <c r="L55" s="29">
        <v>437</v>
      </c>
      <c r="M55" s="29">
        <f t="shared" si="2"/>
        <v>3.720732226479353</v>
      </c>
      <c r="N55" s="29">
        <v>5.1165873015873234E-2</v>
      </c>
      <c r="O55" s="29">
        <v>0.18140280760726432</v>
      </c>
      <c r="P55" s="29">
        <v>33.818666275354275</v>
      </c>
      <c r="Q55" s="29">
        <f t="shared" si="0"/>
        <v>8.0976046440878875</v>
      </c>
      <c r="R55" s="29">
        <v>0.60792331431344826</v>
      </c>
      <c r="S55" s="29">
        <f t="shared" si="1"/>
        <v>0.25192526734001197</v>
      </c>
      <c r="T55" s="29">
        <v>1.0164506749472499</v>
      </c>
      <c r="U55" s="29">
        <v>4.6377100000000002</v>
      </c>
      <c r="V55" s="29">
        <v>18</v>
      </c>
      <c r="W55" s="29">
        <f t="shared" si="9"/>
        <v>116.66666666666667</v>
      </c>
      <c r="X55" s="29">
        <f t="shared" si="10"/>
        <v>20.666666666666668</v>
      </c>
      <c r="Y55" s="29">
        <f t="shared" si="11"/>
        <v>137.33333333333334</v>
      </c>
      <c r="Z55" s="29">
        <v>80</v>
      </c>
      <c r="AA55" s="29" t="s">
        <v>2278</v>
      </c>
      <c r="AC55">
        <v>13015</v>
      </c>
      <c r="AD55">
        <v>381.37254999999999</v>
      </c>
      <c r="AE55">
        <v>34.126734999999996</v>
      </c>
      <c r="AF55">
        <v>130.13999999999999</v>
      </c>
      <c r="AG55">
        <v>382.548429</v>
      </c>
      <c r="AH55">
        <v>38.254843000000001</v>
      </c>
      <c r="AI55">
        <v>2.93E-2</v>
      </c>
      <c r="AJ55">
        <v>1.7892000000000002E-2</v>
      </c>
      <c r="AK55">
        <v>0.61065899999999995</v>
      </c>
      <c r="AL55">
        <v>2.5600000000000001E-2</v>
      </c>
      <c r="AM55">
        <v>1.7500000000000002E-2</v>
      </c>
      <c r="AN55">
        <v>6</v>
      </c>
      <c r="AO55">
        <v>1.5733E-2</v>
      </c>
      <c r="AP55">
        <v>0.94395899999999999</v>
      </c>
      <c r="AQ55">
        <v>1.490588</v>
      </c>
      <c r="AR55">
        <v>0.341779</v>
      </c>
      <c r="AS55">
        <v>9.9705000000000002E-2</v>
      </c>
      <c r="AT55">
        <v>32.333333000000003</v>
      </c>
      <c r="AU55">
        <v>8.0911469999999994</v>
      </c>
      <c r="AV55">
        <v>1.0907999999999999E-2</v>
      </c>
      <c r="AW55">
        <v>5.0299999999999997E-3</v>
      </c>
      <c r="AX55">
        <v>93.189775999999995</v>
      </c>
      <c r="AY55">
        <v>10.576468</v>
      </c>
      <c r="AZ55">
        <v>260.639297</v>
      </c>
      <c r="BA55">
        <v>84.941417999999999</v>
      </c>
      <c r="BB55">
        <v>55.553944999999999</v>
      </c>
      <c r="BC55">
        <v>43.562018000000002</v>
      </c>
      <c r="BD55">
        <v>6.3744329999999998</v>
      </c>
      <c r="BE55">
        <v>0.83299299999999998</v>
      </c>
    </row>
    <row r="56" spans="1:61" x14ac:dyDescent="0.25">
      <c r="A56" s="5" t="s">
        <v>372</v>
      </c>
      <c r="B56" s="5">
        <v>3</v>
      </c>
      <c r="C56" s="5" t="s">
        <v>13</v>
      </c>
      <c r="D56" s="5">
        <v>11</v>
      </c>
      <c r="E56" s="5" t="s">
        <v>1</v>
      </c>
      <c r="F56" s="5" t="s">
        <v>346</v>
      </c>
      <c r="G56" s="5" t="s">
        <v>245</v>
      </c>
      <c r="H56" s="6">
        <v>6.3474982000000004</v>
      </c>
      <c r="I56" s="6">
        <v>151.49754200000001</v>
      </c>
      <c r="J56" s="5" t="s">
        <v>51</v>
      </c>
      <c r="K56" s="29">
        <v>2209</v>
      </c>
      <c r="L56" s="29">
        <v>435</v>
      </c>
      <c r="M56" s="29">
        <f t="shared" si="2"/>
        <v>19.692168401991854</v>
      </c>
      <c r="N56" s="29">
        <v>5.1349739583332381E-2</v>
      </c>
      <c r="O56" s="29">
        <v>0.2764233258777361</v>
      </c>
      <c r="P56" s="29">
        <v>6.36061590483249</v>
      </c>
      <c r="Q56" s="29">
        <f t="shared" si="0"/>
        <v>19.360445726433898</v>
      </c>
      <c r="R56" s="29">
        <v>1.3909060447172301</v>
      </c>
      <c r="S56" s="29">
        <f t="shared" si="1"/>
        <v>0.53105746306376989</v>
      </c>
      <c r="T56" s="29">
        <v>1.3265353412007408</v>
      </c>
      <c r="U56" s="29">
        <v>4.6377100000000002</v>
      </c>
      <c r="V56" s="29">
        <v>18</v>
      </c>
      <c r="W56" s="29">
        <f t="shared" si="9"/>
        <v>116.66666666666667</v>
      </c>
      <c r="X56" s="29">
        <f t="shared" si="10"/>
        <v>20.666666666666668</v>
      </c>
      <c r="Y56" s="29">
        <f t="shared" si="11"/>
        <v>137.33333333333334</v>
      </c>
      <c r="Z56" s="29">
        <v>80</v>
      </c>
      <c r="AA56" s="29" t="s">
        <v>2278</v>
      </c>
      <c r="AC56">
        <v>2394</v>
      </c>
      <c r="AD56">
        <v>381.37254999999999</v>
      </c>
      <c r="AE56">
        <v>6.2773260000000004</v>
      </c>
      <c r="AF56">
        <v>22.68</v>
      </c>
      <c r="AG56">
        <v>30.384167000000001</v>
      </c>
      <c r="AH56">
        <v>3.0384169999999999</v>
      </c>
      <c r="AI56">
        <v>0.159279</v>
      </c>
      <c r="AJ56">
        <v>0.22092600000000001</v>
      </c>
      <c r="AK56">
        <v>1.387038</v>
      </c>
      <c r="AL56">
        <v>0.1036</v>
      </c>
      <c r="AM56">
        <v>7.4999999999999997E-3</v>
      </c>
      <c r="AN56">
        <v>30</v>
      </c>
      <c r="AO56">
        <v>7.8662999999999997E-2</v>
      </c>
      <c r="AP56">
        <v>4.7197940000000003</v>
      </c>
      <c r="AQ56">
        <v>9.3567250000000008</v>
      </c>
      <c r="AR56">
        <v>0.119547</v>
      </c>
      <c r="AS56">
        <v>0.208819</v>
      </c>
      <c r="AT56">
        <v>7.4666670000000002</v>
      </c>
      <c r="AU56">
        <v>4.8971020000000003</v>
      </c>
      <c r="AV56">
        <v>1.8487E-2</v>
      </c>
      <c r="AW56">
        <v>2.8502E-2</v>
      </c>
      <c r="AX56">
        <v>144.413882</v>
      </c>
      <c r="AY56">
        <v>71.958248999999995</v>
      </c>
      <c r="AZ56">
        <v>294.94389799999999</v>
      </c>
      <c r="BA56">
        <v>83.528637000000003</v>
      </c>
      <c r="BB56">
        <v>10.799219000000001</v>
      </c>
      <c r="BC56">
        <v>10.756036999999999</v>
      </c>
      <c r="BD56">
        <v>6.6183449999999997</v>
      </c>
      <c r="BE56">
        <v>2.432769</v>
      </c>
    </row>
    <row r="57" spans="1:61" s="2" customFormat="1" x14ac:dyDescent="0.25">
      <c r="A57" s="8" t="s">
        <v>373</v>
      </c>
      <c r="B57" s="5">
        <v>3</v>
      </c>
      <c r="C57" s="8" t="s">
        <v>8</v>
      </c>
      <c r="D57" s="8">
        <v>1</v>
      </c>
      <c r="E57" s="8" t="s">
        <v>1</v>
      </c>
      <c r="F57" s="8" t="s">
        <v>346</v>
      </c>
      <c r="G57" s="8" t="s">
        <v>245</v>
      </c>
      <c r="H57" s="7">
        <v>6.3474982000000004</v>
      </c>
      <c r="I57" s="7">
        <v>151.49754200000001</v>
      </c>
      <c r="J57" s="8" t="s">
        <v>51</v>
      </c>
      <c r="K57" s="29">
        <v>1356</v>
      </c>
      <c r="L57" s="29">
        <v>500</v>
      </c>
      <c r="M57" s="29">
        <f t="shared" si="2"/>
        <v>36.873156342182888</v>
      </c>
      <c r="N57" s="29">
        <v>4.2851635514019534E-2</v>
      </c>
      <c r="O57" s="29">
        <v>0.39079570072461273</v>
      </c>
      <c r="P57" s="29">
        <v>4.952513740024064</v>
      </c>
      <c r="Q57" s="29">
        <f t="shared" si="0"/>
        <v>20.768547891242324</v>
      </c>
      <c r="R57" s="29">
        <v>1.9254176570218202</v>
      </c>
      <c r="S57" s="29">
        <f t="shared" si="1"/>
        <v>1.06556907536836</v>
      </c>
      <c r="T57" s="29"/>
      <c r="U57" s="29">
        <v>4.6377100000000002</v>
      </c>
      <c r="V57" s="29">
        <v>18</v>
      </c>
      <c r="W57" s="29">
        <f t="shared" si="9"/>
        <v>116.66666666666667</v>
      </c>
      <c r="X57" s="29">
        <f t="shared" si="10"/>
        <v>20.666666666666668</v>
      </c>
      <c r="Y57" s="29">
        <f t="shared" si="11"/>
        <v>137.33333333333334</v>
      </c>
      <c r="Z57" s="29">
        <v>80</v>
      </c>
      <c r="AA57" s="29" t="s">
        <v>2278</v>
      </c>
      <c r="AB57" s="31"/>
      <c r="AC57" s="2">
        <v>1690</v>
      </c>
      <c r="AD57" s="2">
        <v>336.56967500000002</v>
      </c>
      <c r="AE57" s="2">
        <v>5.0212490000000001</v>
      </c>
      <c r="AF57" s="2">
        <v>15.41</v>
      </c>
      <c r="AG57" s="2">
        <v>37.798172999999998</v>
      </c>
      <c r="AH57" s="2">
        <v>3.779817</v>
      </c>
      <c r="AI57" s="2">
        <v>0.19806299999999999</v>
      </c>
      <c r="AJ57" s="2">
        <v>0.416321</v>
      </c>
      <c r="AK57" s="2">
        <v>2.1019640000000002</v>
      </c>
      <c r="AL57" s="2">
        <v>6.5500000000000003E-2</v>
      </c>
      <c r="AM57" s="2">
        <v>7.4999999999999997E-3</v>
      </c>
      <c r="AN57" s="2">
        <v>71</v>
      </c>
      <c r="AO57" s="2">
        <v>0.210952</v>
      </c>
      <c r="AP57" s="2">
        <v>12.657112</v>
      </c>
      <c r="AQ57" s="2">
        <v>27.751479</v>
      </c>
      <c r="AR57" s="2">
        <v>0.10753699999999999</v>
      </c>
      <c r="AS57" s="2">
        <v>0.31432300000000002</v>
      </c>
      <c r="AT57" s="2">
        <v>6.6056340000000002</v>
      </c>
      <c r="AU57" s="2">
        <v>5.3811280000000004</v>
      </c>
      <c r="AV57" s="2">
        <v>1.9184E-2</v>
      </c>
      <c r="AW57" s="2">
        <v>3.4853000000000002E-2</v>
      </c>
      <c r="AX57" s="2">
        <v>147.02950000000001</v>
      </c>
      <c r="AY57" s="2">
        <v>63.166257999999999</v>
      </c>
      <c r="AZ57" s="2">
        <v>263.128829</v>
      </c>
      <c r="BA57" s="2">
        <v>67.780101999999999</v>
      </c>
      <c r="BB57" s="2">
        <v>4.3832950000000004</v>
      </c>
      <c r="BC57" s="2">
        <v>4.7303170000000003</v>
      </c>
      <c r="BD57" s="2">
        <v>6.8228730000000004</v>
      </c>
      <c r="BE57" s="2">
        <v>5.5201650000000004</v>
      </c>
      <c r="BF57" s="31"/>
    </row>
    <row r="58" spans="1:61" x14ac:dyDescent="0.25">
      <c r="A58" s="5" t="s">
        <v>373</v>
      </c>
      <c r="B58" s="5">
        <v>3</v>
      </c>
      <c r="C58" s="5" t="s">
        <v>17</v>
      </c>
      <c r="D58" s="5">
        <v>8</v>
      </c>
      <c r="E58" s="5" t="s">
        <v>1</v>
      </c>
      <c r="F58" s="5" t="s">
        <v>346</v>
      </c>
      <c r="G58" s="5" t="s">
        <v>245</v>
      </c>
      <c r="H58" s="6">
        <v>6.3474982000000004</v>
      </c>
      <c r="I58" s="6">
        <v>151.49754200000001</v>
      </c>
      <c r="J58" s="5" t="s">
        <v>51</v>
      </c>
      <c r="K58" s="29">
        <v>1524</v>
      </c>
      <c r="L58" s="29">
        <v>59</v>
      </c>
      <c r="M58" s="29">
        <f t="shared" si="2"/>
        <v>3.8713910761154859</v>
      </c>
      <c r="N58" s="29">
        <v>0.23198250000001508</v>
      </c>
      <c r="O58" s="29">
        <v>3.6522962684543248E-2</v>
      </c>
      <c r="P58" s="29">
        <v>5.5660995131243904</v>
      </c>
      <c r="Q58" s="29">
        <f t="shared" si="0"/>
        <v>20.154962118141995</v>
      </c>
      <c r="R58" s="29">
        <v>1.1122546192426117</v>
      </c>
      <c r="S58" s="29">
        <f t="shared" si="1"/>
        <v>0.25240603758915148</v>
      </c>
      <c r="U58" s="29">
        <v>4.6377100000000002</v>
      </c>
      <c r="V58" s="29">
        <v>18</v>
      </c>
      <c r="W58" s="29">
        <f t="shared" si="9"/>
        <v>116.66666666666667</v>
      </c>
      <c r="X58" s="29">
        <f t="shared" si="10"/>
        <v>20.666666666666668</v>
      </c>
      <c r="Y58" s="29">
        <f t="shared" si="11"/>
        <v>137.33333333333334</v>
      </c>
      <c r="Z58" s="29">
        <v>80</v>
      </c>
      <c r="AA58" s="29" t="s">
        <v>2278</v>
      </c>
      <c r="AC58">
        <v>1798</v>
      </c>
      <c r="AD58">
        <v>336.56967500000002</v>
      </c>
      <c r="AE58">
        <v>5.3421329999999996</v>
      </c>
      <c r="AF58">
        <v>17.2</v>
      </c>
      <c r="AG58">
        <v>16.662533</v>
      </c>
      <c r="AH58">
        <v>1.666253</v>
      </c>
      <c r="AI58">
        <v>0.18642400000000001</v>
      </c>
      <c r="AJ58">
        <v>0.21427199999999999</v>
      </c>
      <c r="AK58">
        <v>1.149378</v>
      </c>
      <c r="AL58">
        <v>0.134575</v>
      </c>
      <c r="AM58">
        <v>8.7499999999999994E-2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61" x14ac:dyDescent="0.25">
      <c r="A59" s="5" t="s">
        <v>374</v>
      </c>
      <c r="B59" s="5">
        <v>3</v>
      </c>
      <c r="C59" s="5" t="s">
        <v>8</v>
      </c>
      <c r="D59" s="5">
        <v>1</v>
      </c>
      <c r="E59" s="5" t="s">
        <v>1</v>
      </c>
      <c r="F59" s="5" t="s">
        <v>346</v>
      </c>
      <c r="G59" s="5" t="s">
        <v>245</v>
      </c>
      <c r="H59" s="6">
        <v>6.3474982000000004</v>
      </c>
      <c r="I59" s="6">
        <v>151.49754200000001</v>
      </c>
      <c r="J59" s="5" t="s">
        <v>50</v>
      </c>
      <c r="K59" s="29">
        <v>7653</v>
      </c>
      <c r="L59" s="29">
        <v>953</v>
      </c>
      <c r="M59" s="29">
        <f t="shared" si="2"/>
        <v>12.452632954396968</v>
      </c>
      <c r="N59" s="29">
        <v>6.2362218045109968E-2</v>
      </c>
      <c r="O59" s="29">
        <v>0.44451722115089626</v>
      </c>
      <c r="P59" s="29">
        <v>25.57812250727676</v>
      </c>
      <c r="Q59" s="29">
        <f t="shared" si="0"/>
        <v>0.1429391239896276</v>
      </c>
      <c r="R59" s="29">
        <v>0.90561374977532971</v>
      </c>
      <c r="S59" s="29">
        <f t="shared" si="1"/>
        <v>4.5765168121869482E-2</v>
      </c>
      <c r="T59" s="29">
        <v>1.0490985561847728</v>
      </c>
      <c r="U59" s="29">
        <v>4.6377100000000002</v>
      </c>
      <c r="V59" s="29">
        <v>18</v>
      </c>
      <c r="W59" s="29">
        <f t="shared" si="9"/>
        <v>116.66666666666667</v>
      </c>
      <c r="X59" s="29">
        <f t="shared" si="10"/>
        <v>20.666666666666668</v>
      </c>
      <c r="Y59" s="29">
        <f t="shared" si="11"/>
        <v>137.33333333333334</v>
      </c>
      <c r="Z59" s="29">
        <v>80</v>
      </c>
      <c r="AA59" s="29" t="s">
        <v>2278</v>
      </c>
      <c r="AC59">
        <v>9907</v>
      </c>
      <c r="AD59">
        <v>377.54402499999998</v>
      </c>
      <c r="AE59">
        <v>26.240648</v>
      </c>
      <c r="AF59">
        <v>98.99</v>
      </c>
      <c r="AG59">
        <v>242.05745200000001</v>
      </c>
      <c r="AH59">
        <v>24.205745</v>
      </c>
      <c r="AI59">
        <v>3.8095999999999998E-2</v>
      </c>
      <c r="AJ59">
        <v>3.5159000000000003E-2</v>
      </c>
      <c r="AK59">
        <v>0.92288899999999996</v>
      </c>
      <c r="AL59">
        <v>2.9963E-2</v>
      </c>
      <c r="AM59">
        <v>1.2500000000000001E-2</v>
      </c>
      <c r="AN59">
        <v>24</v>
      </c>
      <c r="AO59">
        <v>6.3569000000000001E-2</v>
      </c>
      <c r="AP59">
        <v>3.8141250000000002</v>
      </c>
      <c r="AQ59">
        <v>8.9027960000000004</v>
      </c>
      <c r="AR59">
        <v>0.493786</v>
      </c>
      <c r="AS59">
        <v>0.34568599999999999</v>
      </c>
      <c r="AT59">
        <v>36.75</v>
      </c>
      <c r="AU59">
        <v>19.106680000000001</v>
      </c>
      <c r="AV59">
        <v>1.3812E-2</v>
      </c>
      <c r="AW59">
        <v>7.7850000000000003E-3</v>
      </c>
      <c r="AX59">
        <v>79.064716000000004</v>
      </c>
      <c r="AY59">
        <v>13.56864</v>
      </c>
      <c r="AZ59">
        <v>516.20538299999998</v>
      </c>
      <c r="BA59">
        <v>342.870656</v>
      </c>
      <c r="BB59">
        <v>15.292083</v>
      </c>
      <c r="BC59">
        <v>16.682534</v>
      </c>
      <c r="BD59">
        <v>7.546322</v>
      </c>
      <c r="BE59">
        <v>0.72843100000000005</v>
      </c>
    </row>
    <row r="60" spans="1:61" x14ac:dyDescent="0.25">
      <c r="A60" s="5" t="s">
        <v>374</v>
      </c>
      <c r="B60" s="5">
        <v>3</v>
      </c>
      <c r="C60" s="5" t="s">
        <v>17</v>
      </c>
      <c r="D60" s="5">
        <v>8</v>
      </c>
      <c r="E60" s="5" t="s">
        <v>1</v>
      </c>
      <c r="F60" s="5" t="s">
        <v>346</v>
      </c>
      <c r="G60" s="5" t="s">
        <v>245</v>
      </c>
      <c r="H60" s="6">
        <v>6.3474982000000004</v>
      </c>
      <c r="I60" s="6">
        <v>151.49754200000001</v>
      </c>
      <c r="J60" s="5" t="s">
        <v>51</v>
      </c>
      <c r="K60" s="29">
        <v>2183</v>
      </c>
      <c r="L60" s="29">
        <v>133</v>
      </c>
      <c r="M60" s="29">
        <f t="shared" si="2"/>
        <v>6.0925332111772788</v>
      </c>
      <c r="N60" s="29">
        <v>0.12658148148147824</v>
      </c>
      <c r="O60" s="29">
        <v>9.0240338128377437E-2</v>
      </c>
      <c r="P60" s="29">
        <v>7.2960984494165908</v>
      </c>
      <c r="Q60" s="29">
        <f t="shared" si="0"/>
        <v>18.424963181849797</v>
      </c>
      <c r="R60" s="29">
        <v>0.96635022623620914</v>
      </c>
      <c r="S60" s="29">
        <f t="shared" si="1"/>
        <v>0.10650164458274891</v>
      </c>
      <c r="T60" s="29">
        <v>1.0490985561847728</v>
      </c>
      <c r="U60" s="29">
        <v>4.6377100000000002</v>
      </c>
      <c r="V60" s="29">
        <v>18</v>
      </c>
      <c r="W60" s="29">
        <f t="shared" si="9"/>
        <v>116.66666666666667</v>
      </c>
      <c r="X60" s="29">
        <f t="shared" si="10"/>
        <v>20.666666666666668</v>
      </c>
      <c r="Y60" s="29">
        <f t="shared" si="11"/>
        <v>137.33333333333334</v>
      </c>
      <c r="Z60" s="29">
        <v>80</v>
      </c>
      <c r="AA60" s="29" t="s">
        <v>2278</v>
      </c>
      <c r="AC60">
        <v>2743</v>
      </c>
      <c r="AD60">
        <v>377.54402499999998</v>
      </c>
      <c r="AE60">
        <v>7.2653780000000001</v>
      </c>
      <c r="AF60">
        <v>26.64</v>
      </c>
      <c r="AG60">
        <v>28.446624</v>
      </c>
      <c r="AH60">
        <v>2.844662</v>
      </c>
      <c r="AI60">
        <v>0.13764100000000001</v>
      </c>
      <c r="AJ60">
        <v>0.136768</v>
      </c>
      <c r="AK60">
        <v>0.99365999999999999</v>
      </c>
      <c r="AL60">
        <v>0.102588</v>
      </c>
      <c r="AM60">
        <v>6.7500000000000004E-2</v>
      </c>
      <c r="AN60">
        <v>1</v>
      </c>
      <c r="AO60">
        <v>2.6489999999999999E-3</v>
      </c>
      <c r="AP60">
        <v>0.15892200000000001</v>
      </c>
      <c r="AQ60">
        <v>1.057237</v>
      </c>
      <c r="AR60">
        <v>1.4577249999999999</v>
      </c>
      <c r="AS60">
        <v>0</v>
      </c>
      <c r="AT60">
        <v>29</v>
      </c>
      <c r="AU60">
        <v>0</v>
      </c>
      <c r="AV60">
        <v>5.2061999999999997E-2</v>
      </c>
      <c r="AW60">
        <v>2.8156E-2</v>
      </c>
      <c r="AX60">
        <v>19.208012</v>
      </c>
      <c r="AY60">
        <v>0</v>
      </c>
      <c r="AZ60">
        <v>112.04481800000001</v>
      </c>
      <c r="BA60">
        <v>0</v>
      </c>
      <c r="BB60">
        <v>0</v>
      </c>
      <c r="BC60">
        <v>0</v>
      </c>
      <c r="BD60">
        <v>5.6377610000000002</v>
      </c>
      <c r="BE60">
        <v>0.34992699999999999</v>
      </c>
    </row>
    <row r="61" spans="1:61" x14ac:dyDescent="0.25">
      <c r="A61" s="5" t="s">
        <v>375</v>
      </c>
      <c r="B61" s="5">
        <v>3</v>
      </c>
      <c r="C61" s="5" t="s">
        <v>9</v>
      </c>
      <c r="D61" s="5">
        <v>2</v>
      </c>
      <c r="E61" s="5" t="s">
        <v>1</v>
      </c>
      <c r="F61" s="5" t="s">
        <v>346</v>
      </c>
      <c r="G61" s="5" t="s">
        <v>245</v>
      </c>
      <c r="H61" s="6">
        <v>6.3474982000000004</v>
      </c>
      <c r="I61" s="6">
        <v>151.49754200000001</v>
      </c>
      <c r="J61" s="5" t="s">
        <v>51</v>
      </c>
      <c r="K61" s="29">
        <v>9116</v>
      </c>
      <c r="L61" s="29">
        <v>204</v>
      </c>
      <c r="M61" s="29">
        <f t="shared" si="2"/>
        <v>2.2378236068451072</v>
      </c>
      <c r="N61" s="29">
        <v>4.7786718749999624E-2</v>
      </c>
      <c r="O61" s="29">
        <v>0.13091640385788733</v>
      </c>
      <c r="P61" s="29">
        <v>37.294810549015651</v>
      </c>
      <c r="Q61" s="29">
        <f t="shared" si="0"/>
        <v>11.573748917749263</v>
      </c>
      <c r="R61" s="29">
        <v>1.0193753465009601</v>
      </c>
      <c r="S61" s="29">
        <f t="shared" si="1"/>
        <v>0.15952676484749984</v>
      </c>
      <c r="T61" s="29">
        <v>1.0143340293662444</v>
      </c>
      <c r="U61" s="29">
        <v>4.6377100000000002</v>
      </c>
      <c r="V61" s="29">
        <v>18</v>
      </c>
      <c r="W61" s="29">
        <f t="shared" si="9"/>
        <v>116.66666666666667</v>
      </c>
      <c r="X61" s="29">
        <f t="shared" si="10"/>
        <v>20.666666666666668</v>
      </c>
      <c r="Y61" s="29">
        <f t="shared" si="11"/>
        <v>137.33333333333334</v>
      </c>
      <c r="Z61" s="29">
        <v>80</v>
      </c>
      <c r="AA61" s="29" t="s">
        <v>2278</v>
      </c>
      <c r="AC61">
        <v>11327</v>
      </c>
      <c r="AD61">
        <v>307.68029999999999</v>
      </c>
      <c r="AE61">
        <v>36.814186999999997</v>
      </c>
      <c r="AF61">
        <v>113.2</v>
      </c>
      <c r="AG61">
        <v>373.4572</v>
      </c>
      <c r="AH61">
        <v>37.34572</v>
      </c>
      <c r="AI61">
        <v>2.7147000000000001E-2</v>
      </c>
      <c r="AJ61">
        <v>2.6935000000000001E-2</v>
      </c>
      <c r="AK61">
        <v>0.99219599999999997</v>
      </c>
      <c r="AL61">
        <v>2.23E-2</v>
      </c>
      <c r="AM61">
        <v>1.7500000000000002E-2</v>
      </c>
      <c r="AN61">
        <v>5</v>
      </c>
      <c r="AO61">
        <v>1.6251000000000002E-2</v>
      </c>
      <c r="AP61">
        <v>0.97503799999999996</v>
      </c>
      <c r="AQ61">
        <v>4.4583740000000001</v>
      </c>
      <c r="AR61">
        <v>1.2939849999999999</v>
      </c>
      <c r="AS61">
        <v>0.93614699999999995</v>
      </c>
      <c r="AT61">
        <v>101</v>
      </c>
      <c r="AU61">
        <v>77.404780000000002</v>
      </c>
      <c r="AV61">
        <v>1.294E-2</v>
      </c>
      <c r="AW61">
        <v>4.5640000000000003E-3</v>
      </c>
      <c r="AX61">
        <v>76.274681000000001</v>
      </c>
      <c r="AY61">
        <v>5.0261370000000003</v>
      </c>
      <c r="AZ61">
        <v>351.16197699999998</v>
      </c>
      <c r="BA61">
        <v>47.987701000000001</v>
      </c>
      <c r="BB61">
        <v>24.572555999999999</v>
      </c>
      <c r="BC61">
        <v>36.403129999999997</v>
      </c>
      <c r="BD61">
        <v>10.944202000000001</v>
      </c>
      <c r="BE61">
        <v>0.89752699999999996</v>
      </c>
    </row>
    <row r="62" spans="1:61" x14ac:dyDescent="0.25">
      <c r="A62" s="5" t="s">
        <v>375</v>
      </c>
      <c r="B62" s="5">
        <v>3</v>
      </c>
      <c r="C62" s="5" t="s">
        <v>2</v>
      </c>
      <c r="D62" s="5">
        <v>3</v>
      </c>
      <c r="E62" s="5" t="s">
        <v>1</v>
      </c>
      <c r="F62" s="5" t="s">
        <v>346</v>
      </c>
      <c r="G62" s="5" t="s">
        <v>245</v>
      </c>
      <c r="H62" s="6">
        <v>6.3474982000000004</v>
      </c>
      <c r="I62" s="6">
        <v>151.49754200000001</v>
      </c>
      <c r="J62" s="5" t="s">
        <v>52</v>
      </c>
      <c r="K62" s="29">
        <v>19978</v>
      </c>
      <c r="L62" s="29">
        <v>19</v>
      </c>
      <c r="M62" s="29">
        <f t="shared" si="2"/>
        <v>9.5104615076584242E-2</v>
      </c>
      <c r="N62" s="29">
        <v>2.1025000000001626E-2</v>
      </c>
      <c r="O62" s="29">
        <v>1.2273412861676937E-2</v>
      </c>
      <c r="P62" s="29">
        <v>81.732747383527283</v>
      </c>
      <c r="Q62" s="29">
        <f t="shared" si="0"/>
        <v>56.011685752260895</v>
      </c>
      <c r="R62" s="29">
        <v>1.106574274062526</v>
      </c>
      <c r="S62" s="29">
        <f t="shared" si="1"/>
        <v>0.24672569240906572</v>
      </c>
      <c r="T62" s="29">
        <v>1.0143340293662444</v>
      </c>
      <c r="U62" s="29">
        <v>4.6377100000000002</v>
      </c>
      <c r="V62" s="29">
        <v>18</v>
      </c>
      <c r="W62" s="29">
        <f t="shared" si="9"/>
        <v>116.66666666666667</v>
      </c>
      <c r="X62" s="29">
        <f t="shared" si="10"/>
        <v>20.666666666666668</v>
      </c>
      <c r="Y62" s="29">
        <f t="shared" si="11"/>
        <v>137.33333333333334</v>
      </c>
      <c r="Z62" s="29">
        <v>80</v>
      </c>
      <c r="AA62" s="29" t="s">
        <v>2278</v>
      </c>
      <c r="AC62">
        <v>24723</v>
      </c>
      <c r="AD62">
        <v>307.68029999999999</v>
      </c>
      <c r="AE62">
        <v>80.352885999999998</v>
      </c>
      <c r="AF62">
        <v>247.2</v>
      </c>
      <c r="AG62">
        <v>1250.750687</v>
      </c>
      <c r="AH62">
        <v>125.075069</v>
      </c>
      <c r="AI62">
        <v>1.2430999999999999E-2</v>
      </c>
      <c r="AJ62">
        <v>1.5585E-2</v>
      </c>
      <c r="AK62">
        <v>1.2537499999999999</v>
      </c>
      <c r="AL62">
        <v>9.75E-3</v>
      </c>
      <c r="AM62">
        <v>7.4999999999999997E-3</v>
      </c>
      <c r="AN62">
        <v>7</v>
      </c>
      <c r="AO62">
        <v>2.2751E-2</v>
      </c>
      <c r="AP62">
        <v>1.3650530000000001</v>
      </c>
      <c r="AQ62">
        <v>1.4965820000000001</v>
      </c>
      <c r="AR62">
        <v>0.32506800000000002</v>
      </c>
      <c r="AS62">
        <v>4.4631999999999998E-2</v>
      </c>
      <c r="AT62">
        <v>52.857143000000001</v>
      </c>
      <c r="AU62">
        <v>5.9841059999999997</v>
      </c>
      <c r="AV62">
        <v>6.2690000000000003E-3</v>
      </c>
      <c r="AW62">
        <v>2.264E-3</v>
      </c>
      <c r="AX62">
        <v>160.17635899999999</v>
      </c>
      <c r="AY62">
        <v>9.0290359999999996</v>
      </c>
      <c r="AZ62">
        <v>419.02885400000002</v>
      </c>
      <c r="BA62">
        <v>280.175949</v>
      </c>
      <c r="BB62">
        <v>31.193708000000001</v>
      </c>
      <c r="BC62">
        <v>29.923442000000001</v>
      </c>
      <c r="BD62">
        <v>5.5782020000000001</v>
      </c>
      <c r="BE62">
        <v>1.0671870000000001</v>
      </c>
      <c r="BH62">
        <f>COUNT(#REF!)</f>
        <v>0</v>
      </c>
      <c r="BI62" t="e">
        <f>BH62/#REF!*100</f>
        <v>#REF!</v>
      </c>
    </row>
    <row r="63" spans="1:61" x14ac:dyDescent="0.25">
      <c r="A63" s="5" t="s">
        <v>376</v>
      </c>
      <c r="B63" s="5">
        <v>3</v>
      </c>
      <c r="C63" s="5" t="s">
        <v>3</v>
      </c>
      <c r="D63" s="5">
        <v>4</v>
      </c>
      <c r="E63" s="5" t="s">
        <v>1</v>
      </c>
      <c r="F63" s="5" t="s">
        <v>346</v>
      </c>
      <c r="G63" s="5" t="s">
        <v>245</v>
      </c>
      <c r="H63" s="6">
        <v>6.3474982000000004</v>
      </c>
      <c r="I63" s="6">
        <v>151.49754200000001</v>
      </c>
      <c r="J63" s="5" t="s">
        <v>52</v>
      </c>
      <c r="K63" s="29">
        <v>18778</v>
      </c>
      <c r="L63" s="29">
        <v>87</v>
      </c>
      <c r="M63" s="29">
        <f t="shared" si="2"/>
        <v>0.46330812653104697</v>
      </c>
      <c r="N63" s="29">
        <v>2.9954166666665616E-2</v>
      </c>
      <c r="O63" s="29">
        <v>4.612502374465504E-2</v>
      </c>
      <c r="P63" s="29">
        <v>72.177974656427708</v>
      </c>
      <c r="Q63" s="29">
        <f t="shared" si="0"/>
        <v>46.45691302516132</v>
      </c>
      <c r="R63" s="29">
        <v>1.2947990484174166</v>
      </c>
      <c r="S63" s="29">
        <f t="shared" si="1"/>
        <v>0.43495046676395632</v>
      </c>
      <c r="T63" s="29">
        <v>1.1057650997640709</v>
      </c>
      <c r="U63" s="29">
        <v>4.6377100000000002</v>
      </c>
      <c r="V63" s="29">
        <v>18</v>
      </c>
      <c r="W63" s="29">
        <f t="shared" si="9"/>
        <v>116.66666666666667</v>
      </c>
      <c r="X63" s="29">
        <f t="shared" si="10"/>
        <v>20.666666666666668</v>
      </c>
      <c r="Y63" s="29">
        <f t="shared" si="11"/>
        <v>137.33333333333334</v>
      </c>
      <c r="Z63" s="29">
        <v>80</v>
      </c>
      <c r="AA63" s="29" t="s">
        <v>2278</v>
      </c>
      <c r="AC63">
        <v>22879</v>
      </c>
      <c r="AD63">
        <v>316.19619999999998</v>
      </c>
      <c r="AE63">
        <v>72.356972999999996</v>
      </c>
      <c r="AF63">
        <v>228.74</v>
      </c>
      <c r="AG63">
        <v>1089.152695</v>
      </c>
      <c r="AH63">
        <v>108.915269</v>
      </c>
      <c r="AI63">
        <v>1.3813000000000001E-2</v>
      </c>
      <c r="AJ63">
        <v>1.8232999999999999E-2</v>
      </c>
      <c r="AK63">
        <v>1.3199590000000001</v>
      </c>
      <c r="AL63">
        <v>1.0525E-2</v>
      </c>
      <c r="AM63">
        <v>7.4999999999999997E-3</v>
      </c>
      <c r="AN63">
        <v>6</v>
      </c>
      <c r="AO63">
        <v>1.8976E-2</v>
      </c>
      <c r="AP63">
        <v>1.1385339999999999</v>
      </c>
      <c r="AQ63">
        <v>1.9319029999999999</v>
      </c>
      <c r="AR63">
        <v>0.47615400000000002</v>
      </c>
      <c r="AS63">
        <v>0.216197</v>
      </c>
      <c r="AT63">
        <v>73.666667000000004</v>
      </c>
      <c r="AU63">
        <v>31.116983999999999</v>
      </c>
      <c r="AV63">
        <v>6.5529999999999998E-3</v>
      </c>
      <c r="AW63">
        <v>2.4740000000000001E-3</v>
      </c>
      <c r="AX63">
        <v>154.924271</v>
      </c>
      <c r="AY63">
        <v>9.0816400000000002</v>
      </c>
      <c r="AZ63">
        <v>335.52284500000002</v>
      </c>
      <c r="BA63">
        <v>17.793315</v>
      </c>
      <c r="BB63">
        <v>35.626980000000003</v>
      </c>
      <c r="BC63">
        <v>79.423109999999994</v>
      </c>
      <c r="BD63">
        <v>8.3869699999999998</v>
      </c>
      <c r="BE63">
        <v>1.527525</v>
      </c>
      <c r="BH63">
        <f>COUNT(#REF!)</f>
        <v>0</v>
      </c>
      <c r="BI63" t="e">
        <f>BH63/#REF!*100</f>
        <v>#REF!</v>
      </c>
    </row>
    <row r="64" spans="1:61" x14ac:dyDescent="0.25">
      <c r="A64" s="5" t="s">
        <v>376</v>
      </c>
      <c r="B64" s="5">
        <v>3</v>
      </c>
      <c r="C64" s="5" t="s">
        <v>21</v>
      </c>
      <c r="D64" s="5">
        <v>7</v>
      </c>
      <c r="E64" s="5" t="s">
        <v>1</v>
      </c>
      <c r="F64" s="5" t="s">
        <v>346</v>
      </c>
      <c r="G64" s="5" t="s">
        <v>245</v>
      </c>
      <c r="H64" s="6">
        <v>6.3474982000000004</v>
      </c>
      <c r="I64" s="6">
        <v>151.49754200000001</v>
      </c>
      <c r="J64" s="5" t="s">
        <v>52</v>
      </c>
      <c r="K64" s="29">
        <v>6149</v>
      </c>
      <c r="L64" s="29">
        <v>885</v>
      </c>
      <c r="M64" s="29">
        <f t="shared" si="2"/>
        <v>14.39258416002602</v>
      </c>
      <c r="N64" s="29">
        <v>4.5654968944100233E-2</v>
      </c>
      <c r="O64" s="29">
        <v>0.61884406857412189</v>
      </c>
      <c r="P64" s="29">
        <v>23.635230917156989</v>
      </c>
      <c r="Q64" s="29">
        <f t="shared" si="0"/>
        <v>2.0858307141093988</v>
      </c>
      <c r="R64" s="29">
        <v>1.6517515817570299</v>
      </c>
      <c r="S64" s="29">
        <f t="shared" si="1"/>
        <v>0.79190300010356962</v>
      </c>
      <c r="T64" s="29">
        <v>1.1478077643982731</v>
      </c>
      <c r="U64" s="29">
        <v>4.6377100000000002</v>
      </c>
      <c r="V64" s="29">
        <v>18</v>
      </c>
      <c r="W64" s="29">
        <f t="shared" si="9"/>
        <v>116.66666666666667</v>
      </c>
      <c r="X64" s="29">
        <f t="shared" si="10"/>
        <v>20.666666666666668</v>
      </c>
      <c r="Y64" s="29">
        <f t="shared" si="11"/>
        <v>137.33333333333334</v>
      </c>
      <c r="Z64" s="29">
        <v>80</v>
      </c>
      <c r="AA64" s="29" t="s">
        <v>2278</v>
      </c>
      <c r="AC64">
        <v>7450</v>
      </c>
      <c r="AD64">
        <v>316.19619999999998</v>
      </c>
      <c r="AE64">
        <v>23.561319999999998</v>
      </c>
      <c r="AF64">
        <v>74.13</v>
      </c>
      <c r="AG64">
        <v>190.09301199999999</v>
      </c>
      <c r="AH64">
        <v>19.009301000000001</v>
      </c>
      <c r="AI64">
        <v>4.2402000000000002E-2</v>
      </c>
      <c r="AJ64">
        <v>7.2081000000000006E-2</v>
      </c>
      <c r="AK64">
        <v>1.6999489999999999</v>
      </c>
      <c r="AL64">
        <v>2.4049999999999998E-2</v>
      </c>
      <c r="AM64">
        <v>1.2500000000000001E-2</v>
      </c>
      <c r="AN64">
        <v>6</v>
      </c>
      <c r="AO64">
        <v>1.8976E-2</v>
      </c>
      <c r="AP64">
        <v>1.1385339999999999</v>
      </c>
      <c r="AQ64">
        <v>1.744966</v>
      </c>
      <c r="AR64">
        <v>0.26238299999999998</v>
      </c>
      <c r="AS64">
        <v>0.27209899999999998</v>
      </c>
      <c r="AT64">
        <v>21.666667</v>
      </c>
      <c r="AU64">
        <v>13.470955999999999</v>
      </c>
      <c r="AV64">
        <v>1.2696000000000001E-2</v>
      </c>
      <c r="AW64">
        <v>8.9610000000000002E-3</v>
      </c>
      <c r="AX64">
        <v>100.55303499999999</v>
      </c>
      <c r="AY64">
        <v>29.839061000000001</v>
      </c>
      <c r="AZ64">
        <v>345.93810999999999</v>
      </c>
      <c r="BA64">
        <v>38.158335999999998</v>
      </c>
      <c r="BB64">
        <v>44.557355000000001</v>
      </c>
      <c r="BC64">
        <v>48.663493000000003</v>
      </c>
      <c r="BD64">
        <v>6.5314490000000003</v>
      </c>
      <c r="BE64">
        <v>1</v>
      </c>
    </row>
    <row r="65" spans="1:57" x14ac:dyDescent="0.25">
      <c r="A65" s="5" t="s">
        <v>376</v>
      </c>
      <c r="B65" s="5">
        <v>3</v>
      </c>
      <c r="C65" s="5" t="s">
        <v>13</v>
      </c>
      <c r="D65" s="5">
        <v>11</v>
      </c>
      <c r="E65" s="5" t="s">
        <v>1</v>
      </c>
      <c r="F65" s="5" t="s">
        <v>346</v>
      </c>
      <c r="G65" s="5" t="s">
        <v>245</v>
      </c>
      <c r="H65" s="6">
        <v>6.3474982000000004</v>
      </c>
      <c r="I65" s="6">
        <v>151.49754200000001</v>
      </c>
      <c r="J65" s="5" t="s">
        <v>50</v>
      </c>
      <c r="K65" s="29">
        <v>9814</v>
      </c>
      <c r="L65" s="29">
        <v>46</v>
      </c>
      <c r="M65" s="29">
        <f t="shared" si="2"/>
        <v>0.46871815773384962</v>
      </c>
      <c r="N65" s="29">
        <v>5.0710714285712957E-2</v>
      </c>
      <c r="O65" s="29">
        <v>2.6906263851048776E-2</v>
      </c>
      <c r="P65" s="29">
        <v>37.722581919170381</v>
      </c>
      <c r="Q65" s="29">
        <f t="shared" si="0"/>
        <v>12.001520287903993</v>
      </c>
      <c r="R65" s="29">
        <v>0.63038880167934108</v>
      </c>
      <c r="S65" s="29">
        <f t="shared" si="1"/>
        <v>0.22945977997411915</v>
      </c>
      <c r="T65" s="29">
        <v>1.0346335502586537</v>
      </c>
      <c r="U65" s="29">
        <v>4.6377100000000002</v>
      </c>
      <c r="V65" s="29">
        <v>18</v>
      </c>
      <c r="W65" s="29">
        <f t="shared" si="9"/>
        <v>116.66666666666667</v>
      </c>
      <c r="X65" s="29">
        <f t="shared" si="10"/>
        <v>20.666666666666668</v>
      </c>
      <c r="Y65" s="29">
        <f t="shared" si="11"/>
        <v>137.33333333333334</v>
      </c>
      <c r="Z65" s="29">
        <v>80</v>
      </c>
      <c r="AA65" s="29" t="s">
        <v>2278</v>
      </c>
      <c r="AC65">
        <v>11733</v>
      </c>
      <c r="AD65">
        <v>316.19619999999998</v>
      </c>
      <c r="AE65">
        <v>37.106707999999998</v>
      </c>
      <c r="AF65">
        <v>117.32</v>
      </c>
      <c r="AG65">
        <v>391.24582800000002</v>
      </c>
      <c r="AH65">
        <v>39.124583000000001</v>
      </c>
      <c r="AI65">
        <v>2.6948E-2</v>
      </c>
      <c r="AJ65">
        <v>1.6907999999999999E-2</v>
      </c>
      <c r="AK65">
        <v>0.62742200000000004</v>
      </c>
      <c r="AL65">
        <v>2.2950000000000002E-2</v>
      </c>
      <c r="AM65">
        <v>1.7500000000000002E-2</v>
      </c>
      <c r="AN65">
        <v>4</v>
      </c>
      <c r="AO65">
        <v>1.265E-2</v>
      </c>
      <c r="AP65">
        <v>0.75902199999999997</v>
      </c>
      <c r="AQ65">
        <v>2.0028980000000001</v>
      </c>
      <c r="AR65">
        <v>0.76594399999999996</v>
      </c>
      <c r="AS65">
        <v>0.139489</v>
      </c>
      <c r="AT65">
        <v>58.75</v>
      </c>
      <c r="AU65">
        <v>10.242884</v>
      </c>
      <c r="AV65">
        <v>1.3263E-2</v>
      </c>
      <c r="AW65">
        <v>4.1679999999999998E-3</v>
      </c>
      <c r="AX65">
        <v>75.447546000000003</v>
      </c>
      <c r="AY65">
        <v>1.5773550000000001</v>
      </c>
      <c r="AZ65">
        <v>278.21689400000002</v>
      </c>
      <c r="BA65">
        <v>191.08326099999999</v>
      </c>
      <c r="BB65">
        <v>75.986542</v>
      </c>
      <c r="BC65">
        <v>96.728713999999997</v>
      </c>
      <c r="BD65">
        <v>6.367038</v>
      </c>
      <c r="BE65">
        <v>0.74535600000000002</v>
      </c>
    </row>
    <row r="66" spans="1:57" x14ac:dyDescent="0.25">
      <c r="A66" s="5" t="s">
        <v>376</v>
      </c>
      <c r="B66" s="5">
        <v>3</v>
      </c>
      <c r="C66" s="5" t="s">
        <v>5</v>
      </c>
      <c r="D66" s="5">
        <v>14</v>
      </c>
      <c r="E66" s="5" t="s">
        <v>1</v>
      </c>
      <c r="F66" s="5" t="s">
        <v>346</v>
      </c>
      <c r="G66" s="5" t="s">
        <v>245</v>
      </c>
      <c r="H66" s="6">
        <v>6.3474982000000004</v>
      </c>
      <c r="I66" s="6">
        <v>151.49754200000001</v>
      </c>
      <c r="J66" s="5" t="s">
        <v>50</v>
      </c>
      <c r="K66" s="29">
        <v>9495</v>
      </c>
      <c r="L66" s="29">
        <v>1029</v>
      </c>
      <c r="M66" s="29">
        <f t="shared" si="2"/>
        <v>10.837282780410742</v>
      </c>
      <c r="N66" s="29">
        <v>7.9498798076924199E-2</v>
      </c>
      <c r="O66" s="29">
        <v>0.39975020578701037</v>
      </c>
      <c r="P66" s="29">
        <v>36.496425037958304</v>
      </c>
      <c r="Q66" s="29">
        <f t="shared" si="0"/>
        <v>10.775363406691916</v>
      </c>
      <c r="R66" s="29">
        <v>1.6206589612264526</v>
      </c>
      <c r="S66" s="29">
        <f t="shared" si="1"/>
        <v>0.76081037957299236</v>
      </c>
      <c r="T66" s="29">
        <v>1.1448050351627066</v>
      </c>
      <c r="U66" s="29">
        <v>4.6377100000000002</v>
      </c>
      <c r="V66" s="29">
        <v>18</v>
      </c>
      <c r="W66" s="29">
        <f t="shared" si="9"/>
        <v>116.66666666666667</v>
      </c>
      <c r="X66" s="29">
        <f t="shared" si="10"/>
        <v>20.666666666666668</v>
      </c>
      <c r="Y66" s="29">
        <f t="shared" si="11"/>
        <v>137.33333333333334</v>
      </c>
      <c r="Z66" s="29">
        <v>80</v>
      </c>
      <c r="AA66" s="29" t="s">
        <v>2278</v>
      </c>
      <c r="AC66">
        <v>11447</v>
      </c>
      <c r="AD66">
        <v>316.19619999999998</v>
      </c>
      <c r="AE66">
        <v>36.202205999999997</v>
      </c>
      <c r="AF66">
        <v>114.22</v>
      </c>
      <c r="AG66">
        <v>414.76192200000003</v>
      </c>
      <c r="AH66">
        <v>41.476191999999998</v>
      </c>
      <c r="AI66">
        <v>2.7616999999999999E-2</v>
      </c>
      <c r="AJ66">
        <v>5.1049999999999998E-2</v>
      </c>
      <c r="AK66">
        <v>1.8485180000000001</v>
      </c>
      <c r="AL66">
        <v>1.7825000000000001E-2</v>
      </c>
      <c r="AM66">
        <v>1.2500000000000001E-2</v>
      </c>
      <c r="AN66">
        <v>23</v>
      </c>
      <c r="AO66">
        <v>7.2739999999999999E-2</v>
      </c>
      <c r="AP66">
        <v>4.3643789999999996</v>
      </c>
      <c r="AQ66">
        <v>7.5390930000000003</v>
      </c>
      <c r="AR66">
        <v>0.38928200000000002</v>
      </c>
      <c r="AS66">
        <v>0.24014099999999999</v>
      </c>
      <c r="AT66">
        <v>37.521738999999997</v>
      </c>
      <c r="AU66">
        <v>19.981513</v>
      </c>
      <c r="AV66">
        <v>1.0659E-2</v>
      </c>
      <c r="AW66">
        <v>4.3109999999999997E-3</v>
      </c>
      <c r="AX66">
        <v>99.171041000000002</v>
      </c>
      <c r="AY66">
        <v>13.829055</v>
      </c>
      <c r="AZ66">
        <v>222.16664599999999</v>
      </c>
      <c r="BA66">
        <v>62.172908</v>
      </c>
      <c r="BB66">
        <v>13.703206</v>
      </c>
      <c r="BC66">
        <v>20.755134000000002</v>
      </c>
      <c r="BD66">
        <v>6.8954219999999999</v>
      </c>
      <c r="BE66">
        <v>1.57233</v>
      </c>
    </row>
    <row r="67" spans="1:57" x14ac:dyDescent="0.25">
      <c r="A67" s="5" t="s">
        <v>377</v>
      </c>
      <c r="B67" s="5">
        <v>3</v>
      </c>
      <c r="C67" s="5" t="s">
        <v>8</v>
      </c>
      <c r="D67" s="5">
        <v>1</v>
      </c>
      <c r="E67" s="5" t="s">
        <v>1</v>
      </c>
      <c r="F67" s="5" t="s">
        <v>346</v>
      </c>
      <c r="G67" s="5" t="s">
        <v>245</v>
      </c>
      <c r="H67" s="6">
        <v>6.3474982000000004</v>
      </c>
      <c r="I67" s="6">
        <v>151.49754200000001</v>
      </c>
      <c r="J67" s="5" t="s">
        <v>50</v>
      </c>
      <c r="K67" s="29">
        <v>11399</v>
      </c>
      <c r="L67" s="29">
        <v>41</v>
      </c>
      <c r="M67" s="29">
        <f t="shared" si="2"/>
        <v>0.35968067374331081</v>
      </c>
      <c r="N67" s="29">
        <v>5.6641666666654565E-2</v>
      </c>
      <c r="O67" s="29">
        <v>1.8303904472233734E-2</v>
      </c>
      <c r="P67" s="29">
        <v>34.77436784649872</v>
      </c>
      <c r="Q67" s="29">
        <f t="shared" ref="Q67:Q130" si="12">ABS(P67-$P$141)</f>
        <v>9.0533062152323325</v>
      </c>
      <c r="R67" s="29">
        <v>0.59972785510715931</v>
      </c>
      <c r="S67" s="29">
        <f t="shared" ref="S67:S130" si="13">ABS(R67-$R$141)</f>
        <v>0.26012072654630092</v>
      </c>
      <c r="T67" s="29">
        <v>1.0101729612979087</v>
      </c>
      <c r="U67" s="29">
        <v>4.6377100000000002</v>
      </c>
      <c r="V67" s="29">
        <v>18</v>
      </c>
      <c r="W67" s="29">
        <f t="shared" si="9"/>
        <v>116.66666666666667</v>
      </c>
      <c r="X67" s="29">
        <f t="shared" si="10"/>
        <v>20.666666666666668</v>
      </c>
      <c r="Y67" s="29">
        <f t="shared" si="11"/>
        <v>137.33333333333334</v>
      </c>
      <c r="Z67" s="29">
        <v>80</v>
      </c>
      <c r="AA67" s="29" t="s">
        <v>2278</v>
      </c>
      <c r="AC67">
        <v>13076</v>
      </c>
      <c r="AD67">
        <v>380.59019999999998</v>
      </c>
      <c r="AE67">
        <v>34.357163999999997</v>
      </c>
      <c r="AF67">
        <v>130.75</v>
      </c>
      <c r="AG67">
        <v>419.56330600000001</v>
      </c>
      <c r="AH67">
        <v>41.956330999999999</v>
      </c>
      <c r="AI67">
        <v>2.9104999999999999E-2</v>
      </c>
      <c r="AJ67">
        <v>1.7520999999999998E-2</v>
      </c>
      <c r="AK67">
        <v>0.60200799999999999</v>
      </c>
      <c r="AL67">
        <v>2.5024999999999999E-2</v>
      </c>
      <c r="AM67">
        <v>1.7500000000000002E-2</v>
      </c>
      <c r="AN67">
        <v>1</v>
      </c>
      <c r="AO67">
        <v>2.627E-3</v>
      </c>
      <c r="AP67">
        <v>0.15765000000000001</v>
      </c>
      <c r="AQ67">
        <v>0.39002799999999999</v>
      </c>
      <c r="AR67">
        <v>0.733375</v>
      </c>
      <c r="AS67">
        <v>0</v>
      </c>
      <c r="AT67">
        <v>51</v>
      </c>
      <c r="AU67">
        <v>0</v>
      </c>
      <c r="AV67">
        <v>1.4668E-2</v>
      </c>
      <c r="AW67">
        <v>4.4660000000000004E-3</v>
      </c>
      <c r="AX67">
        <v>68.177943999999997</v>
      </c>
      <c r="AY67">
        <v>0</v>
      </c>
      <c r="AZ67">
        <v>207.25388599999999</v>
      </c>
      <c r="BA67">
        <v>0</v>
      </c>
      <c r="BB67">
        <v>0</v>
      </c>
      <c r="BC67">
        <v>0</v>
      </c>
      <c r="BD67">
        <v>5.3836620000000002</v>
      </c>
      <c r="BE67">
        <v>0.34992699999999999</v>
      </c>
    </row>
    <row r="68" spans="1:57" x14ac:dyDescent="0.25">
      <c r="A68" s="5" t="s">
        <v>377</v>
      </c>
      <c r="B68" s="5">
        <v>3</v>
      </c>
      <c r="C68" s="5" t="s">
        <v>3</v>
      </c>
      <c r="D68" s="5">
        <v>4</v>
      </c>
      <c r="E68" s="5" t="s">
        <v>1</v>
      </c>
      <c r="F68" s="5" t="s">
        <v>346</v>
      </c>
      <c r="G68" s="5" t="s">
        <v>245</v>
      </c>
      <c r="H68" s="6">
        <v>6.3474982000000004</v>
      </c>
      <c r="I68" s="6">
        <v>151.49754200000001</v>
      </c>
      <c r="J68" s="5" t="s">
        <v>51</v>
      </c>
      <c r="K68" s="29">
        <v>13005</v>
      </c>
      <c r="L68" s="29">
        <v>908</v>
      </c>
      <c r="M68" s="29">
        <f t="shared" ref="M68:M131" si="14">L68/K68*100</f>
        <v>6.9819300269127265</v>
      </c>
      <c r="N68" s="29">
        <v>5.4139406779661517E-2</v>
      </c>
      <c r="O68" s="29">
        <v>0.35997678795393012</v>
      </c>
      <c r="P68" s="29">
        <v>39.67371294356662</v>
      </c>
      <c r="Q68" s="29">
        <f t="shared" si="12"/>
        <v>13.952651312300233</v>
      </c>
      <c r="R68" s="29">
        <v>1.2812097809470413</v>
      </c>
      <c r="S68" s="29">
        <f t="shared" si="13"/>
        <v>0.42136119929358107</v>
      </c>
      <c r="T68" s="29">
        <v>1.1202655690603494</v>
      </c>
      <c r="U68" s="29">
        <v>4.6377100000000002</v>
      </c>
      <c r="V68" s="29">
        <v>18</v>
      </c>
      <c r="W68" s="29">
        <f t="shared" si="9"/>
        <v>116.66666666666667</v>
      </c>
      <c r="X68" s="29">
        <f t="shared" si="10"/>
        <v>20.666666666666668</v>
      </c>
      <c r="Y68" s="29">
        <f t="shared" si="11"/>
        <v>137.33333333333334</v>
      </c>
      <c r="Z68" s="29">
        <v>80</v>
      </c>
      <c r="AA68" s="29" t="s">
        <v>2278</v>
      </c>
      <c r="AC68">
        <v>14677</v>
      </c>
      <c r="AD68">
        <v>380.59019999999998</v>
      </c>
      <c r="AE68">
        <v>38.563789</v>
      </c>
      <c r="AF68">
        <v>146.63999999999999</v>
      </c>
      <c r="AG68">
        <v>520.55256299999996</v>
      </c>
      <c r="AH68">
        <v>52.055256</v>
      </c>
      <c r="AI68">
        <v>2.5898999999999998E-2</v>
      </c>
      <c r="AJ68">
        <v>3.6295000000000001E-2</v>
      </c>
      <c r="AK68">
        <v>1.4014420000000001</v>
      </c>
      <c r="AL68">
        <v>1.7500000000000002E-2</v>
      </c>
      <c r="AM68">
        <v>1.2500000000000001E-2</v>
      </c>
      <c r="AN68">
        <v>17</v>
      </c>
      <c r="AO68">
        <v>4.4666999999999998E-2</v>
      </c>
      <c r="AP68">
        <v>2.6800480000000002</v>
      </c>
      <c r="AQ68">
        <v>3.8018670000000001</v>
      </c>
      <c r="AR68">
        <v>0.32414300000000001</v>
      </c>
      <c r="AS68">
        <v>0.12398199999999999</v>
      </c>
      <c r="AT68">
        <v>32.823529000000001</v>
      </c>
      <c r="AU68">
        <v>8.8050789999999992</v>
      </c>
      <c r="AV68">
        <v>1.0186000000000001E-2</v>
      </c>
      <c r="AW68">
        <v>4.7429999999999998E-3</v>
      </c>
      <c r="AX68">
        <v>104.325981</v>
      </c>
      <c r="AY68">
        <v>20.166761000000001</v>
      </c>
      <c r="AZ68">
        <v>491.78466700000001</v>
      </c>
      <c r="BA68">
        <v>331.97009100000002</v>
      </c>
      <c r="BB68">
        <v>13.981697</v>
      </c>
      <c r="BC68">
        <v>15.608374</v>
      </c>
      <c r="BD68">
        <v>6.0602119999999999</v>
      </c>
      <c r="BE68">
        <v>1.9166300000000001</v>
      </c>
    </row>
    <row r="69" spans="1:57" x14ac:dyDescent="0.25">
      <c r="A69" s="5" t="s">
        <v>377</v>
      </c>
      <c r="B69" s="5">
        <v>3</v>
      </c>
      <c r="C69" s="5" t="s">
        <v>21</v>
      </c>
      <c r="D69" s="5">
        <v>7</v>
      </c>
      <c r="E69" s="5" t="s">
        <v>1</v>
      </c>
      <c r="F69" s="5" t="s">
        <v>346</v>
      </c>
      <c r="G69" s="5" t="s">
        <v>245</v>
      </c>
      <c r="H69" s="6">
        <v>6.3474982000000004</v>
      </c>
      <c r="I69" s="6">
        <v>151.49754200000001</v>
      </c>
      <c r="J69" s="5" t="s">
        <v>51</v>
      </c>
      <c r="K69" s="29">
        <v>6519</v>
      </c>
      <c r="L69" s="29">
        <v>739</v>
      </c>
      <c r="M69" s="29">
        <f t="shared" si="14"/>
        <v>11.336094493020402</v>
      </c>
      <c r="N69" s="29">
        <v>4.2044701986754016E-2</v>
      </c>
      <c r="O69" s="29">
        <v>0.46064826255121566</v>
      </c>
      <c r="P69" s="29">
        <v>19.887192209081952</v>
      </c>
      <c r="Q69" s="29">
        <f t="shared" si="12"/>
        <v>5.8338694221844349</v>
      </c>
      <c r="R69" s="29">
        <v>1.3112557592535952</v>
      </c>
      <c r="S69" s="29">
        <f t="shared" si="13"/>
        <v>0.45140717760013493</v>
      </c>
      <c r="T69" s="29">
        <v>0.80876434195362767</v>
      </c>
      <c r="U69" s="29">
        <v>4.6377100000000002</v>
      </c>
      <c r="V69" s="29">
        <v>18</v>
      </c>
      <c r="W69" s="29">
        <f t="shared" si="9"/>
        <v>116.66666666666667</v>
      </c>
      <c r="X69" s="29">
        <f t="shared" si="10"/>
        <v>20.666666666666668</v>
      </c>
      <c r="Y69" s="29">
        <f t="shared" si="11"/>
        <v>137.33333333333334</v>
      </c>
      <c r="Z69" s="29">
        <v>80</v>
      </c>
      <c r="AA69" s="29" t="s">
        <v>2278</v>
      </c>
      <c r="AC69">
        <v>7349</v>
      </c>
      <c r="AD69">
        <v>380.59019999999998</v>
      </c>
      <c r="AE69">
        <v>19.309483</v>
      </c>
      <c r="AF69">
        <v>73.209999999999994</v>
      </c>
      <c r="AG69">
        <v>154.813455</v>
      </c>
      <c r="AH69">
        <v>15.481346</v>
      </c>
      <c r="AI69">
        <v>5.1788000000000001E-2</v>
      </c>
      <c r="AJ69">
        <v>7.1260000000000004E-2</v>
      </c>
      <c r="AK69">
        <v>1.3760049999999999</v>
      </c>
      <c r="AL69">
        <v>3.2500000000000001E-2</v>
      </c>
      <c r="AM69">
        <v>1.2500000000000001E-2</v>
      </c>
      <c r="AN69">
        <v>2</v>
      </c>
      <c r="AO69">
        <v>5.2550000000000001E-3</v>
      </c>
      <c r="AP69">
        <v>0.31530000000000002</v>
      </c>
      <c r="AQ69">
        <v>0.38100400000000001</v>
      </c>
      <c r="AR69">
        <v>0.157612</v>
      </c>
      <c r="AS69">
        <v>1.8190000000000001E-2</v>
      </c>
      <c r="AT69">
        <v>14</v>
      </c>
      <c r="AU69">
        <v>1.4142140000000001</v>
      </c>
      <c r="AV69">
        <v>1.2123999999999999E-2</v>
      </c>
      <c r="AW69">
        <v>6.8700000000000002E-3</v>
      </c>
      <c r="AX69">
        <v>82.512516000000005</v>
      </c>
      <c r="AY69">
        <v>0.55018299999999998</v>
      </c>
      <c r="AZ69">
        <v>496.618357</v>
      </c>
      <c r="BA69">
        <v>429.04643299999998</v>
      </c>
      <c r="BB69">
        <v>160.64439999999999</v>
      </c>
      <c r="BC69">
        <v>0</v>
      </c>
      <c r="BD69">
        <v>5.3981349999999999</v>
      </c>
      <c r="BE69">
        <v>0.45175399999999999</v>
      </c>
    </row>
    <row r="70" spans="1:57" x14ac:dyDescent="0.25">
      <c r="A70" s="5" t="s">
        <v>377</v>
      </c>
      <c r="B70" s="5">
        <v>3</v>
      </c>
      <c r="C70" s="5" t="s">
        <v>31</v>
      </c>
      <c r="D70" s="5">
        <v>7</v>
      </c>
      <c r="E70" s="5" t="s">
        <v>7</v>
      </c>
      <c r="F70" s="5" t="s">
        <v>346</v>
      </c>
      <c r="G70" s="5" t="s">
        <v>245</v>
      </c>
      <c r="H70" s="6">
        <v>6.3474982000000004</v>
      </c>
      <c r="I70" s="6">
        <v>151.49754200000001</v>
      </c>
      <c r="J70" s="5" t="s">
        <v>51</v>
      </c>
      <c r="K70" s="29">
        <v>3581</v>
      </c>
      <c r="L70" s="29">
        <v>1073</v>
      </c>
      <c r="M70" s="29">
        <f t="shared" si="14"/>
        <v>29.963697291259422</v>
      </c>
      <c r="N70" s="29">
        <v>0.12418188405797169</v>
      </c>
      <c r="O70" s="29">
        <v>0.42098980286137588</v>
      </c>
      <c r="P70" s="29">
        <v>10.924380319178168</v>
      </c>
      <c r="Q70" s="29">
        <f t="shared" si="12"/>
        <v>14.79668131208822</v>
      </c>
      <c r="R70" s="29">
        <v>1.67598105305537</v>
      </c>
      <c r="S70" s="29">
        <f t="shared" si="13"/>
        <v>0.81613247140190981</v>
      </c>
      <c r="T70" s="29">
        <v>0.84228180036451072</v>
      </c>
      <c r="U70" s="29">
        <v>4.6377100000000002</v>
      </c>
      <c r="V70" s="29">
        <v>18</v>
      </c>
      <c r="W70" s="29">
        <f t="shared" si="9"/>
        <v>116.66666666666667</v>
      </c>
      <c r="X70" s="29">
        <f t="shared" si="10"/>
        <v>20.666666666666668</v>
      </c>
      <c r="Y70" s="29">
        <f t="shared" si="11"/>
        <v>137.33333333333334</v>
      </c>
      <c r="Z70" s="29">
        <v>80</v>
      </c>
      <c r="AA70" s="29" t="s">
        <v>2278</v>
      </c>
      <c r="AC70">
        <v>4132</v>
      </c>
      <c r="AD70">
        <v>380.59019999999998</v>
      </c>
      <c r="AE70">
        <v>10.856821999999999</v>
      </c>
      <c r="AF70">
        <v>40.39</v>
      </c>
      <c r="AG70">
        <v>68.347624999999994</v>
      </c>
      <c r="AH70">
        <v>6.8347629999999997</v>
      </c>
      <c r="AI70">
        <v>9.1916999999999999E-2</v>
      </c>
      <c r="AJ70">
        <v>0.16300500000000001</v>
      </c>
      <c r="AK70">
        <v>1.773385</v>
      </c>
      <c r="AL70">
        <v>4.5949999999999998E-2</v>
      </c>
      <c r="AM70">
        <v>2.2499999999999999E-2</v>
      </c>
      <c r="AN70">
        <v>38</v>
      </c>
      <c r="AO70">
        <v>9.9845000000000003E-2</v>
      </c>
      <c r="AP70">
        <v>5.9906959999999998</v>
      </c>
      <c r="AQ70">
        <v>13.020329</v>
      </c>
      <c r="AR70">
        <v>0.207595</v>
      </c>
      <c r="AS70">
        <v>0.204765</v>
      </c>
      <c r="AT70">
        <v>14.157895</v>
      </c>
      <c r="AU70">
        <v>5.1440140000000003</v>
      </c>
      <c r="AV70">
        <v>1.5776999999999999E-2</v>
      </c>
      <c r="AW70">
        <v>1.3108E-2</v>
      </c>
      <c r="AX70">
        <v>79.432415000000006</v>
      </c>
      <c r="AY70">
        <v>25.913829</v>
      </c>
      <c r="AZ70">
        <v>354.67364500000002</v>
      </c>
      <c r="BA70">
        <v>256.77564699999999</v>
      </c>
      <c r="BB70">
        <v>9.3964960000000008</v>
      </c>
      <c r="BC70">
        <v>20.881074999999999</v>
      </c>
      <c r="BD70">
        <v>7.7552620000000001</v>
      </c>
      <c r="BE70">
        <v>3.8861340000000002</v>
      </c>
    </row>
    <row r="71" spans="1:57" x14ac:dyDescent="0.25">
      <c r="A71" s="5" t="s">
        <v>377</v>
      </c>
      <c r="B71" s="5">
        <v>3</v>
      </c>
      <c r="C71" s="5" t="s">
        <v>4</v>
      </c>
      <c r="D71" s="5">
        <v>12</v>
      </c>
      <c r="E71" s="5" t="s">
        <v>1</v>
      </c>
      <c r="F71" s="5" t="s">
        <v>346</v>
      </c>
      <c r="G71" s="5" t="s">
        <v>245</v>
      </c>
      <c r="H71" s="6">
        <v>6.3474982000000004</v>
      </c>
      <c r="I71" s="6">
        <v>151.49754200000001</v>
      </c>
      <c r="J71" s="5" t="s">
        <v>52</v>
      </c>
      <c r="K71" s="29">
        <v>26370</v>
      </c>
      <c r="L71" s="29">
        <v>113</v>
      </c>
      <c r="M71" s="29">
        <f t="shared" si="14"/>
        <v>0.42851725445582106</v>
      </c>
      <c r="N71" s="29">
        <v>3.3016071428569403E-2</v>
      </c>
      <c r="O71" s="29">
        <v>4.2709110435212048E-2</v>
      </c>
      <c r="P71" s="29">
        <v>80.445660155467266</v>
      </c>
      <c r="Q71" s="29">
        <f t="shared" si="12"/>
        <v>54.724598524200879</v>
      </c>
      <c r="R71" s="29">
        <v>1.0391748401588718</v>
      </c>
      <c r="S71" s="29">
        <f t="shared" si="13"/>
        <v>0.17932625850541162</v>
      </c>
      <c r="T71" s="29">
        <v>1.0867411848205339</v>
      </c>
      <c r="U71" s="29">
        <v>4.6377100000000002</v>
      </c>
      <c r="V71" s="29">
        <v>18</v>
      </c>
      <c r="W71" s="29">
        <f t="shared" si="9"/>
        <v>116.66666666666667</v>
      </c>
      <c r="X71" s="29">
        <f t="shared" si="10"/>
        <v>20.666666666666668</v>
      </c>
      <c r="Y71" s="29">
        <f t="shared" si="11"/>
        <v>137.33333333333334</v>
      </c>
      <c r="Z71" s="29">
        <v>80</v>
      </c>
      <c r="AA71" s="29" t="s">
        <v>2278</v>
      </c>
      <c r="AC71">
        <v>29460</v>
      </c>
      <c r="AD71">
        <v>380.59019999999998</v>
      </c>
      <c r="AE71">
        <v>77.406092000000001</v>
      </c>
      <c r="AF71">
        <v>294.58999999999997</v>
      </c>
      <c r="AG71">
        <v>1434.96145</v>
      </c>
      <c r="AH71">
        <v>143.49614500000001</v>
      </c>
      <c r="AI71">
        <v>1.2918000000000001E-2</v>
      </c>
      <c r="AJ71">
        <v>1.4945E-2</v>
      </c>
      <c r="AK71">
        <v>1.1569370000000001</v>
      </c>
      <c r="AL71">
        <v>9.9749999999999995E-3</v>
      </c>
      <c r="AM71">
        <v>7.4999999999999997E-3</v>
      </c>
      <c r="AN71">
        <v>8</v>
      </c>
      <c r="AO71">
        <v>2.102E-2</v>
      </c>
      <c r="AP71">
        <v>1.261199</v>
      </c>
      <c r="AQ71">
        <v>1.3068569999999999</v>
      </c>
      <c r="AR71">
        <v>0.29486600000000002</v>
      </c>
      <c r="AS71">
        <v>6.4521999999999996E-2</v>
      </c>
      <c r="AT71">
        <v>48.125</v>
      </c>
      <c r="AU71">
        <v>8.0256290000000003</v>
      </c>
      <c r="AV71">
        <v>6.2570000000000004E-3</v>
      </c>
      <c r="AW71">
        <v>2.4039999999999999E-3</v>
      </c>
      <c r="AX71">
        <v>161.24228099999999</v>
      </c>
      <c r="AY71">
        <v>8.6494219999999995</v>
      </c>
      <c r="AZ71">
        <v>325.62643300000002</v>
      </c>
      <c r="BA71">
        <v>27.764678</v>
      </c>
      <c r="BB71">
        <v>35.363382000000001</v>
      </c>
      <c r="BC71">
        <v>27.875422</v>
      </c>
      <c r="BD71">
        <v>5.607342</v>
      </c>
      <c r="BE71">
        <v>0.98974300000000004</v>
      </c>
    </row>
    <row r="72" spans="1:57" x14ac:dyDescent="0.25">
      <c r="A72" s="5" t="s">
        <v>378</v>
      </c>
      <c r="B72" s="5">
        <v>3</v>
      </c>
      <c r="C72" s="5" t="s">
        <v>9</v>
      </c>
      <c r="D72" s="5">
        <v>2</v>
      </c>
      <c r="E72" s="5" t="s">
        <v>1</v>
      </c>
      <c r="F72" s="5" t="s">
        <v>346</v>
      </c>
      <c r="G72" s="5" t="s">
        <v>245</v>
      </c>
      <c r="H72" s="6">
        <v>6.3474982000000004</v>
      </c>
      <c r="I72" s="6">
        <v>151.49754200000001</v>
      </c>
      <c r="J72" s="5" t="s">
        <v>52</v>
      </c>
      <c r="K72" s="29">
        <v>19438</v>
      </c>
      <c r="L72" s="29">
        <v>83</v>
      </c>
      <c r="M72" s="29">
        <f t="shared" si="14"/>
        <v>0.42699866241382861</v>
      </c>
      <c r="N72" s="29">
        <v>3.3277272727275431E-2</v>
      </c>
      <c r="O72" s="29">
        <v>4.0550015928253497E-2</v>
      </c>
      <c r="P72" s="29">
        <v>71.655564510308324</v>
      </c>
      <c r="Q72" s="29">
        <f t="shared" si="12"/>
        <v>45.934502879041936</v>
      </c>
      <c r="R72" s="29">
        <v>1.3497502233880745</v>
      </c>
      <c r="S72" s="29">
        <f t="shared" si="13"/>
        <v>0.48990164173461426</v>
      </c>
      <c r="T72" s="29">
        <v>1.0818121804379228</v>
      </c>
      <c r="U72" s="29">
        <v>4.6377100000000002</v>
      </c>
      <c r="V72" s="29">
        <v>18</v>
      </c>
      <c r="W72" s="29">
        <f t="shared" si="9"/>
        <v>116.66666666666667</v>
      </c>
      <c r="X72" s="29">
        <f t="shared" si="10"/>
        <v>20.666666666666668</v>
      </c>
      <c r="Y72" s="29">
        <f t="shared" si="11"/>
        <v>137.33333333333334</v>
      </c>
      <c r="Z72" s="29">
        <v>80</v>
      </c>
      <c r="AA72" s="29" t="s">
        <v>2278</v>
      </c>
      <c r="AC72">
        <v>21229</v>
      </c>
      <c r="AD72">
        <v>303.60154999999997</v>
      </c>
      <c r="AE72">
        <v>69.923884999999999</v>
      </c>
      <c r="AF72">
        <v>212.24</v>
      </c>
      <c r="AG72">
        <v>1002.601388</v>
      </c>
      <c r="AH72">
        <v>100.260139</v>
      </c>
      <c r="AI72">
        <v>1.4300999999999999E-2</v>
      </c>
      <c r="AJ72">
        <v>2.0908E-2</v>
      </c>
      <c r="AK72">
        <v>1.4620679999999999</v>
      </c>
      <c r="AL72">
        <v>1.085E-2</v>
      </c>
      <c r="AM72">
        <v>7.4999999999999997E-3</v>
      </c>
      <c r="AN72">
        <v>4</v>
      </c>
      <c r="AO72">
        <v>1.3174999999999999E-2</v>
      </c>
      <c r="AP72">
        <v>0.79051000000000005</v>
      </c>
      <c r="AQ72">
        <v>1.121108</v>
      </c>
      <c r="AR72">
        <v>0.41396300000000003</v>
      </c>
      <c r="AS72">
        <v>0.125997</v>
      </c>
      <c r="AT72">
        <v>59.5</v>
      </c>
      <c r="AU72">
        <v>16.196707</v>
      </c>
      <c r="AV72">
        <v>7.0759999999999998E-3</v>
      </c>
      <c r="AW72">
        <v>2.7469999999999999E-3</v>
      </c>
      <c r="AX72">
        <v>142.193905</v>
      </c>
      <c r="AY72">
        <v>7.0489709999999999</v>
      </c>
      <c r="AZ72">
        <v>303.14637199999999</v>
      </c>
      <c r="BA72">
        <v>16.700495</v>
      </c>
      <c r="BB72">
        <v>65.981674999999996</v>
      </c>
      <c r="BC72">
        <v>69.125924999999995</v>
      </c>
      <c r="BD72">
        <v>6.3839990000000002</v>
      </c>
      <c r="BE72">
        <v>0.74535600000000002</v>
      </c>
    </row>
    <row r="73" spans="1:57" x14ac:dyDescent="0.25">
      <c r="A73" s="5" t="s">
        <v>378</v>
      </c>
      <c r="B73" s="5">
        <v>3</v>
      </c>
      <c r="C73" s="5" t="s">
        <v>2</v>
      </c>
      <c r="D73" s="5">
        <v>3</v>
      </c>
      <c r="E73" s="5" t="s">
        <v>1</v>
      </c>
      <c r="F73" s="5" t="s">
        <v>346</v>
      </c>
      <c r="G73" s="5" t="s">
        <v>245</v>
      </c>
      <c r="H73" s="6">
        <v>6.3474982000000004</v>
      </c>
      <c r="I73" s="6">
        <v>151.49754200000001</v>
      </c>
      <c r="J73" s="5" t="s">
        <v>51</v>
      </c>
      <c r="K73" s="29">
        <v>5738</v>
      </c>
      <c r="L73" s="29">
        <v>706</v>
      </c>
      <c r="M73" s="29">
        <f t="shared" si="14"/>
        <v>12.303938654583478</v>
      </c>
      <c r="N73" s="29">
        <v>4.5851992753624012E-2</v>
      </c>
      <c r="O73" s="29">
        <v>0.50871838164536209</v>
      </c>
      <c r="P73" s="29">
        <v>21.152362854210779</v>
      </c>
      <c r="Q73" s="29">
        <f t="shared" si="12"/>
        <v>4.5686987770556087</v>
      </c>
      <c r="R73" s="29">
        <v>1.4195035655662624</v>
      </c>
      <c r="S73" s="29">
        <f t="shared" si="13"/>
        <v>0.55965498391280222</v>
      </c>
      <c r="T73" s="29">
        <v>1.1445103242440018</v>
      </c>
      <c r="U73" s="29">
        <v>4.6377100000000002</v>
      </c>
      <c r="V73" s="29">
        <v>18</v>
      </c>
      <c r="W73" s="29">
        <f t="shared" si="9"/>
        <v>116.66666666666667</v>
      </c>
      <c r="X73" s="29">
        <f t="shared" si="10"/>
        <v>20.666666666666668</v>
      </c>
      <c r="Y73" s="29">
        <f t="shared" si="11"/>
        <v>137.33333333333334</v>
      </c>
      <c r="Z73" s="29">
        <v>80</v>
      </c>
      <c r="AA73" s="29" t="s">
        <v>2278</v>
      </c>
      <c r="AC73">
        <v>6301</v>
      </c>
      <c r="AD73">
        <v>303.60154999999997</v>
      </c>
      <c r="AE73">
        <v>20.754176000000001</v>
      </c>
      <c r="AF73">
        <v>62.83</v>
      </c>
      <c r="AG73">
        <v>140.79112599999999</v>
      </c>
      <c r="AH73">
        <v>14.079113</v>
      </c>
      <c r="AI73">
        <v>4.8167000000000001E-2</v>
      </c>
      <c r="AJ73">
        <v>7.0393999999999998E-2</v>
      </c>
      <c r="AK73">
        <v>1.461444</v>
      </c>
      <c r="AL73">
        <v>2.9713E-2</v>
      </c>
      <c r="AM73">
        <v>1.2500000000000001E-2</v>
      </c>
      <c r="AN73">
        <v>4</v>
      </c>
      <c r="AO73">
        <v>1.3174999999999999E-2</v>
      </c>
      <c r="AP73">
        <v>0.79051000000000005</v>
      </c>
      <c r="AQ73">
        <v>1.6505320000000001</v>
      </c>
      <c r="AR73">
        <v>0.44803100000000001</v>
      </c>
      <c r="AS73">
        <v>0.30570799999999998</v>
      </c>
      <c r="AT73">
        <v>26</v>
      </c>
      <c r="AU73">
        <v>11.165423000000001</v>
      </c>
      <c r="AV73">
        <v>1.7920999999999999E-2</v>
      </c>
      <c r="AW73">
        <v>1.0862999999999999E-2</v>
      </c>
      <c r="AX73">
        <v>65.706467000000004</v>
      </c>
      <c r="AY73">
        <v>19.845298</v>
      </c>
      <c r="AZ73">
        <v>763.02608199999997</v>
      </c>
      <c r="BA73">
        <v>318.31219499999997</v>
      </c>
      <c r="BB73">
        <v>18.286975000000002</v>
      </c>
      <c r="BC73">
        <v>18.448585999999999</v>
      </c>
      <c r="BD73">
        <v>5.6555819999999999</v>
      </c>
      <c r="BE73">
        <v>1.105542</v>
      </c>
    </row>
    <row r="74" spans="1:57" x14ac:dyDescent="0.25">
      <c r="A74" s="5" t="s">
        <v>378</v>
      </c>
      <c r="B74" s="5">
        <v>3</v>
      </c>
      <c r="C74" s="5" t="s">
        <v>17</v>
      </c>
      <c r="D74" s="5">
        <v>8</v>
      </c>
      <c r="E74" s="5" t="s">
        <v>1</v>
      </c>
      <c r="F74" s="5" t="s">
        <v>346</v>
      </c>
      <c r="G74" s="5" t="s">
        <v>245</v>
      </c>
      <c r="H74" s="6">
        <v>6.3474982000000004</v>
      </c>
      <c r="I74" s="6">
        <v>151.49754200000001</v>
      </c>
      <c r="J74" s="5" t="s">
        <v>51</v>
      </c>
      <c r="K74" s="29">
        <v>8962</v>
      </c>
      <c r="L74" s="29">
        <v>153</v>
      </c>
      <c r="M74" s="29">
        <f t="shared" si="14"/>
        <v>1.7072082124525774</v>
      </c>
      <c r="N74" s="29">
        <v>3.0949193548386853E-2</v>
      </c>
      <c r="O74" s="29">
        <v>0.11427731761598714</v>
      </c>
      <c r="P74" s="29">
        <v>33.037203886273439</v>
      </c>
      <c r="Q74" s="29">
        <f t="shared" si="12"/>
        <v>7.3161422550070512</v>
      </c>
      <c r="R74" s="29">
        <v>0.64709777466732143</v>
      </c>
      <c r="S74" s="29">
        <f t="shared" si="13"/>
        <v>0.2127508069861388</v>
      </c>
      <c r="T74" s="29">
        <v>1.3816788378148672</v>
      </c>
      <c r="U74" s="29">
        <v>4.6377100000000002</v>
      </c>
      <c r="V74" s="29">
        <v>18</v>
      </c>
      <c r="W74" s="29">
        <f t="shared" si="9"/>
        <v>116.66666666666667</v>
      </c>
      <c r="X74" s="29">
        <f t="shared" si="10"/>
        <v>20.666666666666668</v>
      </c>
      <c r="Y74" s="29">
        <f t="shared" si="11"/>
        <v>137.33333333333334</v>
      </c>
      <c r="Z74" s="29">
        <v>80</v>
      </c>
      <c r="AA74" s="29" t="s">
        <v>2278</v>
      </c>
      <c r="AC74">
        <v>9778</v>
      </c>
      <c r="AD74">
        <v>303.60154999999997</v>
      </c>
      <c r="AE74">
        <v>32.206687000000002</v>
      </c>
      <c r="AF74">
        <v>97.77</v>
      </c>
      <c r="AG74">
        <v>283.99721299999999</v>
      </c>
      <c r="AH74">
        <v>28.399721</v>
      </c>
      <c r="AI74">
        <v>3.1047000000000002E-2</v>
      </c>
      <c r="AJ74">
        <v>2.0819000000000001E-2</v>
      </c>
      <c r="AK74">
        <v>0.67056400000000005</v>
      </c>
      <c r="AL74">
        <v>2.6275E-2</v>
      </c>
      <c r="AM74">
        <v>1.7500000000000002E-2</v>
      </c>
      <c r="AN74">
        <v>1</v>
      </c>
      <c r="AO74">
        <v>3.2940000000000001E-3</v>
      </c>
      <c r="AP74">
        <v>0.197627</v>
      </c>
      <c r="AQ74">
        <v>0.531806</v>
      </c>
      <c r="AR74">
        <v>0.78385000000000005</v>
      </c>
      <c r="AS74">
        <v>0</v>
      </c>
      <c r="AT74">
        <v>52</v>
      </c>
      <c r="AU74">
        <v>0</v>
      </c>
      <c r="AV74">
        <v>1.537E-2</v>
      </c>
      <c r="AW74">
        <v>5.6750000000000004E-3</v>
      </c>
      <c r="AX74">
        <v>65.063468999999998</v>
      </c>
      <c r="AY74">
        <v>0</v>
      </c>
      <c r="AZ74">
        <v>816.32653100000005</v>
      </c>
      <c r="BA74">
        <v>0</v>
      </c>
      <c r="BB74">
        <v>0</v>
      </c>
      <c r="BC74">
        <v>0</v>
      </c>
      <c r="BD74">
        <v>5.6823230000000002</v>
      </c>
      <c r="BE74">
        <v>0.37267800000000001</v>
      </c>
    </row>
    <row r="75" spans="1:57" x14ac:dyDescent="0.25">
      <c r="A75" s="5" t="s">
        <v>378</v>
      </c>
      <c r="B75" s="5">
        <v>3</v>
      </c>
      <c r="C75" s="5" t="s">
        <v>38</v>
      </c>
      <c r="D75" s="5">
        <v>9</v>
      </c>
      <c r="E75" s="5" t="s">
        <v>1</v>
      </c>
      <c r="F75" s="5" t="s">
        <v>346</v>
      </c>
      <c r="G75" s="5" t="s">
        <v>245</v>
      </c>
      <c r="H75" s="6">
        <v>6.3474982000000004</v>
      </c>
      <c r="I75" s="6">
        <v>151.49754200000001</v>
      </c>
      <c r="J75" s="5" t="s">
        <v>52</v>
      </c>
      <c r="K75" s="29">
        <v>9321</v>
      </c>
      <c r="L75" s="29">
        <v>47</v>
      </c>
      <c r="M75" s="29">
        <f t="shared" si="14"/>
        <v>0.5042377427314666</v>
      </c>
      <c r="N75" s="29">
        <v>7.0104166666664483E-2</v>
      </c>
      <c r="O75" s="29">
        <v>2.2118190506320089E-2</v>
      </c>
      <c r="P75" s="29">
        <v>34.36060895156826</v>
      </c>
      <c r="Q75" s="29">
        <f t="shared" si="12"/>
        <v>8.6395473203018724</v>
      </c>
      <c r="R75" s="29">
        <v>0.58053429599879813</v>
      </c>
      <c r="S75" s="29">
        <f t="shared" si="13"/>
        <v>0.2793142856546621</v>
      </c>
      <c r="T75" s="29">
        <v>1.394349844722047</v>
      </c>
      <c r="U75" s="29">
        <v>4.6377100000000002</v>
      </c>
      <c r="V75" s="29">
        <v>18</v>
      </c>
      <c r="W75" s="29">
        <f t="shared" si="9"/>
        <v>116.66666666666667</v>
      </c>
      <c r="X75" s="29">
        <f t="shared" si="10"/>
        <v>20.666666666666668</v>
      </c>
      <c r="Y75" s="29">
        <f t="shared" si="11"/>
        <v>137.33333333333334</v>
      </c>
      <c r="Z75" s="29">
        <v>80</v>
      </c>
      <c r="AA75" s="29" t="s">
        <v>2278</v>
      </c>
      <c r="AC75">
        <v>10154</v>
      </c>
      <c r="AD75">
        <v>303.60154999999997</v>
      </c>
      <c r="AE75">
        <v>33.445152</v>
      </c>
      <c r="AF75">
        <v>101.53</v>
      </c>
      <c r="AG75">
        <v>330.426919</v>
      </c>
      <c r="AH75">
        <v>33.042692000000002</v>
      </c>
      <c r="AI75">
        <v>2.9898999999999998E-2</v>
      </c>
      <c r="AJ75">
        <v>1.8148999999999998E-2</v>
      </c>
      <c r="AK75">
        <v>0.60700200000000004</v>
      </c>
      <c r="AL75">
        <v>2.545E-2</v>
      </c>
      <c r="AM75">
        <v>1.7500000000000002E-2</v>
      </c>
      <c r="AN75">
        <v>10</v>
      </c>
      <c r="AO75">
        <v>3.2938000000000002E-2</v>
      </c>
      <c r="AP75">
        <v>1.9762740000000001</v>
      </c>
      <c r="AQ75">
        <v>8.6074450000000002</v>
      </c>
      <c r="AR75">
        <v>1.3422050000000001</v>
      </c>
      <c r="AS75">
        <v>0.388069</v>
      </c>
      <c r="AT75">
        <v>87.4</v>
      </c>
      <c r="AU75">
        <v>23.032343999999998</v>
      </c>
      <c r="AV75">
        <v>1.5535E-2</v>
      </c>
      <c r="AW75">
        <v>4.7229999999999998E-3</v>
      </c>
      <c r="AX75">
        <v>64.754251999999994</v>
      </c>
      <c r="AY75">
        <v>3.966955</v>
      </c>
      <c r="AZ75">
        <v>172.545187</v>
      </c>
      <c r="BA75">
        <v>72.445370999999994</v>
      </c>
      <c r="BB75">
        <v>25.613128</v>
      </c>
      <c r="BC75">
        <v>38.423425000000002</v>
      </c>
      <c r="BD75">
        <v>7.9729679999999998</v>
      </c>
      <c r="BE75">
        <v>1.374369</v>
      </c>
    </row>
    <row r="76" spans="1:57" x14ac:dyDescent="0.25">
      <c r="A76" s="5" t="s">
        <v>378</v>
      </c>
      <c r="B76" s="5">
        <v>3</v>
      </c>
      <c r="C76" s="5" t="s">
        <v>4</v>
      </c>
      <c r="D76" s="5">
        <v>12</v>
      </c>
      <c r="E76" s="5" t="s">
        <v>1</v>
      </c>
      <c r="F76" s="5" t="s">
        <v>346</v>
      </c>
      <c r="G76" s="5" t="s">
        <v>245</v>
      </c>
      <c r="H76" s="6">
        <v>6.3474982000000004</v>
      </c>
      <c r="I76" s="6">
        <v>151.49754200000001</v>
      </c>
      <c r="J76" s="5" t="s">
        <v>51</v>
      </c>
      <c r="K76" s="29">
        <v>10226</v>
      </c>
      <c r="L76" s="29">
        <v>1287</v>
      </c>
      <c r="M76" s="29">
        <f t="shared" si="14"/>
        <v>12.585566203794249</v>
      </c>
      <c r="N76" s="29">
        <v>8.7870474137932225E-2</v>
      </c>
      <c r="O76" s="29">
        <v>0.4276183497888551</v>
      </c>
      <c r="P76" s="29">
        <v>37.696769352938205</v>
      </c>
      <c r="Q76" s="29">
        <f t="shared" si="12"/>
        <v>11.975707721671817</v>
      </c>
      <c r="R76" s="29">
        <v>1.6720493101459928</v>
      </c>
      <c r="S76" s="29">
        <f t="shared" si="13"/>
        <v>0.81220072849253255</v>
      </c>
      <c r="T76" s="29">
        <v>1.1353012410426031</v>
      </c>
      <c r="U76" s="29">
        <v>4.6377100000000002</v>
      </c>
      <c r="V76" s="29">
        <v>18</v>
      </c>
      <c r="W76" s="29">
        <f t="shared" si="9"/>
        <v>116.66666666666667</v>
      </c>
      <c r="X76" s="29">
        <f t="shared" si="10"/>
        <v>20.666666666666668</v>
      </c>
      <c r="Y76" s="29">
        <f t="shared" si="11"/>
        <v>137.33333333333334</v>
      </c>
      <c r="Z76" s="29">
        <v>80</v>
      </c>
      <c r="AA76" s="29" t="s">
        <v>2278</v>
      </c>
      <c r="AC76">
        <v>11017</v>
      </c>
      <c r="AD76">
        <v>303.60154999999997</v>
      </c>
      <c r="AE76">
        <v>36.287694000000002</v>
      </c>
      <c r="AF76">
        <v>109.82</v>
      </c>
      <c r="AG76">
        <v>406.95698499999997</v>
      </c>
      <c r="AH76">
        <v>40.695698</v>
      </c>
      <c r="AI76">
        <v>2.7459000000000001E-2</v>
      </c>
      <c r="AJ76">
        <v>5.5648999999999997E-2</v>
      </c>
      <c r="AK76">
        <v>2.0266679999999999</v>
      </c>
      <c r="AL76">
        <v>1.7524999999999999E-2</v>
      </c>
      <c r="AM76">
        <v>1.2500000000000001E-2</v>
      </c>
      <c r="AN76">
        <v>33</v>
      </c>
      <c r="AO76">
        <v>0.108695</v>
      </c>
      <c r="AP76">
        <v>6.521706</v>
      </c>
      <c r="AQ76">
        <v>9.9664160000000006</v>
      </c>
      <c r="AR76">
        <v>0.34900999999999999</v>
      </c>
      <c r="AS76">
        <v>0.22332399999999999</v>
      </c>
      <c r="AT76">
        <v>33.272727000000003</v>
      </c>
      <c r="AU76">
        <v>14.02514</v>
      </c>
      <c r="AV76">
        <v>1.0814000000000001E-2</v>
      </c>
      <c r="AW76">
        <v>4.5659999999999997E-3</v>
      </c>
      <c r="AX76">
        <v>102.87411299999999</v>
      </c>
      <c r="AY76">
        <v>19.249182999999999</v>
      </c>
      <c r="AZ76">
        <v>204.437872</v>
      </c>
      <c r="BA76">
        <v>34.973610999999998</v>
      </c>
      <c r="BB76">
        <v>7.19048</v>
      </c>
      <c r="BC76">
        <v>10.646437000000001</v>
      </c>
      <c r="BD76">
        <v>6.2663739999999999</v>
      </c>
      <c r="BE76">
        <v>4.031129</v>
      </c>
    </row>
    <row r="77" spans="1:57" x14ac:dyDescent="0.25">
      <c r="A77" s="5" t="s">
        <v>378</v>
      </c>
      <c r="B77" s="5">
        <v>3</v>
      </c>
      <c r="C77" s="5" t="s">
        <v>5</v>
      </c>
      <c r="D77" s="5">
        <v>14</v>
      </c>
      <c r="E77" s="5" t="s">
        <v>1</v>
      </c>
      <c r="F77" s="5" t="s">
        <v>346</v>
      </c>
      <c r="G77" s="5" t="s">
        <v>245</v>
      </c>
      <c r="H77" s="6">
        <v>6.3474982000000004</v>
      </c>
      <c r="I77" s="6">
        <v>151.49754200000001</v>
      </c>
      <c r="J77" s="5" t="s">
        <v>52</v>
      </c>
      <c r="K77" s="29">
        <v>3314</v>
      </c>
      <c r="L77" s="29">
        <v>1054</v>
      </c>
      <c r="M77" s="29">
        <f t="shared" si="14"/>
        <v>31.804465902232952</v>
      </c>
      <c r="N77" s="29">
        <v>0.14200708333333259</v>
      </c>
      <c r="O77" s="29">
        <v>0.4423638101264018</v>
      </c>
      <c r="P77" s="29">
        <v>12.216613889657463</v>
      </c>
      <c r="Q77" s="29">
        <f t="shared" si="12"/>
        <v>13.504447741608924</v>
      </c>
      <c r="R77" s="29">
        <v>2.0955164107654878</v>
      </c>
      <c r="S77" s="29">
        <f t="shared" si="13"/>
        <v>1.2356678291120275</v>
      </c>
      <c r="T77" s="29">
        <v>1.2472024784253517</v>
      </c>
      <c r="U77" s="29">
        <v>4.6377100000000002</v>
      </c>
      <c r="V77" s="29">
        <v>18</v>
      </c>
      <c r="W77" s="29">
        <f t="shared" si="9"/>
        <v>116.66666666666667</v>
      </c>
      <c r="X77" s="29">
        <f t="shared" si="10"/>
        <v>20.666666666666668</v>
      </c>
      <c r="Y77" s="29">
        <f t="shared" si="11"/>
        <v>137.33333333333334</v>
      </c>
      <c r="Z77" s="29">
        <v>80</v>
      </c>
      <c r="AA77" s="29" t="s">
        <v>2278</v>
      </c>
      <c r="AC77">
        <v>3660</v>
      </c>
      <c r="AD77">
        <v>303.60154999999997</v>
      </c>
      <c r="AE77">
        <v>12.055274000000001</v>
      </c>
      <c r="AF77">
        <v>36.01</v>
      </c>
      <c r="AG77">
        <v>67.517627000000005</v>
      </c>
      <c r="AH77">
        <v>6.7517630000000004</v>
      </c>
      <c r="AI77">
        <v>8.2900000000000001E-2</v>
      </c>
      <c r="AJ77">
        <v>0.17474000000000001</v>
      </c>
      <c r="AK77">
        <v>2.1078540000000001</v>
      </c>
      <c r="AL77">
        <v>4.1450000000000001E-2</v>
      </c>
      <c r="AM77">
        <v>1.7500000000000002E-2</v>
      </c>
      <c r="AN77">
        <v>27</v>
      </c>
      <c r="AO77">
        <v>8.8931999999999997E-2</v>
      </c>
      <c r="AP77">
        <v>5.335941</v>
      </c>
      <c r="AQ77">
        <v>11.174863</v>
      </c>
      <c r="AR77">
        <v>0.19248299999999999</v>
      </c>
      <c r="AS77">
        <v>6.8021999999999999E-2</v>
      </c>
      <c r="AT77">
        <v>15.148148000000001</v>
      </c>
      <c r="AU77">
        <v>4.3029840000000004</v>
      </c>
      <c r="AV77">
        <v>1.3605000000000001E-2</v>
      </c>
      <c r="AW77">
        <v>7.2820000000000003E-3</v>
      </c>
      <c r="AX77">
        <v>78.038132000000004</v>
      </c>
      <c r="AY77">
        <v>24.498736000000001</v>
      </c>
      <c r="AZ77">
        <v>192.720281</v>
      </c>
      <c r="BA77">
        <v>64.981466999999995</v>
      </c>
      <c r="BB77">
        <v>10.291605000000001</v>
      </c>
      <c r="BC77">
        <v>15.825642999999999</v>
      </c>
      <c r="BD77">
        <v>8.0108890000000006</v>
      </c>
      <c r="BE77">
        <v>2.5</v>
      </c>
    </row>
    <row r="78" spans="1:57" x14ac:dyDescent="0.25">
      <c r="A78" t="s">
        <v>379</v>
      </c>
      <c r="B78" s="5">
        <v>4</v>
      </c>
      <c r="C78" t="s">
        <v>21</v>
      </c>
      <c r="D78">
        <v>7</v>
      </c>
      <c r="E78" t="s">
        <v>1</v>
      </c>
      <c r="F78" t="s">
        <v>345</v>
      </c>
      <c r="G78" t="s">
        <v>244</v>
      </c>
      <c r="H78" s="6">
        <v>277.06653499999999</v>
      </c>
      <c r="I78" s="6">
        <v>1.73517356</v>
      </c>
      <c r="J78" s="5" t="s">
        <v>51</v>
      </c>
      <c r="K78" s="29">
        <v>5118</v>
      </c>
      <c r="L78" s="29">
        <v>519</v>
      </c>
      <c r="M78" s="29">
        <f t="shared" si="14"/>
        <v>10.140679953106682</v>
      </c>
      <c r="N78" s="29">
        <v>5.817970588235203E-2</v>
      </c>
      <c r="O78" s="29">
        <v>0.35152021626308227</v>
      </c>
      <c r="P78" s="29">
        <v>21.165652550993592</v>
      </c>
      <c r="Q78" s="29">
        <f t="shared" si="12"/>
        <v>4.5554090802727956</v>
      </c>
      <c r="R78" s="29">
        <v>0.74866348516249814</v>
      </c>
      <c r="S78" s="29">
        <f t="shared" si="13"/>
        <v>0.11118509649096209</v>
      </c>
      <c r="U78" s="29">
        <v>4.8516199999999996</v>
      </c>
      <c r="V78" s="29">
        <v>7</v>
      </c>
      <c r="W78" s="29">
        <f>AVERAGE(19,120,120)</f>
        <v>86.333333333333329</v>
      </c>
      <c r="X78" s="29">
        <f>AVERAGE(12,13,17)</f>
        <v>14</v>
      </c>
      <c r="Y78" s="29">
        <f>AVERAGE(31,133,137)</f>
        <v>100.33333333333333</v>
      </c>
      <c r="Z78" s="29">
        <v>165</v>
      </c>
      <c r="AA78" s="29" t="s">
        <v>2279</v>
      </c>
      <c r="AC78">
        <v>6349</v>
      </c>
      <c r="AD78">
        <v>302.48759999999999</v>
      </c>
      <c r="AE78">
        <v>20.98929</v>
      </c>
      <c r="AF78">
        <v>63.48</v>
      </c>
      <c r="AG78">
        <v>131.619564</v>
      </c>
      <c r="AH78">
        <v>13.161956</v>
      </c>
      <c r="AI78">
        <v>4.7645E-2</v>
      </c>
      <c r="AJ78">
        <v>3.4737999999999998E-2</v>
      </c>
      <c r="AK78">
        <v>0.72910699999999995</v>
      </c>
      <c r="AL78">
        <v>4.0438000000000002E-2</v>
      </c>
      <c r="AM78">
        <v>3.2500000000000001E-2</v>
      </c>
      <c r="AN78">
        <v>7</v>
      </c>
      <c r="AO78">
        <v>2.3139E-2</v>
      </c>
      <c r="AP78">
        <v>1.388344</v>
      </c>
      <c r="AQ78">
        <v>1.953063</v>
      </c>
      <c r="AR78">
        <v>0.23463600000000001</v>
      </c>
      <c r="AS78">
        <v>0.16456399999999999</v>
      </c>
      <c r="AT78">
        <v>17.714286000000001</v>
      </c>
      <c r="AU78">
        <v>7.3646520000000004</v>
      </c>
      <c r="AV78">
        <v>1.4038E-2</v>
      </c>
      <c r="AW78">
        <v>7.7149999999999996E-3</v>
      </c>
      <c r="AX78">
        <v>92.021173000000005</v>
      </c>
      <c r="AY78">
        <v>37.823881999999998</v>
      </c>
      <c r="AZ78">
        <v>354.04597699999999</v>
      </c>
      <c r="BA78">
        <v>132.81568899999999</v>
      </c>
      <c r="BB78">
        <v>43.679828999999998</v>
      </c>
      <c r="BC78">
        <v>27.642552999999999</v>
      </c>
      <c r="BD78">
        <v>5.5965429999999996</v>
      </c>
      <c r="BE78">
        <v>0.89752699999999996</v>
      </c>
    </row>
    <row r="79" spans="1:57" x14ac:dyDescent="0.25">
      <c r="A79" t="s">
        <v>380</v>
      </c>
      <c r="B79" s="5">
        <v>4</v>
      </c>
      <c r="C79" t="s">
        <v>5</v>
      </c>
      <c r="D79">
        <v>14</v>
      </c>
      <c r="E79" t="s">
        <v>1</v>
      </c>
      <c r="F79" t="s">
        <v>345</v>
      </c>
      <c r="G79" t="s">
        <v>244</v>
      </c>
      <c r="H79" s="6">
        <v>277.06653499999999</v>
      </c>
      <c r="I79" s="6">
        <v>1.73517356</v>
      </c>
      <c r="J79" s="5" t="s">
        <v>51</v>
      </c>
      <c r="K79" s="29">
        <v>5920</v>
      </c>
      <c r="L79" s="29">
        <v>722</v>
      </c>
      <c r="M79" s="29">
        <f t="shared" si="14"/>
        <v>12.195945945945946</v>
      </c>
      <c r="N79" s="29">
        <v>6.76733333333326E-2</v>
      </c>
      <c r="O79" s="29">
        <v>0.35508459994761232</v>
      </c>
      <c r="P79" s="29">
        <v>20.020007920855857</v>
      </c>
      <c r="Q79" s="29">
        <f t="shared" si="12"/>
        <v>5.7010537104105303</v>
      </c>
      <c r="R79" s="29">
        <v>0.75051100290212724</v>
      </c>
      <c r="S79" s="29">
        <f t="shared" si="13"/>
        <v>0.10933757875133299</v>
      </c>
      <c r="U79" s="29">
        <v>4.8516199999999996</v>
      </c>
      <c r="V79" s="29">
        <v>7</v>
      </c>
      <c r="W79" s="29">
        <f>AVERAGE(19,120,120)</f>
        <v>86.333333333333329</v>
      </c>
      <c r="X79" s="29">
        <f>AVERAGE(12,13,17)</f>
        <v>14</v>
      </c>
      <c r="Y79" s="29">
        <f>AVERAGE(31,133,137)</f>
        <v>100.33333333333333</v>
      </c>
      <c r="Z79" s="29">
        <v>165</v>
      </c>
      <c r="AA79" s="29" t="s">
        <v>2279</v>
      </c>
      <c r="AC79">
        <v>6068</v>
      </c>
      <c r="AD79">
        <v>302.04272500000002</v>
      </c>
      <c r="AE79">
        <v>20.089873000000001</v>
      </c>
      <c r="AF79">
        <v>60.67</v>
      </c>
      <c r="AG79">
        <v>127.39702200000001</v>
      </c>
      <c r="AH79">
        <v>12.739701999999999</v>
      </c>
      <c r="AI79">
        <v>4.9770000000000002E-2</v>
      </c>
      <c r="AJ79">
        <v>3.7325999999999998E-2</v>
      </c>
      <c r="AK79">
        <v>0.74996600000000002</v>
      </c>
      <c r="AL79">
        <v>4.1424999999999997E-2</v>
      </c>
      <c r="AM79">
        <v>4.2500000000000003E-2</v>
      </c>
      <c r="AN79">
        <v>14</v>
      </c>
      <c r="AO79">
        <v>4.6351000000000003E-2</v>
      </c>
      <c r="AP79">
        <v>2.7810640000000002</v>
      </c>
      <c r="AQ79">
        <v>4.9934079999999996</v>
      </c>
      <c r="AR79">
        <v>0.28307900000000003</v>
      </c>
      <c r="AS79">
        <v>0.22217799999999999</v>
      </c>
      <c r="AT79">
        <v>21.642856999999999</v>
      </c>
      <c r="AU79">
        <v>12.689227000000001</v>
      </c>
      <c r="AV79">
        <v>1.3712999999999999E-2</v>
      </c>
      <c r="AW79">
        <v>9.1710000000000003E-3</v>
      </c>
      <c r="AX79">
        <v>104.056494</v>
      </c>
      <c r="AY79">
        <v>52.584223999999999</v>
      </c>
      <c r="AZ79">
        <v>316.25982399999998</v>
      </c>
      <c r="BA79">
        <v>110.89079</v>
      </c>
      <c r="BB79">
        <v>14.096878999999999</v>
      </c>
      <c r="BC79">
        <v>22.879724</v>
      </c>
      <c r="BD79">
        <v>7.0830070000000003</v>
      </c>
      <c r="BE79">
        <v>3.2998319999999999</v>
      </c>
    </row>
    <row r="80" spans="1:57" x14ac:dyDescent="0.25">
      <c r="A80" t="s">
        <v>381</v>
      </c>
      <c r="B80" s="5">
        <v>4</v>
      </c>
      <c r="C80" t="s">
        <v>3</v>
      </c>
      <c r="D80">
        <v>4</v>
      </c>
      <c r="E80" t="s">
        <v>1</v>
      </c>
      <c r="F80" t="s">
        <v>345</v>
      </c>
      <c r="G80" t="s">
        <v>244</v>
      </c>
      <c r="H80" s="6">
        <v>277.06653499999999</v>
      </c>
      <c r="I80" s="6">
        <v>1.73517356</v>
      </c>
      <c r="J80" s="5" t="s">
        <v>51</v>
      </c>
      <c r="K80" s="29">
        <v>6226</v>
      </c>
      <c r="L80" s="29">
        <v>988</v>
      </c>
      <c r="M80" s="29">
        <f t="shared" si="14"/>
        <v>15.868936716993254</v>
      </c>
      <c r="N80" s="29">
        <v>6.2853666666666932E-2</v>
      </c>
      <c r="O80" s="29">
        <v>0.50726025488175996</v>
      </c>
      <c r="P80" s="29">
        <v>21.05468231262558</v>
      </c>
      <c r="Q80" s="29">
        <f t="shared" si="12"/>
        <v>4.6663793186408071</v>
      </c>
      <c r="R80" s="29">
        <v>0.80783038369428362</v>
      </c>
      <c r="S80" s="29">
        <f t="shared" si="13"/>
        <v>5.2018197959176615E-2</v>
      </c>
      <c r="U80" s="29">
        <v>4.8516199999999996</v>
      </c>
      <c r="V80" s="29">
        <v>7</v>
      </c>
      <c r="W80" s="29">
        <f t="shared" ref="W80:W94" si="15">AVERAGE(19,120,120)</f>
        <v>86.333333333333329</v>
      </c>
      <c r="X80" s="29">
        <f t="shared" ref="X80:X94" si="16">AVERAGE(12,13,17)</f>
        <v>14</v>
      </c>
      <c r="Y80" s="29">
        <f t="shared" ref="Y80:Y94" si="17">AVERAGE(31,133,137)</f>
        <v>100.33333333333333</v>
      </c>
      <c r="Z80" s="29">
        <v>165</v>
      </c>
      <c r="AA80" s="29" t="s">
        <v>2279</v>
      </c>
      <c r="AC80">
        <v>7711</v>
      </c>
      <c r="AD80">
        <v>364.55995000000001</v>
      </c>
      <c r="AE80">
        <v>21.151527999999999</v>
      </c>
      <c r="AF80">
        <v>77.099999999999994</v>
      </c>
      <c r="AG80">
        <v>159.87979899999999</v>
      </c>
      <c r="AH80">
        <v>15.98798</v>
      </c>
      <c r="AI80">
        <v>4.7275999999999999E-2</v>
      </c>
      <c r="AJ80">
        <v>3.6901999999999997E-2</v>
      </c>
      <c r="AK80">
        <v>0.78056800000000004</v>
      </c>
      <c r="AL80">
        <v>3.9461999999999997E-2</v>
      </c>
      <c r="AM80">
        <v>2.2499999999999999E-2</v>
      </c>
      <c r="AN80">
        <v>15</v>
      </c>
      <c r="AO80">
        <v>4.1145000000000001E-2</v>
      </c>
      <c r="AP80">
        <v>2.4687299999999999</v>
      </c>
      <c r="AQ80">
        <v>4.5130330000000001</v>
      </c>
      <c r="AR80">
        <v>0.30415799999999998</v>
      </c>
      <c r="AS80">
        <v>0.26730599999999999</v>
      </c>
      <c r="AT80">
        <v>23.2</v>
      </c>
      <c r="AU80">
        <v>16.665619</v>
      </c>
      <c r="AV80">
        <v>1.3701E-2</v>
      </c>
      <c r="AW80">
        <v>9.1409999999999998E-3</v>
      </c>
      <c r="AX80">
        <v>106.646074</v>
      </c>
      <c r="AY80">
        <v>62.971049000000001</v>
      </c>
      <c r="AZ80">
        <v>598.56491800000003</v>
      </c>
      <c r="BA80">
        <v>363.59852699999999</v>
      </c>
      <c r="BB80">
        <v>19.121414000000001</v>
      </c>
      <c r="BC80">
        <v>29.390087999999999</v>
      </c>
      <c r="BD80">
        <v>7.033296</v>
      </c>
      <c r="BE80">
        <v>2.587253</v>
      </c>
    </row>
    <row r="81" spans="1:61" x14ac:dyDescent="0.25">
      <c r="A81" t="s">
        <v>382</v>
      </c>
      <c r="B81" s="5">
        <v>4</v>
      </c>
      <c r="C81" t="s">
        <v>4</v>
      </c>
      <c r="D81">
        <v>12</v>
      </c>
      <c r="E81" t="s">
        <v>1</v>
      </c>
      <c r="F81" t="s">
        <v>345</v>
      </c>
      <c r="G81" t="s">
        <v>244</v>
      </c>
      <c r="H81" s="6">
        <v>277.06653499999999</v>
      </c>
      <c r="I81" s="6">
        <v>1.73517356</v>
      </c>
      <c r="J81" s="5" t="s">
        <v>50</v>
      </c>
      <c r="K81" s="29">
        <v>5744</v>
      </c>
      <c r="L81" s="29">
        <v>772</v>
      </c>
      <c r="M81" s="29">
        <f t="shared" si="14"/>
        <v>13.440111420612814</v>
      </c>
      <c r="N81" s="29">
        <v>7.8785416666667316E-2</v>
      </c>
      <c r="O81" s="29">
        <v>0.35067815816036529</v>
      </c>
      <c r="P81" s="29">
        <v>20.982243129928523</v>
      </c>
      <c r="Q81" s="29">
        <f t="shared" si="12"/>
        <v>4.7388185013378639</v>
      </c>
      <c r="R81" s="29">
        <v>0.71511495690573723</v>
      </c>
      <c r="S81" s="29">
        <f t="shared" si="13"/>
        <v>0.144733624747723</v>
      </c>
      <c r="T81" s="29">
        <v>0.99288747130277144</v>
      </c>
      <c r="U81" s="29">
        <v>4.8516199999999996</v>
      </c>
      <c r="V81" s="29">
        <v>7</v>
      </c>
      <c r="W81" s="29">
        <f t="shared" si="15"/>
        <v>86.333333333333329</v>
      </c>
      <c r="X81" s="29">
        <f t="shared" si="16"/>
        <v>14</v>
      </c>
      <c r="Y81" s="29">
        <f t="shared" si="17"/>
        <v>100.33333333333333</v>
      </c>
      <c r="Z81" s="29">
        <v>165</v>
      </c>
      <c r="AA81" s="29" t="s">
        <v>2279</v>
      </c>
      <c r="AC81">
        <v>6348</v>
      </c>
      <c r="AD81">
        <v>303.774925</v>
      </c>
      <c r="AE81">
        <v>20.897051000000001</v>
      </c>
      <c r="AF81">
        <v>63.47</v>
      </c>
      <c r="AG81">
        <v>135.15091200000001</v>
      </c>
      <c r="AH81">
        <v>13.515091</v>
      </c>
      <c r="AI81">
        <v>4.7775999999999999E-2</v>
      </c>
      <c r="AJ81">
        <v>3.3609E-2</v>
      </c>
      <c r="AK81">
        <v>0.70348100000000002</v>
      </c>
      <c r="AL81">
        <v>4.165E-2</v>
      </c>
      <c r="AM81">
        <v>4.2500000000000003E-2</v>
      </c>
      <c r="AN81">
        <v>22</v>
      </c>
      <c r="AO81">
        <v>7.2422E-2</v>
      </c>
      <c r="AP81">
        <v>4.3453220000000004</v>
      </c>
      <c r="AQ81">
        <v>7.7189670000000001</v>
      </c>
      <c r="AR81">
        <v>0.307473</v>
      </c>
      <c r="AS81">
        <v>0.27035500000000001</v>
      </c>
      <c r="AT81">
        <v>22.272727</v>
      </c>
      <c r="AU81">
        <v>11.268083000000001</v>
      </c>
      <c r="AV81">
        <v>1.4454E-2</v>
      </c>
      <c r="AW81">
        <v>8.8350000000000008E-3</v>
      </c>
      <c r="AX81">
        <v>94.619139000000004</v>
      </c>
      <c r="AY81">
        <v>50.780512999999999</v>
      </c>
      <c r="AZ81">
        <v>322.951571</v>
      </c>
      <c r="BA81">
        <v>140.16280699999999</v>
      </c>
      <c r="BB81">
        <v>13.009824999999999</v>
      </c>
      <c r="BC81">
        <v>23.833189999999998</v>
      </c>
      <c r="BD81">
        <v>6.6412300000000002</v>
      </c>
      <c r="BE81">
        <v>2.9814240000000001</v>
      </c>
    </row>
    <row r="82" spans="1:61" x14ac:dyDescent="0.25">
      <c r="A82" t="s">
        <v>382</v>
      </c>
      <c r="B82" s="5">
        <v>4</v>
      </c>
      <c r="C82" t="s">
        <v>11</v>
      </c>
      <c r="D82">
        <v>16</v>
      </c>
      <c r="E82" t="s">
        <v>1</v>
      </c>
      <c r="F82" t="s">
        <v>345</v>
      </c>
      <c r="G82" t="s">
        <v>244</v>
      </c>
      <c r="H82" s="6">
        <v>277.06653499999999</v>
      </c>
      <c r="I82" s="6">
        <v>1.73517356</v>
      </c>
      <c r="J82" s="5" t="s">
        <v>50</v>
      </c>
      <c r="K82" s="29">
        <v>3676</v>
      </c>
      <c r="L82" s="29">
        <v>3</v>
      </c>
      <c r="M82" s="29">
        <f t="shared" si="14"/>
        <v>8.1610446137105552E-2</v>
      </c>
      <c r="N82" s="29">
        <v>2.1500000000003183E-2</v>
      </c>
      <c r="O82" s="29">
        <v>3.6528974808371388E-3</v>
      </c>
      <c r="P82" s="29">
        <v>13.428051139557322</v>
      </c>
      <c r="Q82" s="29">
        <f t="shared" si="12"/>
        <v>12.293010491709065</v>
      </c>
      <c r="R82" s="29">
        <v>0.44286115707212131</v>
      </c>
      <c r="S82" s="29">
        <f t="shared" si="13"/>
        <v>0.41698742458133892</v>
      </c>
      <c r="T82" s="29">
        <v>0.99288747130277144</v>
      </c>
      <c r="U82" s="29">
        <v>4.8516199999999996</v>
      </c>
      <c r="V82" s="29">
        <v>7</v>
      </c>
      <c r="W82" s="29">
        <f t="shared" si="15"/>
        <v>86.333333333333329</v>
      </c>
      <c r="X82" s="29">
        <f t="shared" si="16"/>
        <v>14</v>
      </c>
      <c r="Y82" s="29">
        <f t="shared" si="17"/>
        <v>100.33333333333333</v>
      </c>
      <c r="Z82" s="29">
        <v>165</v>
      </c>
      <c r="AA82" s="29" t="s">
        <v>2279</v>
      </c>
      <c r="AC82">
        <v>4063</v>
      </c>
      <c r="AD82">
        <v>303.774925</v>
      </c>
      <c r="AE82">
        <v>13.375033999999999</v>
      </c>
      <c r="AF82">
        <v>40.619999999999997</v>
      </c>
      <c r="AG82">
        <v>81.370605999999995</v>
      </c>
      <c r="AH82">
        <v>8.1370609999999992</v>
      </c>
      <c r="AI82">
        <v>7.4630000000000002E-2</v>
      </c>
      <c r="AJ82">
        <v>3.3711999999999999E-2</v>
      </c>
      <c r="AK82">
        <v>0.45172699999999999</v>
      </c>
      <c r="AL82">
        <v>6.9900000000000004E-2</v>
      </c>
      <c r="AM82">
        <v>6.25E-2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61" x14ac:dyDescent="0.25">
      <c r="A83" t="s">
        <v>383</v>
      </c>
      <c r="B83" s="5">
        <v>4</v>
      </c>
      <c r="C83" t="s">
        <v>3</v>
      </c>
      <c r="D83">
        <v>4</v>
      </c>
      <c r="E83" t="s">
        <v>1</v>
      </c>
      <c r="F83" t="s">
        <v>345</v>
      </c>
      <c r="G83" t="s">
        <v>244</v>
      </c>
      <c r="H83" s="6">
        <v>277.06653499999999</v>
      </c>
      <c r="I83" s="6">
        <v>1.73517356</v>
      </c>
      <c r="J83" s="5" t="s">
        <v>51</v>
      </c>
      <c r="K83" s="29">
        <v>8620</v>
      </c>
      <c r="L83" s="29">
        <v>764</v>
      </c>
      <c r="M83" s="29">
        <f t="shared" si="14"/>
        <v>8.8631090487238975</v>
      </c>
      <c r="N83" s="29">
        <v>7.0524271844658662E-2</v>
      </c>
      <c r="O83" s="29">
        <v>0.27840883179383313</v>
      </c>
      <c r="P83" s="29">
        <v>23.299845922940211</v>
      </c>
      <c r="Q83" s="29">
        <f t="shared" si="12"/>
        <v>2.4212157083261765</v>
      </c>
      <c r="R83" s="29">
        <v>0.73118104756678759</v>
      </c>
      <c r="S83" s="29">
        <f t="shared" si="13"/>
        <v>0.12866753408667264</v>
      </c>
      <c r="T83" s="29">
        <v>0.81615624038729628</v>
      </c>
      <c r="U83" s="29">
        <v>4.8516199999999996</v>
      </c>
      <c r="V83" s="29">
        <v>7</v>
      </c>
      <c r="W83" s="29">
        <f t="shared" si="15"/>
        <v>86.333333333333329</v>
      </c>
      <c r="X83" s="29">
        <f t="shared" si="16"/>
        <v>14</v>
      </c>
      <c r="Y83" s="29">
        <f t="shared" si="17"/>
        <v>100.33333333333333</v>
      </c>
      <c r="Z83" s="29">
        <v>165</v>
      </c>
      <c r="AA83" s="29" t="s">
        <v>2279</v>
      </c>
      <c r="AC83">
        <v>8809</v>
      </c>
      <c r="AD83">
        <v>377.61104999999998</v>
      </c>
      <c r="AE83">
        <v>23.328237000000001</v>
      </c>
      <c r="AF83">
        <v>88.08</v>
      </c>
      <c r="AG83">
        <v>203.303009</v>
      </c>
      <c r="AH83">
        <v>20.330300999999999</v>
      </c>
      <c r="AI83">
        <v>4.2863999999999999E-2</v>
      </c>
      <c r="AJ83">
        <v>3.1281000000000003E-2</v>
      </c>
      <c r="AK83">
        <v>0.729765</v>
      </c>
      <c r="AL83">
        <v>3.5299999999999998E-2</v>
      </c>
      <c r="AM83">
        <v>2.75E-2</v>
      </c>
      <c r="AN83">
        <v>12</v>
      </c>
      <c r="AO83">
        <v>3.1779000000000002E-2</v>
      </c>
      <c r="AP83">
        <v>1.9067240000000001</v>
      </c>
      <c r="AQ83">
        <v>2.5087980000000001</v>
      </c>
      <c r="AR83">
        <v>0.19325400000000001</v>
      </c>
      <c r="AS83">
        <v>0.14014099999999999</v>
      </c>
      <c r="AT83">
        <v>18.416667</v>
      </c>
      <c r="AU83">
        <v>8.8877679999999994</v>
      </c>
      <c r="AV83">
        <v>1.1096E-2</v>
      </c>
      <c r="AW83">
        <v>6.777E-3</v>
      </c>
      <c r="AX83">
        <v>112.558267</v>
      </c>
      <c r="AY83">
        <v>38.966166000000001</v>
      </c>
      <c r="AZ83">
        <v>427.58238899999998</v>
      </c>
      <c r="BA83">
        <v>273.02706499999999</v>
      </c>
      <c r="BB83">
        <v>28.076325000000001</v>
      </c>
      <c r="BC83">
        <v>29.556574000000001</v>
      </c>
      <c r="BD83">
        <v>6.4557650000000004</v>
      </c>
      <c r="BE83">
        <v>1.0301579999999999</v>
      </c>
      <c r="BH83">
        <f>COUNT(#REF!)</f>
        <v>0</v>
      </c>
      <c r="BI83" t="e">
        <f>BH83/BH85*100</f>
        <v>#DIV/0!</v>
      </c>
    </row>
    <row r="84" spans="1:61" x14ac:dyDescent="0.25">
      <c r="A84" t="s">
        <v>383</v>
      </c>
      <c r="B84" s="5">
        <v>4</v>
      </c>
      <c r="C84" t="s">
        <v>33</v>
      </c>
      <c r="D84">
        <v>4</v>
      </c>
      <c r="E84" t="s">
        <v>7</v>
      </c>
      <c r="F84" t="s">
        <v>345</v>
      </c>
      <c r="G84" t="s">
        <v>244</v>
      </c>
      <c r="H84" s="6">
        <v>277.06653499999999</v>
      </c>
      <c r="I84" s="6">
        <v>1.73517356</v>
      </c>
      <c r="J84" s="5" t="s">
        <v>51</v>
      </c>
      <c r="K84" s="29">
        <v>9307</v>
      </c>
      <c r="L84" s="29">
        <v>328</v>
      </c>
      <c r="M84" s="29">
        <f t="shared" si="14"/>
        <v>3.5242290748898681</v>
      </c>
      <c r="N84" s="29">
        <v>5.6570918367345444E-2</v>
      </c>
      <c r="O84" s="29">
        <v>0.13244691997959052</v>
      </c>
      <c r="P84" s="29">
        <v>25.15680580102141</v>
      </c>
      <c r="Q84" s="29">
        <f t="shared" si="12"/>
        <v>0.56425583024497783</v>
      </c>
      <c r="R84" s="29">
        <v>0.49415609645657649</v>
      </c>
      <c r="S84" s="29">
        <f t="shared" si="13"/>
        <v>0.36569248519688374</v>
      </c>
      <c r="T84" s="29">
        <v>0.81258681011370271</v>
      </c>
      <c r="U84" s="29">
        <v>4.8516199999999996</v>
      </c>
      <c r="V84" s="29">
        <v>7</v>
      </c>
      <c r="W84" s="29">
        <f t="shared" si="15"/>
        <v>86.333333333333329</v>
      </c>
      <c r="X84" s="29">
        <f t="shared" si="16"/>
        <v>14</v>
      </c>
      <c r="Y84" s="29">
        <f t="shared" si="17"/>
        <v>100.33333333333333</v>
      </c>
      <c r="Z84" s="29">
        <v>165</v>
      </c>
      <c r="AA84" s="29" t="s">
        <v>2279</v>
      </c>
      <c r="AC84">
        <v>9506</v>
      </c>
      <c r="AD84">
        <v>377.61104999999998</v>
      </c>
      <c r="AE84">
        <v>25.174050999999999</v>
      </c>
      <c r="AF84">
        <v>95.05</v>
      </c>
      <c r="AG84">
        <v>257.32016499999997</v>
      </c>
      <c r="AH84">
        <v>25.732016999999999</v>
      </c>
      <c r="AI84">
        <v>3.9719999999999998E-2</v>
      </c>
      <c r="AJ84">
        <v>1.958E-2</v>
      </c>
      <c r="AK84">
        <v>0.49294900000000003</v>
      </c>
      <c r="AL84">
        <v>3.7400000000000003E-2</v>
      </c>
      <c r="AM84">
        <v>3.2500000000000001E-2</v>
      </c>
      <c r="AN84">
        <v>4</v>
      </c>
      <c r="AO84">
        <v>1.0593E-2</v>
      </c>
      <c r="AP84">
        <v>0.635575</v>
      </c>
      <c r="AQ84">
        <v>0.52598400000000001</v>
      </c>
      <c r="AR84">
        <v>9.5274999999999999E-2</v>
      </c>
      <c r="AS84">
        <v>7.3708999999999997E-2</v>
      </c>
      <c r="AT84">
        <v>12.5</v>
      </c>
      <c r="AU84">
        <v>4.6547470000000004</v>
      </c>
      <c r="AV84">
        <v>8.2850000000000007E-3</v>
      </c>
      <c r="AW84">
        <v>6.2449999999999997E-3</v>
      </c>
      <c r="AX84">
        <v>145.63768999999999</v>
      </c>
      <c r="AY84">
        <v>47.432080999999997</v>
      </c>
      <c r="AZ84">
        <v>331.611468</v>
      </c>
      <c r="BA84">
        <v>49.597340000000003</v>
      </c>
      <c r="BB84">
        <v>41.294882999999999</v>
      </c>
      <c r="BC84">
        <v>55.479408999999997</v>
      </c>
      <c r="BD84">
        <v>5.7547699999999997</v>
      </c>
      <c r="BE84">
        <v>1.0497810000000001</v>
      </c>
      <c r="BH84">
        <f>COUNT(#REF!)</f>
        <v>0</v>
      </c>
      <c r="BI84" t="e">
        <f>BH84/BH85*100</f>
        <v>#DIV/0!</v>
      </c>
    </row>
    <row r="85" spans="1:61" x14ac:dyDescent="0.25">
      <c r="A85" t="s">
        <v>383</v>
      </c>
      <c r="B85" s="5">
        <v>4</v>
      </c>
      <c r="C85" t="s">
        <v>4</v>
      </c>
      <c r="D85">
        <v>12</v>
      </c>
      <c r="E85" t="s">
        <v>1</v>
      </c>
      <c r="F85" t="s">
        <v>345</v>
      </c>
      <c r="G85" t="s">
        <v>244</v>
      </c>
      <c r="H85" s="6">
        <v>277.06653499999999</v>
      </c>
      <c r="I85" s="6">
        <v>1.73517356</v>
      </c>
      <c r="J85" s="5" t="s">
        <v>51</v>
      </c>
      <c r="K85" s="29">
        <v>12457</v>
      </c>
      <c r="L85" s="29">
        <v>581</v>
      </c>
      <c r="M85" s="29">
        <f t="shared" si="14"/>
        <v>4.6640443124347755</v>
      </c>
      <c r="N85" s="29">
        <v>3.5380303030299112E-2</v>
      </c>
      <c r="O85" s="29">
        <v>0.26759683832611147</v>
      </c>
      <c r="P85" s="29">
        <v>33.67125065685223</v>
      </c>
      <c r="Q85" s="29">
        <f t="shared" si="12"/>
        <v>7.9501890255858427</v>
      </c>
      <c r="R85" s="29">
        <v>0.63570323809101359</v>
      </c>
      <c r="S85" s="29">
        <f t="shared" si="13"/>
        <v>0.22414534356244664</v>
      </c>
      <c r="T85" s="29">
        <v>0.80134078537731213</v>
      </c>
      <c r="U85" s="29">
        <v>4.8516199999999996</v>
      </c>
      <c r="V85" s="29">
        <v>7</v>
      </c>
      <c r="W85" s="29">
        <f t="shared" si="15"/>
        <v>86.333333333333329</v>
      </c>
      <c r="X85" s="29">
        <f t="shared" si="16"/>
        <v>14</v>
      </c>
      <c r="Y85" s="29">
        <f t="shared" si="17"/>
        <v>100.33333333333333</v>
      </c>
      <c r="Z85" s="29">
        <v>165</v>
      </c>
      <c r="AA85" s="29" t="s">
        <v>2279</v>
      </c>
      <c r="AC85">
        <v>12700</v>
      </c>
      <c r="AD85">
        <v>377.61104999999998</v>
      </c>
      <c r="AE85">
        <v>33.632489999999997</v>
      </c>
      <c r="AF85">
        <v>126.99</v>
      </c>
      <c r="AG85">
        <v>368.30407300000002</v>
      </c>
      <c r="AH85">
        <v>36.830407000000001</v>
      </c>
      <c r="AI85">
        <v>2.9732000000000001E-2</v>
      </c>
      <c r="AJ85">
        <v>1.8886E-2</v>
      </c>
      <c r="AK85">
        <v>0.63520200000000004</v>
      </c>
      <c r="AL85">
        <v>2.6849999999999999E-2</v>
      </c>
      <c r="AM85">
        <v>2.75E-2</v>
      </c>
      <c r="AN85">
        <v>3</v>
      </c>
      <c r="AO85">
        <v>7.9450000000000007E-3</v>
      </c>
      <c r="AP85">
        <v>0.47668100000000002</v>
      </c>
      <c r="AQ85">
        <v>0.42519699999999999</v>
      </c>
      <c r="AR85">
        <v>0.14330799999999999</v>
      </c>
      <c r="AS85">
        <v>8.5857000000000003E-2</v>
      </c>
      <c r="AT85">
        <v>18</v>
      </c>
      <c r="AU85">
        <v>6.0827629999999999</v>
      </c>
      <c r="AV85">
        <v>8.43E-3</v>
      </c>
      <c r="AW85">
        <v>5.6670000000000002E-3</v>
      </c>
      <c r="AX85">
        <v>146.201875</v>
      </c>
      <c r="AY85">
        <v>69.059872999999996</v>
      </c>
      <c r="AZ85">
        <v>405.02854600000001</v>
      </c>
      <c r="BA85">
        <v>36.973388</v>
      </c>
      <c r="BB85">
        <v>156.33754999999999</v>
      </c>
      <c r="BC85">
        <v>217.66578100000001</v>
      </c>
      <c r="BD85">
        <v>5.830489</v>
      </c>
      <c r="BE85">
        <v>0.72843100000000005</v>
      </c>
      <c r="BH85">
        <f>SUM(BH83:BH84)</f>
        <v>0</v>
      </c>
    </row>
    <row r="86" spans="1:61" x14ac:dyDescent="0.25">
      <c r="A86" t="s">
        <v>383</v>
      </c>
      <c r="B86" s="5">
        <v>4</v>
      </c>
      <c r="C86" t="s">
        <v>236</v>
      </c>
      <c r="D86">
        <v>12</v>
      </c>
      <c r="E86" t="s">
        <v>7</v>
      </c>
      <c r="F86" t="s">
        <v>345</v>
      </c>
      <c r="G86" t="s">
        <v>244</v>
      </c>
      <c r="H86" s="6">
        <v>277.06653499999999</v>
      </c>
      <c r="I86" s="6">
        <v>1.73517356</v>
      </c>
      <c r="J86" s="5" t="s">
        <v>51</v>
      </c>
      <c r="K86" s="29">
        <v>7261</v>
      </c>
      <c r="L86" s="29">
        <v>654</v>
      </c>
      <c r="M86" s="29">
        <f t="shared" si="14"/>
        <v>9.0070238259192941</v>
      </c>
      <c r="N86" s="29">
        <v>6.43236842105291E-2</v>
      </c>
      <c r="O86" s="29">
        <v>0.25678484485838982</v>
      </c>
      <c r="P86" s="29">
        <v>19.626471142281773</v>
      </c>
      <c r="Q86" s="29">
        <f t="shared" si="12"/>
        <v>6.0945904889846148</v>
      </c>
      <c r="R86" s="29">
        <v>0.77135369036867452</v>
      </c>
      <c r="S86" s="29">
        <f t="shared" si="13"/>
        <v>8.8494891284785715E-2</v>
      </c>
      <c r="T86" s="29">
        <v>0.8317365100922286</v>
      </c>
      <c r="U86" s="29">
        <v>4.8516199999999996</v>
      </c>
      <c r="V86" s="29">
        <v>7</v>
      </c>
      <c r="W86" s="29">
        <f t="shared" si="15"/>
        <v>86.333333333333329</v>
      </c>
      <c r="X86" s="29">
        <f t="shared" si="16"/>
        <v>14</v>
      </c>
      <c r="Y86" s="29">
        <f t="shared" si="17"/>
        <v>100.33333333333333</v>
      </c>
      <c r="Z86" s="29">
        <v>165</v>
      </c>
      <c r="AA86" s="29" t="s">
        <v>2279</v>
      </c>
      <c r="AC86">
        <v>7445</v>
      </c>
      <c r="AD86">
        <v>377.61104999999998</v>
      </c>
      <c r="AE86">
        <v>19.716054</v>
      </c>
      <c r="AF86">
        <v>74.44</v>
      </c>
      <c r="AG86">
        <v>151.602462</v>
      </c>
      <c r="AH86">
        <v>15.160246000000001</v>
      </c>
      <c r="AI86">
        <v>5.0722000000000003E-2</v>
      </c>
      <c r="AJ86">
        <v>3.9253000000000003E-2</v>
      </c>
      <c r="AK86">
        <v>0.77387899999999998</v>
      </c>
      <c r="AL86">
        <v>4.1575000000000001E-2</v>
      </c>
      <c r="AM86">
        <v>3.2500000000000001E-2</v>
      </c>
      <c r="AN86">
        <v>17</v>
      </c>
      <c r="AO86">
        <v>4.5019999999999998E-2</v>
      </c>
      <c r="AP86">
        <v>2.7011919999999998</v>
      </c>
      <c r="AQ86">
        <v>4.68771</v>
      </c>
      <c r="AR86">
        <v>0.25806000000000001</v>
      </c>
      <c r="AS86">
        <v>0.260633</v>
      </c>
      <c r="AT86">
        <v>20.529412000000001</v>
      </c>
      <c r="AU86">
        <v>12.293889</v>
      </c>
      <c r="AV86">
        <v>1.3214E-2</v>
      </c>
      <c r="AW86">
        <v>9.0259999999999993E-3</v>
      </c>
      <c r="AX86">
        <v>113.77371599999999</v>
      </c>
      <c r="AY86">
        <v>51.435254999999998</v>
      </c>
      <c r="AZ86">
        <v>379.99501299999997</v>
      </c>
      <c r="BA86">
        <v>205.07040699999999</v>
      </c>
      <c r="BB86">
        <v>23.069057999999998</v>
      </c>
      <c r="BC86">
        <v>21.439661000000001</v>
      </c>
      <c r="BD86">
        <v>7.693041</v>
      </c>
      <c r="BE86">
        <v>1.4982979999999999</v>
      </c>
    </row>
    <row r="87" spans="1:61" x14ac:dyDescent="0.25">
      <c r="A87" t="s">
        <v>383</v>
      </c>
      <c r="B87" s="5">
        <v>4</v>
      </c>
      <c r="C87" t="s">
        <v>5</v>
      </c>
      <c r="D87">
        <v>14</v>
      </c>
      <c r="E87" t="s">
        <v>1</v>
      </c>
      <c r="F87" t="s">
        <v>345</v>
      </c>
      <c r="G87" t="s">
        <v>244</v>
      </c>
      <c r="H87" s="6">
        <v>277.06653499999999</v>
      </c>
      <c r="I87" s="6">
        <v>1.73517356</v>
      </c>
      <c r="J87" s="5" t="s">
        <v>51</v>
      </c>
      <c r="K87" s="29">
        <v>9558</v>
      </c>
      <c r="L87" s="29">
        <v>320</v>
      </c>
      <c r="M87" s="29">
        <f t="shared" si="14"/>
        <v>3.3479807491106928</v>
      </c>
      <c r="N87" s="29">
        <v>5.4156249999995874E-2</v>
      </c>
      <c r="O87" s="29">
        <v>0.1297439216126601</v>
      </c>
      <c r="P87" s="29">
        <v>25.835258391120945</v>
      </c>
      <c r="Q87" s="29">
        <f t="shared" si="12"/>
        <v>0.11419675985455768</v>
      </c>
      <c r="R87" s="29">
        <v>0.53068206081268909</v>
      </c>
      <c r="S87" s="29">
        <f t="shared" si="13"/>
        <v>0.32916652084077114</v>
      </c>
      <c r="T87" s="29">
        <v>1.0947780925079345</v>
      </c>
      <c r="U87" s="29">
        <v>4.8516199999999996</v>
      </c>
      <c r="V87" s="29">
        <v>7</v>
      </c>
      <c r="W87" s="29">
        <f t="shared" si="15"/>
        <v>86.333333333333329</v>
      </c>
      <c r="X87" s="29">
        <f t="shared" si="16"/>
        <v>14</v>
      </c>
      <c r="Y87" s="29">
        <f t="shared" si="17"/>
        <v>100.33333333333333</v>
      </c>
      <c r="Z87" s="29">
        <v>165</v>
      </c>
      <c r="AA87" s="29" t="s">
        <v>2279</v>
      </c>
      <c r="AC87">
        <v>9736</v>
      </c>
      <c r="AD87">
        <v>377.61104999999998</v>
      </c>
      <c r="AE87">
        <v>25.783144</v>
      </c>
      <c r="AF87">
        <v>97.35</v>
      </c>
      <c r="AG87">
        <v>258.51883400000003</v>
      </c>
      <c r="AH87">
        <v>25.851883000000001</v>
      </c>
      <c r="AI87">
        <v>3.8782999999999998E-2</v>
      </c>
      <c r="AJ87">
        <v>2.0584000000000002E-2</v>
      </c>
      <c r="AK87">
        <v>0.53075499999999998</v>
      </c>
      <c r="AL87">
        <v>3.5549999999999998E-2</v>
      </c>
      <c r="AM87">
        <v>2.75E-2</v>
      </c>
      <c r="AN87">
        <v>3</v>
      </c>
      <c r="AO87">
        <v>7.9450000000000007E-3</v>
      </c>
      <c r="AP87">
        <v>0.47668100000000002</v>
      </c>
      <c r="AQ87">
        <v>0.462202</v>
      </c>
      <c r="AR87">
        <v>0.1018</v>
      </c>
      <c r="AS87">
        <v>7.1665999999999994E-2</v>
      </c>
      <c r="AT87">
        <v>15</v>
      </c>
      <c r="AU87">
        <v>3.6055510000000002</v>
      </c>
      <c r="AV87">
        <v>7.2709999999999997E-3</v>
      </c>
      <c r="AW87">
        <v>5.117E-3</v>
      </c>
      <c r="AX87">
        <v>168.21413899999999</v>
      </c>
      <c r="AY87">
        <v>67.901214999999993</v>
      </c>
      <c r="AZ87">
        <v>732.07443899999998</v>
      </c>
      <c r="BA87">
        <v>562.86661600000002</v>
      </c>
      <c r="BB87">
        <v>132.78987499999999</v>
      </c>
      <c r="BC87">
        <v>28.054568</v>
      </c>
      <c r="BD87">
        <v>7.3533480000000004</v>
      </c>
      <c r="BE87">
        <v>0.49487199999999998</v>
      </c>
    </row>
    <row r="88" spans="1:61" x14ac:dyDescent="0.25">
      <c r="A88" t="s">
        <v>384</v>
      </c>
      <c r="B88" s="5">
        <v>4</v>
      </c>
      <c r="C88" t="s">
        <v>28</v>
      </c>
      <c r="D88">
        <v>15</v>
      </c>
      <c r="E88" t="s">
        <v>1</v>
      </c>
      <c r="F88" t="s">
        <v>345</v>
      </c>
      <c r="G88" t="s">
        <v>244</v>
      </c>
      <c r="H88" s="6">
        <v>277.06653499999999</v>
      </c>
      <c r="I88" s="6">
        <v>1.73517356</v>
      </c>
      <c r="J88" s="5" t="s">
        <v>50</v>
      </c>
      <c r="K88" s="29">
        <v>7907</v>
      </c>
      <c r="L88" s="29">
        <v>1002</v>
      </c>
      <c r="M88" s="29">
        <f t="shared" si="14"/>
        <v>12.672315669659795</v>
      </c>
      <c r="N88" s="29">
        <v>5.618500000000011E-2</v>
      </c>
      <c r="O88" s="29">
        <v>0.4552084455534614</v>
      </c>
      <c r="P88" s="29">
        <v>24.822987441318752</v>
      </c>
      <c r="Q88" s="29">
        <f t="shared" si="12"/>
        <v>0.89807418994763566</v>
      </c>
      <c r="R88" s="29">
        <v>0.72886143829073946</v>
      </c>
      <c r="S88" s="29">
        <f t="shared" si="13"/>
        <v>0.13098714336272077</v>
      </c>
      <c r="U88" s="29">
        <v>4.8516199999999996</v>
      </c>
      <c r="V88" s="29">
        <v>7</v>
      </c>
      <c r="W88" s="29">
        <f t="shared" si="15"/>
        <v>86.333333333333329</v>
      </c>
      <c r="X88" s="29">
        <f t="shared" si="16"/>
        <v>14</v>
      </c>
      <c r="Y88" s="29">
        <f t="shared" si="17"/>
        <v>100.33333333333333</v>
      </c>
      <c r="Z88" s="29">
        <v>165</v>
      </c>
      <c r="AA88" s="29" t="s">
        <v>2279</v>
      </c>
      <c r="AC88">
        <v>8536</v>
      </c>
      <c r="AD88">
        <v>343.07429999999999</v>
      </c>
      <c r="AE88">
        <v>24.880908000000002</v>
      </c>
      <c r="AF88">
        <v>85.35</v>
      </c>
      <c r="AG88">
        <v>197.33303699999999</v>
      </c>
      <c r="AH88">
        <v>19.733304</v>
      </c>
      <c r="AI88">
        <v>4.0127000000000003E-2</v>
      </c>
      <c r="AJ88">
        <v>2.9035999999999999E-2</v>
      </c>
      <c r="AK88">
        <v>0.72361399999999998</v>
      </c>
      <c r="AL88">
        <v>3.39E-2</v>
      </c>
      <c r="AM88">
        <v>1.7500000000000002E-2</v>
      </c>
      <c r="AN88">
        <v>16</v>
      </c>
      <c r="AO88">
        <v>4.6636999999999998E-2</v>
      </c>
      <c r="AP88">
        <v>2.7982279999999999</v>
      </c>
      <c r="AQ88">
        <v>2.9873479999999999</v>
      </c>
      <c r="AR88">
        <v>0.148475</v>
      </c>
      <c r="AS88">
        <v>0.13128600000000001</v>
      </c>
      <c r="AT88">
        <v>15.9375</v>
      </c>
      <c r="AU88">
        <v>7.5052760000000003</v>
      </c>
      <c r="AV88">
        <v>9.9399999999999992E-3</v>
      </c>
      <c r="AW88">
        <v>6.4989999999999996E-3</v>
      </c>
      <c r="AX88">
        <v>142.04754700000001</v>
      </c>
      <c r="AY88">
        <v>59.954968000000001</v>
      </c>
      <c r="AZ88">
        <v>400.14181600000001</v>
      </c>
      <c r="BA88">
        <v>190.218605</v>
      </c>
      <c r="BB88">
        <v>20.545052999999999</v>
      </c>
      <c r="BC88">
        <v>17.240114999999999</v>
      </c>
      <c r="BD88">
        <v>6.2920210000000001</v>
      </c>
      <c r="BE88">
        <v>0.94280900000000001</v>
      </c>
    </row>
    <row r="89" spans="1:61" x14ac:dyDescent="0.25">
      <c r="A89" t="s">
        <v>385</v>
      </c>
      <c r="B89" s="5">
        <v>4</v>
      </c>
      <c r="C89" t="s">
        <v>12</v>
      </c>
      <c r="D89">
        <v>5</v>
      </c>
      <c r="E89" t="s">
        <v>1</v>
      </c>
      <c r="F89" t="s">
        <v>345</v>
      </c>
      <c r="G89" t="s">
        <v>244</v>
      </c>
      <c r="H89" s="6">
        <v>277.06653499999999</v>
      </c>
      <c r="I89" s="6">
        <v>1.73517356</v>
      </c>
      <c r="J89" s="5" t="s">
        <v>51</v>
      </c>
      <c r="K89" s="29">
        <v>7812</v>
      </c>
      <c r="L89" s="29">
        <v>180</v>
      </c>
      <c r="M89" s="29">
        <f t="shared" si="14"/>
        <v>2.3041474654377883</v>
      </c>
      <c r="N89" s="29">
        <v>3.6820588235294535E-2</v>
      </c>
      <c r="O89" s="29">
        <v>0.11724664930489453</v>
      </c>
      <c r="P89" s="29">
        <v>26.939141893230474</v>
      </c>
      <c r="Q89" s="29">
        <f t="shared" si="12"/>
        <v>1.2180802619640865</v>
      </c>
      <c r="R89" s="29">
        <v>0.46829286771435763</v>
      </c>
      <c r="S89" s="29">
        <f t="shared" si="13"/>
        <v>0.3915557139391026</v>
      </c>
      <c r="T89" s="29">
        <v>1.0746598867113941</v>
      </c>
      <c r="U89" s="29">
        <v>4.8516199999999996</v>
      </c>
      <c r="V89" s="29">
        <v>7</v>
      </c>
      <c r="W89" s="29">
        <f t="shared" si="15"/>
        <v>86.333333333333329</v>
      </c>
      <c r="X89" s="29">
        <f t="shared" si="16"/>
        <v>14</v>
      </c>
      <c r="Y89" s="29">
        <f t="shared" si="17"/>
        <v>100.33333333333333</v>
      </c>
      <c r="Z89" s="29">
        <v>165</v>
      </c>
      <c r="AA89" s="29" t="s">
        <v>2279</v>
      </c>
      <c r="AC89">
        <v>8235</v>
      </c>
      <c r="AD89">
        <v>304.55115000000001</v>
      </c>
      <c r="AE89">
        <v>27.039793</v>
      </c>
      <c r="AF89">
        <v>82.34</v>
      </c>
      <c r="AG89">
        <v>241.835036</v>
      </c>
      <c r="AH89">
        <v>24.183503999999999</v>
      </c>
      <c r="AI89">
        <v>3.6928999999999997E-2</v>
      </c>
      <c r="AJ89">
        <v>1.7378999999999999E-2</v>
      </c>
      <c r="AK89">
        <v>0.47062300000000001</v>
      </c>
      <c r="AL89">
        <v>3.4500000000000003E-2</v>
      </c>
      <c r="AM89">
        <v>3.2500000000000001E-2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61" x14ac:dyDescent="0.25">
      <c r="A90" t="s">
        <v>385</v>
      </c>
      <c r="B90" s="5">
        <v>4</v>
      </c>
      <c r="C90" t="s">
        <v>4</v>
      </c>
      <c r="D90">
        <v>12</v>
      </c>
      <c r="E90" t="s">
        <v>1</v>
      </c>
      <c r="F90" t="s">
        <v>345</v>
      </c>
      <c r="G90" t="s">
        <v>244</v>
      </c>
      <c r="H90" s="6">
        <v>277.06653499999999</v>
      </c>
      <c r="I90" s="6">
        <v>1.73517356</v>
      </c>
      <c r="J90" s="5" t="s">
        <v>51</v>
      </c>
      <c r="K90" s="29">
        <v>8072</v>
      </c>
      <c r="L90" s="29">
        <v>311</v>
      </c>
      <c r="M90" s="29">
        <f t="shared" si="14"/>
        <v>3.8528245787908819</v>
      </c>
      <c r="N90" s="29">
        <v>5.0465425531917261E-2</v>
      </c>
      <c r="O90" s="29">
        <v>0.16207625050970714</v>
      </c>
      <c r="P90" s="29">
        <v>27.835733917326724</v>
      </c>
      <c r="Q90" s="29">
        <f t="shared" si="12"/>
        <v>2.1146722860603369</v>
      </c>
      <c r="R90" s="29">
        <v>0.52319301944448982</v>
      </c>
      <c r="S90" s="29">
        <f t="shared" si="13"/>
        <v>0.33665556220897042</v>
      </c>
      <c r="T90" s="29">
        <v>1.0730089216698431</v>
      </c>
      <c r="U90" s="29">
        <v>4.8516199999999996</v>
      </c>
      <c r="V90" s="29">
        <v>7</v>
      </c>
      <c r="W90" s="29">
        <f t="shared" si="15"/>
        <v>86.333333333333329</v>
      </c>
      <c r="X90" s="29">
        <f t="shared" si="16"/>
        <v>14</v>
      </c>
      <c r="Y90" s="29">
        <f t="shared" si="17"/>
        <v>100.33333333333333</v>
      </c>
      <c r="Z90" s="29">
        <v>165</v>
      </c>
      <c r="AA90" s="29" t="s">
        <v>2279</v>
      </c>
      <c r="AC90">
        <v>8467</v>
      </c>
      <c r="AD90">
        <v>304.55115000000001</v>
      </c>
      <c r="AE90">
        <v>27.801570000000002</v>
      </c>
      <c r="AF90">
        <v>84.66</v>
      </c>
      <c r="AG90">
        <v>233.21883399999999</v>
      </c>
      <c r="AH90">
        <v>23.321883</v>
      </c>
      <c r="AI90">
        <v>3.5913E-2</v>
      </c>
      <c r="AJ90">
        <v>1.8969E-2</v>
      </c>
      <c r="AK90">
        <v>0.52818699999999996</v>
      </c>
      <c r="AL90">
        <v>3.3274999999999999E-2</v>
      </c>
      <c r="AM90">
        <v>2.75E-2</v>
      </c>
      <c r="AN90">
        <v>4</v>
      </c>
      <c r="AO90">
        <v>1.3134E-2</v>
      </c>
      <c r="AP90">
        <v>0.788045</v>
      </c>
      <c r="AQ90">
        <v>0.69682299999999997</v>
      </c>
      <c r="AR90">
        <v>0.120031</v>
      </c>
      <c r="AS90">
        <v>0.15331600000000001</v>
      </c>
      <c r="AT90">
        <v>14.75</v>
      </c>
      <c r="AU90">
        <v>9.2870880000000007</v>
      </c>
      <c r="AV90">
        <v>8.7299999999999999E-3</v>
      </c>
      <c r="AW90">
        <v>6.2659999999999999E-3</v>
      </c>
      <c r="AX90">
        <v>190.630641</v>
      </c>
      <c r="AY90">
        <v>92.022932999999995</v>
      </c>
      <c r="AZ90">
        <v>549.44472299999995</v>
      </c>
      <c r="BA90">
        <v>287.22155600000002</v>
      </c>
      <c r="BB90">
        <v>86.257132999999996</v>
      </c>
      <c r="BC90">
        <v>66.375140999999999</v>
      </c>
      <c r="BD90">
        <v>6.4471990000000003</v>
      </c>
      <c r="BE90">
        <v>0.47140500000000002</v>
      </c>
    </row>
    <row r="91" spans="1:61" x14ac:dyDescent="0.25">
      <c r="A91" t="s">
        <v>385</v>
      </c>
      <c r="B91" s="5">
        <v>4</v>
      </c>
      <c r="C91" t="s">
        <v>5</v>
      </c>
      <c r="D91">
        <v>14</v>
      </c>
      <c r="E91" t="s">
        <v>1</v>
      </c>
      <c r="F91" t="s">
        <v>345</v>
      </c>
      <c r="G91" t="s">
        <v>244</v>
      </c>
      <c r="H91" s="6">
        <v>277.06653499999999</v>
      </c>
      <c r="I91" s="6">
        <v>1.73517356</v>
      </c>
      <c r="J91" s="5" t="s">
        <v>51</v>
      </c>
      <c r="K91" s="29">
        <v>19499</v>
      </c>
      <c r="L91" s="29">
        <v>780</v>
      </c>
      <c r="M91" s="29">
        <f t="shared" si="14"/>
        <v>4.0002051387250628</v>
      </c>
      <c r="N91" s="29">
        <v>2.6445642201834461E-2</v>
      </c>
      <c r="O91" s="29">
        <v>0.37587896394804426</v>
      </c>
      <c r="P91" s="29">
        <v>67.240953376357012</v>
      </c>
      <c r="Q91" s="29">
        <f t="shared" si="12"/>
        <v>41.519891745090625</v>
      </c>
      <c r="R91" s="29">
        <v>0.60079535862782585</v>
      </c>
      <c r="S91" s="29">
        <f t="shared" si="13"/>
        <v>0.25905322302563438</v>
      </c>
      <c r="T91" s="29">
        <v>0.99487846607991315</v>
      </c>
      <c r="U91" s="29">
        <v>4.8516199999999996</v>
      </c>
      <c r="V91" s="29">
        <v>7</v>
      </c>
      <c r="W91" s="29">
        <f t="shared" si="15"/>
        <v>86.333333333333329</v>
      </c>
      <c r="X91" s="29">
        <f t="shared" si="16"/>
        <v>14</v>
      </c>
      <c r="Y91" s="29">
        <f t="shared" si="17"/>
        <v>100.33333333333333</v>
      </c>
      <c r="Z91" s="29">
        <v>165</v>
      </c>
      <c r="AA91" s="29" t="s">
        <v>2279</v>
      </c>
      <c r="AC91">
        <v>20297</v>
      </c>
      <c r="AD91">
        <v>304.55115000000001</v>
      </c>
      <c r="AE91">
        <v>66.645618999999996</v>
      </c>
      <c r="AF91">
        <v>202.96</v>
      </c>
      <c r="AG91">
        <v>880.18215099999998</v>
      </c>
      <c r="AH91">
        <v>88.018214999999998</v>
      </c>
      <c r="AI91">
        <v>1.4982000000000001E-2</v>
      </c>
      <c r="AJ91">
        <v>9.2549999999999993E-3</v>
      </c>
      <c r="AK91">
        <v>0.61774300000000004</v>
      </c>
      <c r="AL91">
        <v>1.3162999999999999E-2</v>
      </c>
      <c r="AM91">
        <v>1.2500000000000001E-2</v>
      </c>
      <c r="AN91">
        <v>11</v>
      </c>
      <c r="AO91">
        <v>3.6118999999999998E-2</v>
      </c>
      <c r="AP91">
        <v>2.1671239999999998</v>
      </c>
      <c r="AQ91">
        <v>2.0052219999999998</v>
      </c>
      <c r="AR91">
        <v>0.20971600000000001</v>
      </c>
      <c r="AS91">
        <v>7.9613000000000003E-2</v>
      </c>
      <c r="AT91">
        <v>37</v>
      </c>
      <c r="AU91">
        <v>10.285913000000001</v>
      </c>
      <c r="AV91">
        <v>5.8250000000000003E-3</v>
      </c>
      <c r="AW91">
        <v>2.8110000000000001E-3</v>
      </c>
      <c r="AX91">
        <v>178.240002</v>
      </c>
      <c r="AY91">
        <v>25.437930000000001</v>
      </c>
      <c r="AZ91">
        <v>491.30512700000003</v>
      </c>
      <c r="BA91">
        <v>214.89796899999999</v>
      </c>
      <c r="BB91">
        <v>12.16863</v>
      </c>
      <c r="BC91">
        <v>16.632209</v>
      </c>
      <c r="BD91">
        <v>6.7629330000000003</v>
      </c>
      <c r="BE91">
        <v>2.3392780000000002</v>
      </c>
    </row>
    <row r="92" spans="1:61" x14ac:dyDescent="0.25">
      <c r="A92" t="s">
        <v>385</v>
      </c>
      <c r="B92" s="5">
        <v>4</v>
      </c>
      <c r="C92" t="s">
        <v>28</v>
      </c>
      <c r="D92">
        <v>15</v>
      </c>
      <c r="E92" t="s">
        <v>1</v>
      </c>
      <c r="F92" t="s">
        <v>345</v>
      </c>
      <c r="G92" t="s">
        <v>244</v>
      </c>
      <c r="H92" s="6">
        <v>277.06653499999999</v>
      </c>
      <c r="I92" s="6">
        <v>1.73517356</v>
      </c>
      <c r="J92" s="5" t="s">
        <v>51</v>
      </c>
      <c r="K92" s="29">
        <v>6689</v>
      </c>
      <c r="L92" s="29">
        <v>431</v>
      </c>
      <c r="M92" s="29">
        <f t="shared" si="14"/>
        <v>6.4434145612199138</v>
      </c>
      <c r="N92" s="29">
        <v>4.4185333333335707E-2</v>
      </c>
      <c r="O92" s="29">
        <v>0.25863231464314973</v>
      </c>
      <c r="P92" s="29">
        <v>23.066554035307046</v>
      </c>
      <c r="Q92" s="29">
        <f t="shared" si="12"/>
        <v>2.6545075959593412</v>
      </c>
      <c r="R92" s="29">
        <v>0.67946341945981992</v>
      </c>
      <c r="S92" s="29">
        <f t="shared" si="13"/>
        <v>0.18038516219364031</v>
      </c>
      <c r="T92" s="29">
        <v>0.79689054468338727</v>
      </c>
      <c r="U92" s="29">
        <v>4.8516199999999996</v>
      </c>
      <c r="V92" s="29">
        <v>7</v>
      </c>
      <c r="W92" s="29">
        <f t="shared" si="15"/>
        <v>86.333333333333329</v>
      </c>
      <c r="X92" s="29">
        <f t="shared" si="16"/>
        <v>14</v>
      </c>
      <c r="Y92" s="29">
        <f t="shared" si="17"/>
        <v>100.33333333333333</v>
      </c>
      <c r="Z92" s="29">
        <v>165</v>
      </c>
      <c r="AA92" s="29" t="s">
        <v>2279</v>
      </c>
      <c r="AC92">
        <v>7047</v>
      </c>
      <c r="AD92">
        <v>304.55115000000001</v>
      </c>
      <c r="AE92">
        <v>23.13897</v>
      </c>
      <c r="AF92">
        <v>70.459999999999994</v>
      </c>
      <c r="AG92">
        <v>165.14432600000001</v>
      </c>
      <c r="AH92">
        <v>16.514433</v>
      </c>
      <c r="AI92">
        <v>4.3151000000000002E-2</v>
      </c>
      <c r="AJ92">
        <v>2.9413000000000002E-2</v>
      </c>
      <c r="AK92">
        <v>0.68162900000000004</v>
      </c>
      <c r="AL92">
        <v>3.7574999999999997E-2</v>
      </c>
      <c r="AM92">
        <v>3.7499999999999999E-2</v>
      </c>
      <c r="AN92">
        <v>6</v>
      </c>
      <c r="AO92">
        <v>1.9701E-2</v>
      </c>
      <c r="AP92">
        <v>1.182067</v>
      </c>
      <c r="AQ92">
        <v>0.908188</v>
      </c>
      <c r="AR92">
        <v>7.4354000000000003E-2</v>
      </c>
      <c r="AS92">
        <v>7.1247000000000005E-2</v>
      </c>
      <c r="AT92">
        <v>10.666667</v>
      </c>
      <c r="AU92">
        <v>4.3665390000000004</v>
      </c>
      <c r="AV92">
        <v>7.6920000000000001E-3</v>
      </c>
      <c r="AW92">
        <v>5.8180000000000003E-3</v>
      </c>
      <c r="AX92">
        <v>176.38118800000001</v>
      </c>
      <c r="AY92">
        <v>66.770223999999999</v>
      </c>
      <c r="AZ92">
        <v>509.80132400000002</v>
      </c>
      <c r="BA92">
        <v>197.84096700000001</v>
      </c>
      <c r="BB92">
        <v>37.138215000000002</v>
      </c>
      <c r="BC92">
        <v>53.323664999999998</v>
      </c>
      <c r="BD92">
        <v>5.8725569999999996</v>
      </c>
      <c r="BE92">
        <v>1.4142140000000001</v>
      </c>
    </row>
    <row r="93" spans="1:61" x14ac:dyDescent="0.25">
      <c r="A93" t="s">
        <v>385</v>
      </c>
      <c r="B93" s="5">
        <v>4</v>
      </c>
      <c r="C93" t="s">
        <v>34</v>
      </c>
      <c r="D93">
        <v>15</v>
      </c>
      <c r="E93" t="s">
        <v>7</v>
      </c>
      <c r="F93" t="s">
        <v>345</v>
      </c>
      <c r="G93" t="s">
        <v>244</v>
      </c>
      <c r="H93" s="6">
        <v>277.06653499999999</v>
      </c>
      <c r="I93" s="6">
        <v>1.73517356</v>
      </c>
      <c r="J93" s="5" t="s">
        <v>51</v>
      </c>
      <c r="K93" s="29">
        <v>7744</v>
      </c>
      <c r="L93" s="29">
        <v>655</v>
      </c>
      <c r="M93" s="29">
        <f t="shared" si="14"/>
        <v>8.4581611570247937</v>
      </c>
      <c r="N93" s="29">
        <v>5.2568817204299512E-2</v>
      </c>
      <c r="O93" s="29">
        <v>0.32070407015750563</v>
      </c>
      <c r="P93" s="29">
        <v>26.704648594620686</v>
      </c>
      <c r="Q93" s="29">
        <f t="shared" si="12"/>
        <v>0.9835869633542984</v>
      </c>
      <c r="R93" s="29">
        <v>0.71354234551437401</v>
      </c>
      <c r="S93" s="29">
        <f t="shared" si="13"/>
        <v>0.14630623613908622</v>
      </c>
      <c r="T93" s="29">
        <v>0.79299806161886022</v>
      </c>
      <c r="U93" s="29">
        <v>4.8516199999999996</v>
      </c>
      <c r="V93" s="29">
        <v>7</v>
      </c>
      <c r="W93" s="29">
        <f t="shared" si="15"/>
        <v>86.333333333333329</v>
      </c>
      <c r="X93" s="29">
        <f t="shared" si="16"/>
        <v>14</v>
      </c>
      <c r="Y93" s="29">
        <f t="shared" si="17"/>
        <v>100.33333333333333</v>
      </c>
      <c r="Z93" s="29">
        <v>165</v>
      </c>
      <c r="AA93" s="29" t="s">
        <v>2279</v>
      </c>
      <c r="AC93">
        <v>8216</v>
      </c>
      <c r="AD93">
        <v>304.55115000000001</v>
      </c>
      <c r="AE93">
        <v>26.977405999999998</v>
      </c>
      <c r="AF93">
        <v>82.15</v>
      </c>
      <c r="AG93">
        <v>203.012629</v>
      </c>
      <c r="AH93">
        <v>20.301262999999999</v>
      </c>
      <c r="AI93">
        <v>3.7004000000000002E-2</v>
      </c>
      <c r="AJ93">
        <v>2.6606999999999999E-2</v>
      </c>
      <c r="AK93">
        <v>0.71903600000000001</v>
      </c>
      <c r="AL93">
        <v>3.1300000000000001E-2</v>
      </c>
      <c r="AM93">
        <v>2.75E-2</v>
      </c>
      <c r="AN93">
        <v>10</v>
      </c>
      <c r="AO93">
        <v>3.2835000000000003E-2</v>
      </c>
      <c r="AP93">
        <v>1.9701120000000001</v>
      </c>
      <c r="AQ93">
        <v>2.3369040000000001</v>
      </c>
      <c r="AR93">
        <v>0.17923700000000001</v>
      </c>
      <c r="AS93">
        <v>0.104369</v>
      </c>
      <c r="AT93">
        <v>19.2</v>
      </c>
      <c r="AU93">
        <v>8.270429</v>
      </c>
      <c r="AV93">
        <v>9.8480000000000009E-3</v>
      </c>
      <c r="AW93">
        <v>6.1549999999999999E-3</v>
      </c>
      <c r="AX93">
        <v>112.74776</v>
      </c>
      <c r="AY93">
        <v>27.750713999999999</v>
      </c>
      <c r="AZ93">
        <v>392.209881</v>
      </c>
      <c r="BA93">
        <v>205.09506200000001</v>
      </c>
      <c r="BB93">
        <v>32.844000000000001</v>
      </c>
      <c r="BC93">
        <v>36.295713999999997</v>
      </c>
      <c r="BD93">
        <v>6.3551460000000004</v>
      </c>
      <c r="BE93">
        <v>1.374369</v>
      </c>
    </row>
    <row r="94" spans="1:61" x14ac:dyDescent="0.25">
      <c r="A94" t="s">
        <v>386</v>
      </c>
      <c r="B94" s="5">
        <v>4</v>
      </c>
      <c r="C94" t="s">
        <v>8</v>
      </c>
      <c r="D94">
        <v>1</v>
      </c>
      <c r="E94" t="s">
        <v>1</v>
      </c>
      <c r="F94" t="s">
        <v>345</v>
      </c>
      <c r="G94" t="s">
        <v>244</v>
      </c>
      <c r="H94" s="6">
        <v>277.06653499999999</v>
      </c>
      <c r="I94" s="6">
        <v>1.73517356</v>
      </c>
      <c r="J94" s="5" t="s">
        <v>51</v>
      </c>
      <c r="K94" s="29">
        <v>7122</v>
      </c>
      <c r="L94" s="29">
        <v>847</v>
      </c>
      <c r="M94" s="29">
        <f t="shared" si="14"/>
        <v>11.892726762145465</v>
      </c>
      <c r="N94" s="29">
        <v>6.010535714285762E-2</v>
      </c>
      <c r="O94" s="29">
        <v>0.40381469548087645</v>
      </c>
      <c r="P94" s="29">
        <v>25.678288046560731</v>
      </c>
      <c r="Q94" s="29">
        <f t="shared" si="12"/>
        <v>4.2773584705656731E-2</v>
      </c>
      <c r="R94" s="29">
        <v>0.66237841845326406</v>
      </c>
      <c r="S94" s="29">
        <f t="shared" si="13"/>
        <v>0.19747016320019617</v>
      </c>
      <c r="U94" s="29">
        <v>4.8516199999999996</v>
      </c>
      <c r="V94" s="29">
        <v>7</v>
      </c>
      <c r="W94" s="29">
        <f t="shared" si="15"/>
        <v>86.333333333333329</v>
      </c>
      <c r="X94" s="29">
        <f t="shared" si="16"/>
        <v>14</v>
      </c>
      <c r="Y94" s="29">
        <f t="shared" si="17"/>
        <v>100.33333333333333</v>
      </c>
      <c r="Z94" s="29">
        <v>165</v>
      </c>
      <c r="AA94" s="29" t="s">
        <v>2279</v>
      </c>
      <c r="AC94">
        <v>8364</v>
      </c>
      <c r="AD94">
        <v>328.62932499999999</v>
      </c>
      <c r="AE94">
        <v>25.451167999999999</v>
      </c>
      <c r="AF94">
        <v>83.63</v>
      </c>
      <c r="AG94">
        <v>195.86718200000001</v>
      </c>
      <c r="AH94">
        <v>19.586718000000001</v>
      </c>
      <c r="AI94">
        <v>3.9280000000000002E-2</v>
      </c>
      <c r="AJ94">
        <v>2.5557E-2</v>
      </c>
      <c r="AK94">
        <v>0.65064</v>
      </c>
      <c r="AL94">
        <v>3.5725E-2</v>
      </c>
      <c r="AM94">
        <v>3.2500000000000001E-2</v>
      </c>
      <c r="AN94">
        <v>18</v>
      </c>
      <c r="AO94">
        <v>5.4773000000000002E-2</v>
      </c>
      <c r="AP94">
        <v>3.2863769999999999</v>
      </c>
      <c r="AQ94">
        <v>4.9976089999999997</v>
      </c>
      <c r="AR94">
        <v>0.24293100000000001</v>
      </c>
      <c r="AS94">
        <v>0.20146600000000001</v>
      </c>
      <c r="AT94">
        <v>23.222221999999999</v>
      </c>
      <c r="AU94">
        <v>13.282254999999999</v>
      </c>
      <c r="AV94">
        <v>1.0932000000000001E-2</v>
      </c>
      <c r="AW94">
        <v>7.4409999999999997E-3</v>
      </c>
      <c r="AX94">
        <v>123.07534200000001</v>
      </c>
      <c r="AY94">
        <v>47.812474000000002</v>
      </c>
      <c r="AZ94">
        <v>484.96531700000003</v>
      </c>
      <c r="BA94">
        <v>277.58554199999998</v>
      </c>
      <c r="BB94">
        <v>12.480843</v>
      </c>
      <c r="BC94">
        <v>18.440158</v>
      </c>
      <c r="BD94">
        <v>7.4646730000000003</v>
      </c>
      <c r="BE94">
        <v>3.464102</v>
      </c>
    </row>
    <row r="95" spans="1:61" x14ac:dyDescent="0.25">
      <c r="A95" t="s">
        <v>474</v>
      </c>
      <c r="B95" s="5">
        <v>5</v>
      </c>
      <c r="C95" t="s">
        <v>21</v>
      </c>
      <c r="D95" s="5">
        <v>7</v>
      </c>
      <c r="E95" s="5" t="s">
        <v>1</v>
      </c>
      <c r="F95" s="2" t="s">
        <v>335</v>
      </c>
      <c r="G95" s="8" t="s">
        <v>244</v>
      </c>
      <c r="H95" s="7">
        <v>93.295585900000006</v>
      </c>
      <c r="I95" s="7">
        <v>6.8168439999999997E-2</v>
      </c>
      <c r="J95" s="5" t="s">
        <v>50</v>
      </c>
      <c r="K95" s="29">
        <v>9694</v>
      </c>
      <c r="L95" s="29">
        <v>2201</v>
      </c>
      <c r="M95" s="29">
        <f t="shared" si="14"/>
        <v>22.704765834536829</v>
      </c>
      <c r="N95" s="29">
        <v>4.6866346153847001E-2</v>
      </c>
      <c r="O95" s="29">
        <v>1.170201202840756</v>
      </c>
      <c r="P95" s="29">
        <v>62.329288243616972</v>
      </c>
      <c r="Q95" s="29">
        <f t="shared" si="12"/>
        <v>36.608226612350585</v>
      </c>
      <c r="R95" s="29">
        <v>2.3834761221837715</v>
      </c>
      <c r="S95" s="29">
        <f t="shared" si="13"/>
        <v>1.5236275405303112</v>
      </c>
      <c r="U95" s="29">
        <v>5.1039700000000003</v>
      </c>
      <c r="V95" s="5">
        <v>8</v>
      </c>
      <c r="W95" s="5">
        <f>AVERAGE(33,84,45)</f>
        <v>54</v>
      </c>
      <c r="X95" s="5">
        <f>AVERAGE(10,14,44)</f>
        <v>22.666666666666668</v>
      </c>
      <c r="Y95" s="5">
        <f>AVERAGE(43,98,89)</f>
        <v>76.666666666666671</v>
      </c>
      <c r="Z95" s="29">
        <v>156.5</v>
      </c>
      <c r="AA95" s="2" t="s">
        <v>2280</v>
      </c>
      <c r="AC95">
        <v>17990</v>
      </c>
      <c r="AD95">
        <v>304.64895000000001</v>
      </c>
      <c r="AE95">
        <v>59.051574000000002</v>
      </c>
      <c r="AF95">
        <v>179.61</v>
      </c>
      <c r="AG95">
        <v>791.09453199999996</v>
      </c>
      <c r="AH95">
        <v>79.109453000000002</v>
      </c>
      <c r="AI95">
        <v>1.6924999999999999E-2</v>
      </c>
      <c r="AJ95">
        <v>4.2317E-2</v>
      </c>
      <c r="AK95">
        <v>2.5003120000000001</v>
      </c>
      <c r="AL95">
        <v>9.9500000000000005E-3</v>
      </c>
      <c r="AM95">
        <v>7.4999999999999997E-3</v>
      </c>
      <c r="AN95">
        <v>31</v>
      </c>
      <c r="AO95">
        <v>0.101756</v>
      </c>
      <c r="AP95">
        <v>6.1053879999999996</v>
      </c>
      <c r="AQ95">
        <v>23.179544</v>
      </c>
      <c r="AR95">
        <v>0.72044200000000003</v>
      </c>
      <c r="AS95">
        <v>0.55703199999999997</v>
      </c>
      <c r="AT95">
        <v>134.51612900000001</v>
      </c>
      <c r="AU95">
        <v>105.784646</v>
      </c>
      <c r="AV95">
        <v>5.3959999999999998E-3</v>
      </c>
      <c r="AW95">
        <v>2.7920000000000002E-3</v>
      </c>
      <c r="AX95">
        <v>181.49301600000001</v>
      </c>
      <c r="AY95">
        <v>37.358505000000001</v>
      </c>
      <c r="AZ95">
        <v>685.30200600000001</v>
      </c>
      <c r="BA95">
        <v>386.628331</v>
      </c>
      <c r="BB95">
        <v>4.6333279999999997</v>
      </c>
      <c r="BC95">
        <v>15.801489</v>
      </c>
      <c r="BD95">
        <v>29.487562</v>
      </c>
      <c r="BE95">
        <v>6.0667580000000001</v>
      </c>
    </row>
    <row r="96" spans="1:61" x14ac:dyDescent="0.25">
      <c r="A96" t="s">
        <v>474</v>
      </c>
      <c r="B96" s="5">
        <v>5</v>
      </c>
      <c r="C96" t="s">
        <v>13</v>
      </c>
      <c r="D96" s="5">
        <v>11</v>
      </c>
      <c r="E96" s="5" t="s">
        <v>1</v>
      </c>
      <c r="F96" s="2" t="s">
        <v>335</v>
      </c>
      <c r="G96" s="8" t="s">
        <v>244</v>
      </c>
      <c r="H96" s="7">
        <v>93.295585900000006</v>
      </c>
      <c r="I96" s="7">
        <v>6.8168439999999997E-2</v>
      </c>
      <c r="J96" s="5" t="s">
        <v>52</v>
      </c>
      <c r="K96" s="29">
        <v>5468</v>
      </c>
      <c r="L96" s="29">
        <v>449</v>
      </c>
      <c r="M96" s="29">
        <f t="shared" si="14"/>
        <v>8.2114118507681049</v>
      </c>
      <c r="N96" s="29">
        <v>7.5252499999998376E-2</v>
      </c>
      <c r="O96" s="29">
        <v>0.32148384693427362</v>
      </c>
      <c r="P96" s="29">
        <v>35.157473500732166</v>
      </c>
      <c r="Q96" s="29">
        <f t="shared" si="12"/>
        <v>9.436411869465779</v>
      </c>
      <c r="R96" s="29">
        <v>0.85036825799960347</v>
      </c>
      <c r="S96" s="29">
        <f t="shared" si="13"/>
        <v>9.4803236538567592E-3</v>
      </c>
      <c r="U96" s="29">
        <v>5.1039700000000003</v>
      </c>
      <c r="V96" s="5">
        <v>8</v>
      </c>
      <c r="W96" s="5">
        <f>AVERAGE(33,84,45)</f>
        <v>54</v>
      </c>
      <c r="X96" s="5">
        <f>AVERAGE(10,14,44)</f>
        <v>22.666666666666668</v>
      </c>
      <c r="Y96" s="5">
        <f>AVERAGE(43,98,89)</f>
        <v>76.666666666666671</v>
      </c>
      <c r="Z96" s="29">
        <v>156.5</v>
      </c>
      <c r="AA96" s="2" t="s">
        <v>2280</v>
      </c>
      <c r="AC96">
        <v>10269</v>
      </c>
      <c r="AD96">
        <v>304.64895000000001</v>
      </c>
      <c r="AE96">
        <v>33.707649000000004</v>
      </c>
      <c r="AF96">
        <v>102.68</v>
      </c>
      <c r="AG96">
        <v>320.799373</v>
      </c>
      <c r="AH96">
        <v>32.079937000000001</v>
      </c>
      <c r="AI96">
        <v>2.9661E-2</v>
      </c>
      <c r="AJ96">
        <v>2.6578000000000001E-2</v>
      </c>
      <c r="AK96">
        <v>0.89606200000000003</v>
      </c>
      <c r="AL96">
        <v>2.1925E-2</v>
      </c>
      <c r="AM96">
        <v>1.7500000000000002E-2</v>
      </c>
      <c r="AN96">
        <v>20</v>
      </c>
      <c r="AO96">
        <v>6.5648999999999999E-2</v>
      </c>
      <c r="AP96">
        <v>3.9389599999999998</v>
      </c>
      <c r="AQ96">
        <v>9.8451649999999997</v>
      </c>
      <c r="AR96">
        <v>0.637656</v>
      </c>
      <c r="AS96">
        <v>0.42930299999999999</v>
      </c>
      <c r="AT96">
        <v>50.55</v>
      </c>
      <c r="AU96">
        <v>29.256533000000001</v>
      </c>
      <c r="AV96">
        <v>1.2869E-2</v>
      </c>
      <c r="AW96">
        <v>5.0629999999999998E-3</v>
      </c>
      <c r="AX96">
        <v>81.999574999999993</v>
      </c>
      <c r="AY96">
        <v>12.098964</v>
      </c>
      <c r="AZ96">
        <v>332.14608600000003</v>
      </c>
      <c r="BA96">
        <v>170.708517</v>
      </c>
      <c r="BB96">
        <v>14.121238</v>
      </c>
      <c r="BC96">
        <v>39.116160000000001</v>
      </c>
      <c r="BD96">
        <v>7.2854619999999999</v>
      </c>
      <c r="BE96">
        <v>3.3499590000000001</v>
      </c>
    </row>
    <row r="97" spans="1:61" x14ac:dyDescent="0.25">
      <c r="A97" t="s">
        <v>475</v>
      </c>
      <c r="B97" s="5">
        <v>5</v>
      </c>
      <c r="C97" t="s">
        <v>8</v>
      </c>
      <c r="D97" s="5">
        <v>1</v>
      </c>
      <c r="E97" s="5" t="s">
        <v>1</v>
      </c>
      <c r="F97" s="2" t="s">
        <v>335</v>
      </c>
      <c r="G97" s="8" t="s">
        <v>244</v>
      </c>
      <c r="H97" s="7">
        <v>93.295585900000006</v>
      </c>
      <c r="I97" s="7">
        <v>6.8168439999999997E-2</v>
      </c>
      <c r="J97" s="5" t="s">
        <v>52</v>
      </c>
      <c r="K97" s="29">
        <v>5523</v>
      </c>
      <c r="L97" s="29">
        <v>501</v>
      </c>
      <c r="M97" s="29">
        <f t="shared" si="14"/>
        <v>9.0711569799022271</v>
      </c>
      <c r="N97" s="29">
        <v>9.545243902438931E-2</v>
      </c>
      <c r="O97" s="29">
        <v>0.29208585022092509</v>
      </c>
      <c r="P97" s="29">
        <v>39.346101238296811</v>
      </c>
      <c r="Q97" s="29">
        <f t="shared" si="12"/>
        <v>13.625039607030423</v>
      </c>
      <c r="R97" s="29">
        <v>1.3889752518517762</v>
      </c>
      <c r="S97" s="29">
        <f t="shared" si="13"/>
        <v>0.52912667019831594</v>
      </c>
      <c r="U97" s="29">
        <v>5.1039700000000003</v>
      </c>
      <c r="V97" s="5">
        <v>8</v>
      </c>
      <c r="W97" s="5">
        <f t="shared" ref="W97:W119" si="18">AVERAGE(33,84,45)</f>
        <v>54</v>
      </c>
      <c r="X97" s="5">
        <f t="shared" ref="X97:X119" si="19">AVERAGE(10,14,44)</f>
        <v>22.666666666666668</v>
      </c>
      <c r="Y97" s="5">
        <f t="shared" ref="Y97:Y119" si="20">AVERAGE(43,98,89)</f>
        <v>76.666666666666671</v>
      </c>
      <c r="Z97" s="29">
        <v>156.5</v>
      </c>
      <c r="AA97" s="2" t="s">
        <v>2280</v>
      </c>
      <c r="AC97">
        <v>11659</v>
      </c>
      <c r="AD97">
        <v>302.86672499999997</v>
      </c>
      <c r="AE97">
        <v>38.495480000000001</v>
      </c>
      <c r="AF97">
        <v>116.51</v>
      </c>
      <c r="AG97">
        <v>433.09609799999998</v>
      </c>
      <c r="AH97">
        <v>43.309609999999999</v>
      </c>
      <c r="AI97">
        <v>2.5975000000000002E-2</v>
      </c>
      <c r="AJ97">
        <v>3.7275000000000003E-2</v>
      </c>
      <c r="AK97">
        <v>1.4350229999999999</v>
      </c>
      <c r="AL97">
        <v>1.6924999999999999E-2</v>
      </c>
      <c r="AM97">
        <v>1.2500000000000001E-2</v>
      </c>
      <c r="AN97">
        <v>31</v>
      </c>
      <c r="AO97">
        <v>0.102355</v>
      </c>
      <c r="AP97">
        <v>6.1413149999999996</v>
      </c>
      <c r="AQ97">
        <v>24.882065000000001</v>
      </c>
      <c r="AR97">
        <v>1.127327</v>
      </c>
      <c r="AS97">
        <v>0.76421600000000001</v>
      </c>
      <c r="AT97">
        <v>93.580645000000004</v>
      </c>
      <c r="AU97">
        <v>60.924967000000002</v>
      </c>
      <c r="AV97">
        <v>1.2177E-2</v>
      </c>
      <c r="AW97">
        <v>4.117E-3</v>
      </c>
      <c r="AX97">
        <v>84.247761999999994</v>
      </c>
      <c r="AY97">
        <v>9.1738739999999996</v>
      </c>
      <c r="AZ97">
        <v>328.59263600000003</v>
      </c>
      <c r="BA97">
        <v>151.38257400000001</v>
      </c>
      <c r="BB97">
        <v>7.7085239999999997</v>
      </c>
      <c r="BC97">
        <v>30.730433999999999</v>
      </c>
      <c r="BD97">
        <v>10.717676000000001</v>
      </c>
      <c r="BE97">
        <v>5.3359370000000004</v>
      </c>
    </row>
    <row r="98" spans="1:61" x14ac:dyDescent="0.25">
      <c r="A98" t="s">
        <v>475</v>
      </c>
      <c r="B98" s="5">
        <v>5</v>
      </c>
      <c r="C98" t="s">
        <v>0</v>
      </c>
      <c r="D98" s="5">
        <v>10</v>
      </c>
      <c r="E98" s="5" t="s">
        <v>1</v>
      </c>
      <c r="F98" s="2" t="s">
        <v>335</v>
      </c>
      <c r="G98" s="8" t="s">
        <v>244</v>
      </c>
      <c r="H98" s="7">
        <v>93.295585900000006</v>
      </c>
      <c r="I98" s="7">
        <v>6.8168439999999997E-2</v>
      </c>
      <c r="J98" s="5" t="s">
        <v>50</v>
      </c>
      <c r="K98" s="29">
        <v>4249</v>
      </c>
      <c r="L98" s="29">
        <v>6</v>
      </c>
      <c r="M98" s="29">
        <f t="shared" si="14"/>
        <v>0.14120969639915276</v>
      </c>
      <c r="N98" s="29">
        <v>5.2549999999996544E-2</v>
      </c>
      <c r="O98" s="29">
        <v>7.1240451273396361E-3</v>
      </c>
      <c r="P98" s="29">
        <v>30.270067746066111</v>
      </c>
      <c r="Q98" s="29">
        <f t="shared" si="12"/>
        <v>4.5490061147997238</v>
      </c>
      <c r="R98" s="29">
        <v>0.41094653493924882</v>
      </c>
      <c r="S98" s="29">
        <f t="shared" si="13"/>
        <v>0.44890204671421141</v>
      </c>
      <c r="U98" s="29">
        <v>5.1039700000000003</v>
      </c>
      <c r="V98" s="5">
        <v>8</v>
      </c>
      <c r="W98" s="5">
        <f t="shared" si="18"/>
        <v>54</v>
      </c>
      <c r="X98" s="5">
        <f t="shared" si="19"/>
        <v>22.666666666666668</v>
      </c>
      <c r="Y98" s="5">
        <f t="shared" si="20"/>
        <v>76.666666666666671</v>
      </c>
      <c r="Z98" s="29">
        <v>156.5</v>
      </c>
      <c r="AA98" s="2" t="s">
        <v>2280</v>
      </c>
      <c r="AC98">
        <v>9146</v>
      </c>
      <c r="AD98">
        <v>302.86672499999997</v>
      </c>
      <c r="AE98">
        <v>30.198101000000001</v>
      </c>
      <c r="AF98">
        <v>91.45</v>
      </c>
      <c r="AG98">
        <v>315.49023399999999</v>
      </c>
      <c r="AH98">
        <v>31.549022999999998</v>
      </c>
      <c r="AI98">
        <v>3.3110000000000001E-2</v>
      </c>
      <c r="AJ98">
        <v>1.3537E-2</v>
      </c>
      <c r="AK98">
        <v>0.408862</v>
      </c>
      <c r="AL98">
        <v>3.0800000000000001E-2</v>
      </c>
      <c r="AM98">
        <v>2.75E-2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61" x14ac:dyDescent="0.25">
      <c r="A99" t="s">
        <v>475</v>
      </c>
      <c r="B99" s="5">
        <v>5</v>
      </c>
      <c r="C99" t="s">
        <v>5</v>
      </c>
      <c r="D99" s="5">
        <v>14</v>
      </c>
      <c r="E99" s="5" t="s">
        <v>1</v>
      </c>
      <c r="F99" s="2" t="s">
        <v>335</v>
      </c>
      <c r="G99" s="8" t="s">
        <v>244</v>
      </c>
      <c r="H99" s="7">
        <v>93.295585900000006</v>
      </c>
      <c r="I99" s="7">
        <v>6.8168439999999997E-2</v>
      </c>
      <c r="J99" s="5" t="s">
        <v>52</v>
      </c>
      <c r="K99" s="29">
        <v>6016</v>
      </c>
      <c r="L99" s="29">
        <v>719</v>
      </c>
      <c r="M99" s="29">
        <f t="shared" si="14"/>
        <v>11.951462765957446</v>
      </c>
      <c r="N99" s="29">
        <v>5.8922590361447778E-2</v>
      </c>
      <c r="O99" s="29">
        <v>0.59129574556918973</v>
      </c>
      <c r="P99" s="29">
        <v>42.858255486075251</v>
      </c>
      <c r="Q99" s="29">
        <f t="shared" si="12"/>
        <v>17.137193854808864</v>
      </c>
      <c r="R99" s="29">
        <v>2.7801173667508574</v>
      </c>
      <c r="S99" s="29">
        <f t="shared" si="13"/>
        <v>1.9202687850973972</v>
      </c>
      <c r="U99" s="29">
        <v>5.1039700000000003</v>
      </c>
      <c r="V99" s="5">
        <v>8</v>
      </c>
      <c r="W99" s="5">
        <f t="shared" si="18"/>
        <v>54</v>
      </c>
      <c r="X99" s="5">
        <f t="shared" si="19"/>
        <v>22.666666666666668</v>
      </c>
      <c r="Y99" s="5">
        <f t="shared" si="20"/>
        <v>76.666666666666671</v>
      </c>
      <c r="Z99" s="29">
        <v>156.5</v>
      </c>
      <c r="AA99" s="2" t="s">
        <v>2280</v>
      </c>
      <c r="AC99">
        <v>12799</v>
      </c>
      <c r="AD99">
        <v>302.86672499999997</v>
      </c>
      <c r="AE99">
        <v>42.259512000000001</v>
      </c>
      <c r="AF99">
        <v>127.54</v>
      </c>
      <c r="AG99">
        <v>545.76961100000005</v>
      </c>
      <c r="AH99">
        <v>54.576960999999997</v>
      </c>
      <c r="AI99">
        <v>2.3636999999999998E-2</v>
      </c>
      <c r="AJ99">
        <v>6.3876000000000002E-2</v>
      </c>
      <c r="AK99">
        <v>2.7023959999999998</v>
      </c>
      <c r="AL99">
        <v>1.3174999999999999E-2</v>
      </c>
      <c r="AM99">
        <v>1.2500000000000001E-2</v>
      </c>
      <c r="AN99">
        <v>48</v>
      </c>
      <c r="AO99">
        <v>0.15848599999999999</v>
      </c>
      <c r="AP99">
        <v>9.5091330000000003</v>
      </c>
      <c r="AQ99">
        <v>13.282287999999999</v>
      </c>
      <c r="AR99">
        <v>0.33797899999999997</v>
      </c>
      <c r="AS99">
        <v>0.158808</v>
      </c>
      <c r="AT99">
        <v>35.416666999999997</v>
      </c>
      <c r="AU99">
        <v>11.698033000000001</v>
      </c>
      <c r="AV99">
        <v>9.8200000000000006E-3</v>
      </c>
      <c r="AW99">
        <v>4.0790000000000002E-3</v>
      </c>
      <c r="AX99">
        <v>106.234149</v>
      </c>
      <c r="AY99">
        <v>11.722537000000001</v>
      </c>
      <c r="AZ99">
        <v>268.25664499999999</v>
      </c>
      <c r="BA99">
        <v>39.916842000000003</v>
      </c>
      <c r="BB99">
        <v>5.9805060000000001</v>
      </c>
      <c r="BC99">
        <v>9.2291840000000001</v>
      </c>
      <c r="BD99">
        <v>5.8787500000000001</v>
      </c>
      <c r="BE99">
        <v>6.2716289999999999</v>
      </c>
    </row>
    <row r="100" spans="1:61" x14ac:dyDescent="0.25">
      <c r="A100" t="s">
        <v>476</v>
      </c>
      <c r="B100" s="5">
        <v>5</v>
      </c>
      <c r="C100" t="s">
        <v>10</v>
      </c>
      <c r="D100" s="5">
        <v>13</v>
      </c>
      <c r="E100" s="5" t="s">
        <v>1</v>
      </c>
      <c r="F100" s="2" t="s">
        <v>335</v>
      </c>
      <c r="G100" s="8" t="s">
        <v>244</v>
      </c>
      <c r="H100" s="7">
        <v>93.295585900000006</v>
      </c>
      <c r="I100" s="7">
        <v>6.8168439999999997E-2</v>
      </c>
      <c r="J100" s="5" t="s">
        <v>50</v>
      </c>
      <c r="K100" s="29">
        <v>11037</v>
      </c>
      <c r="L100" s="29">
        <v>1256</v>
      </c>
      <c r="M100" s="29">
        <f t="shared" si="14"/>
        <v>11.37990395940926</v>
      </c>
      <c r="N100" s="29">
        <v>6.3681500000000557E-2</v>
      </c>
      <c r="O100" s="29">
        <v>0.49022987568875198</v>
      </c>
      <c r="P100" s="29">
        <v>36.071114253178372</v>
      </c>
      <c r="Q100" s="29">
        <f t="shared" si="12"/>
        <v>10.350052621911985</v>
      </c>
      <c r="R100" s="29">
        <v>1.7837575742384215</v>
      </c>
      <c r="S100" s="29">
        <f t="shared" si="13"/>
        <v>0.92390899258496129</v>
      </c>
      <c r="T100" s="29">
        <v>0.97133971483940873</v>
      </c>
      <c r="U100" s="29">
        <v>5.1039700000000003</v>
      </c>
      <c r="V100" s="5">
        <v>8</v>
      </c>
      <c r="W100" s="5">
        <f t="shared" si="18"/>
        <v>54</v>
      </c>
      <c r="X100" s="5">
        <f t="shared" si="19"/>
        <v>22.666666666666668</v>
      </c>
      <c r="Y100" s="5">
        <f t="shared" si="20"/>
        <v>76.666666666666671</v>
      </c>
      <c r="Z100" s="29">
        <v>156.5</v>
      </c>
      <c r="AA100" s="2" t="s">
        <v>2280</v>
      </c>
      <c r="AC100">
        <v>14143</v>
      </c>
      <c r="AD100">
        <v>416.18214999999998</v>
      </c>
      <c r="AE100">
        <v>33.982716000000003</v>
      </c>
      <c r="AF100">
        <v>140.86000000000001</v>
      </c>
      <c r="AG100">
        <v>496.17128100000002</v>
      </c>
      <c r="AH100">
        <v>49.617128000000001</v>
      </c>
      <c r="AI100">
        <v>2.9427999999999999E-2</v>
      </c>
      <c r="AJ100">
        <v>6.4171000000000006E-2</v>
      </c>
      <c r="AK100">
        <v>2.1806369999999999</v>
      </c>
      <c r="AL100">
        <v>1.7125000000000001E-2</v>
      </c>
      <c r="AM100">
        <v>1.2500000000000001E-2</v>
      </c>
      <c r="AN100">
        <v>40</v>
      </c>
      <c r="AO100">
        <v>9.6112000000000003E-2</v>
      </c>
      <c r="AP100">
        <v>5.7667060000000001</v>
      </c>
      <c r="AQ100">
        <v>8.6191049999999994</v>
      </c>
      <c r="AR100">
        <v>0.328044</v>
      </c>
      <c r="AS100">
        <v>0.166321</v>
      </c>
      <c r="AT100">
        <v>30.475000000000001</v>
      </c>
      <c r="AU100">
        <v>10.669841</v>
      </c>
      <c r="AV100">
        <v>1.1129999999999999E-2</v>
      </c>
      <c r="AW100">
        <v>5.071E-3</v>
      </c>
      <c r="AX100">
        <v>95.604766999999995</v>
      </c>
      <c r="AY100">
        <v>14.802011</v>
      </c>
      <c r="AZ100">
        <v>291.210577</v>
      </c>
      <c r="BA100">
        <v>106.70952699999999</v>
      </c>
      <c r="BB100">
        <v>10.032876</v>
      </c>
      <c r="BC100">
        <v>20.460733000000001</v>
      </c>
      <c r="BD100">
        <v>6.050281</v>
      </c>
      <c r="BE100">
        <v>5.969309</v>
      </c>
    </row>
    <row r="101" spans="1:61" x14ac:dyDescent="0.25">
      <c r="A101" t="s">
        <v>476</v>
      </c>
      <c r="B101" s="5">
        <v>5</v>
      </c>
      <c r="C101" t="s">
        <v>11</v>
      </c>
      <c r="D101" s="5">
        <v>16</v>
      </c>
      <c r="E101" s="5" t="s">
        <v>1</v>
      </c>
      <c r="F101" s="2" t="s">
        <v>335</v>
      </c>
      <c r="G101" s="8" t="s">
        <v>244</v>
      </c>
      <c r="H101" s="7">
        <v>93.295585900000006</v>
      </c>
      <c r="I101" s="7">
        <v>6.8168439999999997E-2</v>
      </c>
      <c r="J101" s="5" t="s">
        <v>51</v>
      </c>
      <c r="K101" s="29">
        <v>9342</v>
      </c>
      <c r="L101" s="29">
        <v>478</v>
      </c>
      <c r="M101" s="29">
        <f t="shared" si="14"/>
        <v>5.1166773710126314</v>
      </c>
      <c r="N101" s="29">
        <v>4.8111148648649731E-2</v>
      </c>
      <c r="O101" s="29">
        <v>0.24184673867311765</v>
      </c>
      <c r="P101" s="29">
        <v>30.531516657895473</v>
      </c>
      <c r="Q101" s="29">
        <f t="shared" si="12"/>
        <v>4.8104550266290858</v>
      </c>
      <c r="R101" s="29">
        <v>1.0633056892723498</v>
      </c>
      <c r="S101" s="29">
        <f t="shared" si="13"/>
        <v>0.20345710761888958</v>
      </c>
      <c r="T101" s="29">
        <v>0.97133971483940873</v>
      </c>
      <c r="U101" s="29">
        <v>5.1039700000000003</v>
      </c>
      <c r="V101" s="5">
        <v>8</v>
      </c>
      <c r="W101" s="5">
        <f t="shared" si="18"/>
        <v>54</v>
      </c>
      <c r="X101" s="5">
        <f t="shared" si="19"/>
        <v>22.666666666666668</v>
      </c>
      <c r="Y101" s="5">
        <f t="shared" si="20"/>
        <v>76.666666666666671</v>
      </c>
      <c r="Z101" s="29">
        <v>156.5</v>
      </c>
      <c r="AA101" s="2" t="s">
        <v>2280</v>
      </c>
      <c r="AC101">
        <v>13425</v>
      </c>
      <c r="AD101">
        <v>416.18214999999998</v>
      </c>
      <c r="AE101">
        <v>32.257510000000003</v>
      </c>
      <c r="AF101">
        <v>134.19999999999999</v>
      </c>
      <c r="AG101">
        <v>392.521388</v>
      </c>
      <c r="AH101">
        <v>39.252139</v>
      </c>
      <c r="AI101">
        <v>3.0998000000000001E-2</v>
      </c>
      <c r="AJ101">
        <v>3.3488999999999998E-2</v>
      </c>
      <c r="AK101">
        <v>1.080357</v>
      </c>
      <c r="AL101">
        <v>2.2024999999999999E-2</v>
      </c>
      <c r="AM101">
        <v>1.2500000000000001E-2</v>
      </c>
      <c r="AN101">
        <v>23</v>
      </c>
      <c r="AO101">
        <v>5.5264000000000001E-2</v>
      </c>
      <c r="AP101">
        <v>3.3158560000000001</v>
      </c>
      <c r="AQ101">
        <v>6.7262570000000004</v>
      </c>
      <c r="AR101">
        <v>0.47323700000000002</v>
      </c>
      <c r="AS101">
        <v>0.19867299999999999</v>
      </c>
      <c r="AT101">
        <v>39.260869999999997</v>
      </c>
      <c r="AU101">
        <v>13.602197</v>
      </c>
      <c r="AV101">
        <v>1.2369E-2</v>
      </c>
      <c r="AW101">
        <v>6.1409999999999998E-3</v>
      </c>
      <c r="AX101">
        <v>84.567616999999998</v>
      </c>
      <c r="AY101">
        <v>11.715813000000001</v>
      </c>
      <c r="AZ101">
        <v>482.00358499999999</v>
      </c>
      <c r="BA101">
        <v>282.05488500000001</v>
      </c>
      <c r="BB101">
        <v>7.8205010000000001</v>
      </c>
      <c r="BC101">
        <v>18.562716999999999</v>
      </c>
      <c r="BD101">
        <v>6.7897800000000004</v>
      </c>
      <c r="BE101">
        <v>4.7121209999999998</v>
      </c>
    </row>
    <row r="102" spans="1:61" x14ac:dyDescent="0.25">
      <c r="A102" t="s">
        <v>477</v>
      </c>
      <c r="B102" s="5">
        <v>5</v>
      </c>
      <c r="C102" t="s">
        <v>17</v>
      </c>
      <c r="D102" s="5">
        <v>8</v>
      </c>
      <c r="E102" s="5" t="s">
        <v>1</v>
      </c>
      <c r="F102" s="2" t="s">
        <v>335</v>
      </c>
      <c r="G102" s="8" t="s">
        <v>244</v>
      </c>
      <c r="H102" s="7">
        <v>93.295585900000006</v>
      </c>
      <c r="I102" s="7">
        <v>6.8168439999999997E-2</v>
      </c>
      <c r="J102" s="5" t="s">
        <v>50</v>
      </c>
      <c r="K102" s="29">
        <v>5127</v>
      </c>
      <c r="L102" s="29">
        <v>334</v>
      </c>
      <c r="M102" s="29">
        <f t="shared" si="14"/>
        <v>6.5145309147649693</v>
      </c>
      <c r="N102" s="29">
        <v>7.644166666666756E-2</v>
      </c>
      <c r="O102" s="29">
        <v>0.20520003430073852</v>
      </c>
      <c r="P102" s="29">
        <v>26.97591220153555</v>
      </c>
      <c r="Q102" s="29">
        <f t="shared" si="12"/>
        <v>1.2548505702691628</v>
      </c>
      <c r="R102" s="29">
        <v>0.92090199831052233</v>
      </c>
      <c r="S102" s="29">
        <f t="shared" si="13"/>
        <v>6.1053416657062098E-2</v>
      </c>
      <c r="T102" s="29">
        <v>0.98053167041190359</v>
      </c>
      <c r="U102" s="29">
        <v>5.1039700000000003</v>
      </c>
      <c r="V102" s="5">
        <v>8</v>
      </c>
      <c r="W102" s="5">
        <f t="shared" si="18"/>
        <v>54</v>
      </c>
      <c r="X102" s="5">
        <f t="shared" si="19"/>
        <v>22.666666666666668</v>
      </c>
      <c r="Y102" s="5">
        <f t="shared" si="20"/>
        <v>76.666666666666671</v>
      </c>
      <c r="Z102" s="29">
        <v>156.5</v>
      </c>
      <c r="AA102" s="2" t="s">
        <v>2280</v>
      </c>
      <c r="AC102">
        <v>8342</v>
      </c>
      <c r="AD102">
        <v>308.64294999999998</v>
      </c>
      <c r="AE102">
        <v>27.027995000000001</v>
      </c>
      <c r="AF102">
        <v>83.38</v>
      </c>
      <c r="AG102">
        <v>227.82711800000001</v>
      </c>
      <c r="AH102">
        <v>22.782712</v>
      </c>
      <c r="AI102">
        <v>3.6729999999999999E-2</v>
      </c>
      <c r="AJ102">
        <v>3.7026999999999997E-2</v>
      </c>
      <c r="AK102">
        <v>1.0080849999999999</v>
      </c>
      <c r="AL102">
        <v>2.6525E-2</v>
      </c>
      <c r="AM102">
        <v>1.7500000000000002E-2</v>
      </c>
      <c r="AN102">
        <v>13</v>
      </c>
      <c r="AO102">
        <v>4.2119999999999998E-2</v>
      </c>
      <c r="AP102">
        <v>2.5271919999999999</v>
      </c>
      <c r="AQ102">
        <v>4.8909130000000003</v>
      </c>
      <c r="AR102">
        <v>0.40904000000000001</v>
      </c>
      <c r="AS102">
        <v>0.127718</v>
      </c>
      <c r="AT102">
        <v>31.384615</v>
      </c>
      <c r="AU102">
        <v>7.9533899999999997</v>
      </c>
      <c r="AV102">
        <v>1.3462E-2</v>
      </c>
      <c r="AW102">
        <v>5.9620000000000003E-3</v>
      </c>
      <c r="AX102">
        <v>75.478429000000006</v>
      </c>
      <c r="AY102">
        <v>6.86191</v>
      </c>
      <c r="AZ102">
        <v>289.97926200000001</v>
      </c>
      <c r="BA102">
        <v>132.76840200000001</v>
      </c>
      <c r="BB102">
        <v>23.045994</v>
      </c>
      <c r="BC102">
        <v>48.009374000000001</v>
      </c>
      <c r="BD102">
        <v>6.415781</v>
      </c>
      <c r="BE102">
        <v>2.4094720000000001</v>
      </c>
    </row>
    <row r="103" spans="1:61" x14ac:dyDescent="0.25">
      <c r="A103" t="s">
        <v>477</v>
      </c>
      <c r="B103" s="5">
        <v>5</v>
      </c>
      <c r="C103" t="s">
        <v>0</v>
      </c>
      <c r="D103" s="5">
        <v>10</v>
      </c>
      <c r="E103" s="5" t="s">
        <v>1</v>
      </c>
      <c r="F103" s="2" t="s">
        <v>335</v>
      </c>
      <c r="G103" s="8" t="s">
        <v>244</v>
      </c>
      <c r="H103" s="7">
        <v>93.295585900000006</v>
      </c>
      <c r="I103" s="7">
        <v>6.8168439999999997E-2</v>
      </c>
      <c r="J103" s="5" t="s">
        <v>51</v>
      </c>
      <c r="K103" s="29">
        <v>5251</v>
      </c>
      <c r="L103" s="29">
        <v>545</v>
      </c>
      <c r="M103" s="29">
        <f t="shared" si="14"/>
        <v>10.378975433250808</v>
      </c>
      <c r="N103" s="29">
        <v>7.9653225806452274E-2</v>
      </c>
      <c r="O103" s="29">
        <v>0.32621543914476381</v>
      </c>
      <c r="P103" s="29">
        <v>27.628343079825079</v>
      </c>
      <c r="Q103" s="29">
        <f t="shared" si="12"/>
        <v>1.9072814485586917</v>
      </c>
      <c r="R103" s="29">
        <v>0.51910903151254073</v>
      </c>
      <c r="S103" s="29">
        <f t="shared" si="13"/>
        <v>0.3407395501409195</v>
      </c>
      <c r="T103" s="29">
        <v>1.024309366460844</v>
      </c>
      <c r="U103" s="29">
        <v>5.1039700000000003</v>
      </c>
      <c r="V103" s="5">
        <v>8</v>
      </c>
      <c r="W103" s="5">
        <f t="shared" si="18"/>
        <v>54</v>
      </c>
      <c r="X103" s="5">
        <f t="shared" si="19"/>
        <v>22.666666666666668</v>
      </c>
      <c r="Y103" s="5">
        <f t="shared" si="20"/>
        <v>76.666666666666671</v>
      </c>
      <c r="Z103" s="29">
        <v>156.5</v>
      </c>
      <c r="AA103" s="2" t="s">
        <v>2280</v>
      </c>
      <c r="AC103">
        <v>8462</v>
      </c>
      <c r="AD103">
        <v>308.64294999999998</v>
      </c>
      <c r="AE103">
        <v>27.416792999999998</v>
      </c>
      <c r="AF103">
        <v>84.61</v>
      </c>
      <c r="AG103">
        <v>225.164513</v>
      </c>
      <c r="AH103">
        <v>22.516451</v>
      </c>
      <c r="AI103">
        <v>3.6465999999999998E-2</v>
      </c>
      <c r="AJ103">
        <v>1.9278E-2</v>
      </c>
      <c r="AK103">
        <v>0.528644</v>
      </c>
      <c r="AL103">
        <v>3.5200000000000002E-2</v>
      </c>
      <c r="AM103">
        <v>3.7499999999999999E-2</v>
      </c>
      <c r="AN103">
        <v>10</v>
      </c>
      <c r="AO103">
        <v>3.2399999999999998E-2</v>
      </c>
      <c r="AP103">
        <v>1.943994</v>
      </c>
      <c r="AQ103">
        <v>3.9943279999999999</v>
      </c>
      <c r="AR103">
        <v>0.40296500000000002</v>
      </c>
      <c r="AS103">
        <v>0.32664700000000002</v>
      </c>
      <c r="AT103">
        <v>33.799999999999997</v>
      </c>
      <c r="AU103">
        <v>22.899781999999998</v>
      </c>
      <c r="AV103">
        <v>1.2286E-2</v>
      </c>
      <c r="AW103">
        <v>6.149E-3</v>
      </c>
      <c r="AX103">
        <v>92.530720000000002</v>
      </c>
      <c r="AY103">
        <v>27.320319000000001</v>
      </c>
      <c r="AZ103">
        <v>300.87008700000001</v>
      </c>
      <c r="BA103">
        <v>257.892135</v>
      </c>
      <c r="BB103">
        <v>12.576003</v>
      </c>
      <c r="BC103">
        <v>10.382153000000001</v>
      </c>
      <c r="BD103">
        <v>7.7949789999999997</v>
      </c>
      <c r="BE103">
        <v>2.2110829999999999</v>
      </c>
      <c r="BH103">
        <f>COUNT(#REF!)</f>
        <v>0</v>
      </c>
      <c r="BI103" t="e">
        <f>BH103/BH105*100</f>
        <v>#DIV/0!</v>
      </c>
    </row>
    <row r="104" spans="1:61" x14ac:dyDescent="0.25">
      <c r="A104" t="s">
        <v>477</v>
      </c>
      <c r="B104" s="5">
        <v>5</v>
      </c>
      <c r="C104" t="s">
        <v>4</v>
      </c>
      <c r="D104" s="5">
        <v>12</v>
      </c>
      <c r="E104" s="5" t="s">
        <v>1</v>
      </c>
      <c r="F104" s="2" t="s">
        <v>335</v>
      </c>
      <c r="G104" s="8" t="s">
        <v>244</v>
      </c>
      <c r="H104" s="7">
        <v>93.295585900000006</v>
      </c>
      <c r="I104" s="7">
        <v>6.8168439999999997E-2</v>
      </c>
      <c r="J104" s="5" t="s">
        <v>52</v>
      </c>
      <c r="K104" s="29">
        <v>8319</v>
      </c>
      <c r="L104" s="29">
        <v>579</v>
      </c>
      <c r="M104" s="29">
        <f t="shared" si="14"/>
        <v>6.9599711503786503</v>
      </c>
      <c r="N104" s="29">
        <v>4.9233783783782528E-2</v>
      </c>
      <c r="O104" s="29">
        <v>0.38935391123729873</v>
      </c>
      <c r="P104" s="29">
        <v>43.770745778149845</v>
      </c>
      <c r="Q104" s="29">
        <f t="shared" si="12"/>
        <v>18.049684146883457</v>
      </c>
      <c r="R104" s="29">
        <v>1.8254052724614465</v>
      </c>
      <c r="S104" s="29">
        <f t="shared" si="13"/>
        <v>0.96555669080798623</v>
      </c>
      <c r="T104" s="29">
        <v>0.94935361473541235</v>
      </c>
      <c r="U104" s="29">
        <v>5.1039700000000003</v>
      </c>
      <c r="V104" s="5">
        <v>8</v>
      </c>
      <c r="W104" s="5">
        <f t="shared" si="18"/>
        <v>54</v>
      </c>
      <c r="X104" s="5">
        <f t="shared" si="19"/>
        <v>22.666666666666668</v>
      </c>
      <c r="Y104" s="5">
        <f t="shared" si="20"/>
        <v>76.666666666666671</v>
      </c>
      <c r="Z104" s="29">
        <v>156.5</v>
      </c>
      <c r="AA104" s="2" t="s">
        <v>2280</v>
      </c>
      <c r="AC104">
        <v>13525</v>
      </c>
      <c r="AD104">
        <v>308.64294999999998</v>
      </c>
      <c r="AE104">
        <v>43.820861999999998</v>
      </c>
      <c r="AF104">
        <v>135.08000000000001</v>
      </c>
      <c r="AG104">
        <v>539.659943</v>
      </c>
      <c r="AH104">
        <v>53.965994000000002</v>
      </c>
      <c r="AI104">
        <v>2.2817E-2</v>
      </c>
      <c r="AJ104">
        <v>4.3059E-2</v>
      </c>
      <c r="AK104">
        <v>1.8871960000000001</v>
      </c>
      <c r="AL104">
        <v>1.4225E-2</v>
      </c>
      <c r="AM104">
        <v>1.2500000000000001E-2</v>
      </c>
      <c r="AN104">
        <v>14</v>
      </c>
      <c r="AO104">
        <v>4.5359999999999998E-2</v>
      </c>
      <c r="AP104">
        <v>2.7215910000000001</v>
      </c>
      <c r="AQ104">
        <v>3.2088719999999999</v>
      </c>
      <c r="AR104">
        <v>0.26879599999999998</v>
      </c>
      <c r="AS104">
        <v>9.1416999999999998E-2</v>
      </c>
      <c r="AT104">
        <v>31</v>
      </c>
      <c r="AU104">
        <v>7.4730280000000002</v>
      </c>
      <c r="AV104">
        <v>8.9599999999999992E-3</v>
      </c>
      <c r="AW104">
        <v>3.9280000000000001E-3</v>
      </c>
      <c r="AX104">
        <v>114.78133200000001</v>
      </c>
      <c r="AY104">
        <v>11.069462</v>
      </c>
      <c r="AZ104">
        <v>282.84409299999999</v>
      </c>
      <c r="BA104">
        <v>36.989010999999998</v>
      </c>
      <c r="BB104">
        <v>17.943677000000001</v>
      </c>
      <c r="BC104">
        <v>38.277447000000002</v>
      </c>
      <c r="BD104">
        <v>5.7013470000000002</v>
      </c>
      <c r="BE104">
        <v>2.9814240000000001</v>
      </c>
      <c r="BH104">
        <f>COUNT(#REF!)</f>
        <v>0</v>
      </c>
      <c r="BI104" t="e">
        <f>BH104/BH105*100</f>
        <v>#DIV/0!</v>
      </c>
    </row>
    <row r="105" spans="1:61" x14ac:dyDescent="0.25">
      <c r="A105" t="s">
        <v>478</v>
      </c>
      <c r="B105" s="5">
        <v>5</v>
      </c>
      <c r="C105" t="s">
        <v>9</v>
      </c>
      <c r="D105" s="5">
        <v>2</v>
      </c>
      <c r="E105" s="5" t="s">
        <v>1</v>
      </c>
      <c r="F105" s="2" t="s">
        <v>335</v>
      </c>
      <c r="G105" s="8" t="s">
        <v>244</v>
      </c>
      <c r="H105" s="7">
        <v>93.295585900000006</v>
      </c>
      <c r="I105" s="7">
        <v>6.8168439999999997E-2</v>
      </c>
      <c r="J105" s="5" t="s">
        <v>52</v>
      </c>
      <c r="K105" s="29">
        <v>6633</v>
      </c>
      <c r="L105" s="29">
        <v>703</v>
      </c>
      <c r="M105" s="29">
        <f t="shared" si="14"/>
        <v>10.598522538821047</v>
      </c>
      <c r="N105" s="29">
        <v>5.6775294117647465E-2</v>
      </c>
      <c r="O105" s="29">
        <v>0.53326883485352705</v>
      </c>
      <c r="P105" s="29">
        <v>41.613790371569941</v>
      </c>
      <c r="Q105" s="29">
        <f t="shared" si="12"/>
        <v>15.892728740303554</v>
      </c>
      <c r="R105" s="29">
        <v>1.9085105500250212</v>
      </c>
      <c r="S105" s="29">
        <f t="shared" si="13"/>
        <v>1.048661968371561</v>
      </c>
      <c r="U105" s="29">
        <v>5.1039700000000003</v>
      </c>
      <c r="V105" s="5">
        <v>8</v>
      </c>
      <c r="W105" s="5">
        <f t="shared" si="18"/>
        <v>54</v>
      </c>
      <c r="X105" s="5">
        <f t="shared" si="19"/>
        <v>22.666666666666668</v>
      </c>
      <c r="Y105" s="5">
        <f t="shared" si="20"/>
        <v>76.666666666666671</v>
      </c>
      <c r="Z105" s="29">
        <v>156.5</v>
      </c>
      <c r="AA105" s="2" t="s">
        <v>2280</v>
      </c>
      <c r="AC105">
        <v>12649</v>
      </c>
      <c r="AD105">
        <v>306.10404999999997</v>
      </c>
      <c r="AE105">
        <v>41.32255</v>
      </c>
      <c r="AF105">
        <v>126.25</v>
      </c>
      <c r="AG105">
        <v>502.32868500000001</v>
      </c>
      <c r="AH105">
        <v>50.232868000000003</v>
      </c>
      <c r="AI105">
        <v>2.4198999999999998E-2</v>
      </c>
      <c r="AJ105">
        <v>4.9128999999999999E-2</v>
      </c>
      <c r="AK105">
        <v>2.030211</v>
      </c>
      <c r="AL105">
        <v>1.47E-2</v>
      </c>
      <c r="AM105">
        <v>1.2500000000000001E-2</v>
      </c>
      <c r="AN105">
        <v>13</v>
      </c>
      <c r="AO105">
        <v>4.2469E-2</v>
      </c>
      <c r="AP105">
        <v>2.5481530000000001</v>
      </c>
      <c r="AQ105">
        <v>3.4152900000000002</v>
      </c>
      <c r="AR105">
        <v>0.314975</v>
      </c>
      <c r="AS105">
        <v>0.11988600000000001</v>
      </c>
      <c r="AT105">
        <v>33.230769000000002</v>
      </c>
      <c r="AU105">
        <v>7.790527</v>
      </c>
      <c r="AV105">
        <v>9.7719999999999994E-3</v>
      </c>
      <c r="AW105">
        <v>3.8549999999999999E-3</v>
      </c>
      <c r="AX105">
        <v>106.969347</v>
      </c>
      <c r="AY105">
        <v>13.969746000000001</v>
      </c>
      <c r="AZ105">
        <v>254.87460999999999</v>
      </c>
      <c r="BA105">
        <v>47.473415000000003</v>
      </c>
      <c r="BB105">
        <v>18.329803999999999</v>
      </c>
      <c r="BC105">
        <v>23.012428</v>
      </c>
      <c r="BD105">
        <v>5.8458259999999997</v>
      </c>
      <c r="BE105">
        <v>2.1921580000000001</v>
      </c>
      <c r="BH105">
        <f>SUM(BH103:BH104)</f>
        <v>0</v>
      </c>
    </row>
    <row r="106" spans="1:61" x14ac:dyDescent="0.25">
      <c r="A106" t="s">
        <v>478</v>
      </c>
      <c r="B106" s="5">
        <v>5</v>
      </c>
      <c r="C106" t="s">
        <v>3</v>
      </c>
      <c r="D106" s="5">
        <v>4</v>
      </c>
      <c r="E106" s="5" t="s">
        <v>1</v>
      </c>
      <c r="F106" s="2" t="s">
        <v>335</v>
      </c>
      <c r="G106" s="8" t="s">
        <v>244</v>
      </c>
      <c r="H106" s="7">
        <v>93.295585900000006</v>
      </c>
      <c r="I106" s="7">
        <v>6.8168439999999997E-2</v>
      </c>
      <c r="J106" s="5" t="s">
        <v>51</v>
      </c>
      <c r="K106" s="29">
        <v>2540</v>
      </c>
      <c r="L106" s="29">
        <v>19</v>
      </c>
      <c r="M106" s="29">
        <f t="shared" si="14"/>
        <v>0.74803149606299213</v>
      </c>
      <c r="N106" s="29">
        <v>6.2962500000003141E-2</v>
      </c>
      <c r="O106" s="29">
        <v>2.5095003993107157E-2</v>
      </c>
      <c r="P106" s="29">
        <v>15.935327535623044</v>
      </c>
      <c r="Q106" s="29">
        <f t="shared" si="12"/>
        <v>9.7857340956433436</v>
      </c>
      <c r="R106" s="29">
        <v>0.55676858020716224</v>
      </c>
      <c r="S106" s="29">
        <f t="shared" si="13"/>
        <v>0.30308000144629799</v>
      </c>
      <c r="U106" s="29">
        <v>5.1039700000000003</v>
      </c>
      <c r="V106" s="5">
        <v>8</v>
      </c>
      <c r="W106" s="5">
        <f t="shared" si="18"/>
        <v>54</v>
      </c>
      <c r="X106" s="5">
        <f t="shared" si="19"/>
        <v>22.666666666666668</v>
      </c>
      <c r="Y106" s="5">
        <f t="shared" si="20"/>
        <v>76.666666666666671</v>
      </c>
      <c r="Z106" s="29">
        <v>156.5</v>
      </c>
      <c r="AA106" s="2" t="s">
        <v>2280</v>
      </c>
      <c r="AC106">
        <v>4900</v>
      </c>
      <c r="AD106">
        <v>306.10404999999997</v>
      </c>
      <c r="AE106">
        <v>16.007629000000001</v>
      </c>
      <c r="AF106">
        <v>48.99</v>
      </c>
      <c r="AG106">
        <v>105.354022</v>
      </c>
      <c r="AH106">
        <v>10.535401999999999</v>
      </c>
      <c r="AI106">
        <v>6.2458E-2</v>
      </c>
      <c r="AJ106">
        <v>3.4497E-2</v>
      </c>
      <c r="AK106">
        <v>0.55232499999999995</v>
      </c>
      <c r="AL106">
        <v>5.4399999999999997E-2</v>
      </c>
      <c r="AM106">
        <v>4.2500000000000003E-2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61" x14ac:dyDescent="0.25">
      <c r="A107" t="s">
        <v>478</v>
      </c>
      <c r="B107" s="5">
        <v>5</v>
      </c>
      <c r="C107" t="s">
        <v>21</v>
      </c>
      <c r="D107" s="5">
        <v>7</v>
      </c>
      <c r="E107" s="5" t="s">
        <v>1</v>
      </c>
      <c r="F107" s="2" t="s">
        <v>335</v>
      </c>
      <c r="G107" s="8" t="s">
        <v>244</v>
      </c>
      <c r="H107" s="7">
        <v>93.295585900000006</v>
      </c>
      <c r="I107" s="7">
        <v>6.8168439999999997E-2</v>
      </c>
      <c r="J107" s="5" t="s">
        <v>50</v>
      </c>
      <c r="K107" s="29">
        <v>4784</v>
      </c>
      <c r="L107" s="29">
        <v>465</v>
      </c>
      <c r="M107" s="29">
        <f t="shared" si="14"/>
        <v>9.7198996655518393</v>
      </c>
      <c r="N107" s="29">
        <v>7.1280454545454175E-2</v>
      </c>
      <c r="O107" s="29">
        <v>0.34505630490522338</v>
      </c>
      <c r="P107" s="29">
        <v>30.01362477575616</v>
      </c>
      <c r="Q107" s="29">
        <f t="shared" si="12"/>
        <v>4.2925631444897725</v>
      </c>
      <c r="R107" s="29">
        <v>0.49961752534302717</v>
      </c>
      <c r="S107" s="29">
        <f t="shared" si="13"/>
        <v>0.36023105631043306</v>
      </c>
      <c r="U107" s="29">
        <v>5.1039700000000003</v>
      </c>
      <c r="V107" s="5">
        <v>8</v>
      </c>
      <c r="W107" s="5">
        <f t="shared" si="18"/>
        <v>54</v>
      </c>
      <c r="X107" s="5">
        <f t="shared" si="19"/>
        <v>22.666666666666668</v>
      </c>
      <c r="Y107" s="5">
        <f t="shared" si="20"/>
        <v>76.666666666666671</v>
      </c>
      <c r="Z107" s="29">
        <v>156.5</v>
      </c>
      <c r="AA107" s="2" t="s">
        <v>2280</v>
      </c>
      <c r="AC107">
        <v>9130</v>
      </c>
      <c r="AD107">
        <v>306.10404999999997</v>
      </c>
      <c r="AE107">
        <v>29.826459</v>
      </c>
      <c r="AF107">
        <v>91.29</v>
      </c>
      <c r="AG107">
        <v>261.53666299999998</v>
      </c>
      <c r="AH107">
        <v>26.153666000000001</v>
      </c>
      <c r="AI107">
        <v>3.3524999999999999E-2</v>
      </c>
      <c r="AJ107">
        <v>1.6487000000000002E-2</v>
      </c>
      <c r="AK107">
        <v>0.49177599999999999</v>
      </c>
      <c r="AL107">
        <v>3.2925000000000003E-2</v>
      </c>
      <c r="AM107">
        <v>3.2500000000000001E-2</v>
      </c>
      <c r="AN107">
        <v>7</v>
      </c>
      <c r="AO107">
        <v>2.2867999999999999E-2</v>
      </c>
      <c r="AP107">
        <v>1.372082</v>
      </c>
      <c r="AQ107">
        <v>1.4129240000000001</v>
      </c>
      <c r="AR107">
        <v>0.15706400000000001</v>
      </c>
      <c r="AS107">
        <v>9.5434000000000005E-2</v>
      </c>
      <c r="AT107">
        <v>18.428571000000002</v>
      </c>
      <c r="AU107">
        <v>5.7693770000000004</v>
      </c>
      <c r="AV107">
        <v>9.0119999999999992E-3</v>
      </c>
      <c r="AW107">
        <v>5.0229999999999997E-3</v>
      </c>
      <c r="AX107">
        <v>122.62637100000001</v>
      </c>
      <c r="AY107">
        <v>25.580649000000001</v>
      </c>
      <c r="AZ107">
        <v>253.892729</v>
      </c>
      <c r="BA107">
        <v>42.318621999999998</v>
      </c>
      <c r="BB107">
        <v>31.684671000000002</v>
      </c>
      <c r="BC107">
        <v>26.957644999999999</v>
      </c>
      <c r="BD107">
        <v>6.1502619999999997</v>
      </c>
      <c r="BE107">
        <v>1.0671870000000001</v>
      </c>
    </row>
    <row r="108" spans="1:61" x14ac:dyDescent="0.25">
      <c r="A108" t="s">
        <v>478</v>
      </c>
      <c r="B108" s="5">
        <v>5</v>
      </c>
      <c r="C108" t="s">
        <v>4</v>
      </c>
      <c r="D108" s="5">
        <v>12</v>
      </c>
      <c r="E108" s="5" t="s">
        <v>1</v>
      </c>
      <c r="F108" s="2" t="s">
        <v>335</v>
      </c>
      <c r="G108" s="8" t="s">
        <v>244</v>
      </c>
      <c r="H108" s="7">
        <v>93.295585900000006</v>
      </c>
      <c r="I108" s="7">
        <v>6.8168439999999997E-2</v>
      </c>
      <c r="J108" s="5" t="s">
        <v>51</v>
      </c>
      <c r="K108" s="29">
        <v>3133</v>
      </c>
      <c r="L108" s="29">
        <v>32</v>
      </c>
      <c r="M108" s="29">
        <f t="shared" si="14"/>
        <v>1.0213852537503989</v>
      </c>
      <c r="N108" s="29">
        <v>7.610999999999421E-2</v>
      </c>
      <c r="O108" s="29">
        <v>3.1368754991383946E-2</v>
      </c>
      <c r="P108" s="29">
        <v>19.65566187760118</v>
      </c>
      <c r="Q108" s="29">
        <f t="shared" si="12"/>
        <v>6.0653997536652078</v>
      </c>
      <c r="R108" s="29">
        <v>0.40756556803668831</v>
      </c>
      <c r="S108" s="29">
        <f t="shared" si="13"/>
        <v>0.45228301361677192</v>
      </c>
      <c r="U108" s="29">
        <v>5.1039700000000003</v>
      </c>
      <c r="V108" s="5">
        <v>8</v>
      </c>
      <c r="W108" s="5">
        <f t="shared" si="18"/>
        <v>54</v>
      </c>
      <c r="X108" s="5">
        <f t="shared" si="19"/>
        <v>22.666666666666668</v>
      </c>
      <c r="Y108" s="5">
        <f t="shared" si="20"/>
        <v>76.666666666666671</v>
      </c>
      <c r="Z108" s="29">
        <v>156.5</v>
      </c>
      <c r="AA108" s="2" t="s">
        <v>2280</v>
      </c>
      <c r="AC108">
        <v>5999</v>
      </c>
      <c r="AD108">
        <v>306.10404999999997</v>
      </c>
      <c r="AE108">
        <v>19.597911</v>
      </c>
      <c r="AF108">
        <v>59.98</v>
      </c>
      <c r="AG108">
        <v>162.254367</v>
      </c>
      <c r="AH108">
        <v>16.225436999999999</v>
      </c>
      <c r="AI108">
        <v>5.1024E-2</v>
      </c>
      <c r="AJ108">
        <v>2.0501999999999999E-2</v>
      </c>
      <c r="AK108">
        <v>0.401812</v>
      </c>
      <c r="AL108">
        <v>4.8474999999999997E-2</v>
      </c>
      <c r="AM108">
        <v>4.2500000000000003E-2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61" x14ac:dyDescent="0.25">
      <c r="A109" t="s">
        <v>478</v>
      </c>
      <c r="B109" s="5">
        <v>5</v>
      </c>
      <c r="C109" t="s">
        <v>5</v>
      </c>
      <c r="D109" s="5">
        <v>14</v>
      </c>
      <c r="E109" s="5" t="s">
        <v>1</v>
      </c>
      <c r="F109" s="2" t="s">
        <v>335</v>
      </c>
      <c r="G109" s="8" t="s">
        <v>244</v>
      </c>
      <c r="H109" s="7">
        <v>93.295585900000006</v>
      </c>
      <c r="I109" s="7">
        <v>6.8168439999999997E-2</v>
      </c>
      <c r="J109" s="5" t="s">
        <v>51</v>
      </c>
      <c r="K109" s="29">
        <v>3806</v>
      </c>
      <c r="L109" s="29">
        <v>87</v>
      </c>
      <c r="M109" s="29">
        <f t="shared" si="14"/>
        <v>2.2858644245927486</v>
      </c>
      <c r="N109" s="29">
        <v>0.10157954545454602</v>
      </c>
      <c r="O109" s="29">
        <v>6.9011260981044681E-2</v>
      </c>
      <c r="P109" s="29">
        <v>23.87789629944146</v>
      </c>
      <c r="Q109" s="29">
        <f t="shared" si="12"/>
        <v>1.8431653318249275</v>
      </c>
      <c r="R109" s="29">
        <v>0.76585090023071967</v>
      </c>
      <c r="S109" s="29">
        <f t="shared" si="13"/>
        <v>9.3997681422740564E-2</v>
      </c>
      <c r="U109" s="29">
        <v>5.1039700000000003</v>
      </c>
      <c r="V109" s="5">
        <v>8</v>
      </c>
      <c r="W109" s="5">
        <f t="shared" si="18"/>
        <v>54</v>
      </c>
      <c r="X109" s="5">
        <f t="shared" si="19"/>
        <v>22.666666666666668</v>
      </c>
      <c r="Y109" s="5">
        <f t="shared" si="20"/>
        <v>76.666666666666671</v>
      </c>
      <c r="Z109" s="29">
        <v>156.5</v>
      </c>
      <c r="AA109" s="2" t="s">
        <v>2280</v>
      </c>
      <c r="AC109">
        <v>7102</v>
      </c>
      <c r="AD109">
        <v>306.10404999999997</v>
      </c>
      <c r="AE109">
        <v>23.201260999999999</v>
      </c>
      <c r="AF109">
        <v>71.010000000000005</v>
      </c>
      <c r="AG109">
        <v>187.74964700000001</v>
      </c>
      <c r="AH109">
        <v>18.774965000000002</v>
      </c>
      <c r="AI109">
        <v>4.3101E-2</v>
      </c>
      <c r="AJ109">
        <v>3.3010999999999999E-2</v>
      </c>
      <c r="AK109">
        <v>0.76590899999999995</v>
      </c>
      <c r="AL109">
        <v>3.3700000000000001E-2</v>
      </c>
      <c r="AM109">
        <v>2.2499999999999999E-2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61" x14ac:dyDescent="0.25">
      <c r="A110" t="s">
        <v>478</v>
      </c>
      <c r="B110" s="5">
        <v>5</v>
      </c>
      <c r="C110" t="s">
        <v>6</v>
      </c>
      <c r="D110" s="5">
        <v>14</v>
      </c>
      <c r="E110" s="5" t="s">
        <v>7</v>
      </c>
      <c r="F110" s="2" t="s">
        <v>335</v>
      </c>
      <c r="G110" s="8" t="s">
        <v>244</v>
      </c>
      <c r="H110" s="7">
        <v>93.295585900000006</v>
      </c>
      <c r="I110" s="7">
        <v>6.8168439999999997E-2</v>
      </c>
      <c r="J110" s="5" t="s">
        <v>51</v>
      </c>
      <c r="K110" s="29">
        <v>3624</v>
      </c>
      <c r="L110" s="29">
        <v>45</v>
      </c>
      <c r="M110" s="29">
        <f t="shared" si="14"/>
        <v>1.2417218543046358</v>
      </c>
      <c r="N110" s="29">
        <v>0.10097500000000063</v>
      </c>
      <c r="O110" s="29">
        <v>3.7642505989660735E-2</v>
      </c>
      <c r="P110" s="29">
        <v>22.736073617755082</v>
      </c>
      <c r="Q110" s="29">
        <f t="shared" si="12"/>
        <v>2.9849880135113054</v>
      </c>
      <c r="R110" s="29">
        <v>0.48590887777804848</v>
      </c>
      <c r="S110" s="29">
        <f t="shared" si="13"/>
        <v>0.37393970387541176</v>
      </c>
      <c r="U110" s="29">
        <v>5.1039700000000003</v>
      </c>
      <c r="V110" s="5">
        <v>8</v>
      </c>
      <c r="W110" s="5">
        <f t="shared" si="18"/>
        <v>54</v>
      </c>
      <c r="X110" s="5">
        <f t="shared" si="19"/>
        <v>22.666666666666668</v>
      </c>
      <c r="Y110" s="5">
        <f t="shared" si="20"/>
        <v>76.666666666666671</v>
      </c>
      <c r="Z110" s="29">
        <v>156.5</v>
      </c>
      <c r="AA110" s="2" t="s">
        <v>2280</v>
      </c>
      <c r="AC110">
        <v>7009</v>
      </c>
      <c r="AD110">
        <v>306.10404999999997</v>
      </c>
      <c r="AE110">
        <v>22.897442999999999</v>
      </c>
      <c r="AF110">
        <v>70.08</v>
      </c>
      <c r="AG110">
        <v>189.43941899999999</v>
      </c>
      <c r="AH110">
        <v>18.943942</v>
      </c>
      <c r="AI110">
        <v>4.367E-2</v>
      </c>
      <c r="AJ110">
        <v>2.1312000000000001E-2</v>
      </c>
      <c r="AK110">
        <v>0.488035</v>
      </c>
      <c r="AL110">
        <v>3.95E-2</v>
      </c>
      <c r="AM110">
        <v>3.2500000000000001E-2</v>
      </c>
      <c r="AN110">
        <v>2</v>
      </c>
      <c r="AO110">
        <v>6.5339999999999999E-3</v>
      </c>
      <c r="AP110">
        <v>0.39202399999999998</v>
      </c>
      <c r="AQ110">
        <v>0.95591400000000004</v>
      </c>
      <c r="AR110">
        <v>0.42836200000000002</v>
      </c>
      <c r="AS110">
        <v>2.8937999999999998E-2</v>
      </c>
      <c r="AT110">
        <v>33.5</v>
      </c>
      <c r="AU110">
        <v>6.3639609999999998</v>
      </c>
      <c r="AV110">
        <v>1.3180000000000001E-2</v>
      </c>
      <c r="AW110">
        <v>6.7759999999999999E-3</v>
      </c>
      <c r="AX110">
        <v>76.546812000000003</v>
      </c>
      <c r="AY110">
        <v>20.027660999999998</v>
      </c>
      <c r="AZ110">
        <v>286.76470599999999</v>
      </c>
      <c r="BA110">
        <v>183.709115</v>
      </c>
      <c r="BB110">
        <v>1.012675</v>
      </c>
      <c r="BC110">
        <v>0</v>
      </c>
      <c r="BD110">
        <v>8.8355230000000002</v>
      </c>
      <c r="BE110">
        <v>0.74535600000000002</v>
      </c>
    </row>
    <row r="111" spans="1:61" x14ac:dyDescent="0.25">
      <c r="A111" t="s">
        <v>479</v>
      </c>
      <c r="B111" s="5">
        <v>5</v>
      </c>
      <c r="C111" t="s">
        <v>15</v>
      </c>
      <c r="D111" s="5">
        <v>6</v>
      </c>
      <c r="E111" s="5" t="s">
        <v>1</v>
      </c>
      <c r="F111" s="2" t="s">
        <v>335</v>
      </c>
      <c r="G111" s="8" t="s">
        <v>244</v>
      </c>
      <c r="H111" s="7">
        <v>93.295585900000006</v>
      </c>
      <c r="I111" s="7">
        <v>6.8168439999999997E-2</v>
      </c>
      <c r="J111" s="5" t="s">
        <v>52</v>
      </c>
      <c r="K111" s="29">
        <v>12225</v>
      </c>
      <c r="L111" s="29">
        <v>1091</v>
      </c>
      <c r="M111" s="29">
        <f t="shared" si="14"/>
        <v>8.924335378323109</v>
      </c>
      <c r="N111" s="29">
        <v>6.5369999999998887E-2</v>
      </c>
      <c r="O111" s="29">
        <v>0.4030707575169315</v>
      </c>
      <c r="P111" s="29">
        <v>39.4203200851559</v>
      </c>
      <c r="Q111" s="29">
        <f t="shared" si="12"/>
        <v>13.699258453889513</v>
      </c>
      <c r="R111" s="29">
        <v>1.7677591208140433</v>
      </c>
      <c r="S111" s="29">
        <f t="shared" si="13"/>
        <v>0.90791053916058306</v>
      </c>
      <c r="U111" s="29">
        <v>5.1039700000000003</v>
      </c>
      <c r="V111" s="5">
        <v>8</v>
      </c>
      <c r="W111" s="5">
        <f t="shared" si="18"/>
        <v>54</v>
      </c>
      <c r="X111" s="5">
        <f t="shared" si="19"/>
        <v>22.666666666666668</v>
      </c>
      <c r="Y111" s="5">
        <f t="shared" si="20"/>
        <v>76.666666666666671</v>
      </c>
      <c r="Z111" s="29">
        <v>156.5</v>
      </c>
      <c r="AA111" s="2" t="s">
        <v>2280</v>
      </c>
      <c r="AC111">
        <v>15617</v>
      </c>
      <c r="AD111">
        <v>422.86320000000001</v>
      </c>
      <c r="AE111">
        <v>36.931565999999997</v>
      </c>
      <c r="AF111">
        <v>155.69999999999999</v>
      </c>
      <c r="AG111">
        <v>577.85201400000005</v>
      </c>
      <c r="AH111">
        <v>57.785201000000001</v>
      </c>
      <c r="AI111">
        <v>2.7045E-2</v>
      </c>
      <c r="AJ111">
        <v>5.8692000000000001E-2</v>
      </c>
      <c r="AK111">
        <v>2.1701329999999999</v>
      </c>
      <c r="AL111">
        <v>1.6500000000000001E-2</v>
      </c>
      <c r="AM111">
        <v>1.2500000000000001E-2</v>
      </c>
      <c r="AN111">
        <v>32</v>
      </c>
      <c r="AO111">
        <v>7.5675000000000006E-2</v>
      </c>
      <c r="AP111">
        <v>4.540476</v>
      </c>
      <c r="AQ111">
        <v>8.7788950000000003</v>
      </c>
      <c r="AR111">
        <v>0.50115900000000002</v>
      </c>
      <c r="AS111">
        <v>0.24527499999999999</v>
      </c>
      <c r="AT111">
        <v>42.84375</v>
      </c>
      <c r="AU111">
        <v>16.512184000000001</v>
      </c>
      <c r="AV111">
        <v>1.1977E-2</v>
      </c>
      <c r="AW111">
        <v>4.9899999999999996E-3</v>
      </c>
      <c r="AX111">
        <v>90.436503999999999</v>
      </c>
      <c r="AY111">
        <v>17.659946999999999</v>
      </c>
      <c r="AZ111">
        <v>230.13702599999999</v>
      </c>
      <c r="BA111">
        <v>45.946899999999999</v>
      </c>
      <c r="BB111">
        <v>12.226304000000001</v>
      </c>
      <c r="BC111">
        <v>14.951368</v>
      </c>
      <c r="BD111">
        <v>6.2535220000000002</v>
      </c>
      <c r="BE111">
        <v>2.345208</v>
      </c>
    </row>
    <row r="112" spans="1:61" x14ac:dyDescent="0.25">
      <c r="A112" t="s">
        <v>480</v>
      </c>
      <c r="B112" s="5">
        <v>5</v>
      </c>
      <c r="C112" t="s">
        <v>8</v>
      </c>
      <c r="D112" s="5">
        <v>1</v>
      </c>
      <c r="E112" s="5" t="s">
        <v>1</v>
      </c>
      <c r="F112" s="2" t="s">
        <v>335</v>
      </c>
      <c r="G112" s="8" t="s">
        <v>244</v>
      </c>
      <c r="H112" s="7">
        <v>93.295585900000006</v>
      </c>
      <c r="I112" s="7">
        <v>6.8168439999999997E-2</v>
      </c>
      <c r="J112" s="5" t="s">
        <v>52</v>
      </c>
      <c r="K112" s="29">
        <v>11104</v>
      </c>
      <c r="L112" s="29">
        <v>544</v>
      </c>
      <c r="M112" s="29">
        <f t="shared" si="14"/>
        <v>4.8991354466858787</v>
      </c>
      <c r="N112" s="29">
        <v>5.6591095890412287E-2</v>
      </c>
      <c r="O112" s="29">
        <v>0.23679500777617005</v>
      </c>
      <c r="P112" s="29">
        <v>36.01879131981633</v>
      </c>
      <c r="Q112" s="29">
        <f t="shared" si="12"/>
        <v>10.297729688549943</v>
      </c>
      <c r="R112" s="29">
        <v>1.7019831199725619</v>
      </c>
      <c r="S112" s="29">
        <f t="shared" si="13"/>
        <v>0.84213453831910168</v>
      </c>
      <c r="T112" s="29">
        <v>0.79104872449481989</v>
      </c>
      <c r="U112" s="29">
        <v>5.1039700000000003</v>
      </c>
      <c r="V112" s="5">
        <v>8</v>
      </c>
      <c r="W112" s="5">
        <f t="shared" si="18"/>
        <v>54</v>
      </c>
      <c r="X112" s="5">
        <f t="shared" si="19"/>
        <v>22.666666666666668</v>
      </c>
      <c r="Y112" s="5">
        <f t="shared" si="20"/>
        <v>76.666666666666671</v>
      </c>
      <c r="Z112" s="29">
        <v>156.5</v>
      </c>
      <c r="AA112" s="2" t="s">
        <v>2280</v>
      </c>
      <c r="AC112">
        <v>12349</v>
      </c>
      <c r="AD112">
        <v>343.59674999999999</v>
      </c>
      <c r="AE112">
        <v>35.940387000000001</v>
      </c>
      <c r="AF112">
        <v>123.19</v>
      </c>
      <c r="AG112">
        <v>443.64881800000001</v>
      </c>
      <c r="AH112">
        <v>44.364882000000001</v>
      </c>
      <c r="AI112">
        <v>2.7796999999999999E-2</v>
      </c>
      <c r="AJ112">
        <v>4.9045999999999999E-2</v>
      </c>
      <c r="AK112">
        <v>1.7644470000000001</v>
      </c>
      <c r="AL112">
        <v>1.7950000000000001E-2</v>
      </c>
      <c r="AM112">
        <v>1.2500000000000001E-2</v>
      </c>
      <c r="AN112">
        <v>4</v>
      </c>
      <c r="AO112">
        <v>1.1642E-2</v>
      </c>
      <c r="AP112">
        <v>0.69849300000000003</v>
      </c>
      <c r="AQ112">
        <v>1.00413</v>
      </c>
      <c r="AR112">
        <v>0.33918700000000002</v>
      </c>
      <c r="AS112">
        <v>0.25264199999999998</v>
      </c>
      <c r="AT112">
        <v>31</v>
      </c>
      <c r="AU112">
        <v>15.684386999999999</v>
      </c>
      <c r="AV112">
        <v>1.1306E-2</v>
      </c>
      <c r="AW112">
        <v>5.4450000000000002E-3</v>
      </c>
      <c r="AX112">
        <v>103.560444</v>
      </c>
      <c r="AY112">
        <v>28.261882</v>
      </c>
      <c r="AZ112">
        <v>246.44947500000001</v>
      </c>
      <c r="BA112">
        <v>15.229687</v>
      </c>
      <c r="BB112">
        <v>27.845124999999999</v>
      </c>
      <c r="BC112">
        <v>9.1929970000000001</v>
      </c>
      <c r="BD112">
        <v>5.7022449999999996</v>
      </c>
      <c r="BE112">
        <v>1.105542</v>
      </c>
    </row>
    <row r="113" spans="1:61" x14ac:dyDescent="0.25">
      <c r="A113" t="s">
        <v>480</v>
      </c>
      <c r="B113" s="5">
        <v>5</v>
      </c>
      <c r="C113" t="s">
        <v>0</v>
      </c>
      <c r="D113" s="5">
        <v>10</v>
      </c>
      <c r="E113" s="5" t="s">
        <v>1</v>
      </c>
      <c r="F113" s="2" t="s">
        <v>335</v>
      </c>
      <c r="G113" s="8" t="s">
        <v>244</v>
      </c>
      <c r="H113" s="7">
        <v>93.295585900000006</v>
      </c>
      <c r="I113" s="7">
        <v>6.8168439999999997E-2</v>
      </c>
      <c r="J113" s="5" t="s">
        <v>50</v>
      </c>
      <c r="K113" s="29">
        <v>13174</v>
      </c>
      <c r="L113" s="29">
        <v>566</v>
      </c>
      <c r="M113" s="29">
        <f t="shared" si="14"/>
        <v>4.2963412782753911</v>
      </c>
      <c r="N113" s="29">
        <v>5.0234722222225026E-2</v>
      </c>
      <c r="O113" s="29">
        <v>0.23355124054635948</v>
      </c>
      <c r="P113" s="29">
        <v>42.733389485524164</v>
      </c>
      <c r="Q113" s="29">
        <f t="shared" si="12"/>
        <v>17.012327854257776</v>
      </c>
      <c r="R113" s="29">
        <v>0.62066046900306404</v>
      </c>
      <c r="S113" s="29">
        <f t="shared" si="13"/>
        <v>0.23918811265039619</v>
      </c>
      <c r="T113" s="29">
        <v>0.79104872449481989</v>
      </c>
      <c r="U113" s="29">
        <v>5.1039700000000003</v>
      </c>
      <c r="V113" s="5">
        <v>8</v>
      </c>
      <c r="W113" s="5">
        <f t="shared" si="18"/>
        <v>54</v>
      </c>
      <c r="X113" s="5">
        <f t="shared" si="19"/>
        <v>22.666666666666668</v>
      </c>
      <c r="Y113" s="5">
        <f t="shared" si="20"/>
        <v>76.666666666666671</v>
      </c>
      <c r="Z113" s="29">
        <v>156.5</v>
      </c>
      <c r="AA113" s="2" t="s">
        <v>2280</v>
      </c>
      <c r="AC113">
        <v>14598</v>
      </c>
      <c r="AD113">
        <v>343.59674999999999</v>
      </c>
      <c r="AE113">
        <v>42.485849999999999</v>
      </c>
      <c r="AF113">
        <v>145.97</v>
      </c>
      <c r="AG113">
        <v>491.825425</v>
      </c>
      <c r="AH113">
        <v>49.182543000000003</v>
      </c>
      <c r="AI113">
        <v>2.3533999999999999E-2</v>
      </c>
      <c r="AJ113">
        <v>1.4844E-2</v>
      </c>
      <c r="AK113">
        <v>0.63071699999999997</v>
      </c>
      <c r="AL113">
        <v>2.0199999999999999E-2</v>
      </c>
      <c r="AM113">
        <v>1.2500000000000001E-2</v>
      </c>
      <c r="AN113">
        <v>18</v>
      </c>
      <c r="AO113">
        <v>5.2387000000000003E-2</v>
      </c>
      <c r="AP113">
        <v>3.1432190000000002</v>
      </c>
      <c r="AQ113">
        <v>4.8910809999999998</v>
      </c>
      <c r="AR113">
        <v>0.38220999999999999</v>
      </c>
      <c r="AS113">
        <v>0.14421</v>
      </c>
      <c r="AT113">
        <v>39.666666999999997</v>
      </c>
      <c r="AU113">
        <v>10.715574</v>
      </c>
      <c r="AV113">
        <v>9.8849999999999997E-3</v>
      </c>
      <c r="AW113">
        <v>3.8960000000000002E-3</v>
      </c>
      <c r="AX113">
        <v>107.199378</v>
      </c>
      <c r="AY113">
        <v>20.445328</v>
      </c>
      <c r="AZ113">
        <v>290.69212800000003</v>
      </c>
      <c r="BA113">
        <v>158.86706899999999</v>
      </c>
      <c r="BB113">
        <v>17.476896</v>
      </c>
      <c r="BC113">
        <v>29.446988000000001</v>
      </c>
      <c r="BD113">
        <v>6.3962729999999999</v>
      </c>
      <c r="BE113">
        <v>3.21455</v>
      </c>
    </row>
    <row r="114" spans="1:61" x14ac:dyDescent="0.25">
      <c r="A114" t="s">
        <v>481</v>
      </c>
      <c r="B114" s="5">
        <v>5</v>
      </c>
      <c r="C114" t="s">
        <v>13</v>
      </c>
      <c r="D114" s="5">
        <v>11</v>
      </c>
      <c r="E114" s="5" t="s">
        <v>1</v>
      </c>
      <c r="F114" s="2" t="s">
        <v>335</v>
      </c>
      <c r="G114" s="8" t="s">
        <v>244</v>
      </c>
      <c r="H114" s="7">
        <v>93.295585900000006</v>
      </c>
      <c r="I114" s="7">
        <v>6.8168439999999997E-2</v>
      </c>
      <c r="J114" s="5" t="s">
        <v>51</v>
      </c>
      <c r="K114" s="29">
        <v>10382</v>
      </c>
      <c r="L114" s="29">
        <v>17</v>
      </c>
      <c r="M114" s="29">
        <f t="shared" si="14"/>
        <v>0.16374494317087268</v>
      </c>
      <c r="N114" s="29">
        <v>2.3837500000009726E-2</v>
      </c>
      <c r="O114" s="29">
        <v>1.1229567573035067E-2</v>
      </c>
      <c r="P114" s="29">
        <v>29.146342635812516</v>
      </c>
      <c r="Q114" s="29">
        <f t="shared" si="12"/>
        <v>3.4252810045461288</v>
      </c>
      <c r="R114" s="29">
        <v>0.50515882132727175</v>
      </c>
      <c r="S114" s="29">
        <f t="shared" si="13"/>
        <v>0.35468976032618849</v>
      </c>
      <c r="T114" s="29">
        <v>0.66493069058985466</v>
      </c>
      <c r="U114" s="29">
        <v>5.1039700000000003</v>
      </c>
      <c r="V114" s="5">
        <v>8</v>
      </c>
      <c r="W114" s="5">
        <f t="shared" si="18"/>
        <v>54</v>
      </c>
      <c r="X114" s="5">
        <f t="shared" si="19"/>
        <v>22.666666666666668</v>
      </c>
      <c r="Y114" s="5">
        <f t="shared" si="20"/>
        <v>76.666666666666671</v>
      </c>
      <c r="Z114" s="29">
        <v>156.5</v>
      </c>
      <c r="AA114" s="2" t="s">
        <v>2280</v>
      </c>
      <c r="AC114">
        <v>10976</v>
      </c>
      <c r="AD114">
        <v>379.21862499999997</v>
      </c>
      <c r="AE114">
        <v>28.943726000000002</v>
      </c>
      <c r="AF114">
        <v>109.75</v>
      </c>
      <c r="AG114">
        <v>346.86335600000001</v>
      </c>
      <c r="AH114">
        <v>34.686335999999997</v>
      </c>
      <c r="AI114">
        <v>3.4546E-2</v>
      </c>
      <c r="AJ114">
        <v>1.7676000000000001E-2</v>
      </c>
      <c r="AK114">
        <v>0.51168000000000002</v>
      </c>
      <c r="AL114">
        <v>3.2024999999999998E-2</v>
      </c>
      <c r="AM114">
        <v>3.2500000000000001E-2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61" x14ac:dyDescent="0.25">
      <c r="A115" t="s">
        <v>481</v>
      </c>
      <c r="B115" s="5">
        <v>5</v>
      </c>
      <c r="C115" t="s">
        <v>16</v>
      </c>
      <c r="D115" s="5">
        <v>11</v>
      </c>
      <c r="E115" s="5" t="s">
        <v>7</v>
      </c>
      <c r="F115" s="2" t="s">
        <v>335</v>
      </c>
      <c r="G115" s="8" t="s">
        <v>244</v>
      </c>
      <c r="H115" s="7">
        <v>93.295585900000006</v>
      </c>
      <c r="I115" s="7">
        <v>6.8168439999999997E-2</v>
      </c>
      <c r="J115" s="5" t="s">
        <v>51</v>
      </c>
      <c r="K115" s="29">
        <v>6392</v>
      </c>
      <c r="L115" s="29">
        <v>83</v>
      </c>
      <c r="M115" s="29">
        <f t="shared" si="14"/>
        <v>1.2984981226533168</v>
      </c>
      <c r="N115" s="29">
        <v>3.9578947368423052E-2</v>
      </c>
      <c r="O115" s="29">
        <v>5.3340445971916568E-2</v>
      </c>
      <c r="P115" s="29">
        <v>17.944848981710038</v>
      </c>
      <c r="Q115" s="29">
        <f t="shared" si="12"/>
        <v>7.7762126495563493</v>
      </c>
      <c r="R115" s="29">
        <v>0.64321770744166029</v>
      </c>
      <c r="S115" s="29">
        <f t="shared" si="13"/>
        <v>0.21663087421179994</v>
      </c>
      <c r="T115" s="29">
        <v>0.69993636825889538</v>
      </c>
      <c r="U115" s="29">
        <v>5.1039700000000003</v>
      </c>
      <c r="V115" s="5">
        <v>8</v>
      </c>
      <c r="W115" s="5">
        <f t="shared" si="18"/>
        <v>54</v>
      </c>
      <c r="X115" s="5">
        <f t="shared" si="19"/>
        <v>22.666666666666668</v>
      </c>
      <c r="Y115" s="5">
        <f t="shared" si="20"/>
        <v>76.666666666666671</v>
      </c>
      <c r="Z115" s="29">
        <v>156.5</v>
      </c>
      <c r="AA115" s="2" t="s">
        <v>2280</v>
      </c>
      <c r="AC115">
        <v>6841</v>
      </c>
      <c r="AD115">
        <v>379.21862499999997</v>
      </c>
      <c r="AE115">
        <v>18.039726000000002</v>
      </c>
      <c r="AF115">
        <v>68.400000000000006</v>
      </c>
      <c r="AG115">
        <v>148.682951</v>
      </c>
      <c r="AH115">
        <v>14.868295</v>
      </c>
      <c r="AI115">
        <v>5.5426999999999997E-2</v>
      </c>
      <c r="AJ115">
        <v>3.5673999999999997E-2</v>
      </c>
      <c r="AK115">
        <v>0.64363300000000001</v>
      </c>
      <c r="AL115">
        <v>4.6875E-2</v>
      </c>
      <c r="AM115">
        <v>4.2500000000000003E-2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61" x14ac:dyDescent="0.25">
      <c r="A116" t="s">
        <v>481</v>
      </c>
      <c r="B116" s="5">
        <v>5</v>
      </c>
      <c r="C116" t="s">
        <v>5</v>
      </c>
      <c r="D116" s="5">
        <v>14</v>
      </c>
      <c r="E116" s="5" t="s">
        <v>1</v>
      </c>
      <c r="F116" s="2" t="s">
        <v>335</v>
      </c>
      <c r="G116" s="8" t="s">
        <v>244</v>
      </c>
      <c r="H116" s="7">
        <v>93.295585900000006</v>
      </c>
      <c r="I116" s="7">
        <v>6.8168439999999997E-2</v>
      </c>
      <c r="J116" s="5" t="s">
        <v>51</v>
      </c>
      <c r="K116" s="29">
        <v>18806</v>
      </c>
      <c r="L116" s="29">
        <v>1130</v>
      </c>
      <c r="M116" s="29">
        <f t="shared" si="14"/>
        <v>6.0087206210783792</v>
      </c>
      <c r="N116" s="29">
        <v>4.3496317829457926E-2</v>
      </c>
      <c r="O116" s="29">
        <v>0.36215355423038093</v>
      </c>
      <c r="P116" s="29">
        <v>52.795811944624369</v>
      </c>
      <c r="Q116" s="29">
        <f t="shared" si="12"/>
        <v>27.074750313357981</v>
      </c>
      <c r="R116" s="29">
        <v>0.66008500958980831</v>
      </c>
      <c r="S116" s="29">
        <f t="shared" si="13"/>
        <v>0.19976357206365192</v>
      </c>
      <c r="T116" s="29">
        <v>1.0290534196641417</v>
      </c>
      <c r="U116" s="29">
        <v>5.1039700000000003</v>
      </c>
      <c r="V116" s="5">
        <v>8</v>
      </c>
      <c r="W116" s="5">
        <f t="shared" si="18"/>
        <v>54</v>
      </c>
      <c r="X116" s="5">
        <f t="shared" si="19"/>
        <v>22.666666666666668</v>
      </c>
      <c r="Y116" s="5">
        <f t="shared" si="20"/>
        <v>76.666666666666671</v>
      </c>
      <c r="Z116" s="29">
        <v>156.5</v>
      </c>
      <c r="AA116" s="2" t="s">
        <v>2280</v>
      </c>
      <c r="AC116">
        <v>20349</v>
      </c>
      <c r="AD116">
        <v>379.21862499999997</v>
      </c>
      <c r="AE116">
        <v>53.660339</v>
      </c>
      <c r="AF116">
        <v>203.48</v>
      </c>
      <c r="AG116">
        <v>781.62834499999997</v>
      </c>
      <c r="AH116">
        <v>78.162834000000004</v>
      </c>
      <c r="AI116">
        <v>1.8633E-2</v>
      </c>
      <c r="AJ116">
        <v>1.2370000000000001E-2</v>
      </c>
      <c r="AK116">
        <v>0.66388999999999998</v>
      </c>
      <c r="AL116">
        <v>1.5474999999999999E-2</v>
      </c>
      <c r="AM116">
        <v>1.2500000000000001E-2</v>
      </c>
      <c r="AN116">
        <v>21</v>
      </c>
      <c r="AO116">
        <v>5.5377000000000003E-2</v>
      </c>
      <c r="AP116">
        <v>3.322622</v>
      </c>
      <c r="AQ116">
        <v>3.528429</v>
      </c>
      <c r="AR116">
        <v>0.25432399999999999</v>
      </c>
      <c r="AS116">
        <v>0.13223599999999999</v>
      </c>
      <c r="AT116">
        <v>34.190475999999997</v>
      </c>
      <c r="AU116">
        <v>13.048444999999999</v>
      </c>
      <c r="AV116">
        <v>7.6629999999999997E-3</v>
      </c>
      <c r="AW116">
        <v>3.228E-3</v>
      </c>
      <c r="AX116">
        <v>144.29213799999999</v>
      </c>
      <c r="AY116">
        <v>31.347722000000001</v>
      </c>
      <c r="AZ116">
        <v>425.59154799999999</v>
      </c>
      <c r="BA116">
        <v>168.243514</v>
      </c>
      <c r="BB116">
        <v>14.350611000000001</v>
      </c>
      <c r="BC116">
        <v>18.048452999999999</v>
      </c>
      <c r="BD116">
        <v>5.8977560000000002</v>
      </c>
      <c r="BE116">
        <v>3.464102</v>
      </c>
    </row>
    <row r="117" spans="1:61" x14ac:dyDescent="0.25">
      <c r="A117" t="s">
        <v>481</v>
      </c>
      <c r="B117" s="5">
        <v>5</v>
      </c>
      <c r="C117" t="s">
        <v>28</v>
      </c>
      <c r="D117" s="5">
        <v>15</v>
      </c>
      <c r="E117" s="5" t="s">
        <v>1</v>
      </c>
      <c r="F117" s="2" t="s">
        <v>335</v>
      </c>
      <c r="G117" s="8" t="s">
        <v>244</v>
      </c>
      <c r="H117" s="7">
        <v>93.295585900000006</v>
      </c>
      <c r="I117" s="7">
        <v>6.8168439999999997E-2</v>
      </c>
      <c r="J117" s="5" t="s">
        <v>51</v>
      </c>
      <c r="K117" s="29">
        <v>11800</v>
      </c>
      <c r="L117" s="29">
        <v>118</v>
      </c>
      <c r="M117" s="29">
        <f t="shared" si="14"/>
        <v>1</v>
      </c>
      <c r="N117" s="29">
        <v>5.9302941176473965E-2</v>
      </c>
      <c r="O117" s="29">
        <v>4.7725662185399031E-2</v>
      </c>
      <c r="P117" s="29">
        <v>33.127224340453445</v>
      </c>
      <c r="Q117" s="29">
        <f t="shared" si="12"/>
        <v>7.4061627091870577</v>
      </c>
      <c r="R117" s="29">
        <v>1.0935954903873291</v>
      </c>
      <c r="S117" s="29">
        <f t="shared" si="13"/>
        <v>0.23374690873386883</v>
      </c>
      <c r="T117" s="29">
        <v>1.0559317232127245</v>
      </c>
      <c r="U117" s="29">
        <v>5.1039700000000003</v>
      </c>
      <c r="V117" s="5">
        <v>8</v>
      </c>
      <c r="W117" s="5">
        <f t="shared" si="18"/>
        <v>54</v>
      </c>
      <c r="X117" s="5">
        <f t="shared" si="19"/>
        <v>22.666666666666668</v>
      </c>
      <c r="Y117" s="5">
        <f t="shared" si="20"/>
        <v>76.666666666666671</v>
      </c>
      <c r="Z117" s="29">
        <v>156.5</v>
      </c>
      <c r="AA117" s="2" t="s">
        <v>2280</v>
      </c>
      <c r="AC117">
        <v>12732</v>
      </c>
      <c r="AD117">
        <v>379.21862499999997</v>
      </c>
      <c r="AE117">
        <v>33.574300000000001</v>
      </c>
      <c r="AF117">
        <v>127.21</v>
      </c>
      <c r="AG117">
        <v>422.51000699999997</v>
      </c>
      <c r="AH117">
        <v>42.251001000000002</v>
      </c>
      <c r="AI117">
        <v>2.9780999999999998E-2</v>
      </c>
      <c r="AJ117">
        <v>3.2036000000000002E-2</v>
      </c>
      <c r="AK117">
        <v>1.075745</v>
      </c>
      <c r="AL117">
        <v>2.3800000000000002E-2</v>
      </c>
      <c r="AM117">
        <v>1.7500000000000002E-2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61" x14ac:dyDescent="0.25">
      <c r="A118" t="s">
        <v>482</v>
      </c>
      <c r="B118" s="5">
        <v>5</v>
      </c>
      <c r="C118" t="s">
        <v>17</v>
      </c>
      <c r="D118" s="5">
        <v>8</v>
      </c>
      <c r="E118" s="5" t="s">
        <v>1</v>
      </c>
      <c r="F118" s="2" t="s">
        <v>335</v>
      </c>
      <c r="G118" s="8" t="s">
        <v>244</v>
      </c>
      <c r="H118" s="7">
        <v>93.295585900000006</v>
      </c>
      <c r="I118" s="7">
        <v>6.8168439999999997E-2</v>
      </c>
      <c r="J118" s="5" t="s">
        <v>52</v>
      </c>
      <c r="K118" s="29">
        <v>10916</v>
      </c>
      <c r="L118" s="29">
        <v>740</v>
      </c>
      <c r="M118" s="29">
        <f t="shared" si="14"/>
        <v>6.7790399413704652</v>
      </c>
      <c r="N118" s="29">
        <v>6.4891489361703553E-2</v>
      </c>
      <c r="O118" s="29">
        <v>0.30464054867274121</v>
      </c>
      <c r="P118" s="29">
        <v>35.377193928847269</v>
      </c>
      <c r="Q118" s="29">
        <f t="shared" si="12"/>
        <v>9.6561322975808821</v>
      </c>
      <c r="R118" s="29">
        <v>1.4964387162998991</v>
      </c>
      <c r="S118" s="29">
        <f t="shared" si="13"/>
        <v>0.63659013464643888</v>
      </c>
      <c r="T118" s="29">
        <v>1.0532752783089201</v>
      </c>
      <c r="U118" s="29">
        <v>5.1039700000000003</v>
      </c>
      <c r="V118" s="5">
        <v>8</v>
      </c>
      <c r="W118" s="5">
        <f t="shared" si="18"/>
        <v>54</v>
      </c>
      <c r="X118" s="5">
        <f t="shared" si="19"/>
        <v>22.666666666666668</v>
      </c>
      <c r="Y118" s="5">
        <f t="shared" si="20"/>
        <v>76.666666666666671</v>
      </c>
      <c r="Z118" s="29">
        <v>156.5</v>
      </c>
      <c r="AA118" s="2" t="s">
        <v>2280</v>
      </c>
      <c r="AC118">
        <v>17872</v>
      </c>
      <c r="AD118">
        <v>535.99570000000006</v>
      </c>
      <c r="AE118">
        <v>33.343550999999998</v>
      </c>
      <c r="AF118">
        <v>178.36</v>
      </c>
      <c r="AG118">
        <v>615.40463999999997</v>
      </c>
      <c r="AH118">
        <v>61.540464</v>
      </c>
      <c r="AI118">
        <v>2.9982999999999999E-2</v>
      </c>
      <c r="AJ118">
        <v>5.314E-2</v>
      </c>
      <c r="AK118">
        <v>1.7723390000000001</v>
      </c>
      <c r="AL118">
        <v>1.9449999999999999E-2</v>
      </c>
      <c r="AM118">
        <v>1.2500000000000001E-2</v>
      </c>
      <c r="AN118">
        <v>16</v>
      </c>
      <c r="AO118">
        <v>2.9850999999999999E-2</v>
      </c>
      <c r="AP118">
        <v>1.791059</v>
      </c>
      <c r="AQ118">
        <v>3.832811</v>
      </c>
      <c r="AR118">
        <v>0.57260299999999997</v>
      </c>
      <c r="AS118">
        <v>0.270034</v>
      </c>
      <c r="AT118">
        <v>42.8125</v>
      </c>
      <c r="AU118">
        <v>14.584095</v>
      </c>
      <c r="AV118">
        <v>1.3695000000000001E-2</v>
      </c>
      <c r="AW118">
        <v>5.8690000000000001E-3</v>
      </c>
      <c r="AX118">
        <v>78.732972000000004</v>
      </c>
      <c r="AY118">
        <v>16.036277999999999</v>
      </c>
      <c r="AZ118">
        <v>209.74426299999999</v>
      </c>
      <c r="BA118">
        <v>40.147025999999997</v>
      </c>
      <c r="BB118">
        <v>25.693221999999999</v>
      </c>
      <c r="BC118">
        <v>50.483235000000001</v>
      </c>
      <c r="BD118">
        <v>5.8899749999999997</v>
      </c>
      <c r="BE118">
        <v>1.8724780000000001</v>
      </c>
    </row>
    <row r="119" spans="1:61" x14ac:dyDescent="0.25">
      <c r="A119" t="s">
        <v>482</v>
      </c>
      <c r="B119" s="5">
        <v>5</v>
      </c>
      <c r="C119" t="s">
        <v>28</v>
      </c>
      <c r="D119" s="5">
        <v>15</v>
      </c>
      <c r="E119" s="5" t="s">
        <v>1</v>
      </c>
      <c r="F119" s="2" t="s">
        <v>335</v>
      </c>
      <c r="G119" s="8" t="s">
        <v>244</v>
      </c>
      <c r="H119" s="7">
        <v>93.295585900000006</v>
      </c>
      <c r="I119" s="7">
        <v>6.8168439999999997E-2</v>
      </c>
      <c r="J119" s="5" t="s">
        <v>50</v>
      </c>
      <c r="K119" s="29">
        <v>10649</v>
      </c>
      <c r="L119" s="29">
        <v>171</v>
      </c>
      <c r="M119" s="29">
        <f t="shared" si="14"/>
        <v>1.6057845807118041</v>
      </c>
      <c r="N119" s="29">
        <v>6.6847499999992982E-2</v>
      </c>
      <c r="O119" s="29">
        <v>6.4817138015476852E-2</v>
      </c>
      <c r="P119" s="29">
        <v>34.511885136340652</v>
      </c>
      <c r="Q119" s="29">
        <f t="shared" si="12"/>
        <v>8.7908235050742647</v>
      </c>
      <c r="R119" s="29">
        <v>0.37571158513007541</v>
      </c>
      <c r="S119" s="29">
        <f t="shared" si="13"/>
        <v>0.48413699652338482</v>
      </c>
      <c r="T119" s="29">
        <v>1.0532752783089201</v>
      </c>
      <c r="U119" s="29">
        <v>5.1039700000000003</v>
      </c>
      <c r="V119" s="5">
        <v>8</v>
      </c>
      <c r="W119" s="5">
        <f t="shared" si="18"/>
        <v>54</v>
      </c>
      <c r="X119" s="5">
        <f t="shared" si="19"/>
        <v>22.666666666666668</v>
      </c>
      <c r="Y119" s="5">
        <f t="shared" si="20"/>
        <v>76.666666666666671</v>
      </c>
      <c r="Z119" s="29">
        <v>156.5</v>
      </c>
      <c r="AA119" s="2" t="s">
        <v>2280</v>
      </c>
      <c r="AC119">
        <v>18474</v>
      </c>
      <c r="AD119">
        <v>535.99570000000006</v>
      </c>
      <c r="AE119">
        <v>34.466693999999997</v>
      </c>
      <c r="AF119">
        <v>184.73</v>
      </c>
      <c r="AG119">
        <v>667.09044100000006</v>
      </c>
      <c r="AH119">
        <v>66.709044000000006</v>
      </c>
      <c r="AI119">
        <v>2.9010999999999999E-2</v>
      </c>
      <c r="AJ119">
        <v>1.0956E-2</v>
      </c>
      <c r="AK119">
        <v>0.37764500000000001</v>
      </c>
      <c r="AL119">
        <v>2.8125000000000001E-2</v>
      </c>
      <c r="AM119">
        <v>2.75E-2</v>
      </c>
      <c r="AN119">
        <v>5</v>
      </c>
      <c r="AO119">
        <v>9.3279999999999995E-3</v>
      </c>
      <c r="AP119">
        <v>0.55970600000000004</v>
      </c>
      <c r="AQ119">
        <v>1.00682</v>
      </c>
      <c r="AR119">
        <v>0.43332500000000002</v>
      </c>
      <c r="AS119">
        <v>0.27151399999999998</v>
      </c>
      <c r="AT119">
        <v>37.200000000000003</v>
      </c>
      <c r="AU119">
        <v>16.513631</v>
      </c>
      <c r="AV119">
        <v>1.197E-2</v>
      </c>
      <c r="AW119">
        <v>5.476E-3</v>
      </c>
      <c r="AX119">
        <v>106.711888</v>
      </c>
      <c r="AY119">
        <v>52.872174999999999</v>
      </c>
      <c r="AZ119">
        <v>223.80784</v>
      </c>
      <c r="BA119">
        <v>52.732999999999997</v>
      </c>
      <c r="BB119">
        <v>44.826656</v>
      </c>
      <c r="BC119">
        <v>57.966298000000002</v>
      </c>
      <c r="BD119">
        <v>6.5091479999999997</v>
      </c>
      <c r="BE119">
        <v>0.95581400000000005</v>
      </c>
    </row>
    <row r="120" spans="1:61" ht="15.75" x14ac:dyDescent="0.25">
      <c r="A120" t="s">
        <v>496</v>
      </c>
      <c r="B120" s="5">
        <v>6</v>
      </c>
      <c r="C120" t="s">
        <v>12</v>
      </c>
      <c r="D120" s="5">
        <v>5</v>
      </c>
      <c r="E120" s="5" t="s">
        <v>1</v>
      </c>
      <c r="F120" t="s">
        <v>541</v>
      </c>
      <c r="G120" s="8" t="s">
        <v>245</v>
      </c>
      <c r="H120" s="6">
        <v>0.15341014</v>
      </c>
      <c r="I120" s="6">
        <v>111.421295</v>
      </c>
      <c r="J120" s="5" t="s">
        <v>50</v>
      </c>
      <c r="K120" s="29">
        <v>1321</v>
      </c>
      <c r="L120" s="29">
        <v>890</v>
      </c>
      <c r="M120" s="29">
        <f t="shared" si="14"/>
        <v>67.373202119606361</v>
      </c>
      <c r="N120" s="29">
        <v>8.7410570469798665E-2</v>
      </c>
      <c r="O120" s="29">
        <v>0.59759489309173264</v>
      </c>
      <c r="P120" s="29">
        <v>5.2981399582159652</v>
      </c>
      <c r="Q120" s="29">
        <f t="shared" si="12"/>
        <v>20.422921673050421</v>
      </c>
      <c r="R120" s="29">
        <v>2.3144603986913985</v>
      </c>
      <c r="S120" s="29">
        <f t="shared" si="13"/>
        <v>1.4546118170379383</v>
      </c>
      <c r="U120" s="29">
        <v>4.9703099999999996</v>
      </c>
      <c r="V120" s="29">
        <v>15</v>
      </c>
      <c r="W120" s="29">
        <f>AVERAGE(10,17,117)</f>
        <v>48</v>
      </c>
      <c r="X120" s="29">
        <f>AVERAGE(14,21,24)</f>
        <v>19.666666666666668</v>
      </c>
      <c r="Y120" s="29">
        <f>AVERAGE(24,38,141)</f>
        <v>67.666666666666671</v>
      </c>
      <c r="Z120" s="46">
        <v>21</v>
      </c>
      <c r="AA120" s="29" t="s">
        <v>2281</v>
      </c>
      <c r="AC120">
        <v>1563</v>
      </c>
      <c r="AD120">
        <v>302.71917500000001</v>
      </c>
      <c r="AE120">
        <v>5.1632009999999999</v>
      </c>
      <c r="AF120">
        <v>14.04</v>
      </c>
      <c r="AG120">
        <v>36.240011000000003</v>
      </c>
      <c r="AH120">
        <v>3.6240009999999998</v>
      </c>
      <c r="AI120">
        <v>0.19367599999999999</v>
      </c>
      <c r="AJ120">
        <v>0.50837399999999999</v>
      </c>
      <c r="AK120">
        <v>2.6248719999999999</v>
      </c>
      <c r="AL120">
        <v>2.4038E-2</v>
      </c>
      <c r="AM120">
        <v>7.4999999999999997E-3</v>
      </c>
      <c r="AN120">
        <v>78</v>
      </c>
      <c r="AO120">
        <v>0.25766499999999998</v>
      </c>
      <c r="AP120">
        <v>15.459873</v>
      </c>
      <c r="AQ120">
        <v>42.482405999999997</v>
      </c>
      <c r="AR120">
        <v>0.139207</v>
      </c>
      <c r="AS120">
        <v>0.179949</v>
      </c>
      <c r="AT120">
        <v>8.5128210000000006</v>
      </c>
      <c r="AU120">
        <v>4.9850260000000004</v>
      </c>
      <c r="AV120">
        <v>1.8529E-2</v>
      </c>
      <c r="AW120">
        <v>2.2270000000000002E-2</v>
      </c>
      <c r="AX120">
        <v>85.674555999999995</v>
      </c>
      <c r="AY120">
        <v>51.522669</v>
      </c>
      <c r="AZ120">
        <v>273.00073600000002</v>
      </c>
      <c r="BA120">
        <v>131.15965399999999</v>
      </c>
      <c r="BB120">
        <v>3.678931</v>
      </c>
      <c r="BC120">
        <v>3.9690460000000001</v>
      </c>
      <c r="BD120">
        <v>7.1546620000000001</v>
      </c>
      <c r="BE120">
        <v>8.3864970000000003</v>
      </c>
    </row>
    <row r="121" spans="1:61" ht="15.75" x14ac:dyDescent="0.25">
      <c r="A121" t="s">
        <v>496</v>
      </c>
      <c r="B121" s="5">
        <v>6</v>
      </c>
      <c r="C121" t="s">
        <v>21</v>
      </c>
      <c r="D121" s="5">
        <v>7</v>
      </c>
      <c r="E121" s="5" t="s">
        <v>1</v>
      </c>
      <c r="F121" t="s">
        <v>541</v>
      </c>
      <c r="G121" s="8" t="s">
        <v>245</v>
      </c>
      <c r="H121" s="6">
        <v>0.15341014</v>
      </c>
      <c r="I121" s="6">
        <v>111.421295</v>
      </c>
      <c r="J121" s="5" t="s">
        <v>51</v>
      </c>
      <c r="K121" s="29">
        <v>5938</v>
      </c>
      <c r="L121" s="29">
        <v>705</v>
      </c>
      <c r="M121" s="29">
        <f t="shared" si="14"/>
        <v>11.872684405523746</v>
      </c>
      <c r="N121" s="29">
        <v>6.6333495145631638E-2</v>
      </c>
      <c r="O121" s="29">
        <v>0.41310250998958697</v>
      </c>
      <c r="P121" s="29">
        <v>23.815560236098712</v>
      </c>
      <c r="Q121" s="29">
        <f t="shared" si="12"/>
        <v>1.9055013951676756</v>
      </c>
      <c r="R121" s="29">
        <v>1.0138454756049644</v>
      </c>
      <c r="S121" s="29">
        <f t="shared" si="13"/>
        <v>0.15399689395150418</v>
      </c>
      <c r="U121" s="29">
        <v>4.9703099999999996</v>
      </c>
      <c r="V121" s="29">
        <v>15</v>
      </c>
      <c r="W121" s="29">
        <f>AVERAGE(10,17,117)</f>
        <v>48</v>
      </c>
      <c r="X121" s="29">
        <f>AVERAGE(14,21,24)</f>
        <v>19.666666666666668</v>
      </c>
      <c r="Y121" s="29">
        <f>AVERAGE(24,38,141)</f>
        <v>67.666666666666671</v>
      </c>
      <c r="Z121" s="46">
        <v>21</v>
      </c>
      <c r="AA121" s="29" t="s">
        <v>2281</v>
      </c>
      <c r="AC121">
        <v>7344</v>
      </c>
      <c r="AD121">
        <v>302.71917500000001</v>
      </c>
      <c r="AE121">
        <v>24.260107999999999</v>
      </c>
      <c r="AF121">
        <v>73.430000000000007</v>
      </c>
      <c r="AG121">
        <v>169.44687999999999</v>
      </c>
      <c r="AH121">
        <v>16.944687999999999</v>
      </c>
      <c r="AI121">
        <v>4.1190999999999998E-2</v>
      </c>
      <c r="AJ121">
        <v>4.1894000000000001E-2</v>
      </c>
      <c r="AK121">
        <v>1.017075</v>
      </c>
      <c r="AL121">
        <v>2.8500000000000001E-2</v>
      </c>
      <c r="AM121">
        <v>1.7500000000000002E-2</v>
      </c>
      <c r="AN121">
        <v>29</v>
      </c>
      <c r="AO121">
        <v>9.5797999999999994E-2</v>
      </c>
      <c r="AP121">
        <v>5.7479009999999997</v>
      </c>
      <c r="AQ121">
        <v>17.538125999999998</v>
      </c>
      <c r="AR121">
        <v>0.69442000000000004</v>
      </c>
      <c r="AS121">
        <v>0.23367099999999999</v>
      </c>
      <c r="AT121">
        <v>44.413792999999998</v>
      </c>
      <c r="AU121">
        <v>13.875768000000001</v>
      </c>
      <c r="AV121">
        <v>1.5994999999999999E-2</v>
      </c>
      <c r="AW121">
        <v>8.3840000000000008E-3</v>
      </c>
      <c r="AX121">
        <v>63.177917000000001</v>
      </c>
      <c r="AY121">
        <v>5.3443649999999998</v>
      </c>
      <c r="AZ121">
        <v>754.43933700000002</v>
      </c>
      <c r="BA121">
        <v>401.55234000000002</v>
      </c>
      <c r="BB121">
        <v>7.5681500000000002</v>
      </c>
      <c r="BC121">
        <v>9.445411</v>
      </c>
      <c r="BD121">
        <v>7.8106549999999997</v>
      </c>
      <c r="BE121">
        <v>4.2589769999999998</v>
      </c>
    </row>
    <row r="122" spans="1:61" ht="15.75" x14ac:dyDescent="0.25">
      <c r="A122" t="s">
        <v>496</v>
      </c>
      <c r="B122" s="5">
        <v>6</v>
      </c>
      <c r="C122" t="s">
        <v>0</v>
      </c>
      <c r="D122" s="5">
        <v>10</v>
      </c>
      <c r="E122" s="5" t="s">
        <v>1</v>
      </c>
      <c r="F122" t="s">
        <v>541</v>
      </c>
      <c r="G122" s="8" t="s">
        <v>245</v>
      </c>
      <c r="H122" s="6">
        <v>0.15341014</v>
      </c>
      <c r="I122" s="6">
        <v>111.421295</v>
      </c>
      <c r="J122" s="5" t="s">
        <v>51</v>
      </c>
      <c r="K122" s="29">
        <v>8375</v>
      </c>
      <c r="L122" s="29">
        <v>54</v>
      </c>
      <c r="M122" s="29">
        <f t="shared" si="14"/>
        <v>0.64477611940298507</v>
      </c>
      <c r="N122" s="29">
        <v>2.6339583333333156E-2</v>
      </c>
      <c r="O122" s="29">
        <v>4.812844776577712E-2</v>
      </c>
      <c r="P122" s="29">
        <v>33.58964583653195</v>
      </c>
      <c r="Q122" s="29">
        <f t="shared" si="12"/>
        <v>7.868584205265563</v>
      </c>
      <c r="R122" s="29">
        <v>0.75692160868935321</v>
      </c>
      <c r="S122" s="29">
        <f t="shared" si="13"/>
        <v>0.10292697296410702</v>
      </c>
      <c r="U122" s="29">
        <v>4.9703099999999996</v>
      </c>
      <c r="V122" s="29">
        <v>15</v>
      </c>
      <c r="W122" s="29">
        <f t="shared" ref="W122:W138" si="21">AVERAGE(10,17,117)</f>
        <v>48</v>
      </c>
      <c r="X122" s="29">
        <f t="shared" ref="X122:X138" si="22">AVERAGE(14,21,24)</f>
        <v>19.666666666666668</v>
      </c>
      <c r="Y122" s="29">
        <f t="shared" ref="Y122:Y138" si="23">AVERAGE(24,38,141)</f>
        <v>67.666666666666671</v>
      </c>
      <c r="Z122" s="46">
        <v>21</v>
      </c>
      <c r="AA122" s="29" t="s">
        <v>2281</v>
      </c>
      <c r="AC122">
        <v>10017</v>
      </c>
      <c r="AD122">
        <v>302.71917500000001</v>
      </c>
      <c r="AE122">
        <v>33.090074000000001</v>
      </c>
      <c r="AF122">
        <v>100.16</v>
      </c>
      <c r="AG122">
        <v>291.16808600000002</v>
      </c>
      <c r="AH122">
        <v>29.116809</v>
      </c>
      <c r="AI122">
        <v>3.0210999999999998E-2</v>
      </c>
      <c r="AJ122">
        <v>2.3161999999999999E-2</v>
      </c>
      <c r="AK122">
        <v>0.76665300000000003</v>
      </c>
      <c r="AL122">
        <v>2.5149999999999999E-2</v>
      </c>
      <c r="AM122">
        <v>2.2499999999999999E-2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61" ht="15.75" x14ac:dyDescent="0.25">
      <c r="A123" t="s">
        <v>497</v>
      </c>
      <c r="B123" s="5">
        <v>6</v>
      </c>
      <c r="C123" t="s">
        <v>21</v>
      </c>
      <c r="D123" s="5">
        <v>7</v>
      </c>
      <c r="E123" s="5" t="s">
        <v>1</v>
      </c>
      <c r="F123" t="s">
        <v>541</v>
      </c>
      <c r="G123" s="8" t="s">
        <v>245</v>
      </c>
      <c r="H123" s="6">
        <v>0.15341014</v>
      </c>
      <c r="I123" s="6">
        <v>111.421295</v>
      </c>
      <c r="J123" s="5" t="s">
        <v>51</v>
      </c>
      <c r="K123" s="29">
        <v>9019</v>
      </c>
      <c r="L123" s="29">
        <v>22</v>
      </c>
      <c r="M123" s="29">
        <f t="shared" si="14"/>
        <v>0.24392948220423549</v>
      </c>
      <c r="N123" s="29">
        <v>3.70312500000054E-2</v>
      </c>
      <c r="O123" s="29">
        <v>1.413934155482972E-2</v>
      </c>
      <c r="P123" s="29">
        <v>31.880680370752312</v>
      </c>
      <c r="Q123" s="29">
        <f t="shared" si="12"/>
        <v>6.159618739485925</v>
      </c>
      <c r="R123" s="29">
        <v>0.52170958800998102</v>
      </c>
      <c r="S123" s="29">
        <f t="shared" si="13"/>
        <v>0.33813899364347921</v>
      </c>
      <c r="T123" s="29">
        <v>1.1670931148180523</v>
      </c>
      <c r="U123" s="29">
        <v>4.9703099999999996</v>
      </c>
      <c r="V123" s="29">
        <v>15</v>
      </c>
      <c r="W123" s="29">
        <f t="shared" si="21"/>
        <v>48</v>
      </c>
      <c r="X123" s="29">
        <f t="shared" si="22"/>
        <v>19.666666666666668</v>
      </c>
      <c r="Y123" s="29">
        <f t="shared" si="23"/>
        <v>67.666666666666671</v>
      </c>
      <c r="Z123" s="46">
        <v>21</v>
      </c>
      <c r="AA123" s="29" t="s">
        <v>2281</v>
      </c>
      <c r="AC123">
        <v>9955</v>
      </c>
      <c r="AD123">
        <v>311.909175</v>
      </c>
      <c r="AE123">
        <v>31.916342</v>
      </c>
      <c r="AF123">
        <v>99.54</v>
      </c>
      <c r="AG123">
        <v>325.92920800000002</v>
      </c>
      <c r="AH123">
        <v>32.592920999999997</v>
      </c>
      <c r="AI123">
        <v>3.1323999999999998E-2</v>
      </c>
      <c r="AJ123">
        <v>1.6348000000000001E-2</v>
      </c>
      <c r="AK123">
        <v>0.52190800000000004</v>
      </c>
      <c r="AL123">
        <v>2.775E-2</v>
      </c>
      <c r="AM123">
        <v>2.75E-2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61" ht="15.75" x14ac:dyDescent="0.25">
      <c r="A124" t="s">
        <v>497</v>
      </c>
      <c r="B124" s="5">
        <v>6</v>
      </c>
      <c r="C124" t="s">
        <v>28</v>
      </c>
      <c r="D124" s="5">
        <v>15</v>
      </c>
      <c r="E124" s="5" t="s">
        <v>1</v>
      </c>
      <c r="F124" t="s">
        <v>541</v>
      </c>
      <c r="G124" s="8" t="s">
        <v>245</v>
      </c>
      <c r="H124" s="6">
        <v>0.15341014</v>
      </c>
      <c r="I124" s="6">
        <v>111.421295</v>
      </c>
      <c r="J124" s="5" t="s">
        <v>52</v>
      </c>
      <c r="K124" s="29">
        <v>1919</v>
      </c>
      <c r="L124" s="29">
        <v>1303</v>
      </c>
      <c r="M124" s="29">
        <f t="shared" si="14"/>
        <v>67.899947889525791</v>
      </c>
      <c r="N124" s="29">
        <v>9.2396675531915856E-2</v>
      </c>
      <c r="O124" s="29">
        <v>0.66454905307699685</v>
      </c>
      <c r="P124" s="29">
        <v>6.7833491109295583</v>
      </c>
      <c r="Q124" s="29">
        <f t="shared" si="12"/>
        <v>18.937712520336831</v>
      </c>
      <c r="R124" s="29">
        <v>2.7828544568591487</v>
      </c>
      <c r="S124" s="29">
        <f t="shared" si="13"/>
        <v>1.9230058752056884</v>
      </c>
      <c r="T124" s="29">
        <v>1.1670931148180523</v>
      </c>
      <c r="U124" s="29">
        <v>4.9703099999999996</v>
      </c>
      <c r="V124" s="29">
        <v>15</v>
      </c>
      <c r="W124" s="29">
        <f t="shared" si="21"/>
        <v>48</v>
      </c>
      <c r="X124" s="29">
        <f t="shared" si="22"/>
        <v>19.666666666666668</v>
      </c>
      <c r="Y124" s="29">
        <f t="shared" si="23"/>
        <v>67.666666666666671</v>
      </c>
      <c r="Z124" s="46">
        <v>21</v>
      </c>
      <c r="AA124" s="29" t="s">
        <v>2281</v>
      </c>
      <c r="AC124">
        <v>2075</v>
      </c>
      <c r="AD124">
        <v>311.909175</v>
      </c>
      <c r="AE124">
        <v>6.6525780000000001</v>
      </c>
      <c r="AF124">
        <v>19.27</v>
      </c>
      <c r="AG124">
        <v>52.029963000000002</v>
      </c>
      <c r="AH124">
        <v>5.2029959999999997</v>
      </c>
      <c r="AI124">
        <v>0.150336</v>
      </c>
      <c r="AJ124">
        <v>0.41649599999999998</v>
      </c>
      <c r="AK124">
        <v>2.770429</v>
      </c>
      <c r="AL124">
        <v>2.1388000000000001E-2</v>
      </c>
      <c r="AM124">
        <v>7.4999999999999997E-3</v>
      </c>
      <c r="AN124">
        <v>75</v>
      </c>
      <c r="AO124">
        <v>0.240455</v>
      </c>
      <c r="AP124">
        <v>14.427277</v>
      </c>
      <c r="AQ124">
        <v>49.542169000000001</v>
      </c>
      <c r="AR124">
        <v>0.258571</v>
      </c>
      <c r="AS124">
        <v>0.37817200000000001</v>
      </c>
      <c r="AT124">
        <v>13.706666999999999</v>
      </c>
      <c r="AU124">
        <v>12.407249</v>
      </c>
      <c r="AV124">
        <v>2.0348999999999999E-2</v>
      </c>
      <c r="AW124">
        <v>2.5447999999999998E-2</v>
      </c>
      <c r="AX124">
        <v>87.680767000000003</v>
      </c>
      <c r="AY124">
        <v>52.500990999999999</v>
      </c>
      <c r="AZ124">
        <v>371.03227199999998</v>
      </c>
      <c r="BA124">
        <v>148.69536600000001</v>
      </c>
      <c r="BB124">
        <v>3.885894</v>
      </c>
      <c r="BC124">
        <v>5.7149299999999998</v>
      </c>
      <c r="BD124">
        <v>8.8252699999999997</v>
      </c>
      <c r="BE124">
        <v>5.3774220000000001</v>
      </c>
    </row>
    <row r="125" spans="1:61" ht="15.75" x14ac:dyDescent="0.25">
      <c r="A125" t="s">
        <v>498</v>
      </c>
      <c r="B125" s="5">
        <v>6</v>
      </c>
      <c r="C125" t="s">
        <v>3</v>
      </c>
      <c r="D125" s="5">
        <v>4</v>
      </c>
      <c r="E125" s="5" t="s">
        <v>1</v>
      </c>
      <c r="F125" t="s">
        <v>541</v>
      </c>
      <c r="G125" s="8" t="s">
        <v>245</v>
      </c>
      <c r="H125" s="6">
        <v>0.15341014</v>
      </c>
      <c r="I125" s="6">
        <v>111.421295</v>
      </c>
      <c r="J125" s="5" t="s">
        <v>51</v>
      </c>
      <c r="K125" s="29">
        <v>3648</v>
      </c>
      <c r="L125" s="29">
        <v>498</v>
      </c>
      <c r="M125" s="29">
        <f t="shared" si="14"/>
        <v>13.651315789473683</v>
      </c>
      <c r="N125" s="29">
        <v>6.7622619047622484E-2</v>
      </c>
      <c r="O125" s="29">
        <v>0.35651008708253856</v>
      </c>
      <c r="P125" s="29">
        <v>15.482723781870247</v>
      </c>
      <c r="Q125" s="29">
        <f t="shared" si="12"/>
        <v>10.238337849396141</v>
      </c>
      <c r="R125" s="29">
        <v>1.0796129708096014</v>
      </c>
      <c r="S125" s="29">
        <f t="shared" si="13"/>
        <v>0.21976438915614116</v>
      </c>
      <c r="T125" s="29">
        <v>0.54292516920453004</v>
      </c>
      <c r="U125" s="29">
        <v>4.9703099999999996</v>
      </c>
      <c r="V125" s="29">
        <v>15</v>
      </c>
      <c r="W125" s="29">
        <f t="shared" si="21"/>
        <v>48</v>
      </c>
      <c r="X125" s="29">
        <f t="shared" si="22"/>
        <v>19.666666666666668</v>
      </c>
      <c r="Y125" s="29">
        <f t="shared" si="23"/>
        <v>67.666666666666671</v>
      </c>
      <c r="Z125" s="46">
        <v>21</v>
      </c>
      <c r="AA125" s="29" t="s">
        <v>2281</v>
      </c>
      <c r="AC125">
        <v>5084</v>
      </c>
      <c r="AD125">
        <v>327.096475</v>
      </c>
      <c r="AE125">
        <v>15.542814999999999</v>
      </c>
      <c r="AF125">
        <v>50.75</v>
      </c>
      <c r="AG125">
        <v>93.524795999999995</v>
      </c>
      <c r="AH125">
        <v>9.3524799999999999</v>
      </c>
      <c r="AI125">
        <v>6.4338999999999993E-2</v>
      </c>
      <c r="AJ125">
        <v>6.9920999999999997E-2</v>
      </c>
      <c r="AK125">
        <v>1.0867610000000001</v>
      </c>
      <c r="AL125">
        <v>4.1250000000000002E-2</v>
      </c>
      <c r="AM125">
        <v>2.2499999999999999E-2</v>
      </c>
      <c r="AN125">
        <v>8</v>
      </c>
      <c r="AO125">
        <v>2.4458000000000001E-2</v>
      </c>
      <c r="AP125">
        <v>1.467457</v>
      </c>
      <c r="AQ125">
        <v>4.6026749999999996</v>
      </c>
      <c r="AR125">
        <v>0.49873800000000001</v>
      </c>
      <c r="AS125">
        <v>0.258218</v>
      </c>
      <c r="AT125">
        <v>29.25</v>
      </c>
      <c r="AU125">
        <v>6.5846140000000002</v>
      </c>
      <c r="AV125">
        <v>1.7654E-2</v>
      </c>
      <c r="AW125">
        <v>1.2557E-2</v>
      </c>
      <c r="AX125">
        <v>62.920834999999997</v>
      </c>
      <c r="AY125">
        <v>17.067437000000002</v>
      </c>
      <c r="AZ125">
        <v>690.22283200000004</v>
      </c>
      <c r="BA125">
        <v>397.58951400000001</v>
      </c>
      <c r="BB125">
        <v>39.236685999999999</v>
      </c>
      <c r="BC125">
        <v>93.375446999999994</v>
      </c>
      <c r="BD125">
        <v>9.0862239999999996</v>
      </c>
      <c r="BE125">
        <v>1.374369</v>
      </c>
    </row>
    <row r="126" spans="1:61" ht="15.75" x14ac:dyDescent="0.25">
      <c r="A126" t="s">
        <v>498</v>
      </c>
      <c r="B126" s="5">
        <v>6</v>
      </c>
      <c r="C126" t="s">
        <v>33</v>
      </c>
      <c r="D126" s="5">
        <v>4</v>
      </c>
      <c r="E126" s="5" t="s">
        <v>7</v>
      </c>
      <c r="F126" t="s">
        <v>541</v>
      </c>
      <c r="G126" s="8" t="s">
        <v>245</v>
      </c>
      <c r="H126" s="6">
        <v>0.15341014</v>
      </c>
      <c r="I126" s="6">
        <v>111.421295</v>
      </c>
      <c r="J126" s="5" t="s">
        <v>51</v>
      </c>
      <c r="K126" s="29">
        <v>4455</v>
      </c>
      <c r="L126" s="29">
        <v>229</v>
      </c>
      <c r="M126" s="29">
        <f t="shared" si="14"/>
        <v>5.1402918069584738</v>
      </c>
      <c r="N126" s="29">
        <v>0.10561166666665928</v>
      </c>
      <c r="O126" s="29">
        <v>0.12732503110090665</v>
      </c>
      <c r="P126" s="29">
        <v>18.907767118484635</v>
      </c>
      <c r="Q126" s="29">
        <f t="shared" si="12"/>
        <v>6.8132945127817521</v>
      </c>
      <c r="R126" s="29">
        <v>0.79751152837478001</v>
      </c>
      <c r="S126" s="29">
        <f t="shared" si="13"/>
        <v>6.2337053278680221E-2</v>
      </c>
      <c r="T126" s="29">
        <v>0.58025518904714446</v>
      </c>
      <c r="U126" s="29">
        <v>4.9703099999999996</v>
      </c>
      <c r="V126" s="29">
        <v>15</v>
      </c>
      <c r="W126" s="29">
        <f t="shared" si="21"/>
        <v>48</v>
      </c>
      <c r="X126" s="29">
        <f t="shared" si="22"/>
        <v>19.666666666666668</v>
      </c>
      <c r="Y126" s="29">
        <f t="shared" si="23"/>
        <v>67.666666666666671</v>
      </c>
      <c r="Z126" s="46">
        <v>21</v>
      </c>
      <c r="AA126" s="29" t="s">
        <v>2281</v>
      </c>
      <c r="AC126">
        <v>6527</v>
      </c>
      <c r="AD126">
        <v>327.096475</v>
      </c>
      <c r="AE126">
        <v>19.954357999999999</v>
      </c>
      <c r="AF126">
        <v>65.25</v>
      </c>
      <c r="AG126">
        <v>154.85544100000001</v>
      </c>
      <c r="AH126">
        <v>15.485544000000001</v>
      </c>
      <c r="AI126">
        <v>5.0102000000000001E-2</v>
      </c>
      <c r="AJ126">
        <v>3.9440000000000003E-2</v>
      </c>
      <c r="AK126">
        <v>0.78719399999999995</v>
      </c>
      <c r="AL126">
        <v>3.8949999999999999E-2</v>
      </c>
      <c r="AM126">
        <v>2.75E-2</v>
      </c>
      <c r="AN126">
        <v>5</v>
      </c>
      <c r="AO126">
        <v>1.5285999999999999E-2</v>
      </c>
      <c r="AP126">
        <v>0.917161</v>
      </c>
      <c r="AQ126">
        <v>3.0335529999999999</v>
      </c>
      <c r="AR126">
        <v>0.843445</v>
      </c>
      <c r="AS126">
        <v>0.212503</v>
      </c>
      <c r="AT126">
        <v>39.6</v>
      </c>
      <c r="AU126">
        <v>7.5033329999999996</v>
      </c>
      <c r="AV126">
        <v>2.1850999999999999E-2</v>
      </c>
      <c r="AW126">
        <v>7.4879999999999999E-3</v>
      </c>
      <c r="AX126">
        <v>46.298482999999997</v>
      </c>
      <c r="AY126">
        <v>2.9677009999999999</v>
      </c>
      <c r="AZ126">
        <v>169.12321900000001</v>
      </c>
      <c r="BA126">
        <v>154.60491300000001</v>
      </c>
      <c r="BB126">
        <v>18.302800000000001</v>
      </c>
      <c r="BC126">
        <v>10.696334999999999</v>
      </c>
      <c r="BD126">
        <v>5.8320850000000002</v>
      </c>
      <c r="BE126">
        <v>1.213352</v>
      </c>
      <c r="BH126">
        <f>COUNT(#REF!)</f>
        <v>0</v>
      </c>
      <c r="BI126" t="e">
        <f>BH126/BH128*100</f>
        <v>#DIV/0!</v>
      </c>
    </row>
    <row r="127" spans="1:61" ht="15.75" x14ac:dyDescent="0.25">
      <c r="A127" t="s">
        <v>498</v>
      </c>
      <c r="B127" s="5">
        <v>6</v>
      </c>
      <c r="C127" t="s">
        <v>15</v>
      </c>
      <c r="D127" s="5">
        <v>6</v>
      </c>
      <c r="E127" s="5" t="s">
        <v>1</v>
      </c>
      <c r="F127" t="s">
        <v>541</v>
      </c>
      <c r="G127" s="8" t="s">
        <v>245</v>
      </c>
      <c r="H127" s="6">
        <v>0.15341014</v>
      </c>
      <c r="I127" s="6">
        <v>111.421295</v>
      </c>
      <c r="J127" s="5" t="s">
        <v>51</v>
      </c>
      <c r="K127" s="29">
        <v>1340</v>
      </c>
      <c r="L127" s="29">
        <v>749</v>
      </c>
      <c r="M127" s="29">
        <f t="shared" si="14"/>
        <v>55.895522388059703</v>
      </c>
      <c r="N127" s="29">
        <v>9.2199212598424743E-2</v>
      </c>
      <c r="O127" s="29">
        <v>0.53900929832717148</v>
      </c>
      <c r="P127" s="29">
        <v>5.6871847225071628</v>
      </c>
      <c r="Q127" s="29">
        <f t="shared" si="12"/>
        <v>20.033876908759225</v>
      </c>
      <c r="R127" s="29">
        <v>2.8957708403280287</v>
      </c>
      <c r="S127" s="29">
        <f t="shared" si="13"/>
        <v>2.0359222586745682</v>
      </c>
      <c r="T127" s="29">
        <v>0.828245201472948</v>
      </c>
      <c r="U127" s="29">
        <v>4.9703099999999996</v>
      </c>
      <c r="V127" s="29">
        <v>15</v>
      </c>
      <c r="W127" s="29">
        <f t="shared" si="21"/>
        <v>48</v>
      </c>
      <c r="X127" s="29">
        <f t="shared" si="22"/>
        <v>19.666666666666668</v>
      </c>
      <c r="Y127" s="29">
        <f t="shared" si="23"/>
        <v>67.666666666666671</v>
      </c>
      <c r="Z127" s="46">
        <v>21</v>
      </c>
      <c r="AA127" s="29" t="s">
        <v>2281</v>
      </c>
      <c r="AC127">
        <v>1924</v>
      </c>
      <c r="AD127">
        <v>327.096475</v>
      </c>
      <c r="AE127">
        <v>5.8820569999999996</v>
      </c>
      <c r="AF127">
        <v>17.55</v>
      </c>
      <c r="AG127">
        <v>39.101503000000001</v>
      </c>
      <c r="AH127">
        <v>3.9101499999999998</v>
      </c>
      <c r="AI127">
        <v>0.170019</v>
      </c>
      <c r="AJ127">
        <v>0.56945400000000002</v>
      </c>
      <c r="AK127">
        <v>3.3493529999999998</v>
      </c>
      <c r="AL127">
        <v>3.0525E-2</v>
      </c>
      <c r="AM127">
        <v>7.4999999999999997E-3</v>
      </c>
      <c r="AN127">
        <v>62</v>
      </c>
      <c r="AO127">
        <v>0.18954699999999999</v>
      </c>
      <c r="AP127">
        <v>11.372790999999999</v>
      </c>
      <c r="AQ127">
        <v>40.384614999999997</v>
      </c>
      <c r="AR127">
        <v>0.28446500000000002</v>
      </c>
      <c r="AS127">
        <v>0.43123099999999998</v>
      </c>
      <c r="AT127">
        <v>12.532258000000001</v>
      </c>
      <c r="AU127">
        <v>12.694025999999999</v>
      </c>
      <c r="AV127">
        <v>2.4667000000000001E-2</v>
      </c>
      <c r="AW127">
        <v>3.0044000000000001E-2</v>
      </c>
      <c r="AX127">
        <v>92.720949000000005</v>
      </c>
      <c r="AY127">
        <v>67.784467000000006</v>
      </c>
      <c r="AZ127">
        <v>369.914311</v>
      </c>
      <c r="BA127">
        <v>165.79880800000001</v>
      </c>
      <c r="BB127">
        <v>4.9156880000000003</v>
      </c>
      <c r="BC127">
        <v>7.764494</v>
      </c>
      <c r="BD127">
        <v>8.0606639999999992</v>
      </c>
      <c r="BE127">
        <v>7.0867639999999996</v>
      </c>
      <c r="BH127">
        <f>COUNT(#REF!)</f>
        <v>0</v>
      </c>
      <c r="BI127" t="e">
        <f>BH127/BH128*100</f>
        <v>#DIV/0!</v>
      </c>
    </row>
    <row r="128" spans="1:61" ht="15.75" x14ac:dyDescent="0.25">
      <c r="A128" t="s">
        <v>498</v>
      </c>
      <c r="B128" s="5">
        <v>6</v>
      </c>
      <c r="C128" t="s">
        <v>21</v>
      </c>
      <c r="D128" s="5">
        <v>7</v>
      </c>
      <c r="E128" s="5" t="s">
        <v>1</v>
      </c>
      <c r="F128" t="s">
        <v>541</v>
      </c>
      <c r="G128" s="8" t="s">
        <v>245</v>
      </c>
      <c r="H128" s="6">
        <v>0.15341014</v>
      </c>
      <c r="I128" s="6">
        <v>111.421295</v>
      </c>
      <c r="J128" s="5" t="s">
        <v>50</v>
      </c>
      <c r="K128" s="29">
        <v>10934</v>
      </c>
      <c r="L128" s="29">
        <v>190</v>
      </c>
      <c r="M128" s="29">
        <f t="shared" si="14"/>
        <v>1.7376989207975122</v>
      </c>
      <c r="N128" s="29">
        <v>4.6465625000000177E-2</v>
      </c>
      <c r="O128" s="29">
        <v>0.10186002488072531</v>
      </c>
      <c r="P128" s="29">
        <v>46.405729668577109</v>
      </c>
      <c r="Q128" s="29">
        <f t="shared" si="12"/>
        <v>20.684668037310722</v>
      </c>
      <c r="R128" s="29">
        <v>0.48004060702485252</v>
      </c>
      <c r="S128" s="29">
        <f t="shared" si="13"/>
        <v>0.37980797462860771</v>
      </c>
      <c r="T128" s="29">
        <v>0.94451310238095643</v>
      </c>
      <c r="U128" s="29">
        <v>4.9703099999999996</v>
      </c>
      <c r="V128" s="29">
        <v>15</v>
      </c>
      <c r="W128" s="29">
        <f t="shared" si="21"/>
        <v>48</v>
      </c>
      <c r="X128" s="29">
        <f t="shared" si="22"/>
        <v>19.666666666666668</v>
      </c>
      <c r="Y128" s="29">
        <f t="shared" si="23"/>
        <v>67.666666666666671</v>
      </c>
      <c r="Z128" s="46">
        <v>21</v>
      </c>
      <c r="AA128" s="29" t="s">
        <v>2281</v>
      </c>
      <c r="AC128">
        <v>15579</v>
      </c>
      <c r="AD128">
        <v>327.096475</v>
      </c>
      <c r="AE128">
        <v>47.628149999999998</v>
      </c>
      <c r="AF128">
        <v>155.78</v>
      </c>
      <c r="AG128">
        <v>582.23848299999997</v>
      </c>
      <c r="AH128">
        <v>58.223847999999997</v>
      </c>
      <c r="AI128">
        <v>2.0993999999999999E-2</v>
      </c>
      <c r="AJ128">
        <v>1.0142999999999999E-2</v>
      </c>
      <c r="AK128">
        <v>0.48311599999999999</v>
      </c>
      <c r="AL128">
        <v>1.9775000000000001E-2</v>
      </c>
      <c r="AM128">
        <v>1.7500000000000002E-2</v>
      </c>
      <c r="AN128">
        <v>20</v>
      </c>
      <c r="AO128">
        <v>6.1143999999999997E-2</v>
      </c>
      <c r="AP128">
        <v>3.6686420000000002</v>
      </c>
      <c r="AQ128">
        <v>7.0158550000000002</v>
      </c>
      <c r="AR128">
        <v>0.51373500000000005</v>
      </c>
      <c r="AS128">
        <v>0.24549000000000001</v>
      </c>
      <c r="AT128">
        <v>54.65</v>
      </c>
      <c r="AU128">
        <v>23.87087</v>
      </c>
      <c r="AV128">
        <v>9.5759999999999994E-3</v>
      </c>
      <c r="AW128">
        <v>3.5040000000000002E-3</v>
      </c>
      <c r="AX128">
        <v>106.586929</v>
      </c>
      <c r="AY128">
        <v>8.504486</v>
      </c>
      <c r="AZ128">
        <v>455.52393799999999</v>
      </c>
      <c r="BA128">
        <v>219.212513</v>
      </c>
      <c r="BB128">
        <v>15.503608</v>
      </c>
      <c r="BC128">
        <v>42.291781999999998</v>
      </c>
      <c r="BD128">
        <v>7.0587090000000003</v>
      </c>
      <c r="BE128">
        <v>2.867442</v>
      </c>
      <c r="BH128">
        <f>SUM(BH126:BH127)</f>
        <v>0</v>
      </c>
    </row>
    <row r="129" spans="1:58" ht="15.75" x14ac:dyDescent="0.25">
      <c r="A129" t="s">
        <v>499</v>
      </c>
      <c r="B129" s="5">
        <v>6</v>
      </c>
      <c r="C129" t="s">
        <v>3</v>
      </c>
      <c r="D129" s="5">
        <v>4</v>
      </c>
      <c r="E129" s="5" t="s">
        <v>1</v>
      </c>
      <c r="F129" t="s">
        <v>541</v>
      </c>
      <c r="G129" s="8" t="s">
        <v>245</v>
      </c>
      <c r="H129" s="6">
        <v>0.15341014</v>
      </c>
      <c r="I129" s="6">
        <v>111.421295</v>
      </c>
      <c r="J129" s="5" t="s">
        <v>51</v>
      </c>
      <c r="K129" s="29">
        <v>10402</v>
      </c>
      <c r="L129" s="29">
        <v>252</v>
      </c>
      <c r="M129" s="29">
        <f t="shared" si="14"/>
        <v>2.4226110363391657</v>
      </c>
      <c r="N129" s="29">
        <v>5.360472972973282E-2</v>
      </c>
      <c r="O129" s="29">
        <v>0.10779050229172717</v>
      </c>
      <c r="P129" s="29">
        <v>30.303697428068812</v>
      </c>
      <c r="Q129" s="29">
        <f t="shared" si="12"/>
        <v>4.5826357968024247</v>
      </c>
      <c r="R129" s="29">
        <v>0.65261300972075387</v>
      </c>
      <c r="S129" s="29">
        <f t="shared" si="13"/>
        <v>0.20723557193270636</v>
      </c>
      <c r="T129" s="29">
        <v>1.0309138603036041</v>
      </c>
      <c r="U129" s="29">
        <v>4.9703099999999996</v>
      </c>
      <c r="V129" s="29">
        <v>15</v>
      </c>
      <c r="W129" s="29">
        <f t="shared" si="21"/>
        <v>48</v>
      </c>
      <c r="X129" s="29">
        <f t="shared" si="22"/>
        <v>19.666666666666668</v>
      </c>
      <c r="Y129" s="29">
        <f t="shared" si="23"/>
        <v>67.666666666666671</v>
      </c>
      <c r="Z129" s="46">
        <v>21</v>
      </c>
      <c r="AA129" s="29" t="s">
        <v>2281</v>
      </c>
      <c r="AC129">
        <v>13797</v>
      </c>
      <c r="AD129">
        <v>454.093975</v>
      </c>
      <c r="AE129">
        <v>30.383579000000001</v>
      </c>
      <c r="AF129">
        <v>137.94999999999999</v>
      </c>
      <c r="AG129">
        <v>400.602306</v>
      </c>
      <c r="AH129">
        <v>40.060231000000002</v>
      </c>
      <c r="AI129">
        <v>3.2911000000000003E-2</v>
      </c>
      <c r="AJ129">
        <v>2.1163999999999999E-2</v>
      </c>
      <c r="AK129">
        <v>0.64305100000000004</v>
      </c>
      <c r="AL129">
        <v>2.8400000000000002E-2</v>
      </c>
      <c r="AM129">
        <v>2.2499999999999999E-2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8" ht="15.75" x14ac:dyDescent="0.25">
      <c r="A130" t="s">
        <v>499</v>
      </c>
      <c r="B130" s="5">
        <v>6</v>
      </c>
      <c r="C130" t="s">
        <v>4</v>
      </c>
      <c r="D130" s="5">
        <v>12</v>
      </c>
      <c r="E130" s="5" t="s">
        <v>1</v>
      </c>
      <c r="F130" t="s">
        <v>541</v>
      </c>
      <c r="G130" s="8" t="s">
        <v>245</v>
      </c>
      <c r="H130" s="6">
        <v>0.15341014</v>
      </c>
      <c r="I130" s="6">
        <v>111.421295</v>
      </c>
      <c r="J130" s="5" t="s">
        <v>51</v>
      </c>
      <c r="K130" s="29">
        <v>10935</v>
      </c>
      <c r="L130" s="29">
        <v>427</v>
      </c>
      <c r="M130" s="29">
        <f t="shared" si="14"/>
        <v>3.9048925468678553</v>
      </c>
      <c r="N130" s="29">
        <v>3.496346153846188E-2</v>
      </c>
      <c r="O130" s="29">
        <v>0.22723403185823565</v>
      </c>
      <c r="P130" s="29">
        <v>31.856463312433419</v>
      </c>
      <c r="Q130" s="29">
        <f t="shared" si="12"/>
        <v>6.135401681167032</v>
      </c>
      <c r="R130" s="29">
        <v>0.86710118460759633</v>
      </c>
      <c r="S130" s="29">
        <f t="shared" si="13"/>
        <v>7.2526029541361003E-3</v>
      </c>
      <c r="T130" s="29">
        <v>1.0309138603036041</v>
      </c>
      <c r="U130" s="29">
        <v>4.9703099999999996</v>
      </c>
      <c r="V130" s="29">
        <v>15</v>
      </c>
      <c r="W130" s="29">
        <f t="shared" si="21"/>
        <v>48</v>
      </c>
      <c r="X130" s="29">
        <f t="shared" si="22"/>
        <v>19.666666666666668</v>
      </c>
      <c r="Y130" s="29">
        <f t="shared" si="23"/>
        <v>67.666666666666671</v>
      </c>
      <c r="Z130" s="46">
        <v>21</v>
      </c>
      <c r="AA130" s="29" t="s">
        <v>2281</v>
      </c>
      <c r="AC130">
        <v>14582</v>
      </c>
      <c r="AD130">
        <v>454.093975</v>
      </c>
      <c r="AE130">
        <v>32.112296000000001</v>
      </c>
      <c r="AF130">
        <v>145.81</v>
      </c>
      <c r="AG130">
        <v>382.45649900000001</v>
      </c>
      <c r="AH130">
        <v>38.245649999999998</v>
      </c>
      <c r="AI130">
        <v>3.1137999999999999E-2</v>
      </c>
      <c r="AJ130">
        <v>2.7074999999999998E-2</v>
      </c>
      <c r="AK130">
        <v>0.86951999999999996</v>
      </c>
      <c r="AL130">
        <v>2.4725E-2</v>
      </c>
      <c r="AM130">
        <v>1.7500000000000002E-2</v>
      </c>
      <c r="AN130">
        <v>9</v>
      </c>
      <c r="AO130">
        <v>1.9820000000000001E-2</v>
      </c>
      <c r="AP130">
        <v>1.189181</v>
      </c>
      <c r="AQ130">
        <v>2.263064</v>
      </c>
      <c r="AR130">
        <v>0.438419</v>
      </c>
      <c r="AS130">
        <v>0.19253899999999999</v>
      </c>
      <c r="AT130">
        <v>36.666666999999997</v>
      </c>
      <c r="AU130">
        <v>11.800424</v>
      </c>
      <c r="AV130">
        <v>1.2292000000000001E-2</v>
      </c>
      <c r="AW130">
        <v>6.8079999999999998E-3</v>
      </c>
      <c r="AX130">
        <v>87.108947000000001</v>
      </c>
      <c r="AY130">
        <v>17.139564</v>
      </c>
      <c r="AZ130">
        <v>745.06789200000003</v>
      </c>
      <c r="BA130">
        <v>365.83220499999999</v>
      </c>
      <c r="BB130">
        <v>37.917284000000002</v>
      </c>
      <c r="BC130">
        <v>85.293091000000004</v>
      </c>
      <c r="BD130">
        <v>6.5947329999999997</v>
      </c>
      <c r="BE130">
        <v>2.2603930000000001</v>
      </c>
    </row>
    <row r="131" spans="1:58" ht="15.75" x14ac:dyDescent="0.25">
      <c r="A131" t="s">
        <v>500</v>
      </c>
      <c r="B131" s="5">
        <v>6</v>
      </c>
      <c r="C131" t="s">
        <v>3</v>
      </c>
      <c r="D131" s="5">
        <v>4</v>
      </c>
      <c r="E131" s="5" t="s">
        <v>1</v>
      </c>
      <c r="F131" t="s">
        <v>541</v>
      </c>
      <c r="G131" s="8" t="s">
        <v>245</v>
      </c>
      <c r="H131" s="6">
        <v>0.15341014</v>
      </c>
      <c r="I131" s="6">
        <v>111.421295</v>
      </c>
      <c r="J131" s="5" t="s">
        <v>50</v>
      </c>
      <c r="K131" s="29">
        <v>8537</v>
      </c>
      <c r="L131" s="29">
        <v>0</v>
      </c>
      <c r="M131" s="29">
        <f t="shared" si="14"/>
        <v>0</v>
      </c>
      <c r="N131" s="29">
        <v>0</v>
      </c>
      <c r="O131" s="29">
        <v>0</v>
      </c>
      <c r="P131" s="29">
        <v>45.952635866857001</v>
      </c>
      <c r="Q131" s="29">
        <f t="shared" ref="Q131:Q137" si="24">ABS(P131-$P$141)</f>
        <v>20.231574235590614</v>
      </c>
      <c r="R131" s="29">
        <v>0.40616884807026932</v>
      </c>
      <c r="S131" s="29">
        <f t="shared" ref="S131:S137" si="25">ABS(R131-$R$141)</f>
        <v>0.45367973358319091</v>
      </c>
      <c r="U131" s="29">
        <v>4.9703099999999996</v>
      </c>
      <c r="V131" s="29">
        <v>15</v>
      </c>
      <c r="W131" s="29">
        <f t="shared" si="21"/>
        <v>48</v>
      </c>
      <c r="X131" s="29">
        <f t="shared" si="22"/>
        <v>19.666666666666668</v>
      </c>
      <c r="Y131" s="29">
        <f t="shared" si="23"/>
        <v>67.666666666666671</v>
      </c>
      <c r="Z131" s="46">
        <v>21</v>
      </c>
      <c r="AA131" s="29" t="s">
        <v>2281</v>
      </c>
      <c r="AC131">
        <v>18321</v>
      </c>
      <c r="AD131">
        <v>383.20274999999998</v>
      </c>
      <c r="AE131">
        <v>47.810200000000002</v>
      </c>
      <c r="AF131">
        <v>183.2</v>
      </c>
      <c r="AG131">
        <v>744.927097</v>
      </c>
      <c r="AH131">
        <v>74.492710000000002</v>
      </c>
      <c r="AI131">
        <v>2.0912E-2</v>
      </c>
      <c r="AJ131">
        <v>8.9339999999999992E-3</v>
      </c>
      <c r="AK131">
        <v>0.42721300000000001</v>
      </c>
      <c r="AL131">
        <v>1.9599999999999999E-2</v>
      </c>
      <c r="AM131">
        <v>1.7500000000000002E-2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8" ht="15.75" x14ac:dyDescent="0.25">
      <c r="A132" t="s">
        <v>500</v>
      </c>
      <c r="B132" s="5">
        <v>6</v>
      </c>
      <c r="C132" t="s">
        <v>12</v>
      </c>
      <c r="D132" s="5">
        <v>5</v>
      </c>
      <c r="E132" s="5" t="s">
        <v>1</v>
      </c>
      <c r="F132" t="s">
        <v>541</v>
      </c>
      <c r="G132" s="8" t="s">
        <v>245</v>
      </c>
      <c r="H132" s="6">
        <v>0.15341014</v>
      </c>
      <c r="I132" s="6">
        <v>111.421295</v>
      </c>
      <c r="J132" s="5" t="s">
        <v>50</v>
      </c>
      <c r="K132" s="29">
        <v>4508</v>
      </c>
      <c r="L132" s="29">
        <v>284</v>
      </c>
      <c r="M132" s="29">
        <f t="shared" ref="M132:M138" si="26">L132/K132*100</f>
        <v>6.299911268855368</v>
      </c>
      <c r="N132" s="29">
        <v>0.1406576923076942</v>
      </c>
      <c r="O132" s="29">
        <v>0.13995180186696521</v>
      </c>
      <c r="P132" s="29">
        <v>24.265489339087662</v>
      </c>
      <c r="Q132" s="29">
        <f t="shared" si="24"/>
        <v>1.4555722921787257</v>
      </c>
      <c r="R132" s="29">
        <v>0.88765436739599857</v>
      </c>
      <c r="S132" s="29">
        <f t="shared" si="25"/>
        <v>2.7805785742538336E-2</v>
      </c>
      <c r="U132" s="29">
        <v>4.9703099999999996</v>
      </c>
      <c r="V132" s="29">
        <v>15</v>
      </c>
      <c r="W132" s="29">
        <f t="shared" si="21"/>
        <v>48</v>
      </c>
      <c r="X132" s="29">
        <f t="shared" si="22"/>
        <v>19.666666666666668</v>
      </c>
      <c r="Y132" s="29">
        <f t="shared" si="23"/>
        <v>67.666666666666671</v>
      </c>
      <c r="Z132" s="46">
        <v>21</v>
      </c>
      <c r="AA132" s="29" t="s">
        <v>2281</v>
      </c>
      <c r="AC132">
        <v>9865</v>
      </c>
      <c r="AD132">
        <v>383.20274999999998</v>
      </c>
      <c r="AE132">
        <v>25.743552000000001</v>
      </c>
      <c r="AF132">
        <v>98.62</v>
      </c>
      <c r="AG132">
        <v>283.72725600000001</v>
      </c>
      <c r="AH132">
        <v>28.372726</v>
      </c>
      <c r="AI132">
        <v>3.8836000000000002E-2</v>
      </c>
      <c r="AJ132">
        <v>3.4534000000000002E-2</v>
      </c>
      <c r="AK132">
        <v>0.88922000000000001</v>
      </c>
      <c r="AL132">
        <v>2.9425E-2</v>
      </c>
      <c r="AM132">
        <v>2.2499999999999999E-2</v>
      </c>
      <c r="AN132">
        <v>17</v>
      </c>
      <c r="AO132">
        <v>4.4363E-2</v>
      </c>
      <c r="AP132">
        <v>2.6617760000000001</v>
      </c>
      <c r="AQ132">
        <v>8.1804360000000003</v>
      </c>
      <c r="AR132">
        <v>0.80290600000000001</v>
      </c>
      <c r="AS132">
        <v>0.31244899999999998</v>
      </c>
      <c r="AT132">
        <v>47.470587999999999</v>
      </c>
      <c r="AU132">
        <v>14.697438999999999</v>
      </c>
      <c r="AV132">
        <v>1.7278000000000002E-2</v>
      </c>
      <c r="AW132">
        <v>6.1510000000000002E-3</v>
      </c>
      <c r="AX132">
        <v>61.035161000000002</v>
      </c>
      <c r="AY132">
        <v>10.960371</v>
      </c>
      <c r="AZ132">
        <v>210.632992</v>
      </c>
      <c r="BA132">
        <v>123.933775</v>
      </c>
      <c r="BB132">
        <v>22.987044999999998</v>
      </c>
      <c r="BC132">
        <v>32.114727000000002</v>
      </c>
      <c r="BD132">
        <v>6.6932859999999996</v>
      </c>
      <c r="BE132">
        <v>1.4982979999999999</v>
      </c>
    </row>
    <row r="133" spans="1:58" ht="15.75" x14ac:dyDescent="0.25">
      <c r="A133" t="s">
        <v>500</v>
      </c>
      <c r="B133" s="5">
        <v>6</v>
      </c>
      <c r="C133" t="s">
        <v>4</v>
      </c>
      <c r="D133" s="5">
        <v>12</v>
      </c>
      <c r="E133" s="5" t="s">
        <v>1</v>
      </c>
      <c r="F133" t="s">
        <v>541</v>
      </c>
      <c r="G133" s="8" t="s">
        <v>245</v>
      </c>
      <c r="H133" s="6">
        <v>0.15341014</v>
      </c>
      <c r="I133" s="6">
        <v>111.421295</v>
      </c>
      <c r="J133" s="5" t="s">
        <v>50</v>
      </c>
      <c r="K133" s="29">
        <v>5686</v>
      </c>
      <c r="L133" s="29">
        <v>82</v>
      </c>
      <c r="M133" s="29">
        <f t="shared" si="26"/>
        <v>1.4421385860007034</v>
      </c>
      <c r="N133" s="29">
        <v>4.652500000000629E-2</v>
      </c>
      <c r="O133" s="29">
        <v>6.4593139323214713E-2</v>
      </c>
      <c r="P133" s="29">
        <v>30.606382515983238</v>
      </c>
      <c r="Q133" s="29">
        <f t="shared" si="24"/>
        <v>4.885320884716851</v>
      </c>
      <c r="R133" s="29">
        <v>0.57101289895871654</v>
      </c>
      <c r="S133" s="29">
        <f t="shared" si="25"/>
        <v>0.28883568269474369</v>
      </c>
      <c r="U133" s="29">
        <v>4.9703099999999996</v>
      </c>
      <c r="V133" s="29">
        <v>15</v>
      </c>
      <c r="W133" s="29">
        <f t="shared" si="21"/>
        <v>48</v>
      </c>
      <c r="X133" s="29">
        <f t="shared" si="22"/>
        <v>19.666666666666668</v>
      </c>
      <c r="Y133" s="29">
        <f t="shared" si="23"/>
        <v>67.666666666666671</v>
      </c>
      <c r="Z133" s="46">
        <v>21</v>
      </c>
      <c r="AA133" s="29" t="s">
        <v>2281</v>
      </c>
      <c r="AC133">
        <v>11956</v>
      </c>
      <c r="AD133">
        <v>383.20274999999998</v>
      </c>
      <c r="AE133">
        <v>31.200194</v>
      </c>
      <c r="AF133">
        <v>119.55</v>
      </c>
      <c r="AG133">
        <v>360.296333</v>
      </c>
      <c r="AH133">
        <v>36.029632999999997</v>
      </c>
      <c r="AI133">
        <v>3.2048E-2</v>
      </c>
      <c r="AJ133">
        <v>1.8036E-2</v>
      </c>
      <c r="AK133">
        <v>0.56278899999999998</v>
      </c>
      <c r="AL133">
        <v>2.8275000000000002E-2</v>
      </c>
      <c r="AM133">
        <v>2.2499999999999999E-2</v>
      </c>
      <c r="AN133">
        <v>1</v>
      </c>
      <c r="AO133">
        <v>2.6099999999999999E-3</v>
      </c>
      <c r="AP133">
        <v>0.15657499999999999</v>
      </c>
      <c r="AQ133">
        <v>0.184008</v>
      </c>
      <c r="AR133">
        <v>0.22297500000000001</v>
      </c>
      <c r="AS133">
        <v>0</v>
      </c>
      <c r="AT133">
        <v>22</v>
      </c>
      <c r="AU133">
        <v>0</v>
      </c>
      <c r="AV133">
        <v>1.0618000000000001E-2</v>
      </c>
      <c r="AW133">
        <v>4.8170000000000001E-3</v>
      </c>
      <c r="AX133">
        <v>94.180961999999994</v>
      </c>
      <c r="AY133">
        <v>0</v>
      </c>
      <c r="AZ133">
        <v>350.87719299999998</v>
      </c>
      <c r="BA133">
        <v>0</v>
      </c>
      <c r="BB133">
        <v>0</v>
      </c>
      <c r="BC133">
        <v>0</v>
      </c>
      <c r="BD133">
        <v>5.3856989999999998</v>
      </c>
      <c r="BE133">
        <v>0.34992699999999999</v>
      </c>
    </row>
    <row r="134" spans="1:58" ht="15.75" x14ac:dyDescent="0.25">
      <c r="A134" t="s">
        <v>501</v>
      </c>
      <c r="B134" s="5">
        <v>6</v>
      </c>
      <c r="C134" t="s">
        <v>28</v>
      </c>
      <c r="D134" s="5">
        <v>15</v>
      </c>
      <c r="E134" s="5" t="s">
        <v>1</v>
      </c>
      <c r="F134" t="s">
        <v>541</v>
      </c>
      <c r="G134" s="8" t="s">
        <v>245</v>
      </c>
      <c r="H134" s="6">
        <v>0.15341014</v>
      </c>
      <c r="I134" s="6">
        <v>111.421295</v>
      </c>
      <c r="J134" s="5" t="s">
        <v>51</v>
      </c>
      <c r="K134" s="29">
        <v>7081</v>
      </c>
      <c r="L134" s="29">
        <v>183</v>
      </c>
      <c r="M134" s="29">
        <f t="shared" si="26"/>
        <v>2.5843807371840133</v>
      </c>
      <c r="N134" s="29">
        <v>2.4337857142857355E-2</v>
      </c>
      <c r="O134" s="29">
        <v>0.21958814668969731</v>
      </c>
      <c r="P134" s="29">
        <v>44.42581904884991</v>
      </c>
      <c r="Q134" s="29">
        <f t="shared" si="24"/>
        <v>18.704757417583522</v>
      </c>
      <c r="R134" s="29">
        <v>0.80550164945371605</v>
      </c>
      <c r="S134" s="29">
        <f t="shared" si="25"/>
        <v>5.434693219974418E-2</v>
      </c>
      <c r="U134" s="29">
        <v>4.9703099999999996</v>
      </c>
      <c r="V134" s="29">
        <v>15</v>
      </c>
      <c r="W134" s="29">
        <f t="shared" si="21"/>
        <v>48</v>
      </c>
      <c r="X134" s="29">
        <f t="shared" si="22"/>
        <v>19.666666666666668</v>
      </c>
      <c r="Y134" s="29">
        <f t="shared" si="23"/>
        <v>67.666666666666671</v>
      </c>
      <c r="Z134" s="46">
        <v>21</v>
      </c>
      <c r="AA134" s="29" t="s">
        <v>2281</v>
      </c>
      <c r="AC134">
        <v>14829</v>
      </c>
      <c r="AD134">
        <v>317.55282499999998</v>
      </c>
      <c r="AE134">
        <v>46.697741999999998</v>
      </c>
      <c r="AF134">
        <v>148.24</v>
      </c>
      <c r="AG134">
        <v>483.492774</v>
      </c>
      <c r="AH134">
        <v>48.349277000000001</v>
      </c>
      <c r="AI134">
        <v>2.1410999999999999E-2</v>
      </c>
      <c r="AJ134">
        <v>1.9650999999999998E-2</v>
      </c>
      <c r="AK134">
        <v>0.91783300000000001</v>
      </c>
      <c r="AL134">
        <v>1.7575E-2</v>
      </c>
      <c r="AM134">
        <v>1.2500000000000001E-2</v>
      </c>
      <c r="AN134">
        <v>3</v>
      </c>
      <c r="AO134">
        <v>9.4470000000000005E-3</v>
      </c>
      <c r="AP134">
        <v>0.56683499999999998</v>
      </c>
      <c r="AQ134">
        <v>0.53948300000000005</v>
      </c>
      <c r="AR134">
        <v>0.20294999999999999</v>
      </c>
      <c r="AS134">
        <v>0.16331599999999999</v>
      </c>
      <c r="AT134">
        <v>26.666667</v>
      </c>
      <c r="AU134">
        <v>14.571662</v>
      </c>
      <c r="AV134">
        <v>7.9070000000000008E-3</v>
      </c>
      <c r="AW134">
        <v>4.7270000000000003E-3</v>
      </c>
      <c r="AX134">
        <v>157.666932</v>
      </c>
      <c r="AY134">
        <v>64.799930000000003</v>
      </c>
      <c r="AZ134">
        <v>722.35131100000001</v>
      </c>
      <c r="BA134">
        <v>318.99339199999997</v>
      </c>
      <c r="BB134">
        <v>147.418713</v>
      </c>
      <c r="BC134">
        <v>208.258486</v>
      </c>
      <c r="BD134">
        <v>5.8578359999999998</v>
      </c>
      <c r="BE134">
        <v>0.76376299999999997</v>
      </c>
    </row>
    <row r="135" spans="1:58" ht="15.75" x14ac:dyDescent="0.25">
      <c r="A135" t="s">
        <v>502</v>
      </c>
      <c r="B135" s="5">
        <v>6</v>
      </c>
      <c r="C135" t="s">
        <v>13</v>
      </c>
      <c r="D135" s="5">
        <v>11</v>
      </c>
      <c r="E135" s="5" t="s">
        <v>1</v>
      </c>
      <c r="F135" t="s">
        <v>541</v>
      </c>
      <c r="G135" s="8" t="s">
        <v>245</v>
      </c>
      <c r="H135" s="6">
        <v>0.15341014</v>
      </c>
      <c r="I135" s="6">
        <v>111.421295</v>
      </c>
      <c r="J135" s="5" t="s">
        <v>51</v>
      </c>
      <c r="K135" s="29">
        <v>6982</v>
      </c>
      <c r="L135" s="29">
        <v>90</v>
      </c>
      <c r="M135" s="29">
        <f t="shared" si="26"/>
        <v>1.2890289315382413</v>
      </c>
      <c r="N135" s="29">
        <v>5.4360937500001594E-2</v>
      </c>
      <c r="O135" s="29">
        <v>5.4674213853157627E-2</v>
      </c>
      <c r="P135" s="29">
        <v>23.85846007017166</v>
      </c>
      <c r="Q135" s="29">
        <f t="shared" si="24"/>
        <v>1.8626015610947277</v>
      </c>
      <c r="R135" s="29">
        <v>0.69760500010129312</v>
      </c>
      <c r="S135" s="29">
        <f t="shared" si="25"/>
        <v>0.16224358155216712</v>
      </c>
      <c r="T135" s="29">
        <v>1.0544432355042601</v>
      </c>
      <c r="U135" s="29">
        <v>4.9703099999999996</v>
      </c>
      <c r="V135" s="29">
        <v>15</v>
      </c>
      <c r="W135" s="29">
        <f t="shared" si="21"/>
        <v>48</v>
      </c>
      <c r="X135" s="29">
        <f t="shared" si="22"/>
        <v>19.666666666666668</v>
      </c>
      <c r="Y135" s="29">
        <f t="shared" si="23"/>
        <v>67.666666666666671</v>
      </c>
      <c r="Z135" s="46">
        <v>21</v>
      </c>
      <c r="AA135" s="29" t="s">
        <v>2281</v>
      </c>
      <c r="AC135">
        <v>7488</v>
      </c>
      <c r="AD135">
        <v>313.76029999999997</v>
      </c>
      <c r="AE135">
        <v>23.865352000000001</v>
      </c>
      <c r="AF135">
        <v>74.87</v>
      </c>
      <c r="AG135">
        <v>193.709868</v>
      </c>
      <c r="AH135">
        <v>19.370987</v>
      </c>
      <c r="AI135">
        <v>4.1890999999999998E-2</v>
      </c>
      <c r="AJ135">
        <v>2.9236999999999999E-2</v>
      </c>
      <c r="AK135">
        <v>0.69792799999999999</v>
      </c>
      <c r="AL135">
        <v>3.4450000000000001E-2</v>
      </c>
      <c r="AM135">
        <v>2.75E-2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8" ht="15.75" x14ac:dyDescent="0.25">
      <c r="A136" t="s">
        <v>502</v>
      </c>
      <c r="B136" s="5">
        <v>6</v>
      </c>
      <c r="C136" t="s">
        <v>28</v>
      </c>
      <c r="D136" s="5">
        <v>15</v>
      </c>
      <c r="E136" s="5" t="s">
        <v>1</v>
      </c>
      <c r="F136" t="s">
        <v>541</v>
      </c>
      <c r="G136" s="8" t="s">
        <v>245</v>
      </c>
      <c r="H136" s="6">
        <v>0.15341014</v>
      </c>
      <c r="I136" s="6">
        <v>111.421295</v>
      </c>
      <c r="J136" s="5" t="s">
        <v>52</v>
      </c>
      <c r="K136" s="29">
        <v>12955</v>
      </c>
      <c r="L136" s="29">
        <v>53</v>
      </c>
      <c r="M136" s="29">
        <f t="shared" si="26"/>
        <v>0.40910845233500576</v>
      </c>
      <c r="N136" s="29">
        <v>4.7271428571423968E-2</v>
      </c>
      <c r="O136" s="29">
        <v>2.3919968560756462E-2</v>
      </c>
      <c r="P136" s="29">
        <v>44.269027529228566</v>
      </c>
      <c r="Q136" s="29">
        <f t="shared" si="24"/>
        <v>18.547965897962179</v>
      </c>
      <c r="R136" s="29">
        <v>0.4385876406853616</v>
      </c>
      <c r="S136" s="29">
        <f t="shared" si="25"/>
        <v>0.42126094096809863</v>
      </c>
      <c r="T136" s="29">
        <v>1.0544432355042601</v>
      </c>
      <c r="U136" s="29">
        <v>4.9703099999999996</v>
      </c>
      <c r="V136" s="29">
        <v>15</v>
      </c>
      <c r="W136" s="29">
        <f t="shared" si="21"/>
        <v>48</v>
      </c>
      <c r="X136" s="29">
        <f t="shared" si="22"/>
        <v>19.666666666666668</v>
      </c>
      <c r="Y136" s="29">
        <f t="shared" si="23"/>
        <v>67.666666666666671</v>
      </c>
      <c r="Z136" s="46">
        <v>21</v>
      </c>
      <c r="AA136" s="29" t="s">
        <v>2281</v>
      </c>
      <c r="AC136">
        <v>13876</v>
      </c>
      <c r="AD136">
        <v>313.76029999999997</v>
      </c>
      <c r="AE136">
        <v>44.224843</v>
      </c>
      <c r="AF136">
        <v>138.75</v>
      </c>
      <c r="AG136">
        <v>555.40186100000005</v>
      </c>
      <c r="AH136">
        <v>55.540185999999999</v>
      </c>
      <c r="AI136">
        <v>2.2610000000000002E-2</v>
      </c>
      <c r="AJ136">
        <v>9.9310000000000006E-3</v>
      </c>
      <c r="AK136">
        <v>0.43923699999999999</v>
      </c>
      <c r="AL136">
        <v>2.0899999999999998E-2</v>
      </c>
      <c r="AM136">
        <v>1.7500000000000002E-2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8" ht="15.75" x14ac:dyDescent="0.25">
      <c r="A137" t="s">
        <v>503</v>
      </c>
      <c r="B137" s="5">
        <v>6</v>
      </c>
      <c r="C137" t="s">
        <v>12</v>
      </c>
      <c r="D137" s="5">
        <v>5</v>
      </c>
      <c r="E137" s="5" t="s">
        <v>1</v>
      </c>
      <c r="F137" t="s">
        <v>541</v>
      </c>
      <c r="G137" s="8" t="s">
        <v>245</v>
      </c>
      <c r="H137" s="6">
        <v>0.15341014</v>
      </c>
      <c r="I137" s="6">
        <v>111.421295</v>
      </c>
      <c r="J137" s="5" t="s">
        <v>51</v>
      </c>
      <c r="K137" s="29">
        <v>3832</v>
      </c>
      <c r="L137" s="29">
        <v>340</v>
      </c>
      <c r="M137" s="29">
        <f t="shared" si="26"/>
        <v>8.8726513569937371</v>
      </c>
      <c r="N137" s="29">
        <v>0.11615641025641252</v>
      </c>
      <c r="O137" s="29">
        <v>0.19850687466248892</v>
      </c>
      <c r="P137" s="29">
        <v>19.504572915555322</v>
      </c>
      <c r="Q137" s="29">
        <f t="shared" si="24"/>
        <v>6.2164887157110655</v>
      </c>
      <c r="R137" s="29">
        <v>0.84734743446208249</v>
      </c>
      <c r="S137" s="29">
        <f t="shared" si="25"/>
        <v>1.2501147191377737E-2</v>
      </c>
      <c r="U137" s="29">
        <v>4.9703099999999996</v>
      </c>
      <c r="V137" s="29">
        <v>15</v>
      </c>
      <c r="W137" s="29">
        <f t="shared" si="21"/>
        <v>48</v>
      </c>
      <c r="X137" s="29">
        <f t="shared" si="22"/>
        <v>19.666666666666668</v>
      </c>
      <c r="Y137" s="29">
        <f t="shared" si="23"/>
        <v>67.666666666666671</v>
      </c>
      <c r="Z137" s="46">
        <v>21</v>
      </c>
      <c r="AA137" s="29" t="s">
        <v>2281</v>
      </c>
      <c r="AC137">
        <v>6391</v>
      </c>
      <c r="AD137">
        <v>315.76785000000001</v>
      </c>
      <c r="AE137">
        <v>20.239553000000001</v>
      </c>
      <c r="AF137">
        <v>63.89</v>
      </c>
      <c r="AG137">
        <v>148.16510400000001</v>
      </c>
      <c r="AH137">
        <v>14.816509999999999</v>
      </c>
      <c r="AI137">
        <v>4.9401E-2</v>
      </c>
      <c r="AJ137">
        <v>4.2632999999999997E-2</v>
      </c>
      <c r="AK137">
        <v>0.86298799999999998</v>
      </c>
      <c r="AL137">
        <v>3.6124999999999997E-2</v>
      </c>
      <c r="AM137">
        <v>2.75E-2</v>
      </c>
      <c r="AN137">
        <v>12</v>
      </c>
      <c r="AO137">
        <v>3.8003000000000002E-2</v>
      </c>
      <c r="AP137">
        <v>2.2801559999999998</v>
      </c>
      <c r="AQ137">
        <v>5.5390389999999998</v>
      </c>
      <c r="AR137">
        <v>0.51983100000000004</v>
      </c>
      <c r="AS137">
        <v>0.24981500000000001</v>
      </c>
      <c r="AT137">
        <v>29.5</v>
      </c>
      <c r="AU137">
        <v>9.7747360000000008</v>
      </c>
      <c r="AV137">
        <v>1.8239999999999999E-2</v>
      </c>
      <c r="AW137">
        <v>7.6369999999999997E-3</v>
      </c>
      <c r="AX137">
        <v>61.856594999999999</v>
      </c>
      <c r="AY137">
        <v>17.587199999999999</v>
      </c>
      <c r="AZ137">
        <v>229.79672099999999</v>
      </c>
      <c r="BA137">
        <v>214.34570199999999</v>
      </c>
      <c r="BB137">
        <v>22.866191000000001</v>
      </c>
      <c r="BC137">
        <v>19.192015999999999</v>
      </c>
      <c r="BD137">
        <v>6.1754680000000004</v>
      </c>
      <c r="BE137">
        <v>1.154701</v>
      </c>
    </row>
    <row r="138" spans="1:58" ht="15.75" x14ac:dyDescent="0.25">
      <c r="A138" t="s">
        <v>503</v>
      </c>
      <c r="B138" s="5">
        <v>6</v>
      </c>
      <c r="C138" t="s">
        <v>13</v>
      </c>
      <c r="D138" s="5">
        <v>11</v>
      </c>
      <c r="E138" s="5" t="s">
        <v>1</v>
      </c>
      <c r="F138" t="s">
        <v>541</v>
      </c>
      <c r="G138" s="8" t="s">
        <v>245</v>
      </c>
      <c r="H138" s="6">
        <v>0.15341014</v>
      </c>
      <c r="I138" s="6">
        <v>111.421295</v>
      </c>
      <c r="J138" s="5" t="s">
        <v>50</v>
      </c>
      <c r="K138" s="29">
        <v>4869</v>
      </c>
      <c r="L138" s="29">
        <v>132</v>
      </c>
      <c r="M138" s="29">
        <f t="shared" si="26"/>
        <v>2.7110289587184226</v>
      </c>
      <c r="N138" s="29">
        <v>6.7454166666665732E-2</v>
      </c>
      <c r="O138" s="29">
        <v>9.1618557536533349E-2</v>
      </c>
      <c r="P138" s="29">
        <v>24.782819813632269</v>
      </c>
      <c r="Q138" s="29">
        <f>ABS(P138-$P$141)</f>
        <v>0.93824181763411829</v>
      </c>
      <c r="R138" s="29">
        <v>0.62439187519012784</v>
      </c>
      <c r="S138" s="29">
        <f>ABS(R138-$R$141)</f>
        <v>0.23545670646333239</v>
      </c>
      <c r="U138" s="29">
        <v>4.9703099999999996</v>
      </c>
      <c r="V138" s="29">
        <v>15</v>
      </c>
      <c r="W138" s="29">
        <f t="shared" si="21"/>
        <v>48</v>
      </c>
      <c r="X138" s="29">
        <f t="shared" si="22"/>
        <v>19.666666666666668</v>
      </c>
      <c r="Y138" s="29">
        <f t="shared" si="23"/>
        <v>67.666666666666671</v>
      </c>
      <c r="Z138" s="46">
        <v>21</v>
      </c>
      <c r="AA138" s="29" t="s">
        <v>2281</v>
      </c>
      <c r="AC138">
        <v>7818</v>
      </c>
      <c r="AD138">
        <v>315.76785000000001</v>
      </c>
      <c r="AE138">
        <v>24.758694999999999</v>
      </c>
      <c r="AF138">
        <v>78.17</v>
      </c>
      <c r="AG138">
        <v>207.50932800000001</v>
      </c>
      <c r="AH138">
        <v>20.750933</v>
      </c>
      <c r="AI138">
        <v>4.0384000000000003E-2</v>
      </c>
      <c r="AJ138">
        <v>2.4545000000000001E-2</v>
      </c>
      <c r="AK138">
        <v>0.60779799999999995</v>
      </c>
      <c r="AL138">
        <v>3.4575000000000002E-2</v>
      </c>
      <c r="AM138">
        <v>2.75E-2</v>
      </c>
      <c r="AN138">
        <v>2</v>
      </c>
      <c r="AO138">
        <v>6.3340000000000002E-3</v>
      </c>
      <c r="AP138">
        <v>0.38002599999999997</v>
      </c>
      <c r="AQ138">
        <v>0.61396799999999996</v>
      </c>
      <c r="AR138">
        <v>0.33495000000000003</v>
      </c>
      <c r="AS138">
        <v>0.311587</v>
      </c>
      <c r="AT138">
        <v>24</v>
      </c>
      <c r="AU138">
        <v>15.556349000000001</v>
      </c>
      <c r="AV138">
        <v>1.4563E-2</v>
      </c>
      <c r="AW138">
        <v>6.5079999999999999E-3</v>
      </c>
      <c r="AX138">
        <v>82.960063000000005</v>
      </c>
      <c r="AY138">
        <v>30.729645999999999</v>
      </c>
      <c r="AZ138">
        <v>175.311531</v>
      </c>
      <c r="BA138">
        <v>45.173312000000003</v>
      </c>
      <c r="BB138">
        <v>1.6916</v>
      </c>
      <c r="BC138">
        <v>0</v>
      </c>
      <c r="BD138">
        <v>5.4914339999999999</v>
      </c>
      <c r="BE138">
        <v>0.74535600000000002</v>
      </c>
    </row>
    <row r="139" spans="1:58" s="29" customFormat="1" x14ac:dyDescent="0.25">
      <c r="B139" s="5"/>
      <c r="D139" s="5"/>
      <c r="E139" s="5"/>
      <c r="G139" s="8"/>
      <c r="H139" s="6"/>
      <c r="I139" s="6"/>
      <c r="J139" s="5"/>
      <c r="AB139" s="31"/>
      <c r="BF139" s="31"/>
    </row>
    <row r="140" spans="1:58" s="29" customFormat="1" x14ac:dyDescent="0.25">
      <c r="B140" s="5"/>
      <c r="D140" s="5"/>
      <c r="E140" s="5"/>
      <c r="G140" s="8"/>
      <c r="H140" s="6"/>
      <c r="I140" s="6"/>
      <c r="J140" s="5"/>
      <c r="P140" s="10" t="s">
        <v>2140</v>
      </c>
      <c r="Q140" s="10" t="s">
        <v>2141</v>
      </c>
      <c r="R140" s="10" t="s">
        <v>2142</v>
      </c>
      <c r="S140" s="10" t="s">
        <v>2143</v>
      </c>
      <c r="AB140" s="31"/>
      <c r="BF140" s="31"/>
    </row>
    <row r="141" spans="1:58" x14ac:dyDescent="0.25">
      <c r="O141" s="10"/>
      <c r="P141" s="15">
        <f>MEDIAN(P3:P138)</f>
        <v>25.721061631266387</v>
      </c>
      <c r="Q141" s="29">
        <f t="shared" ref="Q141:S141" si="27">MEDIAN(Q3:Q138)</f>
        <v>9.3537427196093077</v>
      </c>
      <c r="R141" s="29">
        <f t="shared" si="27"/>
        <v>0.85984858165346023</v>
      </c>
      <c r="S141" s="29">
        <f t="shared" si="27"/>
        <v>0.30381921300407133</v>
      </c>
    </row>
    <row r="142" spans="1:58" s="29" customFormat="1" x14ac:dyDescent="0.25">
      <c r="O142" s="10"/>
      <c r="AB142" s="31"/>
      <c r="BF142" s="31"/>
    </row>
    <row r="143" spans="1:58" x14ac:dyDescent="0.25">
      <c r="I143" s="10"/>
      <c r="L143" s="10"/>
      <c r="M143" s="10"/>
      <c r="O143" s="10" t="s">
        <v>1115</v>
      </c>
      <c r="P143" s="10" t="s">
        <v>1969</v>
      </c>
      <c r="Q143" s="10"/>
    </row>
    <row r="144" spans="1:58" x14ac:dyDescent="0.25">
      <c r="I144" s="10"/>
      <c r="L144" s="10"/>
      <c r="M144" s="10"/>
      <c r="N144" s="29"/>
      <c r="O144" s="10" t="s">
        <v>1653</v>
      </c>
      <c r="P144" s="10" t="s">
        <v>1457</v>
      </c>
      <c r="Q144" s="10"/>
      <c r="R144" s="10" t="s">
        <v>1458</v>
      </c>
      <c r="S144" s="10"/>
      <c r="T144" s="10"/>
      <c r="U144" s="10"/>
      <c r="AC144" s="10"/>
    </row>
    <row r="145" spans="9:21" x14ac:dyDescent="0.25">
      <c r="I145" s="10"/>
      <c r="L145" s="10"/>
      <c r="N145" s="29">
        <v>1</v>
      </c>
      <c r="O145" s="10" t="s">
        <v>567</v>
      </c>
      <c r="P145" s="15">
        <f>MEDIAN(P3:P35)</f>
        <v>14.557901083213466</v>
      </c>
      <c r="R145" s="29">
        <f>MEDIAN(R3:R35)</f>
        <v>1.156956035806056</v>
      </c>
    </row>
    <row r="146" spans="9:21" x14ac:dyDescent="0.25">
      <c r="I146" s="10"/>
      <c r="L146" s="10"/>
      <c r="N146" s="29">
        <v>2</v>
      </c>
      <c r="O146" s="10" t="s">
        <v>568</v>
      </c>
      <c r="P146" s="15">
        <f>MEDIAN(P36:P45)</f>
        <v>32.792876442146621</v>
      </c>
      <c r="R146" s="29">
        <f>MEDIAN(R36:R45)</f>
        <v>0.57186435986396023</v>
      </c>
    </row>
    <row r="147" spans="9:21" x14ac:dyDescent="0.25">
      <c r="I147" s="10"/>
      <c r="L147" s="10"/>
      <c r="N147" s="29">
        <v>3</v>
      </c>
      <c r="O147" s="10" t="s">
        <v>569</v>
      </c>
      <c r="P147" s="15">
        <f>MEDIAN(P46:P77)</f>
        <v>33.427935080813853</v>
      </c>
      <c r="R147" s="29">
        <f>MEDIAN(R46:R77)</f>
        <v>1.1967322000948264</v>
      </c>
    </row>
    <row r="148" spans="9:21" x14ac:dyDescent="0.25">
      <c r="I148" s="10"/>
      <c r="L148" s="10"/>
      <c r="N148" s="29">
        <v>4</v>
      </c>
      <c r="O148" s="10" t="s">
        <v>570</v>
      </c>
      <c r="P148" s="15">
        <f>MEDIAN(P78:P94)</f>
        <v>24.822987441318752</v>
      </c>
      <c r="R148" s="29">
        <f>MEDIAN(R78:R94)</f>
        <v>0.67946341945981992</v>
      </c>
    </row>
    <row r="149" spans="9:21" x14ac:dyDescent="0.25">
      <c r="I149" s="10"/>
      <c r="L149" s="10"/>
      <c r="N149" s="29">
        <v>5</v>
      </c>
      <c r="O149" s="10" t="s">
        <v>571</v>
      </c>
      <c r="P149" s="15">
        <f>MEDIAN(P95:P119)</f>
        <v>34.511885136340652</v>
      </c>
      <c r="R149" s="29">
        <f>MEDIAN(R95:R119)</f>
        <v>0.85036825799960347</v>
      </c>
    </row>
    <row r="150" spans="9:21" x14ac:dyDescent="0.25">
      <c r="I150" s="10"/>
      <c r="L150" s="10"/>
      <c r="N150" s="29">
        <v>6</v>
      </c>
      <c r="O150" s="10" t="s">
        <v>572</v>
      </c>
      <c r="P150" s="15">
        <f>MEDIAN(P120:P138)</f>
        <v>24.782819813632269</v>
      </c>
      <c r="R150" s="29">
        <f>MEDIAN(R120:R138)</f>
        <v>0.79751152837478001</v>
      </c>
    </row>
    <row r="151" spans="9:21" x14ac:dyDescent="0.25">
      <c r="I151" s="10"/>
      <c r="L151" s="29"/>
    </row>
    <row r="152" spans="9:21" x14ac:dyDescent="0.25">
      <c r="I152" s="10"/>
      <c r="L152" s="29"/>
    </row>
    <row r="153" spans="9:21" x14ac:dyDescent="0.25">
      <c r="L153" s="10"/>
      <c r="M153" s="10"/>
      <c r="O153" s="10"/>
      <c r="P153" s="10"/>
      <c r="Q153" s="10"/>
    </row>
    <row r="154" spans="9:21" x14ac:dyDescent="0.25">
      <c r="L154" s="10"/>
      <c r="M154" s="10"/>
      <c r="N154" s="29"/>
      <c r="O154" s="10"/>
      <c r="P154" s="10"/>
      <c r="Q154" s="10"/>
      <c r="R154" s="10"/>
      <c r="S154" s="10"/>
      <c r="T154" s="10"/>
      <c r="U154" s="10"/>
    </row>
    <row r="155" spans="9:21" x14ac:dyDescent="0.25">
      <c r="L155" s="10"/>
      <c r="O155" s="10"/>
      <c r="P155" s="29"/>
      <c r="R155" s="29"/>
    </row>
    <row r="156" spans="9:21" x14ac:dyDescent="0.25">
      <c r="L156" s="10"/>
      <c r="O156" s="10"/>
      <c r="P156" s="29"/>
      <c r="R156" s="29"/>
    </row>
    <row r="157" spans="9:21" x14ac:dyDescent="0.25">
      <c r="L157" s="10"/>
      <c r="O157" s="10"/>
      <c r="P157" s="29"/>
      <c r="R157" s="29"/>
    </row>
    <row r="158" spans="9:21" x14ac:dyDescent="0.25">
      <c r="L158" s="10"/>
      <c r="O158" s="10"/>
      <c r="P158" s="29"/>
      <c r="R158" s="29"/>
    </row>
    <row r="159" spans="9:21" x14ac:dyDescent="0.25">
      <c r="L159" s="10"/>
      <c r="O159" s="10"/>
      <c r="P159" s="29"/>
      <c r="R159" s="29"/>
    </row>
    <row r="160" spans="9:21" x14ac:dyDescent="0.25">
      <c r="L160" s="10"/>
      <c r="O160" s="10"/>
      <c r="P160" s="29"/>
      <c r="R160" s="29"/>
    </row>
    <row r="168" spans="8:18" x14ac:dyDescent="0.25">
      <c r="H168" s="6"/>
      <c r="I168" s="6"/>
      <c r="K168" s="29"/>
      <c r="L168" s="29"/>
      <c r="N168" s="29"/>
      <c r="O168" s="29"/>
      <c r="P168" s="29"/>
      <c r="R168" s="29"/>
    </row>
    <row r="169" spans="8:18" x14ac:dyDescent="0.25">
      <c r="H169" s="6"/>
      <c r="I169" s="6"/>
      <c r="K169" s="29"/>
      <c r="L169" s="29"/>
      <c r="N169" s="29"/>
      <c r="O169" s="29"/>
      <c r="P169" s="29"/>
      <c r="R169" s="29"/>
    </row>
    <row r="170" spans="8:18" x14ac:dyDescent="0.25">
      <c r="H170" s="6"/>
      <c r="I170" s="6"/>
      <c r="K170" s="29"/>
      <c r="L170" s="29"/>
      <c r="N170" s="29"/>
      <c r="O170" s="29"/>
      <c r="P170" s="29"/>
      <c r="R170" s="29"/>
    </row>
    <row r="171" spans="8:18" x14ac:dyDescent="0.25">
      <c r="H171" s="6"/>
      <c r="I171" s="6"/>
      <c r="K171" s="29"/>
      <c r="L171" s="29"/>
      <c r="N171" s="29"/>
      <c r="O171" s="29"/>
      <c r="P171" s="29"/>
      <c r="R171" s="29"/>
    </row>
    <row r="172" spans="8:18" x14ac:dyDescent="0.25">
      <c r="H172" s="6"/>
      <c r="I172" s="6"/>
      <c r="K172" s="29"/>
      <c r="L172" s="29"/>
      <c r="N172" s="29"/>
      <c r="O172" s="29"/>
      <c r="P172" s="29"/>
      <c r="R172" s="29"/>
    </row>
    <row r="173" spans="8:18" x14ac:dyDescent="0.25">
      <c r="H173" s="6"/>
      <c r="I173" s="6"/>
      <c r="K173" s="29"/>
      <c r="L173" s="29"/>
      <c r="N173" s="29"/>
      <c r="O173" s="29"/>
      <c r="P173" s="29"/>
      <c r="R173" s="29"/>
    </row>
    <row r="174" spans="8:18" x14ac:dyDescent="0.25">
      <c r="H174" s="6"/>
      <c r="I174" s="6"/>
      <c r="K174" s="29"/>
      <c r="L174" s="29"/>
      <c r="N174" s="29"/>
      <c r="O174" s="29"/>
      <c r="P174" s="29"/>
      <c r="R174" s="29"/>
    </row>
    <row r="270" spans="22:27" x14ac:dyDescent="0.25">
      <c r="V270" s="10"/>
      <c r="W270" s="10"/>
      <c r="X270" s="10"/>
      <c r="Y270" s="10"/>
      <c r="Z270" s="10"/>
      <c r="AA270" s="10"/>
    </row>
    <row r="280" spans="22:27" x14ac:dyDescent="0.25">
      <c r="V280" s="10"/>
      <c r="W280" s="10"/>
      <c r="X280" s="10"/>
      <c r="Y280" s="10"/>
      <c r="Z280" s="10"/>
      <c r="AA280" s="10"/>
    </row>
  </sheetData>
  <conditionalFormatting sqref="C95:C140">
    <cfRule type="containsText" dxfId="314" priority="5" operator="containsText" text="a">
      <formula>NOT(ISERROR(SEARCH("a",C95)))</formula>
    </cfRule>
  </conditionalFormatting>
  <conditionalFormatting sqref="C78:C94">
    <cfRule type="containsText" dxfId="313" priority="1" operator="containsText" text="a">
      <formula>NOT(ISERROR(SEARCH("a",C78)))</formula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BC9FF-D90A-4E9C-8A64-B292043B760B}">
  <dimension ref="A1:BG435"/>
  <sheetViews>
    <sheetView zoomScaleNormal="100" workbookViewId="0">
      <pane xSplit="3" ySplit="2" topLeftCell="O139" activePane="bottomRight" state="frozen"/>
      <selection pane="topRight" activeCell="D1" sqref="D1"/>
      <selection pane="bottomLeft" activeCell="A3" sqref="A3"/>
      <selection pane="bottomRight" activeCell="U121" sqref="U121"/>
    </sheetView>
  </sheetViews>
  <sheetFormatPr defaultColWidth="8.85546875" defaultRowHeight="15" x14ac:dyDescent="0.25"/>
  <cols>
    <col min="1" max="1" width="16.7109375" bestFit="1" customWidth="1"/>
    <col min="6" max="6" width="19.28515625" bestFit="1" customWidth="1"/>
    <col min="11" max="11" width="8.85546875" style="29"/>
    <col min="12" max="12" width="11.85546875" style="29" bestFit="1" customWidth="1"/>
    <col min="13" max="13" width="11.7109375" style="29" bestFit="1" customWidth="1"/>
    <col min="14" max="21" width="8.85546875" style="29"/>
    <col min="22" max="27" width="12.85546875" style="29" customWidth="1"/>
    <col min="28" max="28" width="4.85546875" style="31" customWidth="1"/>
    <col min="30" max="30" width="12.140625" bestFit="1" customWidth="1"/>
    <col min="58" max="58" width="4.85546875" style="31" customWidth="1"/>
  </cols>
  <sheetData>
    <row r="1" spans="1:59" x14ac:dyDescent="0.25">
      <c r="K1" s="10" t="s">
        <v>1115</v>
      </c>
      <c r="L1" s="10"/>
      <c r="M1" s="10" t="s">
        <v>2084</v>
      </c>
      <c r="N1" s="10"/>
      <c r="O1" s="10"/>
      <c r="P1" s="10" t="s">
        <v>2084</v>
      </c>
      <c r="Q1" s="10"/>
      <c r="R1" s="10" t="s">
        <v>2084</v>
      </c>
      <c r="S1" s="10"/>
      <c r="T1" s="10" t="s">
        <v>2084</v>
      </c>
      <c r="U1" s="10" t="s">
        <v>2084</v>
      </c>
      <c r="V1" s="10" t="s">
        <v>2084</v>
      </c>
      <c r="W1" s="10" t="s">
        <v>2084</v>
      </c>
      <c r="X1" s="10" t="s">
        <v>2084</v>
      </c>
      <c r="Y1" s="10" t="s">
        <v>2084</v>
      </c>
      <c r="Z1" s="10" t="s">
        <v>2084</v>
      </c>
      <c r="AA1" s="10"/>
      <c r="AB1" s="35"/>
      <c r="AC1" s="10" t="s">
        <v>1425</v>
      </c>
      <c r="BG1" s="10"/>
    </row>
    <row r="2" spans="1:59" s="29" customFormat="1" ht="75" x14ac:dyDescent="0.25">
      <c r="A2" s="1" t="s">
        <v>1855</v>
      </c>
      <c r="B2" s="1" t="s">
        <v>1856</v>
      </c>
      <c r="C2" s="1" t="s">
        <v>1857</v>
      </c>
      <c r="D2" s="1" t="s">
        <v>1858</v>
      </c>
      <c r="E2" s="1" t="s">
        <v>1859</v>
      </c>
      <c r="F2" s="1" t="s">
        <v>1860</v>
      </c>
      <c r="G2" s="1" t="s">
        <v>1861</v>
      </c>
      <c r="H2" s="1" t="s">
        <v>1862</v>
      </c>
      <c r="I2" s="1" t="s">
        <v>1863</v>
      </c>
      <c r="J2" s="1" t="s">
        <v>1864</v>
      </c>
      <c r="K2" s="30" t="s">
        <v>1865</v>
      </c>
      <c r="L2" s="30" t="s">
        <v>1866</v>
      </c>
      <c r="M2" s="30" t="s">
        <v>1867</v>
      </c>
      <c r="N2" s="30" t="s">
        <v>1868</v>
      </c>
      <c r="O2" s="30" t="s">
        <v>1869</v>
      </c>
      <c r="P2" s="30" t="s">
        <v>1870</v>
      </c>
      <c r="Q2" s="30" t="s">
        <v>1728</v>
      </c>
      <c r="R2" s="30" t="s">
        <v>1871</v>
      </c>
      <c r="S2" s="30" t="s">
        <v>1728</v>
      </c>
      <c r="T2" s="30" t="s">
        <v>2093</v>
      </c>
      <c r="U2" s="30" t="s">
        <v>2155</v>
      </c>
      <c r="V2" s="30" t="s">
        <v>2201</v>
      </c>
      <c r="W2" s="30" t="s">
        <v>2202</v>
      </c>
      <c r="X2" s="30" t="s">
        <v>2203</v>
      </c>
      <c r="Y2" s="30" t="s">
        <v>2204</v>
      </c>
      <c r="Z2" s="30" t="s">
        <v>2220</v>
      </c>
      <c r="AA2" s="30" t="s">
        <v>2222</v>
      </c>
      <c r="AB2" s="32"/>
      <c r="AC2" s="33" t="s">
        <v>1872</v>
      </c>
      <c r="AD2" s="33" t="s">
        <v>1873</v>
      </c>
      <c r="AE2" s="33" t="s">
        <v>1874</v>
      </c>
      <c r="AF2" s="33" t="s">
        <v>1875</v>
      </c>
      <c r="AG2" s="33" t="s">
        <v>1876</v>
      </c>
      <c r="AH2" s="33" t="s">
        <v>1877</v>
      </c>
      <c r="AI2" s="33" t="s">
        <v>1878</v>
      </c>
      <c r="AJ2" s="33" t="s">
        <v>1879</v>
      </c>
      <c r="AK2" s="33" t="s">
        <v>1880</v>
      </c>
      <c r="AL2" s="33" t="s">
        <v>1881</v>
      </c>
      <c r="AM2" s="33" t="s">
        <v>1882</v>
      </c>
      <c r="AN2" s="3" t="s">
        <v>1883</v>
      </c>
      <c r="AO2" s="3" t="s">
        <v>1884</v>
      </c>
      <c r="AP2" s="3" t="s">
        <v>1885</v>
      </c>
      <c r="AQ2" s="3" t="s">
        <v>1886</v>
      </c>
      <c r="AR2" s="3" t="s">
        <v>1887</v>
      </c>
      <c r="AS2" s="3" t="s">
        <v>1888</v>
      </c>
      <c r="AT2" s="3" t="s">
        <v>1889</v>
      </c>
      <c r="AU2" s="3" t="s">
        <v>1890</v>
      </c>
      <c r="AV2" s="3" t="s">
        <v>1891</v>
      </c>
      <c r="AW2" s="3" t="s">
        <v>1892</v>
      </c>
      <c r="AX2" s="3" t="s">
        <v>1893</v>
      </c>
      <c r="AY2" s="3" t="s">
        <v>1894</v>
      </c>
      <c r="AZ2" s="3" t="s">
        <v>1895</v>
      </c>
      <c r="BA2" s="3" t="s">
        <v>1896</v>
      </c>
      <c r="BB2" s="3" t="s">
        <v>1897</v>
      </c>
      <c r="BC2" s="3" t="s">
        <v>1898</v>
      </c>
      <c r="BD2" s="3" t="s">
        <v>1899</v>
      </c>
      <c r="BE2" s="3" t="s">
        <v>1900</v>
      </c>
      <c r="BF2" s="32"/>
      <c r="BG2" s="1"/>
    </row>
    <row r="3" spans="1:59" x14ac:dyDescent="0.25">
      <c r="A3" s="29" t="s">
        <v>1818</v>
      </c>
      <c r="B3" s="29">
        <v>2</v>
      </c>
      <c r="C3" s="29" t="s">
        <v>12</v>
      </c>
      <c r="D3">
        <v>5</v>
      </c>
      <c r="E3" t="s">
        <v>1</v>
      </c>
      <c r="F3" s="2" t="s">
        <v>767</v>
      </c>
      <c r="G3" s="8" t="s">
        <v>245</v>
      </c>
      <c r="H3" s="2">
        <v>73.390831641326841</v>
      </c>
      <c r="I3" s="2">
        <v>2.2149473964331445</v>
      </c>
      <c r="J3" s="5" t="s">
        <v>51</v>
      </c>
      <c r="K3" s="29">
        <v>13080</v>
      </c>
      <c r="L3" s="29">
        <v>846</v>
      </c>
      <c r="M3" s="11">
        <v>6.4678899082568808</v>
      </c>
      <c r="N3" s="29">
        <v>2.7853100775193672E-2</v>
      </c>
      <c r="O3" s="29">
        <v>0.45019146185825132</v>
      </c>
      <c r="P3" s="29">
        <v>45.6473203186506</v>
      </c>
      <c r="Q3" s="29">
        <f t="shared" ref="Q3:Q45" si="0">ABS(P3-$P$270)</f>
        <v>23.056405197607823</v>
      </c>
      <c r="R3" s="29">
        <v>0.67801975587390784</v>
      </c>
      <c r="S3" s="29">
        <f t="shared" ref="S3:S45" si="1">ABS(R3-$R$270)</f>
        <v>0.29024568263595496</v>
      </c>
      <c r="T3" s="29">
        <v>1.0014120677733707</v>
      </c>
      <c r="U3" s="29">
        <v>6.8423600000000002</v>
      </c>
      <c r="V3" s="5">
        <v>48</v>
      </c>
      <c r="W3" s="5">
        <v>1.6666666666666667</v>
      </c>
      <c r="X3" s="5">
        <v>5.666666666666667</v>
      </c>
      <c r="Y3" s="5">
        <v>7.333333333333333</v>
      </c>
      <c r="Z3" s="29">
        <v>630</v>
      </c>
      <c r="AA3" s="2" t="s">
        <v>2282</v>
      </c>
      <c r="AB3" s="39"/>
      <c r="AC3" s="5">
        <v>13824</v>
      </c>
      <c r="AD3" s="5">
        <v>305.63327500000003</v>
      </c>
      <c r="AE3" s="5">
        <v>45.230677</v>
      </c>
      <c r="AF3" s="5">
        <v>138.22999999999999</v>
      </c>
      <c r="AG3" s="5">
        <v>444.808967</v>
      </c>
      <c r="AH3" s="5">
        <v>44.480896999999999</v>
      </c>
      <c r="AI3" s="5">
        <v>2.2105E-2</v>
      </c>
      <c r="AJ3" s="5">
        <v>1.5013E-2</v>
      </c>
      <c r="AK3" s="5">
        <v>0.67918100000000003</v>
      </c>
      <c r="AL3" s="5">
        <v>1.8925000000000001E-2</v>
      </c>
      <c r="AM3" s="5">
        <v>1.2500000000000001E-2</v>
      </c>
      <c r="AN3" s="5">
        <v>7</v>
      </c>
      <c r="AO3" s="5">
        <v>2.2903E-2</v>
      </c>
      <c r="AP3" s="5">
        <v>1.374196</v>
      </c>
      <c r="AQ3" s="5">
        <v>0.48466399999999998</v>
      </c>
      <c r="AR3" s="5">
        <v>2.9725000000000001E-2</v>
      </c>
      <c r="AS3" s="5">
        <v>7.208E-3</v>
      </c>
      <c r="AT3" s="5">
        <v>9.5714290000000002</v>
      </c>
      <c r="AU3" s="5">
        <v>1.133893</v>
      </c>
      <c r="AV3" s="5">
        <v>3.4680000000000002E-3</v>
      </c>
      <c r="AW3" s="5">
        <v>1.358E-3</v>
      </c>
      <c r="AX3" s="5">
        <v>298.10286200000002</v>
      </c>
      <c r="AY3" s="5">
        <v>50.062621999999998</v>
      </c>
      <c r="AZ3" s="5">
        <v>439.31681200000003</v>
      </c>
      <c r="BA3" s="5">
        <v>42.754494000000001</v>
      </c>
      <c r="BB3" s="5">
        <v>27.867374999999999</v>
      </c>
      <c r="BC3" s="5">
        <v>34.477842000000003</v>
      </c>
      <c r="BD3" s="5">
        <v>5.4706390000000003</v>
      </c>
      <c r="BE3" s="5">
        <v>1.7716909999999999</v>
      </c>
    </row>
    <row r="4" spans="1:59" x14ac:dyDescent="0.25">
      <c r="A4" s="29" t="s">
        <v>1818</v>
      </c>
      <c r="B4" s="29">
        <v>2</v>
      </c>
      <c r="C4" s="29" t="s">
        <v>15</v>
      </c>
      <c r="D4">
        <v>6</v>
      </c>
      <c r="E4" t="s">
        <v>1</v>
      </c>
      <c r="F4" s="2" t="s">
        <v>767</v>
      </c>
      <c r="G4" s="8" t="s">
        <v>245</v>
      </c>
      <c r="H4" s="2">
        <v>73.390831641326841</v>
      </c>
      <c r="I4" s="2">
        <v>2.2149473964331445</v>
      </c>
      <c r="J4" s="5" t="s">
        <v>50</v>
      </c>
      <c r="K4" s="29">
        <v>11831</v>
      </c>
      <c r="L4" s="29">
        <v>746</v>
      </c>
      <c r="M4" s="11">
        <v>6.3054686839658523</v>
      </c>
      <c r="N4" s="29">
        <v>3.3606666666666576E-2</v>
      </c>
      <c r="O4" s="29">
        <v>0.41878275521697794</v>
      </c>
      <c r="P4" s="29">
        <v>41.28848980810055</v>
      </c>
      <c r="Q4" s="29">
        <f t="shared" si="0"/>
        <v>18.697574687057774</v>
      </c>
      <c r="R4" s="29">
        <v>0.96085934902189218</v>
      </c>
      <c r="S4" s="29">
        <f t="shared" si="1"/>
        <v>7.406089487970613E-3</v>
      </c>
      <c r="T4" s="29">
        <v>1.0116428582785204</v>
      </c>
      <c r="U4" s="29">
        <v>6.8423600000000002</v>
      </c>
      <c r="V4" s="5">
        <v>48</v>
      </c>
      <c r="W4" s="5">
        <v>1.6666666666666667</v>
      </c>
      <c r="X4" s="5">
        <v>5.666666666666667</v>
      </c>
      <c r="Y4" s="5">
        <v>7.333333333333333</v>
      </c>
      <c r="Z4" s="29">
        <v>630</v>
      </c>
      <c r="AA4" s="2" t="s">
        <v>2282</v>
      </c>
      <c r="AB4" s="39"/>
      <c r="AC4" s="5">
        <v>12471</v>
      </c>
      <c r="AD4" s="5">
        <v>305.63327500000003</v>
      </c>
      <c r="AE4" s="5">
        <v>40.803803000000002</v>
      </c>
      <c r="AF4" s="5">
        <v>124.69</v>
      </c>
      <c r="AG4" s="5">
        <v>401.051535</v>
      </c>
      <c r="AH4" s="5">
        <v>40.105153999999999</v>
      </c>
      <c r="AI4" s="5">
        <v>2.4504000000000001E-2</v>
      </c>
      <c r="AJ4" s="5">
        <v>2.4608000000000001E-2</v>
      </c>
      <c r="AK4" s="5">
        <v>1.0042230000000001</v>
      </c>
      <c r="AL4" s="5">
        <v>1.7500000000000002E-2</v>
      </c>
      <c r="AM4" s="5">
        <v>7.4999999999999997E-3</v>
      </c>
      <c r="AN4" s="5">
        <v>12</v>
      </c>
      <c r="AO4" s="5">
        <v>3.9262999999999999E-2</v>
      </c>
      <c r="AP4" s="5">
        <v>2.3557640000000002</v>
      </c>
      <c r="AQ4" s="5">
        <v>3.0951810000000002</v>
      </c>
      <c r="AR4" s="5">
        <v>0.27636899999999998</v>
      </c>
      <c r="AS4" s="5">
        <v>0.207673</v>
      </c>
      <c r="AT4" s="5">
        <v>32.166666999999997</v>
      </c>
      <c r="AU4" s="5">
        <v>19.338296</v>
      </c>
      <c r="AV4" s="5">
        <v>8.8669999999999999E-3</v>
      </c>
      <c r="AW4" s="5">
        <v>4.9709999999999997E-3</v>
      </c>
      <c r="AX4" s="5">
        <v>131.76629299999999</v>
      </c>
      <c r="AY4" s="5">
        <v>35.248854999999999</v>
      </c>
      <c r="AZ4" s="5">
        <v>399.27089000000001</v>
      </c>
      <c r="BA4" s="5">
        <v>104.004802</v>
      </c>
      <c r="BB4" s="5">
        <v>25.59497</v>
      </c>
      <c r="BC4" s="5">
        <v>47.052433999999998</v>
      </c>
      <c r="BD4" s="5">
        <v>6.8266340000000003</v>
      </c>
      <c r="BE4" s="5">
        <v>3.21455</v>
      </c>
    </row>
    <row r="5" spans="1:59" x14ac:dyDescent="0.25">
      <c r="A5" s="29" t="s">
        <v>1818</v>
      </c>
      <c r="B5" s="29">
        <v>2</v>
      </c>
      <c r="C5" s="29" t="s">
        <v>17</v>
      </c>
      <c r="D5">
        <v>8</v>
      </c>
      <c r="E5" t="s">
        <v>1</v>
      </c>
      <c r="F5" s="2" t="s">
        <v>767</v>
      </c>
      <c r="G5" s="8" t="s">
        <v>245</v>
      </c>
      <c r="H5" s="2">
        <v>73.390831641326841</v>
      </c>
      <c r="I5" s="2">
        <v>2.2149473964331445</v>
      </c>
      <c r="J5" s="5" t="s">
        <v>51</v>
      </c>
      <c r="K5" s="29">
        <v>16117</v>
      </c>
      <c r="L5" s="29">
        <v>1911</v>
      </c>
      <c r="M5" s="11">
        <v>11.857045355835453</v>
      </c>
      <c r="N5" s="29">
        <v>2.3186145833333546E-2</v>
      </c>
      <c r="O5" s="29">
        <v>0.83756551043395588</v>
      </c>
      <c r="P5" s="29">
        <v>56.246013881933614</v>
      </c>
      <c r="Q5" s="29">
        <f t="shared" si="0"/>
        <v>33.655098760890837</v>
      </c>
      <c r="R5" s="29">
        <v>0.67378808058860451</v>
      </c>
      <c r="S5" s="29">
        <f t="shared" si="1"/>
        <v>0.29447735792125829</v>
      </c>
      <c r="T5" s="29">
        <v>0.99920825696323501</v>
      </c>
      <c r="U5" s="29">
        <v>6.8423600000000002</v>
      </c>
      <c r="V5" s="5">
        <v>48</v>
      </c>
      <c r="W5" s="5">
        <v>1.6666666666666701</v>
      </c>
      <c r="X5" s="5">
        <v>5.6666666666666696</v>
      </c>
      <c r="Y5" s="5">
        <v>7.3333333333333304</v>
      </c>
      <c r="Z5" s="29">
        <v>630</v>
      </c>
      <c r="AA5" s="2" t="s">
        <v>2282</v>
      </c>
      <c r="AB5" s="39"/>
      <c r="AC5" s="5">
        <v>17194</v>
      </c>
      <c r="AD5" s="5">
        <v>305.63327500000003</v>
      </c>
      <c r="AE5" s="5">
        <v>56.256964000000004</v>
      </c>
      <c r="AF5" s="5">
        <v>171.93</v>
      </c>
      <c r="AG5" s="5">
        <v>612.48639600000001</v>
      </c>
      <c r="AH5" s="5">
        <v>61.248640000000002</v>
      </c>
      <c r="AI5" s="5">
        <v>1.7772E-2</v>
      </c>
      <c r="AJ5" s="5">
        <v>1.1945000000000001E-2</v>
      </c>
      <c r="AK5" s="5">
        <v>0.67213000000000001</v>
      </c>
      <c r="AL5" s="5">
        <v>1.6225E-2</v>
      </c>
      <c r="AM5" s="5">
        <v>1.7500000000000002E-2</v>
      </c>
      <c r="AN5" s="5">
        <v>88</v>
      </c>
      <c r="AO5" s="5">
        <v>0.28792699999999999</v>
      </c>
      <c r="AP5" s="5">
        <v>17.275606</v>
      </c>
      <c r="AQ5" s="5">
        <v>5.3856000000000002</v>
      </c>
      <c r="AR5" s="5">
        <v>2.6147E-2</v>
      </c>
      <c r="AS5" s="5">
        <v>6.3670000000000003E-3</v>
      </c>
      <c r="AT5" s="5">
        <v>10.522727</v>
      </c>
      <c r="AU5" s="5">
        <v>1.338873</v>
      </c>
      <c r="AV5" s="5">
        <v>2.7460000000000002E-3</v>
      </c>
      <c r="AW5" s="5">
        <v>1.078E-3</v>
      </c>
      <c r="AX5" s="5">
        <v>375.71582799999999</v>
      </c>
      <c r="AY5" s="5">
        <v>57.020100999999997</v>
      </c>
      <c r="AZ5" s="5">
        <v>573.53366700000004</v>
      </c>
      <c r="BA5" s="5">
        <v>128.62007500000001</v>
      </c>
      <c r="BB5" s="5">
        <v>3.2302919999999999</v>
      </c>
      <c r="BC5" s="5">
        <v>3.2577859999999998</v>
      </c>
      <c r="BD5" s="5">
        <v>5.9677379999999998</v>
      </c>
      <c r="BE5" s="5">
        <v>7.9721739999999999</v>
      </c>
    </row>
    <row r="6" spans="1:59" x14ac:dyDescent="0.25">
      <c r="A6" s="29" t="s">
        <v>1819</v>
      </c>
      <c r="B6" s="29">
        <v>2</v>
      </c>
      <c r="C6" s="29" t="s">
        <v>13</v>
      </c>
      <c r="D6">
        <v>11</v>
      </c>
      <c r="E6" t="s">
        <v>1</v>
      </c>
      <c r="F6" s="2" t="s">
        <v>767</v>
      </c>
      <c r="G6" s="8" t="s">
        <v>245</v>
      </c>
      <c r="H6" s="2">
        <v>73.390831641326841</v>
      </c>
      <c r="I6" s="2">
        <v>2.2149473964331445</v>
      </c>
      <c r="J6" s="5" t="s">
        <v>50</v>
      </c>
      <c r="K6" s="29">
        <v>14698</v>
      </c>
      <c r="L6" s="29">
        <v>7872</v>
      </c>
      <c r="M6" s="11">
        <v>53.558307252687442</v>
      </c>
      <c r="N6" s="29">
        <v>1.9505673431734632E-2</v>
      </c>
      <c r="O6" s="29">
        <v>4.5024005763509374</v>
      </c>
      <c r="P6" s="29">
        <v>61.048232169009303</v>
      </c>
      <c r="Q6" s="29">
        <f t="shared" si="0"/>
        <v>38.457317047966527</v>
      </c>
      <c r="R6" s="29">
        <v>1.4588726554872333</v>
      </c>
      <c r="S6" s="29">
        <f t="shared" si="1"/>
        <v>0.49060721697737053</v>
      </c>
      <c r="T6" s="29">
        <v>1.0565487887599501</v>
      </c>
      <c r="U6" s="29">
        <v>6.8423600000000002</v>
      </c>
      <c r="V6" s="5">
        <v>48</v>
      </c>
      <c r="W6" s="5">
        <v>1.6666666666666701</v>
      </c>
      <c r="X6" s="5">
        <v>5.6666666666666696</v>
      </c>
      <c r="Y6" s="5">
        <v>7.3333333333333304</v>
      </c>
      <c r="Z6" s="29">
        <v>630</v>
      </c>
      <c r="AA6" s="2" t="s">
        <v>2282</v>
      </c>
      <c r="AB6" s="39"/>
      <c r="AC6" s="5">
        <v>18544</v>
      </c>
      <c r="AD6" s="5">
        <v>302.7276</v>
      </c>
      <c r="AE6" s="5">
        <v>61.256390000000003</v>
      </c>
      <c r="AF6" s="5">
        <v>185.43</v>
      </c>
      <c r="AG6" s="5">
        <v>929.87766099999999</v>
      </c>
      <c r="AH6" s="5">
        <v>92.987765999999993</v>
      </c>
      <c r="AI6" s="5">
        <v>1.6319E-2</v>
      </c>
      <c r="AJ6" s="5">
        <v>2.2898000000000002E-2</v>
      </c>
      <c r="AK6" s="5">
        <v>1.403149</v>
      </c>
      <c r="AL6" s="5">
        <v>5.5500000000000002E-3</v>
      </c>
      <c r="AM6" s="5">
        <v>2.5000000000000001E-3</v>
      </c>
      <c r="AN6" s="5">
        <v>268</v>
      </c>
      <c r="AO6" s="5">
        <v>0.88528399999999996</v>
      </c>
      <c r="AP6" s="5">
        <v>53.117060000000002</v>
      </c>
      <c r="AQ6" s="5">
        <v>16.069887999999999</v>
      </c>
      <c r="AR6" s="5">
        <v>2.7438000000000001E-2</v>
      </c>
      <c r="AS6" s="5">
        <v>5.8919999999999997E-3</v>
      </c>
      <c r="AT6" s="5">
        <v>11.119403</v>
      </c>
      <c r="AU6" s="5">
        <v>1.4842230000000001</v>
      </c>
      <c r="AV6" s="5">
        <v>2.7109999999999999E-3</v>
      </c>
      <c r="AW6" s="5">
        <v>9.7300000000000002E-4</v>
      </c>
      <c r="AX6" s="5">
        <v>376.09499699999998</v>
      </c>
      <c r="AY6" s="5">
        <v>43.862769999999998</v>
      </c>
      <c r="AZ6" s="5">
        <v>525.591004</v>
      </c>
      <c r="BA6" s="5">
        <v>52.220415000000003</v>
      </c>
      <c r="BB6" s="5">
        <v>1.0870169999999999</v>
      </c>
      <c r="BC6" s="5">
        <v>1.938706</v>
      </c>
      <c r="BD6" s="5">
        <v>5.923298</v>
      </c>
      <c r="BE6" s="5">
        <v>20.661290000000001</v>
      </c>
    </row>
    <row r="7" spans="1:59" x14ac:dyDescent="0.25">
      <c r="A7" s="29" t="s">
        <v>1819</v>
      </c>
      <c r="B7" s="29">
        <v>2</v>
      </c>
      <c r="C7" s="29" t="s">
        <v>10</v>
      </c>
      <c r="D7">
        <v>13</v>
      </c>
      <c r="E7" t="s">
        <v>1</v>
      </c>
      <c r="F7" s="2" t="s">
        <v>767</v>
      </c>
      <c r="G7" s="8" t="s">
        <v>245</v>
      </c>
      <c r="H7" s="2">
        <v>73.390831641326841</v>
      </c>
      <c r="I7" s="2">
        <v>2.2149473964331445</v>
      </c>
      <c r="J7" s="5" t="s">
        <v>51</v>
      </c>
      <c r="K7" s="29">
        <v>4621</v>
      </c>
      <c r="L7" s="29">
        <v>3699</v>
      </c>
      <c r="M7" s="11">
        <v>80.047608742696383</v>
      </c>
      <c r="N7" s="29">
        <v>3.5469837587007023E-2</v>
      </c>
      <c r="O7" s="29">
        <v>1.7901611147668397</v>
      </c>
      <c r="P7" s="29">
        <v>19.193351534425908</v>
      </c>
      <c r="Q7" s="29">
        <f t="shared" si="0"/>
        <v>3.3975635866168687</v>
      </c>
      <c r="R7" s="29">
        <v>2.3552630750537626</v>
      </c>
      <c r="S7" s="29">
        <f t="shared" si="1"/>
        <v>1.3869976365438998</v>
      </c>
      <c r="T7" s="29">
        <v>1.0022387359141685</v>
      </c>
      <c r="U7" s="29">
        <v>6.8423600000000002</v>
      </c>
      <c r="V7" s="5">
        <v>48</v>
      </c>
      <c r="W7" s="5">
        <v>1.6666666666666701</v>
      </c>
      <c r="X7" s="5">
        <v>5.6666666666666696</v>
      </c>
      <c r="Y7" s="5">
        <v>7.3333333333333304</v>
      </c>
      <c r="Z7" s="29">
        <v>630</v>
      </c>
      <c r="AA7" s="2" t="s">
        <v>2282</v>
      </c>
      <c r="AB7" s="39"/>
      <c r="AC7" s="5">
        <v>6348</v>
      </c>
      <c r="AD7" s="5">
        <v>302.7276</v>
      </c>
      <c r="AE7" s="5">
        <v>20.969346999999999</v>
      </c>
      <c r="AF7" s="5">
        <v>62.74</v>
      </c>
      <c r="AG7" s="5">
        <v>288.49539399999998</v>
      </c>
      <c r="AH7" s="5">
        <v>28.849539</v>
      </c>
      <c r="AI7" s="5">
        <v>4.7655000000000003E-2</v>
      </c>
      <c r="AJ7" s="5">
        <v>0.109998</v>
      </c>
      <c r="AK7" s="5">
        <v>2.308198</v>
      </c>
      <c r="AL7" s="5">
        <v>6.6249999999999998E-3</v>
      </c>
      <c r="AM7" s="5">
        <v>2.5000000000000001E-3</v>
      </c>
      <c r="AN7" s="5">
        <v>372</v>
      </c>
      <c r="AO7" s="5">
        <v>1.228828</v>
      </c>
      <c r="AP7" s="5">
        <v>73.729650000000007</v>
      </c>
      <c r="AQ7" s="5">
        <v>55.891618999999999</v>
      </c>
      <c r="AR7" s="5">
        <v>3.9070000000000001E-2</v>
      </c>
      <c r="AS7" s="5">
        <v>1.9990000000000001E-2</v>
      </c>
      <c r="AT7" s="5">
        <v>9.5376340000000006</v>
      </c>
      <c r="AU7" s="5">
        <v>2.1509559999999999</v>
      </c>
      <c r="AV7" s="5">
        <v>4.5760000000000002E-3</v>
      </c>
      <c r="AW7" s="5">
        <v>3.0609999999999999E-3</v>
      </c>
      <c r="AX7" s="5">
        <v>238.23941600000001</v>
      </c>
      <c r="AY7" s="5">
        <v>59.562587000000001</v>
      </c>
      <c r="AZ7" s="5">
        <v>448.95745899999997</v>
      </c>
      <c r="BA7" s="5">
        <v>101.068422</v>
      </c>
      <c r="BB7" s="5">
        <v>0.76931300000000002</v>
      </c>
      <c r="BC7" s="5">
        <v>1.603351</v>
      </c>
      <c r="BD7" s="5">
        <v>7.4091139999999998</v>
      </c>
      <c r="BE7" s="5">
        <v>32.654760000000003</v>
      </c>
    </row>
    <row r="8" spans="1:59" x14ac:dyDescent="0.25">
      <c r="A8" s="29" t="s">
        <v>1819</v>
      </c>
      <c r="B8" s="29">
        <v>2</v>
      </c>
      <c r="C8" s="29" t="s">
        <v>28</v>
      </c>
      <c r="D8">
        <v>15</v>
      </c>
      <c r="E8" t="s">
        <v>1</v>
      </c>
      <c r="F8" s="2" t="s">
        <v>767</v>
      </c>
      <c r="G8" s="8" t="s">
        <v>245</v>
      </c>
      <c r="H8" s="2">
        <v>73.390831641326841</v>
      </c>
      <c r="I8" s="2">
        <v>2.2149473964331445</v>
      </c>
      <c r="J8" s="5" t="s">
        <v>52</v>
      </c>
      <c r="K8" s="29">
        <v>8801</v>
      </c>
      <c r="L8" s="29">
        <v>1075</v>
      </c>
      <c r="M8" s="11">
        <v>12.214521077150325</v>
      </c>
      <c r="N8" s="29">
        <v>2.410208333333386E-2</v>
      </c>
      <c r="O8" s="29">
        <v>0.74763109201399336</v>
      </c>
      <c r="P8" s="29">
        <v>36.555006893417534</v>
      </c>
      <c r="Q8" s="29">
        <f t="shared" si="0"/>
        <v>13.964091772374758</v>
      </c>
      <c r="R8" s="29">
        <v>0.74895312557183624</v>
      </c>
      <c r="S8" s="29">
        <f t="shared" si="1"/>
        <v>0.21931231293802655</v>
      </c>
      <c r="T8" s="29">
        <v>1.0393034653924262</v>
      </c>
      <c r="U8" s="29">
        <v>6.8423600000000002</v>
      </c>
      <c r="V8" s="5">
        <v>48</v>
      </c>
      <c r="W8" s="5">
        <v>1.6666666666666701</v>
      </c>
      <c r="X8" s="5">
        <v>5.6666666666666696</v>
      </c>
      <c r="Y8" s="5">
        <v>7.3333333333333304</v>
      </c>
      <c r="Z8" s="29">
        <v>630</v>
      </c>
      <c r="AA8" s="2" t="s">
        <v>2282</v>
      </c>
      <c r="AB8" s="39"/>
      <c r="AC8" s="5">
        <v>11071</v>
      </c>
      <c r="AD8" s="5">
        <v>302.7276</v>
      </c>
      <c r="AE8" s="5">
        <v>36.570830999999998</v>
      </c>
      <c r="AF8" s="5">
        <v>110.7</v>
      </c>
      <c r="AG8" s="5">
        <v>305.05345399999999</v>
      </c>
      <c r="AH8" s="5">
        <v>30.505344999999998</v>
      </c>
      <c r="AI8" s="5">
        <v>2.7338000000000001E-2</v>
      </c>
      <c r="AJ8" s="5">
        <v>2.0608999999999999E-2</v>
      </c>
      <c r="AK8" s="5">
        <v>0.75385599999999997</v>
      </c>
      <c r="AL8" s="5">
        <v>2.2325000000000001E-2</v>
      </c>
      <c r="AM8" s="5">
        <v>1.2500000000000001E-2</v>
      </c>
      <c r="AN8" s="5">
        <v>35</v>
      </c>
      <c r="AO8" s="5">
        <v>0.115615</v>
      </c>
      <c r="AP8" s="5">
        <v>6.9369290000000001</v>
      </c>
      <c r="AQ8" s="5">
        <v>3.2065760000000001</v>
      </c>
      <c r="AR8" s="5">
        <v>3.7798999999999999E-2</v>
      </c>
      <c r="AS8" s="5">
        <v>1.8339999999999999E-2</v>
      </c>
      <c r="AT8" s="5">
        <v>10.142856999999999</v>
      </c>
      <c r="AU8" s="5">
        <v>1.987355</v>
      </c>
      <c r="AV8" s="5">
        <v>4.1339999999999997E-3</v>
      </c>
      <c r="AW8" s="5">
        <v>2.506E-3</v>
      </c>
      <c r="AX8" s="5">
        <v>265.73402299999998</v>
      </c>
      <c r="AY8" s="5">
        <v>60.964095999999998</v>
      </c>
      <c r="AZ8" s="5">
        <v>515.953259</v>
      </c>
      <c r="BA8" s="5">
        <v>71.814524000000006</v>
      </c>
      <c r="BB8" s="5">
        <v>8.6091599999999993</v>
      </c>
      <c r="BC8" s="5">
        <v>9.6174940000000007</v>
      </c>
      <c r="BD8" s="5">
        <v>5.978828</v>
      </c>
      <c r="BE8" s="5">
        <v>3.9756200000000002</v>
      </c>
    </row>
    <row r="9" spans="1:59" s="29" customFormat="1" x14ac:dyDescent="0.25">
      <c r="A9" s="29" t="s">
        <v>1820</v>
      </c>
      <c r="B9" s="29">
        <v>2</v>
      </c>
      <c r="C9" s="29" t="s">
        <v>3</v>
      </c>
      <c r="D9" s="29">
        <v>4</v>
      </c>
      <c r="E9" s="29" t="s">
        <v>1</v>
      </c>
      <c r="F9" s="2" t="s">
        <v>767</v>
      </c>
      <c r="G9" s="8" t="s">
        <v>245</v>
      </c>
      <c r="H9" s="2">
        <v>73.390831641326841</v>
      </c>
      <c r="I9" s="2">
        <v>2.2149473964331445</v>
      </c>
      <c r="J9" s="5" t="s">
        <v>52</v>
      </c>
      <c r="K9" s="29">
        <v>2482</v>
      </c>
      <c r="L9" s="29">
        <v>627</v>
      </c>
      <c r="M9" s="11">
        <v>25.26188557614827</v>
      </c>
      <c r="N9" s="29">
        <v>0.10885477272727034</v>
      </c>
      <c r="O9" s="29">
        <v>0.36228450851445426</v>
      </c>
      <c r="P9" s="29">
        <v>8.1744559102988674</v>
      </c>
      <c r="Q9" s="29">
        <f t="shared" si="0"/>
        <v>14.416459210743909</v>
      </c>
      <c r="R9" s="29">
        <v>1.4131321746882912</v>
      </c>
      <c r="S9" s="29">
        <f t="shared" si="1"/>
        <v>0.44486673617842842</v>
      </c>
      <c r="T9" s="29">
        <v>0.99816204492332405</v>
      </c>
      <c r="U9" s="29">
        <v>6.8423600000000002</v>
      </c>
      <c r="V9" s="5">
        <v>48</v>
      </c>
      <c r="W9" s="5">
        <v>1.6666666666666701</v>
      </c>
      <c r="X9" s="5">
        <v>5.6666666666666696</v>
      </c>
      <c r="Y9" s="5">
        <v>7.3333333333333304</v>
      </c>
      <c r="Z9" s="29">
        <v>630</v>
      </c>
      <c r="AA9" s="2" t="s">
        <v>2282</v>
      </c>
      <c r="AB9" s="39"/>
      <c r="AC9" s="5">
        <v>2635</v>
      </c>
      <c r="AD9" s="5">
        <v>318.62162499999999</v>
      </c>
      <c r="AE9" s="5">
        <v>8.269997</v>
      </c>
      <c r="AF9" s="5">
        <v>25.44</v>
      </c>
      <c r="AG9" s="5">
        <v>33.061857000000003</v>
      </c>
      <c r="AH9" s="5">
        <v>3.3061859999999998</v>
      </c>
      <c r="AI9" s="5">
        <v>0.120934</v>
      </c>
      <c r="AJ9" s="5">
        <v>0.16918800000000001</v>
      </c>
      <c r="AK9" s="5">
        <v>1.3990039999999999</v>
      </c>
      <c r="AL9" s="5">
        <v>6.9625000000000006E-2</v>
      </c>
      <c r="AM9" s="5">
        <v>1.2500000000000001E-2</v>
      </c>
      <c r="AN9" s="5">
        <v>16</v>
      </c>
      <c r="AO9" s="5">
        <v>5.0215999999999997E-2</v>
      </c>
      <c r="AP9" s="5">
        <v>3.0129779999999999</v>
      </c>
      <c r="AQ9" s="5">
        <v>10.929791</v>
      </c>
      <c r="AR9" s="5">
        <v>0.55620000000000003</v>
      </c>
      <c r="AS9" s="5">
        <v>0.40939599999999998</v>
      </c>
      <c r="AT9" s="5">
        <v>18</v>
      </c>
      <c r="AU9" s="5">
        <v>8.5868120000000001</v>
      </c>
      <c r="AV9" s="5">
        <v>3.2717999999999997E-2</v>
      </c>
      <c r="AW9" s="5">
        <v>2.4864000000000001E-2</v>
      </c>
      <c r="AX9" s="5">
        <v>56.440593999999997</v>
      </c>
      <c r="AY9" s="5">
        <v>50.794730000000001</v>
      </c>
      <c r="AZ9" s="5">
        <v>225.35645500000001</v>
      </c>
      <c r="BA9" s="5">
        <v>79.344668999999996</v>
      </c>
      <c r="BB9" s="5">
        <v>19.924498</v>
      </c>
      <c r="BC9" s="5">
        <v>19.128335</v>
      </c>
      <c r="BD9" s="5">
        <v>6.5181480000000001</v>
      </c>
      <c r="BE9" s="5">
        <v>1.699673</v>
      </c>
      <c r="BF9" s="31"/>
    </row>
    <row r="10" spans="1:59" s="29" customFormat="1" x14ac:dyDescent="0.25">
      <c r="A10" s="29" t="s">
        <v>1820</v>
      </c>
      <c r="B10" s="29">
        <v>2</v>
      </c>
      <c r="C10" s="29" t="s">
        <v>15</v>
      </c>
      <c r="D10" s="29">
        <v>6</v>
      </c>
      <c r="E10" s="29" t="s">
        <v>1</v>
      </c>
      <c r="F10" s="2" t="s">
        <v>767</v>
      </c>
      <c r="G10" s="8" t="s">
        <v>245</v>
      </c>
      <c r="H10" s="2">
        <v>73.390831641326841</v>
      </c>
      <c r="I10" s="2">
        <v>2.2149473964331445</v>
      </c>
      <c r="J10" s="5" t="s">
        <v>51</v>
      </c>
      <c r="K10" s="29">
        <v>15266</v>
      </c>
      <c r="L10" s="29">
        <v>7134</v>
      </c>
      <c r="M10" s="11">
        <v>46.731298309969866</v>
      </c>
      <c r="N10" s="29">
        <v>1.9088577777777584E-2</v>
      </c>
      <c r="O10" s="29">
        <v>3.7051824734432821</v>
      </c>
      <c r="P10" s="29">
        <v>50.278502790742351</v>
      </c>
      <c r="Q10" s="29">
        <f t="shared" si="0"/>
        <v>27.687587669699575</v>
      </c>
      <c r="R10" s="29">
        <v>1.3236576029480269</v>
      </c>
      <c r="S10" s="29">
        <f t="shared" si="1"/>
        <v>0.35539216443816413</v>
      </c>
      <c r="T10" s="29">
        <v>0.49973699066285626</v>
      </c>
      <c r="U10" s="29">
        <v>6.8423600000000002</v>
      </c>
      <c r="V10" s="5">
        <v>48</v>
      </c>
      <c r="W10" s="5">
        <v>1.6666666666666701</v>
      </c>
      <c r="X10" s="5">
        <v>5.6666666666666696</v>
      </c>
      <c r="Y10" s="5">
        <v>7.3333333333333304</v>
      </c>
      <c r="Z10" s="29">
        <v>630</v>
      </c>
      <c r="AA10" s="2" t="s">
        <v>2282</v>
      </c>
      <c r="AB10" s="39"/>
      <c r="AC10" s="5">
        <v>16018</v>
      </c>
      <c r="AD10" s="5">
        <v>318.62162499999999</v>
      </c>
      <c r="AE10" s="5">
        <v>50.272796</v>
      </c>
      <c r="AF10" s="5">
        <v>160.16999999999999</v>
      </c>
      <c r="AG10" s="5">
        <v>701.720372</v>
      </c>
      <c r="AH10" s="5">
        <v>70.172037000000003</v>
      </c>
      <c r="AI10" s="5">
        <v>1.9887999999999999E-2</v>
      </c>
      <c r="AJ10" s="5">
        <v>2.6397E-2</v>
      </c>
      <c r="AK10" s="5">
        <v>1.327267</v>
      </c>
      <c r="AL10" s="5">
        <v>7.4250000000000002E-3</v>
      </c>
      <c r="AM10" s="5">
        <v>2.5000000000000001E-3</v>
      </c>
      <c r="AN10" s="5">
        <v>174</v>
      </c>
      <c r="AO10" s="5">
        <v>0.54610199999999998</v>
      </c>
      <c r="AP10" s="5">
        <v>32.766137999999998</v>
      </c>
      <c r="AQ10" s="5">
        <v>10.681732999999999</v>
      </c>
      <c r="AR10" s="5">
        <v>2.5592E-2</v>
      </c>
      <c r="AS10" s="5">
        <v>6.7660000000000003E-3</v>
      </c>
      <c r="AT10" s="5">
        <v>9.8333329999999997</v>
      </c>
      <c r="AU10" s="5">
        <v>1.458812</v>
      </c>
      <c r="AV10" s="5">
        <v>2.8969999999999998E-3</v>
      </c>
      <c r="AW10" s="5">
        <v>1.2979999999999999E-3</v>
      </c>
      <c r="AX10" s="5">
        <v>356.36186500000002</v>
      </c>
      <c r="AY10" s="5">
        <v>52.211111000000002</v>
      </c>
      <c r="AZ10" s="5">
        <v>590.16195500000003</v>
      </c>
      <c r="BA10" s="5">
        <v>197.94644</v>
      </c>
      <c r="BB10" s="5">
        <v>1.796969</v>
      </c>
      <c r="BC10" s="5">
        <v>1.756311</v>
      </c>
      <c r="BD10" s="5">
        <v>5.8676599999999999</v>
      </c>
      <c r="BE10" s="5">
        <v>14.651507000000001</v>
      </c>
      <c r="BF10" s="31"/>
    </row>
    <row r="11" spans="1:59" s="29" customFormat="1" x14ac:dyDescent="0.25">
      <c r="A11" s="29" t="s">
        <v>1820</v>
      </c>
      <c r="B11" s="29">
        <v>2</v>
      </c>
      <c r="C11" s="29" t="s">
        <v>35</v>
      </c>
      <c r="D11" s="29">
        <v>6</v>
      </c>
      <c r="E11" s="29" t="s">
        <v>7</v>
      </c>
      <c r="F11" s="2" t="s">
        <v>767</v>
      </c>
      <c r="G11" s="8" t="s">
        <v>245</v>
      </c>
      <c r="H11" s="2">
        <v>73.390831641326841</v>
      </c>
      <c r="I11" s="2">
        <v>2.2149473964331445</v>
      </c>
      <c r="J11" s="5" t="s">
        <v>50</v>
      </c>
      <c r="K11" s="29">
        <v>11991</v>
      </c>
      <c r="L11" s="29">
        <v>1902</v>
      </c>
      <c r="M11" s="11">
        <v>15.861896422316738</v>
      </c>
      <c r="N11" s="29">
        <v>2.1160234375000475E-2</v>
      </c>
      <c r="O11" s="29">
        <v>1.0539185702238669</v>
      </c>
      <c r="P11" s="29">
        <v>39.492304923607463</v>
      </c>
      <c r="Q11" s="29">
        <f t="shared" si="0"/>
        <v>16.901389802564687</v>
      </c>
      <c r="R11" s="29">
        <v>0.82322879620965628</v>
      </c>
      <c r="S11" s="29">
        <f t="shared" si="1"/>
        <v>0.14503664230020652</v>
      </c>
      <c r="T11" s="29">
        <v>0.49842505426046779</v>
      </c>
      <c r="U11" s="29">
        <v>6.8423600000000002</v>
      </c>
      <c r="V11" s="5">
        <v>48</v>
      </c>
      <c r="W11" s="5">
        <v>1.6666666666666701</v>
      </c>
      <c r="X11" s="5">
        <v>5.6666666666666696</v>
      </c>
      <c r="Y11" s="5">
        <v>7.3333333333333304</v>
      </c>
      <c r="Z11" s="29">
        <v>630</v>
      </c>
      <c r="AA11" s="2" t="s">
        <v>2282</v>
      </c>
      <c r="AB11" s="39"/>
      <c r="AC11" s="5">
        <v>12530</v>
      </c>
      <c r="AD11" s="5">
        <v>318.62162499999999</v>
      </c>
      <c r="AE11" s="5">
        <v>39.325642000000002</v>
      </c>
      <c r="AF11" s="5">
        <v>125.29</v>
      </c>
      <c r="AG11" s="5">
        <v>357.184302</v>
      </c>
      <c r="AH11" s="5">
        <v>35.718429999999998</v>
      </c>
      <c r="AI11" s="5">
        <v>2.5423999999999999E-2</v>
      </c>
      <c r="AJ11" s="5">
        <v>2.0892999999999998E-2</v>
      </c>
      <c r="AK11" s="5">
        <v>0.821774</v>
      </c>
      <c r="AL11" s="5">
        <v>1.9949999999999999E-2</v>
      </c>
      <c r="AM11" s="5">
        <v>7.4999999999999997E-3</v>
      </c>
      <c r="AN11" s="5">
        <v>55</v>
      </c>
      <c r="AO11" s="5">
        <v>0.17261899999999999</v>
      </c>
      <c r="AP11" s="5">
        <v>10.357112000000001</v>
      </c>
      <c r="AQ11" s="5">
        <v>4.2138869999999997</v>
      </c>
      <c r="AR11" s="5">
        <v>2.6852000000000001E-2</v>
      </c>
      <c r="AS11" s="5">
        <v>9.3729999999999994E-3</v>
      </c>
      <c r="AT11" s="5">
        <v>9.6</v>
      </c>
      <c r="AU11" s="5">
        <v>1.558727</v>
      </c>
      <c r="AV11" s="5">
        <v>3.1220000000000002E-3</v>
      </c>
      <c r="AW11" s="5">
        <v>1.5790000000000001E-3</v>
      </c>
      <c r="AX11" s="5">
        <v>339.11027899999999</v>
      </c>
      <c r="AY11" s="5">
        <v>70.454936000000004</v>
      </c>
      <c r="AZ11" s="5">
        <v>522.51396199999999</v>
      </c>
      <c r="BA11" s="5">
        <v>68.307404000000005</v>
      </c>
      <c r="BB11" s="5">
        <v>5.7201589999999998</v>
      </c>
      <c r="BC11" s="5">
        <v>6.0453190000000001</v>
      </c>
      <c r="BD11" s="5">
        <v>6.4482160000000004</v>
      </c>
      <c r="BE11" s="5">
        <v>2.9674160000000001</v>
      </c>
      <c r="BF11" s="31"/>
    </row>
    <row r="12" spans="1:59" s="29" customFormat="1" x14ac:dyDescent="0.25">
      <c r="A12" s="29" t="s">
        <v>1821</v>
      </c>
      <c r="B12" s="29">
        <v>2</v>
      </c>
      <c r="C12" s="29" t="s">
        <v>17</v>
      </c>
      <c r="D12" s="29">
        <v>8</v>
      </c>
      <c r="E12" s="29" t="s">
        <v>1</v>
      </c>
      <c r="F12" s="2" t="s">
        <v>767</v>
      </c>
      <c r="G12" s="8" t="s">
        <v>245</v>
      </c>
      <c r="H12" s="2">
        <v>73.390831641326841</v>
      </c>
      <c r="I12" s="2">
        <v>2.2149473964331445</v>
      </c>
      <c r="J12" s="5" t="s">
        <v>50</v>
      </c>
      <c r="K12" s="29">
        <v>11285</v>
      </c>
      <c r="L12" s="29">
        <v>5193</v>
      </c>
      <c r="M12" s="11">
        <v>46.016836508639784</v>
      </c>
      <c r="N12" s="29">
        <v>2.1381566347468448E-2</v>
      </c>
      <c r="O12" s="29">
        <v>3.3392247671012347</v>
      </c>
      <c r="P12" s="29">
        <v>51.550138846426037</v>
      </c>
      <c r="Q12" s="29">
        <f t="shared" si="0"/>
        <v>28.959223725383261</v>
      </c>
      <c r="R12" s="29">
        <v>1.3416873258470445</v>
      </c>
      <c r="S12" s="29">
        <f t="shared" si="1"/>
        <v>0.37342188733718173</v>
      </c>
      <c r="T12" s="29">
        <v>1.0939052446123374</v>
      </c>
      <c r="U12" s="29">
        <v>6.8423600000000002</v>
      </c>
      <c r="V12" s="5">
        <v>48</v>
      </c>
      <c r="W12" s="5">
        <v>1.6666666666666701</v>
      </c>
      <c r="X12" s="5">
        <v>5.6666666666666696</v>
      </c>
      <c r="Y12" s="5">
        <v>7.3333333333333304</v>
      </c>
      <c r="Z12" s="29">
        <v>630</v>
      </c>
      <c r="AA12" s="2" t="s">
        <v>2282</v>
      </c>
      <c r="AB12" s="34"/>
      <c r="AC12" s="5">
        <v>15750</v>
      </c>
      <c r="AD12" s="5">
        <v>304.896525</v>
      </c>
      <c r="AE12" s="5">
        <v>51.656869</v>
      </c>
      <c r="AF12" s="5">
        <v>157.49</v>
      </c>
      <c r="AG12" s="5">
        <v>688.823758</v>
      </c>
      <c r="AH12" s="5">
        <v>68.882375999999994</v>
      </c>
      <c r="AI12" s="5">
        <v>1.9352999999999999E-2</v>
      </c>
      <c r="AJ12" s="5">
        <v>2.5654E-2</v>
      </c>
      <c r="AK12" s="5">
        <v>1.325536</v>
      </c>
      <c r="AL12" s="5">
        <v>7.4999999999999997E-3</v>
      </c>
      <c r="AM12" s="5">
        <v>2.5000000000000001E-3</v>
      </c>
      <c r="AN12" s="5">
        <v>254</v>
      </c>
      <c r="AO12" s="5">
        <v>0.83306999999999998</v>
      </c>
      <c r="AP12" s="5">
        <v>49.984171000000003</v>
      </c>
      <c r="AQ12" s="5">
        <v>17.549206000000002</v>
      </c>
      <c r="AR12" s="5">
        <v>2.9760999999999999E-2</v>
      </c>
      <c r="AS12" s="5">
        <v>8.8880000000000001E-3</v>
      </c>
      <c r="AT12" s="5">
        <v>10.88189</v>
      </c>
      <c r="AU12" s="5">
        <v>1.699171</v>
      </c>
      <c r="AV12" s="5">
        <v>3.0119999999999999E-3</v>
      </c>
      <c r="AW12" s="5">
        <v>1.3960000000000001E-3</v>
      </c>
      <c r="AX12" s="5">
        <v>345.38533799999999</v>
      </c>
      <c r="AY12" s="5">
        <v>55.386795999999997</v>
      </c>
      <c r="AZ12" s="5">
        <v>521.08497599999998</v>
      </c>
      <c r="BA12" s="5">
        <v>57.828975999999997</v>
      </c>
      <c r="BB12" s="5">
        <v>1.1620220000000001</v>
      </c>
      <c r="BC12" s="5">
        <v>1.083699</v>
      </c>
      <c r="BD12" s="5">
        <v>6.1247449999999999</v>
      </c>
      <c r="BE12" s="5">
        <v>16.927952000000001</v>
      </c>
      <c r="BF12" s="31"/>
    </row>
    <row r="13" spans="1:59" s="29" customFormat="1" x14ac:dyDescent="0.25">
      <c r="A13" s="29" t="s">
        <v>1821</v>
      </c>
      <c r="B13" s="29">
        <v>2</v>
      </c>
      <c r="C13" s="29" t="s">
        <v>38</v>
      </c>
      <c r="D13" s="29">
        <v>9</v>
      </c>
      <c r="E13" s="29" t="s">
        <v>1</v>
      </c>
      <c r="F13" s="2" t="s">
        <v>767</v>
      </c>
      <c r="G13" s="8" t="s">
        <v>245</v>
      </c>
      <c r="H13" s="2">
        <v>73.390831641326841</v>
      </c>
      <c r="I13" s="2">
        <v>2.2149473964331445</v>
      </c>
      <c r="J13" s="5" t="s">
        <v>52</v>
      </c>
      <c r="K13" s="29">
        <v>8788</v>
      </c>
      <c r="L13" s="29">
        <v>2307</v>
      </c>
      <c r="M13" s="11">
        <v>26.251706873008647</v>
      </c>
      <c r="N13" s="29">
        <v>2.1658167613635784E-2</v>
      </c>
      <c r="O13" s="29">
        <v>1.6079440738982689</v>
      </c>
      <c r="P13" s="29">
        <v>40.143785572210192</v>
      </c>
      <c r="Q13" s="29">
        <f t="shared" si="0"/>
        <v>17.552870451167415</v>
      </c>
      <c r="R13" s="29">
        <v>0.9682654385098628</v>
      </c>
      <c r="S13" s="29">
        <f t="shared" si="1"/>
        <v>0</v>
      </c>
      <c r="T13" s="29">
        <v>1.0939052446123374</v>
      </c>
      <c r="U13" s="29">
        <v>6.8423600000000002</v>
      </c>
      <c r="V13" s="5">
        <v>48</v>
      </c>
      <c r="W13" s="5">
        <v>1.6666666666666701</v>
      </c>
      <c r="X13" s="5">
        <v>5.6666666666666696</v>
      </c>
      <c r="Y13" s="5">
        <v>7.3333333333333304</v>
      </c>
      <c r="Z13" s="29">
        <v>630</v>
      </c>
      <c r="AA13" s="2" t="s">
        <v>2282</v>
      </c>
      <c r="AB13" s="34"/>
      <c r="AC13" s="5">
        <v>12263</v>
      </c>
      <c r="AD13" s="5">
        <v>304.896525</v>
      </c>
      <c r="AE13" s="5">
        <v>40.220202999999998</v>
      </c>
      <c r="AF13" s="5">
        <v>122.62</v>
      </c>
      <c r="AG13" s="5">
        <v>372.50765799999999</v>
      </c>
      <c r="AH13" s="5">
        <v>37.250765999999999</v>
      </c>
      <c r="AI13" s="5">
        <v>2.4861000000000001E-2</v>
      </c>
      <c r="AJ13" s="5">
        <v>2.4043999999999999E-2</v>
      </c>
      <c r="AK13" s="5">
        <v>0.96714</v>
      </c>
      <c r="AL13" s="5">
        <v>1.6625000000000001E-2</v>
      </c>
      <c r="AM13" s="5">
        <v>2.5000000000000001E-3</v>
      </c>
      <c r="AN13" s="5">
        <v>139</v>
      </c>
      <c r="AO13" s="5">
        <v>0.45589200000000002</v>
      </c>
      <c r="AP13" s="5">
        <v>27.353542000000001</v>
      </c>
      <c r="AQ13" s="5">
        <v>11.644785000000001</v>
      </c>
      <c r="AR13" s="5">
        <v>2.9066000000000002E-2</v>
      </c>
      <c r="AS13" s="5">
        <v>1.1715E-2</v>
      </c>
      <c r="AT13" s="5">
        <v>10.273381000000001</v>
      </c>
      <c r="AU13" s="5">
        <v>1.962717</v>
      </c>
      <c r="AV13" s="5">
        <v>3.1340000000000001E-3</v>
      </c>
      <c r="AW13" s="5">
        <v>1.549E-3</v>
      </c>
      <c r="AX13" s="5">
        <v>338.596519</v>
      </c>
      <c r="AY13" s="5">
        <v>65.772974000000005</v>
      </c>
      <c r="AZ13" s="5">
        <v>554.05692499999998</v>
      </c>
      <c r="BA13" s="5">
        <v>71.308149</v>
      </c>
      <c r="BB13" s="5">
        <v>2.1545519999999998</v>
      </c>
      <c r="BC13" s="5">
        <v>2.441878</v>
      </c>
      <c r="BD13" s="5">
        <v>6.7202330000000003</v>
      </c>
      <c r="BE13" s="5">
        <v>9.3348209999999998</v>
      </c>
      <c r="BF13" s="31"/>
    </row>
    <row r="14" spans="1:59" s="29" customFormat="1" x14ac:dyDescent="0.25">
      <c r="A14" s="29" t="s">
        <v>1822</v>
      </c>
      <c r="B14" s="29">
        <v>2</v>
      </c>
      <c r="C14" s="29" t="s">
        <v>21</v>
      </c>
      <c r="D14" s="29">
        <v>7</v>
      </c>
      <c r="E14" s="29" t="s">
        <v>1</v>
      </c>
      <c r="F14" s="2" t="s">
        <v>767</v>
      </c>
      <c r="G14" s="8" t="s">
        <v>245</v>
      </c>
      <c r="H14" s="2">
        <v>73.390831641326841</v>
      </c>
      <c r="I14" s="2">
        <v>2.2149473964331445</v>
      </c>
      <c r="J14" s="5" t="s">
        <v>50</v>
      </c>
      <c r="K14" s="29">
        <v>8127</v>
      </c>
      <c r="L14" s="29">
        <v>317</v>
      </c>
      <c r="M14" s="11">
        <v>3.9005783191829702</v>
      </c>
      <c r="N14" s="29">
        <v>4.7951562499999545E-2</v>
      </c>
      <c r="O14" s="29">
        <v>0.2059755084345434</v>
      </c>
      <c r="P14" s="29">
        <v>34.874228271823625</v>
      </c>
      <c r="Q14" s="29">
        <f t="shared" si="0"/>
        <v>12.283313150780849</v>
      </c>
      <c r="R14" s="29">
        <v>0.61009417030512836</v>
      </c>
      <c r="S14" s="29">
        <f t="shared" si="1"/>
        <v>0.35817126820473444</v>
      </c>
      <c r="T14" s="29">
        <v>0.33214174844045136</v>
      </c>
      <c r="U14" s="29">
        <v>6.8423600000000002</v>
      </c>
      <c r="V14" s="5">
        <v>48</v>
      </c>
      <c r="W14" s="5">
        <v>1.6666666666666701</v>
      </c>
      <c r="X14" s="5">
        <v>5.6666666666666696</v>
      </c>
      <c r="Y14" s="5">
        <v>7.3333333333333304</v>
      </c>
      <c r="Z14" s="29">
        <v>630</v>
      </c>
      <c r="AA14" s="2" t="s">
        <v>2282</v>
      </c>
      <c r="AB14" s="34"/>
      <c r="AC14" s="5">
        <v>11498</v>
      </c>
      <c r="AD14" s="5">
        <v>324.16627499999998</v>
      </c>
      <c r="AE14" s="5">
        <v>35.469451999999997</v>
      </c>
      <c r="AF14" s="5">
        <v>114.97</v>
      </c>
      <c r="AG14" s="5">
        <v>348.56805500000002</v>
      </c>
      <c r="AH14" s="5">
        <v>34.856805999999999</v>
      </c>
      <c r="AI14" s="5">
        <v>2.8192999999999999E-2</v>
      </c>
      <c r="AJ14" s="5">
        <v>1.7284000000000001E-2</v>
      </c>
      <c r="AK14" s="5">
        <v>0.613066</v>
      </c>
      <c r="AL14" s="5">
        <v>2.4649999999999998E-2</v>
      </c>
      <c r="AM14" s="5">
        <v>1.7500000000000002E-2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31"/>
    </row>
    <row r="15" spans="1:59" s="29" customFormat="1" x14ac:dyDescent="0.25">
      <c r="A15" s="29" t="s">
        <v>1822</v>
      </c>
      <c r="B15" s="29">
        <v>2</v>
      </c>
      <c r="C15" s="29" t="s">
        <v>0</v>
      </c>
      <c r="D15" s="29">
        <v>10</v>
      </c>
      <c r="E15" s="29" t="s">
        <v>1</v>
      </c>
      <c r="F15" s="2" t="s">
        <v>767</v>
      </c>
      <c r="G15" s="8" t="s">
        <v>245</v>
      </c>
      <c r="H15" s="2">
        <v>73.390831641326841</v>
      </c>
      <c r="I15" s="2">
        <v>2.2149473964331445</v>
      </c>
      <c r="J15" s="5" t="s">
        <v>50</v>
      </c>
      <c r="K15" s="29">
        <v>965</v>
      </c>
      <c r="L15" s="29">
        <v>281</v>
      </c>
      <c r="M15" s="11">
        <v>29.119170984455963</v>
      </c>
      <c r="N15" s="29">
        <v>0.27054444444444758</v>
      </c>
      <c r="O15" s="29">
        <v>0.19310203915738444</v>
      </c>
      <c r="P15" s="29">
        <v>4.1409659508194663</v>
      </c>
      <c r="Q15" s="29">
        <f t="shared" si="0"/>
        <v>18.449949170223309</v>
      </c>
      <c r="R15" s="29">
        <v>1.3985919640154345</v>
      </c>
      <c r="S15" s="29">
        <f t="shared" si="1"/>
        <v>0.43032652550557171</v>
      </c>
      <c r="U15" s="29">
        <v>6.8423600000000002</v>
      </c>
      <c r="V15" s="5">
        <v>48</v>
      </c>
      <c r="W15" s="5">
        <v>1.6666666666666701</v>
      </c>
      <c r="X15" s="5">
        <v>5.6666666666666696</v>
      </c>
      <c r="Y15" s="5">
        <v>7.3333333333333304</v>
      </c>
      <c r="Z15" s="29">
        <v>630</v>
      </c>
      <c r="AA15" s="2" t="s">
        <v>2282</v>
      </c>
      <c r="AB15" s="34"/>
      <c r="AC15" s="5">
        <v>1300</v>
      </c>
      <c r="AD15" s="5">
        <v>324.16627499999998</v>
      </c>
      <c r="AE15" s="5">
        <v>4.0102880000000001</v>
      </c>
      <c r="AF15" s="5">
        <v>11.24</v>
      </c>
      <c r="AG15" s="5">
        <v>10.879448999999999</v>
      </c>
      <c r="AH15" s="5">
        <v>1.0879449999999999</v>
      </c>
      <c r="AI15" s="5">
        <v>0.248996</v>
      </c>
      <c r="AJ15" s="5">
        <v>0.35684100000000002</v>
      </c>
      <c r="AK15" s="5">
        <v>1.4331179999999999</v>
      </c>
      <c r="AL15" s="5">
        <v>0.12445000000000001</v>
      </c>
      <c r="AM15" s="5">
        <v>2.75E-2</v>
      </c>
      <c r="AN15" s="5">
        <v>8</v>
      </c>
      <c r="AO15" s="5">
        <v>2.4679E-2</v>
      </c>
      <c r="AP15" s="5">
        <v>1.4807220000000001</v>
      </c>
      <c r="AQ15" s="5">
        <v>13.769231</v>
      </c>
      <c r="AR15" s="5">
        <v>1.2571380000000001</v>
      </c>
      <c r="AS15" s="5">
        <v>0.64525100000000002</v>
      </c>
      <c r="AT15" s="5">
        <v>22.375</v>
      </c>
      <c r="AU15" s="5">
        <v>9.7091639999999995</v>
      </c>
      <c r="AV15" s="5">
        <v>5.8812999999999997E-2</v>
      </c>
      <c r="AW15" s="5">
        <v>4.5782999999999997E-2</v>
      </c>
      <c r="AX15" s="5">
        <v>17.755019999999998</v>
      </c>
      <c r="AY15" s="5">
        <v>2.9305599999999998</v>
      </c>
      <c r="AZ15" s="5">
        <v>106.714763</v>
      </c>
      <c r="BA15" s="5">
        <v>65.391711999999998</v>
      </c>
      <c r="BB15" s="5">
        <v>22.061271000000001</v>
      </c>
      <c r="BC15" s="5">
        <v>15.270471000000001</v>
      </c>
      <c r="BD15" s="5">
        <v>8.0181050000000003</v>
      </c>
      <c r="BE15" s="5">
        <v>1.105542</v>
      </c>
      <c r="BF15" s="31"/>
    </row>
    <row r="16" spans="1:59" s="29" customFormat="1" x14ac:dyDescent="0.25">
      <c r="A16" s="29" t="s">
        <v>1822</v>
      </c>
      <c r="B16" s="29">
        <v>2</v>
      </c>
      <c r="C16" s="29" t="s">
        <v>13</v>
      </c>
      <c r="D16" s="29">
        <v>11</v>
      </c>
      <c r="E16" s="29" t="s">
        <v>1</v>
      </c>
      <c r="F16" s="2" t="s">
        <v>767</v>
      </c>
      <c r="G16" s="8" t="s">
        <v>245</v>
      </c>
      <c r="H16" s="2">
        <v>73.390831641326841</v>
      </c>
      <c r="I16" s="2">
        <v>2.2149473964331445</v>
      </c>
      <c r="J16" s="5" t="s">
        <v>52</v>
      </c>
      <c r="K16" s="29">
        <v>1155</v>
      </c>
      <c r="L16" s="29">
        <v>492</v>
      </c>
      <c r="M16" s="11">
        <v>42.597402597402592</v>
      </c>
      <c r="N16" s="29">
        <v>0.20678142857142834</v>
      </c>
      <c r="O16" s="29">
        <v>0.30038094980037577</v>
      </c>
      <c r="P16" s="29">
        <v>4.9562856717062003</v>
      </c>
      <c r="Q16" s="29">
        <f t="shared" si="0"/>
        <v>17.634629449336575</v>
      </c>
      <c r="R16" s="29">
        <v>1.782578104757933</v>
      </c>
      <c r="S16" s="29">
        <f t="shared" si="1"/>
        <v>0.81431266624807019</v>
      </c>
      <c r="U16" s="29">
        <v>6.8423600000000002</v>
      </c>
      <c r="V16" s="5">
        <v>48</v>
      </c>
      <c r="W16" s="5">
        <v>1.6666666666666701</v>
      </c>
      <c r="X16" s="5">
        <v>5.6666666666666696</v>
      </c>
      <c r="Y16" s="5">
        <v>7.3333333333333304</v>
      </c>
      <c r="Z16" s="29">
        <v>630</v>
      </c>
      <c r="AA16" s="2" t="s">
        <v>2282</v>
      </c>
      <c r="AB16" s="34"/>
      <c r="AC16" s="5">
        <v>1610</v>
      </c>
      <c r="AD16" s="5">
        <v>324.16627499999998</v>
      </c>
      <c r="AE16" s="5">
        <v>4.9665869999999996</v>
      </c>
      <c r="AF16" s="5">
        <v>14.4</v>
      </c>
      <c r="AG16" s="5">
        <v>18.378792000000001</v>
      </c>
      <c r="AH16" s="5">
        <v>1.837879</v>
      </c>
      <c r="AI16" s="5">
        <v>0.201158</v>
      </c>
      <c r="AJ16" s="5">
        <v>0.34549099999999999</v>
      </c>
      <c r="AK16" s="5">
        <v>1.717516</v>
      </c>
      <c r="AL16" s="5">
        <v>7.6575000000000004E-2</v>
      </c>
      <c r="AM16" s="5">
        <v>7.4999999999999997E-3</v>
      </c>
      <c r="AN16" s="5">
        <v>29</v>
      </c>
      <c r="AO16" s="5">
        <v>8.9459999999999998E-2</v>
      </c>
      <c r="AP16" s="5">
        <v>5.3676159999999999</v>
      </c>
      <c r="AQ16" s="5">
        <v>28.944099000000001</v>
      </c>
      <c r="AR16" s="5">
        <v>0.64234100000000005</v>
      </c>
      <c r="AS16" s="5">
        <v>0.57105700000000004</v>
      </c>
      <c r="AT16" s="5">
        <v>16.068966</v>
      </c>
      <c r="AU16" s="5">
        <v>8.7665400000000009</v>
      </c>
      <c r="AV16" s="5">
        <v>4.2626999999999998E-2</v>
      </c>
      <c r="AW16" s="5">
        <v>3.6926E-2</v>
      </c>
      <c r="AX16" s="5">
        <v>41.004140999999997</v>
      </c>
      <c r="AY16" s="5">
        <v>36.188192999999998</v>
      </c>
      <c r="AZ16" s="5">
        <v>235.13822999999999</v>
      </c>
      <c r="BA16" s="5">
        <v>81.606498999999999</v>
      </c>
      <c r="BB16" s="5">
        <v>10.358777999999999</v>
      </c>
      <c r="BC16" s="5">
        <v>9.0452320000000004</v>
      </c>
      <c r="BD16" s="5">
        <v>7.3140289999999997</v>
      </c>
      <c r="BE16" s="5">
        <v>1.9507829999999999</v>
      </c>
      <c r="BF16" s="31"/>
    </row>
    <row r="17" spans="1:58" s="29" customFormat="1" x14ac:dyDescent="0.25">
      <c r="A17" s="29" t="s">
        <v>1822</v>
      </c>
      <c r="B17" s="29">
        <v>2</v>
      </c>
      <c r="C17" s="29" t="s">
        <v>5</v>
      </c>
      <c r="D17" s="29">
        <v>14</v>
      </c>
      <c r="E17" s="29" t="s">
        <v>1</v>
      </c>
      <c r="F17" s="2" t="s">
        <v>767</v>
      </c>
      <c r="G17" s="8" t="s">
        <v>245</v>
      </c>
      <c r="H17" s="2">
        <v>73.390831641326841</v>
      </c>
      <c r="I17" s="2">
        <v>2.2149473964331445</v>
      </c>
      <c r="J17" s="5" t="s">
        <v>50</v>
      </c>
      <c r="K17" s="29">
        <v>2229</v>
      </c>
      <c r="L17" s="29">
        <v>5</v>
      </c>
      <c r="M17" s="11">
        <v>0.22431583669807087</v>
      </c>
      <c r="N17" s="29">
        <v>0.14018749999999436</v>
      </c>
      <c r="O17" s="29">
        <v>8.5823128514393079E-3</v>
      </c>
      <c r="P17" s="29">
        <v>9.5649876729291083</v>
      </c>
      <c r="Q17" s="29">
        <f t="shared" si="0"/>
        <v>13.025927448113668</v>
      </c>
      <c r="R17" s="29">
        <v>0.59723562864259339</v>
      </c>
      <c r="S17" s="29">
        <f t="shared" si="1"/>
        <v>0.37102980986726941</v>
      </c>
      <c r="T17" s="29">
        <v>0.33214174844045136</v>
      </c>
      <c r="U17" s="29">
        <v>6.8423600000000002</v>
      </c>
      <c r="V17" s="5">
        <v>48</v>
      </c>
      <c r="W17" s="5">
        <v>1.6666666666666701</v>
      </c>
      <c r="X17" s="5">
        <v>5.6666666666666696</v>
      </c>
      <c r="Y17" s="5">
        <v>7.3333333333333304</v>
      </c>
      <c r="Z17" s="29">
        <v>630</v>
      </c>
      <c r="AA17" s="2" t="s">
        <v>2282</v>
      </c>
      <c r="AB17" s="34"/>
      <c r="AC17" s="5">
        <v>3120</v>
      </c>
      <c r="AD17" s="5">
        <v>324.16627499999998</v>
      </c>
      <c r="AE17" s="5">
        <v>9.6246899999999993</v>
      </c>
      <c r="AF17" s="5">
        <v>31.11</v>
      </c>
      <c r="AG17" s="5">
        <v>45.734864999999999</v>
      </c>
      <c r="AH17" s="5">
        <v>4.5734870000000001</v>
      </c>
      <c r="AI17" s="5">
        <v>0.103879</v>
      </c>
      <c r="AJ17" s="5">
        <v>6.7822999999999994E-2</v>
      </c>
      <c r="AK17" s="5">
        <v>0.65291100000000002</v>
      </c>
      <c r="AL17" s="5">
        <v>8.9675000000000005E-2</v>
      </c>
      <c r="AM17" s="5">
        <v>7.2499999999999995E-2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31"/>
    </row>
    <row r="18" spans="1:58" s="29" customFormat="1" x14ac:dyDescent="0.25">
      <c r="A18" s="29" t="s">
        <v>1823</v>
      </c>
      <c r="B18" s="29">
        <v>2</v>
      </c>
      <c r="C18" s="29" t="s">
        <v>8</v>
      </c>
      <c r="D18" s="29">
        <v>1</v>
      </c>
      <c r="E18" s="29" t="s">
        <v>1</v>
      </c>
      <c r="F18" s="2" t="s">
        <v>767</v>
      </c>
      <c r="G18" s="8" t="s">
        <v>245</v>
      </c>
      <c r="H18" s="2">
        <v>73.390831641326841</v>
      </c>
      <c r="I18" s="2">
        <v>2.2149473964331445</v>
      </c>
      <c r="J18" s="5" t="s">
        <v>50</v>
      </c>
      <c r="K18" s="29">
        <v>1240</v>
      </c>
      <c r="L18" s="29">
        <v>543</v>
      </c>
      <c r="M18" s="11">
        <v>43.79032258064516</v>
      </c>
      <c r="N18" s="29">
        <v>0.17791920731707556</v>
      </c>
      <c r="O18" s="29">
        <v>0.28792464401490847</v>
      </c>
      <c r="P18" s="29">
        <v>4.3539824216888592</v>
      </c>
      <c r="Q18" s="29">
        <f t="shared" si="0"/>
        <v>18.236932699353918</v>
      </c>
      <c r="R18" s="29">
        <v>1.9944283990287788</v>
      </c>
      <c r="S18" s="29">
        <f t="shared" si="1"/>
        <v>1.026162960518916</v>
      </c>
      <c r="U18" s="29">
        <v>6.8423600000000002</v>
      </c>
      <c r="V18" s="5">
        <v>48</v>
      </c>
      <c r="W18" s="5">
        <v>1.6666666666666701</v>
      </c>
      <c r="X18" s="5">
        <v>5.6666666666666696</v>
      </c>
      <c r="Y18" s="5">
        <v>7.3333333333333304</v>
      </c>
      <c r="Z18" s="29">
        <v>630</v>
      </c>
      <c r="AA18" s="2" t="s">
        <v>2282</v>
      </c>
      <c r="AB18" s="34"/>
      <c r="AC18" s="5">
        <v>1305</v>
      </c>
      <c r="AD18" s="5">
        <v>301.70460000000003</v>
      </c>
      <c r="AE18" s="5">
        <v>4.3254229999999998</v>
      </c>
      <c r="AF18" s="5">
        <v>11.45</v>
      </c>
      <c r="AG18" s="5">
        <v>15.667401999999999</v>
      </c>
      <c r="AH18" s="5">
        <v>1.56674</v>
      </c>
      <c r="AI18" s="5">
        <v>0.23122799999999999</v>
      </c>
      <c r="AJ18" s="5">
        <v>0.46123399999999998</v>
      </c>
      <c r="AK18" s="5">
        <v>1.9947170000000001</v>
      </c>
      <c r="AL18" s="5">
        <v>7.8799999999999995E-2</v>
      </c>
      <c r="AM18" s="5">
        <v>1.2500000000000001E-2</v>
      </c>
      <c r="AN18" s="5">
        <v>27</v>
      </c>
      <c r="AO18" s="5">
        <v>8.9492000000000002E-2</v>
      </c>
      <c r="AP18" s="5">
        <v>5.369491</v>
      </c>
      <c r="AQ18" s="5">
        <v>31.724138</v>
      </c>
      <c r="AR18" s="5">
        <v>0.54784999999999995</v>
      </c>
      <c r="AS18" s="5">
        <v>0.58585799999999999</v>
      </c>
      <c r="AT18" s="5">
        <v>15.333333</v>
      </c>
      <c r="AU18" s="5">
        <v>10.908712</v>
      </c>
      <c r="AV18" s="5">
        <v>3.8221999999999999E-2</v>
      </c>
      <c r="AW18" s="5">
        <v>4.0620000000000003E-2</v>
      </c>
      <c r="AX18" s="5">
        <v>51.345356000000002</v>
      </c>
      <c r="AY18" s="5">
        <v>35.674408999999997</v>
      </c>
      <c r="AZ18" s="5">
        <v>240.522209</v>
      </c>
      <c r="BA18" s="5">
        <v>108.715817</v>
      </c>
      <c r="BB18" s="5">
        <v>10.388864999999999</v>
      </c>
      <c r="BC18" s="5">
        <v>12.679617</v>
      </c>
      <c r="BD18" s="5">
        <v>8.5437580000000004</v>
      </c>
      <c r="BE18" s="5">
        <v>2.565801</v>
      </c>
      <c r="BF18" s="31"/>
    </row>
    <row r="19" spans="1:58" s="29" customFormat="1" x14ac:dyDescent="0.25">
      <c r="A19" s="29" t="s">
        <v>1823</v>
      </c>
      <c r="B19" s="29">
        <v>2</v>
      </c>
      <c r="C19" s="29" t="s">
        <v>2</v>
      </c>
      <c r="D19" s="29">
        <v>3</v>
      </c>
      <c r="E19" s="29" t="s">
        <v>1</v>
      </c>
      <c r="F19" s="2" t="s">
        <v>767</v>
      </c>
      <c r="G19" s="8" t="s">
        <v>245</v>
      </c>
      <c r="H19" s="2">
        <v>73.390831641326841</v>
      </c>
      <c r="I19" s="2">
        <v>2.2149473964331445</v>
      </c>
      <c r="J19" s="5" t="s">
        <v>52</v>
      </c>
      <c r="K19" s="29">
        <v>1333</v>
      </c>
      <c r="L19" s="29">
        <v>308</v>
      </c>
      <c r="M19" s="11">
        <v>23.105776444111029</v>
      </c>
      <c r="N19" s="29">
        <v>0.22898950000000262</v>
      </c>
      <c r="O19" s="29">
        <v>0.1755638073261637</v>
      </c>
      <c r="P19" s="29">
        <v>4.6805311033155244</v>
      </c>
      <c r="Q19" s="29">
        <f t="shared" si="0"/>
        <v>17.910384017727253</v>
      </c>
      <c r="R19" s="29">
        <v>1.4254695777217992</v>
      </c>
      <c r="S19" s="29">
        <f t="shared" si="1"/>
        <v>0.45720413921193637</v>
      </c>
      <c r="U19" s="29">
        <v>6.8423600000000002</v>
      </c>
      <c r="V19" s="5">
        <v>48</v>
      </c>
      <c r="W19" s="5">
        <v>1.6666666666666701</v>
      </c>
      <c r="X19" s="5">
        <v>5.6666666666666696</v>
      </c>
      <c r="Y19" s="5">
        <v>7.3333333333333304</v>
      </c>
      <c r="Z19" s="29">
        <v>630</v>
      </c>
      <c r="AA19" s="2" t="s">
        <v>2282</v>
      </c>
      <c r="AB19" s="34"/>
      <c r="AC19" s="5">
        <v>1411</v>
      </c>
      <c r="AD19" s="5">
        <v>301.70460000000003</v>
      </c>
      <c r="AE19" s="5">
        <v>4.6767599999999998</v>
      </c>
      <c r="AF19" s="5">
        <v>12.71</v>
      </c>
      <c r="AG19" s="5">
        <v>13.45087</v>
      </c>
      <c r="AH19" s="5">
        <v>1.3450869999999999</v>
      </c>
      <c r="AI19" s="5">
        <v>0.21345700000000001</v>
      </c>
      <c r="AJ19" s="5">
        <v>0.30604599999999998</v>
      </c>
      <c r="AK19" s="5">
        <v>1.4337629999999999</v>
      </c>
      <c r="AL19" s="5">
        <v>0.105488</v>
      </c>
      <c r="AM19" s="5">
        <v>5.7500000000000002E-2</v>
      </c>
      <c r="AN19" s="5">
        <v>4</v>
      </c>
      <c r="AO19" s="5">
        <v>1.3258000000000001E-2</v>
      </c>
      <c r="AP19" s="5">
        <v>0.79547999999999996</v>
      </c>
      <c r="AQ19" s="5">
        <v>6.4493270000000003</v>
      </c>
      <c r="AR19" s="5">
        <v>1.301725</v>
      </c>
      <c r="AS19" s="5">
        <v>0.936832</v>
      </c>
      <c r="AT19" s="5">
        <v>22.75</v>
      </c>
      <c r="AU19" s="5">
        <v>14.221463</v>
      </c>
      <c r="AV19" s="5">
        <v>5.9848999999999999E-2</v>
      </c>
      <c r="AW19" s="5">
        <v>3.9076E-2</v>
      </c>
      <c r="AX19" s="5">
        <v>18.463001999999999</v>
      </c>
      <c r="AY19" s="5">
        <v>4.2010160000000001</v>
      </c>
      <c r="AZ19" s="5">
        <v>111.146135</v>
      </c>
      <c r="BA19" s="5">
        <v>63.138012000000003</v>
      </c>
      <c r="BB19" s="5">
        <v>55.469658000000003</v>
      </c>
      <c r="BC19" s="5">
        <v>45.582219000000002</v>
      </c>
      <c r="BD19" s="5">
        <v>6.9327889999999996</v>
      </c>
      <c r="BE19" s="5">
        <v>0.74535600000000002</v>
      </c>
      <c r="BF19" s="31"/>
    </row>
    <row r="20" spans="1:58" s="29" customFormat="1" x14ac:dyDescent="0.25">
      <c r="A20" s="29" t="s">
        <v>1823</v>
      </c>
      <c r="B20" s="29">
        <v>2</v>
      </c>
      <c r="C20" s="29" t="s">
        <v>17</v>
      </c>
      <c r="D20" s="29">
        <v>8</v>
      </c>
      <c r="E20" s="29" t="s">
        <v>1</v>
      </c>
      <c r="F20" s="2" t="s">
        <v>767</v>
      </c>
      <c r="G20" s="8" t="s">
        <v>245</v>
      </c>
      <c r="H20" s="2">
        <v>73.390831641326841</v>
      </c>
      <c r="I20" s="2">
        <v>2.2149473964331445</v>
      </c>
      <c r="J20" s="5" t="s">
        <v>51</v>
      </c>
      <c r="K20" s="29">
        <v>3026</v>
      </c>
      <c r="L20" s="29">
        <v>2333</v>
      </c>
      <c r="M20" s="11">
        <v>77.098479841374754</v>
      </c>
      <c r="N20" s="29">
        <v>3.5648501362397389E-2</v>
      </c>
      <c r="O20" s="29">
        <v>1.2886383457740416</v>
      </c>
      <c r="P20" s="29">
        <v>10.625121619379426</v>
      </c>
      <c r="Q20" s="29">
        <f t="shared" si="0"/>
        <v>11.965793501663351</v>
      </c>
      <c r="R20" s="29">
        <v>2.0150731872082939</v>
      </c>
      <c r="S20" s="29">
        <f t="shared" si="1"/>
        <v>1.0468077486984311</v>
      </c>
      <c r="T20" s="29">
        <v>0.52738657117615573</v>
      </c>
      <c r="U20" s="29">
        <v>6.8423600000000002</v>
      </c>
      <c r="V20" s="5">
        <v>48</v>
      </c>
      <c r="W20" s="5">
        <v>1.6666666666666701</v>
      </c>
      <c r="X20" s="5">
        <v>5.6666666666666696</v>
      </c>
      <c r="Y20" s="5">
        <v>7.3333333333333304</v>
      </c>
      <c r="Z20" s="29">
        <v>630</v>
      </c>
      <c r="AA20" s="2" t="s">
        <v>2282</v>
      </c>
      <c r="AB20" s="34"/>
      <c r="AC20" s="5">
        <v>3233</v>
      </c>
      <c r="AD20" s="5">
        <v>301.70460000000003</v>
      </c>
      <c r="AE20" s="5">
        <v>10.715780000000001</v>
      </c>
      <c r="AF20" s="5">
        <v>30.73</v>
      </c>
      <c r="AG20" s="5">
        <v>126.12183400000001</v>
      </c>
      <c r="AH20" s="5">
        <v>12.612183</v>
      </c>
      <c r="AI20" s="5">
        <v>9.3232999999999996E-2</v>
      </c>
      <c r="AJ20" s="5">
        <v>0.18817900000000001</v>
      </c>
      <c r="AK20" s="5">
        <v>2.0183680000000002</v>
      </c>
      <c r="AL20" s="5">
        <v>8.5869999999999991E-3</v>
      </c>
      <c r="AM20" s="5">
        <v>2.5000000000000001E-3</v>
      </c>
      <c r="AN20" s="5">
        <v>277</v>
      </c>
      <c r="AO20" s="5">
        <v>0.91811699999999996</v>
      </c>
      <c r="AP20" s="5">
        <v>55.086995999999999</v>
      </c>
      <c r="AQ20" s="5">
        <v>59.511290000000002</v>
      </c>
      <c r="AR20" s="5">
        <v>3.5288E-2</v>
      </c>
      <c r="AS20" s="5">
        <v>1.4095999999999999E-2</v>
      </c>
      <c r="AT20" s="5">
        <v>6.9458479999999998</v>
      </c>
      <c r="AU20" s="5">
        <v>1.3488960000000001</v>
      </c>
      <c r="AV20" s="5">
        <v>5.9350000000000002E-3</v>
      </c>
      <c r="AW20" s="5">
        <v>3.6470000000000001E-3</v>
      </c>
      <c r="AX20" s="5">
        <v>186.059101</v>
      </c>
      <c r="AY20" s="5">
        <v>56.569806999999997</v>
      </c>
      <c r="AZ20" s="5">
        <v>352.08906400000001</v>
      </c>
      <c r="BA20" s="5">
        <v>82.095378999999994</v>
      </c>
      <c r="BB20" s="5">
        <v>1.0316320000000001</v>
      </c>
      <c r="BC20" s="5">
        <v>0.82156200000000001</v>
      </c>
      <c r="BD20" s="5">
        <v>6.8617010000000001</v>
      </c>
      <c r="BE20" s="5">
        <v>21.427526</v>
      </c>
      <c r="BF20" s="31"/>
    </row>
    <row r="21" spans="1:58" s="29" customFormat="1" x14ac:dyDescent="0.25">
      <c r="A21" s="29" t="s">
        <v>1823</v>
      </c>
      <c r="B21" s="29">
        <v>2</v>
      </c>
      <c r="C21" s="29" t="s">
        <v>10</v>
      </c>
      <c r="D21" s="29">
        <v>13</v>
      </c>
      <c r="E21" s="29" t="s">
        <v>1</v>
      </c>
      <c r="F21" s="2" t="s">
        <v>767</v>
      </c>
      <c r="G21" s="8" t="s">
        <v>245</v>
      </c>
      <c r="H21" s="2">
        <v>73.390831641326841</v>
      </c>
      <c r="I21" s="2">
        <v>2.2149473964331445</v>
      </c>
      <c r="J21" s="5" t="s">
        <v>51</v>
      </c>
      <c r="K21" s="29">
        <v>1947</v>
      </c>
      <c r="L21" s="29">
        <v>15</v>
      </c>
      <c r="M21" s="11">
        <v>0.77041602465331283</v>
      </c>
      <c r="N21" s="29">
        <v>7.7387499999996834E-2</v>
      </c>
      <c r="O21" s="29">
        <v>1.4045104586093095E-2</v>
      </c>
      <c r="P21" s="29">
        <v>6.8364546572808145</v>
      </c>
      <c r="Q21" s="29">
        <f t="shared" si="0"/>
        <v>15.754460463761962</v>
      </c>
      <c r="R21" s="29">
        <v>0.7821242380824952</v>
      </c>
      <c r="S21" s="29">
        <f t="shared" si="1"/>
        <v>0.18614120042736759</v>
      </c>
      <c r="T21" s="29">
        <v>0.51663253202660508</v>
      </c>
      <c r="U21" s="29">
        <v>6.8423600000000002</v>
      </c>
      <c r="V21" s="5">
        <v>48</v>
      </c>
      <c r="W21" s="5">
        <v>1.6666666666666701</v>
      </c>
      <c r="X21" s="5">
        <v>5.6666666666666696</v>
      </c>
      <c r="Y21" s="5">
        <v>7.3333333333333304</v>
      </c>
      <c r="Z21" s="29">
        <v>630</v>
      </c>
      <c r="AA21" s="2" t="s">
        <v>2282</v>
      </c>
      <c r="AB21" s="34"/>
      <c r="AC21" s="5">
        <v>2026</v>
      </c>
      <c r="AD21" s="5">
        <v>301.70460000000003</v>
      </c>
      <c r="AE21" s="5">
        <v>6.7151779999999999</v>
      </c>
      <c r="AF21" s="5">
        <v>19.84</v>
      </c>
      <c r="AG21" s="5">
        <v>20.55856</v>
      </c>
      <c r="AH21" s="5">
        <v>2.0558559999999999</v>
      </c>
      <c r="AI21" s="5">
        <v>0.14881</v>
      </c>
      <c r="AJ21" s="5">
        <v>0.14180699999999999</v>
      </c>
      <c r="AK21" s="5">
        <v>0.95294299999999998</v>
      </c>
      <c r="AL21" s="5">
        <v>0.1133</v>
      </c>
      <c r="AM21" s="5">
        <v>8.2500000000000004E-2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31"/>
    </row>
    <row r="22" spans="1:58" s="29" customFormat="1" x14ac:dyDescent="0.25">
      <c r="A22" s="29" t="s">
        <v>1823</v>
      </c>
      <c r="B22" s="29">
        <v>2</v>
      </c>
      <c r="C22" s="29" t="s">
        <v>5</v>
      </c>
      <c r="D22" s="29">
        <v>14</v>
      </c>
      <c r="E22" s="29" t="s">
        <v>1</v>
      </c>
      <c r="F22" s="2" t="s">
        <v>767</v>
      </c>
      <c r="G22" s="8" t="s">
        <v>245</v>
      </c>
      <c r="H22" s="2">
        <v>73.390831641326841</v>
      </c>
      <c r="I22" s="2">
        <v>2.2149473964331445</v>
      </c>
      <c r="J22" s="5" t="s">
        <v>52</v>
      </c>
      <c r="K22" s="29">
        <v>9659</v>
      </c>
      <c r="L22" s="29">
        <v>345</v>
      </c>
      <c r="M22" s="11">
        <v>3.5717983228077439</v>
      </c>
      <c r="N22" s="29">
        <v>6.3128488372093297E-2</v>
      </c>
      <c r="O22" s="29">
        <v>0.15098487430050078</v>
      </c>
      <c r="P22" s="29">
        <v>33.915416299268301</v>
      </c>
      <c r="Q22" s="29">
        <f t="shared" si="0"/>
        <v>11.324501178225525</v>
      </c>
      <c r="R22" s="29">
        <v>0.566422676528203</v>
      </c>
      <c r="S22" s="29">
        <f t="shared" si="1"/>
        <v>0.4018427619816598</v>
      </c>
      <c r="T22" s="29">
        <v>0.51770284744153749</v>
      </c>
      <c r="U22" s="29">
        <v>6.8423600000000002</v>
      </c>
      <c r="V22" s="5">
        <v>48</v>
      </c>
      <c r="W22" s="5">
        <v>1.6666666666666701</v>
      </c>
      <c r="X22" s="5">
        <v>5.6666666666666696</v>
      </c>
      <c r="Y22" s="5">
        <v>7.3333333333333304</v>
      </c>
      <c r="Z22" s="29">
        <v>630</v>
      </c>
      <c r="AA22" s="2" t="s">
        <v>2282</v>
      </c>
      <c r="AB22" s="34"/>
      <c r="AC22" s="5">
        <v>10186</v>
      </c>
      <c r="AD22" s="5">
        <v>301.70460000000003</v>
      </c>
      <c r="AE22" s="5">
        <v>33.761499999999998</v>
      </c>
      <c r="AF22" s="5">
        <v>101.85</v>
      </c>
      <c r="AG22" s="5">
        <v>312.31241999999997</v>
      </c>
      <c r="AH22" s="5">
        <v>31.231242000000002</v>
      </c>
      <c r="AI22" s="5">
        <v>2.962E-2</v>
      </c>
      <c r="AJ22" s="5">
        <v>1.6872999999999999E-2</v>
      </c>
      <c r="AK22" s="5">
        <v>0.56962900000000005</v>
      </c>
      <c r="AL22" s="5">
        <v>2.605E-2</v>
      </c>
      <c r="AM22" s="5">
        <v>2.2499999999999999E-2</v>
      </c>
      <c r="AN22" s="5">
        <v>3</v>
      </c>
      <c r="AO22" s="5">
        <v>9.9439999999999997E-3</v>
      </c>
      <c r="AP22" s="5">
        <v>0.59660999999999997</v>
      </c>
      <c r="AQ22" s="5">
        <v>0.71667000000000003</v>
      </c>
      <c r="AR22" s="5">
        <v>0.22155</v>
      </c>
      <c r="AS22" s="5">
        <v>5.7054000000000001E-2</v>
      </c>
      <c r="AT22" s="5">
        <v>24.333333</v>
      </c>
      <c r="AU22" s="5">
        <v>4.5092499999999998</v>
      </c>
      <c r="AV22" s="5">
        <v>9.495E-3</v>
      </c>
      <c r="AW22" s="5">
        <v>3.885E-3</v>
      </c>
      <c r="AX22" s="5">
        <v>106.90648299999999</v>
      </c>
      <c r="AY22" s="5">
        <v>10.878451999999999</v>
      </c>
      <c r="AZ22" s="5">
        <v>197.766291</v>
      </c>
      <c r="BA22" s="5">
        <v>4.6701170000000003</v>
      </c>
      <c r="BB22" s="5">
        <v>43.032136999999999</v>
      </c>
      <c r="BC22" s="5">
        <v>8.7905219999999993</v>
      </c>
      <c r="BD22" s="5">
        <v>6.1242559999999999</v>
      </c>
      <c r="BE22" s="5">
        <v>0.5</v>
      </c>
      <c r="BF22" s="31"/>
    </row>
    <row r="23" spans="1:58" s="29" customFormat="1" x14ac:dyDescent="0.25">
      <c r="A23" s="29" t="s">
        <v>1824</v>
      </c>
      <c r="B23" s="29">
        <v>2</v>
      </c>
      <c r="C23" s="29" t="s">
        <v>3</v>
      </c>
      <c r="D23" s="29">
        <v>4</v>
      </c>
      <c r="E23" s="29" t="s">
        <v>1</v>
      </c>
      <c r="F23" s="2" t="s">
        <v>767</v>
      </c>
      <c r="G23" s="8" t="s">
        <v>245</v>
      </c>
      <c r="H23" s="2">
        <v>73.390831641326841</v>
      </c>
      <c r="I23" s="2">
        <v>2.2149473964331445</v>
      </c>
      <c r="J23" s="5" t="s">
        <v>50</v>
      </c>
      <c r="K23" s="29">
        <v>1014</v>
      </c>
      <c r="L23" s="29">
        <v>304</v>
      </c>
      <c r="M23" s="11">
        <v>29.980276134122285</v>
      </c>
      <c r="N23" s="29">
        <v>0.28998869047618897</v>
      </c>
      <c r="O23" s="29">
        <v>0.19379020991737356</v>
      </c>
      <c r="P23" s="29">
        <v>4.6786493537194467</v>
      </c>
      <c r="Q23" s="29">
        <f t="shared" si="0"/>
        <v>17.91226576732333</v>
      </c>
      <c r="R23" s="29">
        <v>1.3538758591407418</v>
      </c>
      <c r="S23" s="29">
        <f t="shared" si="1"/>
        <v>0.38561042063087902</v>
      </c>
      <c r="U23" s="29">
        <v>6.8423600000000002</v>
      </c>
      <c r="V23" s="5">
        <v>48</v>
      </c>
      <c r="W23" s="5">
        <v>1.6666666666666701</v>
      </c>
      <c r="X23" s="5">
        <v>5.6666666666666696</v>
      </c>
      <c r="Y23" s="5">
        <v>7.3333333333333304</v>
      </c>
      <c r="Z23" s="29">
        <v>630</v>
      </c>
      <c r="AA23" s="2" t="s">
        <v>2282</v>
      </c>
      <c r="AB23" s="34"/>
      <c r="AC23" s="5">
        <v>1484</v>
      </c>
      <c r="AD23" s="5">
        <v>301.64122500000002</v>
      </c>
      <c r="AE23" s="5">
        <v>4.9197519999999999</v>
      </c>
      <c r="AF23" s="5">
        <v>13.28</v>
      </c>
      <c r="AG23" s="5">
        <v>14.651334</v>
      </c>
      <c r="AH23" s="5">
        <v>1.465133</v>
      </c>
      <c r="AI23" s="5">
        <v>0.20281299999999999</v>
      </c>
      <c r="AJ23" s="5">
        <v>0.27440999999999999</v>
      </c>
      <c r="AK23" s="5">
        <v>1.3530230000000001</v>
      </c>
      <c r="AL23" s="5">
        <v>0.103425</v>
      </c>
      <c r="AM23" s="5">
        <v>3.2500000000000001E-2</v>
      </c>
      <c r="AN23" s="5">
        <v>11</v>
      </c>
      <c r="AO23" s="5">
        <v>3.6466999999999999E-2</v>
      </c>
      <c r="AP23" s="5">
        <v>2.1880299999999999</v>
      </c>
      <c r="AQ23" s="5">
        <v>15.633423000000001</v>
      </c>
      <c r="AR23" s="5">
        <v>1.0920639999999999</v>
      </c>
      <c r="AS23" s="5">
        <v>0.47959000000000002</v>
      </c>
      <c r="AT23" s="5">
        <v>21.090909</v>
      </c>
      <c r="AU23" s="5">
        <v>5.2048930000000002</v>
      </c>
      <c r="AV23" s="5">
        <v>5.4356000000000002E-2</v>
      </c>
      <c r="AW23" s="5">
        <v>3.5147999999999999E-2</v>
      </c>
      <c r="AX23" s="5">
        <v>19.777450999999999</v>
      </c>
      <c r="AY23" s="5">
        <v>4.3099249999999998</v>
      </c>
      <c r="AZ23" s="5">
        <v>92.095433999999997</v>
      </c>
      <c r="BA23" s="5">
        <v>58.622430000000001</v>
      </c>
      <c r="BB23" s="5">
        <v>15.094885</v>
      </c>
      <c r="BC23" s="5">
        <v>21.237020999999999</v>
      </c>
      <c r="BD23" s="5">
        <v>6.8783469999999998</v>
      </c>
      <c r="BE23" s="5">
        <v>1.7716909999999999</v>
      </c>
      <c r="BF23" s="31"/>
    </row>
    <row r="24" spans="1:58" s="29" customFormat="1" x14ac:dyDescent="0.25">
      <c r="A24" s="29" t="s">
        <v>1824</v>
      </c>
      <c r="B24" s="29">
        <v>2</v>
      </c>
      <c r="C24" s="29" t="s">
        <v>38</v>
      </c>
      <c r="D24" s="29">
        <v>9</v>
      </c>
      <c r="E24" s="29" t="s">
        <v>1</v>
      </c>
      <c r="F24" s="2" t="s">
        <v>767</v>
      </c>
      <c r="G24" s="8" t="s">
        <v>245</v>
      </c>
      <c r="H24" s="2">
        <v>73.390831641326841</v>
      </c>
      <c r="I24" s="2">
        <v>2.2149473964331445</v>
      </c>
      <c r="J24" s="5" t="s">
        <v>50</v>
      </c>
      <c r="K24" s="29">
        <v>1041</v>
      </c>
      <c r="L24" s="29">
        <v>485</v>
      </c>
      <c r="M24" s="11">
        <v>46.589817483189236</v>
      </c>
      <c r="N24" s="29">
        <v>0.18532007575757745</v>
      </c>
      <c r="O24" s="29">
        <v>0.3045274727273013</v>
      </c>
      <c r="P24" s="29">
        <v>4.8032287743806155</v>
      </c>
      <c r="Q24" s="29">
        <f t="shared" si="0"/>
        <v>17.787686346662163</v>
      </c>
      <c r="R24" s="29">
        <v>1.8529130117725112</v>
      </c>
      <c r="S24" s="29">
        <f t="shared" si="1"/>
        <v>0.88464757326264842</v>
      </c>
      <c r="U24" s="29">
        <v>6.8423600000000002</v>
      </c>
      <c r="V24" s="5">
        <v>48</v>
      </c>
      <c r="W24" s="5">
        <v>1.6666666666666701</v>
      </c>
      <c r="X24" s="5">
        <v>5.6666666666666696</v>
      </c>
      <c r="Y24" s="5">
        <v>7.3333333333333304</v>
      </c>
      <c r="Z24" s="29">
        <v>630</v>
      </c>
      <c r="AA24" s="2" t="s">
        <v>2282</v>
      </c>
      <c r="AB24" s="34"/>
      <c r="AC24" s="5">
        <v>1497</v>
      </c>
      <c r="AD24" s="5">
        <v>301.64122500000002</v>
      </c>
      <c r="AE24" s="5">
        <v>4.9628490000000003</v>
      </c>
      <c r="AF24" s="5">
        <v>13.44</v>
      </c>
      <c r="AG24" s="5">
        <v>18.985952999999999</v>
      </c>
      <c r="AH24" s="5">
        <v>1.898595</v>
      </c>
      <c r="AI24" s="5">
        <v>0.20111200000000001</v>
      </c>
      <c r="AJ24" s="5">
        <v>0.36875599999999997</v>
      </c>
      <c r="AK24" s="5">
        <v>1.8335870000000001</v>
      </c>
      <c r="AL24" s="5">
        <v>7.3374999999999996E-2</v>
      </c>
      <c r="AM24" s="5">
        <v>1.7500000000000002E-2</v>
      </c>
      <c r="AN24" s="5">
        <v>26</v>
      </c>
      <c r="AO24" s="5">
        <v>8.6194999999999994E-2</v>
      </c>
      <c r="AP24" s="5">
        <v>5.1717069999999996</v>
      </c>
      <c r="AQ24" s="5">
        <v>31.195724999999999</v>
      </c>
      <c r="AR24" s="5">
        <v>0.642015</v>
      </c>
      <c r="AS24" s="5">
        <v>0.51132699999999998</v>
      </c>
      <c r="AT24" s="5">
        <v>17.961538000000001</v>
      </c>
      <c r="AU24" s="5">
        <v>10.974446</v>
      </c>
      <c r="AV24" s="5">
        <v>3.7851000000000003E-2</v>
      </c>
      <c r="AW24" s="5">
        <v>3.6225E-2</v>
      </c>
      <c r="AX24" s="5">
        <v>46.365884000000001</v>
      </c>
      <c r="AY24" s="5">
        <v>40.914461000000003</v>
      </c>
      <c r="AZ24" s="5">
        <v>245.44588200000001</v>
      </c>
      <c r="BA24" s="5">
        <v>94.853707999999997</v>
      </c>
      <c r="BB24" s="5">
        <v>10.973361000000001</v>
      </c>
      <c r="BC24" s="5">
        <v>13.042496</v>
      </c>
      <c r="BD24" s="5">
        <v>8.7664860000000004</v>
      </c>
      <c r="BE24" s="5">
        <v>2.6874189999999998</v>
      </c>
      <c r="BF24" s="31"/>
    </row>
    <row r="25" spans="1:58" s="29" customFormat="1" x14ac:dyDescent="0.25">
      <c r="A25" s="29" t="s">
        <v>1824</v>
      </c>
      <c r="B25" s="29">
        <v>2</v>
      </c>
      <c r="C25" s="29" t="s">
        <v>4</v>
      </c>
      <c r="D25" s="29">
        <v>12</v>
      </c>
      <c r="E25" s="29" t="s">
        <v>1</v>
      </c>
      <c r="F25" s="2" t="s">
        <v>767</v>
      </c>
      <c r="G25" s="8" t="s">
        <v>245</v>
      </c>
      <c r="H25" s="2">
        <v>73.390831641326841</v>
      </c>
      <c r="I25" s="2">
        <v>2.2149473964331445</v>
      </c>
      <c r="J25" s="5" t="s">
        <v>2080</v>
      </c>
      <c r="K25" s="29">
        <v>7412</v>
      </c>
      <c r="L25" s="29">
        <v>690</v>
      </c>
      <c r="M25" s="11">
        <v>9.3092282784673497</v>
      </c>
      <c r="N25" s="29">
        <v>2.6029197080293484E-2</v>
      </c>
      <c r="O25" s="29">
        <v>0.6321252085400042</v>
      </c>
      <c r="P25" s="29">
        <v>34.199357997799353</v>
      </c>
      <c r="Q25" s="29">
        <f t="shared" si="0"/>
        <v>11.608442876756577</v>
      </c>
      <c r="R25" s="29">
        <v>0.91246160604915993</v>
      </c>
      <c r="S25" s="29">
        <f t="shared" si="1"/>
        <v>5.5803832460702862E-2</v>
      </c>
      <c r="T25" s="29">
        <v>0.4199892605775517</v>
      </c>
      <c r="U25" s="29">
        <v>6.8423600000000002</v>
      </c>
      <c r="V25" s="5">
        <v>48</v>
      </c>
      <c r="W25" s="5">
        <v>1.6666666666666701</v>
      </c>
      <c r="X25" s="5">
        <v>5.6666666666666696</v>
      </c>
      <c r="Y25" s="5">
        <v>7.3333333333333304</v>
      </c>
      <c r="Z25" s="29">
        <v>630</v>
      </c>
      <c r="AA25" s="2" t="s">
        <v>2282</v>
      </c>
      <c r="AB25" s="34"/>
      <c r="AC25" s="5">
        <v>10458</v>
      </c>
      <c r="AD25" s="5">
        <v>301.64122500000002</v>
      </c>
      <c r="AE25" s="5">
        <v>34.670327</v>
      </c>
      <c r="AF25" s="5">
        <v>104.57</v>
      </c>
      <c r="AG25" s="5">
        <v>292.95625100000001</v>
      </c>
      <c r="AH25" s="5">
        <v>29.295625000000001</v>
      </c>
      <c r="AI25" s="5">
        <v>2.8837000000000002E-2</v>
      </c>
      <c r="AJ25" s="5">
        <v>2.6765000000000001E-2</v>
      </c>
      <c r="AK25" s="5">
        <v>0.92814600000000003</v>
      </c>
      <c r="AL25" s="5">
        <v>2.0650000000000002E-2</v>
      </c>
      <c r="AM25" s="5">
        <v>1.2500000000000001E-2</v>
      </c>
      <c r="AN25" s="5">
        <v>1</v>
      </c>
      <c r="AO25" s="5">
        <v>3.3149999999999998E-3</v>
      </c>
      <c r="AP25" s="5">
        <v>0.19891200000000001</v>
      </c>
      <c r="AQ25" s="5">
        <v>0.19124099999999999</v>
      </c>
      <c r="AR25" s="5">
        <v>0.14735000000000001</v>
      </c>
      <c r="AS25" s="5">
        <v>0</v>
      </c>
      <c r="AT25" s="5">
        <v>20</v>
      </c>
      <c r="AU25" s="5">
        <v>0</v>
      </c>
      <c r="AV25" s="5">
        <v>7.7549999999999997E-3</v>
      </c>
      <c r="AW25" s="5">
        <v>6.7790000000000003E-3</v>
      </c>
      <c r="AX25" s="5">
        <v>128.94469000000001</v>
      </c>
      <c r="AY25" s="5">
        <v>0</v>
      </c>
      <c r="AZ25" s="5">
        <v>1142.857143</v>
      </c>
      <c r="BA25" s="5">
        <v>0</v>
      </c>
      <c r="BB25" s="5">
        <v>0</v>
      </c>
      <c r="BC25" s="5">
        <v>0</v>
      </c>
      <c r="BD25" s="5">
        <v>6.3194889999999999</v>
      </c>
      <c r="BE25" s="5">
        <v>0.37267800000000001</v>
      </c>
      <c r="BF25" s="31"/>
    </row>
    <row r="26" spans="1:58" s="29" customFormat="1" x14ac:dyDescent="0.25">
      <c r="A26" s="29" t="s">
        <v>1824</v>
      </c>
      <c r="B26" s="29">
        <v>2</v>
      </c>
      <c r="C26" s="29" t="s">
        <v>236</v>
      </c>
      <c r="D26" s="29">
        <v>12</v>
      </c>
      <c r="E26" s="29" t="s">
        <v>7</v>
      </c>
      <c r="F26" s="2" t="s">
        <v>767</v>
      </c>
      <c r="G26" s="8" t="s">
        <v>245</v>
      </c>
      <c r="H26" s="2">
        <v>73.390831641326841</v>
      </c>
      <c r="I26" s="2">
        <v>2.2149473964331445</v>
      </c>
      <c r="J26" s="5" t="s">
        <v>51</v>
      </c>
      <c r="K26" s="29">
        <v>8323</v>
      </c>
      <c r="L26" s="29">
        <v>17</v>
      </c>
      <c r="M26" s="11">
        <v>0.20425327405983418</v>
      </c>
      <c r="N26" s="29">
        <v>1.9837499999995956E-2</v>
      </c>
      <c r="O26" s="29">
        <v>1.8456210468321289E-2</v>
      </c>
      <c r="P26" s="29">
        <v>38.402759931959523</v>
      </c>
      <c r="Q26" s="29">
        <f t="shared" si="0"/>
        <v>15.811844810916746</v>
      </c>
      <c r="R26" s="29">
        <v>0.651986000270524</v>
      </c>
      <c r="S26" s="29">
        <f t="shared" si="1"/>
        <v>0.31627943823933879</v>
      </c>
      <c r="T26" s="29">
        <v>0.43704282503237379</v>
      </c>
      <c r="U26" s="29">
        <v>6.8423600000000002</v>
      </c>
      <c r="V26" s="5">
        <v>48</v>
      </c>
      <c r="W26" s="5">
        <v>1.6666666666666701</v>
      </c>
      <c r="X26" s="5">
        <v>5.6666666666666696</v>
      </c>
      <c r="Y26" s="5">
        <v>7.3333333333333304</v>
      </c>
      <c r="Z26" s="29">
        <v>630</v>
      </c>
      <c r="AA26" s="2" t="s">
        <v>2282</v>
      </c>
      <c r="AB26" s="34"/>
      <c r="AC26" s="5">
        <v>11460</v>
      </c>
      <c r="AD26" s="5">
        <v>301.64122500000002</v>
      </c>
      <c r="AE26" s="5">
        <v>37.992153999999999</v>
      </c>
      <c r="AF26" s="5">
        <v>114.59</v>
      </c>
      <c r="AG26" s="5">
        <v>421.226924</v>
      </c>
      <c r="AH26" s="5">
        <v>42.122692000000001</v>
      </c>
      <c r="AI26" s="5">
        <v>2.6308999999999999E-2</v>
      </c>
      <c r="AJ26" s="5">
        <v>1.7514999999999999E-2</v>
      </c>
      <c r="AK26" s="5">
        <v>0.66572600000000004</v>
      </c>
      <c r="AL26" s="5">
        <v>2.1524999999999999E-2</v>
      </c>
      <c r="AM26" s="5">
        <v>1.7500000000000002E-2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31"/>
    </row>
    <row r="27" spans="1:58" s="29" customFormat="1" x14ac:dyDescent="0.25">
      <c r="A27" s="29" t="s">
        <v>1824</v>
      </c>
      <c r="B27" s="29">
        <v>2</v>
      </c>
      <c r="C27" s="29" t="s">
        <v>10</v>
      </c>
      <c r="D27" s="29">
        <v>13</v>
      </c>
      <c r="E27" s="29" t="s">
        <v>1</v>
      </c>
      <c r="F27" s="2" t="s">
        <v>767</v>
      </c>
      <c r="G27" s="8" t="s">
        <v>245</v>
      </c>
      <c r="H27" s="2">
        <v>73.390831641326841</v>
      </c>
      <c r="I27" s="2">
        <v>2.2149473964331445</v>
      </c>
      <c r="J27" s="5" t="s">
        <v>50</v>
      </c>
      <c r="K27" s="29">
        <v>7820</v>
      </c>
      <c r="L27" s="29">
        <v>406</v>
      </c>
      <c r="M27" s="11">
        <v>5.1918158567774935</v>
      </c>
      <c r="N27" s="29">
        <v>6.3510937499999365E-2</v>
      </c>
      <c r="O27" s="29">
        <v>0.22147452561985548</v>
      </c>
      <c r="P27" s="29">
        <v>36.08189146556812</v>
      </c>
      <c r="Q27" s="29">
        <f t="shared" si="0"/>
        <v>13.490976344525343</v>
      </c>
      <c r="R27" s="29">
        <v>0.63443571470925086</v>
      </c>
      <c r="S27" s="29">
        <f t="shared" si="1"/>
        <v>0.33382972380061193</v>
      </c>
      <c r="T27" s="29">
        <v>0.63462907213612085</v>
      </c>
      <c r="U27" s="29">
        <v>6.8423600000000002</v>
      </c>
      <c r="V27" s="5">
        <v>48</v>
      </c>
      <c r="W27" s="5">
        <v>1.6666666666666701</v>
      </c>
      <c r="X27" s="5">
        <v>5.6666666666666696</v>
      </c>
      <c r="Y27" s="5">
        <v>7.3333333333333304</v>
      </c>
      <c r="Z27" s="29">
        <v>630</v>
      </c>
      <c r="AA27" s="2" t="s">
        <v>2282</v>
      </c>
      <c r="AB27" s="34"/>
      <c r="AC27" s="5">
        <v>10903</v>
      </c>
      <c r="AD27" s="5">
        <v>301.64122500000002</v>
      </c>
      <c r="AE27" s="5">
        <v>36.145589999999999</v>
      </c>
      <c r="AF27" s="5">
        <v>109.02</v>
      </c>
      <c r="AG27" s="5">
        <v>342.88502399999999</v>
      </c>
      <c r="AH27" s="5">
        <v>34.288502000000001</v>
      </c>
      <c r="AI27" s="5">
        <v>2.7663E-2</v>
      </c>
      <c r="AJ27" s="5">
        <v>1.7486999999999999E-2</v>
      </c>
      <c r="AK27" s="5">
        <v>0.63213399999999997</v>
      </c>
      <c r="AL27" s="5">
        <v>2.3574999999999999E-2</v>
      </c>
      <c r="AM27" s="5">
        <v>1.7500000000000002E-2</v>
      </c>
      <c r="AN27" s="5">
        <v>1</v>
      </c>
      <c r="AO27" s="5">
        <v>3.3149999999999998E-3</v>
      </c>
      <c r="AP27" s="5">
        <v>0.19891200000000001</v>
      </c>
      <c r="AQ27" s="5">
        <v>0.15592</v>
      </c>
      <c r="AR27" s="5">
        <v>0.12737499999999999</v>
      </c>
      <c r="AS27" s="5">
        <v>0</v>
      </c>
      <c r="AT27" s="5">
        <v>17</v>
      </c>
      <c r="AU27" s="5">
        <v>0</v>
      </c>
      <c r="AV27" s="5">
        <v>7.9609999999999993E-3</v>
      </c>
      <c r="AW27" s="5">
        <v>3.2460000000000002E-3</v>
      </c>
      <c r="AX27" s="5">
        <v>125.61334600000001</v>
      </c>
      <c r="AY27" s="5">
        <v>0</v>
      </c>
      <c r="AZ27" s="5">
        <v>225.98870099999999</v>
      </c>
      <c r="BA27" s="5">
        <v>0</v>
      </c>
      <c r="BB27" s="5">
        <v>0</v>
      </c>
      <c r="BC27" s="5">
        <v>0</v>
      </c>
      <c r="BD27" s="5">
        <v>5.1514100000000003</v>
      </c>
      <c r="BE27" s="5">
        <v>0.37267800000000001</v>
      </c>
      <c r="BF27" s="31"/>
    </row>
    <row r="28" spans="1:58" s="29" customFormat="1" x14ac:dyDescent="0.25">
      <c r="A28" s="29" t="s">
        <v>1824</v>
      </c>
      <c r="B28" s="29">
        <v>2</v>
      </c>
      <c r="C28" s="29" t="s">
        <v>5</v>
      </c>
      <c r="D28" s="29">
        <v>14</v>
      </c>
      <c r="E28" s="29" t="s">
        <v>1</v>
      </c>
      <c r="F28" s="2" t="s">
        <v>767</v>
      </c>
      <c r="G28" s="8" t="s">
        <v>245</v>
      </c>
      <c r="H28" s="2">
        <v>73.390831641326841</v>
      </c>
      <c r="I28" s="2">
        <v>2.2149473964331445</v>
      </c>
      <c r="J28" s="5" t="s">
        <v>51</v>
      </c>
      <c r="K28" s="29">
        <v>11807</v>
      </c>
      <c r="L28" s="29">
        <v>29</v>
      </c>
      <c r="M28" s="11">
        <v>0.24561700686033711</v>
      </c>
      <c r="N28" s="29">
        <v>1.1567857142856955E-2</v>
      </c>
      <c r="O28" s="29">
        <v>3.229836831956226E-2</v>
      </c>
      <c r="P28" s="29">
        <v>54.478119249867369</v>
      </c>
      <c r="Q28" s="29">
        <f t="shared" si="0"/>
        <v>31.887204128824592</v>
      </c>
      <c r="R28" s="29">
        <v>0.58619725153258284</v>
      </c>
      <c r="S28" s="29">
        <f t="shared" si="1"/>
        <v>0.38206818697727996</v>
      </c>
      <c r="T28" s="29">
        <v>0.62981069185368743</v>
      </c>
      <c r="U28" s="29">
        <v>6.8423600000000002</v>
      </c>
      <c r="V28" s="5">
        <v>48</v>
      </c>
      <c r="W28" s="5">
        <v>1.6666666666666701</v>
      </c>
      <c r="X28" s="5">
        <v>5.6666666666666696</v>
      </c>
      <c r="Y28" s="5">
        <v>7.3333333333333304</v>
      </c>
      <c r="Z28" s="29">
        <v>630</v>
      </c>
      <c r="AA28" s="2" t="s">
        <v>2282</v>
      </c>
      <c r="AB28" s="34"/>
      <c r="AC28" s="5">
        <v>16394</v>
      </c>
      <c r="AD28" s="5">
        <v>301.64122500000002</v>
      </c>
      <c r="AE28" s="5">
        <v>54.349335000000004</v>
      </c>
      <c r="AF28" s="5">
        <v>163.93</v>
      </c>
      <c r="AG28" s="5">
        <v>668.14524300000005</v>
      </c>
      <c r="AH28" s="5">
        <v>66.814524000000006</v>
      </c>
      <c r="AI28" s="5">
        <v>1.8395000000000002E-2</v>
      </c>
      <c r="AJ28" s="5">
        <v>1.1049E-2</v>
      </c>
      <c r="AK28" s="5">
        <v>0.60064300000000004</v>
      </c>
      <c r="AL28" s="5">
        <v>1.6400000000000001E-2</v>
      </c>
      <c r="AM28" s="5">
        <v>1.7500000000000002E-2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31"/>
    </row>
    <row r="29" spans="1:58" s="29" customFormat="1" x14ac:dyDescent="0.25">
      <c r="A29" s="29" t="s">
        <v>1825</v>
      </c>
      <c r="B29" s="29">
        <v>2</v>
      </c>
      <c r="C29" s="29" t="s">
        <v>0</v>
      </c>
      <c r="D29" s="29">
        <v>10</v>
      </c>
      <c r="E29" s="29" t="s">
        <v>1</v>
      </c>
      <c r="F29" s="2" t="s">
        <v>767</v>
      </c>
      <c r="G29" s="8" t="s">
        <v>245</v>
      </c>
      <c r="H29" s="2">
        <v>73.390831641326841</v>
      </c>
      <c r="I29" s="2">
        <v>2.2149473964331445</v>
      </c>
      <c r="J29" s="5" t="s">
        <v>51</v>
      </c>
      <c r="K29" s="29">
        <v>4290</v>
      </c>
      <c r="L29" s="29">
        <v>1660</v>
      </c>
      <c r="M29" s="11">
        <v>38.694638694638698</v>
      </c>
      <c r="N29" s="29">
        <v>7.4089874999998986E-2</v>
      </c>
      <c r="O29" s="29">
        <v>0.79926632839235345</v>
      </c>
      <c r="P29" s="29">
        <v>17.144262744015979</v>
      </c>
      <c r="Q29" s="29">
        <f t="shared" si="0"/>
        <v>5.4466523770267976</v>
      </c>
      <c r="R29" s="29">
        <v>5.0683048564324942</v>
      </c>
      <c r="S29" s="29">
        <f t="shared" si="1"/>
        <v>4.1000394179226314</v>
      </c>
      <c r="U29" s="29">
        <v>6.8423600000000002</v>
      </c>
      <c r="V29" s="5">
        <v>48</v>
      </c>
      <c r="W29" s="5">
        <v>1.6666666666666701</v>
      </c>
      <c r="X29" s="5">
        <v>5.6666666666666696</v>
      </c>
      <c r="Y29" s="5">
        <v>7.3333333333333304</v>
      </c>
      <c r="Z29" s="29">
        <v>630</v>
      </c>
      <c r="AA29" s="2" t="s">
        <v>2282</v>
      </c>
      <c r="AB29" s="34"/>
      <c r="AC29" s="5">
        <v>7667</v>
      </c>
      <c r="AD29" s="5">
        <v>315.25774999999999</v>
      </c>
      <c r="AE29" s="5">
        <v>24.319783000000001</v>
      </c>
      <c r="AF29" s="5">
        <v>75.92</v>
      </c>
      <c r="AG29" s="5">
        <v>291.17914300000001</v>
      </c>
      <c r="AH29" s="5">
        <v>29.117913999999999</v>
      </c>
      <c r="AI29" s="5">
        <v>4.1065999999999998E-2</v>
      </c>
      <c r="AJ29" s="5">
        <v>0.23324900000000001</v>
      </c>
      <c r="AK29" s="5">
        <v>5.6798250000000001</v>
      </c>
      <c r="AL29" s="5">
        <v>1.2999999999999999E-2</v>
      </c>
      <c r="AM29" s="5">
        <v>7.4999999999999997E-3</v>
      </c>
      <c r="AN29" s="5">
        <v>77</v>
      </c>
      <c r="AO29" s="5">
        <v>0.24424499999999999</v>
      </c>
      <c r="AP29" s="5">
        <v>14.654674999999999</v>
      </c>
      <c r="AQ29" s="5">
        <v>51.102125999999998</v>
      </c>
      <c r="AR29" s="5">
        <v>0.53767500000000001</v>
      </c>
      <c r="AS29" s="5">
        <v>0.58802600000000005</v>
      </c>
      <c r="AT29" s="5">
        <v>50.883116999999999</v>
      </c>
      <c r="AU29" s="5">
        <v>60.902634999999997</v>
      </c>
      <c r="AV29" s="5">
        <v>1.0779E-2</v>
      </c>
      <c r="AW29" s="5">
        <v>6.783E-3</v>
      </c>
      <c r="AX29" s="5">
        <v>95.037222</v>
      </c>
      <c r="AY29" s="5">
        <v>24.257508000000001</v>
      </c>
      <c r="AZ29" s="5">
        <v>547.03089299999999</v>
      </c>
      <c r="BA29" s="5">
        <v>434.12813299999999</v>
      </c>
      <c r="BB29" s="5">
        <v>3.522653</v>
      </c>
      <c r="BC29" s="5">
        <v>5.5950309999999996</v>
      </c>
      <c r="BD29" s="5">
        <v>15.040723</v>
      </c>
      <c r="BE29" s="5">
        <v>11.006311</v>
      </c>
      <c r="BF29" s="31"/>
    </row>
    <row r="30" spans="1:58" s="29" customFormat="1" x14ac:dyDescent="0.25">
      <c r="A30" s="29" t="s">
        <v>1826</v>
      </c>
      <c r="B30" s="29">
        <v>2</v>
      </c>
      <c r="C30" s="29" t="s">
        <v>2</v>
      </c>
      <c r="D30" s="29">
        <v>3</v>
      </c>
      <c r="E30" s="29" t="s">
        <v>1</v>
      </c>
      <c r="F30" s="2" t="s">
        <v>767</v>
      </c>
      <c r="G30" s="8" t="s">
        <v>245</v>
      </c>
      <c r="H30" s="2">
        <v>73.390831641326841</v>
      </c>
      <c r="I30" s="2">
        <v>2.2149473964331445</v>
      </c>
      <c r="J30" s="5" t="s">
        <v>51</v>
      </c>
      <c r="K30" s="29">
        <v>3123</v>
      </c>
      <c r="L30" s="29">
        <v>1925</v>
      </c>
      <c r="M30" s="11">
        <v>61.639449247518407</v>
      </c>
      <c r="N30" s="29">
        <v>0.12082706310679528</v>
      </c>
      <c r="O30" s="29">
        <v>0.80125816908201919</v>
      </c>
      <c r="P30" s="29">
        <v>12.147229427393913</v>
      </c>
      <c r="Q30" s="29">
        <f t="shared" si="0"/>
        <v>10.443685693648863</v>
      </c>
      <c r="R30" s="29">
        <v>2.5526069446478301</v>
      </c>
      <c r="S30" s="29">
        <f t="shared" si="1"/>
        <v>1.5843415061379673</v>
      </c>
      <c r="T30" s="29">
        <v>0.74967295273498835</v>
      </c>
      <c r="U30" s="29">
        <v>6.8423600000000002</v>
      </c>
      <c r="V30" s="5">
        <v>48</v>
      </c>
      <c r="W30" s="5">
        <v>1.6666666666666701</v>
      </c>
      <c r="X30" s="5">
        <v>5.6666666666666696</v>
      </c>
      <c r="Y30" s="5">
        <v>7.3333333333333304</v>
      </c>
      <c r="Z30" s="29">
        <v>630</v>
      </c>
      <c r="AA30" s="2" t="s">
        <v>2282</v>
      </c>
      <c r="AB30" s="34"/>
      <c r="AC30" s="5">
        <v>4760</v>
      </c>
      <c r="AD30" s="5">
        <v>351.24984999999998</v>
      </c>
      <c r="AE30" s="5">
        <v>13.551607000000001</v>
      </c>
      <c r="AF30" s="5">
        <v>46.09</v>
      </c>
      <c r="AG30" s="5">
        <v>140.22076100000001</v>
      </c>
      <c r="AH30" s="5">
        <v>14.022076</v>
      </c>
      <c r="AI30" s="5">
        <v>7.3605000000000004E-2</v>
      </c>
      <c r="AJ30" s="5">
        <v>0.18219399999999999</v>
      </c>
      <c r="AK30" s="5">
        <v>2.4752969999999999</v>
      </c>
      <c r="AL30" s="5">
        <v>1.915E-2</v>
      </c>
      <c r="AM30" s="5">
        <v>1.2500000000000001E-2</v>
      </c>
      <c r="AN30" s="5">
        <v>103</v>
      </c>
      <c r="AO30" s="5">
        <v>0.29323900000000003</v>
      </c>
      <c r="AP30" s="5">
        <v>17.594314000000001</v>
      </c>
      <c r="AQ30" s="5">
        <v>54.306722999999998</v>
      </c>
      <c r="AR30" s="5">
        <v>0.38783800000000002</v>
      </c>
      <c r="AS30" s="5">
        <v>0.21897900000000001</v>
      </c>
      <c r="AT30" s="5">
        <v>25.097086999999998</v>
      </c>
      <c r="AU30" s="5">
        <v>12.256663</v>
      </c>
      <c r="AV30" s="5">
        <v>1.6095000000000002E-2</v>
      </c>
      <c r="AW30" s="5">
        <v>1.0522999999999999E-2</v>
      </c>
      <c r="AX30" s="5">
        <v>68.691214000000002</v>
      </c>
      <c r="AY30" s="5">
        <v>20.744083</v>
      </c>
      <c r="AZ30" s="5">
        <v>267.936577</v>
      </c>
      <c r="BA30" s="5">
        <v>187.38876999999999</v>
      </c>
      <c r="BB30" s="5">
        <v>3.0228169999999999</v>
      </c>
      <c r="BC30" s="5">
        <v>3.3495059999999999</v>
      </c>
      <c r="BD30" s="5">
        <v>9.7065870000000007</v>
      </c>
      <c r="BE30" s="5">
        <v>4.740488</v>
      </c>
      <c r="BF30" s="31"/>
    </row>
    <row r="31" spans="1:58" s="29" customFormat="1" x14ac:dyDescent="0.25">
      <c r="A31" s="29" t="s">
        <v>1826</v>
      </c>
      <c r="B31" s="29">
        <v>2</v>
      </c>
      <c r="C31" s="29" t="s">
        <v>15</v>
      </c>
      <c r="D31" s="29">
        <v>6</v>
      </c>
      <c r="E31" s="29" t="s">
        <v>1</v>
      </c>
      <c r="F31" s="2" t="s">
        <v>767</v>
      </c>
      <c r="G31" s="8" t="s">
        <v>245</v>
      </c>
      <c r="H31" s="2">
        <v>73.390831641326841</v>
      </c>
      <c r="I31" s="2">
        <v>2.2149473964331445</v>
      </c>
      <c r="J31" s="5" t="s">
        <v>51</v>
      </c>
      <c r="K31" s="29">
        <v>1153</v>
      </c>
      <c r="L31" s="29">
        <v>442</v>
      </c>
      <c r="M31" s="11">
        <v>38.334778837814397</v>
      </c>
      <c r="N31" s="29">
        <v>0.13095410447760975</v>
      </c>
      <c r="O31" s="29">
        <v>0.26060338508978292</v>
      </c>
      <c r="P31" s="29">
        <v>4.4847119852017867</v>
      </c>
      <c r="Q31" s="29">
        <f t="shared" si="0"/>
        <v>18.106203135840989</v>
      </c>
      <c r="R31" s="29">
        <v>1.7678889651806602</v>
      </c>
      <c r="S31" s="29">
        <f t="shared" si="1"/>
        <v>0.79962352667079739</v>
      </c>
      <c r="U31" s="29">
        <v>6.8423600000000002</v>
      </c>
      <c r="V31" s="5">
        <v>48</v>
      </c>
      <c r="W31" s="5">
        <v>1.6666666666666701</v>
      </c>
      <c r="X31" s="5">
        <v>5.6666666666666696</v>
      </c>
      <c r="Y31" s="5">
        <v>7.3333333333333304</v>
      </c>
      <c r="Z31" s="29">
        <v>630</v>
      </c>
      <c r="AA31" s="2" t="s">
        <v>2282</v>
      </c>
      <c r="AB31" s="34"/>
      <c r="AC31" s="5">
        <v>1593</v>
      </c>
      <c r="AD31" s="5">
        <v>351.24984999999998</v>
      </c>
      <c r="AE31" s="5">
        <v>4.5352329999999998</v>
      </c>
      <c r="AF31" s="5">
        <v>13.99</v>
      </c>
      <c r="AG31" s="5">
        <v>23.008475000000001</v>
      </c>
      <c r="AH31" s="5">
        <v>2.3008470000000001</v>
      </c>
      <c r="AI31" s="5">
        <v>0.22042400000000001</v>
      </c>
      <c r="AJ31" s="5">
        <v>0.42643199999999998</v>
      </c>
      <c r="AK31" s="5">
        <v>1.9346000000000001</v>
      </c>
      <c r="AL31" s="5">
        <v>7.7761999999999998E-2</v>
      </c>
      <c r="AM31" s="5">
        <v>7.4999999999999997E-3</v>
      </c>
      <c r="AN31" s="5">
        <v>41</v>
      </c>
      <c r="AO31" s="5">
        <v>0.116726</v>
      </c>
      <c r="AP31" s="5">
        <v>7.0035619999999996</v>
      </c>
      <c r="AQ31" s="5">
        <v>29.001882999999999</v>
      </c>
      <c r="AR31" s="5">
        <v>0.30732700000000002</v>
      </c>
      <c r="AS31" s="5">
        <v>0.55012000000000005</v>
      </c>
      <c r="AT31" s="5">
        <v>11.268293</v>
      </c>
      <c r="AU31" s="5">
        <v>11.353467</v>
      </c>
      <c r="AV31" s="5">
        <v>2.9929999999999998E-2</v>
      </c>
      <c r="AW31" s="5">
        <v>3.8871999999999997E-2</v>
      </c>
      <c r="AX31" s="5">
        <v>84.150360000000006</v>
      </c>
      <c r="AY31" s="5">
        <v>58.062562999999997</v>
      </c>
      <c r="AZ31" s="5">
        <v>329.720371</v>
      </c>
      <c r="BA31" s="5">
        <v>217.57297600000001</v>
      </c>
      <c r="BB31" s="5">
        <v>8.4175190000000004</v>
      </c>
      <c r="BC31" s="5">
        <v>10.565708000000001</v>
      </c>
      <c r="BD31" s="5">
        <v>7.9541519999999997</v>
      </c>
      <c r="BE31" s="5">
        <v>2.6718700000000002</v>
      </c>
      <c r="BF31" s="31"/>
    </row>
    <row r="32" spans="1:58" s="29" customFormat="1" x14ac:dyDescent="0.25">
      <c r="A32" s="29" t="s">
        <v>1826</v>
      </c>
      <c r="B32" s="29">
        <v>2</v>
      </c>
      <c r="C32" s="29" t="s">
        <v>17</v>
      </c>
      <c r="D32" s="29">
        <v>8</v>
      </c>
      <c r="E32" s="29" t="s">
        <v>1</v>
      </c>
      <c r="F32" s="2" t="s">
        <v>767</v>
      </c>
      <c r="G32" s="8" t="s">
        <v>245</v>
      </c>
      <c r="H32" s="2">
        <v>73.390831641326841</v>
      </c>
      <c r="I32" s="2">
        <v>2.2149473964331445</v>
      </c>
      <c r="J32" s="5" t="s">
        <v>51</v>
      </c>
      <c r="K32" s="29">
        <v>3087</v>
      </c>
      <c r="L32" s="29">
        <v>625</v>
      </c>
      <c r="M32" s="11">
        <v>20.24619371558147</v>
      </c>
      <c r="N32" s="29">
        <v>4.8388400000000276E-2</v>
      </c>
      <c r="O32" s="29">
        <v>0.48620034531675921</v>
      </c>
      <c r="P32" s="29">
        <v>12.007203727942686</v>
      </c>
      <c r="Q32" s="29">
        <f t="shared" si="0"/>
        <v>10.58371139310009</v>
      </c>
      <c r="R32" s="29">
        <v>1.1120819081637132</v>
      </c>
      <c r="S32" s="29">
        <f t="shared" si="1"/>
        <v>0.14381646965385042</v>
      </c>
      <c r="T32" s="29">
        <v>0.45423168947996739</v>
      </c>
      <c r="U32" s="29">
        <v>6.8423600000000002</v>
      </c>
      <c r="V32" s="5">
        <v>48</v>
      </c>
      <c r="W32" s="5">
        <v>1.6666666666666701</v>
      </c>
      <c r="X32" s="5">
        <v>5.6666666666666696</v>
      </c>
      <c r="Y32" s="5">
        <v>7.3333333333333304</v>
      </c>
      <c r="Z32" s="29">
        <v>630</v>
      </c>
      <c r="AA32" s="2" t="s">
        <v>2282</v>
      </c>
      <c r="AB32" s="34"/>
      <c r="AC32" s="5">
        <v>4199</v>
      </c>
      <c r="AD32" s="5">
        <v>351.24984999999998</v>
      </c>
      <c r="AE32" s="5">
        <v>11.954454</v>
      </c>
      <c r="AF32" s="5">
        <v>41.76</v>
      </c>
      <c r="AG32" s="5">
        <v>74.131386000000006</v>
      </c>
      <c r="AH32" s="5">
        <v>7.4131390000000001</v>
      </c>
      <c r="AI32" s="5">
        <v>8.3634E-2</v>
      </c>
      <c r="AJ32" s="5">
        <v>9.3202999999999994E-2</v>
      </c>
      <c r="AK32" s="5">
        <v>1.1144080000000001</v>
      </c>
      <c r="AL32" s="5">
        <v>5.6575E-2</v>
      </c>
      <c r="AM32" s="5">
        <v>7.4999999999999997E-3</v>
      </c>
      <c r="AN32" s="5">
        <v>20</v>
      </c>
      <c r="AO32" s="5">
        <v>5.6939999999999998E-2</v>
      </c>
      <c r="AP32" s="5">
        <v>3.416372</v>
      </c>
      <c r="AQ32" s="5">
        <v>4.4058109999999999</v>
      </c>
      <c r="AR32" s="5">
        <v>9.7143999999999994E-2</v>
      </c>
      <c r="AS32" s="5">
        <v>8.9321999999999999E-2</v>
      </c>
      <c r="AT32" s="5">
        <v>9.25</v>
      </c>
      <c r="AU32" s="5">
        <v>3.3697569999999999</v>
      </c>
      <c r="AV32" s="5">
        <v>1.1775000000000001E-2</v>
      </c>
      <c r="AW32" s="5">
        <v>1.2E-2</v>
      </c>
      <c r="AX32" s="5">
        <v>124.04195199999999</v>
      </c>
      <c r="AY32" s="5">
        <v>60.476174</v>
      </c>
      <c r="AZ32" s="5">
        <v>335.96670899999998</v>
      </c>
      <c r="BA32" s="5">
        <v>105.04158200000001</v>
      </c>
      <c r="BB32" s="5">
        <v>14.162241</v>
      </c>
      <c r="BC32" s="5">
        <v>15.874675</v>
      </c>
      <c r="BD32" s="5">
        <v>6.1690160000000001</v>
      </c>
      <c r="BE32" s="5">
        <v>1.972027</v>
      </c>
      <c r="BF32" s="31"/>
    </row>
    <row r="33" spans="1:58" s="29" customFormat="1" x14ac:dyDescent="0.25">
      <c r="A33" s="29" t="s">
        <v>1826</v>
      </c>
      <c r="B33" s="29">
        <v>2</v>
      </c>
      <c r="C33" s="29" t="s">
        <v>18</v>
      </c>
      <c r="D33" s="29">
        <v>8</v>
      </c>
      <c r="E33" s="29" t="s">
        <v>7</v>
      </c>
      <c r="F33" s="2" t="s">
        <v>767</v>
      </c>
      <c r="G33" s="8" t="s">
        <v>245</v>
      </c>
      <c r="H33" s="2">
        <v>73.390831641326841</v>
      </c>
      <c r="I33" s="2">
        <v>2.2149473964331445</v>
      </c>
      <c r="J33" s="5" t="s">
        <v>51</v>
      </c>
      <c r="K33" s="29">
        <v>2585</v>
      </c>
      <c r="L33" s="29">
        <v>738</v>
      </c>
      <c r="M33" s="11">
        <v>28.549323017408124</v>
      </c>
      <c r="N33" s="29">
        <v>7.7743798449613322E-2</v>
      </c>
      <c r="O33" s="29">
        <v>0.50175875636689549</v>
      </c>
      <c r="P33" s="29">
        <v>10.05462314115058</v>
      </c>
      <c r="Q33" s="29">
        <f t="shared" si="0"/>
        <v>12.536291979892196</v>
      </c>
      <c r="R33" s="29">
        <v>1.3149192942857675</v>
      </c>
      <c r="S33" s="29">
        <f t="shared" si="1"/>
        <v>0.34665385577590468</v>
      </c>
      <c r="T33" s="29">
        <v>0.45135912875681372</v>
      </c>
      <c r="U33" s="29">
        <v>6.8423600000000002</v>
      </c>
      <c r="V33" s="5">
        <v>48</v>
      </c>
      <c r="W33" s="5">
        <v>1.6666666666666701</v>
      </c>
      <c r="X33" s="5">
        <v>5.6666666666666696</v>
      </c>
      <c r="Y33" s="5">
        <v>7.3333333333333304</v>
      </c>
      <c r="Z33" s="29">
        <v>630</v>
      </c>
      <c r="AA33" s="2" t="s">
        <v>2282</v>
      </c>
      <c r="AB33" s="34"/>
      <c r="AC33" s="5">
        <v>3507</v>
      </c>
      <c r="AD33" s="5">
        <v>351.24984999999998</v>
      </c>
      <c r="AE33" s="5">
        <v>9.9843460000000004</v>
      </c>
      <c r="AF33" s="5">
        <v>34.39</v>
      </c>
      <c r="AG33" s="5">
        <v>56.144438000000001</v>
      </c>
      <c r="AH33" s="5">
        <v>5.6144439999999998</v>
      </c>
      <c r="AI33" s="5">
        <v>0.100096</v>
      </c>
      <c r="AJ33" s="5">
        <v>0.12917500000000001</v>
      </c>
      <c r="AK33" s="5">
        <v>1.2905180000000001</v>
      </c>
      <c r="AL33" s="5">
        <v>4.9911999999999998E-2</v>
      </c>
      <c r="AM33" s="5">
        <v>1.2500000000000001E-2</v>
      </c>
      <c r="AN33" s="5">
        <v>25</v>
      </c>
      <c r="AO33" s="5">
        <v>7.1174000000000001E-2</v>
      </c>
      <c r="AP33" s="5">
        <v>4.2704639999999996</v>
      </c>
      <c r="AQ33" s="5">
        <v>7.8129460000000002</v>
      </c>
      <c r="AR33" s="5">
        <v>0.15036099999999999</v>
      </c>
      <c r="AS33" s="5">
        <v>0.119203</v>
      </c>
      <c r="AT33" s="5">
        <v>10.96</v>
      </c>
      <c r="AU33" s="5">
        <v>4.8518039999999996</v>
      </c>
      <c r="AV33" s="5">
        <v>1.5096E-2</v>
      </c>
      <c r="AW33" s="5">
        <v>1.2298999999999999E-2</v>
      </c>
      <c r="AX33" s="5">
        <v>87.117453999999995</v>
      </c>
      <c r="AY33" s="5">
        <v>39.243029999999997</v>
      </c>
      <c r="AZ33" s="5">
        <v>258.60137900000001</v>
      </c>
      <c r="BA33" s="5">
        <v>83.985502999999994</v>
      </c>
      <c r="BB33" s="5">
        <v>12.316426</v>
      </c>
      <c r="BC33" s="5">
        <v>10.25404</v>
      </c>
      <c r="BD33" s="5">
        <v>6.5990869999999999</v>
      </c>
      <c r="BE33" s="5">
        <v>1.7716909999999999</v>
      </c>
      <c r="BF33" s="31"/>
    </row>
    <row r="34" spans="1:58" s="29" customFormat="1" x14ac:dyDescent="0.25">
      <c r="A34" s="29" t="s">
        <v>1826</v>
      </c>
      <c r="B34" s="29">
        <v>2</v>
      </c>
      <c r="C34" s="29" t="s">
        <v>11</v>
      </c>
      <c r="D34" s="29">
        <v>16</v>
      </c>
      <c r="E34" s="29" t="s">
        <v>1</v>
      </c>
      <c r="F34" s="2" t="s">
        <v>767</v>
      </c>
      <c r="G34" s="8" t="s">
        <v>245</v>
      </c>
      <c r="H34" s="2">
        <v>73.390831641326841</v>
      </c>
      <c r="I34" s="2">
        <v>2.2149473964331445</v>
      </c>
      <c r="J34" s="5" t="s">
        <v>50</v>
      </c>
      <c r="K34" s="29">
        <v>9705</v>
      </c>
      <c r="L34" s="29">
        <v>345</v>
      </c>
      <c r="M34" s="11">
        <v>3.554868624420402</v>
      </c>
      <c r="N34" s="29">
        <v>2.992938596491292E-2</v>
      </c>
      <c r="O34" s="29">
        <v>0.2217073574644422</v>
      </c>
      <c r="P34" s="29">
        <v>37.748594810393186</v>
      </c>
      <c r="Q34" s="29">
        <f t="shared" si="0"/>
        <v>15.15767968935041</v>
      </c>
      <c r="R34" s="29">
        <v>0.57623922525080906</v>
      </c>
      <c r="S34" s="29">
        <f t="shared" si="1"/>
        <v>0.39202621325905374</v>
      </c>
      <c r="T34" s="29">
        <v>0.74957022190041744</v>
      </c>
      <c r="U34" s="29">
        <v>6.8423600000000002</v>
      </c>
      <c r="V34" s="5">
        <v>48</v>
      </c>
      <c r="W34" s="5">
        <v>1.6666666666666701</v>
      </c>
      <c r="X34" s="5">
        <v>5.6666666666666696</v>
      </c>
      <c r="Y34" s="5">
        <v>7.3333333333333304</v>
      </c>
      <c r="Z34" s="29">
        <v>630</v>
      </c>
      <c r="AA34" s="2" t="s">
        <v>2282</v>
      </c>
      <c r="AB34" s="34"/>
      <c r="AC34" s="5">
        <v>13379</v>
      </c>
      <c r="AD34" s="5">
        <v>351.24984999999998</v>
      </c>
      <c r="AE34" s="5">
        <v>38.089696000000004</v>
      </c>
      <c r="AF34" s="5">
        <v>133.78</v>
      </c>
      <c r="AG34" s="5">
        <v>422.63167399999998</v>
      </c>
      <c r="AH34" s="5">
        <v>42.263167000000003</v>
      </c>
      <c r="AI34" s="5">
        <v>2.6249000000000001E-2</v>
      </c>
      <c r="AJ34" s="5">
        <v>1.512E-2</v>
      </c>
      <c r="AK34" s="5">
        <v>0.576044</v>
      </c>
      <c r="AL34" s="5">
        <v>2.35E-2</v>
      </c>
      <c r="AM34" s="5">
        <v>2.2499999999999999E-2</v>
      </c>
      <c r="AN34" s="5">
        <v>3</v>
      </c>
      <c r="AO34" s="5">
        <v>8.541E-3</v>
      </c>
      <c r="AP34" s="5">
        <v>0.51245600000000002</v>
      </c>
      <c r="AQ34" s="5">
        <v>0.19433400000000001</v>
      </c>
      <c r="AR34" s="5">
        <v>2.7349999999999999E-2</v>
      </c>
      <c r="AS34" s="5">
        <v>3.3609999999999998E-3</v>
      </c>
      <c r="AT34" s="5">
        <v>8.6666670000000003</v>
      </c>
      <c r="AU34" s="5">
        <v>1.154701</v>
      </c>
      <c r="AV34" s="5">
        <v>3.5669999999999999E-3</v>
      </c>
      <c r="AW34" s="5">
        <v>1.1429999999999999E-3</v>
      </c>
      <c r="AX34" s="5">
        <v>279.72352100000001</v>
      </c>
      <c r="AY34" s="5">
        <v>7.6425530000000004</v>
      </c>
      <c r="AZ34" s="5">
        <v>436.28583700000001</v>
      </c>
      <c r="BA34" s="5">
        <v>45.841706000000002</v>
      </c>
      <c r="BB34" s="5">
        <v>118.773113</v>
      </c>
      <c r="BC34" s="5">
        <v>15.761215999999999</v>
      </c>
      <c r="BD34" s="5">
        <v>5.484896</v>
      </c>
      <c r="BE34" s="5">
        <v>0.5</v>
      </c>
      <c r="BF34" s="31"/>
    </row>
    <row r="35" spans="1:58" s="29" customFormat="1" x14ac:dyDescent="0.25">
      <c r="A35" s="29" t="s">
        <v>1827</v>
      </c>
      <c r="B35" s="29">
        <v>2</v>
      </c>
      <c r="C35" s="29" t="s">
        <v>3</v>
      </c>
      <c r="D35" s="29">
        <v>4</v>
      </c>
      <c r="E35" s="29" t="s">
        <v>1</v>
      </c>
      <c r="F35" s="2" t="s">
        <v>767</v>
      </c>
      <c r="G35" s="8" t="s">
        <v>245</v>
      </c>
      <c r="H35" s="2">
        <v>73.390831641326841</v>
      </c>
      <c r="I35" s="2">
        <v>2.2149473964331445</v>
      </c>
      <c r="J35" s="5" t="s">
        <v>51</v>
      </c>
      <c r="K35" s="29">
        <v>4511</v>
      </c>
      <c r="L35" s="29">
        <v>2542</v>
      </c>
      <c r="M35" s="11">
        <v>56.351141653735311</v>
      </c>
      <c r="N35" s="29">
        <v>0.11471190476190415</v>
      </c>
      <c r="O35" s="29">
        <v>0.85702353676440746</v>
      </c>
      <c r="P35" s="29">
        <v>15.341401485493023</v>
      </c>
      <c r="Q35" s="29">
        <f t="shared" si="0"/>
        <v>7.2495136355497536</v>
      </c>
      <c r="R35" s="29">
        <v>4.320223564887911</v>
      </c>
      <c r="S35" s="29">
        <f t="shared" si="1"/>
        <v>3.3519581263780482</v>
      </c>
      <c r="T35" s="29">
        <v>1.0492201759247521</v>
      </c>
      <c r="U35" s="29">
        <v>6.8423600000000002</v>
      </c>
      <c r="V35" s="5">
        <v>48</v>
      </c>
      <c r="W35" s="5">
        <v>1.6666666666666701</v>
      </c>
      <c r="X35" s="5">
        <v>5.6666666666666696</v>
      </c>
      <c r="Y35" s="5">
        <v>7.3333333333333304</v>
      </c>
      <c r="Z35" s="29">
        <v>630</v>
      </c>
      <c r="AA35" s="2" t="s">
        <v>2282</v>
      </c>
      <c r="AB35" s="34"/>
      <c r="AC35" s="5">
        <v>5952</v>
      </c>
      <c r="AD35" s="5">
        <v>323.17905000000002</v>
      </c>
      <c r="AE35" s="5">
        <v>18.417034999999998</v>
      </c>
      <c r="AF35" s="5">
        <v>58.45</v>
      </c>
      <c r="AG35" s="5">
        <v>211.44750500000001</v>
      </c>
      <c r="AH35" s="5">
        <v>21.144750999999999</v>
      </c>
      <c r="AI35" s="5">
        <v>5.4260000000000003E-2</v>
      </c>
      <c r="AJ35" s="5">
        <v>0.24801799999999999</v>
      </c>
      <c r="AK35" s="5">
        <v>4.5709080000000002</v>
      </c>
      <c r="AL35" s="5">
        <v>1.5075E-2</v>
      </c>
      <c r="AM35" s="5">
        <v>7.4999999999999997E-3</v>
      </c>
      <c r="AN35" s="5">
        <v>82</v>
      </c>
      <c r="AO35" s="5">
        <v>0.25372899999999998</v>
      </c>
      <c r="AP35" s="5">
        <v>15.223758999999999</v>
      </c>
      <c r="AQ35" s="5">
        <v>59.627015999999998</v>
      </c>
      <c r="AR35" s="5">
        <v>0.569102</v>
      </c>
      <c r="AS35" s="5">
        <v>0.41678599999999999</v>
      </c>
      <c r="AT35" s="5">
        <v>43.280487999999998</v>
      </c>
      <c r="AU35" s="5">
        <v>34.192366</v>
      </c>
      <c r="AV35" s="5">
        <v>1.346E-2</v>
      </c>
      <c r="AW35" s="5">
        <v>8.5810000000000001E-3</v>
      </c>
      <c r="AX35" s="5">
        <v>75.873389000000003</v>
      </c>
      <c r="AY35" s="5">
        <v>18.950841</v>
      </c>
      <c r="AZ35" s="5">
        <v>303.07457599999998</v>
      </c>
      <c r="BA35" s="5">
        <v>269.58809400000001</v>
      </c>
      <c r="BB35" s="5">
        <v>3.3663639999999999</v>
      </c>
      <c r="BC35" s="5">
        <v>5.1353369999999998</v>
      </c>
      <c r="BD35" s="5">
        <v>13.934544000000001</v>
      </c>
      <c r="BE35" s="5">
        <v>8.1785630000000005</v>
      </c>
      <c r="BF35" s="31"/>
    </row>
    <row r="36" spans="1:58" s="29" customFormat="1" x14ac:dyDescent="0.25">
      <c r="A36" s="29" t="s">
        <v>1827</v>
      </c>
      <c r="B36" s="29">
        <v>2</v>
      </c>
      <c r="C36" s="29" t="s">
        <v>17</v>
      </c>
      <c r="D36" s="29">
        <v>8</v>
      </c>
      <c r="E36" s="29" t="s">
        <v>1</v>
      </c>
      <c r="F36" s="2" t="s">
        <v>767</v>
      </c>
      <c r="G36" s="8" t="s">
        <v>245</v>
      </c>
      <c r="H36" s="2">
        <v>73.390831641326841</v>
      </c>
      <c r="I36" s="2">
        <v>2.2149473964331445</v>
      </c>
      <c r="J36" s="5" t="s">
        <v>50</v>
      </c>
      <c r="K36" s="29">
        <v>10665</v>
      </c>
      <c r="L36" s="29">
        <v>439</v>
      </c>
      <c r="M36" s="11">
        <v>4.1162681669010786</v>
      </c>
      <c r="N36" s="29">
        <v>3.0804452054792628E-2</v>
      </c>
      <c r="O36" s="29">
        <v>0.24826475469762596</v>
      </c>
      <c r="P36" s="29">
        <v>36.270460395207955</v>
      </c>
      <c r="Q36" s="29">
        <f t="shared" si="0"/>
        <v>13.679545274165179</v>
      </c>
      <c r="R36" s="29">
        <v>0.57874713910764042</v>
      </c>
      <c r="S36" s="29">
        <f t="shared" si="1"/>
        <v>0.38951829940222238</v>
      </c>
      <c r="T36" s="29">
        <v>1.0539317857539148</v>
      </c>
      <c r="U36" s="29">
        <v>6.8423600000000002</v>
      </c>
      <c r="V36" s="5">
        <v>48</v>
      </c>
      <c r="W36" s="5">
        <v>1.6666666666666701</v>
      </c>
      <c r="X36" s="5">
        <v>5.6666666666666696</v>
      </c>
      <c r="Y36" s="5">
        <v>7.3333333333333304</v>
      </c>
      <c r="Z36" s="29">
        <v>630</v>
      </c>
      <c r="AA36" s="2" t="s">
        <v>2282</v>
      </c>
      <c r="AB36" s="34"/>
      <c r="AC36" s="5">
        <v>11674</v>
      </c>
      <c r="AD36" s="5">
        <v>323.17905000000002</v>
      </c>
      <c r="AE36" s="5">
        <v>36.122391</v>
      </c>
      <c r="AF36" s="5">
        <v>116.73</v>
      </c>
      <c r="AG36" s="5">
        <v>358.97765500000003</v>
      </c>
      <c r="AH36" s="5">
        <v>35.897765999999997</v>
      </c>
      <c r="AI36" s="5">
        <v>2.7681000000000001E-2</v>
      </c>
      <c r="AJ36" s="5">
        <v>1.5924000000000001E-2</v>
      </c>
      <c r="AK36" s="5">
        <v>0.57527300000000003</v>
      </c>
      <c r="AL36" s="5">
        <v>2.4924999999999999E-2</v>
      </c>
      <c r="AM36" s="5">
        <v>2.2499999999999999E-2</v>
      </c>
      <c r="AN36" s="5">
        <v>2</v>
      </c>
      <c r="AO36" s="5">
        <v>6.1890000000000001E-3</v>
      </c>
      <c r="AP36" s="5">
        <v>0.371311</v>
      </c>
      <c r="AQ36" s="5">
        <v>0.20558499999999999</v>
      </c>
      <c r="AR36" s="5">
        <v>4.7625000000000001E-2</v>
      </c>
      <c r="AS36" s="5">
        <v>2.6159999999999998E-3</v>
      </c>
      <c r="AT36" s="5">
        <v>12</v>
      </c>
      <c r="AU36" s="5">
        <v>1.4142140000000001</v>
      </c>
      <c r="AV36" s="5">
        <v>4.3299999999999996E-3</v>
      </c>
      <c r="AW36" s="5">
        <v>1.7409999999999999E-3</v>
      </c>
      <c r="AX36" s="5">
        <v>232.137057</v>
      </c>
      <c r="AY36" s="5">
        <v>42.447299000000001</v>
      </c>
      <c r="AZ36" s="5">
        <v>346.37876699999998</v>
      </c>
      <c r="BA36" s="5">
        <v>6.3617340000000002</v>
      </c>
      <c r="BB36" s="5">
        <v>176.83085</v>
      </c>
      <c r="BC36" s="5">
        <v>0</v>
      </c>
      <c r="BD36" s="5">
        <v>6.5767499999999997</v>
      </c>
      <c r="BE36" s="5">
        <v>0.47140500000000002</v>
      </c>
      <c r="BF36" s="31"/>
    </row>
    <row r="37" spans="1:58" s="29" customFormat="1" x14ac:dyDescent="0.25">
      <c r="A37" s="29" t="s">
        <v>1827</v>
      </c>
      <c r="B37" s="29">
        <v>2</v>
      </c>
      <c r="C37" s="29" t="s">
        <v>11</v>
      </c>
      <c r="D37" s="29">
        <v>16</v>
      </c>
      <c r="E37" s="29" t="s">
        <v>1</v>
      </c>
      <c r="F37" s="2" t="s">
        <v>767</v>
      </c>
      <c r="G37" s="8" t="s">
        <v>245</v>
      </c>
      <c r="H37" s="2">
        <v>73.390831641326841</v>
      </c>
      <c r="I37" s="2">
        <v>2.2149473964331445</v>
      </c>
      <c r="J37" s="5" t="s">
        <v>51</v>
      </c>
      <c r="K37" s="29">
        <v>1516</v>
      </c>
      <c r="L37" s="29">
        <v>636</v>
      </c>
      <c r="M37" s="11">
        <v>41.952506596306065</v>
      </c>
      <c r="N37" s="29">
        <v>0.10129380952380901</v>
      </c>
      <c r="O37" s="29">
        <v>0.36049402736915548</v>
      </c>
      <c r="P37" s="29">
        <v>5.1557447687890541</v>
      </c>
      <c r="Q37" s="29">
        <f t="shared" si="0"/>
        <v>17.435170352253721</v>
      </c>
      <c r="R37" s="29">
        <v>1.8239424859548958</v>
      </c>
      <c r="S37" s="29">
        <f t="shared" si="1"/>
        <v>0.85567704744503303</v>
      </c>
      <c r="T37" s="29">
        <v>1.1450229020888487</v>
      </c>
      <c r="U37" s="29">
        <v>6.8423600000000002</v>
      </c>
      <c r="V37" s="5">
        <v>48</v>
      </c>
      <c r="W37" s="5">
        <v>1.6666666666666701</v>
      </c>
      <c r="X37" s="5">
        <v>5.6666666666666696</v>
      </c>
      <c r="Y37" s="5">
        <v>7.3333333333333304</v>
      </c>
      <c r="Z37" s="29">
        <v>630</v>
      </c>
      <c r="AA37" s="2" t="s">
        <v>2282</v>
      </c>
      <c r="AB37" s="34"/>
      <c r="AC37" s="5">
        <v>1635</v>
      </c>
      <c r="AD37" s="5">
        <v>323.17905000000002</v>
      </c>
      <c r="AE37" s="5">
        <v>5.0591150000000003</v>
      </c>
      <c r="AF37" s="5">
        <v>14.74</v>
      </c>
      <c r="AG37" s="5">
        <v>25.658767999999998</v>
      </c>
      <c r="AH37" s="5">
        <v>2.565877</v>
      </c>
      <c r="AI37" s="5">
        <v>0.196603</v>
      </c>
      <c r="AJ37" s="5">
        <v>0.37534099999999998</v>
      </c>
      <c r="AK37" s="5">
        <v>1.909138</v>
      </c>
      <c r="AL37" s="5">
        <v>6.2125E-2</v>
      </c>
      <c r="AM37" s="5">
        <v>7.4999999999999997E-3</v>
      </c>
      <c r="AN37" s="5">
        <v>38</v>
      </c>
      <c r="AO37" s="5">
        <v>0.11758200000000001</v>
      </c>
      <c r="AP37" s="5">
        <v>7.054913</v>
      </c>
      <c r="AQ37" s="5">
        <v>31.559633000000002</v>
      </c>
      <c r="AR37" s="5">
        <v>0.39032</v>
      </c>
      <c r="AS37" s="5">
        <v>0.68362800000000001</v>
      </c>
      <c r="AT37" s="5">
        <v>13.578946999999999</v>
      </c>
      <c r="AU37" s="5">
        <v>17.377573999999999</v>
      </c>
      <c r="AV37" s="5">
        <v>3.1029999999999999E-2</v>
      </c>
      <c r="AW37" s="5">
        <v>3.6031000000000001E-2</v>
      </c>
      <c r="AX37" s="5">
        <v>87.289247000000003</v>
      </c>
      <c r="AY37" s="5">
        <v>66.146412999999995</v>
      </c>
      <c r="AZ37" s="5">
        <v>304.07715400000001</v>
      </c>
      <c r="BA37" s="5">
        <v>215.68582599999999</v>
      </c>
      <c r="BB37" s="5">
        <v>7.3301660000000002</v>
      </c>
      <c r="BC37" s="5">
        <v>9.4967109999999995</v>
      </c>
      <c r="BD37" s="5">
        <v>8.7738499999999995</v>
      </c>
      <c r="BE37" s="5">
        <v>4.749269</v>
      </c>
      <c r="BF37" s="31"/>
    </row>
    <row r="38" spans="1:58" s="29" customFormat="1" x14ac:dyDescent="0.25">
      <c r="A38" s="29" t="s">
        <v>1828</v>
      </c>
      <c r="B38" s="29">
        <v>3</v>
      </c>
      <c r="C38" s="29" t="s">
        <v>5</v>
      </c>
      <c r="D38" s="29">
        <v>14</v>
      </c>
      <c r="E38" s="29" t="s">
        <v>1</v>
      </c>
      <c r="F38" s="8" t="s">
        <v>767</v>
      </c>
      <c r="G38" s="8" t="s">
        <v>245</v>
      </c>
      <c r="H38" s="8">
        <v>94.107488200000006</v>
      </c>
      <c r="I38" s="8">
        <v>49.573377600000001</v>
      </c>
      <c r="J38" s="5" t="s">
        <v>50</v>
      </c>
      <c r="K38" s="29">
        <v>1346</v>
      </c>
      <c r="L38" s="29">
        <v>262</v>
      </c>
      <c r="M38" s="11">
        <v>19.465081723625559</v>
      </c>
      <c r="N38" s="29">
        <v>0.12864076086956583</v>
      </c>
      <c r="O38" s="29">
        <v>0.2583809926084269</v>
      </c>
      <c r="P38" s="29">
        <v>7.5604525228465782</v>
      </c>
      <c r="Q38" s="29">
        <f t="shared" si="0"/>
        <v>15.030462598196198</v>
      </c>
      <c r="R38" s="29">
        <v>1.1027397819817255</v>
      </c>
      <c r="S38" s="29">
        <f t="shared" si="1"/>
        <v>0.13447434347186271</v>
      </c>
      <c r="U38" s="29">
        <v>9.3389199999999999</v>
      </c>
      <c r="V38" s="5">
        <v>87</v>
      </c>
      <c r="W38" s="5">
        <v>1.3333333333333333</v>
      </c>
      <c r="X38" s="5">
        <v>6.333333333333333</v>
      </c>
      <c r="Y38" s="5">
        <v>7.666666666666667</v>
      </c>
      <c r="Z38" s="29">
        <v>169</v>
      </c>
      <c r="AA38" s="2" t="s">
        <v>2283</v>
      </c>
      <c r="AB38" s="34"/>
      <c r="AC38" s="5">
        <v>2278</v>
      </c>
      <c r="AD38" s="5">
        <v>306.19212499999998</v>
      </c>
      <c r="AE38" s="5">
        <v>7.4397729999999997</v>
      </c>
      <c r="AF38" s="5">
        <v>22</v>
      </c>
      <c r="AG38" s="5">
        <v>27.413499999999999</v>
      </c>
      <c r="AH38" s="5">
        <v>2.7413500000000002</v>
      </c>
      <c r="AI38" s="5">
        <v>0.13441</v>
      </c>
      <c r="AJ38" s="5">
        <v>0.16242699999999999</v>
      </c>
      <c r="AK38" s="5">
        <v>1.2084440000000001</v>
      </c>
      <c r="AL38" s="5">
        <v>7.5075000000000003E-2</v>
      </c>
      <c r="AM38" s="5">
        <v>1.7500000000000002E-2</v>
      </c>
      <c r="AN38" s="5">
        <v>3</v>
      </c>
      <c r="AO38" s="5">
        <v>9.7979999999999994E-3</v>
      </c>
      <c r="AP38" s="5">
        <v>0.587866</v>
      </c>
      <c r="AQ38" s="5">
        <v>2.897278</v>
      </c>
      <c r="AR38" s="5">
        <v>0.797767</v>
      </c>
      <c r="AS38" s="5">
        <v>0.30685899999999999</v>
      </c>
      <c r="AT38" s="5">
        <v>22</v>
      </c>
      <c r="AU38" s="5">
        <v>6.0827629999999999</v>
      </c>
      <c r="AV38" s="5">
        <v>3.7989000000000002E-2</v>
      </c>
      <c r="AW38" s="5">
        <v>2.4976999999999999E-2</v>
      </c>
      <c r="AX38" s="5">
        <v>27.265117</v>
      </c>
      <c r="AY38" s="5">
        <v>3.9024000000000001</v>
      </c>
      <c r="AZ38" s="5">
        <v>387.13841600000001</v>
      </c>
      <c r="BA38" s="5">
        <v>374.46029299999998</v>
      </c>
      <c r="BB38" s="5">
        <v>72.348038000000003</v>
      </c>
      <c r="BC38" s="5">
        <v>30.636797999999999</v>
      </c>
      <c r="BD38" s="5">
        <v>6.5505060000000004</v>
      </c>
      <c r="BE38" s="5">
        <v>0.5</v>
      </c>
      <c r="BF38" s="31"/>
    </row>
    <row r="39" spans="1:58" s="29" customFormat="1" x14ac:dyDescent="0.25">
      <c r="A39" s="29" t="s">
        <v>1829</v>
      </c>
      <c r="B39" s="29">
        <v>3</v>
      </c>
      <c r="C39" s="29" t="s">
        <v>8</v>
      </c>
      <c r="D39" s="29">
        <v>1</v>
      </c>
      <c r="E39" s="29" t="s">
        <v>1</v>
      </c>
      <c r="F39" s="8" t="s">
        <v>767</v>
      </c>
      <c r="G39" s="8" t="s">
        <v>245</v>
      </c>
      <c r="H39" s="8">
        <v>94.107488200000006</v>
      </c>
      <c r="I39" s="8">
        <v>49.573377600000001</v>
      </c>
      <c r="J39" s="5" t="s">
        <v>51</v>
      </c>
      <c r="K39" s="29">
        <v>7683</v>
      </c>
      <c r="L39" s="29">
        <v>697</v>
      </c>
      <c r="M39" s="11">
        <v>9.07197709228166</v>
      </c>
      <c r="N39" s="29">
        <v>3.4025735294116836E-2</v>
      </c>
      <c r="O39" s="29">
        <v>0.43105652652000942</v>
      </c>
      <c r="P39" s="29">
        <v>32.468698953463061</v>
      </c>
      <c r="Q39" s="29">
        <f t="shared" si="0"/>
        <v>9.8777838324202847</v>
      </c>
      <c r="R39" s="29">
        <v>0.65000377075820448</v>
      </c>
      <c r="S39" s="29">
        <f t="shared" si="1"/>
        <v>0.31826166775165832</v>
      </c>
      <c r="U39" s="29">
        <v>9.3389199999999999</v>
      </c>
      <c r="V39" s="5">
        <v>87</v>
      </c>
      <c r="W39" s="5">
        <v>1.3333333333333333</v>
      </c>
      <c r="X39" s="5">
        <v>6.333333333333333</v>
      </c>
      <c r="Y39" s="5">
        <v>7.666666666666667</v>
      </c>
      <c r="Z39" s="29">
        <v>169</v>
      </c>
      <c r="AA39" s="2" t="s">
        <v>2283</v>
      </c>
      <c r="AB39" s="34"/>
      <c r="AC39" s="5">
        <v>10591</v>
      </c>
      <c r="AD39" s="5">
        <v>321.12247500000001</v>
      </c>
      <c r="AE39" s="5">
        <v>32.981186000000001</v>
      </c>
      <c r="AF39" s="5">
        <v>105.89</v>
      </c>
      <c r="AG39" s="5">
        <v>277.87320499999998</v>
      </c>
      <c r="AH39" s="5">
        <v>27.787320000000001</v>
      </c>
      <c r="AI39" s="5">
        <v>3.0311999999999999E-2</v>
      </c>
      <c r="AJ39" s="5">
        <v>2.1911E-2</v>
      </c>
      <c r="AK39" s="5">
        <v>0.72284400000000004</v>
      </c>
      <c r="AL39" s="5">
        <v>2.8799999999999999E-2</v>
      </c>
      <c r="AM39" s="5">
        <v>3.7499999999999999E-2</v>
      </c>
      <c r="AN39" s="5">
        <v>20</v>
      </c>
      <c r="AO39" s="5">
        <v>6.2281999999999997E-2</v>
      </c>
      <c r="AP39" s="5">
        <v>3.7368920000000001</v>
      </c>
      <c r="AQ39" s="5">
        <v>11.037673</v>
      </c>
      <c r="AR39" s="5">
        <v>0.46884500000000001</v>
      </c>
      <c r="AS39" s="5">
        <v>0.30119800000000002</v>
      </c>
      <c r="AT39" s="5">
        <v>58.45</v>
      </c>
      <c r="AU39" s="5">
        <v>37.393321999999998</v>
      </c>
      <c r="AV39" s="5">
        <v>8.1609999999999999E-3</v>
      </c>
      <c r="AW39" s="5">
        <v>6.3080000000000002E-3</v>
      </c>
      <c r="AX39" s="5">
        <v>124.77594000000001</v>
      </c>
      <c r="AY39" s="5">
        <v>15.962802999999999</v>
      </c>
      <c r="AZ39" s="5">
        <v>1135.7593999999999</v>
      </c>
      <c r="BA39" s="5">
        <v>265.53956899999997</v>
      </c>
      <c r="BB39" s="5">
        <v>14.134003</v>
      </c>
      <c r="BC39" s="5">
        <v>60.916238</v>
      </c>
      <c r="BD39" s="5">
        <v>16.320504</v>
      </c>
      <c r="BE39" s="5">
        <v>4.8534069999999998</v>
      </c>
      <c r="BF39" s="31"/>
    </row>
    <row r="40" spans="1:58" s="29" customFormat="1" x14ac:dyDescent="0.25">
      <c r="A40" s="29" t="s">
        <v>1830</v>
      </c>
      <c r="B40" s="29">
        <v>3</v>
      </c>
      <c r="C40" s="29" t="s">
        <v>9</v>
      </c>
      <c r="D40" s="29">
        <v>2</v>
      </c>
      <c r="E40" s="29" t="s">
        <v>1</v>
      </c>
      <c r="F40" s="8" t="s">
        <v>767</v>
      </c>
      <c r="G40" s="8" t="s">
        <v>245</v>
      </c>
      <c r="H40" s="8">
        <v>94.107488200000006</v>
      </c>
      <c r="I40" s="8">
        <v>49.573377600000001</v>
      </c>
      <c r="J40" s="5" t="s">
        <v>50</v>
      </c>
      <c r="K40" s="29">
        <v>6272</v>
      </c>
      <c r="L40" s="29">
        <v>2917</v>
      </c>
      <c r="M40" s="11">
        <v>46.508290816326529</v>
      </c>
      <c r="N40" s="29">
        <v>5.405367298578178E-2</v>
      </c>
      <c r="O40" s="29">
        <v>1.519988230401794</v>
      </c>
      <c r="P40" s="29">
        <v>22.590915121042777</v>
      </c>
      <c r="Q40" s="29">
        <f t="shared" si="0"/>
        <v>0</v>
      </c>
      <c r="R40" s="29">
        <v>1.6572859790929737</v>
      </c>
      <c r="S40" s="29">
        <f t="shared" si="1"/>
        <v>0.68902054058311091</v>
      </c>
      <c r="U40" s="29">
        <v>9.3389199999999999</v>
      </c>
      <c r="V40" s="5">
        <v>87</v>
      </c>
      <c r="W40" s="5">
        <v>1.3333333333333299</v>
      </c>
      <c r="X40" s="5">
        <v>6.3333333333333304</v>
      </c>
      <c r="Y40" s="5">
        <v>7.6666666666666696</v>
      </c>
      <c r="Z40" s="29">
        <v>169</v>
      </c>
      <c r="AA40" s="2" t="s">
        <v>2283</v>
      </c>
      <c r="AB40" s="34"/>
      <c r="AC40" s="5">
        <v>8386</v>
      </c>
      <c r="AD40" s="5">
        <v>378.16557499999999</v>
      </c>
      <c r="AE40" s="5">
        <v>22.175471999999999</v>
      </c>
      <c r="AF40" s="5">
        <v>83.66</v>
      </c>
      <c r="AG40" s="5">
        <v>260.846362</v>
      </c>
      <c r="AH40" s="5">
        <v>26.084636</v>
      </c>
      <c r="AI40" s="5">
        <v>4.5081000000000003E-2</v>
      </c>
      <c r="AJ40" s="5">
        <v>7.3526999999999995E-2</v>
      </c>
      <c r="AK40" s="5">
        <v>1.630987</v>
      </c>
      <c r="AL40" s="5">
        <v>1.6025000000000001E-2</v>
      </c>
      <c r="AM40" s="5">
        <v>7.4999999999999997E-3</v>
      </c>
      <c r="AN40" s="5">
        <v>83</v>
      </c>
      <c r="AO40" s="5">
        <v>0.21948100000000001</v>
      </c>
      <c r="AP40" s="5">
        <v>13.168835</v>
      </c>
      <c r="AQ40" s="5">
        <v>14.106845</v>
      </c>
      <c r="AR40" s="5">
        <v>0.12017600000000001</v>
      </c>
      <c r="AS40" s="5">
        <v>7.3730000000000004E-2</v>
      </c>
      <c r="AT40" s="5">
        <v>14.253012</v>
      </c>
      <c r="AU40" s="5">
        <v>4.840992</v>
      </c>
      <c r="AV40" s="5">
        <v>9.0679999999999997E-3</v>
      </c>
      <c r="AW40" s="5">
        <v>5.7429999999999998E-3</v>
      </c>
      <c r="AX40" s="5">
        <v>123.9517</v>
      </c>
      <c r="AY40" s="5">
        <v>30.428193</v>
      </c>
      <c r="AZ40" s="5">
        <v>357.11491899999999</v>
      </c>
      <c r="BA40" s="5">
        <v>118.49690200000001</v>
      </c>
      <c r="BB40" s="5">
        <v>4.3128729999999997</v>
      </c>
      <c r="BC40" s="5">
        <v>5.3744019999999999</v>
      </c>
      <c r="BD40" s="5">
        <v>6.471228</v>
      </c>
      <c r="BE40" s="5">
        <v>5.7427859999999997</v>
      </c>
      <c r="BF40" s="31"/>
    </row>
    <row r="41" spans="1:58" s="29" customFormat="1" x14ac:dyDescent="0.25">
      <c r="A41" s="29" t="s">
        <v>1831</v>
      </c>
      <c r="B41" s="29">
        <v>3</v>
      </c>
      <c r="C41" s="29" t="s">
        <v>11</v>
      </c>
      <c r="D41" s="29">
        <v>16</v>
      </c>
      <c r="E41" s="29" t="s">
        <v>1</v>
      </c>
      <c r="F41" s="8" t="s">
        <v>767</v>
      </c>
      <c r="G41" s="8" t="s">
        <v>245</v>
      </c>
      <c r="H41" s="8">
        <v>94.107488200000006</v>
      </c>
      <c r="I41" s="8">
        <v>49.573377600000001</v>
      </c>
      <c r="J41" s="5" t="s">
        <v>51</v>
      </c>
      <c r="K41" s="29">
        <v>6589</v>
      </c>
      <c r="L41" s="29">
        <v>1273</v>
      </c>
      <c r="M41" s="11">
        <v>19.320078919411142</v>
      </c>
      <c r="N41" s="29">
        <v>3.874055851063582E-2</v>
      </c>
      <c r="O41" s="29">
        <v>0.40752191338354526</v>
      </c>
      <c r="P41" s="29">
        <v>14.282775996192445</v>
      </c>
      <c r="Q41" s="29">
        <f t="shared" si="0"/>
        <v>8.3081391248503316</v>
      </c>
      <c r="R41" s="29">
        <v>0.85003478819353051</v>
      </c>
      <c r="S41" s="29">
        <f t="shared" si="1"/>
        <v>0.11823065031633229</v>
      </c>
      <c r="U41" s="29">
        <v>9.3389199999999999</v>
      </c>
      <c r="V41" s="5">
        <v>87</v>
      </c>
      <c r="W41" s="5">
        <v>1.3333333333333299</v>
      </c>
      <c r="X41" s="5">
        <v>6.3333333333333304</v>
      </c>
      <c r="Y41" s="5">
        <v>7.6666666666666696</v>
      </c>
      <c r="Z41" s="29">
        <v>169</v>
      </c>
      <c r="AA41" s="2" t="s">
        <v>2283</v>
      </c>
      <c r="AB41" s="34"/>
      <c r="AC41" s="5">
        <v>9114</v>
      </c>
      <c r="AD41" s="5">
        <v>625.71102499999995</v>
      </c>
      <c r="AE41" s="5">
        <v>14.565829000000001</v>
      </c>
      <c r="AF41" s="5">
        <v>91.12</v>
      </c>
      <c r="AG41" s="5">
        <v>149.92319900000001</v>
      </c>
      <c r="AH41" s="5">
        <v>14.992319999999999</v>
      </c>
      <c r="AI41" s="5">
        <v>6.8634000000000001E-2</v>
      </c>
      <c r="AJ41" s="5">
        <v>5.9033000000000002E-2</v>
      </c>
      <c r="AK41" s="5">
        <v>0.86011000000000004</v>
      </c>
      <c r="AL41" s="5">
        <v>5.8474999999999999E-2</v>
      </c>
      <c r="AM41" s="5">
        <v>2.5000000000000001E-3</v>
      </c>
      <c r="AN41" s="5">
        <v>112</v>
      </c>
      <c r="AO41" s="5">
        <v>0.17899599999999999</v>
      </c>
      <c r="AP41" s="5">
        <v>10.739782</v>
      </c>
      <c r="AQ41" s="5">
        <v>13.155585</v>
      </c>
      <c r="AR41" s="5">
        <v>4.6235999999999999E-2</v>
      </c>
      <c r="AS41" s="5">
        <v>1.5878E-2</v>
      </c>
      <c r="AT41" s="5">
        <v>10.705356999999999</v>
      </c>
      <c r="AU41" s="5">
        <v>2.3505349999999998</v>
      </c>
      <c r="AV41" s="5">
        <v>4.764E-3</v>
      </c>
      <c r="AW41" s="5">
        <v>2.823E-3</v>
      </c>
      <c r="AX41" s="5">
        <v>224.127467</v>
      </c>
      <c r="AY41" s="5">
        <v>61.009619000000001</v>
      </c>
      <c r="AZ41" s="5">
        <v>424.442071</v>
      </c>
      <c r="BA41" s="5">
        <v>83.953862999999998</v>
      </c>
      <c r="BB41" s="5">
        <v>5.2870169999999996</v>
      </c>
      <c r="BC41" s="5">
        <v>7.2181509999999998</v>
      </c>
      <c r="BD41" s="5">
        <v>9.5632979999999996</v>
      </c>
      <c r="BE41" s="5">
        <v>6.2058359999999997</v>
      </c>
      <c r="BF41" s="31"/>
    </row>
    <row r="42" spans="1:58" s="29" customFormat="1" x14ac:dyDescent="0.25">
      <c r="A42" s="29" t="s">
        <v>1832</v>
      </c>
      <c r="B42" s="29">
        <v>3</v>
      </c>
      <c r="C42" s="29" t="s">
        <v>15</v>
      </c>
      <c r="D42" s="29">
        <v>6</v>
      </c>
      <c r="E42" s="29" t="s">
        <v>1</v>
      </c>
      <c r="F42" s="8" t="s">
        <v>767</v>
      </c>
      <c r="G42" s="8" t="s">
        <v>245</v>
      </c>
      <c r="H42" s="8">
        <v>94.107488200000006</v>
      </c>
      <c r="I42" s="8">
        <v>49.573377600000001</v>
      </c>
      <c r="J42" s="5" t="s">
        <v>50</v>
      </c>
      <c r="K42" s="29">
        <v>4800</v>
      </c>
      <c r="L42" s="29">
        <v>1417</v>
      </c>
      <c r="M42" s="11">
        <v>29.520833333333336</v>
      </c>
      <c r="N42" s="29">
        <v>5.4754166666665889E-2</v>
      </c>
      <c r="O42" s="29">
        <v>1.0990313728356842</v>
      </c>
      <c r="P42" s="29">
        <v>24.42291939634854</v>
      </c>
      <c r="Q42" s="29">
        <f t="shared" si="0"/>
        <v>1.8320042753057635</v>
      </c>
      <c r="R42" s="29">
        <v>1.3833678930800999</v>
      </c>
      <c r="S42" s="29">
        <f t="shared" si="1"/>
        <v>0.41510245457023709</v>
      </c>
      <c r="U42" s="29">
        <v>9.3389199999999999</v>
      </c>
      <c r="V42" s="5">
        <v>87</v>
      </c>
      <c r="W42" s="5">
        <v>1.3333333333333299</v>
      </c>
      <c r="X42" s="5">
        <v>6.3333333333333304</v>
      </c>
      <c r="Y42" s="5">
        <v>7.6666666666666696</v>
      </c>
      <c r="Z42" s="29">
        <v>169</v>
      </c>
      <c r="AA42" s="2" t="s">
        <v>2283</v>
      </c>
      <c r="AB42" s="34"/>
      <c r="AC42" s="5">
        <v>7575</v>
      </c>
      <c r="AD42" s="5">
        <v>313.94312500000001</v>
      </c>
      <c r="AE42" s="5">
        <v>24.128574</v>
      </c>
      <c r="AF42" s="5">
        <v>75.709999999999994</v>
      </c>
      <c r="AG42" s="5">
        <v>217.527299</v>
      </c>
      <c r="AH42" s="5">
        <v>21.75273</v>
      </c>
      <c r="AI42" s="5">
        <v>4.1428E-2</v>
      </c>
      <c r="AJ42" s="5">
        <v>5.6527000000000001E-2</v>
      </c>
      <c r="AK42" s="5">
        <v>1.364482</v>
      </c>
      <c r="AL42" s="5">
        <v>1.9824999999999999E-2</v>
      </c>
      <c r="AM42" s="5">
        <v>7.4999999999999997E-3</v>
      </c>
      <c r="AN42" s="5">
        <v>27</v>
      </c>
      <c r="AO42" s="5">
        <v>8.6002999999999996E-2</v>
      </c>
      <c r="AP42" s="5">
        <v>5.1601699999999999</v>
      </c>
      <c r="AQ42" s="5">
        <v>5.478548</v>
      </c>
      <c r="AR42" s="5">
        <v>0.12973100000000001</v>
      </c>
      <c r="AS42" s="5">
        <v>6.0011000000000002E-2</v>
      </c>
      <c r="AT42" s="5">
        <v>15.370369999999999</v>
      </c>
      <c r="AU42" s="5">
        <v>4.430212</v>
      </c>
      <c r="AV42" s="5">
        <v>9.0279999999999996E-3</v>
      </c>
      <c r="AW42" s="5">
        <v>4.9100000000000003E-3</v>
      </c>
      <c r="AX42" s="5">
        <v>123.096644</v>
      </c>
      <c r="AY42" s="5">
        <v>33.049050000000001</v>
      </c>
      <c r="AZ42" s="5">
        <v>272.35307899999998</v>
      </c>
      <c r="BA42" s="5">
        <v>72.575253000000004</v>
      </c>
      <c r="BB42" s="5">
        <v>9.4409779999999994</v>
      </c>
      <c r="BC42" s="5">
        <v>14.197357999999999</v>
      </c>
      <c r="BD42" s="5">
        <v>6.4081010000000003</v>
      </c>
      <c r="BE42" s="5">
        <v>2.9860790000000001</v>
      </c>
      <c r="BF42" s="31"/>
    </row>
    <row r="43" spans="1:58" s="29" customFormat="1" x14ac:dyDescent="0.25">
      <c r="A43" s="29" t="s">
        <v>1769</v>
      </c>
      <c r="B43" s="29">
        <v>3</v>
      </c>
      <c r="C43" s="29" t="s">
        <v>2</v>
      </c>
      <c r="D43" s="29">
        <v>3</v>
      </c>
      <c r="E43" s="29" t="s">
        <v>1</v>
      </c>
      <c r="F43" s="8" t="s">
        <v>767</v>
      </c>
      <c r="G43" s="8" t="s">
        <v>245</v>
      </c>
      <c r="H43" s="8">
        <v>94.107488200000006</v>
      </c>
      <c r="I43" s="8">
        <v>49.573377600000001</v>
      </c>
      <c r="J43" s="5" t="s">
        <v>50</v>
      </c>
      <c r="K43" s="29">
        <v>1673</v>
      </c>
      <c r="L43" s="29">
        <v>635</v>
      </c>
      <c r="M43" s="11">
        <v>37.95576808129109</v>
      </c>
      <c r="N43" s="29">
        <v>6.2216541353385391E-2</v>
      </c>
      <c r="O43" s="29">
        <v>0.46842454329510486</v>
      </c>
      <c r="P43" s="29">
        <v>5.8922876761857932</v>
      </c>
      <c r="Q43" s="29">
        <f t="shared" si="0"/>
        <v>16.698627444856982</v>
      </c>
      <c r="R43" s="29">
        <v>1.3217994864604792</v>
      </c>
      <c r="S43" s="29">
        <f t="shared" si="1"/>
        <v>0.35353404795061638</v>
      </c>
      <c r="T43" s="29">
        <v>1.0225033034986384</v>
      </c>
      <c r="U43" s="29">
        <v>9.3389199999999999</v>
      </c>
      <c r="V43" s="5">
        <v>87</v>
      </c>
      <c r="W43" s="5">
        <v>1.3333333333333299</v>
      </c>
      <c r="X43" s="5">
        <v>6.3333333333333304</v>
      </c>
      <c r="Y43" s="5">
        <v>7.6666666666666696</v>
      </c>
      <c r="Z43" s="29">
        <v>169</v>
      </c>
      <c r="AA43" s="2" t="s">
        <v>2283</v>
      </c>
      <c r="AB43" s="34"/>
      <c r="AC43" s="5">
        <v>1912</v>
      </c>
      <c r="AD43" s="5">
        <v>329.99284999999998</v>
      </c>
      <c r="AE43" s="5">
        <v>5.7940649999999998</v>
      </c>
      <c r="AF43" s="5">
        <v>17.34</v>
      </c>
      <c r="AG43" s="5">
        <v>28.65108</v>
      </c>
      <c r="AH43" s="5">
        <v>2.8651080000000002</v>
      </c>
      <c r="AI43" s="5">
        <v>0.17255000000000001</v>
      </c>
      <c r="AJ43" s="5">
        <v>0.229683</v>
      </c>
      <c r="AK43" s="5">
        <v>1.3311090000000001</v>
      </c>
      <c r="AL43" s="5">
        <v>6.4850000000000005E-2</v>
      </c>
      <c r="AM43" s="5">
        <v>2.5000000000000001E-3</v>
      </c>
      <c r="AN43" s="5">
        <v>48</v>
      </c>
      <c r="AO43" s="5">
        <v>0.145458</v>
      </c>
      <c r="AP43" s="5">
        <v>8.7274619999999992</v>
      </c>
      <c r="AQ43" s="5">
        <v>15.167363999999999</v>
      </c>
      <c r="AR43" s="5">
        <v>5.9075999999999997E-2</v>
      </c>
      <c r="AS43" s="5">
        <v>8.8915999999999995E-2</v>
      </c>
      <c r="AT43" s="5">
        <v>6.0416670000000003</v>
      </c>
      <c r="AU43" s="5">
        <v>2.5761449999999999</v>
      </c>
      <c r="AV43" s="5">
        <v>1.1717999999999999E-2</v>
      </c>
      <c r="AW43" s="5">
        <v>1.4413E-2</v>
      </c>
      <c r="AX43" s="5">
        <v>209.374968</v>
      </c>
      <c r="AY43" s="5">
        <v>167.44531900000001</v>
      </c>
      <c r="AZ43" s="5">
        <v>490.95928099999998</v>
      </c>
      <c r="BA43" s="5">
        <v>233.28303299999999</v>
      </c>
      <c r="BB43" s="5">
        <v>6.7863340000000001</v>
      </c>
      <c r="BC43" s="5">
        <v>6.7392640000000004</v>
      </c>
      <c r="BD43" s="5">
        <v>6.7837610000000002</v>
      </c>
      <c r="BE43" s="5">
        <v>2.0816659999999998</v>
      </c>
      <c r="BF43" s="31"/>
    </row>
    <row r="44" spans="1:58" s="29" customFormat="1" x14ac:dyDescent="0.25">
      <c r="A44" s="29" t="s">
        <v>1769</v>
      </c>
      <c r="B44" s="29">
        <v>3</v>
      </c>
      <c r="C44" s="29" t="s">
        <v>11</v>
      </c>
      <c r="D44" s="29">
        <v>16</v>
      </c>
      <c r="E44" s="29" t="s">
        <v>1</v>
      </c>
      <c r="F44" s="8" t="s">
        <v>767</v>
      </c>
      <c r="G44" s="8" t="s">
        <v>245</v>
      </c>
      <c r="H44" s="8">
        <v>94.107488200000006</v>
      </c>
      <c r="I44" s="8">
        <v>49.573377600000001</v>
      </c>
      <c r="J44" s="5" t="s">
        <v>51</v>
      </c>
      <c r="K44" s="29">
        <v>7076</v>
      </c>
      <c r="L44" s="29">
        <v>1718</v>
      </c>
      <c r="M44" s="11">
        <v>24.279253815715094</v>
      </c>
      <c r="N44" s="29">
        <v>5.3735742187499214E-2</v>
      </c>
      <c r="O44" s="29">
        <v>0.90162919611689363</v>
      </c>
      <c r="P44" s="29">
        <v>24.921594498918513</v>
      </c>
      <c r="Q44" s="29">
        <f t="shared" si="0"/>
        <v>2.330679377875736</v>
      </c>
      <c r="R44" s="29">
        <v>1.2770102591462364</v>
      </c>
      <c r="S44" s="29">
        <f t="shared" si="1"/>
        <v>0.30874482063637365</v>
      </c>
      <c r="T44" s="29">
        <v>1.0225033034986384</v>
      </c>
      <c r="U44" s="29">
        <v>9.3389199999999999</v>
      </c>
      <c r="V44" s="5">
        <v>87</v>
      </c>
      <c r="W44" s="5">
        <v>1.3333333333333299</v>
      </c>
      <c r="X44" s="5">
        <v>6.3333333333333304</v>
      </c>
      <c r="Y44" s="5">
        <v>7.6666666666666696</v>
      </c>
      <c r="Z44" s="29">
        <v>169</v>
      </c>
      <c r="AA44" s="2" t="s">
        <v>2283</v>
      </c>
      <c r="AB44" s="34"/>
      <c r="AC44" s="5">
        <v>8192</v>
      </c>
      <c r="AD44" s="5">
        <v>329.99284999999998</v>
      </c>
      <c r="AE44" s="5">
        <v>24.824780000000001</v>
      </c>
      <c r="AF44" s="5">
        <v>81.89</v>
      </c>
      <c r="AG44" s="5">
        <v>231.83510899999999</v>
      </c>
      <c r="AH44" s="5">
        <v>23.183510999999999</v>
      </c>
      <c r="AI44" s="5">
        <v>4.0267999999999998E-2</v>
      </c>
      <c r="AJ44" s="5">
        <v>5.1332000000000003E-2</v>
      </c>
      <c r="AK44" s="5">
        <v>1.2747539999999999</v>
      </c>
      <c r="AL44" s="5">
        <v>2.0625000000000001E-2</v>
      </c>
      <c r="AM44" s="5">
        <v>1.2500000000000001E-2</v>
      </c>
      <c r="AN44" s="5">
        <v>24</v>
      </c>
      <c r="AO44" s="5">
        <v>7.2729000000000002E-2</v>
      </c>
      <c r="AP44" s="5">
        <v>4.3637309999999996</v>
      </c>
      <c r="AQ44" s="5">
        <v>5.1025390000000002</v>
      </c>
      <c r="AR44" s="5">
        <v>0.168853</v>
      </c>
      <c r="AS44" s="5">
        <v>0.13116700000000001</v>
      </c>
      <c r="AT44" s="5">
        <v>17.416667</v>
      </c>
      <c r="AU44" s="5">
        <v>7.7958550000000004</v>
      </c>
      <c r="AV44" s="5">
        <v>1.0285000000000001E-2</v>
      </c>
      <c r="AW44" s="5">
        <v>6.4479999999999997E-3</v>
      </c>
      <c r="AX44" s="5">
        <v>121.776274</v>
      </c>
      <c r="AY44" s="5">
        <v>38.154704000000002</v>
      </c>
      <c r="AZ44" s="5">
        <v>298.23197499999998</v>
      </c>
      <c r="BA44" s="5">
        <v>91.661257000000006</v>
      </c>
      <c r="BB44" s="5">
        <v>13.148016</v>
      </c>
      <c r="BC44" s="5">
        <v>14.117590999999999</v>
      </c>
      <c r="BD44" s="5">
        <v>6.3862300000000003</v>
      </c>
      <c r="BE44" s="5">
        <v>0.81649700000000003</v>
      </c>
      <c r="BF44" s="31"/>
    </row>
    <row r="45" spans="1:58" s="29" customFormat="1" x14ac:dyDescent="0.25">
      <c r="A45" s="29" t="s">
        <v>1770</v>
      </c>
      <c r="B45" s="29">
        <v>3</v>
      </c>
      <c r="C45" s="29" t="s">
        <v>17</v>
      </c>
      <c r="D45" s="29">
        <v>8</v>
      </c>
      <c r="E45" s="29" t="s">
        <v>1</v>
      </c>
      <c r="F45" s="8" t="s">
        <v>767</v>
      </c>
      <c r="G45" s="8" t="s">
        <v>245</v>
      </c>
      <c r="H45" s="8">
        <v>94.107488200000006</v>
      </c>
      <c r="I45" s="8">
        <v>49.573377600000001</v>
      </c>
      <c r="J45" s="5" t="s">
        <v>50</v>
      </c>
      <c r="K45" s="29">
        <v>6087</v>
      </c>
      <c r="L45" s="29">
        <v>1380</v>
      </c>
      <c r="M45" s="11">
        <v>22.671266633809758</v>
      </c>
      <c r="N45" s="29">
        <v>5.598968446602047E-2</v>
      </c>
      <c r="O45" s="29">
        <v>0.82701462739719322</v>
      </c>
      <c r="P45" s="29">
        <v>24.437077849352985</v>
      </c>
      <c r="Q45" s="29">
        <f t="shared" si="0"/>
        <v>1.8461627283102082</v>
      </c>
      <c r="R45" s="29">
        <v>1.219700353117098</v>
      </c>
      <c r="S45" s="29">
        <f t="shared" si="1"/>
        <v>0.25143491460723522</v>
      </c>
      <c r="T45" s="29">
        <v>1.0551291468605322</v>
      </c>
      <c r="U45" s="29">
        <v>9.3389199999999999</v>
      </c>
      <c r="V45" s="5">
        <v>87</v>
      </c>
      <c r="W45" s="5">
        <v>1.3333333333333299</v>
      </c>
      <c r="X45" s="5">
        <v>6.3333333333333304</v>
      </c>
      <c r="Y45" s="5">
        <v>7.6666666666666696</v>
      </c>
      <c r="Z45" s="29">
        <v>169</v>
      </c>
      <c r="AA45" s="2" t="s">
        <v>2283</v>
      </c>
      <c r="AB45" s="34"/>
      <c r="AC45" s="5">
        <v>7391</v>
      </c>
      <c r="AD45" s="5">
        <v>303.18955</v>
      </c>
      <c r="AE45" s="5">
        <v>24.377489000000001</v>
      </c>
      <c r="AF45" s="5">
        <v>73.900000000000006</v>
      </c>
      <c r="AG45" s="5">
        <v>204.15898200000001</v>
      </c>
      <c r="AH45" s="5">
        <v>20.415897999999999</v>
      </c>
      <c r="AI45" s="5">
        <v>4.1016999999999998E-2</v>
      </c>
      <c r="AJ45" s="5">
        <v>4.9815999999999999E-2</v>
      </c>
      <c r="AK45" s="5">
        <v>1.214521</v>
      </c>
      <c r="AL45" s="5">
        <v>2.155E-2</v>
      </c>
      <c r="AM45" s="5">
        <v>1.2500000000000001E-2</v>
      </c>
      <c r="AN45" s="5">
        <v>18</v>
      </c>
      <c r="AO45" s="5">
        <v>5.9368999999999998E-2</v>
      </c>
      <c r="AP45" s="5">
        <v>3.562128</v>
      </c>
      <c r="AQ45" s="5">
        <v>4.0048709999999996</v>
      </c>
      <c r="AR45" s="5">
        <v>0.145817</v>
      </c>
      <c r="AS45" s="5">
        <v>7.4468000000000006E-2</v>
      </c>
      <c r="AT45" s="5">
        <v>16.444444000000001</v>
      </c>
      <c r="AU45" s="5">
        <v>5.4148189999999996</v>
      </c>
      <c r="AV45" s="5">
        <v>9.4409999999999997E-3</v>
      </c>
      <c r="AW45" s="5">
        <v>5.4279999999999997E-3</v>
      </c>
      <c r="AX45" s="5">
        <v>116.69779699999999</v>
      </c>
      <c r="AY45" s="5">
        <v>29.010203000000001</v>
      </c>
      <c r="AZ45" s="5">
        <v>302.85207200000002</v>
      </c>
      <c r="BA45" s="5">
        <v>96.279700000000005</v>
      </c>
      <c r="BB45" s="5">
        <v>14.356797</v>
      </c>
      <c r="BC45" s="5">
        <v>13.634275000000001</v>
      </c>
      <c r="BD45" s="5">
        <v>6.4170040000000004</v>
      </c>
      <c r="BE45" s="5">
        <v>2</v>
      </c>
      <c r="BF45" s="31"/>
    </row>
    <row r="46" spans="1:58" s="29" customFormat="1" x14ac:dyDescent="0.25">
      <c r="A46" s="29" t="s">
        <v>1770</v>
      </c>
      <c r="B46" s="29">
        <v>3</v>
      </c>
      <c r="C46" s="29" t="s">
        <v>0</v>
      </c>
      <c r="D46" s="29">
        <v>10</v>
      </c>
      <c r="E46" s="29" t="s">
        <v>1</v>
      </c>
      <c r="F46" s="8" t="s">
        <v>767</v>
      </c>
      <c r="G46" s="8" t="s">
        <v>245</v>
      </c>
      <c r="H46" s="8">
        <v>94.107488200000006</v>
      </c>
      <c r="I46" s="8">
        <v>49.573377600000001</v>
      </c>
      <c r="J46" s="5" t="s">
        <v>51</v>
      </c>
      <c r="K46" s="29">
        <v>3933</v>
      </c>
      <c r="L46" s="29">
        <v>193</v>
      </c>
      <c r="M46" s="11">
        <v>4.9071955250444947</v>
      </c>
      <c r="N46" s="29">
        <v>7.4262121212123569E-2</v>
      </c>
      <c r="O46" s="29">
        <v>0.13248292574809406</v>
      </c>
      <c r="P46" s="29">
        <v>15.789555968704665</v>
      </c>
      <c r="Q46" s="29">
        <f t="shared" ref="Q46:Q90" si="2">ABS(P46-$P$270)</f>
        <v>6.8013591523381116</v>
      </c>
      <c r="R46" s="29">
        <v>1.6332092391984514</v>
      </c>
      <c r="S46" s="29">
        <f t="shared" ref="S46:S90" si="3">ABS(R46-$R$270)</f>
        <v>0.6649438006885886</v>
      </c>
      <c r="T46" s="29">
        <v>1.0551291468605322</v>
      </c>
      <c r="U46" s="29">
        <v>9.3389199999999999</v>
      </c>
      <c r="V46" s="5">
        <v>87</v>
      </c>
      <c r="W46" s="5">
        <v>1.3333333333333299</v>
      </c>
      <c r="X46" s="5">
        <v>6.3333333333333304</v>
      </c>
      <c r="Y46" s="5">
        <v>7.6666666666666696</v>
      </c>
      <c r="Z46" s="29">
        <v>169</v>
      </c>
      <c r="AA46" s="2" t="s">
        <v>2283</v>
      </c>
      <c r="AB46" s="34"/>
      <c r="AC46" s="5">
        <v>5065</v>
      </c>
      <c r="AD46" s="5">
        <v>303.18955</v>
      </c>
      <c r="AE46" s="5">
        <v>16.705721</v>
      </c>
      <c r="AF46" s="5">
        <v>50.33</v>
      </c>
      <c r="AG46" s="5">
        <v>106.521834</v>
      </c>
      <c r="AH46" s="5">
        <v>10.652183000000001</v>
      </c>
      <c r="AI46" s="5">
        <v>5.9829E-2</v>
      </c>
      <c r="AJ46" s="5">
        <v>9.4717999999999997E-2</v>
      </c>
      <c r="AK46" s="5">
        <v>1.583153</v>
      </c>
      <c r="AL46" s="5">
        <v>4.0075E-2</v>
      </c>
      <c r="AM46" s="5">
        <v>2.75E-2</v>
      </c>
      <c r="AN46" s="5">
        <v>11</v>
      </c>
      <c r="AO46" s="5">
        <v>3.6281000000000001E-2</v>
      </c>
      <c r="AP46" s="5">
        <v>2.1768559999999999</v>
      </c>
      <c r="AQ46" s="5">
        <v>5.4491610000000001</v>
      </c>
      <c r="AR46" s="5">
        <v>0.44685000000000002</v>
      </c>
      <c r="AS46" s="5">
        <v>0.37141200000000002</v>
      </c>
      <c r="AT46" s="5">
        <v>25.090909</v>
      </c>
      <c r="AU46" s="5">
        <v>17.166564000000001</v>
      </c>
      <c r="AV46" s="5">
        <v>1.8547999999999999E-2</v>
      </c>
      <c r="AW46" s="5">
        <v>1.303E-2</v>
      </c>
      <c r="AX46" s="5">
        <v>67.660229999999999</v>
      </c>
      <c r="AY46" s="5">
        <v>24.619088999999999</v>
      </c>
      <c r="AZ46" s="5">
        <v>466.72868799999998</v>
      </c>
      <c r="BA46" s="5">
        <v>266.72991200000001</v>
      </c>
      <c r="BB46" s="5">
        <v>27.530014999999999</v>
      </c>
      <c r="BC46" s="5">
        <v>43.839723999999997</v>
      </c>
      <c r="BD46" s="5">
        <v>7.1202699999999997</v>
      </c>
      <c r="BE46" s="5">
        <v>2.4094720000000001</v>
      </c>
      <c r="BF46" s="31"/>
    </row>
    <row r="47" spans="1:58" s="29" customFormat="1" x14ac:dyDescent="0.25">
      <c r="A47" s="29" t="s">
        <v>1833</v>
      </c>
      <c r="B47" s="29">
        <v>3</v>
      </c>
      <c r="C47" s="29" t="s">
        <v>21</v>
      </c>
      <c r="D47" s="29">
        <v>7</v>
      </c>
      <c r="E47" s="29" t="s">
        <v>1</v>
      </c>
      <c r="F47" s="8" t="s">
        <v>767</v>
      </c>
      <c r="G47" s="8" t="s">
        <v>245</v>
      </c>
      <c r="H47" s="8">
        <v>94.107488200000006</v>
      </c>
      <c r="I47" s="8">
        <v>49.573377600000001</v>
      </c>
      <c r="J47" s="5" t="s">
        <v>51</v>
      </c>
      <c r="K47" s="29">
        <v>2465</v>
      </c>
      <c r="L47" s="29">
        <v>293</v>
      </c>
      <c r="M47" s="11">
        <v>11.886409736308316</v>
      </c>
      <c r="N47" s="29">
        <v>6.5611742424243877E-2</v>
      </c>
      <c r="O47" s="29">
        <v>0.26179237662162891</v>
      </c>
      <c r="P47" s="29">
        <v>9.7775486117017465</v>
      </c>
      <c r="Q47" s="29">
        <f t="shared" si="2"/>
        <v>12.81336650934103</v>
      </c>
      <c r="R47" s="29">
        <v>1.0579329296278561</v>
      </c>
      <c r="S47" s="29">
        <f t="shared" si="3"/>
        <v>8.9667491117993325E-2</v>
      </c>
      <c r="U47" s="29">
        <v>9.3389199999999999</v>
      </c>
      <c r="V47" s="5">
        <v>87</v>
      </c>
      <c r="W47" s="5">
        <v>1.3333333333333299</v>
      </c>
      <c r="X47" s="5">
        <v>6.3333333333333304</v>
      </c>
      <c r="Y47" s="5">
        <v>7.6666666666666696</v>
      </c>
      <c r="Z47" s="29">
        <v>169</v>
      </c>
      <c r="AA47" s="2" t="s">
        <v>2283</v>
      </c>
      <c r="AB47" s="34"/>
      <c r="AC47" s="5">
        <v>3043</v>
      </c>
      <c r="AD47" s="5">
        <v>304.79147499999999</v>
      </c>
      <c r="AE47" s="5">
        <v>9.9838749999999994</v>
      </c>
      <c r="AF47" s="5">
        <v>30.19</v>
      </c>
      <c r="AG47" s="5">
        <v>38.007024000000001</v>
      </c>
      <c r="AH47" s="5">
        <v>3.8007019999999998</v>
      </c>
      <c r="AI47" s="5">
        <v>0.100045</v>
      </c>
      <c r="AJ47" s="5">
        <v>0.104074</v>
      </c>
      <c r="AK47" s="5">
        <v>1.0402709999999999</v>
      </c>
      <c r="AL47" s="5">
        <v>6.7263000000000003E-2</v>
      </c>
      <c r="AM47" s="5">
        <v>2.2499999999999999E-2</v>
      </c>
      <c r="AN47" s="5">
        <v>4</v>
      </c>
      <c r="AO47" s="5">
        <v>1.3124E-2</v>
      </c>
      <c r="AP47" s="5">
        <v>0.78742400000000001</v>
      </c>
      <c r="AQ47" s="5">
        <v>1.117318</v>
      </c>
      <c r="AR47" s="5">
        <v>0.128806</v>
      </c>
      <c r="AS47" s="5">
        <v>0.16992299999999999</v>
      </c>
      <c r="AT47" s="5">
        <v>8.5</v>
      </c>
      <c r="AU47" s="5">
        <v>5.2599109999999998</v>
      </c>
      <c r="AV47" s="5">
        <v>1.7173999999999998E-2</v>
      </c>
      <c r="AW47" s="5">
        <v>1.7115999999999999E-2</v>
      </c>
      <c r="AX47" s="5">
        <v>142.24087599999999</v>
      </c>
      <c r="AY47" s="5">
        <v>118.270275</v>
      </c>
      <c r="AZ47" s="5">
        <v>245.47854899999999</v>
      </c>
      <c r="BA47" s="5">
        <v>124.974136</v>
      </c>
      <c r="BB47" s="5">
        <v>76.969016999999994</v>
      </c>
      <c r="BC47" s="5">
        <v>57.329636999999998</v>
      </c>
      <c r="BD47" s="5">
        <v>5.5237090000000002</v>
      </c>
      <c r="BE47" s="5">
        <v>0.74535600000000002</v>
      </c>
      <c r="BF47" s="31"/>
    </row>
    <row r="48" spans="1:58" s="29" customFormat="1" x14ac:dyDescent="0.25">
      <c r="A48" s="29" t="s">
        <v>1833</v>
      </c>
      <c r="B48" s="29">
        <v>3</v>
      </c>
      <c r="C48" s="29" t="s">
        <v>31</v>
      </c>
      <c r="D48" s="29">
        <v>7</v>
      </c>
      <c r="E48" s="29" t="s">
        <v>7</v>
      </c>
      <c r="F48" s="8" t="s">
        <v>767</v>
      </c>
      <c r="G48" s="8" t="s">
        <v>245</v>
      </c>
      <c r="H48" s="8">
        <v>94.107488200000006</v>
      </c>
      <c r="I48" s="8">
        <v>49.573377600000001</v>
      </c>
      <c r="J48" s="5" t="s">
        <v>51</v>
      </c>
      <c r="K48" s="29">
        <v>849</v>
      </c>
      <c r="L48" s="29">
        <v>152</v>
      </c>
      <c r="M48" s="11">
        <v>17.90341578327444</v>
      </c>
      <c r="N48" s="29">
        <v>0.15295583333333163</v>
      </c>
      <c r="O48" s="29">
        <v>0.11899653482801313</v>
      </c>
      <c r="P48" s="29">
        <v>3.3676019356327718</v>
      </c>
      <c r="Q48" s="29">
        <f t="shared" si="2"/>
        <v>19.223313185410007</v>
      </c>
      <c r="R48" s="29">
        <v>1.1248913410280745</v>
      </c>
      <c r="S48" s="29">
        <f t="shared" si="3"/>
        <v>0.15662590251821173</v>
      </c>
      <c r="U48" s="29">
        <v>9.3389199999999999</v>
      </c>
      <c r="V48" s="5">
        <v>87</v>
      </c>
      <c r="W48" s="5">
        <v>1.3333333333333299</v>
      </c>
      <c r="X48" s="5">
        <v>6.3333333333333304</v>
      </c>
      <c r="Y48" s="5">
        <v>7.6666666666666696</v>
      </c>
      <c r="Z48" s="29">
        <v>169</v>
      </c>
      <c r="AA48" s="2" t="s">
        <v>2283</v>
      </c>
      <c r="AB48" s="34"/>
      <c r="AC48" s="5">
        <v>1059</v>
      </c>
      <c r="AD48" s="5">
        <v>304.79147499999999</v>
      </c>
      <c r="AE48" s="5">
        <v>3.474507</v>
      </c>
      <c r="AF48" s="5">
        <v>8.69</v>
      </c>
      <c r="AG48" s="5">
        <v>6.8624999999999998</v>
      </c>
      <c r="AH48" s="5">
        <v>0.68625000000000003</v>
      </c>
      <c r="AI48" s="5">
        <v>0.28780800000000001</v>
      </c>
      <c r="AJ48" s="5">
        <v>0.32580500000000001</v>
      </c>
      <c r="AK48" s="5">
        <v>1.132023</v>
      </c>
      <c r="AL48" s="5">
        <v>0.17647499999999999</v>
      </c>
      <c r="AM48" s="5">
        <v>1.7500000000000002E-2</v>
      </c>
      <c r="AN48" s="5">
        <v>9</v>
      </c>
      <c r="AO48" s="5">
        <v>2.9527999999999999E-2</v>
      </c>
      <c r="AP48" s="5">
        <v>1.771703</v>
      </c>
      <c r="AQ48" s="5">
        <v>6.3267230000000003</v>
      </c>
      <c r="AR48" s="5">
        <v>0.236903</v>
      </c>
      <c r="AS48" s="5">
        <v>0.28332499999999999</v>
      </c>
      <c r="AT48" s="5">
        <v>7.4444439999999998</v>
      </c>
      <c r="AU48" s="5">
        <v>3.5039660000000001</v>
      </c>
      <c r="AV48" s="5">
        <v>3.6761000000000002E-2</v>
      </c>
      <c r="AW48" s="5">
        <v>3.6313999999999999E-2</v>
      </c>
      <c r="AX48" s="5">
        <v>75.884960000000007</v>
      </c>
      <c r="AY48" s="5">
        <v>119.806172</v>
      </c>
      <c r="AZ48" s="5">
        <v>136.225111</v>
      </c>
      <c r="BA48" s="5">
        <v>115.295556</v>
      </c>
      <c r="BB48" s="5">
        <v>27.654161999999999</v>
      </c>
      <c r="BC48" s="5">
        <v>20.386758</v>
      </c>
      <c r="BD48" s="5">
        <v>5.7564580000000003</v>
      </c>
      <c r="BE48" s="5">
        <v>1.5</v>
      </c>
      <c r="BF48" s="31"/>
    </row>
    <row r="49" spans="1:58" s="29" customFormat="1" x14ac:dyDescent="0.25">
      <c r="A49" s="29" t="s">
        <v>1771</v>
      </c>
      <c r="B49" s="29">
        <v>3</v>
      </c>
      <c r="C49" s="29" t="s">
        <v>21</v>
      </c>
      <c r="D49" s="29">
        <v>7</v>
      </c>
      <c r="E49" s="29" t="s">
        <v>1</v>
      </c>
      <c r="F49" s="8" t="s">
        <v>767</v>
      </c>
      <c r="G49" s="8" t="s">
        <v>245</v>
      </c>
      <c r="H49" s="8">
        <v>94.107488200000006</v>
      </c>
      <c r="I49" s="8">
        <v>49.573377600000001</v>
      </c>
      <c r="J49" s="5" t="s">
        <v>51</v>
      </c>
      <c r="K49" s="29">
        <v>2048</v>
      </c>
      <c r="L49" s="29">
        <v>740</v>
      </c>
      <c r="M49" s="11">
        <v>36.1328125</v>
      </c>
      <c r="N49" s="29">
        <v>9.3626666666666233E-2</v>
      </c>
      <c r="O49" s="29">
        <v>0.35345267475178344</v>
      </c>
      <c r="P49" s="29">
        <v>5.3620079843826112</v>
      </c>
      <c r="Q49" s="29">
        <f t="shared" si="2"/>
        <v>17.228907136660165</v>
      </c>
      <c r="R49" s="29">
        <v>1.3726744908328501</v>
      </c>
      <c r="S49" s="29">
        <f t="shared" si="3"/>
        <v>0.40440905232298729</v>
      </c>
      <c r="T49" s="29">
        <v>0.68929634901037051</v>
      </c>
      <c r="U49" s="29">
        <v>9.3389199999999999</v>
      </c>
      <c r="V49" s="5">
        <v>87</v>
      </c>
      <c r="W49" s="5">
        <v>1.3333333333333299</v>
      </c>
      <c r="X49" s="5">
        <v>6.3333333333333304</v>
      </c>
      <c r="Y49" s="5">
        <v>7.6666666666666696</v>
      </c>
      <c r="Z49" s="29">
        <v>169</v>
      </c>
      <c r="AA49" s="2" t="s">
        <v>2283</v>
      </c>
      <c r="AB49" s="34"/>
      <c r="AC49" s="5">
        <v>2800</v>
      </c>
      <c r="AD49" s="5">
        <v>504.23655000000002</v>
      </c>
      <c r="AE49" s="5">
        <v>5.5529489999999999</v>
      </c>
      <c r="AF49" s="5">
        <v>25.17</v>
      </c>
      <c r="AG49" s="5">
        <v>34.495522999999999</v>
      </c>
      <c r="AH49" s="5">
        <v>3.4495520000000002</v>
      </c>
      <c r="AI49" s="5">
        <v>0.179952</v>
      </c>
      <c r="AJ49" s="5">
        <v>0.24068800000000001</v>
      </c>
      <c r="AK49" s="5">
        <v>1.337515</v>
      </c>
      <c r="AL49" s="5">
        <v>8.0924999999999997E-2</v>
      </c>
      <c r="AM49" s="5">
        <v>2.5000000000000001E-3</v>
      </c>
      <c r="AN49" s="5">
        <v>54</v>
      </c>
      <c r="AO49" s="5">
        <v>0.10709299999999999</v>
      </c>
      <c r="AP49" s="5">
        <v>6.4255560000000003</v>
      </c>
      <c r="AQ49" s="5">
        <v>15.5</v>
      </c>
      <c r="AR49" s="5">
        <v>0.13806599999999999</v>
      </c>
      <c r="AS49" s="5">
        <v>0.23804</v>
      </c>
      <c r="AT49" s="5">
        <v>8.0370369999999998</v>
      </c>
      <c r="AU49" s="5">
        <v>4.5181519999999997</v>
      </c>
      <c r="AV49" s="5">
        <v>1.9619999999999999E-2</v>
      </c>
      <c r="AW49" s="5">
        <v>2.777E-2</v>
      </c>
      <c r="AX49" s="5">
        <v>159.33829299999999</v>
      </c>
      <c r="AY49" s="5">
        <v>125.245419</v>
      </c>
      <c r="AZ49" s="5">
        <v>303.26152000000002</v>
      </c>
      <c r="BA49" s="5">
        <v>160.41824099999999</v>
      </c>
      <c r="BB49" s="5">
        <v>8.7526609999999998</v>
      </c>
      <c r="BC49" s="5">
        <v>9.0673139999999997</v>
      </c>
      <c r="BD49" s="5">
        <v>7.3268760000000004</v>
      </c>
      <c r="BE49" s="5">
        <v>3.1972209999999999</v>
      </c>
      <c r="BF49" s="31"/>
    </row>
    <row r="50" spans="1:58" s="29" customFormat="1" x14ac:dyDescent="0.25">
      <c r="A50" s="29" t="s">
        <v>1771</v>
      </c>
      <c r="B50" s="29">
        <v>3</v>
      </c>
      <c r="C50" s="29" t="s">
        <v>31</v>
      </c>
      <c r="D50" s="29">
        <v>7</v>
      </c>
      <c r="E50" s="29" t="s">
        <v>7</v>
      </c>
      <c r="F50" s="8" t="s">
        <v>767</v>
      </c>
      <c r="G50" s="8" t="s">
        <v>245</v>
      </c>
      <c r="H50" s="8">
        <v>94.107488200000006</v>
      </c>
      <c r="I50" s="8">
        <v>49.573377600000001</v>
      </c>
      <c r="J50" s="5" t="s">
        <v>51</v>
      </c>
      <c r="K50" s="29">
        <v>2697</v>
      </c>
      <c r="L50" s="29">
        <v>827</v>
      </c>
      <c r="M50" s="11">
        <v>30.663700407860585</v>
      </c>
      <c r="N50" s="29">
        <v>9.3966021126756796E-2</v>
      </c>
      <c r="O50" s="29">
        <v>0.37177985047965373</v>
      </c>
      <c r="P50" s="29">
        <v>7.0611989911522963</v>
      </c>
      <c r="Q50" s="29">
        <f t="shared" si="2"/>
        <v>15.529716129890481</v>
      </c>
      <c r="R50" s="29">
        <v>1.3467656779932897</v>
      </c>
      <c r="S50" s="29">
        <f t="shared" si="3"/>
        <v>0.37850023948342693</v>
      </c>
      <c r="T50" s="29">
        <v>0.63279158182829143</v>
      </c>
      <c r="U50" s="29">
        <v>9.3389199999999999</v>
      </c>
      <c r="V50" s="5">
        <v>87</v>
      </c>
      <c r="W50" s="5">
        <v>1.3333333333333299</v>
      </c>
      <c r="X50" s="5">
        <v>6.3333333333333304</v>
      </c>
      <c r="Y50" s="5">
        <v>7.6666666666666696</v>
      </c>
      <c r="Z50" s="29">
        <v>169</v>
      </c>
      <c r="AA50" s="2" t="s">
        <v>2283</v>
      </c>
      <c r="AB50" s="34"/>
      <c r="AC50" s="5">
        <v>3769</v>
      </c>
      <c r="AD50" s="5">
        <v>504.23655000000002</v>
      </c>
      <c r="AE50" s="5">
        <v>7.474666</v>
      </c>
      <c r="AF50" s="5">
        <v>35.96</v>
      </c>
      <c r="AG50" s="5">
        <v>50.261301000000003</v>
      </c>
      <c r="AH50" s="5">
        <v>5.0261300000000002</v>
      </c>
      <c r="AI50" s="5">
        <v>0.13378000000000001</v>
      </c>
      <c r="AJ50" s="5">
        <v>0.18076800000000001</v>
      </c>
      <c r="AK50" s="5">
        <v>1.3512329999999999</v>
      </c>
      <c r="AL50" s="5">
        <v>5.9475E-2</v>
      </c>
      <c r="AM50" s="5">
        <v>1.2500000000000001E-2</v>
      </c>
      <c r="AN50" s="5">
        <v>50</v>
      </c>
      <c r="AO50" s="5">
        <v>9.9159999999999998E-2</v>
      </c>
      <c r="AP50" s="5">
        <v>5.9495889999999996</v>
      </c>
      <c r="AQ50" s="5">
        <v>15.017246</v>
      </c>
      <c r="AR50" s="5">
        <v>0.214002</v>
      </c>
      <c r="AS50" s="5">
        <v>0.218838</v>
      </c>
      <c r="AT50" s="5">
        <v>11.32</v>
      </c>
      <c r="AU50" s="5">
        <v>6.0184749999999996</v>
      </c>
      <c r="AV50" s="5">
        <v>2.0736999999999998E-2</v>
      </c>
      <c r="AW50" s="5">
        <v>1.9893999999999998E-2</v>
      </c>
      <c r="AX50" s="5">
        <v>104.63260200000001</v>
      </c>
      <c r="AY50" s="5">
        <v>90.129052000000001</v>
      </c>
      <c r="AZ50" s="5">
        <v>223.528291</v>
      </c>
      <c r="BA50" s="5">
        <v>102.019324</v>
      </c>
      <c r="BB50" s="5">
        <v>9.3187750000000005</v>
      </c>
      <c r="BC50" s="5">
        <v>10.842235000000001</v>
      </c>
      <c r="BD50" s="5">
        <v>7.094951</v>
      </c>
      <c r="BE50" s="5">
        <v>3.2697639999999999</v>
      </c>
      <c r="BF50" s="31"/>
    </row>
    <row r="51" spans="1:58" s="29" customFormat="1" x14ac:dyDescent="0.25">
      <c r="A51" s="29" t="s">
        <v>1771</v>
      </c>
      <c r="B51" s="29">
        <v>3</v>
      </c>
      <c r="C51" s="29" t="s">
        <v>0</v>
      </c>
      <c r="D51" s="29">
        <v>10</v>
      </c>
      <c r="E51" s="29" t="s">
        <v>1</v>
      </c>
      <c r="F51" s="8" t="s">
        <v>767</v>
      </c>
      <c r="G51" s="8" t="s">
        <v>245</v>
      </c>
      <c r="H51" s="8">
        <v>94.107488200000006</v>
      </c>
      <c r="I51" s="8">
        <v>49.573377600000001</v>
      </c>
      <c r="J51" s="5" t="s">
        <v>51</v>
      </c>
      <c r="K51" s="29">
        <v>2154</v>
      </c>
      <c r="L51" s="29">
        <v>740</v>
      </c>
      <c r="M51" s="11">
        <v>34.354688950789232</v>
      </c>
      <c r="N51" s="29">
        <v>7.3153571428570402E-2</v>
      </c>
      <c r="O51" s="29">
        <v>0.36654351455740508</v>
      </c>
      <c r="P51" s="29">
        <v>5.6395337882617893</v>
      </c>
      <c r="Q51" s="29">
        <f t="shared" si="2"/>
        <v>16.951381332780986</v>
      </c>
      <c r="R51" s="29">
        <v>1.4129139338841084</v>
      </c>
      <c r="S51" s="29">
        <f t="shared" si="3"/>
        <v>0.44464849537424556</v>
      </c>
      <c r="T51" s="29">
        <v>1.3220879308386619</v>
      </c>
      <c r="U51" s="29">
        <v>9.3389199999999999</v>
      </c>
      <c r="V51" s="5">
        <v>87</v>
      </c>
      <c r="W51" s="5">
        <v>1.3333333333333299</v>
      </c>
      <c r="X51" s="5">
        <v>6.3333333333333304</v>
      </c>
      <c r="Y51" s="5">
        <v>7.6666666666666696</v>
      </c>
      <c r="Z51" s="29">
        <v>169</v>
      </c>
      <c r="AA51" s="2" t="s">
        <v>2283</v>
      </c>
      <c r="AB51" s="34"/>
      <c r="AC51" s="5">
        <v>3028</v>
      </c>
      <c r="AD51" s="5">
        <v>504.23655000000002</v>
      </c>
      <c r="AE51" s="5">
        <v>6.0051180000000004</v>
      </c>
      <c r="AF51" s="5">
        <v>27.66</v>
      </c>
      <c r="AG51" s="5">
        <v>45.742151</v>
      </c>
      <c r="AH51" s="5">
        <v>4.5742149999999997</v>
      </c>
      <c r="AI51" s="5">
        <v>0.16647600000000001</v>
      </c>
      <c r="AJ51" s="5">
        <v>0.24013699999999999</v>
      </c>
      <c r="AK51" s="5">
        <v>1.4424710000000001</v>
      </c>
      <c r="AL51" s="5">
        <v>7.0699999999999999E-2</v>
      </c>
      <c r="AM51" s="5">
        <v>2.5000000000000001E-3</v>
      </c>
      <c r="AN51" s="5">
        <v>85</v>
      </c>
      <c r="AO51" s="5">
        <v>0.168572</v>
      </c>
      <c r="AP51" s="5">
        <v>10.114300999999999</v>
      </c>
      <c r="AQ51" s="5">
        <v>21.103038000000002</v>
      </c>
      <c r="AR51" s="5">
        <v>0.12335500000000001</v>
      </c>
      <c r="AS51" s="5">
        <v>0.33877600000000002</v>
      </c>
      <c r="AT51" s="5">
        <v>7.5176470000000002</v>
      </c>
      <c r="AU51" s="5">
        <v>7.5381749999999998</v>
      </c>
      <c r="AV51" s="5">
        <v>1.8925999999999998E-2</v>
      </c>
      <c r="AW51" s="5">
        <v>2.6023999999999999E-2</v>
      </c>
      <c r="AX51" s="5">
        <v>259.461409</v>
      </c>
      <c r="AY51" s="5">
        <v>144.227216</v>
      </c>
      <c r="AZ51" s="5">
        <v>454.28161799999998</v>
      </c>
      <c r="BA51" s="5">
        <v>165.42154199999999</v>
      </c>
      <c r="BB51" s="5">
        <v>5.7432270000000001</v>
      </c>
      <c r="BC51" s="5">
        <v>6.1730609999999997</v>
      </c>
      <c r="BD51" s="5">
        <v>7.5895580000000002</v>
      </c>
      <c r="BE51" s="5">
        <v>2.9481109999999999</v>
      </c>
      <c r="BF51" s="31"/>
    </row>
    <row r="52" spans="1:58" s="29" customFormat="1" x14ac:dyDescent="0.25">
      <c r="A52" s="29" t="s">
        <v>1834</v>
      </c>
      <c r="B52" s="29">
        <v>3</v>
      </c>
      <c r="C52" s="29" t="s">
        <v>5</v>
      </c>
      <c r="D52" s="29">
        <v>14</v>
      </c>
      <c r="E52" s="29" t="s">
        <v>1</v>
      </c>
      <c r="F52" s="8" t="s">
        <v>767</v>
      </c>
      <c r="G52" s="8" t="s">
        <v>245</v>
      </c>
      <c r="H52" s="8">
        <v>94.107488200000006</v>
      </c>
      <c r="I52" s="8">
        <v>49.573377600000001</v>
      </c>
      <c r="J52" s="5" t="s">
        <v>51</v>
      </c>
      <c r="K52" s="29">
        <v>2821</v>
      </c>
      <c r="L52" s="29">
        <v>824</v>
      </c>
      <c r="M52" s="11">
        <v>29.209500177242116</v>
      </c>
      <c r="N52" s="29">
        <v>8.6163636363635304E-2</v>
      </c>
      <c r="O52" s="29">
        <v>0.43219001383436928</v>
      </c>
      <c r="P52" s="29">
        <v>8.5259302729143762</v>
      </c>
      <c r="Q52" s="29">
        <f t="shared" si="2"/>
        <v>14.0649848481284</v>
      </c>
      <c r="R52" s="29">
        <v>1.3209280177416463</v>
      </c>
      <c r="S52" s="29">
        <f t="shared" si="3"/>
        <v>0.35266257923178346</v>
      </c>
      <c r="U52" s="29">
        <v>9.3389199999999999</v>
      </c>
      <c r="V52" s="5">
        <v>87</v>
      </c>
      <c r="W52" s="5">
        <v>1.3333333333333299</v>
      </c>
      <c r="X52" s="5">
        <v>6.3333333333333304</v>
      </c>
      <c r="Y52" s="5">
        <v>7.6666666666666696</v>
      </c>
      <c r="Z52" s="29">
        <v>169</v>
      </c>
      <c r="AA52" s="2" t="s">
        <v>2283</v>
      </c>
      <c r="AB52" s="34"/>
      <c r="AC52" s="5">
        <v>3209</v>
      </c>
      <c r="AD52" s="5">
        <v>375.43889999999999</v>
      </c>
      <c r="AE52" s="5">
        <v>8.5473300000000005</v>
      </c>
      <c r="AF52" s="5">
        <v>31.13</v>
      </c>
      <c r="AG52" s="5">
        <v>44.273615999999997</v>
      </c>
      <c r="AH52" s="5">
        <v>4.4273619999999996</v>
      </c>
      <c r="AI52" s="5">
        <v>0.11695899999999999</v>
      </c>
      <c r="AJ52" s="5">
        <v>0.15445900000000001</v>
      </c>
      <c r="AK52" s="5">
        <v>1.320632</v>
      </c>
      <c r="AL52" s="5">
        <v>5.6675000000000003E-2</v>
      </c>
      <c r="AM52" s="5">
        <v>1.2500000000000001E-2</v>
      </c>
      <c r="AN52" s="5">
        <v>46</v>
      </c>
      <c r="AO52" s="5">
        <v>0.12252300000000001</v>
      </c>
      <c r="AP52" s="5">
        <v>7.3513960000000003</v>
      </c>
      <c r="AQ52" s="5">
        <v>13.991898000000001</v>
      </c>
      <c r="AR52" s="5">
        <v>0.14607600000000001</v>
      </c>
      <c r="AS52" s="5">
        <v>0.16916700000000001</v>
      </c>
      <c r="AT52" s="5">
        <v>9.7608700000000006</v>
      </c>
      <c r="AU52" s="5">
        <v>6.1578670000000004</v>
      </c>
      <c r="AV52" s="5">
        <v>1.6674000000000001E-2</v>
      </c>
      <c r="AW52" s="5">
        <v>1.6997999999999999E-2</v>
      </c>
      <c r="AX52" s="5">
        <v>154.726294</v>
      </c>
      <c r="AY52" s="5">
        <v>128.98082700000001</v>
      </c>
      <c r="AZ52" s="5">
        <v>269.21022099999999</v>
      </c>
      <c r="BA52" s="5">
        <v>125.974985</v>
      </c>
      <c r="BB52" s="5">
        <v>7.6387150000000004</v>
      </c>
      <c r="BC52" s="5">
        <v>7.5452349999999999</v>
      </c>
      <c r="BD52" s="5">
        <v>6.7983130000000003</v>
      </c>
      <c r="BE52" s="5">
        <v>3.1558169999999999</v>
      </c>
      <c r="BF52" s="31"/>
    </row>
    <row r="53" spans="1:58" s="29" customFormat="1" x14ac:dyDescent="0.25">
      <c r="A53" s="29" t="s">
        <v>1835</v>
      </c>
      <c r="B53" s="29">
        <v>3</v>
      </c>
      <c r="C53" s="29" t="s">
        <v>21</v>
      </c>
      <c r="D53" s="29">
        <v>7</v>
      </c>
      <c r="E53" s="29" t="s">
        <v>1</v>
      </c>
      <c r="F53" s="8" t="s">
        <v>767</v>
      </c>
      <c r="G53" s="8" t="s">
        <v>245</v>
      </c>
      <c r="H53" s="8">
        <v>94.107488200000006</v>
      </c>
      <c r="I53" s="8">
        <v>49.573377600000001</v>
      </c>
      <c r="J53" s="5" t="s">
        <v>51</v>
      </c>
      <c r="K53" s="29">
        <v>5901</v>
      </c>
      <c r="L53" s="29">
        <v>55</v>
      </c>
      <c r="M53" s="11">
        <v>0.93204541603118107</v>
      </c>
      <c r="N53" s="29">
        <v>2.841730769231696E-2</v>
      </c>
      <c r="O53" s="29">
        <v>5.2403930188908453E-2</v>
      </c>
      <c r="P53" s="29">
        <v>23.787353234211444</v>
      </c>
      <c r="Q53" s="29">
        <f t="shared" si="2"/>
        <v>1.1964381131686679</v>
      </c>
      <c r="R53" s="29">
        <v>0.64634527924948759</v>
      </c>
      <c r="S53" s="29">
        <f t="shared" si="3"/>
        <v>0.3219201592603752</v>
      </c>
      <c r="U53" s="29">
        <v>9.3389199999999999</v>
      </c>
      <c r="V53" s="5">
        <v>87</v>
      </c>
      <c r="W53" s="5">
        <v>1.3333333333333299</v>
      </c>
      <c r="X53" s="5">
        <v>6.3333333333333304</v>
      </c>
      <c r="Y53" s="5">
        <v>7.6666666666666696</v>
      </c>
      <c r="Z53" s="29">
        <v>169</v>
      </c>
      <c r="AA53" s="2" t="s">
        <v>2283</v>
      </c>
      <c r="AB53" s="34"/>
      <c r="AC53" s="5">
        <v>7217</v>
      </c>
      <c r="AD53" s="5">
        <v>302.61002500000001</v>
      </c>
      <c r="AE53" s="5">
        <v>23.849177000000001</v>
      </c>
      <c r="AF53" s="5">
        <v>72.16</v>
      </c>
      <c r="AG53" s="5">
        <v>181.755425</v>
      </c>
      <c r="AH53" s="5">
        <v>18.175542</v>
      </c>
      <c r="AI53" s="5">
        <v>4.1924000000000003E-2</v>
      </c>
      <c r="AJ53" s="5">
        <v>2.7505000000000002E-2</v>
      </c>
      <c r="AK53" s="5">
        <v>0.65606100000000001</v>
      </c>
      <c r="AL53" s="5">
        <v>3.635E-2</v>
      </c>
      <c r="AM53" s="5">
        <v>2.75E-2</v>
      </c>
      <c r="AN53" s="5">
        <v>2</v>
      </c>
      <c r="AO53" s="5">
        <v>6.6090000000000003E-3</v>
      </c>
      <c r="AP53" s="5">
        <v>0.39655000000000001</v>
      </c>
      <c r="AQ53" s="5">
        <v>0.92836399999999997</v>
      </c>
      <c r="AR53" s="5">
        <v>0.55937499999999996</v>
      </c>
      <c r="AS53" s="5">
        <v>1.2905E-2</v>
      </c>
      <c r="AT53" s="5">
        <v>33.5</v>
      </c>
      <c r="AU53" s="5">
        <v>0.70710700000000004</v>
      </c>
      <c r="AV53" s="5">
        <v>1.7212000000000002E-2</v>
      </c>
      <c r="AW53" s="5">
        <v>5.9769999999999997E-3</v>
      </c>
      <c r="AX53" s="5">
        <v>58.130609</v>
      </c>
      <c r="AY53" s="5">
        <v>2.6051660000000001</v>
      </c>
      <c r="AZ53" s="5">
        <v>148.42351600000001</v>
      </c>
      <c r="BA53" s="5">
        <v>0.38943</v>
      </c>
      <c r="BB53" s="5">
        <v>7.2575000000000001E-2</v>
      </c>
      <c r="BC53" s="5">
        <v>0</v>
      </c>
      <c r="BD53" s="5">
        <v>5.6022230000000004</v>
      </c>
      <c r="BE53" s="5">
        <v>0.74535600000000002</v>
      </c>
      <c r="BF53" s="31"/>
    </row>
    <row r="54" spans="1:58" s="29" customFormat="1" x14ac:dyDescent="0.25">
      <c r="A54" s="29" t="s">
        <v>1836</v>
      </c>
      <c r="B54" s="29">
        <v>3</v>
      </c>
      <c r="C54" s="29" t="s">
        <v>10</v>
      </c>
      <c r="D54" s="29">
        <v>13</v>
      </c>
      <c r="E54" s="29" t="s">
        <v>1</v>
      </c>
      <c r="F54" s="8" t="s">
        <v>767</v>
      </c>
      <c r="G54" s="8" t="s">
        <v>245</v>
      </c>
      <c r="H54" s="8">
        <v>94.107488200000006</v>
      </c>
      <c r="I54" s="8">
        <v>49.573377600000001</v>
      </c>
      <c r="J54" s="5" t="s">
        <v>51</v>
      </c>
      <c r="K54" s="29">
        <v>9296</v>
      </c>
      <c r="L54" s="29">
        <v>59</v>
      </c>
      <c r="M54" s="11">
        <v>0.63468158347676418</v>
      </c>
      <c r="N54" s="29">
        <v>4.0672727272725501E-2</v>
      </c>
      <c r="O54" s="29">
        <v>3.6515136614153926E-2</v>
      </c>
      <c r="P54" s="29">
        <v>30.85860999683408</v>
      </c>
      <c r="Q54" s="29">
        <f t="shared" si="2"/>
        <v>8.2676948757913031</v>
      </c>
      <c r="R54" s="29">
        <v>0.57536750465017639</v>
      </c>
      <c r="S54" s="29">
        <f t="shared" si="3"/>
        <v>0.39289793385968641</v>
      </c>
      <c r="U54" s="29">
        <v>9.3389199999999999</v>
      </c>
      <c r="V54" s="5">
        <v>87</v>
      </c>
      <c r="W54" s="5">
        <v>1.3333333333333299</v>
      </c>
      <c r="X54" s="5">
        <v>6.3333333333333304</v>
      </c>
      <c r="Y54" s="5">
        <v>7.6666666666666696</v>
      </c>
      <c r="Z54" s="29">
        <v>169</v>
      </c>
      <c r="AA54" s="2" t="s">
        <v>2283</v>
      </c>
      <c r="AB54" s="34"/>
      <c r="AC54" s="5">
        <v>11752</v>
      </c>
      <c r="AD54" s="5">
        <v>384.03422499999999</v>
      </c>
      <c r="AE54" s="5">
        <v>30.601438999999999</v>
      </c>
      <c r="AF54" s="5">
        <v>117.51</v>
      </c>
      <c r="AG54" s="5">
        <v>369.871396</v>
      </c>
      <c r="AH54" s="5">
        <v>36.987139999999997</v>
      </c>
      <c r="AI54" s="5">
        <v>3.2670999999999999E-2</v>
      </c>
      <c r="AJ54" s="5">
        <v>2.103E-2</v>
      </c>
      <c r="AK54" s="5">
        <v>0.64369600000000005</v>
      </c>
      <c r="AL54" s="5">
        <v>2.8025000000000001E-2</v>
      </c>
      <c r="AM54" s="5">
        <v>2.2499999999999999E-2</v>
      </c>
      <c r="AN54" s="5">
        <v>2</v>
      </c>
      <c r="AO54" s="5">
        <v>5.208E-3</v>
      </c>
      <c r="AP54" s="5">
        <v>0.31247200000000003</v>
      </c>
      <c r="AQ54" s="5">
        <v>0.816882</v>
      </c>
      <c r="AR54" s="5">
        <v>0.74946299999999999</v>
      </c>
      <c r="AS54" s="5">
        <v>8.9289999999999994E-2</v>
      </c>
      <c r="AT54" s="5">
        <v>48</v>
      </c>
      <c r="AU54" s="5">
        <v>4.2426409999999999</v>
      </c>
      <c r="AV54" s="5">
        <v>1.5945999999999998E-2</v>
      </c>
      <c r="AW54" s="5">
        <v>5.3210000000000002E-3</v>
      </c>
      <c r="AX54" s="5">
        <v>62.820228999999998</v>
      </c>
      <c r="AY54" s="5">
        <v>1.8234030000000001</v>
      </c>
      <c r="AZ54" s="5">
        <v>776.23525900000004</v>
      </c>
      <c r="BA54" s="5">
        <v>852.87696600000004</v>
      </c>
      <c r="BB54" s="5">
        <v>29.632400000000001</v>
      </c>
      <c r="BC54" s="5">
        <v>0</v>
      </c>
      <c r="BD54" s="5">
        <v>5.4876360000000002</v>
      </c>
      <c r="BE54" s="5">
        <v>0.69985399999999998</v>
      </c>
      <c r="BF54" s="31"/>
    </row>
    <row r="55" spans="1:58" s="29" customFormat="1" x14ac:dyDescent="0.25">
      <c r="A55" s="29" t="s">
        <v>1837</v>
      </c>
      <c r="B55" s="29">
        <v>3</v>
      </c>
      <c r="C55" s="29" t="s">
        <v>2</v>
      </c>
      <c r="D55" s="29">
        <v>3</v>
      </c>
      <c r="E55" s="29" t="s">
        <v>1</v>
      </c>
      <c r="F55" s="8" t="s">
        <v>767</v>
      </c>
      <c r="G55" s="8" t="s">
        <v>245</v>
      </c>
      <c r="H55" s="8">
        <v>94.107488200000006</v>
      </c>
      <c r="I55" s="8">
        <v>49.573377600000001</v>
      </c>
      <c r="J55" s="5" t="s">
        <v>51</v>
      </c>
      <c r="K55" s="29">
        <v>4140</v>
      </c>
      <c r="L55" s="29">
        <v>992</v>
      </c>
      <c r="M55" s="11">
        <v>23.961352657004831</v>
      </c>
      <c r="N55" s="29">
        <v>8.8671808510638023E-2</v>
      </c>
      <c r="O55" s="29">
        <v>0.59520287015485929</v>
      </c>
      <c r="P55" s="29">
        <v>17.476169379015019</v>
      </c>
      <c r="Q55" s="29">
        <f t="shared" si="2"/>
        <v>5.1147457420277576</v>
      </c>
      <c r="R55" s="29">
        <v>2.0076365484064445</v>
      </c>
      <c r="S55" s="29">
        <f t="shared" si="3"/>
        <v>1.0393711098965817</v>
      </c>
      <c r="U55" s="29">
        <v>9.3389199999999999</v>
      </c>
      <c r="V55" s="5">
        <v>87</v>
      </c>
      <c r="W55" s="5">
        <v>1.3333333333333299</v>
      </c>
      <c r="X55" s="5">
        <v>6.3333333333333304</v>
      </c>
      <c r="Y55" s="5">
        <v>7.6666666666666696</v>
      </c>
      <c r="Z55" s="29">
        <v>169</v>
      </c>
      <c r="AA55" s="2" t="s">
        <v>2283</v>
      </c>
      <c r="AB55" s="34"/>
      <c r="AC55" s="5">
        <v>5881</v>
      </c>
      <c r="AD55" s="5">
        <v>335.57757500000002</v>
      </c>
      <c r="AE55" s="5">
        <v>17.525009000000001</v>
      </c>
      <c r="AF55" s="5">
        <v>58.11</v>
      </c>
      <c r="AG55" s="5">
        <v>148.56916899999999</v>
      </c>
      <c r="AH55" s="5">
        <v>14.856916999999999</v>
      </c>
      <c r="AI55" s="5">
        <v>5.7006000000000001E-2</v>
      </c>
      <c r="AJ55" s="5">
        <v>0.13661499999999999</v>
      </c>
      <c r="AK55" s="5">
        <v>2.3965160000000001</v>
      </c>
      <c r="AL55" s="5">
        <v>2.7775000000000001E-2</v>
      </c>
      <c r="AM55" s="5">
        <v>1.2500000000000001E-2</v>
      </c>
      <c r="AN55" s="5">
        <v>29</v>
      </c>
      <c r="AO55" s="5">
        <v>8.6417999999999995E-2</v>
      </c>
      <c r="AP55" s="5">
        <v>5.1850899999999998</v>
      </c>
      <c r="AQ55" s="5">
        <v>15.065465</v>
      </c>
      <c r="AR55" s="5">
        <v>0.56043200000000004</v>
      </c>
      <c r="AS55" s="5">
        <v>0.29474</v>
      </c>
      <c r="AT55" s="5">
        <v>30.551724</v>
      </c>
      <c r="AU55" s="5">
        <v>13.1952</v>
      </c>
      <c r="AV55" s="5">
        <v>1.8964000000000002E-2</v>
      </c>
      <c r="AW55" s="5">
        <v>9.8510000000000004E-3</v>
      </c>
      <c r="AX55" s="5">
        <v>55.850912000000001</v>
      </c>
      <c r="AY55" s="5">
        <v>10.263363999999999</v>
      </c>
      <c r="AZ55" s="5">
        <v>247.47070099999999</v>
      </c>
      <c r="BA55" s="5">
        <v>207.26790500000001</v>
      </c>
      <c r="BB55" s="5">
        <v>10.960497</v>
      </c>
      <c r="BC55" s="5">
        <v>10.295667999999999</v>
      </c>
      <c r="BD55" s="5">
        <v>7.1984430000000001</v>
      </c>
      <c r="BE55" s="5">
        <v>1.0671870000000001</v>
      </c>
      <c r="BF55" s="31"/>
    </row>
    <row r="56" spans="1:58" s="29" customFormat="1" x14ac:dyDescent="0.25">
      <c r="A56" s="29" t="s">
        <v>1837</v>
      </c>
      <c r="B56" s="29">
        <v>3</v>
      </c>
      <c r="C56" s="29" t="s">
        <v>32</v>
      </c>
      <c r="D56" s="29">
        <v>3</v>
      </c>
      <c r="E56" s="29" t="s">
        <v>7</v>
      </c>
      <c r="F56" s="8" t="s">
        <v>767</v>
      </c>
      <c r="G56" s="8" t="s">
        <v>245</v>
      </c>
      <c r="H56" s="8">
        <v>94.107488200000006</v>
      </c>
      <c r="I56" s="8">
        <v>49.573377600000001</v>
      </c>
      <c r="J56" s="5" t="s">
        <v>50</v>
      </c>
      <c r="K56" s="29">
        <v>9387</v>
      </c>
      <c r="L56" s="29">
        <v>188</v>
      </c>
      <c r="M56" s="11">
        <v>2.0027697880046871</v>
      </c>
      <c r="N56" s="29">
        <v>5.6436458333331961E-2</v>
      </c>
      <c r="O56" s="29">
        <v>0.10131112683486967</v>
      </c>
      <c r="P56" s="29">
        <v>39.625314483288399</v>
      </c>
      <c r="Q56" s="29">
        <f t="shared" si="2"/>
        <v>17.034399362245622</v>
      </c>
      <c r="R56" s="29">
        <v>1.3692598312789905</v>
      </c>
      <c r="S56" s="29">
        <f t="shared" si="3"/>
        <v>0.40099439276912774</v>
      </c>
      <c r="U56" s="29">
        <v>9.3389199999999999</v>
      </c>
      <c r="V56" s="5">
        <v>87</v>
      </c>
      <c r="W56" s="5">
        <v>1.3333333333333299</v>
      </c>
      <c r="X56" s="5">
        <v>6.3333333333333304</v>
      </c>
      <c r="Y56" s="5">
        <v>7.6666666666666696</v>
      </c>
      <c r="Z56" s="29">
        <v>169</v>
      </c>
      <c r="AA56" s="2" t="s">
        <v>2283</v>
      </c>
      <c r="AB56" s="34"/>
      <c r="AC56" s="5">
        <v>13297</v>
      </c>
      <c r="AD56" s="5">
        <v>335.57757500000002</v>
      </c>
      <c r="AE56" s="5">
        <v>39.624220999999999</v>
      </c>
      <c r="AF56" s="5">
        <v>132.86000000000001</v>
      </c>
      <c r="AG56" s="5">
        <v>481.311396</v>
      </c>
      <c r="AH56" s="5">
        <v>48.131140000000002</v>
      </c>
      <c r="AI56" s="5">
        <v>2.5233999999999999E-2</v>
      </c>
      <c r="AJ56" s="5">
        <v>3.3930000000000002E-2</v>
      </c>
      <c r="AK56" s="5">
        <v>1.344622</v>
      </c>
      <c r="AL56" s="5">
        <v>1.7825000000000001E-2</v>
      </c>
      <c r="AM56" s="5">
        <v>1.2500000000000001E-2</v>
      </c>
      <c r="AN56" s="5">
        <v>3</v>
      </c>
      <c r="AO56" s="5">
        <v>8.94E-3</v>
      </c>
      <c r="AP56" s="5">
        <v>0.536389</v>
      </c>
      <c r="AQ56" s="5">
        <v>0.94006199999999995</v>
      </c>
      <c r="AR56" s="5">
        <v>0.43085800000000002</v>
      </c>
      <c r="AS56" s="5">
        <v>0.13394800000000001</v>
      </c>
      <c r="AT56" s="5">
        <v>41.666666999999997</v>
      </c>
      <c r="AU56" s="5">
        <v>6.1101010000000002</v>
      </c>
      <c r="AV56" s="5">
        <v>1.0595E-2</v>
      </c>
      <c r="AW56" s="5">
        <v>4.9379999999999997E-3</v>
      </c>
      <c r="AX56" s="5">
        <v>98.243348999999995</v>
      </c>
      <c r="AY56" s="5">
        <v>18.797478999999999</v>
      </c>
      <c r="AZ56" s="5">
        <v>238.249099</v>
      </c>
      <c r="BA56" s="5">
        <v>30.943418000000001</v>
      </c>
      <c r="BB56" s="5">
        <v>114.522088</v>
      </c>
      <c r="BC56" s="5">
        <v>31.607655000000001</v>
      </c>
      <c r="BD56" s="5">
        <v>6.6477539999999999</v>
      </c>
      <c r="BE56" s="5">
        <v>0.5</v>
      </c>
      <c r="BF56" s="31"/>
    </row>
    <row r="57" spans="1:58" s="29" customFormat="1" x14ac:dyDescent="0.25">
      <c r="A57" s="29" t="s">
        <v>1838</v>
      </c>
      <c r="B57" s="29">
        <v>3</v>
      </c>
      <c r="C57" s="29" t="s">
        <v>0</v>
      </c>
      <c r="D57" s="29">
        <v>10</v>
      </c>
      <c r="E57" s="29" t="s">
        <v>1</v>
      </c>
      <c r="F57" s="8" t="s">
        <v>767</v>
      </c>
      <c r="G57" s="8" t="s">
        <v>245</v>
      </c>
      <c r="H57" s="8">
        <v>94.107488200000006</v>
      </c>
      <c r="I57" s="8">
        <v>49.573377600000001</v>
      </c>
      <c r="J57" s="5" t="s">
        <v>51</v>
      </c>
      <c r="K57" s="29">
        <v>7059</v>
      </c>
      <c r="L57" s="29">
        <v>352</v>
      </c>
      <c r="M57" s="11">
        <v>4.9865420031165888</v>
      </c>
      <c r="N57" s="29">
        <v>4.2754999999999072E-2</v>
      </c>
      <c r="O57" s="29">
        <v>0.283445946342538</v>
      </c>
      <c r="P57" s="29">
        <v>36.378998822399559</v>
      </c>
      <c r="Q57" s="29">
        <f t="shared" si="2"/>
        <v>13.788083701356783</v>
      </c>
      <c r="R57" s="29">
        <v>1.7017271229804001</v>
      </c>
      <c r="S57" s="29">
        <f t="shared" si="3"/>
        <v>0.73346168447053728</v>
      </c>
      <c r="U57" s="29">
        <v>9.3389199999999999</v>
      </c>
      <c r="V57" s="5">
        <v>87</v>
      </c>
      <c r="W57" s="5">
        <v>1.3333333333333299</v>
      </c>
      <c r="X57" s="5">
        <v>6.3333333333333304</v>
      </c>
      <c r="Y57" s="5">
        <v>7.6666666666666696</v>
      </c>
      <c r="Z57" s="29">
        <v>169</v>
      </c>
      <c r="AA57" s="2" t="s">
        <v>2283</v>
      </c>
      <c r="AB57" s="34"/>
      <c r="AC57" s="5">
        <v>11649</v>
      </c>
      <c r="AD57" s="5">
        <v>304.39490000000001</v>
      </c>
      <c r="AE57" s="5">
        <v>38.269367000000003</v>
      </c>
      <c r="AF57" s="5">
        <v>116.23</v>
      </c>
      <c r="AG57" s="5">
        <v>409.49204800000001</v>
      </c>
      <c r="AH57" s="5">
        <v>40.949204999999999</v>
      </c>
      <c r="AI57" s="5">
        <v>2.6117999999999999E-2</v>
      </c>
      <c r="AJ57" s="5">
        <v>5.2463999999999997E-2</v>
      </c>
      <c r="AK57" s="5">
        <v>2.0087449999999998</v>
      </c>
      <c r="AL57" s="5">
        <v>1.6674999999999999E-2</v>
      </c>
      <c r="AM57" s="5">
        <v>1.2500000000000001E-2</v>
      </c>
      <c r="AN57" s="5">
        <v>12</v>
      </c>
      <c r="AO57" s="5">
        <v>3.9421999999999999E-2</v>
      </c>
      <c r="AP57" s="5">
        <v>2.365348</v>
      </c>
      <c r="AQ57" s="5">
        <v>5.0819809999999999</v>
      </c>
      <c r="AR57" s="5">
        <v>0.55759199999999998</v>
      </c>
      <c r="AS57" s="5">
        <v>0.31658900000000001</v>
      </c>
      <c r="AT57" s="5">
        <v>49.333333000000003</v>
      </c>
      <c r="AU57" s="5">
        <v>21.171735999999999</v>
      </c>
      <c r="AV57" s="5">
        <v>1.1535999999999999E-2</v>
      </c>
      <c r="AW57" s="5">
        <v>5.1489999999999999E-3</v>
      </c>
      <c r="AX57" s="5">
        <v>93.894113000000004</v>
      </c>
      <c r="AY57" s="5">
        <v>17.244233000000001</v>
      </c>
      <c r="AZ57" s="5">
        <v>428.67393900000002</v>
      </c>
      <c r="BA57" s="5">
        <v>231.34303800000001</v>
      </c>
      <c r="BB57" s="5">
        <v>26.494591</v>
      </c>
      <c r="BC57" s="5">
        <v>25.947845000000001</v>
      </c>
      <c r="BD57" s="5">
        <v>7.0676050000000004</v>
      </c>
      <c r="BE57" s="5">
        <v>1.4142140000000001</v>
      </c>
      <c r="BF57" s="31"/>
    </row>
    <row r="58" spans="1:58" s="29" customFormat="1" x14ac:dyDescent="0.25">
      <c r="A58" s="29" t="s">
        <v>1839</v>
      </c>
      <c r="B58" s="29">
        <v>3</v>
      </c>
      <c r="C58" s="29" t="s">
        <v>21</v>
      </c>
      <c r="D58" s="29">
        <v>7</v>
      </c>
      <c r="E58" s="29" t="s">
        <v>1</v>
      </c>
      <c r="F58" s="8" t="s">
        <v>767</v>
      </c>
      <c r="G58" s="8" t="s">
        <v>245</v>
      </c>
      <c r="H58" s="8">
        <v>94.107488200000006</v>
      </c>
      <c r="I58" s="8">
        <v>49.573377600000001</v>
      </c>
      <c r="J58" s="5" t="s">
        <v>51</v>
      </c>
      <c r="K58" s="29">
        <v>8997</v>
      </c>
      <c r="L58" s="29">
        <v>587</v>
      </c>
      <c r="M58" s="11">
        <v>6.5243970212292988</v>
      </c>
      <c r="N58" s="29">
        <v>6.9473333333333817E-2</v>
      </c>
      <c r="O58" s="29">
        <v>0.2565994384814137</v>
      </c>
      <c r="P58" s="29">
        <v>30.781668640230386</v>
      </c>
      <c r="Q58" s="29">
        <f t="shared" si="2"/>
        <v>8.1907535191876093</v>
      </c>
      <c r="R58" s="29">
        <v>1.7037597732970846</v>
      </c>
      <c r="S58" s="29">
        <f t="shared" si="3"/>
        <v>0.73549433478722182</v>
      </c>
      <c r="U58" s="29">
        <v>9.3389199999999999</v>
      </c>
      <c r="V58" s="5">
        <v>87</v>
      </c>
      <c r="W58" s="5">
        <v>1.3333333333333299</v>
      </c>
      <c r="X58" s="5">
        <v>6.3333333333333304</v>
      </c>
      <c r="Y58" s="5">
        <v>7.6666666666666696</v>
      </c>
      <c r="Z58" s="29">
        <v>169</v>
      </c>
      <c r="AA58" s="2" t="s">
        <v>2283</v>
      </c>
      <c r="AB58" s="34"/>
      <c r="AC58" s="5">
        <v>11840</v>
      </c>
      <c r="AD58" s="5">
        <v>399.01672500000001</v>
      </c>
      <c r="AE58" s="5">
        <v>29.672941999999999</v>
      </c>
      <c r="AF58" s="5">
        <v>117.97</v>
      </c>
      <c r="AG58" s="5">
        <v>390.21454199999999</v>
      </c>
      <c r="AH58" s="5">
        <v>39.021453999999999</v>
      </c>
      <c r="AI58" s="5">
        <v>3.3696999999999998E-2</v>
      </c>
      <c r="AJ58" s="5">
        <v>6.1094000000000002E-2</v>
      </c>
      <c r="AK58" s="5">
        <v>1.813018</v>
      </c>
      <c r="AL58" s="5">
        <v>2.0725E-2</v>
      </c>
      <c r="AM58" s="5">
        <v>1.2500000000000001E-2</v>
      </c>
      <c r="AN58" s="5">
        <v>11</v>
      </c>
      <c r="AO58" s="5">
        <v>2.7567999999999999E-2</v>
      </c>
      <c r="AP58" s="5">
        <v>1.654066</v>
      </c>
      <c r="AQ58" s="5">
        <v>3.4712839999999998</v>
      </c>
      <c r="AR58" s="5">
        <v>0.47856100000000001</v>
      </c>
      <c r="AS58" s="5">
        <v>0.207121</v>
      </c>
      <c r="AT58" s="5">
        <v>37.363636</v>
      </c>
      <c r="AU58" s="5">
        <v>13.185390999999999</v>
      </c>
      <c r="AV58" s="5">
        <v>1.316E-2</v>
      </c>
      <c r="AW58" s="5">
        <v>5.705E-3</v>
      </c>
      <c r="AX58" s="5">
        <v>77.860657000000003</v>
      </c>
      <c r="AY58" s="5">
        <v>6.0947570000000004</v>
      </c>
      <c r="AZ58" s="5">
        <v>317.47348599999998</v>
      </c>
      <c r="BA58" s="5">
        <v>353.36553700000002</v>
      </c>
      <c r="BB58" s="5">
        <v>28.191427000000001</v>
      </c>
      <c r="BC58" s="5">
        <v>22.780142999999999</v>
      </c>
      <c r="BD58" s="5">
        <v>6.6756469999999997</v>
      </c>
      <c r="BE58" s="5">
        <v>1.2936259999999999</v>
      </c>
      <c r="BF58" s="31"/>
    </row>
    <row r="59" spans="1:58" s="29" customFormat="1" x14ac:dyDescent="0.25">
      <c r="A59" s="29" t="s">
        <v>1840</v>
      </c>
      <c r="B59" s="29">
        <v>4</v>
      </c>
      <c r="C59" s="29" t="s">
        <v>38</v>
      </c>
      <c r="D59" s="29">
        <v>9</v>
      </c>
      <c r="E59" s="29" t="s">
        <v>1</v>
      </c>
      <c r="F59" s="8" t="s">
        <v>767</v>
      </c>
      <c r="G59" s="8" t="s">
        <v>245</v>
      </c>
      <c r="H59" s="4">
        <v>99.876353017598717</v>
      </c>
      <c r="I59" s="4">
        <v>20.220414063996586</v>
      </c>
      <c r="J59" s="5" t="s">
        <v>51</v>
      </c>
      <c r="K59" s="29">
        <v>3595</v>
      </c>
      <c r="L59" s="29">
        <v>72</v>
      </c>
      <c r="M59" s="11">
        <v>2.0027816411682893</v>
      </c>
      <c r="N59" s="29">
        <v>5.6198333333328424E-2</v>
      </c>
      <c r="O59" s="29">
        <v>6.7170535633167661E-2</v>
      </c>
      <c r="P59" s="29">
        <v>16.098538373415849</v>
      </c>
      <c r="Q59" s="29">
        <f t="shared" si="2"/>
        <v>6.4923767476269276</v>
      </c>
      <c r="R59" s="29">
        <v>0.82661413876243506</v>
      </c>
      <c r="S59" s="29">
        <f t="shared" si="3"/>
        <v>0.14165129974742774</v>
      </c>
      <c r="U59" s="29">
        <v>6.2857200000000004</v>
      </c>
      <c r="V59" s="5">
        <v>37</v>
      </c>
      <c r="W59" s="29">
        <v>1</v>
      </c>
      <c r="X59" s="29">
        <v>6.333333333333333</v>
      </c>
      <c r="Y59" s="29">
        <v>7.333333333333333</v>
      </c>
      <c r="Z59" s="29">
        <v>143.5</v>
      </c>
      <c r="AA59" s="2" t="s">
        <v>2284</v>
      </c>
      <c r="AB59" s="34"/>
      <c r="AC59" s="5">
        <v>5042</v>
      </c>
      <c r="AD59" s="5">
        <v>309.93127500000003</v>
      </c>
      <c r="AE59" s="5">
        <v>16.268122999999999</v>
      </c>
      <c r="AF59" s="5">
        <v>50.35</v>
      </c>
      <c r="AG59" s="5">
        <v>93.455911999999998</v>
      </c>
      <c r="AH59" s="5">
        <v>9.3455910000000006</v>
      </c>
      <c r="AI59" s="5">
        <v>6.1438E-2</v>
      </c>
      <c r="AJ59" s="5">
        <v>5.3839999999999999E-2</v>
      </c>
      <c r="AK59" s="5">
        <v>0.87632900000000002</v>
      </c>
      <c r="AL59" s="5">
        <v>4.7449999999999999E-2</v>
      </c>
      <c r="AM59" s="5">
        <v>2.75E-2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31"/>
    </row>
    <row r="60" spans="1:58" s="29" customFormat="1" x14ac:dyDescent="0.25">
      <c r="A60" s="29" t="s">
        <v>1841</v>
      </c>
      <c r="B60" s="29">
        <v>4</v>
      </c>
      <c r="C60" s="29" t="s">
        <v>0</v>
      </c>
      <c r="D60" s="29">
        <v>10</v>
      </c>
      <c r="E60" s="29" t="s">
        <v>1</v>
      </c>
      <c r="F60" s="8" t="s">
        <v>767</v>
      </c>
      <c r="G60" s="8" t="s">
        <v>245</v>
      </c>
      <c r="H60" s="4">
        <v>99.876353017598717</v>
      </c>
      <c r="I60" s="4">
        <v>20.220414063996586</v>
      </c>
      <c r="J60" s="5" t="s">
        <v>52</v>
      </c>
      <c r="K60" s="29">
        <v>5128</v>
      </c>
      <c r="L60" s="29">
        <v>63</v>
      </c>
      <c r="M60" s="11">
        <v>1.2285491419656787</v>
      </c>
      <c r="N60" s="29">
        <v>3.7170833333334485E-2</v>
      </c>
      <c r="O60" s="29">
        <v>5.9144330627904043E-2</v>
      </c>
      <c r="P60" s="29">
        <v>25.274343954990993</v>
      </c>
      <c r="Q60" s="29">
        <f t="shared" si="2"/>
        <v>2.6834288339482164</v>
      </c>
      <c r="R60" s="29">
        <v>0.40339970266671649</v>
      </c>
      <c r="S60" s="29">
        <f t="shared" si="3"/>
        <v>0.56486573584314637</v>
      </c>
      <c r="U60" s="29">
        <v>6.2857200000000004</v>
      </c>
      <c r="V60" s="5">
        <v>37</v>
      </c>
      <c r="W60" s="29">
        <v>1</v>
      </c>
      <c r="X60" s="29">
        <v>6.333333333333333</v>
      </c>
      <c r="Y60" s="29">
        <v>7.333333333333333</v>
      </c>
      <c r="Z60" s="29">
        <v>143.5</v>
      </c>
      <c r="AA60" s="2" t="s">
        <v>2284</v>
      </c>
      <c r="AB60" s="34"/>
      <c r="AC60" s="5">
        <v>7600</v>
      </c>
      <c r="AD60" s="5">
        <v>300.75502499999999</v>
      </c>
      <c r="AE60" s="5">
        <v>25.269736000000002</v>
      </c>
      <c r="AF60" s="5">
        <v>75.989999999999995</v>
      </c>
      <c r="AG60" s="5">
        <v>241.376407</v>
      </c>
      <c r="AH60" s="5">
        <v>24.137640999999999</v>
      </c>
      <c r="AI60" s="5">
        <v>3.9564000000000002E-2</v>
      </c>
      <c r="AJ60" s="5">
        <v>1.5661999999999999E-2</v>
      </c>
      <c r="AK60" s="5">
        <v>0.39586399999999999</v>
      </c>
      <c r="AL60" s="5">
        <v>3.8025000000000003E-2</v>
      </c>
      <c r="AM60" s="5">
        <v>3.7499999999999999E-2</v>
      </c>
      <c r="AN60" s="5">
        <v>1</v>
      </c>
      <c r="AO60" s="5">
        <v>3.3249999999999998E-3</v>
      </c>
      <c r="AP60" s="5">
        <v>0.19949800000000001</v>
      </c>
      <c r="AQ60" s="5">
        <v>0.19736799999999999</v>
      </c>
      <c r="AR60" s="5">
        <v>0.14372499999999999</v>
      </c>
      <c r="AS60" s="5">
        <v>0</v>
      </c>
      <c r="AT60" s="5">
        <v>15</v>
      </c>
      <c r="AU60" s="5">
        <v>0</v>
      </c>
      <c r="AV60" s="5">
        <v>1.0266000000000001E-2</v>
      </c>
      <c r="AW60" s="5">
        <v>4.6990000000000001E-3</v>
      </c>
      <c r="AX60" s="5">
        <v>97.408244999999994</v>
      </c>
      <c r="AY60" s="5">
        <v>0</v>
      </c>
      <c r="AZ60" s="5">
        <v>253.164557</v>
      </c>
      <c r="BA60" s="5">
        <v>0</v>
      </c>
      <c r="BB60" s="5">
        <v>0</v>
      </c>
      <c r="BC60" s="5">
        <v>0</v>
      </c>
      <c r="BD60" s="5">
        <v>5.1820500000000003</v>
      </c>
      <c r="BE60" s="5">
        <v>0.37267800000000001</v>
      </c>
      <c r="BF60" s="31"/>
    </row>
    <row r="61" spans="1:58" s="29" customFormat="1" x14ac:dyDescent="0.25">
      <c r="A61" s="29" t="s">
        <v>1842</v>
      </c>
      <c r="B61" s="29">
        <v>4</v>
      </c>
      <c r="C61" s="29" t="s">
        <v>2</v>
      </c>
      <c r="D61" s="29">
        <v>3</v>
      </c>
      <c r="E61" s="29" t="s">
        <v>1</v>
      </c>
      <c r="F61" s="8" t="s">
        <v>767</v>
      </c>
      <c r="G61" s="8" t="s">
        <v>245</v>
      </c>
      <c r="H61" s="4">
        <v>99.876353017598717</v>
      </c>
      <c r="I61" s="4">
        <v>20.220414063996586</v>
      </c>
      <c r="J61" s="5" t="s">
        <v>52</v>
      </c>
      <c r="K61" s="29">
        <v>5149</v>
      </c>
      <c r="L61" s="29">
        <v>0</v>
      </c>
      <c r="M61" s="11">
        <v>0</v>
      </c>
      <c r="N61" s="29">
        <v>0</v>
      </c>
      <c r="O61" s="29">
        <v>0</v>
      </c>
      <c r="P61" s="29">
        <v>26.027116890912279</v>
      </c>
      <c r="Q61" s="29">
        <f t="shared" si="2"/>
        <v>3.436201769869502</v>
      </c>
      <c r="R61" s="29">
        <v>0.39999643956735109</v>
      </c>
      <c r="S61" s="29">
        <f t="shared" si="3"/>
        <v>0.5682689989425117</v>
      </c>
      <c r="U61" s="29">
        <v>6.2857200000000004</v>
      </c>
      <c r="V61" s="5">
        <v>37</v>
      </c>
      <c r="W61" s="29">
        <v>1</v>
      </c>
      <c r="X61" s="29">
        <v>6.3333333333333304</v>
      </c>
      <c r="Y61" s="29">
        <v>7.3333333333333304</v>
      </c>
      <c r="Z61" s="29">
        <v>143.5</v>
      </c>
      <c r="AA61" s="2" t="s">
        <v>2284</v>
      </c>
      <c r="AB61" s="34"/>
      <c r="AC61" s="5">
        <v>7690</v>
      </c>
      <c r="AD61" s="5">
        <v>305.79587500000002</v>
      </c>
      <c r="AE61" s="5">
        <v>25.147493999999998</v>
      </c>
      <c r="AF61" s="5">
        <v>76.89</v>
      </c>
      <c r="AG61" s="5">
        <v>237.621375</v>
      </c>
      <c r="AH61" s="5">
        <v>23.762138</v>
      </c>
      <c r="AI61" s="5">
        <v>3.9752999999999997E-2</v>
      </c>
      <c r="AJ61" s="5">
        <v>1.6698999999999999E-2</v>
      </c>
      <c r="AK61" s="5">
        <v>0.42008000000000001</v>
      </c>
      <c r="AL61" s="5">
        <v>3.7025000000000002E-2</v>
      </c>
      <c r="AM61" s="5">
        <v>3.2500000000000001E-2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31"/>
    </row>
    <row r="62" spans="1:58" s="29" customFormat="1" x14ac:dyDescent="0.25">
      <c r="A62" s="29" t="s">
        <v>1843</v>
      </c>
      <c r="B62" s="29">
        <v>4</v>
      </c>
      <c r="C62" s="29" t="s">
        <v>5</v>
      </c>
      <c r="D62" s="29">
        <v>14</v>
      </c>
      <c r="E62" s="29" t="s">
        <v>1</v>
      </c>
      <c r="F62" s="8" t="s">
        <v>767</v>
      </c>
      <c r="G62" s="8" t="s">
        <v>245</v>
      </c>
      <c r="H62" s="4">
        <v>99.876353017598717</v>
      </c>
      <c r="I62" s="4">
        <v>20.220414063996586</v>
      </c>
      <c r="J62" s="5" t="s">
        <v>52</v>
      </c>
      <c r="K62" s="29">
        <v>5184</v>
      </c>
      <c r="L62" s="29">
        <v>0</v>
      </c>
      <c r="M62" s="11">
        <v>0</v>
      </c>
      <c r="N62" s="29">
        <v>0</v>
      </c>
      <c r="O62" s="29">
        <v>0</v>
      </c>
      <c r="P62" s="29">
        <v>25.343096850025585</v>
      </c>
      <c r="Q62" s="29">
        <f t="shared" si="2"/>
        <v>2.7521817289828086</v>
      </c>
      <c r="R62" s="29">
        <v>0.37281804121440082</v>
      </c>
      <c r="S62" s="29">
        <f t="shared" si="3"/>
        <v>0.59544739729546192</v>
      </c>
      <c r="U62" s="29">
        <v>6.2857200000000004</v>
      </c>
      <c r="V62" s="5">
        <v>37</v>
      </c>
      <c r="W62" s="29">
        <v>1</v>
      </c>
      <c r="X62" s="29">
        <v>6.3333333333333304</v>
      </c>
      <c r="Y62" s="29">
        <v>7.3333333333333304</v>
      </c>
      <c r="Z62" s="29">
        <v>143.5</v>
      </c>
      <c r="AA62" s="2" t="s">
        <v>2284</v>
      </c>
      <c r="AB62" s="34"/>
      <c r="AC62" s="5">
        <v>8453</v>
      </c>
      <c r="AD62" s="5">
        <v>332.988675</v>
      </c>
      <c r="AE62" s="5">
        <v>25.385248000000001</v>
      </c>
      <c r="AF62" s="5">
        <v>84.52</v>
      </c>
      <c r="AG62" s="5">
        <v>289.44959799999998</v>
      </c>
      <c r="AH62" s="5">
        <v>28.944959999999998</v>
      </c>
      <c r="AI62" s="5">
        <v>3.9392999999999997E-2</v>
      </c>
      <c r="AJ62" s="5">
        <v>1.4198000000000001E-2</v>
      </c>
      <c r="AK62" s="5">
        <v>0.36041600000000001</v>
      </c>
      <c r="AL62" s="5">
        <v>3.7425E-2</v>
      </c>
      <c r="AM62" s="5">
        <v>3.7499999999999999E-2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31"/>
    </row>
    <row r="63" spans="1:58" s="29" customFormat="1" x14ac:dyDescent="0.25">
      <c r="A63" s="29" t="s">
        <v>1844</v>
      </c>
      <c r="B63" s="29">
        <v>4</v>
      </c>
      <c r="C63" s="29" t="s">
        <v>10</v>
      </c>
      <c r="D63" s="29">
        <v>13</v>
      </c>
      <c r="E63" s="29" t="s">
        <v>1</v>
      </c>
      <c r="F63" s="8" t="s">
        <v>767</v>
      </c>
      <c r="G63" s="8" t="s">
        <v>245</v>
      </c>
      <c r="H63" s="4">
        <v>99.876353017598717</v>
      </c>
      <c r="I63" s="4">
        <v>20.220414063996586</v>
      </c>
      <c r="J63" s="5" t="s">
        <v>50</v>
      </c>
      <c r="K63" s="29">
        <v>4128</v>
      </c>
      <c r="L63" s="29">
        <v>15</v>
      </c>
      <c r="M63" s="11">
        <v>0.36337209302325579</v>
      </c>
      <c r="N63" s="29">
        <v>8.8600000000002233E-2</v>
      </c>
      <c r="O63" s="29">
        <v>1.2291580252636661E-2</v>
      </c>
      <c r="P63" s="29">
        <v>25.369821641442069</v>
      </c>
      <c r="Q63" s="29">
        <f t="shared" si="2"/>
        <v>2.7789065203992926</v>
      </c>
      <c r="R63" s="29">
        <v>0.37840892812059573</v>
      </c>
      <c r="S63" s="29">
        <f t="shared" si="3"/>
        <v>0.58985651038926701</v>
      </c>
      <c r="U63" s="29">
        <v>6.2857200000000004</v>
      </c>
      <c r="V63" s="5">
        <v>37</v>
      </c>
      <c r="W63" s="29">
        <v>1</v>
      </c>
      <c r="X63" s="29">
        <v>6.3333333333333304</v>
      </c>
      <c r="Y63" s="29">
        <v>7.3333333333333304</v>
      </c>
      <c r="Z63" s="29">
        <v>143.5</v>
      </c>
      <c r="AA63" s="2" t="s">
        <v>2284</v>
      </c>
      <c r="AB63" s="34"/>
      <c r="AC63" s="5">
        <v>7856</v>
      </c>
      <c r="AD63" s="5">
        <v>310.399925</v>
      </c>
      <c r="AE63" s="5">
        <v>25.309284000000002</v>
      </c>
      <c r="AF63" s="5">
        <v>78.55</v>
      </c>
      <c r="AG63" s="5">
        <v>253.17793599999999</v>
      </c>
      <c r="AH63" s="5">
        <v>25.317793999999999</v>
      </c>
      <c r="AI63" s="5">
        <v>3.9502000000000002E-2</v>
      </c>
      <c r="AJ63" s="5">
        <v>1.5086E-2</v>
      </c>
      <c r="AK63" s="5">
        <v>0.38190400000000002</v>
      </c>
      <c r="AL63" s="5">
        <v>3.7775000000000003E-2</v>
      </c>
      <c r="AM63" s="5">
        <v>3.2500000000000001E-2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31"/>
    </row>
    <row r="64" spans="1:58" s="29" customFormat="1" x14ac:dyDescent="0.25">
      <c r="A64" s="29" t="s">
        <v>1845</v>
      </c>
      <c r="B64" s="29">
        <v>4</v>
      </c>
      <c r="C64" s="29" t="s">
        <v>8</v>
      </c>
      <c r="D64" s="29">
        <v>1</v>
      </c>
      <c r="E64" s="29" t="s">
        <v>1</v>
      </c>
      <c r="F64" s="8" t="s">
        <v>767</v>
      </c>
      <c r="G64" s="8" t="s">
        <v>245</v>
      </c>
      <c r="H64" s="4">
        <v>99.876353017598717</v>
      </c>
      <c r="I64" s="4">
        <v>20.220414063996586</v>
      </c>
      <c r="J64" s="5" t="s">
        <v>52</v>
      </c>
      <c r="K64" s="29">
        <v>6461</v>
      </c>
      <c r="L64" s="29">
        <v>316</v>
      </c>
      <c r="M64" s="11">
        <v>4.8908837641232008</v>
      </c>
      <c r="N64" s="29">
        <v>6.7059659090908816E-2</v>
      </c>
      <c r="O64" s="29">
        <v>0.1661034941310095</v>
      </c>
      <c r="P64" s="29">
        <v>24.390788081373916</v>
      </c>
      <c r="Q64" s="29">
        <f t="shared" si="2"/>
        <v>1.7998729603311396</v>
      </c>
      <c r="R64" s="29">
        <v>0.64284551807205437</v>
      </c>
      <c r="S64" s="29">
        <f t="shared" si="3"/>
        <v>0.32541992043780843</v>
      </c>
      <c r="T64" s="29">
        <v>1.0652561353042702</v>
      </c>
      <c r="U64" s="29">
        <v>6.2857200000000004</v>
      </c>
      <c r="V64" s="5">
        <v>37</v>
      </c>
      <c r="W64" s="29">
        <v>1</v>
      </c>
      <c r="X64" s="29">
        <v>6.3333333333333304</v>
      </c>
      <c r="Y64" s="29">
        <v>7.3333333333333304</v>
      </c>
      <c r="Z64" s="29">
        <v>143.5</v>
      </c>
      <c r="AA64" s="2" t="s">
        <v>2284</v>
      </c>
      <c r="AB64" s="34"/>
      <c r="AC64" s="5">
        <v>8015</v>
      </c>
      <c r="AD64" s="5">
        <v>326.98832499999997</v>
      </c>
      <c r="AE64" s="5">
        <v>24.511579000000001</v>
      </c>
      <c r="AF64" s="5">
        <v>80.13</v>
      </c>
      <c r="AG64" s="5">
        <v>198.037757</v>
      </c>
      <c r="AH64" s="5">
        <v>19.803775999999999</v>
      </c>
      <c r="AI64" s="5">
        <v>4.0793000000000003E-2</v>
      </c>
      <c r="AJ64" s="5">
        <v>2.6793000000000001E-2</v>
      </c>
      <c r="AK64" s="5">
        <v>0.65681100000000003</v>
      </c>
      <c r="AL64" s="5">
        <v>3.5499999999999997E-2</v>
      </c>
      <c r="AM64" s="5">
        <v>2.75E-2</v>
      </c>
      <c r="AN64" s="5">
        <v>5</v>
      </c>
      <c r="AO64" s="5">
        <v>1.5291000000000001E-2</v>
      </c>
      <c r="AP64" s="5">
        <v>0.91746399999999995</v>
      </c>
      <c r="AQ64" s="5">
        <v>1.684342</v>
      </c>
      <c r="AR64" s="5">
        <v>0.394125</v>
      </c>
      <c r="AS64" s="5">
        <v>0.186109</v>
      </c>
      <c r="AT64" s="5">
        <v>27</v>
      </c>
      <c r="AU64" s="5">
        <v>7.2111029999999996</v>
      </c>
      <c r="AV64" s="5">
        <v>1.5159000000000001E-2</v>
      </c>
      <c r="AW64" s="5">
        <v>7.6439999999999998E-3</v>
      </c>
      <c r="AX64" s="5">
        <v>70.974784999999997</v>
      </c>
      <c r="AY64" s="5">
        <v>13.743682</v>
      </c>
      <c r="AZ64" s="5">
        <v>624.33725900000002</v>
      </c>
      <c r="BA64" s="5">
        <v>167.015299</v>
      </c>
      <c r="BB64" s="5">
        <v>23.846494</v>
      </c>
      <c r="BC64" s="5">
        <v>32.874293999999999</v>
      </c>
      <c r="BD64" s="5">
        <v>5.6562950000000001</v>
      </c>
      <c r="BE64" s="5">
        <v>1.462494</v>
      </c>
      <c r="BF64" s="31"/>
    </row>
    <row r="65" spans="1:58" s="29" customFormat="1" x14ac:dyDescent="0.25">
      <c r="A65" s="29" t="s">
        <v>1845</v>
      </c>
      <c r="B65" s="29">
        <v>4</v>
      </c>
      <c r="C65" s="29" t="s">
        <v>2</v>
      </c>
      <c r="D65" s="29">
        <v>3</v>
      </c>
      <c r="E65" s="29" t="s">
        <v>1</v>
      </c>
      <c r="F65" s="8" t="s">
        <v>767</v>
      </c>
      <c r="G65" s="8" t="s">
        <v>245</v>
      </c>
      <c r="H65" s="4">
        <v>99.876353017598717</v>
      </c>
      <c r="I65" s="4">
        <v>20.220414063996586</v>
      </c>
      <c r="J65" s="5" t="s">
        <v>51</v>
      </c>
      <c r="K65" s="29">
        <v>5334</v>
      </c>
      <c r="L65" s="29">
        <v>78</v>
      </c>
      <c r="M65" s="11">
        <v>1.4623172103487065</v>
      </c>
      <c r="N65" s="29">
        <v>4.4474999999997655E-2</v>
      </c>
      <c r="O65" s="29">
        <v>6.4176350005162766E-2</v>
      </c>
      <c r="P65" s="29">
        <v>20.136273583972834</v>
      </c>
      <c r="Q65" s="29">
        <f t="shared" si="2"/>
        <v>2.4546415370699428</v>
      </c>
      <c r="R65" s="29">
        <v>0.68515965932730016</v>
      </c>
      <c r="S65" s="29">
        <f t="shared" si="3"/>
        <v>0.28310577918256263</v>
      </c>
      <c r="T65" s="29">
        <v>1.0799315437976675</v>
      </c>
      <c r="U65" s="29">
        <v>6.2857200000000004</v>
      </c>
      <c r="V65" s="5">
        <v>37</v>
      </c>
      <c r="W65" s="29">
        <v>1</v>
      </c>
      <c r="X65" s="29">
        <v>6.3333333333333304</v>
      </c>
      <c r="Y65" s="29">
        <v>7.3333333333333304</v>
      </c>
      <c r="Z65" s="29">
        <v>143.5</v>
      </c>
      <c r="AA65" s="2" t="s">
        <v>2284</v>
      </c>
      <c r="AB65" s="34"/>
      <c r="AC65" s="5">
        <v>6656</v>
      </c>
      <c r="AD65" s="5">
        <v>326.98832499999997</v>
      </c>
      <c r="AE65" s="5">
        <v>20.355467000000001</v>
      </c>
      <c r="AF65" s="5">
        <v>66.540000000000006</v>
      </c>
      <c r="AG65" s="5">
        <v>155.53683899999999</v>
      </c>
      <c r="AH65" s="5">
        <v>15.553684000000001</v>
      </c>
      <c r="AI65" s="5">
        <v>4.9120999999999998E-2</v>
      </c>
      <c r="AJ65" s="5">
        <v>3.3779000000000003E-2</v>
      </c>
      <c r="AK65" s="5">
        <v>0.68767199999999995</v>
      </c>
      <c r="AL65" s="5">
        <v>3.9875000000000001E-2</v>
      </c>
      <c r="AM65" s="5">
        <v>2.75E-2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31"/>
    </row>
    <row r="66" spans="1:58" s="29" customFormat="1" x14ac:dyDescent="0.25">
      <c r="A66" s="29" t="s">
        <v>1845</v>
      </c>
      <c r="B66" s="29">
        <v>4</v>
      </c>
      <c r="C66" s="29" t="s">
        <v>12</v>
      </c>
      <c r="D66" s="29">
        <v>5</v>
      </c>
      <c r="E66" s="29" t="s">
        <v>1</v>
      </c>
      <c r="F66" s="8" t="s">
        <v>767</v>
      </c>
      <c r="G66" s="8" t="s">
        <v>245</v>
      </c>
      <c r="H66" s="4">
        <v>99.876353017598717</v>
      </c>
      <c r="I66" s="4">
        <v>20.220414063996586</v>
      </c>
      <c r="J66" s="5" t="s">
        <v>52</v>
      </c>
      <c r="K66" s="29">
        <v>7119</v>
      </c>
      <c r="L66" s="29">
        <v>15</v>
      </c>
      <c r="M66" s="11">
        <v>0.21070375052675938</v>
      </c>
      <c r="N66" s="29">
        <v>9.1837500000004013E-2</v>
      </c>
      <c r="O66" s="29">
        <v>7.5501588241367957E-3</v>
      </c>
      <c r="P66" s="29">
        <v>26.874790334514923</v>
      </c>
      <c r="Q66" s="29">
        <f t="shared" si="2"/>
        <v>4.2838752134721467</v>
      </c>
      <c r="R66" s="29">
        <v>0.35412563072147135</v>
      </c>
      <c r="S66" s="29">
        <f t="shared" si="3"/>
        <v>0.6141398077883915</v>
      </c>
      <c r="T66" s="29">
        <v>1.0909083830826116</v>
      </c>
      <c r="U66" s="29">
        <v>6.2857200000000004</v>
      </c>
      <c r="V66" s="5">
        <v>37</v>
      </c>
      <c r="W66" s="29">
        <v>1</v>
      </c>
      <c r="X66" s="29">
        <v>6.3333333333333304</v>
      </c>
      <c r="Y66" s="29">
        <v>7.3333333333333304</v>
      </c>
      <c r="Z66" s="29">
        <v>143.5</v>
      </c>
      <c r="AA66" s="2" t="s">
        <v>2284</v>
      </c>
      <c r="AB66" s="34"/>
      <c r="AC66" s="5">
        <v>8556</v>
      </c>
      <c r="AD66" s="5">
        <v>326.98832499999997</v>
      </c>
      <c r="AE66" s="5">
        <v>26.166072</v>
      </c>
      <c r="AF66" s="5">
        <v>85.54</v>
      </c>
      <c r="AG66" s="5">
        <v>282.68489199999999</v>
      </c>
      <c r="AH66" s="5">
        <v>28.268488999999999</v>
      </c>
      <c r="AI66" s="5">
        <v>3.8213999999999998E-2</v>
      </c>
      <c r="AJ66" s="5">
        <v>1.4914999999999999E-2</v>
      </c>
      <c r="AK66" s="5">
        <v>0.39030399999999998</v>
      </c>
      <c r="AL66" s="5">
        <v>3.6025000000000001E-2</v>
      </c>
      <c r="AM66" s="5">
        <v>3.2500000000000001E-2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31"/>
    </row>
    <row r="67" spans="1:58" s="29" customFormat="1" x14ac:dyDescent="0.25">
      <c r="A67" s="29" t="s">
        <v>1845</v>
      </c>
      <c r="B67" s="29">
        <v>4</v>
      </c>
      <c r="C67" s="29" t="s">
        <v>21</v>
      </c>
      <c r="D67" s="29">
        <v>7</v>
      </c>
      <c r="E67" s="29" t="s">
        <v>1</v>
      </c>
      <c r="F67" s="8" t="s">
        <v>767</v>
      </c>
      <c r="G67" s="8" t="s">
        <v>245</v>
      </c>
      <c r="H67" s="4">
        <v>99.876353017598717</v>
      </c>
      <c r="I67" s="4">
        <v>20.220414063996586</v>
      </c>
      <c r="J67" s="5" t="s">
        <v>51</v>
      </c>
      <c r="K67" s="29">
        <v>8533</v>
      </c>
      <c r="L67" s="29">
        <v>197</v>
      </c>
      <c r="M67" s="11">
        <v>2.3086839329661313</v>
      </c>
      <c r="N67" s="29">
        <v>4.6346551724140601E-2</v>
      </c>
      <c r="O67" s="29">
        <v>0.10947730294998353</v>
      </c>
      <c r="P67" s="29">
        <v>32.212752623179639</v>
      </c>
      <c r="Q67" s="29">
        <f t="shared" si="2"/>
        <v>9.621837502136863</v>
      </c>
      <c r="R67" s="29">
        <v>0.6259268007289106</v>
      </c>
      <c r="S67" s="29">
        <f t="shared" si="3"/>
        <v>0.34233863778095219</v>
      </c>
      <c r="T67" s="29">
        <v>1.0178393383111373</v>
      </c>
      <c r="U67" s="29">
        <v>6.2857200000000004</v>
      </c>
      <c r="V67" s="5">
        <v>37</v>
      </c>
      <c r="W67" s="29">
        <v>1</v>
      </c>
      <c r="X67" s="29">
        <v>6.3333333333333304</v>
      </c>
      <c r="Y67" s="29">
        <v>7.3333333333333304</v>
      </c>
      <c r="Z67" s="29">
        <v>143.5</v>
      </c>
      <c r="AA67" s="2" t="s">
        <v>2284</v>
      </c>
      <c r="AB67" s="34"/>
      <c r="AC67" s="5">
        <v>11524</v>
      </c>
      <c r="AD67" s="5">
        <v>326.98832499999997</v>
      </c>
      <c r="AE67" s="5">
        <v>35.242849</v>
      </c>
      <c r="AF67" s="5">
        <v>115.23</v>
      </c>
      <c r="AG67" s="5">
        <v>333.62379600000003</v>
      </c>
      <c r="AH67" s="5">
        <v>33.362380000000002</v>
      </c>
      <c r="AI67" s="5">
        <v>2.8372000000000001E-2</v>
      </c>
      <c r="AJ67" s="5">
        <v>1.9605999999999998E-2</v>
      </c>
      <c r="AK67" s="5">
        <v>0.69103099999999995</v>
      </c>
      <c r="AL67" s="5">
        <v>2.4225E-2</v>
      </c>
      <c r="AM67" s="5">
        <v>1.7500000000000002E-2</v>
      </c>
      <c r="AN67" s="5">
        <v>24</v>
      </c>
      <c r="AO67" s="5">
        <v>7.3397000000000004E-2</v>
      </c>
      <c r="AP67" s="5">
        <v>4.4038269999999997</v>
      </c>
      <c r="AQ67" s="5">
        <v>11.402291</v>
      </c>
      <c r="AR67" s="5">
        <v>0.57899699999999998</v>
      </c>
      <c r="AS67" s="5">
        <v>0.43856400000000001</v>
      </c>
      <c r="AT67" s="5">
        <v>54.75</v>
      </c>
      <c r="AU67" s="5">
        <v>42.726888000000002</v>
      </c>
      <c r="AV67" s="5">
        <v>1.0772E-2</v>
      </c>
      <c r="AW67" s="5">
        <v>5.6319999999999999E-3</v>
      </c>
      <c r="AX67" s="5">
        <v>100.02991400000001</v>
      </c>
      <c r="AY67" s="5">
        <v>23.145921999999999</v>
      </c>
      <c r="AZ67" s="5">
        <v>535.76696700000002</v>
      </c>
      <c r="BA67" s="5">
        <v>266.69271600000002</v>
      </c>
      <c r="BB67" s="5">
        <v>3.3490739999999999</v>
      </c>
      <c r="BC67" s="5">
        <v>10.613436</v>
      </c>
      <c r="BD67" s="5">
        <v>9.9598680000000002</v>
      </c>
      <c r="BE67" s="5">
        <v>4.1231059999999999</v>
      </c>
      <c r="BF67" s="31"/>
    </row>
    <row r="68" spans="1:58" s="29" customFormat="1" x14ac:dyDescent="0.25">
      <c r="A68" s="29" t="s">
        <v>1845</v>
      </c>
      <c r="B68" s="29">
        <v>4</v>
      </c>
      <c r="C68" s="29" t="s">
        <v>4</v>
      </c>
      <c r="D68" s="29">
        <v>12</v>
      </c>
      <c r="E68" s="29" t="s">
        <v>1</v>
      </c>
      <c r="F68" s="8" t="s">
        <v>767</v>
      </c>
      <c r="G68" s="8" t="s">
        <v>245</v>
      </c>
      <c r="H68" s="4">
        <v>99.876353017598717</v>
      </c>
      <c r="I68" s="4">
        <v>20.220414063996586</v>
      </c>
      <c r="J68" s="5" t="s">
        <v>50</v>
      </c>
      <c r="K68" s="29">
        <v>1886</v>
      </c>
      <c r="L68" s="29">
        <v>0</v>
      </c>
      <c r="M68" s="11">
        <v>0</v>
      </c>
      <c r="N68" s="29">
        <v>0</v>
      </c>
      <c r="O68" s="29">
        <v>0</v>
      </c>
      <c r="P68" s="29">
        <v>7.1197997711609977</v>
      </c>
      <c r="Q68" s="29">
        <f t="shared" si="2"/>
        <v>15.471115349881778</v>
      </c>
      <c r="R68" s="29">
        <v>0.56361967804357238</v>
      </c>
      <c r="S68" s="29">
        <f t="shared" si="3"/>
        <v>0.40464576046629042</v>
      </c>
      <c r="T68" s="29">
        <v>1.1047969318042226</v>
      </c>
      <c r="U68" s="29">
        <v>6.2857200000000004</v>
      </c>
      <c r="V68" s="5">
        <v>37</v>
      </c>
      <c r="W68" s="29">
        <v>1</v>
      </c>
      <c r="X68" s="29">
        <v>6.3333333333333304</v>
      </c>
      <c r="Y68" s="29">
        <v>7.3333333333333304</v>
      </c>
      <c r="Z68" s="29">
        <v>143.5</v>
      </c>
      <c r="AA68" s="2" t="s">
        <v>2284</v>
      </c>
      <c r="AB68" s="34"/>
      <c r="AC68" s="5">
        <v>2281</v>
      </c>
      <c r="AD68" s="5">
        <v>326.98832499999997</v>
      </c>
      <c r="AE68" s="5">
        <v>6.975784</v>
      </c>
      <c r="AF68" s="5">
        <v>22.7</v>
      </c>
      <c r="AG68" s="5">
        <v>23.974778000000001</v>
      </c>
      <c r="AH68" s="5">
        <v>2.397478</v>
      </c>
      <c r="AI68" s="5">
        <v>0.143343</v>
      </c>
      <c r="AJ68" s="5">
        <v>8.5493E-2</v>
      </c>
      <c r="AK68" s="5">
        <v>0.59642300000000004</v>
      </c>
      <c r="AL68" s="5">
        <v>0.12770000000000001</v>
      </c>
      <c r="AM68" s="5">
        <v>8.2500000000000004E-2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31"/>
    </row>
    <row r="69" spans="1:58" s="29" customFormat="1" x14ac:dyDescent="0.25">
      <c r="A69" s="29" t="s">
        <v>1846</v>
      </c>
      <c r="B69" s="29">
        <v>4</v>
      </c>
      <c r="C69" s="29" t="s">
        <v>3</v>
      </c>
      <c r="D69" s="29">
        <v>4</v>
      </c>
      <c r="E69" s="29" t="s">
        <v>1</v>
      </c>
      <c r="F69" s="8" t="s">
        <v>767</v>
      </c>
      <c r="G69" s="8" t="s">
        <v>245</v>
      </c>
      <c r="H69" s="4">
        <v>99.876353017598717</v>
      </c>
      <c r="I69" s="4">
        <v>20.220414063996586</v>
      </c>
      <c r="J69" s="5" t="s">
        <v>52</v>
      </c>
      <c r="K69" s="29">
        <v>4270</v>
      </c>
      <c r="L69" s="29">
        <v>27</v>
      </c>
      <c r="M69" s="11">
        <v>0.63231850117096022</v>
      </c>
      <c r="N69" s="29">
        <v>4.2108333333319571E-2</v>
      </c>
      <c r="O69" s="29">
        <v>3.0762940142806363E-2</v>
      </c>
      <c r="P69" s="29">
        <v>21.892959068297195</v>
      </c>
      <c r="Q69" s="29">
        <f t="shared" si="2"/>
        <v>0.6979560527455817</v>
      </c>
      <c r="R69" s="29">
        <v>0.54418496507858583</v>
      </c>
      <c r="S69" s="29">
        <f t="shared" si="3"/>
        <v>0.42408047343127697</v>
      </c>
      <c r="U69" s="29">
        <v>6.2857200000000004</v>
      </c>
      <c r="V69" s="5">
        <v>37</v>
      </c>
      <c r="W69" s="29">
        <v>1</v>
      </c>
      <c r="X69" s="29">
        <v>6.3333333333333304</v>
      </c>
      <c r="Y69" s="29">
        <v>7.3333333333333304</v>
      </c>
      <c r="Z69" s="29">
        <v>143.5</v>
      </c>
      <c r="AA69" s="2" t="s">
        <v>2284</v>
      </c>
      <c r="AB69" s="34"/>
      <c r="AC69" s="5">
        <v>7566</v>
      </c>
      <c r="AD69" s="5">
        <v>347.38017500000001</v>
      </c>
      <c r="AE69" s="5">
        <v>21.780172</v>
      </c>
      <c r="AF69" s="5">
        <v>75.650000000000006</v>
      </c>
      <c r="AG69" s="5">
        <v>195.87656200000001</v>
      </c>
      <c r="AH69" s="5">
        <v>19.587655999999999</v>
      </c>
      <c r="AI69" s="5">
        <v>4.5900999999999997E-2</v>
      </c>
      <c r="AJ69" s="5">
        <v>2.5027000000000001E-2</v>
      </c>
      <c r="AK69" s="5">
        <v>0.54523699999999997</v>
      </c>
      <c r="AL69" s="5">
        <v>4.0050000000000002E-2</v>
      </c>
      <c r="AM69" s="5">
        <v>3.7499999999999999E-2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31"/>
    </row>
    <row r="70" spans="1:58" s="29" customFormat="1" x14ac:dyDescent="0.25">
      <c r="A70" s="29" t="s">
        <v>1846</v>
      </c>
      <c r="B70" s="29">
        <v>4</v>
      </c>
      <c r="C70" s="29" t="s">
        <v>0</v>
      </c>
      <c r="D70" s="29">
        <v>10</v>
      </c>
      <c r="E70" s="29" t="s">
        <v>1</v>
      </c>
      <c r="F70" s="8" t="s">
        <v>767</v>
      </c>
      <c r="G70" s="8" t="s">
        <v>245</v>
      </c>
      <c r="H70" s="4">
        <v>99.876353017598717</v>
      </c>
      <c r="I70" s="4">
        <v>20.220414063996586</v>
      </c>
      <c r="J70" s="5" t="s">
        <v>50</v>
      </c>
      <c r="K70" s="29">
        <v>5563</v>
      </c>
      <c r="L70" s="29">
        <v>432</v>
      </c>
      <c r="M70" s="11">
        <v>7.7655941039007734</v>
      </c>
      <c r="N70" s="29">
        <v>5.9843220338983656E-2</v>
      </c>
      <c r="O70" s="29">
        <v>0.3025022447375959</v>
      </c>
      <c r="P70" s="29">
        <v>28.522372669071967</v>
      </c>
      <c r="Q70" s="29">
        <f t="shared" si="2"/>
        <v>5.93145754802919</v>
      </c>
      <c r="R70" s="29">
        <v>0.63685626857801148</v>
      </c>
      <c r="S70" s="29">
        <f t="shared" si="3"/>
        <v>0.33140916993185132</v>
      </c>
      <c r="U70" s="29">
        <v>6.2857200000000004</v>
      </c>
      <c r="V70" s="5">
        <v>37</v>
      </c>
      <c r="W70" s="29">
        <v>1</v>
      </c>
      <c r="X70" s="29">
        <v>6.3333333333333304</v>
      </c>
      <c r="Y70" s="29">
        <v>7.3333333333333304</v>
      </c>
      <c r="Z70" s="29">
        <v>143.5</v>
      </c>
      <c r="AA70" s="2" t="s">
        <v>2284</v>
      </c>
      <c r="AB70" s="34"/>
      <c r="AC70" s="5">
        <v>9861</v>
      </c>
      <c r="AD70" s="5">
        <v>347.38017500000001</v>
      </c>
      <c r="AE70" s="5">
        <v>28.386766999999999</v>
      </c>
      <c r="AF70" s="5">
        <v>98.6</v>
      </c>
      <c r="AG70" s="5">
        <v>263.25877000000003</v>
      </c>
      <c r="AH70" s="5">
        <v>26.325876999999998</v>
      </c>
      <c r="AI70" s="5">
        <v>3.5222999999999997E-2</v>
      </c>
      <c r="AJ70" s="5">
        <v>2.2166999999999999E-2</v>
      </c>
      <c r="AK70" s="5">
        <v>0.629332</v>
      </c>
      <c r="AL70" s="5">
        <v>3.1675000000000002E-2</v>
      </c>
      <c r="AM70" s="5">
        <v>2.75E-2</v>
      </c>
      <c r="AN70" s="5">
        <v>15</v>
      </c>
      <c r="AO70" s="5">
        <v>4.3180000000000003E-2</v>
      </c>
      <c r="AP70" s="5">
        <v>2.590821</v>
      </c>
      <c r="AQ70" s="5">
        <v>5.4558359999999997</v>
      </c>
      <c r="AR70" s="5">
        <v>0.47317199999999998</v>
      </c>
      <c r="AS70" s="5">
        <v>0.41029100000000002</v>
      </c>
      <c r="AT70" s="5">
        <v>35.866667</v>
      </c>
      <c r="AU70" s="5">
        <v>21.705387000000002</v>
      </c>
      <c r="AV70" s="5">
        <v>1.3571E-2</v>
      </c>
      <c r="AW70" s="5">
        <v>6.9890000000000004E-3</v>
      </c>
      <c r="AX70" s="5">
        <v>85.144569000000004</v>
      </c>
      <c r="AY70" s="5">
        <v>18.701854000000001</v>
      </c>
      <c r="AZ70" s="5">
        <v>322.32769000000002</v>
      </c>
      <c r="BA70" s="5">
        <v>212.50896900000001</v>
      </c>
      <c r="BB70" s="5">
        <v>16.936503999999999</v>
      </c>
      <c r="BC70" s="5">
        <v>39.675992999999998</v>
      </c>
      <c r="BD70" s="5">
        <v>6.9177710000000001</v>
      </c>
      <c r="BE70" s="5">
        <v>3.201562</v>
      </c>
      <c r="BF70" s="31"/>
    </row>
    <row r="71" spans="1:58" s="29" customFormat="1" x14ac:dyDescent="0.25">
      <c r="A71" s="29" t="s">
        <v>1846</v>
      </c>
      <c r="B71" s="29">
        <v>4</v>
      </c>
      <c r="C71" s="29" t="s">
        <v>28</v>
      </c>
      <c r="D71" s="29">
        <v>15</v>
      </c>
      <c r="E71" s="29" t="s">
        <v>1</v>
      </c>
      <c r="F71" s="8" t="s">
        <v>767</v>
      </c>
      <c r="G71" s="8" t="s">
        <v>245</v>
      </c>
      <c r="H71" s="4">
        <v>99.876353017598717</v>
      </c>
      <c r="I71" s="4">
        <v>20.220414063996586</v>
      </c>
      <c r="J71" s="5" t="s">
        <v>52</v>
      </c>
      <c r="K71" s="29">
        <v>4877</v>
      </c>
      <c r="L71" s="29">
        <v>0</v>
      </c>
      <c r="M71" s="11">
        <v>0</v>
      </c>
      <c r="N71" s="29">
        <v>0</v>
      </c>
      <c r="O71" s="29">
        <v>0</v>
      </c>
      <c r="P71" s="29">
        <v>25.005143179411103</v>
      </c>
      <c r="Q71" s="29">
        <f t="shared" si="2"/>
        <v>2.4142280583683267</v>
      </c>
      <c r="R71" s="29">
        <v>0.39462987233405789</v>
      </c>
      <c r="S71" s="29">
        <f t="shared" si="3"/>
        <v>0.57363556617580491</v>
      </c>
      <c r="U71" s="29">
        <v>6.2857200000000004</v>
      </c>
      <c r="V71" s="5">
        <v>37</v>
      </c>
      <c r="W71" s="29">
        <v>1</v>
      </c>
      <c r="X71" s="29">
        <v>6.3333333333333304</v>
      </c>
      <c r="Y71" s="29">
        <v>7.3333333333333304</v>
      </c>
      <c r="Z71" s="29">
        <v>143.5</v>
      </c>
      <c r="AA71" s="2" t="s">
        <v>2284</v>
      </c>
      <c r="AB71" s="34"/>
      <c r="AC71" s="5">
        <v>8732</v>
      </c>
      <c r="AD71" s="5">
        <v>347.38017500000001</v>
      </c>
      <c r="AE71" s="5">
        <v>25.136724999999998</v>
      </c>
      <c r="AF71" s="5">
        <v>87.31</v>
      </c>
      <c r="AG71" s="5">
        <v>287.40781800000002</v>
      </c>
      <c r="AH71" s="5">
        <v>28.740781999999999</v>
      </c>
      <c r="AI71" s="5">
        <v>3.9778000000000001E-2</v>
      </c>
      <c r="AJ71" s="5">
        <v>1.5643000000000001E-2</v>
      </c>
      <c r="AK71" s="5">
        <v>0.39324399999999998</v>
      </c>
      <c r="AL71" s="5">
        <v>3.6975000000000001E-2</v>
      </c>
      <c r="AM71" s="5">
        <v>3.2500000000000001E-2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31"/>
    </row>
    <row r="72" spans="1:58" s="29" customFormat="1" x14ac:dyDescent="0.25">
      <c r="A72" s="29" t="s">
        <v>1847</v>
      </c>
      <c r="B72" s="29">
        <v>5</v>
      </c>
      <c r="C72" s="29" t="s">
        <v>12</v>
      </c>
      <c r="D72" s="29">
        <v>5</v>
      </c>
      <c r="E72" s="29" t="s">
        <v>1</v>
      </c>
      <c r="F72" s="8" t="s">
        <v>767</v>
      </c>
      <c r="G72" s="8" t="s">
        <v>245</v>
      </c>
      <c r="H72" s="12">
        <v>60.991601052750802</v>
      </c>
      <c r="I72" s="12">
        <v>21.547456955840453</v>
      </c>
      <c r="J72" s="5" t="s">
        <v>52</v>
      </c>
      <c r="K72" s="29">
        <v>993</v>
      </c>
      <c r="L72" s="29">
        <v>311</v>
      </c>
      <c r="M72" s="11">
        <v>31.319234642497484</v>
      </c>
      <c r="N72" s="29">
        <v>0.1381634615384629</v>
      </c>
      <c r="O72" s="29">
        <v>0.1436329176687946</v>
      </c>
      <c r="P72" s="29">
        <v>10.187677660365217</v>
      </c>
      <c r="Q72" s="29">
        <f t="shared" si="2"/>
        <v>12.403237460677559</v>
      </c>
      <c r="R72" s="29">
        <v>1.2879325480638757</v>
      </c>
      <c r="S72" s="29">
        <f t="shared" si="3"/>
        <v>0.3196671095540129</v>
      </c>
      <c r="U72" s="29">
        <v>8.2857099999999999</v>
      </c>
      <c r="V72" s="29">
        <v>50</v>
      </c>
      <c r="W72" s="29">
        <v>3</v>
      </c>
      <c r="X72" s="29">
        <v>6.666666666666667</v>
      </c>
      <c r="Y72" s="29">
        <v>9.6666666666666661</v>
      </c>
      <c r="Z72" s="29">
        <v>130</v>
      </c>
      <c r="AA72" s="29" t="s">
        <v>2285</v>
      </c>
      <c r="AB72" s="34"/>
      <c r="AC72" s="5">
        <v>3132</v>
      </c>
      <c r="AD72" s="5">
        <v>331.46384999999998</v>
      </c>
      <c r="AE72" s="5">
        <v>9.4489940000000008</v>
      </c>
      <c r="AF72" s="5">
        <v>30.46</v>
      </c>
      <c r="AG72" s="5">
        <v>48.075237000000001</v>
      </c>
      <c r="AH72" s="5">
        <v>4.8075239999999999</v>
      </c>
      <c r="AI72" s="5">
        <v>0.10580199999999999</v>
      </c>
      <c r="AJ72" s="5">
        <v>0.15019099999999999</v>
      </c>
      <c r="AK72" s="5">
        <v>1.4195409999999999</v>
      </c>
      <c r="AL72" s="5">
        <v>5.6899999999999999E-2</v>
      </c>
      <c r="AM72" s="5">
        <v>1.2500000000000001E-2</v>
      </c>
      <c r="AN72" s="5">
        <v>6</v>
      </c>
      <c r="AO72" s="5">
        <v>1.8102E-2</v>
      </c>
      <c r="AP72" s="5">
        <v>1.0860909999999999</v>
      </c>
      <c r="AQ72" s="5">
        <v>22.765006</v>
      </c>
      <c r="AR72" s="5">
        <v>2.115783</v>
      </c>
      <c r="AS72" s="5">
        <v>3.051431</v>
      </c>
      <c r="AT72" s="5">
        <v>118.833333</v>
      </c>
      <c r="AU72" s="5">
        <v>221.11573100000001</v>
      </c>
      <c r="AV72" s="5">
        <v>1.7956E-2</v>
      </c>
      <c r="AW72" s="5">
        <v>1.3968E-2</v>
      </c>
      <c r="AX72" s="5">
        <v>55.412021000000003</v>
      </c>
      <c r="AY72" s="5">
        <v>46.346601</v>
      </c>
      <c r="AZ72" s="5">
        <v>299.10611499999999</v>
      </c>
      <c r="BA72" s="5">
        <v>164.52930900000001</v>
      </c>
      <c r="BB72" s="5">
        <v>44.926110000000001</v>
      </c>
      <c r="BC72" s="5">
        <v>47.803828000000003</v>
      </c>
      <c r="BD72" s="5">
        <v>53.286191000000002</v>
      </c>
      <c r="BE72" s="5">
        <v>1</v>
      </c>
      <c r="BF72" s="31"/>
    </row>
    <row r="73" spans="1:58" s="29" customFormat="1" x14ac:dyDescent="0.25">
      <c r="A73" s="29" t="s">
        <v>1847</v>
      </c>
      <c r="B73" s="29">
        <v>5</v>
      </c>
      <c r="C73" s="29" t="s">
        <v>0</v>
      </c>
      <c r="D73" s="29">
        <v>10</v>
      </c>
      <c r="E73" s="29" t="s">
        <v>1</v>
      </c>
      <c r="F73" s="8" t="s">
        <v>767</v>
      </c>
      <c r="G73" s="8" t="s">
        <v>245</v>
      </c>
      <c r="H73" s="12">
        <v>60.991601052750802</v>
      </c>
      <c r="I73" s="12">
        <v>21.547456955840453</v>
      </c>
      <c r="J73" s="5" t="s">
        <v>50</v>
      </c>
      <c r="K73" s="29">
        <v>2685</v>
      </c>
      <c r="L73" s="29">
        <v>197</v>
      </c>
      <c r="M73" s="11">
        <v>7.3370577281191816</v>
      </c>
      <c r="N73" s="29">
        <v>9.3266249999997802E-2</v>
      </c>
      <c r="O73" s="29">
        <v>0.2051898823839923</v>
      </c>
      <c r="P73" s="29">
        <v>27.546741710050966</v>
      </c>
      <c r="Q73" s="29">
        <f t="shared" si="2"/>
        <v>4.9558265890081898</v>
      </c>
      <c r="R73" s="29">
        <v>0.48335213272437944</v>
      </c>
      <c r="S73" s="29">
        <f t="shared" si="3"/>
        <v>0.48491330578548336</v>
      </c>
      <c r="U73" s="29">
        <v>8.2857099999999999</v>
      </c>
      <c r="V73" s="29">
        <v>50</v>
      </c>
      <c r="W73" s="29">
        <v>3</v>
      </c>
      <c r="X73" s="29">
        <v>6.666666666666667</v>
      </c>
      <c r="Y73" s="29">
        <v>9.6666666666666661</v>
      </c>
      <c r="Z73" s="29">
        <v>130</v>
      </c>
      <c r="AA73" s="29" t="s">
        <v>2285</v>
      </c>
      <c r="AB73" s="34"/>
      <c r="AC73" s="5">
        <v>9918</v>
      </c>
      <c r="AD73" s="5">
        <v>331.46384999999998</v>
      </c>
      <c r="AE73" s="5">
        <v>29.921814999999999</v>
      </c>
      <c r="AF73" s="5">
        <v>99.17</v>
      </c>
      <c r="AG73" s="5">
        <v>265.65707400000002</v>
      </c>
      <c r="AH73" s="5">
        <v>26.565707</v>
      </c>
      <c r="AI73" s="5">
        <v>3.3416000000000001E-2</v>
      </c>
      <c r="AJ73" s="5">
        <v>1.8962E-2</v>
      </c>
      <c r="AK73" s="5">
        <v>0.56743299999999997</v>
      </c>
      <c r="AL73" s="5">
        <v>3.15E-2</v>
      </c>
      <c r="AM73" s="5">
        <v>3.2500000000000001E-2</v>
      </c>
      <c r="AN73" s="5">
        <v>20</v>
      </c>
      <c r="AO73" s="5">
        <v>6.0338000000000003E-2</v>
      </c>
      <c r="AP73" s="5">
        <v>3.620304</v>
      </c>
      <c r="AQ73" s="5">
        <v>20.740068999999998</v>
      </c>
      <c r="AR73" s="5">
        <v>1.287345</v>
      </c>
      <c r="AS73" s="5">
        <v>0.92003800000000002</v>
      </c>
      <c r="AT73" s="5">
        <v>102.85</v>
      </c>
      <c r="AU73" s="5">
        <v>74.945085000000006</v>
      </c>
      <c r="AV73" s="5">
        <v>1.264E-2</v>
      </c>
      <c r="AW73" s="5">
        <v>5.3150000000000003E-3</v>
      </c>
      <c r="AX73" s="5">
        <v>78.565321999999995</v>
      </c>
      <c r="AY73" s="5">
        <v>9.9412629999999993</v>
      </c>
      <c r="AZ73" s="5">
        <v>446.04463800000002</v>
      </c>
      <c r="BA73" s="5">
        <v>390.52835199999998</v>
      </c>
      <c r="BB73" s="5">
        <v>0.72781600000000002</v>
      </c>
      <c r="BC73" s="5">
        <v>1.274313</v>
      </c>
      <c r="BD73" s="5">
        <v>17.277232999999999</v>
      </c>
      <c r="BE73" s="5">
        <v>5.249339</v>
      </c>
      <c r="BF73" s="31"/>
    </row>
    <row r="74" spans="1:58" s="29" customFormat="1" x14ac:dyDescent="0.25">
      <c r="A74" s="29" t="s">
        <v>1847</v>
      </c>
      <c r="B74" s="29">
        <v>5</v>
      </c>
      <c r="C74" s="29" t="s">
        <v>4</v>
      </c>
      <c r="D74" s="29">
        <v>12</v>
      </c>
      <c r="E74" s="29" t="s">
        <v>1</v>
      </c>
      <c r="F74" s="8" t="s">
        <v>767</v>
      </c>
      <c r="G74" s="8" t="s">
        <v>245</v>
      </c>
      <c r="H74" s="12">
        <v>60.991601052750802</v>
      </c>
      <c r="I74" s="12">
        <v>21.547456955840453</v>
      </c>
      <c r="J74" s="5" t="s">
        <v>52</v>
      </c>
      <c r="K74" s="29">
        <v>1741</v>
      </c>
      <c r="L74" s="29">
        <v>277</v>
      </c>
      <c r="M74" s="11">
        <v>15.910396323951753</v>
      </c>
      <c r="N74" s="29">
        <v>3.7862962962960447E-2</v>
      </c>
      <c r="O74" s="29">
        <v>0.55401268243677915</v>
      </c>
      <c r="P74" s="29">
        <v>17.861779261526529</v>
      </c>
      <c r="Q74" s="29">
        <f t="shared" si="2"/>
        <v>4.7291358595162478</v>
      </c>
      <c r="R74" s="29">
        <v>1.1296746250193763</v>
      </c>
      <c r="S74" s="29">
        <f t="shared" si="3"/>
        <v>0.16140918650951352</v>
      </c>
      <c r="U74" s="29">
        <v>8.2857099999999999</v>
      </c>
      <c r="V74" s="29">
        <v>50</v>
      </c>
      <c r="W74" s="29">
        <v>3</v>
      </c>
      <c r="X74" s="29">
        <v>6.6666666666666696</v>
      </c>
      <c r="Y74" s="29">
        <v>9.6666666666666696</v>
      </c>
      <c r="Z74" s="29">
        <v>130</v>
      </c>
      <c r="AA74" s="29" t="s">
        <v>2285</v>
      </c>
      <c r="AB74" s="34"/>
      <c r="AC74" s="5">
        <v>5528</v>
      </c>
      <c r="AD74" s="5">
        <v>331.46384999999998</v>
      </c>
      <c r="AE74" s="5">
        <v>16.677534999999999</v>
      </c>
      <c r="AF74" s="5">
        <v>55.24</v>
      </c>
      <c r="AG74" s="5">
        <v>118.254397</v>
      </c>
      <c r="AH74" s="5">
        <v>11.82544</v>
      </c>
      <c r="AI74" s="5">
        <v>4.8474999999999997E-2</v>
      </c>
      <c r="AJ74" s="5">
        <v>5.3159999999999999E-2</v>
      </c>
      <c r="AK74" s="5">
        <v>1.09666</v>
      </c>
      <c r="AL74" s="5">
        <v>3.0075000000000001E-2</v>
      </c>
      <c r="AM74" s="5">
        <v>1.2500000000000001E-2</v>
      </c>
      <c r="AN74" s="5">
        <v>25</v>
      </c>
      <c r="AO74" s="5">
        <v>7.5423000000000004E-2</v>
      </c>
      <c r="AP74" s="5">
        <v>4.5253800000000002</v>
      </c>
      <c r="AQ74" s="5">
        <v>6.6208390000000001</v>
      </c>
      <c r="AR74" s="5">
        <v>0.19279299999999999</v>
      </c>
      <c r="AS74" s="5">
        <v>0.17205899999999999</v>
      </c>
      <c r="AT74" s="5">
        <v>14.64</v>
      </c>
      <c r="AU74" s="5">
        <v>7.9366240000000001</v>
      </c>
      <c r="AV74" s="5">
        <v>1.4134000000000001E-2</v>
      </c>
      <c r="AW74" s="5">
        <v>9.7439999999999992E-3</v>
      </c>
      <c r="AX74" s="5">
        <v>143.43889799999999</v>
      </c>
      <c r="AY74" s="5">
        <v>142.259792</v>
      </c>
      <c r="AZ74" s="5">
        <v>404.38763299999999</v>
      </c>
      <c r="BA74" s="5">
        <v>194.18837199999999</v>
      </c>
      <c r="BB74" s="5">
        <v>9.2768429999999995</v>
      </c>
      <c r="BC74" s="5">
        <v>8.124288</v>
      </c>
      <c r="BD74" s="5">
        <v>6.2082889999999997</v>
      </c>
      <c r="BE74" s="5">
        <v>3.435921</v>
      </c>
      <c r="BF74" s="31"/>
    </row>
    <row r="75" spans="1:58" s="29" customFormat="1" x14ac:dyDescent="0.25">
      <c r="A75" s="29" t="s">
        <v>1848</v>
      </c>
      <c r="B75" s="29">
        <v>5</v>
      </c>
      <c r="C75" s="29" t="s">
        <v>2</v>
      </c>
      <c r="D75" s="29">
        <v>3</v>
      </c>
      <c r="E75" s="29" t="s">
        <v>1</v>
      </c>
      <c r="F75" s="8" t="s">
        <v>767</v>
      </c>
      <c r="G75" s="8" t="s">
        <v>245</v>
      </c>
      <c r="H75" s="12">
        <v>60.991601052750802</v>
      </c>
      <c r="I75" s="12">
        <v>21.547456955840453</v>
      </c>
      <c r="J75" s="5" t="s">
        <v>52</v>
      </c>
      <c r="K75" s="29">
        <v>484</v>
      </c>
      <c r="L75" s="29">
        <v>132</v>
      </c>
      <c r="M75" s="11">
        <v>27.27272727272727</v>
      </c>
      <c r="N75" s="29">
        <v>0.14034299999999877</v>
      </c>
      <c r="O75" s="29">
        <v>0.32463079246985166</v>
      </c>
      <c r="P75" s="29">
        <v>6.2848521422163284</v>
      </c>
      <c r="Q75" s="29">
        <f t="shared" si="2"/>
        <v>16.306062978826446</v>
      </c>
      <c r="R75" s="29">
        <v>1.188526216254822</v>
      </c>
      <c r="S75" s="29">
        <f t="shared" si="3"/>
        <v>0.22026077774495922</v>
      </c>
      <c r="U75" s="29">
        <v>8.2857099999999999</v>
      </c>
      <c r="V75" s="29">
        <v>50</v>
      </c>
      <c r="W75" s="29">
        <v>3</v>
      </c>
      <c r="X75" s="29">
        <v>6.6666666666666696</v>
      </c>
      <c r="Y75" s="29">
        <v>9.6666666666666696</v>
      </c>
      <c r="Z75" s="29">
        <v>130</v>
      </c>
      <c r="AA75" s="29" t="s">
        <v>2285</v>
      </c>
      <c r="AB75" s="34"/>
      <c r="AC75" s="5">
        <v>2054</v>
      </c>
      <c r="AD75" s="5">
        <v>322.051175</v>
      </c>
      <c r="AE75" s="5">
        <v>6.3778680000000003</v>
      </c>
      <c r="AF75" s="5">
        <v>19.32</v>
      </c>
      <c r="AG75" s="5">
        <v>23.527805000000001</v>
      </c>
      <c r="AH75" s="5">
        <v>2.3527800000000001</v>
      </c>
      <c r="AI75" s="5">
        <v>0.15682499999999999</v>
      </c>
      <c r="AJ75" s="5">
        <v>0.205873</v>
      </c>
      <c r="AK75" s="5">
        <v>1.3127599999999999</v>
      </c>
      <c r="AL75" s="5">
        <v>8.5500000000000007E-2</v>
      </c>
      <c r="AM75" s="5">
        <v>2.75E-2</v>
      </c>
      <c r="AN75" s="5">
        <v>11</v>
      </c>
      <c r="AO75" s="5">
        <v>3.4155999999999999E-2</v>
      </c>
      <c r="AP75" s="5">
        <v>2.0493640000000002</v>
      </c>
      <c r="AQ75" s="5">
        <v>6.5725410000000002</v>
      </c>
      <c r="AR75" s="5">
        <v>0.31205699999999997</v>
      </c>
      <c r="AS75" s="5">
        <v>0.20541000000000001</v>
      </c>
      <c r="AT75" s="5">
        <v>12.272727</v>
      </c>
      <c r="AU75" s="5">
        <v>3.9519850000000001</v>
      </c>
      <c r="AV75" s="5">
        <v>2.7681999999999998E-2</v>
      </c>
      <c r="AW75" s="5">
        <v>2.0351000000000001E-2</v>
      </c>
      <c r="AX75" s="5">
        <v>43.588062999999998</v>
      </c>
      <c r="AY75" s="5">
        <v>14.279491999999999</v>
      </c>
      <c r="AZ75" s="5">
        <v>184.25502800000001</v>
      </c>
      <c r="BA75" s="5">
        <v>122.85025</v>
      </c>
      <c r="BB75" s="5">
        <v>21.007777999999998</v>
      </c>
      <c r="BC75" s="5">
        <v>18.684771999999999</v>
      </c>
      <c r="BD75" s="5">
        <v>6.4347459999999996</v>
      </c>
      <c r="BE75" s="5">
        <v>1.462494</v>
      </c>
      <c r="BF75" s="31"/>
    </row>
    <row r="76" spans="1:58" s="29" customFormat="1" x14ac:dyDescent="0.25">
      <c r="A76" s="29" t="s">
        <v>1848</v>
      </c>
      <c r="B76" s="29">
        <v>5</v>
      </c>
      <c r="C76" s="29" t="s">
        <v>32</v>
      </c>
      <c r="D76" s="29">
        <v>3</v>
      </c>
      <c r="E76" s="29" t="s">
        <v>7</v>
      </c>
      <c r="F76" s="8" t="s">
        <v>767</v>
      </c>
      <c r="G76" s="8" t="s">
        <v>245</v>
      </c>
      <c r="H76" s="12">
        <v>60.991601052750802</v>
      </c>
      <c r="I76" s="12">
        <v>21.547456955840453</v>
      </c>
      <c r="J76" s="5" t="s">
        <v>52</v>
      </c>
      <c r="K76" s="29">
        <v>317</v>
      </c>
      <c r="L76" s="29">
        <v>73</v>
      </c>
      <c r="M76" s="11">
        <v>23.028391167192432</v>
      </c>
      <c r="N76" s="29">
        <v>0.16713281249999867</v>
      </c>
      <c r="O76" s="29">
        <v>0.20776370718070505</v>
      </c>
      <c r="P76" s="29">
        <v>4.1163184485177187</v>
      </c>
      <c r="Q76" s="29">
        <f t="shared" si="2"/>
        <v>18.47459667252506</v>
      </c>
      <c r="R76" s="29">
        <v>1.1211889831388029</v>
      </c>
      <c r="S76" s="29">
        <f t="shared" si="3"/>
        <v>0.15292354462894009</v>
      </c>
      <c r="U76" s="29">
        <v>8.2857099999999999</v>
      </c>
      <c r="V76" s="29">
        <v>50</v>
      </c>
      <c r="W76" s="29">
        <v>3</v>
      </c>
      <c r="X76" s="29">
        <v>6.6666666666666696</v>
      </c>
      <c r="Y76" s="29">
        <v>9.6666666666666696</v>
      </c>
      <c r="Z76" s="29">
        <v>130</v>
      </c>
      <c r="AA76" s="29" t="s">
        <v>2285</v>
      </c>
      <c r="AB76" s="34"/>
      <c r="AC76" s="5">
        <v>1363</v>
      </c>
      <c r="AD76" s="5">
        <v>322.051175</v>
      </c>
      <c r="AE76" s="5">
        <v>4.2322470000000001</v>
      </c>
      <c r="AF76" s="5">
        <v>11.88</v>
      </c>
      <c r="AG76" s="5">
        <v>13.040153</v>
      </c>
      <c r="AH76" s="5">
        <v>1.3040149999999999</v>
      </c>
      <c r="AI76" s="5">
        <v>0.23566999999999999</v>
      </c>
      <c r="AJ76" s="5">
        <v>0.34570800000000002</v>
      </c>
      <c r="AK76" s="5">
        <v>1.466917</v>
      </c>
      <c r="AL76" s="5">
        <v>0.119238</v>
      </c>
      <c r="AM76" s="5">
        <v>1.2500000000000001E-2</v>
      </c>
      <c r="AN76" s="5">
        <v>15</v>
      </c>
      <c r="AO76" s="5">
        <v>4.6575999999999999E-2</v>
      </c>
      <c r="AP76" s="5">
        <v>2.7945869999999999</v>
      </c>
      <c r="AQ76" s="5">
        <v>14.893617000000001</v>
      </c>
      <c r="AR76" s="5">
        <v>0.54050299999999996</v>
      </c>
      <c r="AS76" s="5">
        <v>0.35504999999999998</v>
      </c>
      <c r="AT76" s="5">
        <v>13.533333000000001</v>
      </c>
      <c r="AU76" s="5">
        <v>4.2235170000000002</v>
      </c>
      <c r="AV76" s="5">
        <v>4.3124999999999997E-2</v>
      </c>
      <c r="AW76" s="5">
        <v>4.0434999999999999E-2</v>
      </c>
      <c r="AX76" s="5">
        <v>37.303651000000002</v>
      </c>
      <c r="AY76" s="5">
        <v>31.847080999999999</v>
      </c>
      <c r="AZ76" s="5">
        <v>130.372073</v>
      </c>
      <c r="BA76" s="5">
        <v>64.261218</v>
      </c>
      <c r="BB76" s="5">
        <v>20.297366</v>
      </c>
      <c r="BC76" s="5">
        <v>25.946646999999999</v>
      </c>
      <c r="BD76" s="5">
        <v>7.2116920000000002</v>
      </c>
      <c r="BE76" s="5">
        <v>2.2173560000000001</v>
      </c>
      <c r="BF76" s="31"/>
    </row>
    <row r="77" spans="1:58" s="29" customFormat="1" x14ac:dyDescent="0.25">
      <c r="A77" s="29" t="s">
        <v>1848</v>
      </c>
      <c r="B77" s="29">
        <v>5</v>
      </c>
      <c r="C77" s="29" t="s">
        <v>10</v>
      </c>
      <c r="D77" s="29">
        <v>13</v>
      </c>
      <c r="E77" s="29" t="s">
        <v>1</v>
      </c>
      <c r="F77" s="8" t="s">
        <v>767</v>
      </c>
      <c r="G77" s="8" t="s">
        <v>245</v>
      </c>
      <c r="H77" s="12">
        <v>60.991601052750802</v>
      </c>
      <c r="I77" s="12">
        <v>21.547456955840453</v>
      </c>
      <c r="J77" s="5" t="s">
        <v>51</v>
      </c>
      <c r="K77" s="29">
        <v>738</v>
      </c>
      <c r="L77" s="29">
        <v>139</v>
      </c>
      <c r="M77" s="11">
        <v>18.834688346883468</v>
      </c>
      <c r="N77" s="29">
        <v>9.1669999999999169E-2</v>
      </c>
      <c r="O77" s="29">
        <v>0.32463079246985166</v>
      </c>
      <c r="P77" s="29">
        <v>9.5831009937100209</v>
      </c>
      <c r="Q77" s="29">
        <f t="shared" si="2"/>
        <v>13.007814127332756</v>
      </c>
      <c r="R77" s="29">
        <v>0.96302984326555197</v>
      </c>
      <c r="S77" s="29">
        <f t="shared" si="3"/>
        <v>5.2355952443108311E-3</v>
      </c>
      <c r="U77" s="29">
        <v>8.2857099999999999</v>
      </c>
      <c r="V77" s="29">
        <v>50</v>
      </c>
      <c r="W77" s="29">
        <v>3</v>
      </c>
      <c r="X77" s="29">
        <v>6.6666666666666696</v>
      </c>
      <c r="Y77" s="29">
        <v>9.6666666666666696</v>
      </c>
      <c r="Z77" s="29">
        <v>130</v>
      </c>
      <c r="AA77" s="29" t="s">
        <v>2285</v>
      </c>
      <c r="AB77" s="34"/>
      <c r="AC77" s="5">
        <v>2803</v>
      </c>
      <c r="AD77" s="5">
        <v>322.051175</v>
      </c>
      <c r="AE77" s="5">
        <v>8.7035859999999996</v>
      </c>
      <c r="AF77" s="5">
        <v>27.48</v>
      </c>
      <c r="AG77" s="5">
        <v>33.604011999999997</v>
      </c>
      <c r="AH77" s="5">
        <v>3.360401</v>
      </c>
      <c r="AI77" s="5">
        <v>0.114857</v>
      </c>
      <c r="AJ77" s="5">
        <v>0.12665699999999999</v>
      </c>
      <c r="AK77" s="5">
        <v>1.102735</v>
      </c>
      <c r="AL77" s="5">
        <v>7.4075000000000002E-2</v>
      </c>
      <c r="AM77" s="5">
        <v>3.2500000000000001E-2</v>
      </c>
      <c r="AN77" s="5">
        <v>6</v>
      </c>
      <c r="AO77" s="5">
        <v>1.8631000000000002E-2</v>
      </c>
      <c r="AP77" s="5">
        <v>1.1178349999999999</v>
      </c>
      <c r="AQ77" s="5">
        <v>3.1038169999999998</v>
      </c>
      <c r="AR77" s="5">
        <v>0.40323700000000001</v>
      </c>
      <c r="AS77" s="5">
        <v>0.24818200000000001</v>
      </c>
      <c r="AT77" s="5">
        <v>14.5</v>
      </c>
      <c r="AU77" s="5">
        <v>5.3944419999999997</v>
      </c>
      <c r="AV77" s="5">
        <v>2.9869E-2</v>
      </c>
      <c r="AW77" s="5">
        <v>2.1475000000000001E-2</v>
      </c>
      <c r="AX77" s="5">
        <v>50.002732999999999</v>
      </c>
      <c r="AY77" s="5">
        <v>39.642966999999999</v>
      </c>
      <c r="AZ77" s="5">
        <v>168.28664800000001</v>
      </c>
      <c r="BA77" s="5">
        <v>62.356399000000003</v>
      </c>
      <c r="BB77" s="5">
        <v>29.081585</v>
      </c>
      <c r="BC77" s="5">
        <v>44.372605999999998</v>
      </c>
      <c r="BD77" s="5">
        <v>5.3884970000000001</v>
      </c>
      <c r="BE77" s="5">
        <v>1.527525</v>
      </c>
      <c r="BF77" s="31"/>
    </row>
    <row r="78" spans="1:58" s="29" customFormat="1" x14ac:dyDescent="0.25">
      <c r="A78" s="29" t="s">
        <v>1848</v>
      </c>
      <c r="B78" s="29">
        <v>5</v>
      </c>
      <c r="C78" s="29" t="s">
        <v>11</v>
      </c>
      <c r="D78" s="29">
        <v>16</v>
      </c>
      <c r="E78" s="29" t="s">
        <v>1</v>
      </c>
      <c r="F78" s="8" t="s">
        <v>767</v>
      </c>
      <c r="G78" s="8" t="s">
        <v>245</v>
      </c>
      <c r="H78" s="12">
        <v>60.991601052750802</v>
      </c>
      <c r="I78" s="12">
        <v>21.547456955840453</v>
      </c>
      <c r="J78" s="5" t="s">
        <v>52</v>
      </c>
      <c r="K78" s="29">
        <v>2220</v>
      </c>
      <c r="L78" s="29">
        <v>0</v>
      </c>
      <c r="M78" s="11">
        <v>0</v>
      </c>
      <c r="N78" s="29">
        <v>0</v>
      </c>
      <c r="O78" s="29">
        <v>0</v>
      </c>
      <c r="P78" s="29">
        <v>28.827214371322828</v>
      </c>
      <c r="Q78" s="29">
        <f t="shared" si="2"/>
        <v>6.2362992502800516</v>
      </c>
      <c r="R78" s="29">
        <v>0.39659744202472513</v>
      </c>
      <c r="S78" s="29">
        <f t="shared" si="3"/>
        <v>0.57166799648513766</v>
      </c>
      <c r="U78" s="29">
        <v>8.2857099999999999</v>
      </c>
      <c r="V78" s="29">
        <v>50</v>
      </c>
      <c r="W78" s="29">
        <v>3</v>
      </c>
      <c r="X78" s="29">
        <v>6.6666666666666696</v>
      </c>
      <c r="Y78" s="29">
        <v>9.6666666666666696</v>
      </c>
      <c r="Z78" s="29">
        <v>130</v>
      </c>
      <c r="AA78" s="29" t="s">
        <v>2285</v>
      </c>
      <c r="AB78" s="34"/>
      <c r="AC78" s="5">
        <v>9184</v>
      </c>
      <c r="AD78" s="5">
        <v>322.051175</v>
      </c>
      <c r="AE78" s="5">
        <v>28.517206999999999</v>
      </c>
      <c r="AF78" s="5">
        <v>91.83</v>
      </c>
      <c r="AG78" s="5">
        <v>293.497975</v>
      </c>
      <c r="AH78" s="5">
        <v>29.349796999999999</v>
      </c>
      <c r="AI78" s="5">
        <v>3.5066E-2</v>
      </c>
      <c r="AJ78" s="5">
        <v>1.4657999999999999E-2</v>
      </c>
      <c r="AK78" s="5">
        <v>0.41800599999999999</v>
      </c>
      <c r="AL78" s="5">
        <v>3.2974999999999997E-2</v>
      </c>
      <c r="AM78" s="5">
        <v>2.75E-2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31"/>
    </row>
    <row r="79" spans="1:58" s="29" customFormat="1" x14ac:dyDescent="0.25">
      <c r="A79" s="29" t="s">
        <v>1849</v>
      </c>
      <c r="B79" s="29">
        <v>5</v>
      </c>
      <c r="C79" s="29" t="s">
        <v>17</v>
      </c>
      <c r="D79" s="29">
        <v>8</v>
      </c>
      <c r="E79" s="29" t="s">
        <v>1</v>
      </c>
      <c r="F79" s="8" t="s">
        <v>767</v>
      </c>
      <c r="G79" s="8" t="s">
        <v>245</v>
      </c>
      <c r="H79" s="12">
        <v>60.991601052750802</v>
      </c>
      <c r="I79" s="12">
        <v>21.547456955840453</v>
      </c>
      <c r="J79" s="5" t="s">
        <v>52</v>
      </c>
      <c r="K79" s="29">
        <v>2249</v>
      </c>
      <c r="L79" s="29">
        <v>0</v>
      </c>
      <c r="M79" s="11">
        <v>0</v>
      </c>
      <c r="N79" s="29">
        <v>0</v>
      </c>
      <c r="O79" s="29">
        <v>0</v>
      </c>
      <c r="P79" s="29">
        <v>23.312629434481462</v>
      </c>
      <c r="Q79" s="29">
        <f t="shared" si="2"/>
        <v>0.7217143134386852</v>
      </c>
      <c r="R79" s="29">
        <v>0.46083823579529321</v>
      </c>
      <c r="S79" s="29">
        <f t="shared" si="3"/>
        <v>0.50742720271456965</v>
      </c>
      <c r="T79" s="29">
        <v>0.74428146117059979</v>
      </c>
      <c r="U79" s="29">
        <v>8.2857099999999999</v>
      </c>
      <c r="V79" s="29">
        <v>50</v>
      </c>
      <c r="W79" s="29">
        <v>3</v>
      </c>
      <c r="X79" s="29">
        <v>6.6666666666666696</v>
      </c>
      <c r="Y79" s="29">
        <v>9.6666666666666696</v>
      </c>
      <c r="Z79" s="29">
        <v>130</v>
      </c>
      <c r="AA79" s="29" t="s">
        <v>2285</v>
      </c>
      <c r="AB79" s="34"/>
      <c r="AC79" s="5">
        <v>7470</v>
      </c>
      <c r="AD79" s="5">
        <v>304.72447499999998</v>
      </c>
      <c r="AE79" s="5">
        <v>24.513947999999999</v>
      </c>
      <c r="AF79" s="5">
        <v>74.69</v>
      </c>
      <c r="AG79" s="5">
        <v>198.3047</v>
      </c>
      <c r="AH79" s="5">
        <v>19.830469999999998</v>
      </c>
      <c r="AI79" s="5">
        <v>4.0788999999999999E-2</v>
      </c>
      <c r="AJ79" s="5">
        <v>2.1041000000000001E-2</v>
      </c>
      <c r="AK79" s="5">
        <v>0.515845</v>
      </c>
      <c r="AL79" s="5">
        <v>3.7199999999999997E-2</v>
      </c>
      <c r="AM79" s="5">
        <v>3.2500000000000001E-2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31"/>
    </row>
    <row r="80" spans="1:58" s="29" customFormat="1" x14ac:dyDescent="0.25">
      <c r="A80" s="29" t="s">
        <v>1849</v>
      </c>
      <c r="B80" s="29">
        <v>5</v>
      </c>
      <c r="C80" s="29" t="s">
        <v>4</v>
      </c>
      <c r="D80" s="29">
        <v>12</v>
      </c>
      <c r="E80" s="29" t="s">
        <v>1</v>
      </c>
      <c r="F80" s="8" t="s">
        <v>767</v>
      </c>
      <c r="G80" s="8" t="s">
        <v>245</v>
      </c>
      <c r="H80" s="12">
        <v>60.991601052750802</v>
      </c>
      <c r="I80" s="12">
        <v>21.547456955840453</v>
      </c>
      <c r="J80" s="5" t="s">
        <v>52</v>
      </c>
      <c r="K80" s="29">
        <v>1295</v>
      </c>
      <c r="L80" s="29">
        <v>143</v>
      </c>
      <c r="M80" s="11">
        <v>11.042471042471043</v>
      </c>
      <c r="N80" s="29">
        <v>6.2220833333336528E-2</v>
      </c>
      <c r="O80" s="29">
        <v>0.31097326946840548</v>
      </c>
      <c r="P80" s="29">
        <v>13.423679465386169</v>
      </c>
      <c r="Q80" s="29">
        <f t="shared" si="2"/>
        <v>9.1672356556566079</v>
      </c>
      <c r="R80" s="29">
        <v>0.95858284986135878</v>
      </c>
      <c r="S80" s="29">
        <f t="shared" si="3"/>
        <v>9.6825886485040202E-3</v>
      </c>
      <c r="T80" s="29">
        <v>0.72156877844534995</v>
      </c>
      <c r="U80" s="29">
        <v>8.2857099999999999</v>
      </c>
      <c r="V80" s="29">
        <v>50</v>
      </c>
      <c r="W80" s="29">
        <v>3</v>
      </c>
      <c r="X80" s="29">
        <v>6.6666666666666696</v>
      </c>
      <c r="Y80" s="29">
        <v>9.6666666666666696</v>
      </c>
      <c r="Z80" s="29">
        <v>130</v>
      </c>
      <c r="AA80" s="29" t="s">
        <v>2285</v>
      </c>
      <c r="AB80" s="34"/>
      <c r="AC80" s="5">
        <v>4201</v>
      </c>
      <c r="AD80" s="5">
        <v>304.72447499999998</v>
      </c>
      <c r="AE80" s="5">
        <v>13.786224000000001</v>
      </c>
      <c r="AF80" s="5">
        <v>41.74</v>
      </c>
      <c r="AG80" s="5">
        <v>70.529939999999996</v>
      </c>
      <c r="AH80" s="5">
        <v>7.052994</v>
      </c>
      <c r="AI80" s="5">
        <v>7.2477E-2</v>
      </c>
      <c r="AJ80" s="5">
        <v>8.3131999999999998E-2</v>
      </c>
      <c r="AK80" s="5">
        <v>1.147016</v>
      </c>
      <c r="AL80" s="5">
        <v>4.7574999999999999E-2</v>
      </c>
      <c r="AM80" s="5">
        <v>2.75E-2</v>
      </c>
      <c r="AN80" s="5">
        <v>9</v>
      </c>
      <c r="AO80" s="5">
        <v>2.9534999999999999E-2</v>
      </c>
      <c r="AP80" s="5">
        <v>1.7720929999999999</v>
      </c>
      <c r="AQ80" s="5">
        <v>3.975244</v>
      </c>
      <c r="AR80" s="5">
        <v>0.327125</v>
      </c>
      <c r="AS80" s="5">
        <v>0.18739600000000001</v>
      </c>
      <c r="AT80" s="5">
        <v>18.555555999999999</v>
      </c>
      <c r="AU80" s="5">
        <v>7.0198130000000001</v>
      </c>
      <c r="AV80" s="5">
        <v>1.8634000000000001E-2</v>
      </c>
      <c r="AW80" s="5">
        <v>1.3658999999999999E-2</v>
      </c>
      <c r="AX80" s="5">
        <v>71.848348999999999</v>
      </c>
      <c r="AY80" s="5">
        <v>40.849808000000003</v>
      </c>
      <c r="AZ80" s="5">
        <v>309.43454800000001</v>
      </c>
      <c r="BA80" s="5">
        <v>182.66299000000001</v>
      </c>
      <c r="BB80" s="5">
        <v>34.649866000000003</v>
      </c>
      <c r="BC80" s="5">
        <v>44.113838000000001</v>
      </c>
      <c r="BD80" s="5">
        <v>6.6778069999999996</v>
      </c>
      <c r="BE80" s="5">
        <v>1.5</v>
      </c>
      <c r="BF80" s="31"/>
    </row>
    <row r="81" spans="1:58" s="29" customFormat="1" x14ac:dyDescent="0.25">
      <c r="A81" s="29" t="s">
        <v>1849</v>
      </c>
      <c r="B81" s="29">
        <v>5</v>
      </c>
      <c r="C81" s="29" t="s">
        <v>5</v>
      </c>
      <c r="D81" s="29">
        <v>14</v>
      </c>
      <c r="E81" s="29" t="s">
        <v>1</v>
      </c>
      <c r="F81" s="8" t="s">
        <v>767</v>
      </c>
      <c r="G81" s="8" t="s">
        <v>245</v>
      </c>
      <c r="H81" s="12">
        <v>60.991601052750802</v>
      </c>
      <c r="I81" s="12">
        <v>21.547456955840453</v>
      </c>
      <c r="J81" s="5" t="s">
        <v>52</v>
      </c>
      <c r="K81" s="29">
        <v>627</v>
      </c>
      <c r="L81" s="29">
        <v>229</v>
      </c>
      <c r="M81" s="11">
        <v>36.523125996810208</v>
      </c>
      <c r="N81" s="29">
        <v>0.16179090909091351</v>
      </c>
      <c r="O81" s="29">
        <v>0.34207059641524601</v>
      </c>
      <c r="P81" s="29">
        <v>6.4993413318896742</v>
      </c>
      <c r="Q81" s="29">
        <f t="shared" si="2"/>
        <v>16.091573789153102</v>
      </c>
      <c r="R81" s="29">
        <v>1.4214784729896088</v>
      </c>
      <c r="S81" s="29">
        <f t="shared" si="3"/>
        <v>0.45321303447974604</v>
      </c>
      <c r="T81" s="29">
        <v>0.80070931194344963</v>
      </c>
      <c r="U81" s="29">
        <v>8.2857099999999999</v>
      </c>
      <c r="V81" s="29">
        <v>50</v>
      </c>
      <c r="W81" s="29">
        <v>3</v>
      </c>
      <c r="X81" s="29">
        <v>6.6666666666666696</v>
      </c>
      <c r="Y81" s="29">
        <v>9.6666666666666696</v>
      </c>
      <c r="Z81" s="29">
        <v>130</v>
      </c>
      <c r="AA81" s="29" t="s">
        <v>2285</v>
      </c>
      <c r="AB81" s="34"/>
      <c r="AC81" s="5">
        <v>1930</v>
      </c>
      <c r="AD81" s="5">
        <v>304.72447499999998</v>
      </c>
      <c r="AE81" s="5">
        <v>6.3335900000000001</v>
      </c>
      <c r="AF81" s="5">
        <v>18.079999999999998</v>
      </c>
      <c r="AG81" s="5">
        <v>25.110427999999999</v>
      </c>
      <c r="AH81" s="5">
        <v>2.5110429999999999</v>
      </c>
      <c r="AI81" s="5">
        <v>0.15765499999999999</v>
      </c>
      <c r="AJ81" s="5">
        <v>0.30554599999999998</v>
      </c>
      <c r="AK81" s="5">
        <v>1.9380679999999999</v>
      </c>
      <c r="AL81" s="5">
        <v>6.9925000000000001E-2</v>
      </c>
      <c r="AM81" s="5">
        <v>1.7500000000000002E-2</v>
      </c>
      <c r="AN81" s="5">
        <v>22</v>
      </c>
      <c r="AO81" s="5">
        <v>7.2195999999999996E-2</v>
      </c>
      <c r="AP81" s="5">
        <v>4.3317819999999996</v>
      </c>
      <c r="AQ81" s="5">
        <v>19.740932999999998</v>
      </c>
      <c r="AR81" s="5">
        <v>0.60949299999999995</v>
      </c>
      <c r="AS81" s="5">
        <v>0.537609</v>
      </c>
      <c r="AT81" s="5">
        <v>17.318182</v>
      </c>
      <c r="AU81" s="5">
        <v>9.7070729999999994</v>
      </c>
      <c r="AV81" s="5">
        <v>3.7351000000000002E-2</v>
      </c>
      <c r="AW81" s="5">
        <v>2.6445E-2</v>
      </c>
      <c r="AX81" s="5">
        <v>37.117742999999997</v>
      </c>
      <c r="AY81" s="5">
        <v>18.360837</v>
      </c>
      <c r="AZ81" s="5">
        <v>207.80001100000001</v>
      </c>
      <c r="BA81" s="5">
        <v>264.34815500000002</v>
      </c>
      <c r="BB81" s="5">
        <v>11.413707</v>
      </c>
      <c r="BC81" s="5">
        <v>13.380345</v>
      </c>
      <c r="BD81" s="5">
        <v>6.9192619999999998</v>
      </c>
      <c r="BE81" s="5">
        <v>3.14466</v>
      </c>
      <c r="BF81" s="31"/>
    </row>
    <row r="82" spans="1:58" s="29" customFormat="1" x14ac:dyDescent="0.25">
      <c r="A82" s="29" t="s">
        <v>1849</v>
      </c>
      <c r="B82" s="29">
        <v>5</v>
      </c>
      <c r="C82" s="29" t="s">
        <v>6</v>
      </c>
      <c r="D82" s="29">
        <v>14</v>
      </c>
      <c r="E82" s="29" t="s">
        <v>7</v>
      </c>
      <c r="F82" s="8" t="s">
        <v>767</v>
      </c>
      <c r="G82" s="8" t="s">
        <v>245</v>
      </c>
      <c r="H82" s="12">
        <v>60.991601052750802</v>
      </c>
      <c r="I82" s="12">
        <v>21.547456955840453</v>
      </c>
      <c r="J82" s="5" t="s">
        <v>52</v>
      </c>
      <c r="K82" s="29">
        <v>406</v>
      </c>
      <c r="L82" s="29">
        <v>167</v>
      </c>
      <c r="M82" s="11">
        <v>41.133004926108377</v>
      </c>
      <c r="N82" s="29">
        <v>0.219975000000004</v>
      </c>
      <c r="O82" s="29">
        <v>0.25914439122367122</v>
      </c>
      <c r="P82" s="29">
        <v>4.2085049134724208</v>
      </c>
      <c r="Q82" s="29">
        <f t="shared" si="2"/>
        <v>18.382410207570356</v>
      </c>
      <c r="R82" s="29">
        <v>1.3338368957924036</v>
      </c>
      <c r="S82" s="29">
        <f t="shared" si="3"/>
        <v>0.36557145728254081</v>
      </c>
      <c r="U82" s="29">
        <v>8.2857099999999999</v>
      </c>
      <c r="V82" s="29">
        <v>50</v>
      </c>
      <c r="W82" s="29">
        <v>3</v>
      </c>
      <c r="X82" s="29">
        <v>6.6666666666666696</v>
      </c>
      <c r="Y82" s="29">
        <v>9.6666666666666696</v>
      </c>
      <c r="Z82" s="29">
        <v>130</v>
      </c>
      <c r="AA82" s="29" t="s">
        <v>2285</v>
      </c>
      <c r="AB82" s="34"/>
      <c r="AC82" s="5">
        <v>1043</v>
      </c>
      <c r="AD82" s="5">
        <v>304.72447499999998</v>
      </c>
      <c r="AE82" s="5">
        <v>3.4227639999999999</v>
      </c>
      <c r="AF82" s="5">
        <v>8.89</v>
      </c>
      <c r="AG82" s="5">
        <v>9.8202800000000003</v>
      </c>
      <c r="AH82" s="5">
        <v>0.98202800000000001</v>
      </c>
      <c r="AI82" s="5">
        <v>0.29112199999999999</v>
      </c>
      <c r="AJ82" s="5">
        <v>0.53824799999999995</v>
      </c>
      <c r="AK82" s="5">
        <v>1.8488720000000001</v>
      </c>
      <c r="AL82" s="5">
        <v>0.123963</v>
      </c>
      <c r="AM82" s="5">
        <v>2.2499999999999999E-2</v>
      </c>
      <c r="AN82" s="5">
        <v>16</v>
      </c>
      <c r="AO82" s="5">
        <v>5.2505999999999997E-2</v>
      </c>
      <c r="AP82" s="5">
        <v>3.1503869999999998</v>
      </c>
      <c r="AQ82" s="5">
        <v>23.681687</v>
      </c>
      <c r="AR82" s="5">
        <v>0.87181399999999998</v>
      </c>
      <c r="AS82" s="5">
        <v>0.87027299999999996</v>
      </c>
      <c r="AT82" s="5">
        <v>15.4375</v>
      </c>
      <c r="AU82" s="5">
        <v>8.9960640000000005</v>
      </c>
      <c r="AV82" s="5">
        <v>6.0385000000000001E-2</v>
      </c>
      <c r="AW82" s="5">
        <v>5.8441E-2</v>
      </c>
      <c r="AX82" s="5">
        <v>26.704826000000001</v>
      </c>
      <c r="AY82" s="5">
        <v>13.227371</v>
      </c>
      <c r="AZ82" s="5">
        <v>119.386849</v>
      </c>
      <c r="BA82" s="5">
        <v>55.546259999999997</v>
      </c>
      <c r="BB82" s="5">
        <v>11.309645</v>
      </c>
      <c r="BC82" s="5">
        <v>11.760020000000001</v>
      </c>
      <c r="BD82" s="5">
        <v>7.2372569999999996</v>
      </c>
      <c r="BE82" s="5">
        <v>2.8087170000000001</v>
      </c>
      <c r="BF82" s="31"/>
    </row>
    <row r="83" spans="1:58" s="29" customFormat="1" x14ac:dyDescent="0.25">
      <c r="A83" s="29" t="s">
        <v>1850</v>
      </c>
      <c r="B83" s="29">
        <v>5</v>
      </c>
      <c r="C83" s="29" t="s">
        <v>0</v>
      </c>
      <c r="D83" s="29">
        <v>10</v>
      </c>
      <c r="E83" s="29" t="s">
        <v>1</v>
      </c>
      <c r="F83" s="8" t="s">
        <v>767</v>
      </c>
      <c r="G83" s="8" t="s">
        <v>245</v>
      </c>
      <c r="H83" s="12">
        <v>60.991601052750802</v>
      </c>
      <c r="I83" s="12">
        <v>21.547456955840453</v>
      </c>
      <c r="J83" s="5" t="s">
        <v>52</v>
      </c>
      <c r="K83" s="29">
        <v>7401</v>
      </c>
      <c r="L83" s="29">
        <v>13</v>
      </c>
      <c r="M83" s="11">
        <v>0.17565193892717201</v>
      </c>
      <c r="N83" s="29">
        <v>3.6912499999996129E-2</v>
      </c>
      <c r="O83" s="29">
        <v>1.1787638747320747E-2</v>
      </c>
      <c r="P83" s="29">
        <v>43.620157184460425</v>
      </c>
      <c r="Q83" s="29">
        <f t="shared" si="2"/>
        <v>21.029242063417648</v>
      </c>
      <c r="R83" s="29">
        <v>0.39614999731496153</v>
      </c>
      <c r="S83" s="29">
        <f t="shared" si="3"/>
        <v>0.57211544119490121</v>
      </c>
      <c r="U83" s="29">
        <v>8.2857099999999999</v>
      </c>
      <c r="V83" s="29">
        <v>50</v>
      </c>
      <c r="W83" s="29">
        <v>3</v>
      </c>
      <c r="X83" s="29">
        <v>6.6666666666666696</v>
      </c>
      <c r="Y83" s="29">
        <v>9.6666666666666696</v>
      </c>
      <c r="Z83" s="29">
        <v>130</v>
      </c>
      <c r="AA83" s="29" t="s">
        <v>2285</v>
      </c>
      <c r="AB83" s="34"/>
      <c r="AC83" s="5">
        <v>13681</v>
      </c>
      <c r="AD83" s="5">
        <v>314.7799</v>
      </c>
      <c r="AE83" s="5">
        <v>43.462114</v>
      </c>
      <c r="AF83" s="5">
        <v>136.80000000000001</v>
      </c>
      <c r="AG83" s="5">
        <v>534.50391999999999</v>
      </c>
      <c r="AH83" s="5">
        <v>53.450392000000001</v>
      </c>
      <c r="AI83" s="5">
        <v>2.3007E-2</v>
      </c>
      <c r="AJ83" s="5">
        <v>9.1669999999999998E-3</v>
      </c>
      <c r="AK83" s="5">
        <v>0.39843499999999998</v>
      </c>
      <c r="AL83" s="5">
        <v>2.23E-2</v>
      </c>
      <c r="AM83" s="5">
        <v>2.2499999999999999E-2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31"/>
    </row>
    <row r="84" spans="1:58" s="29" customFormat="1" x14ac:dyDescent="0.25">
      <c r="A84" s="29" t="s">
        <v>1850</v>
      </c>
      <c r="B84" s="29">
        <v>5</v>
      </c>
      <c r="C84" s="29" t="s">
        <v>28</v>
      </c>
      <c r="D84" s="29">
        <v>15</v>
      </c>
      <c r="E84" s="29" t="s">
        <v>1</v>
      </c>
      <c r="F84" s="8" t="s">
        <v>767</v>
      </c>
      <c r="G84" s="8" t="s">
        <v>245</v>
      </c>
      <c r="H84" s="12">
        <v>60.991601052750802</v>
      </c>
      <c r="I84" s="12">
        <v>21.547456955840453</v>
      </c>
      <c r="J84" s="5" t="s">
        <v>50</v>
      </c>
      <c r="K84" s="29">
        <v>2891</v>
      </c>
      <c r="L84" s="29">
        <v>371</v>
      </c>
      <c r="M84" s="11">
        <v>12.832929782082324</v>
      </c>
      <c r="N84" s="29">
        <v>4.1568037974685189E-2</v>
      </c>
      <c r="O84" s="29">
        <v>0.46561173051916949</v>
      </c>
      <c r="P84" s="29">
        <v>17.03903180925214</v>
      </c>
      <c r="Q84" s="29">
        <f t="shared" si="2"/>
        <v>5.5518833117906361</v>
      </c>
      <c r="R84" s="29">
        <v>1.0355109064497006</v>
      </c>
      <c r="S84" s="29">
        <f t="shared" si="3"/>
        <v>6.7245467939837766E-2</v>
      </c>
      <c r="U84" s="29">
        <v>8.2857099999999999</v>
      </c>
      <c r="V84" s="29">
        <v>50</v>
      </c>
      <c r="W84" s="29">
        <v>3</v>
      </c>
      <c r="X84" s="29">
        <v>6.6666666666666696</v>
      </c>
      <c r="Y84" s="29">
        <v>9.6666666666666696</v>
      </c>
      <c r="Z84" s="29">
        <v>130</v>
      </c>
      <c r="AA84" s="29" t="s">
        <v>2285</v>
      </c>
      <c r="AB84" s="34"/>
      <c r="AC84" s="5">
        <v>5325</v>
      </c>
      <c r="AD84" s="5">
        <v>314.7799</v>
      </c>
      <c r="AE84" s="5">
        <v>16.916581999999998</v>
      </c>
      <c r="AF84" s="5">
        <v>53.1</v>
      </c>
      <c r="AG84" s="5">
        <v>101.026185</v>
      </c>
      <c r="AH84" s="5">
        <v>10.102618</v>
      </c>
      <c r="AI84" s="5">
        <v>5.9110999999999997E-2</v>
      </c>
      <c r="AJ84" s="5">
        <v>6.8159999999999998E-2</v>
      </c>
      <c r="AK84" s="5">
        <v>1.153087</v>
      </c>
      <c r="AL84" s="5">
        <v>3.8800000000000001E-2</v>
      </c>
      <c r="AM84" s="5">
        <v>1.2500000000000001E-2</v>
      </c>
      <c r="AN84" s="5">
        <v>6</v>
      </c>
      <c r="AO84" s="5">
        <v>1.9061000000000002E-2</v>
      </c>
      <c r="AP84" s="5">
        <v>1.143656</v>
      </c>
      <c r="AQ84" s="5">
        <v>1.877934</v>
      </c>
      <c r="AR84" s="5">
        <v>0.26683800000000002</v>
      </c>
      <c r="AS84" s="5">
        <v>0.24592600000000001</v>
      </c>
      <c r="AT84" s="5">
        <v>16.666667</v>
      </c>
      <c r="AU84" s="5">
        <v>8.1649659999999997</v>
      </c>
      <c r="AV84" s="5">
        <v>1.7031999999999999E-2</v>
      </c>
      <c r="AW84" s="5">
        <v>1.2396000000000001E-2</v>
      </c>
      <c r="AX84" s="5">
        <v>79.696505999999999</v>
      </c>
      <c r="AY84" s="5">
        <v>33.150810999999997</v>
      </c>
      <c r="AZ84" s="5">
        <v>526.84884499999998</v>
      </c>
      <c r="BA84" s="5">
        <v>364.57685500000002</v>
      </c>
      <c r="BB84" s="5">
        <v>45.199694999999998</v>
      </c>
      <c r="BC84" s="5">
        <v>42.155365000000003</v>
      </c>
      <c r="BD84" s="5">
        <v>5.595059</v>
      </c>
      <c r="BE84" s="5">
        <v>1</v>
      </c>
      <c r="BF84" s="31"/>
    </row>
    <row r="85" spans="1:58" s="29" customFormat="1" x14ac:dyDescent="0.25">
      <c r="A85" s="29" t="s">
        <v>1851</v>
      </c>
      <c r="B85" s="29">
        <v>5</v>
      </c>
      <c r="C85" s="29" t="s">
        <v>2</v>
      </c>
      <c r="D85" s="29">
        <v>3</v>
      </c>
      <c r="E85" s="29" t="s">
        <v>1</v>
      </c>
      <c r="F85" s="8" t="s">
        <v>767</v>
      </c>
      <c r="G85" s="8" t="s">
        <v>245</v>
      </c>
      <c r="H85" s="12">
        <v>60.991601052750802</v>
      </c>
      <c r="I85" s="12">
        <v>21.547456955840453</v>
      </c>
      <c r="J85" s="5" t="s">
        <v>51</v>
      </c>
      <c r="K85" s="29">
        <v>7630</v>
      </c>
      <c r="L85" s="29">
        <v>34</v>
      </c>
      <c r="M85" s="11">
        <v>0.44560943643512452</v>
      </c>
      <c r="N85" s="29">
        <v>2.1592857142853257E-2</v>
      </c>
      <c r="O85" s="29">
        <v>4.0233320062318098E-2</v>
      </c>
      <c r="P85" s="29">
        <v>43.854318867926722</v>
      </c>
      <c r="Q85" s="29">
        <f t="shared" si="2"/>
        <v>21.263403746883945</v>
      </c>
      <c r="R85" s="29">
        <v>0.5113488224739775</v>
      </c>
      <c r="S85" s="29">
        <f t="shared" si="3"/>
        <v>0.45691661603588529</v>
      </c>
      <c r="U85" s="29">
        <v>8.2857099999999999</v>
      </c>
      <c r="V85" s="29">
        <v>50</v>
      </c>
      <c r="W85" s="29">
        <v>3</v>
      </c>
      <c r="X85" s="29">
        <v>6.6666666666666696</v>
      </c>
      <c r="Y85" s="29">
        <v>9.6666666666666696</v>
      </c>
      <c r="Z85" s="29">
        <v>130</v>
      </c>
      <c r="AA85" s="29" t="s">
        <v>2285</v>
      </c>
      <c r="AB85" s="34"/>
      <c r="AC85" s="5">
        <v>15197</v>
      </c>
      <c r="AD85" s="5">
        <v>350.93982499999998</v>
      </c>
      <c r="AE85" s="5">
        <v>43.303719999999998</v>
      </c>
      <c r="AF85" s="5">
        <v>151.96</v>
      </c>
      <c r="AG85" s="5">
        <v>556.004819</v>
      </c>
      <c r="AH85" s="5">
        <v>55.600482</v>
      </c>
      <c r="AI85" s="5">
        <v>2.3092000000000001E-2</v>
      </c>
      <c r="AJ85" s="5">
        <v>1.3024000000000001E-2</v>
      </c>
      <c r="AK85" s="5">
        <v>0.56401699999999999</v>
      </c>
      <c r="AL85" s="5">
        <v>2.1399999999999999E-2</v>
      </c>
      <c r="AM85" s="5">
        <v>1.7500000000000002E-2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31"/>
    </row>
    <row r="86" spans="1:58" s="29" customFormat="1" x14ac:dyDescent="0.25">
      <c r="A86" s="29" t="s">
        <v>1851</v>
      </c>
      <c r="B86" s="29">
        <v>5</v>
      </c>
      <c r="C86" s="29" t="s">
        <v>15</v>
      </c>
      <c r="D86" s="29">
        <v>6</v>
      </c>
      <c r="E86" s="29" t="s">
        <v>1</v>
      </c>
      <c r="F86" s="8" t="s">
        <v>767</v>
      </c>
      <c r="G86" s="8" t="s">
        <v>245</v>
      </c>
      <c r="H86" s="12">
        <v>60.991601052750802</v>
      </c>
      <c r="I86" s="12">
        <v>21.547456955840453</v>
      </c>
      <c r="J86" s="5" t="s">
        <v>50</v>
      </c>
      <c r="K86" s="29">
        <v>1523</v>
      </c>
      <c r="L86" s="29">
        <v>405</v>
      </c>
      <c r="M86" s="11">
        <v>26.592252133946161</v>
      </c>
      <c r="N86" s="29">
        <v>8.7444718309860267E-2</v>
      </c>
      <c r="O86" s="29">
        <v>0.40808081777494071</v>
      </c>
      <c r="P86" s="29">
        <v>8.7536209221300663</v>
      </c>
      <c r="Q86" s="29">
        <f t="shared" si="2"/>
        <v>13.83729419891271</v>
      </c>
      <c r="R86" s="29">
        <v>1.4118975689298099</v>
      </c>
      <c r="S86" s="29">
        <f t="shared" si="3"/>
        <v>0.44363213041994709</v>
      </c>
      <c r="U86" s="29">
        <v>8.2857099999999999</v>
      </c>
      <c r="V86" s="29">
        <v>50</v>
      </c>
      <c r="W86" s="29">
        <v>3</v>
      </c>
      <c r="X86" s="29">
        <v>6.6666666666666696</v>
      </c>
      <c r="Y86" s="29">
        <v>9.6666666666666696</v>
      </c>
      <c r="Z86" s="29">
        <v>130</v>
      </c>
      <c r="AA86" s="29" t="s">
        <v>2285</v>
      </c>
      <c r="AB86" s="34"/>
      <c r="AC86" s="5">
        <v>3131</v>
      </c>
      <c r="AD86" s="5">
        <v>350.93982499999998</v>
      </c>
      <c r="AE86" s="5">
        <v>8.9217569999999995</v>
      </c>
      <c r="AF86" s="5">
        <v>30.32</v>
      </c>
      <c r="AG86" s="5">
        <v>44.200878000000003</v>
      </c>
      <c r="AH86" s="5">
        <v>4.4200879999999998</v>
      </c>
      <c r="AI86" s="5">
        <v>0.112108</v>
      </c>
      <c r="AJ86" s="5">
        <v>0.16955000000000001</v>
      </c>
      <c r="AK86" s="5">
        <v>1.512381</v>
      </c>
      <c r="AL86" s="5">
        <v>5.8575000000000002E-2</v>
      </c>
      <c r="AM86" s="5">
        <v>1.2500000000000001E-2</v>
      </c>
      <c r="AN86" s="5">
        <v>22</v>
      </c>
      <c r="AO86" s="5">
        <v>6.2688999999999995E-2</v>
      </c>
      <c r="AP86" s="5">
        <v>3.7613289999999999</v>
      </c>
      <c r="AQ86" s="5">
        <v>12.456084000000001</v>
      </c>
      <c r="AR86" s="5">
        <v>0.44184899999999999</v>
      </c>
      <c r="AS86" s="5">
        <v>0.35717599999999999</v>
      </c>
      <c r="AT86" s="5">
        <v>17.727273</v>
      </c>
      <c r="AU86" s="5">
        <v>10.406874</v>
      </c>
      <c r="AV86" s="5">
        <v>2.6415000000000001E-2</v>
      </c>
      <c r="AW86" s="5">
        <v>2.2866000000000001E-2</v>
      </c>
      <c r="AX86" s="5">
        <v>60.715873999999999</v>
      </c>
      <c r="AY86" s="5">
        <v>50.742232999999999</v>
      </c>
      <c r="AZ86" s="5">
        <v>458.63314800000001</v>
      </c>
      <c r="BA86" s="5">
        <v>373.78125999999997</v>
      </c>
      <c r="BB86" s="5">
        <v>7.4897260000000001</v>
      </c>
      <c r="BC86" s="5">
        <v>5.864077</v>
      </c>
      <c r="BD86" s="5">
        <v>7.0862600000000002</v>
      </c>
      <c r="BE86" s="5">
        <v>3.3499590000000001</v>
      </c>
      <c r="BF86" s="31"/>
    </row>
    <row r="87" spans="1:58" s="29" customFormat="1" x14ac:dyDescent="0.25">
      <c r="A87" s="29" t="s">
        <v>1851</v>
      </c>
      <c r="B87" s="29">
        <v>5</v>
      </c>
      <c r="C87" s="29" t="s">
        <v>21</v>
      </c>
      <c r="D87" s="29">
        <v>7</v>
      </c>
      <c r="E87" s="29" t="s">
        <v>1</v>
      </c>
      <c r="F87" s="8" t="s">
        <v>767</v>
      </c>
      <c r="G87" s="8" t="s">
        <v>245</v>
      </c>
      <c r="H87" s="12">
        <v>60.991601052750802</v>
      </c>
      <c r="I87" s="12">
        <v>21.547456955840453</v>
      </c>
      <c r="J87" s="5" t="s">
        <v>52</v>
      </c>
      <c r="K87" s="29">
        <v>3900</v>
      </c>
      <c r="L87" s="29">
        <v>21</v>
      </c>
      <c r="M87" s="11">
        <v>0.53846153846153844</v>
      </c>
      <c r="N87" s="29">
        <v>5.4356249999997885E-2</v>
      </c>
      <c r="O87" s="29">
        <v>2.2990468607038912E-2</v>
      </c>
      <c r="P87" s="29">
        <v>22.415706891862939</v>
      </c>
      <c r="Q87" s="29">
        <f t="shared" si="2"/>
        <v>0.17520822917983736</v>
      </c>
      <c r="R87" s="29">
        <v>0.54893401990484503</v>
      </c>
      <c r="S87" s="29">
        <f t="shared" si="3"/>
        <v>0.41933141860501777</v>
      </c>
      <c r="U87" s="29">
        <v>8.2857099999999999</v>
      </c>
      <c r="V87" s="29">
        <v>50</v>
      </c>
      <c r="W87" s="29">
        <v>3</v>
      </c>
      <c r="X87" s="29">
        <v>6.6666666666666696</v>
      </c>
      <c r="Y87" s="29">
        <v>9.6666666666666696</v>
      </c>
      <c r="Z87" s="29">
        <v>130</v>
      </c>
      <c r="AA87" s="29" t="s">
        <v>2285</v>
      </c>
      <c r="AB87" s="34"/>
      <c r="AC87" s="5">
        <v>7666</v>
      </c>
      <c r="AD87" s="5">
        <v>350.93982499999998</v>
      </c>
      <c r="AE87" s="5">
        <v>21.844201000000002</v>
      </c>
      <c r="AF87" s="5">
        <v>76.599999999999994</v>
      </c>
      <c r="AG87" s="5">
        <v>208.31010499999999</v>
      </c>
      <c r="AH87" s="5">
        <v>20.831011</v>
      </c>
      <c r="AI87" s="5">
        <v>4.5775999999999997E-2</v>
      </c>
      <c r="AJ87" s="5">
        <v>5.3607000000000002E-2</v>
      </c>
      <c r="AK87" s="5">
        <v>1.171071</v>
      </c>
      <c r="AL87" s="5">
        <v>3.9375E-2</v>
      </c>
      <c r="AM87" s="5">
        <v>3.2500000000000001E-2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31"/>
    </row>
    <row r="88" spans="1:58" s="29" customFormat="1" x14ac:dyDescent="0.25">
      <c r="A88" s="29" t="s">
        <v>1852</v>
      </c>
      <c r="B88" s="29">
        <v>5</v>
      </c>
      <c r="C88" s="29" t="s">
        <v>10</v>
      </c>
      <c r="D88" s="29">
        <v>13</v>
      </c>
      <c r="E88" s="29" t="s">
        <v>1</v>
      </c>
      <c r="F88" s="8" t="s">
        <v>767</v>
      </c>
      <c r="G88" s="8" t="s">
        <v>245</v>
      </c>
      <c r="H88" s="12">
        <v>60.991601052750802</v>
      </c>
      <c r="I88" s="12">
        <v>21.547456955840453</v>
      </c>
      <c r="J88" s="5" t="s">
        <v>52</v>
      </c>
      <c r="K88" s="29">
        <v>5727</v>
      </c>
      <c r="L88" s="29">
        <v>0</v>
      </c>
      <c r="M88" s="11">
        <v>0</v>
      </c>
      <c r="N88" s="29">
        <v>0</v>
      </c>
      <c r="O88" s="29">
        <v>0</v>
      </c>
      <c r="P88" s="29">
        <v>25.037510865861133</v>
      </c>
      <c r="Q88" s="29">
        <f t="shared" si="2"/>
        <v>2.4465957448183566</v>
      </c>
      <c r="R88" s="29">
        <v>0.30832971185848879</v>
      </c>
      <c r="S88" s="29">
        <f t="shared" si="3"/>
        <v>0.65993572665137401</v>
      </c>
      <c r="U88" s="29">
        <v>8.2857099999999999</v>
      </c>
      <c r="V88" s="29">
        <v>50</v>
      </c>
      <c r="W88" s="29">
        <v>3</v>
      </c>
      <c r="X88" s="29">
        <v>6.6666666666666696</v>
      </c>
      <c r="Y88" s="29">
        <v>9.6666666666666696</v>
      </c>
      <c r="Z88" s="29">
        <v>130</v>
      </c>
      <c r="AA88" s="29" t="s">
        <v>2285</v>
      </c>
      <c r="AB88" s="34"/>
      <c r="AC88" s="5">
        <v>15898</v>
      </c>
      <c r="AD88" s="5">
        <v>631.92182500000001</v>
      </c>
      <c r="AE88" s="5">
        <v>25.158175</v>
      </c>
      <c r="AF88" s="5">
        <v>158.97</v>
      </c>
      <c r="AG88" s="5">
        <v>543.230954</v>
      </c>
      <c r="AH88" s="5">
        <v>54.323095000000002</v>
      </c>
      <c r="AI88" s="5">
        <v>3.9747999999999999E-2</v>
      </c>
      <c r="AJ88" s="5">
        <v>1.2834999999999999E-2</v>
      </c>
      <c r="AK88" s="5">
        <v>0.32290600000000003</v>
      </c>
      <c r="AL88" s="5">
        <v>3.8449999999999998E-2</v>
      </c>
      <c r="AM88" s="5">
        <v>3.7499999999999999E-2</v>
      </c>
      <c r="AN88" s="5">
        <v>1</v>
      </c>
      <c r="AO88" s="5">
        <v>1.5820000000000001E-3</v>
      </c>
      <c r="AP88" s="5">
        <v>9.4948000000000005E-2</v>
      </c>
      <c r="AQ88" s="5">
        <v>0.69191100000000005</v>
      </c>
      <c r="AR88" s="5">
        <v>1.7896749999999999</v>
      </c>
      <c r="AS88" s="5">
        <v>0</v>
      </c>
      <c r="AT88" s="5">
        <v>110</v>
      </c>
      <c r="AU88" s="5">
        <v>0</v>
      </c>
      <c r="AV88" s="5">
        <v>1.6419E-2</v>
      </c>
      <c r="AW88" s="5">
        <v>4.3920000000000001E-3</v>
      </c>
      <c r="AX88" s="5">
        <v>60.904913000000001</v>
      </c>
      <c r="AY88" s="5">
        <v>0</v>
      </c>
      <c r="AZ88" s="5">
        <v>165.28925599999999</v>
      </c>
      <c r="BA88" s="5">
        <v>0</v>
      </c>
      <c r="BB88" s="5">
        <v>0</v>
      </c>
      <c r="BC88" s="5">
        <v>0</v>
      </c>
      <c r="BD88" s="5">
        <v>15.650948</v>
      </c>
      <c r="BE88" s="5">
        <v>0.28748000000000001</v>
      </c>
      <c r="BF88" s="31"/>
    </row>
    <row r="89" spans="1:58" s="29" customFormat="1" x14ac:dyDescent="0.25">
      <c r="A89" s="29" t="s">
        <v>1853</v>
      </c>
      <c r="B89" s="29">
        <v>5</v>
      </c>
      <c r="C89" s="29" t="s">
        <v>10</v>
      </c>
      <c r="D89" s="29">
        <v>13</v>
      </c>
      <c r="E89" s="29" t="s">
        <v>1</v>
      </c>
      <c r="F89" s="8" t="s">
        <v>767</v>
      </c>
      <c r="G89" s="8" t="s">
        <v>245</v>
      </c>
      <c r="H89" s="12">
        <v>60.991601052750802</v>
      </c>
      <c r="I89" s="12">
        <v>21.547456955840453</v>
      </c>
      <c r="J89" s="5" t="s">
        <v>52</v>
      </c>
      <c r="K89" s="29">
        <v>4826</v>
      </c>
      <c r="L89" s="29">
        <v>12</v>
      </c>
      <c r="M89" s="11">
        <v>0.24865312888520513</v>
      </c>
      <c r="N89" s="29">
        <v>1.2174999999989685E-2</v>
      </c>
      <c r="O89" s="29">
        <v>3.3674224183944799E-2</v>
      </c>
      <c r="P89" s="29">
        <v>54.170601970572534</v>
      </c>
      <c r="Q89" s="29">
        <f t="shared" si="2"/>
        <v>31.579686849529757</v>
      </c>
      <c r="R89" s="29">
        <v>0.42477962586396856</v>
      </c>
      <c r="S89" s="29">
        <f t="shared" si="3"/>
        <v>0.54348581264589424</v>
      </c>
      <c r="U89" s="29">
        <v>8.2857099999999999</v>
      </c>
      <c r="V89" s="29">
        <v>50</v>
      </c>
      <c r="W89" s="29">
        <v>3</v>
      </c>
      <c r="X89" s="29">
        <v>6.6666666666666696</v>
      </c>
      <c r="Y89" s="29">
        <v>9.6666666666666696</v>
      </c>
      <c r="Z89" s="29">
        <v>130</v>
      </c>
      <c r="AA89" s="29" t="s">
        <v>2285</v>
      </c>
      <c r="AB89" s="34"/>
      <c r="AC89" s="5">
        <v>16412</v>
      </c>
      <c r="AD89" s="5">
        <v>309.19459999999998</v>
      </c>
      <c r="AE89" s="5">
        <v>53.079839999999997</v>
      </c>
      <c r="AF89" s="5">
        <v>164.11</v>
      </c>
      <c r="AG89" s="5">
        <v>726.32213100000001</v>
      </c>
      <c r="AH89" s="5">
        <v>72.632212999999993</v>
      </c>
      <c r="AI89" s="5">
        <v>1.8838000000000001E-2</v>
      </c>
      <c r="AJ89" s="5">
        <v>7.9500000000000005E-3</v>
      </c>
      <c r="AK89" s="5">
        <v>0.42202499999999998</v>
      </c>
      <c r="AL89" s="5">
        <v>1.8124999999999999E-2</v>
      </c>
      <c r="AM89" s="5">
        <v>1.7500000000000002E-2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31"/>
    </row>
    <row r="90" spans="1:58" s="29" customFormat="1" x14ac:dyDescent="0.25">
      <c r="A90" s="29" t="s">
        <v>1854</v>
      </c>
      <c r="B90" s="29">
        <v>5</v>
      </c>
      <c r="C90" s="29" t="s">
        <v>12</v>
      </c>
      <c r="D90" s="29">
        <v>5</v>
      </c>
      <c r="E90" s="29" t="s">
        <v>1</v>
      </c>
      <c r="F90" s="8" t="s">
        <v>767</v>
      </c>
      <c r="G90" s="8" t="s">
        <v>245</v>
      </c>
      <c r="H90" s="12">
        <v>60.991601052750802</v>
      </c>
      <c r="I90" s="12">
        <v>21.547456955840453</v>
      </c>
      <c r="J90" s="5" t="s">
        <v>52</v>
      </c>
      <c r="K90" s="29">
        <v>5748</v>
      </c>
      <c r="L90" s="29">
        <v>23</v>
      </c>
      <c r="M90" s="11">
        <v>0.40013917884481559</v>
      </c>
      <c r="N90" s="29">
        <v>2.2475000000000023E-2</v>
      </c>
      <c r="O90" s="29">
        <v>3.8450330390586852E-2</v>
      </c>
      <c r="P90" s="29">
        <v>55.253124771273313</v>
      </c>
      <c r="Q90" s="29">
        <f t="shared" si="2"/>
        <v>32.662209650230537</v>
      </c>
      <c r="R90" s="29">
        <v>0.36983666833433981</v>
      </c>
      <c r="S90" s="29">
        <f t="shared" si="3"/>
        <v>0.59842877017552298</v>
      </c>
      <c r="U90" s="29">
        <v>8.2857099999999999</v>
      </c>
      <c r="V90" s="29">
        <v>50</v>
      </c>
      <c r="W90" s="29">
        <v>3</v>
      </c>
      <c r="X90" s="29">
        <v>6.6666666666666696</v>
      </c>
      <c r="Y90" s="29">
        <v>9.6666666666666696</v>
      </c>
      <c r="Z90" s="29">
        <v>130</v>
      </c>
      <c r="AA90" s="29" t="s">
        <v>2285</v>
      </c>
      <c r="AB90" s="34"/>
      <c r="AC90" s="5">
        <v>16636</v>
      </c>
      <c r="AD90" s="5">
        <v>304.06909999999999</v>
      </c>
      <c r="AE90" s="5">
        <v>54.711247999999998</v>
      </c>
      <c r="AF90" s="5">
        <v>166.35</v>
      </c>
      <c r="AG90" s="5">
        <v>753.84278700000004</v>
      </c>
      <c r="AH90" s="5">
        <v>75.384279000000006</v>
      </c>
      <c r="AI90" s="5">
        <v>1.8276000000000001E-2</v>
      </c>
      <c r="AJ90" s="5">
        <v>6.9319999999999998E-3</v>
      </c>
      <c r="AK90" s="5">
        <v>0.37932199999999999</v>
      </c>
      <c r="AL90" s="5">
        <v>1.7975000000000001E-2</v>
      </c>
      <c r="AM90" s="5">
        <v>1.7500000000000002E-2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31"/>
    </row>
    <row r="91" spans="1:58" s="29" customFormat="1" x14ac:dyDescent="0.25">
      <c r="A91" s="29" t="s">
        <v>1854</v>
      </c>
      <c r="B91" s="29">
        <v>5</v>
      </c>
      <c r="C91" s="29" t="s">
        <v>0</v>
      </c>
      <c r="D91" s="29">
        <v>10</v>
      </c>
      <c r="E91" s="29" t="s">
        <v>1</v>
      </c>
      <c r="F91" s="8" t="s">
        <v>767</v>
      </c>
      <c r="G91" s="8" t="s">
        <v>245</v>
      </c>
      <c r="H91" s="12">
        <v>60.991601052750802</v>
      </c>
      <c r="I91" s="12">
        <v>21.547456955840453</v>
      </c>
      <c r="J91" s="5" t="s">
        <v>51</v>
      </c>
      <c r="K91" s="29">
        <v>2896</v>
      </c>
      <c r="L91" s="29">
        <v>7</v>
      </c>
      <c r="M91" s="11">
        <v>0.24171270718232044</v>
      </c>
      <c r="N91" s="29">
        <v>1.8812500000016996E-2</v>
      </c>
      <c r="O91" s="29">
        <v>1.9225165195293426E-2</v>
      </c>
      <c r="P91" s="29">
        <v>27.838039202784884</v>
      </c>
      <c r="Q91" s="29">
        <f>ABS(P91-$P$270)</f>
        <v>5.2471240817421076</v>
      </c>
      <c r="R91" s="29">
        <v>0.59120189325834027</v>
      </c>
      <c r="S91" s="29">
        <f>ABS(R91-$R$270)</f>
        <v>0.37706354525152252</v>
      </c>
      <c r="U91" s="29">
        <v>8.2857099999999999</v>
      </c>
      <c r="V91" s="29">
        <v>50</v>
      </c>
      <c r="W91" s="29">
        <v>3</v>
      </c>
      <c r="X91" s="29">
        <v>6.6666666666666696</v>
      </c>
      <c r="Y91" s="29">
        <v>9.6666666666666696</v>
      </c>
      <c r="Z91" s="29">
        <v>130</v>
      </c>
      <c r="AA91" s="29" t="s">
        <v>2285</v>
      </c>
      <c r="AB91" s="34"/>
      <c r="AC91" s="5">
        <v>8183</v>
      </c>
      <c r="AD91" s="5">
        <v>304.06909999999999</v>
      </c>
      <c r="AE91" s="5">
        <v>26.911646000000001</v>
      </c>
      <c r="AF91" s="5">
        <v>81.81</v>
      </c>
      <c r="AG91" s="5">
        <v>241.84667400000001</v>
      </c>
      <c r="AH91" s="5">
        <v>24.184667000000001</v>
      </c>
      <c r="AI91" s="5">
        <v>3.7145999999999998E-2</v>
      </c>
      <c r="AJ91" s="5">
        <v>2.9808999999999999E-2</v>
      </c>
      <c r="AK91" s="5">
        <v>0.80248399999999998</v>
      </c>
      <c r="AL91" s="5">
        <v>3.075E-2</v>
      </c>
      <c r="AM91" s="5">
        <v>2.75E-2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31"/>
    </row>
    <row r="92" spans="1:58" s="29" customFormat="1" x14ac:dyDescent="0.25">
      <c r="A92" s="29" t="s">
        <v>1357</v>
      </c>
      <c r="B92" s="29">
        <v>1</v>
      </c>
      <c r="C92" s="29" t="s">
        <v>0</v>
      </c>
      <c r="D92" s="29">
        <v>10</v>
      </c>
      <c r="E92" s="29" t="s">
        <v>1</v>
      </c>
      <c r="F92" s="2" t="s">
        <v>830</v>
      </c>
      <c r="G92" s="2" t="s">
        <v>244</v>
      </c>
      <c r="H92" s="2">
        <v>30.988136304871354</v>
      </c>
      <c r="I92" s="2">
        <v>100.46236509418782</v>
      </c>
      <c r="J92" s="5" t="s">
        <v>50</v>
      </c>
      <c r="K92" s="5">
        <v>6765</v>
      </c>
      <c r="L92" s="5">
        <v>0</v>
      </c>
      <c r="M92" s="5">
        <f t="shared" ref="M92:M123" si="4">L92/K92*100</f>
        <v>0</v>
      </c>
      <c r="N92" s="5">
        <v>0</v>
      </c>
      <c r="O92" s="5">
        <v>0</v>
      </c>
      <c r="P92" s="5">
        <v>40.988262562627028</v>
      </c>
      <c r="Q92" s="5" t="e">
        <f>ABS(P92-#REF!)</f>
        <v>#REF!</v>
      </c>
      <c r="R92" s="5">
        <v>0.40786236475715149</v>
      </c>
      <c r="S92" s="5" t="e">
        <f>ABS(R92-#REF!)</f>
        <v>#REF!</v>
      </c>
      <c r="T92" s="29">
        <v>0.96871192616575574</v>
      </c>
      <c r="U92" s="29">
        <v>3.5608</v>
      </c>
      <c r="V92" s="29">
        <v>12</v>
      </c>
      <c r="W92" s="29">
        <f t="shared" ref="W92:W120" si="5">AVERAGE(4,3,15)</f>
        <v>7.333333333333333</v>
      </c>
      <c r="X92" s="29">
        <f t="shared" ref="X92:X120" si="6">AVERAGE(4,25,22)</f>
        <v>17</v>
      </c>
      <c r="Y92" s="29">
        <f t="shared" ref="Y92:Y120" si="7">AVERAGE(8,28,37)</f>
        <v>24.333333333333332</v>
      </c>
      <c r="Z92" s="29">
        <v>18.5</v>
      </c>
      <c r="AA92" s="2" t="s">
        <v>2286</v>
      </c>
      <c r="AB92" s="39"/>
      <c r="AC92" s="5">
        <v>12601</v>
      </c>
      <c r="AD92" s="5">
        <v>306.18497500000001</v>
      </c>
      <c r="AE92" s="5">
        <v>41.154860999999997</v>
      </c>
      <c r="AF92" s="5">
        <v>126</v>
      </c>
      <c r="AG92" s="5">
        <v>501.58873599999998</v>
      </c>
      <c r="AH92" s="5">
        <v>50.158873999999997</v>
      </c>
      <c r="AI92" s="5">
        <v>2.4296999999999999E-2</v>
      </c>
      <c r="AJ92" s="5">
        <v>1.1695000000000001E-2</v>
      </c>
      <c r="AK92" s="5">
        <v>0.48131600000000002</v>
      </c>
      <c r="AL92" s="5">
        <v>2.265E-2</v>
      </c>
      <c r="AM92" s="5">
        <v>2.2499999999999999E-2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31"/>
    </row>
    <row r="93" spans="1:58" s="29" customFormat="1" x14ac:dyDescent="0.25">
      <c r="A93" s="29" t="s">
        <v>1357</v>
      </c>
      <c r="B93" s="29">
        <v>1</v>
      </c>
      <c r="C93" s="29" t="s">
        <v>13</v>
      </c>
      <c r="D93" s="29">
        <v>11</v>
      </c>
      <c r="E93" s="29" t="s">
        <v>1</v>
      </c>
      <c r="F93" s="2" t="s">
        <v>830</v>
      </c>
      <c r="G93" s="2" t="s">
        <v>244</v>
      </c>
      <c r="H93" s="2">
        <v>30.988136304871354</v>
      </c>
      <c r="I93" s="2">
        <v>100.46236509418782</v>
      </c>
      <c r="J93" s="5" t="s">
        <v>52</v>
      </c>
      <c r="K93" s="5">
        <v>2924</v>
      </c>
      <c r="L93" s="5">
        <v>6</v>
      </c>
      <c r="M93" s="5">
        <f t="shared" si="4"/>
        <v>0.20519835841313269</v>
      </c>
      <c r="N93" s="5">
        <v>9.6149999999994407E-2</v>
      </c>
      <c r="O93" s="5">
        <v>6.0588710366041429E-3</v>
      </c>
      <c r="P93" s="5">
        <v>17.716138911030512</v>
      </c>
      <c r="Q93" s="5" t="e">
        <f>ABS(P93-#REF!)</f>
        <v>#REF!</v>
      </c>
      <c r="R93" s="5">
        <v>0.58330501240695298</v>
      </c>
      <c r="S93" s="5" t="e">
        <f>ABS(R93-#REF!)</f>
        <v>#REF!</v>
      </c>
      <c r="T93" s="29">
        <v>0.96871192616575574</v>
      </c>
      <c r="U93" s="29">
        <v>3.5608</v>
      </c>
      <c r="V93" s="29">
        <v>12</v>
      </c>
      <c r="W93" s="29">
        <f t="shared" si="5"/>
        <v>7.333333333333333</v>
      </c>
      <c r="X93" s="29">
        <f t="shared" si="6"/>
        <v>17</v>
      </c>
      <c r="Y93" s="29">
        <f t="shared" si="7"/>
        <v>24.333333333333332</v>
      </c>
      <c r="Z93" s="29">
        <v>18.5</v>
      </c>
      <c r="AA93" s="2" t="s">
        <v>2286</v>
      </c>
      <c r="AB93" s="39"/>
      <c r="AC93" s="5">
        <v>5128</v>
      </c>
      <c r="AD93" s="5">
        <v>306.18497500000001</v>
      </c>
      <c r="AE93" s="5">
        <v>16.748045999999999</v>
      </c>
      <c r="AF93" s="5">
        <v>51.15</v>
      </c>
      <c r="AG93" s="5">
        <v>127.368471</v>
      </c>
      <c r="AH93" s="5">
        <v>12.736846999999999</v>
      </c>
      <c r="AI93" s="5">
        <v>5.9603000000000003E-2</v>
      </c>
      <c r="AJ93" s="5">
        <v>0.10172299999999999</v>
      </c>
      <c r="AK93" s="5">
        <v>1.7066749999999999</v>
      </c>
      <c r="AL93" s="5">
        <v>4.9375000000000002E-2</v>
      </c>
      <c r="AM93" s="5">
        <v>4.2500000000000003E-2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31"/>
    </row>
    <row r="94" spans="1:58" s="29" customFormat="1" x14ac:dyDescent="0.25">
      <c r="A94" s="29" t="s">
        <v>1358</v>
      </c>
      <c r="B94" s="29">
        <v>1</v>
      </c>
      <c r="C94" s="29" t="s">
        <v>8</v>
      </c>
      <c r="D94" s="29">
        <v>1</v>
      </c>
      <c r="E94" s="29" t="s">
        <v>1</v>
      </c>
      <c r="F94" s="2" t="s">
        <v>830</v>
      </c>
      <c r="G94" s="2" t="s">
        <v>244</v>
      </c>
      <c r="H94" s="2">
        <v>30.988136304871354</v>
      </c>
      <c r="I94" s="2">
        <v>100.46236509418782</v>
      </c>
      <c r="J94" s="5" t="s">
        <v>52</v>
      </c>
      <c r="K94" s="5">
        <v>2564</v>
      </c>
      <c r="L94" s="5">
        <v>0</v>
      </c>
      <c r="M94" s="5">
        <f t="shared" si="4"/>
        <v>0</v>
      </c>
      <c r="N94" s="5">
        <v>0</v>
      </c>
      <c r="O94" s="5">
        <v>0</v>
      </c>
      <c r="P94" s="5">
        <v>12.240927141621158</v>
      </c>
      <c r="Q94" s="5" t="e">
        <f>ABS(P94-#REF!)</f>
        <v>#REF!</v>
      </c>
      <c r="R94" s="5">
        <v>0.65784904702767588</v>
      </c>
      <c r="S94" s="5" t="e">
        <f>ABS(R94-#REF!)</f>
        <v>#REF!</v>
      </c>
      <c r="T94" s="29">
        <v>1.0619664144326968</v>
      </c>
      <c r="U94" s="29">
        <v>3.5608</v>
      </c>
      <c r="V94" s="29">
        <v>12</v>
      </c>
      <c r="W94" s="29">
        <f t="shared" si="5"/>
        <v>7.333333333333333</v>
      </c>
      <c r="X94" s="29">
        <f t="shared" si="6"/>
        <v>17</v>
      </c>
      <c r="Y94" s="29">
        <f t="shared" si="7"/>
        <v>24.333333333333332</v>
      </c>
      <c r="Z94" s="29">
        <v>18.5</v>
      </c>
      <c r="AA94" s="2" t="s">
        <v>2286</v>
      </c>
      <c r="AB94" s="39"/>
      <c r="AC94" s="5">
        <v>3927</v>
      </c>
      <c r="AD94" s="5">
        <v>336.718975</v>
      </c>
      <c r="AE94" s="5">
        <v>11.662544</v>
      </c>
      <c r="AF94" s="5">
        <v>39.1</v>
      </c>
      <c r="AG94" s="5">
        <v>73.447192000000001</v>
      </c>
      <c r="AH94" s="5">
        <v>7.3447190000000004</v>
      </c>
      <c r="AI94" s="5">
        <v>8.5741999999999999E-2</v>
      </c>
      <c r="AJ94" s="5">
        <v>6.5040000000000001E-2</v>
      </c>
      <c r="AK94" s="5">
        <v>0.75855899999999998</v>
      </c>
      <c r="AL94" s="5">
        <v>6.9311999999999999E-2</v>
      </c>
      <c r="AM94" s="5">
        <v>6.25E-2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31"/>
    </row>
    <row r="95" spans="1:58" s="29" customFormat="1" x14ac:dyDescent="0.25">
      <c r="A95" s="29" t="s">
        <v>1358</v>
      </c>
      <c r="B95" s="29">
        <v>1</v>
      </c>
      <c r="C95" s="29" t="s">
        <v>2</v>
      </c>
      <c r="D95" s="29">
        <v>3</v>
      </c>
      <c r="E95" s="29" t="s">
        <v>1</v>
      </c>
      <c r="F95" s="2" t="s">
        <v>830</v>
      </c>
      <c r="G95" s="2" t="s">
        <v>244</v>
      </c>
      <c r="H95" s="2">
        <v>30.988136304871354</v>
      </c>
      <c r="I95" s="2">
        <v>100.46236509418782</v>
      </c>
      <c r="J95" s="5" t="s">
        <v>52</v>
      </c>
      <c r="K95" s="5">
        <v>7755</v>
      </c>
      <c r="L95" s="5">
        <v>0</v>
      </c>
      <c r="M95" s="5">
        <f t="shared" si="4"/>
        <v>0</v>
      </c>
      <c r="N95" s="5">
        <v>0</v>
      </c>
      <c r="O95" s="5">
        <v>0</v>
      </c>
      <c r="P95" s="5">
        <v>37.023553035597537</v>
      </c>
      <c r="Q95" s="5" t="e">
        <f>ABS(P95-#REF!)</f>
        <v>#REF!</v>
      </c>
      <c r="R95" s="5">
        <v>0.46602659792215717</v>
      </c>
      <c r="S95" s="5" t="e">
        <f>ABS(R95-#REF!)</f>
        <v>#REF!</v>
      </c>
      <c r="T95" s="29">
        <v>0.9752282543416555</v>
      </c>
      <c r="U95" s="29">
        <v>3.5608</v>
      </c>
      <c r="V95" s="29">
        <v>12</v>
      </c>
      <c r="W95" s="29">
        <f t="shared" si="5"/>
        <v>7.333333333333333</v>
      </c>
      <c r="X95" s="29">
        <f t="shared" si="6"/>
        <v>17</v>
      </c>
      <c r="Y95" s="29">
        <f t="shared" si="7"/>
        <v>24.333333333333332</v>
      </c>
      <c r="Z95" s="29">
        <v>18.5</v>
      </c>
      <c r="AA95" s="2" t="s">
        <v>2286</v>
      </c>
      <c r="AB95" s="39"/>
      <c r="AC95" s="5">
        <v>12045</v>
      </c>
      <c r="AD95" s="5">
        <v>336.718975</v>
      </c>
      <c r="AE95" s="5">
        <v>35.77167</v>
      </c>
      <c r="AF95" s="5">
        <v>120.36</v>
      </c>
      <c r="AG95" s="5">
        <v>465.46474699999999</v>
      </c>
      <c r="AH95" s="5">
        <v>46.546475000000001</v>
      </c>
      <c r="AI95" s="5">
        <v>2.7952000000000001E-2</v>
      </c>
      <c r="AJ95" s="5">
        <v>2.5604999999999999E-2</v>
      </c>
      <c r="AK95" s="5">
        <v>0.91601699999999997</v>
      </c>
      <c r="AL95" s="5">
        <v>2.4400000000000002E-2</v>
      </c>
      <c r="AM95" s="5">
        <v>2.2499999999999999E-2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31"/>
    </row>
    <row r="96" spans="1:58" s="29" customFormat="1" x14ac:dyDescent="0.25">
      <c r="A96" s="29" t="s">
        <v>1358</v>
      </c>
      <c r="B96" s="29">
        <v>1</v>
      </c>
      <c r="C96" s="29" t="s">
        <v>3</v>
      </c>
      <c r="D96" s="29">
        <v>4</v>
      </c>
      <c r="E96" s="29" t="s">
        <v>1</v>
      </c>
      <c r="F96" s="2" t="s">
        <v>830</v>
      </c>
      <c r="G96" s="2" t="s">
        <v>244</v>
      </c>
      <c r="H96" s="2">
        <v>30.988136304871354</v>
      </c>
      <c r="I96" s="2">
        <v>100.46236509418782</v>
      </c>
      <c r="J96" s="5" t="s">
        <v>50</v>
      </c>
      <c r="K96" s="5">
        <v>10414</v>
      </c>
      <c r="L96" s="5">
        <v>148</v>
      </c>
      <c r="M96" s="5">
        <f t="shared" si="4"/>
        <v>1.421163817937392</v>
      </c>
      <c r="N96" s="5">
        <v>3.6777380952384441E-2</v>
      </c>
      <c r="O96" s="5">
        <v>0.10025720357802041</v>
      </c>
      <c r="P96" s="5">
        <v>49.718024669595451</v>
      </c>
      <c r="Q96" s="5" t="e">
        <f>ABS(P96-#REF!)</f>
        <v>#REF!</v>
      </c>
      <c r="R96" s="5">
        <v>0.40639188893804534</v>
      </c>
      <c r="S96" s="5" t="e">
        <f>ABS(R96-#REF!)</f>
        <v>#REF!</v>
      </c>
      <c r="T96" s="29">
        <v>0.98729897343837325</v>
      </c>
      <c r="U96" s="29">
        <v>3.5608</v>
      </c>
      <c r="V96" s="29">
        <v>12</v>
      </c>
      <c r="W96" s="29">
        <f t="shared" si="5"/>
        <v>7.333333333333333</v>
      </c>
      <c r="X96" s="29">
        <f t="shared" si="6"/>
        <v>17</v>
      </c>
      <c r="Y96" s="29">
        <f t="shared" si="7"/>
        <v>24.333333333333332</v>
      </c>
      <c r="Z96" s="29">
        <v>18.5</v>
      </c>
      <c r="AA96" s="2" t="s">
        <v>2286</v>
      </c>
      <c r="AB96" s="39"/>
      <c r="AC96" s="5">
        <v>17492</v>
      </c>
      <c r="AD96" s="5">
        <v>336.718975</v>
      </c>
      <c r="AE96" s="5">
        <v>51.948363999999998</v>
      </c>
      <c r="AF96" s="5">
        <v>174.91</v>
      </c>
      <c r="AG96" s="5">
        <v>747.45446800000002</v>
      </c>
      <c r="AH96" s="5">
        <v>74.745446999999999</v>
      </c>
      <c r="AI96" s="5">
        <v>1.9248999999999999E-2</v>
      </c>
      <c r="AJ96" s="5">
        <v>8.7379999999999992E-3</v>
      </c>
      <c r="AK96" s="5">
        <v>0.45393699999999998</v>
      </c>
      <c r="AL96" s="5">
        <v>1.8525E-2</v>
      </c>
      <c r="AM96" s="5">
        <v>1.7500000000000002E-2</v>
      </c>
      <c r="AN96" s="5">
        <v>9</v>
      </c>
      <c r="AO96" s="5">
        <v>2.6728999999999999E-2</v>
      </c>
      <c r="AP96" s="5">
        <v>1.6037110000000001</v>
      </c>
      <c r="AQ96" s="5">
        <v>3.4358559999999998</v>
      </c>
      <c r="AR96" s="5">
        <v>0.57990600000000003</v>
      </c>
      <c r="AS96" s="5">
        <v>0.32550099999999998</v>
      </c>
      <c r="AT96" s="5">
        <v>66.777777999999998</v>
      </c>
      <c r="AU96" s="5">
        <v>36.741590000000002</v>
      </c>
      <c r="AV96" s="5">
        <v>8.8159999999999992E-3</v>
      </c>
      <c r="AW96" s="5">
        <v>3.8739999999999998E-3</v>
      </c>
      <c r="AX96" s="5">
        <v>114.104905</v>
      </c>
      <c r="AY96" s="5">
        <v>7.257085</v>
      </c>
      <c r="AZ96" s="5">
        <v>536.09565699999996</v>
      </c>
      <c r="BA96" s="5">
        <v>125.214449</v>
      </c>
      <c r="BB96" s="5">
        <v>1.045275</v>
      </c>
      <c r="BC96" s="5">
        <v>0.64256599999999997</v>
      </c>
      <c r="BD96" s="5">
        <v>8.2477219999999996</v>
      </c>
      <c r="BE96" s="5">
        <v>3.3541020000000001</v>
      </c>
      <c r="BF96" s="31"/>
    </row>
    <row r="97" spans="1:58" s="29" customFormat="1" x14ac:dyDescent="0.25">
      <c r="A97" s="29" t="s">
        <v>1358</v>
      </c>
      <c r="B97" s="29">
        <v>1</v>
      </c>
      <c r="C97" s="29" t="s">
        <v>13</v>
      </c>
      <c r="D97" s="29">
        <v>11</v>
      </c>
      <c r="E97" s="29" t="s">
        <v>1</v>
      </c>
      <c r="F97" s="2" t="s">
        <v>830</v>
      </c>
      <c r="G97" s="2" t="s">
        <v>244</v>
      </c>
      <c r="H97" s="2">
        <v>30.988136304871354</v>
      </c>
      <c r="I97" s="2">
        <v>100.46236509418782</v>
      </c>
      <c r="J97" s="5" t="s">
        <v>51</v>
      </c>
      <c r="K97" s="5">
        <v>1214</v>
      </c>
      <c r="L97" s="5">
        <v>73</v>
      </c>
      <c r="M97" s="5">
        <f t="shared" si="4"/>
        <v>6.0131795716639207</v>
      </c>
      <c r="N97" s="5">
        <v>0.22927916666666667</v>
      </c>
      <c r="O97" s="5">
        <v>5.7289830616011658E-2</v>
      </c>
      <c r="P97" s="5">
        <v>5.7958211973198459</v>
      </c>
      <c r="Q97" s="5" t="e">
        <f>ABS(P97-#REF!)</f>
        <v>#REF!</v>
      </c>
      <c r="R97" s="5">
        <v>0.98272232735244269</v>
      </c>
      <c r="S97" s="5" t="e">
        <f>ABS(R97-#REF!)</f>
        <v>#REF!</v>
      </c>
      <c r="T97" s="29">
        <v>0.99303089637803488</v>
      </c>
      <c r="U97" s="29">
        <v>3.5608</v>
      </c>
      <c r="V97" s="29">
        <v>12</v>
      </c>
      <c r="W97" s="29">
        <f t="shared" si="5"/>
        <v>7.333333333333333</v>
      </c>
      <c r="X97" s="29">
        <f t="shared" si="6"/>
        <v>17</v>
      </c>
      <c r="Y97" s="29">
        <f t="shared" si="7"/>
        <v>24.333333333333332</v>
      </c>
      <c r="Z97" s="29">
        <v>18.5</v>
      </c>
      <c r="AA97" s="2" t="s">
        <v>2286</v>
      </c>
      <c r="AB97" s="39"/>
      <c r="AC97" s="5">
        <v>1952</v>
      </c>
      <c r="AD97" s="5">
        <v>336.718975</v>
      </c>
      <c r="AE97" s="5">
        <v>5.7971190000000004</v>
      </c>
      <c r="AF97" s="5">
        <v>18.73</v>
      </c>
      <c r="AG97" s="5">
        <v>16.865856000000001</v>
      </c>
      <c r="AH97" s="5">
        <v>1.6865859999999999</v>
      </c>
      <c r="AI97" s="5">
        <v>0.172319</v>
      </c>
      <c r="AJ97" s="5">
        <v>0.21087800000000001</v>
      </c>
      <c r="AK97" s="5">
        <v>1.2237659999999999</v>
      </c>
      <c r="AL97" s="5">
        <v>0.118175</v>
      </c>
      <c r="AM97" s="5">
        <v>0.1075</v>
      </c>
      <c r="AN97" s="5">
        <v>1</v>
      </c>
      <c r="AO97" s="5">
        <v>2.97E-3</v>
      </c>
      <c r="AP97" s="5">
        <v>0.17818999999999999</v>
      </c>
      <c r="AQ97" s="5">
        <v>0.20491799999999999</v>
      </c>
      <c r="AR97" s="5">
        <v>1.5525000000000001E-2</v>
      </c>
      <c r="AS97" s="5">
        <v>0</v>
      </c>
      <c r="AT97" s="5">
        <v>4</v>
      </c>
      <c r="AU97" s="5">
        <v>0</v>
      </c>
      <c r="AV97" s="5">
        <v>5.1749999999999999E-3</v>
      </c>
      <c r="AW97" s="5">
        <v>1.7799999999999999E-3</v>
      </c>
      <c r="AX97" s="5">
        <v>193.236715</v>
      </c>
      <c r="AY97" s="5">
        <v>0</v>
      </c>
      <c r="AZ97" s="5">
        <v>248.447205</v>
      </c>
      <c r="BA97" s="5">
        <v>0</v>
      </c>
      <c r="BB97" s="5">
        <v>0</v>
      </c>
      <c r="BC97" s="5">
        <v>0</v>
      </c>
      <c r="BD97" s="5">
        <v>5.5944580000000004</v>
      </c>
      <c r="BE97" s="5">
        <v>0.37267800000000001</v>
      </c>
      <c r="BF97" s="31"/>
    </row>
    <row r="98" spans="1:58" s="29" customFormat="1" x14ac:dyDescent="0.25">
      <c r="A98" s="29" t="s">
        <v>1358</v>
      </c>
      <c r="B98" s="29">
        <v>1</v>
      </c>
      <c r="C98" s="29" t="s">
        <v>10</v>
      </c>
      <c r="D98" s="29">
        <v>13</v>
      </c>
      <c r="E98" s="29" t="s">
        <v>1</v>
      </c>
      <c r="F98" s="2" t="s">
        <v>830</v>
      </c>
      <c r="G98" s="2" t="s">
        <v>244</v>
      </c>
      <c r="H98" s="2">
        <v>30.988136304871354</v>
      </c>
      <c r="I98" s="2">
        <v>100.46236509418782</v>
      </c>
      <c r="J98" s="5" t="s">
        <v>51</v>
      </c>
      <c r="K98" s="5">
        <v>8772</v>
      </c>
      <c r="L98" s="5">
        <v>67</v>
      </c>
      <c r="M98" s="5">
        <f t="shared" si="4"/>
        <v>0.76379388964888284</v>
      </c>
      <c r="N98" s="5">
        <v>2.3080357142858738E-2</v>
      </c>
      <c r="O98" s="5">
        <v>6.6838135718680275E-2</v>
      </c>
      <c r="P98" s="5">
        <v>41.878866180304527</v>
      </c>
      <c r="Q98" s="5" t="e">
        <f>ABS(P98-#REF!)</f>
        <v>#REF!</v>
      </c>
      <c r="R98" s="5">
        <v>0.74139875438395919</v>
      </c>
      <c r="S98" s="5" t="e">
        <f>ABS(R98-#REF!)</f>
        <v>#REF!</v>
      </c>
      <c r="T98" s="29">
        <v>0.97053217338825637</v>
      </c>
      <c r="U98" s="29">
        <v>3.5608</v>
      </c>
      <c r="V98" s="29">
        <v>12</v>
      </c>
      <c r="W98" s="29">
        <f t="shared" si="5"/>
        <v>7.333333333333333</v>
      </c>
      <c r="X98" s="29">
        <f t="shared" si="6"/>
        <v>17</v>
      </c>
      <c r="Y98" s="29">
        <f t="shared" si="7"/>
        <v>24.333333333333332</v>
      </c>
      <c r="Z98" s="29">
        <v>18.5</v>
      </c>
      <c r="AA98" s="2" t="s">
        <v>2286</v>
      </c>
      <c r="AB98" s="39"/>
      <c r="AC98" s="5">
        <v>13584</v>
      </c>
      <c r="AD98" s="5">
        <v>336.718975</v>
      </c>
      <c r="AE98" s="5">
        <v>40.342247</v>
      </c>
      <c r="AF98" s="5">
        <v>135.71</v>
      </c>
      <c r="AG98" s="5">
        <v>463.50493599999999</v>
      </c>
      <c r="AH98" s="5">
        <v>46.350493999999998</v>
      </c>
      <c r="AI98" s="5">
        <v>2.4787E-2</v>
      </c>
      <c r="AJ98" s="5">
        <v>3.9421999999999999E-2</v>
      </c>
      <c r="AK98" s="5">
        <v>1.5904659999999999</v>
      </c>
      <c r="AL98" s="5">
        <v>2.0049999999999998E-2</v>
      </c>
      <c r="AM98" s="5">
        <v>1.2500000000000001E-2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31"/>
    </row>
    <row r="99" spans="1:58" s="29" customFormat="1" x14ac:dyDescent="0.25">
      <c r="A99" s="29" t="s">
        <v>1359</v>
      </c>
      <c r="B99" s="29">
        <v>1</v>
      </c>
      <c r="C99" s="29" t="s">
        <v>8</v>
      </c>
      <c r="D99" s="29">
        <v>1</v>
      </c>
      <c r="E99" s="29" t="s">
        <v>1</v>
      </c>
      <c r="F99" s="2" t="s">
        <v>830</v>
      </c>
      <c r="G99" s="2" t="s">
        <v>244</v>
      </c>
      <c r="H99" s="2">
        <v>30.988136304871354</v>
      </c>
      <c r="I99" s="2">
        <v>100.46236509418782</v>
      </c>
      <c r="J99" s="5" t="s">
        <v>51</v>
      </c>
      <c r="K99" s="5">
        <v>2731</v>
      </c>
      <c r="L99" s="5">
        <v>1177</v>
      </c>
      <c r="M99" s="5">
        <f t="shared" si="4"/>
        <v>43.097766385939217</v>
      </c>
      <c r="N99" s="5">
        <v>8.0204264705882544E-2</v>
      </c>
      <c r="O99" s="5">
        <v>0.66098319397694316</v>
      </c>
      <c r="P99" s="5">
        <v>10.618500604417834</v>
      </c>
      <c r="Q99" s="5" t="e">
        <f>ABS(P99-#REF!)</f>
        <v>#REF!</v>
      </c>
      <c r="R99" s="5">
        <v>1.6766411131470846</v>
      </c>
      <c r="S99" s="5" t="e">
        <f>ABS(R99-#REF!)</f>
        <v>#REF!</v>
      </c>
      <c r="T99" s="29">
        <v>0.42639893584693994</v>
      </c>
      <c r="U99" s="29">
        <v>3.5608</v>
      </c>
      <c r="V99" s="29">
        <v>12</v>
      </c>
      <c r="W99" s="29">
        <f t="shared" si="5"/>
        <v>7.333333333333333</v>
      </c>
      <c r="X99" s="29">
        <f t="shared" si="6"/>
        <v>17</v>
      </c>
      <c r="Y99" s="29">
        <f t="shared" si="7"/>
        <v>24.333333333333332</v>
      </c>
      <c r="Z99" s="29">
        <v>18.5</v>
      </c>
      <c r="AA99" s="2" t="s">
        <v>2286</v>
      </c>
      <c r="AB99" s="39"/>
      <c r="AC99" s="5">
        <v>5393</v>
      </c>
      <c r="AD99" s="5">
        <v>436.84589999999997</v>
      </c>
      <c r="AE99" s="5">
        <v>12.345314</v>
      </c>
      <c r="AF99" s="5">
        <v>52.95</v>
      </c>
      <c r="AG99" s="5">
        <v>130.93856400000001</v>
      </c>
      <c r="AH99" s="5">
        <v>13.093856000000001</v>
      </c>
      <c r="AI99" s="5">
        <v>7.5504000000000002E-2</v>
      </c>
      <c r="AJ99" s="5">
        <v>0.12903500000000001</v>
      </c>
      <c r="AK99" s="5">
        <v>1.7089840000000001</v>
      </c>
      <c r="AL99" s="5">
        <v>2.4674999999999999E-2</v>
      </c>
      <c r="AM99" s="5">
        <v>1.2500000000000001E-2</v>
      </c>
      <c r="AN99" s="5">
        <v>76</v>
      </c>
      <c r="AO99" s="5">
        <v>0.17397399999999999</v>
      </c>
      <c r="AP99" s="5">
        <v>10.438464</v>
      </c>
      <c r="AQ99" s="5">
        <v>27.313184</v>
      </c>
      <c r="AR99" s="5">
        <v>0.30199199999999998</v>
      </c>
      <c r="AS99" s="5">
        <v>0.22830500000000001</v>
      </c>
      <c r="AT99" s="5">
        <v>19.381578999999999</v>
      </c>
      <c r="AU99" s="5">
        <v>10.490589</v>
      </c>
      <c r="AV99" s="5">
        <v>1.6428999999999999E-2</v>
      </c>
      <c r="AW99" s="5">
        <v>1.2493000000000001E-2</v>
      </c>
      <c r="AX99" s="5">
        <v>76.099315000000004</v>
      </c>
      <c r="AY99" s="5">
        <v>34.255907000000001</v>
      </c>
      <c r="AZ99" s="5">
        <v>264.67013500000002</v>
      </c>
      <c r="BA99" s="5">
        <v>141.58346399999999</v>
      </c>
      <c r="BB99" s="5">
        <v>5.0298540000000003</v>
      </c>
      <c r="BC99" s="5">
        <v>5.5597700000000003</v>
      </c>
      <c r="BD99" s="5">
        <v>8.4896860000000007</v>
      </c>
      <c r="BE99" s="5">
        <v>5.2440439999999997</v>
      </c>
      <c r="BF99" s="31"/>
    </row>
    <row r="100" spans="1:58" s="29" customFormat="1" x14ac:dyDescent="0.25">
      <c r="A100" s="29" t="s">
        <v>1359</v>
      </c>
      <c r="B100" s="29">
        <v>1</v>
      </c>
      <c r="C100" s="29" t="s">
        <v>21</v>
      </c>
      <c r="D100" s="29">
        <v>7</v>
      </c>
      <c r="E100" s="29" t="s">
        <v>1</v>
      </c>
      <c r="F100" s="2" t="s">
        <v>830</v>
      </c>
      <c r="G100" s="2" t="s">
        <v>244</v>
      </c>
      <c r="H100" s="2">
        <v>30.988136304871354</v>
      </c>
      <c r="I100" s="2">
        <v>100.46236509418782</v>
      </c>
      <c r="J100" s="5" t="s">
        <v>51</v>
      </c>
      <c r="K100" s="5">
        <v>16600</v>
      </c>
      <c r="L100" s="5">
        <v>13</v>
      </c>
      <c r="M100" s="5">
        <f t="shared" si="4"/>
        <v>7.8313253012048181E-2</v>
      </c>
      <c r="N100" s="5">
        <v>2.9174999999995066E-2</v>
      </c>
      <c r="O100" s="5">
        <v>7.7762728703169789E-3</v>
      </c>
      <c r="P100" s="5">
        <v>64.543064823630928</v>
      </c>
      <c r="Q100" s="5" t="e">
        <f>ABS(P100-#REF!)</f>
        <v>#REF!</v>
      </c>
      <c r="R100" s="5">
        <v>0.4630179874534967</v>
      </c>
      <c r="S100" s="5" t="e">
        <f>ABS(R100-#REF!)</f>
        <v>#REF!</v>
      </c>
      <c r="T100" s="29">
        <v>0.42052164974718942</v>
      </c>
      <c r="U100" s="29">
        <v>3.5608</v>
      </c>
      <c r="V100" s="29">
        <v>12</v>
      </c>
      <c r="W100" s="29">
        <f t="shared" si="5"/>
        <v>7.333333333333333</v>
      </c>
      <c r="X100" s="29">
        <f t="shared" si="6"/>
        <v>17</v>
      </c>
      <c r="Y100" s="29">
        <f t="shared" si="7"/>
        <v>24.333333333333332</v>
      </c>
      <c r="Z100" s="29">
        <v>18.5</v>
      </c>
      <c r="AA100" s="2" t="s">
        <v>2286</v>
      </c>
      <c r="AB100" s="39"/>
      <c r="AC100" s="5">
        <v>26122</v>
      </c>
      <c r="AD100" s="5">
        <v>436.84589999999997</v>
      </c>
      <c r="AE100" s="5">
        <v>59.79683</v>
      </c>
      <c r="AF100" s="5">
        <v>261.14999999999998</v>
      </c>
      <c r="AG100" s="5">
        <v>1222.543696</v>
      </c>
      <c r="AH100" s="5">
        <v>122.25436999999999</v>
      </c>
      <c r="AI100" s="5">
        <v>1.5599E-2</v>
      </c>
      <c r="AJ100" s="5">
        <v>1.5081000000000001E-2</v>
      </c>
      <c r="AK100" s="5">
        <v>0.96675900000000003</v>
      </c>
      <c r="AL100" s="5">
        <v>1.3899999999999999E-2</v>
      </c>
      <c r="AM100" s="5">
        <v>1.2500000000000001E-2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31"/>
    </row>
    <row r="101" spans="1:58" s="29" customFormat="1" x14ac:dyDescent="0.25">
      <c r="A101" s="29" t="s">
        <v>1359</v>
      </c>
      <c r="B101" s="29">
        <v>1</v>
      </c>
      <c r="C101" s="29" t="s">
        <v>38</v>
      </c>
      <c r="D101" s="29">
        <v>9</v>
      </c>
      <c r="E101" s="29" t="s">
        <v>1</v>
      </c>
      <c r="F101" s="2" t="s">
        <v>830</v>
      </c>
      <c r="G101" s="2" t="s">
        <v>244</v>
      </c>
      <c r="H101" s="2">
        <v>30.988136304871354</v>
      </c>
      <c r="I101" s="2">
        <v>100.46236509418782</v>
      </c>
      <c r="J101" s="5" t="s">
        <v>51</v>
      </c>
      <c r="K101" s="5">
        <v>791</v>
      </c>
      <c r="L101" s="5">
        <v>77</v>
      </c>
      <c r="M101" s="5">
        <f t="shared" si="4"/>
        <v>9.7345132743362832</v>
      </c>
      <c r="N101" s="5">
        <v>0.29413409090908971</v>
      </c>
      <c r="O101" s="5">
        <v>4.2769500786743381E-2</v>
      </c>
      <c r="P101" s="5">
        <v>3.075515920210365</v>
      </c>
      <c r="Q101" s="5" t="e">
        <f>ABS(P101-#REF!)</f>
        <v>#REF!</v>
      </c>
      <c r="R101" s="5">
        <v>1.2117842242470491</v>
      </c>
      <c r="S101" s="5" t="e">
        <f>ABS(R101-#REF!)</f>
        <v>#REF!</v>
      </c>
      <c r="U101" s="29">
        <v>3.5608</v>
      </c>
      <c r="V101" s="29">
        <v>12</v>
      </c>
      <c r="W101" s="29">
        <f t="shared" si="5"/>
        <v>7.333333333333333</v>
      </c>
      <c r="X101" s="29">
        <f t="shared" si="6"/>
        <v>17</v>
      </c>
      <c r="Y101" s="29">
        <f t="shared" si="7"/>
        <v>24.333333333333332</v>
      </c>
      <c r="Z101" s="29">
        <v>18.5</v>
      </c>
      <c r="AA101" s="2" t="s">
        <v>2286</v>
      </c>
      <c r="AB101" s="39"/>
      <c r="AC101" s="5">
        <v>1860</v>
      </c>
      <c r="AD101" s="5">
        <v>436.84589999999997</v>
      </c>
      <c r="AE101" s="5">
        <v>4.2577939999999996</v>
      </c>
      <c r="AF101" s="5">
        <v>17.100000000000001</v>
      </c>
      <c r="AG101" s="5">
        <v>16.129785999999999</v>
      </c>
      <c r="AH101" s="5">
        <v>1.6129789999999999</v>
      </c>
      <c r="AI101" s="5">
        <v>0.21917800000000001</v>
      </c>
      <c r="AJ101" s="5">
        <v>0.33235799999999999</v>
      </c>
      <c r="AK101" s="5">
        <v>1.516386</v>
      </c>
      <c r="AL101" s="5">
        <v>0.125275</v>
      </c>
      <c r="AM101" s="5">
        <v>7.2499999999999995E-2</v>
      </c>
      <c r="AN101" s="5">
        <v>14</v>
      </c>
      <c r="AO101" s="5">
        <v>3.2048E-2</v>
      </c>
      <c r="AP101" s="5">
        <v>1.9228749999999999</v>
      </c>
      <c r="AQ101" s="5">
        <v>26.182796</v>
      </c>
      <c r="AR101" s="5">
        <v>2.7057380000000002</v>
      </c>
      <c r="AS101" s="5">
        <v>1.641465</v>
      </c>
      <c r="AT101" s="5">
        <v>34.785713999999999</v>
      </c>
      <c r="AU101" s="5">
        <v>18.464846000000001</v>
      </c>
      <c r="AV101" s="5">
        <v>8.0085000000000003E-2</v>
      </c>
      <c r="AW101" s="5">
        <v>4.5304999999999998E-2</v>
      </c>
      <c r="AX101" s="5">
        <v>15.965201</v>
      </c>
      <c r="AY101" s="5">
        <v>10.070251000000001</v>
      </c>
      <c r="AZ101" s="5">
        <v>72.723523</v>
      </c>
      <c r="BA101" s="5">
        <v>31.123574000000001</v>
      </c>
      <c r="BB101" s="5">
        <v>28.291594</v>
      </c>
      <c r="BC101" s="5">
        <v>46.806235000000001</v>
      </c>
      <c r="BD101" s="5">
        <v>7.8602720000000001</v>
      </c>
      <c r="BE101" s="5">
        <v>1.7139139999999999</v>
      </c>
      <c r="BF101" s="31"/>
    </row>
    <row r="102" spans="1:58" s="29" customFormat="1" x14ac:dyDescent="0.25">
      <c r="A102" s="29" t="s">
        <v>1359</v>
      </c>
      <c r="B102" s="29">
        <v>1</v>
      </c>
      <c r="C102" s="29" t="s">
        <v>10</v>
      </c>
      <c r="D102" s="29">
        <v>13</v>
      </c>
      <c r="E102" s="29" t="s">
        <v>1</v>
      </c>
      <c r="F102" s="2" t="s">
        <v>830</v>
      </c>
      <c r="G102" s="2" t="s">
        <v>244</v>
      </c>
      <c r="H102" s="2">
        <v>30.988136304871354</v>
      </c>
      <c r="I102" s="2">
        <v>100.46236509418782</v>
      </c>
      <c r="J102" s="5" t="s">
        <v>51</v>
      </c>
      <c r="K102" s="5">
        <v>12355</v>
      </c>
      <c r="L102" s="5">
        <v>0</v>
      </c>
      <c r="M102" s="5">
        <f t="shared" si="4"/>
        <v>0</v>
      </c>
      <c r="N102" s="5">
        <v>0</v>
      </c>
      <c r="O102" s="5">
        <v>0</v>
      </c>
      <c r="P102" s="5">
        <v>48.037925656383138</v>
      </c>
      <c r="Q102" s="5" t="e">
        <f>ABS(P102-#REF!)</f>
        <v>#REF!</v>
      </c>
      <c r="R102" s="5">
        <v>0.41469404600607979</v>
      </c>
      <c r="S102" s="5" t="e">
        <f>ABS(R102-#REF!)</f>
        <v>#REF!</v>
      </c>
      <c r="T102" s="29">
        <v>0.42406858174796985</v>
      </c>
      <c r="U102" s="29">
        <v>3.5608</v>
      </c>
      <c r="V102" s="29">
        <v>12</v>
      </c>
      <c r="W102" s="29">
        <f t="shared" si="5"/>
        <v>7.333333333333333</v>
      </c>
      <c r="X102" s="29">
        <f t="shared" si="6"/>
        <v>17</v>
      </c>
      <c r="Y102" s="29">
        <f t="shared" si="7"/>
        <v>24.333333333333332</v>
      </c>
      <c r="Z102" s="29">
        <v>18.5</v>
      </c>
      <c r="AA102" s="2" t="s">
        <v>2286</v>
      </c>
      <c r="AB102" s="39"/>
      <c r="AC102" s="5">
        <v>19032</v>
      </c>
      <c r="AD102" s="5">
        <v>436.84589999999997</v>
      </c>
      <c r="AE102" s="5">
        <v>43.566850000000002</v>
      </c>
      <c r="AF102" s="5">
        <v>190.31</v>
      </c>
      <c r="AG102" s="5">
        <v>916.82503999999994</v>
      </c>
      <c r="AH102" s="5">
        <v>91.682503999999994</v>
      </c>
      <c r="AI102" s="5">
        <v>2.1412E-2</v>
      </c>
      <c r="AJ102" s="5">
        <v>1.2729000000000001E-2</v>
      </c>
      <c r="AK102" s="5">
        <v>0.594499</v>
      </c>
      <c r="AL102" s="5">
        <v>1.9425000000000001E-2</v>
      </c>
      <c r="AM102" s="5">
        <v>1.7500000000000002E-2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31"/>
    </row>
    <row r="103" spans="1:58" s="29" customFormat="1" x14ac:dyDescent="0.25">
      <c r="A103" s="29" t="s">
        <v>1359</v>
      </c>
      <c r="B103" s="29">
        <v>1</v>
      </c>
      <c r="C103" s="29" t="s">
        <v>28</v>
      </c>
      <c r="D103" s="29">
        <v>15</v>
      </c>
      <c r="E103" s="29" t="s">
        <v>1</v>
      </c>
      <c r="F103" s="2" t="s">
        <v>830</v>
      </c>
      <c r="G103" s="2" t="s">
        <v>244</v>
      </c>
      <c r="H103" s="2">
        <v>30.988136304871354</v>
      </c>
      <c r="I103" s="2">
        <v>100.46236509418782</v>
      </c>
      <c r="J103" s="5" t="s">
        <v>51</v>
      </c>
      <c r="K103" s="5">
        <v>895</v>
      </c>
      <c r="L103" s="5">
        <v>136</v>
      </c>
      <c r="M103" s="5">
        <f t="shared" si="4"/>
        <v>15.195530726256983</v>
      </c>
      <c r="N103" s="5">
        <v>0.86844333333333168</v>
      </c>
      <c r="O103" s="5">
        <v>5.8322046527377339E-2</v>
      </c>
      <c r="P103" s="5">
        <v>3.479882109466848</v>
      </c>
      <c r="Q103" s="5" t="e">
        <f>ABS(P103-#REF!)</f>
        <v>#REF!</v>
      </c>
      <c r="R103" s="5">
        <v>0.87127445040712226</v>
      </c>
      <c r="S103" s="5" t="e">
        <f>ABS(R103-#REF!)</f>
        <v>#REF!</v>
      </c>
      <c r="U103" s="29">
        <v>3.5608</v>
      </c>
      <c r="V103" s="29">
        <v>12</v>
      </c>
      <c r="W103" s="29">
        <f t="shared" si="5"/>
        <v>7.333333333333333</v>
      </c>
      <c r="X103" s="29">
        <f t="shared" si="6"/>
        <v>17</v>
      </c>
      <c r="Y103" s="29">
        <f t="shared" si="7"/>
        <v>24.333333333333332</v>
      </c>
      <c r="Z103" s="29">
        <v>18.5</v>
      </c>
      <c r="AA103" s="2" t="s">
        <v>2286</v>
      </c>
      <c r="AB103" s="39"/>
      <c r="AC103" s="5">
        <v>1248</v>
      </c>
      <c r="AD103" s="5">
        <v>436.84589999999997</v>
      </c>
      <c r="AE103" s="5">
        <v>2.856843</v>
      </c>
      <c r="AF103" s="5">
        <v>10.35</v>
      </c>
      <c r="AG103" s="5">
        <v>7.6070690000000001</v>
      </c>
      <c r="AH103" s="5">
        <v>0.76070700000000002</v>
      </c>
      <c r="AI103" s="5">
        <v>0.326492</v>
      </c>
      <c r="AJ103" s="5">
        <v>0.30642599999999998</v>
      </c>
      <c r="AK103" s="5">
        <v>0.93854000000000004</v>
      </c>
      <c r="AL103" s="5">
        <v>0.22505</v>
      </c>
      <c r="AM103" s="5">
        <v>0.1275</v>
      </c>
      <c r="AN103" s="5">
        <v>3</v>
      </c>
      <c r="AO103" s="5">
        <v>6.8669999999999998E-3</v>
      </c>
      <c r="AP103" s="5">
        <v>0.41204499999999999</v>
      </c>
      <c r="AQ103" s="5">
        <v>5.6891030000000002</v>
      </c>
      <c r="AR103" s="5">
        <v>2.5863420000000001</v>
      </c>
      <c r="AS103" s="5">
        <v>0.94847700000000001</v>
      </c>
      <c r="AT103" s="5">
        <v>23.666667</v>
      </c>
      <c r="AU103" s="5">
        <v>5.7735029999999998</v>
      </c>
      <c r="AV103" s="5">
        <v>0.114103</v>
      </c>
      <c r="AW103" s="5">
        <v>4.8059999999999999E-2</v>
      </c>
      <c r="AX103" s="5">
        <v>9.0976429999999997</v>
      </c>
      <c r="AY103" s="5">
        <v>1.3812249999999999</v>
      </c>
      <c r="AZ103" s="5">
        <v>21.273405</v>
      </c>
      <c r="BA103" s="5">
        <v>5.88192</v>
      </c>
      <c r="BB103" s="5">
        <v>100.715913</v>
      </c>
      <c r="BC103" s="5">
        <v>34.226143</v>
      </c>
      <c r="BD103" s="5">
        <v>5.9048610000000004</v>
      </c>
      <c r="BE103" s="5">
        <v>0.48412300000000003</v>
      </c>
      <c r="BF103" s="31"/>
    </row>
    <row r="104" spans="1:58" s="29" customFormat="1" x14ac:dyDescent="0.25">
      <c r="A104" s="29" t="s">
        <v>1360</v>
      </c>
      <c r="B104" s="29">
        <v>1</v>
      </c>
      <c r="C104" s="29" t="s">
        <v>2</v>
      </c>
      <c r="D104" s="29">
        <v>3</v>
      </c>
      <c r="E104" s="29" t="s">
        <v>1</v>
      </c>
      <c r="F104" s="2" t="s">
        <v>830</v>
      </c>
      <c r="G104" s="2" t="s">
        <v>244</v>
      </c>
      <c r="H104" s="2">
        <v>30.988136304871354</v>
      </c>
      <c r="I104" s="2">
        <v>100.46236509418782</v>
      </c>
      <c r="J104" s="5" t="s">
        <v>51</v>
      </c>
      <c r="K104" s="5">
        <v>9178</v>
      </c>
      <c r="L104" s="5">
        <v>188</v>
      </c>
      <c r="M104" s="5">
        <f t="shared" si="4"/>
        <v>2.0483765526258444</v>
      </c>
      <c r="N104" s="5">
        <v>3.2604054054057474E-2</v>
      </c>
      <c r="O104" s="5">
        <v>0.12250774520968485</v>
      </c>
      <c r="P104" s="5">
        <v>30.388542852283447</v>
      </c>
      <c r="Q104" s="5" t="e">
        <f>ABS(P104-#REF!)</f>
        <v>#REF!</v>
      </c>
      <c r="R104" s="5">
        <v>0.7181963738608611</v>
      </c>
      <c r="S104" s="5" t="e">
        <f>ABS(R104-#REF!)</f>
        <v>#REF!</v>
      </c>
      <c r="T104" s="29">
        <v>0.64389433287178155</v>
      </c>
      <c r="U104" s="29">
        <v>3.5608</v>
      </c>
      <c r="V104" s="29">
        <v>12</v>
      </c>
      <c r="W104" s="29">
        <f t="shared" si="5"/>
        <v>7.333333333333333</v>
      </c>
      <c r="X104" s="29">
        <f t="shared" si="6"/>
        <v>17</v>
      </c>
      <c r="Y104" s="29">
        <f t="shared" si="7"/>
        <v>24.333333333333332</v>
      </c>
      <c r="Z104" s="29">
        <v>18.5</v>
      </c>
      <c r="AA104" s="2" t="s">
        <v>2286</v>
      </c>
      <c r="AB104" s="39"/>
      <c r="AC104" s="5">
        <v>10213</v>
      </c>
      <c r="AD104" s="5">
        <v>336.33702499999998</v>
      </c>
      <c r="AE104" s="5">
        <v>30.365375</v>
      </c>
      <c r="AF104" s="5">
        <v>102.12</v>
      </c>
      <c r="AG104" s="5">
        <v>276.211161</v>
      </c>
      <c r="AH104" s="5">
        <v>27.621116000000001</v>
      </c>
      <c r="AI104" s="5">
        <v>3.2924000000000002E-2</v>
      </c>
      <c r="AJ104" s="5">
        <v>2.3777E-2</v>
      </c>
      <c r="AK104" s="5">
        <v>0.722159</v>
      </c>
      <c r="AL104" s="5">
        <v>2.6675000000000001E-2</v>
      </c>
      <c r="AM104" s="5">
        <v>1.7500000000000002E-2</v>
      </c>
      <c r="AN104" s="5">
        <v>1</v>
      </c>
      <c r="AO104" s="5">
        <v>2.9729999999999999E-3</v>
      </c>
      <c r="AP104" s="5">
        <v>0.178392</v>
      </c>
      <c r="AQ104" s="5">
        <v>0.16645499999999999</v>
      </c>
      <c r="AR104" s="5">
        <v>0.154775</v>
      </c>
      <c r="AS104" s="5">
        <v>0</v>
      </c>
      <c r="AT104" s="5">
        <v>17</v>
      </c>
      <c r="AU104" s="5">
        <v>0</v>
      </c>
      <c r="AV104" s="5">
        <v>9.6729999999999993E-3</v>
      </c>
      <c r="AW104" s="5">
        <v>3.9029999999999998E-3</v>
      </c>
      <c r="AX104" s="5">
        <v>103.375868</v>
      </c>
      <c r="AY104" s="5">
        <v>0</v>
      </c>
      <c r="AZ104" s="5">
        <v>470.588235</v>
      </c>
      <c r="BA104" s="5">
        <v>0</v>
      </c>
      <c r="BB104" s="5">
        <v>0</v>
      </c>
      <c r="BC104" s="5">
        <v>0</v>
      </c>
      <c r="BD104" s="5">
        <v>5.0380390000000004</v>
      </c>
      <c r="BE104" s="5">
        <v>0.37267800000000001</v>
      </c>
      <c r="BF104" s="31"/>
    </row>
    <row r="105" spans="1:58" s="29" customFormat="1" x14ac:dyDescent="0.25">
      <c r="A105" s="29" t="s">
        <v>1360</v>
      </c>
      <c r="B105" s="29">
        <v>1</v>
      </c>
      <c r="C105" s="29" t="s">
        <v>32</v>
      </c>
      <c r="D105" s="29">
        <v>3</v>
      </c>
      <c r="E105" s="29" t="s">
        <v>7</v>
      </c>
      <c r="F105" s="2" t="s">
        <v>830</v>
      </c>
      <c r="G105" s="2" t="s">
        <v>244</v>
      </c>
      <c r="H105" s="2">
        <v>30.988136304871354</v>
      </c>
      <c r="I105" s="2">
        <v>100.46236509418782</v>
      </c>
      <c r="J105" s="5" t="s">
        <v>50</v>
      </c>
      <c r="K105" s="5">
        <v>9005</v>
      </c>
      <c r="L105" s="5">
        <v>30</v>
      </c>
      <c r="M105" s="5">
        <f t="shared" si="4"/>
        <v>0.33314825097168238</v>
      </c>
      <c r="N105" s="5">
        <v>1.7218749999996508E-2</v>
      </c>
      <c r="O105" s="5">
        <v>2.6488161126418348E-2</v>
      </c>
      <c r="P105" s="5">
        <v>29.81573636792465</v>
      </c>
      <c r="Q105" s="5" t="e">
        <f>ABS(P105-#REF!)</f>
        <v>#REF!</v>
      </c>
      <c r="R105" s="5">
        <v>0.58762708701821731</v>
      </c>
      <c r="S105" s="5" t="e">
        <f>ABS(R105-#REF!)</f>
        <v>#REF!</v>
      </c>
      <c r="T105" s="29">
        <v>0.66285115549437557</v>
      </c>
      <c r="U105" s="29">
        <v>3.5608</v>
      </c>
      <c r="V105" s="29">
        <v>12</v>
      </c>
      <c r="W105" s="29">
        <f t="shared" si="5"/>
        <v>7.333333333333333</v>
      </c>
      <c r="X105" s="29">
        <f t="shared" si="6"/>
        <v>17</v>
      </c>
      <c r="Y105" s="29">
        <f t="shared" si="7"/>
        <v>24.333333333333332</v>
      </c>
      <c r="Z105" s="29">
        <v>18.5</v>
      </c>
      <c r="AA105" s="2" t="s">
        <v>2286</v>
      </c>
      <c r="AB105" s="39"/>
      <c r="AC105" s="5">
        <v>10018</v>
      </c>
      <c r="AD105" s="5">
        <v>336.33702499999998</v>
      </c>
      <c r="AE105" s="5">
        <v>29.785599999999999</v>
      </c>
      <c r="AF105" s="5">
        <v>100.17</v>
      </c>
      <c r="AG105" s="5">
        <v>298.62364500000001</v>
      </c>
      <c r="AH105" s="5">
        <v>29.862363999999999</v>
      </c>
      <c r="AI105" s="5">
        <v>3.3563000000000003E-2</v>
      </c>
      <c r="AJ105" s="5">
        <v>1.9545E-2</v>
      </c>
      <c r="AK105" s="5">
        <v>0.58235000000000003</v>
      </c>
      <c r="AL105" s="5">
        <v>2.9024999999999999E-2</v>
      </c>
      <c r="AM105" s="5">
        <v>2.2499999999999999E-2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31"/>
    </row>
    <row r="106" spans="1:58" s="29" customFormat="1" x14ac:dyDescent="0.25">
      <c r="A106" s="29" t="s">
        <v>1360</v>
      </c>
      <c r="B106" s="29">
        <v>1</v>
      </c>
      <c r="C106" s="29" t="s">
        <v>17</v>
      </c>
      <c r="D106" s="29">
        <v>8</v>
      </c>
      <c r="E106" s="29" t="s">
        <v>1</v>
      </c>
      <c r="F106" s="2" t="s">
        <v>830</v>
      </c>
      <c r="G106" s="2" t="s">
        <v>244</v>
      </c>
      <c r="H106" s="2">
        <v>30.988136304871354</v>
      </c>
      <c r="I106" s="2">
        <v>100.46236509418782</v>
      </c>
      <c r="J106" s="5" t="s">
        <v>52</v>
      </c>
      <c r="K106" s="5">
        <v>3231</v>
      </c>
      <c r="L106" s="5">
        <v>3</v>
      </c>
      <c r="M106" s="5">
        <f t="shared" si="4"/>
        <v>9.2850510677808723E-2</v>
      </c>
      <c r="N106" s="5">
        <v>3.3549999999991087E-2</v>
      </c>
      <c r="O106" s="5">
        <v>3.3110201408022935E-3</v>
      </c>
      <c r="P106" s="5">
        <v>10.697906074932209</v>
      </c>
      <c r="Q106" s="5" t="e">
        <f>ABS(P106-#REF!)</f>
        <v>#REF!</v>
      </c>
      <c r="R106" s="5">
        <v>0.8183162082393699</v>
      </c>
      <c r="S106" s="5" t="e">
        <f>ABS(R106-#REF!)</f>
        <v>#REF!</v>
      </c>
      <c r="T106" s="29">
        <v>0.97020704723852791</v>
      </c>
      <c r="U106" s="29">
        <v>3.5608</v>
      </c>
      <c r="V106" s="29">
        <v>12</v>
      </c>
      <c r="W106" s="29">
        <f t="shared" si="5"/>
        <v>7.333333333333333</v>
      </c>
      <c r="X106" s="29">
        <f t="shared" si="6"/>
        <v>17</v>
      </c>
      <c r="Y106" s="29">
        <f t="shared" si="7"/>
        <v>24.333333333333332</v>
      </c>
      <c r="Z106" s="29">
        <v>18.5</v>
      </c>
      <c r="AA106" s="2" t="s">
        <v>2286</v>
      </c>
      <c r="AB106" s="39"/>
      <c r="AC106" s="5">
        <v>3555</v>
      </c>
      <c r="AD106" s="5">
        <v>336.33702499999998</v>
      </c>
      <c r="AE106" s="5">
        <v>10.569755000000001</v>
      </c>
      <c r="AF106" s="5">
        <v>35.299999999999997</v>
      </c>
      <c r="AG106" s="5">
        <v>65.287594999999996</v>
      </c>
      <c r="AH106" s="5">
        <v>6.528759</v>
      </c>
      <c r="AI106" s="5">
        <v>9.4616000000000006E-2</v>
      </c>
      <c r="AJ106" s="5">
        <v>8.6521000000000001E-2</v>
      </c>
      <c r="AK106" s="5">
        <v>0.91443799999999997</v>
      </c>
      <c r="AL106" s="5">
        <v>7.7799999999999994E-2</v>
      </c>
      <c r="AM106" s="5">
        <v>5.7500000000000002E-2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31"/>
    </row>
    <row r="107" spans="1:58" s="29" customFormat="1" x14ac:dyDescent="0.25">
      <c r="A107" s="29" t="s">
        <v>1360</v>
      </c>
      <c r="B107" s="29">
        <v>1</v>
      </c>
      <c r="C107" s="29" t="s">
        <v>10</v>
      </c>
      <c r="D107" s="29">
        <v>13</v>
      </c>
      <c r="E107" s="29" t="s">
        <v>1</v>
      </c>
      <c r="F107" s="2" t="s">
        <v>830</v>
      </c>
      <c r="G107" s="2" t="s">
        <v>244</v>
      </c>
      <c r="H107" s="2">
        <v>30.988136304871354</v>
      </c>
      <c r="I107" s="2">
        <v>100.46236509418782</v>
      </c>
      <c r="J107" s="5" t="s">
        <v>50</v>
      </c>
      <c r="K107" s="5">
        <v>8775</v>
      </c>
      <c r="L107" s="5">
        <v>0</v>
      </c>
      <c r="M107" s="5">
        <f t="shared" si="4"/>
        <v>0</v>
      </c>
      <c r="N107" s="5">
        <v>0</v>
      </c>
      <c r="O107" s="5">
        <v>0</v>
      </c>
      <c r="P107" s="5">
        <v>29.054201735540126</v>
      </c>
      <c r="Q107" s="5" t="e">
        <f>ABS(P107-#REF!)</f>
        <v>#REF!</v>
      </c>
      <c r="R107" s="5">
        <v>0.43133551232909434</v>
      </c>
      <c r="S107" s="5" t="e">
        <f>ABS(R107-#REF!)</f>
        <v>#REF!</v>
      </c>
      <c r="T107" s="29">
        <v>1.0058226462016835</v>
      </c>
      <c r="U107" s="29">
        <v>3.5608</v>
      </c>
      <c r="V107" s="29">
        <v>12</v>
      </c>
      <c r="W107" s="29">
        <f t="shared" si="5"/>
        <v>7.333333333333333</v>
      </c>
      <c r="X107" s="29">
        <f t="shared" si="6"/>
        <v>17</v>
      </c>
      <c r="Y107" s="29">
        <f t="shared" si="7"/>
        <v>24.333333333333332</v>
      </c>
      <c r="Z107" s="29">
        <v>18.5</v>
      </c>
      <c r="AA107" s="2" t="s">
        <v>2286</v>
      </c>
      <c r="AB107" s="34"/>
      <c r="AC107" s="5">
        <v>9784</v>
      </c>
      <c r="AD107" s="5">
        <v>336.33702499999998</v>
      </c>
      <c r="AE107" s="5">
        <v>29.089869</v>
      </c>
      <c r="AF107" s="5">
        <v>97.83</v>
      </c>
      <c r="AG107" s="5">
        <v>347.579748</v>
      </c>
      <c r="AH107" s="5">
        <v>34.757975000000002</v>
      </c>
      <c r="AI107" s="5">
        <v>3.4373000000000001E-2</v>
      </c>
      <c r="AJ107" s="5">
        <v>1.4827999999999999E-2</v>
      </c>
      <c r="AK107" s="5">
        <v>0.43137999999999999</v>
      </c>
      <c r="AL107" s="5">
        <v>3.1425000000000002E-2</v>
      </c>
      <c r="AM107" s="5">
        <v>2.75E-2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31"/>
    </row>
    <row r="108" spans="1:58" s="29" customFormat="1" x14ac:dyDescent="0.25">
      <c r="A108" s="29" t="s">
        <v>1361</v>
      </c>
      <c r="B108" s="29">
        <v>1</v>
      </c>
      <c r="C108" s="29" t="s">
        <v>3</v>
      </c>
      <c r="D108" s="29">
        <v>4</v>
      </c>
      <c r="E108" s="29" t="s">
        <v>1</v>
      </c>
      <c r="F108" s="2" t="s">
        <v>830</v>
      </c>
      <c r="G108" s="2" t="s">
        <v>244</v>
      </c>
      <c r="H108" s="2">
        <v>30.988136304871354</v>
      </c>
      <c r="I108" s="2">
        <v>100.46236509418782</v>
      </c>
      <c r="J108" s="5" t="s">
        <v>51</v>
      </c>
      <c r="K108" s="5">
        <v>13594</v>
      </c>
      <c r="L108" s="5">
        <v>182</v>
      </c>
      <c r="M108" s="5">
        <f t="shared" si="4"/>
        <v>1.3388259526261586</v>
      </c>
      <c r="N108" s="5">
        <v>3.6258593750000956E-2</v>
      </c>
      <c r="O108" s="5">
        <v>7.7087128247072229E-2</v>
      </c>
      <c r="P108" s="5">
        <v>32.747575668459369</v>
      </c>
      <c r="Q108" s="5" t="e">
        <f>ABS(P108-#REF!)</f>
        <v>#REF!</v>
      </c>
      <c r="R108" s="5">
        <v>0.61803459401990557</v>
      </c>
      <c r="S108" s="5" t="e">
        <f>ABS(R108-#REF!)</f>
        <v>#REF!</v>
      </c>
      <c r="T108" s="29">
        <v>0.5906712859464931</v>
      </c>
      <c r="U108" s="29">
        <v>3.5608</v>
      </c>
      <c r="V108" s="29">
        <v>12</v>
      </c>
      <c r="W108" s="29">
        <f t="shared" si="5"/>
        <v>7.333333333333333</v>
      </c>
      <c r="X108" s="29">
        <f t="shared" si="6"/>
        <v>17</v>
      </c>
      <c r="Y108" s="29">
        <f t="shared" si="7"/>
        <v>24.333333333333332</v>
      </c>
      <c r="Z108" s="29">
        <v>18.5</v>
      </c>
      <c r="AA108" s="2" t="s">
        <v>2286</v>
      </c>
      <c r="AB108" s="34"/>
      <c r="AC108" s="5">
        <v>17013</v>
      </c>
      <c r="AD108" s="5">
        <v>516.44055000000003</v>
      </c>
      <c r="AE108" s="5">
        <v>32.942804000000002</v>
      </c>
      <c r="AF108" s="5">
        <v>170.11</v>
      </c>
      <c r="AG108" s="5">
        <v>520.47124599999995</v>
      </c>
      <c r="AH108" s="5">
        <v>52.047125000000001</v>
      </c>
      <c r="AI108" s="5">
        <v>3.0353999999999999E-2</v>
      </c>
      <c r="AJ108" s="5">
        <v>2.0066000000000001E-2</v>
      </c>
      <c r="AK108" s="5">
        <v>0.66107499999999997</v>
      </c>
      <c r="AL108" s="5">
        <v>2.6349999999999998E-2</v>
      </c>
      <c r="AM108" s="5">
        <v>2.2499999999999999E-2</v>
      </c>
      <c r="AN108" s="5">
        <v>6</v>
      </c>
      <c r="AO108" s="5">
        <v>1.1618E-2</v>
      </c>
      <c r="AP108" s="5">
        <v>0.697079</v>
      </c>
      <c r="AQ108" s="5">
        <v>0.94633500000000004</v>
      </c>
      <c r="AR108" s="5">
        <v>0.27703299999999997</v>
      </c>
      <c r="AS108" s="5">
        <v>8.3964999999999998E-2</v>
      </c>
      <c r="AT108" s="5">
        <v>26.833333</v>
      </c>
      <c r="AU108" s="5">
        <v>6.2423289999999998</v>
      </c>
      <c r="AV108" s="5">
        <v>1.0723999999999999E-2</v>
      </c>
      <c r="AW108" s="5">
        <v>6.4570000000000001E-3</v>
      </c>
      <c r="AX108" s="5">
        <v>96.134337000000002</v>
      </c>
      <c r="AY108" s="5">
        <v>12.738747999999999</v>
      </c>
      <c r="AZ108" s="5">
        <v>782.38463400000001</v>
      </c>
      <c r="BA108" s="5">
        <v>347.67628500000001</v>
      </c>
      <c r="BB108" s="5">
        <v>9.3973999999999993</v>
      </c>
      <c r="BC108" s="5">
        <v>15.078291999999999</v>
      </c>
      <c r="BD108" s="5">
        <v>5.8822640000000002</v>
      </c>
      <c r="BE108" s="5">
        <v>1.563472</v>
      </c>
      <c r="BF108" s="31"/>
    </row>
    <row r="109" spans="1:58" s="29" customFormat="1" x14ac:dyDescent="0.25">
      <c r="A109" s="29" t="s">
        <v>1361</v>
      </c>
      <c r="B109" s="29">
        <v>1</v>
      </c>
      <c r="C109" s="29" t="s">
        <v>33</v>
      </c>
      <c r="D109" s="29">
        <v>4</v>
      </c>
      <c r="E109" s="29" t="s">
        <v>7</v>
      </c>
      <c r="F109" s="2" t="s">
        <v>830</v>
      </c>
      <c r="G109" s="2" t="s">
        <v>244</v>
      </c>
      <c r="H109" s="2">
        <v>30.988136304871354</v>
      </c>
      <c r="I109" s="2">
        <v>100.46236509418782</v>
      </c>
      <c r="J109" s="5" t="s">
        <v>50</v>
      </c>
      <c r="K109" s="5">
        <v>12099</v>
      </c>
      <c r="L109" s="5">
        <v>187</v>
      </c>
      <c r="M109" s="5">
        <f t="shared" si="4"/>
        <v>1.5455822795272336</v>
      </c>
      <c r="N109" s="5">
        <v>6.4017307692306957E-2</v>
      </c>
      <c r="O109" s="5">
        <v>6.2633291700746191E-2</v>
      </c>
      <c r="P109" s="5">
        <v>29.146161395666464</v>
      </c>
      <c r="Q109" s="5" t="e">
        <f>ABS(P109-#REF!)</f>
        <v>#REF!</v>
      </c>
      <c r="R109" s="5">
        <v>0.73037498788124433</v>
      </c>
      <c r="S109" s="5" t="e">
        <f>ABS(R109-#REF!)</f>
        <v>#REF!</v>
      </c>
      <c r="T109" s="29">
        <v>0.57357318241720423</v>
      </c>
      <c r="U109" s="29">
        <v>3.5608</v>
      </c>
      <c r="V109" s="29">
        <v>12</v>
      </c>
      <c r="W109" s="29">
        <f t="shared" si="5"/>
        <v>7.333333333333333</v>
      </c>
      <c r="X109" s="29">
        <f t="shared" si="6"/>
        <v>17</v>
      </c>
      <c r="Y109" s="29">
        <f t="shared" si="7"/>
        <v>24.333333333333332</v>
      </c>
      <c r="Z109" s="29">
        <v>18.5</v>
      </c>
      <c r="AA109" s="2" t="s">
        <v>2286</v>
      </c>
      <c r="AB109" s="34"/>
      <c r="AC109" s="5">
        <v>15063</v>
      </c>
      <c r="AD109" s="5">
        <v>516.44055000000003</v>
      </c>
      <c r="AE109" s="5">
        <v>29.166958000000001</v>
      </c>
      <c r="AF109" s="5">
        <v>150.47</v>
      </c>
      <c r="AG109" s="5">
        <v>428.12412799999998</v>
      </c>
      <c r="AH109" s="5">
        <v>42.812412999999999</v>
      </c>
      <c r="AI109" s="5">
        <v>3.4283000000000001E-2</v>
      </c>
      <c r="AJ109" s="5">
        <v>3.6215999999999998E-2</v>
      </c>
      <c r="AK109" s="5">
        <v>1.0563979999999999</v>
      </c>
      <c r="AL109" s="5">
        <v>2.7E-2</v>
      </c>
      <c r="AM109" s="5">
        <v>1.7500000000000002E-2</v>
      </c>
      <c r="AN109" s="5">
        <v>3</v>
      </c>
      <c r="AO109" s="5">
        <v>5.8089999999999999E-3</v>
      </c>
      <c r="AP109" s="5">
        <v>0.34854000000000002</v>
      </c>
      <c r="AQ109" s="5">
        <v>0.92279100000000003</v>
      </c>
      <c r="AR109" s="5">
        <v>0.76358300000000001</v>
      </c>
      <c r="AS109" s="5">
        <v>0.148395</v>
      </c>
      <c r="AT109" s="5">
        <v>46.333333000000003</v>
      </c>
      <c r="AU109" s="5">
        <v>6.0277139999999996</v>
      </c>
      <c r="AV109" s="5">
        <v>1.6844000000000001E-2</v>
      </c>
      <c r="AW109" s="5">
        <v>6.6119999999999998E-3</v>
      </c>
      <c r="AX109" s="5">
        <v>59.846978999999997</v>
      </c>
      <c r="AY109" s="5">
        <v>3.7447550000000001</v>
      </c>
      <c r="AZ109" s="5">
        <v>305.52598899999998</v>
      </c>
      <c r="BA109" s="5">
        <v>241.519116</v>
      </c>
      <c r="BB109" s="5">
        <v>2.92665</v>
      </c>
      <c r="BC109" s="5">
        <v>1.891016</v>
      </c>
      <c r="BD109" s="5">
        <v>5.2840290000000003</v>
      </c>
      <c r="BE109" s="5">
        <v>0.66666700000000001</v>
      </c>
      <c r="BF109" s="31"/>
    </row>
    <row r="110" spans="1:58" s="29" customFormat="1" x14ac:dyDescent="0.25">
      <c r="A110" s="29" t="s">
        <v>1361</v>
      </c>
      <c r="B110" s="29">
        <v>1</v>
      </c>
      <c r="C110" s="29" t="s">
        <v>12</v>
      </c>
      <c r="D110" s="29">
        <v>5</v>
      </c>
      <c r="E110" s="29" t="s">
        <v>1</v>
      </c>
      <c r="F110" s="2" t="s">
        <v>830</v>
      </c>
      <c r="G110" s="2" t="s">
        <v>244</v>
      </c>
      <c r="H110" s="2">
        <v>30.988136304871354</v>
      </c>
      <c r="I110" s="2">
        <v>100.46236509418782</v>
      </c>
      <c r="J110" s="5" t="s">
        <v>52</v>
      </c>
      <c r="K110" s="5">
        <v>12587</v>
      </c>
      <c r="L110" s="5">
        <v>10</v>
      </c>
      <c r="M110" s="5">
        <f t="shared" si="4"/>
        <v>7.9447048542146667E-2</v>
      </c>
      <c r="N110" s="5">
        <v>8.4049999999997738E-2</v>
      </c>
      <c r="O110" s="5">
        <v>2.4089727577210071E-3</v>
      </c>
      <c r="P110" s="5">
        <v>30.321740101434315</v>
      </c>
      <c r="Q110" s="5" t="e">
        <f>ABS(P110-#REF!)</f>
        <v>#REF!</v>
      </c>
      <c r="R110" s="5">
        <v>0.44932422084250245</v>
      </c>
      <c r="S110" s="5" t="e">
        <f>ABS(R110-#REF!)</f>
        <v>#REF!</v>
      </c>
      <c r="T110" s="29">
        <v>0.91826592550227348</v>
      </c>
      <c r="U110" s="29">
        <v>3.5608</v>
      </c>
      <c r="V110" s="29">
        <v>12</v>
      </c>
      <c r="W110" s="29">
        <f t="shared" si="5"/>
        <v>7.333333333333333</v>
      </c>
      <c r="X110" s="29">
        <f t="shared" si="6"/>
        <v>17</v>
      </c>
      <c r="Y110" s="29">
        <f t="shared" si="7"/>
        <v>24.333333333333332</v>
      </c>
      <c r="Z110" s="29">
        <v>18.5</v>
      </c>
      <c r="AA110" s="2" t="s">
        <v>2286</v>
      </c>
      <c r="AB110" s="39"/>
      <c r="AC110" s="5">
        <v>15646</v>
      </c>
      <c r="AD110" s="5">
        <v>516.44055000000003</v>
      </c>
      <c r="AE110" s="5">
        <v>30.295839000000001</v>
      </c>
      <c r="AF110" s="5">
        <v>156.43</v>
      </c>
      <c r="AG110" s="5">
        <v>571.06352100000004</v>
      </c>
      <c r="AH110" s="5">
        <v>57.106352000000001</v>
      </c>
      <c r="AI110" s="5">
        <v>3.3007000000000002E-2</v>
      </c>
      <c r="AJ110" s="5">
        <v>1.7395999999999998E-2</v>
      </c>
      <c r="AK110" s="5">
        <v>0.527061</v>
      </c>
      <c r="AL110" s="5">
        <v>3.0550000000000001E-2</v>
      </c>
      <c r="AM110" s="5">
        <v>2.75E-2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31"/>
    </row>
    <row r="111" spans="1:58" s="29" customFormat="1" x14ac:dyDescent="0.25">
      <c r="A111" s="29" t="s">
        <v>1361</v>
      </c>
      <c r="B111" s="29">
        <v>1</v>
      </c>
      <c r="C111" s="29" t="s">
        <v>28</v>
      </c>
      <c r="D111" s="29">
        <v>15</v>
      </c>
      <c r="E111" s="29" t="s">
        <v>1</v>
      </c>
      <c r="F111" s="2" t="s">
        <v>830</v>
      </c>
      <c r="G111" s="2" t="s">
        <v>244</v>
      </c>
      <c r="H111" s="2">
        <v>30.988136304871354</v>
      </c>
      <c r="I111" s="2">
        <v>100.46236509418782</v>
      </c>
      <c r="J111" s="5" t="s">
        <v>52</v>
      </c>
      <c r="K111" s="5">
        <v>15683</v>
      </c>
      <c r="L111" s="5">
        <v>16</v>
      </c>
      <c r="M111" s="5">
        <f t="shared" si="4"/>
        <v>0.10202129694573742</v>
      </c>
      <c r="N111" s="5">
        <v>5.0474999999977399E-2</v>
      </c>
      <c r="O111" s="5">
        <v>4.8179455154420143E-3</v>
      </c>
      <c r="P111" s="5">
        <v>37.779919759338554</v>
      </c>
      <c r="Q111" s="5" t="e">
        <f>ABS(P111-#REF!)</f>
        <v>#REF!</v>
      </c>
      <c r="R111" s="5">
        <v>0.40739936610007454</v>
      </c>
      <c r="S111" s="5" t="e">
        <f>ABS(R111-#REF!)</f>
        <v>#REF!</v>
      </c>
      <c r="T111" s="29">
        <v>0.701526331250237</v>
      </c>
      <c r="U111" s="29">
        <v>3.5608</v>
      </c>
      <c r="V111" s="29">
        <v>12</v>
      </c>
      <c r="W111" s="29">
        <f t="shared" si="5"/>
        <v>7.333333333333333</v>
      </c>
      <c r="X111" s="29">
        <f t="shared" si="6"/>
        <v>17</v>
      </c>
      <c r="Y111" s="29">
        <f t="shared" si="7"/>
        <v>24.333333333333332</v>
      </c>
      <c r="Z111" s="29">
        <v>18.5</v>
      </c>
      <c r="AA111" s="2" t="s">
        <v>2286</v>
      </c>
      <c r="AB111" s="39"/>
      <c r="AC111" s="5">
        <v>18660</v>
      </c>
      <c r="AD111" s="5">
        <v>516.44055000000003</v>
      </c>
      <c r="AE111" s="5">
        <v>36.131942000000002</v>
      </c>
      <c r="AF111" s="5">
        <v>186.59</v>
      </c>
      <c r="AG111" s="5">
        <v>805.68882399999995</v>
      </c>
      <c r="AH111" s="5">
        <v>80.568882000000002</v>
      </c>
      <c r="AI111" s="5">
        <v>2.2293E-2</v>
      </c>
      <c r="AJ111" s="5">
        <v>9.2440000000000005E-3</v>
      </c>
      <c r="AK111" s="5">
        <v>0.41464299999999998</v>
      </c>
      <c r="AL111" s="5">
        <v>2.0725E-2</v>
      </c>
      <c r="AM111" s="5">
        <v>1.7500000000000002E-2</v>
      </c>
      <c r="AN111" s="5">
        <v>1</v>
      </c>
      <c r="AO111" s="5">
        <v>1.936E-3</v>
      </c>
      <c r="AP111" s="5">
        <v>0.11618000000000001</v>
      </c>
      <c r="AQ111" s="5">
        <v>0.28403</v>
      </c>
      <c r="AR111" s="5">
        <v>0.70694999999999997</v>
      </c>
      <c r="AS111" s="5">
        <v>0</v>
      </c>
      <c r="AT111" s="5">
        <v>53</v>
      </c>
      <c r="AU111" s="5">
        <v>0</v>
      </c>
      <c r="AV111" s="5">
        <v>1.3594999999999999E-2</v>
      </c>
      <c r="AW111" s="5">
        <v>4.3730000000000002E-3</v>
      </c>
      <c r="AX111" s="5">
        <v>73.555413999999999</v>
      </c>
      <c r="AY111" s="5">
        <v>0</v>
      </c>
      <c r="AZ111" s="5">
        <v>235.294118</v>
      </c>
      <c r="BA111" s="5">
        <v>0</v>
      </c>
      <c r="BB111" s="5">
        <v>0</v>
      </c>
      <c r="BC111" s="5">
        <v>0</v>
      </c>
      <c r="BD111" s="5">
        <v>5.866079</v>
      </c>
      <c r="BE111" s="5">
        <v>0.31426999999999999</v>
      </c>
      <c r="BF111" s="31"/>
    </row>
    <row r="112" spans="1:58" s="29" customFormat="1" x14ac:dyDescent="0.25">
      <c r="A112" s="29" t="s">
        <v>1362</v>
      </c>
      <c r="B112" s="29">
        <v>1</v>
      </c>
      <c r="C112" s="29" t="s">
        <v>15</v>
      </c>
      <c r="D112" s="29">
        <v>6</v>
      </c>
      <c r="E112" s="29" t="s">
        <v>1</v>
      </c>
      <c r="F112" s="2" t="s">
        <v>830</v>
      </c>
      <c r="G112" s="2" t="s">
        <v>244</v>
      </c>
      <c r="H112" s="2">
        <v>30.988136304871354</v>
      </c>
      <c r="I112" s="2">
        <v>100.46236509418782</v>
      </c>
      <c r="J112" s="5" t="s">
        <v>51</v>
      </c>
      <c r="K112" s="5">
        <v>14691</v>
      </c>
      <c r="L112" s="5">
        <v>29</v>
      </c>
      <c r="M112" s="5">
        <f t="shared" si="4"/>
        <v>0.19739976856578859</v>
      </c>
      <c r="N112" s="5">
        <v>2.2570833333332246E-2</v>
      </c>
      <c r="O112" s="5">
        <v>1.6838734865635974E-2</v>
      </c>
      <c r="P112" s="5">
        <v>41.229642318509683</v>
      </c>
      <c r="Q112" s="5" t="e">
        <f>ABS(P112-#REF!)</f>
        <v>#REF!</v>
      </c>
      <c r="R112" s="5">
        <v>0.48948911716865706</v>
      </c>
      <c r="S112" s="5" t="e">
        <f>ABS(R112-#REF!)</f>
        <v>#REF!</v>
      </c>
      <c r="T112" s="29">
        <v>0.99274557520854201</v>
      </c>
      <c r="U112" s="29">
        <v>3.5608</v>
      </c>
      <c r="V112" s="29">
        <v>12</v>
      </c>
      <c r="W112" s="29">
        <f t="shared" si="5"/>
        <v>7.333333333333333</v>
      </c>
      <c r="X112" s="29">
        <f t="shared" si="6"/>
        <v>17</v>
      </c>
      <c r="Y112" s="29">
        <f t="shared" si="7"/>
        <v>24.333333333333332</v>
      </c>
      <c r="Z112" s="29">
        <v>18.5</v>
      </c>
      <c r="AA112" s="2" t="s">
        <v>2286</v>
      </c>
      <c r="AB112" s="39"/>
      <c r="AC112" s="5">
        <v>16531</v>
      </c>
      <c r="AD112" s="5">
        <v>401.37307499999997</v>
      </c>
      <c r="AE112" s="5">
        <v>41.186121</v>
      </c>
      <c r="AF112" s="5">
        <v>165.3</v>
      </c>
      <c r="AG112" s="5">
        <v>663.89990999999998</v>
      </c>
      <c r="AH112" s="5">
        <v>66.389990999999995</v>
      </c>
      <c r="AI112" s="5">
        <v>2.4277E-2</v>
      </c>
      <c r="AJ112" s="5">
        <v>1.1913999999999999E-2</v>
      </c>
      <c r="AK112" s="5">
        <v>0.49074600000000002</v>
      </c>
      <c r="AL112" s="5">
        <v>2.215E-2</v>
      </c>
      <c r="AM112" s="5">
        <v>2.2499999999999999E-2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31"/>
    </row>
    <row r="113" spans="1:58" s="29" customFormat="1" x14ac:dyDescent="0.25">
      <c r="A113" s="29" t="s">
        <v>1362</v>
      </c>
      <c r="B113" s="29">
        <v>1</v>
      </c>
      <c r="C113" s="29" t="s">
        <v>17</v>
      </c>
      <c r="D113" s="29">
        <v>8</v>
      </c>
      <c r="E113" s="29" t="s">
        <v>1</v>
      </c>
      <c r="F113" s="2" t="s">
        <v>830</v>
      </c>
      <c r="G113" s="2" t="s">
        <v>244</v>
      </c>
      <c r="H113" s="2">
        <v>30.988136304871354</v>
      </c>
      <c r="I113" s="2">
        <v>100.46236509418782</v>
      </c>
      <c r="J113" s="5" t="s">
        <v>50</v>
      </c>
      <c r="K113" s="5">
        <v>18506</v>
      </c>
      <c r="L113" s="5">
        <v>95</v>
      </c>
      <c r="M113" s="5">
        <f t="shared" si="4"/>
        <v>0.51334702258726894</v>
      </c>
      <c r="N113" s="5">
        <v>2.2920833333331971E-2</v>
      </c>
      <c r="O113" s="5">
        <v>5.0516204596907928E-2</v>
      </c>
      <c r="P113" s="5">
        <v>51.936271237243226</v>
      </c>
      <c r="Q113" s="5" t="e">
        <f>ABS(P113-#REF!)</f>
        <v>#REF!</v>
      </c>
      <c r="R113" s="5">
        <v>0.50229146129353253</v>
      </c>
      <c r="S113" s="5" t="e">
        <f>ABS(R113-#REF!)</f>
        <v>#REF!</v>
      </c>
      <c r="T113" s="29">
        <v>0.99114892137011956</v>
      </c>
      <c r="U113" s="29">
        <v>3.5608</v>
      </c>
      <c r="V113" s="29">
        <v>12</v>
      </c>
      <c r="W113" s="29">
        <f t="shared" si="5"/>
        <v>7.333333333333333</v>
      </c>
      <c r="X113" s="29">
        <f t="shared" si="6"/>
        <v>17</v>
      </c>
      <c r="Y113" s="29">
        <f t="shared" si="7"/>
        <v>24.333333333333332</v>
      </c>
      <c r="Z113" s="29">
        <v>18.5</v>
      </c>
      <c r="AA113" s="2" t="s">
        <v>2286</v>
      </c>
      <c r="AB113" s="39"/>
      <c r="AC113" s="5">
        <v>20968</v>
      </c>
      <c r="AD113" s="5">
        <v>401.37307499999997</v>
      </c>
      <c r="AE113" s="5">
        <v>52.240673999999999</v>
      </c>
      <c r="AF113" s="5">
        <v>209.67</v>
      </c>
      <c r="AG113" s="5">
        <v>846.71627000000001</v>
      </c>
      <c r="AH113" s="5">
        <v>84.671627000000001</v>
      </c>
      <c r="AI113" s="5">
        <v>1.9140000000000001E-2</v>
      </c>
      <c r="AJ113" s="5">
        <v>9.7029999999999998E-3</v>
      </c>
      <c r="AK113" s="5">
        <v>0.50696600000000003</v>
      </c>
      <c r="AL113" s="5">
        <v>1.7899999999999999E-2</v>
      </c>
      <c r="AM113" s="5">
        <v>1.7500000000000002E-2</v>
      </c>
      <c r="AN113" s="5">
        <v>1</v>
      </c>
      <c r="AO113" s="5">
        <v>2.4910000000000002E-3</v>
      </c>
      <c r="AP113" s="5">
        <v>0.14948700000000001</v>
      </c>
      <c r="AQ113" s="5">
        <v>0.23368900000000001</v>
      </c>
      <c r="AR113" s="5">
        <v>0.46737499999999998</v>
      </c>
      <c r="AS113" s="5">
        <v>0</v>
      </c>
      <c r="AT113" s="5">
        <v>49</v>
      </c>
      <c r="AU113" s="5">
        <v>0</v>
      </c>
      <c r="AV113" s="5">
        <v>9.7370000000000009E-3</v>
      </c>
      <c r="AW113" s="5">
        <v>3.8110000000000002E-3</v>
      </c>
      <c r="AX113" s="5">
        <v>102.701257</v>
      </c>
      <c r="AY113" s="5">
        <v>0</v>
      </c>
      <c r="AZ113" s="5">
        <v>307.69230800000003</v>
      </c>
      <c r="BA113" s="5">
        <v>0</v>
      </c>
      <c r="BB113" s="5">
        <v>0</v>
      </c>
      <c r="BC113" s="5">
        <v>0</v>
      </c>
      <c r="BD113" s="5">
        <v>5.1077870000000001</v>
      </c>
      <c r="BE113" s="5">
        <v>0.34992699999999999</v>
      </c>
      <c r="BF113" s="31"/>
    </row>
    <row r="114" spans="1:58" s="29" customFormat="1" x14ac:dyDescent="0.25">
      <c r="A114" s="29" t="s">
        <v>1362</v>
      </c>
      <c r="B114" s="29">
        <v>1</v>
      </c>
      <c r="C114" s="29" t="s">
        <v>4</v>
      </c>
      <c r="D114" s="29">
        <v>12</v>
      </c>
      <c r="E114" s="29" t="s">
        <v>1</v>
      </c>
      <c r="F114" s="2" t="s">
        <v>830</v>
      </c>
      <c r="G114" s="2" t="s">
        <v>244</v>
      </c>
      <c r="H114" s="2">
        <v>30.988136304871354</v>
      </c>
      <c r="I114" s="2">
        <v>100.46236509418782</v>
      </c>
      <c r="J114" s="5" t="s">
        <v>50</v>
      </c>
      <c r="K114" s="5">
        <v>12129</v>
      </c>
      <c r="L114" s="5">
        <v>107</v>
      </c>
      <c r="M114" s="5">
        <f t="shared" si="4"/>
        <v>0.88218319729573746</v>
      </c>
      <c r="N114" s="5">
        <v>4.8333823529414219E-2</v>
      </c>
      <c r="O114" s="5">
        <v>4.7709748785968599E-2</v>
      </c>
      <c r="P114" s="5">
        <v>34.039502530883126</v>
      </c>
      <c r="Q114" s="5" t="e">
        <f>ABS(P114-#REF!)</f>
        <v>#REF!</v>
      </c>
      <c r="R114" s="5">
        <v>0.62311417309814998</v>
      </c>
      <c r="S114" s="5" t="e">
        <f>ABS(R114-#REF!)</f>
        <v>#REF!</v>
      </c>
      <c r="T114" s="29">
        <v>0.99067663787851146</v>
      </c>
      <c r="U114" s="29">
        <v>3.5608</v>
      </c>
      <c r="V114" s="29">
        <v>12</v>
      </c>
      <c r="W114" s="29">
        <f t="shared" si="5"/>
        <v>7.333333333333333</v>
      </c>
      <c r="X114" s="29">
        <f t="shared" si="6"/>
        <v>17</v>
      </c>
      <c r="Y114" s="29">
        <f t="shared" si="7"/>
        <v>24.333333333333332</v>
      </c>
      <c r="Z114" s="29">
        <v>18.5</v>
      </c>
      <c r="AA114" s="2" t="s">
        <v>2286</v>
      </c>
      <c r="AB114" s="39"/>
      <c r="AC114" s="5">
        <v>13805</v>
      </c>
      <c r="AD114" s="5">
        <v>401.37307499999997</v>
      </c>
      <c r="AE114" s="5">
        <v>34.394435000000001</v>
      </c>
      <c r="AF114" s="5">
        <v>138.04</v>
      </c>
      <c r="AG114" s="5">
        <v>433.63050900000002</v>
      </c>
      <c r="AH114" s="5">
        <v>43.363050999999999</v>
      </c>
      <c r="AI114" s="5">
        <v>2.9066999999999999E-2</v>
      </c>
      <c r="AJ114" s="5">
        <v>1.8135999999999999E-2</v>
      </c>
      <c r="AK114" s="5">
        <v>0.623919</v>
      </c>
      <c r="AL114" s="5">
        <v>2.4674999999999999E-2</v>
      </c>
      <c r="AM114" s="5">
        <v>1.7500000000000002E-2</v>
      </c>
      <c r="AN114" s="5">
        <v>1</v>
      </c>
      <c r="AO114" s="5">
        <v>2.4910000000000002E-3</v>
      </c>
      <c r="AP114" s="5">
        <v>0.14948700000000001</v>
      </c>
      <c r="AQ114" s="5">
        <v>0.32596900000000001</v>
      </c>
      <c r="AR114" s="5">
        <v>0.59350000000000003</v>
      </c>
      <c r="AS114" s="5">
        <v>0</v>
      </c>
      <c r="AT114" s="5">
        <v>45</v>
      </c>
      <c r="AU114" s="5">
        <v>0</v>
      </c>
      <c r="AV114" s="5">
        <v>1.3488999999999999E-2</v>
      </c>
      <c r="AW114" s="5">
        <v>4.7699999999999999E-3</v>
      </c>
      <c r="AX114" s="5">
        <v>74.136478999999994</v>
      </c>
      <c r="AY114" s="5">
        <v>0</v>
      </c>
      <c r="AZ114" s="5">
        <v>209.42408399999999</v>
      </c>
      <c r="BA114" s="5">
        <v>0</v>
      </c>
      <c r="BB114" s="5">
        <v>0</v>
      </c>
      <c r="BC114" s="5">
        <v>0</v>
      </c>
      <c r="BD114" s="5">
        <v>5.7478449999999999</v>
      </c>
      <c r="BE114" s="5">
        <v>0.34992699999999999</v>
      </c>
      <c r="BF114" s="31"/>
    </row>
    <row r="115" spans="1:58" s="29" customFormat="1" x14ac:dyDescent="0.25">
      <c r="A115" s="29" t="s">
        <v>1362</v>
      </c>
      <c r="B115" s="29">
        <v>1</v>
      </c>
      <c r="C115" s="29" t="s">
        <v>28</v>
      </c>
      <c r="D115" s="29">
        <v>15</v>
      </c>
      <c r="E115" s="29" t="s">
        <v>1</v>
      </c>
      <c r="F115" s="2" t="s">
        <v>830</v>
      </c>
      <c r="G115" s="2" t="s">
        <v>244</v>
      </c>
      <c r="H115" s="2">
        <v>30.988136304871354</v>
      </c>
      <c r="I115" s="2">
        <v>100.46236509418782</v>
      </c>
      <c r="J115" s="5" t="s">
        <v>52</v>
      </c>
      <c r="K115" s="5">
        <v>11238</v>
      </c>
      <c r="L115" s="5">
        <v>0</v>
      </c>
      <c r="M115" s="5">
        <f t="shared" si="4"/>
        <v>0</v>
      </c>
      <c r="N115" s="5">
        <v>0</v>
      </c>
      <c r="O115" s="5">
        <v>0</v>
      </c>
      <c r="P115" s="5">
        <v>31.53895040333618</v>
      </c>
      <c r="Q115" s="5" t="e">
        <f>ABS(P115-#REF!)</f>
        <v>#REF!</v>
      </c>
      <c r="R115" s="5">
        <v>0.39330470881317947</v>
      </c>
      <c r="S115" s="5" t="e">
        <f>ABS(R115-#REF!)</f>
        <v>#REF!</v>
      </c>
      <c r="T115" s="29">
        <v>0.98693091461691862</v>
      </c>
      <c r="U115" s="29">
        <v>3.5608</v>
      </c>
      <c r="V115" s="29">
        <v>12</v>
      </c>
      <c r="W115" s="29">
        <f t="shared" si="5"/>
        <v>7.333333333333333</v>
      </c>
      <c r="X115" s="29">
        <f t="shared" si="6"/>
        <v>17</v>
      </c>
      <c r="Y115" s="29">
        <f t="shared" si="7"/>
        <v>24.333333333333332</v>
      </c>
      <c r="Z115" s="29">
        <v>18.5</v>
      </c>
      <c r="AA115" s="2" t="s">
        <v>2286</v>
      </c>
      <c r="AB115" s="39"/>
      <c r="AC115" s="5">
        <v>12706</v>
      </c>
      <c r="AD115" s="5">
        <v>401.37307499999997</v>
      </c>
      <c r="AE115" s="5">
        <v>31.656334000000001</v>
      </c>
      <c r="AF115" s="5">
        <v>127.05</v>
      </c>
      <c r="AG115" s="5">
        <v>472.620723</v>
      </c>
      <c r="AH115" s="5">
        <v>47.262072000000003</v>
      </c>
      <c r="AI115" s="5">
        <v>3.1586000000000003E-2</v>
      </c>
      <c r="AJ115" s="5">
        <v>1.2558E-2</v>
      </c>
      <c r="AK115" s="5">
        <v>0.39757900000000002</v>
      </c>
      <c r="AL115" s="5">
        <v>2.9825000000000001E-2</v>
      </c>
      <c r="AM115" s="5">
        <v>2.75E-2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31"/>
    </row>
    <row r="116" spans="1:58" s="29" customFormat="1" x14ac:dyDescent="0.25">
      <c r="A116" s="29" t="s">
        <v>1363</v>
      </c>
      <c r="B116" s="29">
        <v>1</v>
      </c>
      <c r="C116" s="29" t="s">
        <v>8</v>
      </c>
      <c r="D116" s="29">
        <v>1</v>
      </c>
      <c r="E116" s="29" t="s">
        <v>1</v>
      </c>
      <c r="F116" s="2" t="s">
        <v>830</v>
      </c>
      <c r="G116" s="2" t="s">
        <v>244</v>
      </c>
      <c r="H116" s="2">
        <v>30.988136304871354</v>
      </c>
      <c r="I116" s="2">
        <v>100.46236509418782</v>
      </c>
      <c r="J116" s="5" t="s">
        <v>52</v>
      </c>
      <c r="K116" s="5">
        <v>9691</v>
      </c>
      <c r="L116" s="5">
        <v>16</v>
      </c>
      <c r="M116" s="5">
        <f t="shared" si="4"/>
        <v>0.16510164069755442</v>
      </c>
      <c r="N116" s="5">
        <v>6.561249999999319E-2</v>
      </c>
      <c r="O116" s="5">
        <v>7.0577998711190701E-3</v>
      </c>
      <c r="P116" s="5">
        <v>34.198569275507452</v>
      </c>
      <c r="Q116" s="5" t="e">
        <f>ABS(P116-#REF!)</f>
        <v>#REF!</v>
      </c>
      <c r="R116" s="5">
        <v>0.41968327091607904</v>
      </c>
      <c r="S116" s="5" t="e">
        <f>ABS(R116-#REF!)</f>
        <v>#REF!</v>
      </c>
      <c r="T116" s="29">
        <v>0.97479194927126644</v>
      </c>
      <c r="U116" s="29">
        <v>3.5608</v>
      </c>
      <c r="V116" s="29">
        <v>12</v>
      </c>
      <c r="W116" s="29">
        <f t="shared" si="5"/>
        <v>7.333333333333333</v>
      </c>
      <c r="X116" s="29">
        <f t="shared" si="6"/>
        <v>17</v>
      </c>
      <c r="Y116" s="29">
        <f t="shared" si="7"/>
        <v>24.333333333333332</v>
      </c>
      <c r="Z116" s="29">
        <v>18.5</v>
      </c>
      <c r="AA116" s="2" t="s">
        <v>2286</v>
      </c>
      <c r="AB116" s="39"/>
      <c r="AC116" s="5">
        <v>11925</v>
      </c>
      <c r="AD116" s="5">
        <v>345.19017500000001</v>
      </c>
      <c r="AE116" s="5">
        <v>34.546174000000001</v>
      </c>
      <c r="AF116" s="5">
        <v>119.24</v>
      </c>
      <c r="AG116" s="5">
        <v>445.48142799999999</v>
      </c>
      <c r="AH116" s="5">
        <v>44.548143000000003</v>
      </c>
      <c r="AI116" s="5">
        <v>2.8944999999999999E-2</v>
      </c>
      <c r="AJ116" s="5">
        <v>1.2567E-2</v>
      </c>
      <c r="AK116" s="5">
        <v>0.43417699999999998</v>
      </c>
      <c r="AL116" s="5">
        <v>2.7175000000000001E-2</v>
      </c>
      <c r="AM116" s="5">
        <v>2.75E-2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31"/>
    </row>
    <row r="117" spans="1:58" s="29" customFormat="1" x14ac:dyDescent="0.25">
      <c r="A117" s="29" t="s">
        <v>1363</v>
      </c>
      <c r="B117" s="29">
        <v>1</v>
      </c>
      <c r="C117" s="29" t="s">
        <v>28</v>
      </c>
      <c r="D117" s="29">
        <v>15</v>
      </c>
      <c r="E117" s="29" t="s">
        <v>1</v>
      </c>
      <c r="F117" s="2" t="s">
        <v>830</v>
      </c>
      <c r="G117" s="2" t="s">
        <v>244</v>
      </c>
      <c r="H117" s="2">
        <v>30.988136304871354</v>
      </c>
      <c r="I117" s="2">
        <v>100.46236509418782</v>
      </c>
      <c r="J117" s="5" t="s">
        <v>51</v>
      </c>
      <c r="K117" s="5">
        <v>9620</v>
      </c>
      <c r="L117" s="5">
        <v>40</v>
      </c>
      <c r="M117" s="5">
        <f t="shared" si="4"/>
        <v>0.41580041580041582</v>
      </c>
      <c r="N117" s="5">
        <v>5.0533333333341091E-2</v>
      </c>
      <c r="O117" s="5">
        <v>2.1173399613357211E-2</v>
      </c>
      <c r="P117" s="5">
        <v>33.948017380082725</v>
      </c>
      <c r="Q117" s="5" t="e">
        <f>ABS(P117-#REF!)</f>
        <v>#REF!</v>
      </c>
      <c r="R117" s="5">
        <v>0.57007356714387036</v>
      </c>
      <c r="S117" s="5" t="e">
        <f>ABS(R117-#REF!)</f>
        <v>#REF!</v>
      </c>
      <c r="T117" s="29">
        <v>0.49419914176445212</v>
      </c>
      <c r="U117" s="29">
        <v>3.5608</v>
      </c>
      <c r="V117" s="29">
        <v>12</v>
      </c>
      <c r="W117" s="29">
        <f t="shared" si="5"/>
        <v>7.333333333333333</v>
      </c>
      <c r="X117" s="29">
        <f t="shared" si="6"/>
        <v>17</v>
      </c>
      <c r="Y117" s="29">
        <f t="shared" si="7"/>
        <v>24.333333333333332</v>
      </c>
      <c r="Z117" s="29">
        <v>18.5</v>
      </c>
      <c r="AA117" s="2" t="s">
        <v>2286</v>
      </c>
      <c r="AB117" s="39"/>
      <c r="AC117" s="5">
        <v>11673</v>
      </c>
      <c r="AD117" s="5">
        <v>345.19017500000001</v>
      </c>
      <c r="AE117" s="5">
        <v>33.816141999999999</v>
      </c>
      <c r="AF117" s="5">
        <v>116.72</v>
      </c>
      <c r="AG117" s="5">
        <v>381.57198699999998</v>
      </c>
      <c r="AH117" s="5">
        <v>38.157198999999999</v>
      </c>
      <c r="AI117" s="5">
        <v>2.9569000000000002E-2</v>
      </c>
      <c r="AJ117" s="5">
        <v>1.7111999999999999E-2</v>
      </c>
      <c r="AK117" s="5">
        <v>0.57871799999999995</v>
      </c>
      <c r="AL117" s="5">
        <v>2.5399999999999999E-2</v>
      </c>
      <c r="AM117" s="5">
        <v>2.2499999999999999E-2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31"/>
    </row>
    <row r="118" spans="1:58" s="29" customFormat="1" x14ac:dyDescent="0.25">
      <c r="A118" s="29" t="s">
        <v>1363</v>
      </c>
      <c r="B118" s="29">
        <v>1</v>
      </c>
      <c r="C118" s="29" t="s">
        <v>34</v>
      </c>
      <c r="D118" s="29">
        <v>15</v>
      </c>
      <c r="E118" s="29" t="s">
        <v>7</v>
      </c>
      <c r="F118" s="2" t="s">
        <v>830</v>
      </c>
      <c r="G118" s="2" t="s">
        <v>244</v>
      </c>
      <c r="H118" s="2">
        <v>30.988136304871354</v>
      </c>
      <c r="I118" s="2">
        <v>100.46236509418782</v>
      </c>
      <c r="J118" s="5" t="s">
        <v>50</v>
      </c>
      <c r="K118" s="5">
        <v>11968</v>
      </c>
      <c r="L118" s="5">
        <v>50</v>
      </c>
      <c r="M118" s="5">
        <f t="shared" si="4"/>
        <v>0.41778074866310161</v>
      </c>
      <c r="N118" s="5">
        <v>6.0562499999998444E-2</v>
      </c>
      <c r="O118" s="5">
        <v>2.1173399613357211E-2</v>
      </c>
      <c r="P118" s="5">
        <v>42.233874428776517</v>
      </c>
      <c r="Q118" s="5" t="e">
        <f>ABS(P118-#REF!)</f>
        <v>#REF!</v>
      </c>
      <c r="R118" s="5">
        <v>0.57973543969609309</v>
      </c>
      <c r="S118" s="5" t="e">
        <f>ABS(R118-#REF!)</f>
        <v>#REF!</v>
      </c>
      <c r="T118" s="29">
        <v>0.48059280750681427</v>
      </c>
      <c r="U118" s="29">
        <v>3.5608</v>
      </c>
      <c r="V118" s="29">
        <v>12</v>
      </c>
      <c r="W118" s="29">
        <f t="shared" si="5"/>
        <v>7.333333333333333</v>
      </c>
      <c r="X118" s="29">
        <f t="shared" si="6"/>
        <v>17</v>
      </c>
      <c r="Y118" s="29">
        <f t="shared" si="7"/>
        <v>24.333333333333332</v>
      </c>
      <c r="Z118" s="29">
        <v>18.5</v>
      </c>
      <c r="AA118" s="2" t="s">
        <v>2286</v>
      </c>
      <c r="AB118" s="39"/>
      <c r="AC118" s="5">
        <v>14767</v>
      </c>
      <c r="AD118" s="5">
        <v>345.19017500000001</v>
      </c>
      <c r="AE118" s="5">
        <v>42.779316999999999</v>
      </c>
      <c r="AF118" s="5">
        <v>147.66</v>
      </c>
      <c r="AG118" s="5">
        <v>533.57404799999995</v>
      </c>
      <c r="AH118" s="5">
        <v>53.357405</v>
      </c>
      <c r="AI118" s="5">
        <v>2.3373999999999999E-2</v>
      </c>
      <c r="AJ118" s="5">
        <v>1.3561999999999999E-2</v>
      </c>
      <c r="AK118" s="5">
        <v>0.58024200000000004</v>
      </c>
      <c r="AL118" s="5">
        <v>2.0174999999999998E-2</v>
      </c>
      <c r="AM118" s="5">
        <v>1.2500000000000001E-2</v>
      </c>
      <c r="AN118" s="5">
        <v>6</v>
      </c>
      <c r="AO118" s="5">
        <v>1.7382000000000002E-2</v>
      </c>
      <c r="AP118" s="5">
        <v>1.0429029999999999</v>
      </c>
      <c r="AQ118" s="5">
        <v>2.2550279999999998</v>
      </c>
      <c r="AR118" s="5">
        <v>0.62495000000000001</v>
      </c>
      <c r="AS118" s="5">
        <v>0.22189</v>
      </c>
      <c r="AT118" s="5">
        <v>55.5</v>
      </c>
      <c r="AU118" s="5">
        <v>16.330952</v>
      </c>
      <c r="AV118" s="5">
        <v>1.1467E-2</v>
      </c>
      <c r="AW118" s="5">
        <v>4.0150000000000003E-3</v>
      </c>
      <c r="AX118" s="5">
        <v>88.730209000000002</v>
      </c>
      <c r="AY118" s="5">
        <v>6.6694610000000001</v>
      </c>
      <c r="AZ118" s="5">
        <v>241.40227300000001</v>
      </c>
      <c r="BA118" s="5">
        <v>46.401364999999998</v>
      </c>
      <c r="BB118" s="5">
        <v>58.282269999999997</v>
      </c>
      <c r="BC118" s="5">
        <v>63.372822999999997</v>
      </c>
      <c r="BD118" s="5">
        <v>6.1657929999999999</v>
      </c>
      <c r="BE118" s="5">
        <v>1</v>
      </c>
      <c r="BF118" s="31"/>
    </row>
    <row r="119" spans="1:58" s="29" customFormat="1" x14ac:dyDescent="0.25">
      <c r="A119" s="29" t="s">
        <v>1364</v>
      </c>
      <c r="B119" s="29">
        <v>1</v>
      </c>
      <c r="C119" s="29" t="s">
        <v>15</v>
      </c>
      <c r="D119" s="29">
        <v>6</v>
      </c>
      <c r="E119" s="29" t="s">
        <v>1</v>
      </c>
      <c r="F119" s="2" t="s">
        <v>830</v>
      </c>
      <c r="G119" s="2" t="s">
        <v>244</v>
      </c>
      <c r="H119" s="2">
        <v>30.988136304871354</v>
      </c>
      <c r="I119" s="2">
        <v>100.46236509418782</v>
      </c>
      <c r="J119" s="5" t="s">
        <v>50</v>
      </c>
      <c r="K119" s="5">
        <v>12419</v>
      </c>
      <c r="L119" s="5">
        <v>37</v>
      </c>
      <c r="M119" s="5">
        <f t="shared" si="4"/>
        <v>0.29793059022465579</v>
      </c>
      <c r="N119" s="5">
        <v>4.2121428571432161E-2</v>
      </c>
      <c r="O119" s="5">
        <v>1.7472071553503186E-2</v>
      </c>
      <c r="P119" s="5">
        <v>30.99795094613658</v>
      </c>
      <c r="Q119" s="5" t="e">
        <f>ABS(P119-#REF!)</f>
        <v>#REF!</v>
      </c>
      <c r="R119" s="5">
        <v>0.56679837423326029</v>
      </c>
      <c r="S119" s="5" t="e">
        <f>ABS(R119-#REF!)</f>
        <v>#REF!</v>
      </c>
      <c r="T119" s="29">
        <v>1.0065734779584057</v>
      </c>
      <c r="U119" s="29">
        <v>3.5608</v>
      </c>
      <c r="V119" s="29">
        <v>12</v>
      </c>
      <c r="W119" s="29">
        <f t="shared" si="5"/>
        <v>7.333333333333333</v>
      </c>
      <c r="X119" s="29">
        <f t="shared" si="6"/>
        <v>17</v>
      </c>
      <c r="Y119" s="29">
        <f t="shared" si="7"/>
        <v>24.333333333333332</v>
      </c>
      <c r="Z119" s="29">
        <v>18.5</v>
      </c>
      <c r="AA119" s="2" t="s">
        <v>2286</v>
      </c>
      <c r="AB119" s="39"/>
      <c r="AC119" s="5">
        <v>13938</v>
      </c>
      <c r="AD119" s="5">
        <v>449.63395000000003</v>
      </c>
      <c r="AE119" s="5">
        <v>30.998549000000001</v>
      </c>
      <c r="AF119" s="5">
        <v>139.37</v>
      </c>
      <c r="AG119" s="5">
        <v>434.96297900000002</v>
      </c>
      <c r="AH119" s="5">
        <v>43.496298000000003</v>
      </c>
      <c r="AI119" s="5">
        <v>3.2253999999999998E-2</v>
      </c>
      <c r="AJ119" s="5">
        <v>1.8296E-2</v>
      </c>
      <c r="AK119" s="5">
        <v>0.56725999999999999</v>
      </c>
      <c r="AL119" s="5">
        <v>2.7875E-2</v>
      </c>
      <c r="AM119" s="5">
        <v>2.2499999999999999E-2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31"/>
    </row>
    <row r="120" spans="1:58" s="29" customFormat="1" x14ac:dyDescent="0.25">
      <c r="A120" s="29" t="s">
        <v>1364</v>
      </c>
      <c r="B120" s="29">
        <v>1</v>
      </c>
      <c r="C120" s="29" t="s">
        <v>38</v>
      </c>
      <c r="D120" s="29">
        <v>9</v>
      </c>
      <c r="E120" s="29" t="s">
        <v>1</v>
      </c>
      <c r="F120" s="2" t="s">
        <v>830</v>
      </c>
      <c r="G120" s="2" t="s">
        <v>244</v>
      </c>
      <c r="H120" s="2">
        <v>30.988136304871354</v>
      </c>
      <c r="I120" s="2">
        <v>100.46236509418782</v>
      </c>
      <c r="J120" s="5" t="s">
        <v>52</v>
      </c>
      <c r="K120" s="5">
        <v>13967</v>
      </c>
      <c r="L120" s="5">
        <v>7</v>
      </c>
      <c r="M120" s="5">
        <f t="shared" si="4"/>
        <v>5.0118135605355475E-2</v>
      </c>
      <c r="N120" s="5">
        <v>6.0199999999994702E-2</v>
      </c>
      <c r="O120" s="5">
        <v>2.4960102219290267E-3</v>
      </c>
      <c r="P120" s="5">
        <v>34.861774769682711</v>
      </c>
      <c r="Q120" s="5" t="e">
        <f>ABS(P120-#REF!)</f>
        <v>#REF!</v>
      </c>
      <c r="R120" s="5">
        <v>0.37751136020523851</v>
      </c>
      <c r="S120" s="5" t="e">
        <f>ABS(R120-#REF!)</f>
        <v>#REF!</v>
      </c>
      <c r="T120" s="29">
        <v>1.0065734779584057</v>
      </c>
      <c r="U120" s="29">
        <v>3.5608</v>
      </c>
      <c r="V120" s="29">
        <v>12</v>
      </c>
      <c r="W120" s="29">
        <f t="shared" si="5"/>
        <v>7.333333333333333</v>
      </c>
      <c r="X120" s="29">
        <f t="shared" si="6"/>
        <v>17</v>
      </c>
      <c r="Y120" s="29">
        <f t="shared" si="7"/>
        <v>24.333333333333332</v>
      </c>
      <c r="Z120" s="29">
        <v>18.5</v>
      </c>
      <c r="AA120" s="2" t="s">
        <v>2286</v>
      </c>
      <c r="AB120" s="39"/>
      <c r="AC120" s="5">
        <v>15702</v>
      </c>
      <c r="AD120" s="5">
        <v>449.63395000000003</v>
      </c>
      <c r="AE120" s="5">
        <v>34.92174</v>
      </c>
      <c r="AF120" s="5">
        <v>157.01</v>
      </c>
      <c r="AG120" s="5">
        <v>623.71707500000002</v>
      </c>
      <c r="AH120" s="5">
        <v>62.371707999999998</v>
      </c>
      <c r="AI120" s="5">
        <v>2.8634E-2</v>
      </c>
      <c r="AJ120" s="5">
        <v>1.0866000000000001E-2</v>
      </c>
      <c r="AK120" s="5">
        <v>0.37949300000000002</v>
      </c>
      <c r="AL120" s="5">
        <v>2.7324999999999999E-2</v>
      </c>
      <c r="AM120" s="5">
        <v>2.75E-2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31"/>
    </row>
    <row r="121" spans="1:58" s="29" customFormat="1" x14ac:dyDescent="0.25">
      <c r="A121" s="29" t="s">
        <v>1970</v>
      </c>
      <c r="B121" s="29">
        <v>3</v>
      </c>
      <c r="C121" s="29" t="s">
        <v>9</v>
      </c>
      <c r="D121" s="29">
        <v>2</v>
      </c>
      <c r="E121" s="29" t="s">
        <v>1</v>
      </c>
      <c r="F121" s="2" t="s">
        <v>830</v>
      </c>
      <c r="G121" s="2" t="s">
        <v>244</v>
      </c>
      <c r="H121" s="2">
        <v>1.026129994905018</v>
      </c>
      <c r="I121" s="2">
        <v>68.017984635642435</v>
      </c>
      <c r="J121" s="5" t="s">
        <v>2080</v>
      </c>
      <c r="K121" s="5">
        <v>8278</v>
      </c>
      <c r="L121" s="5">
        <v>190</v>
      </c>
      <c r="M121" s="5">
        <f t="shared" si="4"/>
        <v>2.2952403962309735</v>
      </c>
      <c r="N121" s="5">
        <v>1.629132653061072E-2</v>
      </c>
      <c r="O121" s="5">
        <v>0.16701969876262329</v>
      </c>
      <c r="P121" s="5">
        <v>28.216103395040726</v>
      </c>
      <c r="Q121" s="5" t="e">
        <f>ABS(P121-#REF!)</f>
        <v>#REF!</v>
      </c>
      <c r="R121" s="5">
        <v>0.77598632587948468</v>
      </c>
      <c r="S121" s="5" t="e">
        <f>ABS(R121-#REF!)</f>
        <v>#REF!</v>
      </c>
      <c r="T121" s="29">
        <v>0.67828431620698215</v>
      </c>
      <c r="U121" s="29">
        <v>2.7165499999999998</v>
      </c>
      <c r="V121" s="5">
        <v>7</v>
      </c>
      <c r="W121" s="5">
        <f t="shared" ref="W121:W148" si="8">AVERAGE(3,1,5)</f>
        <v>3</v>
      </c>
      <c r="X121" s="5">
        <f t="shared" ref="X121:X148" si="9">AVERAGE(5,5,9)</f>
        <v>6.333333333333333</v>
      </c>
      <c r="Y121" s="5">
        <f t="shared" ref="Y121:Y148" si="10">AVERAGE(8,6,14)</f>
        <v>9.3333333333333339</v>
      </c>
      <c r="Z121" s="29">
        <v>13.5</v>
      </c>
      <c r="AA121" s="2" t="s">
        <v>2287</v>
      </c>
      <c r="AB121" s="34"/>
      <c r="AC121" s="5">
        <v>8531</v>
      </c>
      <c r="AD121" s="5">
        <v>302.488675</v>
      </c>
      <c r="AE121" s="5">
        <v>28.202708999999999</v>
      </c>
      <c r="AF121" s="5">
        <v>85.3</v>
      </c>
      <c r="AG121" s="5">
        <v>199.83931000000001</v>
      </c>
      <c r="AH121" s="5">
        <v>19.983930999999998</v>
      </c>
      <c r="AI121" s="5">
        <v>3.5455E-2</v>
      </c>
      <c r="AJ121" s="5">
        <v>2.7529999999999999E-2</v>
      </c>
      <c r="AK121" s="5">
        <v>0.776474</v>
      </c>
      <c r="AL121" s="5">
        <v>3.0849999999999999E-2</v>
      </c>
      <c r="AM121" s="5">
        <v>7.4999999999999997E-3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31"/>
    </row>
    <row r="122" spans="1:58" s="29" customFormat="1" x14ac:dyDescent="0.25">
      <c r="A122" s="29" t="s">
        <v>1970</v>
      </c>
      <c r="B122" s="29">
        <v>3</v>
      </c>
      <c r="C122" s="29" t="s">
        <v>256</v>
      </c>
      <c r="D122" s="29">
        <v>2</v>
      </c>
      <c r="E122" s="29" t="s">
        <v>7</v>
      </c>
      <c r="F122" s="2" t="s">
        <v>830</v>
      </c>
      <c r="G122" s="2" t="s">
        <v>244</v>
      </c>
      <c r="H122" s="2">
        <v>1.026129994905018</v>
      </c>
      <c r="I122" s="2">
        <v>68.017984635642435</v>
      </c>
      <c r="J122" s="5" t="s">
        <v>51</v>
      </c>
      <c r="K122" s="5">
        <v>8654</v>
      </c>
      <c r="L122" s="5">
        <v>6</v>
      </c>
      <c r="M122" s="5">
        <f t="shared" si="4"/>
        <v>6.9332100762653115E-2</v>
      </c>
      <c r="N122" s="5">
        <v>9.2500000000086402E-3</v>
      </c>
      <c r="O122" s="5">
        <v>6.8171305617397262E-3</v>
      </c>
      <c r="P122" s="5">
        <v>29.497723940647795</v>
      </c>
      <c r="Q122" s="5" t="e">
        <f>ABS(P122-#REF!)</f>
        <v>#REF!</v>
      </c>
      <c r="R122" s="5">
        <v>0.55641066357454239</v>
      </c>
      <c r="S122" s="5" t="e">
        <f>ABS(R122-#REF!)</f>
        <v>#REF!</v>
      </c>
      <c r="T122" s="29">
        <v>0.6582001926999439</v>
      </c>
      <c r="U122" s="29">
        <v>2.7165499999999998</v>
      </c>
      <c r="V122" s="5">
        <v>7</v>
      </c>
      <c r="W122" s="5">
        <f t="shared" si="8"/>
        <v>3</v>
      </c>
      <c r="X122" s="5">
        <f t="shared" si="9"/>
        <v>6.333333333333333</v>
      </c>
      <c r="Y122" s="5">
        <f t="shared" si="10"/>
        <v>9.3333333333333339</v>
      </c>
      <c r="Z122" s="29">
        <v>13.5</v>
      </c>
      <c r="AA122" s="2" t="s">
        <v>2287</v>
      </c>
      <c r="AB122" s="34"/>
      <c r="AC122" s="5">
        <v>8926</v>
      </c>
      <c r="AD122" s="5">
        <v>302.488675</v>
      </c>
      <c r="AE122" s="5">
        <v>29.508543</v>
      </c>
      <c r="AF122" s="5">
        <v>89.25</v>
      </c>
      <c r="AG122" s="5">
        <v>271.53863000000001</v>
      </c>
      <c r="AH122" s="5">
        <v>27.153863000000001</v>
      </c>
      <c r="AI122" s="5">
        <v>3.3890000000000003E-2</v>
      </c>
      <c r="AJ122" s="5">
        <v>1.8825999999999999E-2</v>
      </c>
      <c r="AK122" s="5">
        <v>0.55549800000000005</v>
      </c>
      <c r="AL122" s="5">
        <v>3.4924999999999998E-2</v>
      </c>
      <c r="AM122" s="5">
        <v>3.7499999999999999E-2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31"/>
    </row>
    <row r="123" spans="1:58" s="29" customFormat="1" x14ac:dyDescent="0.25">
      <c r="A123" s="29" t="s">
        <v>1970</v>
      </c>
      <c r="B123" s="29">
        <v>3</v>
      </c>
      <c r="C123" s="29" t="s">
        <v>2</v>
      </c>
      <c r="D123" s="29">
        <v>3</v>
      </c>
      <c r="E123" s="29" t="s">
        <v>1</v>
      </c>
      <c r="F123" s="2" t="s">
        <v>830</v>
      </c>
      <c r="G123" s="2" t="s">
        <v>244</v>
      </c>
      <c r="H123" s="2">
        <v>1.026129994905018</v>
      </c>
      <c r="I123" s="2">
        <v>68.017984635642435</v>
      </c>
      <c r="J123" s="5" t="s">
        <v>51</v>
      </c>
      <c r="K123" s="5">
        <v>1502</v>
      </c>
      <c r="L123" s="5">
        <v>0</v>
      </c>
      <c r="M123" s="5">
        <f t="shared" si="4"/>
        <v>0</v>
      </c>
      <c r="N123" s="5">
        <v>0</v>
      </c>
      <c r="O123" s="5">
        <v>0</v>
      </c>
      <c r="P123" s="5">
        <v>5.1196650518665345</v>
      </c>
      <c r="Q123" s="5" t="e">
        <f>ABS(P123-#REF!)</f>
        <v>#REF!</v>
      </c>
      <c r="R123" s="5">
        <v>0.49217589931487593</v>
      </c>
      <c r="S123" s="5" t="e">
        <f>ABS(R123-#REF!)</f>
        <v>#REF!</v>
      </c>
      <c r="T123" s="29">
        <v>0.8011491927054859</v>
      </c>
      <c r="U123" s="29">
        <v>2.7165499999999998</v>
      </c>
      <c r="V123" s="5">
        <v>7</v>
      </c>
      <c r="W123" s="5">
        <f t="shared" si="8"/>
        <v>3</v>
      </c>
      <c r="X123" s="5">
        <f t="shared" si="9"/>
        <v>6.333333333333333</v>
      </c>
      <c r="Y123" s="5">
        <f t="shared" si="10"/>
        <v>9.3333333333333339</v>
      </c>
      <c r="Z123" s="29">
        <v>13.5</v>
      </c>
      <c r="AA123" s="2" t="s">
        <v>2287</v>
      </c>
      <c r="AB123" s="34"/>
      <c r="AC123" s="5">
        <v>1545</v>
      </c>
      <c r="AD123" s="5">
        <v>302.488675</v>
      </c>
      <c r="AE123" s="5">
        <v>5.1076290000000002</v>
      </c>
      <c r="AF123" s="5">
        <v>15.17</v>
      </c>
      <c r="AG123" s="5">
        <v>16.863603000000001</v>
      </c>
      <c r="AH123" s="5">
        <v>1.6863600000000001</v>
      </c>
      <c r="AI123" s="5">
        <v>0.195796</v>
      </c>
      <c r="AJ123" s="5">
        <v>9.6035999999999996E-2</v>
      </c>
      <c r="AK123" s="5">
        <v>0.49049199999999998</v>
      </c>
      <c r="AL123" s="5">
        <v>0.17208799999999999</v>
      </c>
      <c r="AM123" s="5">
        <v>0.13250000000000001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31"/>
    </row>
    <row r="124" spans="1:58" s="29" customFormat="1" x14ac:dyDescent="0.25">
      <c r="A124" s="29" t="s">
        <v>1970</v>
      </c>
      <c r="B124" s="29">
        <v>3</v>
      </c>
      <c r="C124" s="29" t="s">
        <v>15</v>
      </c>
      <c r="D124" s="29">
        <v>6</v>
      </c>
      <c r="E124" s="29" t="s">
        <v>1</v>
      </c>
      <c r="F124" s="2" t="s">
        <v>830</v>
      </c>
      <c r="G124" s="2" t="s">
        <v>244</v>
      </c>
      <c r="H124" s="2">
        <v>1.026129994905018</v>
      </c>
      <c r="I124" s="2">
        <v>68.017984635642435</v>
      </c>
      <c r="J124" s="5" t="s">
        <v>51</v>
      </c>
      <c r="K124" s="5">
        <v>2126</v>
      </c>
      <c r="L124" s="5">
        <v>180</v>
      </c>
      <c r="M124" s="5">
        <f t="shared" ref="M124:M155" si="11">L124/K124*100</f>
        <v>8.4666039510818436</v>
      </c>
      <c r="N124" s="5">
        <v>0.17365241935483608</v>
      </c>
      <c r="O124" s="5">
        <v>0.10566552370696575</v>
      </c>
      <c r="P124" s="5">
        <v>7.2466097871293282</v>
      </c>
      <c r="Q124" s="5" t="e">
        <f>ABS(P124-#REF!)</f>
        <v>#REF!</v>
      </c>
      <c r="R124" s="5">
        <v>1.0173051568807707</v>
      </c>
      <c r="S124" s="5" t="e">
        <f>ABS(R124-#REF!)</f>
        <v>#REF!</v>
      </c>
      <c r="T124" s="29">
        <v>0.66987962131507695</v>
      </c>
      <c r="U124" s="29">
        <v>2.7165499999999998</v>
      </c>
      <c r="V124" s="5">
        <v>7</v>
      </c>
      <c r="W124" s="5">
        <f t="shared" si="8"/>
        <v>3</v>
      </c>
      <c r="X124" s="5">
        <f t="shared" si="9"/>
        <v>6.333333333333333</v>
      </c>
      <c r="Y124" s="5">
        <f t="shared" si="10"/>
        <v>9.3333333333333339</v>
      </c>
      <c r="Z124" s="29">
        <v>13.5</v>
      </c>
      <c r="AA124" s="2" t="s">
        <v>2287</v>
      </c>
      <c r="AB124" s="34"/>
      <c r="AC124" s="5">
        <v>2198</v>
      </c>
      <c r="AD124" s="5">
        <v>302.488675</v>
      </c>
      <c r="AE124" s="5">
        <v>7.2663880000000001</v>
      </c>
      <c r="AF124" s="5">
        <v>21.47</v>
      </c>
      <c r="AG124" s="5">
        <v>24.357937</v>
      </c>
      <c r="AH124" s="5">
        <v>2.435794</v>
      </c>
      <c r="AI124" s="5">
        <v>0.13695599999999999</v>
      </c>
      <c r="AJ124" s="5">
        <v>0.138764</v>
      </c>
      <c r="AK124" s="5">
        <v>1.0132019999999999</v>
      </c>
      <c r="AL124" s="5">
        <v>9.4625000000000001E-2</v>
      </c>
      <c r="AM124" s="5">
        <v>5.7500000000000002E-2</v>
      </c>
      <c r="AN124" s="5">
        <v>2</v>
      </c>
      <c r="AO124" s="5">
        <v>6.6119999999999998E-3</v>
      </c>
      <c r="AP124" s="5">
        <v>0.39670899999999998</v>
      </c>
      <c r="AQ124" s="5">
        <v>2.7297539999999998</v>
      </c>
      <c r="AR124" s="5">
        <v>1.2233879999999999</v>
      </c>
      <c r="AS124" s="5">
        <v>0.18729499999999999</v>
      </c>
      <c r="AT124" s="5">
        <v>30</v>
      </c>
      <c r="AU124" s="5">
        <v>4.2426409999999999</v>
      </c>
      <c r="AV124" s="5">
        <v>4.2186000000000001E-2</v>
      </c>
      <c r="AW124" s="5">
        <v>2.6592000000000001E-2</v>
      </c>
      <c r="AX124" s="5">
        <v>23.717153</v>
      </c>
      <c r="AY124" s="5">
        <v>0.16303999999999999</v>
      </c>
      <c r="AZ124" s="5">
        <v>579.54545499999995</v>
      </c>
      <c r="BA124" s="5">
        <v>466.04765099999997</v>
      </c>
      <c r="BB124" s="5">
        <v>144.221225</v>
      </c>
      <c r="BC124" s="5">
        <v>0</v>
      </c>
      <c r="BD124" s="5">
        <v>7.6727629999999998</v>
      </c>
      <c r="BE124" s="5">
        <v>0.47140500000000002</v>
      </c>
      <c r="BF124" s="31"/>
    </row>
    <row r="125" spans="1:58" s="29" customFormat="1" x14ac:dyDescent="0.25">
      <c r="A125" s="29" t="s">
        <v>1970</v>
      </c>
      <c r="B125" s="29">
        <v>3</v>
      </c>
      <c r="C125" s="29" t="s">
        <v>35</v>
      </c>
      <c r="D125" s="29">
        <v>6</v>
      </c>
      <c r="E125" s="29" t="s">
        <v>7</v>
      </c>
      <c r="F125" s="2" t="s">
        <v>830</v>
      </c>
      <c r="G125" s="2" t="s">
        <v>244</v>
      </c>
      <c r="H125" s="2">
        <v>1.026129994905018</v>
      </c>
      <c r="I125" s="2">
        <v>68.017984635642435</v>
      </c>
      <c r="J125" s="5" t="s">
        <v>51</v>
      </c>
      <c r="K125" s="5">
        <v>754</v>
      </c>
      <c r="L125" s="5">
        <v>343</v>
      </c>
      <c r="M125" s="5">
        <f t="shared" si="11"/>
        <v>45.490716180371358</v>
      </c>
      <c r="N125" s="5">
        <v>0.22747301587301716</v>
      </c>
      <c r="O125" s="5">
        <v>0.21473961269480138</v>
      </c>
      <c r="P125" s="5">
        <v>2.5700582217758767</v>
      </c>
      <c r="Q125" s="5" t="e">
        <f>ABS(P125-#REF!)</f>
        <v>#REF!</v>
      </c>
      <c r="R125" s="5">
        <v>1.4289861395281747</v>
      </c>
      <c r="S125" s="5" t="e">
        <f>ABS(R125-#REF!)</f>
        <v>#REF!</v>
      </c>
      <c r="U125" s="29">
        <v>2.7165499999999998</v>
      </c>
      <c r="V125" s="5">
        <v>7</v>
      </c>
      <c r="W125" s="5">
        <f t="shared" si="8"/>
        <v>3</v>
      </c>
      <c r="X125" s="5">
        <f t="shared" si="9"/>
        <v>6.333333333333333</v>
      </c>
      <c r="Y125" s="5">
        <f t="shared" si="10"/>
        <v>9.3333333333333339</v>
      </c>
      <c r="Z125" s="29">
        <v>13.5</v>
      </c>
      <c r="AA125" s="2" t="s">
        <v>2287</v>
      </c>
      <c r="AB125" s="34"/>
      <c r="AC125" s="5">
        <v>786</v>
      </c>
      <c r="AD125" s="5">
        <v>302.488675</v>
      </c>
      <c r="AE125" s="5">
        <v>2.5984440000000002</v>
      </c>
      <c r="AF125" s="5">
        <v>5.92</v>
      </c>
      <c r="AG125" s="5">
        <v>7.2947649999999999</v>
      </c>
      <c r="AH125" s="5">
        <v>0.72947700000000004</v>
      </c>
      <c r="AI125" s="5">
        <v>0.38362600000000002</v>
      </c>
      <c r="AJ125" s="5">
        <v>0.54516399999999998</v>
      </c>
      <c r="AK125" s="5">
        <v>1.421081</v>
      </c>
      <c r="AL125" s="5">
        <v>0.127775</v>
      </c>
      <c r="AM125" s="5">
        <v>2.75E-2</v>
      </c>
      <c r="AN125" s="5">
        <v>11</v>
      </c>
      <c r="AO125" s="5">
        <v>3.6365000000000001E-2</v>
      </c>
      <c r="AP125" s="5">
        <v>2.1819000000000002</v>
      </c>
      <c r="AQ125" s="5">
        <v>17.302799</v>
      </c>
      <c r="AR125" s="5">
        <v>0.52134800000000003</v>
      </c>
      <c r="AS125" s="5">
        <v>0.41565600000000003</v>
      </c>
      <c r="AT125" s="5">
        <v>12.363636</v>
      </c>
      <c r="AU125" s="5">
        <v>10.519246000000001</v>
      </c>
      <c r="AV125" s="5">
        <v>4.5879000000000003E-2</v>
      </c>
      <c r="AW125" s="5">
        <v>3.7698000000000002E-2</v>
      </c>
      <c r="AX125" s="5">
        <v>24.976478</v>
      </c>
      <c r="AY125" s="5">
        <v>10.051987</v>
      </c>
      <c r="AZ125" s="5">
        <v>80.757149999999996</v>
      </c>
      <c r="BA125" s="5">
        <v>27.052462999999999</v>
      </c>
      <c r="BB125" s="5">
        <v>24.467590000000001</v>
      </c>
      <c r="BC125" s="5">
        <v>22.033356999999999</v>
      </c>
      <c r="BD125" s="5">
        <v>8.3093520000000005</v>
      </c>
      <c r="BE125" s="5">
        <v>1.57233</v>
      </c>
      <c r="BF125" s="31"/>
    </row>
    <row r="126" spans="1:58" s="29" customFormat="1" x14ac:dyDescent="0.25">
      <c r="A126" s="29" t="s">
        <v>1970</v>
      </c>
      <c r="B126" s="29">
        <v>3</v>
      </c>
      <c r="C126" s="29" t="s">
        <v>425</v>
      </c>
      <c r="D126" s="29">
        <v>6</v>
      </c>
      <c r="E126" s="29" t="s">
        <v>259</v>
      </c>
      <c r="F126" s="2" t="s">
        <v>830</v>
      </c>
      <c r="G126" s="2" t="s">
        <v>244</v>
      </c>
      <c r="H126" s="2">
        <v>1.026129994905018</v>
      </c>
      <c r="I126" s="2">
        <v>68.017984635642435</v>
      </c>
      <c r="J126" s="5" t="s">
        <v>51</v>
      </c>
      <c r="K126" s="5">
        <v>4883</v>
      </c>
      <c r="L126" s="5">
        <v>66</v>
      </c>
      <c r="M126" s="5">
        <f t="shared" si="11"/>
        <v>1.3516280974810568</v>
      </c>
      <c r="N126" s="5">
        <v>7.8687499999996538E-2</v>
      </c>
      <c r="O126" s="5">
        <v>4.0902783370438359E-2</v>
      </c>
      <c r="P126" s="5">
        <v>16.644024266487541</v>
      </c>
      <c r="Q126" s="5" t="e">
        <f>ABS(P126-#REF!)</f>
        <v>#REF!</v>
      </c>
      <c r="R126" s="5">
        <v>0.82657234751971909</v>
      </c>
      <c r="S126" s="5" t="e">
        <f>ABS(R126-#REF!)</f>
        <v>#REF!</v>
      </c>
      <c r="T126" s="29">
        <v>0.64579887961646554</v>
      </c>
      <c r="U126" s="29">
        <v>2.7165499999999998</v>
      </c>
      <c r="V126" s="5">
        <v>7</v>
      </c>
      <c r="W126" s="5">
        <f t="shared" si="8"/>
        <v>3</v>
      </c>
      <c r="X126" s="5">
        <f t="shared" si="9"/>
        <v>6.333333333333333</v>
      </c>
      <c r="Y126" s="5">
        <f t="shared" si="10"/>
        <v>9.3333333333333339</v>
      </c>
      <c r="Z126" s="29">
        <v>13.5</v>
      </c>
      <c r="AA126" s="2" t="s">
        <v>2287</v>
      </c>
      <c r="AB126" s="34"/>
      <c r="AC126" s="5">
        <v>5033</v>
      </c>
      <c r="AD126" s="5">
        <v>302.488675</v>
      </c>
      <c r="AE126" s="5">
        <v>16.638639000000001</v>
      </c>
      <c r="AF126" s="5">
        <v>50.3</v>
      </c>
      <c r="AG126" s="5">
        <v>102.76551000000001</v>
      </c>
      <c r="AH126" s="5">
        <v>10.276551</v>
      </c>
      <c r="AI126" s="5">
        <v>6.0106E-2</v>
      </c>
      <c r="AJ126" s="5">
        <v>4.9657E-2</v>
      </c>
      <c r="AK126" s="5">
        <v>0.82615099999999997</v>
      </c>
      <c r="AL126" s="5">
        <v>4.6087999999999997E-2</v>
      </c>
      <c r="AM126" s="5">
        <v>2.75E-2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31"/>
    </row>
    <row r="127" spans="1:58" s="29" customFormat="1" x14ac:dyDescent="0.25">
      <c r="A127" s="29" t="s">
        <v>1970</v>
      </c>
      <c r="B127" s="29">
        <v>3</v>
      </c>
      <c r="C127" s="29" t="s">
        <v>21</v>
      </c>
      <c r="D127" s="29">
        <v>7</v>
      </c>
      <c r="E127" s="29" t="s">
        <v>1</v>
      </c>
      <c r="F127" s="2" t="s">
        <v>830</v>
      </c>
      <c r="G127" s="2" t="s">
        <v>244</v>
      </c>
      <c r="H127" s="2">
        <v>1.026129994905018</v>
      </c>
      <c r="I127" s="2">
        <v>68.017984635642435</v>
      </c>
      <c r="J127" s="5" t="s">
        <v>51</v>
      </c>
      <c r="K127" s="5">
        <v>6952</v>
      </c>
      <c r="L127" s="5">
        <v>6</v>
      </c>
      <c r="M127" s="5">
        <f t="shared" si="11"/>
        <v>8.6306098964326811E-2</v>
      </c>
      <c r="N127" s="5">
        <v>6.722500000000764E-2</v>
      </c>
      <c r="O127" s="5">
        <v>3.4085652808698631E-3</v>
      </c>
      <c r="P127" s="5">
        <v>23.696345832607289</v>
      </c>
      <c r="Q127" s="5" t="e">
        <f>ABS(P127-#REF!)</f>
        <v>#REF!</v>
      </c>
      <c r="R127" s="5">
        <v>0.51857524882683004</v>
      </c>
      <c r="S127" s="5" t="e">
        <f>ABS(R127-#REF!)</f>
        <v>#REF!</v>
      </c>
      <c r="T127" s="29">
        <v>0.80941713722250708</v>
      </c>
      <c r="U127" s="29">
        <v>2.7165499999999998</v>
      </c>
      <c r="V127" s="5">
        <v>7</v>
      </c>
      <c r="W127" s="5">
        <f t="shared" si="8"/>
        <v>3</v>
      </c>
      <c r="X127" s="5">
        <f t="shared" si="9"/>
        <v>6.333333333333333</v>
      </c>
      <c r="Y127" s="5">
        <f t="shared" si="10"/>
        <v>9.3333333333333339</v>
      </c>
      <c r="Z127" s="29">
        <v>13.5</v>
      </c>
      <c r="AA127" s="2" t="s">
        <v>2287</v>
      </c>
      <c r="AB127" s="34"/>
      <c r="AC127" s="5">
        <v>7173</v>
      </c>
      <c r="AD127" s="5">
        <v>302.488675</v>
      </c>
      <c r="AE127" s="5">
        <v>23.713284000000002</v>
      </c>
      <c r="AF127" s="5">
        <v>71.72</v>
      </c>
      <c r="AG127" s="5">
        <v>199.904931</v>
      </c>
      <c r="AH127" s="5">
        <v>19.990493000000001</v>
      </c>
      <c r="AI127" s="5">
        <v>4.2168999999999998E-2</v>
      </c>
      <c r="AJ127" s="5">
        <v>2.1905999999999998E-2</v>
      </c>
      <c r="AK127" s="5">
        <v>0.519486</v>
      </c>
      <c r="AL127" s="5">
        <v>3.6975000000000001E-2</v>
      </c>
      <c r="AM127" s="5">
        <v>3.2500000000000001E-2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31"/>
    </row>
    <row r="128" spans="1:58" s="29" customFormat="1" x14ac:dyDescent="0.25">
      <c r="A128" s="29" t="s">
        <v>1971</v>
      </c>
      <c r="B128" s="29">
        <v>3</v>
      </c>
      <c r="C128" s="29" t="s">
        <v>10</v>
      </c>
      <c r="D128" s="29">
        <v>13</v>
      </c>
      <c r="E128" s="29" t="s">
        <v>1</v>
      </c>
      <c r="F128" s="2" t="s">
        <v>830</v>
      </c>
      <c r="G128" s="2" t="s">
        <v>244</v>
      </c>
      <c r="H128" s="2">
        <v>1.026129994905018</v>
      </c>
      <c r="I128" s="2">
        <v>68.017984635642435</v>
      </c>
      <c r="J128" s="5" t="s">
        <v>51</v>
      </c>
      <c r="K128" s="5">
        <v>1887</v>
      </c>
      <c r="L128" s="5">
        <v>0</v>
      </c>
      <c r="M128" s="5">
        <f t="shared" si="11"/>
        <v>0</v>
      </c>
      <c r="N128" s="5">
        <v>0</v>
      </c>
      <c r="O128" s="5">
        <v>0</v>
      </c>
      <c r="P128" s="5">
        <v>7.81708463825679</v>
      </c>
      <c r="Q128" s="5" t="e">
        <f>ABS(P128-#REF!)</f>
        <v>#REF!</v>
      </c>
      <c r="R128" s="5">
        <v>0.64516027677430887</v>
      </c>
      <c r="S128" s="5" t="e">
        <f>ABS(R128-#REF!)</f>
        <v>#REF!</v>
      </c>
      <c r="T128" s="29">
        <v>1.0000089316621075</v>
      </c>
      <c r="U128" s="29">
        <v>2.7165499999999998</v>
      </c>
      <c r="V128" s="5">
        <v>7</v>
      </c>
      <c r="W128" s="5">
        <f t="shared" si="8"/>
        <v>3</v>
      </c>
      <c r="X128" s="5">
        <f t="shared" si="9"/>
        <v>6.333333333333333</v>
      </c>
      <c r="Y128" s="5">
        <f t="shared" si="10"/>
        <v>9.3333333333333339</v>
      </c>
      <c r="Z128" s="29">
        <v>13.5</v>
      </c>
      <c r="AA128" s="2" t="s">
        <v>2287</v>
      </c>
      <c r="AB128" s="34"/>
      <c r="AC128" s="5">
        <v>2326</v>
      </c>
      <c r="AD128" s="5">
        <v>308.28527500000001</v>
      </c>
      <c r="AE128" s="5">
        <v>7.5449599999999997</v>
      </c>
      <c r="AF128" s="5">
        <v>23.05</v>
      </c>
      <c r="AG128" s="5">
        <v>30.183232</v>
      </c>
      <c r="AH128" s="5">
        <v>3.0183230000000001</v>
      </c>
      <c r="AI128" s="5">
        <v>0.13245100000000001</v>
      </c>
      <c r="AJ128" s="5">
        <v>0.14016999999999999</v>
      </c>
      <c r="AK128" s="5">
        <v>1.0582720000000001</v>
      </c>
      <c r="AL128" s="5">
        <v>0.10627499999999999</v>
      </c>
      <c r="AM128" s="5">
        <v>6.7500000000000004E-2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5">
        <v>0</v>
      </c>
      <c r="BC128" s="5">
        <v>0</v>
      </c>
      <c r="BD128" s="5">
        <v>0</v>
      </c>
      <c r="BE128" s="5">
        <v>0</v>
      </c>
      <c r="BF128" s="31"/>
    </row>
    <row r="129" spans="1:58" s="29" customFormat="1" x14ac:dyDescent="0.25">
      <c r="A129" s="29" t="s">
        <v>1971</v>
      </c>
      <c r="B129" s="29">
        <v>3</v>
      </c>
      <c r="C129" s="29" t="s">
        <v>8</v>
      </c>
      <c r="D129" s="29">
        <v>1</v>
      </c>
      <c r="E129" s="29" t="s">
        <v>1</v>
      </c>
      <c r="F129" s="2" t="s">
        <v>830</v>
      </c>
      <c r="G129" s="2" t="s">
        <v>244</v>
      </c>
      <c r="H129" s="2">
        <v>1.026129994905018</v>
      </c>
      <c r="I129" s="2">
        <v>68.017984635642435</v>
      </c>
      <c r="J129" s="5" t="s">
        <v>51</v>
      </c>
      <c r="K129" s="5">
        <v>2878</v>
      </c>
      <c r="L129" s="5">
        <v>301</v>
      </c>
      <c r="M129" s="5">
        <f t="shared" si="11"/>
        <v>10.458651841556636</v>
      </c>
      <c r="N129" s="5">
        <v>7.6152499999999151E-2</v>
      </c>
      <c r="O129" s="5">
        <v>0.24855595034202832</v>
      </c>
      <c r="P129" s="5">
        <v>11.922400418072625</v>
      </c>
      <c r="Q129" s="5" t="e">
        <f>ABS(P129-#REF!)</f>
        <v>#REF!</v>
      </c>
      <c r="R129" s="5">
        <v>1.5222179548805366</v>
      </c>
      <c r="S129" s="5" t="e">
        <f>ABS(R129-#REF!)</f>
        <v>#REF!</v>
      </c>
      <c r="T129" s="29">
        <v>0.84199369494848864</v>
      </c>
      <c r="U129" s="29">
        <v>2.7165499999999998</v>
      </c>
      <c r="V129" s="5">
        <v>7</v>
      </c>
      <c r="W129" s="5">
        <f t="shared" si="8"/>
        <v>3</v>
      </c>
      <c r="X129" s="5">
        <f t="shared" si="9"/>
        <v>6.333333333333333</v>
      </c>
      <c r="Y129" s="5">
        <f t="shared" si="10"/>
        <v>9.3333333333333339</v>
      </c>
      <c r="Z129" s="29">
        <v>13.5</v>
      </c>
      <c r="AA129" s="2" t="s">
        <v>2287</v>
      </c>
      <c r="AB129" s="34"/>
      <c r="AC129" s="5">
        <v>3793</v>
      </c>
      <c r="AD129" s="5">
        <v>308.28527500000001</v>
      </c>
      <c r="AE129" s="5">
        <v>12.303539000000001</v>
      </c>
      <c r="AF129" s="5">
        <v>37.67</v>
      </c>
      <c r="AG129" s="5">
        <v>59.228043</v>
      </c>
      <c r="AH129" s="5">
        <v>5.9228040000000002</v>
      </c>
      <c r="AI129" s="5">
        <v>8.1026000000000001E-2</v>
      </c>
      <c r="AJ129" s="5">
        <v>0.14708199999999999</v>
      </c>
      <c r="AK129" s="5">
        <v>1.81524</v>
      </c>
      <c r="AL129" s="5">
        <v>5.4225000000000002E-2</v>
      </c>
      <c r="AM129" s="5">
        <v>2.2499999999999999E-2</v>
      </c>
      <c r="AN129" s="5">
        <v>8</v>
      </c>
      <c r="AO129" s="5">
        <v>2.5950000000000001E-2</v>
      </c>
      <c r="AP129" s="5">
        <v>1.556999</v>
      </c>
      <c r="AQ129" s="5">
        <v>8.0938569999999999</v>
      </c>
      <c r="AR129" s="5">
        <v>0.92419700000000005</v>
      </c>
      <c r="AS129" s="5">
        <v>0.51425799999999999</v>
      </c>
      <c r="AT129" s="5">
        <v>38.375</v>
      </c>
      <c r="AU129" s="5">
        <v>22.959202999999999</v>
      </c>
      <c r="AV129" s="5">
        <v>2.4728E-2</v>
      </c>
      <c r="AW129" s="5">
        <v>1.5285999999999999E-2</v>
      </c>
      <c r="AX129" s="5">
        <v>40.767194000000003</v>
      </c>
      <c r="AY129" s="5">
        <v>4.9623160000000004</v>
      </c>
      <c r="AZ129" s="5">
        <v>453.560878</v>
      </c>
      <c r="BA129" s="5">
        <v>349.81253299999997</v>
      </c>
      <c r="BB129" s="5">
        <v>29.345471</v>
      </c>
      <c r="BC129" s="5">
        <v>36.015096</v>
      </c>
      <c r="BD129" s="5">
        <v>9.6724019999999999</v>
      </c>
      <c r="BE129" s="5">
        <v>1.699673</v>
      </c>
      <c r="BF129" s="31"/>
    </row>
    <row r="130" spans="1:58" s="29" customFormat="1" x14ac:dyDescent="0.25">
      <c r="A130" s="29" t="s">
        <v>1971</v>
      </c>
      <c r="B130" s="29">
        <v>3</v>
      </c>
      <c r="C130" s="29" t="s">
        <v>5</v>
      </c>
      <c r="D130" s="29">
        <v>14</v>
      </c>
      <c r="E130" s="29" t="s">
        <v>1</v>
      </c>
      <c r="F130" s="2" t="s">
        <v>830</v>
      </c>
      <c r="G130" s="2" t="s">
        <v>244</v>
      </c>
      <c r="H130" s="2">
        <v>1.026129994905018</v>
      </c>
      <c r="I130" s="2">
        <v>68.017984635642435</v>
      </c>
      <c r="J130" s="5" t="s">
        <v>51</v>
      </c>
      <c r="K130" s="5">
        <v>6782</v>
      </c>
      <c r="L130" s="5">
        <v>0</v>
      </c>
      <c r="M130" s="5">
        <f t="shared" si="11"/>
        <v>0</v>
      </c>
      <c r="N130" s="5">
        <v>0</v>
      </c>
      <c r="O130" s="5">
        <v>0</v>
      </c>
      <c r="P130" s="5">
        <v>28.095107586993933</v>
      </c>
      <c r="Q130" s="5" t="e">
        <f>ABS(P130-#REF!)</f>
        <v>#REF!</v>
      </c>
      <c r="R130" s="5">
        <v>0.51928036299434355</v>
      </c>
      <c r="S130" s="5" t="e">
        <f>ABS(R130-#REF!)</f>
        <v>#REF!</v>
      </c>
      <c r="T130" s="29">
        <v>0.62443529534075848</v>
      </c>
      <c r="U130" s="29">
        <v>2.7165499999999998</v>
      </c>
      <c r="V130" s="5">
        <v>7</v>
      </c>
      <c r="W130" s="5">
        <f t="shared" si="8"/>
        <v>3</v>
      </c>
      <c r="X130" s="5">
        <f t="shared" si="9"/>
        <v>6.333333333333333</v>
      </c>
      <c r="Y130" s="5">
        <f t="shared" si="10"/>
        <v>9.3333333333333339</v>
      </c>
      <c r="Z130" s="29">
        <v>13.5</v>
      </c>
      <c r="AA130" s="2" t="s">
        <v>2287</v>
      </c>
      <c r="AB130" s="34"/>
      <c r="AC130" s="5">
        <v>8474</v>
      </c>
      <c r="AD130" s="5">
        <v>308.28527500000001</v>
      </c>
      <c r="AE130" s="5">
        <v>27.487528000000001</v>
      </c>
      <c r="AF130" s="5">
        <v>84.68</v>
      </c>
      <c r="AG130" s="5">
        <v>263.68909300000001</v>
      </c>
      <c r="AH130" s="5">
        <v>26.368908999999999</v>
      </c>
      <c r="AI130" s="5">
        <v>3.5978999999999997E-2</v>
      </c>
      <c r="AJ130" s="5">
        <v>0.145119</v>
      </c>
      <c r="AK130" s="5">
        <v>4.0333709999999998</v>
      </c>
      <c r="AL130" s="5">
        <v>2.9575000000000001E-2</v>
      </c>
      <c r="AM130" s="5">
        <v>2.75E-2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31"/>
    </row>
    <row r="131" spans="1:58" s="29" customFormat="1" x14ac:dyDescent="0.25">
      <c r="A131" s="29" t="s">
        <v>1971</v>
      </c>
      <c r="B131" s="29">
        <v>3</v>
      </c>
      <c r="C131" s="29" t="s">
        <v>6</v>
      </c>
      <c r="D131" s="29">
        <v>14</v>
      </c>
      <c r="E131" s="29" t="s">
        <v>7</v>
      </c>
      <c r="F131" s="2" t="s">
        <v>830</v>
      </c>
      <c r="G131" s="2" t="s">
        <v>244</v>
      </c>
      <c r="H131" s="2">
        <v>1.026129994905018</v>
      </c>
      <c r="I131" s="2">
        <v>68.017984635642435</v>
      </c>
      <c r="J131" s="5" t="s">
        <v>51</v>
      </c>
      <c r="K131" s="5">
        <v>1248</v>
      </c>
      <c r="L131" s="5">
        <v>6</v>
      </c>
      <c r="M131" s="5">
        <f t="shared" si="11"/>
        <v>0.48076923076923078</v>
      </c>
      <c r="N131" s="5">
        <v>4.8424999999994611E-2</v>
      </c>
      <c r="O131" s="5">
        <v>8.2851983447342764E-3</v>
      </c>
      <c r="P131" s="5">
        <v>5.1699637671141891</v>
      </c>
      <c r="Q131" s="5" t="e">
        <f>ABS(P131-#REF!)</f>
        <v>#REF!</v>
      </c>
      <c r="R131" s="5">
        <v>0.64758849004315222</v>
      </c>
      <c r="S131" s="5" t="e">
        <f>ABS(R131-#REF!)</f>
        <v>#REF!</v>
      </c>
      <c r="T131" s="29">
        <v>0.64556014378055682</v>
      </c>
      <c r="U131" s="29">
        <v>2.7165499999999998</v>
      </c>
      <c r="V131" s="5">
        <v>7</v>
      </c>
      <c r="W131" s="5">
        <f t="shared" si="8"/>
        <v>3</v>
      </c>
      <c r="X131" s="5">
        <f t="shared" si="9"/>
        <v>6.333333333333333</v>
      </c>
      <c r="Y131" s="5">
        <f t="shared" si="10"/>
        <v>9.3333333333333339</v>
      </c>
      <c r="Z131" s="29">
        <v>13.5</v>
      </c>
      <c r="AA131" s="2" t="s">
        <v>2287</v>
      </c>
      <c r="AB131" s="34"/>
      <c r="AC131" s="5">
        <v>1542</v>
      </c>
      <c r="AD131" s="5">
        <v>308.28527500000001</v>
      </c>
      <c r="AE131" s="5">
        <v>5.0018609999999999</v>
      </c>
      <c r="AF131" s="5">
        <v>14.88</v>
      </c>
      <c r="AG131" s="5">
        <v>13.745020999999999</v>
      </c>
      <c r="AH131" s="5">
        <v>1.3745019999999999</v>
      </c>
      <c r="AI131" s="5">
        <v>0.19981399999999999</v>
      </c>
      <c r="AJ131" s="5">
        <v>0.15209800000000001</v>
      </c>
      <c r="AK131" s="5">
        <v>0.76119999999999999</v>
      </c>
      <c r="AL131" s="5">
        <v>0.16467499999999999</v>
      </c>
      <c r="AM131" s="5">
        <v>0.14749999999999999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31"/>
    </row>
    <row r="132" spans="1:58" s="29" customFormat="1" x14ac:dyDescent="0.25">
      <c r="A132" s="29" t="s">
        <v>1972</v>
      </c>
      <c r="B132" s="29">
        <v>3</v>
      </c>
      <c r="C132" s="29" t="s">
        <v>3</v>
      </c>
      <c r="D132" s="29">
        <v>4</v>
      </c>
      <c r="E132" s="29" t="s">
        <v>1</v>
      </c>
      <c r="F132" s="2" t="s">
        <v>830</v>
      </c>
      <c r="G132" s="2" t="s">
        <v>244</v>
      </c>
      <c r="H132" s="2">
        <v>1.026129994905018</v>
      </c>
      <c r="I132" s="2">
        <v>68.017984635642435</v>
      </c>
      <c r="J132" s="5" t="s">
        <v>51</v>
      </c>
      <c r="K132" s="5">
        <v>7342</v>
      </c>
      <c r="L132" s="5">
        <v>0</v>
      </c>
      <c r="M132" s="5">
        <f t="shared" si="11"/>
        <v>0</v>
      </c>
      <c r="N132" s="5">
        <v>0</v>
      </c>
      <c r="O132" s="5">
        <v>0</v>
      </c>
      <c r="P132" s="5">
        <v>24.562482256652181</v>
      </c>
      <c r="Q132" s="5" t="e">
        <f>ABS(P132-#REF!)</f>
        <v>#REF!</v>
      </c>
      <c r="R132" s="5">
        <v>0.56801356901993683</v>
      </c>
      <c r="S132" s="5" t="e">
        <f>ABS(R132-#REF!)</f>
        <v>#REF!</v>
      </c>
      <c r="T132" s="29">
        <v>0.76162706429086424</v>
      </c>
      <c r="U132" s="29">
        <v>2.7165499999999998</v>
      </c>
      <c r="V132" s="5">
        <v>7</v>
      </c>
      <c r="W132" s="5">
        <f t="shared" si="8"/>
        <v>3</v>
      </c>
      <c r="X132" s="5">
        <f t="shared" si="9"/>
        <v>6.333333333333333</v>
      </c>
      <c r="Y132" s="5">
        <f t="shared" si="10"/>
        <v>9.3333333333333339</v>
      </c>
      <c r="Z132" s="29">
        <v>13.5</v>
      </c>
      <c r="AA132" s="2" t="s">
        <v>2287</v>
      </c>
      <c r="AB132" s="34"/>
      <c r="AC132" s="5">
        <v>7639</v>
      </c>
      <c r="AD132" s="5">
        <v>309.67919999999998</v>
      </c>
      <c r="AE132" s="5">
        <v>24.667462</v>
      </c>
      <c r="AF132" s="5">
        <v>76.38</v>
      </c>
      <c r="AG132" s="5">
        <v>209.95045999999999</v>
      </c>
      <c r="AH132" s="5">
        <v>20.995045999999999</v>
      </c>
      <c r="AI132" s="5">
        <v>4.0528000000000002E-2</v>
      </c>
      <c r="AJ132" s="5">
        <v>2.3066E-2</v>
      </c>
      <c r="AK132" s="5">
        <v>0.56912499999999999</v>
      </c>
      <c r="AL132" s="5">
        <v>3.5575000000000002E-2</v>
      </c>
      <c r="AM132" s="5">
        <v>3.2500000000000001E-2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31"/>
    </row>
    <row r="133" spans="1:58" s="29" customFormat="1" x14ac:dyDescent="0.25">
      <c r="A133" s="29" t="s">
        <v>1972</v>
      </c>
      <c r="B133" s="29">
        <v>3</v>
      </c>
      <c r="C133" s="29" t="s">
        <v>33</v>
      </c>
      <c r="D133" s="29">
        <v>4</v>
      </c>
      <c r="E133" s="29" t="s">
        <v>7</v>
      </c>
      <c r="F133" s="2" t="s">
        <v>830</v>
      </c>
      <c r="G133" s="2" t="s">
        <v>244</v>
      </c>
      <c r="H133" s="2">
        <v>1.026129994905018</v>
      </c>
      <c r="I133" s="2">
        <v>68.017984635642435</v>
      </c>
      <c r="J133" s="5" t="s">
        <v>51</v>
      </c>
      <c r="K133" s="5">
        <v>1876</v>
      </c>
      <c r="L133" s="5">
        <v>0</v>
      </c>
      <c r="M133" s="5">
        <f t="shared" si="11"/>
        <v>0</v>
      </c>
      <c r="N133" s="5">
        <v>0</v>
      </c>
      <c r="O133" s="5">
        <v>0</v>
      </c>
      <c r="P133" s="5">
        <v>6.2761123281775388</v>
      </c>
      <c r="Q133" s="5" t="e">
        <f>ABS(P133-#REF!)</f>
        <v>#REF!</v>
      </c>
      <c r="R133" s="5">
        <v>0.68265152577346788</v>
      </c>
      <c r="S133" s="5" t="e">
        <f>ABS(R133-#REF!)</f>
        <v>#REF!</v>
      </c>
      <c r="T133" s="29">
        <v>0.79486159769277231</v>
      </c>
      <c r="U133" s="29">
        <v>2.7165499999999998</v>
      </c>
      <c r="V133" s="5">
        <v>7</v>
      </c>
      <c r="W133" s="5">
        <f t="shared" si="8"/>
        <v>3</v>
      </c>
      <c r="X133" s="5">
        <f t="shared" si="9"/>
        <v>6.333333333333333</v>
      </c>
      <c r="Y133" s="5">
        <f t="shared" si="10"/>
        <v>9.3333333333333339</v>
      </c>
      <c r="Z133" s="29">
        <v>13.5</v>
      </c>
      <c r="AA133" s="2" t="s">
        <v>2287</v>
      </c>
      <c r="AB133" s="34"/>
      <c r="AC133" s="5">
        <v>1928</v>
      </c>
      <c r="AD133" s="5">
        <v>309.67919999999998</v>
      </c>
      <c r="AE133" s="5">
        <v>6.2257980000000002</v>
      </c>
      <c r="AF133" s="5">
        <v>18.989999999999998</v>
      </c>
      <c r="AG133" s="5">
        <v>18.185981000000002</v>
      </c>
      <c r="AH133" s="5">
        <v>1.8185979999999999</v>
      </c>
      <c r="AI133" s="5">
        <v>0.160438</v>
      </c>
      <c r="AJ133" s="5">
        <v>0.113945</v>
      </c>
      <c r="AK133" s="5">
        <v>0.71021400000000001</v>
      </c>
      <c r="AL133" s="5">
        <v>0.13355</v>
      </c>
      <c r="AM133" s="5">
        <v>0.1125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31"/>
    </row>
    <row r="134" spans="1:58" s="29" customFormat="1" x14ac:dyDescent="0.25">
      <c r="A134" s="29" t="s">
        <v>1972</v>
      </c>
      <c r="B134" s="29">
        <v>3</v>
      </c>
      <c r="C134" s="29" t="s">
        <v>12</v>
      </c>
      <c r="D134" s="29">
        <v>5</v>
      </c>
      <c r="E134" s="29" t="s">
        <v>1</v>
      </c>
      <c r="F134" s="2" t="s">
        <v>830</v>
      </c>
      <c r="G134" s="2" t="s">
        <v>244</v>
      </c>
      <c r="H134" s="2">
        <v>1.026129994905018</v>
      </c>
      <c r="I134" s="2">
        <v>68.017984635642435</v>
      </c>
      <c r="J134" s="5" t="s">
        <v>51</v>
      </c>
      <c r="K134" s="5">
        <v>2430</v>
      </c>
      <c r="L134" s="5">
        <v>0</v>
      </c>
      <c r="M134" s="5">
        <f t="shared" si="11"/>
        <v>0</v>
      </c>
      <c r="N134" s="5">
        <v>0</v>
      </c>
      <c r="O134" s="5">
        <v>0</v>
      </c>
      <c r="P134" s="5">
        <v>8.1295058408696264</v>
      </c>
      <c r="Q134" s="5" t="e">
        <f>ABS(P134-#REF!)</f>
        <v>#REF!</v>
      </c>
      <c r="R134" s="5">
        <v>0.5303658877212909</v>
      </c>
      <c r="S134" s="5" t="e">
        <f>ABS(R134-#REF!)</f>
        <v>#REF!</v>
      </c>
      <c r="T134" s="29">
        <v>1.032427073320934</v>
      </c>
      <c r="U134" s="29">
        <v>2.7165499999999998</v>
      </c>
      <c r="V134" s="5">
        <v>7</v>
      </c>
      <c r="W134" s="5">
        <f t="shared" si="8"/>
        <v>3</v>
      </c>
      <c r="X134" s="5">
        <f t="shared" si="9"/>
        <v>6.333333333333333</v>
      </c>
      <c r="Y134" s="5">
        <f t="shared" si="10"/>
        <v>9.3333333333333339</v>
      </c>
      <c r="Z134" s="29">
        <v>13.5</v>
      </c>
      <c r="AA134" s="2" t="s">
        <v>2287</v>
      </c>
      <c r="AB134" s="34"/>
      <c r="AC134" s="5">
        <v>2500</v>
      </c>
      <c r="AD134" s="5">
        <v>309.67919999999998</v>
      </c>
      <c r="AE134" s="5">
        <v>8.07287</v>
      </c>
      <c r="AF134" s="5">
        <v>24.97</v>
      </c>
      <c r="AG134" s="5">
        <v>33.476993999999998</v>
      </c>
      <c r="AH134" s="5">
        <v>3.347699</v>
      </c>
      <c r="AI134" s="5">
        <v>0.123808</v>
      </c>
      <c r="AJ134" s="5">
        <v>6.6820000000000004E-2</v>
      </c>
      <c r="AK134" s="5">
        <v>0.53970899999999999</v>
      </c>
      <c r="AL134" s="5">
        <v>0.1086</v>
      </c>
      <c r="AM134" s="5">
        <v>9.7500000000000003E-2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31"/>
    </row>
    <row r="135" spans="1:58" s="29" customFormat="1" x14ac:dyDescent="0.25">
      <c r="A135" s="29" t="s">
        <v>1972</v>
      </c>
      <c r="B135" s="29">
        <v>3</v>
      </c>
      <c r="C135" s="29" t="s">
        <v>15</v>
      </c>
      <c r="D135" s="29">
        <v>6</v>
      </c>
      <c r="E135" s="29" t="s">
        <v>1</v>
      </c>
      <c r="F135" s="2" t="s">
        <v>830</v>
      </c>
      <c r="G135" s="2" t="s">
        <v>244</v>
      </c>
      <c r="H135" s="2">
        <v>1.026129994905018</v>
      </c>
      <c r="I135" s="2">
        <v>68.017984635642435</v>
      </c>
      <c r="J135" s="5" t="s">
        <v>51</v>
      </c>
      <c r="K135" s="5">
        <v>3995</v>
      </c>
      <c r="L135" s="5">
        <v>40</v>
      </c>
      <c r="M135" s="5">
        <f t="shared" si="11"/>
        <v>1.0012515644555695</v>
      </c>
      <c r="N135" s="5">
        <v>5.421388888889251E-2</v>
      </c>
      <c r="O135" s="5">
        <v>3.0109280892109729E-2</v>
      </c>
      <c r="P135" s="5">
        <v>13.36517524044204</v>
      </c>
      <c r="Q135" s="5" t="e">
        <f>ABS(P135-#REF!)</f>
        <v>#REF!</v>
      </c>
      <c r="R135" s="5">
        <v>0.59610841900369427</v>
      </c>
      <c r="S135" s="5" t="e">
        <f>ABS(R135-#REF!)</f>
        <v>#REF!</v>
      </c>
      <c r="T135" s="29">
        <v>0.78990606120171403</v>
      </c>
      <c r="U135" s="29">
        <v>2.7165499999999998</v>
      </c>
      <c r="V135" s="5">
        <v>7</v>
      </c>
      <c r="W135" s="5">
        <f t="shared" si="8"/>
        <v>3</v>
      </c>
      <c r="X135" s="5">
        <f t="shared" si="9"/>
        <v>6.333333333333333</v>
      </c>
      <c r="Y135" s="5">
        <f t="shared" si="10"/>
        <v>9.3333333333333339</v>
      </c>
      <c r="Z135" s="29">
        <v>13.5</v>
      </c>
      <c r="AA135" s="2" t="s">
        <v>2287</v>
      </c>
      <c r="AB135" s="34"/>
      <c r="AC135" s="5">
        <v>4174</v>
      </c>
      <c r="AD135" s="5">
        <v>309.67919999999998</v>
      </c>
      <c r="AE135" s="5">
        <v>13.478464000000001</v>
      </c>
      <c r="AF135" s="5">
        <v>41.73</v>
      </c>
      <c r="AG135" s="5">
        <v>69.926798000000005</v>
      </c>
      <c r="AH135" s="5">
        <v>6.99268</v>
      </c>
      <c r="AI135" s="5">
        <v>7.4189000000000005E-2</v>
      </c>
      <c r="AJ135" s="5">
        <v>4.4408999999999997E-2</v>
      </c>
      <c r="AK135" s="5">
        <v>0.59859700000000005</v>
      </c>
      <c r="AL135" s="5">
        <v>7.3524999999999993E-2</v>
      </c>
      <c r="AM135" s="5">
        <v>8.7499999999999994E-2</v>
      </c>
      <c r="AN135" s="5">
        <v>1</v>
      </c>
      <c r="AO135" s="5">
        <v>3.2290000000000001E-3</v>
      </c>
      <c r="AP135" s="5">
        <v>0.193749</v>
      </c>
      <c r="AQ135" s="5">
        <v>0.55103000000000002</v>
      </c>
      <c r="AR135" s="5">
        <v>0.53500000000000003</v>
      </c>
      <c r="AS135" s="5">
        <v>0</v>
      </c>
      <c r="AT135" s="5">
        <v>23</v>
      </c>
      <c r="AU135" s="5">
        <v>0</v>
      </c>
      <c r="AV135" s="5">
        <v>2.4317999999999999E-2</v>
      </c>
      <c r="AW135" s="5">
        <v>1.3899999999999999E-2</v>
      </c>
      <c r="AX135" s="5">
        <v>41.121495000000003</v>
      </c>
      <c r="AY135" s="5">
        <v>0</v>
      </c>
      <c r="AZ135" s="5">
        <v>138.40830399999999</v>
      </c>
      <c r="BA135" s="5">
        <v>0</v>
      </c>
      <c r="BB135" s="5">
        <v>0</v>
      </c>
      <c r="BC135" s="5">
        <v>0</v>
      </c>
      <c r="BD135" s="5">
        <v>5.6580979999999998</v>
      </c>
      <c r="BE135" s="5">
        <v>0.37267800000000001</v>
      </c>
      <c r="BF135" s="31"/>
    </row>
    <row r="136" spans="1:58" s="29" customFormat="1" x14ac:dyDescent="0.25">
      <c r="A136" s="29" t="s">
        <v>1972</v>
      </c>
      <c r="B136" s="29">
        <v>3</v>
      </c>
      <c r="C136" s="29" t="s">
        <v>35</v>
      </c>
      <c r="D136" s="29">
        <v>6</v>
      </c>
      <c r="E136" s="29" t="s">
        <v>7</v>
      </c>
      <c r="F136" s="2" t="s">
        <v>830</v>
      </c>
      <c r="G136" s="2" t="s">
        <v>244</v>
      </c>
      <c r="H136" s="2">
        <v>1.026129994905018</v>
      </c>
      <c r="I136" s="2">
        <v>68.017984635642435</v>
      </c>
      <c r="J136" s="5" t="s">
        <v>51</v>
      </c>
      <c r="K136" s="5">
        <v>5348</v>
      </c>
      <c r="L136" s="5">
        <v>0</v>
      </c>
      <c r="M136" s="5">
        <f t="shared" si="11"/>
        <v>0</v>
      </c>
      <c r="N136" s="5">
        <v>0</v>
      </c>
      <c r="O136" s="5">
        <v>0</v>
      </c>
      <c r="P136" s="5">
        <v>17.891603801222537</v>
      </c>
      <c r="Q136" s="5" t="e">
        <f>ABS(P136-#REF!)</f>
        <v>#REF!</v>
      </c>
      <c r="R136" s="5">
        <v>0.36871381286815996</v>
      </c>
      <c r="S136" s="5" t="e">
        <f>ABS(R136-#REF!)</f>
        <v>#REF!</v>
      </c>
      <c r="T136" s="29">
        <v>0.75706550322767818</v>
      </c>
      <c r="U136" s="29">
        <v>2.7165499999999998</v>
      </c>
      <c r="V136" s="5">
        <v>7</v>
      </c>
      <c r="W136" s="5">
        <f t="shared" si="8"/>
        <v>3</v>
      </c>
      <c r="X136" s="5">
        <f t="shared" si="9"/>
        <v>6.333333333333333</v>
      </c>
      <c r="Y136" s="5">
        <f t="shared" si="10"/>
        <v>9.3333333333333339</v>
      </c>
      <c r="Z136" s="29">
        <v>13.5</v>
      </c>
      <c r="AA136" s="2" t="s">
        <v>2287</v>
      </c>
      <c r="AB136" s="34"/>
      <c r="AC136" s="5">
        <v>5553</v>
      </c>
      <c r="AD136" s="5">
        <v>309.67919999999998</v>
      </c>
      <c r="AE136" s="5">
        <v>17.931459</v>
      </c>
      <c r="AF136" s="5">
        <v>55.52</v>
      </c>
      <c r="AG136" s="5">
        <v>180.20319000000001</v>
      </c>
      <c r="AH136" s="5">
        <v>18.020319000000001</v>
      </c>
      <c r="AI136" s="5">
        <v>5.5771000000000001E-2</v>
      </c>
      <c r="AJ136" s="5">
        <v>2.068E-2</v>
      </c>
      <c r="AK136" s="5">
        <v>0.370811</v>
      </c>
      <c r="AL136" s="5">
        <v>5.1200000000000002E-2</v>
      </c>
      <c r="AM136" s="5">
        <v>4.7500000000000001E-2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31"/>
    </row>
    <row r="137" spans="1:58" s="29" customFormat="1" x14ac:dyDescent="0.25">
      <c r="A137" s="29" t="s">
        <v>1973</v>
      </c>
      <c r="B137" s="29">
        <v>3</v>
      </c>
      <c r="C137" s="29" t="s">
        <v>17</v>
      </c>
      <c r="D137" s="29">
        <v>8</v>
      </c>
      <c r="E137" s="29" t="s">
        <v>1</v>
      </c>
      <c r="F137" s="2" t="s">
        <v>830</v>
      </c>
      <c r="G137" s="2" t="s">
        <v>244</v>
      </c>
      <c r="H137" s="2">
        <v>1.026129994905018</v>
      </c>
      <c r="I137" s="2">
        <v>68.017984635642435</v>
      </c>
      <c r="J137" s="5" t="s">
        <v>51</v>
      </c>
      <c r="K137" s="5">
        <v>4523</v>
      </c>
      <c r="L137" s="5">
        <v>431</v>
      </c>
      <c r="M137" s="5">
        <f t="shared" si="11"/>
        <v>9.5290736237010822</v>
      </c>
      <c r="N137" s="5">
        <v>6.6094062499999454E-2</v>
      </c>
      <c r="O137" s="5">
        <v>0.26026501362451282</v>
      </c>
      <c r="P137" s="5">
        <v>14.714733207795893</v>
      </c>
      <c r="Q137" s="5" t="e">
        <f>ABS(P137-#REF!)</f>
        <v>#REF!</v>
      </c>
      <c r="R137" s="5">
        <v>0.86072836642564388</v>
      </c>
      <c r="S137" s="5" t="e">
        <f>ABS(R137-#REF!)</f>
        <v>#REF!</v>
      </c>
      <c r="T137" s="29">
        <v>0.91877939666409925</v>
      </c>
      <c r="U137" s="29">
        <v>2.7165499999999998</v>
      </c>
      <c r="V137" s="5">
        <v>7</v>
      </c>
      <c r="W137" s="5">
        <f t="shared" si="8"/>
        <v>3</v>
      </c>
      <c r="X137" s="5">
        <f t="shared" si="9"/>
        <v>6.333333333333333</v>
      </c>
      <c r="Y137" s="5">
        <f t="shared" si="10"/>
        <v>9.3333333333333339</v>
      </c>
      <c r="Z137" s="29">
        <v>13.5</v>
      </c>
      <c r="AA137" s="2" t="s">
        <v>2287</v>
      </c>
      <c r="AB137" s="34"/>
      <c r="AC137" s="5">
        <v>4717</v>
      </c>
      <c r="AD137" s="5">
        <v>319.36630000000002</v>
      </c>
      <c r="AE137" s="5">
        <v>14.769874</v>
      </c>
      <c r="AF137" s="5">
        <v>47.13</v>
      </c>
      <c r="AG137" s="5">
        <v>76.328586000000001</v>
      </c>
      <c r="AH137" s="5">
        <v>7.6328589999999998</v>
      </c>
      <c r="AI137" s="5">
        <v>6.7708000000000004E-2</v>
      </c>
      <c r="AJ137" s="5">
        <v>5.8427E-2</v>
      </c>
      <c r="AK137" s="5">
        <v>0.86292400000000002</v>
      </c>
      <c r="AL137" s="5">
        <v>5.2600000000000001E-2</v>
      </c>
      <c r="AM137" s="5">
        <v>3.2500000000000001E-2</v>
      </c>
      <c r="AN137" s="5">
        <v>3</v>
      </c>
      <c r="AO137" s="5">
        <v>9.3939999999999996E-3</v>
      </c>
      <c r="AP137" s="5">
        <v>0.56361600000000001</v>
      </c>
      <c r="AQ137" s="5">
        <v>0.63599700000000003</v>
      </c>
      <c r="AR137" s="5">
        <v>0.11820799999999999</v>
      </c>
      <c r="AS137" s="5">
        <v>0.14047799999999999</v>
      </c>
      <c r="AT137" s="5">
        <v>10</v>
      </c>
      <c r="AU137" s="5">
        <v>6.2449979999999998</v>
      </c>
      <c r="AV137" s="5">
        <v>1.3134E-2</v>
      </c>
      <c r="AW137" s="5">
        <v>1.0113E-2</v>
      </c>
      <c r="AX137" s="5">
        <v>141.67960400000001</v>
      </c>
      <c r="AY137" s="5">
        <v>99.565402000000006</v>
      </c>
      <c r="AZ137" s="5">
        <v>979.12092600000005</v>
      </c>
      <c r="BA137" s="5">
        <v>653.73546399999998</v>
      </c>
      <c r="BB137" s="5">
        <v>50.530050000000003</v>
      </c>
      <c r="BC137" s="5">
        <v>49.965933</v>
      </c>
      <c r="BD137" s="5">
        <v>5.48177</v>
      </c>
      <c r="BE137" s="5">
        <v>0.76376299999999997</v>
      </c>
      <c r="BF137" s="31"/>
    </row>
    <row r="138" spans="1:58" s="29" customFormat="1" x14ac:dyDescent="0.25">
      <c r="A138" s="29" t="s">
        <v>1973</v>
      </c>
      <c r="B138" s="29">
        <v>3</v>
      </c>
      <c r="C138" s="29" t="s">
        <v>4</v>
      </c>
      <c r="D138" s="29">
        <v>12</v>
      </c>
      <c r="E138" s="29" t="s">
        <v>1</v>
      </c>
      <c r="F138" s="2" t="s">
        <v>830</v>
      </c>
      <c r="G138" s="2" t="s">
        <v>244</v>
      </c>
      <c r="H138" s="2">
        <v>1.026129994905018</v>
      </c>
      <c r="I138" s="2">
        <v>68.017984635642435</v>
      </c>
      <c r="J138" s="5" t="s">
        <v>51</v>
      </c>
      <c r="K138" s="5">
        <v>1657</v>
      </c>
      <c r="L138" s="5">
        <v>16</v>
      </c>
      <c r="M138" s="5">
        <f t="shared" si="11"/>
        <v>0.96560048280024147</v>
      </c>
      <c r="N138" s="5">
        <v>0.10560000000000258</v>
      </c>
      <c r="O138" s="5">
        <v>1.3013250681225641E-2</v>
      </c>
      <c r="P138" s="5">
        <v>5.3907390946977216</v>
      </c>
      <c r="Q138" s="5" t="e">
        <f>ABS(P138-#REF!)</f>
        <v>#REF!</v>
      </c>
      <c r="R138" s="5">
        <v>0.68843069107947019</v>
      </c>
      <c r="S138" s="5" t="e">
        <f>ABS(R138-#REF!)</f>
        <v>#REF!</v>
      </c>
      <c r="T138" s="29">
        <v>0.78292035602783672</v>
      </c>
      <c r="U138" s="29">
        <v>2.7165499999999998</v>
      </c>
      <c r="V138" s="5">
        <v>7</v>
      </c>
      <c r="W138" s="5">
        <f t="shared" si="8"/>
        <v>3</v>
      </c>
      <c r="X138" s="5">
        <f t="shared" si="9"/>
        <v>6.333333333333333</v>
      </c>
      <c r="Y138" s="5">
        <f t="shared" si="10"/>
        <v>9.3333333333333339</v>
      </c>
      <c r="Z138" s="29">
        <v>13.5</v>
      </c>
      <c r="AA138" s="2" t="s">
        <v>2287</v>
      </c>
      <c r="AB138" s="34"/>
      <c r="AC138" s="5">
        <v>1723</v>
      </c>
      <c r="AD138" s="5">
        <v>319.36630000000002</v>
      </c>
      <c r="AE138" s="5">
        <v>5.3950589999999998</v>
      </c>
      <c r="AF138" s="5">
        <v>16.66</v>
      </c>
      <c r="AG138" s="5">
        <v>15.130248</v>
      </c>
      <c r="AH138" s="5">
        <v>1.5130250000000001</v>
      </c>
      <c r="AI138" s="5">
        <v>0.18526100000000001</v>
      </c>
      <c r="AJ138" s="5">
        <v>0.12808700000000001</v>
      </c>
      <c r="AK138" s="5">
        <v>0.691388</v>
      </c>
      <c r="AL138" s="5">
        <v>0.15705</v>
      </c>
      <c r="AM138" s="5">
        <v>0.1575</v>
      </c>
      <c r="AN138" s="5">
        <v>0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31"/>
    </row>
    <row r="139" spans="1:58" s="29" customFormat="1" x14ac:dyDescent="0.25">
      <c r="A139" s="29" t="s">
        <v>1973</v>
      </c>
      <c r="B139" s="29">
        <v>3</v>
      </c>
      <c r="C139" s="29" t="s">
        <v>236</v>
      </c>
      <c r="D139" s="29">
        <v>12</v>
      </c>
      <c r="E139" s="29" t="s">
        <v>7</v>
      </c>
      <c r="F139" s="2" t="s">
        <v>830</v>
      </c>
      <c r="G139" s="2" t="s">
        <v>244</v>
      </c>
      <c r="H139" s="2">
        <v>1.026129994905018</v>
      </c>
      <c r="I139" s="2">
        <v>68.017984635642435</v>
      </c>
      <c r="J139" s="5" t="s">
        <v>51</v>
      </c>
      <c r="K139" s="5">
        <v>8883</v>
      </c>
      <c r="L139" s="5">
        <v>0</v>
      </c>
      <c r="M139" s="5">
        <f t="shared" si="11"/>
        <v>0</v>
      </c>
      <c r="N139" s="5">
        <v>0</v>
      </c>
      <c r="O139" s="5">
        <v>0</v>
      </c>
      <c r="P139" s="5">
        <v>28.89917645033184</v>
      </c>
      <c r="Q139" s="5" t="e">
        <f>ABS(P139-#REF!)</f>
        <v>#REF!</v>
      </c>
      <c r="R139" s="5">
        <v>0.52744981850813066</v>
      </c>
      <c r="S139" s="5" t="e">
        <f>ABS(R139-#REF!)</f>
        <v>#REF!</v>
      </c>
      <c r="T139" s="29">
        <v>0.69931441819842732</v>
      </c>
      <c r="U139" s="29">
        <v>2.7165499999999998</v>
      </c>
      <c r="V139" s="5">
        <v>7</v>
      </c>
      <c r="W139" s="5">
        <f t="shared" si="8"/>
        <v>3</v>
      </c>
      <c r="X139" s="5">
        <f t="shared" si="9"/>
        <v>6.333333333333333</v>
      </c>
      <c r="Y139" s="5">
        <f t="shared" si="10"/>
        <v>9.3333333333333339</v>
      </c>
      <c r="Z139" s="29">
        <v>13.5</v>
      </c>
      <c r="AA139" s="2" t="s">
        <v>2287</v>
      </c>
      <c r="AB139" s="34"/>
      <c r="AC139" s="5">
        <v>9231</v>
      </c>
      <c r="AD139" s="5">
        <v>319.36630000000002</v>
      </c>
      <c r="AE139" s="5">
        <v>28.904114</v>
      </c>
      <c r="AF139" s="5">
        <v>92.3</v>
      </c>
      <c r="AG139" s="5">
        <v>297.05361499999998</v>
      </c>
      <c r="AH139" s="5">
        <v>29.705361</v>
      </c>
      <c r="AI139" s="5">
        <v>3.4592999999999999E-2</v>
      </c>
      <c r="AJ139" s="5">
        <v>1.8211999999999999E-2</v>
      </c>
      <c r="AK139" s="5">
        <v>0.52645699999999995</v>
      </c>
      <c r="AL139" s="5">
        <v>3.0775E-2</v>
      </c>
      <c r="AM139" s="5">
        <v>2.75E-2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31"/>
    </row>
    <row r="140" spans="1:58" s="29" customFormat="1" x14ac:dyDescent="0.25">
      <c r="A140" s="29" t="s">
        <v>1973</v>
      </c>
      <c r="B140" s="29">
        <v>3</v>
      </c>
      <c r="C140" s="29" t="s">
        <v>10</v>
      </c>
      <c r="D140" s="29">
        <v>13</v>
      </c>
      <c r="E140" s="29" t="s">
        <v>1</v>
      </c>
      <c r="F140" s="2" t="s">
        <v>830</v>
      </c>
      <c r="G140" s="2" t="s">
        <v>244</v>
      </c>
      <c r="H140" s="2">
        <v>1.026129994905018</v>
      </c>
      <c r="I140" s="2">
        <v>68.017984635642435</v>
      </c>
      <c r="J140" s="5" t="s">
        <v>52</v>
      </c>
      <c r="K140" s="5">
        <v>1965</v>
      </c>
      <c r="L140" s="5">
        <v>0</v>
      </c>
      <c r="M140" s="5">
        <f t="shared" si="11"/>
        <v>0</v>
      </c>
      <c r="N140" s="5">
        <v>0</v>
      </c>
      <c r="O140" s="5">
        <v>0</v>
      </c>
      <c r="P140" s="5">
        <v>6.392759397152096</v>
      </c>
      <c r="Q140" s="5" t="e">
        <f>ABS(P140-#REF!)</f>
        <v>#REF!</v>
      </c>
      <c r="R140" s="5">
        <v>0.61925601636278493</v>
      </c>
      <c r="S140" s="5" t="e">
        <f>ABS(R140-#REF!)</f>
        <v>#REF!</v>
      </c>
      <c r="T140" s="29">
        <v>1.1266847460911493</v>
      </c>
      <c r="U140" s="29">
        <v>2.7165499999999998</v>
      </c>
      <c r="V140" s="5">
        <v>7</v>
      </c>
      <c r="W140" s="5">
        <f t="shared" si="8"/>
        <v>3</v>
      </c>
      <c r="X140" s="5">
        <f t="shared" si="9"/>
        <v>6.333333333333333</v>
      </c>
      <c r="Y140" s="5">
        <f t="shared" si="10"/>
        <v>9.3333333333333339</v>
      </c>
      <c r="Z140" s="29">
        <v>13.5</v>
      </c>
      <c r="AA140" s="2" t="s">
        <v>2287</v>
      </c>
      <c r="AB140" s="34"/>
      <c r="AC140" s="5">
        <v>2042</v>
      </c>
      <c r="AD140" s="5">
        <v>319.36630000000002</v>
      </c>
      <c r="AE140" s="5">
        <v>6.3939120000000003</v>
      </c>
      <c r="AF140" s="5">
        <v>20.3</v>
      </c>
      <c r="AG140" s="5">
        <v>21.998864000000001</v>
      </c>
      <c r="AH140" s="5">
        <v>2.1998859999999998</v>
      </c>
      <c r="AI140" s="5">
        <v>0.156329</v>
      </c>
      <c r="AJ140" s="5">
        <v>9.6915000000000001E-2</v>
      </c>
      <c r="AK140" s="5">
        <v>0.61994300000000002</v>
      </c>
      <c r="AL140" s="5">
        <v>0.13150000000000001</v>
      </c>
      <c r="AM140" s="5">
        <v>0.1075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0</v>
      </c>
      <c r="BF140" s="31"/>
    </row>
    <row r="141" spans="1:58" s="29" customFormat="1" x14ac:dyDescent="0.25">
      <c r="A141" s="29" t="s">
        <v>1974</v>
      </c>
      <c r="B141" s="29">
        <v>3</v>
      </c>
      <c r="C141" s="29" t="s">
        <v>9</v>
      </c>
      <c r="D141" s="29">
        <v>2</v>
      </c>
      <c r="E141" s="29" t="s">
        <v>1</v>
      </c>
      <c r="F141" s="2" t="s">
        <v>830</v>
      </c>
      <c r="G141" s="2" t="s">
        <v>244</v>
      </c>
      <c r="H141" s="2">
        <v>1.026129994905018</v>
      </c>
      <c r="I141" s="2">
        <v>68.017984635642435</v>
      </c>
      <c r="J141" s="5" t="s">
        <v>50</v>
      </c>
      <c r="K141" s="5">
        <v>6417</v>
      </c>
      <c r="L141" s="5">
        <v>0</v>
      </c>
      <c r="M141" s="5">
        <f t="shared" si="11"/>
        <v>0</v>
      </c>
      <c r="N141" s="5">
        <v>0</v>
      </c>
      <c r="O141" s="5">
        <v>0</v>
      </c>
      <c r="P141" s="5">
        <v>26.724109018014417</v>
      </c>
      <c r="Q141" s="5" t="e">
        <f>ABS(P141-#REF!)</f>
        <v>#REF!</v>
      </c>
      <c r="R141" s="5">
        <v>0.5456468762711415</v>
      </c>
      <c r="S141" s="5" t="e">
        <f>ABS(R141-#REF!)</f>
        <v>#REF!</v>
      </c>
      <c r="T141" s="29">
        <v>1.0962978941353896</v>
      </c>
      <c r="U141" s="29">
        <v>2.7165499999999998</v>
      </c>
      <c r="V141" s="5">
        <v>7</v>
      </c>
      <c r="W141" s="5">
        <f t="shared" si="8"/>
        <v>3</v>
      </c>
      <c r="X141" s="5">
        <f t="shared" si="9"/>
        <v>6.333333333333333</v>
      </c>
      <c r="Y141" s="5">
        <f t="shared" si="10"/>
        <v>9.3333333333333339</v>
      </c>
      <c r="Z141" s="29">
        <v>13.5</v>
      </c>
      <c r="AA141" s="2" t="s">
        <v>2287</v>
      </c>
      <c r="AB141" s="34"/>
      <c r="AC141" s="5">
        <v>8290</v>
      </c>
      <c r="AD141" s="5">
        <v>310.78042499999998</v>
      </c>
      <c r="AE141" s="5">
        <v>26.674782</v>
      </c>
      <c r="AF141" s="5">
        <v>82.89</v>
      </c>
      <c r="AG141" s="5">
        <v>245.25394600000001</v>
      </c>
      <c r="AH141" s="5">
        <v>24.525395</v>
      </c>
      <c r="AI141" s="5">
        <v>3.7479999999999999E-2</v>
      </c>
      <c r="AJ141" s="5">
        <v>2.0405E-2</v>
      </c>
      <c r="AK141" s="5">
        <v>0.54440900000000003</v>
      </c>
      <c r="AL141" s="5">
        <v>3.2849999999999997E-2</v>
      </c>
      <c r="AM141" s="5">
        <v>2.75E-2</v>
      </c>
      <c r="AN141" s="5">
        <v>1</v>
      </c>
      <c r="AO141" s="5">
        <v>3.2179999999999999E-3</v>
      </c>
      <c r="AP141" s="5">
        <v>0.19306200000000001</v>
      </c>
      <c r="AQ141" s="5">
        <v>0.65138700000000005</v>
      </c>
      <c r="AR141" s="5">
        <v>0.90657500000000002</v>
      </c>
      <c r="AS141" s="5">
        <v>0</v>
      </c>
      <c r="AT141" s="5">
        <v>54</v>
      </c>
      <c r="AU141" s="5">
        <v>0</v>
      </c>
      <c r="AV141" s="5">
        <v>1.7104999999999999E-2</v>
      </c>
      <c r="AW141" s="5">
        <v>6.9340000000000001E-3</v>
      </c>
      <c r="AX141" s="5">
        <v>58.461793</v>
      </c>
      <c r="AY141" s="5">
        <v>0</v>
      </c>
      <c r="AZ141" s="5">
        <v>344.827586</v>
      </c>
      <c r="BA141" s="5">
        <v>0</v>
      </c>
      <c r="BB141" s="5">
        <v>0</v>
      </c>
      <c r="BC141" s="5">
        <v>0</v>
      </c>
      <c r="BD141" s="5">
        <v>6.9093410000000004</v>
      </c>
      <c r="BE141" s="5">
        <v>0.37267800000000001</v>
      </c>
      <c r="BF141" s="31"/>
    </row>
    <row r="142" spans="1:58" s="29" customFormat="1" x14ac:dyDescent="0.25">
      <c r="A142" s="29" t="s">
        <v>1974</v>
      </c>
      <c r="B142" s="29">
        <v>3</v>
      </c>
      <c r="C142" s="29" t="s">
        <v>21</v>
      </c>
      <c r="D142" s="29">
        <v>7</v>
      </c>
      <c r="E142" s="29" t="s">
        <v>1</v>
      </c>
      <c r="F142" s="2" t="s">
        <v>830</v>
      </c>
      <c r="G142" s="2" t="s">
        <v>244</v>
      </c>
      <c r="H142" s="2">
        <v>1.026129994905018</v>
      </c>
      <c r="I142" s="2">
        <v>68.017984635642435</v>
      </c>
      <c r="J142" s="5" t="s">
        <v>51</v>
      </c>
      <c r="K142" s="5">
        <v>4316</v>
      </c>
      <c r="L142" s="5">
        <v>9</v>
      </c>
      <c r="M142" s="5">
        <f t="shared" si="11"/>
        <v>0.20852641334569047</v>
      </c>
      <c r="N142" s="5">
        <v>1.1283333333333681E-2</v>
      </c>
      <c r="O142" s="5">
        <v>1.2493739606364851E-2</v>
      </c>
      <c r="P142" s="5">
        <v>17.974326713690232</v>
      </c>
      <c r="Q142" s="5" t="e">
        <f>ABS(P142-#REF!)</f>
        <v>#REF!</v>
      </c>
      <c r="R142" s="5">
        <v>0.61781625842721843</v>
      </c>
      <c r="S142" s="5" t="e">
        <f>ABS(R142-#REF!)</f>
        <v>#REF!</v>
      </c>
      <c r="T142" s="29">
        <v>1.0962978941353896</v>
      </c>
      <c r="U142" s="29">
        <v>2.7165499999999998</v>
      </c>
      <c r="V142" s="5">
        <v>7</v>
      </c>
      <c r="W142" s="5">
        <f t="shared" si="8"/>
        <v>3</v>
      </c>
      <c r="X142" s="5">
        <f t="shared" si="9"/>
        <v>6.333333333333333</v>
      </c>
      <c r="Y142" s="5">
        <f t="shared" si="10"/>
        <v>9.3333333333333339</v>
      </c>
      <c r="Z142" s="29">
        <v>13.5</v>
      </c>
      <c r="AA142" s="2" t="s">
        <v>2287</v>
      </c>
      <c r="AB142" s="34"/>
      <c r="AC142" s="5">
        <v>5612</v>
      </c>
      <c r="AD142" s="5">
        <v>310.78042499999998</v>
      </c>
      <c r="AE142" s="5">
        <v>18.057765</v>
      </c>
      <c r="AF142" s="5">
        <v>56.11</v>
      </c>
      <c r="AG142" s="5">
        <v>124.068924</v>
      </c>
      <c r="AH142" s="5">
        <v>12.406891999999999</v>
      </c>
      <c r="AI142" s="5">
        <v>5.5377999999999997E-2</v>
      </c>
      <c r="AJ142" s="5">
        <v>3.4493999999999997E-2</v>
      </c>
      <c r="AK142" s="5">
        <v>0.62287800000000004</v>
      </c>
      <c r="AL142" s="5">
        <v>4.6899999999999997E-2</v>
      </c>
      <c r="AM142" s="5">
        <v>3.7499999999999999E-2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0</v>
      </c>
      <c r="BD142" s="5">
        <v>0</v>
      </c>
      <c r="BE142" s="5">
        <v>0</v>
      </c>
      <c r="BF142" s="31"/>
    </row>
    <row r="143" spans="1:58" s="29" customFormat="1" x14ac:dyDescent="0.25">
      <c r="A143" s="29" t="s">
        <v>1975</v>
      </c>
      <c r="B143" s="29">
        <v>3</v>
      </c>
      <c r="C143" s="29" t="s">
        <v>3</v>
      </c>
      <c r="D143" s="29">
        <v>4</v>
      </c>
      <c r="E143" s="29" t="s">
        <v>1</v>
      </c>
      <c r="F143" s="2" t="s">
        <v>830</v>
      </c>
      <c r="G143" s="2" t="s">
        <v>244</v>
      </c>
      <c r="H143" s="2">
        <v>1.026129994905018</v>
      </c>
      <c r="I143" s="2">
        <v>68.017984635642435</v>
      </c>
      <c r="J143" s="5" t="s">
        <v>52</v>
      </c>
      <c r="K143" s="5">
        <v>8949</v>
      </c>
      <c r="L143" s="5">
        <v>0</v>
      </c>
      <c r="M143" s="5">
        <f t="shared" si="11"/>
        <v>0</v>
      </c>
      <c r="N143" s="5">
        <v>0</v>
      </c>
      <c r="O143" s="5">
        <v>0</v>
      </c>
      <c r="P143" s="5">
        <v>39.020602432641127</v>
      </c>
      <c r="Q143" s="5" t="e">
        <f>ABS(P143-#REF!)</f>
        <v>#REF!</v>
      </c>
      <c r="R143" s="5">
        <v>0.43145976670279851</v>
      </c>
      <c r="S143" s="5" t="e">
        <f>ABS(R143-#REF!)</f>
        <v>#REF!</v>
      </c>
      <c r="T143" s="29">
        <v>1.010944352660228</v>
      </c>
      <c r="U143" s="29">
        <v>2.7165499999999998</v>
      </c>
      <c r="V143" s="5">
        <v>7</v>
      </c>
      <c r="W143" s="5">
        <f t="shared" si="8"/>
        <v>3</v>
      </c>
      <c r="X143" s="5">
        <f t="shared" si="9"/>
        <v>6.333333333333333</v>
      </c>
      <c r="Y143" s="5">
        <f t="shared" si="10"/>
        <v>9.3333333333333339</v>
      </c>
      <c r="Z143" s="29">
        <v>13.5</v>
      </c>
      <c r="AA143" s="2" t="s">
        <v>2287</v>
      </c>
      <c r="AB143" s="34"/>
      <c r="AC143" s="5">
        <v>11900</v>
      </c>
      <c r="AD143" s="5">
        <v>305.00667499999997</v>
      </c>
      <c r="AE143" s="5">
        <v>39.015540000000001</v>
      </c>
      <c r="AF143" s="5">
        <v>118.98</v>
      </c>
      <c r="AG143" s="5">
        <v>542.51680099999999</v>
      </c>
      <c r="AH143" s="5">
        <v>54.25168</v>
      </c>
      <c r="AI143" s="5">
        <v>2.5625999999999999E-2</v>
      </c>
      <c r="AJ143" s="5">
        <v>1.1551000000000001E-2</v>
      </c>
      <c r="AK143" s="5">
        <v>0.45075999999999999</v>
      </c>
      <c r="AL143" s="5">
        <v>2.4049999999999998E-2</v>
      </c>
      <c r="AM143" s="5">
        <v>2.2499999999999999E-2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31"/>
    </row>
    <row r="144" spans="1:58" s="29" customFormat="1" x14ac:dyDescent="0.25">
      <c r="A144" s="29" t="s">
        <v>1975</v>
      </c>
      <c r="B144" s="29">
        <v>3</v>
      </c>
      <c r="C144" s="29" t="s">
        <v>12</v>
      </c>
      <c r="D144" s="29">
        <v>5</v>
      </c>
      <c r="E144" s="29" t="s">
        <v>1</v>
      </c>
      <c r="F144" s="2" t="s">
        <v>830</v>
      </c>
      <c r="G144" s="2" t="s">
        <v>244</v>
      </c>
      <c r="H144" s="2">
        <v>1.026129994905018</v>
      </c>
      <c r="I144" s="2">
        <v>68.017984635642435</v>
      </c>
      <c r="J144" s="5" t="s">
        <v>50</v>
      </c>
      <c r="K144" s="5">
        <v>6182</v>
      </c>
      <c r="L144" s="5">
        <v>0</v>
      </c>
      <c r="M144" s="5">
        <f t="shared" si="11"/>
        <v>0</v>
      </c>
      <c r="N144" s="5">
        <v>0</v>
      </c>
      <c r="O144" s="5">
        <v>0</v>
      </c>
      <c r="P144" s="5">
        <v>26.955566458664368</v>
      </c>
      <c r="Q144" s="5" t="e">
        <f>ABS(P144-#REF!)</f>
        <v>#REF!</v>
      </c>
      <c r="R144" s="5">
        <v>0.53766042310879314</v>
      </c>
      <c r="S144" s="5" t="e">
        <f>ABS(R144-#REF!)</f>
        <v>#REF!</v>
      </c>
      <c r="T144" s="29">
        <v>1.0686880042934932</v>
      </c>
      <c r="U144" s="29">
        <v>2.7165499999999998</v>
      </c>
      <c r="V144" s="5">
        <v>7</v>
      </c>
      <c r="W144" s="5">
        <f t="shared" si="8"/>
        <v>3</v>
      </c>
      <c r="X144" s="5">
        <f t="shared" si="9"/>
        <v>6.333333333333333</v>
      </c>
      <c r="Y144" s="5">
        <f t="shared" si="10"/>
        <v>9.3333333333333339</v>
      </c>
      <c r="Z144" s="29">
        <v>13.5</v>
      </c>
      <c r="AA144" s="2" t="s">
        <v>2287</v>
      </c>
      <c r="AB144" s="34"/>
      <c r="AC144" s="5">
        <v>8239</v>
      </c>
      <c r="AD144" s="5">
        <v>305.00667499999997</v>
      </c>
      <c r="AE144" s="5">
        <v>27.012523999999999</v>
      </c>
      <c r="AF144" s="5">
        <v>82.36</v>
      </c>
      <c r="AG144" s="5">
        <v>243.62321399999999</v>
      </c>
      <c r="AH144" s="5">
        <v>24.362321000000001</v>
      </c>
      <c r="AI144" s="5">
        <v>3.7013999999999998E-2</v>
      </c>
      <c r="AJ144" s="5">
        <v>2.0330999999999998E-2</v>
      </c>
      <c r="AK144" s="5">
        <v>0.54928900000000003</v>
      </c>
      <c r="AL144" s="5">
        <v>3.3349999999999998E-2</v>
      </c>
      <c r="AM144" s="5">
        <v>2.75E-2</v>
      </c>
      <c r="AN144" s="5">
        <v>0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31"/>
    </row>
    <row r="145" spans="1:58" s="29" customFormat="1" x14ac:dyDescent="0.25">
      <c r="A145" s="29" t="s">
        <v>1975</v>
      </c>
      <c r="B145" s="29">
        <v>3</v>
      </c>
      <c r="C145" s="29" t="s">
        <v>4</v>
      </c>
      <c r="D145" s="29">
        <v>12</v>
      </c>
      <c r="E145" s="29" t="s">
        <v>1</v>
      </c>
      <c r="F145" s="2" t="s">
        <v>830</v>
      </c>
      <c r="G145" s="2" t="s">
        <v>244</v>
      </c>
      <c r="H145" s="2">
        <v>1.026129994905018</v>
      </c>
      <c r="I145" s="2">
        <v>68.017984635642435</v>
      </c>
      <c r="J145" s="5" t="s">
        <v>51</v>
      </c>
      <c r="K145" s="5">
        <v>3164</v>
      </c>
      <c r="L145" s="5">
        <v>0</v>
      </c>
      <c r="M145" s="5">
        <f t="shared" si="11"/>
        <v>0</v>
      </c>
      <c r="N145" s="5">
        <v>0</v>
      </c>
      <c r="O145" s="5">
        <v>0</v>
      </c>
      <c r="P145" s="5">
        <v>13.796087394890661</v>
      </c>
      <c r="Q145" s="5" t="e">
        <f>ABS(P145-#REF!)</f>
        <v>#REF!</v>
      </c>
      <c r="R145" s="5">
        <v>0.71183907693845405</v>
      </c>
      <c r="S145" s="5" t="e">
        <f>ABS(R145-#REF!)</f>
        <v>#REF!</v>
      </c>
      <c r="T145" s="29">
        <v>1.0697223845145285</v>
      </c>
      <c r="U145" s="29">
        <v>2.7165499999999998</v>
      </c>
      <c r="V145" s="5">
        <v>7</v>
      </c>
      <c r="W145" s="5">
        <f t="shared" si="8"/>
        <v>3</v>
      </c>
      <c r="X145" s="5">
        <f t="shared" si="9"/>
        <v>6.333333333333333</v>
      </c>
      <c r="Y145" s="5">
        <f t="shared" si="10"/>
        <v>9.3333333333333339</v>
      </c>
      <c r="Z145" s="29">
        <v>13.5</v>
      </c>
      <c r="AA145" s="2" t="s">
        <v>2287</v>
      </c>
      <c r="AB145" s="34"/>
      <c r="AC145" s="5">
        <v>4184</v>
      </c>
      <c r="AD145" s="5">
        <v>305.00667499999997</v>
      </c>
      <c r="AE145" s="5">
        <v>13.717733000000001</v>
      </c>
      <c r="AF145" s="5">
        <v>41.79</v>
      </c>
      <c r="AG145" s="5">
        <v>78.712044000000006</v>
      </c>
      <c r="AH145" s="5">
        <v>7.8712039999999996</v>
      </c>
      <c r="AI145" s="5">
        <v>7.2857000000000005E-2</v>
      </c>
      <c r="AJ145" s="5">
        <v>5.3926000000000002E-2</v>
      </c>
      <c r="AK145" s="5">
        <v>0.74015900000000001</v>
      </c>
      <c r="AL145" s="5">
        <v>5.7149999999999999E-2</v>
      </c>
      <c r="AM145" s="5">
        <v>4.2500000000000003E-2</v>
      </c>
      <c r="AN145" s="5">
        <v>0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0</v>
      </c>
      <c r="BF145" s="31"/>
    </row>
    <row r="146" spans="1:58" s="29" customFormat="1" x14ac:dyDescent="0.25">
      <c r="A146" s="29" t="s">
        <v>1975</v>
      </c>
      <c r="B146" s="29">
        <v>3</v>
      </c>
      <c r="C146" s="29" t="s">
        <v>5</v>
      </c>
      <c r="D146" s="29">
        <v>14</v>
      </c>
      <c r="E146" s="29" t="s">
        <v>1</v>
      </c>
      <c r="F146" s="2" t="s">
        <v>830</v>
      </c>
      <c r="G146" s="2" t="s">
        <v>244</v>
      </c>
      <c r="H146" s="2">
        <v>1.026129994905018</v>
      </c>
      <c r="I146" s="2">
        <v>68.017984635642435</v>
      </c>
      <c r="J146" s="5" t="s">
        <v>51</v>
      </c>
      <c r="K146" s="5">
        <v>2360</v>
      </c>
      <c r="L146" s="5">
        <v>74</v>
      </c>
      <c r="M146" s="5">
        <f t="shared" si="11"/>
        <v>3.1355932203389827</v>
      </c>
      <c r="N146" s="5">
        <v>4.8711764705881053E-2</v>
      </c>
      <c r="O146" s="5">
        <v>7.4125627595809498E-2</v>
      </c>
      <c r="P146" s="5">
        <v>10.290381242712376</v>
      </c>
      <c r="Q146" s="5" t="e">
        <f>ABS(P146-#REF!)</f>
        <v>#REF!</v>
      </c>
      <c r="R146" s="5">
        <v>0.79326586470458993</v>
      </c>
      <c r="S146" s="5" t="e">
        <f>ABS(R146-#REF!)</f>
        <v>#REF!</v>
      </c>
      <c r="T146" s="29">
        <v>1.0562076501838662</v>
      </c>
      <c r="U146" s="29">
        <v>2.7165499999999998</v>
      </c>
      <c r="V146" s="5">
        <v>7</v>
      </c>
      <c r="W146" s="5">
        <f t="shared" si="8"/>
        <v>3</v>
      </c>
      <c r="X146" s="5">
        <f t="shared" si="9"/>
        <v>6.333333333333333</v>
      </c>
      <c r="Y146" s="5">
        <f t="shared" si="10"/>
        <v>9.3333333333333339</v>
      </c>
      <c r="Z146" s="29">
        <v>13.5</v>
      </c>
      <c r="AA146" s="2" t="s">
        <v>2287</v>
      </c>
      <c r="AB146" s="34"/>
      <c r="AC146" s="5">
        <v>3100</v>
      </c>
      <c r="AD146" s="5">
        <v>305.00667499999997</v>
      </c>
      <c r="AE146" s="5">
        <v>10.163712</v>
      </c>
      <c r="AF146" s="5">
        <v>30.93</v>
      </c>
      <c r="AG146" s="5">
        <v>44.377079000000002</v>
      </c>
      <c r="AH146" s="5">
        <v>4.4377079999999998</v>
      </c>
      <c r="AI146" s="5">
        <v>9.8345000000000002E-2</v>
      </c>
      <c r="AJ146" s="5">
        <v>7.8684000000000004E-2</v>
      </c>
      <c r="AK146" s="5">
        <v>0.80008199999999996</v>
      </c>
      <c r="AL146" s="5">
        <v>7.2874999999999995E-2</v>
      </c>
      <c r="AM146" s="5">
        <v>7.2499999999999995E-2</v>
      </c>
      <c r="AN146" s="5">
        <v>2</v>
      </c>
      <c r="AO146" s="5">
        <v>6.5570000000000003E-3</v>
      </c>
      <c r="AP146" s="5">
        <v>0.39343400000000001</v>
      </c>
      <c r="AQ146" s="5">
        <v>0.38709700000000002</v>
      </c>
      <c r="AR146" s="5">
        <v>3.3149999999999999E-2</v>
      </c>
      <c r="AS146" s="5">
        <v>1.6620000000000001E-3</v>
      </c>
      <c r="AT146" s="5">
        <v>6</v>
      </c>
      <c r="AU146" s="5">
        <v>0</v>
      </c>
      <c r="AV146" s="5">
        <v>6.6299999999999996E-3</v>
      </c>
      <c r="AW146" s="5">
        <v>5.1380000000000002E-3</v>
      </c>
      <c r="AX146" s="5">
        <v>151.019295</v>
      </c>
      <c r="AY146" s="5">
        <v>7.5701029999999996</v>
      </c>
      <c r="AZ146" s="5">
        <v>310.09615400000001</v>
      </c>
      <c r="BA146" s="5">
        <v>3.3995519999999999</v>
      </c>
      <c r="BB146" s="5">
        <v>111.91545000000001</v>
      </c>
      <c r="BC146" s="5">
        <v>0</v>
      </c>
      <c r="BD146" s="5">
        <v>5.8187920000000002</v>
      </c>
      <c r="BE146" s="5">
        <v>0.47140500000000002</v>
      </c>
      <c r="BF146" s="31"/>
    </row>
    <row r="147" spans="1:58" s="29" customFormat="1" x14ac:dyDescent="0.25">
      <c r="A147" s="29" t="s">
        <v>1976</v>
      </c>
      <c r="B147" s="29">
        <v>3</v>
      </c>
      <c r="C147" s="29" t="s">
        <v>12</v>
      </c>
      <c r="D147" s="29">
        <v>5</v>
      </c>
      <c r="E147" s="29" t="s">
        <v>1</v>
      </c>
      <c r="F147" s="2" t="s">
        <v>830</v>
      </c>
      <c r="G147" s="2" t="s">
        <v>244</v>
      </c>
      <c r="H147" s="2">
        <v>1.026129994905018</v>
      </c>
      <c r="I147" s="2">
        <v>68.017984635642435</v>
      </c>
      <c r="J147" s="5" t="s">
        <v>51</v>
      </c>
      <c r="K147" s="5">
        <v>3956</v>
      </c>
      <c r="L147" s="5">
        <v>14</v>
      </c>
      <c r="M147" s="5">
        <f t="shared" si="11"/>
        <v>0.35389282103134478</v>
      </c>
      <c r="N147" s="5">
        <v>6.4774999999997362E-2</v>
      </c>
      <c r="O147" s="5">
        <v>1.2156821251103433E-2</v>
      </c>
      <c r="P147" s="5">
        <v>24.046192434682592</v>
      </c>
      <c r="Q147" s="5" t="e">
        <f>ABS(P147-#REF!)</f>
        <v>#REF!</v>
      </c>
      <c r="R147" s="5">
        <v>0.48895997026949983</v>
      </c>
      <c r="S147" s="5" t="e">
        <f>ABS(R147-#REF!)</f>
        <v>#REF!</v>
      </c>
      <c r="U147" s="29">
        <v>2.7165499999999998</v>
      </c>
      <c r="V147" s="5">
        <v>7</v>
      </c>
      <c r="W147" s="5">
        <f t="shared" si="8"/>
        <v>3</v>
      </c>
      <c r="X147" s="5">
        <f t="shared" si="9"/>
        <v>6.333333333333333</v>
      </c>
      <c r="Y147" s="5">
        <f t="shared" si="10"/>
        <v>9.3333333333333339</v>
      </c>
      <c r="Z147" s="29">
        <v>13.5</v>
      </c>
      <c r="AA147" s="2" t="s">
        <v>2287</v>
      </c>
      <c r="AB147" s="34"/>
      <c r="AC147" s="5">
        <v>7273</v>
      </c>
      <c r="AD147" s="5">
        <v>299.66762499999999</v>
      </c>
      <c r="AE147" s="5">
        <v>24.270223000000001</v>
      </c>
      <c r="AF147" s="5">
        <v>72.72</v>
      </c>
      <c r="AG147" s="5">
        <v>198.36456699999999</v>
      </c>
      <c r="AH147" s="5">
        <v>19.836456999999999</v>
      </c>
      <c r="AI147" s="5">
        <v>4.1188000000000002E-2</v>
      </c>
      <c r="AJ147" s="5">
        <v>2.0792000000000001E-2</v>
      </c>
      <c r="AK147" s="5">
        <v>0.50480999999999998</v>
      </c>
      <c r="AL147" s="5">
        <v>3.7374999999999999E-2</v>
      </c>
      <c r="AM147" s="5">
        <v>3.2500000000000001E-2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31"/>
    </row>
    <row r="148" spans="1:58" s="29" customFormat="1" x14ac:dyDescent="0.25">
      <c r="A148" s="29" t="s">
        <v>1976</v>
      </c>
      <c r="B148" s="29">
        <v>3</v>
      </c>
      <c r="C148" s="29" t="s">
        <v>10</v>
      </c>
      <c r="D148" s="29">
        <v>13</v>
      </c>
      <c r="E148" s="29" t="s">
        <v>1</v>
      </c>
      <c r="F148" s="2" t="s">
        <v>830</v>
      </c>
      <c r="G148" s="2" t="s">
        <v>244</v>
      </c>
      <c r="H148" s="2">
        <v>1.026129994905018</v>
      </c>
      <c r="I148" s="2">
        <v>68.017984635642435</v>
      </c>
      <c r="J148" s="5" t="s">
        <v>50</v>
      </c>
      <c r="K148" s="5">
        <v>6391</v>
      </c>
      <c r="L148" s="5">
        <v>0</v>
      </c>
      <c r="M148" s="5">
        <f t="shared" si="11"/>
        <v>0</v>
      </c>
      <c r="N148" s="5">
        <v>0</v>
      </c>
      <c r="O148" s="5">
        <v>0</v>
      </c>
      <c r="P148" s="5">
        <v>38.847122307901024</v>
      </c>
      <c r="Q148" s="5" t="e">
        <f>ABS(P148-#REF!)</f>
        <v>#REF!</v>
      </c>
      <c r="R148" s="5">
        <v>0.31525729654830847</v>
      </c>
      <c r="S148" s="5" t="e">
        <f>ABS(R148-#REF!)</f>
        <v>#REF!</v>
      </c>
      <c r="U148" s="29">
        <v>2.7165499999999998</v>
      </c>
      <c r="V148" s="5">
        <v>7</v>
      </c>
      <c r="W148" s="5">
        <f t="shared" si="8"/>
        <v>3</v>
      </c>
      <c r="X148" s="5">
        <f t="shared" si="9"/>
        <v>6.333333333333333</v>
      </c>
      <c r="Y148" s="5">
        <f t="shared" si="10"/>
        <v>9.3333333333333339</v>
      </c>
      <c r="Z148" s="29">
        <v>13.5</v>
      </c>
      <c r="AA148" s="2" t="s">
        <v>2287</v>
      </c>
      <c r="AB148" s="34"/>
      <c r="AC148" s="5">
        <v>11773</v>
      </c>
      <c r="AD148" s="5">
        <v>299.66762499999999</v>
      </c>
      <c r="AE148" s="5">
        <v>39.286859999999997</v>
      </c>
      <c r="AF148" s="5">
        <v>117.72</v>
      </c>
      <c r="AG148" s="5">
        <v>537.42434000000003</v>
      </c>
      <c r="AH148" s="5">
        <v>53.742434000000003</v>
      </c>
      <c r="AI148" s="5">
        <v>2.545E-2</v>
      </c>
      <c r="AJ148" s="5">
        <v>8.2299999999999995E-3</v>
      </c>
      <c r="AK148" s="5">
        <v>0.32339299999999999</v>
      </c>
      <c r="AL148" s="5">
        <v>2.4125000000000001E-2</v>
      </c>
      <c r="AM148" s="5">
        <v>2.2499999999999999E-2</v>
      </c>
      <c r="AN148" s="5">
        <v>0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31"/>
    </row>
    <row r="149" spans="1:58" s="29" customFormat="1" x14ac:dyDescent="0.25">
      <c r="A149" s="29" t="s">
        <v>1977</v>
      </c>
      <c r="B149" s="29">
        <v>4</v>
      </c>
      <c r="C149" s="29" t="s">
        <v>2</v>
      </c>
      <c r="D149" s="29">
        <v>3</v>
      </c>
      <c r="E149" s="29" t="s">
        <v>1</v>
      </c>
      <c r="F149" s="2" t="s">
        <v>830</v>
      </c>
      <c r="G149" s="2" t="s">
        <v>244</v>
      </c>
      <c r="H149" s="2">
        <v>-1.4020772902184506</v>
      </c>
      <c r="I149" s="2">
        <v>63.20613653352568</v>
      </c>
      <c r="J149" s="5" t="s">
        <v>50</v>
      </c>
      <c r="K149" s="5">
        <v>7649</v>
      </c>
      <c r="L149" s="5">
        <v>22</v>
      </c>
      <c r="M149" s="5">
        <f t="shared" si="11"/>
        <v>0.28761929664008368</v>
      </c>
      <c r="N149" s="5">
        <v>2.5659999999999884E-2</v>
      </c>
      <c r="O149" s="5">
        <v>1.9507079055979398E-2</v>
      </c>
      <c r="P149" s="5">
        <v>29.841929539837281</v>
      </c>
      <c r="Q149" s="5" t="e">
        <f>ABS(P149-#REF!)</f>
        <v>#REF!</v>
      </c>
      <c r="R149" s="5">
        <v>0.42826908459163365</v>
      </c>
      <c r="S149" s="5" t="e">
        <f>ABS(R149-#REF!)</f>
        <v>#REF!</v>
      </c>
      <c r="T149" s="29">
        <v>1.0207976059768422</v>
      </c>
      <c r="U149" s="29">
        <v>4.3295700000000004</v>
      </c>
      <c r="V149" s="29">
        <v>11</v>
      </c>
      <c r="W149" s="29">
        <f t="shared" ref="W149:W183" si="12">AVERAGE(3,6,1)</f>
        <v>3.3333333333333335</v>
      </c>
      <c r="X149" s="29">
        <f t="shared" ref="X149:X183" si="13">AVERAGE(4,4,4)</f>
        <v>4</v>
      </c>
      <c r="Y149" s="29">
        <f t="shared" ref="Y149:Y183" si="14">AVERAGE(7,10,5)</f>
        <v>7.333333333333333</v>
      </c>
      <c r="Z149" s="29">
        <v>7.5</v>
      </c>
      <c r="AA149" s="2" t="s">
        <v>2288</v>
      </c>
      <c r="AB149" s="34"/>
      <c r="AC149" s="5">
        <v>10286</v>
      </c>
      <c r="AD149" s="5">
        <v>344.39477499999998</v>
      </c>
      <c r="AE149" s="5">
        <v>29.866886999999998</v>
      </c>
      <c r="AF149" s="5">
        <v>102.85</v>
      </c>
      <c r="AG149" s="5">
        <v>339.19759399999998</v>
      </c>
      <c r="AH149" s="5">
        <v>33.919758999999999</v>
      </c>
      <c r="AI149" s="5">
        <v>3.3480999999999997E-2</v>
      </c>
      <c r="AJ149" s="5">
        <v>1.4234E-2</v>
      </c>
      <c r="AK149" s="5">
        <v>0.42515399999999998</v>
      </c>
      <c r="AL149" s="5">
        <v>3.3349999999999998E-2</v>
      </c>
      <c r="AM149" s="5">
        <v>3.2500000000000001E-2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31"/>
    </row>
    <row r="150" spans="1:58" s="29" customFormat="1" x14ac:dyDescent="0.25">
      <c r="A150" s="29" t="s">
        <v>1977</v>
      </c>
      <c r="B150" s="29">
        <v>4</v>
      </c>
      <c r="C150" s="29" t="s">
        <v>3</v>
      </c>
      <c r="D150" s="29">
        <v>4</v>
      </c>
      <c r="E150" s="29" t="s">
        <v>1</v>
      </c>
      <c r="F150" s="2" t="s">
        <v>830</v>
      </c>
      <c r="G150" s="2" t="s">
        <v>244</v>
      </c>
      <c r="H150" s="2">
        <v>-1.4020772902184506</v>
      </c>
      <c r="I150" s="2">
        <v>63.20613653352568</v>
      </c>
      <c r="J150" s="5" t="s">
        <v>50</v>
      </c>
      <c r="K150" s="5">
        <v>8820</v>
      </c>
      <c r="L150" s="5">
        <v>24</v>
      </c>
      <c r="M150" s="5">
        <f t="shared" si="11"/>
        <v>0.27210884353741494</v>
      </c>
      <c r="N150" s="5">
        <v>2.6375000000001592E-2</v>
      </c>
      <c r="O150" s="5">
        <v>1.9507079055979398E-2</v>
      </c>
      <c r="P150" s="5">
        <v>34.410487454747653</v>
      </c>
      <c r="Q150" s="5" t="e">
        <f>ABS(P150-#REF!)</f>
        <v>#REF!</v>
      </c>
      <c r="R150" s="5">
        <v>0.4676286831938718</v>
      </c>
      <c r="S150" s="5" t="e">
        <f>ABS(R150-#REF!)</f>
        <v>#REF!</v>
      </c>
      <c r="T150" s="29">
        <v>1.0003846908110092</v>
      </c>
      <c r="U150" s="29">
        <v>4.3295700000000004</v>
      </c>
      <c r="V150" s="29">
        <v>11</v>
      </c>
      <c r="W150" s="29">
        <f t="shared" si="12"/>
        <v>3.3333333333333335</v>
      </c>
      <c r="X150" s="29">
        <f t="shared" si="13"/>
        <v>4</v>
      </c>
      <c r="Y150" s="29">
        <f t="shared" si="14"/>
        <v>7.333333333333333</v>
      </c>
      <c r="Z150" s="29">
        <v>7.5</v>
      </c>
      <c r="AA150" s="2" t="s">
        <v>2288</v>
      </c>
      <c r="AB150" s="34"/>
      <c r="AC150" s="5">
        <v>11930</v>
      </c>
      <c r="AD150" s="5">
        <v>344.39477499999998</v>
      </c>
      <c r="AE150" s="5">
        <v>34.640478999999999</v>
      </c>
      <c r="AF150" s="5">
        <v>119.29</v>
      </c>
      <c r="AG150" s="5">
        <v>404.24146999999999</v>
      </c>
      <c r="AH150" s="5">
        <v>40.424146999999998</v>
      </c>
      <c r="AI150" s="5">
        <v>2.8854999999999999E-2</v>
      </c>
      <c r="AJ150" s="5">
        <v>1.3282E-2</v>
      </c>
      <c r="AK150" s="5">
        <v>0.46030500000000002</v>
      </c>
      <c r="AL150" s="5">
        <v>2.7074999999999998E-2</v>
      </c>
      <c r="AM150" s="5">
        <v>2.75E-2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31"/>
    </row>
    <row r="151" spans="1:58" s="29" customFormat="1" x14ac:dyDescent="0.25">
      <c r="A151" s="29" t="s">
        <v>1977</v>
      </c>
      <c r="B151" s="29">
        <v>4</v>
      </c>
      <c r="C151" s="29" t="s">
        <v>0</v>
      </c>
      <c r="D151" s="29">
        <v>10</v>
      </c>
      <c r="E151" s="29" t="s">
        <v>1</v>
      </c>
      <c r="F151" s="2" t="s">
        <v>830</v>
      </c>
      <c r="G151" s="2" t="s">
        <v>244</v>
      </c>
      <c r="H151" s="2">
        <v>-1.4020772902184506</v>
      </c>
      <c r="I151" s="2">
        <v>63.20613653352568</v>
      </c>
      <c r="J151" s="5" t="s">
        <v>51</v>
      </c>
      <c r="K151" s="5">
        <v>8028</v>
      </c>
      <c r="L151" s="5">
        <v>0</v>
      </c>
      <c r="M151" s="5">
        <f t="shared" si="11"/>
        <v>0</v>
      </c>
      <c r="N151" s="5">
        <v>0</v>
      </c>
      <c r="O151" s="5">
        <v>0</v>
      </c>
      <c r="P151" s="5">
        <v>31.320566132280518</v>
      </c>
      <c r="Q151" s="5" t="e">
        <f>ABS(P151-#REF!)</f>
        <v>#REF!</v>
      </c>
      <c r="R151" s="5">
        <v>0.46931153844120815</v>
      </c>
      <c r="S151" s="5" t="e">
        <f>ABS(R151-#REF!)</f>
        <v>#REF!</v>
      </c>
      <c r="T151" s="29">
        <v>1.0053659697282733</v>
      </c>
      <c r="U151" s="29">
        <v>4.3295700000000004</v>
      </c>
      <c r="V151" s="29">
        <v>11</v>
      </c>
      <c r="W151" s="29">
        <f t="shared" si="12"/>
        <v>3.3333333333333335</v>
      </c>
      <c r="X151" s="29">
        <f t="shared" si="13"/>
        <v>4</v>
      </c>
      <c r="Y151" s="29">
        <f t="shared" si="14"/>
        <v>7.333333333333333</v>
      </c>
      <c r="Z151" s="29">
        <v>7.5</v>
      </c>
      <c r="AA151" s="2" t="s">
        <v>2288</v>
      </c>
      <c r="AB151" s="34"/>
      <c r="AC151" s="5">
        <v>10784</v>
      </c>
      <c r="AD151" s="5">
        <v>344.39477499999998</v>
      </c>
      <c r="AE151" s="5">
        <v>31.312902000000001</v>
      </c>
      <c r="AF151" s="5">
        <v>107.83</v>
      </c>
      <c r="AG151" s="5">
        <v>364.838843</v>
      </c>
      <c r="AH151" s="5">
        <v>36.483884000000003</v>
      </c>
      <c r="AI151" s="5">
        <v>3.1926999999999997E-2</v>
      </c>
      <c r="AJ151" s="5">
        <v>1.5396E-2</v>
      </c>
      <c r="AK151" s="5">
        <v>0.482211</v>
      </c>
      <c r="AL151" s="5">
        <v>2.9024999999999999E-2</v>
      </c>
      <c r="AM151" s="5">
        <v>2.75E-2</v>
      </c>
      <c r="AN151" s="5">
        <v>1</v>
      </c>
      <c r="AO151" s="5">
        <v>2.9039999999999999E-3</v>
      </c>
      <c r="AP151" s="5">
        <v>0.17421900000000001</v>
      </c>
      <c r="AQ151" s="5">
        <v>0.56565299999999996</v>
      </c>
      <c r="AR151" s="5">
        <v>1.0297750000000001</v>
      </c>
      <c r="AS151" s="5">
        <v>0</v>
      </c>
      <c r="AT151" s="5">
        <v>61</v>
      </c>
      <c r="AU151" s="5">
        <v>0</v>
      </c>
      <c r="AV151" s="5">
        <v>1.7163000000000001E-2</v>
      </c>
      <c r="AW151" s="5">
        <v>4.032E-3</v>
      </c>
      <c r="AX151" s="5">
        <v>58.265155</v>
      </c>
      <c r="AY151" s="5">
        <v>0</v>
      </c>
      <c r="AZ151" s="5">
        <v>95.693780000000004</v>
      </c>
      <c r="BA151" s="5">
        <v>0</v>
      </c>
      <c r="BB151" s="5">
        <v>0</v>
      </c>
      <c r="BC151" s="5">
        <v>0</v>
      </c>
      <c r="BD151" s="5">
        <v>5.3815169999999997</v>
      </c>
      <c r="BE151" s="5">
        <v>0.37267800000000001</v>
      </c>
      <c r="BF151" s="31"/>
    </row>
    <row r="152" spans="1:58" s="29" customFormat="1" x14ac:dyDescent="0.25">
      <c r="A152" s="29" t="s">
        <v>1978</v>
      </c>
      <c r="B152" s="29">
        <v>4</v>
      </c>
      <c r="C152" s="29" t="s">
        <v>15</v>
      </c>
      <c r="D152" s="29">
        <v>6</v>
      </c>
      <c r="E152" s="29" t="s">
        <v>1</v>
      </c>
      <c r="F152" s="2" t="s">
        <v>830</v>
      </c>
      <c r="G152" s="2" t="s">
        <v>244</v>
      </c>
      <c r="H152" s="2">
        <v>-1.4020772902184506</v>
      </c>
      <c r="I152" s="2">
        <v>63.20613653352568</v>
      </c>
      <c r="J152" s="5" t="s">
        <v>52</v>
      </c>
      <c r="K152" s="5">
        <v>11598</v>
      </c>
      <c r="L152" s="5">
        <v>0</v>
      </c>
      <c r="M152" s="5">
        <f t="shared" si="11"/>
        <v>0</v>
      </c>
      <c r="N152" s="5">
        <v>0</v>
      </c>
      <c r="O152" s="5">
        <v>0</v>
      </c>
      <c r="P152" s="5">
        <v>61.826891947825338</v>
      </c>
      <c r="Q152" s="5" t="e">
        <f>ABS(P152-#REF!)</f>
        <v>#REF!</v>
      </c>
      <c r="R152" s="5">
        <v>0.31310462769184189</v>
      </c>
      <c r="S152" s="5" t="e">
        <f>ABS(R152-#REF!)</f>
        <v>#REF!</v>
      </c>
      <c r="U152" s="29">
        <v>4.3295700000000004</v>
      </c>
      <c r="V152" s="29">
        <v>11</v>
      </c>
      <c r="W152" s="29">
        <f t="shared" si="12"/>
        <v>3.3333333333333335</v>
      </c>
      <c r="X152" s="29">
        <f t="shared" si="13"/>
        <v>4</v>
      </c>
      <c r="Y152" s="29">
        <f t="shared" si="14"/>
        <v>7.333333333333333</v>
      </c>
      <c r="Z152" s="29">
        <v>7.5</v>
      </c>
      <c r="AA152" s="2" t="s">
        <v>2288</v>
      </c>
      <c r="AB152" s="34"/>
      <c r="AC152" s="5">
        <v>19073</v>
      </c>
      <c r="AD152" s="5">
        <v>309.53117500000002</v>
      </c>
      <c r="AE152" s="5">
        <v>61.618994999999998</v>
      </c>
      <c r="AF152" s="5">
        <v>190.72</v>
      </c>
      <c r="AG152" s="5">
        <v>1040.9525839999999</v>
      </c>
      <c r="AH152" s="5">
        <v>104.095258</v>
      </c>
      <c r="AI152" s="5">
        <v>1.6227999999999999E-2</v>
      </c>
      <c r="AJ152" s="5">
        <v>5.1240000000000001E-3</v>
      </c>
      <c r="AK152" s="5">
        <v>0.315743</v>
      </c>
      <c r="AL152" s="5">
        <v>1.5599999999999999E-2</v>
      </c>
      <c r="AM152" s="5">
        <v>1.2500000000000001E-2</v>
      </c>
      <c r="AN152" s="5">
        <v>0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31"/>
    </row>
    <row r="153" spans="1:58" s="29" customFormat="1" x14ac:dyDescent="0.25">
      <c r="A153" s="29" t="s">
        <v>1978</v>
      </c>
      <c r="B153" s="29">
        <v>4</v>
      </c>
      <c r="C153" s="29" t="s">
        <v>21</v>
      </c>
      <c r="D153" s="29">
        <v>7</v>
      </c>
      <c r="E153" s="29" t="s">
        <v>1</v>
      </c>
      <c r="F153" s="2" t="s">
        <v>830</v>
      </c>
      <c r="G153" s="2" t="s">
        <v>244</v>
      </c>
      <c r="H153" s="2">
        <v>-1.4020772902184506</v>
      </c>
      <c r="I153" s="2">
        <v>63.20613653352568</v>
      </c>
      <c r="J153" s="5" t="s">
        <v>52</v>
      </c>
      <c r="K153" s="5">
        <v>9578</v>
      </c>
      <c r="L153" s="5">
        <v>29</v>
      </c>
      <c r="M153" s="5">
        <f t="shared" si="11"/>
        <v>0.30277719774483192</v>
      </c>
      <c r="N153" s="5">
        <v>6.0625000000006445E-2</v>
      </c>
      <c r="O153" s="5">
        <v>1.5992470757326779E-2</v>
      </c>
      <c r="P153" s="5">
        <v>51.058628304558638</v>
      </c>
      <c r="Q153" s="5" t="e">
        <f>ABS(P153-#REF!)</f>
        <v>#REF!</v>
      </c>
      <c r="R153" s="5">
        <v>0.45419206911726739</v>
      </c>
      <c r="S153" s="5" t="e">
        <f>ABS(R153-#REF!)</f>
        <v>#REF!</v>
      </c>
      <c r="U153" s="29">
        <v>4.3295700000000004</v>
      </c>
      <c r="V153" s="29">
        <v>11</v>
      </c>
      <c r="W153" s="29">
        <f t="shared" si="12"/>
        <v>3.3333333333333335</v>
      </c>
      <c r="X153" s="29">
        <f t="shared" si="13"/>
        <v>4</v>
      </c>
      <c r="Y153" s="29">
        <f t="shared" si="14"/>
        <v>7.333333333333333</v>
      </c>
      <c r="Z153" s="29">
        <v>7.5</v>
      </c>
      <c r="AA153" s="2" t="s">
        <v>2288</v>
      </c>
      <c r="AB153" s="34"/>
      <c r="AC153" s="5">
        <v>15658</v>
      </c>
      <c r="AD153" s="5">
        <v>309.53117500000002</v>
      </c>
      <c r="AE153" s="5">
        <v>50.586181000000003</v>
      </c>
      <c r="AF153" s="5">
        <v>156.57</v>
      </c>
      <c r="AG153" s="5">
        <v>678.64698099999998</v>
      </c>
      <c r="AH153" s="5">
        <v>67.864698000000004</v>
      </c>
      <c r="AI153" s="5">
        <v>1.9765999999999999E-2</v>
      </c>
      <c r="AJ153" s="5">
        <v>8.9470000000000001E-3</v>
      </c>
      <c r="AK153" s="5">
        <v>0.45263799999999998</v>
      </c>
      <c r="AL153" s="5">
        <v>1.8275E-2</v>
      </c>
      <c r="AM153" s="5">
        <v>1.7500000000000002E-2</v>
      </c>
      <c r="AN153" s="5">
        <v>4</v>
      </c>
      <c r="AO153" s="5">
        <v>1.2923E-2</v>
      </c>
      <c r="AP153" s="5">
        <v>0.775366</v>
      </c>
      <c r="AQ153" s="5">
        <v>1.6732659999999999</v>
      </c>
      <c r="AR153" s="5">
        <v>0.66869999999999996</v>
      </c>
      <c r="AS153" s="5">
        <v>0.33486700000000003</v>
      </c>
      <c r="AT153" s="5">
        <v>65.5</v>
      </c>
      <c r="AU153" s="5">
        <v>25.409972</v>
      </c>
      <c r="AV153" s="5">
        <v>1.0366999999999999E-2</v>
      </c>
      <c r="AW153" s="5">
        <v>2.7469999999999999E-3</v>
      </c>
      <c r="AX153" s="5">
        <v>99.767892000000003</v>
      </c>
      <c r="AY153" s="5">
        <v>9.5839870000000005</v>
      </c>
      <c r="AZ153" s="5">
        <v>183.766718</v>
      </c>
      <c r="BA153" s="5">
        <v>28.451954000000001</v>
      </c>
      <c r="BB153" s="5">
        <v>29.806142000000001</v>
      </c>
      <c r="BC153" s="5">
        <v>51.407587999999997</v>
      </c>
      <c r="BD153" s="5">
        <v>6.166595</v>
      </c>
      <c r="BE153" s="5">
        <v>1.105542</v>
      </c>
      <c r="BF153" s="31"/>
    </row>
    <row r="154" spans="1:58" s="29" customFormat="1" x14ac:dyDescent="0.25">
      <c r="A154" s="29" t="s">
        <v>1978</v>
      </c>
      <c r="B154" s="29">
        <v>4</v>
      </c>
      <c r="C154" s="29" t="s">
        <v>4</v>
      </c>
      <c r="D154" s="29">
        <v>12</v>
      </c>
      <c r="E154" s="29" t="s">
        <v>1</v>
      </c>
      <c r="F154" s="2" t="s">
        <v>830</v>
      </c>
      <c r="G154" s="2" t="s">
        <v>244</v>
      </c>
      <c r="H154" s="2">
        <v>-1.4020772902184506</v>
      </c>
      <c r="I154" s="2">
        <v>63.20613653352568</v>
      </c>
      <c r="J154" s="5" t="s">
        <v>51</v>
      </c>
      <c r="K154" s="5">
        <v>2857</v>
      </c>
      <c r="L154" s="5">
        <v>11</v>
      </c>
      <c r="M154" s="5">
        <f t="shared" si="11"/>
        <v>0.38501925096254813</v>
      </c>
      <c r="N154" s="5">
        <v>3.2816666666671303E-2</v>
      </c>
      <c r="O154" s="5">
        <v>1.5992470757326779E-2</v>
      </c>
      <c r="P154" s="5">
        <v>15.23016298456087</v>
      </c>
      <c r="Q154" s="5" t="e">
        <f>ABS(P154-#REF!)</f>
        <v>#REF!</v>
      </c>
      <c r="R154" s="5">
        <v>0.531841171948777</v>
      </c>
      <c r="S154" s="5" t="e">
        <f>ABS(R154-#REF!)</f>
        <v>#REF!</v>
      </c>
      <c r="U154" s="29">
        <v>4.3295700000000004</v>
      </c>
      <c r="V154" s="29">
        <v>11</v>
      </c>
      <c r="W154" s="29">
        <f t="shared" si="12"/>
        <v>3.3333333333333335</v>
      </c>
      <c r="X154" s="29">
        <f t="shared" si="13"/>
        <v>4</v>
      </c>
      <c r="Y154" s="29">
        <f t="shared" si="14"/>
        <v>7.333333333333333</v>
      </c>
      <c r="Z154" s="29">
        <v>7.5</v>
      </c>
      <c r="AA154" s="2" t="s">
        <v>2288</v>
      </c>
      <c r="AB154" s="34"/>
      <c r="AC154" s="5">
        <v>4669</v>
      </c>
      <c r="AD154" s="5">
        <v>309.53117500000002</v>
      </c>
      <c r="AE154" s="5">
        <v>15.084103000000001</v>
      </c>
      <c r="AF154" s="5">
        <v>46.68</v>
      </c>
      <c r="AG154" s="5">
        <v>102.370394</v>
      </c>
      <c r="AH154" s="5">
        <v>10.237038999999999</v>
      </c>
      <c r="AI154" s="5">
        <v>6.6284999999999997E-2</v>
      </c>
      <c r="AJ154" s="5">
        <v>3.6119999999999999E-2</v>
      </c>
      <c r="AK154" s="5">
        <v>0.54491299999999998</v>
      </c>
      <c r="AL154" s="5">
        <v>5.8825000000000002E-2</v>
      </c>
      <c r="AM154" s="5">
        <v>5.7500000000000002E-2</v>
      </c>
      <c r="AN154" s="5">
        <v>0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31"/>
    </row>
    <row r="155" spans="1:58" s="29" customFormat="1" x14ac:dyDescent="0.25">
      <c r="A155" s="29" t="s">
        <v>1978</v>
      </c>
      <c r="B155" s="29">
        <v>4</v>
      </c>
      <c r="C155" s="29" t="s">
        <v>5</v>
      </c>
      <c r="D155" s="29">
        <v>14</v>
      </c>
      <c r="E155" s="29" t="s">
        <v>1</v>
      </c>
      <c r="F155" s="2" t="s">
        <v>830</v>
      </c>
      <c r="G155" s="2" t="s">
        <v>244</v>
      </c>
      <c r="H155" s="2">
        <v>-1.4020772902184506</v>
      </c>
      <c r="I155" s="2">
        <v>63.20613653352568</v>
      </c>
      <c r="J155" s="5" t="s">
        <v>52</v>
      </c>
      <c r="K155" s="5">
        <v>9515</v>
      </c>
      <c r="L155" s="5">
        <v>89</v>
      </c>
      <c r="M155" s="5">
        <f t="shared" si="11"/>
        <v>0.93536521282186025</v>
      </c>
      <c r="N155" s="5">
        <v>7.180833333333364E-2</v>
      </c>
      <c r="O155" s="5">
        <v>4.7977412271980345E-2</v>
      </c>
      <c r="P155" s="5">
        <v>50.722786418654771</v>
      </c>
      <c r="Q155" s="5" t="e">
        <f>ABS(P155-#REF!)</f>
        <v>#REF!</v>
      </c>
      <c r="R155" s="5">
        <v>0.56167828914300466</v>
      </c>
      <c r="S155" s="5" t="e">
        <f>ABS(R155-#REF!)</f>
        <v>#REF!</v>
      </c>
      <c r="U155" s="29">
        <v>4.3295700000000004</v>
      </c>
      <c r="V155" s="29">
        <v>11</v>
      </c>
      <c r="W155" s="29">
        <f t="shared" si="12"/>
        <v>3.3333333333333335</v>
      </c>
      <c r="X155" s="29">
        <f t="shared" si="13"/>
        <v>4</v>
      </c>
      <c r="Y155" s="29">
        <f t="shared" si="14"/>
        <v>7.333333333333333</v>
      </c>
      <c r="Z155" s="29">
        <v>7.5</v>
      </c>
      <c r="AA155" s="2" t="s">
        <v>2288</v>
      </c>
      <c r="AB155" s="34"/>
      <c r="AC155" s="5">
        <v>15001</v>
      </c>
      <c r="AD155" s="5">
        <v>309.53117500000002</v>
      </c>
      <c r="AE155" s="5">
        <v>48.463616000000002</v>
      </c>
      <c r="AF155" s="5">
        <v>150</v>
      </c>
      <c r="AG155" s="5">
        <v>604.92209400000002</v>
      </c>
      <c r="AH155" s="5">
        <v>60.492209000000003</v>
      </c>
      <c r="AI155" s="5">
        <v>2.0632000000000001E-2</v>
      </c>
      <c r="AJ155" s="5">
        <v>1.1547999999999999E-2</v>
      </c>
      <c r="AK155" s="5">
        <v>0.55973200000000001</v>
      </c>
      <c r="AL155" s="5">
        <v>1.7399999999999999E-2</v>
      </c>
      <c r="AM155" s="5">
        <v>1.2500000000000001E-2</v>
      </c>
      <c r="AN155" s="5">
        <v>13</v>
      </c>
      <c r="AO155" s="5">
        <v>4.1999000000000002E-2</v>
      </c>
      <c r="AP155" s="5">
        <v>2.5199400000000001</v>
      </c>
      <c r="AQ155" s="5">
        <v>7.1995199999999997</v>
      </c>
      <c r="AR155" s="5">
        <v>0.84462700000000002</v>
      </c>
      <c r="AS155" s="5">
        <v>0.32614700000000002</v>
      </c>
      <c r="AT155" s="5">
        <v>83.076922999999994</v>
      </c>
      <c r="AU155" s="5">
        <v>32.397174999999997</v>
      </c>
      <c r="AV155" s="5">
        <v>1.0291E-2</v>
      </c>
      <c r="AW155" s="5">
        <v>2.7520000000000001E-3</v>
      </c>
      <c r="AX155" s="5">
        <v>97.419138000000004</v>
      </c>
      <c r="AY155" s="5">
        <v>6.0668530000000001</v>
      </c>
      <c r="AZ155" s="5">
        <v>190.423868</v>
      </c>
      <c r="BA155" s="5">
        <v>76.482623000000004</v>
      </c>
      <c r="BB155" s="5">
        <v>7.5652689999999998</v>
      </c>
      <c r="BC155" s="5">
        <v>7.1982470000000003</v>
      </c>
      <c r="BD155" s="5">
        <v>8.3558240000000001</v>
      </c>
      <c r="BE155" s="5">
        <v>2.1921580000000001</v>
      </c>
      <c r="BF155" s="31"/>
    </row>
    <row r="156" spans="1:58" s="29" customFormat="1" x14ac:dyDescent="0.25">
      <c r="A156" s="29" t="s">
        <v>1979</v>
      </c>
      <c r="B156" s="29">
        <v>4</v>
      </c>
      <c r="C156" s="29" t="s">
        <v>2</v>
      </c>
      <c r="D156" s="29">
        <v>3</v>
      </c>
      <c r="E156" s="29" t="s">
        <v>1</v>
      </c>
      <c r="F156" s="2" t="s">
        <v>830</v>
      </c>
      <c r="G156" s="2" t="s">
        <v>244</v>
      </c>
      <c r="H156" s="2">
        <v>-1.4020772902184506</v>
      </c>
      <c r="I156" s="2">
        <v>63.20613653352568</v>
      </c>
      <c r="J156" s="5" t="s">
        <v>52</v>
      </c>
      <c r="K156" s="5">
        <v>8920</v>
      </c>
      <c r="L156" s="5">
        <v>16</v>
      </c>
      <c r="M156" s="5">
        <f t="shared" ref="M156:M187" si="15">L156/K156*100</f>
        <v>0.17937219730941703</v>
      </c>
      <c r="N156" s="5">
        <v>4.183749999999975E-2</v>
      </c>
      <c r="O156" s="5">
        <v>1.1603465241455925E-2</v>
      </c>
      <c r="P156" s="5">
        <v>51.751454976893427</v>
      </c>
      <c r="Q156" s="5" t="e">
        <f>ABS(P156-#REF!)</f>
        <v>#REF!</v>
      </c>
      <c r="R156" s="5">
        <v>0.3866184788382232</v>
      </c>
      <c r="S156" s="5" t="e">
        <f>ABS(R156-#REF!)</f>
        <v>#REF!</v>
      </c>
      <c r="U156" s="29">
        <v>4.3295700000000004</v>
      </c>
      <c r="V156" s="29">
        <v>11</v>
      </c>
      <c r="W156" s="29">
        <f t="shared" si="12"/>
        <v>3.3333333333333335</v>
      </c>
      <c r="X156" s="29">
        <f t="shared" si="13"/>
        <v>4</v>
      </c>
      <c r="Y156" s="29">
        <f t="shared" si="14"/>
        <v>7.333333333333333</v>
      </c>
      <c r="Z156" s="29">
        <v>7.5</v>
      </c>
      <c r="AA156" s="2" t="s">
        <v>2288</v>
      </c>
      <c r="AB156" s="34"/>
      <c r="AC156" s="5">
        <v>16689</v>
      </c>
      <c r="AD156" s="5">
        <v>313.62950000000001</v>
      </c>
      <c r="AE156" s="5">
        <v>53.212468999999999</v>
      </c>
      <c r="AF156" s="5">
        <v>166.88</v>
      </c>
      <c r="AG156" s="5">
        <v>779.51573800000006</v>
      </c>
      <c r="AH156" s="5">
        <v>77.951573999999994</v>
      </c>
      <c r="AI156" s="5">
        <v>1.8789E-2</v>
      </c>
      <c r="AJ156" s="5">
        <v>7.5890000000000003E-3</v>
      </c>
      <c r="AK156" s="5">
        <v>0.40392</v>
      </c>
      <c r="AL156" s="5">
        <v>1.7399999999999999E-2</v>
      </c>
      <c r="AM156" s="5">
        <v>1.7500000000000002E-2</v>
      </c>
      <c r="AN156" s="5">
        <v>1</v>
      </c>
      <c r="AO156" s="5">
        <v>3.1879999999999999E-3</v>
      </c>
      <c r="AP156" s="5">
        <v>0.19130900000000001</v>
      </c>
      <c r="AQ156" s="5">
        <v>0.371502</v>
      </c>
      <c r="AR156" s="5">
        <v>0.57082500000000003</v>
      </c>
      <c r="AS156" s="5">
        <v>0</v>
      </c>
      <c r="AT156" s="5">
        <v>62</v>
      </c>
      <c r="AU156" s="5">
        <v>0</v>
      </c>
      <c r="AV156" s="5">
        <v>9.358E-3</v>
      </c>
      <c r="AW156" s="5">
        <v>2.6679999999999998E-3</v>
      </c>
      <c r="AX156" s="5">
        <v>106.86287400000001</v>
      </c>
      <c r="AY156" s="5">
        <v>0</v>
      </c>
      <c r="AZ156" s="5">
        <v>233.91812899999999</v>
      </c>
      <c r="BA156" s="5">
        <v>0</v>
      </c>
      <c r="BB156" s="5">
        <v>0</v>
      </c>
      <c r="BC156" s="5">
        <v>0</v>
      </c>
      <c r="BD156" s="5">
        <v>6.493207</v>
      </c>
      <c r="BE156" s="5">
        <v>0.37267800000000001</v>
      </c>
      <c r="BF156" s="31"/>
    </row>
    <row r="157" spans="1:58" s="29" customFormat="1" x14ac:dyDescent="0.25">
      <c r="A157" s="29" t="s">
        <v>1979</v>
      </c>
      <c r="B157" s="29">
        <v>4</v>
      </c>
      <c r="C157" s="29" t="s">
        <v>3</v>
      </c>
      <c r="D157" s="29">
        <v>4</v>
      </c>
      <c r="E157" s="29" t="s">
        <v>1</v>
      </c>
      <c r="F157" s="2" t="s">
        <v>830</v>
      </c>
      <c r="G157" s="2" t="s">
        <v>244</v>
      </c>
      <c r="H157" s="2">
        <v>-1.4020772902184506</v>
      </c>
      <c r="I157" s="2">
        <v>63.20613653352568</v>
      </c>
      <c r="J157" s="5" t="s">
        <v>51</v>
      </c>
      <c r="K157" s="5">
        <v>5166</v>
      </c>
      <c r="L157" s="5">
        <v>16</v>
      </c>
      <c r="M157" s="5">
        <f t="shared" si="15"/>
        <v>0.30971738288811457</v>
      </c>
      <c r="N157" s="5">
        <v>5.632500000001528E-2</v>
      </c>
      <c r="O157" s="5">
        <v>1.7405197862183888E-2</v>
      </c>
      <c r="P157" s="5">
        <v>29.971750718680653</v>
      </c>
      <c r="Q157" s="5" t="e">
        <f>ABS(P157-#REF!)</f>
        <v>#REF!</v>
      </c>
      <c r="R157" s="5">
        <v>0.50736410777917174</v>
      </c>
      <c r="S157" s="5" t="e">
        <f>ABS(R157-#REF!)</f>
        <v>#REF!</v>
      </c>
      <c r="U157" s="29">
        <v>4.3295700000000004</v>
      </c>
      <c r="V157" s="29">
        <v>11</v>
      </c>
      <c r="W157" s="29">
        <f t="shared" si="12"/>
        <v>3.3333333333333335</v>
      </c>
      <c r="X157" s="29">
        <f t="shared" si="13"/>
        <v>4</v>
      </c>
      <c r="Y157" s="29">
        <f t="shared" si="14"/>
        <v>7.333333333333333</v>
      </c>
      <c r="Z157" s="29">
        <v>7.5</v>
      </c>
      <c r="AA157" s="2" t="s">
        <v>2288</v>
      </c>
      <c r="AB157" s="34"/>
      <c r="AC157" s="5">
        <v>9796</v>
      </c>
      <c r="AD157" s="5">
        <v>313.62950000000001</v>
      </c>
      <c r="AE157" s="5">
        <v>31.234307000000001</v>
      </c>
      <c r="AF157" s="5">
        <v>97.95</v>
      </c>
      <c r="AG157" s="5">
        <v>322.02560099999999</v>
      </c>
      <c r="AH157" s="5">
        <v>32.202559999999998</v>
      </c>
      <c r="AI157" s="5">
        <v>3.2011999999999999E-2</v>
      </c>
      <c r="AJ157" s="5">
        <v>1.5977000000000002E-2</v>
      </c>
      <c r="AK157" s="5">
        <v>0.49908999999999998</v>
      </c>
      <c r="AL157" s="5">
        <v>2.8774999999999998E-2</v>
      </c>
      <c r="AM157" s="5">
        <v>2.75E-2</v>
      </c>
      <c r="AN157" s="5">
        <v>1</v>
      </c>
      <c r="AO157" s="5">
        <v>3.1879999999999999E-3</v>
      </c>
      <c r="AP157" s="5">
        <v>0.19130900000000001</v>
      </c>
      <c r="AQ157" s="5">
        <v>1.153532</v>
      </c>
      <c r="AR157" s="5">
        <v>1.533725</v>
      </c>
      <c r="AS157" s="5">
        <v>0</v>
      </c>
      <c r="AT157" s="5">
        <v>113</v>
      </c>
      <c r="AU157" s="5">
        <v>0</v>
      </c>
      <c r="AV157" s="5">
        <v>1.3694E-2</v>
      </c>
      <c r="AW157" s="5">
        <v>6.0260000000000001E-3</v>
      </c>
      <c r="AX157" s="5">
        <v>73.024825000000007</v>
      </c>
      <c r="AY157" s="5">
        <v>0</v>
      </c>
      <c r="AZ157" s="5">
        <v>208.33333300000001</v>
      </c>
      <c r="BA157" s="5">
        <v>0</v>
      </c>
      <c r="BB157" s="5">
        <v>0</v>
      </c>
      <c r="BC157" s="5">
        <v>0</v>
      </c>
      <c r="BD157" s="5">
        <v>15.035655999999999</v>
      </c>
      <c r="BE157" s="5">
        <v>0.37267800000000001</v>
      </c>
      <c r="BF157" s="31"/>
    </row>
    <row r="158" spans="1:58" s="29" customFormat="1" x14ac:dyDescent="0.25">
      <c r="A158" s="29" t="s">
        <v>1979</v>
      </c>
      <c r="B158" s="29">
        <v>4</v>
      </c>
      <c r="C158" s="29" t="s">
        <v>10</v>
      </c>
      <c r="D158" s="29">
        <v>13</v>
      </c>
      <c r="E158" s="29" t="s">
        <v>1</v>
      </c>
      <c r="F158" s="2" t="s">
        <v>830</v>
      </c>
      <c r="G158" s="2" t="s">
        <v>244</v>
      </c>
      <c r="H158" s="2">
        <v>-1.4020772902184506</v>
      </c>
      <c r="I158" s="2">
        <v>63.20613653352568</v>
      </c>
      <c r="J158" s="5" t="s">
        <v>52</v>
      </c>
      <c r="K158" s="5">
        <v>4857</v>
      </c>
      <c r="L158" s="5">
        <v>0</v>
      </c>
      <c r="M158" s="5">
        <f t="shared" si="15"/>
        <v>0</v>
      </c>
      <c r="N158" s="5">
        <v>0</v>
      </c>
      <c r="O158" s="5">
        <v>0</v>
      </c>
      <c r="P158" s="5">
        <v>28.179015338875715</v>
      </c>
      <c r="Q158" s="5" t="e">
        <f>ABS(P158-#REF!)</f>
        <v>#REF!</v>
      </c>
      <c r="R158" s="5">
        <v>0.37288056127509112</v>
      </c>
      <c r="S158" s="5" t="e">
        <f>ABS(R158-#REF!)</f>
        <v>#REF!</v>
      </c>
      <c r="U158" s="29">
        <v>4.3295700000000004</v>
      </c>
      <c r="V158" s="29">
        <v>11</v>
      </c>
      <c r="W158" s="29">
        <f t="shared" si="12"/>
        <v>3.3333333333333335</v>
      </c>
      <c r="X158" s="29">
        <f t="shared" si="13"/>
        <v>4</v>
      </c>
      <c r="Y158" s="29">
        <f t="shared" si="14"/>
        <v>7.333333333333333</v>
      </c>
      <c r="Z158" s="29">
        <v>7.5</v>
      </c>
      <c r="AA158" s="2" t="s">
        <v>2288</v>
      </c>
      <c r="AB158" s="34"/>
      <c r="AC158" s="5">
        <v>8807</v>
      </c>
      <c r="AD158" s="5">
        <v>313.62950000000001</v>
      </c>
      <c r="AE158" s="5">
        <v>28.080904</v>
      </c>
      <c r="AF158" s="5">
        <v>88.06</v>
      </c>
      <c r="AG158" s="5">
        <v>323.08855799999998</v>
      </c>
      <c r="AH158" s="5">
        <v>32.308855999999999</v>
      </c>
      <c r="AI158" s="5">
        <v>3.5608000000000001E-2</v>
      </c>
      <c r="AJ158" s="5">
        <v>1.3310000000000001E-2</v>
      </c>
      <c r="AK158" s="5">
        <v>0.373782</v>
      </c>
      <c r="AL158" s="5">
        <v>3.3649999999999999E-2</v>
      </c>
      <c r="AM158" s="5">
        <v>3.2500000000000001E-2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31"/>
    </row>
    <row r="159" spans="1:58" s="29" customFormat="1" x14ac:dyDescent="0.25">
      <c r="A159" s="29" t="s">
        <v>1980</v>
      </c>
      <c r="B159" s="29">
        <v>4</v>
      </c>
      <c r="C159" s="29" t="s">
        <v>9</v>
      </c>
      <c r="D159" s="29">
        <v>2</v>
      </c>
      <c r="E159" s="29" t="s">
        <v>1</v>
      </c>
      <c r="F159" s="2" t="s">
        <v>830</v>
      </c>
      <c r="G159" s="2" t="s">
        <v>244</v>
      </c>
      <c r="H159" s="2">
        <v>-1.4020772902184506</v>
      </c>
      <c r="I159" s="2">
        <v>63.20613653352568</v>
      </c>
      <c r="J159" s="5" t="s">
        <v>50</v>
      </c>
      <c r="K159" s="5">
        <v>6916</v>
      </c>
      <c r="L159" s="5">
        <v>6</v>
      </c>
      <c r="M159" s="5">
        <f t="shared" si="15"/>
        <v>8.6755349913244656E-2</v>
      </c>
      <c r="N159" s="5">
        <v>3.6474999999995816E-2</v>
      </c>
      <c r="O159" s="5">
        <v>4.845371907641307E-3</v>
      </c>
      <c r="P159" s="5">
        <v>33.510592113247277</v>
      </c>
      <c r="Q159" s="5" t="e">
        <f>ABS(P159-#REF!)</f>
        <v>#REF!</v>
      </c>
      <c r="R159" s="5">
        <v>0.4487259719645828</v>
      </c>
      <c r="S159" s="5" t="e">
        <f>ABS(R159-#REF!)</f>
        <v>#REF!</v>
      </c>
      <c r="U159" s="29">
        <v>4.3295700000000004</v>
      </c>
      <c r="V159" s="29">
        <v>11</v>
      </c>
      <c r="W159" s="29">
        <f t="shared" si="12"/>
        <v>3.3333333333333335</v>
      </c>
      <c r="X159" s="29">
        <f t="shared" si="13"/>
        <v>4</v>
      </c>
      <c r="Y159" s="29">
        <f t="shared" si="14"/>
        <v>7.333333333333333</v>
      </c>
      <c r="Z159" s="29">
        <v>7.5</v>
      </c>
      <c r="AA159" s="2" t="s">
        <v>2288</v>
      </c>
      <c r="AB159" s="34"/>
      <c r="AC159" s="5">
        <v>10686</v>
      </c>
      <c r="AD159" s="5">
        <v>317.70620000000002</v>
      </c>
      <c r="AE159" s="5">
        <v>33.634849000000003</v>
      </c>
      <c r="AF159" s="5">
        <v>106.85</v>
      </c>
      <c r="AG159" s="5">
        <v>364.113564</v>
      </c>
      <c r="AH159" s="5">
        <v>36.411355999999998</v>
      </c>
      <c r="AI159" s="5">
        <v>2.9731E-2</v>
      </c>
      <c r="AJ159" s="5">
        <v>1.3377E-2</v>
      </c>
      <c r="AK159" s="5">
        <v>0.44994400000000001</v>
      </c>
      <c r="AL159" s="5">
        <v>2.7550000000000002E-2</v>
      </c>
      <c r="AM159" s="5">
        <v>2.75E-2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31"/>
    </row>
    <row r="160" spans="1:58" s="29" customFormat="1" x14ac:dyDescent="0.25">
      <c r="A160" s="29" t="s">
        <v>1980</v>
      </c>
      <c r="B160" s="29">
        <v>4</v>
      </c>
      <c r="C160" s="29" t="s">
        <v>4</v>
      </c>
      <c r="D160" s="29">
        <v>12</v>
      </c>
      <c r="E160" s="29" t="s">
        <v>1</v>
      </c>
      <c r="F160" s="2" t="s">
        <v>830</v>
      </c>
      <c r="G160" s="2" t="s">
        <v>244</v>
      </c>
      <c r="H160" s="2">
        <v>-1.4020772902184506</v>
      </c>
      <c r="I160" s="2">
        <v>63.20613653352568</v>
      </c>
      <c r="J160" s="5" t="s">
        <v>50</v>
      </c>
      <c r="K160" s="5">
        <v>5758</v>
      </c>
      <c r="L160" s="5">
        <v>10</v>
      </c>
      <c r="M160" s="5">
        <f t="shared" si="15"/>
        <v>0.17367141368530739</v>
      </c>
      <c r="N160" s="5">
        <v>3.7449999999999983E-2</v>
      </c>
      <c r="O160" s="5">
        <v>9.6907438152826139E-3</v>
      </c>
      <c r="P160" s="5">
        <v>27.899651444198646</v>
      </c>
      <c r="Q160" s="5" t="e">
        <f>ABS(P160-#REF!)</f>
        <v>#REF!</v>
      </c>
      <c r="R160" s="5">
        <v>0.38396284010500203</v>
      </c>
      <c r="S160" s="5" t="e">
        <f>ABS(R160-#REF!)</f>
        <v>#REF!</v>
      </c>
      <c r="U160" s="29">
        <v>4.3295700000000004</v>
      </c>
      <c r="V160" s="29">
        <v>11</v>
      </c>
      <c r="W160" s="29">
        <f t="shared" si="12"/>
        <v>3.3333333333333335</v>
      </c>
      <c r="X160" s="29">
        <f t="shared" si="13"/>
        <v>4</v>
      </c>
      <c r="Y160" s="29">
        <f t="shared" si="14"/>
        <v>7.333333333333333</v>
      </c>
      <c r="Z160" s="29">
        <v>7.5</v>
      </c>
      <c r="AA160" s="2" t="s">
        <v>2288</v>
      </c>
      <c r="AB160" s="34"/>
      <c r="AC160" s="5">
        <v>8818</v>
      </c>
      <c r="AD160" s="5">
        <v>317.70620000000002</v>
      </c>
      <c r="AE160" s="5">
        <v>27.755203000000002</v>
      </c>
      <c r="AF160" s="5">
        <v>88.17</v>
      </c>
      <c r="AG160" s="5">
        <v>314.71762100000001</v>
      </c>
      <c r="AH160" s="5">
        <v>31.471761999999998</v>
      </c>
      <c r="AI160" s="5">
        <v>3.6024E-2</v>
      </c>
      <c r="AJ160" s="5">
        <v>1.3745E-2</v>
      </c>
      <c r="AK160" s="5">
        <v>0.38154700000000003</v>
      </c>
      <c r="AL160" s="5">
        <v>3.4049999999999997E-2</v>
      </c>
      <c r="AM160" s="5">
        <v>3.2500000000000001E-2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31"/>
    </row>
    <row r="161" spans="1:58" s="29" customFormat="1" x14ac:dyDescent="0.25">
      <c r="A161" s="29" t="s">
        <v>1980</v>
      </c>
      <c r="B161" s="29">
        <v>4</v>
      </c>
      <c r="C161" s="29" t="s">
        <v>236</v>
      </c>
      <c r="D161" s="29">
        <v>12</v>
      </c>
      <c r="E161" s="29" t="s">
        <v>7</v>
      </c>
      <c r="F161" s="2" t="s">
        <v>830</v>
      </c>
      <c r="G161" s="2" t="s">
        <v>244</v>
      </c>
      <c r="H161" s="2">
        <v>-1.4020772902184506</v>
      </c>
      <c r="I161" s="2">
        <v>63.20613653352568</v>
      </c>
      <c r="J161" s="5" t="s">
        <v>52</v>
      </c>
      <c r="K161" s="5">
        <v>8035</v>
      </c>
      <c r="L161" s="5">
        <v>162</v>
      </c>
      <c r="M161" s="5">
        <f t="shared" si="15"/>
        <v>2.0161792159303049</v>
      </c>
      <c r="N161" s="5">
        <v>0.11617291666666645</v>
      </c>
      <c r="O161" s="5">
        <v>5.8144462891695683E-2</v>
      </c>
      <c r="P161" s="5">
        <v>38.932563277897899</v>
      </c>
      <c r="Q161" s="5" t="e">
        <f>ABS(P161-#REF!)</f>
        <v>#REF!</v>
      </c>
      <c r="R161" s="5">
        <v>0.58982987085532401</v>
      </c>
      <c r="S161" s="5" t="e">
        <f>ABS(R161-#REF!)</f>
        <v>#REF!</v>
      </c>
      <c r="U161" s="29">
        <v>4.3295700000000004</v>
      </c>
      <c r="V161" s="29">
        <v>11</v>
      </c>
      <c r="W161" s="29">
        <f t="shared" si="12"/>
        <v>3.3333333333333335</v>
      </c>
      <c r="X161" s="29">
        <f t="shared" si="13"/>
        <v>4</v>
      </c>
      <c r="Y161" s="29">
        <f t="shared" si="14"/>
        <v>7.333333333333333</v>
      </c>
      <c r="Z161" s="29">
        <v>7.5</v>
      </c>
      <c r="AA161" s="2" t="s">
        <v>2288</v>
      </c>
      <c r="AB161" s="34"/>
      <c r="AC161" s="5">
        <v>12429</v>
      </c>
      <c r="AD161" s="5">
        <v>317.70620000000002</v>
      </c>
      <c r="AE161" s="5">
        <v>39.121049999999997</v>
      </c>
      <c r="AF161" s="5">
        <v>124.28</v>
      </c>
      <c r="AG161" s="5">
        <v>437.42567600000001</v>
      </c>
      <c r="AH161" s="5">
        <v>43.742567999999999</v>
      </c>
      <c r="AI161" s="5">
        <v>2.5562000000000001E-2</v>
      </c>
      <c r="AJ161" s="5">
        <v>1.5129E-2</v>
      </c>
      <c r="AK161" s="5">
        <v>0.59184400000000004</v>
      </c>
      <c r="AL161" s="5">
        <v>2.2249999999999999E-2</v>
      </c>
      <c r="AM161" s="5">
        <v>1.7500000000000002E-2</v>
      </c>
      <c r="AN161" s="5">
        <v>13</v>
      </c>
      <c r="AO161" s="5">
        <v>4.0918000000000003E-2</v>
      </c>
      <c r="AP161" s="5">
        <v>2.455098</v>
      </c>
      <c r="AQ161" s="5">
        <v>9.8479360000000007</v>
      </c>
      <c r="AR161" s="5">
        <v>1.1420399999999999</v>
      </c>
      <c r="AS161" s="5">
        <v>0.72458299999999998</v>
      </c>
      <c r="AT161" s="5">
        <v>94.153846000000001</v>
      </c>
      <c r="AU161" s="5">
        <v>56.625739000000003</v>
      </c>
      <c r="AV161" s="5">
        <v>1.226E-2</v>
      </c>
      <c r="AW161" s="5">
        <v>3.5209999999999998E-3</v>
      </c>
      <c r="AX161" s="5">
        <v>83.729027000000002</v>
      </c>
      <c r="AY161" s="5">
        <v>9.5105939999999993</v>
      </c>
      <c r="AZ161" s="5">
        <v>255.07335399999999</v>
      </c>
      <c r="BA161" s="5">
        <v>385.90686799999997</v>
      </c>
      <c r="BB161" s="5">
        <v>3.3039130000000001</v>
      </c>
      <c r="BC161" s="5">
        <v>7.7299470000000001</v>
      </c>
      <c r="BD161" s="5">
        <v>10.239889</v>
      </c>
      <c r="BE161" s="5">
        <v>4.4127340000000004</v>
      </c>
      <c r="BF161" s="31"/>
    </row>
    <row r="162" spans="1:58" s="29" customFormat="1" x14ac:dyDescent="0.25">
      <c r="A162" s="29" t="s">
        <v>1981</v>
      </c>
      <c r="B162" s="29">
        <v>4</v>
      </c>
      <c r="C162" s="29" t="s">
        <v>9</v>
      </c>
      <c r="D162" s="29">
        <v>2</v>
      </c>
      <c r="E162" s="29" t="s">
        <v>1</v>
      </c>
      <c r="F162" s="2" t="s">
        <v>830</v>
      </c>
      <c r="G162" s="2" t="s">
        <v>244</v>
      </c>
      <c r="H162" s="2">
        <v>-1.4020772902184506</v>
      </c>
      <c r="I162" s="2">
        <v>63.20613653352568</v>
      </c>
      <c r="J162" s="5" t="s">
        <v>52</v>
      </c>
      <c r="K162" s="5">
        <v>4804</v>
      </c>
      <c r="L162" s="5">
        <v>4</v>
      </c>
      <c r="M162" s="5">
        <f t="shared" si="15"/>
        <v>8.3263946711074108E-2</v>
      </c>
      <c r="N162" s="5">
        <v>2.0450000000003854E-2</v>
      </c>
      <c r="O162" s="5">
        <v>5.9062918957307675E-3</v>
      </c>
      <c r="P162" s="5">
        <v>28.373826267090607</v>
      </c>
      <c r="Q162" s="5" t="e">
        <f>ABS(P162-#REF!)</f>
        <v>#REF!</v>
      </c>
      <c r="R162" s="5">
        <v>0.37306309312158331</v>
      </c>
      <c r="S162" s="5" t="e">
        <f>ABS(R162-#REF!)</f>
        <v>#REF!</v>
      </c>
      <c r="T162" s="29">
        <v>0.5199600063422769</v>
      </c>
      <c r="U162" s="29">
        <v>4.3295700000000004</v>
      </c>
      <c r="V162" s="29">
        <v>11</v>
      </c>
      <c r="W162" s="29">
        <f t="shared" si="12"/>
        <v>3.3333333333333335</v>
      </c>
      <c r="X162" s="29">
        <f t="shared" si="13"/>
        <v>4</v>
      </c>
      <c r="Y162" s="29">
        <f t="shared" si="14"/>
        <v>7.333333333333333</v>
      </c>
      <c r="Z162" s="29">
        <v>7.5</v>
      </c>
      <c r="AA162" s="2" t="s">
        <v>2288</v>
      </c>
      <c r="AB162" s="34"/>
      <c r="AC162" s="5">
        <v>8560</v>
      </c>
      <c r="AD162" s="5">
        <v>301.67559999999997</v>
      </c>
      <c r="AE162" s="5">
        <v>28.374849999999999</v>
      </c>
      <c r="AF162" s="5">
        <v>85.59</v>
      </c>
      <c r="AG162" s="5">
        <v>318.89823100000001</v>
      </c>
      <c r="AH162" s="5">
        <v>31.889823</v>
      </c>
      <c r="AI162" s="5">
        <v>3.5242000000000002E-2</v>
      </c>
      <c r="AJ162" s="5">
        <v>1.3134E-2</v>
      </c>
      <c r="AK162" s="5">
        <v>0.37267600000000001</v>
      </c>
      <c r="AL162" s="5">
        <v>3.3300000000000003E-2</v>
      </c>
      <c r="AM162" s="5">
        <v>3.2500000000000001E-2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31"/>
    </row>
    <row r="163" spans="1:58" s="29" customFormat="1" x14ac:dyDescent="0.25">
      <c r="A163" s="29" t="s">
        <v>1981</v>
      </c>
      <c r="B163" s="29">
        <v>4</v>
      </c>
      <c r="C163" s="29" t="s">
        <v>21</v>
      </c>
      <c r="D163" s="29">
        <v>7</v>
      </c>
      <c r="E163" s="29" t="s">
        <v>1</v>
      </c>
      <c r="F163" s="2" t="s">
        <v>830</v>
      </c>
      <c r="G163" s="2" t="s">
        <v>244</v>
      </c>
      <c r="H163" s="2">
        <v>-1.4020772902184506</v>
      </c>
      <c r="I163" s="2">
        <v>63.20613653352568</v>
      </c>
      <c r="J163" s="5" t="s">
        <v>52</v>
      </c>
      <c r="K163" s="5">
        <v>9405</v>
      </c>
      <c r="L163" s="5">
        <v>0</v>
      </c>
      <c r="M163" s="5">
        <f t="shared" si="15"/>
        <v>0</v>
      </c>
      <c r="N163" s="5">
        <v>0</v>
      </c>
      <c r="O163" s="5">
        <v>0</v>
      </c>
      <c r="P163" s="5">
        <v>55.548675279347869</v>
      </c>
      <c r="Q163" s="5" t="e">
        <f>ABS(P163-#REF!)</f>
        <v>#REF!</v>
      </c>
      <c r="R163" s="5">
        <v>0.27743983218792367</v>
      </c>
      <c r="S163" s="5" t="e">
        <f>ABS(R163-#REF!)</f>
        <v>#REF!</v>
      </c>
      <c r="T163" s="29">
        <v>0.5199600063422769</v>
      </c>
      <c r="U163" s="29">
        <v>4.3295700000000004</v>
      </c>
      <c r="V163" s="29">
        <v>11</v>
      </c>
      <c r="W163" s="29">
        <f t="shared" si="12"/>
        <v>3.3333333333333335</v>
      </c>
      <c r="X163" s="29">
        <f t="shared" si="13"/>
        <v>4</v>
      </c>
      <c r="Y163" s="29">
        <f t="shared" si="14"/>
        <v>7.333333333333333</v>
      </c>
      <c r="Z163" s="29">
        <v>7.5</v>
      </c>
      <c r="AA163" s="2" t="s">
        <v>2288</v>
      </c>
      <c r="AB163" s="34"/>
      <c r="AC163" s="5">
        <v>16898</v>
      </c>
      <c r="AD163" s="5">
        <v>301.67559999999997</v>
      </c>
      <c r="AE163" s="5">
        <v>56.013810999999997</v>
      </c>
      <c r="AF163" s="5">
        <v>168.97</v>
      </c>
      <c r="AG163" s="5">
        <v>956.38411199999996</v>
      </c>
      <c r="AH163" s="5">
        <v>95.638411000000005</v>
      </c>
      <c r="AI163" s="5">
        <v>1.7852E-2</v>
      </c>
      <c r="AJ163" s="5">
        <v>5.1089999999999998E-3</v>
      </c>
      <c r="AK163" s="5">
        <v>0.28617500000000001</v>
      </c>
      <c r="AL163" s="5">
        <v>1.7299999999999999E-2</v>
      </c>
      <c r="AM163" s="5">
        <v>1.7500000000000002E-2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0</v>
      </c>
      <c r="BF163" s="31"/>
    </row>
    <row r="164" spans="1:58" s="29" customFormat="1" x14ac:dyDescent="0.25">
      <c r="A164" s="29" t="s">
        <v>1981</v>
      </c>
      <c r="B164" s="29">
        <v>4</v>
      </c>
      <c r="C164" s="29" t="s">
        <v>38</v>
      </c>
      <c r="D164" s="29">
        <v>9</v>
      </c>
      <c r="E164" s="29" t="s">
        <v>1</v>
      </c>
      <c r="F164" s="2" t="s">
        <v>830</v>
      </c>
      <c r="G164" s="2" t="s">
        <v>244</v>
      </c>
      <c r="H164" s="2">
        <v>-1.4020772902184506</v>
      </c>
      <c r="I164" s="2">
        <v>63.20613653352568</v>
      </c>
      <c r="J164" s="5" t="s">
        <v>50</v>
      </c>
      <c r="K164" s="5">
        <v>165</v>
      </c>
      <c r="L164" s="5">
        <v>74</v>
      </c>
      <c r="M164" s="5">
        <f t="shared" si="15"/>
        <v>44.848484848484851</v>
      </c>
      <c r="N164" s="5">
        <v>0.81225714285714545</v>
      </c>
      <c r="O164" s="5">
        <v>4.725033516584614E-2</v>
      </c>
      <c r="P164" s="5">
        <v>0.97453816279557659</v>
      </c>
      <c r="Q164" s="5" t="e">
        <f>ABS(P164-#REF!)</f>
        <v>#REF!</v>
      </c>
      <c r="R164" s="5">
        <v>1.8598548732460993</v>
      </c>
      <c r="S164" s="5" t="e">
        <f>ABS(R164-#REF!)</f>
        <v>#REF!</v>
      </c>
      <c r="U164" s="29">
        <v>4.3295700000000004</v>
      </c>
      <c r="V164" s="29">
        <v>11</v>
      </c>
      <c r="W164" s="29">
        <f t="shared" si="12"/>
        <v>3.3333333333333335</v>
      </c>
      <c r="X164" s="29">
        <f t="shared" si="13"/>
        <v>4</v>
      </c>
      <c r="Y164" s="29">
        <f t="shared" si="14"/>
        <v>7.333333333333333</v>
      </c>
      <c r="Z164" s="29">
        <v>7.5</v>
      </c>
      <c r="AA164" s="2" t="s">
        <v>2288</v>
      </c>
      <c r="AB164" s="34"/>
      <c r="AC164" s="5">
        <v>313</v>
      </c>
      <c r="AD164" s="5">
        <v>301.67559999999997</v>
      </c>
      <c r="AE164" s="5">
        <v>1.0375380000000001</v>
      </c>
      <c r="AF164" s="5">
        <v>1.96</v>
      </c>
      <c r="AG164" s="5">
        <v>1.469149</v>
      </c>
      <c r="AH164" s="5">
        <v>0.14691499999999999</v>
      </c>
      <c r="AI164" s="5">
        <v>0.95437899999999998</v>
      </c>
      <c r="AJ164" s="5">
        <v>1.5293369999999999</v>
      </c>
      <c r="AK164" s="5">
        <v>1.6024430000000001</v>
      </c>
      <c r="AL164" s="5">
        <v>0.31774999999999998</v>
      </c>
      <c r="AM164" s="5">
        <v>9.7500000000000003E-2</v>
      </c>
      <c r="AN164" s="5">
        <v>6</v>
      </c>
      <c r="AO164" s="5">
        <v>1.9889E-2</v>
      </c>
      <c r="AP164" s="5">
        <v>1.193335</v>
      </c>
      <c r="AQ164" s="5">
        <v>28.753993999999999</v>
      </c>
      <c r="AR164" s="5">
        <v>2.4082880000000002</v>
      </c>
      <c r="AS164" s="5">
        <v>1.6895659999999999</v>
      </c>
      <c r="AT164" s="5">
        <v>15</v>
      </c>
      <c r="AU164" s="5">
        <v>6.9570109999999996</v>
      </c>
      <c r="AV164" s="5">
        <v>0.17202100000000001</v>
      </c>
      <c r="AW164" s="5">
        <v>0.131491</v>
      </c>
      <c r="AX164" s="5">
        <v>8.2680749999999996</v>
      </c>
      <c r="AY164" s="5">
        <v>5.6775349999999998</v>
      </c>
      <c r="AZ164" s="5">
        <v>28.721095999999999</v>
      </c>
      <c r="BA164" s="5">
        <v>13.583423</v>
      </c>
      <c r="BB164" s="5">
        <v>34.617939999999997</v>
      </c>
      <c r="BC164" s="5">
        <v>49.392811999999999</v>
      </c>
      <c r="BD164" s="5">
        <v>7.6856330000000002</v>
      </c>
      <c r="BE164" s="5">
        <v>1.154701</v>
      </c>
      <c r="BF164" s="31"/>
    </row>
    <row r="165" spans="1:58" s="29" customFormat="1" x14ac:dyDescent="0.25">
      <c r="A165" s="29" t="s">
        <v>1982</v>
      </c>
      <c r="B165" s="29">
        <v>4</v>
      </c>
      <c r="C165" s="29" t="s">
        <v>2</v>
      </c>
      <c r="D165" s="29">
        <v>3</v>
      </c>
      <c r="E165" s="29" t="s">
        <v>1</v>
      </c>
      <c r="F165" s="2" t="s">
        <v>830</v>
      </c>
      <c r="G165" s="2" t="s">
        <v>244</v>
      </c>
      <c r="H165" s="2">
        <v>-1.4020772902184506</v>
      </c>
      <c r="I165" s="2">
        <v>63.20613653352568</v>
      </c>
      <c r="J165" s="5" t="s">
        <v>52</v>
      </c>
      <c r="K165" s="5">
        <v>10231</v>
      </c>
      <c r="L165" s="5">
        <v>0</v>
      </c>
      <c r="M165" s="5">
        <f t="shared" si="15"/>
        <v>0</v>
      </c>
      <c r="N165" s="5">
        <v>0</v>
      </c>
      <c r="O165" s="5">
        <v>0</v>
      </c>
      <c r="P165" s="5">
        <v>39.66547210248514</v>
      </c>
      <c r="Q165" s="5" t="e">
        <f>ABS(P165-#REF!)</f>
        <v>#REF!</v>
      </c>
      <c r="R165" s="5">
        <v>0.39414657228484629</v>
      </c>
      <c r="S165" s="5" t="e">
        <f>ABS(R165-#REF!)</f>
        <v>#REF!</v>
      </c>
      <c r="T165" s="29">
        <v>0.98798730944883972</v>
      </c>
      <c r="U165" s="29">
        <v>4.3295700000000004</v>
      </c>
      <c r="V165" s="29">
        <v>11</v>
      </c>
      <c r="W165" s="29">
        <f t="shared" si="12"/>
        <v>3.3333333333333335</v>
      </c>
      <c r="X165" s="29">
        <f t="shared" si="13"/>
        <v>4</v>
      </c>
      <c r="Y165" s="29">
        <f t="shared" si="14"/>
        <v>7.333333333333333</v>
      </c>
      <c r="Z165" s="29">
        <v>7.5</v>
      </c>
      <c r="AA165" s="2" t="s">
        <v>2288</v>
      </c>
      <c r="AB165" s="34"/>
      <c r="AC165" s="5">
        <v>13327</v>
      </c>
      <c r="AD165" s="5">
        <v>333.57942500000001</v>
      </c>
      <c r="AE165" s="5">
        <v>39.951504999999997</v>
      </c>
      <c r="AF165" s="5">
        <v>133.26</v>
      </c>
      <c r="AG165" s="5">
        <v>522.77078400000005</v>
      </c>
      <c r="AH165" s="5">
        <v>52.277078000000003</v>
      </c>
      <c r="AI165" s="5">
        <v>2.5028000000000002E-2</v>
      </c>
      <c r="AJ165" s="5">
        <v>9.946E-3</v>
      </c>
      <c r="AK165" s="5">
        <v>0.39739000000000002</v>
      </c>
      <c r="AL165" s="5">
        <v>2.3599999999999999E-2</v>
      </c>
      <c r="AM165" s="5">
        <v>2.2499999999999999E-2</v>
      </c>
      <c r="AN165" s="5">
        <v>0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31"/>
    </row>
    <row r="166" spans="1:58" s="29" customFormat="1" x14ac:dyDescent="0.25">
      <c r="A166" s="29" t="s">
        <v>1982</v>
      </c>
      <c r="B166" s="29">
        <v>4</v>
      </c>
      <c r="C166" s="29" t="s">
        <v>5</v>
      </c>
      <c r="D166" s="29">
        <v>14</v>
      </c>
      <c r="E166" s="29" t="s">
        <v>1</v>
      </c>
      <c r="F166" s="2" t="s">
        <v>830</v>
      </c>
      <c r="G166" s="2" t="s">
        <v>244</v>
      </c>
      <c r="H166" s="2">
        <v>-1.4020772902184506</v>
      </c>
      <c r="I166" s="2">
        <v>63.20613653352568</v>
      </c>
      <c r="J166" s="5" t="s">
        <v>50</v>
      </c>
      <c r="K166" s="5">
        <v>14482</v>
      </c>
      <c r="L166" s="5">
        <v>21</v>
      </c>
      <c r="M166" s="5">
        <f t="shared" si="15"/>
        <v>0.14500759563596188</v>
      </c>
      <c r="N166" s="5">
        <v>3.5516666666666197E-2</v>
      </c>
      <c r="O166" s="5">
        <v>1.1630966309007468E-2</v>
      </c>
      <c r="P166" s="5">
        <v>56.146551362348717</v>
      </c>
      <c r="Q166" s="5" t="e">
        <f>ABS(P166-#REF!)</f>
        <v>#REF!</v>
      </c>
      <c r="R166" s="5">
        <v>0.31859440300055902</v>
      </c>
      <c r="S166" s="5" t="e">
        <f>ABS(R166-#REF!)</f>
        <v>#REF!</v>
      </c>
      <c r="T166" s="29">
        <v>1.0130209791941758</v>
      </c>
      <c r="U166" s="29">
        <v>4.3295700000000004</v>
      </c>
      <c r="V166" s="29">
        <v>11</v>
      </c>
      <c r="W166" s="29">
        <f t="shared" si="12"/>
        <v>3.3333333333333335</v>
      </c>
      <c r="X166" s="29">
        <f t="shared" si="13"/>
        <v>4</v>
      </c>
      <c r="Y166" s="29">
        <f t="shared" si="14"/>
        <v>7.333333333333333</v>
      </c>
      <c r="Z166" s="29">
        <v>7.5</v>
      </c>
      <c r="AA166" s="2" t="s">
        <v>2288</v>
      </c>
      <c r="AB166" s="34"/>
      <c r="AC166" s="5">
        <v>18898</v>
      </c>
      <c r="AD166" s="5">
        <v>333.57942500000001</v>
      </c>
      <c r="AE166" s="5">
        <v>56.652175</v>
      </c>
      <c r="AF166" s="5">
        <v>188.97</v>
      </c>
      <c r="AG166" s="5">
        <v>1051.5348630000001</v>
      </c>
      <c r="AH166" s="5">
        <v>105.153486</v>
      </c>
      <c r="AI166" s="5">
        <v>1.7649000000000001E-2</v>
      </c>
      <c r="AJ166" s="5">
        <v>5.6829999999999997E-3</v>
      </c>
      <c r="AK166" s="5">
        <v>0.32201000000000002</v>
      </c>
      <c r="AL166" s="5">
        <v>1.6975000000000001E-2</v>
      </c>
      <c r="AM166" s="5">
        <v>1.7500000000000002E-2</v>
      </c>
      <c r="AN166" s="5">
        <v>0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31"/>
    </row>
    <row r="167" spans="1:58" s="29" customFormat="1" x14ac:dyDescent="0.25">
      <c r="A167" s="29" t="s">
        <v>1982</v>
      </c>
      <c r="B167" s="29">
        <v>4</v>
      </c>
      <c r="C167" s="29" t="s">
        <v>28</v>
      </c>
      <c r="D167" s="29">
        <v>15</v>
      </c>
      <c r="E167" s="29" t="s">
        <v>1</v>
      </c>
      <c r="F167" s="2" t="s">
        <v>830</v>
      </c>
      <c r="G167" s="2" t="s">
        <v>244</v>
      </c>
      <c r="H167" s="2">
        <v>-1.4020772902184506</v>
      </c>
      <c r="I167" s="2">
        <v>63.20613653352568</v>
      </c>
      <c r="J167" s="5" t="s">
        <v>50</v>
      </c>
      <c r="K167" s="5">
        <v>7209</v>
      </c>
      <c r="L167" s="5">
        <v>26</v>
      </c>
      <c r="M167" s="5">
        <f t="shared" si="15"/>
        <v>0.36066028575391873</v>
      </c>
      <c r="N167" s="5">
        <v>3.6894999999998387E-2</v>
      </c>
      <c r="O167" s="5">
        <v>1.9384943848345781E-2</v>
      </c>
      <c r="P167" s="5">
        <v>27.949212040544946</v>
      </c>
      <c r="Q167" s="5" t="e">
        <f>ABS(P167-#REF!)</f>
        <v>#REF!</v>
      </c>
      <c r="R167" s="5">
        <v>0.44935602666702962</v>
      </c>
      <c r="S167" s="5" t="e">
        <f>ABS(R167-#REF!)</f>
        <v>#REF!</v>
      </c>
      <c r="T167" s="29">
        <v>0.66475405107261676</v>
      </c>
      <c r="U167" s="29">
        <v>4.3295700000000004</v>
      </c>
      <c r="V167" s="29">
        <v>11</v>
      </c>
      <c r="W167" s="29">
        <f t="shared" si="12"/>
        <v>3.3333333333333335</v>
      </c>
      <c r="X167" s="29">
        <f t="shared" si="13"/>
        <v>4</v>
      </c>
      <c r="Y167" s="29">
        <f t="shared" si="14"/>
        <v>7.333333333333333</v>
      </c>
      <c r="Z167" s="29">
        <v>7.5</v>
      </c>
      <c r="AA167" s="2" t="s">
        <v>2288</v>
      </c>
      <c r="AB167" s="34"/>
      <c r="AC167" s="5">
        <v>9278</v>
      </c>
      <c r="AD167" s="5">
        <v>333.57942500000001</v>
      </c>
      <c r="AE167" s="5">
        <v>27.813465999999998</v>
      </c>
      <c r="AF167" s="5">
        <v>92.77</v>
      </c>
      <c r="AG167" s="5">
        <v>314.22017299999999</v>
      </c>
      <c r="AH167" s="5">
        <v>31.422017</v>
      </c>
      <c r="AI167" s="5">
        <v>3.5951999999999998E-2</v>
      </c>
      <c r="AJ167" s="5">
        <v>1.6123999999999999E-2</v>
      </c>
      <c r="AK167" s="5">
        <v>0.44847500000000001</v>
      </c>
      <c r="AL167" s="5">
        <v>3.3500000000000002E-2</v>
      </c>
      <c r="AM167" s="5">
        <v>3.2500000000000001E-2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31"/>
    </row>
    <row r="168" spans="1:58" s="29" customFormat="1" x14ac:dyDescent="0.25">
      <c r="A168" s="29" t="s">
        <v>1982</v>
      </c>
      <c r="B168" s="29">
        <v>4</v>
      </c>
      <c r="C168" s="29" t="s">
        <v>34</v>
      </c>
      <c r="D168" s="29">
        <v>15</v>
      </c>
      <c r="E168" s="29" t="s">
        <v>7</v>
      </c>
      <c r="F168" s="2" t="s">
        <v>830</v>
      </c>
      <c r="G168" s="2" t="s">
        <v>244</v>
      </c>
      <c r="H168" s="2">
        <v>-1.4020772902184506</v>
      </c>
      <c r="I168" s="2">
        <v>63.20613653352568</v>
      </c>
      <c r="J168" s="5" t="s">
        <v>52</v>
      </c>
      <c r="K168" s="5">
        <v>11852</v>
      </c>
      <c r="L168" s="5">
        <v>20</v>
      </c>
      <c r="M168" s="5">
        <f t="shared" si="15"/>
        <v>0.16874789065136686</v>
      </c>
      <c r="N168" s="5">
        <v>7.1112500000001688E-2</v>
      </c>
      <c r="O168" s="5">
        <v>7.7539775393383123E-3</v>
      </c>
      <c r="P168" s="5">
        <v>45.950070898118838</v>
      </c>
      <c r="Q168" s="5" t="e">
        <f>ABS(P168-#REF!)</f>
        <v>#REF!</v>
      </c>
      <c r="R168" s="5">
        <v>0.61954351579661004</v>
      </c>
      <c r="S168" s="5" t="e">
        <f>ABS(R168-#REF!)</f>
        <v>#REF!</v>
      </c>
      <c r="T168" s="29">
        <v>0.67310578977599844</v>
      </c>
      <c r="U168" s="29">
        <v>4.3295700000000004</v>
      </c>
      <c r="V168" s="29">
        <v>11</v>
      </c>
      <c r="W168" s="29">
        <f t="shared" si="12"/>
        <v>3.3333333333333335</v>
      </c>
      <c r="X168" s="29">
        <f t="shared" si="13"/>
        <v>4</v>
      </c>
      <c r="Y168" s="29">
        <f t="shared" si="14"/>
        <v>7.333333333333333</v>
      </c>
      <c r="Z168" s="29">
        <v>7.5</v>
      </c>
      <c r="AA168" s="2" t="s">
        <v>2288</v>
      </c>
      <c r="AB168" s="34"/>
      <c r="AC168" s="5">
        <v>16266</v>
      </c>
      <c r="AD168" s="5">
        <v>333.57942500000001</v>
      </c>
      <c r="AE168" s="5">
        <v>48.762</v>
      </c>
      <c r="AF168" s="5">
        <v>162.65</v>
      </c>
      <c r="AG168" s="5">
        <v>688.88774699999999</v>
      </c>
      <c r="AH168" s="5">
        <v>68.888774999999995</v>
      </c>
      <c r="AI168" s="5">
        <v>2.0506E-2</v>
      </c>
      <c r="AJ168" s="5">
        <v>1.2553999999999999E-2</v>
      </c>
      <c r="AK168" s="5">
        <v>0.612201</v>
      </c>
      <c r="AL168" s="5">
        <v>1.7024999999999998E-2</v>
      </c>
      <c r="AM168" s="5">
        <v>1.2500000000000001E-2</v>
      </c>
      <c r="AN168" s="5">
        <v>4</v>
      </c>
      <c r="AO168" s="5">
        <v>1.1991E-2</v>
      </c>
      <c r="AP168" s="5">
        <v>0.71946900000000003</v>
      </c>
      <c r="AQ168" s="5">
        <v>1.930407</v>
      </c>
      <c r="AR168" s="5">
        <v>0.79225000000000001</v>
      </c>
      <c r="AS168" s="5">
        <v>0.206571</v>
      </c>
      <c r="AT168" s="5">
        <v>78.5</v>
      </c>
      <c r="AU168" s="5">
        <v>19.485036999999998</v>
      </c>
      <c r="AV168" s="5">
        <v>1.0222999999999999E-2</v>
      </c>
      <c r="AW168" s="5">
        <v>2.7309999999999999E-3</v>
      </c>
      <c r="AX168" s="5">
        <v>98.577903000000006</v>
      </c>
      <c r="AY168" s="5">
        <v>9.0748119999999997</v>
      </c>
      <c r="AZ168" s="5">
        <v>224.96875900000001</v>
      </c>
      <c r="BA168" s="5">
        <v>82.823589999999996</v>
      </c>
      <c r="BB168" s="5">
        <v>34.911499999999997</v>
      </c>
      <c r="BC168" s="5">
        <v>52.681609000000002</v>
      </c>
      <c r="BD168" s="5">
        <v>8.0355399999999992</v>
      </c>
      <c r="BE168" s="5">
        <v>1.105542</v>
      </c>
      <c r="BF168" s="31"/>
    </row>
    <row r="169" spans="1:58" s="29" customFormat="1" x14ac:dyDescent="0.25">
      <c r="A169" s="29" t="s">
        <v>1983</v>
      </c>
      <c r="B169" s="29">
        <v>4</v>
      </c>
      <c r="C169" s="29" t="s">
        <v>9</v>
      </c>
      <c r="D169" s="29">
        <v>2</v>
      </c>
      <c r="E169" s="29" t="s">
        <v>1</v>
      </c>
      <c r="F169" s="2" t="s">
        <v>830</v>
      </c>
      <c r="G169" s="2" t="s">
        <v>244</v>
      </c>
      <c r="H169" s="2">
        <v>-1.4020772902184506</v>
      </c>
      <c r="I169" s="2">
        <v>63.20613653352568</v>
      </c>
      <c r="J169" s="5" t="s">
        <v>51</v>
      </c>
      <c r="K169" s="5">
        <v>13089</v>
      </c>
      <c r="L169" s="5">
        <v>0</v>
      </c>
      <c r="M169" s="5">
        <f t="shared" si="15"/>
        <v>0</v>
      </c>
      <c r="N169" s="5">
        <v>0</v>
      </c>
      <c r="O169" s="5">
        <v>0</v>
      </c>
      <c r="P169" s="5">
        <v>71.48611539010534</v>
      </c>
      <c r="Q169" s="5" t="e">
        <f>ABS(P169-#REF!)</f>
        <v>#REF!</v>
      </c>
      <c r="R169" s="5">
        <v>0.43878948982532129</v>
      </c>
      <c r="S169" s="5" t="e">
        <f>ABS(R169-#REF!)</f>
        <v>#REF!</v>
      </c>
      <c r="U169" s="29">
        <v>4.3295700000000004</v>
      </c>
      <c r="V169" s="29">
        <v>11</v>
      </c>
      <c r="W169" s="29">
        <f t="shared" si="12"/>
        <v>3.3333333333333335</v>
      </c>
      <c r="X169" s="29">
        <f t="shared" si="13"/>
        <v>4</v>
      </c>
      <c r="Y169" s="29">
        <f t="shared" si="14"/>
        <v>7.333333333333333</v>
      </c>
      <c r="Z169" s="29">
        <v>7.5</v>
      </c>
      <c r="AA169" s="2" t="s">
        <v>2288</v>
      </c>
      <c r="AB169" s="34"/>
      <c r="AC169" s="5">
        <v>23694</v>
      </c>
      <c r="AD169" s="5">
        <v>330.91297500000002</v>
      </c>
      <c r="AE169" s="5">
        <v>71.601906999999997</v>
      </c>
      <c r="AF169" s="5">
        <v>236.93</v>
      </c>
      <c r="AG169" s="5">
        <v>1404.0767519999999</v>
      </c>
      <c r="AH169" s="5">
        <v>140.40767500000001</v>
      </c>
      <c r="AI169" s="5">
        <v>1.3965999999999999E-2</v>
      </c>
      <c r="AJ169" s="5">
        <v>6.2240000000000004E-3</v>
      </c>
      <c r="AK169" s="5">
        <v>0.44562499999999999</v>
      </c>
      <c r="AL169" s="5">
        <v>1.24E-2</v>
      </c>
      <c r="AM169" s="5">
        <v>1.2500000000000001E-2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31"/>
    </row>
    <row r="170" spans="1:58" s="29" customFormat="1" x14ac:dyDescent="0.25">
      <c r="A170" s="29" t="s">
        <v>1983</v>
      </c>
      <c r="B170" s="29">
        <v>4</v>
      </c>
      <c r="C170" s="29" t="s">
        <v>256</v>
      </c>
      <c r="D170" s="29">
        <v>2</v>
      </c>
      <c r="E170" s="29" t="s">
        <v>7</v>
      </c>
      <c r="F170" s="2" t="s">
        <v>830</v>
      </c>
      <c r="G170" s="2" t="s">
        <v>244</v>
      </c>
      <c r="H170" s="2">
        <v>-1.4020772902184506</v>
      </c>
      <c r="I170" s="2">
        <v>63.20613653352568</v>
      </c>
      <c r="J170" s="5" t="s">
        <v>50</v>
      </c>
      <c r="K170" s="5">
        <v>7046</v>
      </c>
      <c r="L170" s="5">
        <v>19</v>
      </c>
      <c r="M170" s="5">
        <f t="shared" si="15"/>
        <v>0.26965654271927336</v>
      </c>
      <c r="N170" s="5">
        <v>6.72750000000093E-2</v>
      </c>
      <c r="O170" s="5">
        <v>1.0923082800841215E-2</v>
      </c>
      <c r="P170" s="5">
        <v>38.482020707363603</v>
      </c>
      <c r="Q170" s="5" t="e">
        <f>ABS(P170-#REF!)</f>
        <v>#REF!</v>
      </c>
      <c r="R170" s="5">
        <v>0.49858986155735402</v>
      </c>
      <c r="S170" s="5" t="e">
        <f>ABS(R170-#REF!)</f>
        <v>#REF!</v>
      </c>
      <c r="U170" s="29">
        <v>4.3295700000000004</v>
      </c>
      <c r="V170" s="29">
        <v>11</v>
      </c>
      <c r="W170" s="29">
        <f t="shared" si="12"/>
        <v>3.3333333333333335</v>
      </c>
      <c r="X170" s="29">
        <f t="shared" si="13"/>
        <v>4</v>
      </c>
      <c r="Y170" s="29">
        <f t="shared" si="14"/>
        <v>7.333333333333333</v>
      </c>
      <c r="Z170" s="29">
        <v>7.5</v>
      </c>
      <c r="AA170" s="2" t="s">
        <v>2288</v>
      </c>
      <c r="AB170" s="34"/>
      <c r="AC170" s="5">
        <v>12850</v>
      </c>
      <c r="AD170" s="5">
        <v>330.91297500000002</v>
      </c>
      <c r="AE170" s="5">
        <v>38.831961999999997</v>
      </c>
      <c r="AF170" s="5">
        <v>128.49</v>
      </c>
      <c r="AG170" s="5">
        <v>484.87551999999999</v>
      </c>
      <c r="AH170" s="5">
        <v>48.487552000000001</v>
      </c>
      <c r="AI170" s="5">
        <v>2.5751E-2</v>
      </c>
      <c r="AJ170" s="5">
        <v>1.2977000000000001E-2</v>
      </c>
      <c r="AK170" s="5">
        <v>0.503942</v>
      </c>
      <c r="AL170" s="5">
        <v>2.3025E-2</v>
      </c>
      <c r="AM170" s="5">
        <v>2.2499999999999999E-2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31"/>
    </row>
    <row r="171" spans="1:58" s="29" customFormat="1" x14ac:dyDescent="0.25">
      <c r="A171" s="29" t="s">
        <v>1983</v>
      </c>
      <c r="B171" s="29">
        <v>4</v>
      </c>
      <c r="C171" s="29" t="s">
        <v>15</v>
      </c>
      <c r="D171" s="29">
        <v>6</v>
      </c>
      <c r="E171" s="29" t="s">
        <v>1</v>
      </c>
      <c r="F171" s="2" t="s">
        <v>830</v>
      </c>
      <c r="G171" s="2" t="s">
        <v>244</v>
      </c>
      <c r="H171" s="2">
        <v>-1.4020772902184506</v>
      </c>
      <c r="I171" s="2">
        <v>63.20613653352568</v>
      </c>
      <c r="J171" s="5" t="s">
        <v>52</v>
      </c>
      <c r="K171" s="5">
        <v>5310</v>
      </c>
      <c r="L171" s="5">
        <v>15</v>
      </c>
      <c r="M171" s="5">
        <f t="shared" si="15"/>
        <v>0.2824858757062147</v>
      </c>
      <c r="N171" s="5">
        <v>2.8775000000000734E-2</v>
      </c>
      <c r="O171" s="5">
        <v>1.6384624201261824E-2</v>
      </c>
      <c r="P171" s="5">
        <v>29.000784836233425</v>
      </c>
      <c r="Q171" s="5" t="e">
        <f>ABS(P171-#REF!)</f>
        <v>#REF!</v>
      </c>
      <c r="R171" s="5">
        <v>0.36902512621756051</v>
      </c>
      <c r="S171" s="5" t="e">
        <f>ABS(R171-#REF!)</f>
        <v>#REF!</v>
      </c>
      <c r="U171" s="29">
        <v>4.3295700000000004</v>
      </c>
      <c r="V171" s="29">
        <v>11</v>
      </c>
      <c r="W171" s="29">
        <f t="shared" si="12"/>
        <v>3.3333333333333335</v>
      </c>
      <c r="X171" s="29">
        <f t="shared" si="13"/>
        <v>4</v>
      </c>
      <c r="Y171" s="29">
        <f t="shared" si="14"/>
        <v>7.333333333333333</v>
      </c>
      <c r="Z171" s="29">
        <v>7.5</v>
      </c>
      <c r="AA171" s="2" t="s">
        <v>2288</v>
      </c>
      <c r="AB171" s="34"/>
      <c r="AC171" s="5">
        <v>9558</v>
      </c>
      <c r="AD171" s="5">
        <v>330.91297500000002</v>
      </c>
      <c r="AE171" s="5">
        <v>28.883727</v>
      </c>
      <c r="AF171" s="5">
        <v>95.57</v>
      </c>
      <c r="AG171" s="5">
        <v>352.02324499999997</v>
      </c>
      <c r="AH171" s="5">
        <v>35.202325000000002</v>
      </c>
      <c r="AI171" s="5">
        <v>3.4620999999999999E-2</v>
      </c>
      <c r="AJ171" s="5">
        <v>1.3145E-2</v>
      </c>
      <c r="AK171" s="5">
        <v>0.37968600000000002</v>
      </c>
      <c r="AL171" s="5">
        <v>3.2575E-2</v>
      </c>
      <c r="AM171" s="5">
        <v>3.2500000000000001E-2</v>
      </c>
      <c r="AN171" s="5">
        <v>0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31"/>
    </row>
    <row r="172" spans="1:58" s="29" customFormat="1" x14ac:dyDescent="0.25">
      <c r="A172" s="29" t="s">
        <v>1983</v>
      </c>
      <c r="B172" s="29">
        <v>4</v>
      </c>
      <c r="C172" s="29" t="s">
        <v>4</v>
      </c>
      <c r="D172" s="29">
        <v>12</v>
      </c>
      <c r="E172" s="29" t="s">
        <v>1</v>
      </c>
      <c r="F172" s="2" t="s">
        <v>830</v>
      </c>
      <c r="G172" s="2" t="s">
        <v>244</v>
      </c>
      <c r="H172" s="2">
        <v>-1.4020772902184506</v>
      </c>
      <c r="I172" s="2">
        <v>63.20613653352568</v>
      </c>
      <c r="J172" s="5" t="s">
        <v>50</v>
      </c>
      <c r="K172" s="5">
        <v>10871</v>
      </c>
      <c r="L172" s="5">
        <v>19</v>
      </c>
      <c r="M172" s="5">
        <f t="shared" si="15"/>
        <v>0.17477692944531323</v>
      </c>
      <c r="N172" s="5">
        <v>5.2250000000000796E-2</v>
      </c>
      <c r="O172" s="5">
        <v>1.0923082800841215E-2</v>
      </c>
      <c r="P172" s="5">
        <v>59.372416563972422</v>
      </c>
      <c r="Q172" s="5" t="e">
        <f>ABS(P172-#REF!)</f>
        <v>#REF!</v>
      </c>
      <c r="R172" s="5">
        <v>0.50507750392734385</v>
      </c>
      <c r="S172" s="5" t="e">
        <f>ABS(R172-#REF!)</f>
        <v>#REF!</v>
      </c>
      <c r="U172" s="29">
        <v>4.3295700000000004</v>
      </c>
      <c r="V172" s="29">
        <v>11</v>
      </c>
      <c r="W172" s="29">
        <f t="shared" si="12"/>
        <v>3.3333333333333335</v>
      </c>
      <c r="X172" s="29">
        <f t="shared" si="13"/>
        <v>4</v>
      </c>
      <c r="Y172" s="29">
        <f t="shared" si="14"/>
        <v>7.333333333333333</v>
      </c>
      <c r="Z172" s="29">
        <v>7.5</v>
      </c>
      <c r="AA172" s="2" t="s">
        <v>2288</v>
      </c>
      <c r="AB172" s="34"/>
      <c r="AC172" s="5">
        <v>19655</v>
      </c>
      <c r="AD172" s="5">
        <v>330.91297500000002</v>
      </c>
      <c r="AE172" s="5">
        <v>59.396281000000002</v>
      </c>
      <c r="AF172" s="5">
        <v>196.54</v>
      </c>
      <c r="AG172" s="5">
        <v>923.06108600000005</v>
      </c>
      <c r="AH172" s="5">
        <v>92.306109000000006</v>
      </c>
      <c r="AI172" s="5">
        <v>1.6836E-2</v>
      </c>
      <c r="AJ172" s="5">
        <v>8.8240000000000002E-3</v>
      </c>
      <c r="AK172" s="5">
        <v>0.52412999999999998</v>
      </c>
      <c r="AL172" s="5">
        <v>1.495E-2</v>
      </c>
      <c r="AM172" s="5">
        <v>1.2500000000000001E-2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31"/>
    </row>
    <row r="173" spans="1:58" s="29" customFormat="1" x14ac:dyDescent="0.25">
      <c r="A173" s="29" t="s">
        <v>1983</v>
      </c>
      <c r="B173" s="29">
        <v>4</v>
      </c>
      <c r="C173" s="29" t="s">
        <v>11</v>
      </c>
      <c r="D173" s="29">
        <v>16</v>
      </c>
      <c r="E173" s="29" t="s">
        <v>1</v>
      </c>
      <c r="F173" s="2" t="s">
        <v>830</v>
      </c>
      <c r="G173" s="2" t="s">
        <v>244</v>
      </c>
      <c r="H173" s="2">
        <v>-1.4020772902184506</v>
      </c>
      <c r="I173" s="2">
        <v>63.20613653352568</v>
      </c>
      <c r="J173" s="5" t="s">
        <v>52</v>
      </c>
      <c r="K173" s="5">
        <v>6475</v>
      </c>
      <c r="L173" s="5">
        <v>14</v>
      </c>
      <c r="M173" s="5">
        <f t="shared" si="15"/>
        <v>0.21621621621621623</v>
      </c>
      <c r="N173" s="5">
        <v>3.9137499999997161E-2</v>
      </c>
      <c r="O173" s="5">
        <v>1.0923082800841215E-2</v>
      </c>
      <c r="P173" s="5">
        <v>35.363480567723435</v>
      </c>
      <c r="Q173" s="5" t="e">
        <f>ABS(P173-#REF!)</f>
        <v>#REF!</v>
      </c>
      <c r="R173" s="5">
        <v>0.4653790797842598</v>
      </c>
      <c r="S173" s="5" t="e">
        <f>ABS(R173-#REF!)</f>
        <v>#REF!</v>
      </c>
      <c r="U173" s="29">
        <v>4.3295700000000004</v>
      </c>
      <c r="V173" s="29">
        <v>11</v>
      </c>
      <c r="W173" s="29">
        <f t="shared" si="12"/>
        <v>3.3333333333333335</v>
      </c>
      <c r="X173" s="29">
        <f t="shared" si="13"/>
        <v>4</v>
      </c>
      <c r="Y173" s="29">
        <f t="shared" si="14"/>
        <v>7.333333333333333</v>
      </c>
      <c r="Z173" s="29">
        <v>7.5</v>
      </c>
      <c r="AA173" s="2" t="s">
        <v>2288</v>
      </c>
      <c r="AB173" s="34"/>
      <c r="AC173" s="5">
        <v>11811</v>
      </c>
      <c r="AD173" s="5">
        <v>330.91297500000002</v>
      </c>
      <c r="AE173" s="5">
        <v>35.692163000000001</v>
      </c>
      <c r="AF173" s="5">
        <v>118.1</v>
      </c>
      <c r="AG173" s="5">
        <v>410.24043</v>
      </c>
      <c r="AH173" s="5">
        <v>41.024042999999999</v>
      </c>
      <c r="AI173" s="5">
        <v>2.8014000000000001E-2</v>
      </c>
      <c r="AJ173" s="5">
        <v>1.2930000000000001E-2</v>
      </c>
      <c r="AK173" s="5">
        <v>0.46156199999999997</v>
      </c>
      <c r="AL173" s="5">
        <v>2.5950000000000001E-2</v>
      </c>
      <c r="AM173" s="5">
        <v>2.2499999999999999E-2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31"/>
    </row>
    <row r="174" spans="1:58" s="29" customFormat="1" x14ac:dyDescent="0.25">
      <c r="A174" s="29" t="s">
        <v>1984</v>
      </c>
      <c r="B174" s="29">
        <v>4</v>
      </c>
      <c r="C174" s="29" t="s">
        <v>8</v>
      </c>
      <c r="D174" s="29">
        <v>1</v>
      </c>
      <c r="E174" s="29" t="s">
        <v>1</v>
      </c>
      <c r="F174" s="2" t="s">
        <v>830</v>
      </c>
      <c r="G174" s="2" t="s">
        <v>244</v>
      </c>
      <c r="H174" s="2">
        <v>-1.4020772902184506</v>
      </c>
      <c r="I174" s="2">
        <v>63.20613653352568</v>
      </c>
      <c r="J174" s="5" t="s">
        <v>51</v>
      </c>
      <c r="K174" s="5">
        <v>5077</v>
      </c>
      <c r="L174" s="5">
        <v>20</v>
      </c>
      <c r="M174" s="5">
        <f t="shared" si="15"/>
        <v>0.39393342525113251</v>
      </c>
      <c r="N174" s="5">
        <v>4.1283333333325345E-2</v>
      </c>
      <c r="O174" s="5">
        <v>1.6880502188468351E-2</v>
      </c>
      <c r="P174" s="5">
        <v>28.56743653695127</v>
      </c>
      <c r="Q174" s="5" t="e">
        <f>ABS(P174-#REF!)</f>
        <v>#REF!</v>
      </c>
      <c r="R174" s="5">
        <v>0.48034872972359821</v>
      </c>
      <c r="S174" s="5" t="e">
        <f>ABS(R174-#REF!)</f>
        <v>#REF!</v>
      </c>
      <c r="U174" s="29">
        <v>4.3295700000000004</v>
      </c>
      <c r="V174" s="29">
        <v>11</v>
      </c>
      <c r="W174" s="29">
        <f t="shared" si="12"/>
        <v>3.3333333333333335</v>
      </c>
      <c r="X174" s="29">
        <f t="shared" si="13"/>
        <v>4</v>
      </c>
      <c r="Y174" s="29">
        <f t="shared" si="14"/>
        <v>7.333333333333333</v>
      </c>
      <c r="Z174" s="29">
        <v>7.5</v>
      </c>
      <c r="AA174" s="2" t="s">
        <v>2288</v>
      </c>
      <c r="AB174" s="34"/>
      <c r="AC174" s="5">
        <v>8628</v>
      </c>
      <c r="AD174" s="5">
        <v>305.82017500000001</v>
      </c>
      <c r="AE174" s="5">
        <v>28.212658000000001</v>
      </c>
      <c r="AF174" s="5">
        <v>86.27</v>
      </c>
      <c r="AG174" s="5">
        <v>282.00846999999999</v>
      </c>
      <c r="AH174" s="5">
        <v>28.200847</v>
      </c>
      <c r="AI174" s="5">
        <v>3.5444000000000003E-2</v>
      </c>
      <c r="AJ174" s="5">
        <v>1.7687999999999999E-2</v>
      </c>
      <c r="AK174" s="5">
        <v>0.49903399999999998</v>
      </c>
      <c r="AL174" s="5">
        <v>3.245E-2</v>
      </c>
      <c r="AM174" s="5">
        <v>3.2500000000000001E-2</v>
      </c>
      <c r="AN174" s="5">
        <v>0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>
        <v>0</v>
      </c>
      <c r="BE174" s="5">
        <v>0</v>
      </c>
      <c r="BF174" s="31"/>
    </row>
    <row r="175" spans="1:58" s="29" customFormat="1" x14ac:dyDescent="0.25">
      <c r="A175" s="29" t="s">
        <v>1984</v>
      </c>
      <c r="B175" s="29">
        <v>4</v>
      </c>
      <c r="C175" s="29" t="s">
        <v>14</v>
      </c>
      <c r="D175" s="29">
        <v>1</v>
      </c>
      <c r="E175" s="29" t="s">
        <v>7</v>
      </c>
      <c r="F175" s="2" t="s">
        <v>830</v>
      </c>
      <c r="G175" s="2" t="s">
        <v>244</v>
      </c>
      <c r="H175" s="2">
        <v>-1.4020772902184506</v>
      </c>
      <c r="I175" s="2">
        <v>63.20613653352568</v>
      </c>
      <c r="J175" s="5" t="s">
        <v>52</v>
      </c>
      <c r="K175" s="5">
        <v>10065</v>
      </c>
      <c r="L175" s="5">
        <v>0</v>
      </c>
      <c r="M175" s="5">
        <f t="shared" si="15"/>
        <v>0</v>
      </c>
      <c r="N175" s="5">
        <v>0</v>
      </c>
      <c r="O175" s="5">
        <v>0</v>
      </c>
      <c r="P175" s="5">
        <v>56.63408484231131</v>
      </c>
      <c r="Q175" s="5" t="e">
        <f>ABS(P175-#REF!)</f>
        <v>#REF!</v>
      </c>
      <c r="R175" s="5">
        <v>0.60838404114714562</v>
      </c>
      <c r="S175" s="5" t="e">
        <f>ABS(R175-#REF!)</f>
        <v>#REF!</v>
      </c>
      <c r="U175" s="29">
        <v>4.3295700000000004</v>
      </c>
      <c r="V175" s="29">
        <v>11</v>
      </c>
      <c r="W175" s="29">
        <f t="shared" si="12"/>
        <v>3.3333333333333335</v>
      </c>
      <c r="X175" s="29">
        <f t="shared" si="13"/>
        <v>4</v>
      </c>
      <c r="Y175" s="29">
        <f t="shared" si="14"/>
        <v>7.333333333333333</v>
      </c>
      <c r="Z175" s="29">
        <v>7.5</v>
      </c>
      <c r="AA175" s="2" t="s">
        <v>2288</v>
      </c>
      <c r="AB175" s="34"/>
      <c r="AC175" s="5">
        <v>16972</v>
      </c>
      <c r="AD175" s="5">
        <v>305.82017500000001</v>
      </c>
      <c r="AE175" s="5">
        <v>55.496665999999998</v>
      </c>
      <c r="AF175" s="5">
        <v>169.7</v>
      </c>
      <c r="AG175" s="5">
        <v>789.83425499999998</v>
      </c>
      <c r="AH175" s="5">
        <v>78.983424999999997</v>
      </c>
      <c r="AI175" s="5">
        <v>1.8017999999999999E-2</v>
      </c>
      <c r="AJ175" s="5">
        <v>1.3321E-2</v>
      </c>
      <c r="AK175" s="5">
        <v>0.73933300000000002</v>
      </c>
      <c r="AL175" s="5">
        <v>1.55E-2</v>
      </c>
      <c r="AM175" s="5">
        <v>1.2500000000000001E-2</v>
      </c>
      <c r="AN175" s="5">
        <v>3</v>
      </c>
      <c r="AO175" s="5">
        <v>9.8099999999999993E-3</v>
      </c>
      <c r="AP175" s="5">
        <v>0.58858100000000002</v>
      </c>
      <c r="AQ175" s="5">
        <v>1.084139</v>
      </c>
      <c r="AR175" s="5">
        <v>0.57293300000000003</v>
      </c>
      <c r="AS175" s="5">
        <v>1.5303000000000001E-2</v>
      </c>
      <c r="AT175" s="5">
        <v>61.333333000000003</v>
      </c>
      <c r="AU175" s="5">
        <v>2.5166110000000002</v>
      </c>
      <c r="AV175" s="5">
        <v>9.4959999999999992E-3</v>
      </c>
      <c r="AW175" s="5">
        <v>2.3509999999999998E-3</v>
      </c>
      <c r="AX175" s="5">
        <v>105.345654</v>
      </c>
      <c r="AY175" s="5">
        <v>4.9231740000000004</v>
      </c>
      <c r="AZ175" s="5">
        <v>187.479973</v>
      </c>
      <c r="BA175" s="5">
        <v>27.739450000000001</v>
      </c>
      <c r="BB175" s="5">
        <v>110.542438</v>
      </c>
      <c r="BC175" s="5">
        <v>140.02586299999999</v>
      </c>
      <c r="BD175" s="5">
        <v>5.6804810000000003</v>
      </c>
      <c r="BE175" s="5">
        <v>0.76376299999999997</v>
      </c>
      <c r="BF175" s="31"/>
    </row>
    <row r="176" spans="1:58" s="29" customFormat="1" x14ac:dyDescent="0.25">
      <c r="A176" s="29" t="s">
        <v>1984</v>
      </c>
      <c r="B176" s="29">
        <v>4</v>
      </c>
      <c r="C176" s="29" t="s">
        <v>13</v>
      </c>
      <c r="D176" s="29">
        <v>11</v>
      </c>
      <c r="E176" s="29" t="s">
        <v>1</v>
      </c>
      <c r="F176" s="2" t="s">
        <v>830</v>
      </c>
      <c r="G176" s="2" t="s">
        <v>244</v>
      </c>
      <c r="H176" s="2">
        <v>-1.4020772902184506</v>
      </c>
      <c r="I176" s="2">
        <v>63.20613653352568</v>
      </c>
      <c r="J176" s="5" t="s">
        <v>51</v>
      </c>
      <c r="K176" s="5">
        <v>12488</v>
      </c>
      <c r="L176" s="5">
        <v>8</v>
      </c>
      <c r="M176" s="5">
        <f t="shared" si="15"/>
        <v>6.4061499039077513E-2</v>
      </c>
      <c r="N176" s="5">
        <v>2.7325000000018917E-2</v>
      </c>
      <c r="O176" s="5">
        <v>5.6268340628227833E-3</v>
      </c>
      <c r="P176" s="5">
        <v>70.267903776530915</v>
      </c>
      <c r="Q176" s="5" t="e">
        <f>ABS(P176-#REF!)</f>
        <v>#REF!</v>
      </c>
      <c r="R176" s="5">
        <v>0.43673499055819648</v>
      </c>
      <c r="S176" s="5" t="e">
        <f>ABS(R176-#REF!)</f>
        <v>#REF!</v>
      </c>
      <c r="U176" s="29">
        <v>4.3295700000000004</v>
      </c>
      <c r="V176" s="29">
        <v>11</v>
      </c>
      <c r="W176" s="29">
        <f t="shared" si="12"/>
        <v>3.3333333333333335</v>
      </c>
      <c r="X176" s="29">
        <f t="shared" si="13"/>
        <v>4</v>
      </c>
      <c r="Y176" s="29">
        <f t="shared" si="14"/>
        <v>7.333333333333333</v>
      </c>
      <c r="Z176" s="29">
        <v>7.5</v>
      </c>
      <c r="AA176" s="2" t="s">
        <v>2288</v>
      </c>
      <c r="AB176" s="34"/>
      <c r="AC176" s="5">
        <v>21672</v>
      </c>
      <c r="AD176" s="5">
        <v>305.82017500000001</v>
      </c>
      <c r="AE176" s="5">
        <v>70.865173999999996</v>
      </c>
      <c r="AF176" s="5">
        <v>216.71</v>
      </c>
      <c r="AG176" s="5">
        <v>1169.218331</v>
      </c>
      <c r="AH176" s="5">
        <v>116.92183300000001</v>
      </c>
      <c r="AI176" s="5">
        <v>1.4111E-2</v>
      </c>
      <c r="AJ176" s="5">
        <v>6.2370000000000004E-3</v>
      </c>
      <c r="AK176" s="5">
        <v>0.44201499999999999</v>
      </c>
      <c r="AL176" s="5">
        <v>1.32E-2</v>
      </c>
      <c r="AM176" s="5">
        <v>1.2500000000000001E-2</v>
      </c>
      <c r="AN176" s="5">
        <v>1</v>
      </c>
      <c r="AO176" s="5">
        <v>3.2699999999999999E-3</v>
      </c>
      <c r="AP176" s="5">
        <v>0.19619400000000001</v>
      </c>
      <c r="AQ176" s="5">
        <v>0.18918399999999999</v>
      </c>
      <c r="AR176" s="5">
        <v>0.25119999999999998</v>
      </c>
      <c r="AS176" s="5">
        <v>0</v>
      </c>
      <c r="AT176" s="5">
        <v>41</v>
      </c>
      <c r="AU176" s="5">
        <v>0</v>
      </c>
      <c r="AV176" s="5">
        <v>6.28E-3</v>
      </c>
      <c r="AW176" s="5">
        <v>1.7260000000000001E-3</v>
      </c>
      <c r="AX176" s="5">
        <v>159.235669</v>
      </c>
      <c r="AY176" s="5">
        <v>0</v>
      </c>
      <c r="AZ176" s="5">
        <v>434.78260899999998</v>
      </c>
      <c r="BA176" s="5">
        <v>0</v>
      </c>
      <c r="BB176" s="5">
        <v>0</v>
      </c>
      <c r="BC176" s="5">
        <v>0</v>
      </c>
      <c r="BD176" s="5">
        <v>5.7524449999999998</v>
      </c>
      <c r="BE176" s="5">
        <v>0.37267800000000001</v>
      </c>
      <c r="BF176" s="31"/>
    </row>
    <row r="177" spans="1:58" s="29" customFormat="1" x14ac:dyDescent="0.25">
      <c r="A177" s="29" t="s">
        <v>1984</v>
      </c>
      <c r="B177" s="29">
        <v>4</v>
      </c>
      <c r="C177" s="29" t="s">
        <v>4</v>
      </c>
      <c r="D177" s="29">
        <v>12</v>
      </c>
      <c r="E177" s="29" t="s">
        <v>1</v>
      </c>
      <c r="F177" s="2" t="s">
        <v>830</v>
      </c>
      <c r="G177" s="2" t="s">
        <v>244</v>
      </c>
      <c r="H177" s="2">
        <v>-1.4020772902184506</v>
      </c>
      <c r="I177" s="2">
        <v>63.20613653352568</v>
      </c>
      <c r="J177" s="5" t="s">
        <v>50</v>
      </c>
      <c r="K177" s="5">
        <v>12078</v>
      </c>
      <c r="L177" s="5">
        <v>0</v>
      </c>
      <c r="M177" s="5">
        <f t="shared" si="15"/>
        <v>0</v>
      </c>
      <c r="N177" s="5">
        <v>0</v>
      </c>
      <c r="O177" s="5">
        <v>0</v>
      </c>
      <c r="P177" s="5">
        <v>67.960901810773578</v>
      </c>
      <c r="Q177" s="5" t="e">
        <f>ABS(P177-#REF!)</f>
        <v>#REF!</v>
      </c>
      <c r="R177" s="5">
        <v>0.32221168770901593</v>
      </c>
      <c r="S177" s="5" t="e">
        <f>ABS(R177-#REF!)</f>
        <v>#REF!</v>
      </c>
      <c r="U177" s="29">
        <v>4.3295700000000004</v>
      </c>
      <c r="V177" s="29">
        <v>11</v>
      </c>
      <c r="W177" s="29">
        <f t="shared" si="12"/>
        <v>3.3333333333333335</v>
      </c>
      <c r="X177" s="29">
        <f t="shared" si="13"/>
        <v>4</v>
      </c>
      <c r="Y177" s="29">
        <f t="shared" si="14"/>
        <v>7.333333333333333</v>
      </c>
      <c r="Z177" s="29">
        <v>7.5</v>
      </c>
      <c r="AA177" s="2" t="s">
        <v>2288</v>
      </c>
      <c r="AB177" s="34"/>
      <c r="AC177" s="5">
        <v>21211</v>
      </c>
      <c r="AD177" s="5">
        <v>305.82017500000001</v>
      </c>
      <c r="AE177" s="5">
        <v>69.357752000000005</v>
      </c>
      <c r="AF177" s="5">
        <v>212.1</v>
      </c>
      <c r="AG177" s="5">
        <v>1213.640396</v>
      </c>
      <c r="AH177" s="5">
        <v>121.36404</v>
      </c>
      <c r="AI177" s="5">
        <v>1.4416999999999999E-2</v>
      </c>
      <c r="AJ177" s="5">
        <v>4.7549999999999997E-3</v>
      </c>
      <c r="AK177" s="5">
        <v>0.32981199999999999</v>
      </c>
      <c r="AL177" s="5">
        <v>1.3975E-2</v>
      </c>
      <c r="AM177" s="5">
        <v>1.2500000000000001E-2</v>
      </c>
      <c r="AN177" s="5">
        <v>1</v>
      </c>
      <c r="AO177" s="5">
        <v>3.2699999999999999E-3</v>
      </c>
      <c r="AP177" s="5">
        <v>0.19619400000000001</v>
      </c>
      <c r="AQ177" s="5">
        <v>0.57517300000000005</v>
      </c>
      <c r="AR177" s="5">
        <v>1.0413250000000001</v>
      </c>
      <c r="AS177" s="5">
        <v>0</v>
      </c>
      <c r="AT177" s="5">
        <v>122</v>
      </c>
      <c r="AU177" s="5">
        <v>0</v>
      </c>
      <c r="AV177" s="5">
        <v>8.6060000000000008E-3</v>
      </c>
      <c r="AW177" s="5">
        <v>1.4890000000000001E-3</v>
      </c>
      <c r="AX177" s="5">
        <v>116.19811300000001</v>
      </c>
      <c r="AY177" s="5">
        <v>0</v>
      </c>
      <c r="AZ177" s="5">
        <v>175.43859599999999</v>
      </c>
      <c r="BA177" s="5">
        <v>0</v>
      </c>
      <c r="BB177" s="5">
        <v>0</v>
      </c>
      <c r="BC177" s="5">
        <v>0</v>
      </c>
      <c r="BD177" s="5">
        <v>7.2241960000000001</v>
      </c>
      <c r="BE177" s="5">
        <v>0.37267800000000001</v>
      </c>
      <c r="BF177" s="31"/>
    </row>
    <row r="178" spans="1:58" s="29" customFormat="1" x14ac:dyDescent="0.25">
      <c r="A178" s="29" t="s">
        <v>1984</v>
      </c>
      <c r="B178" s="29">
        <v>4</v>
      </c>
      <c r="C178" s="29" t="s">
        <v>10</v>
      </c>
      <c r="D178" s="29">
        <v>13</v>
      </c>
      <c r="E178" s="29" t="s">
        <v>1</v>
      </c>
      <c r="F178" s="2" t="s">
        <v>830</v>
      </c>
      <c r="G178" s="2" t="s">
        <v>244</v>
      </c>
      <c r="H178" s="2">
        <v>-1.4020772902184506</v>
      </c>
      <c r="I178" s="2">
        <v>63.20613653352568</v>
      </c>
      <c r="J178" s="5" t="s">
        <v>52</v>
      </c>
      <c r="K178" s="5">
        <v>7637</v>
      </c>
      <c r="L178" s="5">
        <v>0</v>
      </c>
      <c r="M178" s="5">
        <f t="shared" si="15"/>
        <v>0</v>
      </c>
      <c r="N178" s="5">
        <v>0</v>
      </c>
      <c r="O178" s="5">
        <v>0</v>
      </c>
      <c r="P178" s="5">
        <v>42.972131737777595</v>
      </c>
      <c r="Q178" s="5" t="e">
        <f>ABS(P178-#REF!)</f>
        <v>#REF!</v>
      </c>
      <c r="R178" s="5">
        <v>0.41373755464405687</v>
      </c>
      <c r="S178" s="5" t="e">
        <f>ABS(R178-#REF!)</f>
        <v>#REF!</v>
      </c>
      <c r="U178" s="29">
        <v>4.3295700000000004</v>
      </c>
      <c r="V178" s="29">
        <v>11</v>
      </c>
      <c r="W178" s="29">
        <f t="shared" si="12"/>
        <v>3.3333333333333335</v>
      </c>
      <c r="X178" s="29">
        <f t="shared" si="13"/>
        <v>4</v>
      </c>
      <c r="Y178" s="29">
        <f t="shared" si="14"/>
        <v>7.333333333333333</v>
      </c>
      <c r="Z178" s="29">
        <v>7.5</v>
      </c>
      <c r="AA178" s="2" t="s">
        <v>2288</v>
      </c>
      <c r="AB178" s="34"/>
      <c r="AC178" s="5">
        <v>13007</v>
      </c>
      <c r="AD178" s="5">
        <v>305.82017500000001</v>
      </c>
      <c r="AE178" s="5">
        <v>42.531529999999997</v>
      </c>
      <c r="AF178" s="5">
        <v>130.06</v>
      </c>
      <c r="AG178" s="5">
        <v>516.44379800000002</v>
      </c>
      <c r="AH178" s="5">
        <v>51.644379999999998</v>
      </c>
      <c r="AI178" s="5">
        <v>2.3511000000000001E-2</v>
      </c>
      <c r="AJ178" s="5">
        <v>9.8770000000000004E-3</v>
      </c>
      <c r="AK178" s="5">
        <v>0.42011500000000002</v>
      </c>
      <c r="AL178" s="5">
        <v>2.1975000000000001E-2</v>
      </c>
      <c r="AM178" s="5">
        <v>1.7500000000000002E-2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31"/>
    </row>
    <row r="179" spans="1:58" s="29" customFormat="1" x14ac:dyDescent="0.25">
      <c r="A179" s="29" t="s">
        <v>1985</v>
      </c>
      <c r="B179" s="29">
        <v>4</v>
      </c>
      <c r="C179" s="29" t="s">
        <v>2</v>
      </c>
      <c r="D179" s="29">
        <v>3</v>
      </c>
      <c r="E179" s="29" t="s">
        <v>1</v>
      </c>
      <c r="F179" s="2" t="s">
        <v>830</v>
      </c>
      <c r="G179" s="2" t="s">
        <v>244</v>
      </c>
      <c r="H179" s="2">
        <v>-1.4020772902184506</v>
      </c>
      <c r="I179" s="2">
        <v>63.20613653352568</v>
      </c>
      <c r="J179" s="5" t="s">
        <v>51</v>
      </c>
      <c r="K179" s="5">
        <v>8186</v>
      </c>
      <c r="L179" s="5">
        <v>152</v>
      </c>
      <c r="M179" s="5">
        <f t="shared" si="15"/>
        <v>1.8568287319814316</v>
      </c>
      <c r="N179" s="5">
        <v>4.6079761904757502E-2</v>
      </c>
      <c r="O179" s="5">
        <v>8.6430664907446803E-2</v>
      </c>
      <c r="P179" s="5">
        <v>33.691496330112358</v>
      </c>
      <c r="Q179" s="5" t="e">
        <f>ABS(P179-#REF!)</f>
        <v>#REF!</v>
      </c>
      <c r="R179" s="5">
        <v>0.51464628290218195</v>
      </c>
      <c r="S179" s="5" t="e">
        <f>ABS(R179-#REF!)</f>
        <v>#REF!</v>
      </c>
      <c r="T179" s="29">
        <v>1.0240157436008852</v>
      </c>
      <c r="U179" s="29">
        <v>4.3295700000000004</v>
      </c>
      <c r="V179" s="29">
        <v>11</v>
      </c>
      <c r="W179" s="29">
        <f t="shared" si="12"/>
        <v>3.3333333333333335</v>
      </c>
      <c r="X179" s="29">
        <f t="shared" si="13"/>
        <v>4</v>
      </c>
      <c r="Y179" s="29">
        <f t="shared" si="14"/>
        <v>7.333333333333333</v>
      </c>
      <c r="Z179" s="29">
        <v>7.5</v>
      </c>
      <c r="AA179" s="2" t="s">
        <v>2288</v>
      </c>
      <c r="AB179" s="34"/>
      <c r="AC179" s="5">
        <v>11962</v>
      </c>
      <c r="AD179" s="5">
        <v>329.1225</v>
      </c>
      <c r="AE179" s="5">
        <v>36.345129999999997</v>
      </c>
      <c r="AF179" s="5">
        <v>119.61</v>
      </c>
      <c r="AG179" s="5">
        <v>385.42731900000001</v>
      </c>
      <c r="AH179" s="5">
        <v>38.542732000000001</v>
      </c>
      <c r="AI179" s="5">
        <v>2.7511000000000001E-2</v>
      </c>
      <c r="AJ179" s="5">
        <v>1.5876999999999999E-2</v>
      </c>
      <c r="AK179" s="5">
        <v>0.57710499999999998</v>
      </c>
      <c r="AL179" s="5">
        <v>2.6724999999999999E-2</v>
      </c>
      <c r="AM179" s="5">
        <v>2.75E-2</v>
      </c>
      <c r="AN179" s="5">
        <v>20</v>
      </c>
      <c r="AO179" s="5">
        <v>6.0768000000000003E-2</v>
      </c>
      <c r="AP179" s="5">
        <v>3.6460590000000002</v>
      </c>
      <c r="AQ179" s="5">
        <v>7.7328210000000004</v>
      </c>
      <c r="AR179" s="5">
        <v>0.387737</v>
      </c>
      <c r="AS179" s="5">
        <v>0.26420900000000003</v>
      </c>
      <c r="AT179" s="5">
        <v>46.25</v>
      </c>
      <c r="AU179" s="5">
        <v>30.197376999999999</v>
      </c>
      <c r="AV179" s="5">
        <v>8.5690000000000002E-3</v>
      </c>
      <c r="AW179" s="5">
        <v>4.6109999999999996E-3</v>
      </c>
      <c r="AX179" s="5">
        <v>120.571697</v>
      </c>
      <c r="AY179" s="5">
        <v>20.301703</v>
      </c>
      <c r="AZ179" s="5">
        <v>640.21137699999997</v>
      </c>
      <c r="BA179" s="5">
        <v>357.48759000000001</v>
      </c>
      <c r="BB179" s="5">
        <v>14.621983999999999</v>
      </c>
      <c r="BC179" s="5">
        <v>53.497636999999997</v>
      </c>
      <c r="BD179" s="5">
        <v>11.206878</v>
      </c>
      <c r="BE179" s="5">
        <v>4.6067580000000001</v>
      </c>
      <c r="BF179" s="31"/>
    </row>
    <row r="180" spans="1:58" s="29" customFormat="1" x14ac:dyDescent="0.25">
      <c r="A180" s="29" t="s">
        <v>1985</v>
      </c>
      <c r="B180" s="29">
        <v>4</v>
      </c>
      <c r="C180" s="29" t="s">
        <v>15</v>
      </c>
      <c r="D180" s="29">
        <v>6</v>
      </c>
      <c r="E180" s="29" t="s">
        <v>1</v>
      </c>
      <c r="F180" s="2" t="s">
        <v>830</v>
      </c>
      <c r="G180" s="2" t="s">
        <v>244</v>
      </c>
      <c r="H180" s="2">
        <v>-1.4020772902184506</v>
      </c>
      <c r="I180" s="2">
        <v>63.20613653352568</v>
      </c>
      <c r="J180" s="5" t="s">
        <v>52</v>
      </c>
      <c r="K180" s="5">
        <v>13191</v>
      </c>
      <c r="L180" s="5">
        <v>0</v>
      </c>
      <c r="M180" s="5">
        <f t="shared" si="15"/>
        <v>0</v>
      </c>
      <c r="N180" s="5">
        <v>0</v>
      </c>
      <c r="O180" s="5">
        <v>0</v>
      </c>
      <c r="P180" s="5">
        <v>54.290804799720512</v>
      </c>
      <c r="Q180" s="5" t="e">
        <f>ABS(P180-#REF!)</f>
        <v>#REF!</v>
      </c>
      <c r="R180" s="5">
        <v>0.45998233711382674</v>
      </c>
      <c r="S180" s="5" t="e">
        <f>ABS(R180-#REF!)</f>
        <v>#REF!</v>
      </c>
      <c r="T180" s="29">
        <v>0.74704506320940034</v>
      </c>
      <c r="U180" s="29">
        <v>4.3295700000000004</v>
      </c>
      <c r="V180" s="29">
        <v>11</v>
      </c>
      <c r="W180" s="29">
        <f t="shared" si="12"/>
        <v>3.3333333333333335</v>
      </c>
      <c r="X180" s="29">
        <f t="shared" si="13"/>
        <v>4</v>
      </c>
      <c r="Y180" s="29">
        <f t="shared" si="14"/>
        <v>7.333333333333333</v>
      </c>
      <c r="Z180" s="29">
        <v>7.5</v>
      </c>
      <c r="AA180" s="2" t="s">
        <v>2288</v>
      </c>
      <c r="AB180" s="34"/>
      <c r="AC180" s="5">
        <v>18104</v>
      </c>
      <c r="AD180" s="5">
        <v>329.1225</v>
      </c>
      <c r="AE180" s="5">
        <v>55.006874000000003</v>
      </c>
      <c r="AF180" s="5">
        <v>181.03</v>
      </c>
      <c r="AG180" s="5">
        <v>891.26410699999997</v>
      </c>
      <c r="AH180" s="5">
        <v>89.126411000000004</v>
      </c>
      <c r="AI180" s="5">
        <v>1.8179000000000001E-2</v>
      </c>
      <c r="AJ180" s="5">
        <v>8.5050000000000004E-3</v>
      </c>
      <c r="AK180" s="5">
        <v>0.46784900000000001</v>
      </c>
      <c r="AL180" s="5">
        <v>1.6174999999999998E-2</v>
      </c>
      <c r="AM180" s="5">
        <v>1.7500000000000002E-2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31"/>
    </row>
    <row r="181" spans="1:58" s="29" customFormat="1" x14ac:dyDescent="0.25">
      <c r="A181" s="29" t="s">
        <v>1985</v>
      </c>
      <c r="B181" s="29">
        <v>4</v>
      </c>
      <c r="C181" s="29" t="s">
        <v>35</v>
      </c>
      <c r="D181" s="29">
        <v>6</v>
      </c>
      <c r="E181" s="29" t="s">
        <v>7</v>
      </c>
      <c r="F181" s="2" t="s">
        <v>830</v>
      </c>
      <c r="G181" s="2" t="s">
        <v>244</v>
      </c>
      <c r="H181" s="2">
        <v>-1.4020772902184506</v>
      </c>
      <c r="I181" s="2">
        <v>63.20613653352568</v>
      </c>
      <c r="J181" s="5" t="s">
        <v>52</v>
      </c>
      <c r="K181" s="5">
        <v>10300</v>
      </c>
      <c r="L181" s="5">
        <v>32</v>
      </c>
      <c r="M181" s="5">
        <f t="shared" si="15"/>
        <v>0.31067961165048547</v>
      </c>
      <c r="N181" s="5">
        <v>4.1620000000003189E-2</v>
      </c>
      <c r="O181" s="5">
        <v>2.0578729739868285E-2</v>
      </c>
      <c r="P181" s="5">
        <v>42.392183264128668</v>
      </c>
      <c r="Q181" s="5" t="e">
        <f>ABS(P181-#REF!)</f>
        <v>#REF!</v>
      </c>
      <c r="R181" s="5">
        <v>0.52338571107402854</v>
      </c>
      <c r="S181" s="5" t="e">
        <f>ABS(R181-#REF!)</f>
        <v>#REF!</v>
      </c>
      <c r="T181" s="29">
        <v>0.75941855586694418</v>
      </c>
      <c r="U181" s="29">
        <v>4.3295700000000004</v>
      </c>
      <c r="V181" s="29">
        <v>11</v>
      </c>
      <c r="W181" s="29">
        <f t="shared" si="12"/>
        <v>3.3333333333333335</v>
      </c>
      <c r="X181" s="29">
        <f t="shared" si="13"/>
        <v>4</v>
      </c>
      <c r="Y181" s="29">
        <f t="shared" si="14"/>
        <v>7.333333333333333</v>
      </c>
      <c r="Z181" s="29">
        <v>7.5</v>
      </c>
      <c r="AA181" s="2" t="s">
        <v>2288</v>
      </c>
      <c r="AB181" s="34"/>
      <c r="AC181" s="5">
        <v>14298</v>
      </c>
      <c r="AD181" s="5">
        <v>329.1225</v>
      </c>
      <c r="AE181" s="5">
        <v>43.442791</v>
      </c>
      <c r="AF181" s="5">
        <v>142.97</v>
      </c>
      <c r="AG181" s="5">
        <v>555.33275500000002</v>
      </c>
      <c r="AH181" s="5">
        <v>55.533276000000001</v>
      </c>
      <c r="AI181" s="5">
        <v>2.3016000000000002E-2</v>
      </c>
      <c r="AJ181" s="5">
        <v>1.2130999999999999E-2</v>
      </c>
      <c r="AK181" s="5">
        <v>0.52706699999999995</v>
      </c>
      <c r="AL181" s="5">
        <v>2.0625000000000001E-2</v>
      </c>
      <c r="AM181" s="5">
        <v>1.7500000000000002E-2</v>
      </c>
      <c r="AN181" s="5">
        <v>1</v>
      </c>
      <c r="AO181" s="5">
        <v>3.0379999999999999E-3</v>
      </c>
      <c r="AP181" s="5">
        <v>0.18230299999999999</v>
      </c>
      <c r="AQ181" s="5">
        <v>0.25877699999999998</v>
      </c>
      <c r="AR181" s="5">
        <v>0.322575</v>
      </c>
      <c r="AS181" s="5">
        <v>0</v>
      </c>
      <c r="AT181" s="5">
        <v>37</v>
      </c>
      <c r="AU181" s="5">
        <v>0</v>
      </c>
      <c r="AV181" s="5">
        <v>8.9599999999999992E-3</v>
      </c>
      <c r="AW181" s="5">
        <v>2.4260000000000002E-3</v>
      </c>
      <c r="AX181" s="5">
        <v>111.60195299999999</v>
      </c>
      <c r="AY181" s="5">
        <v>0</v>
      </c>
      <c r="AZ181" s="5">
        <v>198.019802</v>
      </c>
      <c r="BA181" s="5">
        <v>0</v>
      </c>
      <c r="BB181" s="5">
        <v>0</v>
      </c>
      <c r="BC181" s="5">
        <v>0</v>
      </c>
      <c r="BD181" s="5">
        <v>6.6061709999999998</v>
      </c>
      <c r="BE181" s="5">
        <v>0.37267800000000001</v>
      </c>
      <c r="BF181" s="31"/>
    </row>
    <row r="182" spans="1:58" s="29" customFormat="1" x14ac:dyDescent="0.25">
      <c r="A182" s="29" t="s">
        <v>1985</v>
      </c>
      <c r="B182" s="29">
        <v>4</v>
      </c>
      <c r="C182" s="29" t="s">
        <v>38</v>
      </c>
      <c r="D182" s="29">
        <v>9</v>
      </c>
      <c r="E182" s="29" t="s">
        <v>1</v>
      </c>
      <c r="F182" s="2" t="s">
        <v>830</v>
      </c>
      <c r="G182" s="2" t="s">
        <v>244</v>
      </c>
      <c r="H182" s="2">
        <v>-1.4020772902184506</v>
      </c>
      <c r="I182" s="2">
        <v>63.20613653352568</v>
      </c>
      <c r="J182" s="5" t="s">
        <v>52</v>
      </c>
      <c r="K182" s="5">
        <v>7235</v>
      </c>
      <c r="L182" s="5">
        <v>22</v>
      </c>
      <c r="M182" s="5">
        <f t="shared" si="15"/>
        <v>0.30407740152038704</v>
      </c>
      <c r="N182" s="5">
        <v>2.6125000000002174E-2</v>
      </c>
      <c r="O182" s="5">
        <v>1.6462983791894627E-2</v>
      </c>
      <c r="P182" s="5">
        <v>29.777421933589409</v>
      </c>
      <c r="Q182" s="5" t="e">
        <f>ABS(P182-#REF!)</f>
        <v>#REF!</v>
      </c>
      <c r="R182" s="5">
        <v>0.38643204545489523</v>
      </c>
      <c r="S182" s="5" t="e">
        <f>ABS(R182-#REF!)</f>
        <v>#REF!</v>
      </c>
      <c r="T182" s="29">
        <v>1.0016158973899212</v>
      </c>
      <c r="U182" s="29">
        <v>4.3295700000000004</v>
      </c>
      <c r="V182" s="29">
        <v>11</v>
      </c>
      <c r="W182" s="29">
        <f t="shared" si="12"/>
        <v>3.3333333333333335</v>
      </c>
      <c r="X182" s="29">
        <f t="shared" si="13"/>
        <v>4</v>
      </c>
      <c r="Y182" s="29">
        <f t="shared" si="14"/>
        <v>7.333333333333333</v>
      </c>
      <c r="Z182" s="29">
        <v>7.5</v>
      </c>
      <c r="AA182" s="2" t="s">
        <v>2288</v>
      </c>
      <c r="AB182" s="34"/>
      <c r="AC182" s="5">
        <v>9703</v>
      </c>
      <c r="AD182" s="5">
        <v>329.1225</v>
      </c>
      <c r="AE182" s="5">
        <v>29.481424000000001</v>
      </c>
      <c r="AF182" s="5">
        <v>97.02</v>
      </c>
      <c r="AG182" s="5">
        <v>349.76514900000001</v>
      </c>
      <c r="AH182" s="5">
        <v>34.976514999999999</v>
      </c>
      <c r="AI182" s="5">
        <v>3.3916000000000002E-2</v>
      </c>
      <c r="AJ182" s="5">
        <v>1.3351999999999999E-2</v>
      </c>
      <c r="AK182" s="5">
        <v>0.393681</v>
      </c>
      <c r="AL182" s="5">
        <v>3.2425000000000002E-2</v>
      </c>
      <c r="AM182" s="5">
        <v>3.2500000000000001E-2</v>
      </c>
      <c r="AN182" s="5">
        <v>0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0</v>
      </c>
      <c r="BD182" s="5">
        <v>0</v>
      </c>
      <c r="BE182" s="5">
        <v>0</v>
      </c>
      <c r="BF182" s="31"/>
    </row>
    <row r="183" spans="1:58" s="29" customFormat="1" x14ac:dyDescent="0.25">
      <c r="A183" s="29" t="s">
        <v>1985</v>
      </c>
      <c r="B183" s="29">
        <v>4</v>
      </c>
      <c r="C183" s="29" t="s">
        <v>28</v>
      </c>
      <c r="D183" s="29">
        <v>15</v>
      </c>
      <c r="E183" s="29" t="s">
        <v>1</v>
      </c>
      <c r="F183" s="2" t="s">
        <v>830</v>
      </c>
      <c r="G183" s="2" t="s">
        <v>244</v>
      </c>
      <c r="H183" s="2">
        <v>-1.4020772902184506</v>
      </c>
      <c r="I183" s="2">
        <v>63.20613653352568</v>
      </c>
      <c r="J183" s="5" t="s">
        <v>50</v>
      </c>
      <c r="K183" s="5">
        <v>15928</v>
      </c>
      <c r="L183" s="5">
        <v>95</v>
      </c>
      <c r="M183" s="5">
        <f t="shared" si="15"/>
        <v>0.59643395278754396</v>
      </c>
      <c r="N183" s="5">
        <v>4.3172499999996818E-2</v>
      </c>
      <c r="O183" s="5">
        <v>4.115745947973657E-2</v>
      </c>
      <c r="P183" s="5">
        <v>65.555601459324407</v>
      </c>
      <c r="Q183" s="5" t="e">
        <f>ABS(P183-#REF!)</f>
        <v>#REF!</v>
      </c>
      <c r="R183" s="5">
        <v>0.57722481114210744</v>
      </c>
      <c r="S183" s="5" t="e">
        <f>ABS(R183-#REF!)</f>
        <v>#REF!</v>
      </c>
      <c r="T183" s="29">
        <v>1.0141532051499311</v>
      </c>
      <c r="U183" s="29">
        <v>4.3295700000000004</v>
      </c>
      <c r="V183" s="29">
        <v>11</v>
      </c>
      <c r="W183" s="29">
        <f t="shared" si="12"/>
        <v>3.3333333333333335</v>
      </c>
      <c r="X183" s="29">
        <f t="shared" si="13"/>
        <v>4</v>
      </c>
      <c r="Y183" s="29">
        <f t="shared" si="14"/>
        <v>7.333333333333333</v>
      </c>
      <c r="Z183" s="29">
        <v>7.5</v>
      </c>
      <c r="AA183" s="2" t="s">
        <v>2288</v>
      </c>
      <c r="AB183" s="34"/>
      <c r="AC183" s="5">
        <v>21926</v>
      </c>
      <c r="AD183" s="5">
        <v>329.1225</v>
      </c>
      <c r="AE183" s="5">
        <v>66.619572000000005</v>
      </c>
      <c r="AF183" s="5">
        <v>219.25</v>
      </c>
      <c r="AG183" s="5">
        <v>1030.2564379999999</v>
      </c>
      <c r="AH183" s="5">
        <v>103.025644</v>
      </c>
      <c r="AI183" s="5">
        <v>1.5009E-2</v>
      </c>
      <c r="AJ183" s="5">
        <v>8.8350000000000008E-3</v>
      </c>
      <c r="AK183" s="5">
        <v>0.58866399999999997</v>
      </c>
      <c r="AL183" s="5">
        <v>1.3125E-2</v>
      </c>
      <c r="AM183" s="5">
        <v>1.2500000000000001E-2</v>
      </c>
      <c r="AN183" s="5">
        <v>3</v>
      </c>
      <c r="AO183" s="5">
        <v>9.1149999999999998E-3</v>
      </c>
      <c r="AP183" s="5">
        <v>0.54690899999999998</v>
      </c>
      <c r="AQ183" s="5">
        <v>0.41959299999999999</v>
      </c>
      <c r="AR183" s="5">
        <v>0.182642</v>
      </c>
      <c r="AS183" s="5">
        <v>3.4354000000000003E-2</v>
      </c>
      <c r="AT183" s="5">
        <v>30.666667</v>
      </c>
      <c r="AU183" s="5">
        <v>3.21455</v>
      </c>
      <c r="AV183" s="5">
        <v>6.156E-3</v>
      </c>
      <c r="AW183" s="5">
        <v>1.81E-3</v>
      </c>
      <c r="AX183" s="5">
        <v>164.306454</v>
      </c>
      <c r="AY183" s="5">
        <v>15.028973000000001</v>
      </c>
      <c r="AZ183" s="5">
        <v>420.77827100000002</v>
      </c>
      <c r="BA183" s="5">
        <v>208.665176</v>
      </c>
      <c r="BB183" s="5">
        <v>140.97618700000001</v>
      </c>
      <c r="BC183" s="5">
        <v>52.120257000000002</v>
      </c>
      <c r="BD183" s="5">
        <v>5.2506339999999998</v>
      </c>
      <c r="BE183" s="5">
        <v>0.5</v>
      </c>
      <c r="BF183" s="31"/>
    </row>
    <row r="184" spans="1:58" s="29" customFormat="1" x14ac:dyDescent="0.25">
      <c r="A184" s="29" t="s">
        <v>1353</v>
      </c>
      <c r="B184" s="29">
        <v>1</v>
      </c>
      <c r="C184" s="29" t="s">
        <v>15</v>
      </c>
      <c r="D184" s="29">
        <v>6</v>
      </c>
      <c r="E184" s="29" t="s">
        <v>1</v>
      </c>
      <c r="F184" s="29" t="s">
        <v>2077</v>
      </c>
      <c r="G184" s="2" t="s">
        <v>244</v>
      </c>
      <c r="H184" s="29">
        <v>37.5</v>
      </c>
      <c r="I184" s="29">
        <v>212.79</v>
      </c>
      <c r="J184" s="5" t="s">
        <v>52</v>
      </c>
      <c r="K184" s="5">
        <v>824</v>
      </c>
      <c r="L184" s="5">
        <v>511</v>
      </c>
      <c r="M184" s="5">
        <f t="shared" si="15"/>
        <v>62.014563106796118</v>
      </c>
      <c r="N184" s="5">
        <v>0.20037350746268631</v>
      </c>
      <c r="O184" s="5">
        <v>0.27917906579082657</v>
      </c>
      <c r="P184" s="5">
        <v>3.4334858240543444</v>
      </c>
      <c r="Q184" s="5" t="e">
        <f>ABS(P184-#REF!)</f>
        <v>#REF!</v>
      </c>
      <c r="R184" s="5">
        <v>2.4011388351640313</v>
      </c>
      <c r="S184" s="5" t="e">
        <f>ABS(R184-#REF!)</f>
        <v>#REF!</v>
      </c>
      <c r="AA184" s="29" t="s">
        <v>2289</v>
      </c>
      <c r="AB184" s="39"/>
      <c r="AC184" s="5">
        <v>1251</v>
      </c>
      <c r="AD184" s="5">
        <v>309.18167499999998</v>
      </c>
      <c r="AE184" s="5">
        <v>4.0461650000000002</v>
      </c>
      <c r="AF184" s="5">
        <v>11.15</v>
      </c>
      <c r="AG184" s="5">
        <v>17.562673</v>
      </c>
      <c r="AH184" s="5">
        <v>1.756267</v>
      </c>
      <c r="AI184" s="5">
        <v>0.24676100000000001</v>
      </c>
      <c r="AJ184" s="5">
        <v>0.59978399999999998</v>
      </c>
      <c r="AK184" s="5">
        <v>2.430625</v>
      </c>
      <c r="AL184" s="5">
        <v>5.6649999999999999E-2</v>
      </c>
      <c r="AM184" s="5">
        <v>2.5000000000000001E-3</v>
      </c>
      <c r="AN184" s="5">
        <v>35</v>
      </c>
      <c r="AO184" s="5">
        <v>0.113202</v>
      </c>
      <c r="AP184" s="5">
        <v>6.7921230000000001</v>
      </c>
      <c r="AQ184" s="5">
        <v>43.964827999999997</v>
      </c>
      <c r="AR184" s="5">
        <v>0.49905699999999997</v>
      </c>
      <c r="AS184" s="5">
        <v>0.45195800000000003</v>
      </c>
      <c r="AT184" s="5">
        <v>15.714286</v>
      </c>
      <c r="AU184" s="5">
        <v>13.585397</v>
      </c>
      <c r="AV184" s="5">
        <v>3.3917000000000003E-2</v>
      </c>
      <c r="AW184" s="5">
        <v>3.1802999999999998E-2</v>
      </c>
      <c r="AX184" s="5">
        <v>36.094281000000002</v>
      </c>
      <c r="AY184" s="5">
        <v>15.475572</v>
      </c>
      <c r="AZ184" s="5">
        <v>329.13750900000002</v>
      </c>
      <c r="BA184" s="5">
        <v>214.27332899999999</v>
      </c>
      <c r="BB184" s="5">
        <v>8.3772929999999999</v>
      </c>
      <c r="BC184" s="5">
        <v>8.7086710000000007</v>
      </c>
      <c r="BD184" s="5">
        <v>9.4188109999999998</v>
      </c>
      <c r="BE184" s="5">
        <v>3.3374969999999999</v>
      </c>
      <c r="BF184" s="31"/>
    </row>
    <row r="185" spans="1:58" s="29" customFormat="1" x14ac:dyDescent="0.25">
      <c r="A185" s="29" t="s">
        <v>1353</v>
      </c>
      <c r="B185" s="29">
        <v>1</v>
      </c>
      <c r="C185" s="29" t="s">
        <v>17</v>
      </c>
      <c r="D185" s="29">
        <v>8</v>
      </c>
      <c r="E185" s="29" t="s">
        <v>1</v>
      </c>
      <c r="F185" s="29" t="s">
        <v>2077</v>
      </c>
      <c r="G185" s="2" t="s">
        <v>244</v>
      </c>
      <c r="H185" s="29">
        <v>37.5</v>
      </c>
      <c r="I185" s="29">
        <v>212.79</v>
      </c>
      <c r="J185" s="5" t="s">
        <v>51</v>
      </c>
      <c r="K185" s="5">
        <v>13574</v>
      </c>
      <c r="L185" s="5">
        <v>24</v>
      </c>
      <c r="M185" s="5">
        <f t="shared" si="15"/>
        <v>0.17680860468542803</v>
      </c>
      <c r="N185" s="5">
        <v>8.8958333333337691E-3</v>
      </c>
      <c r="O185" s="5">
        <v>2.5001110369327752E-2</v>
      </c>
      <c r="P185" s="5">
        <v>56.560845358875817</v>
      </c>
      <c r="Q185" s="5" t="e">
        <f>ABS(P185-#REF!)</f>
        <v>#REF!</v>
      </c>
      <c r="R185" s="5">
        <v>0.5251434276869823</v>
      </c>
      <c r="S185" s="5" t="e">
        <f>ABS(R185-#REF!)</f>
        <v>#REF!</v>
      </c>
      <c r="AA185" s="29" t="s">
        <v>2289</v>
      </c>
      <c r="AB185" s="39"/>
      <c r="AC185" s="5">
        <v>17644</v>
      </c>
      <c r="AD185" s="5">
        <v>309.18167499999998</v>
      </c>
      <c r="AE185" s="5">
        <v>57.066772</v>
      </c>
      <c r="AF185" s="5">
        <v>176.43</v>
      </c>
      <c r="AG185" s="5">
        <v>819.83725500000003</v>
      </c>
      <c r="AH185" s="5">
        <v>81.983726000000004</v>
      </c>
      <c r="AI185" s="5">
        <v>1.7520999999999998E-2</v>
      </c>
      <c r="AJ185" s="5">
        <v>9.7879999999999998E-3</v>
      </c>
      <c r="AK185" s="5">
        <v>0.55865699999999996</v>
      </c>
      <c r="AL185" s="5">
        <v>1.5325E-2</v>
      </c>
      <c r="AM185" s="5">
        <v>1.2500000000000001E-2</v>
      </c>
      <c r="AN185" s="5">
        <v>0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31"/>
    </row>
    <row r="186" spans="1:58" s="29" customFormat="1" x14ac:dyDescent="0.25">
      <c r="A186" s="29" t="s">
        <v>1354</v>
      </c>
      <c r="B186" s="29">
        <v>1</v>
      </c>
      <c r="C186" s="29" t="s">
        <v>8</v>
      </c>
      <c r="D186" s="29">
        <v>1</v>
      </c>
      <c r="E186" s="29" t="s">
        <v>1</v>
      </c>
      <c r="F186" s="29" t="s">
        <v>2077</v>
      </c>
      <c r="G186" s="2" t="s">
        <v>244</v>
      </c>
      <c r="H186" s="29">
        <v>37.5</v>
      </c>
      <c r="I186" s="29">
        <v>212.79</v>
      </c>
      <c r="J186" s="5" t="s">
        <v>52</v>
      </c>
      <c r="K186" s="5">
        <v>1455</v>
      </c>
      <c r="L186" s="5">
        <v>655</v>
      </c>
      <c r="M186" s="5">
        <f t="shared" si="15"/>
        <v>45.017182130584196</v>
      </c>
      <c r="N186" s="5">
        <v>0.16181958762886628</v>
      </c>
      <c r="O186" s="5">
        <v>0.40418461763746533</v>
      </c>
      <c r="P186" s="5">
        <v>6.0627692645619797</v>
      </c>
      <c r="Q186" s="5" t="e">
        <f>ABS(P186-#REF!)</f>
        <v>#REF!</v>
      </c>
      <c r="R186" s="5">
        <v>1.8830777506940986</v>
      </c>
      <c r="S186" s="5" t="e">
        <f>ABS(R186-#REF!)</f>
        <v>#REF!</v>
      </c>
      <c r="T186" s="29">
        <v>0.53183356623682609</v>
      </c>
      <c r="AA186" s="29" t="s">
        <v>2289</v>
      </c>
      <c r="AB186" s="39"/>
      <c r="AC186" s="5">
        <v>1545</v>
      </c>
      <c r="AD186" s="5">
        <v>255.44534999999999</v>
      </c>
      <c r="AE186" s="5">
        <v>6.04826</v>
      </c>
      <c r="AF186" s="5">
        <v>14.27</v>
      </c>
      <c r="AG186" s="5">
        <v>20.133482000000001</v>
      </c>
      <c r="AH186" s="5">
        <v>2.0133480000000001</v>
      </c>
      <c r="AI186" s="5">
        <v>0.165382</v>
      </c>
      <c r="AJ186" s="5">
        <v>0.314664</v>
      </c>
      <c r="AK186" s="5">
        <v>1.902647</v>
      </c>
      <c r="AL186" s="5">
        <v>6.3412999999999997E-2</v>
      </c>
      <c r="AM186" s="5">
        <v>1.2500000000000001E-2</v>
      </c>
      <c r="AN186" s="5">
        <v>27</v>
      </c>
      <c r="AO186" s="5">
        <v>0.105698</v>
      </c>
      <c r="AP186" s="5">
        <v>6.3418650000000003</v>
      </c>
      <c r="AQ186" s="5">
        <v>28.284790000000001</v>
      </c>
      <c r="AR186" s="5">
        <v>0.52199499999999999</v>
      </c>
      <c r="AS186" s="5">
        <v>0.494925</v>
      </c>
      <c r="AT186" s="5">
        <v>16.185185000000001</v>
      </c>
      <c r="AU186" s="5">
        <v>10.258343999999999</v>
      </c>
      <c r="AV186" s="5">
        <v>3.4375000000000003E-2</v>
      </c>
      <c r="AW186" s="5">
        <v>3.1272000000000001E-2</v>
      </c>
      <c r="AX186" s="5">
        <v>55.386347999999998</v>
      </c>
      <c r="AY186" s="5">
        <v>38.707400999999997</v>
      </c>
      <c r="AZ186" s="5">
        <v>433.19855999999999</v>
      </c>
      <c r="BA186" s="5">
        <v>196.48026999999999</v>
      </c>
      <c r="BB186" s="5">
        <v>8.8223020000000005</v>
      </c>
      <c r="BC186" s="5">
        <v>8.8402390000000004</v>
      </c>
      <c r="BD186" s="5">
        <v>7.7271970000000003</v>
      </c>
      <c r="BE186" s="5">
        <v>3.2619009999999999</v>
      </c>
      <c r="BF186" s="31"/>
    </row>
    <row r="187" spans="1:58" s="29" customFormat="1" x14ac:dyDescent="0.25">
      <c r="A187" s="29" t="s">
        <v>1354</v>
      </c>
      <c r="B187" s="29">
        <v>1</v>
      </c>
      <c r="C187" s="29" t="s">
        <v>17</v>
      </c>
      <c r="D187" s="29">
        <v>8</v>
      </c>
      <c r="E187" s="29" t="s">
        <v>1</v>
      </c>
      <c r="F187" s="29" t="s">
        <v>2077</v>
      </c>
      <c r="G187" s="2" t="s">
        <v>244</v>
      </c>
      <c r="H187" s="29">
        <v>37.5</v>
      </c>
      <c r="I187" s="29">
        <v>212.79</v>
      </c>
      <c r="J187" s="5" t="s">
        <v>52</v>
      </c>
      <c r="K187" s="5">
        <v>602</v>
      </c>
      <c r="L187" s="5">
        <v>383</v>
      </c>
      <c r="M187" s="5">
        <f t="shared" si="15"/>
        <v>63.621262458471762</v>
      </c>
      <c r="N187" s="5">
        <v>0.81284191176470288</v>
      </c>
      <c r="O187" s="5">
        <v>0.14167295875952393</v>
      </c>
      <c r="P187" s="5">
        <v>2.5084447403892178</v>
      </c>
      <c r="Q187" s="5" t="e">
        <f>ABS(P187-#REF!)</f>
        <v>#REF!</v>
      </c>
      <c r="R187" s="5">
        <v>2.509315330761333</v>
      </c>
      <c r="S187" s="5" t="e">
        <f>ABS(R187-#REF!)</f>
        <v>#REF!</v>
      </c>
      <c r="AA187" s="29" t="s">
        <v>2289</v>
      </c>
      <c r="AB187" s="39"/>
      <c r="AC187" s="5">
        <v>608</v>
      </c>
      <c r="AD187" s="5">
        <v>255.44534999999999</v>
      </c>
      <c r="AE187" s="5">
        <v>2.3801570000000001</v>
      </c>
      <c r="AF187" s="5">
        <v>5.39</v>
      </c>
      <c r="AG187" s="5">
        <v>6.9034700000000004</v>
      </c>
      <c r="AH187" s="5">
        <v>0.69034700000000004</v>
      </c>
      <c r="AI187" s="5">
        <v>0.39940999999999999</v>
      </c>
      <c r="AJ187" s="5">
        <v>0.99949699999999997</v>
      </c>
      <c r="AK187" s="5">
        <v>2.502434</v>
      </c>
      <c r="AL187" s="5">
        <v>0.10224999999999999</v>
      </c>
      <c r="AM187" s="5">
        <v>4.7500000000000001E-2</v>
      </c>
      <c r="AN187" s="5">
        <v>14</v>
      </c>
      <c r="AO187" s="5">
        <v>5.4806000000000001E-2</v>
      </c>
      <c r="AP187" s="5">
        <v>3.2883749999999998</v>
      </c>
      <c r="AQ187" s="5">
        <v>55.921053000000001</v>
      </c>
      <c r="AR187" s="5">
        <v>1.9793130000000001</v>
      </c>
      <c r="AS187" s="5">
        <v>1.4106860000000001</v>
      </c>
      <c r="AT187" s="5">
        <v>24.285713999999999</v>
      </c>
      <c r="AU187" s="5">
        <v>16.647608000000002</v>
      </c>
      <c r="AV187" s="5">
        <v>8.5000999999999993E-2</v>
      </c>
      <c r="AW187" s="5">
        <v>4.9300999999999998E-2</v>
      </c>
      <c r="AX187" s="5">
        <v>12.191343</v>
      </c>
      <c r="AY187" s="5">
        <v>2.5375070000000002</v>
      </c>
      <c r="AZ187" s="5">
        <v>48.929115000000003</v>
      </c>
      <c r="BA187" s="5">
        <v>43.387287999999998</v>
      </c>
      <c r="BB187" s="5">
        <v>11.005573</v>
      </c>
      <c r="BC187" s="5">
        <v>13.853235</v>
      </c>
      <c r="BD187" s="5">
        <v>9.9786429999999999</v>
      </c>
      <c r="BE187" s="5">
        <v>2.3151670000000002</v>
      </c>
      <c r="BF187" s="31"/>
    </row>
    <row r="188" spans="1:58" s="29" customFormat="1" x14ac:dyDescent="0.25">
      <c r="A188" s="29" t="s">
        <v>1354</v>
      </c>
      <c r="B188" s="29">
        <v>1</v>
      </c>
      <c r="C188" s="29" t="s">
        <v>4</v>
      </c>
      <c r="D188" s="29">
        <v>12</v>
      </c>
      <c r="E188" s="29" t="s">
        <v>1</v>
      </c>
      <c r="F188" s="29" t="s">
        <v>2077</v>
      </c>
      <c r="G188" s="2" t="s">
        <v>244</v>
      </c>
      <c r="H188" s="29">
        <v>37.5</v>
      </c>
      <c r="I188" s="29">
        <v>212.79</v>
      </c>
      <c r="J188" s="5" t="s">
        <v>50</v>
      </c>
      <c r="K188" s="5">
        <v>10759</v>
      </c>
      <c r="L188" s="5">
        <v>16</v>
      </c>
      <c r="M188" s="5">
        <f t="shared" ref="M188:M219" si="16">L188/K188*100</f>
        <v>0.14871270564178826</v>
      </c>
      <c r="N188" s="5">
        <v>1.5187500000000131E-2</v>
      </c>
      <c r="O188" s="5">
        <v>1.6667406912885169E-2</v>
      </c>
      <c r="P188" s="5">
        <v>44.831157743932877</v>
      </c>
      <c r="Q188" s="5" t="e">
        <f>ABS(P188-#REF!)</f>
        <v>#REF!</v>
      </c>
      <c r="R188" s="5">
        <v>0.48399806975425713</v>
      </c>
      <c r="S188" s="5" t="e">
        <f>ABS(R188-#REF!)</f>
        <v>#REF!</v>
      </c>
      <c r="T188" s="29">
        <v>0.53183356623682609</v>
      </c>
      <c r="AA188" s="29" t="s">
        <v>2289</v>
      </c>
      <c r="AB188" s="39"/>
      <c r="AC188" s="5">
        <v>11512</v>
      </c>
      <c r="AD188" s="5">
        <v>255.44534999999999</v>
      </c>
      <c r="AE188" s="5">
        <v>45.066391000000003</v>
      </c>
      <c r="AF188" s="5">
        <v>115.11</v>
      </c>
      <c r="AG188" s="5">
        <v>444.68428999999998</v>
      </c>
      <c r="AH188" s="5">
        <v>44.468429</v>
      </c>
      <c r="AI188" s="5">
        <v>2.2186000000000001E-2</v>
      </c>
      <c r="AJ188" s="5">
        <v>1.0777E-2</v>
      </c>
      <c r="AK188" s="5">
        <v>0.485788</v>
      </c>
      <c r="AL188" s="5">
        <v>2.0250000000000001E-2</v>
      </c>
      <c r="AM188" s="5">
        <v>1.7500000000000002E-2</v>
      </c>
      <c r="AN188" s="5">
        <v>0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5">
        <v>0</v>
      </c>
      <c r="BC188" s="5">
        <v>0</v>
      </c>
      <c r="BD188" s="5">
        <v>0</v>
      </c>
      <c r="BE188" s="5">
        <v>0</v>
      </c>
      <c r="BF188" s="31"/>
    </row>
    <row r="189" spans="1:58" s="29" customFormat="1" x14ac:dyDescent="0.25">
      <c r="A189" s="29" t="s">
        <v>1355</v>
      </c>
      <c r="B189" s="29">
        <v>1</v>
      </c>
      <c r="C189" s="29" t="s">
        <v>38</v>
      </c>
      <c r="D189" s="29">
        <v>9</v>
      </c>
      <c r="E189" s="29" t="s">
        <v>1</v>
      </c>
      <c r="F189" s="29" t="s">
        <v>2077</v>
      </c>
      <c r="G189" s="2" t="s">
        <v>244</v>
      </c>
      <c r="H189" s="29">
        <v>37.5</v>
      </c>
      <c r="I189" s="29">
        <v>212.79</v>
      </c>
      <c r="J189" s="5" t="s">
        <v>51</v>
      </c>
      <c r="K189" s="5">
        <v>11848</v>
      </c>
      <c r="L189" s="5">
        <v>248</v>
      </c>
      <c r="M189" s="5">
        <f t="shared" si="16"/>
        <v>2.0931802835921673</v>
      </c>
      <c r="N189" s="5">
        <v>2.536951219512084E-2</v>
      </c>
      <c r="O189" s="5">
        <v>0.18713434326846251</v>
      </c>
      <c r="P189" s="5">
        <v>54.07726095231083</v>
      </c>
      <c r="Q189" s="5" t="e">
        <f>ABS(P189-#REF!)</f>
        <v>#REF!</v>
      </c>
      <c r="R189" s="5">
        <v>0.92288599023258733</v>
      </c>
      <c r="S189" s="5" t="e">
        <f>ABS(R189-#REF!)</f>
        <v>#REF!</v>
      </c>
      <c r="AA189" s="29" t="s">
        <v>2289</v>
      </c>
      <c r="AB189" s="39"/>
      <c r="AC189" s="5">
        <v>11867</v>
      </c>
      <c r="AD189" s="5">
        <v>220.09965</v>
      </c>
      <c r="AE189" s="5">
        <v>53.916486999999996</v>
      </c>
      <c r="AF189" s="5">
        <v>118.65</v>
      </c>
      <c r="AG189" s="5">
        <v>461.927773</v>
      </c>
      <c r="AH189" s="5">
        <v>46.192777</v>
      </c>
      <c r="AI189" s="5">
        <v>1.8547000000000001E-2</v>
      </c>
      <c r="AJ189" s="5">
        <v>1.7184999999999999E-2</v>
      </c>
      <c r="AK189" s="5">
        <v>0.92661199999999999</v>
      </c>
      <c r="AL189" s="5">
        <v>1.43E-2</v>
      </c>
      <c r="AM189" s="5">
        <v>1.2500000000000001E-2</v>
      </c>
      <c r="AN189" s="5">
        <v>8</v>
      </c>
      <c r="AO189" s="5">
        <v>3.6346999999999997E-2</v>
      </c>
      <c r="AP189" s="5">
        <v>2.1808299999999998</v>
      </c>
      <c r="AQ189" s="5">
        <v>2.578579</v>
      </c>
      <c r="AR189" s="5">
        <v>0.29619699999999999</v>
      </c>
      <c r="AS189" s="5">
        <v>0.13900599999999999</v>
      </c>
      <c r="AT189" s="5">
        <v>38.25</v>
      </c>
      <c r="AU189" s="5">
        <v>14.469179</v>
      </c>
      <c r="AV189" s="5">
        <v>7.9520000000000007E-3</v>
      </c>
      <c r="AW189" s="5">
        <v>3.9410000000000001E-3</v>
      </c>
      <c r="AX189" s="5">
        <v>131.8905</v>
      </c>
      <c r="AY189" s="5">
        <v>17.718184000000001</v>
      </c>
      <c r="AZ189" s="5">
        <v>719.44919700000003</v>
      </c>
      <c r="BA189" s="5">
        <v>460.29831799999999</v>
      </c>
      <c r="BB189" s="5">
        <v>5.3674710000000001</v>
      </c>
      <c r="BC189" s="5">
        <v>5.0036589999999999</v>
      </c>
      <c r="BD189" s="5">
        <v>5.9207660000000004</v>
      </c>
      <c r="BE189" s="5">
        <v>2.915476</v>
      </c>
      <c r="BF189" s="31"/>
    </row>
    <row r="190" spans="1:58" s="29" customFormat="1" x14ac:dyDescent="0.25">
      <c r="A190" s="29" t="s">
        <v>1356</v>
      </c>
      <c r="B190" s="29">
        <v>1</v>
      </c>
      <c r="C190" s="29" t="s">
        <v>8</v>
      </c>
      <c r="D190" s="29">
        <v>1</v>
      </c>
      <c r="E190" s="29" t="s">
        <v>1</v>
      </c>
      <c r="F190" s="29" t="s">
        <v>2077</v>
      </c>
      <c r="G190" s="2" t="s">
        <v>244</v>
      </c>
      <c r="H190" s="29">
        <v>37.5</v>
      </c>
      <c r="I190" s="29">
        <v>212.79</v>
      </c>
      <c r="J190" s="5" t="s">
        <v>50</v>
      </c>
      <c r="K190" s="5">
        <v>6643</v>
      </c>
      <c r="L190" s="5">
        <v>55</v>
      </c>
      <c r="M190" s="5">
        <f t="shared" si="16"/>
        <v>0.8279391841035677</v>
      </c>
      <c r="N190" s="5">
        <v>3.2045454545454308E-2</v>
      </c>
      <c r="O190" s="5">
        <v>5.3242293531728532E-2</v>
      </c>
      <c r="P190" s="5">
        <v>32.153505084661148</v>
      </c>
      <c r="Q190" s="5" t="e">
        <f>ABS(P190-#REF!)</f>
        <v>#REF!</v>
      </c>
      <c r="R190" s="5">
        <v>0.60740047516692686</v>
      </c>
      <c r="S190" s="5" t="e">
        <f>ABS(R190-#REF!)</f>
        <v>#REF!</v>
      </c>
      <c r="AA190" s="29" t="s">
        <v>2289</v>
      </c>
      <c r="AB190" s="39"/>
      <c r="AC190" s="5">
        <v>6684</v>
      </c>
      <c r="AD190" s="5">
        <v>207.610275</v>
      </c>
      <c r="AE190" s="5">
        <v>32.194938</v>
      </c>
      <c r="AF190" s="5">
        <v>66.83</v>
      </c>
      <c r="AG190" s="5">
        <v>206.100561</v>
      </c>
      <c r="AH190" s="5">
        <v>20.610056</v>
      </c>
      <c r="AI190" s="5">
        <v>3.1053000000000001E-2</v>
      </c>
      <c r="AJ190" s="5">
        <v>1.8858E-2</v>
      </c>
      <c r="AK190" s="5">
        <v>0.60727399999999998</v>
      </c>
      <c r="AL190" s="5">
        <v>2.6224999999999998E-2</v>
      </c>
      <c r="AM190" s="5">
        <v>2.2499999999999999E-2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31"/>
    </row>
    <row r="191" spans="1:58" s="29" customFormat="1" x14ac:dyDescent="0.25">
      <c r="A191" s="29" t="s">
        <v>1126</v>
      </c>
      <c r="B191" s="29">
        <v>2</v>
      </c>
      <c r="C191" s="29" t="s">
        <v>9</v>
      </c>
      <c r="D191" s="29">
        <v>2</v>
      </c>
      <c r="E191" s="29" t="s">
        <v>1</v>
      </c>
      <c r="F191" s="2" t="s">
        <v>2078</v>
      </c>
      <c r="G191" s="2" t="s">
        <v>245</v>
      </c>
      <c r="H191" s="7">
        <v>112.19822728879927</v>
      </c>
      <c r="I191" s="7">
        <v>-2.000132216751799</v>
      </c>
      <c r="J191" s="5" t="s">
        <v>50</v>
      </c>
      <c r="K191" s="5">
        <v>14396</v>
      </c>
      <c r="L191" s="5">
        <v>719</v>
      </c>
      <c r="M191" s="5">
        <f t="shared" si="16"/>
        <v>4.9944429008057796</v>
      </c>
      <c r="N191" s="5">
        <v>3.6577061855669085E-2</v>
      </c>
      <c r="O191" s="5">
        <v>0.36387857367804827</v>
      </c>
      <c r="P191" s="5">
        <v>54.004081924424568</v>
      </c>
      <c r="Q191" s="5" t="e">
        <f>ABS(P191-#REF!)</f>
        <v>#REF!</v>
      </c>
      <c r="R191" s="5">
        <v>0.73249368203455534</v>
      </c>
      <c r="S191" s="5" t="e">
        <f>ABS(R191-#REF!)</f>
        <v>#REF!</v>
      </c>
      <c r="T191" s="29">
        <v>0.80036682205328569</v>
      </c>
      <c r="U191" s="29">
        <v>5.4656599999999997</v>
      </c>
      <c r="V191" s="29">
        <v>17</v>
      </c>
      <c r="W191" s="29">
        <f t="shared" ref="W191:W210" si="17">AVERAGE(5,6,22)</f>
        <v>11</v>
      </c>
      <c r="X191" s="29">
        <f t="shared" ref="X191:X210" si="18">AVERAGE(8,5, 4)</f>
        <v>5.666666666666667</v>
      </c>
      <c r="Y191" s="29">
        <f t="shared" ref="Y191:Y210" si="19">AVERAGE(13,11,26)</f>
        <v>16.666666666666668</v>
      </c>
      <c r="Z191" s="29">
        <v>11</v>
      </c>
      <c r="AA191" s="2" t="s">
        <v>2290</v>
      </c>
      <c r="AB191" s="39"/>
      <c r="AC191" s="5">
        <v>16476</v>
      </c>
      <c r="AD191" s="5">
        <v>303.5736</v>
      </c>
      <c r="AE191" s="5">
        <v>54.273493999999999</v>
      </c>
      <c r="AF191" s="5">
        <v>164.75</v>
      </c>
      <c r="AG191" s="5">
        <v>656.631485</v>
      </c>
      <c r="AH191" s="5">
        <v>65.663149000000004</v>
      </c>
      <c r="AI191" s="5">
        <v>1.8423999999999999E-2</v>
      </c>
      <c r="AJ191" s="5">
        <v>1.3697000000000001E-2</v>
      </c>
      <c r="AK191" s="5">
        <v>0.74344600000000005</v>
      </c>
      <c r="AL191" s="5">
        <v>1.52E-2</v>
      </c>
      <c r="AM191" s="5">
        <v>1.2500000000000001E-2</v>
      </c>
      <c r="AN191" s="5">
        <v>30</v>
      </c>
      <c r="AO191" s="5">
        <v>9.8822999999999994E-2</v>
      </c>
      <c r="AP191" s="5">
        <v>5.9293690000000003</v>
      </c>
      <c r="AQ191" s="5">
        <v>10.354455</v>
      </c>
      <c r="AR191" s="5">
        <v>0.47013199999999999</v>
      </c>
      <c r="AS191" s="5">
        <v>0.25918999999999998</v>
      </c>
      <c r="AT191" s="5">
        <v>56.866667</v>
      </c>
      <c r="AU191" s="5">
        <v>25.547432000000001</v>
      </c>
      <c r="AV191" s="5">
        <v>8.4150000000000006E-3</v>
      </c>
      <c r="AW191" s="5">
        <v>3.3630000000000001E-3</v>
      </c>
      <c r="AX191" s="5">
        <v>124.59974099999999</v>
      </c>
      <c r="AY191" s="5">
        <v>16.625648999999999</v>
      </c>
      <c r="AZ191" s="5">
        <v>537.60701700000004</v>
      </c>
      <c r="BA191" s="5">
        <v>393.576932</v>
      </c>
      <c r="BB191" s="5">
        <v>9.4543029999999995</v>
      </c>
      <c r="BC191" s="5">
        <v>16.649206</v>
      </c>
      <c r="BD191" s="5">
        <v>7.4298890000000002</v>
      </c>
      <c r="BE191" s="5">
        <v>2.2360679999999999</v>
      </c>
      <c r="BF191" s="31"/>
    </row>
    <row r="192" spans="1:58" s="29" customFormat="1" x14ac:dyDescent="0.25">
      <c r="A192" s="29" t="s">
        <v>1126</v>
      </c>
      <c r="B192" s="29">
        <v>2</v>
      </c>
      <c r="C192" s="29" t="s">
        <v>256</v>
      </c>
      <c r="D192" s="29">
        <v>2</v>
      </c>
      <c r="E192" s="29" t="s">
        <v>7</v>
      </c>
      <c r="F192" s="2" t="s">
        <v>2078</v>
      </c>
      <c r="G192" s="2" t="s">
        <v>245</v>
      </c>
      <c r="H192" s="7">
        <v>112.19822728879927</v>
      </c>
      <c r="I192" s="7">
        <v>-2.000132216751799</v>
      </c>
      <c r="J192" s="5" t="s">
        <v>50</v>
      </c>
      <c r="K192" s="5">
        <v>4525</v>
      </c>
      <c r="L192" s="5">
        <v>348</v>
      </c>
      <c r="M192" s="5">
        <f t="shared" si="16"/>
        <v>7.6906077348066297</v>
      </c>
      <c r="N192" s="5">
        <v>8.4365740740740477E-2</v>
      </c>
      <c r="O192" s="5">
        <v>0.20257157709911966</v>
      </c>
      <c r="P192" s="5">
        <v>16.974747895805862</v>
      </c>
      <c r="Q192" s="5" t="e">
        <f>ABS(P192-#REF!)</f>
        <v>#REF!</v>
      </c>
      <c r="R192" s="5">
        <v>1.333875164353908</v>
      </c>
      <c r="S192" s="5" t="e">
        <f>ABS(R192-#REF!)</f>
        <v>#REF!</v>
      </c>
      <c r="T192" s="29">
        <v>0.83367297325955947</v>
      </c>
      <c r="U192" s="29">
        <v>5.4656599999999997</v>
      </c>
      <c r="V192" s="29">
        <v>17</v>
      </c>
      <c r="W192" s="29">
        <f t="shared" si="17"/>
        <v>11</v>
      </c>
      <c r="X192" s="29">
        <f t="shared" si="18"/>
        <v>5.666666666666667</v>
      </c>
      <c r="Y192" s="29">
        <f t="shared" si="19"/>
        <v>16.666666666666668</v>
      </c>
      <c r="Z192" s="29">
        <v>11</v>
      </c>
      <c r="AA192" s="2" t="s">
        <v>2290</v>
      </c>
      <c r="AB192" s="39"/>
      <c r="AC192" s="5">
        <v>5055</v>
      </c>
      <c r="AD192" s="5">
        <v>303.5736</v>
      </c>
      <c r="AE192" s="5">
        <v>16.651646</v>
      </c>
      <c r="AF192" s="5">
        <v>50.28</v>
      </c>
      <c r="AG192" s="5">
        <v>105.72644699999999</v>
      </c>
      <c r="AH192" s="5">
        <v>10.572645</v>
      </c>
      <c r="AI192" s="5">
        <v>6.0052000000000001E-2</v>
      </c>
      <c r="AJ192" s="5">
        <v>9.4564999999999996E-2</v>
      </c>
      <c r="AK192" s="5">
        <v>1.574713</v>
      </c>
      <c r="AL192" s="5">
        <v>3.9E-2</v>
      </c>
      <c r="AM192" s="5">
        <v>2.75E-2</v>
      </c>
      <c r="AN192" s="5">
        <v>6</v>
      </c>
      <c r="AO192" s="5">
        <v>1.9765000000000001E-2</v>
      </c>
      <c r="AP192" s="5">
        <v>1.1858740000000001</v>
      </c>
      <c r="AQ192" s="5">
        <v>5.3808109999999996</v>
      </c>
      <c r="AR192" s="5">
        <v>0.91772500000000001</v>
      </c>
      <c r="AS192" s="5">
        <v>0.343615</v>
      </c>
      <c r="AT192" s="5">
        <v>45.333333000000003</v>
      </c>
      <c r="AU192" s="5">
        <v>17.11919</v>
      </c>
      <c r="AV192" s="5">
        <v>2.0701000000000001E-2</v>
      </c>
      <c r="AW192" s="5">
        <v>1.095E-2</v>
      </c>
      <c r="AX192" s="5">
        <v>48.344574999999999</v>
      </c>
      <c r="AY192" s="5">
        <v>5.3274650000000001</v>
      </c>
      <c r="AZ192" s="5">
        <v>264.40314499999999</v>
      </c>
      <c r="BA192" s="5">
        <v>183.80462</v>
      </c>
      <c r="BB192" s="5">
        <v>16.758054999999999</v>
      </c>
      <c r="BC192" s="5">
        <v>15.122191000000001</v>
      </c>
      <c r="BD192" s="5">
        <v>9.5092060000000007</v>
      </c>
      <c r="BE192" s="5">
        <v>1.4142140000000001</v>
      </c>
      <c r="BF192" s="31"/>
    </row>
    <row r="193" spans="1:58" s="29" customFormat="1" x14ac:dyDescent="0.25">
      <c r="A193" s="29" t="s">
        <v>1126</v>
      </c>
      <c r="B193" s="29">
        <v>2</v>
      </c>
      <c r="C193" s="29" t="s">
        <v>2</v>
      </c>
      <c r="D193" s="29">
        <v>3</v>
      </c>
      <c r="E193" s="29" t="s">
        <v>1</v>
      </c>
      <c r="F193" s="2" t="s">
        <v>2078</v>
      </c>
      <c r="G193" s="2" t="s">
        <v>245</v>
      </c>
      <c r="H193" s="7">
        <v>112.19822728879927</v>
      </c>
      <c r="I193" s="7">
        <v>-2.000132216751799</v>
      </c>
      <c r="J193" s="5" t="s">
        <v>51</v>
      </c>
      <c r="K193" s="5">
        <v>3307</v>
      </c>
      <c r="L193" s="5">
        <v>0</v>
      </c>
      <c r="M193" s="5">
        <f t="shared" si="16"/>
        <v>0</v>
      </c>
      <c r="N193" s="5">
        <v>0</v>
      </c>
      <c r="O193" s="5">
        <v>0</v>
      </c>
      <c r="P193" s="5">
        <v>12.405633434570161</v>
      </c>
      <c r="Q193" s="5" t="e">
        <f>ABS(P193-#REF!)</f>
        <v>#REF!</v>
      </c>
      <c r="R193" s="5">
        <v>1.3006288738546694</v>
      </c>
      <c r="S193" s="5" t="e">
        <f>ABS(R193-#REF!)</f>
        <v>#REF!</v>
      </c>
      <c r="T193" s="29">
        <v>0.98647927923008827</v>
      </c>
      <c r="U193" s="29">
        <v>5.4656599999999997</v>
      </c>
      <c r="V193" s="29">
        <v>17</v>
      </c>
      <c r="W193" s="29">
        <f t="shared" si="17"/>
        <v>11</v>
      </c>
      <c r="X193" s="29">
        <f t="shared" si="18"/>
        <v>5.666666666666667</v>
      </c>
      <c r="Y193" s="29">
        <f t="shared" si="19"/>
        <v>16.666666666666668</v>
      </c>
      <c r="Z193" s="29">
        <v>11</v>
      </c>
      <c r="AA193" s="2" t="s">
        <v>2290</v>
      </c>
      <c r="AB193" s="39"/>
      <c r="AC193" s="5">
        <v>3726</v>
      </c>
      <c r="AD193" s="5">
        <v>303.5736</v>
      </c>
      <c r="AE193" s="5">
        <v>12.273795</v>
      </c>
      <c r="AF193" s="5">
        <v>37.130000000000003</v>
      </c>
      <c r="AG193" s="5">
        <v>79.601967000000002</v>
      </c>
      <c r="AH193" s="5">
        <v>7.960197</v>
      </c>
      <c r="AI193" s="5">
        <v>8.1328999999999999E-2</v>
      </c>
      <c r="AJ193" s="5">
        <v>0.142931</v>
      </c>
      <c r="AK193" s="5">
        <v>1.757444</v>
      </c>
      <c r="AL193" s="5">
        <v>6.3024999999999998E-2</v>
      </c>
      <c r="AM193" s="5">
        <v>5.2499999999999998E-2</v>
      </c>
      <c r="AN193" s="5">
        <v>0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0</v>
      </c>
      <c r="BC193" s="5">
        <v>0</v>
      </c>
      <c r="BD193" s="5">
        <v>0</v>
      </c>
      <c r="BE193" s="5">
        <v>0</v>
      </c>
      <c r="BF193" s="31"/>
    </row>
    <row r="194" spans="1:58" s="29" customFormat="1" x14ac:dyDescent="0.25">
      <c r="A194" s="29" t="s">
        <v>1126</v>
      </c>
      <c r="B194" s="29">
        <v>2</v>
      </c>
      <c r="C194" s="29" t="s">
        <v>3</v>
      </c>
      <c r="D194" s="29">
        <v>4</v>
      </c>
      <c r="E194" s="29" t="s">
        <v>1</v>
      </c>
      <c r="F194" s="2" t="s">
        <v>2078</v>
      </c>
      <c r="G194" s="2" t="s">
        <v>245</v>
      </c>
      <c r="H194" s="7">
        <v>112.19822728879927</v>
      </c>
      <c r="I194" s="7">
        <v>-2.000132216751799</v>
      </c>
      <c r="J194" s="5" t="s">
        <v>51</v>
      </c>
      <c r="K194" s="5">
        <v>5351</v>
      </c>
      <c r="L194" s="5">
        <v>21</v>
      </c>
      <c r="M194" s="5">
        <f t="shared" si="16"/>
        <v>0.39245000934404783</v>
      </c>
      <c r="N194" s="5">
        <v>6.0281250000002728E-2</v>
      </c>
      <c r="O194" s="5">
        <v>1.5005302007342198E-2</v>
      </c>
      <c r="P194" s="5">
        <v>20.073342760322024</v>
      </c>
      <c r="Q194" s="5" t="e">
        <f>ABS(P194-#REF!)</f>
        <v>#REF!</v>
      </c>
      <c r="R194" s="5">
        <v>0.59115889449155956</v>
      </c>
      <c r="S194" s="5" t="e">
        <f>ABS(R194-#REF!)</f>
        <v>#REF!</v>
      </c>
      <c r="T194" s="29">
        <v>0.99429960181464416</v>
      </c>
      <c r="U194" s="29">
        <v>5.4656599999999997</v>
      </c>
      <c r="V194" s="29">
        <v>17</v>
      </c>
      <c r="W194" s="29">
        <f t="shared" si="17"/>
        <v>11</v>
      </c>
      <c r="X194" s="29">
        <f t="shared" si="18"/>
        <v>5.666666666666667</v>
      </c>
      <c r="Y194" s="29">
        <f t="shared" si="19"/>
        <v>16.666666666666668</v>
      </c>
      <c r="Z194" s="29">
        <v>11</v>
      </c>
      <c r="AA194" s="2" t="s">
        <v>2290</v>
      </c>
      <c r="AB194" s="39"/>
      <c r="AC194" s="5">
        <v>6084</v>
      </c>
      <c r="AD194" s="5">
        <v>303.5736</v>
      </c>
      <c r="AE194" s="5">
        <v>20.041267999999999</v>
      </c>
      <c r="AF194" s="5">
        <v>60.81</v>
      </c>
      <c r="AG194" s="5">
        <v>148.78385</v>
      </c>
      <c r="AH194" s="5">
        <v>14.878385</v>
      </c>
      <c r="AI194" s="5">
        <v>4.9895000000000002E-2</v>
      </c>
      <c r="AJ194" s="5">
        <v>2.9832999999999998E-2</v>
      </c>
      <c r="AK194" s="5">
        <v>0.59791300000000003</v>
      </c>
      <c r="AL194" s="5">
        <v>4.41E-2</v>
      </c>
      <c r="AM194" s="5">
        <v>4.2500000000000003E-2</v>
      </c>
      <c r="AN194" s="5">
        <v>1</v>
      </c>
      <c r="AO194" s="5">
        <v>3.2940000000000001E-3</v>
      </c>
      <c r="AP194" s="5">
        <v>0.19764599999999999</v>
      </c>
      <c r="AQ194" s="5">
        <v>0.83826400000000001</v>
      </c>
      <c r="AR194" s="5">
        <v>1.1067499999999999</v>
      </c>
      <c r="AS194" s="5">
        <v>0</v>
      </c>
      <c r="AT194" s="5">
        <v>51</v>
      </c>
      <c r="AU194" s="5">
        <v>0</v>
      </c>
      <c r="AV194" s="5">
        <v>2.2134999999999998E-2</v>
      </c>
      <c r="AW194" s="5">
        <v>8.3040000000000006E-3</v>
      </c>
      <c r="AX194" s="5">
        <v>45.177320999999999</v>
      </c>
      <c r="AY194" s="5">
        <v>0</v>
      </c>
      <c r="AZ194" s="5">
        <v>208.33333300000001</v>
      </c>
      <c r="BA194" s="5">
        <v>0</v>
      </c>
      <c r="BB194" s="5">
        <v>0</v>
      </c>
      <c r="BC194" s="5">
        <v>0</v>
      </c>
      <c r="BD194" s="5">
        <v>6.9415839999999998</v>
      </c>
      <c r="BE194" s="5">
        <v>0.37267800000000001</v>
      </c>
      <c r="BF194" s="31"/>
    </row>
    <row r="195" spans="1:58" s="29" customFormat="1" x14ac:dyDescent="0.25">
      <c r="A195" s="29" t="s">
        <v>1126</v>
      </c>
      <c r="B195" s="29">
        <v>2</v>
      </c>
      <c r="C195" s="29" t="s">
        <v>38</v>
      </c>
      <c r="D195" s="29">
        <v>9</v>
      </c>
      <c r="E195" s="29" t="s">
        <v>1</v>
      </c>
      <c r="F195" s="2" t="s">
        <v>2078</v>
      </c>
      <c r="G195" s="2" t="s">
        <v>245</v>
      </c>
      <c r="H195" s="7">
        <v>112.19822728879927</v>
      </c>
      <c r="I195" s="7">
        <v>-2.000132216751799</v>
      </c>
      <c r="J195" s="5" t="s">
        <v>52</v>
      </c>
      <c r="K195" s="5">
        <v>14435</v>
      </c>
      <c r="L195" s="5">
        <v>4</v>
      </c>
      <c r="M195" s="5">
        <f t="shared" si="16"/>
        <v>2.7710426047800486E-2</v>
      </c>
      <c r="N195" s="5">
        <v>1.3125000000002274E-2</v>
      </c>
      <c r="O195" s="5">
        <v>3.7513255018355495E-3</v>
      </c>
      <c r="P195" s="5">
        <v>54.150383618996152</v>
      </c>
      <c r="Q195" s="5" t="e">
        <f>ABS(P195-#REF!)</f>
        <v>#REF!</v>
      </c>
      <c r="R195" s="5">
        <v>0.51731381393031839</v>
      </c>
      <c r="S195" s="5" t="e">
        <f>ABS(R195-#REF!)</f>
        <v>#REF!</v>
      </c>
      <c r="T195" s="29">
        <v>1.0005097235057319</v>
      </c>
      <c r="U195" s="29">
        <v>5.4656599999999997</v>
      </c>
      <c r="V195" s="29">
        <v>17</v>
      </c>
      <c r="W195" s="29">
        <f t="shared" si="17"/>
        <v>11</v>
      </c>
      <c r="X195" s="29">
        <f t="shared" si="18"/>
        <v>5.666666666666667</v>
      </c>
      <c r="Y195" s="29">
        <f t="shared" si="19"/>
        <v>16.666666666666668</v>
      </c>
      <c r="Z195" s="29">
        <v>11</v>
      </c>
      <c r="AA195" s="2" t="s">
        <v>2290</v>
      </c>
      <c r="AB195" s="39"/>
      <c r="AC195" s="5">
        <v>16425</v>
      </c>
      <c r="AD195" s="5">
        <v>303.5736</v>
      </c>
      <c r="AE195" s="5">
        <v>54.105494999999998</v>
      </c>
      <c r="AF195" s="5">
        <v>164.24</v>
      </c>
      <c r="AG195" s="5">
        <v>728.08885599999996</v>
      </c>
      <c r="AH195" s="5">
        <v>72.808886000000001</v>
      </c>
      <c r="AI195" s="5">
        <v>1.8481999999999998E-2</v>
      </c>
      <c r="AJ195" s="5">
        <v>1.0192E-2</v>
      </c>
      <c r="AK195" s="5">
        <v>0.55144899999999997</v>
      </c>
      <c r="AL195" s="5">
        <v>1.66E-2</v>
      </c>
      <c r="AM195" s="5">
        <v>1.7500000000000002E-2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31"/>
    </row>
    <row r="196" spans="1:58" s="29" customFormat="1" x14ac:dyDescent="0.25">
      <c r="A196" s="29" t="s">
        <v>1126</v>
      </c>
      <c r="B196" s="29">
        <v>2</v>
      </c>
      <c r="C196" s="29" t="s">
        <v>13</v>
      </c>
      <c r="D196" s="29">
        <v>11</v>
      </c>
      <c r="E196" s="29" t="s">
        <v>1</v>
      </c>
      <c r="F196" s="2" t="s">
        <v>2078</v>
      </c>
      <c r="G196" s="2" t="s">
        <v>245</v>
      </c>
      <c r="H196" s="7">
        <v>112.19822728879927</v>
      </c>
      <c r="I196" s="7">
        <v>-2.000132216751799</v>
      </c>
      <c r="J196" s="5" t="s">
        <v>52</v>
      </c>
      <c r="K196" s="5">
        <v>11690</v>
      </c>
      <c r="L196" s="5">
        <v>2410</v>
      </c>
      <c r="M196" s="5">
        <f t="shared" si="16"/>
        <v>20.615911035072713</v>
      </c>
      <c r="N196" s="5">
        <v>6.2351121076234167E-2</v>
      </c>
      <c r="O196" s="5">
        <v>0.83654558690932745</v>
      </c>
      <c r="P196" s="5">
        <v>43.852995116457571</v>
      </c>
      <c r="Q196" s="5" t="e">
        <f>ABS(P196-#REF!)</f>
        <v>#REF!</v>
      </c>
      <c r="R196" s="5">
        <v>1.2891375066896005</v>
      </c>
      <c r="S196" s="5" t="e">
        <f>ABS(R196-#REF!)</f>
        <v>#REF!</v>
      </c>
      <c r="T196" s="29">
        <v>0.9660619266820355</v>
      </c>
      <c r="U196" s="29">
        <v>5.4656599999999997</v>
      </c>
      <c r="V196" s="29">
        <v>17</v>
      </c>
      <c r="W196" s="29">
        <f t="shared" si="17"/>
        <v>11</v>
      </c>
      <c r="X196" s="29">
        <f t="shared" si="18"/>
        <v>5.666666666666667</v>
      </c>
      <c r="Y196" s="29">
        <f t="shared" si="19"/>
        <v>16.666666666666668</v>
      </c>
      <c r="Z196" s="29">
        <v>11</v>
      </c>
      <c r="AA196" s="2" t="s">
        <v>2290</v>
      </c>
      <c r="AB196" s="39"/>
      <c r="AC196" s="5">
        <v>13570</v>
      </c>
      <c r="AD196" s="5">
        <v>303.5736</v>
      </c>
      <c r="AE196" s="5">
        <v>44.700856999999999</v>
      </c>
      <c r="AF196" s="5">
        <v>135.63999999999999</v>
      </c>
      <c r="AG196" s="5">
        <v>480.76090799999997</v>
      </c>
      <c r="AH196" s="5">
        <v>48.076090999999998</v>
      </c>
      <c r="AI196" s="5">
        <v>2.2370999999999999E-2</v>
      </c>
      <c r="AJ196" s="5">
        <v>2.8989000000000001E-2</v>
      </c>
      <c r="AK196" s="5">
        <v>1.2958460000000001</v>
      </c>
      <c r="AL196" s="5">
        <v>1.5075E-2</v>
      </c>
      <c r="AM196" s="5">
        <v>7.4999999999999997E-3</v>
      </c>
      <c r="AN196" s="5">
        <v>64</v>
      </c>
      <c r="AO196" s="5">
        <v>0.21082200000000001</v>
      </c>
      <c r="AP196" s="5">
        <v>12.649321</v>
      </c>
      <c r="AQ196" s="5">
        <v>29.012528</v>
      </c>
      <c r="AR196" s="5">
        <v>0.49342599999999998</v>
      </c>
      <c r="AS196" s="5">
        <v>0.35435299999999997</v>
      </c>
      <c r="AT196" s="5">
        <v>61.515625</v>
      </c>
      <c r="AU196" s="5">
        <v>41.171723999999998</v>
      </c>
      <c r="AV196" s="5">
        <v>8.1539999999999998E-3</v>
      </c>
      <c r="AW196" s="5">
        <v>3.7429999999999998E-3</v>
      </c>
      <c r="AX196" s="5">
        <v>131.21709799999999</v>
      </c>
      <c r="AY196" s="5">
        <v>26.272881000000002</v>
      </c>
      <c r="AZ196" s="5">
        <v>417.408163</v>
      </c>
      <c r="BA196" s="5">
        <v>163.92257000000001</v>
      </c>
      <c r="BB196" s="5">
        <v>4.0934169999999996</v>
      </c>
      <c r="BC196" s="5">
        <v>4.5973189999999997</v>
      </c>
      <c r="BD196" s="5">
        <v>11.696968999999999</v>
      </c>
      <c r="BE196" s="5">
        <v>5.1207640000000003</v>
      </c>
      <c r="BF196" s="31"/>
    </row>
    <row r="197" spans="1:58" s="29" customFormat="1" x14ac:dyDescent="0.25">
      <c r="A197" s="29" t="s">
        <v>1127</v>
      </c>
      <c r="B197" s="29">
        <v>2</v>
      </c>
      <c r="C197" s="29" t="s">
        <v>8</v>
      </c>
      <c r="D197" s="29">
        <v>1</v>
      </c>
      <c r="E197" s="29" t="s">
        <v>1</v>
      </c>
      <c r="F197" s="2" t="s">
        <v>2078</v>
      </c>
      <c r="G197" s="2" t="s">
        <v>245</v>
      </c>
      <c r="H197" s="7">
        <v>112.19822728879927</v>
      </c>
      <c r="I197" s="7">
        <v>-2.000132216751799</v>
      </c>
      <c r="J197" s="5" t="s">
        <v>52</v>
      </c>
      <c r="K197" s="5">
        <v>12222</v>
      </c>
      <c r="L197" s="5">
        <v>2329</v>
      </c>
      <c r="M197" s="5">
        <f t="shared" si="16"/>
        <v>19.055801014563901</v>
      </c>
      <c r="N197" s="5">
        <v>6.2879460580911165E-2</v>
      </c>
      <c r="O197" s="5">
        <v>0.82259224920451401</v>
      </c>
      <c r="P197" s="5">
        <v>41.716690745965018</v>
      </c>
      <c r="Q197" s="5" t="e">
        <f>ABS(P197-#REF!)</f>
        <v>#REF!</v>
      </c>
      <c r="R197" s="5">
        <v>0.9959078513324825</v>
      </c>
      <c r="S197" s="5" t="e">
        <f>ABS(R197-#REF!)</f>
        <v>#REF!</v>
      </c>
      <c r="U197" s="29">
        <v>5.4656599999999997</v>
      </c>
      <c r="V197" s="29">
        <v>17</v>
      </c>
      <c r="W197" s="29">
        <f t="shared" si="17"/>
        <v>11</v>
      </c>
      <c r="X197" s="29">
        <f t="shared" si="18"/>
        <v>5.666666666666667</v>
      </c>
      <c r="Y197" s="29">
        <f t="shared" si="19"/>
        <v>16.666666666666668</v>
      </c>
      <c r="Z197" s="29">
        <v>11</v>
      </c>
      <c r="AA197" s="2" t="s">
        <v>2290</v>
      </c>
      <c r="AB197" s="39"/>
      <c r="AC197" s="5">
        <v>15402</v>
      </c>
      <c r="AD197" s="5">
        <v>367.89422500000001</v>
      </c>
      <c r="AE197" s="5">
        <v>41.865293999999999</v>
      </c>
      <c r="AF197" s="5">
        <v>154</v>
      </c>
      <c r="AG197" s="5">
        <v>522.83905700000003</v>
      </c>
      <c r="AH197" s="5">
        <v>52.283906000000002</v>
      </c>
      <c r="AI197" s="5">
        <v>2.3883999999999999E-2</v>
      </c>
      <c r="AJ197" s="5">
        <v>2.3855000000000001E-2</v>
      </c>
      <c r="AK197" s="5">
        <v>0.99880100000000005</v>
      </c>
      <c r="AL197" s="5">
        <v>1.6799999999999999E-2</v>
      </c>
      <c r="AM197" s="5">
        <v>7.4999999999999997E-3</v>
      </c>
      <c r="AN197" s="5">
        <v>78</v>
      </c>
      <c r="AO197" s="5">
        <v>0.21201700000000001</v>
      </c>
      <c r="AP197" s="5">
        <v>12.721048</v>
      </c>
      <c r="AQ197" s="5">
        <v>28.600182</v>
      </c>
      <c r="AR197" s="5">
        <v>0.51269100000000001</v>
      </c>
      <c r="AS197" s="5">
        <v>0.28654299999999999</v>
      </c>
      <c r="AT197" s="5">
        <v>56.474359</v>
      </c>
      <c r="AU197" s="5">
        <v>31.85671</v>
      </c>
      <c r="AV197" s="5">
        <v>9.2420000000000002E-3</v>
      </c>
      <c r="AW197" s="5">
        <v>4.0549999999999996E-3</v>
      </c>
      <c r="AX197" s="5">
        <v>112.103058</v>
      </c>
      <c r="AY197" s="5">
        <v>19.458186999999999</v>
      </c>
      <c r="AZ197" s="5">
        <v>358.42247099999997</v>
      </c>
      <c r="BA197" s="5">
        <v>192.36033900000001</v>
      </c>
      <c r="BB197" s="5">
        <v>3.9875669999999999</v>
      </c>
      <c r="BC197" s="5">
        <v>6.7284829999999998</v>
      </c>
      <c r="BD197" s="5">
        <v>9.7829379999999997</v>
      </c>
      <c r="BE197" s="5">
        <v>5.3299310000000002</v>
      </c>
      <c r="BF197" s="31"/>
    </row>
    <row r="198" spans="1:58" s="29" customFormat="1" x14ac:dyDescent="0.25">
      <c r="A198" s="29" t="s">
        <v>1128</v>
      </c>
      <c r="B198" s="29">
        <v>2</v>
      </c>
      <c r="C198" s="29" t="s">
        <v>15</v>
      </c>
      <c r="D198" s="29">
        <v>6</v>
      </c>
      <c r="E198" s="29" t="s">
        <v>1</v>
      </c>
      <c r="F198" s="2" t="s">
        <v>2078</v>
      </c>
      <c r="G198" s="2" t="s">
        <v>245</v>
      </c>
      <c r="H198" s="7">
        <v>112.19822728879927</v>
      </c>
      <c r="I198" s="7">
        <v>-2.000132216751799</v>
      </c>
      <c r="J198" s="5" t="s">
        <v>51</v>
      </c>
      <c r="K198" s="5">
        <v>4480</v>
      </c>
      <c r="L198" s="5">
        <v>2390</v>
      </c>
      <c r="M198" s="5">
        <f t="shared" si="16"/>
        <v>53.348214285714292</v>
      </c>
      <c r="N198" s="5">
        <v>0.1653418604651157</v>
      </c>
      <c r="O198" s="5">
        <v>0.38203063975863188</v>
      </c>
      <c r="P198" s="5">
        <v>13.267420667586595</v>
      </c>
      <c r="Q198" s="5" t="e">
        <f>ABS(P198-#REF!)</f>
        <v>#REF!</v>
      </c>
      <c r="R198" s="5">
        <v>2.3069203319015723</v>
      </c>
      <c r="S198" s="5" t="e">
        <f>ABS(R198-#REF!)</f>
        <v>#REF!</v>
      </c>
      <c r="T198" s="29">
        <v>0.97082108218055985</v>
      </c>
      <c r="U198" s="29">
        <v>5.4656599999999997</v>
      </c>
      <c r="V198" s="29">
        <v>17</v>
      </c>
      <c r="W198" s="29">
        <f t="shared" si="17"/>
        <v>11</v>
      </c>
      <c r="X198" s="29">
        <f t="shared" si="18"/>
        <v>5.666666666666667</v>
      </c>
      <c r="Y198" s="29">
        <f t="shared" si="19"/>
        <v>16.666666666666668</v>
      </c>
      <c r="Z198" s="29">
        <v>11</v>
      </c>
      <c r="AA198" s="2" t="s">
        <v>2290</v>
      </c>
      <c r="AB198" s="39"/>
      <c r="AC198" s="5">
        <v>7123</v>
      </c>
      <c r="AD198" s="5">
        <v>441.98325</v>
      </c>
      <c r="AE198" s="5">
        <v>16.115995000000002</v>
      </c>
      <c r="AF198" s="5">
        <v>70.09</v>
      </c>
      <c r="AG198" s="5">
        <v>216.64852200000001</v>
      </c>
      <c r="AH198" s="5">
        <v>21.664852</v>
      </c>
      <c r="AI198" s="5">
        <v>6.1896E-2</v>
      </c>
      <c r="AJ198" s="5">
        <v>0.159801</v>
      </c>
      <c r="AK198" s="5">
        <v>2.5817510000000001</v>
      </c>
      <c r="AL198" s="5">
        <v>1.4675000000000001E-2</v>
      </c>
      <c r="AM198" s="5">
        <v>7.4999999999999997E-3</v>
      </c>
      <c r="AN198" s="5">
        <v>49</v>
      </c>
      <c r="AO198" s="5">
        <v>0.110864</v>
      </c>
      <c r="AP198" s="5">
        <v>6.6518360000000003</v>
      </c>
      <c r="AQ198" s="5">
        <v>62.543872</v>
      </c>
      <c r="AR198" s="5">
        <v>0.98218300000000003</v>
      </c>
      <c r="AS198" s="5">
        <v>1.0602020000000001</v>
      </c>
      <c r="AT198" s="5">
        <v>90.918367000000003</v>
      </c>
      <c r="AU198" s="5">
        <v>114.257902</v>
      </c>
      <c r="AV198" s="5">
        <v>1.0923E-2</v>
      </c>
      <c r="AW198" s="5">
        <v>8.0009999999999994E-3</v>
      </c>
      <c r="AX198" s="5">
        <v>87.001349000000005</v>
      </c>
      <c r="AY198" s="5">
        <v>17.769701000000001</v>
      </c>
      <c r="AZ198" s="5">
        <v>871.96646499999997</v>
      </c>
      <c r="BA198" s="5">
        <v>449.89003100000002</v>
      </c>
      <c r="BB198" s="5">
        <v>7.9894020000000001</v>
      </c>
      <c r="BC198" s="5">
        <v>10.730297</v>
      </c>
      <c r="BD198" s="5">
        <v>38.323548000000002</v>
      </c>
      <c r="BE198" s="5">
        <v>3.0998990000000002</v>
      </c>
      <c r="BF198" s="31"/>
    </row>
    <row r="199" spans="1:58" s="29" customFormat="1" x14ac:dyDescent="0.25">
      <c r="A199" s="29" t="s">
        <v>1128</v>
      </c>
      <c r="B199" s="29">
        <v>2</v>
      </c>
      <c r="C199" s="29" t="s">
        <v>17</v>
      </c>
      <c r="D199" s="29">
        <v>8</v>
      </c>
      <c r="E199" s="29" t="s">
        <v>1</v>
      </c>
      <c r="F199" s="2" t="s">
        <v>2078</v>
      </c>
      <c r="G199" s="2" t="s">
        <v>245</v>
      </c>
      <c r="H199" s="7">
        <v>112.19822728879927</v>
      </c>
      <c r="I199" s="7">
        <v>-2.000132216751799</v>
      </c>
      <c r="J199" s="5" t="s">
        <v>51</v>
      </c>
      <c r="K199" s="5">
        <v>4772</v>
      </c>
      <c r="L199" s="5">
        <v>1244</v>
      </c>
      <c r="M199" s="5">
        <f t="shared" si="16"/>
        <v>26.068734283319362</v>
      </c>
      <c r="N199" s="5">
        <v>0.10876933962263982</v>
      </c>
      <c r="O199" s="5">
        <v>0.47087497458622068</v>
      </c>
      <c r="P199" s="5">
        <v>14.132172193241793</v>
      </c>
      <c r="Q199" s="5" t="e">
        <f>ABS(P199-#REF!)</f>
        <v>#REF!</v>
      </c>
      <c r="R199" s="5">
        <v>2.4024683049860895</v>
      </c>
      <c r="S199" s="5" t="e">
        <f>ABS(R199-#REF!)</f>
        <v>#REF!</v>
      </c>
      <c r="T199" s="29">
        <v>0.91976190995930251</v>
      </c>
      <c r="U199" s="29">
        <v>5.4656599999999997</v>
      </c>
      <c r="V199" s="29">
        <v>17</v>
      </c>
      <c r="W199" s="29">
        <f t="shared" si="17"/>
        <v>11</v>
      </c>
      <c r="X199" s="29">
        <f t="shared" si="18"/>
        <v>5.666666666666667</v>
      </c>
      <c r="Y199" s="29">
        <f t="shared" si="19"/>
        <v>16.666666666666668</v>
      </c>
      <c r="Z199" s="29">
        <v>11</v>
      </c>
      <c r="AA199" s="2" t="s">
        <v>2290</v>
      </c>
      <c r="AB199" s="34"/>
      <c r="AC199" s="5">
        <v>6899</v>
      </c>
      <c r="AD199" s="5">
        <v>441.98325</v>
      </c>
      <c r="AE199" s="5">
        <v>15.609189000000001</v>
      </c>
      <c r="AF199" s="5">
        <v>68.23</v>
      </c>
      <c r="AG199" s="5">
        <v>153.877409</v>
      </c>
      <c r="AH199" s="5">
        <v>15.387741</v>
      </c>
      <c r="AI199" s="5">
        <v>6.4049999999999996E-2</v>
      </c>
      <c r="AJ199" s="5">
        <v>0.154721</v>
      </c>
      <c r="AK199" s="5">
        <v>2.4156430000000002</v>
      </c>
      <c r="AL199" s="5">
        <v>3.1675000000000002E-2</v>
      </c>
      <c r="AM199" s="5">
        <v>1.7500000000000002E-2</v>
      </c>
      <c r="AN199" s="5">
        <v>49</v>
      </c>
      <c r="AO199" s="5">
        <v>0.110864</v>
      </c>
      <c r="AP199" s="5">
        <v>6.6518360000000003</v>
      </c>
      <c r="AQ199" s="5">
        <v>34.468764</v>
      </c>
      <c r="AR199" s="5">
        <v>1.001498</v>
      </c>
      <c r="AS199" s="5">
        <v>0.53339700000000001</v>
      </c>
      <c r="AT199" s="5">
        <v>48.530611999999998</v>
      </c>
      <c r="AU199" s="5">
        <v>23.749651</v>
      </c>
      <c r="AV199" s="5">
        <v>2.1070999999999999E-2</v>
      </c>
      <c r="AW199" s="5">
        <v>1.2008E-2</v>
      </c>
      <c r="AX199" s="5">
        <v>50.318016</v>
      </c>
      <c r="AY199" s="5">
        <v>10.906589</v>
      </c>
      <c r="AZ199" s="5">
        <v>506.33550000000002</v>
      </c>
      <c r="BA199" s="5">
        <v>356.83360800000003</v>
      </c>
      <c r="BB199" s="5">
        <v>7.9459369999999998</v>
      </c>
      <c r="BC199" s="5">
        <v>11.169822</v>
      </c>
      <c r="BD199" s="5">
        <v>10.897605</v>
      </c>
      <c r="BE199" s="5">
        <v>3.6890890000000001</v>
      </c>
      <c r="BF199" s="31"/>
    </row>
    <row r="200" spans="1:58" s="29" customFormat="1" x14ac:dyDescent="0.25">
      <c r="A200" s="29" t="s">
        <v>1128</v>
      </c>
      <c r="B200" s="29">
        <v>2</v>
      </c>
      <c r="C200" s="29" t="s">
        <v>38</v>
      </c>
      <c r="D200" s="29">
        <v>9</v>
      </c>
      <c r="E200" s="29" t="s">
        <v>1</v>
      </c>
      <c r="F200" s="2" t="s">
        <v>2078</v>
      </c>
      <c r="G200" s="2" t="s">
        <v>245</v>
      </c>
      <c r="H200" s="7">
        <v>112.19822728879927</v>
      </c>
      <c r="I200" s="7">
        <v>-2.000132216751799</v>
      </c>
      <c r="J200" s="5" t="s">
        <v>50</v>
      </c>
      <c r="K200" s="5">
        <v>13831</v>
      </c>
      <c r="L200" s="5">
        <v>1660</v>
      </c>
      <c r="M200" s="5">
        <f t="shared" si="16"/>
        <v>12.002024437856988</v>
      </c>
      <c r="N200" s="5">
        <v>6.42497023809524E-2</v>
      </c>
      <c r="O200" s="5">
        <v>0.49752827503449737</v>
      </c>
      <c r="P200" s="5">
        <v>40.960199833346032</v>
      </c>
      <c r="Q200" s="5" t="e">
        <f>ABS(P200-#REF!)</f>
        <v>#REF!</v>
      </c>
      <c r="R200" s="5">
        <v>0.96281367308494448</v>
      </c>
      <c r="S200" s="5" t="e">
        <f>ABS(R200-#REF!)</f>
        <v>#REF!</v>
      </c>
      <c r="T200" s="29">
        <v>1.022434556109765</v>
      </c>
      <c r="U200" s="29">
        <v>5.4656599999999997</v>
      </c>
      <c r="V200" s="29">
        <v>17</v>
      </c>
      <c r="W200" s="29">
        <f t="shared" si="17"/>
        <v>11</v>
      </c>
      <c r="X200" s="29">
        <f t="shared" si="18"/>
        <v>5.666666666666667</v>
      </c>
      <c r="Y200" s="29">
        <f t="shared" si="19"/>
        <v>16.666666666666668</v>
      </c>
      <c r="Z200" s="29">
        <v>11</v>
      </c>
      <c r="AA200" s="2" t="s">
        <v>2290</v>
      </c>
      <c r="AB200" s="34"/>
      <c r="AC200" s="5">
        <v>18754</v>
      </c>
      <c r="AD200" s="5">
        <v>441.98325</v>
      </c>
      <c r="AE200" s="5">
        <v>42.431471999999999</v>
      </c>
      <c r="AF200" s="5">
        <v>187.51</v>
      </c>
      <c r="AG200" s="5">
        <v>639.81815400000005</v>
      </c>
      <c r="AH200" s="5">
        <v>63.981814999999997</v>
      </c>
      <c r="AI200" s="5">
        <v>2.3566E-2</v>
      </c>
      <c r="AJ200" s="5">
        <v>2.3116999999999999E-2</v>
      </c>
      <c r="AK200" s="5">
        <v>0.98094599999999998</v>
      </c>
      <c r="AL200" s="5">
        <v>1.7225000000000001E-2</v>
      </c>
      <c r="AM200" s="5">
        <v>1.2500000000000001E-2</v>
      </c>
      <c r="AN200" s="5">
        <v>70</v>
      </c>
      <c r="AO200" s="5">
        <v>0.15837699999999999</v>
      </c>
      <c r="AP200" s="5">
        <v>9.5026229999999998</v>
      </c>
      <c r="AQ200" s="5">
        <v>22.805800999999999</v>
      </c>
      <c r="AR200" s="5">
        <v>0.57521199999999995</v>
      </c>
      <c r="AS200" s="5">
        <v>0.37357200000000002</v>
      </c>
      <c r="AT200" s="5">
        <v>61.1</v>
      </c>
      <c r="AU200" s="5">
        <v>37.989758000000002</v>
      </c>
      <c r="AV200" s="5">
        <v>9.5709999999999996E-3</v>
      </c>
      <c r="AW200" s="5">
        <v>4.1269999999999996E-3</v>
      </c>
      <c r="AX200" s="5">
        <v>108.923585</v>
      </c>
      <c r="AY200" s="5">
        <v>18.114939</v>
      </c>
      <c r="AZ200" s="5">
        <v>371.26971200000003</v>
      </c>
      <c r="BA200" s="5">
        <v>203.18460400000001</v>
      </c>
      <c r="BB200" s="5">
        <v>5.7685300000000002</v>
      </c>
      <c r="BC200" s="5">
        <v>9.1061630000000005</v>
      </c>
      <c r="BD200" s="5">
        <v>9.6707780000000003</v>
      </c>
      <c r="BE200" s="5">
        <v>4.8412290000000002</v>
      </c>
      <c r="BF200" s="31"/>
    </row>
    <row r="201" spans="1:58" s="29" customFormat="1" x14ac:dyDescent="0.25">
      <c r="A201" s="29" t="s">
        <v>1129</v>
      </c>
      <c r="B201" s="29">
        <v>2</v>
      </c>
      <c r="C201" s="29" t="s">
        <v>17</v>
      </c>
      <c r="D201" s="29">
        <v>8</v>
      </c>
      <c r="E201" s="29" t="s">
        <v>1</v>
      </c>
      <c r="F201" s="2" t="s">
        <v>2078</v>
      </c>
      <c r="G201" s="2" t="s">
        <v>245</v>
      </c>
      <c r="H201" s="7">
        <v>112.19822728879927</v>
      </c>
      <c r="I201" s="7">
        <v>-2.000132216751799</v>
      </c>
      <c r="J201" s="5" t="s">
        <v>52</v>
      </c>
      <c r="K201" s="5">
        <v>10255</v>
      </c>
      <c r="L201" s="5">
        <v>1275</v>
      </c>
      <c r="M201" s="5">
        <f t="shared" si="16"/>
        <v>12.432959531935643</v>
      </c>
      <c r="N201" s="5">
        <v>7.874936974789995E-2</v>
      </c>
      <c r="O201" s="5">
        <v>0.39709427200201952</v>
      </c>
      <c r="P201" s="5">
        <v>34.220182851938738</v>
      </c>
      <c r="Q201" s="5" t="e">
        <f>ABS(P201-#REF!)</f>
        <v>#REF!</v>
      </c>
      <c r="R201" s="5">
        <v>0.95372579618316278</v>
      </c>
      <c r="S201" s="5" t="e">
        <f>ABS(R201-#REF!)</f>
        <v>#REF!</v>
      </c>
      <c r="T201" s="29">
        <v>0.9993286703191101</v>
      </c>
      <c r="U201" s="29">
        <v>5.4656599999999997</v>
      </c>
      <c r="V201" s="29">
        <v>17</v>
      </c>
      <c r="W201" s="29">
        <f t="shared" si="17"/>
        <v>11</v>
      </c>
      <c r="X201" s="29">
        <f t="shared" si="18"/>
        <v>5.666666666666667</v>
      </c>
      <c r="Y201" s="29">
        <f t="shared" si="19"/>
        <v>16.666666666666668</v>
      </c>
      <c r="Z201" s="29">
        <v>11</v>
      </c>
      <c r="AA201" s="2" t="s">
        <v>2290</v>
      </c>
      <c r="AB201" s="34"/>
      <c r="AC201" s="5">
        <v>12768</v>
      </c>
      <c r="AD201" s="5">
        <v>353.1848</v>
      </c>
      <c r="AE201" s="5">
        <v>36.151046000000001</v>
      </c>
      <c r="AF201" s="5">
        <v>127.67</v>
      </c>
      <c r="AG201" s="5">
        <v>400.775125</v>
      </c>
      <c r="AH201" s="5">
        <v>40.077513000000003</v>
      </c>
      <c r="AI201" s="5">
        <v>2.7660000000000001E-2</v>
      </c>
      <c r="AJ201" s="5">
        <v>2.7331999999999999E-2</v>
      </c>
      <c r="AK201" s="5">
        <v>0.98815299999999995</v>
      </c>
      <c r="AL201" s="5">
        <v>1.9425000000000001E-2</v>
      </c>
      <c r="AM201" s="5">
        <v>1.2500000000000001E-2</v>
      </c>
      <c r="AN201" s="5">
        <v>63</v>
      </c>
      <c r="AO201" s="5">
        <v>0.17837700000000001</v>
      </c>
      <c r="AP201" s="5">
        <v>10.702612</v>
      </c>
      <c r="AQ201" s="5">
        <v>27.788221</v>
      </c>
      <c r="AR201" s="5">
        <v>0.61253999999999997</v>
      </c>
      <c r="AS201" s="5">
        <v>0.32333200000000001</v>
      </c>
      <c r="AT201" s="5">
        <v>56.317459999999997</v>
      </c>
      <c r="AU201" s="5">
        <v>24.310376000000002</v>
      </c>
      <c r="AV201" s="5">
        <v>1.1073E-2</v>
      </c>
      <c r="AW201" s="5">
        <v>4.9480000000000001E-3</v>
      </c>
      <c r="AX201" s="5">
        <v>97.226613999999998</v>
      </c>
      <c r="AY201" s="5">
        <v>21.356846999999998</v>
      </c>
      <c r="AZ201" s="5">
        <v>316.342851</v>
      </c>
      <c r="BA201" s="5">
        <v>107.800721</v>
      </c>
      <c r="BB201" s="5">
        <v>5.0039059999999997</v>
      </c>
      <c r="BC201" s="5">
        <v>7.0149239999999997</v>
      </c>
      <c r="BD201" s="5">
        <v>9.3889969999999998</v>
      </c>
      <c r="BE201" s="5">
        <v>4.8562669999999999</v>
      </c>
      <c r="BF201" s="31"/>
    </row>
    <row r="202" spans="1:58" s="29" customFormat="1" x14ac:dyDescent="0.25">
      <c r="A202" s="29" t="s">
        <v>1129</v>
      </c>
      <c r="B202" s="29">
        <v>2</v>
      </c>
      <c r="C202" s="29" t="s">
        <v>10</v>
      </c>
      <c r="D202" s="29">
        <v>13</v>
      </c>
      <c r="E202" s="29" t="s">
        <v>1</v>
      </c>
      <c r="F202" s="2" t="s">
        <v>2078</v>
      </c>
      <c r="G202" s="2" t="s">
        <v>245</v>
      </c>
      <c r="H202" s="7">
        <v>112.19822728879927</v>
      </c>
      <c r="I202" s="7">
        <v>-2.000132216751799</v>
      </c>
      <c r="J202" s="5" t="s">
        <v>50</v>
      </c>
      <c r="K202" s="5">
        <v>3566</v>
      </c>
      <c r="L202" s="5">
        <v>24</v>
      </c>
      <c r="M202" s="5">
        <f t="shared" si="16"/>
        <v>0.67302299495232754</v>
      </c>
      <c r="N202" s="5">
        <v>0.17718333333333311</v>
      </c>
      <c r="O202" s="5">
        <v>1.0010779966437467E-2</v>
      </c>
      <c r="P202" s="5">
        <v>11.899480453438668</v>
      </c>
      <c r="Q202" s="5" t="e">
        <f>ABS(P202-#REF!)</f>
        <v>#REF!</v>
      </c>
      <c r="R202" s="5">
        <v>0.48821978755408879</v>
      </c>
      <c r="S202" s="5" t="e">
        <f>ABS(R202-#REF!)</f>
        <v>#REF!</v>
      </c>
      <c r="T202" s="29">
        <v>0.99329010551013852</v>
      </c>
      <c r="U202" s="29">
        <v>5.4656599999999997</v>
      </c>
      <c r="V202" s="29">
        <v>17</v>
      </c>
      <c r="W202" s="29">
        <f t="shared" si="17"/>
        <v>11</v>
      </c>
      <c r="X202" s="29">
        <f t="shared" si="18"/>
        <v>5.666666666666667</v>
      </c>
      <c r="Y202" s="29">
        <f t="shared" si="19"/>
        <v>16.666666666666668</v>
      </c>
      <c r="Z202" s="29">
        <v>11</v>
      </c>
      <c r="AA202" s="2" t="s">
        <v>2290</v>
      </c>
      <c r="AB202" s="39"/>
      <c r="AC202" s="5">
        <v>4276</v>
      </c>
      <c r="AD202" s="5">
        <v>353.1848</v>
      </c>
      <c r="AE202" s="5">
        <v>12.106976</v>
      </c>
      <c r="AF202" s="5">
        <v>42.72</v>
      </c>
      <c r="AG202" s="5">
        <v>86.541098000000005</v>
      </c>
      <c r="AH202" s="5">
        <v>8.6541099999999993</v>
      </c>
      <c r="AI202" s="5">
        <v>8.2602999999999996E-2</v>
      </c>
      <c r="AJ202" s="5">
        <v>6.0199000000000003E-2</v>
      </c>
      <c r="AK202" s="5">
        <v>0.72877199999999998</v>
      </c>
      <c r="AL202" s="5">
        <v>7.46E-2</v>
      </c>
      <c r="AM202" s="5">
        <v>6.25E-2</v>
      </c>
      <c r="AN202" s="5">
        <v>2</v>
      </c>
      <c r="AO202" s="5">
        <v>5.6629999999999996E-3</v>
      </c>
      <c r="AP202" s="5">
        <v>0.33976499999999998</v>
      </c>
      <c r="AQ202" s="5">
        <v>1.847521</v>
      </c>
      <c r="AR202" s="5">
        <v>1.484013</v>
      </c>
      <c r="AS202" s="5">
        <v>0.77048099999999997</v>
      </c>
      <c r="AT202" s="5">
        <v>39.5</v>
      </c>
      <c r="AU202" s="5">
        <v>14.849242</v>
      </c>
      <c r="AV202" s="5">
        <v>3.8545999999999997E-2</v>
      </c>
      <c r="AW202" s="5">
        <v>1.2625000000000001E-2</v>
      </c>
      <c r="AX202" s="5">
        <v>26.982258999999999</v>
      </c>
      <c r="AY202" s="5">
        <v>4.0027160000000004</v>
      </c>
      <c r="AZ202" s="5">
        <v>58.27787</v>
      </c>
      <c r="BA202" s="5">
        <v>11.706676</v>
      </c>
      <c r="BB202" s="5">
        <v>19.581375000000001</v>
      </c>
      <c r="BC202" s="5">
        <v>0</v>
      </c>
      <c r="BD202" s="5">
        <v>5.2112170000000004</v>
      </c>
      <c r="BE202" s="5">
        <v>0.47140500000000002</v>
      </c>
      <c r="BF202" s="31"/>
    </row>
    <row r="203" spans="1:58" s="29" customFormat="1" x14ac:dyDescent="0.25">
      <c r="A203" s="29" t="s">
        <v>1129</v>
      </c>
      <c r="B203" s="29">
        <v>2</v>
      </c>
      <c r="C203" s="29" t="s">
        <v>11</v>
      </c>
      <c r="D203" s="29">
        <v>16</v>
      </c>
      <c r="E203" s="29" t="s">
        <v>1</v>
      </c>
      <c r="F203" s="2" t="s">
        <v>2078</v>
      </c>
      <c r="G203" s="2" t="s">
        <v>245</v>
      </c>
      <c r="H203" s="7">
        <v>112.19822728879927</v>
      </c>
      <c r="I203" s="7">
        <v>-2.000132216751799</v>
      </c>
      <c r="J203" s="5" t="s">
        <v>50</v>
      </c>
      <c r="K203" s="5">
        <v>22776</v>
      </c>
      <c r="L203" s="5">
        <v>1839</v>
      </c>
      <c r="M203" s="5">
        <f t="shared" si="16"/>
        <v>8.0742887249736572</v>
      </c>
      <c r="N203" s="5">
        <v>2.9843690476191127E-2</v>
      </c>
      <c r="O203" s="5">
        <v>0.70075459765062265</v>
      </c>
      <c r="P203" s="5">
        <v>76.001841505193241</v>
      </c>
      <c r="Q203" s="5" t="e">
        <f>ABS(P203-#REF!)</f>
        <v>#REF!</v>
      </c>
      <c r="R203" s="5">
        <v>0.82936482337224582</v>
      </c>
      <c r="S203" s="5" t="e">
        <f>ABS(R203-#REF!)</f>
        <v>#REF!</v>
      </c>
      <c r="T203" s="29">
        <v>0.67882370881622478</v>
      </c>
      <c r="U203" s="29">
        <v>5.4656599999999997</v>
      </c>
      <c r="V203" s="29">
        <v>17</v>
      </c>
      <c r="W203" s="29">
        <f t="shared" si="17"/>
        <v>11</v>
      </c>
      <c r="X203" s="29">
        <f t="shared" si="18"/>
        <v>5.666666666666667</v>
      </c>
      <c r="Y203" s="29">
        <f t="shared" si="19"/>
        <v>16.666666666666668</v>
      </c>
      <c r="Z203" s="29">
        <v>11</v>
      </c>
      <c r="AA203" s="2" t="s">
        <v>2290</v>
      </c>
      <c r="AB203" s="39"/>
      <c r="AC203" s="5">
        <v>24833</v>
      </c>
      <c r="AD203" s="5">
        <v>353.1848</v>
      </c>
      <c r="AE203" s="5">
        <v>70.311633</v>
      </c>
      <c r="AF203" s="5">
        <v>248.32</v>
      </c>
      <c r="AG203" s="5">
        <v>1140.9709359999999</v>
      </c>
      <c r="AH203" s="5">
        <v>114.097094</v>
      </c>
      <c r="AI203" s="5">
        <v>1.2322E-2</v>
      </c>
      <c r="AJ203" s="5">
        <v>1.0402E-2</v>
      </c>
      <c r="AK203" s="5">
        <v>0.84416000000000002</v>
      </c>
      <c r="AL203" s="5">
        <v>8.9750000000000003E-3</v>
      </c>
      <c r="AM203" s="5">
        <v>7.4999999999999997E-3</v>
      </c>
      <c r="AN203" s="5">
        <v>97</v>
      </c>
      <c r="AO203" s="5">
        <v>0.274644</v>
      </c>
      <c r="AP203" s="5">
        <v>16.478625000000001</v>
      </c>
      <c r="AQ203" s="5">
        <v>34.176298000000003</v>
      </c>
      <c r="AR203" s="5">
        <v>0.50952799999999998</v>
      </c>
      <c r="AS203" s="5">
        <v>0.39020500000000002</v>
      </c>
      <c r="AT203" s="5">
        <v>87.494844999999998</v>
      </c>
      <c r="AU203" s="5">
        <v>67.279443000000001</v>
      </c>
      <c r="AV203" s="5">
        <v>5.8910000000000004E-3</v>
      </c>
      <c r="AW203" s="5">
        <v>2.4399999999999999E-3</v>
      </c>
      <c r="AX203" s="5">
        <v>172.39217600000001</v>
      </c>
      <c r="AY203" s="5">
        <v>22.479956000000001</v>
      </c>
      <c r="AZ203" s="5">
        <v>430.06322999999998</v>
      </c>
      <c r="BA203" s="5">
        <v>124.679177</v>
      </c>
      <c r="BB203" s="5">
        <v>2.5468609999999998</v>
      </c>
      <c r="BC203" s="5">
        <v>6.3636850000000003</v>
      </c>
      <c r="BD203" s="5">
        <v>12.838931000000001</v>
      </c>
      <c r="BE203" s="5">
        <v>7.5148000000000001</v>
      </c>
      <c r="BF203" s="31"/>
    </row>
    <row r="204" spans="1:58" s="29" customFormat="1" x14ac:dyDescent="0.25">
      <c r="A204" s="29" t="s">
        <v>1129</v>
      </c>
      <c r="B204" s="29">
        <v>2</v>
      </c>
      <c r="C204" s="29" t="s">
        <v>36</v>
      </c>
      <c r="D204" s="29">
        <v>16</v>
      </c>
      <c r="E204" s="29" t="s">
        <v>7</v>
      </c>
      <c r="F204" s="2" t="s">
        <v>2078</v>
      </c>
      <c r="G204" s="2" t="s">
        <v>245</v>
      </c>
      <c r="H204" s="7">
        <v>112.19822728879927</v>
      </c>
      <c r="I204" s="7">
        <v>-2.000132216751799</v>
      </c>
      <c r="J204" s="5" t="s">
        <v>51</v>
      </c>
      <c r="K204" s="5">
        <v>2021</v>
      </c>
      <c r="L204" s="5">
        <v>537</v>
      </c>
      <c r="M204" s="5">
        <f t="shared" si="16"/>
        <v>26.57100445324097</v>
      </c>
      <c r="N204" s="5">
        <v>0.24834558823529249</v>
      </c>
      <c r="O204" s="5">
        <v>0.11679243294177044</v>
      </c>
      <c r="P204" s="5">
        <v>6.7439287707233735</v>
      </c>
      <c r="Q204" s="5" t="e">
        <f>ABS(P204-#REF!)</f>
        <v>#REF!</v>
      </c>
      <c r="R204" s="5">
        <v>1.5327727984151163</v>
      </c>
      <c r="S204" s="5" t="e">
        <f>ABS(R204-#REF!)</f>
        <v>#REF!</v>
      </c>
      <c r="T204" s="29">
        <v>0.67777356575446923</v>
      </c>
      <c r="U204" s="29">
        <v>5.4656599999999997</v>
      </c>
      <c r="V204" s="29">
        <v>17</v>
      </c>
      <c r="W204" s="29">
        <f t="shared" si="17"/>
        <v>11</v>
      </c>
      <c r="X204" s="29">
        <f t="shared" si="18"/>
        <v>5.666666666666667</v>
      </c>
      <c r="Y204" s="29">
        <f t="shared" si="19"/>
        <v>16.666666666666668</v>
      </c>
      <c r="Z204" s="29">
        <v>11</v>
      </c>
      <c r="AA204" s="2" t="s">
        <v>2290</v>
      </c>
      <c r="AB204" s="39"/>
      <c r="AC204" s="5">
        <v>2445</v>
      </c>
      <c r="AD204" s="5">
        <v>353.1848</v>
      </c>
      <c r="AE204" s="5">
        <v>6.9227210000000001</v>
      </c>
      <c r="AF204" s="5">
        <v>23.48</v>
      </c>
      <c r="AG204" s="5">
        <v>32.783983999999997</v>
      </c>
      <c r="AH204" s="5">
        <v>3.2783980000000001</v>
      </c>
      <c r="AI204" s="5">
        <v>0.125164</v>
      </c>
      <c r="AJ204" s="5">
        <v>0.19762299999999999</v>
      </c>
      <c r="AK204" s="5">
        <v>1.5789089999999999</v>
      </c>
      <c r="AL204" s="5">
        <v>6.9112000000000007E-2</v>
      </c>
      <c r="AM204" s="5">
        <v>1.2500000000000001E-2</v>
      </c>
      <c r="AN204" s="5">
        <v>11</v>
      </c>
      <c r="AO204" s="5">
        <v>3.1144999999999999E-2</v>
      </c>
      <c r="AP204" s="5">
        <v>1.8687100000000001</v>
      </c>
      <c r="AQ204" s="5">
        <v>31.90184</v>
      </c>
      <c r="AR204" s="5">
        <v>1.4820979999999999</v>
      </c>
      <c r="AS204" s="5">
        <v>0.44661400000000001</v>
      </c>
      <c r="AT204" s="5">
        <v>70.909091000000004</v>
      </c>
      <c r="AU204" s="5">
        <v>33.046799</v>
      </c>
      <c r="AV204" s="5">
        <v>2.12E-2</v>
      </c>
      <c r="AW204" s="5">
        <v>1.736E-2</v>
      </c>
      <c r="AX204" s="5">
        <v>45.067990000000002</v>
      </c>
      <c r="AY204" s="5">
        <v>11.617922</v>
      </c>
      <c r="AZ204" s="5">
        <v>286.67719599999998</v>
      </c>
      <c r="BA204" s="5">
        <v>143.03758300000001</v>
      </c>
      <c r="BB204" s="5">
        <v>19.158799999999999</v>
      </c>
      <c r="BC204" s="5">
        <v>18.112611000000001</v>
      </c>
      <c r="BD204" s="5">
        <v>35.171584000000003</v>
      </c>
      <c r="BE204" s="5">
        <v>1.674979</v>
      </c>
      <c r="BF204" s="31"/>
    </row>
    <row r="205" spans="1:58" s="29" customFormat="1" x14ac:dyDescent="0.25">
      <c r="A205" s="29" t="s">
        <v>1130</v>
      </c>
      <c r="B205" s="29">
        <v>2</v>
      </c>
      <c r="C205" s="29" t="s">
        <v>21</v>
      </c>
      <c r="D205" s="29">
        <v>7</v>
      </c>
      <c r="E205" s="29" t="s">
        <v>1</v>
      </c>
      <c r="F205" s="2" t="s">
        <v>2078</v>
      </c>
      <c r="G205" s="2" t="s">
        <v>245</v>
      </c>
      <c r="H205" s="7">
        <v>112.19822728879927</v>
      </c>
      <c r="I205" s="7">
        <v>-2.000132216751799</v>
      </c>
      <c r="J205" s="5" t="s">
        <v>51</v>
      </c>
      <c r="K205" s="5">
        <v>7171</v>
      </c>
      <c r="L205" s="5">
        <v>1068</v>
      </c>
      <c r="M205" s="5">
        <f t="shared" si="16"/>
        <v>14.893320317947287</v>
      </c>
      <c r="N205" s="5">
        <v>2.4340137614681474E-2</v>
      </c>
      <c r="O205" s="5">
        <v>0.8164202517302076</v>
      </c>
      <c r="P205" s="5">
        <v>26.855732225492286</v>
      </c>
      <c r="Q205" s="5" t="e">
        <f>ABS(P205-#REF!)</f>
        <v>#REF!</v>
      </c>
      <c r="R205" s="5">
        <v>1.179364808769267</v>
      </c>
      <c r="S205" s="5" t="e">
        <f>ABS(R205-#REF!)</f>
        <v>#REF!</v>
      </c>
      <c r="T205" s="29">
        <v>0.97806854048884762</v>
      </c>
      <c r="U205" s="29">
        <v>5.4656599999999997</v>
      </c>
      <c r="V205" s="29">
        <v>17</v>
      </c>
      <c r="W205" s="29">
        <f t="shared" si="17"/>
        <v>11</v>
      </c>
      <c r="X205" s="29">
        <f t="shared" si="18"/>
        <v>5.666666666666667</v>
      </c>
      <c r="Y205" s="29">
        <f t="shared" si="19"/>
        <v>16.666666666666668</v>
      </c>
      <c r="Z205" s="29">
        <v>11</v>
      </c>
      <c r="AA205" s="2" t="s">
        <v>2290</v>
      </c>
      <c r="AB205" s="39"/>
      <c r="AC205" s="5">
        <v>8780</v>
      </c>
      <c r="AD205" s="5">
        <v>320.93562500000002</v>
      </c>
      <c r="AE205" s="5">
        <v>27.357510999999999</v>
      </c>
      <c r="AF205" s="5">
        <v>87.75</v>
      </c>
      <c r="AG205" s="5">
        <v>224.808246</v>
      </c>
      <c r="AH205" s="5">
        <v>22.480824999999999</v>
      </c>
      <c r="AI205" s="5">
        <v>3.6542999999999999E-2</v>
      </c>
      <c r="AJ205" s="5">
        <v>4.2889999999999998E-2</v>
      </c>
      <c r="AK205" s="5">
        <v>1.173672</v>
      </c>
      <c r="AL205" s="5">
        <v>2.6499999999999999E-2</v>
      </c>
      <c r="AM205" s="5">
        <v>2.5000000000000001E-3</v>
      </c>
      <c r="AN205" s="5">
        <v>20</v>
      </c>
      <c r="AO205" s="5">
        <v>6.2317999999999998E-2</v>
      </c>
      <c r="AP205" s="5">
        <v>3.7390680000000001</v>
      </c>
      <c r="AQ205" s="5">
        <v>2.6082000000000001</v>
      </c>
      <c r="AR205" s="5">
        <v>7.6366000000000003E-2</v>
      </c>
      <c r="AS205" s="5">
        <v>6.5720000000000001E-2</v>
      </c>
      <c r="AT205" s="5">
        <v>11.45</v>
      </c>
      <c r="AU205" s="5">
        <v>4.4304569999999996</v>
      </c>
      <c r="AV205" s="5">
        <v>7.3080000000000003E-3</v>
      </c>
      <c r="AW205" s="5">
        <v>6.3769999999999999E-3</v>
      </c>
      <c r="AX205" s="5">
        <v>174.926117</v>
      </c>
      <c r="AY205" s="5">
        <v>52.335490999999998</v>
      </c>
      <c r="AZ205" s="5">
        <v>451.48722299999997</v>
      </c>
      <c r="BA205" s="5">
        <v>202.88325</v>
      </c>
      <c r="BB205" s="5">
        <v>9.6791070000000001</v>
      </c>
      <c r="BC205" s="5">
        <v>17.474675000000001</v>
      </c>
      <c r="BD205" s="5">
        <v>5.6479010000000001</v>
      </c>
      <c r="BE205" s="5">
        <v>3.4960290000000001</v>
      </c>
      <c r="BF205" s="31"/>
    </row>
    <row r="206" spans="1:58" s="29" customFormat="1" x14ac:dyDescent="0.25">
      <c r="A206" s="29" t="s">
        <v>1130</v>
      </c>
      <c r="B206" s="29">
        <v>2</v>
      </c>
      <c r="C206" s="29" t="s">
        <v>17</v>
      </c>
      <c r="D206" s="29">
        <v>8</v>
      </c>
      <c r="E206" s="29" t="s">
        <v>1</v>
      </c>
      <c r="F206" s="2" t="s">
        <v>2078</v>
      </c>
      <c r="G206" s="2" t="s">
        <v>245</v>
      </c>
      <c r="H206" s="7">
        <v>112.19822728879927</v>
      </c>
      <c r="I206" s="7">
        <v>-2.000132216751799</v>
      </c>
      <c r="J206" s="5" t="s">
        <v>2137</v>
      </c>
      <c r="K206" s="5">
        <v>20681</v>
      </c>
      <c r="L206" s="5">
        <v>2577</v>
      </c>
      <c r="M206" s="5">
        <f t="shared" si="16"/>
        <v>12.460712731492675</v>
      </c>
      <c r="N206" s="5">
        <v>3.3722118959107754E-2</v>
      </c>
      <c r="O206" s="5">
        <v>1.0074176500707608</v>
      </c>
      <c r="P206" s="5">
        <v>77.451317550607442</v>
      </c>
      <c r="Q206" s="5" t="e">
        <f>ABS(P206-#REF!)</f>
        <v>#REF!</v>
      </c>
      <c r="R206" s="5">
        <v>2.2795905307251139</v>
      </c>
      <c r="S206" s="5" t="e">
        <f>ABS(R206-#REF!)</f>
        <v>#REF!</v>
      </c>
      <c r="T206" s="29">
        <v>0.9431235570735963</v>
      </c>
      <c r="U206" s="29">
        <v>5.4656599999999997</v>
      </c>
      <c r="V206" s="29">
        <v>17</v>
      </c>
      <c r="W206" s="29">
        <f t="shared" si="17"/>
        <v>11</v>
      </c>
      <c r="X206" s="29">
        <f t="shared" si="18"/>
        <v>5.666666666666667</v>
      </c>
      <c r="Y206" s="29">
        <f t="shared" si="19"/>
        <v>16.666666666666668</v>
      </c>
      <c r="Z206" s="29">
        <v>11</v>
      </c>
      <c r="AA206" s="2" t="s">
        <v>2290</v>
      </c>
      <c r="AB206" s="39"/>
      <c r="AC206" s="5">
        <v>24563</v>
      </c>
      <c r="AD206" s="5">
        <v>320.93562500000002</v>
      </c>
      <c r="AE206" s="5">
        <v>76.535597999999993</v>
      </c>
      <c r="AF206" s="5">
        <v>245.49</v>
      </c>
      <c r="AG206" s="5">
        <v>1166.380791</v>
      </c>
      <c r="AH206" s="5">
        <v>116.638079</v>
      </c>
      <c r="AI206" s="5">
        <v>1.3063E-2</v>
      </c>
      <c r="AJ206" s="5">
        <v>4.1857999999999999E-2</v>
      </c>
      <c r="AK206" s="5">
        <v>3.2042380000000001</v>
      </c>
      <c r="AL206" s="5">
        <v>8.7250000000000001E-3</v>
      </c>
      <c r="AM206" s="5">
        <v>7.4999999999999997E-3</v>
      </c>
      <c r="AN206" s="5">
        <v>93</v>
      </c>
      <c r="AO206" s="5">
        <v>0.28977799999999998</v>
      </c>
      <c r="AP206" s="5">
        <v>17.386664</v>
      </c>
      <c r="AQ206" s="5">
        <v>23.995439999999999</v>
      </c>
      <c r="AR206" s="5">
        <v>0.331702</v>
      </c>
      <c r="AS206" s="5">
        <v>0.158696</v>
      </c>
      <c r="AT206" s="5">
        <v>63.376344000000003</v>
      </c>
      <c r="AU206" s="5">
        <v>29.201664999999998</v>
      </c>
      <c r="AV206" s="5">
        <v>5.3179999999999998E-3</v>
      </c>
      <c r="AW206" s="5">
        <v>2.2669999999999999E-3</v>
      </c>
      <c r="AX206" s="5">
        <v>194.204836</v>
      </c>
      <c r="AY206" s="5">
        <v>31.741620999999999</v>
      </c>
      <c r="AZ206" s="5">
        <v>481.11852699999997</v>
      </c>
      <c r="BA206" s="5">
        <v>234.752061</v>
      </c>
      <c r="BB206" s="5">
        <v>2.8909090000000002</v>
      </c>
      <c r="BC206" s="5">
        <v>5.9068290000000001</v>
      </c>
      <c r="BD206" s="5">
        <v>9.9904440000000001</v>
      </c>
      <c r="BE206" s="5">
        <v>11.870832999999999</v>
      </c>
      <c r="BF206" s="31"/>
    </row>
    <row r="207" spans="1:58" s="29" customFormat="1" x14ac:dyDescent="0.25">
      <c r="A207" s="29" t="s">
        <v>1130</v>
      </c>
      <c r="B207" s="29">
        <v>2</v>
      </c>
      <c r="C207" s="29" t="s">
        <v>38</v>
      </c>
      <c r="D207" s="29">
        <v>9</v>
      </c>
      <c r="E207" s="29" t="s">
        <v>1</v>
      </c>
      <c r="F207" s="2" t="s">
        <v>2078</v>
      </c>
      <c r="G207" s="2" t="s">
        <v>245</v>
      </c>
      <c r="H207" s="7">
        <v>112.19822728879927</v>
      </c>
      <c r="I207" s="7">
        <v>-2.000132216751799</v>
      </c>
      <c r="J207" s="5" t="s">
        <v>51</v>
      </c>
      <c r="K207" s="5">
        <v>2054</v>
      </c>
      <c r="L207" s="5">
        <v>391</v>
      </c>
      <c r="M207" s="5">
        <f t="shared" si="16"/>
        <v>19.036027263875365</v>
      </c>
      <c r="N207" s="5">
        <v>0.19444062499999873</v>
      </c>
      <c r="O207" s="5">
        <v>0.14980188105141423</v>
      </c>
      <c r="P207" s="5">
        <v>7.6923265919901205</v>
      </c>
      <c r="Q207" s="5" t="e">
        <f>ABS(P207-#REF!)</f>
        <v>#REF!</v>
      </c>
      <c r="R207" s="5">
        <v>1.4071174397963875</v>
      </c>
      <c r="S207" s="5" t="e">
        <f>ABS(R207-#REF!)</f>
        <v>#REF!</v>
      </c>
      <c r="T207" s="29">
        <v>0.95574524160741647</v>
      </c>
      <c r="U207" s="29">
        <v>5.4656599999999997</v>
      </c>
      <c r="V207" s="29">
        <v>17</v>
      </c>
      <c r="W207" s="29">
        <f t="shared" si="17"/>
        <v>11</v>
      </c>
      <c r="X207" s="29">
        <f t="shared" si="18"/>
        <v>5.666666666666667</v>
      </c>
      <c r="Y207" s="29">
        <f t="shared" si="19"/>
        <v>16.666666666666668</v>
      </c>
      <c r="Z207" s="29">
        <v>11</v>
      </c>
      <c r="AA207" s="2" t="s">
        <v>2290</v>
      </c>
      <c r="AB207" s="39"/>
      <c r="AC207" s="5">
        <v>2541</v>
      </c>
      <c r="AD207" s="5">
        <v>320.93562500000002</v>
      </c>
      <c r="AE207" s="5">
        <v>7.9174759999999997</v>
      </c>
      <c r="AF207" s="5">
        <v>24.64</v>
      </c>
      <c r="AG207" s="5">
        <v>29.958477999999999</v>
      </c>
      <c r="AH207" s="5">
        <v>2.9958480000000001</v>
      </c>
      <c r="AI207" s="5">
        <v>0.12632099999999999</v>
      </c>
      <c r="AJ207" s="5">
        <v>0.189635</v>
      </c>
      <c r="AK207" s="5">
        <v>1.5012209999999999</v>
      </c>
      <c r="AL207" s="5">
        <v>7.7462000000000003E-2</v>
      </c>
      <c r="AM207" s="5">
        <v>2.75E-2</v>
      </c>
      <c r="AN207" s="5">
        <v>12</v>
      </c>
      <c r="AO207" s="5">
        <v>3.7391000000000001E-2</v>
      </c>
      <c r="AP207" s="5">
        <v>2.2434409999999998</v>
      </c>
      <c r="AQ207" s="5">
        <v>15.62377</v>
      </c>
      <c r="AR207" s="5">
        <v>0.82465999999999995</v>
      </c>
      <c r="AS207" s="5">
        <v>0.44562800000000002</v>
      </c>
      <c r="AT207" s="5">
        <v>33.083333000000003</v>
      </c>
      <c r="AU207" s="5">
        <v>21.364619999999999</v>
      </c>
      <c r="AV207" s="5">
        <v>2.5704000000000001E-2</v>
      </c>
      <c r="AW207" s="5">
        <v>1.9525000000000001E-2</v>
      </c>
      <c r="AX207" s="5">
        <v>40.848360999999997</v>
      </c>
      <c r="AY207" s="5">
        <v>19.031302</v>
      </c>
      <c r="AZ207" s="5">
        <v>405.66478699999999</v>
      </c>
      <c r="BA207" s="5">
        <v>384.22727800000001</v>
      </c>
      <c r="BB207" s="5">
        <v>18.778827</v>
      </c>
      <c r="BC207" s="5">
        <v>29.888048000000001</v>
      </c>
      <c r="BD207" s="5">
        <v>14.076586000000001</v>
      </c>
      <c r="BE207" s="5">
        <v>1.825742</v>
      </c>
      <c r="BF207" s="31"/>
    </row>
    <row r="208" spans="1:58" s="29" customFormat="1" x14ac:dyDescent="0.25">
      <c r="A208" s="29" t="s">
        <v>1131</v>
      </c>
      <c r="B208" s="29">
        <v>2</v>
      </c>
      <c r="C208" s="29" t="s">
        <v>9</v>
      </c>
      <c r="D208" s="29">
        <v>2</v>
      </c>
      <c r="E208" s="29" t="s">
        <v>1</v>
      </c>
      <c r="F208" s="2" t="s">
        <v>2078</v>
      </c>
      <c r="G208" s="2" t="s">
        <v>245</v>
      </c>
      <c r="H208" s="7">
        <v>112.19822728879927</v>
      </c>
      <c r="I208" s="7">
        <v>-2.000132216751799</v>
      </c>
      <c r="J208" s="5" t="s">
        <v>51</v>
      </c>
      <c r="K208" s="5">
        <v>2617</v>
      </c>
      <c r="L208" s="5">
        <v>41</v>
      </c>
      <c r="M208" s="5">
        <f t="shared" si="16"/>
        <v>1.5666794038975929</v>
      </c>
      <c r="N208" s="5">
        <v>0.17820000000000391</v>
      </c>
      <c r="O208" s="5">
        <v>2.1382549513736353E-2</v>
      </c>
      <c r="P208" s="5">
        <v>11.191626415489607</v>
      </c>
      <c r="Q208" s="5" t="e">
        <f>ABS(P208-#REF!)</f>
        <v>#REF!</v>
      </c>
      <c r="R208" s="5">
        <v>0.53196783395649849</v>
      </c>
      <c r="S208" s="5" t="e">
        <f>ABS(R208-#REF!)</f>
        <v>#REF!</v>
      </c>
      <c r="U208" s="29">
        <v>5.4656599999999997</v>
      </c>
      <c r="V208" s="29">
        <v>17</v>
      </c>
      <c r="W208" s="29">
        <f t="shared" si="17"/>
        <v>11</v>
      </c>
      <c r="X208" s="29">
        <f t="shared" si="18"/>
        <v>5.666666666666667</v>
      </c>
      <c r="Y208" s="29">
        <f t="shared" si="19"/>
        <v>16.666666666666668</v>
      </c>
      <c r="Z208" s="29">
        <v>11</v>
      </c>
      <c r="AA208" s="2" t="s">
        <v>2290</v>
      </c>
      <c r="AB208" s="39"/>
      <c r="AC208" s="5">
        <v>3612</v>
      </c>
      <c r="AD208" s="5">
        <v>302.273325</v>
      </c>
      <c r="AE208" s="5">
        <v>11.949450000000001</v>
      </c>
      <c r="AF208" s="5">
        <v>36.1</v>
      </c>
      <c r="AG208" s="5">
        <v>64.411567000000005</v>
      </c>
      <c r="AH208" s="5">
        <v>6.4411569999999996</v>
      </c>
      <c r="AI208" s="5">
        <v>8.3651000000000003E-2</v>
      </c>
      <c r="AJ208" s="5">
        <v>4.6304999999999999E-2</v>
      </c>
      <c r="AK208" s="5">
        <v>0.55355200000000004</v>
      </c>
      <c r="AL208" s="5">
        <v>7.4950000000000003E-2</v>
      </c>
      <c r="AM208" s="5">
        <v>7.2499999999999995E-2</v>
      </c>
      <c r="AN208" s="5">
        <v>1</v>
      </c>
      <c r="AO208" s="5">
        <v>3.3080000000000002E-3</v>
      </c>
      <c r="AP208" s="5">
        <v>0.19849600000000001</v>
      </c>
      <c r="AQ208" s="5">
        <v>2.574751</v>
      </c>
      <c r="AR208" s="5">
        <v>2.9457749999999998</v>
      </c>
      <c r="AS208" s="5">
        <v>0</v>
      </c>
      <c r="AT208" s="5">
        <v>93</v>
      </c>
      <c r="AU208" s="5">
        <v>0</v>
      </c>
      <c r="AV208" s="5">
        <v>3.2018999999999999E-2</v>
      </c>
      <c r="AW208" s="5">
        <v>1.0900999999999999E-2</v>
      </c>
      <c r="AX208" s="5">
        <v>31.231169999999999</v>
      </c>
      <c r="AY208" s="5">
        <v>0</v>
      </c>
      <c r="AZ208" s="5">
        <v>107.816712</v>
      </c>
      <c r="BA208" s="5">
        <v>0</v>
      </c>
      <c r="BB208" s="5">
        <v>0</v>
      </c>
      <c r="BC208" s="5">
        <v>0</v>
      </c>
      <c r="BD208" s="5">
        <v>15.319499</v>
      </c>
      <c r="BE208" s="5">
        <v>0.37267800000000001</v>
      </c>
      <c r="BF208" s="31"/>
    </row>
    <row r="209" spans="1:58" s="29" customFormat="1" x14ac:dyDescent="0.25">
      <c r="A209" s="29" t="s">
        <v>1132</v>
      </c>
      <c r="B209" s="29">
        <v>2</v>
      </c>
      <c r="C209" s="29" t="s">
        <v>13</v>
      </c>
      <c r="D209" s="29">
        <v>11</v>
      </c>
      <c r="E209" s="29" t="s">
        <v>1</v>
      </c>
      <c r="F209" s="2" t="s">
        <v>2078</v>
      </c>
      <c r="G209" s="2" t="s">
        <v>245</v>
      </c>
      <c r="H209" s="7">
        <v>112.19822728879927</v>
      </c>
      <c r="I209" s="7">
        <v>-2.000132216751799</v>
      </c>
      <c r="J209" s="5" t="s">
        <v>51</v>
      </c>
      <c r="K209" s="5">
        <v>3802</v>
      </c>
      <c r="L209" s="5">
        <v>11</v>
      </c>
      <c r="M209" s="5">
        <f t="shared" si="16"/>
        <v>0.28932140978432402</v>
      </c>
      <c r="N209" s="5">
        <v>3.6866666666675485E-2</v>
      </c>
      <c r="O209" s="5">
        <v>1.0352543350587756E-2</v>
      </c>
      <c r="P209" s="5">
        <v>13.120123272978216</v>
      </c>
      <c r="Q209" s="5" t="e">
        <f>ABS(P209-#REF!)</f>
        <v>#REF!</v>
      </c>
      <c r="R209" s="5">
        <v>0.49112730274657035</v>
      </c>
      <c r="S209" s="5" t="e">
        <f>ABS(R209-#REF!)</f>
        <v>#REF!</v>
      </c>
      <c r="U209" s="29">
        <v>5.4656599999999997</v>
      </c>
      <c r="V209" s="29">
        <v>17</v>
      </c>
      <c r="W209" s="29">
        <f t="shared" si="17"/>
        <v>11</v>
      </c>
      <c r="X209" s="29">
        <f t="shared" si="18"/>
        <v>5.666666666666667</v>
      </c>
      <c r="Y209" s="29">
        <f t="shared" si="19"/>
        <v>16.666666666666668</v>
      </c>
      <c r="Z209" s="29">
        <v>11</v>
      </c>
      <c r="AA209" s="2" t="s">
        <v>2290</v>
      </c>
      <c r="AB209" s="39"/>
      <c r="AC209" s="5">
        <v>4759</v>
      </c>
      <c r="AD209" s="5">
        <v>370.89612499999998</v>
      </c>
      <c r="AE209" s="5">
        <v>12.831086000000001</v>
      </c>
      <c r="AF209" s="5">
        <v>47.57</v>
      </c>
      <c r="AG209" s="5">
        <v>98.328252000000006</v>
      </c>
      <c r="AH209" s="5">
        <v>9.8328249999999997</v>
      </c>
      <c r="AI209" s="5">
        <v>7.7914999999999998E-2</v>
      </c>
      <c r="AJ209" s="5">
        <v>3.9266000000000002E-2</v>
      </c>
      <c r="AK209" s="5">
        <v>0.50396099999999999</v>
      </c>
      <c r="AL209" s="5">
        <v>7.0063E-2</v>
      </c>
      <c r="AM209" s="5">
        <v>6.7500000000000004E-2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  <c r="BA209" s="5">
        <v>0</v>
      </c>
      <c r="BB209" s="5">
        <v>0</v>
      </c>
      <c r="BC209" s="5">
        <v>0</v>
      </c>
      <c r="BD209" s="5">
        <v>0</v>
      </c>
      <c r="BE209" s="5">
        <v>0</v>
      </c>
      <c r="BF209" s="31"/>
    </row>
    <row r="210" spans="1:58" s="29" customFormat="1" x14ac:dyDescent="0.25">
      <c r="A210" s="29" t="s">
        <v>1132</v>
      </c>
      <c r="B210" s="29">
        <v>2</v>
      </c>
      <c r="C210" s="29" t="s">
        <v>11</v>
      </c>
      <c r="D210" s="29">
        <v>16</v>
      </c>
      <c r="E210" s="29" t="s">
        <v>1</v>
      </c>
      <c r="F210" s="2" t="s">
        <v>2078</v>
      </c>
      <c r="G210" s="2" t="s">
        <v>245</v>
      </c>
      <c r="H210" s="7">
        <v>112.19822728879927</v>
      </c>
      <c r="I210" s="7">
        <v>-2.000132216751799</v>
      </c>
      <c r="J210" s="5" t="s">
        <v>51</v>
      </c>
      <c r="K210" s="5">
        <v>5114</v>
      </c>
      <c r="L210" s="5">
        <v>5</v>
      </c>
      <c r="M210" s="5">
        <f t="shared" si="16"/>
        <v>9.7770825185764576E-2</v>
      </c>
      <c r="N210" s="5">
        <v>6.537500000001728E-2</v>
      </c>
      <c r="O210" s="5">
        <v>3.4508477835292518E-3</v>
      </c>
      <c r="P210" s="5">
        <v>17.647635564968596</v>
      </c>
      <c r="Q210" s="5" t="e">
        <f>ABS(P210-#REF!)</f>
        <v>#REF!</v>
      </c>
      <c r="R210" s="5">
        <v>0.72370836683942108</v>
      </c>
      <c r="S210" s="5" t="e">
        <f>ABS(R210-#REF!)</f>
        <v>#REF!</v>
      </c>
      <c r="U210" s="29">
        <v>5.4656599999999997</v>
      </c>
      <c r="V210" s="29">
        <v>17</v>
      </c>
      <c r="W210" s="29">
        <f t="shared" si="17"/>
        <v>11</v>
      </c>
      <c r="X210" s="29">
        <f t="shared" si="18"/>
        <v>5.666666666666667</v>
      </c>
      <c r="Y210" s="29">
        <f t="shared" si="19"/>
        <v>16.666666666666668</v>
      </c>
      <c r="Z210" s="29">
        <v>11</v>
      </c>
      <c r="AA210" s="2" t="s">
        <v>2290</v>
      </c>
      <c r="AB210" s="39"/>
      <c r="AC210" s="5">
        <v>6551</v>
      </c>
      <c r="AD210" s="5">
        <v>370.89612499999998</v>
      </c>
      <c r="AE210" s="5">
        <v>17.662627000000001</v>
      </c>
      <c r="AF210" s="5">
        <v>65.44</v>
      </c>
      <c r="AG210" s="5">
        <v>161.43483599999999</v>
      </c>
      <c r="AH210" s="5">
        <v>16.143484000000001</v>
      </c>
      <c r="AI210" s="5">
        <v>5.6602E-2</v>
      </c>
      <c r="AJ210" s="5">
        <v>4.0369000000000002E-2</v>
      </c>
      <c r="AK210" s="5">
        <v>0.71321100000000004</v>
      </c>
      <c r="AL210" s="5">
        <v>4.7225000000000003E-2</v>
      </c>
      <c r="AM210" s="5">
        <v>4.2500000000000003E-2</v>
      </c>
      <c r="AN210" s="5">
        <v>0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  <c r="AY210" s="5">
        <v>0</v>
      </c>
      <c r="AZ210" s="5">
        <v>0</v>
      </c>
      <c r="BA210" s="5">
        <v>0</v>
      </c>
      <c r="BB210" s="5">
        <v>0</v>
      </c>
      <c r="BC210" s="5">
        <v>0</v>
      </c>
      <c r="BD210" s="5">
        <v>0</v>
      </c>
      <c r="BE210" s="5">
        <v>0</v>
      </c>
      <c r="BF210" s="31"/>
    </row>
    <row r="211" spans="1:58" s="29" customFormat="1" x14ac:dyDescent="0.25">
      <c r="A211" s="29" t="s">
        <v>1133</v>
      </c>
      <c r="B211" s="29">
        <v>3</v>
      </c>
      <c r="C211" s="29" t="s">
        <v>15</v>
      </c>
      <c r="D211" s="29">
        <v>6</v>
      </c>
      <c r="E211" s="29" t="s">
        <v>1</v>
      </c>
      <c r="F211" s="2" t="s">
        <v>301</v>
      </c>
      <c r="G211" s="2" t="s">
        <v>245</v>
      </c>
      <c r="H211" s="7">
        <v>110.985963</v>
      </c>
      <c r="I211" s="7">
        <v>0.43117451000000001</v>
      </c>
      <c r="J211" s="5" t="s">
        <v>52</v>
      </c>
      <c r="K211" s="5">
        <v>13603</v>
      </c>
      <c r="L211" s="5">
        <v>11</v>
      </c>
      <c r="M211" s="5">
        <f t="shared" si="16"/>
        <v>8.0864515180474897E-2</v>
      </c>
      <c r="N211" s="5">
        <v>2.341249999999917E-2</v>
      </c>
      <c r="O211" s="5">
        <v>8.5833963318950966E-3</v>
      </c>
      <c r="P211" s="5">
        <v>58.379970151384498</v>
      </c>
      <c r="Q211" s="5" t="e">
        <f>ABS(P211-#REF!)</f>
        <v>#REF!</v>
      </c>
      <c r="R211" s="5">
        <v>0.35399639357386514</v>
      </c>
      <c r="S211" s="5" t="e">
        <f>ABS(R211-#REF!)</f>
        <v>#REF!</v>
      </c>
      <c r="U211" s="29">
        <v>4.6379099999999998</v>
      </c>
      <c r="V211" s="29">
        <v>0</v>
      </c>
      <c r="W211" s="29">
        <f t="shared" ref="W211:W234" si="20">AVERAGE(9,2,120)</f>
        <v>43.666666666666664</v>
      </c>
      <c r="X211" s="29">
        <f t="shared" ref="X211:X234" si="21">AVERAGE(51,53,24)</f>
        <v>42.666666666666664</v>
      </c>
      <c r="Y211" s="29">
        <f t="shared" ref="Y211:Y234" si="22">AVERAGE(60,55,144)</f>
        <v>86.333333333333329</v>
      </c>
      <c r="Z211" s="29">
        <v>39.5</v>
      </c>
      <c r="AA211" s="2" t="s">
        <v>2291</v>
      </c>
      <c r="AB211" s="39"/>
      <c r="AC211" s="5">
        <v>17682</v>
      </c>
      <c r="AD211" s="5">
        <v>302.99934999999999</v>
      </c>
      <c r="AE211" s="5">
        <v>58.356560999999999</v>
      </c>
      <c r="AF211" s="5">
        <v>176.81</v>
      </c>
      <c r="AG211" s="5">
        <v>905.39378899999997</v>
      </c>
      <c r="AH211" s="5">
        <v>90.539378999999997</v>
      </c>
      <c r="AI211" s="5">
        <v>1.7134E-2</v>
      </c>
      <c r="AJ211" s="5">
        <v>6.032E-3</v>
      </c>
      <c r="AK211" s="5">
        <v>0.35203299999999998</v>
      </c>
      <c r="AL211" s="5">
        <v>1.6500000000000001E-2</v>
      </c>
      <c r="AM211" s="5">
        <v>1.7500000000000002E-2</v>
      </c>
      <c r="AN211" s="5">
        <v>0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0</v>
      </c>
      <c r="AW211" s="5">
        <v>0</v>
      </c>
      <c r="AX211" s="5">
        <v>0</v>
      </c>
      <c r="AY211" s="5">
        <v>0</v>
      </c>
      <c r="AZ211" s="5">
        <v>0</v>
      </c>
      <c r="BA211" s="5">
        <v>0</v>
      </c>
      <c r="BB211" s="5">
        <v>0</v>
      </c>
      <c r="BC211" s="5">
        <v>0</v>
      </c>
      <c r="BD211" s="5">
        <v>0</v>
      </c>
      <c r="BE211" s="5">
        <v>0</v>
      </c>
      <c r="BF211" s="31"/>
    </row>
    <row r="212" spans="1:58" s="29" customFormat="1" x14ac:dyDescent="0.25">
      <c r="A212" s="29" t="s">
        <v>1134</v>
      </c>
      <c r="B212" s="29">
        <v>3</v>
      </c>
      <c r="C212" s="29" t="s">
        <v>15</v>
      </c>
      <c r="D212" s="29">
        <v>6</v>
      </c>
      <c r="E212" s="29" t="s">
        <v>1</v>
      </c>
      <c r="F212" s="2" t="s">
        <v>301</v>
      </c>
      <c r="G212" s="2" t="s">
        <v>245</v>
      </c>
      <c r="H212" s="7">
        <v>110.985963</v>
      </c>
      <c r="I212" s="7">
        <v>0.43117451000000001</v>
      </c>
      <c r="J212" s="7" t="s">
        <v>2138</v>
      </c>
      <c r="K212" s="5">
        <v>15432</v>
      </c>
      <c r="L212" s="5">
        <v>0</v>
      </c>
      <c r="M212" s="5">
        <f t="shared" si="16"/>
        <v>0</v>
      </c>
      <c r="N212" s="5">
        <v>0</v>
      </c>
      <c r="O212" s="5">
        <v>0</v>
      </c>
      <c r="P212" s="5">
        <v>59.518116607008373</v>
      </c>
      <c r="Q212" s="5" t="e">
        <f>ABS(P212-#REF!)</f>
        <v>#REF!</v>
      </c>
      <c r="R212" s="5">
        <v>0.34698185265182357</v>
      </c>
      <c r="S212" s="5" t="e">
        <f>ABS(R212-#REF!)</f>
        <v>#REF!</v>
      </c>
      <c r="T212" s="29">
        <v>0.91440089594176377</v>
      </c>
      <c r="U212" s="29">
        <v>4.6379099999999998</v>
      </c>
      <c r="V212" s="29">
        <v>0</v>
      </c>
      <c r="W212" s="29">
        <f t="shared" si="20"/>
        <v>43.666666666666664</v>
      </c>
      <c r="X212" s="29">
        <f t="shared" si="21"/>
        <v>42.666666666666664</v>
      </c>
      <c r="Y212" s="29">
        <f t="shared" si="22"/>
        <v>86.333333333333329</v>
      </c>
      <c r="Z212" s="29">
        <v>39.5</v>
      </c>
      <c r="AA212" s="2" t="s">
        <v>2291</v>
      </c>
      <c r="AB212" s="39"/>
      <c r="AC212" s="5">
        <v>19365</v>
      </c>
      <c r="AD212" s="5">
        <v>323.22165000000001</v>
      </c>
      <c r="AE212" s="5">
        <v>59.912447</v>
      </c>
      <c r="AF212" s="5">
        <v>193.64</v>
      </c>
      <c r="AG212" s="5">
        <v>1009.308957</v>
      </c>
      <c r="AH212" s="5">
        <v>100.930896</v>
      </c>
      <c r="AI212" s="5">
        <v>1.669E-2</v>
      </c>
      <c r="AJ212" s="5">
        <v>5.8409999999999998E-3</v>
      </c>
      <c r="AK212" s="5">
        <v>0.349966</v>
      </c>
      <c r="AL212" s="5">
        <v>1.5900000000000001E-2</v>
      </c>
      <c r="AM212" s="5">
        <v>1.7500000000000002E-2</v>
      </c>
      <c r="AN212" s="5">
        <v>0</v>
      </c>
      <c r="AO212" s="5">
        <v>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0</v>
      </c>
      <c r="AV212" s="5">
        <v>0</v>
      </c>
      <c r="AW212" s="5">
        <v>0</v>
      </c>
      <c r="AX212" s="5">
        <v>0</v>
      </c>
      <c r="AY212" s="5">
        <v>0</v>
      </c>
      <c r="AZ212" s="5">
        <v>0</v>
      </c>
      <c r="BA212" s="5">
        <v>0</v>
      </c>
      <c r="BB212" s="5">
        <v>0</v>
      </c>
      <c r="BC212" s="5">
        <v>0</v>
      </c>
      <c r="BD212" s="5">
        <v>0</v>
      </c>
      <c r="BE212" s="5">
        <v>0</v>
      </c>
      <c r="BF212" s="31"/>
    </row>
    <row r="213" spans="1:58" s="29" customFormat="1" x14ac:dyDescent="0.25">
      <c r="A213" s="29" t="s">
        <v>1134</v>
      </c>
      <c r="B213" s="29">
        <v>3</v>
      </c>
      <c r="C213" s="29" t="s">
        <v>21</v>
      </c>
      <c r="D213" s="29">
        <v>7</v>
      </c>
      <c r="E213" s="29" t="s">
        <v>1</v>
      </c>
      <c r="F213" s="2" t="s">
        <v>301</v>
      </c>
      <c r="G213" s="2" t="s">
        <v>245</v>
      </c>
      <c r="H213" s="7">
        <v>110.985963</v>
      </c>
      <c r="I213" s="7">
        <v>0.43117451000000001</v>
      </c>
      <c r="J213" s="7" t="s">
        <v>52</v>
      </c>
      <c r="K213" s="5">
        <v>2508</v>
      </c>
      <c r="L213" s="5">
        <v>343</v>
      </c>
      <c r="M213" s="5">
        <f t="shared" si="16"/>
        <v>13.676236044657097</v>
      </c>
      <c r="N213" s="5">
        <v>0.17769812500000093</v>
      </c>
      <c r="O213" s="5">
        <v>0.15427194558581747</v>
      </c>
      <c r="P213" s="5">
        <v>9.6728509882307545</v>
      </c>
      <c r="Q213" s="5" t="e">
        <f>ABS(P213-#REF!)</f>
        <v>#REF!</v>
      </c>
      <c r="R213" s="5">
        <v>1.117911954539683</v>
      </c>
      <c r="S213" s="5" t="e">
        <f>ABS(R213-#REF!)</f>
        <v>#REF!</v>
      </c>
      <c r="T213" s="29">
        <v>0.99503678440058063</v>
      </c>
      <c r="U213" s="29">
        <v>4.6379099999999998</v>
      </c>
      <c r="V213" s="29">
        <v>0</v>
      </c>
      <c r="W213" s="29">
        <f t="shared" si="20"/>
        <v>43.666666666666664</v>
      </c>
      <c r="X213" s="29">
        <f t="shared" si="21"/>
        <v>42.666666666666664</v>
      </c>
      <c r="Y213" s="29">
        <f t="shared" si="22"/>
        <v>86.333333333333329</v>
      </c>
      <c r="Z213" s="29">
        <v>39.5</v>
      </c>
      <c r="AA213" s="2" t="s">
        <v>2291</v>
      </c>
      <c r="AB213" s="39"/>
      <c r="AC213" s="5">
        <v>3186</v>
      </c>
      <c r="AD213" s="5">
        <v>323.22165000000001</v>
      </c>
      <c r="AE213" s="5">
        <v>9.8570130000000002</v>
      </c>
      <c r="AF213" s="5">
        <v>31.44</v>
      </c>
      <c r="AG213" s="5">
        <v>47.103146000000002</v>
      </c>
      <c r="AH213" s="5">
        <v>4.7103149999999996</v>
      </c>
      <c r="AI213" s="5">
        <v>0.10141600000000001</v>
      </c>
      <c r="AJ213" s="5">
        <v>0.117552</v>
      </c>
      <c r="AK213" s="5">
        <v>1.1591089999999999</v>
      </c>
      <c r="AL213" s="5">
        <v>6.6549999999999998E-2</v>
      </c>
      <c r="AM213" s="5">
        <v>3.2500000000000001E-2</v>
      </c>
      <c r="AN213" s="5">
        <v>7</v>
      </c>
      <c r="AO213" s="5">
        <v>2.1656999999999999E-2</v>
      </c>
      <c r="AP213" s="5">
        <v>1.299418</v>
      </c>
      <c r="AQ213" s="5">
        <v>8.9139990000000004</v>
      </c>
      <c r="AR213" s="5">
        <v>1.306775</v>
      </c>
      <c r="AS213" s="5">
        <v>0.57203599999999999</v>
      </c>
      <c r="AT213" s="5">
        <v>40.571429000000002</v>
      </c>
      <c r="AU213" s="5">
        <v>16.081637000000001</v>
      </c>
      <c r="AV213" s="5">
        <v>3.3022999999999997E-2</v>
      </c>
      <c r="AW213" s="5">
        <v>1.7114999999999998E-2</v>
      </c>
      <c r="AX213" s="5">
        <v>31.082457000000002</v>
      </c>
      <c r="AY213" s="5">
        <v>6.9196289999999996</v>
      </c>
      <c r="AZ213" s="5">
        <v>122.90195300000001</v>
      </c>
      <c r="BA213" s="5">
        <v>75.304142999999996</v>
      </c>
      <c r="BB213" s="5">
        <v>5.5250500000000002</v>
      </c>
      <c r="BC213" s="5">
        <v>6.4859059999999999</v>
      </c>
      <c r="BD213" s="5">
        <v>9.5212839999999996</v>
      </c>
      <c r="BE213" s="5">
        <v>2.608746</v>
      </c>
      <c r="BF213" s="31"/>
    </row>
    <row r="214" spans="1:58" s="29" customFormat="1" x14ac:dyDescent="0.25">
      <c r="A214" s="29" t="s">
        <v>1134</v>
      </c>
      <c r="B214" s="29">
        <v>3</v>
      </c>
      <c r="C214" s="29" t="s">
        <v>11</v>
      </c>
      <c r="D214" s="29">
        <v>16</v>
      </c>
      <c r="E214" s="29" t="s">
        <v>1</v>
      </c>
      <c r="F214" s="2" t="s">
        <v>301</v>
      </c>
      <c r="G214" s="2" t="s">
        <v>245</v>
      </c>
      <c r="H214" s="7">
        <v>110.985963</v>
      </c>
      <c r="I214" s="7">
        <v>0.43117451000000001</v>
      </c>
      <c r="J214" s="7" t="s">
        <v>50</v>
      </c>
      <c r="K214" s="5">
        <v>7816</v>
      </c>
      <c r="L214" s="5">
        <v>1349</v>
      </c>
      <c r="M214" s="5">
        <f t="shared" si="16"/>
        <v>17.259467758444217</v>
      </c>
      <c r="N214" s="5">
        <v>4.8877748691099648E-2</v>
      </c>
      <c r="O214" s="5">
        <v>0.73664854017227832</v>
      </c>
      <c r="P214" s="5">
        <v>30.144738167468731</v>
      </c>
      <c r="Q214" s="5" t="e">
        <f>ABS(P214-#REF!)</f>
        <v>#REF!</v>
      </c>
      <c r="R214" s="5">
        <v>1.5049875022586932</v>
      </c>
      <c r="S214" s="5" t="e">
        <f>ABS(R214-#REF!)</f>
        <v>#REF!</v>
      </c>
      <c r="T214" s="29">
        <v>1.0402333468537082</v>
      </c>
      <c r="U214" s="29">
        <v>4.6379099999999998</v>
      </c>
      <c r="V214" s="29">
        <v>0</v>
      </c>
      <c r="W214" s="29">
        <f t="shared" si="20"/>
        <v>43.666666666666664</v>
      </c>
      <c r="X214" s="29">
        <f t="shared" si="21"/>
        <v>42.666666666666664</v>
      </c>
      <c r="Y214" s="29">
        <f t="shared" si="22"/>
        <v>86.333333333333329</v>
      </c>
      <c r="Z214" s="29">
        <v>39.5</v>
      </c>
      <c r="AA214" s="2" t="s">
        <v>2291</v>
      </c>
      <c r="AB214" s="34"/>
      <c r="AC214" s="5">
        <v>9781</v>
      </c>
      <c r="AD214" s="5">
        <v>323.22165000000001</v>
      </c>
      <c r="AE214" s="5">
        <v>30.260967999999998</v>
      </c>
      <c r="AF214" s="5">
        <v>97.63</v>
      </c>
      <c r="AG214" s="5">
        <v>284.025057</v>
      </c>
      <c r="AH214" s="5">
        <v>28.402505999999999</v>
      </c>
      <c r="AI214" s="5">
        <v>3.2927999999999999E-2</v>
      </c>
      <c r="AJ214" s="5">
        <v>5.6637E-2</v>
      </c>
      <c r="AK214" s="5">
        <v>1.7200070000000001</v>
      </c>
      <c r="AL214" s="5">
        <v>2.0125000000000001E-2</v>
      </c>
      <c r="AM214" s="5">
        <v>1.2500000000000001E-2</v>
      </c>
      <c r="AN214" s="5">
        <v>35</v>
      </c>
      <c r="AO214" s="5">
        <v>0.10828500000000001</v>
      </c>
      <c r="AP214" s="5">
        <v>6.49709</v>
      </c>
      <c r="AQ214" s="5">
        <v>10.234127000000001</v>
      </c>
      <c r="AR214" s="5">
        <v>0.26027400000000001</v>
      </c>
      <c r="AS214" s="5">
        <v>0.140705</v>
      </c>
      <c r="AT214" s="5">
        <v>28.6</v>
      </c>
      <c r="AU214" s="5">
        <v>12.998189999999999</v>
      </c>
      <c r="AV214" s="5">
        <v>9.4299999999999991E-3</v>
      </c>
      <c r="AW214" s="5">
        <v>5.8370000000000002E-3</v>
      </c>
      <c r="AX214" s="5">
        <v>114.29769899999999</v>
      </c>
      <c r="AY214" s="5">
        <v>26.044927000000001</v>
      </c>
      <c r="AZ214" s="5">
        <v>443.90682900000002</v>
      </c>
      <c r="BA214" s="5">
        <v>177.313783</v>
      </c>
      <c r="BB214" s="5">
        <v>7.8789239999999996</v>
      </c>
      <c r="BC214" s="5">
        <v>9.1958939999999991</v>
      </c>
      <c r="BD214" s="5">
        <v>8.2154349999999994</v>
      </c>
      <c r="BE214" s="5">
        <v>4.980518</v>
      </c>
      <c r="BF214" s="31"/>
    </row>
    <row r="215" spans="1:58" s="29" customFormat="1" x14ac:dyDescent="0.25">
      <c r="A215" s="29" t="s">
        <v>1135</v>
      </c>
      <c r="B215" s="29">
        <v>3</v>
      </c>
      <c r="C215" s="29" t="s">
        <v>8</v>
      </c>
      <c r="D215" s="29">
        <v>1</v>
      </c>
      <c r="E215" s="29" t="s">
        <v>1</v>
      </c>
      <c r="F215" s="2" t="s">
        <v>301</v>
      </c>
      <c r="G215" s="2" t="s">
        <v>245</v>
      </c>
      <c r="H215" s="7">
        <v>110.985963</v>
      </c>
      <c r="I215" s="7">
        <v>0.43117451000000001</v>
      </c>
      <c r="J215" s="7" t="s">
        <v>51</v>
      </c>
      <c r="K215" s="5">
        <v>14554</v>
      </c>
      <c r="L215" s="5">
        <v>0</v>
      </c>
      <c r="M215" s="5">
        <f t="shared" si="16"/>
        <v>0</v>
      </c>
      <c r="N215" s="5">
        <v>0</v>
      </c>
      <c r="O215" s="5">
        <v>0</v>
      </c>
      <c r="P215" s="5">
        <v>59.916409932275243</v>
      </c>
      <c r="Q215" s="5" t="e">
        <f>ABS(P215-#REF!)</f>
        <v>#REF!</v>
      </c>
      <c r="R215" s="5">
        <v>0.36694154887215169</v>
      </c>
      <c r="S215" s="5" t="e">
        <f>ABS(R215-#REF!)</f>
        <v>#REF!</v>
      </c>
      <c r="T215" s="29">
        <v>1.0519560164825652</v>
      </c>
      <c r="U215" s="29">
        <v>4.6379099999999998</v>
      </c>
      <c r="V215" s="29">
        <v>0</v>
      </c>
      <c r="W215" s="29">
        <f t="shared" si="20"/>
        <v>43.666666666666664</v>
      </c>
      <c r="X215" s="29">
        <f t="shared" si="21"/>
        <v>42.666666666666664</v>
      </c>
      <c r="Y215" s="29">
        <f t="shared" si="22"/>
        <v>86.333333333333329</v>
      </c>
      <c r="Z215" s="29">
        <v>39.5</v>
      </c>
      <c r="AA215" s="2" t="s">
        <v>2291</v>
      </c>
      <c r="AB215" s="34"/>
      <c r="AC215" s="5">
        <v>18129</v>
      </c>
      <c r="AD215" s="5">
        <v>303.85452500000002</v>
      </c>
      <c r="AE215" s="5">
        <v>59.663420000000002</v>
      </c>
      <c r="AF215" s="5">
        <v>181.28</v>
      </c>
      <c r="AG215" s="5">
        <v>942.40558199999998</v>
      </c>
      <c r="AH215" s="5">
        <v>94.240557999999993</v>
      </c>
      <c r="AI215" s="5">
        <v>1.6759E-2</v>
      </c>
      <c r="AJ215" s="5">
        <v>6.476E-3</v>
      </c>
      <c r="AK215" s="5">
        <v>0.386409</v>
      </c>
      <c r="AL215" s="5">
        <v>1.5675000000000001E-2</v>
      </c>
      <c r="AM215" s="5">
        <v>1.2500000000000001E-2</v>
      </c>
      <c r="AN215" s="5">
        <v>0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  <c r="AU215" s="5">
        <v>0</v>
      </c>
      <c r="AV215" s="5">
        <v>0</v>
      </c>
      <c r="AW215" s="5">
        <v>0</v>
      </c>
      <c r="AX215" s="5">
        <v>0</v>
      </c>
      <c r="AY215" s="5">
        <v>0</v>
      </c>
      <c r="AZ215" s="5">
        <v>0</v>
      </c>
      <c r="BA215" s="5">
        <v>0</v>
      </c>
      <c r="BB215" s="5">
        <v>0</v>
      </c>
      <c r="BC215" s="5">
        <v>0</v>
      </c>
      <c r="BD215" s="5">
        <v>0</v>
      </c>
      <c r="BE215" s="5">
        <v>0</v>
      </c>
      <c r="BF215" s="31"/>
    </row>
    <row r="216" spans="1:58" s="29" customFormat="1" x14ac:dyDescent="0.25">
      <c r="A216" s="29" t="s">
        <v>1135</v>
      </c>
      <c r="B216" s="29">
        <v>3</v>
      </c>
      <c r="C216" s="29" t="s">
        <v>5</v>
      </c>
      <c r="D216" s="29">
        <v>14</v>
      </c>
      <c r="E216" s="29" t="s">
        <v>1</v>
      </c>
      <c r="F216" s="2" t="s">
        <v>301</v>
      </c>
      <c r="G216" s="2" t="s">
        <v>245</v>
      </c>
      <c r="H216" s="7">
        <v>110.985963</v>
      </c>
      <c r="I216" s="7">
        <v>0.43117451000000001</v>
      </c>
      <c r="J216" s="7" t="s">
        <v>51</v>
      </c>
      <c r="K216" s="5">
        <v>2600</v>
      </c>
      <c r="L216" s="5">
        <v>232</v>
      </c>
      <c r="M216" s="5">
        <f t="shared" si="16"/>
        <v>8.9230769230769234</v>
      </c>
      <c r="N216" s="5">
        <v>0.13320277777777692</v>
      </c>
      <c r="O216" s="5">
        <v>0.1482060435318063</v>
      </c>
      <c r="P216" s="5">
        <v>10.703769810630455</v>
      </c>
      <c r="Q216" s="5" t="e">
        <f>ABS(P216-#REF!)</f>
        <v>#REF!</v>
      </c>
      <c r="R216" s="5">
        <v>1.1190576345237495</v>
      </c>
      <c r="S216" s="5" t="e">
        <f>ABS(R216-#REF!)</f>
        <v>#REF!</v>
      </c>
      <c r="T216" s="29">
        <v>1.0519560164825652</v>
      </c>
      <c r="U216" s="29">
        <v>4.6379099999999998</v>
      </c>
      <c r="V216" s="29">
        <v>0</v>
      </c>
      <c r="W216" s="29">
        <f t="shared" si="20"/>
        <v>43.666666666666664</v>
      </c>
      <c r="X216" s="29">
        <f t="shared" si="21"/>
        <v>42.666666666666664</v>
      </c>
      <c r="Y216" s="29">
        <f t="shared" si="22"/>
        <v>86.333333333333329</v>
      </c>
      <c r="Z216" s="29">
        <v>39.5</v>
      </c>
      <c r="AA216" s="2" t="s">
        <v>2291</v>
      </c>
      <c r="AB216" s="34"/>
      <c r="AC216" s="5">
        <v>3329</v>
      </c>
      <c r="AD216" s="5">
        <v>303.85452500000002</v>
      </c>
      <c r="AE216" s="5">
        <v>10.955901000000001</v>
      </c>
      <c r="AF216" s="5">
        <v>32.94</v>
      </c>
      <c r="AG216" s="5">
        <v>52.151859000000002</v>
      </c>
      <c r="AH216" s="5">
        <v>5.2151860000000001</v>
      </c>
      <c r="AI216" s="5">
        <v>9.1261999999999996E-2</v>
      </c>
      <c r="AJ216" s="5">
        <v>0.10781</v>
      </c>
      <c r="AK216" s="5">
        <v>1.181324</v>
      </c>
      <c r="AL216" s="5">
        <v>5.9874999999999998E-2</v>
      </c>
      <c r="AM216" s="5">
        <v>3.7499999999999999E-2</v>
      </c>
      <c r="AN216" s="5">
        <v>5</v>
      </c>
      <c r="AO216" s="5">
        <v>1.6455000000000001E-2</v>
      </c>
      <c r="AP216" s="5">
        <v>0.98731500000000005</v>
      </c>
      <c r="AQ216" s="5">
        <v>5.2267950000000001</v>
      </c>
      <c r="AR216" s="5">
        <v>1.0614749999999999</v>
      </c>
      <c r="AS216" s="5">
        <v>0.82569400000000004</v>
      </c>
      <c r="AT216" s="5">
        <v>34.799999999999997</v>
      </c>
      <c r="AU216" s="5">
        <v>23.252956999999999</v>
      </c>
      <c r="AV216" s="5">
        <v>3.1405000000000002E-2</v>
      </c>
      <c r="AW216" s="5">
        <v>1.8651999999999998E-2</v>
      </c>
      <c r="AX216" s="5">
        <v>34.843764</v>
      </c>
      <c r="AY216" s="5">
        <v>8.1628489999999996</v>
      </c>
      <c r="AZ216" s="5">
        <v>158.53511599999999</v>
      </c>
      <c r="BA216" s="5">
        <v>50.109712999999999</v>
      </c>
      <c r="BB216" s="5">
        <v>11.535325</v>
      </c>
      <c r="BC216" s="5">
        <v>6.5292979999999998</v>
      </c>
      <c r="BD216" s="5">
        <v>7.6825099999999997</v>
      </c>
      <c r="BE216" s="5">
        <v>1.213352</v>
      </c>
      <c r="BF216" s="31"/>
    </row>
    <row r="217" spans="1:58" s="29" customFormat="1" x14ac:dyDescent="0.25">
      <c r="A217" s="29" t="s">
        <v>1136</v>
      </c>
      <c r="B217" s="29">
        <v>3</v>
      </c>
      <c r="C217" s="29" t="s">
        <v>12</v>
      </c>
      <c r="D217" s="29">
        <v>5</v>
      </c>
      <c r="E217" s="29" t="s">
        <v>1</v>
      </c>
      <c r="F217" s="2" t="s">
        <v>301</v>
      </c>
      <c r="G217" s="2" t="s">
        <v>245</v>
      </c>
      <c r="H217" s="7">
        <v>110.985963</v>
      </c>
      <c r="I217" s="7">
        <v>0.43117451000000001</v>
      </c>
      <c r="J217" s="7" t="s">
        <v>52</v>
      </c>
      <c r="K217" s="5">
        <v>2985</v>
      </c>
      <c r="L217" s="5">
        <v>334</v>
      </c>
      <c r="M217" s="5">
        <f t="shared" si="16"/>
        <v>11.189279731993301</v>
      </c>
      <c r="N217" s="5">
        <v>0.13521032608695616</v>
      </c>
      <c r="O217" s="5">
        <v>0.16771574471571035</v>
      </c>
      <c r="P217" s="5">
        <v>10.883293434269465</v>
      </c>
      <c r="Q217" s="5" t="e">
        <f>ABS(P217-#REF!)</f>
        <v>#REF!</v>
      </c>
      <c r="R217" s="5">
        <v>1.1441048417127972</v>
      </c>
      <c r="S217" s="5" t="e">
        <f>ABS(R217-#REF!)</f>
        <v>#REF!</v>
      </c>
      <c r="U217" s="29">
        <v>4.6379099999999998</v>
      </c>
      <c r="V217" s="29">
        <v>0</v>
      </c>
      <c r="W217" s="29">
        <f t="shared" si="20"/>
        <v>43.666666666666664</v>
      </c>
      <c r="X217" s="29">
        <f t="shared" si="21"/>
        <v>42.666666666666664</v>
      </c>
      <c r="Y217" s="29">
        <f t="shared" si="22"/>
        <v>86.333333333333329</v>
      </c>
      <c r="Z217" s="29">
        <v>39.5</v>
      </c>
      <c r="AA217" s="2" t="s">
        <v>2291</v>
      </c>
      <c r="AB217" s="34"/>
      <c r="AC217" s="5">
        <v>3627</v>
      </c>
      <c r="AD217" s="5">
        <v>320.19467500000002</v>
      </c>
      <c r="AE217" s="5">
        <v>11.327484</v>
      </c>
      <c r="AF217" s="5">
        <v>35.880000000000003</v>
      </c>
      <c r="AG217" s="5">
        <v>57.122374000000001</v>
      </c>
      <c r="AH217" s="5">
        <v>5.712237</v>
      </c>
      <c r="AI217" s="5">
        <v>8.8273000000000004E-2</v>
      </c>
      <c r="AJ217" s="5">
        <v>0.10349899999999999</v>
      </c>
      <c r="AK217" s="5">
        <v>1.1724829999999999</v>
      </c>
      <c r="AL217" s="5">
        <v>5.6711999999999999E-2</v>
      </c>
      <c r="AM217" s="5">
        <v>2.75E-2</v>
      </c>
      <c r="AN217" s="5">
        <v>7</v>
      </c>
      <c r="AO217" s="5">
        <v>2.1861999999999999E-2</v>
      </c>
      <c r="AP217" s="5">
        <v>1.3117019999999999</v>
      </c>
      <c r="AQ217" s="5">
        <v>6.5894680000000001</v>
      </c>
      <c r="AR217" s="5">
        <v>0.88690000000000002</v>
      </c>
      <c r="AS217" s="5">
        <v>0.31533800000000001</v>
      </c>
      <c r="AT217" s="5">
        <v>34.142856999999999</v>
      </c>
      <c r="AU217" s="5">
        <v>16.647608000000002</v>
      </c>
      <c r="AV217" s="5">
        <v>2.6759999999999999E-2</v>
      </c>
      <c r="AW217" s="5">
        <v>1.6483000000000001E-2</v>
      </c>
      <c r="AX217" s="5">
        <v>37.353138000000001</v>
      </c>
      <c r="AY217" s="5">
        <v>8.9065580000000004</v>
      </c>
      <c r="AZ217" s="5">
        <v>365.53209399999997</v>
      </c>
      <c r="BA217" s="5">
        <v>311.57887099999999</v>
      </c>
      <c r="BB217" s="5">
        <v>16.643013</v>
      </c>
      <c r="BC217" s="5">
        <v>28.552942999999999</v>
      </c>
      <c r="BD217" s="5">
        <v>9.0846859999999996</v>
      </c>
      <c r="BE217" s="5">
        <v>1.7716909999999999</v>
      </c>
      <c r="BF217" s="31"/>
    </row>
    <row r="218" spans="1:58" s="29" customFormat="1" x14ac:dyDescent="0.25">
      <c r="A218" s="29" t="s">
        <v>1342</v>
      </c>
      <c r="B218" s="29">
        <v>3</v>
      </c>
      <c r="C218" s="29" t="s">
        <v>2</v>
      </c>
      <c r="D218" s="29">
        <v>3</v>
      </c>
      <c r="E218" s="29" t="s">
        <v>1</v>
      </c>
      <c r="F218" s="2" t="s">
        <v>301</v>
      </c>
      <c r="G218" s="2" t="s">
        <v>245</v>
      </c>
      <c r="H218" s="7">
        <v>110.985963</v>
      </c>
      <c r="I218" s="7">
        <v>0.43117451000000001</v>
      </c>
      <c r="J218" s="7" t="s">
        <v>52</v>
      </c>
      <c r="K218" s="5">
        <v>2359</v>
      </c>
      <c r="L218" s="5">
        <v>243</v>
      </c>
      <c r="M218" s="5">
        <f t="shared" si="16"/>
        <v>10.30097498940229</v>
      </c>
      <c r="N218" s="5">
        <v>0.28026666666666361</v>
      </c>
      <c r="O218" s="5">
        <v>8.3400975628942789E-2</v>
      </c>
      <c r="P218" s="5">
        <v>7.8697160603470415</v>
      </c>
      <c r="Q218" s="5" t="e">
        <f>ABS(P218-#REF!)</f>
        <v>#REF!</v>
      </c>
      <c r="R218" s="5">
        <v>1.5626596472418997</v>
      </c>
      <c r="S218" s="5" t="e">
        <f>ABS(R218-#REF!)</f>
        <v>#REF!</v>
      </c>
      <c r="U218" s="29">
        <v>4.6379099999999998</v>
      </c>
      <c r="V218" s="29">
        <v>0</v>
      </c>
      <c r="W218" s="29">
        <f t="shared" si="20"/>
        <v>43.666666666666664</v>
      </c>
      <c r="X218" s="29">
        <f t="shared" si="21"/>
        <v>42.666666666666664</v>
      </c>
      <c r="Y218" s="29">
        <f t="shared" si="22"/>
        <v>86.333333333333329</v>
      </c>
      <c r="Z218" s="29">
        <v>39.5</v>
      </c>
      <c r="AA218" s="2" t="s">
        <v>2291</v>
      </c>
      <c r="AB218" s="34"/>
      <c r="AC218" s="5">
        <v>3071</v>
      </c>
      <c r="AD218" s="5">
        <v>360.830375</v>
      </c>
      <c r="AE218" s="5">
        <v>8.5109239999999993</v>
      </c>
      <c r="AF218" s="5">
        <v>29.71</v>
      </c>
      <c r="AG218" s="5">
        <v>46.583750999999999</v>
      </c>
      <c r="AH218" s="5">
        <v>4.6583750000000004</v>
      </c>
      <c r="AI218" s="5">
        <v>0.117248</v>
      </c>
      <c r="AJ218" s="5">
        <v>0.18956799999999999</v>
      </c>
      <c r="AK218" s="5">
        <v>1.6168180000000001</v>
      </c>
      <c r="AL218" s="5">
        <v>6.6100000000000006E-2</v>
      </c>
      <c r="AM218" s="5">
        <v>3.2500000000000001E-2</v>
      </c>
      <c r="AN218" s="5">
        <v>11</v>
      </c>
      <c r="AO218" s="5">
        <v>3.0485000000000002E-2</v>
      </c>
      <c r="AP218" s="5">
        <v>1.8291139999999999</v>
      </c>
      <c r="AQ218" s="5">
        <v>22.012374000000001</v>
      </c>
      <c r="AR218" s="5">
        <v>2.3459409999999998</v>
      </c>
      <c r="AS218" s="5">
        <v>1.9994270000000001</v>
      </c>
      <c r="AT218" s="5">
        <v>61.454545000000003</v>
      </c>
      <c r="AU218" s="5">
        <v>57.701582999999999</v>
      </c>
      <c r="AV218" s="5">
        <v>3.8804999999999999E-2</v>
      </c>
      <c r="AW218" s="5">
        <v>1.8353999999999999E-2</v>
      </c>
      <c r="AX218" s="5">
        <v>24.876856</v>
      </c>
      <c r="AY218" s="5">
        <v>3.4799419999999999</v>
      </c>
      <c r="AZ218" s="5">
        <v>91.421464999999998</v>
      </c>
      <c r="BA218" s="5">
        <v>34.367705999999998</v>
      </c>
      <c r="BB218" s="5">
        <v>19.824556999999999</v>
      </c>
      <c r="BC218" s="5">
        <v>27.687051</v>
      </c>
      <c r="BD218" s="5">
        <v>13.247769</v>
      </c>
      <c r="BE218" s="5">
        <v>2.7180430000000002</v>
      </c>
      <c r="BF218" s="31"/>
    </row>
    <row r="219" spans="1:58" s="29" customFormat="1" x14ac:dyDescent="0.25">
      <c r="A219" s="29" t="s">
        <v>1343</v>
      </c>
      <c r="B219" s="29">
        <v>3</v>
      </c>
      <c r="C219" s="29" t="s">
        <v>5</v>
      </c>
      <c r="D219" s="29">
        <v>14</v>
      </c>
      <c r="E219" s="29" t="s">
        <v>1</v>
      </c>
      <c r="F219" s="2" t="s">
        <v>301</v>
      </c>
      <c r="G219" s="2" t="s">
        <v>245</v>
      </c>
      <c r="H219" s="7">
        <v>110.985963</v>
      </c>
      <c r="I219" s="7">
        <v>0.43117451000000001</v>
      </c>
      <c r="J219" s="7" t="s">
        <v>50</v>
      </c>
      <c r="K219" s="5">
        <v>7259</v>
      </c>
      <c r="L219" s="5">
        <v>124</v>
      </c>
      <c r="M219" s="5">
        <f t="shared" si="16"/>
        <v>1.7082242733158837</v>
      </c>
      <c r="N219" s="5">
        <v>0.11393235294117948</v>
      </c>
      <c r="O219" s="5">
        <v>3.8352075702883903E-2</v>
      </c>
      <c r="P219" s="5">
        <v>16.376336325131426</v>
      </c>
      <c r="Q219" s="5" t="e">
        <f>ABS(P219-#REF!)</f>
        <v>#REF!</v>
      </c>
      <c r="R219" s="5">
        <v>0.82438467035608587</v>
      </c>
      <c r="S219" s="5" t="e">
        <f>ABS(R219-#REF!)</f>
        <v>#REF!</v>
      </c>
      <c r="U219" s="29">
        <v>4.6379099999999998</v>
      </c>
      <c r="V219" s="29">
        <v>0</v>
      </c>
      <c r="W219" s="29">
        <f t="shared" si="20"/>
        <v>43.666666666666664</v>
      </c>
      <c r="X219" s="29">
        <f t="shared" si="21"/>
        <v>42.666666666666664</v>
      </c>
      <c r="Y219" s="29">
        <f t="shared" si="22"/>
        <v>86.333333333333329</v>
      </c>
      <c r="Z219" s="29">
        <v>39.5</v>
      </c>
      <c r="AA219" s="2" t="s">
        <v>2291</v>
      </c>
      <c r="AB219" s="34"/>
      <c r="AC219" s="5">
        <v>8172</v>
      </c>
      <c r="AD219" s="5">
        <v>492.16825</v>
      </c>
      <c r="AE219" s="5">
        <v>16.604078000000001</v>
      </c>
      <c r="AF219" s="5">
        <v>81.62</v>
      </c>
      <c r="AG219" s="5">
        <v>177.18762799999999</v>
      </c>
      <c r="AH219" s="5">
        <v>17.718762999999999</v>
      </c>
      <c r="AI219" s="5">
        <v>6.0217E-2</v>
      </c>
      <c r="AJ219" s="5">
        <v>4.9424999999999997E-2</v>
      </c>
      <c r="AK219" s="5">
        <v>0.82079199999999997</v>
      </c>
      <c r="AL219" s="5">
        <v>4.7600000000000003E-2</v>
      </c>
      <c r="AM219" s="5">
        <v>3.7499999999999999E-2</v>
      </c>
      <c r="AN219" s="5">
        <v>4</v>
      </c>
      <c r="AO219" s="5">
        <v>8.1270000000000005E-3</v>
      </c>
      <c r="AP219" s="5">
        <v>0.48763800000000002</v>
      </c>
      <c r="AQ219" s="5">
        <v>2.630935</v>
      </c>
      <c r="AR219" s="5">
        <v>1.4246190000000001</v>
      </c>
      <c r="AS219" s="5">
        <v>0.41966599999999998</v>
      </c>
      <c r="AT219" s="5">
        <v>53.75</v>
      </c>
      <c r="AU219" s="5">
        <v>13.985111</v>
      </c>
      <c r="AV219" s="5">
        <v>2.7007E-2</v>
      </c>
      <c r="AW219" s="5">
        <v>9.8410000000000008E-3</v>
      </c>
      <c r="AX219" s="5">
        <v>37.466445999999998</v>
      </c>
      <c r="AY219" s="5">
        <v>3.0991270000000002</v>
      </c>
      <c r="AZ219" s="5">
        <v>118.440133</v>
      </c>
      <c r="BA219" s="5">
        <v>34.149526000000002</v>
      </c>
      <c r="BB219" s="5">
        <v>74.931141999999994</v>
      </c>
      <c r="BC219" s="5">
        <v>114.54771</v>
      </c>
      <c r="BD219" s="5">
        <v>7.1734450000000001</v>
      </c>
      <c r="BE219" s="5">
        <v>0.68493499999999996</v>
      </c>
      <c r="BF219" s="31"/>
    </row>
    <row r="220" spans="1:58" s="29" customFormat="1" x14ac:dyDescent="0.25">
      <c r="A220" s="29" t="s">
        <v>1344</v>
      </c>
      <c r="B220" s="29">
        <v>3</v>
      </c>
      <c r="C220" s="29" t="s">
        <v>3</v>
      </c>
      <c r="D220" s="29">
        <v>4</v>
      </c>
      <c r="E220" s="29" t="s">
        <v>1</v>
      </c>
      <c r="F220" s="2" t="s">
        <v>301</v>
      </c>
      <c r="G220" s="2" t="s">
        <v>245</v>
      </c>
      <c r="H220" s="7">
        <v>110.985963</v>
      </c>
      <c r="I220" s="7">
        <v>0.43117451000000001</v>
      </c>
      <c r="J220" s="7" t="s">
        <v>51</v>
      </c>
      <c r="K220" s="5">
        <v>4545</v>
      </c>
      <c r="L220" s="5">
        <v>172</v>
      </c>
      <c r="M220" s="5">
        <f t="shared" ref="M220:M251" si="23">L220/K220*100</f>
        <v>3.7843784378437841</v>
      </c>
      <c r="N220" s="5">
        <v>0.14830749999999887</v>
      </c>
      <c r="O220" s="5">
        <v>6.3332936584212934E-2</v>
      </c>
      <c r="P220" s="5">
        <v>14.39240983876239</v>
      </c>
      <c r="Q220" s="5" t="e">
        <f>ABS(P220-#REF!)</f>
        <v>#REF!</v>
      </c>
      <c r="R220" s="5">
        <v>0.95022928504383042</v>
      </c>
      <c r="S220" s="5" t="e">
        <f>ABS(R220-#REF!)</f>
        <v>#REF!</v>
      </c>
      <c r="U220" s="29">
        <v>4.6379099999999998</v>
      </c>
      <c r="V220" s="29">
        <v>0</v>
      </c>
      <c r="W220" s="29">
        <f t="shared" si="20"/>
        <v>43.666666666666664</v>
      </c>
      <c r="X220" s="29">
        <f t="shared" si="21"/>
        <v>42.666666666666664</v>
      </c>
      <c r="Y220" s="29">
        <f t="shared" si="22"/>
        <v>86.333333333333329</v>
      </c>
      <c r="Z220" s="29">
        <v>39.5</v>
      </c>
      <c r="AA220" s="2" t="s">
        <v>2291</v>
      </c>
      <c r="AB220" s="34"/>
      <c r="AC220" s="5">
        <v>5847</v>
      </c>
      <c r="AD220" s="5">
        <v>386.15944999999999</v>
      </c>
      <c r="AE220" s="5">
        <v>15.141413999999999</v>
      </c>
      <c r="AF220" s="5">
        <v>58.24</v>
      </c>
      <c r="AG220" s="5">
        <v>118.33386</v>
      </c>
      <c r="AH220" s="5">
        <v>11.833386000000001</v>
      </c>
      <c r="AI220" s="5">
        <v>6.6019999999999995E-2</v>
      </c>
      <c r="AJ220" s="5">
        <v>6.9181999999999994E-2</v>
      </c>
      <c r="AK220" s="5">
        <v>1.0478909999999999</v>
      </c>
      <c r="AL220" s="5">
        <v>4.7961999999999998E-2</v>
      </c>
      <c r="AM220" s="5">
        <v>3.7499999999999999E-2</v>
      </c>
      <c r="AN220" s="5">
        <v>12</v>
      </c>
      <c r="AO220" s="5">
        <v>3.1074999999999998E-2</v>
      </c>
      <c r="AP220" s="5">
        <v>1.8645149999999999</v>
      </c>
      <c r="AQ220" s="5">
        <v>14.144005</v>
      </c>
      <c r="AR220" s="5">
        <v>1.9659960000000001</v>
      </c>
      <c r="AS220" s="5">
        <v>1.2908999999999999</v>
      </c>
      <c r="AT220" s="5">
        <v>68.916667000000004</v>
      </c>
      <c r="AU220" s="5">
        <v>44.324133000000003</v>
      </c>
      <c r="AV220" s="5">
        <v>2.8947000000000001E-2</v>
      </c>
      <c r="AW220" s="5">
        <v>1.0402E-2</v>
      </c>
      <c r="AX220" s="5">
        <v>34.899861000000001</v>
      </c>
      <c r="AY220" s="5">
        <v>3.7116189999999998</v>
      </c>
      <c r="AZ220" s="5">
        <v>111.545601</v>
      </c>
      <c r="BA220" s="5">
        <v>65.524670999999998</v>
      </c>
      <c r="BB220" s="5">
        <v>12.854445</v>
      </c>
      <c r="BC220" s="5">
        <v>28.662210999999999</v>
      </c>
      <c r="BD220" s="5">
        <v>9.3071040000000007</v>
      </c>
      <c r="BE220" s="5">
        <v>2.432769</v>
      </c>
      <c r="BF220" s="31"/>
    </row>
    <row r="221" spans="1:58" s="29" customFormat="1" x14ac:dyDescent="0.25">
      <c r="A221" s="29" t="s">
        <v>1345</v>
      </c>
      <c r="B221" s="29">
        <v>3</v>
      </c>
      <c r="C221" s="29" t="s">
        <v>4</v>
      </c>
      <c r="D221" s="29">
        <v>12</v>
      </c>
      <c r="E221" s="29" t="s">
        <v>1</v>
      </c>
      <c r="F221" s="2" t="s">
        <v>301</v>
      </c>
      <c r="G221" s="2" t="s">
        <v>245</v>
      </c>
      <c r="H221" s="7">
        <v>110.985963</v>
      </c>
      <c r="I221" s="7">
        <v>0.43117451000000001</v>
      </c>
      <c r="J221" s="7" t="s">
        <v>51</v>
      </c>
      <c r="K221" s="5">
        <v>3740</v>
      </c>
      <c r="L221" s="5">
        <v>151</v>
      </c>
      <c r="M221" s="5">
        <f t="shared" si="23"/>
        <v>4.0374331550802136</v>
      </c>
      <c r="N221" s="5">
        <v>0.1713712500000085</v>
      </c>
      <c r="O221" s="5">
        <v>6.506893873232153E-2</v>
      </c>
      <c r="P221" s="5">
        <v>12.167891542944126</v>
      </c>
      <c r="Q221" s="5" t="e">
        <f>ABS(P221-#REF!)</f>
        <v>#REF!</v>
      </c>
      <c r="R221" s="5">
        <v>1.0346102334681515</v>
      </c>
      <c r="S221" s="5" t="e">
        <f>ABS(R221-#REF!)</f>
        <v>#REF!</v>
      </c>
      <c r="U221" s="29">
        <v>4.6379099999999998</v>
      </c>
      <c r="V221" s="29">
        <v>0</v>
      </c>
      <c r="W221" s="29">
        <f t="shared" si="20"/>
        <v>43.666666666666664</v>
      </c>
      <c r="X221" s="29">
        <f t="shared" si="21"/>
        <v>42.666666666666664</v>
      </c>
      <c r="Y221" s="29">
        <f t="shared" si="22"/>
        <v>86.333333333333329</v>
      </c>
      <c r="Z221" s="29">
        <v>39.5</v>
      </c>
      <c r="AA221" s="2" t="s">
        <v>2291</v>
      </c>
      <c r="AB221" s="34"/>
      <c r="AC221" s="5">
        <v>4336</v>
      </c>
      <c r="AD221" s="5">
        <v>347.503625</v>
      </c>
      <c r="AE221" s="5">
        <v>12.477568</v>
      </c>
      <c r="AF221" s="5">
        <v>42.93</v>
      </c>
      <c r="AG221" s="5">
        <v>78.510287000000005</v>
      </c>
      <c r="AH221" s="5">
        <v>7.8510289999999996</v>
      </c>
      <c r="AI221" s="5">
        <v>8.0142000000000005E-2</v>
      </c>
      <c r="AJ221" s="5">
        <v>8.6517999999999998E-2</v>
      </c>
      <c r="AK221" s="5">
        <v>1.079566</v>
      </c>
      <c r="AL221" s="5">
        <v>5.6774999999999999E-2</v>
      </c>
      <c r="AM221" s="5">
        <v>4.7500000000000001E-2</v>
      </c>
      <c r="AN221" s="5">
        <v>8</v>
      </c>
      <c r="AO221" s="5">
        <v>2.3021E-2</v>
      </c>
      <c r="AP221" s="5">
        <v>1.381281</v>
      </c>
      <c r="AQ221" s="5">
        <v>10.701107</v>
      </c>
      <c r="AR221" s="5">
        <v>1.8443339999999999</v>
      </c>
      <c r="AS221" s="5">
        <v>0.91581400000000002</v>
      </c>
      <c r="AT221" s="5">
        <v>58</v>
      </c>
      <c r="AU221" s="5">
        <v>26.295029</v>
      </c>
      <c r="AV221" s="5">
        <v>3.2356999999999997E-2</v>
      </c>
      <c r="AW221" s="5">
        <v>1.3509999999999999E-2</v>
      </c>
      <c r="AX221" s="5">
        <v>31.485026999999999</v>
      </c>
      <c r="AY221" s="5">
        <v>3.9430070000000002</v>
      </c>
      <c r="AZ221" s="5">
        <v>93.356049999999996</v>
      </c>
      <c r="BA221" s="5">
        <v>28.007939</v>
      </c>
      <c r="BB221" s="5">
        <v>7.5306040000000003</v>
      </c>
      <c r="BC221" s="5">
        <v>15.135061</v>
      </c>
      <c r="BD221" s="5">
        <v>9.3229399999999991</v>
      </c>
      <c r="BE221" s="5">
        <v>2.5603820000000002</v>
      </c>
      <c r="BF221" s="31"/>
    </row>
    <row r="222" spans="1:58" s="29" customFormat="1" x14ac:dyDescent="0.25">
      <c r="A222" s="29" t="s">
        <v>1346</v>
      </c>
      <c r="B222" s="29">
        <v>3</v>
      </c>
      <c r="C222" s="29" t="s">
        <v>9</v>
      </c>
      <c r="D222" s="29">
        <v>2</v>
      </c>
      <c r="E222" s="29" t="s">
        <v>1</v>
      </c>
      <c r="F222" s="2" t="s">
        <v>301</v>
      </c>
      <c r="G222" s="2" t="s">
        <v>245</v>
      </c>
      <c r="H222" s="7">
        <v>110.985963</v>
      </c>
      <c r="I222" s="7">
        <v>0.43117451000000001</v>
      </c>
      <c r="J222" s="7" t="s">
        <v>52</v>
      </c>
      <c r="K222" s="5">
        <v>3639</v>
      </c>
      <c r="L222" s="5">
        <v>277</v>
      </c>
      <c r="M222" s="5">
        <f t="shared" si="23"/>
        <v>7.6119813135476777</v>
      </c>
      <c r="N222" s="5">
        <v>0.21978965517241106</v>
      </c>
      <c r="O222" s="5">
        <v>8.7074775745537611E-2</v>
      </c>
      <c r="P222" s="5">
        <v>10.926383066827979</v>
      </c>
      <c r="Q222" s="5" t="e">
        <f>ABS(P222-#REF!)</f>
        <v>#REF!</v>
      </c>
      <c r="R222" s="5">
        <v>1.0984639918936647</v>
      </c>
      <c r="S222" s="5" t="e">
        <f>ABS(R222-#REF!)</f>
        <v>#REF!</v>
      </c>
      <c r="U222" s="29">
        <v>4.6379099999999998</v>
      </c>
      <c r="V222" s="29">
        <v>0</v>
      </c>
      <c r="W222" s="29">
        <f t="shared" si="20"/>
        <v>43.666666666666664</v>
      </c>
      <c r="X222" s="29">
        <f t="shared" si="21"/>
        <v>42.666666666666664</v>
      </c>
      <c r="Y222" s="29">
        <f t="shared" si="22"/>
        <v>86.333333333333329</v>
      </c>
      <c r="Z222" s="29">
        <v>39.5</v>
      </c>
      <c r="AA222" s="2" t="s">
        <v>2291</v>
      </c>
      <c r="AB222" s="34"/>
      <c r="AC222" s="5">
        <v>5207</v>
      </c>
      <c r="AD222" s="5">
        <v>425.46269999999998</v>
      </c>
      <c r="AE222" s="5">
        <v>12.238441</v>
      </c>
      <c r="AF222" s="5">
        <v>51.56</v>
      </c>
      <c r="AG222" s="5">
        <v>92.906976999999998</v>
      </c>
      <c r="AH222" s="5">
        <v>9.2906980000000008</v>
      </c>
      <c r="AI222" s="5">
        <v>8.1699999999999995E-2</v>
      </c>
      <c r="AJ222" s="5">
        <v>9.1616000000000003E-2</v>
      </c>
      <c r="AK222" s="5">
        <v>1.121372</v>
      </c>
      <c r="AL222" s="5">
        <v>5.6125000000000001E-2</v>
      </c>
      <c r="AM222" s="5">
        <v>3.7499999999999999E-2</v>
      </c>
      <c r="AN222" s="5">
        <v>15</v>
      </c>
      <c r="AO222" s="5">
        <v>3.5256000000000003E-2</v>
      </c>
      <c r="AP222" s="5">
        <v>2.1153439999999999</v>
      </c>
      <c r="AQ222" s="5">
        <v>21.701556</v>
      </c>
      <c r="AR222" s="5">
        <v>2.552937</v>
      </c>
      <c r="AS222" s="5">
        <v>1.2346220000000001</v>
      </c>
      <c r="AT222" s="5">
        <v>75.333332999999996</v>
      </c>
      <c r="AU222" s="5">
        <v>38.285891999999997</v>
      </c>
      <c r="AV222" s="5">
        <v>3.4344E-2</v>
      </c>
      <c r="AW222" s="5">
        <v>1.3166000000000001E-2</v>
      </c>
      <c r="AX222" s="5">
        <v>28.821083999999999</v>
      </c>
      <c r="AY222" s="5">
        <v>2.5740059999999998</v>
      </c>
      <c r="AZ222" s="5">
        <v>74.164918</v>
      </c>
      <c r="BA222" s="5">
        <v>14.724819</v>
      </c>
      <c r="BB222" s="5">
        <v>23.353316</v>
      </c>
      <c r="BC222" s="5">
        <v>30.311131</v>
      </c>
      <c r="BD222" s="5">
        <v>10.844789</v>
      </c>
      <c r="BE222" s="5">
        <v>1.8998360000000001</v>
      </c>
      <c r="BF222" s="31"/>
    </row>
    <row r="223" spans="1:58" s="29" customFormat="1" x14ac:dyDescent="0.25">
      <c r="A223" s="29" t="s">
        <v>1347</v>
      </c>
      <c r="B223" s="29">
        <v>3</v>
      </c>
      <c r="C223" s="29" t="s">
        <v>13</v>
      </c>
      <c r="D223" s="29">
        <v>11</v>
      </c>
      <c r="E223" s="29" t="s">
        <v>1</v>
      </c>
      <c r="F223" s="2" t="s">
        <v>301</v>
      </c>
      <c r="G223" s="2" t="s">
        <v>245</v>
      </c>
      <c r="H223" s="7">
        <v>110.985963</v>
      </c>
      <c r="I223" s="7">
        <v>0.43117451000000001</v>
      </c>
      <c r="J223" s="7" t="s">
        <v>52</v>
      </c>
      <c r="K223" s="5">
        <v>3589</v>
      </c>
      <c r="L223" s="5">
        <v>44</v>
      </c>
      <c r="M223" s="5">
        <f t="shared" si="23"/>
        <v>1.2259682362775146</v>
      </c>
      <c r="N223" s="5">
        <v>0.17085000000000017</v>
      </c>
      <c r="O223" s="5">
        <v>1.926062060016483E-2</v>
      </c>
      <c r="P223" s="5">
        <v>11.52106122233193</v>
      </c>
      <c r="Q223" s="5" t="e">
        <f>ABS(P223-#REF!)</f>
        <v>#REF!</v>
      </c>
      <c r="R223" s="5">
        <v>1.0121459652510416</v>
      </c>
      <c r="S223" s="5" t="e">
        <f>ABS(R223-#REF!)</f>
        <v>#REF!</v>
      </c>
      <c r="U223" s="29">
        <v>4.6379099999999998</v>
      </c>
      <c r="V223" s="29">
        <v>0</v>
      </c>
      <c r="W223" s="29">
        <f t="shared" si="20"/>
        <v>43.666666666666664</v>
      </c>
      <c r="X223" s="29">
        <f t="shared" si="21"/>
        <v>42.666666666666664</v>
      </c>
      <c r="Y223" s="29">
        <f t="shared" si="22"/>
        <v>86.333333333333329</v>
      </c>
      <c r="Z223" s="29">
        <v>39.5</v>
      </c>
      <c r="AA223" s="2" t="s">
        <v>2291</v>
      </c>
      <c r="AB223" s="34"/>
      <c r="AC223" s="5">
        <v>4142</v>
      </c>
      <c r="AD223" s="5">
        <v>347.88954999999999</v>
      </c>
      <c r="AE223" s="5">
        <v>11.906078000000001</v>
      </c>
      <c r="AF223" s="5">
        <v>41.14</v>
      </c>
      <c r="AG223" s="5">
        <v>73.770729000000003</v>
      </c>
      <c r="AH223" s="5">
        <v>7.3770730000000002</v>
      </c>
      <c r="AI223" s="5">
        <v>8.3962999999999996E-2</v>
      </c>
      <c r="AJ223" s="5">
        <v>8.4658999999999998E-2</v>
      </c>
      <c r="AK223" s="5">
        <v>1.008292</v>
      </c>
      <c r="AL223" s="5">
        <v>6.2350000000000003E-2</v>
      </c>
      <c r="AM223" s="5">
        <v>4.2500000000000003E-2</v>
      </c>
      <c r="AN223" s="5">
        <v>4</v>
      </c>
      <c r="AO223" s="5">
        <v>1.1498E-2</v>
      </c>
      <c r="AP223" s="5">
        <v>0.68987399999999999</v>
      </c>
      <c r="AQ223" s="5">
        <v>6.4703039999999996</v>
      </c>
      <c r="AR223" s="5">
        <v>2.2954439999999998</v>
      </c>
      <c r="AS223" s="5">
        <v>0.79305999999999999</v>
      </c>
      <c r="AT223" s="5">
        <v>67</v>
      </c>
      <c r="AU223" s="5">
        <v>30.144098</v>
      </c>
      <c r="AV223" s="5">
        <v>3.4778999999999997E-2</v>
      </c>
      <c r="AW223" s="5">
        <v>1.3472E-2</v>
      </c>
      <c r="AX223" s="5">
        <v>28.115162000000002</v>
      </c>
      <c r="AY223" s="5">
        <v>3.8002630000000002</v>
      </c>
      <c r="AZ223" s="5">
        <v>71.851326999999998</v>
      </c>
      <c r="BA223" s="5">
        <v>11.408464</v>
      </c>
      <c r="BB223" s="5">
        <v>15.820525</v>
      </c>
      <c r="BC223" s="5">
        <v>20.126044</v>
      </c>
      <c r="BD223" s="5">
        <v>10.108139</v>
      </c>
      <c r="BE223" s="5">
        <v>1.490712</v>
      </c>
      <c r="BF223" s="31"/>
    </row>
    <row r="224" spans="1:58" s="29" customFormat="1" x14ac:dyDescent="0.25">
      <c r="A224" s="29" t="s">
        <v>1348</v>
      </c>
      <c r="B224" s="29">
        <v>3</v>
      </c>
      <c r="C224" s="29" t="s">
        <v>9</v>
      </c>
      <c r="D224" s="29">
        <v>2</v>
      </c>
      <c r="E224" s="29" t="s">
        <v>1</v>
      </c>
      <c r="F224" s="2" t="s">
        <v>301</v>
      </c>
      <c r="G224" s="2" t="s">
        <v>245</v>
      </c>
      <c r="H224" s="7">
        <v>110.985963</v>
      </c>
      <c r="I224" s="7">
        <v>0.43117451000000001</v>
      </c>
      <c r="J224" s="7" t="s">
        <v>52</v>
      </c>
      <c r="K224" s="5">
        <v>1959</v>
      </c>
      <c r="L224" s="5">
        <v>184</v>
      </c>
      <c r="M224" s="5">
        <f t="shared" si="23"/>
        <v>9.3925472179683513</v>
      </c>
      <c r="N224" s="5">
        <v>0.19181607142857157</v>
      </c>
      <c r="O224" s="5">
        <v>9.4521794679650689E-2</v>
      </c>
      <c r="P224" s="5">
        <v>6.6131498491941327</v>
      </c>
      <c r="Q224" s="5" t="e">
        <f>ABS(P224-#REF!)</f>
        <v>#REF!</v>
      </c>
      <c r="R224" s="5">
        <v>0.75440097960190033</v>
      </c>
      <c r="S224" s="5" t="e">
        <f>ABS(R224-#REF!)</f>
        <v>#REF!</v>
      </c>
      <c r="T224" s="29">
        <v>0.98442102507859963</v>
      </c>
      <c r="U224" s="29">
        <v>4.6379099999999998</v>
      </c>
      <c r="V224" s="29">
        <v>0</v>
      </c>
      <c r="W224" s="29">
        <f t="shared" si="20"/>
        <v>43.666666666666664</v>
      </c>
      <c r="X224" s="29">
        <f t="shared" si="21"/>
        <v>42.666666666666664</v>
      </c>
      <c r="Y224" s="29">
        <f t="shared" si="22"/>
        <v>86.333333333333329</v>
      </c>
      <c r="Z224" s="29">
        <v>39.5</v>
      </c>
      <c r="AA224" s="2" t="s">
        <v>2291</v>
      </c>
      <c r="AB224" s="34"/>
      <c r="AC224" s="5">
        <v>2186</v>
      </c>
      <c r="AD224" s="5">
        <v>319.11185</v>
      </c>
      <c r="AE224" s="5">
        <v>6.850263</v>
      </c>
      <c r="AF224" s="5">
        <v>21.55</v>
      </c>
      <c r="AG224" s="5">
        <v>19.367692000000002</v>
      </c>
      <c r="AH224" s="5">
        <v>1.936769</v>
      </c>
      <c r="AI224" s="5">
        <v>0.14589199999999999</v>
      </c>
      <c r="AJ224" s="5">
        <v>0.113386</v>
      </c>
      <c r="AK224" s="5">
        <v>0.77719499999999997</v>
      </c>
      <c r="AL224" s="5">
        <v>0.121475</v>
      </c>
      <c r="AM224" s="5">
        <v>8.7499999999999994E-2</v>
      </c>
      <c r="AN224" s="5">
        <v>5</v>
      </c>
      <c r="AO224" s="5">
        <v>1.5668000000000001E-2</v>
      </c>
      <c r="AP224" s="5">
        <v>0.94010899999999997</v>
      </c>
      <c r="AQ224" s="5">
        <v>9.6065869999999993</v>
      </c>
      <c r="AR224" s="5">
        <v>1.830055</v>
      </c>
      <c r="AS224" s="5">
        <v>1.970316</v>
      </c>
      <c r="AT224" s="5">
        <v>42</v>
      </c>
      <c r="AU224" s="5">
        <v>39.993749999999999</v>
      </c>
      <c r="AV224" s="5">
        <v>4.4635000000000001E-2</v>
      </c>
      <c r="AW224" s="5">
        <v>2.7633999999999999E-2</v>
      </c>
      <c r="AX224" s="5">
        <v>23.893190000000001</v>
      </c>
      <c r="AY224" s="5">
        <v>3.0377149999999999</v>
      </c>
      <c r="AZ224" s="5">
        <v>219.69673</v>
      </c>
      <c r="BA224" s="5">
        <v>77.211149000000006</v>
      </c>
      <c r="BB224" s="5">
        <v>49.297305999999999</v>
      </c>
      <c r="BC224" s="5">
        <v>77.770262000000002</v>
      </c>
      <c r="BD224" s="5">
        <v>10.404139000000001</v>
      </c>
      <c r="BE224" s="5">
        <v>1.213352</v>
      </c>
      <c r="BF224" s="31"/>
    </row>
    <row r="225" spans="1:58" s="29" customFormat="1" x14ac:dyDescent="0.25">
      <c r="A225" s="29" t="s">
        <v>1348</v>
      </c>
      <c r="B225" s="29">
        <v>3</v>
      </c>
      <c r="C225" s="29" t="s">
        <v>15</v>
      </c>
      <c r="D225" s="29">
        <v>6</v>
      </c>
      <c r="E225" s="29" t="s">
        <v>1</v>
      </c>
      <c r="F225" s="2" t="s">
        <v>301</v>
      </c>
      <c r="G225" s="2" t="s">
        <v>245</v>
      </c>
      <c r="H225" s="7">
        <v>110.985963</v>
      </c>
      <c r="I225" s="7">
        <v>0.43117451000000001</v>
      </c>
      <c r="J225" s="7" t="s">
        <v>50</v>
      </c>
      <c r="K225" s="5">
        <v>2075</v>
      </c>
      <c r="L225" s="5">
        <v>366</v>
      </c>
      <c r="M225" s="5">
        <f t="shared" si="23"/>
        <v>17.638554216867469</v>
      </c>
      <c r="N225" s="5">
        <v>0.28349935897435685</v>
      </c>
      <c r="O225" s="5">
        <v>0.13165535687522775</v>
      </c>
      <c r="P225" s="5">
        <v>7.0047401414383996</v>
      </c>
      <c r="Q225" s="5" t="e">
        <f>ABS(P225-#REF!)</f>
        <v>#REF!</v>
      </c>
      <c r="R225" s="5">
        <v>0.99927680597585111</v>
      </c>
      <c r="S225" s="5" t="e">
        <f>ABS(R225-#REF!)</f>
        <v>#REF!</v>
      </c>
      <c r="T225" s="29">
        <v>0.96705135046244883</v>
      </c>
      <c r="U225" s="29">
        <v>4.6379099999999998</v>
      </c>
      <c r="V225" s="29">
        <v>0</v>
      </c>
      <c r="W225" s="29">
        <f t="shared" si="20"/>
        <v>43.666666666666664</v>
      </c>
      <c r="X225" s="29">
        <f t="shared" si="21"/>
        <v>42.666666666666664</v>
      </c>
      <c r="Y225" s="29">
        <f t="shared" si="22"/>
        <v>86.333333333333329</v>
      </c>
      <c r="Z225" s="29">
        <v>39.5</v>
      </c>
      <c r="AA225" s="2" t="s">
        <v>2291</v>
      </c>
      <c r="AB225" s="34"/>
      <c r="AC225" s="5">
        <v>2281</v>
      </c>
      <c r="AD225" s="5">
        <v>319.11185</v>
      </c>
      <c r="AE225" s="5">
        <v>7.147964</v>
      </c>
      <c r="AF225" s="5">
        <v>22.19</v>
      </c>
      <c r="AG225" s="5">
        <v>24.163896999999999</v>
      </c>
      <c r="AH225" s="5">
        <v>2.4163899999999998</v>
      </c>
      <c r="AI225" s="5">
        <v>0.13990900000000001</v>
      </c>
      <c r="AJ225" s="5">
        <v>0.14407900000000001</v>
      </c>
      <c r="AK225" s="5">
        <v>1.0298099999999999</v>
      </c>
      <c r="AL225" s="5">
        <v>9.1200000000000003E-2</v>
      </c>
      <c r="AM225" s="5">
        <v>5.2499999999999998E-2</v>
      </c>
      <c r="AN225" s="5">
        <v>8</v>
      </c>
      <c r="AO225" s="5">
        <v>2.5069999999999999E-2</v>
      </c>
      <c r="AP225" s="5">
        <v>1.504175</v>
      </c>
      <c r="AQ225" s="5">
        <v>9.1188079999999996</v>
      </c>
      <c r="AR225" s="5">
        <v>0.79388099999999995</v>
      </c>
      <c r="AS225" s="5">
        <v>0.37587500000000001</v>
      </c>
      <c r="AT225" s="5">
        <v>26</v>
      </c>
      <c r="AU225" s="5">
        <v>8.9602299999999993</v>
      </c>
      <c r="AV225" s="5">
        <v>3.1754999999999999E-2</v>
      </c>
      <c r="AW225" s="5">
        <v>1.7444000000000001E-2</v>
      </c>
      <c r="AX225" s="5">
        <v>33.008693999999998</v>
      </c>
      <c r="AY225" s="5">
        <v>6.2144490000000001</v>
      </c>
      <c r="AZ225" s="5">
        <v>119.874162</v>
      </c>
      <c r="BA225" s="5">
        <v>91.394710000000003</v>
      </c>
      <c r="BB225" s="5">
        <v>39.444710999999998</v>
      </c>
      <c r="BC225" s="5">
        <v>34.260100000000001</v>
      </c>
      <c r="BD225" s="5">
        <v>9.567876</v>
      </c>
      <c r="BE225" s="5">
        <v>1.2472190000000001</v>
      </c>
      <c r="BF225" s="31"/>
    </row>
    <row r="226" spans="1:58" s="29" customFormat="1" x14ac:dyDescent="0.25">
      <c r="A226" s="29" t="s">
        <v>1348</v>
      </c>
      <c r="B226" s="29">
        <v>3</v>
      </c>
      <c r="C226" s="29" t="s">
        <v>38</v>
      </c>
      <c r="D226" s="29">
        <v>9</v>
      </c>
      <c r="E226" s="29" t="s">
        <v>1</v>
      </c>
      <c r="F226" s="2" t="s">
        <v>301</v>
      </c>
      <c r="G226" s="2" t="s">
        <v>245</v>
      </c>
      <c r="H226" s="7">
        <v>110.985963</v>
      </c>
      <c r="I226" s="7">
        <v>0.43117451000000001</v>
      </c>
      <c r="J226" s="7" t="s">
        <v>50</v>
      </c>
      <c r="K226" s="5">
        <v>2616</v>
      </c>
      <c r="L226" s="5">
        <v>236</v>
      </c>
      <c r="M226" s="5">
        <f t="shared" si="23"/>
        <v>9.0214067278287455</v>
      </c>
      <c r="N226" s="5">
        <v>0.21794741379310223</v>
      </c>
      <c r="O226" s="5">
        <v>9.7897573061066792E-2</v>
      </c>
      <c r="P226" s="5">
        <v>8.8310362457845084</v>
      </c>
      <c r="Q226" s="5" t="e">
        <f>ABS(P226-#REF!)</f>
        <v>#REF!</v>
      </c>
      <c r="R226" s="5">
        <v>1.4734419234636926</v>
      </c>
      <c r="S226" s="5" t="e">
        <f>ABS(R226-#REF!)</f>
        <v>#REF!</v>
      </c>
      <c r="T226" s="29">
        <v>0.85088015778889092</v>
      </c>
      <c r="U226" s="29">
        <v>4.6379099999999998</v>
      </c>
      <c r="V226" s="29">
        <v>0</v>
      </c>
      <c r="W226" s="29">
        <f t="shared" si="20"/>
        <v>43.666666666666664</v>
      </c>
      <c r="X226" s="29">
        <f t="shared" si="21"/>
        <v>42.666666666666664</v>
      </c>
      <c r="Y226" s="29">
        <f t="shared" si="22"/>
        <v>86.333333333333329</v>
      </c>
      <c r="Z226" s="29">
        <v>39.5</v>
      </c>
      <c r="AA226" s="2" t="s">
        <v>2291</v>
      </c>
      <c r="AB226" s="34"/>
      <c r="AC226" s="5">
        <v>2821</v>
      </c>
      <c r="AD226" s="5">
        <v>319.11185</v>
      </c>
      <c r="AE226" s="5">
        <v>8.8401610000000002</v>
      </c>
      <c r="AF226" s="5">
        <v>27.67</v>
      </c>
      <c r="AG226" s="5">
        <v>42.766589000000003</v>
      </c>
      <c r="AH226" s="5">
        <v>4.2766590000000004</v>
      </c>
      <c r="AI226" s="5">
        <v>0.113139</v>
      </c>
      <c r="AJ226" s="5">
        <v>0.166044</v>
      </c>
      <c r="AK226" s="5">
        <v>1.467608</v>
      </c>
      <c r="AL226" s="5">
        <v>7.0449999999999999E-2</v>
      </c>
      <c r="AM226" s="5">
        <v>4.7500000000000001E-2</v>
      </c>
      <c r="AN226" s="5">
        <v>3</v>
      </c>
      <c r="AO226" s="5">
        <v>9.4009999999999996E-3</v>
      </c>
      <c r="AP226" s="5">
        <v>0.56406599999999996</v>
      </c>
      <c r="AQ226" s="5">
        <v>3.0131160000000001</v>
      </c>
      <c r="AR226" s="5">
        <v>1.052217</v>
      </c>
      <c r="AS226" s="5">
        <v>1.102182</v>
      </c>
      <c r="AT226" s="5">
        <v>28.333333</v>
      </c>
      <c r="AU226" s="5">
        <v>15.69501</v>
      </c>
      <c r="AV226" s="5">
        <v>3.8496000000000002E-2</v>
      </c>
      <c r="AW226" s="5">
        <v>2.2138999999999999E-2</v>
      </c>
      <c r="AX226" s="5">
        <v>36.362043999999997</v>
      </c>
      <c r="AY226" s="5">
        <v>17.873746000000001</v>
      </c>
      <c r="AZ226" s="5">
        <v>73.746780000000001</v>
      </c>
      <c r="BA226" s="5">
        <v>31.196206</v>
      </c>
      <c r="BB226" s="5">
        <v>115.20985</v>
      </c>
      <c r="BC226" s="5">
        <v>52.689213000000002</v>
      </c>
      <c r="BD226" s="5">
        <v>7.6182169999999996</v>
      </c>
      <c r="BE226" s="5">
        <v>0.5</v>
      </c>
      <c r="BF226" s="31"/>
    </row>
    <row r="227" spans="1:58" s="29" customFormat="1" x14ac:dyDescent="0.25">
      <c r="A227" s="29" t="s">
        <v>1349</v>
      </c>
      <c r="B227" s="29">
        <v>3</v>
      </c>
      <c r="C227" s="29" t="s">
        <v>13</v>
      </c>
      <c r="D227" s="29">
        <v>11</v>
      </c>
      <c r="E227" s="29" t="s">
        <v>1</v>
      </c>
      <c r="F227" s="2" t="s">
        <v>301</v>
      </c>
      <c r="G227" s="2" t="s">
        <v>245</v>
      </c>
      <c r="H227" s="7">
        <v>110.985963</v>
      </c>
      <c r="I227" s="7">
        <v>0.43117451000000001</v>
      </c>
      <c r="J227" s="7" t="s">
        <v>52</v>
      </c>
      <c r="K227" s="5">
        <v>1824</v>
      </c>
      <c r="L227" s="5">
        <v>72</v>
      </c>
      <c r="M227" s="5">
        <f t="shared" si="23"/>
        <v>3.9473684210526314</v>
      </c>
      <c r="N227" s="5">
        <v>0.28422777777777714</v>
      </c>
      <c r="O227" s="5">
        <v>2.9899758933176288E-2</v>
      </c>
      <c r="P227" s="5">
        <v>6.0596844771237279</v>
      </c>
      <c r="Q227" s="5" t="e">
        <f>ABS(P227-#REF!)</f>
        <v>#REF!</v>
      </c>
      <c r="R227" s="5">
        <v>0.63887530804159731</v>
      </c>
      <c r="S227" s="5" t="e">
        <f>ABS(R227-#REF!)</f>
        <v>#REF!</v>
      </c>
      <c r="U227" s="29">
        <v>4.6379099999999998</v>
      </c>
      <c r="V227" s="29">
        <v>0</v>
      </c>
      <c r="W227" s="29">
        <f t="shared" si="20"/>
        <v>43.666666666666664</v>
      </c>
      <c r="X227" s="29">
        <f t="shared" si="21"/>
        <v>42.666666666666664</v>
      </c>
      <c r="Y227" s="29">
        <f t="shared" si="22"/>
        <v>86.333333333333329</v>
      </c>
      <c r="Z227" s="29">
        <v>39.5</v>
      </c>
      <c r="AA227" s="2" t="s">
        <v>2291</v>
      </c>
      <c r="AB227" s="34"/>
      <c r="AC227" s="5">
        <v>2107</v>
      </c>
      <c r="AD227" s="5">
        <v>327.834025</v>
      </c>
      <c r="AE227" s="5">
        <v>6.4270329999999998</v>
      </c>
      <c r="AF227" s="5">
        <v>20.77</v>
      </c>
      <c r="AG227" s="5">
        <v>19.329695000000001</v>
      </c>
      <c r="AH227" s="5">
        <v>1.9329689999999999</v>
      </c>
      <c r="AI227" s="5">
        <v>0.15559500000000001</v>
      </c>
      <c r="AJ227" s="5">
        <v>0.105437</v>
      </c>
      <c r="AK227" s="5">
        <v>0.67764000000000002</v>
      </c>
      <c r="AL227" s="5">
        <v>0.12975</v>
      </c>
      <c r="AM227" s="5">
        <v>0.1125</v>
      </c>
      <c r="AN227" s="5">
        <v>4</v>
      </c>
      <c r="AO227" s="5">
        <v>1.2201E-2</v>
      </c>
      <c r="AP227" s="5">
        <v>0.73207800000000001</v>
      </c>
      <c r="AQ227" s="5">
        <v>14.617940000000001</v>
      </c>
      <c r="AR227" s="5">
        <v>4.2160120000000001</v>
      </c>
      <c r="AS227" s="5">
        <v>1.4919560000000001</v>
      </c>
      <c r="AT227" s="5">
        <v>77</v>
      </c>
      <c r="AU227" s="5">
        <v>22.553640000000001</v>
      </c>
      <c r="AV227" s="5">
        <v>5.5474000000000002E-2</v>
      </c>
      <c r="AW227" s="5">
        <v>3.0202E-2</v>
      </c>
      <c r="AX227" s="5">
        <v>18.390666</v>
      </c>
      <c r="AY227" s="5">
        <v>2.0598550000000002</v>
      </c>
      <c r="AZ227" s="5">
        <v>148.52948599999999</v>
      </c>
      <c r="BA227" s="5">
        <v>87.850582000000003</v>
      </c>
      <c r="BB227" s="5">
        <v>62.715308</v>
      </c>
      <c r="BC227" s="5">
        <v>79.182557000000003</v>
      </c>
      <c r="BD227" s="5">
        <v>14.534046999999999</v>
      </c>
      <c r="BE227" s="5">
        <v>0.94280900000000001</v>
      </c>
      <c r="BF227" s="31"/>
    </row>
    <row r="228" spans="1:58" s="29" customFormat="1" x14ac:dyDescent="0.25">
      <c r="A228" s="29" t="s">
        <v>1349</v>
      </c>
      <c r="B228" s="29">
        <v>3</v>
      </c>
      <c r="C228" s="29" t="s">
        <v>11</v>
      </c>
      <c r="D228" s="29">
        <v>16</v>
      </c>
      <c r="E228" s="29" t="s">
        <v>1</v>
      </c>
      <c r="F228" s="2" t="s">
        <v>301</v>
      </c>
      <c r="G228" s="2" t="s">
        <v>245</v>
      </c>
      <c r="H228" s="7">
        <v>110.985963</v>
      </c>
      <c r="I228" s="7">
        <v>0.43117451000000001</v>
      </c>
      <c r="J228" s="7" t="s">
        <v>52</v>
      </c>
      <c r="K228" s="5">
        <v>1452</v>
      </c>
      <c r="L228" s="5">
        <v>241</v>
      </c>
      <c r="M228" s="5">
        <f t="shared" si="23"/>
        <v>16.59779614325069</v>
      </c>
      <c r="N228" s="5">
        <v>0.34417962962962917</v>
      </c>
      <c r="O228" s="5">
        <v>8.9699276799528854E-2</v>
      </c>
      <c r="P228" s="5">
        <v>4.8238277745524414</v>
      </c>
      <c r="Q228" s="5" t="e">
        <f>ABS(P228-#REF!)</f>
        <v>#REF!</v>
      </c>
      <c r="R228" s="5">
        <v>1.0296124318612552</v>
      </c>
      <c r="S228" s="5" t="e">
        <f>ABS(R228-#REF!)</f>
        <v>#REF!</v>
      </c>
      <c r="U228" s="29">
        <v>4.6379099999999998</v>
      </c>
      <c r="V228" s="29">
        <v>0</v>
      </c>
      <c r="W228" s="29">
        <f t="shared" si="20"/>
        <v>43.666666666666664</v>
      </c>
      <c r="X228" s="29">
        <f t="shared" si="21"/>
        <v>42.666666666666664</v>
      </c>
      <c r="Y228" s="29">
        <f t="shared" si="22"/>
        <v>86.333333333333329</v>
      </c>
      <c r="Z228" s="29">
        <v>39.5</v>
      </c>
      <c r="AA228" s="2" t="s">
        <v>2291</v>
      </c>
      <c r="AB228" s="34"/>
      <c r="AC228" s="5">
        <v>1610</v>
      </c>
      <c r="AD228" s="5">
        <v>327.834025</v>
      </c>
      <c r="AE228" s="5">
        <v>4.911022</v>
      </c>
      <c r="AF228" s="5">
        <v>15.02</v>
      </c>
      <c r="AG228" s="5">
        <v>11.383304000000001</v>
      </c>
      <c r="AH228" s="5">
        <v>1.1383300000000001</v>
      </c>
      <c r="AI228" s="5">
        <v>0.203596</v>
      </c>
      <c r="AJ228" s="5">
        <v>0.208732</v>
      </c>
      <c r="AK228" s="5">
        <v>1.0252270000000001</v>
      </c>
      <c r="AL228" s="5">
        <v>0.14432500000000001</v>
      </c>
      <c r="AM228" s="5">
        <v>5.7500000000000002E-2</v>
      </c>
      <c r="AN228" s="5">
        <v>2</v>
      </c>
      <c r="AO228" s="5">
        <v>6.1009999999999997E-3</v>
      </c>
      <c r="AP228" s="5">
        <v>0.366039</v>
      </c>
      <c r="AQ228" s="5">
        <v>4.4099380000000004</v>
      </c>
      <c r="AR228" s="5">
        <v>0.82342499999999996</v>
      </c>
      <c r="AS228" s="5">
        <v>4.8683999999999998E-2</v>
      </c>
      <c r="AT228" s="5">
        <v>35.5</v>
      </c>
      <c r="AU228" s="5">
        <v>7.7781750000000001</v>
      </c>
      <c r="AV228" s="5">
        <v>2.3866999999999999E-2</v>
      </c>
      <c r="AW228" s="5">
        <v>9.6799999999999994E-3</v>
      </c>
      <c r="AX228" s="5">
        <v>41.691792</v>
      </c>
      <c r="AY228" s="5">
        <v>6.9811319999999997</v>
      </c>
      <c r="AZ228" s="5">
        <v>87.802059999999997</v>
      </c>
      <c r="BA228" s="5">
        <v>3.8122630000000002</v>
      </c>
      <c r="BB228" s="5">
        <v>133.41720000000001</v>
      </c>
      <c r="BC228" s="5">
        <v>0</v>
      </c>
      <c r="BD228" s="5">
        <v>21.050832</v>
      </c>
      <c r="BE228" s="5">
        <v>0.47140500000000002</v>
      </c>
      <c r="BF228" s="31"/>
    </row>
    <row r="229" spans="1:58" s="29" customFormat="1" x14ac:dyDescent="0.25">
      <c r="A229" s="29" t="s">
        <v>1350</v>
      </c>
      <c r="B229" s="29">
        <v>3</v>
      </c>
      <c r="C229" s="29" t="s">
        <v>8</v>
      </c>
      <c r="D229" s="29">
        <v>1</v>
      </c>
      <c r="E229" s="29" t="s">
        <v>1</v>
      </c>
      <c r="F229" s="2" t="s">
        <v>301</v>
      </c>
      <c r="G229" s="2" t="s">
        <v>245</v>
      </c>
      <c r="H229" s="7">
        <v>110.985963</v>
      </c>
      <c r="I229" s="7">
        <v>0.43117451000000001</v>
      </c>
      <c r="J229" s="7" t="s">
        <v>52</v>
      </c>
      <c r="K229" s="5">
        <v>2370</v>
      </c>
      <c r="L229" s="5">
        <v>47</v>
      </c>
      <c r="M229" s="5">
        <f t="shared" si="23"/>
        <v>1.9831223628691983</v>
      </c>
      <c r="N229" s="5">
        <v>0.2780916666666684</v>
      </c>
      <c r="O229" s="5">
        <v>1.6411085074606348E-2</v>
      </c>
      <c r="P229" s="5">
        <v>6.482378604469508</v>
      </c>
      <c r="Q229" s="5" t="e">
        <f>ABS(P229-#REF!)</f>
        <v>#REF!</v>
      </c>
      <c r="R229" s="5">
        <v>0.55303685261336621</v>
      </c>
      <c r="S229" s="5" t="e">
        <f>ABS(R229-#REF!)</f>
        <v>#REF!</v>
      </c>
      <c r="U229" s="29">
        <v>4.6379099999999998</v>
      </c>
      <c r="V229" s="29">
        <v>0</v>
      </c>
      <c r="W229" s="29">
        <f t="shared" si="20"/>
        <v>43.666666666666664</v>
      </c>
      <c r="X229" s="29">
        <f t="shared" si="21"/>
        <v>42.666666666666664</v>
      </c>
      <c r="Y229" s="29">
        <f t="shared" si="22"/>
        <v>86.333333333333329</v>
      </c>
      <c r="Z229" s="29">
        <v>39.5</v>
      </c>
      <c r="AA229" s="2" t="s">
        <v>2291</v>
      </c>
      <c r="AB229" s="34"/>
      <c r="AC229" s="5">
        <v>2509</v>
      </c>
      <c r="AD229" s="5">
        <v>377.90642500000001</v>
      </c>
      <c r="AE229" s="5">
        <v>6.6392100000000003</v>
      </c>
      <c r="AF229" s="5">
        <v>24.99</v>
      </c>
      <c r="AG229" s="5">
        <v>25.991727999999998</v>
      </c>
      <c r="AH229" s="5">
        <v>2.599173</v>
      </c>
      <c r="AI229" s="5">
        <v>0.15063499999999999</v>
      </c>
      <c r="AJ229" s="5">
        <v>8.5858000000000004E-2</v>
      </c>
      <c r="AK229" s="5">
        <v>0.56997399999999998</v>
      </c>
      <c r="AL229" s="5">
        <v>0.132437</v>
      </c>
      <c r="AM229" s="5">
        <v>0.10249999999999999</v>
      </c>
      <c r="AN229" s="5">
        <v>4</v>
      </c>
      <c r="AO229" s="5">
        <v>1.0585000000000001E-2</v>
      </c>
      <c r="AP229" s="5">
        <v>0.63507800000000003</v>
      </c>
      <c r="AQ229" s="5">
        <v>6.2574730000000001</v>
      </c>
      <c r="AR229" s="5">
        <v>1.9378</v>
      </c>
      <c r="AS229" s="5">
        <v>0.56188099999999996</v>
      </c>
      <c r="AT229" s="5">
        <v>39.25</v>
      </c>
      <c r="AU229" s="5">
        <v>13.793113999999999</v>
      </c>
      <c r="AV229" s="5">
        <v>5.0660999999999998E-2</v>
      </c>
      <c r="AW229" s="5">
        <v>2.6488000000000001E-2</v>
      </c>
      <c r="AX229" s="5">
        <v>19.706545999999999</v>
      </c>
      <c r="AY229" s="5">
        <v>2.8633579999999998</v>
      </c>
      <c r="AZ229" s="5">
        <v>119.902632</v>
      </c>
      <c r="BA229" s="5">
        <v>80.093373999999997</v>
      </c>
      <c r="BB229" s="5">
        <v>45.315558000000003</v>
      </c>
      <c r="BC229" s="5">
        <v>77.648510000000002</v>
      </c>
      <c r="BD229" s="5">
        <v>8.7099309999999992</v>
      </c>
      <c r="BE229" s="5">
        <v>1.0497810000000001</v>
      </c>
      <c r="BF229" s="31"/>
    </row>
    <row r="230" spans="1:58" s="29" customFormat="1" x14ac:dyDescent="0.25">
      <c r="A230" s="29" t="s">
        <v>1351</v>
      </c>
      <c r="B230" s="29">
        <v>3</v>
      </c>
      <c r="C230" s="29" t="s">
        <v>5</v>
      </c>
      <c r="D230" s="29">
        <v>14</v>
      </c>
      <c r="E230" s="29" t="s">
        <v>1</v>
      </c>
      <c r="F230" s="2" t="s">
        <v>301</v>
      </c>
      <c r="G230" s="2" t="s">
        <v>245</v>
      </c>
      <c r="H230" s="7">
        <v>110.985963</v>
      </c>
      <c r="I230" s="7">
        <v>0.43117451000000001</v>
      </c>
      <c r="J230" s="7" t="s">
        <v>51</v>
      </c>
      <c r="K230" s="5">
        <v>7223</v>
      </c>
      <c r="L230" s="5">
        <v>178</v>
      </c>
      <c r="M230" s="5">
        <f t="shared" si="23"/>
        <v>2.4643499930776684</v>
      </c>
      <c r="N230" s="5">
        <v>4.0592968750000076E-2</v>
      </c>
      <c r="O230" s="5">
        <v>0.10669845500153799</v>
      </c>
      <c r="P230" s="5">
        <v>24.083841889878403</v>
      </c>
      <c r="Q230" s="5" t="e">
        <f>ABS(P230-#REF!)</f>
        <v>#REF!</v>
      </c>
      <c r="R230" s="5">
        <v>0.57309379631394075</v>
      </c>
      <c r="S230" s="5" t="e">
        <f>ABS(R230-#REF!)</f>
        <v>#REF!</v>
      </c>
      <c r="T230" s="29">
        <v>0.98557211213040552</v>
      </c>
      <c r="U230" s="29">
        <v>4.6379099999999998</v>
      </c>
      <c r="V230" s="29">
        <v>0</v>
      </c>
      <c r="W230" s="29">
        <f t="shared" si="20"/>
        <v>43.666666666666664</v>
      </c>
      <c r="X230" s="29">
        <f t="shared" si="21"/>
        <v>42.666666666666664</v>
      </c>
      <c r="Y230" s="29">
        <f t="shared" si="22"/>
        <v>86.333333333333329</v>
      </c>
      <c r="Z230" s="29">
        <v>39.5</v>
      </c>
      <c r="AA230" s="2" t="s">
        <v>2291</v>
      </c>
      <c r="AB230" s="34"/>
      <c r="AC230" s="5">
        <v>7394</v>
      </c>
      <c r="AD230" s="5">
        <v>306.08432499999998</v>
      </c>
      <c r="AE230" s="5">
        <v>24.156742000000001</v>
      </c>
      <c r="AF230" s="5">
        <v>73.930000000000007</v>
      </c>
      <c r="AG230" s="5">
        <v>193.36495300000001</v>
      </c>
      <c r="AH230" s="5">
        <v>19.336494999999999</v>
      </c>
      <c r="AI230" s="5">
        <v>4.1397000000000003E-2</v>
      </c>
      <c r="AJ230" s="5">
        <v>2.3727999999999999E-2</v>
      </c>
      <c r="AK230" s="5">
        <v>0.57317300000000004</v>
      </c>
      <c r="AL230" s="5">
        <v>3.705E-2</v>
      </c>
      <c r="AM230" s="5">
        <v>2.75E-2</v>
      </c>
      <c r="AN230" s="5">
        <v>3</v>
      </c>
      <c r="AO230" s="5">
        <v>9.8010000000000007E-3</v>
      </c>
      <c r="AP230" s="5">
        <v>0.58807299999999996</v>
      </c>
      <c r="AQ230" s="5">
        <v>0.82499299999999998</v>
      </c>
      <c r="AR230" s="5">
        <v>0.24166699999999999</v>
      </c>
      <c r="AS230" s="5">
        <v>9.4152E-2</v>
      </c>
      <c r="AT230" s="5">
        <v>20.333333</v>
      </c>
      <c r="AU230" s="5">
        <v>5.0332229999999996</v>
      </c>
      <c r="AV230" s="5">
        <v>1.2500000000000001E-2</v>
      </c>
      <c r="AW230" s="5">
        <v>8.8260000000000005E-3</v>
      </c>
      <c r="AX230" s="5">
        <v>82.835453000000001</v>
      </c>
      <c r="AY230" s="5">
        <v>11.036379</v>
      </c>
      <c r="AZ230" s="5">
        <v>774.15135799999996</v>
      </c>
      <c r="BA230" s="5">
        <v>566.74990600000001</v>
      </c>
      <c r="BB230" s="5">
        <v>106.14085</v>
      </c>
      <c r="BC230" s="5">
        <v>116.974377</v>
      </c>
      <c r="BD230" s="5">
        <v>5.7086540000000001</v>
      </c>
      <c r="BE230" s="5">
        <v>0.5</v>
      </c>
      <c r="BF230" s="31"/>
    </row>
    <row r="231" spans="1:58" s="29" customFormat="1" x14ac:dyDescent="0.25">
      <c r="A231" s="29" t="s">
        <v>1351</v>
      </c>
      <c r="B231" s="29">
        <v>3</v>
      </c>
      <c r="C231" s="29" t="s">
        <v>11</v>
      </c>
      <c r="D231" s="29">
        <v>16</v>
      </c>
      <c r="E231" s="29" t="s">
        <v>1</v>
      </c>
      <c r="F231" s="2" t="s">
        <v>301</v>
      </c>
      <c r="G231" s="2" t="s">
        <v>245</v>
      </c>
      <c r="H231" s="7">
        <v>110.985963</v>
      </c>
      <c r="I231" s="7">
        <v>0.43117451000000001</v>
      </c>
      <c r="J231" s="7" t="s">
        <v>52</v>
      </c>
      <c r="K231" s="5">
        <v>2212</v>
      </c>
      <c r="L231" s="5">
        <v>96</v>
      </c>
      <c r="M231" s="5">
        <f t="shared" si="23"/>
        <v>4.3399638336347195</v>
      </c>
      <c r="N231" s="5">
        <v>0.15315937500000193</v>
      </c>
      <c r="O231" s="5">
        <v>5.3349227500768995E-2</v>
      </c>
      <c r="P231" s="5">
        <v>7.3755307019813134</v>
      </c>
      <c r="Q231" s="5" t="e">
        <f>ABS(P231-#REF!)</f>
        <v>#REF!</v>
      </c>
      <c r="R231" s="5">
        <v>0.63027403498379908</v>
      </c>
      <c r="S231" s="5" t="e">
        <f>ABS(R231-#REF!)</f>
        <v>#REF!</v>
      </c>
      <c r="T231" s="29">
        <v>0.98557211213040552</v>
      </c>
      <c r="U231" s="29">
        <v>4.6379099999999998</v>
      </c>
      <c r="V231" s="29">
        <v>0</v>
      </c>
      <c r="W231" s="29">
        <f t="shared" si="20"/>
        <v>43.666666666666664</v>
      </c>
      <c r="X231" s="29">
        <f t="shared" si="21"/>
        <v>42.666666666666664</v>
      </c>
      <c r="Y231" s="29">
        <f t="shared" si="22"/>
        <v>86.333333333333329</v>
      </c>
      <c r="Z231" s="29">
        <v>39.5</v>
      </c>
      <c r="AA231" s="2" t="s">
        <v>2291</v>
      </c>
      <c r="AB231" s="34"/>
      <c r="AC231" s="5">
        <v>2256</v>
      </c>
      <c r="AD231" s="5">
        <v>306.08432499999998</v>
      </c>
      <c r="AE231" s="5">
        <v>7.3705179999999997</v>
      </c>
      <c r="AF231" s="5">
        <v>22.46</v>
      </c>
      <c r="AG231" s="5">
        <v>22.269449999999999</v>
      </c>
      <c r="AH231" s="5">
        <v>2.2269450000000002</v>
      </c>
      <c r="AI231" s="5">
        <v>0.13564000000000001</v>
      </c>
      <c r="AJ231" s="5">
        <v>8.5108000000000003E-2</v>
      </c>
      <c r="AK231" s="5">
        <v>0.62745600000000001</v>
      </c>
      <c r="AL231" s="5">
        <v>0.12335</v>
      </c>
      <c r="AM231" s="5">
        <v>6.7500000000000004E-2</v>
      </c>
      <c r="AN231" s="5">
        <v>1</v>
      </c>
      <c r="AO231" s="5">
        <v>3.2669999999999999E-3</v>
      </c>
      <c r="AP231" s="5">
        <v>0.196024</v>
      </c>
      <c r="AQ231" s="5">
        <v>1.6843969999999999</v>
      </c>
      <c r="AR231" s="5">
        <v>1.6837</v>
      </c>
      <c r="AS231" s="5">
        <v>0</v>
      </c>
      <c r="AT231" s="5">
        <v>38</v>
      </c>
      <c r="AU231" s="5">
        <v>0</v>
      </c>
      <c r="AV231" s="5">
        <v>4.5504999999999997E-2</v>
      </c>
      <c r="AW231" s="5">
        <v>3.4123000000000001E-2</v>
      </c>
      <c r="AX231" s="5">
        <v>21.975411000000001</v>
      </c>
      <c r="AY231" s="5">
        <v>0</v>
      </c>
      <c r="AZ231" s="5">
        <v>166.66666699999999</v>
      </c>
      <c r="BA231" s="5">
        <v>0</v>
      </c>
      <c r="BB231" s="5">
        <v>0</v>
      </c>
      <c r="BC231" s="5">
        <v>0</v>
      </c>
      <c r="BD231" s="5">
        <v>8.3809149999999999</v>
      </c>
      <c r="BE231" s="5">
        <v>0.37267800000000001</v>
      </c>
      <c r="BF231" s="31"/>
    </row>
    <row r="232" spans="1:58" s="29" customFormat="1" x14ac:dyDescent="0.25">
      <c r="A232" s="29" t="s">
        <v>1352</v>
      </c>
      <c r="B232" s="29">
        <v>3</v>
      </c>
      <c r="C232" s="29" t="s">
        <v>8</v>
      </c>
      <c r="D232" s="29">
        <v>1</v>
      </c>
      <c r="E232" s="29" t="s">
        <v>1</v>
      </c>
      <c r="F232" s="2" t="s">
        <v>301</v>
      </c>
      <c r="G232" s="2" t="s">
        <v>245</v>
      </c>
      <c r="H232" s="7">
        <v>110.985963</v>
      </c>
      <c r="I232" s="7">
        <v>0.43117451000000001</v>
      </c>
      <c r="J232" s="7" t="s">
        <v>51</v>
      </c>
      <c r="K232" s="5">
        <v>5591</v>
      </c>
      <c r="L232" s="5">
        <v>334</v>
      </c>
      <c r="M232" s="5">
        <f t="shared" si="23"/>
        <v>5.9738866034698619</v>
      </c>
      <c r="N232" s="5">
        <v>5.2116319444441742E-2</v>
      </c>
      <c r="O232" s="5">
        <v>0.20387012435002863</v>
      </c>
      <c r="P232" s="5">
        <v>15.831081461680695</v>
      </c>
      <c r="Q232" s="5" t="e">
        <f>ABS(P232-#REF!)</f>
        <v>#REF!</v>
      </c>
      <c r="R232" s="5">
        <v>1.0824347277361364</v>
      </c>
      <c r="S232" s="5" t="e">
        <f>ABS(R232-#REF!)</f>
        <v>#REF!</v>
      </c>
      <c r="T232" s="29">
        <v>1.0254166927879358</v>
      </c>
      <c r="U232" s="29">
        <v>4.6379099999999998</v>
      </c>
      <c r="V232" s="29">
        <v>0</v>
      </c>
      <c r="W232" s="29">
        <f t="shared" si="20"/>
        <v>43.666666666666664</v>
      </c>
      <c r="X232" s="29">
        <f t="shared" si="21"/>
        <v>42.666666666666664</v>
      </c>
      <c r="Y232" s="29">
        <f t="shared" si="22"/>
        <v>86.333333333333329</v>
      </c>
      <c r="Z232" s="29">
        <v>39.5</v>
      </c>
      <c r="AA232" s="2" t="s">
        <v>2291</v>
      </c>
      <c r="AB232" s="34"/>
      <c r="AC232" s="5">
        <v>6577</v>
      </c>
      <c r="AD232" s="5">
        <v>403.28845000000001</v>
      </c>
      <c r="AE232" s="5">
        <v>16.308426000000001</v>
      </c>
      <c r="AF232" s="5">
        <v>65.62</v>
      </c>
      <c r="AG232" s="5">
        <v>122.35185199999999</v>
      </c>
      <c r="AH232" s="5">
        <v>12.235185</v>
      </c>
      <c r="AI232" s="5">
        <v>6.1308000000000001E-2</v>
      </c>
      <c r="AJ232" s="5">
        <v>6.6385E-2</v>
      </c>
      <c r="AK232" s="5">
        <v>1.0828150000000001</v>
      </c>
      <c r="AL232" s="5">
        <v>4.2424999999999997E-2</v>
      </c>
      <c r="AM232" s="5">
        <v>1.7500000000000002E-2</v>
      </c>
      <c r="AN232" s="5">
        <v>2</v>
      </c>
      <c r="AO232" s="5">
        <v>4.9589999999999999E-3</v>
      </c>
      <c r="AP232" s="5">
        <v>0.29755399999999999</v>
      </c>
      <c r="AQ232" s="5">
        <v>0.97308799999999995</v>
      </c>
      <c r="AR232" s="5">
        <v>0.750888</v>
      </c>
      <c r="AS232" s="5">
        <v>0.34091399999999999</v>
      </c>
      <c r="AT232" s="5">
        <v>32</v>
      </c>
      <c r="AU232" s="5">
        <v>8.4852810000000005</v>
      </c>
      <c r="AV232" s="5">
        <v>2.4222E-2</v>
      </c>
      <c r="AW232" s="5">
        <v>1.3702000000000001E-2</v>
      </c>
      <c r="AX232" s="5">
        <v>43.168351000000001</v>
      </c>
      <c r="AY232" s="5">
        <v>8.2987230000000007</v>
      </c>
      <c r="AZ232" s="5">
        <v>246.95122000000001</v>
      </c>
      <c r="BA232" s="5">
        <v>4.3116269999999997</v>
      </c>
      <c r="BB232" s="5">
        <v>11.121525</v>
      </c>
      <c r="BC232" s="5">
        <v>0</v>
      </c>
      <c r="BD232" s="5">
        <v>5.8610300000000004</v>
      </c>
      <c r="BE232" s="5">
        <v>0.69985399999999998</v>
      </c>
      <c r="BF232" s="31"/>
    </row>
    <row r="233" spans="1:58" s="29" customFormat="1" x14ac:dyDescent="0.25">
      <c r="A233" s="29" t="s">
        <v>1352</v>
      </c>
      <c r="B233" s="29">
        <v>3</v>
      </c>
      <c r="C233" s="29" t="s">
        <v>21</v>
      </c>
      <c r="D233" s="29">
        <v>7</v>
      </c>
      <c r="E233" s="29" t="s">
        <v>1</v>
      </c>
      <c r="F233" s="2" t="s">
        <v>301</v>
      </c>
      <c r="G233" s="2" t="s">
        <v>245</v>
      </c>
      <c r="H233" s="7">
        <v>110.985963</v>
      </c>
      <c r="I233" s="7">
        <v>0.43117451000000001</v>
      </c>
      <c r="J233" s="7" t="s">
        <v>51</v>
      </c>
      <c r="K233" s="5">
        <v>4385</v>
      </c>
      <c r="L233" s="5">
        <v>863</v>
      </c>
      <c r="M233" s="5">
        <f t="shared" si="23"/>
        <v>19.680729760547319</v>
      </c>
      <c r="N233" s="5">
        <v>0.25458041666666537</v>
      </c>
      <c r="O233" s="5">
        <v>0.17272329979655202</v>
      </c>
      <c r="P233" s="5">
        <v>12.416256878817716</v>
      </c>
      <c r="Q233" s="5" t="e">
        <f>ABS(P233-#REF!)</f>
        <v>#REF!</v>
      </c>
      <c r="R233" s="5">
        <v>1.1998391964338304</v>
      </c>
      <c r="S233" s="5" t="e">
        <f>ABS(R233-#REF!)</f>
        <v>#REF!</v>
      </c>
      <c r="T233" s="29">
        <v>1.0645940908614808</v>
      </c>
      <c r="U233" s="29">
        <v>4.6379099999999998</v>
      </c>
      <c r="V233" s="29">
        <v>0</v>
      </c>
      <c r="W233" s="29">
        <f t="shared" si="20"/>
        <v>43.666666666666664</v>
      </c>
      <c r="X233" s="29">
        <f t="shared" si="21"/>
        <v>42.666666666666664</v>
      </c>
      <c r="Y233" s="29">
        <f t="shared" si="22"/>
        <v>86.333333333333329</v>
      </c>
      <c r="Z233" s="29">
        <v>39.5</v>
      </c>
      <c r="AA233" s="2" t="s">
        <v>2291</v>
      </c>
      <c r="AB233" s="34"/>
      <c r="AC233" s="5">
        <v>5635</v>
      </c>
      <c r="AD233" s="5">
        <v>403.28845000000001</v>
      </c>
      <c r="AE233" s="5">
        <v>13.972629</v>
      </c>
      <c r="AF233" s="5">
        <v>55.94</v>
      </c>
      <c r="AG233" s="5">
        <v>106.027338</v>
      </c>
      <c r="AH233" s="5">
        <v>10.602734</v>
      </c>
      <c r="AI233" s="5">
        <v>7.1563000000000002E-2</v>
      </c>
      <c r="AJ233" s="5">
        <v>9.5162999999999998E-2</v>
      </c>
      <c r="AK233" s="5">
        <v>1.32978</v>
      </c>
      <c r="AL233" s="5">
        <v>4.4650000000000002E-2</v>
      </c>
      <c r="AM233" s="5">
        <v>1.7500000000000002E-2</v>
      </c>
      <c r="AN233" s="5">
        <v>14</v>
      </c>
      <c r="AO233" s="5">
        <v>3.4715000000000003E-2</v>
      </c>
      <c r="AP233" s="5">
        <v>2.0828760000000002</v>
      </c>
      <c r="AQ233" s="5">
        <v>33.149956000000003</v>
      </c>
      <c r="AR233" s="5">
        <v>2.9384929999999998</v>
      </c>
      <c r="AS233" s="5">
        <v>3.0339230000000001</v>
      </c>
      <c r="AT233" s="5">
        <v>133.42857100000001</v>
      </c>
      <c r="AU233" s="5">
        <v>134.60124300000001</v>
      </c>
      <c r="AV233" s="5">
        <v>2.2189E-2</v>
      </c>
      <c r="AW233" s="5">
        <v>1.0411999999999999E-2</v>
      </c>
      <c r="AX233" s="5">
        <v>49.224392999999999</v>
      </c>
      <c r="AY233" s="5">
        <v>11.723277</v>
      </c>
      <c r="AZ233" s="5">
        <v>266.85013600000002</v>
      </c>
      <c r="BA233" s="5">
        <v>127.30627</v>
      </c>
      <c r="BB233" s="5">
        <v>18.842645999999998</v>
      </c>
      <c r="BC233" s="5">
        <v>27.773215</v>
      </c>
      <c r="BD233" s="5">
        <v>30.031306000000001</v>
      </c>
      <c r="BE233" s="5">
        <v>2.13809</v>
      </c>
      <c r="BF233" s="31"/>
    </row>
    <row r="234" spans="1:58" s="29" customFormat="1" x14ac:dyDescent="0.25">
      <c r="A234" s="29" t="s">
        <v>1352</v>
      </c>
      <c r="B234" s="29">
        <v>3</v>
      </c>
      <c r="C234" s="29" t="s">
        <v>17</v>
      </c>
      <c r="D234" s="29">
        <v>8</v>
      </c>
      <c r="E234" s="29" t="s">
        <v>1</v>
      </c>
      <c r="F234" s="2" t="s">
        <v>301</v>
      </c>
      <c r="G234" s="2" t="s">
        <v>245</v>
      </c>
      <c r="H234" s="7">
        <v>110.985963</v>
      </c>
      <c r="I234" s="7">
        <v>0.43117451000000001</v>
      </c>
      <c r="J234" s="7" t="s">
        <v>52</v>
      </c>
      <c r="K234" s="5">
        <v>2696</v>
      </c>
      <c r="L234" s="5">
        <v>230</v>
      </c>
      <c r="M234" s="5">
        <f t="shared" si="23"/>
        <v>8.5311572700296736</v>
      </c>
      <c r="N234" s="5">
        <v>0.2628010416666629</v>
      </c>
      <c r="O234" s="5">
        <v>6.7956708116676201E-2</v>
      </c>
      <c r="P234" s="5">
        <v>7.6338035451066277</v>
      </c>
      <c r="Q234" s="5" t="e">
        <f>ABS(P234-#REF!)</f>
        <v>#REF!</v>
      </c>
      <c r="R234" s="5">
        <v>0.64359483326955025</v>
      </c>
      <c r="S234" s="5" t="e">
        <f>ABS(R234-#REF!)</f>
        <v>#REF!</v>
      </c>
      <c r="T234" s="29">
        <v>1.101599197309306</v>
      </c>
      <c r="U234" s="29">
        <v>4.6379099999999998</v>
      </c>
      <c r="V234" s="29">
        <v>0</v>
      </c>
      <c r="W234" s="29">
        <f t="shared" si="20"/>
        <v>43.666666666666664</v>
      </c>
      <c r="X234" s="29">
        <f t="shared" si="21"/>
        <v>42.666666666666664</v>
      </c>
      <c r="Y234" s="29">
        <f t="shared" si="22"/>
        <v>86.333333333333329</v>
      </c>
      <c r="Z234" s="29">
        <v>39.5</v>
      </c>
      <c r="AA234" s="2" t="s">
        <v>2291</v>
      </c>
      <c r="AB234" s="34"/>
      <c r="AC234" s="5">
        <v>3288</v>
      </c>
      <c r="AD234" s="5">
        <v>403.28845000000001</v>
      </c>
      <c r="AE234" s="5">
        <v>8.1529729999999994</v>
      </c>
      <c r="AF234" s="5">
        <v>32.76</v>
      </c>
      <c r="AG234" s="5">
        <v>35.666544999999999</v>
      </c>
      <c r="AH234" s="5">
        <v>3.5666540000000002</v>
      </c>
      <c r="AI234" s="5">
        <v>0.122614</v>
      </c>
      <c r="AJ234" s="5">
        <v>8.3623000000000003E-2</v>
      </c>
      <c r="AK234" s="5">
        <v>0.68200300000000003</v>
      </c>
      <c r="AL234" s="5">
        <v>0.104475</v>
      </c>
      <c r="AM234" s="5">
        <v>7.2499999999999995E-2</v>
      </c>
      <c r="AN234" s="5">
        <v>8</v>
      </c>
      <c r="AO234" s="5">
        <v>1.9837E-2</v>
      </c>
      <c r="AP234" s="5">
        <v>1.190215</v>
      </c>
      <c r="AQ234" s="5">
        <v>15.206813</v>
      </c>
      <c r="AR234" s="5">
        <v>2.6736810000000002</v>
      </c>
      <c r="AS234" s="5">
        <v>0.94601500000000005</v>
      </c>
      <c r="AT234" s="5">
        <v>62.5</v>
      </c>
      <c r="AU234" s="5">
        <v>22.627417000000001</v>
      </c>
      <c r="AV234" s="5">
        <v>4.3473999999999999E-2</v>
      </c>
      <c r="AW234" s="5">
        <v>2.4233999999999999E-2</v>
      </c>
      <c r="AX234" s="5">
        <v>22.996979</v>
      </c>
      <c r="AY234" s="5">
        <v>1.983169</v>
      </c>
      <c r="AZ234" s="5">
        <v>145.30612600000001</v>
      </c>
      <c r="BA234" s="5">
        <v>60.969048000000001</v>
      </c>
      <c r="BB234" s="5">
        <v>27.137411</v>
      </c>
      <c r="BC234" s="5">
        <v>42.449629000000002</v>
      </c>
      <c r="BD234" s="5">
        <v>12.12082</v>
      </c>
      <c r="BE234" s="5">
        <v>2.0303810000000002</v>
      </c>
      <c r="BF234" s="31"/>
    </row>
    <row r="235" spans="1:58" s="29" customFormat="1" x14ac:dyDescent="0.25">
      <c r="A235" s="29" t="s">
        <v>1988</v>
      </c>
      <c r="B235" s="29">
        <v>4</v>
      </c>
      <c r="C235" s="29" t="s">
        <v>21</v>
      </c>
      <c r="D235" s="29">
        <v>7</v>
      </c>
      <c r="E235" s="29" t="s">
        <v>1</v>
      </c>
      <c r="F235" s="2" t="s">
        <v>2079</v>
      </c>
      <c r="G235" s="2" t="s">
        <v>245</v>
      </c>
      <c r="H235" s="2">
        <v>54.568194901876218</v>
      </c>
      <c r="I235" s="2">
        <v>5.1843142292911519</v>
      </c>
      <c r="J235" s="5" t="s">
        <v>51</v>
      </c>
      <c r="K235" s="5">
        <v>3219</v>
      </c>
      <c r="L235" s="5">
        <v>4</v>
      </c>
      <c r="M235" s="5">
        <f t="shared" si="23"/>
        <v>0.12426219322771047</v>
      </c>
      <c r="N235" s="5">
        <v>9.1250000000400178E-3</v>
      </c>
      <c r="O235" s="5">
        <v>7.1162083182198113E-3</v>
      </c>
      <c r="P235" s="5">
        <v>22.907074576349572</v>
      </c>
      <c r="Q235" s="5" t="e">
        <f>ABS(P235-#REF!)</f>
        <v>#REF!</v>
      </c>
      <c r="R235" s="5">
        <v>0.34715273091146809</v>
      </c>
      <c r="S235" s="5" t="e">
        <f>ABS(R235-#REF!)</f>
        <v>#REF!</v>
      </c>
      <c r="U235" s="29">
        <v>3.0797500000000002</v>
      </c>
      <c r="V235" s="29">
        <v>11</v>
      </c>
      <c r="W235" s="29">
        <f t="shared" ref="W235:W267" si="24">AVERAGE(45,114,120)</f>
        <v>93</v>
      </c>
      <c r="X235" s="29">
        <f t="shared" ref="X235:X267" si="25">AVERAGE(8,7,7)</f>
        <v>7.333333333333333</v>
      </c>
      <c r="Y235" s="29">
        <f t="shared" ref="Y235:Y267" si="26">AVERAGE(53,121,127)</f>
        <v>100.33333333333333</v>
      </c>
      <c r="Z235" s="29">
        <v>9</v>
      </c>
      <c r="AA235" s="2" t="s">
        <v>2292</v>
      </c>
      <c r="AB235" s="34"/>
      <c r="AC235" s="5">
        <v>7823</v>
      </c>
      <c r="AD235" s="5">
        <v>336.30430000000001</v>
      </c>
      <c r="AE235" s="5">
        <v>23.261671</v>
      </c>
      <c r="AF235" s="5">
        <v>78.22</v>
      </c>
      <c r="AG235" s="5">
        <v>269.12556799999999</v>
      </c>
      <c r="AH235" s="5">
        <v>26.912557</v>
      </c>
      <c r="AI235" s="5">
        <v>4.2985000000000002E-2</v>
      </c>
      <c r="AJ235" s="5">
        <v>1.6499E-2</v>
      </c>
      <c r="AK235" s="5">
        <v>0.38383699999999998</v>
      </c>
      <c r="AL235" s="5">
        <v>4.3150000000000001E-2</v>
      </c>
      <c r="AM235" s="5">
        <v>4.2500000000000003E-2</v>
      </c>
      <c r="AN235" s="5">
        <v>0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0</v>
      </c>
      <c r="BD235" s="5">
        <v>0</v>
      </c>
      <c r="BE235" s="5">
        <v>0</v>
      </c>
      <c r="BF235" s="31"/>
    </row>
    <row r="236" spans="1:58" s="29" customFormat="1" x14ac:dyDescent="0.25">
      <c r="A236" s="29" t="s">
        <v>1989</v>
      </c>
      <c r="B236" s="29">
        <v>4</v>
      </c>
      <c r="C236" s="29" t="s">
        <v>3</v>
      </c>
      <c r="D236" s="29">
        <v>4</v>
      </c>
      <c r="E236" s="29" t="s">
        <v>1</v>
      </c>
      <c r="F236" s="2" t="s">
        <v>2079</v>
      </c>
      <c r="G236" s="2" t="s">
        <v>245</v>
      </c>
      <c r="H236" s="2">
        <v>54.568194901876218</v>
      </c>
      <c r="I236" s="2">
        <v>5.1843142292911519</v>
      </c>
      <c r="J236" s="5" t="s">
        <v>51</v>
      </c>
      <c r="K236" s="5">
        <v>4314</v>
      </c>
      <c r="L236" s="5">
        <v>307</v>
      </c>
      <c r="M236" s="5">
        <f t="shared" si="23"/>
        <v>7.1163653222067689</v>
      </c>
      <c r="N236" s="5">
        <v>8.3095212765956744E-2</v>
      </c>
      <c r="O236" s="5">
        <v>0.19360242778638675</v>
      </c>
      <c r="P236" s="5">
        <v>17.770231350435584</v>
      </c>
      <c r="Q236" s="5" t="e">
        <f>ABS(P236-#REF!)</f>
        <v>#REF!</v>
      </c>
      <c r="R236" s="5">
        <v>1.0951008562915479</v>
      </c>
      <c r="S236" s="5" t="e">
        <f>ABS(R236-#REF!)</f>
        <v>#REF!</v>
      </c>
      <c r="U236" s="29">
        <v>3.0797500000000002</v>
      </c>
      <c r="V236" s="29">
        <v>11</v>
      </c>
      <c r="W236" s="29">
        <f t="shared" si="24"/>
        <v>93</v>
      </c>
      <c r="X236" s="29">
        <f t="shared" si="25"/>
        <v>7.333333333333333</v>
      </c>
      <c r="Y236" s="29">
        <f t="shared" si="26"/>
        <v>100.33333333333333</v>
      </c>
      <c r="Z236" s="29">
        <v>9</v>
      </c>
      <c r="AA236" s="2" t="s">
        <v>2292</v>
      </c>
      <c r="AB236" s="34"/>
      <c r="AC236" s="5">
        <v>7602</v>
      </c>
      <c r="AD236" s="5">
        <v>435.45114999999998</v>
      </c>
      <c r="AE236" s="5">
        <v>17.457756</v>
      </c>
      <c r="AF236" s="5">
        <v>75.69</v>
      </c>
      <c r="AG236" s="5">
        <v>145.935102</v>
      </c>
      <c r="AH236" s="5">
        <v>14.59351</v>
      </c>
      <c r="AI236" s="5">
        <v>5.7224999999999998E-2</v>
      </c>
      <c r="AJ236" s="5">
        <v>6.8328E-2</v>
      </c>
      <c r="AK236" s="5">
        <v>1.194021</v>
      </c>
      <c r="AL236" s="5">
        <v>4.1349999999999998E-2</v>
      </c>
      <c r="AM236" s="5">
        <v>3.7499999999999999E-2</v>
      </c>
      <c r="AN236" s="5">
        <v>13</v>
      </c>
      <c r="AO236" s="5">
        <v>2.9853999999999999E-2</v>
      </c>
      <c r="AP236" s="5">
        <v>1.7912459999999999</v>
      </c>
      <c r="AQ236" s="5">
        <v>6.7350700000000003</v>
      </c>
      <c r="AR236" s="5">
        <v>0.83040199999999997</v>
      </c>
      <c r="AS236" s="5">
        <v>0.45235500000000001</v>
      </c>
      <c r="AT236" s="5">
        <v>39.384614999999997</v>
      </c>
      <c r="AU236" s="5">
        <v>20.854808999999999</v>
      </c>
      <c r="AV236" s="5">
        <v>2.1634E-2</v>
      </c>
      <c r="AW236" s="5">
        <v>1.2075000000000001E-2</v>
      </c>
      <c r="AX236" s="5">
        <v>47.371822000000002</v>
      </c>
      <c r="AY236" s="5">
        <v>6.0640450000000001</v>
      </c>
      <c r="AZ236" s="5">
        <v>578.81994899999995</v>
      </c>
      <c r="BA236" s="5">
        <v>247.81604899999999</v>
      </c>
      <c r="BB236" s="5">
        <v>20.493950000000002</v>
      </c>
      <c r="BC236" s="5">
        <v>47.903906999999997</v>
      </c>
      <c r="BD236" s="5">
        <v>7.3915290000000002</v>
      </c>
      <c r="BE236" s="5">
        <v>2.2878759999999998</v>
      </c>
      <c r="BF236" s="31"/>
    </row>
    <row r="237" spans="1:58" s="29" customFormat="1" x14ac:dyDescent="0.25">
      <c r="A237" s="29" t="s">
        <v>1989</v>
      </c>
      <c r="B237" s="29">
        <v>4</v>
      </c>
      <c r="C237" s="29" t="s">
        <v>33</v>
      </c>
      <c r="D237" s="29">
        <v>4</v>
      </c>
      <c r="E237" s="29" t="s">
        <v>7</v>
      </c>
      <c r="F237" s="2" t="s">
        <v>2079</v>
      </c>
      <c r="G237" s="2" t="s">
        <v>245</v>
      </c>
      <c r="H237" s="2">
        <v>54.568194901876218</v>
      </c>
      <c r="I237" s="2">
        <v>5.1843142292911519</v>
      </c>
      <c r="J237" s="5" t="s">
        <v>51</v>
      </c>
      <c r="K237" s="5">
        <v>1638</v>
      </c>
      <c r="L237" s="5">
        <v>8</v>
      </c>
      <c r="M237" s="5">
        <f t="shared" si="23"/>
        <v>0.48840048840048839</v>
      </c>
      <c r="N237" s="5">
        <v>9.0299999999999159E-2</v>
      </c>
      <c r="O237" s="5">
        <v>8.2384011823994352E-3</v>
      </c>
      <c r="P237" s="5">
        <v>6.7472505683851383</v>
      </c>
      <c r="Q237" s="5" t="e">
        <f>ABS(P237-#REF!)</f>
        <v>#REF!</v>
      </c>
      <c r="R237" s="5">
        <v>0.70855185117477082</v>
      </c>
      <c r="S237" s="5" t="e">
        <f>ABS(R237-#REF!)</f>
        <v>#REF!</v>
      </c>
      <c r="U237" s="29">
        <v>3.0797500000000002</v>
      </c>
      <c r="V237" s="29">
        <v>11</v>
      </c>
      <c r="W237" s="29">
        <f t="shared" si="24"/>
        <v>93</v>
      </c>
      <c r="X237" s="29">
        <f t="shared" si="25"/>
        <v>7.333333333333333</v>
      </c>
      <c r="Y237" s="29">
        <f t="shared" si="26"/>
        <v>100.33333333333333</v>
      </c>
      <c r="Z237" s="29">
        <v>9</v>
      </c>
      <c r="AA237" s="2" t="s">
        <v>2292</v>
      </c>
      <c r="AB237" s="34"/>
      <c r="AC237" s="5">
        <v>2948</v>
      </c>
      <c r="AD237" s="5">
        <v>435.45114999999998</v>
      </c>
      <c r="AE237" s="5">
        <v>6.76999</v>
      </c>
      <c r="AF237" s="5">
        <v>29.02</v>
      </c>
      <c r="AG237" s="5">
        <v>30.692337999999999</v>
      </c>
      <c r="AH237" s="5">
        <v>3.0692339999999998</v>
      </c>
      <c r="AI237" s="5">
        <v>0.147621</v>
      </c>
      <c r="AJ237" s="5">
        <v>0.11709600000000001</v>
      </c>
      <c r="AK237" s="5">
        <v>0.79322300000000001</v>
      </c>
      <c r="AL237" s="5">
        <v>0.114575</v>
      </c>
      <c r="AM237" s="5">
        <v>8.7499999999999994E-2</v>
      </c>
      <c r="AN237" s="5">
        <v>0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  <c r="AU237" s="5">
        <v>0</v>
      </c>
      <c r="AV237" s="5">
        <v>0</v>
      </c>
      <c r="AW237" s="5">
        <v>0</v>
      </c>
      <c r="AX237" s="5">
        <v>0</v>
      </c>
      <c r="AY237" s="5">
        <v>0</v>
      </c>
      <c r="AZ237" s="5">
        <v>0</v>
      </c>
      <c r="BA237" s="5">
        <v>0</v>
      </c>
      <c r="BB237" s="5">
        <v>0</v>
      </c>
      <c r="BC237" s="5">
        <v>0</v>
      </c>
      <c r="BD237" s="5">
        <v>0</v>
      </c>
      <c r="BE237" s="5">
        <v>0</v>
      </c>
      <c r="BF237" s="31"/>
    </row>
    <row r="238" spans="1:58" s="29" customFormat="1" x14ac:dyDescent="0.25">
      <c r="A238" s="29" t="s">
        <v>1989</v>
      </c>
      <c r="B238" s="29">
        <v>4</v>
      </c>
      <c r="C238" s="29" t="s">
        <v>38</v>
      </c>
      <c r="D238" s="29">
        <v>9</v>
      </c>
      <c r="E238" s="29" t="s">
        <v>1</v>
      </c>
      <c r="F238" s="2" t="s">
        <v>2079</v>
      </c>
      <c r="G238" s="2" t="s">
        <v>245</v>
      </c>
      <c r="H238" s="2">
        <v>54.568194901876218</v>
      </c>
      <c r="I238" s="2">
        <v>5.1843142292911519</v>
      </c>
      <c r="J238" s="5" t="s">
        <v>51</v>
      </c>
      <c r="K238" s="5">
        <v>867</v>
      </c>
      <c r="L238" s="5">
        <v>67</v>
      </c>
      <c r="M238" s="5">
        <f t="shared" si="23"/>
        <v>7.7277970011534025</v>
      </c>
      <c r="N238" s="5">
        <v>0.20785625000000429</v>
      </c>
      <c r="O238" s="5">
        <v>7.0026410050395199E-2</v>
      </c>
      <c r="P238" s="5">
        <v>3.5713469125701556</v>
      </c>
      <c r="Q238" s="5" t="e">
        <f>ABS(P238-#REF!)</f>
        <v>#REF!</v>
      </c>
      <c r="R238" s="5">
        <v>0.91212043404216603</v>
      </c>
      <c r="S238" s="5" t="e">
        <f>ABS(R238-#REF!)</f>
        <v>#REF!</v>
      </c>
      <c r="U238" s="29">
        <v>3.0797500000000002</v>
      </c>
      <c r="V238" s="29">
        <v>11</v>
      </c>
      <c r="W238" s="29">
        <f t="shared" si="24"/>
        <v>93</v>
      </c>
      <c r="X238" s="29">
        <f t="shared" si="25"/>
        <v>7.333333333333333</v>
      </c>
      <c r="Y238" s="29">
        <f t="shared" si="26"/>
        <v>100.33333333333333</v>
      </c>
      <c r="Z238" s="29">
        <v>9</v>
      </c>
      <c r="AA238" s="2" t="s">
        <v>2292</v>
      </c>
      <c r="AB238" s="34"/>
      <c r="AC238" s="5">
        <v>1532</v>
      </c>
      <c r="AD238" s="5">
        <v>435.45114999999998</v>
      </c>
      <c r="AE238" s="5">
        <v>3.5181900000000002</v>
      </c>
      <c r="AF238" s="5">
        <v>12.9</v>
      </c>
      <c r="AG238" s="5">
        <v>6.9</v>
      </c>
      <c r="AH238" s="5">
        <v>0.69</v>
      </c>
      <c r="AI238" s="5">
        <v>0.28434900000000002</v>
      </c>
      <c r="AJ238" s="5">
        <v>0.27670299999999998</v>
      </c>
      <c r="AK238" s="5">
        <v>0.973109</v>
      </c>
      <c r="AL238" s="5">
        <v>0.20165</v>
      </c>
      <c r="AM238" s="5">
        <v>1.7500000000000002E-2</v>
      </c>
      <c r="AN238" s="5">
        <v>0</v>
      </c>
      <c r="AO238" s="5">
        <v>0</v>
      </c>
      <c r="AP238" s="5">
        <v>0</v>
      </c>
      <c r="AQ238" s="5">
        <v>0</v>
      </c>
      <c r="AR238" s="5">
        <v>0</v>
      </c>
      <c r="AS238" s="5">
        <v>0</v>
      </c>
      <c r="AT238" s="5">
        <v>0</v>
      </c>
      <c r="AU238" s="5">
        <v>0</v>
      </c>
      <c r="AV238" s="5">
        <v>0</v>
      </c>
      <c r="AW238" s="5">
        <v>0</v>
      </c>
      <c r="AX238" s="5">
        <v>0</v>
      </c>
      <c r="AY238" s="5">
        <v>0</v>
      </c>
      <c r="AZ238" s="5">
        <v>0</v>
      </c>
      <c r="BA238" s="5">
        <v>0</v>
      </c>
      <c r="BB238" s="5">
        <v>0</v>
      </c>
      <c r="BC238" s="5">
        <v>0</v>
      </c>
      <c r="BD238" s="5">
        <v>0</v>
      </c>
      <c r="BE238" s="5">
        <v>0</v>
      </c>
      <c r="BF238" s="31"/>
    </row>
    <row r="239" spans="1:58" s="29" customFormat="1" x14ac:dyDescent="0.25">
      <c r="A239" s="29" t="s">
        <v>1989</v>
      </c>
      <c r="B239" s="29">
        <v>4</v>
      </c>
      <c r="C239" s="29" t="s">
        <v>4</v>
      </c>
      <c r="D239" s="29">
        <v>12</v>
      </c>
      <c r="E239" s="29" t="s">
        <v>1</v>
      </c>
      <c r="F239" s="2" t="s">
        <v>2079</v>
      </c>
      <c r="G239" s="2" t="s">
        <v>245</v>
      </c>
      <c r="H239" s="2">
        <v>54.568194901876218</v>
      </c>
      <c r="I239" s="2">
        <v>5.1843142292911519</v>
      </c>
      <c r="J239" s="5" t="s">
        <v>51</v>
      </c>
      <c r="K239" s="5">
        <v>3995</v>
      </c>
      <c r="L239" s="5">
        <v>69</v>
      </c>
      <c r="M239" s="5">
        <f t="shared" si="23"/>
        <v>1.7271589486858574</v>
      </c>
      <c r="N239" s="5">
        <v>5.5011666666664877E-2</v>
      </c>
      <c r="O239" s="5">
        <v>6.1788008867995771E-2</v>
      </c>
      <c r="P239" s="5">
        <v>16.456206361842874</v>
      </c>
      <c r="Q239" s="5" t="e">
        <f>ABS(P239-#REF!)</f>
        <v>#REF!</v>
      </c>
      <c r="R239" s="5">
        <v>0.66072035213541169</v>
      </c>
      <c r="S239" s="5" t="e">
        <f>ABS(R239-#REF!)</f>
        <v>#REF!</v>
      </c>
      <c r="U239" s="29">
        <v>3.0797500000000002</v>
      </c>
      <c r="V239" s="29">
        <v>11</v>
      </c>
      <c r="W239" s="29">
        <f t="shared" si="24"/>
        <v>93</v>
      </c>
      <c r="X239" s="29">
        <f t="shared" si="25"/>
        <v>7.333333333333333</v>
      </c>
      <c r="Y239" s="29">
        <f t="shared" si="26"/>
        <v>100.33333333333333</v>
      </c>
      <c r="Z239" s="29">
        <v>9</v>
      </c>
      <c r="AA239" s="2" t="s">
        <v>2292</v>
      </c>
      <c r="AB239" s="34"/>
      <c r="AC239" s="5">
        <v>7144</v>
      </c>
      <c r="AD239" s="5">
        <v>435.45114999999998</v>
      </c>
      <c r="AE239" s="5">
        <v>16.405972999999999</v>
      </c>
      <c r="AF239" s="5">
        <v>71.430000000000007</v>
      </c>
      <c r="AG239" s="5">
        <v>134.030687</v>
      </c>
      <c r="AH239" s="5">
        <v>13.403069</v>
      </c>
      <c r="AI239" s="5">
        <v>6.0949999999999997E-2</v>
      </c>
      <c r="AJ239" s="5">
        <v>4.0504999999999999E-2</v>
      </c>
      <c r="AK239" s="5">
        <v>0.66456700000000002</v>
      </c>
      <c r="AL239" s="5">
        <v>5.2525000000000002E-2</v>
      </c>
      <c r="AM239" s="5">
        <v>3.7499999999999999E-2</v>
      </c>
      <c r="AN239" s="5">
        <v>3</v>
      </c>
      <c r="AO239" s="5">
        <v>6.8890000000000002E-3</v>
      </c>
      <c r="AP239" s="5">
        <v>0.41336400000000001</v>
      </c>
      <c r="AQ239" s="5">
        <v>0.74188100000000001</v>
      </c>
      <c r="AR239" s="5">
        <v>0.23413300000000001</v>
      </c>
      <c r="AS239" s="5">
        <v>0.116357</v>
      </c>
      <c r="AT239" s="5">
        <v>17.666667</v>
      </c>
      <c r="AU239" s="5">
        <v>5.8594650000000001</v>
      </c>
      <c r="AV239" s="5">
        <v>1.4048E-2</v>
      </c>
      <c r="AW239" s="5">
        <v>9.0500000000000008E-3</v>
      </c>
      <c r="AX239" s="5">
        <v>75.541571000000005</v>
      </c>
      <c r="AY239" s="5">
        <v>13.654786</v>
      </c>
      <c r="AZ239" s="5">
        <v>455.37976500000002</v>
      </c>
      <c r="BA239" s="5">
        <v>252.05705900000001</v>
      </c>
      <c r="BB239" s="5">
        <v>6.3422879999999999</v>
      </c>
      <c r="BC239" s="5">
        <v>7.7987339999999996</v>
      </c>
      <c r="BD239" s="5">
        <v>6.7311420000000002</v>
      </c>
      <c r="BE239" s="5">
        <v>0.69597100000000001</v>
      </c>
      <c r="BF239" s="31"/>
    </row>
    <row r="240" spans="1:58" s="29" customFormat="1" x14ac:dyDescent="0.25">
      <c r="A240" s="29" t="s">
        <v>1989</v>
      </c>
      <c r="B240" s="29">
        <v>4</v>
      </c>
      <c r="C240" s="29" t="s">
        <v>236</v>
      </c>
      <c r="D240" s="29">
        <v>12</v>
      </c>
      <c r="E240" s="29" t="s">
        <v>7</v>
      </c>
      <c r="F240" s="2" t="s">
        <v>2079</v>
      </c>
      <c r="G240" s="2" t="s">
        <v>245</v>
      </c>
      <c r="H240" s="2">
        <v>54.568194901876218</v>
      </c>
      <c r="I240" s="2">
        <v>5.1843142292911519</v>
      </c>
      <c r="J240" s="5" t="s">
        <v>51</v>
      </c>
      <c r="K240" s="5">
        <v>294</v>
      </c>
      <c r="L240" s="5">
        <v>89</v>
      </c>
      <c r="M240" s="5">
        <f t="shared" si="23"/>
        <v>30.272108843537417</v>
      </c>
      <c r="N240" s="5">
        <v>0.7769694444444516</v>
      </c>
      <c r="O240" s="5">
        <v>3.7072805320797465E-2</v>
      </c>
      <c r="P240" s="5">
        <v>1.2110449738127171</v>
      </c>
      <c r="Q240" s="5" t="e">
        <f>ABS(P240-#REF!)</f>
        <v>#REF!</v>
      </c>
      <c r="R240" s="5">
        <v>1.1874028590789401</v>
      </c>
      <c r="S240" s="5" t="e">
        <f>ABS(R240-#REF!)</f>
        <v>#REF!</v>
      </c>
      <c r="U240" s="29">
        <v>3.0797500000000002</v>
      </c>
      <c r="V240" s="29">
        <v>11</v>
      </c>
      <c r="W240" s="29">
        <f t="shared" si="24"/>
        <v>93</v>
      </c>
      <c r="X240" s="29">
        <f t="shared" si="25"/>
        <v>7.333333333333333</v>
      </c>
      <c r="Y240" s="29">
        <f t="shared" si="26"/>
        <v>100.33333333333333</v>
      </c>
      <c r="Z240" s="29">
        <v>9</v>
      </c>
      <c r="AA240" s="2" t="s">
        <v>2292</v>
      </c>
      <c r="AB240" s="34"/>
      <c r="AC240" s="5">
        <v>514</v>
      </c>
      <c r="AD240" s="5">
        <v>435.45114999999998</v>
      </c>
      <c r="AE240" s="5">
        <v>1.180385</v>
      </c>
      <c r="AF240" s="5">
        <v>2.81</v>
      </c>
      <c r="AG240" s="5">
        <v>2.7701799999999999</v>
      </c>
      <c r="AH240" s="5">
        <v>0.27701799999999999</v>
      </c>
      <c r="AI240" s="5">
        <v>0.84674300000000002</v>
      </c>
      <c r="AJ240" s="5">
        <v>1.2288300000000001</v>
      </c>
      <c r="AK240" s="5">
        <v>1.4512430000000001</v>
      </c>
      <c r="AL240" s="5">
        <v>0.430425</v>
      </c>
      <c r="AM240" s="5">
        <v>3.7499999999999999E-2</v>
      </c>
      <c r="AN240" s="5">
        <v>6</v>
      </c>
      <c r="AO240" s="5">
        <v>1.3779E-2</v>
      </c>
      <c r="AP240" s="5">
        <v>0.82672900000000005</v>
      </c>
      <c r="AQ240" s="5">
        <v>17.509727999999999</v>
      </c>
      <c r="AR240" s="5">
        <v>0.99315799999999999</v>
      </c>
      <c r="AS240" s="5">
        <v>0.69861600000000001</v>
      </c>
      <c r="AT240" s="5">
        <v>15</v>
      </c>
      <c r="AU240" s="5">
        <v>10.526158000000001</v>
      </c>
      <c r="AV240" s="5">
        <v>7.0940000000000003E-2</v>
      </c>
      <c r="AW240" s="5">
        <v>5.8833000000000003E-2</v>
      </c>
      <c r="AX240" s="5">
        <v>15.512840000000001</v>
      </c>
      <c r="AY240" s="5">
        <v>5.2920740000000004</v>
      </c>
      <c r="AZ240" s="5">
        <v>48.521400999999997</v>
      </c>
      <c r="BA240" s="5">
        <v>12.1859</v>
      </c>
      <c r="BB240" s="5">
        <v>39.817245</v>
      </c>
      <c r="BC240" s="5">
        <v>54.902251999999997</v>
      </c>
      <c r="BD240" s="5">
        <v>11.735972</v>
      </c>
      <c r="BE240" s="5">
        <v>0.829156</v>
      </c>
      <c r="BF240" s="31"/>
    </row>
    <row r="241" spans="1:58" s="29" customFormat="1" x14ac:dyDescent="0.25">
      <c r="A241" s="29" t="s">
        <v>1989</v>
      </c>
      <c r="B241" s="29">
        <v>4</v>
      </c>
      <c r="C241" s="29" t="s">
        <v>5</v>
      </c>
      <c r="D241" s="29">
        <v>14</v>
      </c>
      <c r="E241" s="29" t="s">
        <v>1</v>
      </c>
      <c r="F241" s="2" t="s">
        <v>2079</v>
      </c>
      <c r="G241" s="2" t="s">
        <v>245</v>
      </c>
      <c r="H241" s="2">
        <v>54.568194901876218</v>
      </c>
      <c r="I241" s="2">
        <v>5.1843142292911519</v>
      </c>
      <c r="J241" s="5" t="s">
        <v>51</v>
      </c>
      <c r="K241" s="5">
        <v>5741</v>
      </c>
      <c r="L241" s="5">
        <v>0</v>
      </c>
      <c r="M241" s="5">
        <f t="shared" si="23"/>
        <v>0</v>
      </c>
      <c r="N241" s="5">
        <v>0</v>
      </c>
      <c r="O241" s="5">
        <v>0</v>
      </c>
      <c r="P241" s="5">
        <v>23.648330594077581</v>
      </c>
      <c r="Q241" s="5" t="e">
        <f>ABS(P241-#REF!)</f>
        <v>#REF!</v>
      </c>
      <c r="R241" s="5">
        <v>0.32280884074677746</v>
      </c>
      <c r="S241" s="5" t="e">
        <f>ABS(R241-#REF!)</f>
        <v>#REF!</v>
      </c>
      <c r="U241" s="29">
        <v>3.0797500000000002</v>
      </c>
      <c r="V241" s="29">
        <v>11</v>
      </c>
      <c r="W241" s="29">
        <f t="shared" si="24"/>
        <v>93</v>
      </c>
      <c r="X241" s="29">
        <f t="shared" si="25"/>
        <v>7.333333333333333</v>
      </c>
      <c r="Y241" s="29">
        <f t="shared" si="26"/>
        <v>100.33333333333333</v>
      </c>
      <c r="Z241" s="29">
        <v>9</v>
      </c>
      <c r="AA241" s="2" t="s">
        <v>2292</v>
      </c>
      <c r="AB241" s="34"/>
      <c r="AC241" s="5">
        <v>10286</v>
      </c>
      <c r="AD241" s="5">
        <v>435.45114999999998</v>
      </c>
      <c r="AE241" s="5">
        <v>23.621479000000001</v>
      </c>
      <c r="AF241" s="5">
        <v>102.85</v>
      </c>
      <c r="AG241" s="5">
        <v>379.50698</v>
      </c>
      <c r="AH241" s="5">
        <v>37.950698000000003</v>
      </c>
      <c r="AI241" s="5">
        <v>4.2326999999999997E-2</v>
      </c>
      <c r="AJ241" s="5">
        <v>1.4023000000000001E-2</v>
      </c>
      <c r="AK241" s="5">
        <v>0.33130700000000002</v>
      </c>
      <c r="AL241" s="5">
        <v>4.1775E-2</v>
      </c>
      <c r="AM241" s="5">
        <v>4.2500000000000003E-2</v>
      </c>
      <c r="AN241" s="5">
        <v>0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  <c r="AU241" s="5">
        <v>0</v>
      </c>
      <c r="AV241" s="5">
        <v>0</v>
      </c>
      <c r="AW241" s="5">
        <v>0</v>
      </c>
      <c r="AX241" s="5">
        <v>0</v>
      </c>
      <c r="AY241" s="5">
        <v>0</v>
      </c>
      <c r="AZ241" s="5">
        <v>0</v>
      </c>
      <c r="BA241" s="5">
        <v>0</v>
      </c>
      <c r="BB241" s="5">
        <v>0</v>
      </c>
      <c r="BC241" s="5">
        <v>0</v>
      </c>
      <c r="BD241" s="5">
        <v>0</v>
      </c>
      <c r="BE241" s="5">
        <v>0</v>
      </c>
      <c r="BF241" s="31"/>
    </row>
    <row r="242" spans="1:58" s="29" customFormat="1" x14ac:dyDescent="0.25">
      <c r="A242" s="29" t="s">
        <v>1990</v>
      </c>
      <c r="B242" s="29">
        <v>4</v>
      </c>
      <c r="C242" s="29" t="s">
        <v>0</v>
      </c>
      <c r="D242" s="29">
        <v>10</v>
      </c>
      <c r="E242" s="29" t="s">
        <v>1</v>
      </c>
      <c r="F242" s="2" t="s">
        <v>2079</v>
      </c>
      <c r="G242" s="2" t="s">
        <v>245</v>
      </c>
      <c r="H242" s="2">
        <v>54.568194901876218</v>
      </c>
      <c r="I242" s="2">
        <v>5.1843142292911519</v>
      </c>
      <c r="J242" s="5" t="s">
        <v>51</v>
      </c>
      <c r="K242" s="5">
        <v>6906</v>
      </c>
      <c r="L242" s="5">
        <v>59</v>
      </c>
      <c r="M242" s="5">
        <f t="shared" si="23"/>
        <v>0.85432956849116715</v>
      </c>
      <c r="N242" s="5">
        <v>5.3099999999989933E-2</v>
      </c>
      <c r="O242" s="5">
        <v>4.7717888517692889E-2</v>
      </c>
      <c r="P242" s="5">
        <v>41.192467262898383</v>
      </c>
      <c r="Q242" s="5" t="e">
        <f>ABS(P242-#REF!)</f>
        <v>#REF!</v>
      </c>
      <c r="R242" s="5">
        <v>0.96595408532108695</v>
      </c>
      <c r="S242" s="5" t="e">
        <f>ABS(R242-#REF!)</f>
        <v>#REF!</v>
      </c>
      <c r="U242" s="29">
        <v>3.0797500000000002</v>
      </c>
      <c r="V242" s="29">
        <v>11</v>
      </c>
      <c r="W242" s="29">
        <f t="shared" si="24"/>
        <v>93</v>
      </c>
      <c r="X242" s="29">
        <f t="shared" si="25"/>
        <v>7.333333333333333</v>
      </c>
      <c r="Y242" s="29">
        <f t="shared" si="26"/>
        <v>100.33333333333333</v>
      </c>
      <c r="Z242" s="29">
        <v>9</v>
      </c>
      <c r="AA242" s="2" t="s">
        <v>2292</v>
      </c>
      <c r="AB242" s="34"/>
      <c r="AC242" s="5">
        <v>14160</v>
      </c>
      <c r="AD242" s="5">
        <v>331.77227499999998</v>
      </c>
      <c r="AE242" s="5">
        <v>42.679876999999998</v>
      </c>
      <c r="AF242" s="5">
        <v>141.57</v>
      </c>
      <c r="AG242" s="5">
        <v>535.64804200000003</v>
      </c>
      <c r="AH242" s="5">
        <v>53.564804000000002</v>
      </c>
      <c r="AI242" s="5">
        <v>2.3428000000000001E-2</v>
      </c>
      <c r="AJ242" s="5">
        <v>2.3477999999999999E-2</v>
      </c>
      <c r="AK242" s="5">
        <v>1.0021739999999999</v>
      </c>
      <c r="AL242" s="5">
        <v>1.8100000000000002E-2</v>
      </c>
      <c r="AM242" s="5">
        <v>1.2500000000000001E-2</v>
      </c>
      <c r="AN242" s="5">
        <v>1</v>
      </c>
      <c r="AO242" s="5">
        <v>3.0140000000000002E-3</v>
      </c>
      <c r="AP242" s="5">
        <v>0.18084700000000001</v>
      </c>
      <c r="AQ242" s="5">
        <v>0.32485900000000001</v>
      </c>
      <c r="AR242" s="5">
        <v>0.49807499999999999</v>
      </c>
      <c r="AS242" s="5">
        <v>0</v>
      </c>
      <c r="AT242" s="5">
        <v>46</v>
      </c>
      <c r="AU242" s="5">
        <v>0</v>
      </c>
      <c r="AV242" s="5">
        <v>1.1068E-2</v>
      </c>
      <c r="AW242" s="5">
        <v>3.9119999999999997E-3</v>
      </c>
      <c r="AX242" s="5">
        <v>90.347838999999993</v>
      </c>
      <c r="AY242" s="5">
        <v>0</v>
      </c>
      <c r="AZ242" s="5">
        <v>203.04568499999999</v>
      </c>
      <c r="BA242" s="5">
        <v>0</v>
      </c>
      <c r="BB242" s="5">
        <v>0</v>
      </c>
      <c r="BC242" s="5">
        <v>0</v>
      </c>
      <c r="BD242" s="5">
        <v>5.6510610000000003</v>
      </c>
      <c r="BE242" s="5">
        <v>0.37267800000000001</v>
      </c>
      <c r="BF242" s="31"/>
    </row>
    <row r="243" spans="1:58" s="29" customFormat="1" x14ac:dyDescent="0.25">
      <c r="A243" s="29" t="s">
        <v>1990</v>
      </c>
      <c r="B243" s="29">
        <v>4</v>
      </c>
      <c r="C243" s="29" t="s">
        <v>4</v>
      </c>
      <c r="D243" s="29">
        <v>12</v>
      </c>
      <c r="E243" s="29" t="s">
        <v>1</v>
      </c>
      <c r="F243" s="2" t="s">
        <v>2079</v>
      </c>
      <c r="G243" s="2" t="s">
        <v>245</v>
      </c>
      <c r="H243" s="2">
        <v>54.568194901876218</v>
      </c>
      <c r="I243" s="2">
        <v>5.1843142292911519</v>
      </c>
      <c r="J243" s="5" t="s">
        <v>51</v>
      </c>
      <c r="K243" s="5">
        <v>1196</v>
      </c>
      <c r="L243" s="5">
        <v>0</v>
      </c>
      <c r="M243" s="5">
        <f t="shared" si="23"/>
        <v>0</v>
      </c>
      <c r="N243" s="5">
        <v>0</v>
      </c>
      <c r="O243" s="5">
        <v>0</v>
      </c>
      <c r="P243" s="5">
        <v>7.1338243333950864</v>
      </c>
      <c r="Q243" s="5" t="e">
        <f>ABS(P243-#REF!)</f>
        <v>#REF!</v>
      </c>
      <c r="R243" s="5">
        <v>0.69479304725153723</v>
      </c>
      <c r="S243" s="5" t="e">
        <f>ABS(R243-#REF!)</f>
        <v>#REF!</v>
      </c>
      <c r="U243" s="29">
        <v>3.0797500000000002</v>
      </c>
      <c r="V243" s="29">
        <v>11</v>
      </c>
      <c r="W243" s="29">
        <f t="shared" si="24"/>
        <v>93</v>
      </c>
      <c r="X243" s="29">
        <f t="shared" si="25"/>
        <v>7.333333333333333</v>
      </c>
      <c r="Y243" s="29">
        <f t="shared" si="26"/>
        <v>100.33333333333333</v>
      </c>
      <c r="Z243" s="29">
        <v>9</v>
      </c>
      <c r="AA243" s="2" t="s">
        <v>2292</v>
      </c>
      <c r="AB243" s="34"/>
      <c r="AC243" s="5">
        <v>2345</v>
      </c>
      <c r="AD243" s="5">
        <v>331.77227499999998</v>
      </c>
      <c r="AE243" s="5">
        <v>7.0681010000000004</v>
      </c>
      <c r="AF243" s="5">
        <v>23.23</v>
      </c>
      <c r="AG243" s="5">
        <v>24.960711</v>
      </c>
      <c r="AH243" s="5">
        <v>2.4960710000000002</v>
      </c>
      <c r="AI243" s="5">
        <v>0.14146700000000001</v>
      </c>
      <c r="AJ243" s="5">
        <v>0.101255</v>
      </c>
      <c r="AK243" s="5">
        <v>0.71574499999999996</v>
      </c>
      <c r="AL243" s="5">
        <v>0.110638</v>
      </c>
      <c r="AM243" s="5">
        <v>6.25E-2</v>
      </c>
      <c r="AN243" s="5">
        <v>0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0</v>
      </c>
      <c r="AU243" s="5">
        <v>0</v>
      </c>
      <c r="AV243" s="5">
        <v>0</v>
      </c>
      <c r="AW243" s="5">
        <v>0</v>
      </c>
      <c r="AX243" s="5">
        <v>0</v>
      </c>
      <c r="AY243" s="5">
        <v>0</v>
      </c>
      <c r="AZ243" s="5">
        <v>0</v>
      </c>
      <c r="BA243" s="5">
        <v>0</v>
      </c>
      <c r="BB243" s="5">
        <v>0</v>
      </c>
      <c r="BC243" s="5">
        <v>0</v>
      </c>
      <c r="BD243" s="5">
        <v>0</v>
      </c>
      <c r="BE243" s="5">
        <v>0</v>
      </c>
      <c r="BF243" s="31"/>
    </row>
    <row r="244" spans="1:58" s="29" customFormat="1" x14ac:dyDescent="0.25">
      <c r="A244" s="29" t="s">
        <v>1990</v>
      </c>
      <c r="B244" s="29">
        <v>4</v>
      </c>
      <c r="C244" s="29" t="s">
        <v>236</v>
      </c>
      <c r="D244" s="29">
        <v>12</v>
      </c>
      <c r="E244" s="29" t="s">
        <v>7</v>
      </c>
      <c r="F244" s="2" t="s">
        <v>2079</v>
      </c>
      <c r="G244" s="2" t="s">
        <v>245</v>
      </c>
      <c r="H244" s="2">
        <v>54.568194901876218</v>
      </c>
      <c r="I244" s="2">
        <v>5.1843142292911519</v>
      </c>
      <c r="J244" s="5" t="s">
        <v>51</v>
      </c>
      <c r="K244" s="5">
        <v>2672</v>
      </c>
      <c r="L244" s="5">
        <v>0</v>
      </c>
      <c r="M244" s="5">
        <f t="shared" si="23"/>
        <v>0</v>
      </c>
      <c r="N244" s="5">
        <v>0</v>
      </c>
      <c r="O244" s="5">
        <v>0</v>
      </c>
      <c r="P244" s="5">
        <v>15.937774764909424</v>
      </c>
      <c r="Q244" s="5" t="e">
        <f>ABS(P244-#REF!)</f>
        <v>#REF!</v>
      </c>
      <c r="R244" s="5">
        <v>1.0986973548730736</v>
      </c>
      <c r="S244" s="5" t="e">
        <f>ABS(R244-#REF!)</f>
        <v>#REF!</v>
      </c>
      <c r="U244" s="29">
        <v>3.0797500000000002</v>
      </c>
      <c r="V244" s="29">
        <v>11</v>
      </c>
      <c r="W244" s="29">
        <f t="shared" si="24"/>
        <v>93</v>
      </c>
      <c r="X244" s="29">
        <f t="shared" si="25"/>
        <v>7.333333333333333</v>
      </c>
      <c r="Y244" s="29">
        <f t="shared" si="26"/>
        <v>100.33333333333333</v>
      </c>
      <c r="Z244" s="29">
        <v>9</v>
      </c>
      <c r="AA244" s="2" t="s">
        <v>2292</v>
      </c>
      <c r="AB244" s="34"/>
      <c r="AC244" s="5">
        <v>5376</v>
      </c>
      <c r="AD244" s="5">
        <v>331.77227499999998</v>
      </c>
      <c r="AE244" s="5">
        <v>16.203886000000001</v>
      </c>
      <c r="AF244" s="5">
        <v>53.44</v>
      </c>
      <c r="AG244" s="5">
        <v>165.06279499999999</v>
      </c>
      <c r="AH244" s="5">
        <v>16.50628</v>
      </c>
      <c r="AI244" s="5">
        <v>6.1595999999999998E-2</v>
      </c>
      <c r="AJ244" s="5">
        <v>7.5885999999999995E-2</v>
      </c>
      <c r="AK244" s="5">
        <v>1.2319979999999999</v>
      </c>
      <c r="AL244" s="5">
        <v>4.7675000000000002E-2</v>
      </c>
      <c r="AM244" s="5">
        <v>4.7500000000000001E-2</v>
      </c>
      <c r="AN244" s="5">
        <v>0</v>
      </c>
      <c r="AO244" s="5">
        <v>0</v>
      </c>
      <c r="AP244" s="5">
        <v>0</v>
      </c>
      <c r="AQ244" s="5">
        <v>0</v>
      </c>
      <c r="AR244" s="5">
        <v>0</v>
      </c>
      <c r="AS244" s="5">
        <v>0</v>
      </c>
      <c r="AT244" s="5">
        <v>0</v>
      </c>
      <c r="AU244" s="5">
        <v>0</v>
      </c>
      <c r="AV244" s="5">
        <v>0</v>
      </c>
      <c r="AW244" s="5">
        <v>0</v>
      </c>
      <c r="AX244" s="5">
        <v>0</v>
      </c>
      <c r="AY244" s="5">
        <v>0</v>
      </c>
      <c r="AZ244" s="5">
        <v>0</v>
      </c>
      <c r="BA244" s="5">
        <v>0</v>
      </c>
      <c r="BB244" s="5">
        <v>0</v>
      </c>
      <c r="BC244" s="5">
        <v>0</v>
      </c>
      <c r="BD244" s="5">
        <v>0</v>
      </c>
      <c r="BE244" s="5">
        <v>0</v>
      </c>
      <c r="BF244" s="31"/>
    </row>
    <row r="245" spans="1:58" s="29" customFormat="1" x14ac:dyDescent="0.25">
      <c r="A245" s="29" t="s">
        <v>1990</v>
      </c>
      <c r="B245" s="29">
        <v>4</v>
      </c>
      <c r="C245" s="29" t="s">
        <v>1996</v>
      </c>
      <c r="D245" s="29">
        <v>12</v>
      </c>
      <c r="E245" s="29" t="s">
        <v>259</v>
      </c>
      <c r="F245" s="2" t="s">
        <v>2079</v>
      </c>
      <c r="G245" s="2" t="s">
        <v>245</v>
      </c>
      <c r="H245" s="2">
        <v>54.568194901876218</v>
      </c>
      <c r="I245" s="2">
        <v>5.1843142292911519</v>
      </c>
      <c r="J245" s="5" t="s">
        <v>51</v>
      </c>
      <c r="K245" s="5">
        <v>2223</v>
      </c>
      <c r="L245" s="5">
        <v>77</v>
      </c>
      <c r="M245" s="5">
        <f t="shared" si="23"/>
        <v>3.4637876743139904</v>
      </c>
      <c r="N245" s="5">
        <v>0.11017083333333488</v>
      </c>
      <c r="O245" s="5">
        <v>7.1576832776539326E-2</v>
      </c>
      <c r="P245" s="5">
        <v>13.25960827185391</v>
      </c>
      <c r="Q245" s="5" t="e">
        <f>ABS(P245-#REF!)</f>
        <v>#REF!</v>
      </c>
      <c r="R245" s="5">
        <v>0.93676693046288728</v>
      </c>
      <c r="S245" s="5" t="e">
        <f>ABS(R245-#REF!)</f>
        <v>#REF!</v>
      </c>
      <c r="U245" s="29">
        <v>3.0797500000000002</v>
      </c>
      <c r="V245" s="29">
        <v>11</v>
      </c>
      <c r="W245" s="29">
        <f t="shared" si="24"/>
        <v>93</v>
      </c>
      <c r="X245" s="29">
        <f t="shared" si="25"/>
        <v>7.333333333333333</v>
      </c>
      <c r="Y245" s="29">
        <f t="shared" si="26"/>
        <v>100.33333333333333</v>
      </c>
      <c r="Z245" s="29">
        <v>9</v>
      </c>
      <c r="AA245" s="2" t="s">
        <v>2292</v>
      </c>
      <c r="AB245" s="34"/>
      <c r="AC245" s="5">
        <v>4473</v>
      </c>
      <c r="AD245" s="5">
        <v>331.77227499999998</v>
      </c>
      <c r="AE245" s="5">
        <v>13.482139</v>
      </c>
      <c r="AF245" s="5">
        <v>44.44</v>
      </c>
      <c r="AG245" s="5">
        <v>75.100908000000004</v>
      </c>
      <c r="AH245" s="5">
        <v>7.5100910000000001</v>
      </c>
      <c r="AI245" s="5">
        <v>7.3993000000000003E-2</v>
      </c>
      <c r="AJ245" s="5">
        <v>9.0014999999999998E-2</v>
      </c>
      <c r="AK245" s="5">
        <v>1.2165269999999999</v>
      </c>
      <c r="AL245" s="5">
        <v>5.2387999999999997E-2</v>
      </c>
      <c r="AM245" s="5">
        <v>4.2500000000000003E-2</v>
      </c>
      <c r="AN245" s="5">
        <v>8</v>
      </c>
      <c r="AO245" s="5">
        <v>2.4112999999999999E-2</v>
      </c>
      <c r="AP245" s="5">
        <v>1.4467760000000001</v>
      </c>
      <c r="AQ245" s="5">
        <v>6.5951259999999996</v>
      </c>
      <c r="AR245" s="5">
        <v>1.0323629999999999</v>
      </c>
      <c r="AS245" s="5">
        <v>0.38010500000000003</v>
      </c>
      <c r="AT245" s="5">
        <v>36.875</v>
      </c>
      <c r="AU245" s="5">
        <v>12.111829999999999</v>
      </c>
      <c r="AV245" s="5">
        <v>2.8777E-2</v>
      </c>
      <c r="AW245" s="5">
        <v>1.6565E-2</v>
      </c>
      <c r="AX245" s="5">
        <v>35.284844</v>
      </c>
      <c r="AY245" s="5">
        <v>3.1370589999999998</v>
      </c>
      <c r="AZ245" s="5">
        <v>565.72297900000001</v>
      </c>
      <c r="BA245" s="5">
        <v>384.85231399999998</v>
      </c>
      <c r="BB245" s="5">
        <v>35.062286</v>
      </c>
      <c r="BC245" s="5">
        <v>27.154328</v>
      </c>
      <c r="BD245" s="5">
        <v>6.6707210000000003</v>
      </c>
      <c r="BE245" s="5">
        <v>1.105542</v>
      </c>
      <c r="BF245" s="31"/>
    </row>
    <row r="246" spans="1:58" s="29" customFormat="1" x14ac:dyDescent="0.25">
      <c r="A246" s="29" t="s">
        <v>1990</v>
      </c>
      <c r="B246" s="29">
        <v>4</v>
      </c>
      <c r="C246" s="29" t="s">
        <v>10</v>
      </c>
      <c r="D246" s="29">
        <v>13</v>
      </c>
      <c r="E246" s="29" t="s">
        <v>1</v>
      </c>
      <c r="F246" s="2" t="s">
        <v>2079</v>
      </c>
      <c r="G246" s="2" t="s">
        <v>245</v>
      </c>
      <c r="H246" s="2">
        <v>54.568194901876218</v>
      </c>
      <c r="I246" s="2">
        <v>5.1843142292911519</v>
      </c>
      <c r="J246" s="5" t="s">
        <v>51</v>
      </c>
      <c r="K246" s="5">
        <v>4106</v>
      </c>
      <c r="L246" s="5">
        <v>0</v>
      </c>
      <c r="M246" s="5">
        <f t="shared" si="23"/>
        <v>0</v>
      </c>
      <c r="N246" s="5">
        <v>0</v>
      </c>
      <c r="O246" s="5">
        <v>0</v>
      </c>
      <c r="P246" s="5">
        <v>24.491206281705875</v>
      </c>
      <c r="Q246" s="5" t="e">
        <f>ABS(P246-#REF!)</f>
        <v>#REF!</v>
      </c>
      <c r="R246" s="5">
        <v>0.33580559361460227</v>
      </c>
      <c r="S246" s="5" t="e">
        <f>ABS(R246-#REF!)</f>
        <v>#REF!</v>
      </c>
      <c r="U246" s="29">
        <v>3.0797500000000002</v>
      </c>
      <c r="V246" s="29">
        <v>11</v>
      </c>
      <c r="W246" s="29">
        <f t="shared" si="24"/>
        <v>93</v>
      </c>
      <c r="X246" s="29">
        <f t="shared" si="25"/>
        <v>7.333333333333333</v>
      </c>
      <c r="Y246" s="29">
        <f t="shared" si="26"/>
        <v>100.33333333333333</v>
      </c>
      <c r="Z246" s="29">
        <v>9</v>
      </c>
      <c r="AA246" s="2" t="s">
        <v>2292</v>
      </c>
      <c r="AB246" s="34"/>
      <c r="AC246" s="5">
        <v>8113</v>
      </c>
      <c r="AD246" s="5">
        <v>331.77227499999998</v>
      </c>
      <c r="AE246" s="5">
        <v>24.453520000000001</v>
      </c>
      <c r="AF246" s="5">
        <v>81.12</v>
      </c>
      <c r="AG246" s="5">
        <v>295.91452399999997</v>
      </c>
      <c r="AH246" s="5">
        <v>29.591452</v>
      </c>
      <c r="AI246" s="5">
        <v>4.0890000000000003E-2</v>
      </c>
      <c r="AJ246" s="5">
        <v>1.4017999999999999E-2</v>
      </c>
      <c r="AK246" s="5">
        <v>0.34281099999999998</v>
      </c>
      <c r="AL246" s="5">
        <v>4.0399999999999998E-2</v>
      </c>
      <c r="AM246" s="5">
        <v>4.2500000000000003E-2</v>
      </c>
      <c r="AN246" s="5">
        <v>0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  <c r="BA246" s="5">
        <v>0</v>
      </c>
      <c r="BB246" s="5">
        <v>0</v>
      </c>
      <c r="BC246" s="5">
        <v>0</v>
      </c>
      <c r="BD246" s="5">
        <v>0</v>
      </c>
      <c r="BE246" s="5">
        <v>0</v>
      </c>
      <c r="BF246" s="31"/>
    </row>
    <row r="247" spans="1:58" s="29" customFormat="1" x14ac:dyDescent="0.25">
      <c r="A247" s="29" t="s">
        <v>1991</v>
      </c>
      <c r="B247" s="29">
        <v>4</v>
      </c>
      <c r="C247" s="29" t="s">
        <v>3</v>
      </c>
      <c r="D247" s="29">
        <v>4</v>
      </c>
      <c r="E247" s="29" t="s">
        <v>1</v>
      </c>
      <c r="F247" s="2" t="s">
        <v>2079</v>
      </c>
      <c r="G247" s="2" t="s">
        <v>245</v>
      </c>
      <c r="H247" s="2">
        <v>54.568194901876218</v>
      </c>
      <c r="I247" s="2">
        <v>5.1843142292911519</v>
      </c>
      <c r="J247" s="5" t="s">
        <v>51</v>
      </c>
      <c r="K247" s="5">
        <v>3578</v>
      </c>
      <c r="L247" s="5">
        <v>9</v>
      </c>
      <c r="M247" s="5">
        <f t="shared" si="23"/>
        <v>0.25153717160424821</v>
      </c>
      <c r="N247" s="5">
        <v>1.1575000000000557E-2</v>
      </c>
      <c r="O247" s="5">
        <v>2.3280300516960815E-2</v>
      </c>
      <c r="P247" s="5">
        <v>27.765638416561931</v>
      </c>
      <c r="Q247" s="5" t="e">
        <f>ABS(P247-#REF!)</f>
        <v>#REF!</v>
      </c>
      <c r="R247" s="5">
        <v>0.62007131507754321</v>
      </c>
      <c r="S247" s="5" t="e">
        <f>ABS(R247-#REF!)</f>
        <v>#REF!</v>
      </c>
      <c r="U247" s="29">
        <v>3.0797500000000002</v>
      </c>
      <c r="V247" s="29">
        <v>11</v>
      </c>
      <c r="W247" s="29">
        <f t="shared" si="24"/>
        <v>93</v>
      </c>
      <c r="X247" s="29">
        <f t="shared" si="25"/>
        <v>7.333333333333333</v>
      </c>
      <c r="Y247" s="29">
        <f t="shared" si="26"/>
        <v>100.33333333333333</v>
      </c>
      <c r="Z247" s="29">
        <v>9</v>
      </c>
      <c r="AA247" s="2" t="s">
        <v>2292</v>
      </c>
      <c r="AB247" s="34"/>
      <c r="AC247" s="5">
        <v>8834</v>
      </c>
      <c r="AD247" s="5">
        <v>316.27569999999997</v>
      </c>
      <c r="AE247" s="5">
        <v>27.931327</v>
      </c>
      <c r="AF247" s="5">
        <v>88.33</v>
      </c>
      <c r="AG247" s="5">
        <v>213.16482099999999</v>
      </c>
      <c r="AH247" s="5">
        <v>21.316482000000001</v>
      </c>
      <c r="AI247" s="5">
        <v>3.5800999999999999E-2</v>
      </c>
      <c r="AJ247" s="5">
        <v>2.2433999999999999E-2</v>
      </c>
      <c r="AK247" s="5">
        <v>0.62664200000000003</v>
      </c>
      <c r="AL247" s="5">
        <v>3.3700000000000001E-2</v>
      </c>
      <c r="AM247" s="5">
        <v>3.7499999999999999E-2</v>
      </c>
      <c r="AN247" s="5">
        <v>0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0</v>
      </c>
      <c r="BB247" s="5">
        <v>0</v>
      </c>
      <c r="BC247" s="5">
        <v>0</v>
      </c>
      <c r="BD247" s="5">
        <v>0</v>
      </c>
      <c r="BE247" s="5">
        <v>0</v>
      </c>
      <c r="BF247" s="31"/>
    </row>
    <row r="248" spans="1:58" s="29" customFormat="1" x14ac:dyDescent="0.25">
      <c r="A248" s="29" t="s">
        <v>1991</v>
      </c>
      <c r="B248" s="29">
        <v>4</v>
      </c>
      <c r="C248" s="29" t="s">
        <v>10</v>
      </c>
      <c r="D248" s="29">
        <v>13</v>
      </c>
      <c r="E248" s="29" t="s">
        <v>1</v>
      </c>
      <c r="F248" s="2" t="s">
        <v>2079</v>
      </c>
      <c r="G248" s="2" t="s">
        <v>245</v>
      </c>
      <c r="H248" s="2">
        <v>54.568194901876218</v>
      </c>
      <c r="I248" s="2">
        <v>5.1843142292911519</v>
      </c>
      <c r="J248" s="5" t="s">
        <v>51</v>
      </c>
      <c r="K248" s="5">
        <v>4077</v>
      </c>
      <c r="L248" s="5">
        <v>312</v>
      </c>
      <c r="M248" s="5">
        <f t="shared" si="23"/>
        <v>7.6526857983811629</v>
      </c>
      <c r="N248" s="5">
        <v>2.8983333333334128E-2</v>
      </c>
      <c r="O248" s="5">
        <v>0.48888631085617712</v>
      </c>
      <c r="P248" s="5">
        <v>31.637928402549747</v>
      </c>
      <c r="Q248" s="5" t="e">
        <f>ABS(P248-#REF!)</f>
        <v>#REF!</v>
      </c>
      <c r="R248" s="5">
        <v>1.0692465325028611</v>
      </c>
      <c r="S248" s="5" t="e">
        <f>ABS(R248-#REF!)</f>
        <v>#REF!</v>
      </c>
      <c r="U248" s="29">
        <v>3.0797500000000002</v>
      </c>
      <c r="V248" s="29">
        <v>11</v>
      </c>
      <c r="W248" s="29">
        <f t="shared" si="24"/>
        <v>93</v>
      </c>
      <c r="X248" s="29">
        <f t="shared" si="25"/>
        <v>7.333333333333333</v>
      </c>
      <c r="Y248" s="29">
        <f t="shared" si="26"/>
        <v>100.33333333333333</v>
      </c>
      <c r="Z248" s="29">
        <v>9</v>
      </c>
      <c r="AA248" s="2" t="s">
        <v>2292</v>
      </c>
      <c r="AB248" s="34"/>
      <c r="AC248" s="5">
        <v>10125</v>
      </c>
      <c r="AD248" s="5">
        <v>316.27569999999997</v>
      </c>
      <c r="AE248" s="5">
        <v>32.013209000000003</v>
      </c>
      <c r="AF248" s="5">
        <v>101.24</v>
      </c>
      <c r="AG248" s="5">
        <v>280.72855600000003</v>
      </c>
      <c r="AH248" s="5">
        <v>28.072856000000002</v>
      </c>
      <c r="AI248" s="5">
        <v>3.1234000000000001E-2</v>
      </c>
      <c r="AJ248" s="5">
        <v>3.3884999999999998E-2</v>
      </c>
      <c r="AK248" s="5">
        <v>1.084908</v>
      </c>
      <c r="AL248" s="5">
        <v>2.2249999999999999E-2</v>
      </c>
      <c r="AM248" s="5">
        <v>1.7500000000000002E-2</v>
      </c>
      <c r="AN248" s="5">
        <v>9</v>
      </c>
      <c r="AO248" s="5">
        <v>2.4559999999999998E-2</v>
      </c>
      <c r="AP248" s="5">
        <v>1.4736149999999999</v>
      </c>
      <c r="AQ248" s="5">
        <v>2.68642</v>
      </c>
      <c r="AR248" s="5">
        <v>0.39144699999999999</v>
      </c>
      <c r="AS248" s="5">
        <v>0.240534</v>
      </c>
      <c r="AT248" s="5">
        <v>30.222221999999999</v>
      </c>
      <c r="AU248" s="5">
        <v>14.745998</v>
      </c>
      <c r="AV248" s="5">
        <v>1.3396E-2</v>
      </c>
      <c r="AW248" s="5">
        <v>8.1480000000000007E-3</v>
      </c>
      <c r="AX248" s="5">
        <v>104.207291</v>
      </c>
      <c r="AY248" s="5">
        <v>70.010013999999998</v>
      </c>
      <c r="AZ248" s="5">
        <v>631.43750399999999</v>
      </c>
      <c r="BA248" s="5">
        <v>318.52818400000001</v>
      </c>
      <c r="BB248" s="5">
        <v>38.607174999999998</v>
      </c>
      <c r="BC248" s="5">
        <v>26.933819</v>
      </c>
      <c r="BD248" s="5">
        <v>6.4031690000000001</v>
      </c>
      <c r="BE248" s="5">
        <v>0.69985399999999998</v>
      </c>
      <c r="BF248" s="31"/>
    </row>
    <row r="249" spans="1:58" s="29" customFormat="1" x14ac:dyDescent="0.25">
      <c r="A249" s="29" t="s">
        <v>1991</v>
      </c>
      <c r="B249" s="29">
        <v>4</v>
      </c>
      <c r="C249" s="29" t="s">
        <v>42</v>
      </c>
      <c r="D249" s="29">
        <v>13</v>
      </c>
      <c r="E249" s="29" t="s">
        <v>7</v>
      </c>
      <c r="F249" s="2" t="s">
        <v>2079</v>
      </c>
      <c r="G249" s="2" t="s">
        <v>245</v>
      </c>
      <c r="H249" s="2">
        <v>54.568194901876218</v>
      </c>
      <c r="I249" s="2">
        <v>5.1843142292911519</v>
      </c>
      <c r="J249" s="5" t="s">
        <v>51</v>
      </c>
      <c r="K249" s="5">
        <v>1010</v>
      </c>
      <c r="L249" s="5">
        <v>20</v>
      </c>
      <c r="M249" s="5">
        <f t="shared" si="23"/>
        <v>1.9801980198019802</v>
      </c>
      <c r="N249" s="5">
        <v>5.0120833333338055E-2</v>
      </c>
      <c r="O249" s="5">
        <v>4.6560601033921629E-2</v>
      </c>
      <c r="P249" s="5">
        <v>7.8377011740434748</v>
      </c>
      <c r="Q249" s="5" t="e">
        <f>ABS(P249-#REF!)</f>
        <v>#REF!</v>
      </c>
      <c r="R249" s="5">
        <v>0.67075107507257659</v>
      </c>
      <c r="S249" s="5" t="e">
        <f>ABS(R249-#REF!)</f>
        <v>#REF!</v>
      </c>
      <c r="U249" s="29">
        <v>3.0797500000000002</v>
      </c>
      <c r="V249" s="29">
        <v>11</v>
      </c>
      <c r="W249" s="29">
        <f t="shared" si="24"/>
        <v>93</v>
      </c>
      <c r="X249" s="29">
        <f t="shared" si="25"/>
        <v>7.333333333333333</v>
      </c>
      <c r="Y249" s="29">
        <f t="shared" si="26"/>
        <v>100.33333333333333</v>
      </c>
      <c r="Z249" s="29">
        <v>9</v>
      </c>
      <c r="AA249" s="2" t="s">
        <v>2292</v>
      </c>
      <c r="AB249" s="34"/>
      <c r="AC249" s="5">
        <v>2476</v>
      </c>
      <c r="AD249" s="5">
        <v>316.27569999999997</v>
      </c>
      <c r="AE249" s="5">
        <v>7.8286129999999998</v>
      </c>
      <c r="AF249" s="5">
        <v>24.63</v>
      </c>
      <c r="AG249" s="5">
        <v>25.279895</v>
      </c>
      <c r="AH249" s="5">
        <v>2.52799</v>
      </c>
      <c r="AI249" s="5">
        <v>0.127724</v>
      </c>
      <c r="AJ249" s="5">
        <v>8.8992000000000002E-2</v>
      </c>
      <c r="AK249" s="5">
        <v>0.69675299999999996</v>
      </c>
      <c r="AL249" s="5">
        <v>0.10920000000000001</v>
      </c>
      <c r="AM249" s="5">
        <v>0.1075</v>
      </c>
      <c r="AN249" s="5">
        <v>0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  <c r="BA249" s="5">
        <v>0</v>
      </c>
      <c r="BB249" s="5">
        <v>0</v>
      </c>
      <c r="BC249" s="5">
        <v>0</v>
      </c>
      <c r="BD249" s="5">
        <v>0</v>
      </c>
      <c r="BE249" s="5">
        <v>0</v>
      </c>
      <c r="BF249" s="31"/>
    </row>
    <row r="250" spans="1:58" s="29" customFormat="1" x14ac:dyDescent="0.25">
      <c r="A250" s="29" t="s">
        <v>1992</v>
      </c>
      <c r="B250" s="29">
        <v>4</v>
      </c>
      <c r="C250" s="29" t="s">
        <v>15</v>
      </c>
      <c r="D250" s="29">
        <v>6</v>
      </c>
      <c r="E250" s="29" t="s">
        <v>1</v>
      </c>
      <c r="F250" s="2" t="s">
        <v>2079</v>
      </c>
      <c r="G250" s="2" t="s">
        <v>245</v>
      </c>
      <c r="H250" s="2">
        <v>54.568194901876218</v>
      </c>
      <c r="I250" s="2">
        <v>5.1843142292911519</v>
      </c>
      <c r="J250" s="5" t="s">
        <v>51</v>
      </c>
      <c r="K250" s="5">
        <v>2746</v>
      </c>
      <c r="L250" s="5">
        <v>49</v>
      </c>
      <c r="M250" s="5">
        <f t="shared" si="23"/>
        <v>1.7844136926438456</v>
      </c>
      <c r="N250" s="5">
        <v>4.3447916666670888E-2</v>
      </c>
      <c r="O250" s="5">
        <v>6.3564663529960944E-2</v>
      </c>
      <c r="P250" s="5">
        <v>14.545713837772727</v>
      </c>
      <c r="Q250" s="5" t="e">
        <f>ABS(P250-#REF!)</f>
        <v>#REF!</v>
      </c>
      <c r="R250" s="5">
        <v>0.75048466443296757</v>
      </c>
      <c r="S250" s="5" t="e">
        <f>ABS(R250-#REF!)</f>
        <v>#REF!</v>
      </c>
      <c r="U250" s="29">
        <v>3.0797500000000002</v>
      </c>
      <c r="V250" s="29">
        <v>11</v>
      </c>
      <c r="W250" s="29">
        <f t="shared" si="24"/>
        <v>93</v>
      </c>
      <c r="X250" s="29">
        <f t="shared" si="25"/>
        <v>7.333333333333333</v>
      </c>
      <c r="Y250" s="29">
        <f t="shared" si="26"/>
        <v>100.33333333333333</v>
      </c>
      <c r="Z250" s="29">
        <v>9</v>
      </c>
      <c r="AA250" s="2" t="s">
        <v>2292</v>
      </c>
      <c r="AB250" s="34"/>
      <c r="AC250" s="5">
        <v>4734</v>
      </c>
      <c r="AD250" s="5">
        <v>324.70732500000003</v>
      </c>
      <c r="AE250" s="5">
        <v>14.579283</v>
      </c>
      <c r="AF250" s="5">
        <v>47.32</v>
      </c>
      <c r="AG250" s="5">
        <v>77.427498999999997</v>
      </c>
      <c r="AH250" s="5">
        <v>7.74275</v>
      </c>
      <c r="AI250" s="5">
        <v>6.8586999999999995E-2</v>
      </c>
      <c r="AJ250" s="5">
        <v>5.3276999999999998E-2</v>
      </c>
      <c r="AK250" s="5">
        <v>0.77678000000000003</v>
      </c>
      <c r="AL250" s="5">
        <v>5.6500000000000002E-2</v>
      </c>
      <c r="AM250" s="5">
        <v>5.2499999999999998E-2</v>
      </c>
      <c r="AN250" s="5">
        <v>6</v>
      </c>
      <c r="AO250" s="5">
        <v>1.8478000000000001E-2</v>
      </c>
      <c r="AP250" s="5">
        <v>1.1086910000000001</v>
      </c>
      <c r="AQ250" s="5">
        <v>4.6261089999999996</v>
      </c>
      <c r="AR250" s="5">
        <v>0.953121</v>
      </c>
      <c r="AS250" s="5">
        <v>0.19927500000000001</v>
      </c>
      <c r="AT250" s="5">
        <v>36.5</v>
      </c>
      <c r="AU250" s="5">
        <v>7.3143690000000001</v>
      </c>
      <c r="AV250" s="5">
        <v>2.6848E-2</v>
      </c>
      <c r="AW250" s="5">
        <v>1.4019999999999999E-2</v>
      </c>
      <c r="AX250" s="5">
        <v>37.597895999999999</v>
      </c>
      <c r="AY250" s="5">
        <v>4.1197410000000003</v>
      </c>
      <c r="AZ250" s="5">
        <v>367.95738399999999</v>
      </c>
      <c r="BA250" s="5">
        <v>156.52367899999999</v>
      </c>
      <c r="BB250" s="5">
        <v>0.34014499999999998</v>
      </c>
      <c r="BC250" s="5">
        <v>0.16888500000000001</v>
      </c>
      <c r="BD250" s="5">
        <v>6.5394370000000004</v>
      </c>
      <c r="BE250" s="5">
        <v>2.2360679999999999</v>
      </c>
      <c r="BF250" s="31"/>
    </row>
    <row r="251" spans="1:58" s="29" customFormat="1" x14ac:dyDescent="0.25">
      <c r="A251" s="29" t="s">
        <v>1992</v>
      </c>
      <c r="B251" s="29">
        <v>4</v>
      </c>
      <c r="C251" s="29" t="s">
        <v>35</v>
      </c>
      <c r="D251" s="29">
        <v>6</v>
      </c>
      <c r="E251" s="29" t="s">
        <v>7</v>
      </c>
      <c r="F251" s="2" t="s">
        <v>2079</v>
      </c>
      <c r="G251" s="2" t="s">
        <v>245</v>
      </c>
      <c r="H251" s="2">
        <v>54.568194901876218</v>
      </c>
      <c r="I251" s="2">
        <v>5.1843142292911519</v>
      </c>
      <c r="J251" s="5" t="s">
        <v>51</v>
      </c>
      <c r="K251" s="5">
        <v>446</v>
      </c>
      <c r="L251" s="5">
        <v>142</v>
      </c>
      <c r="M251" s="5">
        <f t="shared" si="23"/>
        <v>31.838565022421523</v>
      </c>
      <c r="N251" s="5">
        <v>0.48102125000000218</v>
      </c>
      <c r="O251" s="5">
        <v>0.10594110588326823</v>
      </c>
      <c r="P251" s="5">
        <v>2.3624866611968813</v>
      </c>
      <c r="Q251" s="5" t="e">
        <f>ABS(P251-#REF!)</f>
        <v>#REF!</v>
      </c>
      <c r="R251" s="5">
        <v>1.1023402833130478</v>
      </c>
      <c r="S251" s="5" t="e">
        <f>ABS(R251-#REF!)</f>
        <v>#REF!</v>
      </c>
      <c r="U251" s="29">
        <v>3.0797500000000002</v>
      </c>
      <c r="V251" s="29">
        <v>11</v>
      </c>
      <c r="W251" s="29">
        <f t="shared" si="24"/>
        <v>93</v>
      </c>
      <c r="X251" s="29">
        <f t="shared" si="25"/>
        <v>7.333333333333333</v>
      </c>
      <c r="Y251" s="29">
        <f t="shared" si="26"/>
        <v>100.33333333333333</v>
      </c>
      <c r="Z251" s="29">
        <v>9</v>
      </c>
      <c r="AA251" s="2" t="s">
        <v>2292</v>
      </c>
      <c r="AB251" s="34"/>
      <c r="AC251" s="5">
        <v>678</v>
      </c>
      <c r="AD251" s="5">
        <v>324.70732500000003</v>
      </c>
      <c r="AE251" s="5">
        <v>2.0880339999999999</v>
      </c>
      <c r="AF251" s="5">
        <v>4.9400000000000004</v>
      </c>
      <c r="AG251" s="5">
        <v>3.5151669999999999</v>
      </c>
      <c r="AH251" s="5">
        <v>0.35151700000000002</v>
      </c>
      <c r="AI251" s="5">
        <v>0.47774699999999998</v>
      </c>
      <c r="AJ251" s="5">
        <v>0.77784299999999995</v>
      </c>
      <c r="AK251" s="5">
        <v>1.6281509999999999</v>
      </c>
      <c r="AL251" s="5">
        <v>0.24515000000000001</v>
      </c>
      <c r="AM251" s="5">
        <v>3.7499999999999999E-2</v>
      </c>
      <c r="AN251" s="5">
        <v>4</v>
      </c>
      <c r="AO251" s="5">
        <v>1.2319E-2</v>
      </c>
      <c r="AP251" s="5">
        <v>0.73912699999999998</v>
      </c>
      <c r="AQ251" s="5">
        <v>17.256637000000001</v>
      </c>
      <c r="AR251" s="5">
        <v>2.5452249999999998</v>
      </c>
      <c r="AS251" s="5">
        <v>2.0419</v>
      </c>
      <c r="AT251" s="5">
        <v>29.25</v>
      </c>
      <c r="AU251" s="5">
        <v>20.998016</v>
      </c>
      <c r="AV251" s="5">
        <v>9.0095999999999996E-2</v>
      </c>
      <c r="AW251" s="5">
        <v>9.6377000000000004E-2</v>
      </c>
      <c r="AX251" s="5">
        <v>15.121802000000001</v>
      </c>
      <c r="AY251" s="5">
        <v>9.0410970000000006</v>
      </c>
      <c r="AZ251" s="5">
        <v>52.010919999999999</v>
      </c>
      <c r="BA251" s="5">
        <v>18.050315000000001</v>
      </c>
      <c r="BB251" s="5">
        <v>80.296592000000004</v>
      </c>
      <c r="BC251" s="5">
        <v>46.716645</v>
      </c>
      <c r="BD251" s="5">
        <v>12.813784</v>
      </c>
      <c r="BE251" s="5">
        <v>0.47140500000000002</v>
      </c>
      <c r="BF251" s="31"/>
    </row>
    <row r="252" spans="1:58" s="29" customFormat="1" x14ac:dyDescent="0.25">
      <c r="A252" s="29" t="s">
        <v>1992</v>
      </c>
      <c r="B252" s="29">
        <v>4</v>
      </c>
      <c r="C252" s="29" t="s">
        <v>5</v>
      </c>
      <c r="D252" s="29">
        <v>14</v>
      </c>
      <c r="E252" s="29" t="s">
        <v>1</v>
      </c>
      <c r="F252" s="2" t="s">
        <v>2079</v>
      </c>
      <c r="G252" s="2" t="s">
        <v>245</v>
      </c>
      <c r="H252" s="2">
        <v>54.568194901876218</v>
      </c>
      <c r="I252" s="2">
        <v>5.1843142292911519</v>
      </c>
      <c r="J252" s="5" t="s">
        <v>52</v>
      </c>
      <c r="K252" s="5">
        <v>9472</v>
      </c>
      <c r="L252" s="5">
        <v>9</v>
      </c>
      <c r="M252" s="5">
        <f t="shared" ref="M252:M283" si="27">L252/K252*100</f>
        <v>9.50168918918919E-2</v>
      </c>
      <c r="N252" s="5">
        <v>6.3549999999963802E-2</v>
      </c>
      <c r="O252" s="5">
        <v>5.2970552941634117E-3</v>
      </c>
      <c r="P252" s="5">
        <v>50.173707746315834</v>
      </c>
      <c r="Q252" s="5" t="e">
        <f>ABS(P252-#REF!)</f>
        <v>#REF!</v>
      </c>
      <c r="R252" s="5">
        <v>0.77731920919113662</v>
      </c>
      <c r="S252" s="5" t="e">
        <f>ABS(R252-#REF!)</f>
        <v>#REF!</v>
      </c>
      <c r="U252" s="29">
        <v>3.0797500000000002</v>
      </c>
      <c r="V252" s="29">
        <v>11</v>
      </c>
      <c r="W252" s="29">
        <f t="shared" si="24"/>
        <v>93</v>
      </c>
      <c r="X252" s="29">
        <f t="shared" si="25"/>
        <v>7.333333333333333</v>
      </c>
      <c r="Y252" s="29">
        <f t="shared" si="26"/>
        <v>100.33333333333333</v>
      </c>
      <c r="Z252" s="29">
        <v>9</v>
      </c>
      <c r="AA252" s="2" t="s">
        <v>2292</v>
      </c>
      <c r="AB252" s="34"/>
      <c r="AC252" s="5">
        <v>16216</v>
      </c>
      <c r="AD252" s="5">
        <v>324.70732500000003</v>
      </c>
      <c r="AE252" s="5">
        <v>49.940358000000003</v>
      </c>
      <c r="AF252" s="5">
        <v>162.11000000000001</v>
      </c>
      <c r="AG252" s="5">
        <v>664.813807</v>
      </c>
      <c r="AH252" s="5">
        <v>66.481380999999999</v>
      </c>
      <c r="AI252" s="5">
        <v>2.002E-2</v>
      </c>
      <c r="AJ252" s="5">
        <v>2.5607000000000001E-2</v>
      </c>
      <c r="AK252" s="5">
        <v>1.2790379999999999</v>
      </c>
      <c r="AL252" s="5">
        <v>1.6225E-2</v>
      </c>
      <c r="AM252" s="5">
        <v>1.2500000000000001E-2</v>
      </c>
      <c r="AN252" s="5">
        <v>0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  <c r="AY252" s="5">
        <v>0</v>
      </c>
      <c r="AZ252" s="5">
        <v>0</v>
      </c>
      <c r="BA252" s="5">
        <v>0</v>
      </c>
      <c r="BB252" s="5">
        <v>0</v>
      </c>
      <c r="BC252" s="5">
        <v>0</v>
      </c>
      <c r="BD252" s="5">
        <v>0</v>
      </c>
      <c r="BE252" s="5">
        <v>0</v>
      </c>
      <c r="BF252" s="31"/>
    </row>
    <row r="253" spans="1:58" s="29" customFormat="1" x14ac:dyDescent="0.25">
      <c r="A253" s="29" t="s">
        <v>1992</v>
      </c>
      <c r="B253" s="29">
        <v>4</v>
      </c>
      <c r="C253" s="29" t="s">
        <v>28</v>
      </c>
      <c r="D253" s="29">
        <v>15</v>
      </c>
      <c r="E253" s="29" t="s">
        <v>1</v>
      </c>
      <c r="F253" s="2" t="s">
        <v>2079</v>
      </c>
      <c r="G253" s="2" t="s">
        <v>245</v>
      </c>
      <c r="H253" s="2">
        <v>54.568194901876218</v>
      </c>
      <c r="I253" s="2">
        <v>5.1843142292911519</v>
      </c>
      <c r="J253" s="5" t="s">
        <v>51</v>
      </c>
      <c r="K253" s="5">
        <v>1284</v>
      </c>
      <c r="L253" s="5">
        <v>3</v>
      </c>
      <c r="M253" s="5">
        <f t="shared" si="27"/>
        <v>0.23364485981308408</v>
      </c>
      <c r="N253" s="5">
        <v>3.4175000000004729E-2</v>
      </c>
      <c r="O253" s="5">
        <v>5.2970552941634117E-3</v>
      </c>
      <c r="P253" s="5">
        <v>6.8014189977058201</v>
      </c>
      <c r="Q253" s="5" t="e">
        <f>ABS(P253-#REF!)</f>
        <v>#REF!</v>
      </c>
      <c r="R253" s="5">
        <v>0.69183154264875235</v>
      </c>
      <c r="S253" s="5" t="e">
        <f>ABS(R253-#REF!)</f>
        <v>#REF!</v>
      </c>
      <c r="U253" s="29">
        <v>3.0797500000000002</v>
      </c>
      <c r="V253" s="29">
        <v>11</v>
      </c>
      <c r="W253" s="29">
        <f t="shared" si="24"/>
        <v>93</v>
      </c>
      <c r="X253" s="29">
        <f t="shared" si="25"/>
        <v>7.333333333333333</v>
      </c>
      <c r="Y253" s="29">
        <f t="shared" si="26"/>
        <v>100.33333333333333</v>
      </c>
      <c r="Z253" s="29">
        <v>9</v>
      </c>
      <c r="AA253" s="2" t="s">
        <v>2292</v>
      </c>
      <c r="AB253" s="34"/>
      <c r="AC253" s="5">
        <v>2207</v>
      </c>
      <c r="AD253" s="5">
        <v>324.70732500000003</v>
      </c>
      <c r="AE253" s="5">
        <v>6.7968900000000003</v>
      </c>
      <c r="AF253" s="5">
        <v>21.82</v>
      </c>
      <c r="AG253" s="5">
        <v>22.565186000000001</v>
      </c>
      <c r="AH253" s="5">
        <v>2.2565189999999999</v>
      </c>
      <c r="AI253" s="5">
        <v>0.14688999999999999</v>
      </c>
      <c r="AJ253" s="5">
        <v>0.100286</v>
      </c>
      <c r="AK253" s="5">
        <v>0.68272999999999995</v>
      </c>
      <c r="AL253" s="5">
        <v>0.1169</v>
      </c>
      <c r="AM253" s="5">
        <v>8.7499999999999994E-2</v>
      </c>
      <c r="AN253" s="5">
        <v>0</v>
      </c>
      <c r="AO253" s="5">
        <v>0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  <c r="AY253" s="5">
        <v>0</v>
      </c>
      <c r="AZ253" s="5">
        <v>0</v>
      </c>
      <c r="BA253" s="5">
        <v>0</v>
      </c>
      <c r="BB253" s="5">
        <v>0</v>
      </c>
      <c r="BC253" s="5">
        <v>0</v>
      </c>
      <c r="BD253" s="5">
        <v>0</v>
      </c>
      <c r="BE253" s="5">
        <v>0</v>
      </c>
      <c r="BF253" s="31"/>
    </row>
    <row r="254" spans="1:58" s="29" customFormat="1" x14ac:dyDescent="0.25">
      <c r="A254" s="29" t="s">
        <v>1992</v>
      </c>
      <c r="B254" s="29">
        <v>4</v>
      </c>
      <c r="C254" s="29" t="s">
        <v>34</v>
      </c>
      <c r="D254" s="29">
        <v>15</v>
      </c>
      <c r="E254" s="29" t="s">
        <v>7</v>
      </c>
      <c r="F254" s="2" t="s">
        <v>2079</v>
      </c>
      <c r="G254" s="2" t="s">
        <v>245</v>
      </c>
      <c r="H254" s="2">
        <v>54.568194901876218</v>
      </c>
      <c r="I254" s="2">
        <v>5.1843142292911519</v>
      </c>
      <c r="J254" s="5" t="s">
        <v>51</v>
      </c>
      <c r="K254" s="5">
        <v>3165</v>
      </c>
      <c r="L254" s="5">
        <v>137</v>
      </c>
      <c r="M254" s="5">
        <f t="shared" si="27"/>
        <v>4.3285939968404419</v>
      </c>
      <c r="N254" s="5">
        <v>5.5196428571431762E-2</v>
      </c>
      <c r="O254" s="5">
        <v>0.14831754823657553</v>
      </c>
      <c r="P254" s="5">
        <v>16.765180006027197</v>
      </c>
      <c r="Q254" s="5" t="e">
        <f>ABS(P254-#REF!)</f>
        <v>#REF!</v>
      </c>
      <c r="R254" s="5">
        <v>0.99474043299359838</v>
      </c>
      <c r="S254" s="5" t="e">
        <f>ABS(R254-#REF!)</f>
        <v>#REF!</v>
      </c>
      <c r="U254" s="29">
        <v>3.0797500000000002</v>
      </c>
      <c r="V254" s="29">
        <v>11</v>
      </c>
      <c r="W254" s="29">
        <f t="shared" si="24"/>
        <v>93</v>
      </c>
      <c r="X254" s="29">
        <f t="shared" si="25"/>
        <v>7.333333333333333</v>
      </c>
      <c r="Y254" s="29">
        <f t="shared" si="26"/>
        <v>100.33333333333333</v>
      </c>
      <c r="Z254" s="29">
        <v>9</v>
      </c>
      <c r="AA254" s="2" t="s">
        <v>2292</v>
      </c>
      <c r="AB254" s="34"/>
      <c r="AC254" s="5">
        <v>5380</v>
      </c>
      <c r="AD254" s="5">
        <v>324.70732500000003</v>
      </c>
      <c r="AE254" s="5">
        <v>16.568767000000001</v>
      </c>
      <c r="AF254" s="5">
        <v>53.6</v>
      </c>
      <c r="AG254" s="5">
        <v>100.677604</v>
      </c>
      <c r="AH254" s="5">
        <v>10.06776</v>
      </c>
      <c r="AI254" s="5">
        <v>6.0310000000000002E-2</v>
      </c>
      <c r="AJ254" s="5">
        <v>6.7672999999999997E-2</v>
      </c>
      <c r="AK254" s="5">
        <v>1.122088</v>
      </c>
      <c r="AL254" s="5">
        <v>4.4900000000000002E-2</v>
      </c>
      <c r="AM254" s="5">
        <v>3.7499999999999999E-2</v>
      </c>
      <c r="AN254" s="5">
        <v>2</v>
      </c>
      <c r="AO254" s="5">
        <v>6.1590000000000004E-3</v>
      </c>
      <c r="AP254" s="5">
        <v>0.369564</v>
      </c>
      <c r="AQ254" s="5">
        <v>1.208178</v>
      </c>
      <c r="AR254" s="5">
        <v>0.78856300000000001</v>
      </c>
      <c r="AS254" s="5">
        <v>0.245949</v>
      </c>
      <c r="AT254" s="5">
        <v>32.5</v>
      </c>
      <c r="AU254" s="5">
        <v>7.7781750000000001</v>
      </c>
      <c r="AV254" s="5">
        <v>2.5034000000000001E-2</v>
      </c>
      <c r="AW254" s="5">
        <v>1.4376999999999999E-2</v>
      </c>
      <c r="AX254" s="5">
        <v>40.371527</v>
      </c>
      <c r="AY254" s="5">
        <v>2.7279749999999998</v>
      </c>
      <c r="AZ254" s="5">
        <v>443.31763899999999</v>
      </c>
      <c r="BA254" s="5">
        <v>401.57313799999997</v>
      </c>
      <c r="BB254" s="5">
        <v>212.094775</v>
      </c>
      <c r="BC254" s="5">
        <v>0</v>
      </c>
      <c r="BD254" s="5">
        <v>5.3864910000000004</v>
      </c>
      <c r="BE254" s="5">
        <v>0.47140500000000002</v>
      </c>
      <c r="BF254" s="31"/>
    </row>
    <row r="255" spans="1:58" s="29" customFormat="1" x14ac:dyDescent="0.25">
      <c r="A255" s="29" t="s">
        <v>1992</v>
      </c>
      <c r="B255" s="29">
        <v>4</v>
      </c>
      <c r="C255" s="29" t="s">
        <v>1997</v>
      </c>
      <c r="D255" s="29">
        <v>15</v>
      </c>
      <c r="E255" s="29" t="s">
        <v>259</v>
      </c>
      <c r="F255" s="2" t="s">
        <v>2079</v>
      </c>
      <c r="G255" s="2" t="s">
        <v>245</v>
      </c>
      <c r="H255" s="2">
        <v>54.568194901876218</v>
      </c>
      <c r="I255" s="2">
        <v>5.1843142292911519</v>
      </c>
      <c r="J255" s="5" t="s">
        <v>51</v>
      </c>
      <c r="K255" s="5">
        <v>4288</v>
      </c>
      <c r="L255" s="5">
        <v>0</v>
      </c>
      <c r="M255" s="5">
        <f t="shared" si="27"/>
        <v>0</v>
      </c>
      <c r="N255" s="5">
        <v>0</v>
      </c>
      <c r="O255" s="5">
        <v>0</v>
      </c>
      <c r="P255" s="5">
        <v>22.713773101372709</v>
      </c>
      <c r="Q255" s="5" t="e">
        <f>ABS(P255-#REF!)</f>
        <v>#REF!</v>
      </c>
      <c r="R255" s="5">
        <v>0.4040497986365687</v>
      </c>
      <c r="S255" s="5" t="e">
        <f>ABS(R255-#REF!)</f>
        <v>#REF!</v>
      </c>
      <c r="U255" s="29">
        <v>3.0797500000000002</v>
      </c>
      <c r="V255" s="29">
        <v>11</v>
      </c>
      <c r="W255" s="29">
        <f t="shared" si="24"/>
        <v>93</v>
      </c>
      <c r="X255" s="29">
        <f t="shared" si="25"/>
        <v>7.333333333333333</v>
      </c>
      <c r="Y255" s="29">
        <f t="shared" si="26"/>
        <v>100.33333333333333</v>
      </c>
      <c r="Z255" s="29">
        <v>9</v>
      </c>
      <c r="AA255" s="2" t="s">
        <v>2292</v>
      </c>
      <c r="AB255" s="34"/>
      <c r="AC255" s="5">
        <v>7476</v>
      </c>
      <c r="AD255" s="5">
        <v>324.70732500000003</v>
      </c>
      <c r="AE255" s="5">
        <v>23.023810999999998</v>
      </c>
      <c r="AF255" s="5">
        <v>74.75</v>
      </c>
      <c r="AG255" s="5">
        <v>246.52486200000001</v>
      </c>
      <c r="AH255" s="5">
        <v>24.652486</v>
      </c>
      <c r="AI255" s="5">
        <v>4.3427E-2</v>
      </c>
      <c r="AJ255" s="5">
        <v>1.7854999999999999E-2</v>
      </c>
      <c r="AK255" s="5">
        <v>0.41115800000000002</v>
      </c>
      <c r="AL255" s="5">
        <v>4.1050000000000003E-2</v>
      </c>
      <c r="AM255" s="5">
        <v>4.2500000000000003E-2</v>
      </c>
      <c r="AN255" s="5">
        <v>0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  <c r="AU255" s="5">
        <v>0</v>
      </c>
      <c r="AV255" s="5">
        <v>0</v>
      </c>
      <c r="AW255" s="5">
        <v>0</v>
      </c>
      <c r="AX255" s="5">
        <v>0</v>
      </c>
      <c r="AY255" s="5">
        <v>0</v>
      </c>
      <c r="AZ255" s="5">
        <v>0</v>
      </c>
      <c r="BA255" s="5">
        <v>0</v>
      </c>
      <c r="BB255" s="5">
        <v>0</v>
      </c>
      <c r="BC255" s="5">
        <v>0</v>
      </c>
      <c r="BD255" s="5">
        <v>0</v>
      </c>
      <c r="BE255" s="5">
        <v>0</v>
      </c>
      <c r="BF255" s="31"/>
    </row>
    <row r="256" spans="1:58" s="29" customFormat="1" x14ac:dyDescent="0.25">
      <c r="A256" s="29" t="s">
        <v>1993</v>
      </c>
      <c r="B256" s="29">
        <v>4</v>
      </c>
      <c r="C256" s="29" t="s">
        <v>8</v>
      </c>
      <c r="D256" s="29">
        <v>1</v>
      </c>
      <c r="E256" s="29" t="s">
        <v>1</v>
      </c>
      <c r="F256" s="2" t="s">
        <v>2079</v>
      </c>
      <c r="G256" s="2" t="s">
        <v>245</v>
      </c>
      <c r="H256" s="2">
        <v>54.568194901876218</v>
      </c>
      <c r="I256" s="2">
        <v>5.1843142292911519</v>
      </c>
      <c r="J256" s="5" t="s">
        <v>52</v>
      </c>
      <c r="K256" s="5">
        <v>3380</v>
      </c>
      <c r="L256" s="5">
        <v>0</v>
      </c>
      <c r="M256" s="5">
        <f t="shared" si="27"/>
        <v>0</v>
      </c>
      <c r="N256" s="5">
        <v>0</v>
      </c>
      <c r="O256" s="5">
        <v>0</v>
      </c>
      <c r="P256" s="5">
        <v>24.776581931800095</v>
      </c>
      <c r="Q256" s="5" t="e">
        <f>ABS(P256-#REF!)</f>
        <v>#REF!</v>
      </c>
      <c r="R256" s="5">
        <v>0.32740939836660032</v>
      </c>
      <c r="S256" s="5" t="e">
        <f>ABS(R256-#REF!)</f>
        <v>#REF!</v>
      </c>
      <c r="U256" s="29">
        <v>3.0797500000000002</v>
      </c>
      <c r="V256" s="29">
        <v>11</v>
      </c>
      <c r="W256" s="29">
        <f t="shared" si="24"/>
        <v>93</v>
      </c>
      <c r="X256" s="29">
        <f t="shared" si="25"/>
        <v>7.333333333333333</v>
      </c>
      <c r="Y256" s="29">
        <f t="shared" si="26"/>
        <v>100.33333333333333</v>
      </c>
      <c r="Z256" s="29">
        <v>9</v>
      </c>
      <c r="AA256" s="2" t="s">
        <v>2292</v>
      </c>
      <c r="AB256" s="34"/>
      <c r="AC256" s="5">
        <v>9146</v>
      </c>
      <c r="AD256" s="5">
        <v>368.394025</v>
      </c>
      <c r="AE256" s="5">
        <v>24.826678000000001</v>
      </c>
      <c r="AF256" s="5">
        <v>91.44</v>
      </c>
      <c r="AG256" s="5">
        <v>325.33303899999999</v>
      </c>
      <c r="AH256" s="5">
        <v>32.533304000000001</v>
      </c>
      <c r="AI256" s="5">
        <v>4.0275999999999999E-2</v>
      </c>
      <c r="AJ256" s="5">
        <v>1.7103E-2</v>
      </c>
      <c r="AK256" s="5">
        <v>0.42463600000000001</v>
      </c>
      <c r="AL256" s="5">
        <v>3.875E-2</v>
      </c>
      <c r="AM256" s="5">
        <v>3.7499999999999999E-2</v>
      </c>
      <c r="AN256" s="5">
        <v>0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0</v>
      </c>
      <c r="AY256" s="5">
        <v>0</v>
      </c>
      <c r="AZ256" s="5">
        <v>0</v>
      </c>
      <c r="BA256" s="5">
        <v>0</v>
      </c>
      <c r="BB256" s="5">
        <v>0</v>
      </c>
      <c r="BC256" s="5">
        <v>0</v>
      </c>
      <c r="BD256" s="5">
        <v>0</v>
      </c>
      <c r="BE256" s="5">
        <v>0</v>
      </c>
      <c r="BF256" s="31"/>
    </row>
    <row r="257" spans="1:58" s="29" customFormat="1" x14ac:dyDescent="0.25">
      <c r="A257" s="29" t="s">
        <v>1993</v>
      </c>
      <c r="B257" s="29">
        <v>4</v>
      </c>
      <c r="C257" s="29" t="s">
        <v>2</v>
      </c>
      <c r="D257" s="29">
        <v>3</v>
      </c>
      <c r="E257" s="29" t="s">
        <v>1</v>
      </c>
      <c r="F257" s="2" t="s">
        <v>2079</v>
      </c>
      <c r="G257" s="2" t="s">
        <v>245</v>
      </c>
      <c r="H257" s="2">
        <v>54.568194901876218</v>
      </c>
      <c r="I257" s="2">
        <v>5.1843142292911519</v>
      </c>
      <c r="J257" s="5" t="s">
        <v>52</v>
      </c>
      <c r="K257" s="5">
        <v>8593</v>
      </c>
      <c r="L257" s="5">
        <v>33</v>
      </c>
      <c r="M257" s="5">
        <f t="shared" si="27"/>
        <v>0.38403351565227511</v>
      </c>
      <c r="N257" s="5">
        <v>2.0725000000000549E-2</v>
      </c>
      <c r="O257" s="5">
        <v>4.398209810378715E-2</v>
      </c>
      <c r="P257" s="5">
        <v>62.989694834307159</v>
      </c>
      <c r="Q257" s="5" t="e">
        <f>ABS(P257-#REF!)</f>
        <v>#REF!</v>
      </c>
      <c r="R257" s="5">
        <v>0.48275291972506962</v>
      </c>
      <c r="S257" s="5" t="e">
        <f>ABS(R257-#REF!)</f>
        <v>#REF!</v>
      </c>
      <c r="U257" s="29">
        <v>3.0797500000000002</v>
      </c>
      <c r="V257" s="29">
        <v>11</v>
      </c>
      <c r="W257" s="29">
        <f t="shared" si="24"/>
        <v>93</v>
      </c>
      <c r="X257" s="29">
        <f t="shared" si="25"/>
        <v>7.333333333333333</v>
      </c>
      <c r="Y257" s="29">
        <f t="shared" si="26"/>
        <v>100.33333333333333</v>
      </c>
      <c r="Z257" s="29">
        <v>9</v>
      </c>
      <c r="AA257" s="2" t="s">
        <v>2292</v>
      </c>
      <c r="AB257" s="34"/>
      <c r="AC257" s="5">
        <v>23153</v>
      </c>
      <c r="AD257" s="5">
        <v>368.394025</v>
      </c>
      <c r="AE257" s="5">
        <v>62.848467999999997</v>
      </c>
      <c r="AF257" s="5">
        <v>231.51</v>
      </c>
      <c r="AG257" s="5">
        <v>1151.036077</v>
      </c>
      <c r="AH257" s="5">
        <v>115.10360799999999</v>
      </c>
      <c r="AI257" s="5">
        <v>1.5909E-2</v>
      </c>
      <c r="AJ257" s="5">
        <v>8.2070000000000008E-3</v>
      </c>
      <c r="AK257" s="5">
        <v>0.51590599999999998</v>
      </c>
      <c r="AL257" s="5">
        <v>1.4225E-2</v>
      </c>
      <c r="AM257" s="5">
        <v>1.2500000000000001E-2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>
        <v>0</v>
      </c>
      <c r="BE257" s="5">
        <v>0</v>
      </c>
      <c r="BF257" s="31"/>
    </row>
    <row r="258" spans="1:58" s="29" customFormat="1" x14ac:dyDescent="0.25">
      <c r="A258" s="29" t="s">
        <v>1993</v>
      </c>
      <c r="B258" s="29">
        <v>4</v>
      </c>
      <c r="C258" s="29" t="s">
        <v>15</v>
      </c>
      <c r="D258" s="29">
        <v>6</v>
      </c>
      <c r="E258" s="29" t="s">
        <v>1</v>
      </c>
      <c r="F258" s="2" t="s">
        <v>2079</v>
      </c>
      <c r="G258" s="2" t="s">
        <v>245</v>
      </c>
      <c r="H258" s="2">
        <v>54.568194901876218</v>
      </c>
      <c r="I258" s="2">
        <v>5.1843142292911519</v>
      </c>
      <c r="J258" s="5" t="s">
        <v>51</v>
      </c>
      <c r="K258" s="5">
        <v>3246</v>
      </c>
      <c r="L258" s="5">
        <v>0</v>
      </c>
      <c r="M258" s="5">
        <f t="shared" si="27"/>
        <v>0</v>
      </c>
      <c r="N258" s="5">
        <v>0</v>
      </c>
      <c r="O258" s="5">
        <v>0</v>
      </c>
      <c r="P258" s="5">
        <v>23.794315074148848</v>
      </c>
      <c r="Q258" s="5" t="e">
        <f>ABS(P258-#REF!)</f>
        <v>#REF!</v>
      </c>
      <c r="R258" s="5">
        <v>0.31878983936323235</v>
      </c>
      <c r="S258" s="5" t="e">
        <f>ABS(R258-#REF!)</f>
        <v>#REF!</v>
      </c>
      <c r="U258" s="29">
        <v>3.0797500000000002</v>
      </c>
      <c r="V258" s="29">
        <v>11</v>
      </c>
      <c r="W258" s="29">
        <f t="shared" si="24"/>
        <v>93</v>
      </c>
      <c r="X258" s="29">
        <f t="shared" si="25"/>
        <v>7.333333333333333</v>
      </c>
      <c r="Y258" s="29">
        <f t="shared" si="26"/>
        <v>100.33333333333333</v>
      </c>
      <c r="Z258" s="29">
        <v>9</v>
      </c>
      <c r="AA258" s="2" t="s">
        <v>2292</v>
      </c>
      <c r="AB258" s="34"/>
      <c r="AC258" s="5">
        <v>8629</v>
      </c>
      <c r="AD258" s="5">
        <v>368.394025</v>
      </c>
      <c r="AE258" s="5">
        <v>23.423290000000001</v>
      </c>
      <c r="AF258" s="5">
        <v>86.27</v>
      </c>
      <c r="AG258" s="5">
        <v>317.66941500000001</v>
      </c>
      <c r="AH258" s="5">
        <v>31.766940999999999</v>
      </c>
      <c r="AI258" s="5">
        <v>4.2692000000000001E-2</v>
      </c>
      <c r="AJ258" s="5">
        <v>1.9775999999999998E-2</v>
      </c>
      <c r="AK258" s="5">
        <v>0.46321699999999999</v>
      </c>
      <c r="AL258" s="5">
        <v>4.1375000000000002E-2</v>
      </c>
      <c r="AM258" s="5">
        <v>4.2500000000000003E-2</v>
      </c>
      <c r="AN258" s="5">
        <v>0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5">
        <v>0</v>
      </c>
      <c r="AZ258" s="5">
        <v>0</v>
      </c>
      <c r="BA258" s="5">
        <v>0</v>
      </c>
      <c r="BB258" s="5">
        <v>0</v>
      </c>
      <c r="BC258" s="5">
        <v>0</v>
      </c>
      <c r="BD258" s="5">
        <v>0</v>
      </c>
      <c r="BE258" s="5">
        <v>0</v>
      </c>
      <c r="BF258" s="31"/>
    </row>
    <row r="259" spans="1:58" s="29" customFormat="1" x14ac:dyDescent="0.25">
      <c r="A259" s="29" t="s">
        <v>1993</v>
      </c>
      <c r="B259" s="29">
        <v>4</v>
      </c>
      <c r="C259" s="29" t="s">
        <v>4</v>
      </c>
      <c r="D259" s="29">
        <v>12</v>
      </c>
      <c r="E259" s="29" t="s">
        <v>1</v>
      </c>
      <c r="F259" s="2" t="s">
        <v>2079</v>
      </c>
      <c r="G259" s="2" t="s">
        <v>245</v>
      </c>
      <c r="H259" s="2">
        <v>54.568194901876218</v>
      </c>
      <c r="I259" s="2">
        <v>5.1843142292911519</v>
      </c>
      <c r="J259" s="5" t="s">
        <v>52</v>
      </c>
      <c r="K259" s="5">
        <v>6467</v>
      </c>
      <c r="L259" s="5">
        <v>24</v>
      </c>
      <c r="M259" s="5">
        <f t="shared" si="27"/>
        <v>0.37111489098500078</v>
      </c>
      <c r="N259" s="5">
        <v>4.9116666666667662E-2</v>
      </c>
      <c r="O259" s="5">
        <v>2.1991049051893575E-2</v>
      </c>
      <c r="P259" s="5">
        <v>47.405371406198583</v>
      </c>
      <c r="Q259" s="5" t="e">
        <f>ABS(P259-#REF!)</f>
        <v>#REF!</v>
      </c>
      <c r="R259" s="5">
        <v>0.78716601206719816</v>
      </c>
      <c r="S259" s="5" t="e">
        <f>ABS(R259-#REF!)</f>
        <v>#REF!</v>
      </c>
      <c r="U259" s="29">
        <v>3.0797500000000002</v>
      </c>
      <c r="V259" s="29">
        <v>11</v>
      </c>
      <c r="W259" s="29">
        <f t="shared" si="24"/>
        <v>93</v>
      </c>
      <c r="X259" s="29">
        <f t="shared" si="25"/>
        <v>7.333333333333333</v>
      </c>
      <c r="Y259" s="29">
        <f t="shared" si="26"/>
        <v>100.33333333333333</v>
      </c>
      <c r="Z259" s="29">
        <v>9</v>
      </c>
      <c r="AA259" s="2" t="s">
        <v>2292</v>
      </c>
      <c r="AB259" s="34"/>
      <c r="AC259" s="5">
        <v>17600</v>
      </c>
      <c r="AD259" s="5">
        <v>368.394025</v>
      </c>
      <c r="AE259" s="5">
        <v>47.774932999999997</v>
      </c>
      <c r="AF259" s="5">
        <v>175.97</v>
      </c>
      <c r="AG259" s="5">
        <v>690.73172</v>
      </c>
      <c r="AH259" s="5">
        <v>69.073172</v>
      </c>
      <c r="AI259" s="5">
        <v>2.0930000000000001E-2</v>
      </c>
      <c r="AJ259" s="5">
        <v>1.8630000000000001E-2</v>
      </c>
      <c r="AK259" s="5">
        <v>0.89011700000000005</v>
      </c>
      <c r="AL259" s="5">
        <v>1.6625000000000001E-2</v>
      </c>
      <c r="AM259" s="5">
        <v>1.2500000000000001E-2</v>
      </c>
      <c r="AN259" s="5">
        <v>2</v>
      </c>
      <c r="AO259" s="5">
        <v>5.4289999999999998E-3</v>
      </c>
      <c r="AP259" s="5">
        <v>0.32573800000000003</v>
      </c>
      <c r="AQ259" s="5">
        <v>0.69318199999999996</v>
      </c>
      <c r="AR259" s="5">
        <v>0.68769999999999998</v>
      </c>
      <c r="AS259" s="5">
        <v>6.2719999999999998E-2</v>
      </c>
      <c r="AT259" s="5">
        <v>61</v>
      </c>
      <c r="AU259" s="5">
        <v>4.2426409999999999</v>
      </c>
      <c r="AV259" s="5">
        <v>1.1462E-2</v>
      </c>
      <c r="AW259" s="5">
        <v>4.3629999999999997E-3</v>
      </c>
      <c r="AX259" s="5">
        <v>87.329217999999997</v>
      </c>
      <c r="AY259" s="5">
        <v>1.7953760000000001</v>
      </c>
      <c r="AZ259" s="5">
        <v>299.58792699999998</v>
      </c>
      <c r="BA259" s="5">
        <v>36.225540000000002</v>
      </c>
      <c r="BB259" s="5">
        <v>10.148025000000001</v>
      </c>
      <c r="BC259" s="5">
        <v>0</v>
      </c>
      <c r="BD259" s="5">
        <v>5.1448349999999996</v>
      </c>
      <c r="BE259" s="5">
        <v>0.45175399999999999</v>
      </c>
      <c r="BF259" s="31"/>
    </row>
    <row r="260" spans="1:58" s="29" customFormat="1" x14ac:dyDescent="0.25">
      <c r="A260" s="29" t="s">
        <v>1993</v>
      </c>
      <c r="B260" s="29">
        <v>4</v>
      </c>
      <c r="C260" s="29" t="s">
        <v>28</v>
      </c>
      <c r="D260" s="29">
        <v>15</v>
      </c>
      <c r="E260" s="29" t="s">
        <v>1</v>
      </c>
      <c r="F260" s="2" t="s">
        <v>2079</v>
      </c>
      <c r="G260" s="2" t="s">
        <v>245</v>
      </c>
      <c r="H260" s="2">
        <v>54.568194901876218</v>
      </c>
      <c r="I260" s="2">
        <v>5.1843142292911519</v>
      </c>
      <c r="J260" s="5" t="s">
        <v>51</v>
      </c>
      <c r="K260" s="5">
        <v>1435</v>
      </c>
      <c r="L260" s="5">
        <v>26</v>
      </c>
      <c r="M260" s="5">
        <f t="shared" si="27"/>
        <v>1.8118466898954706</v>
      </c>
      <c r="N260" s="5">
        <v>5.4066666666660858E-2</v>
      </c>
      <c r="O260" s="5">
        <v>4.398209810378715E-2</v>
      </c>
      <c r="P260" s="5">
        <v>10.519051796489093</v>
      </c>
      <c r="Q260" s="5" t="e">
        <f>ABS(P260-#REF!)</f>
        <v>#REF!</v>
      </c>
      <c r="R260" s="5">
        <v>0.78912300190259543</v>
      </c>
      <c r="S260" s="5" t="e">
        <f>ABS(R260-#REF!)</f>
        <v>#REF!</v>
      </c>
      <c r="U260" s="29">
        <v>3.0797500000000002</v>
      </c>
      <c r="V260" s="29">
        <v>11</v>
      </c>
      <c r="W260" s="29">
        <f t="shared" si="24"/>
        <v>93</v>
      </c>
      <c r="X260" s="29">
        <f t="shared" si="25"/>
        <v>7.333333333333333</v>
      </c>
      <c r="Y260" s="29">
        <f t="shared" si="26"/>
        <v>100.33333333333333</v>
      </c>
      <c r="Z260" s="29">
        <v>9</v>
      </c>
      <c r="AA260" s="2" t="s">
        <v>2292</v>
      </c>
      <c r="AB260" s="34"/>
      <c r="AC260" s="5">
        <v>3914</v>
      </c>
      <c r="AD260" s="5">
        <v>368.394025</v>
      </c>
      <c r="AE260" s="5">
        <v>10.624494</v>
      </c>
      <c r="AF260" s="5">
        <v>39.08</v>
      </c>
      <c r="AG260" s="5">
        <v>54.122394999999997</v>
      </c>
      <c r="AH260" s="5">
        <v>5.4122389999999996</v>
      </c>
      <c r="AI260" s="5">
        <v>9.4085000000000002E-2</v>
      </c>
      <c r="AJ260" s="5">
        <v>7.4010000000000006E-2</v>
      </c>
      <c r="AK260" s="5">
        <v>0.78662900000000002</v>
      </c>
      <c r="AL260" s="5">
        <v>7.4024999999999994E-2</v>
      </c>
      <c r="AM260" s="5">
        <v>4.7500000000000001E-2</v>
      </c>
      <c r="AN260" s="5">
        <v>0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0</v>
      </c>
      <c r="BC260" s="5">
        <v>0</v>
      </c>
      <c r="BD260" s="5">
        <v>0</v>
      </c>
      <c r="BE260" s="5">
        <v>0</v>
      </c>
      <c r="BF260" s="31"/>
    </row>
    <row r="261" spans="1:58" s="29" customFormat="1" x14ac:dyDescent="0.25">
      <c r="A261" s="29" t="s">
        <v>1994</v>
      </c>
      <c r="B261" s="29">
        <v>4</v>
      </c>
      <c r="C261" s="29" t="s">
        <v>17</v>
      </c>
      <c r="D261" s="29">
        <v>8</v>
      </c>
      <c r="E261" s="29" t="s">
        <v>1</v>
      </c>
      <c r="F261" s="2" t="s">
        <v>2079</v>
      </c>
      <c r="G261" s="2" t="s">
        <v>245</v>
      </c>
      <c r="H261" s="2">
        <v>54.568194901876218</v>
      </c>
      <c r="I261" s="2">
        <v>5.1843142292911519</v>
      </c>
      <c r="J261" s="5" t="s">
        <v>51</v>
      </c>
      <c r="K261" s="5">
        <v>9269</v>
      </c>
      <c r="L261" s="5">
        <v>0</v>
      </c>
      <c r="M261" s="5">
        <f t="shared" si="27"/>
        <v>0</v>
      </c>
      <c r="N261" s="5">
        <v>0</v>
      </c>
      <c r="O261" s="5">
        <v>0</v>
      </c>
      <c r="P261" s="5">
        <v>19.320889227998155</v>
      </c>
      <c r="Q261" s="5" t="e">
        <f>ABS(P261-#REF!)</f>
        <v>#REF!</v>
      </c>
      <c r="R261" s="5">
        <v>0.40624740907108498</v>
      </c>
      <c r="S261" s="5" t="e">
        <f>ABS(R261-#REF!)</f>
        <v>#REF!</v>
      </c>
      <c r="T261" s="29">
        <v>0.98458506035814075</v>
      </c>
      <c r="U261" s="29">
        <v>3.0797500000000002</v>
      </c>
      <c r="V261" s="29">
        <v>11</v>
      </c>
      <c r="W261" s="29">
        <f t="shared" si="24"/>
        <v>93</v>
      </c>
      <c r="X261" s="29">
        <f t="shared" si="25"/>
        <v>7.333333333333333</v>
      </c>
      <c r="Y261" s="29">
        <f t="shared" si="26"/>
        <v>100.33333333333333</v>
      </c>
      <c r="Z261" s="29">
        <v>9</v>
      </c>
      <c r="AA261" s="2" t="s">
        <v>2292</v>
      </c>
      <c r="AB261" s="34"/>
      <c r="AC261" s="5">
        <v>15183</v>
      </c>
      <c r="AD261" s="5">
        <v>754.61955</v>
      </c>
      <c r="AE261" s="5">
        <v>20.120072</v>
      </c>
      <c r="AF261" s="5">
        <v>151.81</v>
      </c>
      <c r="AG261" s="5">
        <v>446.80359700000002</v>
      </c>
      <c r="AH261" s="5">
        <v>44.68036</v>
      </c>
      <c r="AI261" s="5">
        <v>4.9697999999999999E-2</v>
      </c>
      <c r="AJ261" s="5">
        <v>2.0962000000000001E-2</v>
      </c>
      <c r="AK261" s="5">
        <v>0.421792</v>
      </c>
      <c r="AL261" s="5">
        <v>4.8075E-2</v>
      </c>
      <c r="AM261" s="5">
        <v>4.7500000000000001E-2</v>
      </c>
      <c r="AN261" s="5">
        <v>4</v>
      </c>
      <c r="AO261" s="5">
        <v>5.3010000000000002E-3</v>
      </c>
      <c r="AP261" s="5">
        <v>0.31804100000000002</v>
      </c>
      <c r="AQ261" s="5">
        <v>2.5357310000000002</v>
      </c>
      <c r="AR261" s="5">
        <v>2.481481</v>
      </c>
      <c r="AS261" s="5">
        <v>0.62257200000000001</v>
      </c>
      <c r="AT261" s="5">
        <v>96.25</v>
      </c>
      <c r="AU261" s="5">
        <v>25.223997000000001</v>
      </c>
      <c r="AV261" s="5">
        <v>2.6051999999999999E-2</v>
      </c>
      <c r="AW261" s="5">
        <v>7.038E-3</v>
      </c>
      <c r="AX261" s="5">
        <v>38.324984000000001</v>
      </c>
      <c r="AY261" s="5">
        <v>2.5938509999999999</v>
      </c>
      <c r="AZ261" s="5">
        <v>178.15084400000001</v>
      </c>
      <c r="BA261" s="5">
        <v>195.058075</v>
      </c>
      <c r="BB261" s="5">
        <v>118.894583</v>
      </c>
      <c r="BC261" s="5">
        <v>201.50278299999999</v>
      </c>
      <c r="BD261" s="5">
        <v>8.4516650000000002</v>
      </c>
      <c r="BE261" s="5">
        <v>0.60569300000000004</v>
      </c>
      <c r="BF261" s="31"/>
    </row>
    <row r="262" spans="1:58" s="29" customFormat="1" x14ac:dyDescent="0.25">
      <c r="A262" s="29" t="s">
        <v>1994</v>
      </c>
      <c r="B262" s="29">
        <v>4</v>
      </c>
      <c r="C262" s="29" t="s">
        <v>38</v>
      </c>
      <c r="D262" s="29">
        <v>9</v>
      </c>
      <c r="E262" s="29" t="s">
        <v>1</v>
      </c>
      <c r="F262" s="2" t="s">
        <v>2079</v>
      </c>
      <c r="G262" s="2" t="s">
        <v>245</v>
      </c>
      <c r="H262" s="2">
        <v>54.568194901876218</v>
      </c>
      <c r="I262" s="2">
        <v>5.1843142292911519</v>
      </c>
      <c r="J262" s="5" t="s">
        <v>52</v>
      </c>
      <c r="K262" s="5">
        <v>10982</v>
      </c>
      <c r="L262" s="5">
        <v>0</v>
      </c>
      <c r="M262" s="5">
        <f t="shared" si="27"/>
        <v>0</v>
      </c>
      <c r="N262" s="5">
        <v>0</v>
      </c>
      <c r="O262" s="5">
        <v>0</v>
      </c>
      <c r="P262" s="5">
        <v>22.891574657662716</v>
      </c>
      <c r="Q262" s="5" t="e">
        <f>ABS(P262-#REF!)</f>
        <v>#REF!</v>
      </c>
      <c r="R262" s="5">
        <v>0.22842380205098478</v>
      </c>
      <c r="S262" s="5" t="e">
        <f>ABS(R262-#REF!)</f>
        <v>#REF!</v>
      </c>
      <c r="T262" s="29">
        <v>0.9842357454437497</v>
      </c>
      <c r="U262" s="29">
        <v>3.0797500000000002</v>
      </c>
      <c r="V262" s="29">
        <v>11</v>
      </c>
      <c r="W262" s="29">
        <f t="shared" si="24"/>
        <v>93</v>
      </c>
      <c r="X262" s="29">
        <f t="shared" si="25"/>
        <v>7.333333333333333</v>
      </c>
      <c r="Y262" s="29">
        <f t="shared" si="26"/>
        <v>100.33333333333333</v>
      </c>
      <c r="Z262" s="29">
        <v>9</v>
      </c>
      <c r="AA262" s="2" t="s">
        <v>2292</v>
      </c>
      <c r="AB262" s="34"/>
      <c r="AC262" s="5">
        <v>17585</v>
      </c>
      <c r="AD262" s="5">
        <v>754.61955</v>
      </c>
      <c r="AE262" s="5">
        <v>23.303132999999999</v>
      </c>
      <c r="AF262" s="5">
        <v>175.84</v>
      </c>
      <c r="AG262" s="5">
        <v>690.62294699999995</v>
      </c>
      <c r="AH262" s="5">
        <v>69.062295000000006</v>
      </c>
      <c r="AI262" s="5">
        <v>4.2910999999999998E-2</v>
      </c>
      <c r="AJ262" s="5">
        <v>1.0160000000000001E-2</v>
      </c>
      <c r="AK262" s="5">
        <v>0.236759</v>
      </c>
      <c r="AL262" s="5">
        <v>4.2325000000000002E-2</v>
      </c>
      <c r="AM262" s="5">
        <v>4.2500000000000003E-2</v>
      </c>
      <c r="AN262" s="5">
        <v>0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  <c r="BA262" s="5">
        <v>0</v>
      </c>
      <c r="BB262" s="5">
        <v>0</v>
      </c>
      <c r="BC262" s="5">
        <v>0</v>
      </c>
      <c r="BD262" s="5">
        <v>0</v>
      </c>
      <c r="BE262" s="5">
        <v>0</v>
      </c>
      <c r="BF262" s="31"/>
    </row>
    <row r="263" spans="1:58" s="29" customFormat="1" x14ac:dyDescent="0.25">
      <c r="A263" s="29" t="s">
        <v>1994</v>
      </c>
      <c r="B263" s="29">
        <v>4</v>
      </c>
      <c r="C263" s="29" t="s">
        <v>10</v>
      </c>
      <c r="D263" s="29">
        <v>13</v>
      </c>
      <c r="E263" s="29" t="s">
        <v>1</v>
      </c>
      <c r="F263" s="2" t="s">
        <v>2079</v>
      </c>
      <c r="G263" s="2" t="s">
        <v>245</v>
      </c>
      <c r="H263" s="2">
        <v>54.568194901876218</v>
      </c>
      <c r="I263" s="2">
        <v>5.1843142292911519</v>
      </c>
      <c r="J263" s="5" t="s">
        <v>52</v>
      </c>
      <c r="K263" s="5">
        <v>22324</v>
      </c>
      <c r="L263" s="5">
        <v>29</v>
      </c>
      <c r="M263" s="5">
        <f t="shared" si="27"/>
        <v>0.12990503493997491</v>
      </c>
      <c r="N263" s="5">
        <v>6.2700000000006639E-2</v>
      </c>
      <c r="O263" s="5">
        <v>6.2533895440710389E-3</v>
      </c>
      <c r="P263" s="5">
        <v>46.533556060613954</v>
      </c>
      <c r="Q263" s="5" t="e">
        <f>ABS(P263-#REF!)</f>
        <v>#REF!</v>
      </c>
      <c r="R263" s="5">
        <v>0.3672434673249052</v>
      </c>
      <c r="S263" s="5" t="e">
        <f>ABS(R263-#REF!)</f>
        <v>#REF!</v>
      </c>
      <c r="T263" s="29">
        <v>0.98073961248072372</v>
      </c>
      <c r="U263" s="29">
        <v>3.0797500000000002</v>
      </c>
      <c r="V263" s="29">
        <v>11</v>
      </c>
      <c r="W263" s="29">
        <f t="shared" si="24"/>
        <v>93</v>
      </c>
      <c r="X263" s="29">
        <f t="shared" si="25"/>
        <v>7.333333333333333</v>
      </c>
      <c r="Y263" s="29">
        <f t="shared" si="26"/>
        <v>100.33333333333333</v>
      </c>
      <c r="Z263" s="29">
        <v>9</v>
      </c>
      <c r="AA263" s="2" t="s">
        <v>2292</v>
      </c>
      <c r="AB263" s="34"/>
      <c r="AC263" s="5">
        <v>35494</v>
      </c>
      <c r="AD263" s="5">
        <v>754.61955</v>
      </c>
      <c r="AE263" s="5">
        <v>47.035621999999996</v>
      </c>
      <c r="AF263" s="5">
        <v>354.93</v>
      </c>
      <c r="AG263" s="5">
        <v>1609.525721</v>
      </c>
      <c r="AH263" s="5">
        <v>160.952572</v>
      </c>
      <c r="AI263" s="5">
        <v>2.1259E-2</v>
      </c>
      <c r="AJ263" s="5">
        <v>9.4490000000000008E-3</v>
      </c>
      <c r="AK263" s="5">
        <v>0.44447900000000001</v>
      </c>
      <c r="AL263" s="5">
        <v>2.0225E-2</v>
      </c>
      <c r="AM263" s="5">
        <v>1.7500000000000002E-2</v>
      </c>
      <c r="AN263" s="5">
        <v>3</v>
      </c>
      <c r="AO263" s="5">
        <v>3.9760000000000004E-3</v>
      </c>
      <c r="AP263" s="5">
        <v>0.23853099999999999</v>
      </c>
      <c r="AQ263" s="5">
        <v>0.48177199999999998</v>
      </c>
      <c r="AR263" s="5">
        <v>0.444525</v>
      </c>
      <c r="AS263" s="5">
        <v>0.14875099999999999</v>
      </c>
      <c r="AT263" s="5">
        <v>57</v>
      </c>
      <c r="AU263" s="5">
        <v>19.672315999999999</v>
      </c>
      <c r="AV263" s="5">
        <v>7.9380000000000006E-3</v>
      </c>
      <c r="AW263" s="5">
        <v>4.1029999999999999E-3</v>
      </c>
      <c r="AX263" s="5">
        <v>128.06272200000001</v>
      </c>
      <c r="AY263" s="5">
        <v>34.369117000000003</v>
      </c>
      <c r="AZ263" s="5">
        <v>379.027038</v>
      </c>
      <c r="BA263" s="5">
        <v>167.58606800000001</v>
      </c>
      <c r="BB263" s="5">
        <v>11.818275</v>
      </c>
      <c r="BC263" s="5">
        <v>16.476400999999999</v>
      </c>
      <c r="BD263" s="5">
        <v>10.860504000000001</v>
      </c>
      <c r="BE263" s="5">
        <v>0.57564000000000004</v>
      </c>
      <c r="BF263" s="31"/>
    </row>
    <row r="264" spans="1:58" s="29" customFormat="1" x14ac:dyDescent="0.25">
      <c r="A264" s="29" t="s">
        <v>1994</v>
      </c>
      <c r="B264" s="29">
        <v>4</v>
      </c>
      <c r="C264" s="29" t="s">
        <v>28</v>
      </c>
      <c r="D264" s="29">
        <v>15</v>
      </c>
      <c r="E264" s="29" t="s">
        <v>1</v>
      </c>
      <c r="F264" s="2" t="s">
        <v>2079</v>
      </c>
      <c r="G264" s="2" t="s">
        <v>245</v>
      </c>
      <c r="H264" s="2">
        <v>54.568194901876218</v>
      </c>
      <c r="I264" s="2">
        <v>5.1843142292911519</v>
      </c>
      <c r="J264" s="5" t="s">
        <v>52</v>
      </c>
      <c r="K264" s="5">
        <v>27823</v>
      </c>
      <c r="L264" s="5">
        <v>122</v>
      </c>
      <c r="M264" s="5">
        <f t="shared" si="27"/>
        <v>0.43848614455666179</v>
      </c>
      <c r="N264" s="5">
        <v>3.4656944444454517E-2</v>
      </c>
      <c r="O264" s="5">
        <v>3.7520337264426232E-2</v>
      </c>
      <c r="P264" s="5">
        <v>57.99601909489617</v>
      </c>
      <c r="Q264" s="5" t="e">
        <f>ABS(P264-#REF!)</f>
        <v>#REF!</v>
      </c>
      <c r="R264" s="5">
        <v>0.76731048753120723</v>
      </c>
      <c r="S264" s="5" t="e">
        <f>ABS(R264-#REF!)</f>
        <v>#REF!</v>
      </c>
      <c r="T264" s="29">
        <v>0.96238476056816336</v>
      </c>
      <c r="U264" s="29">
        <v>3.0797500000000002</v>
      </c>
      <c r="V264" s="29">
        <v>11</v>
      </c>
      <c r="W264" s="29">
        <f t="shared" si="24"/>
        <v>93</v>
      </c>
      <c r="X264" s="29">
        <f t="shared" si="25"/>
        <v>7.333333333333333</v>
      </c>
      <c r="Y264" s="29">
        <f t="shared" si="26"/>
        <v>100.33333333333333</v>
      </c>
      <c r="Z264" s="29">
        <v>9</v>
      </c>
      <c r="AA264" s="2" t="s">
        <v>2292</v>
      </c>
      <c r="AB264" s="34"/>
      <c r="AC264" s="5">
        <v>41751</v>
      </c>
      <c r="AD264" s="5">
        <v>754.61955</v>
      </c>
      <c r="AE264" s="5">
        <v>55.327218000000002</v>
      </c>
      <c r="AF264" s="5">
        <v>417.5</v>
      </c>
      <c r="AG264" s="5">
        <v>1779.2877820000001</v>
      </c>
      <c r="AH264" s="5">
        <v>177.92877799999999</v>
      </c>
      <c r="AI264" s="5">
        <v>1.8071E-2</v>
      </c>
      <c r="AJ264" s="5">
        <v>1.6112999999999999E-2</v>
      </c>
      <c r="AK264" s="5">
        <v>0.891629</v>
      </c>
      <c r="AL264" s="5">
        <v>1.4375000000000001E-2</v>
      </c>
      <c r="AM264" s="5">
        <v>1.2500000000000001E-2</v>
      </c>
      <c r="AN264" s="5">
        <v>2</v>
      </c>
      <c r="AO264" s="5">
        <v>2.65E-3</v>
      </c>
      <c r="AP264" s="5">
        <v>0.159021</v>
      </c>
      <c r="AQ264" s="5">
        <v>0.23951500000000001</v>
      </c>
      <c r="AR264" s="5">
        <v>0.44087500000000002</v>
      </c>
      <c r="AS264" s="5">
        <v>9.9349999999999994E-3</v>
      </c>
      <c r="AT264" s="5">
        <v>50</v>
      </c>
      <c r="AU264" s="5">
        <v>1.4142140000000001</v>
      </c>
      <c r="AV264" s="5">
        <v>8.9969999999999998E-3</v>
      </c>
      <c r="AW264" s="5">
        <v>3.3170000000000001E-3</v>
      </c>
      <c r="AX264" s="5">
        <v>111.13468899999999</v>
      </c>
      <c r="AY264" s="5">
        <v>0.70338999999999996</v>
      </c>
      <c r="AZ264" s="5">
        <v>455.84045600000002</v>
      </c>
      <c r="BA264" s="5">
        <v>225.629514</v>
      </c>
      <c r="BB264" s="5">
        <v>226.58337499999999</v>
      </c>
      <c r="BC264" s="5">
        <v>0</v>
      </c>
      <c r="BD264" s="5">
        <v>5.4377570000000004</v>
      </c>
      <c r="BE264" s="5">
        <v>0.36080099999999998</v>
      </c>
      <c r="BF264" s="31"/>
    </row>
    <row r="265" spans="1:58" s="29" customFormat="1" x14ac:dyDescent="0.25">
      <c r="A265" s="29" t="s">
        <v>1995</v>
      </c>
      <c r="B265" s="29">
        <v>4</v>
      </c>
      <c r="C265" s="29" t="s">
        <v>38</v>
      </c>
      <c r="D265" s="29">
        <v>9</v>
      </c>
      <c r="E265" s="29" t="s">
        <v>1</v>
      </c>
      <c r="F265" s="2" t="s">
        <v>2079</v>
      </c>
      <c r="G265" s="2" t="s">
        <v>245</v>
      </c>
      <c r="H265" s="2">
        <v>54.568194901876218</v>
      </c>
      <c r="I265" s="2">
        <v>5.1843142292911519</v>
      </c>
      <c r="J265" s="5" t="s">
        <v>51</v>
      </c>
      <c r="K265" s="5">
        <v>1688</v>
      </c>
      <c r="L265" s="5">
        <v>48</v>
      </c>
      <c r="M265" s="5">
        <f t="shared" si="27"/>
        <v>2.8436018957345972</v>
      </c>
      <c r="N265" s="5">
        <v>7.508863636363633E-2</v>
      </c>
      <c r="O265" s="5">
        <v>5.2761364470893364E-2</v>
      </c>
      <c r="P265" s="5">
        <v>8.0964712024425456</v>
      </c>
      <c r="Q265" s="5" t="e">
        <f>ABS(P265-#REF!)</f>
        <v>#REF!</v>
      </c>
      <c r="R265" s="5">
        <v>0.66330755895442406</v>
      </c>
      <c r="S265" s="5" t="e">
        <f>ABS(R265-#REF!)</f>
        <v>#REF!</v>
      </c>
      <c r="U265" s="29">
        <v>3.0797500000000002</v>
      </c>
      <c r="V265" s="29">
        <v>11</v>
      </c>
      <c r="W265" s="29">
        <f t="shared" si="24"/>
        <v>93</v>
      </c>
      <c r="X265" s="29">
        <f t="shared" si="25"/>
        <v>7.333333333333333</v>
      </c>
      <c r="Y265" s="29">
        <f t="shared" si="26"/>
        <v>100.33333333333333</v>
      </c>
      <c r="Z265" s="29">
        <v>9</v>
      </c>
      <c r="AA265" s="2" t="s">
        <v>2292</v>
      </c>
      <c r="AB265" s="34"/>
      <c r="AC265" s="5">
        <v>3038</v>
      </c>
      <c r="AD265" s="5">
        <v>400.807525</v>
      </c>
      <c r="AE265" s="5">
        <v>7.5796979999999996</v>
      </c>
      <c r="AF265" s="5">
        <v>30.23</v>
      </c>
      <c r="AG265" s="5">
        <v>30.150905000000002</v>
      </c>
      <c r="AH265" s="5">
        <v>3.015091</v>
      </c>
      <c r="AI265" s="5">
        <v>0.13186999999999999</v>
      </c>
      <c r="AJ265" s="5">
        <v>0.112263</v>
      </c>
      <c r="AK265" s="5">
        <v>0.85131199999999996</v>
      </c>
      <c r="AL265" s="5">
        <v>0.11497499999999999</v>
      </c>
      <c r="AM265" s="5">
        <v>6.25E-2</v>
      </c>
      <c r="AN265" s="5">
        <v>1</v>
      </c>
      <c r="AO265" s="5">
        <v>2.4949999999999998E-3</v>
      </c>
      <c r="AP265" s="5">
        <v>0.149698</v>
      </c>
      <c r="AQ265" s="5">
        <v>0.23041500000000001</v>
      </c>
      <c r="AR265" s="5">
        <v>5.96E-2</v>
      </c>
      <c r="AS265" s="5">
        <v>0</v>
      </c>
      <c r="AT265" s="5">
        <v>7</v>
      </c>
      <c r="AU265" s="5">
        <v>0</v>
      </c>
      <c r="AV265" s="5">
        <v>9.9330000000000009E-3</v>
      </c>
      <c r="AW265" s="5">
        <v>5.7739999999999996E-3</v>
      </c>
      <c r="AX265" s="5">
        <v>100.67114100000001</v>
      </c>
      <c r="AY265" s="5">
        <v>0</v>
      </c>
      <c r="AZ265" s="5">
        <v>229.88505699999999</v>
      </c>
      <c r="BA265" s="5">
        <v>0</v>
      </c>
      <c r="BB265" s="5">
        <v>0</v>
      </c>
      <c r="BC265" s="5">
        <v>0</v>
      </c>
      <c r="BD265" s="5">
        <v>6.2892609999999998</v>
      </c>
      <c r="BE265" s="5">
        <v>0.34992699999999999</v>
      </c>
      <c r="BF265" s="31"/>
    </row>
    <row r="266" spans="1:58" s="29" customFormat="1" x14ac:dyDescent="0.25">
      <c r="A266" s="29" t="s">
        <v>1995</v>
      </c>
      <c r="B266" s="29">
        <v>4</v>
      </c>
      <c r="C266" s="29" t="s">
        <v>4</v>
      </c>
      <c r="D266" s="29">
        <v>12</v>
      </c>
      <c r="E266" s="29" t="s">
        <v>1</v>
      </c>
      <c r="F266" s="2" t="s">
        <v>2079</v>
      </c>
      <c r="G266" s="2" t="s">
        <v>245</v>
      </c>
      <c r="H266" s="2">
        <v>54.568194901876218</v>
      </c>
      <c r="I266" s="2">
        <v>5.1843142292911519</v>
      </c>
      <c r="J266" s="5" t="s">
        <v>51</v>
      </c>
      <c r="K266" s="5">
        <v>9769</v>
      </c>
      <c r="L266" s="5">
        <v>24</v>
      </c>
      <c r="M266" s="5">
        <f t="shared" si="27"/>
        <v>0.24567509468727608</v>
      </c>
      <c r="N266" s="5">
        <v>3.0856249999992258E-2</v>
      </c>
      <c r="O266" s="5">
        <v>1.9185950716688497E-2</v>
      </c>
      <c r="P266" s="5">
        <v>46.856888137832478</v>
      </c>
      <c r="Q266" s="5" t="e">
        <f>ABS(P266-#REF!)</f>
        <v>#REF!</v>
      </c>
      <c r="R266" s="5">
        <v>0.42355517721669755</v>
      </c>
      <c r="S266" s="5" t="e">
        <f>ABS(R266-#REF!)</f>
        <v>#REF!</v>
      </c>
      <c r="U266" s="29">
        <v>3.0797500000000002</v>
      </c>
      <c r="V266" s="29">
        <v>11</v>
      </c>
      <c r="W266" s="29">
        <f t="shared" si="24"/>
        <v>93</v>
      </c>
      <c r="X266" s="29">
        <f t="shared" si="25"/>
        <v>7.333333333333333</v>
      </c>
      <c r="Y266" s="29">
        <f t="shared" si="26"/>
        <v>100.33333333333333</v>
      </c>
      <c r="Z266" s="29">
        <v>9</v>
      </c>
      <c r="AA266" s="2" t="s">
        <v>2292</v>
      </c>
      <c r="AB266" s="34"/>
      <c r="AC266" s="5">
        <v>18625</v>
      </c>
      <c r="AD266" s="5">
        <v>400.807525</v>
      </c>
      <c r="AE266" s="5">
        <v>46.468688</v>
      </c>
      <c r="AF266" s="5">
        <v>186.21</v>
      </c>
      <c r="AG266" s="5">
        <v>764.70051999999998</v>
      </c>
      <c r="AH266" s="5">
        <v>76.470051999999995</v>
      </c>
      <c r="AI266" s="5">
        <v>2.1517000000000001E-2</v>
      </c>
      <c r="AJ266" s="5">
        <v>2.7994000000000002E-2</v>
      </c>
      <c r="AK266" s="5">
        <v>1.3009919999999999</v>
      </c>
      <c r="AL266" s="5">
        <v>2.0125000000000001E-2</v>
      </c>
      <c r="AM266" s="5">
        <v>1.7500000000000002E-2</v>
      </c>
      <c r="AN266" s="5">
        <v>1</v>
      </c>
      <c r="AO266" s="5">
        <v>2.4949999999999998E-3</v>
      </c>
      <c r="AP266" s="5">
        <v>0.149698</v>
      </c>
      <c r="AQ266" s="5">
        <v>0.20402699999999999</v>
      </c>
      <c r="AR266" s="5">
        <v>0.32387500000000002</v>
      </c>
      <c r="AS266" s="5">
        <v>0</v>
      </c>
      <c r="AT266" s="5">
        <v>38</v>
      </c>
      <c r="AU266" s="5">
        <v>0</v>
      </c>
      <c r="AV266" s="5">
        <v>8.7530000000000004E-3</v>
      </c>
      <c r="AW266" s="5">
        <v>4.4479999999999997E-3</v>
      </c>
      <c r="AX266" s="5">
        <v>114.241606</v>
      </c>
      <c r="AY266" s="5">
        <v>0</v>
      </c>
      <c r="AZ266" s="5">
        <v>487.80487799999997</v>
      </c>
      <c r="BA266" s="5">
        <v>0</v>
      </c>
      <c r="BB266" s="5">
        <v>0</v>
      </c>
      <c r="BC266" s="5">
        <v>0</v>
      </c>
      <c r="BD266" s="5">
        <v>6.3004410000000002</v>
      </c>
      <c r="BE266" s="5">
        <v>0.34992699999999999</v>
      </c>
      <c r="BF266" s="31"/>
    </row>
    <row r="267" spans="1:58" s="29" customFormat="1" x14ac:dyDescent="0.25">
      <c r="A267" s="29" t="s">
        <v>1995</v>
      </c>
      <c r="B267" s="29">
        <v>4</v>
      </c>
      <c r="C267" s="29" t="s">
        <v>11</v>
      </c>
      <c r="D267" s="29">
        <v>16</v>
      </c>
      <c r="E267" s="29" t="s">
        <v>1</v>
      </c>
      <c r="F267" s="2" t="s">
        <v>2079</v>
      </c>
      <c r="G267" s="2" t="s">
        <v>245</v>
      </c>
      <c r="H267" s="2">
        <v>54.568194901876218</v>
      </c>
      <c r="I267" s="2">
        <v>5.1843142292911519</v>
      </c>
      <c r="J267" s="5" t="s">
        <v>51</v>
      </c>
      <c r="K267" s="5">
        <v>1892</v>
      </c>
      <c r="L267" s="5">
        <v>0</v>
      </c>
      <c r="M267" s="5">
        <f t="shared" si="27"/>
        <v>0</v>
      </c>
      <c r="N267" s="5">
        <v>0</v>
      </c>
      <c r="O267" s="5">
        <v>0</v>
      </c>
      <c r="P267" s="5">
        <v>9.0749546889936585</v>
      </c>
      <c r="Q267" s="5" t="e">
        <f>ABS(P267-#REF!)</f>
        <v>#REF!</v>
      </c>
      <c r="R267" s="5">
        <v>0.633925254372526</v>
      </c>
      <c r="S267" s="5" t="e">
        <f>ABS(R267-#REF!)</f>
        <v>#REF!</v>
      </c>
      <c r="U267" s="29">
        <v>3.0797500000000002</v>
      </c>
      <c r="V267" s="29">
        <v>11</v>
      </c>
      <c r="W267" s="29">
        <f t="shared" si="24"/>
        <v>93</v>
      </c>
      <c r="X267" s="29">
        <f t="shared" si="25"/>
        <v>7.333333333333333</v>
      </c>
      <c r="Y267" s="29">
        <f t="shared" si="26"/>
        <v>100.33333333333333</v>
      </c>
      <c r="Z267" s="29">
        <v>9</v>
      </c>
      <c r="AA267" s="2" t="s">
        <v>2292</v>
      </c>
      <c r="AB267" s="34"/>
      <c r="AC267" s="5">
        <v>3452</v>
      </c>
      <c r="AD267" s="5">
        <v>400.807525</v>
      </c>
      <c r="AE267" s="5">
        <v>8.6126129999999996</v>
      </c>
      <c r="AF267" s="5">
        <v>34.43</v>
      </c>
      <c r="AG267" s="5">
        <v>47.314321999999997</v>
      </c>
      <c r="AH267" s="5">
        <v>4.7314319999999999</v>
      </c>
      <c r="AI267" s="5">
        <v>0.116062</v>
      </c>
      <c r="AJ267" s="5">
        <v>9.4547000000000006E-2</v>
      </c>
      <c r="AK267" s="5">
        <v>0.81462199999999996</v>
      </c>
      <c r="AL267" s="5">
        <v>9.3649999999999997E-2</v>
      </c>
      <c r="AM267" s="5">
        <v>7.2499999999999995E-2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5">
        <v>0</v>
      </c>
      <c r="BC267" s="5">
        <v>0</v>
      </c>
      <c r="BD267" s="5">
        <v>0</v>
      </c>
      <c r="BE267" s="5">
        <v>0</v>
      </c>
      <c r="BF267" s="31"/>
    </row>
    <row r="268" spans="1:58" s="29" customFormat="1" x14ac:dyDescent="0.25">
      <c r="F268" s="8"/>
      <c r="G268" s="8"/>
      <c r="H268" s="12"/>
      <c r="I268" s="12"/>
      <c r="J268" s="5"/>
      <c r="M268" s="11"/>
      <c r="AB268" s="34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31"/>
    </row>
    <row r="269" spans="1:58" s="29" customFormat="1" x14ac:dyDescent="0.25">
      <c r="F269" s="8"/>
      <c r="G269" s="8"/>
      <c r="H269" s="12"/>
      <c r="I269" s="12"/>
      <c r="J269" s="5"/>
      <c r="M269" s="11"/>
      <c r="P269" s="10" t="s">
        <v>2140</v>
      </c>
      <c r="Q269" s="10" t="s">
        <v>2141</v>
      </c>
      <c r="R269" s="10" t="s">
        <v>2142</v>
      </c>
      <c r="S269" s="10" t="s">
        <v>2143</v>
      </c>
      <c r="AB269" s="34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31"/>
    </row>
    <row r="270" spans="1:58" s="29" customFormat="1" x14ac:dyDescent="0.25">
      <c r="F270" s="8"/>
      <c r="G270" s="8"/>
      <c r="H270" s="12"/>
      <c r="I270" s="12"/>
      <c r="J270" s="5"/>
      <c r="M270" s="11"/>
      <c r="O270" s="10"/>
      <c r="P270" s="29">
        <f>MEDIAN(P3:P91)</f>
        <v>22.590915121042777</v>
      </c>
      <c r="Q270" s="29">
        <f>MEDIAN(Q3:Q91)</f>
        <v>13.007814127332756</v>
      </c>
      <c r="R270" s="29">
        <f>MEDIAN(R3:R91)</f>
        <v>0.9682654385098628</v>
      </c>
      <c r="S270" s="29">
        <f>MEDIAN(S3:S91)</f>
        <v>0.39202621325905374</v>
      </c>
      <c r="AB270" s="34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31"/>
    </row>
    <row r="271" spans="1:58" s="29" customFormat="1" x14ac:dyDescent="0.25">
      <c r="F271" s="2"/>
      <c r="G271" s="2"/>
      <c r="H271" s="2"/>
      <c r="I271" s="2"/>
      <c r="J271"/>
      <c r="M271" s="11"/>
      <c r="AB271" s="34"/>
      <c r="BF271" s="31"/>
    </row>
    <row r="272" spans="1:58" s="29" customFormat="1" x14ac:dyDescent="0.25">
      <c r="F272" s="2"/>
      <c r="G272" s="2"/>
      <c r="H272" s="2"/>
      <c r="I272" s="2"/>
      <c r="J272"/>
      <c r="L272" s="10"/>
      <c r="M272" s="1"/>
      <c r="P272" s="10" t="s">
        <v>1115</v>
      </c>
      <c r="Q272" s="10"/>
      <c r="R272" s="1" t="s">
        <v>1969</v>
      </c>
      <c r="S272" s="1"/>
      <c r="T272" s="1"/>
      <c r="U272" s="1"/>
      <c r="AB272" s="34"/>
      <c r="BF272" s="31"/>
    </row>
    <row r="273" spans="6:58" s="29" customFormat="1" x14ac:dyDescent="0.25">
      <c r="F273" s="2"/>
      <c r="G273" s="2"/>
      <c r="H273" s="2"/>
      <c r="I273" s="2"/>
      <c r="J273"/>
      <c r="L273" s="10"/>
      <c r="M273" s="10"/>
      <c r="P273" s="10" t="s">
        <v>1905</v>
      </c>
      <c r="Q273" s="10"/>
      <c r="R273" s="10" t="s">
        <v>1906</v>
      </c>
      <c r="S273" s="10"/>
      <c r="T273" s="10"/>
      <c r="U273" s="10"/>
      <c r="AB273" s="34"/>
      <c r="BF273" s="31"/>
    </row>
    <row r="274" spans="6:58" s="29" customFormat="1" x14ac:dyDescent="0.25">
      <c r="F274" s="2"/>
      <c r="G274" s="2"/>
      <c r="H274" s="2"/>
      <c r="I274" s="2"/>
      <c r="J274"/>
      <c r="L274" s="10"/>
      <c r="M274" s="5"/>
      <c r="N274" s="29">
        <v>2</v>
      </c>
      <c r="O274" s="10" t="s">
        <v>1965</v>
      </c>
      <c r="P274" s="10">
        <f>MEDIAN(P3:P37)</f>
        <v>19.193351534425908</v>
      </c>
      <c r="Q274" s="10"/>
      <c r="R274" s="10">
        <f>MEDIAN(R3:R37)</f>
        <v>1.3149192942857675</v>
      </c>
      <c r="S274" s="10"/>
      <c r="T274" s="10"/>
      <c r="U274" s="10"/>
      <c r="AB274" s="34"/>
      <c r="BF274" s="31"/>
    </row>
    <row r="275" spans="6:58" s="29" customFormat="1" x14ac:dyDescent="0.25">
      <c r="F275" s="2"/>
      <c r="G275" s="2"/>
      <c r="H275" s="2"/>
      <c r="I275" s="2"/>
      <c r="J275"/>
      <c r="L275" s="10"/>
      <c r="M275" s="5"/>
      <c r="N275" s="29">
        <v>3</v>
      </c>
      <c r="O275" s="10" t="s">
        <v>1966</v>
      </c>
      <c r="P275" s="10">
        <f>MEDIAN(P38:P58)</f>
        <v>17.476169379015019</v>
      </c>
      <c r="Q275" s="10"/>
      <c r="R275" s="10">
        <f>MEDIAN(R38:R58)</f>
        <v>1.3217994864604792</v>
      </c>
      <c r="S275" s="10"/>
      <c r="T275" s="10"/>
      <c r="U275" s="10"/>
      <c r="AB275" s="34"/>
      <c r="BF275" s="31"/>
    </row>
    <row r="276" spans="6:58" s="29" customFormat="1" x14ac:dyDescent="0.25">
      <c r="F276" s="2"/>
      <c r="G276" s="2"/>
      <c r="H276" s="2"/>
      <c r="I276" s="2"/>
      <c r="J276"/>
      <c r="L276" s="10"/>
      <c r="M276" s="5"/>
      <c r="N276" s="29">
        <v>4</v>
      </c>
      <c r="O276" s="10" t="s">
        <v>1967</v>
      </c>
      <c r="P276" s="10">
        <f>MEDIAN(P59:P71)</f>
        <v>25.274343954990993</v>
      </c>
      <c r="Q276" s="10"/>
      <c r="R276" s="10">
        <f>MEDIAN(R59:R71)</f>
        <v>0.54418496507858583</v>
      </c>
      <c r="S276" s="10"/>
      <c r="T276" s="10"/>
      <c r="U276" s="10"/>
      <c r="AB276" s="34"/>
      <c r="BF276" s="31"/>
    </row>
    <row r="277" spans="6:58" s="29" customFormat="1" x14ac:dyDescent="0.25">
      <c r="F277" s="2"/>
      <c r="G277" s="2"/>
      <c r="H277" s="2"/>
      <c r="I277" s="2"/>
      <c r="J277"/>
      <c r="L277" s="10"/>
      <c r="M277" s="5"/>
      <c r="N277" s="29">
        <v>5</v>
      </c>
      <c r="O277" s="10" t="s">
        <v>1968</v>
      </c>
      <c r="P277" s="10">
        <f>MEDIAN(P72:P91)</f>
        <v>20.138743076694734</v>
      </c>
      <c r="Q277" s="10"/>
      <c r="R277" s="10">
        <f>MEDIAN(R72:R91)</f>
        <v>0.77489237155984947</v>
      </c>
      <c r="S277" s="10"/>
      <c r="T277" s="10"/>
      <c r="U277" s="10"/>
      <c r="AB277" s="34"/>
      <c r="BF277" s="31"/>
    </row>
    <row r="278" spans="6:58" s="29" customFormat="1" x14ac:dyDescent="0.25">
      <c r="F278" s="2"/>
      <c r="G278" s="2"/>
      <c r="H278" s="2"/>
      <c r="I278" s="2"/>
      <c r="J278"/>
      <c r="L278" s="10"/>
      <c r="M278" s="5"/>
      <c r="N278" s="29">
        <v>1</v>
      </c>
      <c r="O278" s="10" t="s">
        <v>1150</v>
      </c>
      <c r="P278" s="5">
        <f>MEDIAN(ContraAsym!P92:P120)</f>
        <v>32.747575668459369</v>
      </c>
      <c r="Q278" s="5"/>
      <c r="R278" s="5">
        <f>MEDIAN(ContraAsym!R92:R120)</f>
        <v>0.57007356714387036</v>
      </c>
      <c r="S278" s="10"/>
      <c r="T278" s="10"/>
      <c r="U278" s="10"/>
      <c r="AB278" s="34"/>
      <c r="BF278" s="31"/>
    </row>
    <row r="279" spans="6:58" s="29" customFormat="1" x14ac:dyDescent="0.25">
      <c r="F279" s="2"/>
      <c r="G279" s="2"/>
      <c r="H279" s="2"/>
      <c r="I279" s="2"/>
      <c r="J279"/>
      <c r="M279" s="11"/>
      <c r="N279" s="29">
        <v>3</v>
      </c>
      <c r="O279" s="10" t="s">
        <v>1986</v>
      </c>
      <c r="P279" s="5">
        <f>MEDIAN(ContraAsym!P121:P148)</f>
        <v>15.679378737141718</v>
      </c>
      <c r="Q279" s="5"/>
      <c r="R279" s="5">
        <f>MEDIAN(ContraAsym!R121:R148)</f>
        <v>0.60696233871545635</v>
      </c>
      <c r="AB279" s="34"/>
      <c r="BF279" s="31"/>
    </row>
    <row r="280" spans="6:58" s="29" customFormat="1" x14ac:dyDescent="0.25">
      <c r="F280" s="2"/>
      <c r="G280" s="2"/>
      <c r="H280" s="7"/>
      <c r="I280" s="7"/>
      <c r="J280"/>
      <c r="L280" s="10"/>
      <c r="N280" s="29">
        <v>4</v>
      </c>
      <c r="O280" s="10" t="s">
        <v>1987</v>
      </c>
      <c r="P280" s="5">
        <f>MEDIAN(ContraAsym!P149:P183)</f>
        <v>38.932563277897899</v>
      </c>
      <c r="Q280" s="5"/>
      <c r="R280" s="5">
        <f>MEDIAN(ContraAsym!R149:R183)</f>
        <v>0.45419206911726739</v>
      </c>
      <c r="AB280" s="31"/>
      <c r="BF280" s="31"/>
    </row>
    <row r="281" spans="6:58" x14ac:dyDescent="0.25">
      <c r="L281" s="10"/>
      <c r="N281" s="5">
        <v>1</v>
      </c>
      <c r="O281" s="10" t="s">
        <v>1148</v>
      </c>
      <c r="P281" s="5">
        <f>MEDIAN(ContraAsym!P184:P190)</f>
        <v>32.153505084661148</v>
      </c>
      <c r="Q281" s="5"/>
      <c r="R281" s="5">
        <f>MEDIAN(ContraAsym!R184:R190)</f>
        <v>0.92288599023258733</v>
      </c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</row>
    <row r="282" spans="6:58" x14ac:dyDescent="0.25">
      <c r="L282" s="10"/>
      <c r="N282" s="5">
        <v>2</v>
      </c>
      <c r="O282" s="10" t="s">
        <v>1124</v>
      </c>
      <c r="P282" s="5">
        <f>MEDIAN(ContraAsym!P191:P210)</f>
        <v>18.860489162645308</v>
      </c>
      <c r="Q282" s="5"/>
      <c r="R282" s="5">
        <f>MEDIAN(ContraAsym!R191:R210)</f>
        <v>0.97936076220871349</v>
      </c>
    </row>
    <row r="283" spans="6:58" x14ac:dyDescent="0.25">
      <c r="L283" s="10"/>
      <c r="N283" s="5">
        <v>3</v>
      </c>
      <c r="O283" s="10" t="s">
        <v>1125</v>
      </c>
      <c r="P283" s="5">
        <f>MEDIAN(ContraAsym!P211:P234)</f>
        <v>10.904838250548721</v>
      </c>
      <c r="Q283" s="5"/>
      <c r="R283" s="5">
        <f>MEDIAN(ContraAsym!R211:R234)</f>
        <v>1.0057113856134463</v>
      </c>
    </row>
    <row r="284" spans="6:58" x14ac:dyDescent="0.25">
      <c r="L284" s="10"/>
      <c r="M284" s="10"/>
      <c r="N284" s="5">
        <v>4</v>
      </c>
      <c r="O284" s="10" t="s">
        <v>1998</v>
      </c>
      <c r="P284" s="5">
        <f>MEDIAN(ContraAsym!P235:P267)</f>
        <v>19.320889227998155</v>
      </c>
      <c r="Q284" s="5"/>
      <c r="R284" s="5">
        <f>MEDIAN(ContraAsym!R235:R267)</f>
        <v>0.69183154264875235</v>
      </c>
      <c r="AD284" s="10"/>
      <c r="AE284" s="10"/>
      <c r="AK284" s="10"/>
      <c r="AP284" s="10"/>
    </row>
    <row r="285" spans="6:58" x14ac:dyDescent="0.25">
      <c r="L285" s="10"/>
      <c r="M285" s="10"/>
      <c r="O285" s="10"/>
      <c r="P285" s="10"/>
      <c r="Q285" s="10"/>
      <c r="R285" s="10"/>
      <c r="AC285" s="10"/>
      <c r="AD285" s="10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</row>
    <row r="286" spans="6:58" x14ac:dyDescent="0.25">
      <c r="L286" s="10"/>
      <c r="O286" s="10"/>
      <c r="S286" s="10"/>
      <c r="T286" s="10"/>
      <c r="U286" s="10"/>
      <c r="AD286" s="10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</row>
    <row r="287" spans="6:58" s="29" customFormat="1" x14ac:dyDescent="0.25">
      <c r="J287"/>
      <c r="L287" s="10"/>
      <c r="O287" s="10"/>
      <c r="AB287" s="35"/>
      <c r="AD287" s="10"/>
      <c r="BF287" s="31"/>
    </row>
    <row r="288" spans="6:58" x14ac:dyDescent="0.25">
      <c r="L288" s="10"/>
      <c r="O288" s="10"/>
      <c r="AD288" s="10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</row>
    <row r="289" spans="10:58" s="29" customFormat="1" x14ac:dyDescent="0.25">
      <c r="J289"/>
      <c r="L289" s="10"/>
      <c r="O289" s="10"/>
      <c r="AB289" s="31"/>
      <c r="AD289" s="10"/>
      <c r="BF289" s="31"/>
    </row>
    <row r="290" spans="10:58" s="29" customFormat="1" x14ac:dyDescent="0.25">
      <c r="J290"/>
      <c r="L290" s="10"/>
      <c r="O290" s="10"/>
      <c r="AB290" s="31"/>
      <c r="AD290" s="10"/>
      <c r="BF290" s="31"/>
    </row>
    <row r="291" spans="10:58" s="29" customFormat="1" x14ac:dyDescent="0.25">
      <c r="J291"/>
      <c r="L291" s="10"/>
      <c r="O291" s="10"/>
      <c r="AB291" s="31"/>
      <c r="AD291" s="10"/>
      <c r="BF291" s="31"/>
    </row>
    <row r="292" spans="10:58" x14ac:dyDescent="0.25">
      <c r="L292" s="10"/>
      <c r="O292" s="10"/>
      <c r="AD292" s="10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</row>
    <row r="293" spans="10:58" s="29" customFormat="1" x14ac:dyDescent="0.25">
      <c r="J293"/>
      <c r="L293" s="10"/>
      <c r="O293" s="10"/>
      <c r="AB293" s="31"/>
      <c r="BF293" s="31"/>
    </row>
    <row r="294" spans="10:58" x14ac:dyDescent="0.25">
      <c r="L294" s="10"/>
      <c r="M294" s="10"/>
      <c r="O294" s="10"/>
      <c r="P294" s="10"/>
      <c r="Q294" s="10"/>
      <c r="AD294" s="10"/>
      <c r="AE294" s="10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</row>
    <row r="295" spans="10:58" x14ac:dyDescent="0.25">
      <c r="L295" s="10"/>
      <c r="M295" s="10"/>
      <c r="O295" s="10"/>
      <c r="P295" s="10"/>
      <c r="Q295" s="10"/>
      <c r="R295" s="10"/>
      <c r="AC295" s="29"/>
      <c r="AD295" s="10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</row>
    <row r="296" spans="10:58" x14ac:dyDescent="0.25">
      <c r="L296" s="10"/>
      <c r="O296" s="10"/>
      <c r="S296" s="10"/>
      <c r="T296" s="10"/>
      <c r="U296" s="10"/>
      <c r="AC296" s="29"/>
      <c r="AD296" s="10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</row>
    <row r="297" spans="10:58" s="29" customFormat="1" x14ac:dyDescent="0.25">
      <c r="J297"/>
      <c r="L297" s="10"/>
      <c r="O297" s="10"/>
      <c r="AB297" s="31"/>
      <c r="AD297" s="10"/>
      <c r="BF297" s="31"/>
    </row>
    <row r="298" spans="10:58" x14ac:dyDescent="0.25">
      <c r="L298" s="10"/>
      <c r="O298" s="10"/>
      <c r="AC298" s="29"/>
      <c r="AD298" s="10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</row>
    <row r="299" spans="10:58" s="29" customFormat="1" x14ac:dyDescent="0.25">
      <c r="J299"/>
      <c r="L299" s="10"/>
      <c r="O299" s="10"/>
      <c r="AB299" s="31"/>
      <c r="AD299" s="10"/>
      <c r="BF299" s="31"/>
    </row>
    <row r="300" spans="10:58" x14ac:dyDescent="0.25">
      <c r="L300" s="10"/>
      <c r="O300" s="10"/>
      <c r="AC300" s="29"/>
      <c r="AD300" s="10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</row>
    <row r="301" spans="10:58" x14ac:dyDescent="0.25">
      <c r="L301" s="10"/>
      <c r="O301" s="10"/>
      <c r="AC301" s="29"/>
      <c r="AD301" s="10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</row>
    <row r="302" spans="10:58" x14ac:dyDescent="0.25">
      <c r="L302" s="10"/>
      <c r="AC302" s="29"/>
    </row>
    <row r="425" spans="22:27" x14ac:dyDescent="0.25">
      <c r="V425" s="10"/>
      <c r="W425" s="10"/>
      <c r="X425" s="10"/>
      <c r="Y425" s="10"/>
      <c r="Z425" s="10"/>
      <c r="AA425" s="10"/>
    </row>
    <row r="435" spans="22:27" x14ac:dyDescent="0.25">
      <c r="V435" s="10"/>
      <c r="W435" s="10"/>
      <c r="X435" s="10"/>
      <c r="Y435" s="10"/>
      <c r="Z435" s="10"/>
      <c r="AA435" s="10"/>
    </row>
  </sheetData>
  <conditionalFormatting sqref="B280:C280 B3:B91 B268:B279">
    <cfRule type="containsText" dxfId="312" priority="37" operator="containsText" text="a">
      <formula>NOT(ISERROR(SEARCH("a",B3)))</formula>
    </cfRule>
  </conditionalFormatting>
  <conditionalFormatting sqref="C38:C91 C268:C279">
    <cfRule type="containsText" dxfId="311" priority="18" operator="containsText" text="a">
      <formula>NOT(ISERROR(SEARCH("a",C38)))</formula>
    </cfRule>
  </conditionalFormatting>
  <conditionalFormatting sqref="C3:C37">
    <cfRule type="containsText" dxfId="310" priority="16" operator="containsText" text="a">
      <formula>NOT(ISERROR(SEARCH("a",C3)))</formula>
    </cfRule>
    <cfRule type="containsText" dxfId="309" priority="17" operator="containsText" text="Variable">
      <formula>NOT(ISERROR(SEARCH("Variable",C3)))</formula>
    </cfRule>
  </conditionalFormatting>
  <conditionalFormatting sqref="B92:C94 K92:U94">
    <cfRule type="containsText" dxfId="308" priority="275" operator="containsText" text="a">
      <formula>NOT(ISERROR(SEARCH("a",B181)))</formula>
    </cfRule>
  </conditionalFormatting>
  <conditionalFormatting sqref="N101:R103">
    <cfRule type="containsText" dxfId="307" priority="278" operator="containsText" text="a">
      <formula>NOT(ISERROR(SEARCH("a",N278)))</formula>
    </cfRule>
  </conditionalFormatting>
  <conditionalFormatting sqref="N281:N284">
    <cfRule type="containsText" dxfId="306" priority="1" operator="containsText" text="a">
      <formula>NOT(ISERROR(SEARCH("a",N281)))</formula>
    </cfRule>
    <cfRule type="containsText" dxfId="305" priority="2" operator="containsText" text="Variable">
      <formula>NOT(ISERROR(SEARCH("Variable",N281)))</formula>
    </cfRule>
  </conditionalFormatting>
  <conditionalFormatting sqref="B95:C183 K95:M182 S95:S182 N95:R100 N104:R182 T95:U149 T150:T182 K183:T183 U150:U183">
    <cfRule type="containsText" dxfId="304" priority="15" operator="containsText" text="a">
      <formula>NOT(ISERROR(SEARCH("a",#REF!)))</formula>
    </cfRule>
  </conditionalFormatting>
  <conditionalFormatting sqref="B184:B267 K184:P190 K211:L234 N211:P234 M191:M267 R211:R234 R184:R190 T184:U190 T211:U234 C184:C190 C211:C234">
    <cfRule type="containsText" dxfId="303" priority="13" operator="containsText" text="a">
      <formula>NOT(ISERROR(SEARCH("a",#REF!)))</formula>
    </cfRule>
  </conditionalFormatting>
  <conditionalFormatting sqref="C191:C210 K191:L210 N191:P210 R191:R210 T191:U210">
    <cfRule type="containsText" dxfId="302" priority="10" operator="containsText" text="a">
      <formula>NOT(ISERROR(SEARCH("a",#REF!)))</formula>
    </cfRule>
    <cfRule type="containsText" dxfId="301" priority="11" operator="containsText" text="a">
      <formula>NOT(ISERROR(SEARCH("a",#REF!)))</formula>
    </cfRule>
  </conditionalFormatting>
  <conditionalFormatting sqref="C235:C267 K235:L267 N235:P256 R235:R256 Q184:Q256 N257:R266 T235:U235 S184:S266 T236:T266 N267:T267 U236:U267">
    <cfRule type="containsText" dxfId="300" priority="8" operator="containsText" text="a">
      <formula>NOT(ISERROR(SEARCH("a",#REF!)))</formula>
    </cfRule>
    <cfRule type="containsText" dxfId="299" priority="9" operator="containsText" text="Variable">
      <formula>NOT(ISERROR(SEARCH("Variable",#REF!)))</formula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3D50D-144C-4117-8D20-264F43629DE9}">
  <dimension ref="A1:BF465"/>
  <sheetViews>
    <sheetView tabSelected="1" zoomScaleNormal="100" workbookViewId="0">
      <pane xSplit="3" ySplit="2" topLeftCell="Q212" activePane="bottomRight" state="frozen"/>
      <selection pane="topRight" activeCell="D1" sqref="D1"/>
      <selection pane="bottomLeft" activeCell="A3" sqref="A3"/>
      <selection pane="bottomRight" activeCell="U180" sqref="U180:U225"/>
    </sheetView>
  </sheetViews>
  <sheetFormatPr defaultColWidth="8.85546875" defaultRowHeight="15" x14ac:dyDescent="0.25"/>
  <cols>
    <col min="1" max="1" width="17" bestFit="1" customWidth="1"/>
    <col min="2" max="2" width="6.85546875" customWidth="1"/>
    <col min="4" max="5" width="9.140625" style="5"/>
    <col min="6" max="6" width="19.28515625" bestFit="1" customWidth="1"/>
    <col min="11" max="11" width="8.85546875" style="29"/>
    <col min="12" max="12" width="12.85546875" style="29" bestFit="1" customWidth="1"/>
    <col min="13" max="13" width="10.7109375" style="29" bestFit="1" customWidth="1"/>
    <col min="14" max="14" width="8.85546875" style="29"/>
    <col min="15" max="15" width="11.85546875" style="29" bestFit="1" customWidth="1"/>
    <col min="16" max="16" width="8.85546875" style="29"/>
    <col min="17" max="17" width="13.28515625" style="29" customWidth="1"/>
    <col min="18" max="21" width="8.85546875" style="29"/>
    <col min="22" max="27" width="12.85546875" style="29" customWidth="1"/>
    <col min="28" max="28" width="6.28515625" style="31" customWidth="1"/>
    <col min="30" max="30" width="13.42578125" bestFit="1" customWidth="1"/>
    <col min="58" max="58" width="5.140625" style="31" customWidth="1"/>
  </cols>
  <sheetData>
    <row r="1" spans="1:58" s="29" customFormat="1" x14ac:dyDescent="0.25">
      <c r="K1" s="10" t="s">
        <v>1115</v>
      </c>
      <c r="L1" s="10"/>
      <c r="M1" s="10" t="s">
        <v>2084</v>
      </c>
      <c r="N1" s="10"/>
      <c r="O1" s="10"/>
      <c r="P1" s="10" t="s">
        <v>2084</v>
      </c>
      <c r="Q1" s="10"/>
      <c r="R1" s="10" t="s">
        <v>2084</v>
      </c>
      <c r="S1" s="10"/>
      <c r="T1" s="10" t="s">
        <v>2084</v>
      </c>
      <c r="U1" s="10" t="s">
        <v>2084</v>
      </c>
      <c r="V1" s="10" t="s">
        <v>2084</v>
      </c>
      <c r="W1" s="10" t="s">
        <v>2084</v>
      </c>
      <c r="X1" s="10" t="s">
        <v>2084</v>
      </c>
      <c r="Y1" s="10" t="s">
        <v>2084</v>
      </c>
      <c r="Z1" s="10" t="s">
        <v>2084</v>
      </c>
      <c r="AA1" s="10"/>
      <c r="AB1" s="35"/>
      <c r="AC1" s="10" t="s">
        <v>1425</v>
      </c>
      <c r="BF1" s="31"/>
    </row>
    <row r="2" spans="1:58" s="29" customFormat="1" ht="75" x14ac:dyDescent="0.25">
      <c r="A2" s="1" t="s">
        <v>1910</v>
      </c>
      <c r="B2" s="1" t="s">
        <v>1911</v>
      </c>
      <c r="C2" s="1" t="s">
        <v>1912</v>
      </c>
      <c r="D2" s="1" t="s">
        <v>1913</v>
      </c>
      <c r="E2" s="1" t="s">
        <v>1914</v>
      </c>
      <c r="F2" s="1" t="s">
        <v>1915</v>
      </c>
      <c r="G2" s="1" t="s">
        <v>1916</v>
      </c>
      <c r="H2" s="1" t="s">
        <v>1917</v>
      </c>
      <c r="I2" s="1" t="s">
        <v>1918</v>
      </c>
      <c r="J2" s="1" t="s">
        <v>1919</v>
      </c>
      <c r="K2" s="30" t="s">
        <v>1920</v>
      </c>
      <c r="L2" s="30" t="s">
        <v>1921</v>
      </c>
      <c r="M2" s="30" t="s">
        <v>1922</v>
      </c>
      <c r="N2" s="30" t="s">
        <v>1923</v>
      </c>
      <c r="O2" s="30" t="s">
        <v>1924</v>
      </c>
      <c r="P2" s="30" t="s">
        <v>1925</v>
      </c>
      <c r="Q2" s="30" t="s">
        <v>1728</v>
      </c>
      <c r="R2" s="30" t="s">
        <v>1926</v>
      </c>
      <c r="S2" s="30" t="s">
        <v>1728</v>
      </c>
      <c r="T2" s="30" t="s">
        <v>2094</v>
      </c>
      <c r="U2" s="30" t="s">
        <v>2156</v>
      </c>
      <c r="V2" s="30" t="s">
        <v>2205</v>
      </c>
      <c r="W2" s="30" t="s">
        <v>2206</v>
      </c>
      <c r="X2" s="30" t="s">
        <v>2207</v>
      </c>
      <c r="Y2" s="30" t="s">
        <v>2208</v>
      </c>
      <c r="Z2" s="30" t="s">
        <v>2221</v>
      </c>
      <c r="AA2" s="30" t="s">
        <v>2222</v>
      </c>
      <c r="AB2" s="32"/>
      <c r="AC2" s="33" t="s">
        <v>1927</v>
      </c>
      <c r="AD2" s="33" t="s">
        <v>1928</v>
      </c>
      <c r="AE2" s="33" t="s">
        <v>1929</v>
      </c>
      <c r="AF2" s="33" t="s">
        <v>1930</v>
      </c>
      <c r="AG2" s="33" t="s">
        <v>1931</v>
      </c>
      <c r="AH2" s="33" t="s">
        <v>1932</v>
      </c>
      <c r="AI2" s="33" t="s">
        <v>1933</v>
      </c>
      <c r="AJ2" s="33" t="s">
        <v>1934</v>
      </c>
      <c r="AK2" s="33" t="s">
        <v>1935</v>
      </c>
      <c r="AL2" s="33" t="s">
        <v>1936</v>
      </c>
      <c r="AM2" s="33" t="s">
        <v>1937</v>
      </c>
      <c r="AN2" s="3" t="s">
        <v>1938</v>
      </c>
      <c r="AO2" s="3" t="s">
        <v>1939</v>
      </c>
      <c r="AP2" s="3" t="s">
        <v>1940</v>
      </c>
      <c r="AQ2" s="3" t="s">
        <v>1941</v>
      </c>
      <c r="AR2" s="3" t="s">
        <v>1942</v>
      </c>
      <c r="AS2" s="3" t="s">
        <v>1943</v>
      </c>
      <c r="AT2" s="3" t="s">
        <v>1944</v>
      </c>
      <c r="AU2" s="3" t="s">
        <v>1945</v>
      </c>
      <c r="AV2" s="3" t="s">
        <v>1946</v>
      </c>
      <c r="AW2" s="3" t="s">
        <v>1947</v>
      </c>
      <c r="AX2" s="3" t="s">
        <v>1948</v>
      </c>
      <c r="AY2" s="3" t="s">
        <v>1949</v>
      </c>
      <c r="AZ2" s="3" t="s">
        <v>1950</v>
      </c>
      <c r="BA2" s="3" t="s">
        <v>1951</v>
      </c>
      <c r="BB2" s="3" t="s">
        <v>1952</v>
      </c>
      <c r="BC2" s="3" t="s">
        <v>1953</v>
      </c>
      <c r="BD2" s="3" t="s">
        <v>1954</v>
      </c>
      <c r="BE2" s="3" t="s">
        <v>1955</v>
      </c>
      <c r="BF2" s="31"/>
    </row>
    <row r="3" spans="1:58" x14ac:dyDescent="0.25">
      <c r="A3" s="29" t="s">
        <v>1783</v>
      </c>
      <c r="B3" s="29">
        <v>2</v>
      </c>
      <c r="C3" s="29" t="s">
        <v>15</v>
      </c>
      <c r="D3" s="11">
        <v>6</v>
      </c>
      <c r="E3" s="11" t="s">
        <v>1</v>
      </c>
      <c r="F3" s="2" t="s">
        <v>767</v>
      </c>
      <c r="G3" s="45" t="s">
        <v>244</v>
      </c>
      <c r="H3" s="2">
        <v>73.390831641326841</v>
      </c>
      <c r="I3" s="2">
        <v>2.2149473964331445</v>
      </c>
      <c r="J3" s="5" t="s">
        <v>52</v>
      </c>
      <c r="K3" s="5">
        <v>3583</v>
      </c>
      <c r="L3" s="5">
        <v>391</v>
      </c>
      <c r="M3" s="5">
        <f t="shared" ref="M3:M16" si="0">L3/K3*100</f>
        <v>10.912643036561541</v>
      </c>
      <c r="N3" s="5">
        <v>4.1086363636364719E-2</v>
      </c>
      <c r="O3" s="5">
        <v>0.32523223371456833</v>
      </c>
      <c r="P3" s="5">
        <v>17.65616808180755</v>
      </c>
      <c r="Q3" s="5">
        <f t="shared" ref="Q3:Q34" si="1">ABS(P3-$P$363)</f>
        <v>9.6031194420161405</v>
      </c>
      <c r="R3" s="5">
        <v>0.80415906073063226</v>
      </c>
      <c r="S3" s="5">
        <f t="shared" ref="S3:S34" si="2">ABS(R3-$R$363)</f>
        <v>4.2417547729307503E-2</v>
      </c>
      <c r="T3" s="29">
        <v>1.0957367301866241</v>
      </c>
      <c r="U3" s="29">
        <v>6.8423600000000002</v>
      </c>
      <c r="V3" s="5">
        <v>48</v>
      </c>
      <c r="W3" s="5">
        <v>1.6666666666666667</v>
      </c>
      <c r="X3" s="5">
        <v>5.666666666666667</v>
      </c>
      <c r="Y3" s="5">
        <v>7.333333333333333</v>
      </c>
      <c r="Z3" s="29">
        <v>630</v>
      </c>
      <c r="AA3" s="2" t="s">
        <v>2282</v>
      </c>
      <c r="AB3" s="34"/>
      <c r="AC3" s="5">
        <v>6082</v>
      </c>
      <c r="AD3" s="5">
        <v>349.91207500000002</v>
      </c>
      <c r="AE3" s="5">
        <v>17.381509000000001</v>
      </c>
      <c r="AF3" s="5">
        <v>60.81</v>
      </c>
      <c r="AG3" s="5">
        <v>107.627106</v>
      </c>
      <c r="AH3" s="5">
        <v>10.762710999999999</v>
      </c>
      <c r="AI3" s="5">
        <v>5.7508999999999998E-2</v>
      </c>
      <c r="AJ3" s="5">
        <v>4.5225000000000001E-2</v>
      </c>
      <c r="AK3" s="5">
        <v>0.78640699999999997</v>
      </c>
      <c r="AL3" s="5">
        <v>4.6725000000000003E-2</v>
      </c>
      <c r="AM3" s="5">
        <v>3.7499999999999999E-2</v>
      </c>
      <c r="AN3" s="5">
        <v>19</v>
      </c>
      <c r="AO3" s="5">
        <v>5.4299E-2</v>
      </c>
      <c r="AP3" s="5">
        <v>3.2579609999999999</v>
      </c>
      <c r="AQ3" s="5">
        <v>3.6829990000000001</v>
      </c>
      <c r="AR3" s="5">
        <v>0.10542</v>
      </c>
      <c r="AS3" s="5">
        <v>0.12984100000000001</v>
      </c>
      <c r="AT3" s="5">
        <v>11.789474</v>
      </c>
      <c r="AU3" s="5">
        <v>8.3104949999999995</v>
      </c>
      <c r="AV3" s="5">
        <v>9.7710000000000002E-3</v>
      </c>
      <c r="AW3" s="5">
        <v>8.9990000000000001E-3</v>
      </c>
      <c r="AX3" s="5">
        <v>150.703181</v>
      </c>
      <c r="AY3" s="5">
        <v>63.386602000000003</v>
      </c>
      <c r="AZ3" s="5">
        <v>436.22945800000002</v>
      </c>
      <c r="BA3" s="5">
        <v>82.709273999999994</v>
      </c>
      <c r="BB3" s="5">
        <v>11.594775</v>
      </c>
      <c r="BC3" s="5">
        <v>17.426667999999999</v>
      </c>
      <c r="BD3" s="5">
        <v>6.5301340000000003</v>
      </c>
      <c r="BE3" s="5">
        <v>2.6718700000000002</v>
      </c>
    </row>
    <row r="4" spans="1:58" x14ac:dyDescent="0.25">
      <c r="A4" s="29" t="s">
        <v>1783</v>
      </c>
      <c r="B4" s="29">
        <v>2</v>
      </c>
      <c r="C4" s="29" t="s">
        <v>13</v>
      </c>
      <c r="D4" s="11">
        <v>11</v>
      </c>
      <c r="E4" s="11" t="s">
        <v>1</v>
      </c>
      <c r="F4" s="2" t="s">
        <v>767</v>
      </c>
      <c r="G4" s="45" t="s">
        <v>244</v>
      </c>
      <c r="H4" s="2">
        <v>73.390831641326841</v>
      </c>
      <c r="I4" s="2">
        <v>2.2149473964331445</v>
      </c>
      <c r="J4" s="5" t="s">
        <v>2139</v>
      </c>
      <c r="K4" s="5">
        <v>1494</v>
      </c>
      <c r="L4" s="5">
        <v>188</v>
      </c>
      <c r="M4" s="5">
        <f t="shared" si="0"/>
        <v>12.583668005354752</v>
      </c>
      <c r="N4" s="5">
        <v>5.7232812499999473E-2</v>
      </c>
      <c r="O4" s="5">
        <v>0.23653253361059512</v>
      </c>
      <c r="P4" s="5">
        <v>7.3620751086297735</v>
      </c>
      <c r="Q4" s="5">
        <f t="shared" si="1"/>
        <v>19.897212415193916</v>
      </c>
      <c r="R4" s="5">
        <v>0.99852292763930928</v>
      </c>
      <c r="S4" s="5">
        <f t="shared" si="2"/>
        <v>0.23678141463798452</v>
      </c>
      <c r="T4" s="29">
        <v>1.0957367301866241</v>
      </c>
      <c r="U4" s="29">
        <v>6.8423600000000002</v>
      </c>
      <c r="V4" s="5">
        <v>48</v>
      </c>
      <c r="W4" s="5">
        <v>1.6666666666666667</v>
      </c>
      <c r="X4" s="5">
        <v>5.666666666666667</v>
      </c>
      <c r="Y4" s="5">
        <v>7.333333333333333</v>
      </c>
      <c r="Z4" s="29">
        <v>630</v>
      </c>
      <c r="AA4" s="2" t="s">
        <v>2282</v>
      </c>
      <c r="AB4" s="34"/>
      <c r="AC4" s="5">
        <v>2519</v>
      </c>
      <c r="AD4" s="5">
        <v>349.91207500000002</v>
      </c>
      <c r="AE4" s="5">
        <v>7.1989510000000001</v>
      </c>
      <c r="AF4" s="5">
        <v>24.45</v>
      </c>
      <c r="AG4" s="5">
        <v>26.773634000000001</v>
      </c>
      <c r="AH4" s="5">
        <v>2.6773630000000002</v>
      </c>
      <c r="AI4" s="5">
        <v>0.13891500000000001</v>
      </c>
      <c r="AJ4" s="5">
        <v>0.142817</v>
      </c>
      <c r="AK4" s="5">
        <v>1.028089</v>
      </c>
      <c r="AL4" s="5">
        <v>9.5225000000000004E-2</v>
      </c>
      <c r="AM4" s="5">
        <v>2.5000000000000001E-3</v>
      </c>
      <c r="AN4" s="5">
        <v>6</v>
      </c>
      <c r="AO4" s="5">
        <v>1.7146999999999999E-2</v>
      </c>
      <c r="AP4" s="5">
        <v>1.0288299999999999</v>
      </c>
      <c r="AQ4" s="5">
        <v>1.548233</v>
      </c>
      <c r="AR4" s="5">
        <v>8.2282999999999995E-2</v>
      </c>
      <c r="AS4" s="5">
        <v>0.132934</v>
      </c>
      <c r="AT4" s="5">
        <v>6.5</v>
      </c>
      <c r="AU4" s="5">
        <v>3.507136</v>
      </c>
      <c r="AV4" s="5">
        <v>1.4961E-2</v>
      </c>
      <c r="AW4" s="5">
        <v>1.7593999999999999E-2</v>
      </c>
      <c r="AX4" s="5">
        <v>213.692207</v>
      </c>
      <c r="AY4" s="5">
        <v>139.41560899999999</v>
      </c>
      <c r="AZ4" s="5">
        <v>1015.583907</v>
      </c>
      <c r="BA4" s="5">
        <v>115.95667</v>
      </c>
      <c r="BB4" s="5">
        <v>60.602080000000001</v>
      </c>
      <c r="BC4" s="5">
        <v>27.169684</v>
      </c>
      <c r="BD4" s="5">
        <v>6.2666409999999999</v>
      </c>
      <c r="BE4" s="5">
        <v>0</v>
      </c>
    </row>
    <row r="5" spans="1:58" x14ac:dyDescent="0.25">
      <c r="A5" s="29" t="s">
        <v>1784</v>
      </c>
      <c r="B5" s="29">
        <v>2</v>
      </c>
      <c r="C5" s="29" t="s">
        <v>2</v>
      </c>
      <c r="D5" s="11">
        <v>3</v>
      </c>
      <c r="E5" s="11" t="s">
        <v>1</v>
      </c>
      <c r="F5" s="2" t="s">
        <v>767</v>
      </c>
      <c r="G5" s="45" t="s">
        <v>244</v>
      </c>
      <c r="H5" s="2">
        <v>73.390831641326841</v>
      </c>
      <c r="I5" s="2">
        <v>2.2149473964331445</v>
      </c>
      <c r="J5" s="5" t="s">
        <v>51</v>
      </c>
      <c r="K5" s="5">
        <v>850</v>
      </c>
      <c r="L5" s="5">
        <v>32</v>
      </c>
      <c r="M5" s="5">
        <f t="shared" si="0"/>
        <v>3.7647058823529407</v>
      </c>
      <c r="N5" s="5">
        <v>0.8502874999999932</v>
      </c>
      <c r="O5" s="5">
        <v>1.2918205567832651E-2</v>
      </c>
      <c r="P5" s="5">
        <v>2.7451186831644381</v>
      </c>
      <c r="Q5" s="5">
        <f t="shared" si="1"/>
        <v>24.514168840659252</v>
      </c>
      <c r="R5" s="5">
        <v>0.94414597399813061</v>
      </c>
      <c r="S5" s="5">
        <f t="shared" si="2"/>
        <v>0.18240446099680585</v>
      </c>
      <c r="U5" s="29">
        <v>6.8423600000000002</v>
      </c>
      <c r="V5" s="5">
        <v>48</v>
      </c>
      <c r="W5" s="5">
        <v>1.6666666666666701</v>
      </c>
      <c r="X5" s="5">
        <v>5.6666666666666696</v>
      </c>
      <c r="Y5" s="5">
        <v>7.3333333333333304</v>
      </c>
      <c r="Z5" s="29">
        <v>630</v>
      </c>
      <c r="AA5" s="2" t="s">
        <v>2282</v>
      </c>
      <c r="AB5" s="34"/>
      <c r="AC5" s="5">
        <v>905</v>
      </c>
      <c r="AD5" s="5">
        <v>331.75122499999998</v>
      </c>
      <c r="AE5" s="5">
        <v>2.727948</v>
      </c>
      <c r="AF5" s="5">
        <v>7.15</v>
      </c>
      <c r="AG5" s="5">
        <v>5.7781919999999998</v>
      </c>
      <c r="AH5" s="5">
        <v>0.57781899999999997</v>
      </c>
      <c r="AI5" s="5">
        <v>0.36682599999999999</v>
      </c>
      <c r="AJ5" s="5">
        <v>0.352211</v>
      </c>
      <c r="AK5" s="5">
        <v>0.96015600000000001</v>
      </c>
      <c r="AL5" s="5">
        <v>0.24132500000000001</v>
      </c>
      <c r="AM5" s="5">
        <v>0.1575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</row>
    <row r="6" spans="1:58" x14ac:dyDescent="0.25">
      <c r="A6" s="29" t="s">
        <v>1784</v>
      </c>
      <c r="B6" s="29">
        <v>2</v>
      </c>
      <c r="C6" s="29" t="s">
        <v>12</v>
      </c>
      <c r="D6" s="11">
        <v>5</v>
      </c>
      <c r="E6" s="11" t="s">
        <v>1</v>
      </c>
      <c r="F6" s="2" t="s">
        <v>767</v>
      </c>
      <c r="G6" s="45" t="s">
        <v>244</v>
      </c>
      <c r="H6" s="2">
        <v>73.390831641326841</v>
      </c>
      <c r="I6" s="2">
        <v>2.2149473964331445</v>
      </c>
      <c r="J6" s="5" t="s">
        <v>51</v>
      </c>
      <c r="K6" s="5">
        <v>1736</v>
      </c>
      <c r="L6" s="5">
        <v>73</v>
      </c>
      <c r="M6" s="5">
        <f t="shared" si="0"/>
        <v>4.2050691244239626</v>
      </c>
      <c r="N6" s="5">
        <v>0.15018166666666891</v>
      </c>
      <c r="O6" s="5">
        <v>4.844327087937244E-2</v>
      </c>
      <c r="P6" s="5">
        <v>5.6065012164393702</v>
      </c>
      <c r="Q6" s="5">
        <f t="shared" si="1"/>
        <v>21.652786307384321</v>
      </c>
      <c r="R6" s="5">
        <v>1.102884226916417</v>
      </c>
      <c r="S6" s="5">
        <f t="shared" si="2"/>
        <v>0.34114271391509221</v>
      </c>
      <c r="T6" s="29">
        <v>0.59939892973164799</v>
      </c>
      <c r="U6" s="29">
        <v>6.8423600000000002</v>
      </c>
      <c r="V6" s="5">
        <v>48</v>
      </c>
      <c r="W6" s="5">
        <v>1.6666666666666701</v>
      </c>
      <c r="X6" s="5">
        <v>5.6666666666666696</v>
      </c>
      <c r="Y6" s="5">
        <v>7.3333333333333304</v>
      </c>
      <c r="Z6" s="29">
        <v>630</v>
      </c>
      <c r="AA6" s="2" t="s">
        <v>2282</v>
      </c>
      <c r="AB6" s="34"/>
      <c r="AC6" s="5">
        <v>1853</v>
      </c>
      <c r="AD6" s="5">
        <v>331.75122499999998</v>
      </c>
      <c r="AE6" s="5">
        <v>5.5855110000000003</v>
      </c>
      <c r="AF6" s="5">
        <v>17.61</v>
      </c>
      <c r="AG6" s="5">
        <v>17.524208999999999</v>
      </c>
      <c r="AH6" s="5">
        <v>1.752421</v>
      </c>
      <c r="AI6" s="5">
        <v>0.179034</v>
      </c>
      <c r="AJ6" s="5">
        <v>0.196327</v>
      </c>
      <c r="AK6" s="5">
        <v>1.0965929999999999</v>
      </c>
      <c r="AL6" s="5">
        <v>0.11723699999999999</v>
      </c>
      <c r="AM6" s="5">
        <v>8.7499999999999994E-2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</row>
    <row r="7" spans="1:58" x14ac:dyDescent="0.25">
      <c r="A7" s="29" t="s">
        <v>1784</v>
      </c>
      <c r="B7" s="29">
        <v>2</v>
      </c>
      <c r="C7" s="29" t="s">
        <v>47</v>
      </c>
      <c r="D7" s="11">
        <v>5</v>
      </c>
      <c r="E7" s="11" t="s">
        <v>7</v>
      </c>
      <c r="F7" s="2" t="s">
        <v>767</v>
      </c>
      <c r="G7" s="45" t="s">
        <v>244</v>
      </c>
      <c r="H7" s="2">
        <v>73.390831641326841</v>
      </c>
      <c r="I7" s="2">
        <v>2.2149473964331445</v>
      </c>
      <c r="J7" s="5" t="s">
        <v>51</v>
      </c>
      <c r="K7" s="5">
        <v>2634</v>
      </c>
      <c r="L7" s="5">
        <v>260</v>
      </c>
      <c r="M7" s="5">
        <f t="shared" si="0"/>
        <v>9.8709187547456327</v>
      </c>
      <c r="N7" s="5">
        <v>0.14075904255319463</v>
      </c>
      <c r="O7" s="5">
        <v>0.15178891542203365</v>
      </c>
      <c r="P7" s="5">
        <v>8.5066383664177998</v>
      </c>
      <c r="Q7" s="5">
        <f t="shared" si="1"/>
        <v>18.752649157405891</v>
      </c>
      <c r="R7" s="5">
        <v>1.7522413743996597</v>
      </c>
      <c r="S7" s="5">
        <f t="shared" si="2"/>
        <v>0.9904998613983349</v>
      </c>
      <c r="T7" s="29">
        <v>0.64894814011751012</v>
      </c>
      <c r="U7" s="29">
        <v>6.8423600000000002</v>
      </c>
      <c r="V7" s="5">
        <v>48</v>
      </c>
      <c r="W7" s="5">
        <v>1.6666666666666701</v>
      </c>
      <c r="X7" s="5">
        <v>5.6666666666666696</v>
      </c>
      <c r="Y7" s="5">
        <v>7.3333333333333304</v>
      </c>
      <c r="Z7" s="29">
        <v>630</v>
      </c>
      <c r="AA7" s="2" t="s">
        <v>2282</v>
      </c>
      <c r="AB7" s="34"/>
      <c r="AC7" s="5">
        <v>2829</v>
      </c>
      <c r="AD7" s="5">
        <v>331.75122499999998</v>
      </c>
      <c r="AE7" s="5">
        <v>8.5274739999999998</v>
      </c>
      <c r="AF7" s="5">
        <v>27.64</v>
      </c>
      <c r="AG7" s="5">
        <v>39.620581000000001</v>
      </c>
      <c r="AH7" s="5">
        <v>3.9620579999999999</v>
      </c>
      <c r="AI7" s="5">
        <v>0.117283</v>
      </c>
      <c r="AJ7" s="5">
        <v>0.20208400000000001</v>
      </c>
      <c r="AK7" s="5">
        <v>1.7230490000000001</v>
      </c>
      <c r="AL7" s="5">
        <v>7.0650000000000004E-2</v>
      </c>
      <c r="AM7" s="5">
        <v>3.2500000000000001E-2</v>
      </c>
      <c r="AN7" s="5">
        <v>3</v>
      </c>
      <c r="AO7" s="5">
        <v>9.0430000000000007E-3</v>
      </c>
      <c r="AP7" s="5">
        <v>0.54257500000000003</v>
      </c>
      <c r="AQ7" s="5">
        <v>4.1003889999999998</v>
      </c>
      <c r="AR7" s="5">
        <v>1.7737419999999999</v>
      </c>
      <c r="AS7" s="5">
        <v>0.29178599999999999</v>
      </c>
      <c r="AT7" s="5">
        <v>38.666666999999997</v>
      </c>
      <c r="AU7" s="5">
        <v>3.5118849999999999</v>
      </c>
      <c r="AV7" s="5">
        <v>4.709E-2</v>
      </c>
      <c r="AW7" s="5">
        <v>2.2617000000000002E-2</v>
      </c>
      <c r="AX7" s="5">
        <v>21.400697999999998</v>
      </c>
      <c r="AY7" s="5">
        <v>1.585466</v>
      </c>
      <c r="AZ7" s="5">
        <v>104.931629</v>
      </c>
      <c r="BA7" s="5">
        <v>34.621167</v>
      </c>
      <c r="BB7" s="5">
        <v>109.775588</v>
      </c>
      <c r="BC7" s="5">
        <v>11.390907</v>
      </c>
      <c r="BD7" s="5">
        <v>6.5623589999999998</v>
      </c>
      <c r="BE7" s="5">
        <v>0.5</v>
      </c>
    </row>
    <row r="8" spans="1:58" x14ac:dyDescent="0.25">
      <c r="A8" s="29" t="s">
        <v>1784</v>
      </c>
      <c r="B8" s="29">
        <v>2</v>
      </c>
      <c r="C8" s="29" t="s">
        <v>13</v>
      </c>
      <c r="D8" s="11">
        <v>11</v>
      </c>
      <c r="E8" s="11" t="s">
        <v>1</v>
      </c>
      <c r="F8" s="2" t="s">
        <v>767</v>
      </c>
      <c r="G8" s="45" t="s">
        <v>244</v>
      </c>
      <c r="H8" s="2">
        <v>73.390831641326841</v>
      </c>
      <c r="I8" s="2">
        <v>2.2149473964331445</v>
      </c>
      <c r="J8" s="5" t="s">
        <v>51</v>
      </c>
      <c r="K8" s="5">
        <v>9833</v>
      </c>
      <c r="L8" s="5">
        <v>102</v>
      </c>
      <c r="M8" s="5">
        <f t="shared" si="0"/>
        <v>1.0373232990948844</v>
      </c>
      <c r="N8" s="5">
        <v>1.9413000000001547E-2</v>
      </c>
      <c r="O8" s="5">
        <v>8.0738784798954064E-2</v>
      </c>
      <c r="P8" s="5">
        <v>31.756178837124612</v>
      </c>
      <c r="Q8" s="5">
        <f t="shared" si="1"/>
        <v>4.496891313300921</v>
      </c>
      <c r="R8" s="5">
        <v>0.61089450228451658</v>
      </c>
      <c r="S8" s="5">
        <f t="shared" si="2"/>
        <v>0.15084701071680817</v>
      </c>
      <c r="T8" s="29">
        <v>0.63057005215474582</v>
      </c>
      <c r="U8" s="29">
        <v>6.8423600000000002</v>
      </c>
      <c r="V8" s="5">
        <v>48</v>
      </c>
      <c r="W8" s="5">
        <v>1.6666666666666701</v>
      </c>
      <c r="X8" s="5">
        <v>5.6666666666666696</v>
      </c>
      <c r="Y8" s="5">
        <v>7.3333333333333304</v>
      </c>
      <c r="Z8" s="29">
        <v>630</v>
      </c>
      <c r="AA8" s="2" t="s">
        <v>2282</v>
      </c>
      <c r="AB8" s="34"/>
      <c r="AC8" s="5">
        <v>10529</v>
      </c>
      <c r="AD8" s="5">
        <v>331.75122499999998</v>
      </c>
      <c r="AE8" s="5">
        <v>31.737636999999999</v>
      </c>
      <c r="AF8" s="5">
        <v>105.28</v>
      </c>
      <c r="AG8" s="5">
        <v>312.71498500000001</v>
      </c>
      <c r="AH8" s="5">
        <v>31.271498000000001</v>
      </c>
      <c r="AI8" s="5">
        <v>3.1504999999999998E-2</v>
      </c>
      <c r="AJ8" s="5">
        <v>1.9236E-2</v>
      </c>
      <c r="AK8" s="5">
        <v>0.61057799999999995</v>
      </c>
      <c r="AL8" s="5">
        <v>2.7675000000000002E-2</v>
      </c>
      <c r="AM8" s="5">
        <v>2.75E-2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</row>
    <row r="9" spans="1:58" x14ac:dyDescent="0.25">
      <c r="A9" s="29" t="s">
        <v>1784</v>
      </c>
      <c r="B9" s="29">
        <v>2</v>
      </c>
      <c r="C9" s="29" t="s">
        <v>16</v>
      </c>
      <c r="D9" s="11">
        <v>11</v>
      </c>
      <c r="E9" s="11" t="s">
        <v>7</v>
      </c>
      <c r="F9" s="2" t="s">
        <v>767</v>
      </c>
      <c r="G9" s="45" t="s">
        <v>244</v>
      </c>
      <c r="H9" s="2">
        <v>73.390831641326841</v>
      </c>
      <c r="I9" s="2">
        <v>2.2149473964331445</v>
      </c>
      <c r="J9" s="5" t="s">
        <v>51</v>
      </c>
      <c r="K9" s="5">
        <v>5319</v>
      </c>
      <c r="L9" s="5">
        <v>518</v>
      </c>
      <c r="M9" s="5">
        <f t="shared" si="0"/>
        <v>9.7386726828351193</v>
      </c>
      <c r="N9" s="5">
        <v>6.9977941176468453E-2</v>
      </c>
      <c r="O9" s="5">
        <v>0.27451186831644381</v>
      </c>
      <c r="P9" s="5">
        <v>17.177983853825467</v>
      </c>
      <c r="Q9" s="5">
        <f t="shared" si="1"/>
        <v>10.081303669998224</v>
      </c>
      <c r="R9" s="5">
        <v>0.78505440421700778</v>
      </c>
      <c r="S9" s="5">
        <f t="shared" si="2"/>
        <v>2.3312891215683029E-2</v>
      </c>
      <c r="T9" s="29">
        <v>0.6034584673777772</v>
      </c>
      <c r="U9" s="29">
        <v>6.8423600000000002</v>
      </c>
      <c r="V9" s="5">
        <v>48</v>
      </c>
      <c r="W9" s="5">
        <v>1.6666666666666701</v>
      </c>
      <c r="X9" s="5">
        <v>5.6666666666666696</v>
      </c>
      <c r="Y9" s="5">
        <v>7.3333333333333304</v>
      </c>
      <c r="Z9" s="29">
        <v>630</v>
      </c>
      <c r="AA9" s="2" t="s">
        <v>2282</v>
      </c>
      <c r="AB9" s="34"/>
      <c r="AC9" s="5">
        <v>5697</v>
      </c>
      <c r="AD9" s="5">
        <v>331.75122499999998</v>
      </c>
      <c r="AE9" s="5">
        <v>17.172505999999998</v>
      </c>
      <c r="AF9" s="5">
        <v>56.96</v>
      </c>
      <c r="AG9" s="5">
        <v>106.323649</v>
      </c>
      <c r="AH9" s="5">
        <v>10.632365</v>
      </c>
      <c r="AI9" s="5">
        <v>5.8228000000000002E-2</v>
      </c>
      <c r="AJ9" s="5">
        <v>4.5684000000000002E-2</v>
      </c>
      <c r="AK9" s="5">
        <v>0.78457500000000002</v>
      </c>
      <c r="AL9" s="5">
        <v>4.58E-2</v>
      </c>
      <c r="AM9" s="5">
        <v>2.75E-2</v>
      </c>
      <c r="AN9" s="5">
        <v>8</v>
      </c>
      <c r="AO9" s="5">
        <v>2.4114E-2</v>
      </c>
      <c r="AP9" s="5">
        <v>1.4468669999999999</v>
      </c>
      <c r="AQ9" s="5">
        <v>3.335089</v>
      </c>
      <c r="AR9" s="5">
        <v>0.42276900000000001</v>
      </c>
      <c r="AS9" s="5">
        <v>0.32461499999999999</v>
      </c>
      <c r="AT9" s="5">
        <v>23.75</v>
      </c>
      <c r="AU9" s="5">
        <v>9.4679909999999996</v>
      </c>
      <c r="AV9" s="5">
        <v>1.8582999999999999E-2</v>
      </c>
      <c r="AW9" s="5">
        <v>1.2012E-2</v>
      </c>
      <c r="AX9" s="5">
        <v>64.014290000000003</v>
      </c>
      <c r="AY9" s="5">
        <v>18.059574999999999</v>
      </c>
      <c r="AZ9" s="5">
        <v>254.80973700000001</v>
      </c>
      <c r="BA9" s="5">
        <v>64.475210000000004</v>
      </c>
      <c r="BB9" s="5">
        <v>42.932817999999997</v>
      </c>
      <c r="BC9" s="5">
        <v>49.832830999999999</v>
      </c>
      <c r="BD9" s="5">
        <v>6.5046840000000001</v>
      </c>
      <c r="BE9" s="5">
        <v>0.94280900000000001</v>
      </c>
    </row>
    <row r="10" spans="1:58" x14ac:dyDescent="0.25">
      <c r="A10" s="29" t="s">
        <v>1784</v>
      </c>
      <c r="B10" s="29">
        <v>2</v>
      </c>
      <c r="C10" s="29" t="s">
        <v>28</v>
      </c>
      <c r="D10" s="11">
        <v>15</v>
      </c>
      <c r="E10" s="11" t="s">
        <v>1</v>
      </c>
      <c r="F10" s="2" t="s">
        <v>767</v>
      </c>
      <c r="G10" s="45" t="s">
        <v>244</v>
      </c>
      <c r="H10" s="2">
        <v>73.390831641326841</v>
      </c>
      <c r="I10" s="2">
        <v>2.2149473964331445</v>
      </c>
      <c r="J10" s="5" t="s">
        <v>52</v>
      </c>
      <c r="K10" s="5">
        <v>2630</v>
      </c>
      <c r="L10" s="5">
        <v>466</v>
      </c>
      <c r="M10" s="5">
        <f t="shared" si="0"/>
        <v>17.718631178707227</v>
      </c>
      <c r="N10" s="5">
        <v>0.14008181818181742</v>
      </c>
      <c r="O10" s="5">
        <v>0.24867545718077852</v>
      </c>
      <c r="P10" s="5">
        <v>8.4937201608499677</v>
      </c>
      <c r="Q10" s="5">
        <f t="shared" si="1"/>
        <v>18.765567362973723</v>
      </c>
      <c r="R10" s="5">
        <v>1.0253066308801515</v>
      </c>
      <c r="S10" s="5">
        <f t="shared" si="2"/>
        <v>0.26356511787882675</v>
      </c>
      <c r="T10" s="29">
        <v>0.80363860529079179</v>
      </c>
      <c r="U10" s="29">
        <v>6.8423600000000002</v>
      </c>
      <c r="V10" s="5">
        <v>48</v>
      </c>
      <c r="W10" s="5">
        <v>1.6666666666666701</v>
      </c>
      <c r="X10" s="5">
        <v>5.6666666666666696</v>
      </c>
      <c r="Y10" s="5">
        <v>7.3333333333333304</v>
      </c>
      <c r="Z10" s="29">
        <v>630</v>
      </c>
      <c r="AA10" s="2" t="s">
        <v>2282</v>
      </c>
      <c r="AB10" s="34"/>
      <c r="AC10" s="5">
        <v>2820</v>
      </c>
      <c r="AD10" s="5">
        <v>331.75122499999998</v>
      </c>
      <c r="AE10" s="5">
        <v>8.5003449999999994</v>
      </c>
      <c r="AF10" s="5">
        <v>27.66</v>
      </c>
      <c r="AG10" s="5">
        <v>32.389572000000001</v>
      </c>
      <c r="AH10" s="5">
        <v>3.2389570000000001</v>
      </c>
      <c r="AI10" s="5">
        <v>0.117629</v>
      </c>
      <c r="AJ10" s="5">
        <v>0.120548</v>
      </c>
      <c r="AK10" s="5">
        <v>1.024815</v>
      </c>
      <c r="AL10" s="5">
        <v>7.7100000000000002E-2</v>
      </c>
      <c r="AM10" s="5">
        <v>2.75E-2</v>
      </c>
      <c r="AN10" s="5">
        <v>4</v>
      </c>
      <c r="AO10" s="5">
        <v>1.2057E-2</v>
      </c>
      <c r="AP10" s="5">
        <v>0.72343400000000002</v>
      </c>
      <c r="AQ10" s="5">
        <v>4.8226950000000004</v>
      </c>
      <c r="AR10" s="5">
        <v>1.193406</v>
      </c>
      <c r="AS10" s="5">
        <v>0.51558400000000004</v>
      </c>
      <c r="AT10" s="5">
        <v>34</v>
      </c>
      <c r="AU10" s="5">
        <v>12.780193000000001</v>
      </c>
      <c r="AV10" s="5">
        <v>3.6164000000000002E-2</v>
      </c>
      <c r="AW10" s="5">
        <v>2.3223000000000001E-2</v>
      </c>
      <c r="AX10" s="5">
        <v>27.997609000000001</v>
      </c>
      <c r="AY10" s="5">
        <v>2.161451</v>
      </c>
      <c r="AZ10" s="5">
        <v>301.00048199999998</v>
      </c>
      <c r="BA10" s="5">
        <v>231.42485199999999</v>
      </c>
      <c r="BB10" s="5">
        <v>79.545282999999998</v>
      </c>
      <c r="BC10" s="5">
        <v>28.535001000000001</v>
      </c>
      <c r="BD10" s="5">
        <v>8.5459289999999992</v>
      </c>
      <c r="BE10" s="5">
        <v>0.47140500000000002</v>
      </c>
    </row>
    <row r="11" spans="1:58" x14ac:dyDescent="0.25">
      <c r="A11" s="29" t="s">
        <v>1785</v>
      </c>
      <c r="B11" s="29">
        <v>2</v>
      </c>
      <c r="C11" s="29" t="s">
        <v>11</v>
      </c>
      <c r="D11" s="11">
        <v>16</v>
      </c>
      <c r="E11" s="11" t="s">
        <v>1</v>
      </c>
      <c r="F11" s="2" t="s">
        <v>767</v>
      </c>
      <c r="G11" s="45" t="s">
        <v>244</v>
      </c>
      <c r="H11" s="2">
        <v>73.390831641326841</v>
      </c>
      <c r="I11" s="2">
        <v>2.2149473964331445</v>
      </c>
      <c r="J11" s="5" t="s">
        <v>2139</v>
      </c>
      <c r="K11" s="5">
        <v>3536</v>
      </c>
      <c r="L11" s="5">
        <v>416</v>
      </c>
      <c r="M11" s="5">
        <f t="shared" si="0"/>
        <v>11.76470588235294</v>
      </c>
      <c r="N11" s="5">
        <v>7.8104032258067738E-2</v>
      </c>
      <c r="O11" s="5">
        <v>0.20373966646663588</v>
      </c>
      <c r="P11" s="5">
        <v>7.7464888239357474</v>
      </c>
      <c r="Q11" s="5">
        <f t="shared" si="1"/>
        <v>19.512798699887945</v>
      </c>
      <c r="R11" s="5">
        <v>0.9756128405491713</v>
      </c>
      <c r="S11" s="5">
        <f t="shared" si="2"/>
        <v>0.21387132754784655</v>
      </c>
      <c r="U11" s="29">
        <v>6.8423600000000002</v>
      </c>
      <c r="V11" s="5">
        <v>48</v>
      </c>
      <c r="W11" s="5">
        <v>1.6666666666666701</v>
      </c>
      <c r="X11" s="5">
        <v>5.6666666666666696</v>
      </c>
      <c r="Y11" s="5">
        <v>7.3333333333333304</v>
      </c>
      <c r="Z11" s="29">
        <v>630</v>
      </c>
      <c r="AA11" s="2" t="s">
        <v>2282</v>
      </c>
      <c r="AB11" s="34"/>
      <c r="AC11" s="5">
        <v>4148</v>
      </c>
      <c r="AD11" s="5">
        <v>544.73704999999995</v>
      </c>
      <c r="AE11" s="5">
        <v>7.6146830000000003</v>
      </c>
      <c r="AF11" s="5">
        <v>40.590000000000003</v>
      </c>
      <c r="AG11" s="5">
        <v>43.762563</v>
      </c>
      <c r="AH11" s="5">
        <v>4.3762559999999997</v>
      </c>
      <c r="AI11" s="5">
        <v>0.131302</v>
      </c>
      <c r="AJ11" s="5">
        <v>0.13381499999999999</v>
      </c>
      <c r="AK11" s="5">
        <v>1.0191399999999999</v>
      </c>
      <c r="AL11" s="5">
        <v>9.1825000000000004E-2</v>
      </c>
      <c r="AM11" s="5">
        <v>2.5000000000000001E-3</v>
      </c>
      <c r="AN11" s="5">
        <v>7</v>
      </c>
      <c r="AO11" s="5">
        <v>1.285E-2</v>
      </c>
      <c r="AP11" s="5">
        <v>0.77101399999999998</v>
      </c>
      <c r="AQ11" s="5">
        <v>1.0366439999999999</v>
      </c>
      <c r="AR11" s="5">
        <v>7.0388999999999993E-2</v>
      </c>
      <c r="AS11" s="5">
        <v>7.9898999999999998E-2</v>
      </c>
      <c r="AT11" s="5">
        <v>6.1428570000000002</v>
      </c>
      <c r="AU11" s="5">
        <v>2.4784790000000001</v>
      </c>
      <c r="AV11" s="5">
        <v>1.3687E-2</v>
      </c>
      <c r="AW11" s="5">
        <v>1.3708E-2</v>
      </c>
      <c r="AX11" s="5">
        <v>205.238956</v>
      </c>
      <c r="AY11" s="5">
        <v>185.322418</v>
      </c>
      <c r="AZ11" s="5">
        <v>1008.703129</v>
      </c>
      <c r="BA11" s="5">
        <v>158.29387500000001</v>
      </c>
      <c r="BB11" s="5">
        <v>47.681216999999997</v>
      </c>
      <c r="BC11" s="5">
        <v>71.616915000000006</v>
      </c>
      <c r="BD11" s="5">
        <v>5.7417920000000002</v>
      </c>
      <c r="BE11" s="5">
        <v>1.004988</v>
      </c>
    </row>
    <row r="12" spans="1:58" x14ac:dyDescent="0.25">
      <c r="A12" s="29" t="s">
        <v>1786</v>
      </c>
      <c r="B12" s="29">
        <v>2</v>
      </c>
      <c r="C12" s="29" t="s">
        <v>8</v>
      </c>
      <c r="D12" s="11">
        <v>1</v>
      </c>
      <c r="E12" s="11" t="s">
        <v>1</v>
      </c>
      <c r="F12" s="2" t="s">
        <v>767</v>
      </c>
      <c r="G12" s="45" t="s">
        <v>244</v>
      </c>
      <c r="H12" s="2">
        <v>73.390831641326841</v>
      </c>
      <c r="I12" s="2">
        <v>2.2149473964331445</v>
      </c>
      <c r="J12" s="5" t="s">
        <v>52</v>
      </c>
      <c r="K12" s="5">
        <v>730</v>
      </c>
      <c r="L12" s="5">
        <v>89</v>
      </c>
      <c r="M12" s="5">
        <f t="shared" si="0"/>
        <v>12.191780821917808</v>
      </c>
      <c r="N12" s="5">
        <v>0.26214791666666926</v>
      </c>
      <c r="O12" s="5">
        <v>5.5626307488088292E-2</v>
      </c>
      <c r="P12" s="5">
        <v>3.1236311127926499</v>
      </c>
      <c r="Q12" s="5">
        <f t="shared" si="1"/>
        <v>24.135656411031039</v>
      </c>
      <c r="R12" s="5">
        <v>1.2154983151250585</v>
      </c>
      <c r="S12" s="5">
        <f t="shared" si="2"/>
        <v>0.4537568021237337</v>
      </c>
      <c r="U12" s="29">
        <v>6.8423600000000002</v>
      </c>
      <c r="V12" s="5">
        <v>48</v>
      </c>
      <c r="W12" s="5">
        <v>1.6666666666666701</v>
      </c>
      <c r="X12" s="5">
        <v>5.6666666666666696</v>
      </c>
      <c r="Y12" s="5">
        <v>7.3333333333333304</v>
      </c>
      <c r="Z12" s="29">
        <v>630</v>
      </c>
      <c r="AA12" s="2" t="s">
        <v>2282</v>
      </c>
      <c r="AB12" s="34"/>
      <c r="AC12" s="5">
        <v>1700</v>
      </c>
      <c r="AD12" s="5">
        <v>323.48297500000001</v>
      </c>
      <c r="AE12" s="5">
        <v>5.2553000000000001</v>
      </c>
      <c r="AF12" s="5">
        <v>15.49</v>
      </c>
      <c r="AG12" s="5">
        <v>21.236052000000001</v>
      </c>
      <c r="AH12" s="5">
        <v>2.123605</v>
      </c>
      <c r="AI12" s="5">
        <v>0.1903</v>
      </c>
      <c r="AJ12" s="5">
        <v>0.28895500000000002</v>
      </c>
      <c r="AK12" s="5">
        <v>1.5184219999999999</v>
      </c>
      <c r="AL12" s="5">
        <v>8.4000000000000005E-2</v>
      </c>
      <c r="AM12" s="5">
        <v>5.7500000000000002E-2</v>
      </c>
      <c r="AN12" s="5">
        <v>14</v>
      </c>
      <c r="AO12" s="5">
        <v>4.3278999999999998E-2</v>
      </c>
      <c r="AP12" s="5">
        <v>2.5967359999999999</v>
      </c>
      <c r="AQ12" s="5">
        <v>45.647058999999999</v>
      </c>
      <c r="AR12" s="5">
        <v>3.4220640000000002</v>
      </c>
      <c r="AS12" s="5">
        <v>2.9423439999999998</v>
      </c>
      <c r="AT12" s="5">
        <v>55.428570999999998</v>
      </c>
      <c r="AU12" s="5">
        <v>48.041190999999998</v>
      </c>
      <c r="AV12" s="5">
        <v>6.2872999999999998E-2</v>
      </c>
      <c r="AW12" s="5">
        <v>2.7403E-2</v>
      </c>
      <c r="AX12" s="5">
        <v>15.810896</v>
      </c>
      <c r="AY12" s="5">
        <v>1.3190710000000001</v>
      </c>
      <c r="AZ12" s="5">
        <v>66.378490999999997</v>
      </c>
      <c r="BA12" s="5">
        <v>24.310410000000001</v>
      </c>
      <c r="BB12" s="5">
        <v>13.600679</v>
      </c>
      <c r="BC12" s="5">
        <v>42.058137000000002</v>
      </c>
      <c r="BD12" s="5">
        <v>11.962043</v>
      </c>
      <c r="BE12" s="5">
        <v>3.7267800000000002</v>
      </c>
    </row>
    <row r="13" spans="1:58" x14ac:dyDescent="0.25">
      <c r="A13" s="29" t="s">
        <v>1786</v>
      </c>
      <c r="B13" s="29">
        <v>2</v>
      </c>
      <c r="C13" s="29" t="s">
        <v>2</v>
      </c>
      <c r="D13" s="11">
        <v>3</v>
      </c>
      <c r="E13" s="11" t="s">
        <v>1</v>
      </c>
      <c r="F13" s="2" t="s">
        <v>767</v>
      </c>
      <c r="G13" s="45" t="s">
        <v>244</v>
      </c>
      <c r="H13" s="2">
        <v>73.390831641326841</v>
      </c>
      <c r="I13" s="2">
        <v>2.2149473964331445</v>
      </c>
      <c r="J13" s="5" t="s">
        <v>50</v>
      </c>
      <c r="K13" s="5">
        <v>11682</v>
      </c>
      <c r="L13" s="5">
        <v>1029</v>
      </c>
      <c r="M13" s="5">
        <f t="shared" si="0"/>
        <v>8.8084232152028754</v>
      </c>
      <c r="N13" s="5">
        <v>4.0705357142857591E-2</v>
      </c>
      <c r="O13" s="5">
        <v>0.47924203374352986</v>
      </c>
      <c r="P13" s="5">
        <v>49.986655698142108</v>
      </c>
      <c r="Q13" s="5">
        <f t="shared" si="1"/>
        <v>22.727368174318418</v>
      </c>
      <c r="R13" s="5">
        <v>0.71838272567540418</v>
      </c>
      <c r="S13" s="5">
        <f t="shared" si="2"/>
        <v>4.3358787325920578E-2</v>
      </c>
      <c r="T13" s="29">
        <v>0.77146858615470371</v>
      </c>
      <c r="U13" s="29">
        <v>6.8423600000000002</v>
      </c>
      <c r="V13" s="5">
        <v>48</v>
      </c>
      <c r="W13" s="5">
        <v>1.6666666666666701</v>
      </c>
      <c r="X13" s="5">
        <v>5.6666666666666696</v>
      </c>
      <c r="Y13" s="5">
        <v>7.3333333333333304</v>
      </c>
      <c r="Z13" s="29">
        <v>630</v>
      </c>
      <c r="AA13" s="2" t="s">
        <v>2282</v>
      </c>
      <c r="AB13" s="34"/>
      <c r="AC13" s="5">
        <v>17488</v>
      </c>
      <c r="AD13" s="5">
        <v>323.48297500000001</v>
      </c>
      <c r="AE13" s="5">
        <v>54.061577999999997</v>
      </c>
      <c r="AF13" s="5">
        <v>174.87</v>
      </c>
      <c r="AG13" s="5">
        <v>659.25956399999995</v>
      </c>
      <c r="AH13" s="5">
        <v>65.925955999999999</v>
      </c>
      <c r="AI13" s="5">
        <v>1.8495999999999999E-2</v>
      </c>
      <c r="AJ13" s="5">
        <v>1.3202999999999999E-2</v>
      </c>
      <c r="AK13" s="5">
        <v>0.71381799999999995</v>
      </c>
      <c r="AL13" s="5">
        <v>1.5225000000000001E-2</v>
      </c>
      <c r="AM13" s="5">
        <v>1.2500000000000001E-2</v>
      </c>
      <c r="AN13" s="5">
        <v>20</v>
      </c>
      <c r="AO13" s="5">
        <v>6.1827E-2</v>
      </c>
      <c r="AP13" s="5">
        <v>3.7096230000000001</v>
      </c>
      <c r="AQ13" s="5">
        <v>2.6475300000000002</v>
      </c>
      <c r="AR13" s="5">
        <v>0.13708899999999999</v>
      </c>
      <c r="AS13" s="5">
        <v>8.7374999999999994E-2</v>
      </c>
      <c r="AT13" s="5">
        <v>23.15</v>
      </c>
      <c r="AU13" s="5">
        <v>8.7555999999999994</v>
      </c>
      <c r="AV13" s="5">
        <v>6.1890000000000001E-3</v>
      </c>
      <c r="AW13" s="5">
        <v>3.274E-3</v>
      </c>
      <c r="AX13" s="5">
        <v>188.893315</v>
      </c>
      <c r="AY13" s="5">
        <v>52.140466000000004</v>
      </c>
      <c r="AZ13" s="5">
        <v>481.30229000000003</v>
      </c>
      <c r="BA13" s="5">
        <v>177.04496700000001</v>
      </c>
      <c r="BB13" s="5">
        <v>16.445699000000001</v>
      </c>
      <c r="BC13" s="5">
        <v>21.354697999999999</v>
      </c>
      <c r="BD13" s="5">
        <v>5.8848149999999997</v>
      </c>
      <c r="BE13" s="5">
        <v>2.6874189999999998</v>
      </c>
    </row>
    <row r="14" spans="1:58" x14ac:dyDescent="0.25">
      <c r="A14" s="29" t="s">
        <v>1786</v>
      </c>
      <c r="B14" s="29">
        <v>2</v>
      </c>
      <c r="C14" s="29" t="s">
        <v>15</v>
      </c>
      <c r="D14" s="11">
        <v>6</v>
      </c>
      <c r="E14" s="11" t="s">
        <v>1</v>
      </c>
      <c r="F14" s="2" t="s">
        <v>767</v>
      </c>
      <c r="G14" s="45" t="s">
        <v>244</v>
      </c>
      <c r="H14" s="2">
        <v>73.390831641326841</v>
      </c>
      <c r="I14" s="2">
        <v>2.2149473964331445</v>
      </c>
      <c r="J14" s="5" t="s">
        <v>51</v>
      </c>
      <c r="K14" s="5">
        <v>2432</v>
      </c>
      <c r="L14" s="5">
        <v>28</v>
      </c>
      <c r="M14" s="5">
        <f t="shared" si="0"/>
        <v>1.1513157894736841</v>
      </c>
      <c r="N14" s="5">
        <v>0.27970000000000717</v>
      </c>
      <c r="O14" s="5">
        <v>8.5578934597058901E-3</v>
      </c>
      <c r="P14" s="5">
        <v>10.406398447002363</v>
      </c>
      <c r="Q14" s="5">
        <f t="shared" si="1"/>
        <v>16.852889076821327</v>
      </c>
      <c r="R14" s="5">
        <v>0.91795169748121941</v>
      </c>
      <c r="S14" s="5">
        <f t="shared" si="2"/>
        <v>0.15621018447989465</v>
      </c>
      <c r="T14" s="29">
        <v>0.7295714966069855</v>
      </c>
      <c r="U14" s="29">
        <v>6.8423600000000002</v>
      </c>
      <c r="V14" s="5">
        <v>48</v>
      </c>
      <c r="W14" s="5">
        <v>1.6666666666666701</v>
      </c>
      <c r="X14" s="5">
        <v>5.6666666666666696</v>
      </c>
      <c r="Y14" s="5">
        <v>7.3333333333333304</v>
      </c>
      <c r="Z14" s="29">
        <v>630</v>
      </c>
      <c r="AA14" s="2" t="s">
        <v>2282</v>
      </c>
      <c r="AB14" s="34"/>
      <c r="AC14" s="5">
        <v>4056</v>
      </c>
      <c r="AD14" s="5">
        <v>323.48297500000001</v>
      </c>
      <c r="AE14" s="5">
        <v>12.538527</v>
      </c>
      <c r="AF14" s="5">
        <v>40.369999999999997</v>
      </c>
      <c r="AG14" s="5">
        <v>65.846435999999997</v>
      </c>
      <c r="AH14" s="5">
        <v>6.5846439999999999</v>
      </c>
      <c r="AI14" s="5">
        <v>7.9754000000000005E-2</v>
      </c>
      <c r="AJ14" s="5">
        <v>7.4958999999999998E-2</v>
      </c>
      <c r="AK14" s="5">
        <v>0.93987500000000002</v>
      </c>
      <c r="AL14" s="5">
        <v>6.3024999999999998E-2</v>
      </c>
      <c r="AM14" s="5">
        <v>3.7499999999999999E-2</v>
      </c>
      <c r="AN14" s="5">
        <v>5</v>
      </c>
      <c r="AO14" s="5">
        <v>1.5457E-2</v>
      </c>
      <c r="AP14" s="5">
        <v>0.92740599999999995</v>
      </c>
      <c r="AQ14" s="5">
        <v>5.3994080000000002</v>
      </c>
      <c r="AR14" s="5">
        <v>1.3688100000000001</v>
      </c>
      <c r="AS14" s="5">
        <v>0.64483299999999999</v>
      </c>
      <c r="AT14" s="5">
        <v>43.8</v>
      </c>
      <c r="AU14" s="5">
        <v>16.528763000000001</v>
      </c>
      <c r="AV14" s="5">
        <v>3.1981999999999997E-2</v>
      </c>
      <c r="AW14" s="5">
        <v>1.4801999999999999E-2</v>
      </c>
      <c r="AX14" s="5">
        <v>32.616798000000003</v>
      </c>
      <c r="AY14" s="5">
        <v>4.5612700000000004</v>
      </c>
      <c r="AZ14" s="5">
        <v>312.22367100000002</v>
      </c>
      <c r="BA14" s="5">
        <v>292.474673</v>
      </c>
      <c r="BB14" s="5">
        <v>50.047006000000003</v>
      </c>
      <c r="BC14" s="5">
        <v>77.064100999999994</v>
      </c>
      <c r="BD14" s="5">
        <v>7.4169559999999999</v>
      </c>
      <c r="BE14" s="5">
        <v>1.462494</v>
      </c>
    </row>
    <row r="15" spans="1:58" x14ac:dyDescent="0.25">
      <c r="A15" s="29" t="s">
        <v>1786</v>
      </c>
      <c r="B15" s="29">
        <v>2</v>
      </c>
      <c r="C15" s="29" t="s">
        <v>21</v>
      </c>
      <c r="D15" s="11">
        <v>7</v>
      </c>
      <c r="E15" s="11" t="s">
        <v>1</v>
      </c>
      <c r="F15" s="2" t="s">
        <v>767</v>
      </c>
      <c r="G15" s="45" t="s">
        <v>244</v>
      </c>
      <c r="H15" s="2">
        <v>73.390831641326841</v>
      </c>
      <c r="I15" s="2">
        <v>2.2149473964331445</v>
      </c>
      <c r="J15" s="5" t="s">
        <v>51</v>
      </c>
      <c r="K15" s="5">
        <v>6527</v>
      </c>
      <c r="L15" s="5">
        <v>115</v>
      </c>
      <c r="M15" s="5">
        <f t="shared" si="0"/>
        <v>1.7619120576068639</v>
      </c>
      <c r="N15" s="5">
        <v>4.7196052631579506E-2</v>
      </c>
      <c r="O15" s="5">
        <v>8.1299987867205964E-2</v>
      </c>
      <c r="P15" s="5">
        <v>27.928685305750175</v>
      </c>
      <c r="Q15" s="5">
        <f t="shared" si="1"/>
        <v>0.66939778192648447</v>
      </c>
      <c r="R15" s="5">
        <v>0.58495893616139794</v>
      </c>
      <c r="S15" s="5">
        <f t="shared" si="2"/>
        <v>0.17678257683992682</v>
      </c>
      <c r="T15" s="29">
        <v>0.75516152432235573</v>
      </c>
      <c r="U15" s="29">
        <v>6.8423600000000002</v>
      </c>
      <c r="V15" s="5">
        <v>48</v>
      </c>
      <c r="W15" s="5">
        <v>1.6666666666666701</v>
      </c>
      <c r="X15" s="5">
        <v>5.6666666666666696</v>
      </c>
      <c r="Y15" s="5">
        <v>7.3333333333333304</v>
      </c>
      <c r="Z15" s="29">
        <v>630</v>
      </c>
      <c r="AA15" s="2" t="s">
        <v>2282</v>
      </c>
      <c r="AB15" s="34"/>
      <c r="AC15" s="5">
        <v>9342</v>
      </c>
      <c r="AD15" s="5">
        <v>323.48297500000001</v>
      </c>
      <c r="AE15" s="5">
        <v>28.879418000000001</v>
      </c>
      <c r="AF15" s="5">
        <v>93.41</v>
      </c>
      <c r="AG15" s="5">
        <v>259.98096399999997</v>
      </c>
      <c r="AH15" s="5">
        <v>25.998096</v>
      </c>
      <c r="AI15" s="5">
        <v>3.4624000000000002E-2</v>
      </c>
      <c r="AJ15" s="5">
        <v>2.0764000000000001E-2</v>
      </c>
      <c r="AK15" s="5">
        <v>0.59970900000000005</v>
      </c>
      <c r="AL15" s="5">
        <v>3.0224999999999998E-2</v>
      </c>
      <c r="AM15" s="5">
        <v>2.75E-2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</row>
    <row r="16" spans="1:58" x14ac:dyDescent="0.25">
      <c r="A16" s="29" t="s">
        <v>1786</v>
      </c>
      <c r="B16" s="29">
        <v>2</v>
      </c>
      <c r="C16" s="29" t="s">
        <v>11</v>
      </c>
      <c r="D16" s="11">
        <v>16</v>
      </c>
      <c r="E16" s="11" t="s">
        <v>1</v>
      </c>
      <c r="F16" s="2" t="s">
        <v>767</v>
      </c>
      <c r="G16" s="45" t="s">
        <v>244</v>
      </c>
      <c r="H16" s="2">
        <v>73.390831641326841</v>
      </c>
      <c r="I16" s="2">
        <v>2.2149473964331445</v>
      </c>
      <c r="J16" s="5" t="s">
        <v>51</v>
      </c>
      <c r="K16" s="5">
        <v>4852</v>
      </c>
      <c r="L16" s="5">
        <v>572</v>
      </c>
      <c r="M16" s="5">
        <f t="shared" si="0"/>
        <v>11.788953009068425</v>
      </c>
      <c r="N16" s="5">
        <v>8.0890548780487403E-2</v>
      </c>
      <c r="O16" s="5">
        <v>0.35087363184794151</v>
      </c>
      <c r="P16" s="5">
        <v>20.761449533246491</v>
      </c>
      <c r="Q16" s="5">
        <f t="shared" si="1"/>
        <v>6.4978379905771995</v>
      </c>
      <c r="R16" s="5">
        <v>0.73523254148491413</v>
      </c>
      <c r="S16" s="5">
        <f t="shared" si="2"/>
        <v>2.6508971516410629E-2</v>
      </c>
      <c r="T16" s="29">
        <v>0.72217400012886301</v>
      </c>
      <c r="U16" s="29">
        <v>6.8423600000000002</v>
      </c>
      <c r="V16" s="5">
        <v>48</v>
      </c>
      <c r="W16" s="5">
        <v>1.6666666666666701</v>
      </c>
      <c r="X16" s="5">
        <v>5.6666666666666696</v>
      </c>
      <c r="Y16" s="5">
        <v>7.3333333333333304</v>
      </c>
      <c r="Z16" s="29">
        <v>630</v>
      </c>
      <c r="AA16" s="2" t="s">
        <v>2282</v>
      </c>
      <c r="AB16" s="34"/>
      <c r="AC16" s="5">
        <v>6091</v>
      </c>
      <c r="AD16" s="5">
        <v>323.48297500000001</v>
      </c>
      <c r="AE16" s="5">
        <v>18.829429999999999</v>
      </c>
      <c r="AF16" s="5">
        <v>60.83</v>
      </c>
      <c r="AG16" s="5">
        <v>124.82131699999999</v>
      </c>
      <c r="AH16" s="5">
        <v>12.482132</v>
      </c>
      <c r="AI16" s="5">
        <v>5.3090999999999999E-2</v>
      </c>
      <c r="AJ16" s="5">
        <v>4.9786999999999998E-2</v>
      </c>
      <c r="AK16" s="5">
        <v>0.93776700000000002</v>
      </c>
      <c r="AL16" s="5">
        <v>4.1825000000000001E-2</v>
      </c>
      <c r="AM16" s="5">
        <v>2.75E-2</v>
      </c>
      <c r="AN16" s="5">
        <v>6</v>
      </c>
      <c r="AO16" s="5">
        <v>1.8547999999999999E-2</v>
      </c>
      <c r="AP16" s="5">
        <v>1.112887</v>
      </c>
      <c r="AQ16" s="5">
        <v>1.9701200000000001</v>
      </c>
      <c r="AR16" s="5">
        <v>0.29459600000000002</v>
      </c>
      <c r="AS16" s="5">
        <v>7.9940999999999998E-2</v>
      </c>
      <c r="AT16" s="5">
        <v>20</v>
      </c>
      <c r="AU16" s="5">
        <v>4.38178</v>
      </c>
      <c r="AV16" s="5">
        <v>1.5505E-2</v>
      </c>
      <c r="AW16" s="5">
        <v>7.8490000000000001E-3</v>
      </c>
      <c r="AX16" s="5">
        <v>65.670860000000005</v>
      </c>
      <c r="AY16" s="5">
        <v>7.7686270000000004</v>
      </c>
      <c r="AZ16" s="5">
        <v>212.80091300000001</v>
      </c>
      <c r="BA16" s="5">
        <v>51.381371000000001</v>
      </c>
      <c r="BB16" s="5">
        <v>19.552669999999999</v>
      </c>
      <c r="BC16" s="5">
        <v>15.47899</v>
      </c>
      <c r="BD16" s="5">
        <v>5.8318009999999996</v>
      </c>
      <c r="BE16" s="5">
        <v>1.4142140000000001</v>
      </c>
    </row>
    <row r="17" spans="1:58" x14ac:dyDescent="0.25">
      <c r="A17" s="29" t="s">
        <v>1787</v>
      </c>
      <c r="B17" s="29">
        <v>2</v>
      </c>
      <c r="C17" s="29" t="s">
        <v>2</v>
      </c>
      <c r="D17" s="11">
        <v>3</v>
      </c>
      <c r="E17" s="11" t="s">
        <v>1</v>
      </c>
      <c r="F17" s="2" t="s">
        <v>767</v>
      </c>
      <c r="G17" s="45" t="s">
        <v>244</v>
      </c>
      <c r="H17" s="2">
        <v>73.390831641326841</v>
      </c>
      <c r="I17" s="2">
        <v>2.2149473964331445</v>
      </c>
      <c r="J17" s="5" t="s">
        <v>50</v>
      </c>
      <c r="K17" s="5">
        <v>21908</v>
      </c>
      <c r="L17" s="5">
        <v>9522</v>
      </c>
      <c r="M17" s="5">
        <f t="shared" ref="M17:M52" si="3">L17/K17*100</f>
        <v>43.463574949790029</v>
      </c>
      <c r="N17" s="5">
        <v>5.3899226441632662E-2</v>
      </c>
      <c r="O17" s="5">
        <v>1.7929534707037984</v>
      </c>
      <c r="P17" s="5">
        <v>55.246166858198052</v>
      </c>
      <c r="Q17" s="5">
        <f t="shared" si="1"/>
        <v>27.986879334374361</v>
      </c>
      <c r="R17" s="5">
        <v>1.7082973229726763</v>
      </c>
      <c r="S17" s="5">
        <f t="shared" si="2"/>
        <v>0.94655580997135158</v>
      </c>
      <c r="T17" s="29">
        <v>1.0951464412523761</v>
      </c>
      <c r="U17" s="29">
        <v>6.8423600000000002</v>
      </c>
      <c r="V17" s="5">
        <v>48</v>
      </c>
      <c r="W17" s="5">
        <v>1.6666666666666701</v>
      </c>
      <c r="X17" s="5">
        <v>5.6666666666666696</v>
      </c>
      <c r="Y17" s="5">
        <v>7.3333333333333304</v>
      </c>
      <c r="Z17" s="29">
        <v>630</v>
      </c>
      <c r="AA17" s="2" t="s">
        <v>2282</v>
      </c>
      <c r="AB17" s="34"/>
      <c r="AC17" s="5">
        <v>23039</v>
      </c>
      <c r="AD17" s="5">
        <v>417.03157499999998</v>
      </c>
      <c r="AE17" s="5">
        <v>55.245216999999997</v>
      </c>
      <c r="AF17" s="5">
        <v>230.35</v>
      </c>
      <c r="AG17" s="5">
        <v>989.60028699999998</v>
      </c>
      <c r="AH17" s="5">
        <v>98.960029000000006</v>
      </c>
      <c r="AI17" s="5">
        <v>1.8099000000000001E-2</v>
      </c>
      <c r="AJ17" s="5">
        <v>3.0835999999999999E-2</v>
      </c>
      <c r="AK17" s="5">
        <v>1.7037420000000001</v>
      </c>
      <c r="AL17" s="5">
        <v>8.1250000000000003E-3</v>
      </c>
      <c r="AM17" s="5">
        <v>7.4999999999999997E-3</v>
      </c>
      <c r="AN17" s="5">
        <v>264</v>
      </c>
      <c r="AO17" s="5">
        <v>0.633046</v>
      </c>
      <c r="AP17" s="5">
        <v>37.982734999999998</v>
      </c>
      <c r="AQ17" s="5">
        <v>38.769044000000001</v>
      </c>
      <c r="AR17" s="5">
        <v>0.15908</v>
      </c>
      <c r="AS17" s="5">
        <v>0.10951</v>
      </c>
      <c r="AT17" s="5">
        <v>33.833333000000003</v>
      </c>
      <c r="AU17" s="5">
        <v>21.068660999999999</v>
      </c>
      <c r="AV17" s="5">
        <v>4.8450000000000003E-3</v>
      </c>
      <c r="AW17" s="5">
        <v>2.663E-3</v>
      </c>
      <c r="AX17" s="5">
        <v>225.85389499999999</v>
      </c>
      <c r="AY17" s="5">
        <v>56.887225000000001</v>
      </c>
      <c r="AZ17" s="5">
        <v>462.664108</v>
      </c>
      <c r="BA17" s="5">
        <v>89.673252000000005</v>
      </c>
      <c r="BB17" s="5">
        <v>1.4205319999999999</v>
      </c>
      <c r="BC17" s="5">
        <v>2.6368589999999998</v>
      </c>
      <c r="BD17" s="5">
        <v>10.347745</v>
      </c>
      <c r="BE17" s="5">
        <v>7.2449839999999996</v>
      </c>
    </row>
    <row r="18" spans="1:58" x14ac:dyDescent="0.25">
      <c r="A18" s="29" t="s">
        <v>1787</v>
      </c>
      <c r="B18" s="29">
        <v>2</v>
      </c>
      <c r="C18" s="29" t="s">
        <v>0</v>
      </c>
      <c r="D18" s="11">
        <v>10</v>
      </c>
      <c r="E18" s="11" t="s">
        <v>1</v>
      </c>
      <c r="F18" s="2" t="s">
        <v>767</v>
      </c>
      <c r="G18" s="45" t="s">
        <v>244</v>
      </c>
      <c r="H18" s="2">
        <v>73.390831641326841</v>
      </c>
      <c r="I18" s="2">
        <v>2.2149473964331445</v>
      </c>
      <c r="J18" s="5" t="s">
        <v>2139</v>
      </c>
      <c r="K18" s="5">
        <v>25998</v>
      </c>
      <c r="L18" s="5">
        <v>2867</v>
      </c>
      <c r="M18" s="5">
        <f t="shared" si="3"/>
        <v>11.027771367028233</v>
      </c>
      <c r="N18" s="5">
        <v>2.096581986143245E-2</v>
      </c>
      <c r="O18" s="5">
        <v>1.0919111853934524</v>
      </c>
      <c r="P18" s="5">
        <v>65.560062350713579</v>
      </c>
      <c r="Q18" s="5">
        <f t="shared" si="1"/>
        <v>38.300774826889892</v>
      </c>
      <c r="R18" s="5">
        <v>0.85405914210238121</v>
      </c>
      <c r="S18" s="5">
        <f t="shared" si="2"/>
        <v>9.2317629101056453E-2</v>
      </c>
      <c r="T18" s="29">
        <v>1.0896415962839452</v>
      </c>
      <c r="U18" s="29">
        <v>6.8423600000000002</v>
      </c>
      <c r="V18" s="5">
        <v>48</v>
      </c>
      <c r="W18" s="5">
        <v>1.6666666666666701</v>
      </c>
      <c r="X18" s="5">
        <v>5.6666666666666696</v>
      </c>
      <c r="Y18" s="5">
        <v>7.3333333333333304</v>
      </c>
      <c r="Z18" s="29">
        <v>630</v>
      </c>
      <c r="AA18" s="2" t="s">
        <v>2282</v>
      </c>
      <c r="AB18" s="34"/>
      <c r="AC18" s="5">
        <v>27375</v>
      </c>
      <c r="AD18" s="5">
        <v>417.03157499999998</v>
      </c>
      <c r="AE18" s="5">
        <v>65.642511999999996</v>
      </c>
      <c r="AF18" s="5">
        <v>273.74</v>
      </c>
      <c r="AG18" s="5">
        <v>1038.5484550000001</v>
      </c>
      <c r="AH18" s="5">
        <v>103.854845</v>
      </c>
      <c r="AI18" s="5">
        <v>1.5233E-2</v>
      </c>
      <c r="AJ18" s="5">
        <v>1.3017000000000001E-2</v>
      </c>
      <c r="AK18" s="5">
        <v>0.85450899999999996</v>
      </c>
      <c r="AL18" s="5">
        <v>1.1625E-2</v>
      </c>
      <c r="AM18" s="5">
        <v>7.4999999999999997E-3</v>
      </c>
      <c r="AN18" s="5">
        <v>43</v>
      </c>
      <c r="AO18" s="5">
        <v>0.10310999999999999</v>
      </c>
      <c r="AP18" s="5">
        <v>6.1865819999999996</v>
      </c>
      <c r="AQ18" s="5">
        <v>3.4593609999999999</v>
      </c>
      <c r="AR18" s="5">
        <v>9.7994999999999999E-2</v>
      </c>
      <c r="AS18" s="5">
        <v>5.2104999999999999E-2</v>
      </c>
      <c r="AT18" s="5">
        <v>22.023256</v>
      </c>
      <c r="AU18" s="5">
        <v>7.5166110000000002</v>
      </c>
      <c r="AV18" s="5">
        <v>4.6610000000000002E-3</v>
      </c>
      <c r="AW18" s="5">
        <v>2.9429999999999999E-3</v>
      </c>
      <c r="AX18" s="5">
        <v>233.749394</v>
      </c>
      <c r="AY18" s="5">
        <v>43.469903000000002</v>
      </c>
      <c r="AZ18" s="5">
        <v>1148.881541</v>
      </c>
      <c r="BA18" s="5">
        <v>288.27511800000002</v>
      </c>
      <c r="BB18" s="5">
        <v>9.7087570000000003</v>
      </c>
      <c r="BC18" s="5">
        <v>11.91526</v>
      </c>
      <c r="BD18" s="5">
        <v>6.1133699999999997</v>
      </c>
      <c r="BE18" s="5">
        <v>3.0438969999999999</v>
      </c>
    </row>
    <row r="19" spans="1:58" x14ac:dyDescent="0.25">
      <c r="A19" s="29" t="s">
        <v>1787</v>
      </c>
      <c r="B19" s="29">
        <v>2</v>
      </c>
      <c r="C19" s="29" t="s">
        <v>11</v>
      </c>
      <c r="D19" s="11">
        <v>16</v>
      </c>
      <c r="E19" s="11" t="s">
        <v>1</v>
      </c>
      <c r="F19" s="2" t="s">
        <v>767</v>
      </c>
      <c r="G19" s="45" t="s">
        <v>244</v>
      </c>
      <c r="H19" s="2">
        <v>73.390831641326841</v>
      </c>
      <c r="I19" s="2">
        <v>2.2149473964331445</v>
      </c>
      <c r="J19" s="5" t="s">
        <v>51</v>
      </c>
      <c r="K19" s="5">
        <v>3234</v>
      </c>
      <c r="L19" s="5">
        <v>87</v>
      </c>
      <c r="M19" s="5">
        <f t="shared" si="3"/>
        <v>2.6901669758812616</v>
      </c>
      <c r="N19" s="5">
        <v>0.13840312500000151</v>
      </c>
      <c r="O19" s="5">
        <v>4.0347757427933582E-2</v>
      </c>
      <c r="P19" s="5">
        <v>8.1552904701210753</v>
      </c>
      <c r="Q19" s="5">
        <f t="shared" si="1"/>
        <v>19.103997053702614</v>
      </c>
      <c r="R19" s="5">
        <v>0.88078973960418883</v>
      </c>
      <c r="S19" s="5">
        <f t="shared" si="2"/>
        <v>0.11904822660286407</v>
      </c>
      <c r="T19" s="29">
        <v>0.95733694155302407</v>
      </c>
      <c r="U19" s="29">
        <v>6.8423600000000002</v>
      </c>
      <c r="V19" s="5">
        <v>48</v>
      </c>
      <c r="W19" s="5">
        <v>1.6666666666666701</v>
      </c>
      <c r="X19" s="5">
        <v>5.6666666666666696</v>
      </c>
      <c r="Y19" s="5">
        <v>7.3333333333333304</v>
      </c>
      <c r="Z19" s="29">
        <v>630</v>
      </c>
      <c r="AA19" s="2" t="s">
        <v>2282</v>
      </c>
      <c r="AB19" s="34"/>
      <c r="AC19" s="5">
        <v>3386</v>
      </c>
      <c r="AD19" s="5">
        <v>417.03157499999998</v>
      </c>
      <c r="AE19" s="5">
        <v>8.1192890000000002</v>
      </c>
      <c r="AF19" s="5">
        <v>33.4</v>
      </c>
      <c r="AG19" s="5">
        <v>40.870772000000002</v>
      </c>
      <c r="AH19" s="5">
        <v>4.0870769999999998</v>
      </c>
      <c r="AI19" s="5">
        <v>0.123151</v>
      </c>
      <c r="AJ19" s="5">
        <v>0.107796</v>
      </c>
      <c r="AK19" s="5">
        <v>0.87531400000000004</v>
      </c>
      <c r="AL19" s="5">
        <v>9.5274999999999999E-2</v>
      </c>
      <c r="AM19" s="5">
        <v>6.7500000000000004E-2</v>
      </c>
      <c r="AN19" s="5">
        <v>1</v>
      </c>
      <c r="AO19" s="5">
        <v>2.398E-3</v>
      </c>
      <c r="AP19" s="5">
        <v>0.143874</v>
      </c>
      <c r="AQ19" s="5">
        <v>0.76786799999999999</v>
      </c>
      <c r="AR19" s="5">
        <v>1.11575</v>
      </c>
      <c r="AS19" s="5">
        <v>0</v>
      </c>
      <c r="AT19" s="5">
        <v>26</v>
      </c>
      <c r="AU19" s="5">
        <v>0</v>
      </c>
      <c r="AV19" s="5">
        <v>4.4630000000000003E-2</v>
      </c>
      <c r="AW19" s="5">
        <v>2.998E-2</v>
      </c>
      <c r="AX19" s="5">
        <v>22.406452999999999</v>
      </c>
      <c r="AY19" s="5">
        <v>0</v>
      </c>
      <c r="AZ19" s="5">
        <v>153.25670500000001</v>
      </c>
      <c r="BA19" s="5">
        <v>0</v>
      </c>
      <c r="BB19" s="5">
        <v>0</v>
      </c>
      <c r="BC19" s="5">
        <v>0</v>
      </c>
      <c r="BD19" s="5">
        <v>5.4818470000000001</v>
      </c>
      <c r="BE19" s="5">
        <v>0.34992699999999999</v>
      </c>
    </row>
    <row r="20" spans="1:58" x14ac:dyDescent="0.25">
      <c r="A20" s="29" t="s">
        <v>1788</v>
      </c>
      <c r="B20" s="29">
        <v>2</v>
      </c>
      <c r="C20" s="29" t="s">
        <v>3</v>
      </c>
      <c r="D20" s="11">
        <v>4</v>
      </c>
      <c r="E20" s="11" t="s">
        <v>1</v>
      </c>
      <c r="F20" s="2" t="s">
        <v>767</v>
      </c>
      <c r="G20" s="45" t="s">
        <v>244</v>
      </c>
      <c r="H20" s="2">
        <v>73.390831641326841</v>
      </c>
      <c r="I20" s="2">
        <v>2.2149473964331445</v>
      </c>
      <c r="J20" s="5" t="s">
        <v>50</v>
      </c>
      <c r="K20" s="5">
        <v>12748</v>
      </c>
      <c r="L20" s="5">
        <v>244</v>
      </c>
      <c r="M20" s="5">
        <f t="shared" si="3"/>
        <v>1.9140257295262004</v>
      </c>
      <c r="N20" s="5">
        <v>4.7722619047618972E-2</v>
      </c>
      <c r="O20" s="5">
        <v>9.0762033200035258E-2</v>
      </c>
      <c r="P20" s="5">
        <v>27.548438077001176</v>
      </c>
      <c r="Q20" s="5">
        <f t="shared" si="1"/>
        <v>0.28915055317748539</v>
      </c>
      <c r="R20" s="5">
        <v>0.61601640850691952</v>
      </c>
      <c r="S20" s="5">
        <f t="shared" si="2"/>
        <v>0.14572510449440523</v>
      </c>
      <c r="T20" s="29">
        <v>0.86481312595558446</v>
      </c>
      <c r="U20" s="29">
        <v>6.8423600000000002</v>
      </c>
      <c r="V20" s="5">
        <v>48</v>
      </c>
      <c r="W20" s="5">
        <v>1.6666666666666701</v>
      </c>
      <c r="X20" s="5">
        <v>5.6666666666666696</v>
      </c>
      <c r="Y20" s="5">
        <v>7.3333333333333304</v>
      </c>
      <c r="Z20" s="29">
        <v>630</v>
      </c>
      <c r="AA20" s="2" t="s">
        <v>2282</v>
      </c>
      <c r="AB20" s="34"/>
      <c r="AC20" s="5">
        <v>13961</v>
      </c>
      <c r="AD20" s="5">
        <v>499.15904999999998</v>
      </c>
      <c r="AE20" s="5">
        <v>27.969041000000001</v>
      </c>
      <c r="AF20" s="5">
        <v>139.6</v>
      </c>
      <c r="AG20" s="5">
        <v>378.86512099999999</v>
      </c>
      <c r="AH20" s="5">
        <v>37.886512000000003</v>
      </c>
      <c r="AI20" s="5">
        <v>3.5754000000000001E-2</v>
      </c>
      <c r="AJ20" s="5">
        <v>2.2034000000000002E-2</v>
      </c>
      <c r="AK20" s="5">
        <v>0.61625399999999997</v>
      </c>
      <c r="AL20" s="5">
        <v>3.0825000000000002E-2</v>
      </c>
      <c r="AM20" s="5">
        <v>2.2499999999999999E-2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</row>
    <row r="21" spans="1:58" x14ac:dyDescent="0.25">
      <c r="A21" s="29" t="s">
        <v>1788</v>
      </c>
      <c r="B21" s="29">
        <v>2</v>
      </c>
      <c r="C21" s="29" t="s">
        <v>21</v>
      </c>
      <c r="D21" s="11">
        <v>7</v>
      </c>
      <c r="E21" s="11" t="s">
        <v>1</v>
      </c>
      <c r="F21" s="2" t="s">
        <v>767</v>
      </c>
      <c r="G21" s="45" t="s">
        <v>244</v>
      </c>
      <c r="H21" s="2">
        <v>73.390831641326841</v>
      </c>
      <c r="I21" s="2">
        <v>2.2149473964331445</v>
      </c>
      <c r="J21" s="5" t="s">
        <v>51</v>
      </c>
      <c r="K21" s="5">
        <v>21684</v>
      </c>
      <c r="L21" s="5">
        <v>5164</v>
      </c>
      <c r="M21" s="5">
        <f t="shared" si="3"/>
        <v>23.814794318391442</v>
      </c>
      <c r="N21" s="5">
        <v>4.5809009433960657E-2</v>
      </c>
      <c r="O21" s="5">
        <v>1.1453304189528259</v>
      </c>
      <c r="P21" s="5">
        <v>46.859141140703919</v>
      </c>
      <c r="Q21" s="5">
        <f t="shared" si="1"/>
        <v>19.599853616880228</v>
      </c>
      <c r="R21" s="5">
        <v>1.0885335609170201</v>
      </c>
      <c r="S21" s="5">
        <f t="shared" si="2"/>
        <v>0.32679204791569538</v>
      </c>
      <c r="T21" s="29">
        <v>0.76817784757325802</v>
      </c>
      <c r="U21" s="29">
        <v>6.8423600000000002</v>
      </c>
      <c r="V21" s="5">
        <v>48</v>
      </c>
      <c r="W21" s="5">
        <v>1.6666666666666701</v>
      </c>
      <c r="X21" s="5">
        <v>5.6666666666666696</v>
      </c>
      <c r="Y21" s="5">
        <v>7.3333333333333304</v>
      </c>
      <c r="Z21" s="29">
        <v>630</v>
      </c>
      <c r="AA21" s="2" t="s">
        <v>2282</v>
      </c>
      <c r="AB21" s="34"/>
      <c r="AC21" s="5">
        <v>23407</v>
      </c>
      <c r="AD21" s="5">
        <v>499.15904999999998</v>
      </c>
      <c r="AE21" s="5">
        <v>46.892868999999997</v>
      </c>
      <c r="AF21" s="5">
        <v>234.06</v>
      </c>
      <c r="AG21" s="5">
        <v>793.45895700000005</v>
      </c>
      <c r="AH21" s="5">
        <v>79.345895999999996</v>
      </c>
      <c r="AI21" s="5">
        <v>2.1325E-2</v>
      </c>
      <c r="AJ21" s="5">
        <v>2.2800999999999998E-2</v>
      </c>
      <c r="AK21" s="5">
        <v>1.069177</v>
      </c>
      <c r="AL21" s="5">
        <v>1.4274999999999999E-2</v>
      </c>
      <c r="AM21" s="5">
        <v>7.4999999999999997E-3</v>
      </c>
      <c r="AN21" s="5">
        <v>149</v>
      </c>
      <c r="AO21" s="5">
        <v>0.29850199999999999</v>
      </c>
      <c r="AP21" s="5">
        <v>17.910122999999999</v>
      </c>
      <c r="AQ21" s="5">
        <v>16.806937999999999</v>
      </c>
      <c r="AR21" s="5">
        <v>0.15135699999999999</v>
      </c>
      <c r="AS21" s="5">
        <v>0.10621800000000001</v>
      </c>
      <c r="AT21" s="5">
        <v>26.402685000000002</v>
      </c>
      <c r="AU21" s="5">
        <v>13.285289000000001</v>
      </c>
      <c r="AV21" s="5">
        <v>5.9579999999999998E-3</v>
      </c>
      <c r="AW21" s="5">
        <v>3.4380000000000001E-3</v>
      </c>
      <c r="AX21" s="5">
        <v>194.39537000000001</v>
      </c>
      <c r="AY21" s="5">
        <v>55.086925000000001</v>
      </c>
      <c r="AZ21" s="5">
        <v>653.2432</v>
      </c>
      <c r="BA21" s="5">
        <v>339.57900000000001</v>
      </c>
      <c r="BB21" s="5">
        <v>3.1508750000000001</v>
      </c>
      <c r="BC21" s="5">
        <v>7.0514900000000003</v>
      </c>
      <c r="BD21" s="5">
        <v>8.0608579999999996</v>
      </c>
      <c r="BE21" s="5">
        <v>7.4552160000000001</v>
      </c>
    </row>
    <row r="22" spans="1:58" x14ac:dyDescent="0.25">
      <c r="A22" s="29" t="s">
        <v>1788</v>
      </c>
      <c r="B22" s="29">
        <v>2</v>
      </c>
      <c r="C22" s="29" t="s">
        <v>31</v>
      </c>
      <c r="D22" s="11">
        <v>7</v>
      </c>
      <c r="E22" s="11" t="s">
        <v>7</v>
      </c>
      <c r="F22" s="2" t="s">
        <v>767</v>
      </c>
      <c r="G22" s="45" t="s">
        <v>244</v>
      </c>
      <c r="H22" s="2">
        <v>73.390831641326841</v>
      </c>
      <c r="I22" s="2">
        <v>2.2149473964331445</v>
      </c>
      <c r="J22" s="5" t="s">
        <v>51</v>
      </c>
      <c r="K22" s="5">
        <v>11953</v>
      </c>
      <c r="L22" s="5">
        <v>1370</v>
      </c>
      <c r="M22" s="5">
        <f t="shared" si="3"/>
        <v>11.46155776792437</v>
      </c>
      <c r="N22" s="5">
        <v>6.1278278688526006E-2</v>
      </c>
      <c r="O22" s="5">
        <v>0.39546314465729648</v>
      </c>
      <c r="P22" s="5">
        <v>25.83044244857194</v>
      </c>
      <c r="Q22" s="5">
        <f t="shared" si="1"/>
        <v>1.4288450752517505</v>
      </c>
      <c r="R22" s="5">
        <v>0.81987926977595138</v>
      </c>
      <c r="S22" s="5">
        <f t="shared" si="2"/>
        <v>5.8137756774626625E-2</v>
      </c>
      <c r="T22" s="29">
        <v>0.70047695759174378</v>
      </c>
      <c r="U22" s="29">
        <v>6.8423600000000002</v>
      </c>
      <c r="V22" s="5">
        <v>48</v>
      </c>
      <c r="W22" s="5">
        <v>1.6666666666666701</v>
      </c>
      <c r="X22" s="5">
        <v>5.6666666666666696</v>
      </c>
      <c r="Y22" s="5">
        <v>7.3333333333333304</v>
      </c>
      <c r="Z22" s="29">
        <v>630</v>
      </c>
      <c r="AA22" s="2" t="s">
        <v>2282</v>
      </c>
      <c r="AB22" s="34"/>
      <c r="AC22" s="5">
        <v>13259</v>
      </c>
      <c r="AD22" s="5">
        <v>499.15904999999998</v>
      </c>
      <c r="AE22" s="5">
        <v>26.562676</v>
      </c>
      <c r="AF22" s="5">
        <v>132.58000000000001</v>
      </c>
      <c r="AG22" s="5">
        <v>328.10892000000001</v>
      </c>
      <c r="AH22" s="5">
        <v>32.810892000000003</v>
      </c>
      <c r="AI22" s="5">
        <v>3.7644999999999998E-2</v>
      </c>
      <c r="AJ22" s="5">
        <v>3.1559999999999998E-2</v>
      </c>
      <c r="AK22" s="5">
        <v>0.83836299999999997</v>
      </c>
      <c r="AL22" s="5">
        <v>3.0099999999999998E-2</v>
      </c>
      <c r="AM22" s="5">
        <v>2.75E-2</v>
      </c>
      <c r="AN22" s="5">
        <v>34</v>
      </c>
      <c r="AO22" s="5">
        <v>6.8114999999999995E-2</v>
      </c>
      <c r="AP22" s="5">
        <v>4.0868739999999999</v>
      </c>
      <c r="AQ22" s="5">
        <v>6.2976089999999996</v>
      </c>
      <c r="AR22" s="5">
        <v>0.27277099999999999</v>
      </c>
      <c r="AS22" s="5">
        <v>0.2351</v>
      </c>
      <c r="AT22" s="5">
        <v>24.558824000000001</v>
      </c>
      <c r="AU22" s="5">
        <v>13.486674000000001</v>
      </c>
      <c r="AV22" s="5">
        <v>1.1578E-2</v>
      </c>
      <c r="AW22" s="5">
        <v>6.7229999999999998E-3</v>
      </c>
      <c r="AX22" s="5">
        <v>108.927672</v>
      </c>
      <c r="AY22" s="5">
        <v>42.412591999999997</v>
      </c>
      <c r="AZ22" s="5">
        <v>359.67607199999998</v>
      </c>
      <c r="BA22" s="5">
        <v>257.73512799999997</v>
      </c>
      <c r="BB22" s="5">
        <v>9.6516669999999998</v>
      </c>
      <c r="BC22" s="5">
        <v>12.793773</v>
      </c>
      <c r="BD22" s="5">
        <v>6.9892149999999997</v>
      </c>
      <c r="BE22" s="5">
        <v>3.3259180000000002</v>
      </c>
    </row>
    <row r="23" spans="1:58" x14ac:dyDescent="0.25">
      <c r="A23" s="29" t="s">
        <v>1788</v>
      </c>
      <c r="B23" s="29">
        <v>2</v>
      </c>
      <c r="C23" s="29" t="s">
        <v>17</v>
      </c>
      <c r="D23" s="11">
        <v>8</v>
      </c>
      <c r="E23" s="11" t="s">
        <v>1</v>
      </c>
      <c r="F23" s="2" t="s">
        <v>767</v>
      </c>
      <c r="G23" s="45" t="s">
        <v>244</v>
      </c>
      <c r="H23" s="2">
        <v>73.390831641326841</v>
      </c>
      <c r="I23" s="2">
        <v>2.2149473964331445</v>
      </c>
      <c r="J23" s="5" t="s">
        <v>51</v>
      </c>
      <c r="K23" s="5">
        <v>1753</v>
      </c>
      <c r="L23" s="5">
        <v>261</v>
      </c>
      <c r="M23" s="5">
        <f t="shared" si="3"/>
        <v>14.888762122076441</v>
      </c>
      <c r="N23" s="5">
        <v>0.20777717391304504</v>
      </c>
      <c r="O23" s="5">
        <v>9.9406036361943381E-2</v>
      </c>
      <c r="P23" s="5">
        <v>3.7882343857062333</v>
      </c>
      <c r="Q23" s="5">
        <f t="shared" si="1"/>
        <v>23.471053138117458</v>
      </c>
      <c r="R23" s="5">
        <v>1.3094261944321168</v>
      </c>
      <c r="S23" s="5">
        <f t="shared" si="2"/>
        <v>0.54768468143079208</v>
      </c>
      <c r="U23" s="29">
        <v>6.8423600000000002</v>
      </c>
      <c r="V23" s="5">
        <v>48</v>
      </c>
      <c r="W23" s="5">
        <v>1.6666666666666701</v>
      </c>
      <c r="X23" s="5">
        <v>5.6666666666666696</v>
      </c>
      <c r="Y23" s="5">
        <v>7.3333333333333304</v>
      </c>
      <c r="Z23" s="29">
        <v>630</v>
      </c>
      <c r="AA23" s="2" t="s">
        <v>2282</v>
      </c>
      <c r="AB23" s="34"/>
      <c r="AC23" s="5">
        <v>2124</v>
      </c>
      <c r="AD23" s="5">
        <v>499.15904999999998</v>
      </c>
      <c r="AE23" s="5">
        <v>4.2551569999999996</v>
      </c>
      <c r="AF23" s="5">
        <v>19.28</v>
      </c>
      <c r="AG23" s="5">
        <v>15.484883</v>
      </c>
      <c r="AH23" s="5">
        <v>1.5484880000000001</v>
      </c>
      <c r="AI23" s="5">
        <v>0.23480200000000001</v>
      </c>
      <c r="AJ23" s="5">
        <v>0.32295499999999999</v>
      </c>
      <c r="AK23" s="5">
        <v>1.375435</v>
      </c>
      <c r="AL23" s="5">
        <v>0.14219999999999999</v>
      </c>
      <c r="AM23" s="5">
        <v>4.7500000000000001E-2</v>
      </c>
      <c r="AN23" s="5">
        <v>4</v>
      </c>
      <c r="AO23" s="5">
        <v>8.0129999999999993E-3</v>
      </c>
      <c r="AP23" s="5">
        <v>0.48080899999999999</v>
      </c>
      <c r="AQ23" s="5">
        <v>15.677966</v>
      </c>
      <c r="AR23" s="5">
        <v>5.6122129999999997</v>
      </c>
      <c r="AS23" s="5">
        <v>6.8790240000000002</v>
      </c>
      <c r="AT23" s="5">
        <v>83.25</v>
      </c>
      <c r="AU23" s="5">
        <v>109.16768399999999</v>
      </c>
      <c r="AV23" s="5">
        <v>6.8234000000000003E-2</v>
      </c>
      <c r="AW23" s="5">
        <v>3.5661999999999999E-2</v>
      </c>
      <c r="AX23" s="5">
        <v>15.30925</v>
      </c>
      <c r="AY23" s="5">
        <v>3.2233459999999998</v>
      </c>
      <c r="AZ23" s="5">
        <v>64.380311000000006</v>
      </c>
      <c r="BA23" s="5">
        <v>4.6431110000000002</v>
      </c>
      <c r="BB23" s="5">
        <v>39.961300000000001</v>
      </c>
      <c r="BC23" s="5">
        <v>39.633792</v>
      </c>
      <c r="BD23" s="5">
        <v>20.919723999999999</v>
      </c>
      <c r="BE23" s="5">
        <v>0.95581400000000005</v>
      </c>
    </row>
    <row r="24" spans="1:58" x14ac:dyDescent="0.25">
      <c r="A24" s="29" t="s">
        <v>1788</v>
      </c>
      <c r="B24" s="29">
        <v>2</v>
      </c>
      <c r="C24" s="29" t="s">
        <v>4</v>
      </c>
      <c r="D24" s="11">
        <v>12</v>
      </c>
      <c r="E24" s="11" t="s">
        <v>1</v>
      </c>
      <c r="F24" s="2" t="s">
        <v>767</v>
      </c>
      <c r="G24" s="45" t="s">
        <v>244</v>
      </c>
      <c r="H24" s="2">
        <v>73.390831641326841</v>
      </c>
      <c r="I24" s="2">
        <v>2.2149473964331445</v>
      </c>
      <c r="J24" s="5" t="s">
        <v>51</v>
      </c>
      <c r="K24" s="5">
        <v>24637</v>
      </c>
      <c r="L24" s="5">
        <v>6182</v>
      </c>
      <c r="M24" s="5">
        <f t="shared" si="3"/>
        <v>25.09234078824532</v>
      </c>
      <c r="N24" s="5">
        <v>3.9896083916084749E-2</v>
      </c>
      <c r="O24" s="5">
        <v>1.5451155651910764</v>
      </c>
      <c r="P24" s="5">
        <v>53.240576474982589</v>
      </c>
      <c r="Q24" s="5">
        <f t="shared" si="1"/>
        <v>25.981288951158898</v>
      </c>
      <c r="R24" s="5">
        <v>1.0831874588190271</v>
      </c>
      <c r="S24" s="5">
        <f t="shared" si="2"/>
        <v>0.32144594581770236</v>
      </c>
      <c r="T24" s="29">
        <v>0.94898492255820932</v>
      </c>
      <c r="U24" s="29">
        <v>6.8423600000000002</v>
      </c>
      <c r="V24" s="5">
        <v>48</v>
      </c>
      <c r="W24" s="5">
        <v>1.6666666666666701</v>
      </c>
      <c r="X24" s="5">
        <v>5.6666666666666696</v>
      </c>
      <c r="Y24" s="5">
        <v>7.3333333333333304</v>
      </c>
      <c r="Z24" s="29">
        <v>630</v>
      </c>
      <c r="AA24" s="2" t="s">
        <v>2282</v>
      </c>
      <c r="AB24" s="34"/>
      <c r="AC24" s="5">
        <v>26994</v>
      </c>
      <c r="AD24" s="5">
        <v>499.15904999999998</v>
      </c>
      <c r="AE24" s="5">
        <v>54.078955000000001</v>
      </c>
      <c r="AF24" s="5">
        <v>269.93</v>
      </c>
      <c r="AG24" s="5">
        <v>1031.794594</v>
      </c>
      <c r="AH24" s="5">
        <v>103.17945899999999</v>
      </c>
      <c r="AI24" s="5">
        <v>1.8491E-2</v>
      </c>
      <c r="AJ24" s="5">
        <v>1.9813000000000001E-2</v>
      </c>
      <c r="AK24" s="5">
        <v>1.071518</v>
      </c>
      <c r="AL24" s="5">
        <v>1.1825E-2</v>
      </c>
      <c r="AM24" s="5">
        <v>7.4999999999999997E-3</v>
      </c>
      <c r="AN24" s="5">
        <v>105</v>
      </c>
      <c r="AO24" s="5">
        <v>0.21035400000000001</v>
      </c>
      <c r="AP24" s="5">
        <v>12.621228</v>
      </c>
      <c r="AQ24" s="5">
        <v>11.095058</v>
      </c>
      <c r="AR24" s="5">
        <v>0.17072300000000001</v>
      </c>
      <c r="AS24" s="5">
        <v>9.1623999999999997E-2</v>
      </c>
      <c r="AT24" s="5">
        <v>28.523810000000001</v>
      </c>
      <c r="AU24" s="5">
        <v>11.523467</v>
      </c>
      <c r="AV24" s="5">
        <v>6.2030000000000002E-3</v>
      </c>
      <c r="AW24" s="5">
        <v>3.0309999999999998E-3</v>
      </c>
      <c r="AX24" s="5">
        <v>172.61051699999999</v>
      </c>
      <c r="AY24" s="5">
        <v>32.755381999999997</v>
      </c>
      <c r="AZ24" s="5">
        <v>480.51959499999998</v>
      </c>
      <c r="BA24" s="5">
        <v>306.80928299999999</v>
      </c>
      <c r="BB24" s="5">
        <v>4.4460899999999999</v>
      </c>
      <c r="BC24" s="5">
        <v>7.0141770000000001</v>
      </c>
      <c r="BD24" s="5">
        <v>6.7220230000000001</v>
      </c>
      <c r="BE24" s="5">
        <v>3.651484</v>
      </c>
    </row>
    <row r="25" spans="1:58" x14ac:dyDescent="0.25">
      <c r="A25" s="29" t="s">
        <v>1788</v>
      </c>
      <c r="B25" s="29">
        <v>2</v>
      </c>
      <c r="C25" s="29" t="s">
        <v>10</v>
      </c>
      <c r="D25" s="11">
        <v>13</v>
      </c>
      <c r="E25" s="11" t="s">
        <v>1</v>
      </c>
      <c r="F25" s="2" t="s">
        <v>767</v>
      </c>
      <c r="G25" s="45" t="s">
        <v>244</v>
      </c>
      <c r="H25" s="2">
        <v>73.390831641326841</v>
      </c>
      <c r="I25" s="2">
        <v>2.2149473964331445</v>
      </c>
      <c r="J25" s="5" t="s">
        <v>51</v>
      </c>
      <c r="K25" s="5">
        <v>23835</v>
      </c>
      <c r="L25" s="5">
        <v>2311</v>
      </c>
      <c r="M25" s="5">
        <f t="shared" si="3"/>
        <v>9.695825466750577</v>
      </c>
      <c r="N25" s="5">
        <v>3.2388122923588093E-2</v>
      </c>
      <c r="O25" s="5">
        <v>0.65046123793358601</v>
      </c>
      <c r="P25" s="5">
        <v>51.507453841020009</v>
      </c>
      <c r="Q25" s="5">
        <f t="shared" si="1"/>
        <v>24.248166317196318</v>
      </c>
      <c r="R25" s="5">
        <v>0.72238706241652806</v>
      </c>
      <c r="S25" s="5">
        <f t="shared" si="2"/>
        <v>3.9354450584796696E-2</v>
      </c>
      <c r="T25" s="29">
        <v>0.87439240150373865</v>
      </c>
      <c r="U25" s="29">
        <v>6.8423600000000002</v>
      </c>
      <c r="V25" s="5">
        <v>48</v>
      </c>
      <c r="W25" s="5">
        <v>1.6666666666666701</v>
      </c>
      <c r="X25" s="5">
        <v>5.6666666666666696</v>
      </c>
      <c r="Y25" s="5">
        <v>7.3333333333333304</v>
      </c>
      <c r="Z25" s="29">
        <v>630</v>
      </c>
      <c r="AA25" s="2" t="s">
        <v>2282</v>
      </c>
      <c r="AB25" s="34"/>
      <c r="AC25" s="5">
        <v>26321</v>
      </c>
      <c r="AD25" s="5">
        <v>499.15904999999998</v>
      </c>
      <c r="AE25" s="5">
        <v>52.730688000000001</v>
      </c>
      <c r="AF25" s="5">
        <v>263.2</v>
      </c>
      <c r="AG25" s="5">
        <v>932.390176</v>
      </c>
      <c r="AH25" s="5">
        <v>93.239018000000002</v>
      </c>
      <c r="AI25" s="5">
        <v>1.8964000000000002E-2</v>
      </c>
      <c r="AJ25" s="5">
        <v>1.3776999999999999E-2</v>
      </c>
      <c r="AK25" s="5">
        <v>0.72647700000000004</v>
      </c>
      <c r="AL25" s="5">
        <v>1.5900000000000001E-2</v>
      </c>
      <c r="AM25" s="5">
        <v>1.2500000000000001E-2</v>
      </c>
      <c r="AN25" s="5">
        <v>47</v>
      </c>
      <c r="AO25" s="5">
        <v>9.4158000000000006E-2</v>
      </c>
      <c r="AP25" s="5">
        <v>5.649502</v>
      </c>
      <c r="AQ25" s="5">
        <v>3.9740129999999998</v>
      </c>
      <c r="AR25" s="5">
        <v>0.122576</v>
      </c>
      <c r="AS25" s="5">
        <v>9.6296000000000007E-2</v>
      </c>
      <c r="AT25" s="5">
        <v>22.255319</v>
      </c>
      <c r="AU25" s="5">
        <v>10.096207</v>
      </c>
      <c r="AV25" s="5">
        <v>5.7670000000000004E-3</v>
      </c>
      <c r="AW25" s="5">
        <v>3.2759999999999998E-3</v>
      </c>
      <c r="AX25" s="5">
        <v>206.89306099999999</v>
      </c>
      <c r="AY25" s="5">
        <v>57.550637000000002</v>
      </c>
      <c r="AZ25" s="5">
        <v>629.16891299999997</v>
      </c>
      <c r="BA25" s="5">
        <v>300.08559100000002</v>
      </c>
      <c r="BB25" s="5">
        <v>9.9078099999999996</v>
      </c>
      <c r="BC25" s="5">
        <v>17.473627</v>
      </c>
      <c r="BD25" s="5">
        <v>6.4419950000000004</v>
      </c>
      <c r="BE25" s="5">
        <v>3.9377879999999998</v>
      </c>
    </row>
    <row r="26" spans="1:58" x14ac:dyDescent="0.25">
      <c r="A26" s="29" t="s">
        <v>1788</v>
      </c>
      <c r="B26" s="29">
        <v>2</v>
      </c>
      <c r="C26" s="29" t="s">
        <v>5</v>
      </c>
      <c r="D26" s="11">
        <v>14</v>
      </c>
      <c r="E26" s="11" t="s">
        <v>1</v>
      </c>
      <c r="F26" s="2" t="s">
        <v>767</v>
      </c>
      <c r="G26" s="45" t="s">
        <v>244</v>
      </c>
      <c r="H26" s="2">
        <v>73.390831641326841</v>
      </c>
      <c r="I26" s="2">
        <v>2.2149473964331445</v>
      </c>
      <c r="J26" s="5" t="s">
        <v>51</v>
      </c>
      <c r="K26" s="5">
        <v>21407</v>
      </c>
      <c r="L26" s="5">
        <v>1925</v>
      </c>
      <c r="M26" s="5">
        <f t="shared" si="3"/>
        <v>8.9923856682393613</v>
      </c>
      <c r="N26" s="5">
        <v>2.7459185303515037E-2</v>
      </c>
      <c r="O26" s="5">
        <v>0.67639324741931039</v>
      </c>
      <c r="P26" s="5">
        <v>46.260543921741778</v>
      </c>
      <c r="Q26" s="5">
        <f t="shared" si="1"/>
        <v>19.001256397918088</v>
      </c>
      <c r="R26" s="5">
        <v>0.77174343767201603</v>
      </c>
      <c r="S26" s="5">
        <f t="shared" si="2"/>
        <v>1.0001924670691276E-2</v>
      </c>
      <c r="T26" s="29">
        <v>0.92142170538480883</v>
      </c>
      <c r="U26" s="29">
        <v>6.8423600000000002</v>
      </c>
      <c r="V26" s="5">
        <v>48</v>
      </c>
      <c r="W26" s="5">
        <v>1.6666666666666701</v>
      </c>
      <c r="X26" s="5">
        <v>5.6666666666666696</v>
      </c>
      <c r="Y26" s="5">
        <v>7.3333333333333304</v>
      </c>
      <c r="Z26" s="29">
        <v>630</v>
      </c>
      <c r="AA26" s="2" t="s">
        <v>2282</v>
      </c>
      <c r="AB26" s="34"/>
      <c r="AC26" s="5">
        <v>23487</v>
      </c>
      <c r="AD26" s="5">
        <v>499.15904999999998</v>
      </c>
      <c r="AE26" s="5">
        <v>47.053139000000002</v>
      </c>
      <c r="AF26" s="5">
        <v>234.86</v>
      </c>
      <c r="AG26" s="5">
        <v>778.99599499999999</v>
      </c>
      <c r="AH26" s="5">
        <v>77.899600000000007</v>
      </c>
      <c r="AI26" s="5">
        <v>2.1252E-2</v>
      </c>
      <c r="AJ26" s="5">
        <v>1.6369000000000002E-2</v>
      </c>
      <c r="AK26" s="5">
        <v>0.77024999999999999</v>
      </c>
      <c r="AL26" s="5">
        <v>1.7100000000000001E-2</v>
      </c>
      <c r="AM26" s="5">
        <v>1.2500000000000001E-2</v>
      </c>
      <c r="AN26" s="5">
        <v>9</v>
      </c>
      <c r="AO26" s="5">
        <v>1.8030000000000001E-2</v>
      </c>
      <c r="AP26" s="5">
        <v>1.08182</v>
      </c>
      <c r="AQ26" s="5">
        <v>0.59607399999999999</v>
      </c>
      <c r="AR26" s="5">
        <v>8.3363999999999994E-2</v>
      </c>
      <c r="AS26" s="5">
        <v>7.1729000000000001E-2</v>
      </c>
      <c r="AT26" s="5">
        <v>15.555555999999999</v>
      </c>
      <c r="AU26" s="5">
        <v>7.195678</v>
      </c>
      <c r="AV26" s="5">
        <v>5.7270000000000003E-3</v>
      </c>
      <c r="AW26" s="5">
        <v>3.3960000000000001E-3</v>
      </c>
      <c r="AX26" s="5">
        <v>211.84881200000001</v>
      </c>
      <c r="AY26" s="5">
        <v>56.168889</v>
      </c>
      <c r="AZ26" s="5">
        <v>823.50156700000002</v>
      </c>
      <c r="BA26" s="5">
        <v>443.54978399999999</v>
      </c>
      <c r="BB26" s="5">
        <v>24.948112999999999</v>
      </c>
      <c r="BC26" s="5">
        <v>40.841411000000001</v>
      </c>
      <c r="BD26" s="5">
        <v>5.4842219999999999</v>
      </c>
      <c r="BE26" s="5">
        <v>1.6329929999999999</v>
      </c>
    </row>
    <row r="27" spans="1:58" x14ac:dyDescent="0.25">
      <c r="A27" s="29" t="s">
        <v>1789</v>
      </c>
      <c r="B27" s="29">
        <v>2</v>
      </c>
      <c r="C27" s="29" t="s">
        <v>21</v>
      </c>
      <c r="D27" s="11">
        <v>7</v>
      </c>
      <c r="E27" s="11" t="s">
        <v>1</v>
      </c>
      <c r="F27" s="2" t="s">
        <v>767</v>
      </c>
      <c r="G27" s="45" t="s">
        <v>244</v>
      </c>
      <c r="H27" s="2">
        <v>73.390831641326841</v>
      </c>
      <c r="I27" s="2">
        <v>2.2149473964331445</v>
      </c>
      <c r="J27" s="5" t="s">
        <v>51</v>
      </c>
      <c r="K27" s="5">
        <v>9981</v>
      </c>
      <c r="L27" s="5">
        <v>1954</v>
      </c>
      <c r="M27" s="5">
        <f t="shared" si="3"/>
        <v>19.577196673679993</v>
      </c>
      <c r="N27" s="5">
        <v>5.9190021459227596E-2</v>
      </c>
      <c r="O27" s="5">
        <v>0.76807785958459085</v>
      </c>
      <c r="P27" s="5">
        <v>32.902082045123613</v>
      </c>
      <c r="Q27" s="5">
        <f t="shared" si="1"/>
        <v>5.6427945212999226</v>
      </c>
      <c r="R27" s="5">
        <v>0.94466654050754084</v>
      </c>
      <c r="S27" s="5">
        <f t="shared" si="2"/>
        <v>0.18292502750621609</v>
      </c>
      <c r="T27" s="29">
        <v>1.3664066356933202</v>
      </c>
      <c r="U27" s="29">
        <v>6.8423600000000002</v>
      </c>
      <c r="V27" s="5">
        <v>48</v>
      </c>
      <c r="W27" s="5">
        <v>1.6666666666666701</v>
      </c>
      <c r="X27" s="5">
        <v>5.6666666666666696</v>
      </c>
      <c r="Y27" s="5">
        <v>7.3333333333333304</v>
      </c>
      <c r="Z27" s="29">
        <v>630</v>
      </c>
      <c r="AA27" s="2" t="s">
        <v>2282</v>
      </c>
      <c r="AB27" s="34"/>
      <c r="AC27" s="5">
        <v>11672</v>
      </c>
      <c r="AD27" s="5">
        <v>354.52787499999999</v>
      </c>
      <c r="AE27" s="5">
        <v>32.922657999999998</v>
      </c>
      <c r="AF27" s="5">
        <v>116.71</v>
      </c>
      <c r="AG27" s="5">
        <v>326.99007</v>
      </c>
      <c r="AH27" s="5">
        <v>32.699007000000002</v>
      </c>
      <c r="AI27" s="5">
        <v>3.0374000000000002E-2</v>
      </c>
      <c r="AJ27" s="5">
        <v>2.7779999999999999E-2</v>
      </c>
      <c r="AK27" s="5">
        <v>0.91456899999999997</v>
      </c>
      <c r="AL27" s="5">
        <v>2.23E-2</v>
      </c>
      <c r="AM27" s="5">
        <v>1.2500000000000001E-2</v>
      </c>
      <c r="AN27" s="5">
        <v>47</v>
      </c>
      <c r="AO27" s="5">
        <v>0.13257099999999999</v>
      </c>
      <c r="AP27" s="5">
        <v>7.9542409999999997</v>
      </c>
      <c r="AQ27" s="5">
        <v>9.2100749999999998</v>
      </c>
      <c r="AR27" s="5">
        <v>0.20619199999999999</v>
      </c>
      <c r="AS27" s="5">
        <v>0.169597</v>
      </c>
      <c r="AT27" s="5">
        <v>22.872340000000001</v>
      </c>
      <c r="AU27" s="5">
        <v>12.255641000000001</v>
      </c>
      <c r="AV27" s="5">
        <v>9.4269999999999996E-3</v>
      </c>
      <c r="AW27" s="5">
        <v>5.2350000000000001E-3</v>
      </c>
      <c r="AX27" s="5">
        <v>145.32093699999999</v>
      </c>
      <c r="AY27" s="5">
        <v>62.776944</v>
      </c>
      <c r="AZ27" s="5">
        <v>572.64291600000001</v>
      </c>
      <c r="BA27" s="5">
        <v>420.94888600000002</v>
      </c>
      <c r="BB27" s="5">
        <v>7.3544130000000001</v>
      </c>
      <c r="BC27" s="5">
        <v>11.663202999999999</v>
      </c>
      <c r="BD27" s="5">
        <v>6.5773609999999998</v>
      </c>
      <c r="BE27" s="5">
        <v>3.236081</v>
      </c>
    </row>
    <row r="28" spans="1:58" x14ac:dyDescent="0.25">
      <c r="A28" s="29" t="s">
        <v>1789</v>
      </c>
      <c r="B28" s="29">
        <v>2</v>
      </c>
      <c r="C28" s="29" t="s">
        <v>10</v>
      </c>
      <c r="D28" s="11">
        <v>13</v>
      </c>
      <c r="E28" s="11" t="s">
        <v>1</v>
      </c>
      <c r="F28" s="2" t="s">
        <v>767</v>
      </c>
      <c r="G28" s="45" t="s">
        <v>244</v>
      </c>
      <c r="H28" s="2">
        <v>73.390831641326841</v>
      </c>
      <c r="I28" s="2">
        <v>2.2149473964331445</v>
      </c>
      <c r="J28" s="5" t="s">
        <v>50</v>
      </c>
      <c r="K28" s="5">
        <v>18066</v>
      </c>
      <c r="L28" s="5">
        <v>8976</v>
      </c>
      <c r="M28" s="5">
        <f t="shared" si="3"/>
        <v>49.684490202590503</v>
      </c>
      <c r="N28" s="5">
        <v>5.3914992211837875E-2</v>
      </c>
      <c r="O28" s="5">
        <v>2.1163347032330786</v>
      </c>
      <c r="P28" s="5">
        <v>59.554054125558878</v>
      </c>
      <c r="Q28" s="5">
        <f t="shared" si="1"/>
        <v>32.294766601735191</v>
      </c>
      <c r="R28" s="5">
        <v>1.9888431780251457</v>
      </c>
      <c r="S28" s="5">
        <f t="shared" si="2"/>
        <v>1.2271016650238209</v>
      </c>
      <c r="T28" s="29">
        <v>1.3664066356933202</v>
      </c>
      <c r="U28" s="29">
        <v>6.8423600000000002</v>
      </c>
      <c r="V28" s="5">
        <v>48</v>
      </c>
      <c r="W28" s="5">
        <v>1.6666666666666701</v>
      </c>
      <c r="X28" s="5">
        <v>5.6666666666666696</v>
      </c>
      <c r="Y28" s="5">
        <v>7.3333333333333304</v>
      </c>
      <c r="Z28" s="29">
        <v>630</v>
      </c>
      <c r="AA28" s="2" t="s">
        <v>2282</v>
      </c>
      <c r="AB28" s="34"/>
      <c r="AC28" s="5">
        <v>21010</v>
      </c>
      <c r="AD28" s="5">
        <v>354.52787499999999</v>
      </c>
      <c r="AE28" s="5">
        <v>59.261913</v>
      </c>
      <c r="AF28" s="5">
        <v>210.01</v>
      </c>
      <c r="AG28" s="5">
        <v>932.55323199999998</v>
      </c>
      <c r="AH28" s="5">
        <v>93.255323000000004</v>
      </c>
      <c r="AI28" s="5">
        <v>1.6874E-2</v>
      </c>
      <c r="AJ28" s="5">
        <v>4.1264000000000002E-2</v>
      </c>
      <c r="AK28" s="5">
        <v>2.4454189999999998</v>
      </c>
      <c r="AL28" s="5">
        <v>7.5249999999999996E-3</v>
      </c>
      <c r="AM28" s="5">
        <v>2.5000000000000001E-3</v>
      </c>
      <c r="AN28" s="5">
        <v>271</v>
      </c>
      <c r="AO28" s="5">
        <v>0.76439699999999999</v>
      </c>
      <c r="AP28" s="5">
        <v>45.863813</v>
      </c>
      <c r="AQ28" s="5">
        <v>40.956687000000002</v>
      </c>
      <c r="AR28" s="5">
        <v>0.14191000000000001</v>
      </c>
      <c r="AS28" s="5">
        <v>0.102106</v>
      </c>
      <c r="AT28" s="5">
        <v>31.752768</v>
      </c>
      <c r="AU28" s="5">
        <v>19.862717</v>
      </c>
      <c r="AV28" s="5">
        <v>4.6150000000000002E-3</v>
      </c>
      <c r="AW28" s="5">
        <v>2.3029999999999999E-3</v>
      </c>
      <c r="AX28" s="5">
        <v>235.88726399999999</v>
      </c>
      <c r="AY28" s="5">
        <v>50.180540999999998</v>
      </c>
      <c r="AZ28" s="5">
        <v>436.81167199999999</v>
      </c>
      <c r="BA28" s="5">
        <v>108.83439</v>
      </c>
      <c r="BB28" s="5">
        <v>1.1612480000000001</v>
      </c>
      <c r="BC28" s="5">
        <v>2.4981140000000002</v>
      </c>
      <c r="BD28" s="5">
        <v>9.4641590000000004</v>
      </c>
      <c r="BE28" s="5">
        <v>12.667763000000001</v>
      </c>
    </row>
    <row r="29" spans="1:58" s="29" customFormat="1" x14ac:dyDescent="0.25">
      <c r="A29" s="29" t="s">
        <v>1790</v>
      </c>
      <c r="B29" s="29">
        <v>2</v>
      </c>
      <c r="C29" s="29" t="s">
        <v>9</v>
      </c>
      <c r="D29" s="11">
        <v>2</v>
      </c>
      <c r="E29" s="11" t="s">
        <v>1</v>
      </c>
      <c r="F29" s="2" t="s">
        <v>767</v>
      </c>
      <c r="G29" s="45" t="s">
        <v>244</v>
      </c>
      <c r="H29" s="2">
        <v>73.390831641326841</v>
      </c>
      <c r="I29" s="2">
        <v>2.2149473964331445</v>
      </c>
      <c r="J29" s="5" t="s">
        <v>51</v>
      </c>
      <c r="K29" s="5">
        <v>12175</v>
      </c>
      <c r="L29" s="5">
        <v>954</v>
      </c>
      <c r="M29" s="5">
        <f t="shared" si="3"/>
        <v>7.8357289527720742</v>
      </c>
      <c r="N29" s="5">
        <v>3.0428209459460828E-2</v>
      </c>
      <c r="O29" s="5">
        <v>0.5404026479182561</v>
      </c>
      <c r="P29" s="5">
        <v>44.455420529761945</v>
      </c>
      <c r="Q29" s="5">
        <f t="shared" si="1"/>
        <v>17.196133005938254</v>
      </c>
      <c r="R29" s="5">
        <v>0.82299734428016913</v>
      </c>
      <c r="S29" s="5">
        <f t="shared" si="2"/>
        <v>6.1255831278844375E-2</v>
      </c>
      <c r="T29" s="29">
        <v>1.0278817099677762</v>
      </c>
      <c r="U29" s="29">
        <v>6.8423600000000002</v>
      </c>
      <c r="V29" s="5">
        <v>48</v>
      </c>
      <c r="W29" s="5">
        <v>1.6666666666666701</v>
      </c>
      <c r="X29" s="5">
        <v>5.6666666666666696</v>
      </c>
      <c r="Y29" s="5">
        <v>7.3333333333333304</v>
      </c>
      <c r="Z29" s="29">
        <v>630</v>
      </c>
      <c r="AA29" s="2" t="s">
        <v>2282</v>
      </c>
      <c r="AB29" s="34"/>
      <c r="AC29" s="5">
        <v>13950</v>
      </c>
      <c r="AD29" s="5">
        <v>310.31802499999998</v>
      </c>
      <c r="AE29" s="5">
        <v>44.953882</v>
      </c>
      <c r="AF29" s="5">
        <v>139.49</v>
      </c>
      <c r="AG29" s="5">
        <v>466.005762</v>
      </c>
      <c r="AH29" s="5">
        <v>46.600575999999997</v>
      </c>
      <c r="AI29" s="5">
        <v>2.2245000000000001E-2</v>
      </c>
      <c r="AJ29" s="5">
        <v>1.8312999999999999E-2</v>
      </c>
      <c r="AK29" s="5">
        <v>0.82322300000000004</v>
      </c>
      <c r="AL29" s="5">
        <v>1.7425E-2</v>
      </c>
      <c r="AM29" s="5">
        <v>1.2500000000000001E-2</v>
      </c>
      <c r="AN29" s="5">
        <v>10</v>
      </c>
      <c r="AO29" s="5">
        <v>3.2224999999999997E-2</v>
      </c>
      <c r="AP29" s="5">
        <v>1.9335</v>
      </c>
      <c r="AQ29" s="5">
        <v>1.5985659999999999</v>
      </c>
      <c r="AR29" s="5">
        <v>0.15795999999999999</v>
      </c>
      <c r="AS29" s="5">
        <v>0.121598</v>
      </c>
      <c r="AT29" s="5">
        <v>22.3</v>
      </c>
      <c r="AU29" s="5">
        <v>11.086027</v>
      </c>
      <c r="AV29" s="5">
        <v>7.4159999999999998E-3</v>
      </c>
      <c r="AW29" s="5">
        <v>4.1920000000000004E-3</v>
      </c>
      <c r="AX29" s="5">
        <v>161.19027500000001</v>
      </c>
      <c r="AY29" s="5">
        <v>49.854795000000003</v>
      </c>
      <c r="AZ29" s="5">
        <v>615.03580999999997</v>
      </c>
      <c r="BA29" s="5">
        <v>340.19969200000003</v>
      </c>
      <c r="BB29" s="5">
        <v>16.684881000000001</v>
      </c>
      <c r="BC29" s="5">
        <v>15.347367999999999</v>
      </c>
      <c r="BD29" s="5">
        <v>5.7052170000000002</v>
      </c>
      <c r="BE29" s="5">
        <v>2.054805</v>
      </c>
      <c r="BF29" s="31"/>
    </row>
    <row r="30" spans="1:58" s="29" customFormat="1" x14ac:dyDescent="0.25">
      <c r="A30" s="29" t="s">
        <v>1790</v>
      </c>
      <c r="B30" s="29">
        <v>2</v>
      </c>
      <c r="C30" s="29" t="s">
        <v>3</v>
      </c>
      <c r="D30" s="11">
        <v>4</v>
      </c>
      <c r="E30" s="11" t="s">
        <v>1</v>
      </c>
      <c r="F30" s="2" t="s">
        <v>767</v>
      </c>
      <c r="G30" s="45" t="s">
        <v>244</v>
      </c>
      <c r="H30" s="2">
        <v>73.390831641326841</v>
      </c>
      <c r="I30" s="2">
        <v>2.2149473964331445</v>
      </c>
      <c r="J30" s="5" t="s">
        <v>51</v>
      </c>
      <c r="K30" s="5">
        <v>12109</v>
      </c>
      <c r="L30" s="5">
        <v>2012</v>
      </c>
      <c r="M30" s="5">
        <f t="shared" si="3"/>
        <v>16.615740358411099</v>
      </c>
      <c r="N30" s="5">
        <v>4.3157282608696154E-2</v>
      </c>
      <c r="O30" s="5">
        <v>0.83981492581891148</v>
      </c>
      <c r="P30" s="5">
        <v>44.214430159744346</v>
      </c>
      <c r="Q30" s="5">
        <f t="shared" si="1"/>
        <v>16.955142635920655</v>
      </c>
      <c r="R30" s="5">
        <v>0.91120917278105085</v>
      </c>
      <c r="S30" s="5">
        <f t="shared" si="2"/>
        <v>0.14946765977972609</v>
      </c>
      <c r="T30" s="29">
        <v>0.95056495166771893</v>
      </c>
      <c r="U30" s="29">
        <v>6.8423600000000002</v>
      </c>
      <c r="V30" s="5">
        <v>48</v>
      </c>
      <c r="W30" s="5">
        <v>1.6666666666666701</v>
      </c>
      <c r="X30" s="5">
        <v>5.6666666666666696</v>
      </c>
      <c r="Y30" s="5">
        <v>7.3333333333333304</v>
      </c>
      <c r="Z30" s="29">
        <v>630</v>
      </c>
      <c r="AA30" s="2" t="s">
        <v>2282</v>
      </c>
      <c r="AB30" s="34"/>
      <c r="AC30" s="5">
        <v>13833</v>
      </c>
      <c r="AD30" s="5">
        <v>310.31802499999998</v>
      </c>
      <c r="AE30" s="5">
        <v>44.57685</v>
      </c>
      <c r="AF30" s="5">
        <v>138.32</v>
      </c>
      <c r="AG30" s="5">
        <v>450.29190299999999</v>
      </c>
      <c r="AH30" s="5">
        <v>45.02919</v>
      </c>
      <c r="AI30" s="5">
        <v>2.2432000000000001E-2</v>
      </c>
      <c r="AJ30" s="5">
        <v>2.0442999999999999E-2</v>
      </c>
      <c r="AK30" s="5">
        <v>0.91130500000000003</v>
      </c>
      <c r="AL30" s="5">
        <v>1.6650000000000002E-2</v>
      </c>
      <c r="AM30" s="5">
        <v>7.4999999999999997E-3</v>
      </c>
      <c r="AN30" s="5">
        <v>54</v>
      </c>
      <c r="AO30" s="5">
        <v>0.174015</v>
      </c>
      <c r="AP30" s="5">
        <v>10.440901999999999</v>
      </c>
      <c r="AQ30" s="5">
        <v>9.3616709999999994</v>
      </c>
      <c r="AR30" s="5">
        <v>0.146645</v>
      </c>
      <c r="AS30" s="5">
        <v>9.8252999999999993E-2</v>
      </c>
      <c r="AT30" s="5">
        <v>23.981480999999999</v>
      </c>
      <c r="AU30" s="5">
        <v>10.932884</v>
      </c>
      <c r="AV30" s="5">
        <v>6.3810000000000004E-3</v>
      </c>
      <c r="AW30" s="5">
        <v>3.6340000000000001E-3</v>
      </c>
      <c r="AX30" s="5">
        <v>184.56877299999999</v>
      </c>
      <c r="AY30" s="5">
        <v>55.837997999999999</v>
      </c>
      <c r="AZ30" s="5">
        <v>646.57004900000004</v>
      </c>
      <c r="BA30" s="5">
        <v>355.54906399999999</v>
      </c>
      <c r="BB30" s="5">
        <v>5.6084430000000003</v>
      </c>
      <c r="BC30" s="5">
        <v>7.4228820000000004</v>
      </c>
      <c r="BD30" s="5">
        <v>7.2915890000000001</v>
      </c>
      <c r="BE30" s="5">
        <v>3.21455</v>
      </c>
      <c r="BF30" s="31"/>
    </row>
    <row r="31" spans="1:58" s="29" customFormat="1" x14ac:dyDescent="0.25">
      <c r="A31" s="29" t="s">
        <v>1790</v>
      </c>
      <c r="B31" s="29">
        <v>2</v>
      </c>
      <c r="C31" s="29" t="s">
        <v>33</v>
      </c>
      <c r="D31" s="11">
        <v>4</v>
      </c>
      <c r="E31" s="11" t="s">
        <v>7</v>
      </c>
      <c r="F31" s="2" t="s">
        <v>767</v>
      </c>
      <c r="G31" s="45" t="s">
        <v>244</v>
      </c>
      <c r="H31" s="2">
        <v>73.390831641326841</v>
      </c>
      <c r="I31" s="2">
        <v>2.2149473964331445</v>
      </c>
      <c r="J31" s="5" t="s">
        <v>51</v>
      </c>
      <c r="K31" s="5">
        <v>8591</v>
      </c>
      <c r="L31" s="5">
        <v>737</v>
      </c>
      <c r="M31" s="5">
        <f t="shared" si="3"/>
        <v>8.5787451984635084</v>
      </c>
      <c r="N31" s="5">
        <v>4.7766826923077321E-2</v>
      </c>
      <c r="O31" s="5">
        <v>0.37974240123985564</v>
      </c>
      <c r="P31" s="5">
        <v>31.368913163957689</v>
      </c>
      <c r="Q31" s="5">
        <f t="shared" si="1"/>
        <v>4.1096256401339986</v>
      </c>
      <c r="R31" s="5">
        <v>0.73965954417948465</v>
      </c>
      <c r="S31" s="5">
        <f t="shared" si="2"/>
        <v>2.2081968821840103E-2</v>
      </c>
      <c r="T31" s="29">
        <v>0.87081360118583395</v>
      </c>
      <c r="U31" s="29">
        <v>6.8423600000000002</v>
      </c>
      <c r="V31" s="5">
        <v>48</v>
      </c>
      <c r="W31" s="5">
        <v>1.6666666666666701</v>
      </c>
      <c r="X31" s="5">
        <v>5.6666666666666696</v>
      </c>
      <c r="Y31" s="5">
        <v>7.3333333333333304</v>
      </c>
      <c r="Z31" s="29">
        <v>630</v>
      </c>
      <c r="AA31" s="2" t="s">
        <v>2282</v>
      </c>
      <c r="AB31" s="34"/>
      <c r="AC31" s="5">
        <v>9939</v>
      </c>
      <c r="AD31" s="5">
        <v>310.31802499999998</v>
      </c>
      <c r="AE31" s="5">
        <v>32.028433</v>
      </c>
      <c r="AF31" s="5">
        <v>99.38</v>
      </c>
      <c r="AG31" s="5">
        <v>262.95318099999997</v>
      </c>
      <c r="AH31" s="5">
        <v>26.295318000000002</v>
      </c>
      <c r="AI31" s="5">
        <v>3.1217999999999999E-2</v>
      </c>
      <c r="AJ31" s="5">
        <v>2.3387999999999999E-2</v>
      </c>
      <c r="AK31" s="5">
        <v>0.74918499999999999</v>
      </c>
      <c r="AL31" s="5">
        <v>2.6100000000000002E-2</v>
      </c>
      <c r="AM31" s="5">
        <v>1.7500000000000002E-2</v>
      </c>
      <c r="AN31" s="5">
        <v>16</v>
      </c>
      <c r="AO31" s="5">
        <v>5.1560000000000002E-2</v>
      </c>
      <c r="AP31" s="5">
        <v>3.093601</v>
      </c>
      <c r="AQ31" s="5">
        <v>3.7025860000000002</v>
      </c>
      <c r="AR31" s="5">
        <v>0.20294499999999999</v>
      </c>
      <c r="AS31" s="5">
        <v>0.15548600000000001</v>
      </c>
      <c r="AT31" s="5">
        <v>23</v>
      </c>
      <c r="AU31" s="5">
        <v>10.954451000000001</v>
      </c>
      <c r="AV31" s="5">
        <v>9.2250000000000006E-3</v>
      </c>
      <c r="AW31" s="5">
        <v>5.4450000000000002E-3</v>
      </c>
      <c r="AX31" s="5">
        <v>138.67479</v>
      </c>
      <c r="AY31" s="5">
        <v>56.250438000000003</v>
      </c>
      <c r="AZ31" s="5">
        <v>594.834475</v>
      </c>
      <c r="BA31" s="5">
        <v>406.62298900000002</v>
      </c>
      <c r="BB31" s="5">
        <v>17.802212000000001</v>
      </c>
      <c r="BC31" s="5">
        <v>24.193525999999999</v>
      </c>
      <c r="BD31" s="5">
        <v>7.0012840000000001</v>
      </c>
      <c r="BE31" s="5">
        <v>1.598611</v>
      </c>
      <c r="BF31" s="31"/>
    </row>
    <row r="32" spans="1:58" s="29" customFormat="1" x14ac:dyDescent="0.25">
      <c r="A32" s="29" t="s">
        <v>1790</v>
      </c>
      <c r="B32" s="29">
        <v>2</v>
      </c>
      <c r="C32" s="29" t="s">
        <v>12</v>
      </c>
      <c r="D32" s="11">
        <v>5</v>
      </c>
      <c r="E32" s="11" t="s">
        <v>1</v>
      </c>
      <c r="F32" s="2" t="s">
        <v>767</v>
      </c>
      <c r="G32" s="45" t="s">
        <v>244</v>
      </c>
      <c r="H32" s="2">
        <v>73.390831641326841</v>
      </c>
      <c r="I32" s="2">
        <v>2.2149473964331445</v>
      </c>
      <c r="J32" s="5" t="s">
        <v>50</v>
      </c>
      <c r="K32" s="5">
        <v>8748</v>
      </c>
      <c r="L32" s="5">
        <v>195</v>
      </c>
      <c r="M32" s="5">
        <f t="shared" si="3"/>
        <v>2.2290809327846368</v>
      </c>
      <c r="N32" s="5">
        <v>4.1929545454547509E-2</v>
      </c>
      <c r="O32" s="5">
        <v>0.12049518500880034</v>
      </c>
      <c r="P32" s="5">
        <v>31.942178135060164</v>
      </c>
      <c r="Q32" s="5">
        <f t="shared" si="1"/>
        <v>4.6828906112364734</v>
      </c>
      <c r="R32" s="5">
        <v>0.58358278877886405</v>
      </c>
      <c r="S32" s="5">
        <f t="shared" si="2"/>
        <v>0.17815872422246071</v>
      </c>
      <c r="T32" s="29">
        <v>1.04762800634038</v>
      </c>
      <c r="U32" s="29">
        <v>6.8423600000000002</v>
      </c>
      <c r="V32" s="5">
        <v>48</v>
      </c>
      <c r="W32" s="5">
        <v>1.6666666666666701</v>
      </c>
      <c r="X32" s="5">
        <v>5.6666666666666696</v>
      </c>
      <c r="Y32" s="5">
        <v>7.3333333333333304</v>
      </c>
      <c r="Z32" s="29">
        <v>630</v>
      </c>
      <c r="AA32" s="2" t="s">
        <v>2282</v>
      </c>
      <c r="AB32" s="34"/>
      <c r="AC32" s="5">
        <v>9963</v>
      </c>
      <c r="AD32" s="5">
        <v>310.31802499999998</v>
      </c>
      <c r="AE32" s="5">
        <v>32.105772999999999</v>
      </c>
      <c r="AF32" s="5">
        <v>99.62</v>
      </c>
      <c r="AG32" s="5">
        <v>292.54147699999999</v>
      </c>
      <c r="AH32" s="5">
        <v>29.254148000000001</v>
      </c>
      <c r="AI32" s="5">
        <v>3.1144999999999999E-2</v>
      </c>
      <c r="AJ32" s="5">
        <v>1.8161E-2</v>
      </c>
      <c r="AK32" s="5">
        <v>0.583121</v>
      </c>
      <c r="AL32" s="5">
        <v>2.7349999999999999E-2</v>
      </c>
      <c r="AM32" s="5">
        <v>2.2499999999999999E-2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31"/>
    </row>
    <row r="33" spans="1:58" s="29" customFormat="1" x14ac:dyDescent="0.25">
      <c r="A33" s="29" t="s">
        <v>1790</v>
      </c>
      <c r="B33" s="29">
        <v>2</v>
      </c>
      <c r="C33" s="29" t="s">
        <v>4</v>
      </c>
      <c r="D33" s="11">
        <v>12</v>
      </c>
      <c r="E33" s="11" t="s">
        <v>1</v>
      </c>
      <c r="F33" s="2" t="s">
        <v>767</v>
      </c>
      <c r="G33" s="45" t="s">
        <v>244</v>
      </c>
      <c r="H33" s="2">
        <v>73.390831641326841</v>
      </c>
      <c r="I33" s="2">
        <v>2.2149473964331445</v>
      </c>
      <c r="J33" s="5" t="s">
        <v>51</v>
      </c>
      <c r="K33" s="5">
        <v>14248</v>
      </c>
      <c r="L33" s="5">
        <v>987</v>
      </c>
      <c r="M33" s="5">
        <f t="shared" si="3"/>
        <v>6.9272880404267267</v>
      </c>
      <c r="N33" s="5">
        <v>3.6564503816793777E-2</v>
      </c>
      <c r="O33" s="5">
        <v>0.47832937079251048</v>
      </c>
      <c r="P33" s="5">
        <v>52.024708969860221</v>
      </c>
      <c r="Q33" s="5">
        <f t="shared" si="1"/>
        <v>24.76542144603653</v>
      </c>
      <c r="R33" s="5">
        <v>0.69158371250218198</v>
      </c>
      <c r="S33" s="5">
        <f t="shared" si="2"/>
        <v>7.0157800499142775E-2</v>
      </c>
      <c r="T33" s="29">
        <v>1.1171028502310558</v>
      </c>
      <c r="U33" s="29">
        <v>6.8423600000000002</v>
      </c>
      <c r="V33" s="5">
        <v>48</v>
      </c>
      <c r="W33" s="5">
        <v>1.6666666666666701</v>
      </c>
      <c r="X33" s="5">
        <v>5.6666666666666696</v>
      </c>
      <c r="Y33" s="5">
        <v>7.3333333333333304</v>
      </c>
      <c r="Z33" s="29">
        <v>630</v>
      </c>
      <c r="AA33" s="2" t="s">
        <v>2282</v>
      </c>
      <c r="AB33" s="34"/>
      <c r="AC33" s="5">
        <v>16227</v>
      </c>
      <c r="AD33" s="5">
        <v>310.31802499999998</v>
      </c>
      <c r="AE33" s="5">
        <v>52.291516000000001</v>
      </c>
      <c r="AF33" s="5">
        <v>162.26</v>
      </c>
      <c r="AG33" s="5">
        <v>602.67300599999999</v>
      </c>
      <c r="AH33" s="5">
        <v>60.267301000000003</v>
      </c>
      <c r="AI33" s="5">
        <v>1.9123000000000001E-2</v>
      </c>
      <c r="AJ33" s="5">
        <v>1.3212E-2</v>
      </c>
      <c r="AK33" s="5">
        <v>0.69087900000000002</v>
      </c>
      <c r="AL33" s="5">
        <v>1.5900000000000001E-2</v>
      </c>
      <c r="AM33" s="5">
        <v>1.2500000000000001E-2</v>
      </c>
      <c r="AN33" s="5">
        <v>5</v>
      </c>
      <c r="AO33" s="5">
        <v>1.6112999999999999E-2</v>
      </c>
      <c r="AP33" s="5">
        <v>0.96675</v>
      </c>
      <c r="AQ33" s="5">
        <v>0.54846899999999998</v>
      </c>
      <c r="AR33" s="5">
        <v>9.7674999999999998E-2</v>
      </c>
      <c r="AS33" s="5">
        <v>0.121571</v>
      </c>
      <c r="AT33" s="5">
        <v>17.8</v>
      </c>
      <c r="AU33" s="5">
        <v>13.330416</v>
      </c>
      <c r="AV33" s="5">
        <v>5.8139999999999997E-3</v>
      </c>
      <c r="AW33" s="5">
        <v>2.9870000000000001E-3</v>
      </c>
      <c r="AX33" s="5">
        <v>239.21969300000001</v>
      </c>
      <c r="AY33" s="5">
        <v>75.253156000000004</v>
      </c>
      <c r="AZ33" s="5">
        <v>713.87415599999997</v>
      </c>
      <c r="BA33" s="5">
        <v>482.50331599999998</v>
      </c>
      <c r="BB33" s="5">
        <v>15.449299999999999</v>
      </c>
      <c r="BC33" s="5">
        <v>10.342689999999999</v>
      </c>
      <c r="BD33" s="5">
        <v>5.6015639999999998</v>
      </c>
      <c r="BE33" s="5">
        <v>1.213352</v>
      </c>
      <c r="BF33" s="31"/>
    </row>
    <row r="34" spans="1:58" s="29" customFormat="1" x14ac:dyDescent="0.25">
      <c r="A34" s="29" t="s">
        <v>1790</v>
      </c>
      <c r="B34" s="29">
        <v>2</v>
      </c>
      <c r="C34" s="29" t="s">
        <v>28</v>
      </c>
      <c r="D34" s="11">
        <v>15</v>
      </c>
      <c r="E34" s="11" t="s">
        <v>1</v>
      </c>
      <c r="F34" s="2" t="s">
        <v>767</v>
      </c>
      <c r="G34" s="45" t="s">
        <v>244</v>
      </c>
      <c r="H34" s="2">
        <v>73.390831641326841</v>
      </c>
      <c r="I34" s="2">
        <v>2.2149473964331445</v>
      </c>
      <c r="J34" s="5" t="s">
        <v>51</v>
      </c>
      <c r="K34" s="5">
        <v>14867</v>
      </c>
      <c r="L34" s="5">
        <v>3360</v>
      </c>
      <c r="M34" s="5">
        <f t="shared" si="3"/>
        <v>22.600390125781932</v>
      </c>
      <c r="N34" s="5">
        <v>2.8411663179916256E-2</v>
      </c>
      <c r="O34" s="5">
        <v>1.7453544980062594</v>
      </c>
      <c r="P34" s="5">
        <v>54.284906531085902</v>
      </c>
      <c r="Q34" s="5">
        <f t="shared" si="1"/>
        <v>27.025619007262211</v>
      </c>
      <c r="R34" s="5">
        <v>1.3239816664147026</v>
      </c>
      <c r="S34" s="5">
        <f t="shared" si="2"/>
        <v>0.56224015341337785</v>
      </c>
      <c r="T34" s="29">
        <v>0.91371335206485771</v>
      </c>
      <c r="U34" s="29">
        <v>6.8423600000000002</v>
      </c>
      <c r="V34" s="5">
        <v>48</v>
      </c>
      <c r="W34" s="5">
        <v>1.6666666666666701</v>
      </c>
      <c r="X34" s="5">
        <v>5.6666666666666696</v>
      </c>
      <c r="Y34" s="5">
        <v>7.3333333333333304</v>
      </c>
      <c r="Z34" s="29">
        <v>630</v>
      </c>
      <c r="AA34" s="2" t="s">
        <v>2282</v>
      </c>
      <c r="AB34" s="34"/>
      <c r="AC34" s="5">
        <v>16709</v>
      </c>
      <c r="AD34" s="5">
        <v>310.31802499999998</v>
      </c>
      <c r="AE34" s="5">
        <v>53.844760999999998</v>
      </c>
      <c r="AF34" s="5">
        <v>167.08</v>
      </c>
      <c r="AG34" s="5">
        <v>638.342129</v>
      </c>
      <c r="AH34" s="5">
        <v>63.834212999999998</v>
      </c>
      <c r="AI34" s="5">
        <v>1.857E-2</v>
      </c>
      <c r="AJ34" s="5">
        <v>2.4493000000000001E-2</v>
      </c>
      <c r="AK34" s="5">
        <v>1.3189500000000001</v>
      </c>
      <c r="AL34" s="5">
        <v>1.1650000000000001E-2</v>
      </c>
      <c r="AM34" s="5">
        <v>7.4999999999999997E-3</v>
      </c>
      <c r="AN34" s="5">
        <v>47</v>
      </c>
      <c r="AO34" s="5">
        <v>0.15145800000000001</v>
      </c>
      <c r="AP34" s="5">
        <v>9.0874509999999997</v>
      </c>
      <c r="AQ34" s="5">
        <v>6.4336589999999996</v>
      </c>
      <c r="AR34" s="5">
        <v>0.122715</v>
      </c>
      <c r="AS34" s="5">
        <v>9.6672999999999995E-2</v>
      </c>
      <c r="AT34" s="5">
        <v>22.872340000000001</v>
      </c>
      <c r="AU34" s="5">
        <v>12.720433999999999</v>
      </c>
      <c r="AV34" s="5">
        <v>5.6109999999999997E-3</v>
      </c>
      <c r="AW34" s="5">
        <v>3.3219999999999999E-3</v>
      </c>
      <c r="AX34" s="5">
        <v>214.318803</v>
      </c>
      <c r="AY34" s="5">
        <v>64.155109999999993</v>
      </c>
      <c r="AZ34" s="5">
        <v>790.90962200000001</v>
      </c>
      <c r="BA34" s="5">
        <v>358.53968800000001</v>
      </c>
      <c r="BB34" s="5">
        <v>6.537776</v>
      </c>
      <c r="BC34" s="5">
        <v>7.8469490000000004</v>
      </c>
      <c r="BD34" s="5">
        <v>6.5418469999999997</v>
      </c>
      <c r="BE34" s="5">
        <v>4.4127340000000004</v>
      </c>
      <c r="BF34" s="31"/>
    </row>
    <row r="35" spans="1:58" s="29" customFormat="1" x14ac:dyDescent="0.25">
      <c r="A35" s="29" t="s">
        <v>1790</v>
      </c>
      <c r="B35" s="29">
        <v>2</v>
      </c>
      <c r="C35" s="29" t="s">
        <v>34</v>
      </c>
      <c r="D35" s="11">
        <v>15</v>
      </c>
      <c r="E35" s="11" t="s">
        <v>7</v>
      </c>
      <c r="F35" s="2" t="s">
        <v>767</v>
      </c>
      <c r="G35" s="45" t="s">
        <v>244</v>
      </c>
      <c r="H35" s="2">
        <v>73.390831641326841</v>
      </c>
      <c r="I35" s="2">
        <v>2.2149473964331445</v>
      </c>
      <c r="J35" s="5" t="s">
        <v>51</v>
      </c>
      <c r="K35" s="5">
        <v>14275</v>
      </c>
      <c r="L35" s="5">
        <v>2788</v>
      </c>
      <c r="M35" s="5">
        <f t="shared" si="3"/>
        <v>19.530647985989489</v>
      </c>
      <c r="N35" s="5">
        <v>3.0972321428572154E-2</v>
      </c>
      <c r="O35" s="5">
        <v>1.4313367431348405</v>
      </c>
      <c r="P35" s="5">
        <v>52.123295939412877</v>
      </c>
      <c r="Q35" s="5">
        <f t="shared" ref="Q35:Q66" si="4">ABS(P35-$P$363)</f>
        <v>24.864008415589186</v>
      </c>
      <c r="R35" s="5">
        <v>1.075773018891258</v>
      </c>
      <c r="S35" s="5">
        <f t="shared" ref="S35:S66" si="5">ABS(R35-$R$363)</f>
        <v>0.31403150588993323</v>
      </c>
      <c r="T35" s="29">
        <v>0.93671476315363611</v>
      </c>
      <c r="U35" s="29">
        <v>6.8423600000000002</v>
      </c>
      <c r="V35" s="5">
        <v>48</v>
      </c>
      <c r="W35" s="5">
        <v>1.6666666666666701</v>
      </c>
      <c r="X35" s="5">
        <v>5.6666666666666696</v>
      </c>
      <c r="Y35" s="5">
        <v>7.3333333333333304</v>
      </c>
      <c r="Z35" s="29">
        <v>630</v>
      </c>
      <c r="AA35" s="2" t="s">
        <v>2282</v>
      </c>
      <c r="AB35" s="34"/>
      <c r="AC35" s="5">
        <v>16083</v>
      </c>
      <c r="AD35" s="5">
        <v>310.31802499999998</v>
      </c>
      <c r="AE35" s="5">
        <v>51.827475999999997</v>
      </c>
      <c r="AF35" s="5">
        <v>160.82</v>
      </c>
      <c r="AG35" s="5">
        <v>588.92169899999999</v>
      </c>
      <c r="AH35" s="5">
        <v>58.89217</v>
      </c>
      <c r="AI35" s="5">
        <v>1.9293999999999999E-2</v>
      </c>
      <c r="AJ35" s="5">
        <v>2.0778999999999999E-2</v>
      </c>
      <c r="AK35" s="5">
        <v>1.0769230000000001</v>
      </c>
      <c r="AL35" s="5">
        <v>1.29E-2</v>
      </c>
      <c r="AM35" s="5">
        <v>7.4999999999999997E-3</v>
      </c>
      <c r="AN35" s="5">
        <v>42</v>
      </c>
      <c r="AO35" s="5">
        <v>0.13534499999999999</v>
      </c>
      <c r="AP35" s="5">
        <v>8.1207010000000004</v>
      </c>
      <c r="AQ35" s="5">
        <v>6.3483179999999999</v>
      </c>
      <c r="AR35" s="5">
        <v>0.14289299999999999</v>
      </c>
      <c r="AS35" s="5">
        <v>6.9459999999999994E-2</v>
      </c>
      <c r="AT35" s="5">
        <v>24.309524</v>
      </c>
      <c r="AU35" s="5">
        <v>8.4866840000000003</v>
      </c>
      <c r="AV35" s="5">
        <v>6.13E-3</v>
      </c>
      <c r="AW35" s="5">
        <v>3.4069999999999999E-3</v>
      </c>
      <c r="AX35" s="5">
        <v>178.03931700000001</v>
      </c>
      <c r="AY35" s="5">
        <v>39.070926</v>
      </c>
      <c r="AZ35" s="5">
        <v>751.46174399999995</v>
      </c>
      <c r="BA35" s="5">
        <v>361.91355199999998</v>
      </c>
      <c r="BB35" s="5">
        <v>7.1890539999999996</v>
      </c>
      <c r="BC35" s="5">
        <v>13.762827</v>
      </c>
      <c r="BD35" s="5">
        <v>6.3578619999999999</v>
      </c>
      <c r="BE35" s="5">
        <v>7.8315599999999996</v>
      </c>
      <c r="BF35" s="31"/>
    </row>
    <row r="36" spans="1:58" s="29" customFormat="1" x14ac:dyDescent="0.25">
      <c r="A36" s="29" t="s">
        <v>1791</v>
      </c>
      <c r="B36" s="29">
        <v>2</v>
      </c>
      <c r="C36" s="29" t="s">
        <v>9</v>
      </c>
      <c r="D36" s="11">
        <v>2</v>
      </c>
      <c r="E36" s="11" t="s">
        <v>1</v>
      </c>
      <c r="F36" s="2" t="s">
        <v>767</v>
      </c>
      <c r="G36" s="45" t="s">
        <v>244</v>
      </c>
      <c r="H36" s="2">
        <v>73.390831641326841</v>
      </c>
      <c r="I36" s="2">
        <v>2.2149473964331445</v>
      </c>
      <c r="J36" s="5" t="s">
        <v>51</v>
      </c>
      <c r="K36" s="5">
        <v>32242</v>
      </c>
      <c r="L36" s="5">
        <v>12502</v>
      </c>
      <c r="M36" s="5">
        <f t="shared" si="3"/>
        <v>38.775510204081634</v>
      </c>
      <c r="N36" s="5">
        <v>4.3730405405405619E-2</v>
      </c>
      <c r="O36" s="5">
        <v>1.9587985326779143</v>
      </c>
      <c r="P36" s="5">
        <v>58.858883775024523</v>
      </c>
      <c r="Q36" s="5">
        <f t="shared" si="4"/>
        <v>31.599596251200833</v>
      </c>
      <c r="R36" s="5">
        <v>1.9844379068071762</v>
      </c>
      <c r="S36" s="5">
        <f t="shared" si="5"/>
        <v>1.2226963938058515</v>
      </c>
      <c r="T36" s="29">
        <v>1.2106211521446957</v>
      </c>
      <c r="U36" s="29">
        <v>6.8423600000000002</v>
      </c>
      <c r="V36" s="5">
        <v>48</v>
      </c>
      <c r="W36" s="5">
        <v>1.6666666666666701</v>
      </c>
      <c r="X36" s="5">
        <v>5.6666666666666696</v>
      </c>
      <c r="Y36" s="5">
        <v>7.3333333333333304</v>
      </c>
      <c r="Z36" s="29">
        <v>630</v>
      </c>
      <c r="AA36" s="2" t="s">
        <v>2282</v>
      </c>
      <c r="AB36" s="34"/>
      <c r="AC36" s="5">
        <v>47024</v>
      </c>
      <c r="AD36" s="5">
        <v>755.57145000000003</v>
      </c>
      <c r="AE36" s="5">
        <v>62.236338000000003</v>
      </c>
      <c r="AF36" s="5">
        <v>470.07</v>
      </c>
      <c r="AG36" s="5">
        <v>1984.9047089999999</v>
      </c>
      <c r="AH36" s="5">
        <v>198.49047100000001</v>
      </c>
      <c r="AI36" s="5">
        <v>1.6067000000000001E-2</v>
      </c>
      <c r="AJ36" s="5">
        <v>2.9010000000000001E-2</v>
      </c>
      <c r="AK36" s="5">
        <v>1.8055909999999999</v>
      </c>
      <c r="AL36" s="5">
        <v>9.1000000000000004E-3</v>
      </c>
      <c r="AM36" s="5">
        <v>7.4999999999999997E-3</v>
      </c>
      <c r="AN36" s="5">
        <v>405</v>
      </c>
      <c r="AO36" s="5">
        <v>0.53601799999999999</v>
      </c>
      <c r="AP36" s="5">
        <v>32.161087999999999</v>
      </c>
      <c r="AQ36" s="5">
        <v>24.638482</v>
      </c>
      <c r="AR36" s="5">
        <v>0.12855800000000001</v>
      </c>
      <c r="AS36" s="5">
        <v>9.6471000000000001E-2</v>
      </c>
      <c r="AT36" s="5">
        <v>28.607406999999998</v>
      </c>
      <c r="AU36" s="5">
        <v>17.310542999999999</v>
      </c>
      <c r="AV36" s="5">
        <v>4.6569999999999997E-3</v>
      </c>
      <c r="AW36" s="5">
        <v>2.336E-3</v>
      </c>
      <c r="AX36" s="5">
        <v>238.865602</v>
      </c>
      <c r="AY36" s="5">
        <v>55.022064</v>
      </c>
      <c r="AZ36" s="5">
        <v>577.82275600000003</v>
      </c>
      <c r="BA36" s="5">
        <v>301.65514300000001</v>
      </c>
      <c r="BB36" s="5">
        <v>1.7396039999999999</v>
      </c>
      <c r="BC36" s="5">
        <v>4.7357950000000004</v>
      </c>
      <c r="BD36" s="5">
        <v>8.1489499999999992</v>
      </c>
      <c r="BE36" s="5">
        <v>20.646647000000002</v>
      </c>
      <c r="BF36" s="31"/>
    </row>
    <row r="37" spans="1:58" s="29" customFormat="1" x14ac:dyDescent="0.25">
      <c r="A37" s="29" t="s">
        <v>1791</v>
      </c>
      <c r="B37" s="29">
        <v>2</v>
      </c>
      <c r="C37" s="29" t="s">
        <v>3</v>
      </c>
      <c r="D37" s="11">
        <v>4</v>
      </c>
      <c r="E37" s="11" t="s">
        <v>1</v>
      </c>
      <c r="F37" s="2" t="s">
        <v>767</v>
      </c>
      <c r="G37" s="45" t="s">
        <v>244</v>
      </c>
      <c r="H37" s="2">
        <v>73.390831641326841</v>
      </c>
      <c r="I37" s="2">
        <v>2.2149473964331445</v>
      </c>
      <c r="J37" s="5" t="s">
        <v>51</v>
      </c>
      <c r="K37" s="5">
        <v>21749</v>
      </c>
      <c r="L37" s="5">
        <v>2388</v>
      </c>
      <c r="M37" s="5">
        <f t="shared" si="3"/>
        <v>10.979815163915582</v>
      </c>
      <c r="N37" s="5">
        <v>4.2948237179487599E-2</v>
      </c>
      <c r="O37" s="5">
        <v>0.56956676812256224</v>
      </c>
      <c r="P37" s="5">
        <v>39.703550127876937</v>
      </c>
      <c r="Q37" s="5">
        <f t="shared" si="4"/>
        <v>12.444262604053247</v>
      </c>
      <c r="R37" s="5">
        <v>0.83373498224086195</v>
      </c>
      <c r="S37" s="5">
        <f t="shared" si="5"/>
        <v>7.19934692395372E-2</v>
      </c>
      <c r="T37" s="29">
        <v>1.2115091864374521</v>
      </c>
      <c r="U37" s="29">
        <v>6.8423600000000002</v>
      </c>
      <c r="V37" s="5">
        <v>48</v>
      </c>
      <c r="W37" s="5">
        <v>1.6666666666666701</v>
      </c>
      <c r="X37" s="5">
        <v>5.6666666666666696</v>
      </c>
      <c r="Y37" s="5">
        <v>7.3333333333333304</v>
      </c>
      <c r="Z37" s="29">
        <v>630</v>
      </c>
      <c r="AA37" s="2" t="s">
        <v>2282</v>
      </c>
      <c r="AB37" s="34"/>
      <c r="AC37" s="5">
        <v>30164</v>
      </c>
      <c r="AD37" s="5">
        <v>755.57145000000003</v>
      </c>
      <c r="AE37" s="5">
        <v>39.922100999999998</v>
      </c>
      <c r="AF37" s="5">
        <v>301.60000000000002</v>
      </c>
      <c r="AG37" s="5">
        <v>973.007924</v>
      </c>
      <c r="AH37" s="5">
        <v>97.300792000000001</v>
      </c>
      <c r="AI37" s="5">
        <v>2.5048999999999998E-2</v>
      </c>
      <c r="AJ37" s="5">
        <v>2.1756000000000001E-2</v>
      </c>
      <c r="AK37" s="5">
        <v>0.86853199999999997</v>
      </c>
      <c r="AL37" s="5">
        <v>2.095E-2</v>
      </c>
      <c r="AM37" s="5">
        <v>1.7500000000000002E-2</v>
      </c>
      <c r="AN37" s="5">
        <v>53</v>
      </c>
      <c r="AO37" s="5">
        <v>7.0146E-2</v>
      </c>
      <c r="AP37" s="5">
        <v>4.2087349999999999</v>
      </c>
      <c r="AQ37" s="5">
        <v>4.982761</v>
      </c>
      <c r="AR37" s="5">
        <v>0.24171100000000001</v>
      </c>
      <c r="AS37" s="5">
        <v>0.21257400000000001</v>
      </c>
      <c r="AT37" s="5">
        <v>28.358491000000001</v>
      </c>
      <c r="AU37" s="5">
        <v>18.103435999999999</v>
      </c>
      <c r="AV37" s="5">
        <v>8.8350000000000008E-3</v>
      </c>
      <c r="AW37" s="5">
        <v>4.7470000000000004E-3</v>
      </c>
      <c r="AX37" s="5">
        <v>154.38271599999999</v>
      </c>
      <c r="AY37" s="5">
        <v>69.981221000000005</v>
      </c>
      <c r="AZ37" s="5">
        <v>714.58164299999999</v>
      </c>
      <c r="BA37" s="5">
        <v>397.27172200000001</v>
      </c>
      <c r="BB37" s="5">
        <v>8.5961300000000005</v>
      </c>
      <c r="BC37" s="5">
        <v>28.530989999999999</v>
      </c>
      <c r="BD37" s="5">
        <v>6.6295400000000004</v>
      </c>
      <c r="BE37" s="5">
        <v>6.3058160000000001</v>
      </c>
      <c r="BF37" s="31"/>
    </row>
    <row r="38" spans="1:58" s="29" customFormat="1" x14ac:dyDescent="0.25">
      <c r="A38" s="29" t="s">
        <v>1791</v>
      </c>
      <c r="B38" s="29">
        <v>2</v>
      </c>
      <c r="C38" s="29" t="s">
        <v>0</v>
      </c>
      <c r="D38" s="11">
        <v>10</v>
      </c>
      <c r="E38" s="11" t="s">
        <v>1</v>
      </c>
      <c r="F38" s="2" t="s">
        <v>767</v>
      </c>
      <c r="G38" s="45" t="s">
        <v>244</v>
      </c>
      <c r="H38" s="2">
        <v>73.390831641326841</v>
      </c>
      <c r="I38" s="2">
        <v>2.2149473964331445</v>
      </c>
      <c r="J38" s="5" t="s">
        <v>51</v>
      </c>
      <c r="K38" s="5">
        <v>17504</v>
      </c>
      <c r="L38" s="5">
        <v>512</v>
      </c>
      <c r="M38" s="5">
        <f t="shared" si="3"/>
        <v>2.9250457038391224</v>
      </c>
      <c r="N38" s="5">
        <v>4.1627027027025754E-2</v>
      </c>
      <c r="O38" s="5">
        <v>0.13508955397778719</v>
      </c>
      <c r="P38" s="5">
        <v>31.95415611928631</v>
      </c>
      <c r="Q38" s="5">
        <f t="shared" si="4"/>
        <v>4.6948685954626193</v>
      </c>
      <c r="R38" s="5">
        <v>0.95165574803323705</v>
      </c>
      <c r="S38" s="5">
        <f t="shared" si="5"/>
        <v>0.18991423503191229</v>
      </c>
      <c r="T38" s="29">
        <v>1.1427808192811033</v>
      </c>
      <c r="U38" s="29">
        <v>6.8423600000000002</v>
      </c>
      <c r="V38" s="5">
        <v>48</v>
      </c>
      <c r="W38" s="5">
        <v>1.6666666666666701</v>
      </c>
      <c r="X38" s="5">
        <v>5.6666666666666696</v>
      </c>
      <c r="Y38" s="5">
        <v>7.3333333333333304</v>
      </c>
      <c r="Z38" s="29">
        <v>630</v>
      </c>
      <c r="AA38" s="2" t="s">
        <v>2282</v>
      </c>
      <c r="AB38" s="34"/>
      <c r="AC38" s="5">
        <v>30577</v>
      </c>
      <c r="AD38" s="5">
        <v>755.57145000000003</v>
      </c>
      <c r="AE38" s="5">
        <v>40.468707000000002</v>
      </c>
      <c r="AF38" s="5">
        <v>305.73</v>
      </c>
      <c r="AG38" s="5">
        <v>1003.496456</v>
      </c>
      <c r="AH38" s="5">
        <v>100.34964600000001</v>
      </c>
      <c r="AI38" s="5">
        <v>2.4708999999999998E-2</v>
      </c>
      <c r="AJ38" s="5">
        <v>2.6915000000000001E-2</v>
      </c>
      <c r="AK38" s="5">
        <v>1.089259</v>
      </c>
      <c r="AL38" s="5">
        <v>1.77E-2</v>
      </c>
      <c r="AM38" s="5">
        <v>1.2500000000000001E-2</v>
      </c>
      <c r="AN38" s="5">
        <v>83</v>
      </c>
      <c r="AO38" s="5">
        <v>0.109851</v>
      </c>
      <c r="AP38" s="5">
        <v>6.5910380000000002</v>
      </c>
      <c r="AQ38" s="5">
        <v>16.211531999999998</v>
      </c>
      <c r="AR38" s="5">
        <v>0.60757700000000003</v>
      </c>
      <c r="AS38" s="5">
        <v>0.34068900000000002</v>
      </c>
      <c r="AT38" s="5">
        <v>59.722892000000002</v>
      </c>
      <c r="AU38" s="5">
        <v>34.531467999999997</v>
      </c>
      <c r="AV38" s="5">
        <v>1.0347E-2</v>
      </c>
      <c r="AW38" s="5">
        <v>5.0169999999999998E-3</v>
      </c>
      <c r="AX38" s="5">
        <v>99.274013999999994</v>
      </c>
      <c r="AY38" s="5">
        <v>15.544663999999999</v>
      </c>
      <c r="AZ38" s="5">
        <v>391.50266399999998</v>
      </c>
      <c r="BA38" s="5">
        <v>102.478185</v>
      </c>
      <c r="BB38" s="5">
        <v>4.775023</v>
      </c>
      <c r="BC38" s="5">
        <v>11.288135</v>
      </c>
      <c r="BD38" s="5">
        <v>8.9924800000000005</v>
      </c>
      <c r="BE38" s="5">
        <v>9.9114419999999992</v>
      </c>
      <c r="BF38" s="31"/>
    </row>
    <row r="39" spans="1:58" s="29" customFormat="1" x14ac:dyDescent="0.25">
      <c r="A39" s="29" t="s">
        <v>1799</v>
      </c>
      <c r="B39" s="29">
        <v>4</v>
      </c>
      <c r="C39" s="29" t="s">
        <v>2</v>
      </c>
      <c r="D39" s="11">
        <v>3</v>
      </c>
      <c r="E39" s="11" t="s">
        <v>1</v>
      </c>
      <c r="F39" s="2" t="s">
        <v>767</v>
      </c>
      <c r="G39" s="45" t="s">
        <v>244</v>
      </c>
      <c r="H39" s="4">
        <v>99.876353017598717</v>
      </c>
      <c r="I39" s="4">
        <v>20.220414063996586</v>
      </c>
      <c r="J39" s="5" t="s">
        <v>52</v>
      </c>
      <c r="K39" s="5">
        <v>7402</v>
      </c>
      <c r="L39" s="5">
        <v>0</v>
      </c>
      <c r="M39" s="5">
        <f t="shared" si="3"/>
        <v>0</v>
      </c>
      <c r="N39" s="5">
        <v>0</v>
      </c>
      <c r="O39" s="5">
        <v>0</v>
      </c>
      <c r="P39" s="5">
        <v>43.017306054070374</v>
      </c>
      <c r="Q39" s="5">
        <f t="shared" si="4"/>
        <v>15.758018530246684</v>
      </c>
      <c r="R39" s="5">
        <v>0.33007617896257302</v>
      </c>
      <c r="S39" s="5">
        <f t="shared" si="5"/>
        <v>0.43166533403875174</v>
      </c>
      <c r="U39" s="29">
        <v>6.2857200000000004</v>
      </c>
      <c r="V39" s="5">
        <v>37</v>
      </c>
      <c r="W39" s="29">
        <v>1</v>
      </c>
      <c r="X39" s="29">
        <v>6.333333333333333</v>
      </c>
      <c r="Y39" s="29">
        <v>7.333333333333333</v>
      </c>
      <c r="Z39" s="29">
        <v>143.5</v>
      </c>
      <c r="AA39" s="2" t="s">
        <v>2284</v>
      </c>
      <c r="AB39" s="34"/>
      <c r="AC39" s="5">
        <v>13253</v>
      </c>
      <c r="AD39" s="5">
        <v>303.68077499999998</v>
      </c>
      <c r="AE39" s="5">
        <v>43.641221999999999</v>
      </c>
      <c r="AF39" s="5">
        <v>132.52000000000001</v>
      </c>
      <c r="AG39" s="5">
        <v>569.06960000000004</v>
      </c>
      <c r="AH39" s="5">
        <v>56.906959999999998</v>
      </c>
      <c r="AI39" s="5">
        <v>2.2911999999999998E-2</v>
      </c>
      <c r="AJ39" s="5">
        <v>8.0599999999999995E-3</v>
      </c>
      <c r="AK39" s="5">
        <v>0.35177399999999998</v>
      </c>
      <c r="AL39" s="5">
        <v>2.1999999999999999E-2</v>
      </c>
      <c r="AM39" s="5">
        <v>2.2499999999999999E-2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31"/>
    </row>
    <row r="40" spans="1:58" s="29" customFormat="1" x14ac:dyDescent="0.25">
      <c r="A40" s="29" t="s">
        <v>1800</v>
      </c>
      <c r="B40" s="29">
        <v>4</v>
      </c>
      <c r="C40" s="29" t="s">
        <v>2</v>
      </c>
      <c r="D40" s="11">
        <v>3</v>
      </c>
      <c r="E40" s="11" t="s">
        <v>1</v>
      </c>
      <c r="F40" s="2" t="s">
        <v>767</v>
      </c>
      <c r="G40" s="45" t="s">
        <v>244</v>
      </c>
      <c r="H40" s="4">
        <v>99.876353017598717</v>
      </c>
      <c r="I40" s="4">
        <v>20.220414063996586</v>
      </c>
      <c r="J40" s="5" t="s">
        <v>52</v>
      </c>
      <c r="K40" s="5">
        <v>4277</v>
      </c>
      <c r="L40" s="5">
        <v>1434</v>
      </c>
      <c r="M40" s="5">
        <f t="shared" si="3"/>
        <v>33.528173953705867</v>
      </c>
      <c r="N40" s="5">
        <v>1.3283226837060919E-2</v>
      </c>
      <c r="O40" s="5">
        <v>1.6191490843091656</v>
      </c>
      <c r="P40" s="5">
        <v>22.124922152045691</v>
      </c>
      <c r="Q40" s="5">
        <f t="shared" si="4"/>
        <v>5.1343653717779993</v>
      </c>
      <c r="R40" s="5">
        <v>1.2859468793811819</v>
      </c>
      <c r="S40" s="5">
        <f t="shared" si="5"/>
        <v>0.52420536637985715</v>
      </c>
      <c r="T40" s="29">
        <v>1.0450910455233937</v>
      </c>
      <c r="U40" s="29">
        <v>6.2857200000000004</v>
      </c>
      <c r="V40" s="5">
        <v>37</v>
      </c>
      <c r="W40" s="29">
        <v>1</v>
      </c>
      <c r="X40" s="29">
        <v>6.333333333333333</v>
      </c>
      <c r="Y40" s="29">
        <v>7.333333333333333</v>
      </c>
      <c r="Z40" s="29">
        <v>143.5</v>
      </c>
      <c r="AA40" s="2" t="s">
        <v>2284</v>
      </c>
      <c r="AB40" s="34"/>
      <c r="AC40" s="5">
        <v>6684</v>
      </c>
      <c r="AD40" s="5">
        <v>302.26142499999997</v>
      </c>
      <c r="AE40" s="5">
        <v>22.113308</v>
      </c>
      <c r="AF40" s="5">
        <v>66.83</v>
      </c>
      <c r="AG40" s="5">
        <v>233.41718299999999</v>
      </c>
      <c r="AH40" s="5">
        <v>23.341718</v>
      </c>
      <c r="AI40" s="5">
        <v>4.5204000000000001E-2</v>
      </c>
      <c r="AJ40" s="5">
        <v>5.7453999999999998E-2</v>
      </c>
      <c r="AK40" s="5">
        <v>1.2710049999999999</v>
      </c>
      <c r="AL40" s="5">
        <v>1.745E-2</v>
      </c>
      <c r="AM40" s="5">
        <v>2.5000000000000001E-3</v>
      </c>
      <c r="AN40" s="5">
        <v>154</v>
      </c>
      <c r="AO40" s="5">
        <v>0.50949299999999997</v>
      </c>
      <c r="AP40" s="5">
        <v>30.569564</v>
      </c>
      <c r="AQ40" s="5">
        <v>12.387791999999999</v>
      </c>
      <c r="AR40" s="5">
        <v>1.0971E-2</v>
      </c>
      <c r="AS40" s="5">
        <v>6.966E-3</v>
      </c>
      <c r="AT40" s="5">
        <v>5.3766230000000004</v>
      </c>
      <c r="AU40" s="5">
        <v>0.87131400000000003</v>
      </c>
      <c r="AV40" s="5">
        <v>2.5070000000000001E-3</v>
      </c>
      <c r="AW40" s="5">
        <v>1.601E-3</v>
      </c>
      <c r="AX40" s="5">
        <v>425.63922500000001</v>
      </c>
      <c r="AY40" s="5">
        <v>71.984485000000006</v>
      </c>
      <c r="AZ40" s="5">
        <v>556.28018099999997</v>
      </c>
      <c r="BA40" s="5">
        <v>48.172915000000003</v>
      </c>
      <c r="BB40" s="5">
        <v>1.935127</v>
      </c>
      <c r="BC40" s="5">
        <v>1.7926850000000001</v>
      </c>
      <c r="BD40" s="5">
        <v>5.8420920000000001</v>
      </c>
      <c r="BE40" s="5">
        <v>11.742610000000001</v>
      </c>
      <c r="BF40" s="31"/>
    </row>
    <row r="41" spans="1:58" s="29" customFormat="1" x14ac:dyDescent="0.25">
      <c r="A41" s="29" t="s">
        <v>1800</v>
      </c>
      <c r="B41" s="29">
        <v>4</v>
      </c>
      <c r="C41" s="29" t="s">
        <v>21</v>
      </c>
      <c r="D41" s="11">
        <v>7</v>
      </c>
      <c r="E41" s="11" t="s">
        <v>1</v>
      </c>
      <c r="F41" s="2" t="s">
        <v>767</v>
      </c>
      <c r="G41" s="45" t="s">
        <v>244</v>
      </c>
      <c r="H41" s="4">
        <v>99.876353017598717</v>
      </c>
      <c r="I41" s="4">
        <v>20.220414063996586</v>
      </c>
      <c r="J41" s="5" t="s">
        <v>52</v>
      </c>
      <c r="K41" s="5">
        <v>3212</v>
      </c>
      <c r="L41" s="5">
        <v>179</v>
      </c>
      <c r="M41" s="5">
        <f t="shared" si="3"/>
        <v>5.5728518057285186</v>
      </c>
      <c r="N41" s="5">
        <v>9.3026923076923118E-2</v>
      </c>
      <c r="O41" s="5">
        <v>0.13449800700331727</v>
      </c>
      <c r="P41" s="5">
        <v>16.61567686517904</v>
      </c>
      <c r="Q41" s="5">
        <f t="shared" si="4"/>
        <v>10.643610658644651</v>
      </c>
      <c r="R41" s="5">
        <v>0.98480442180767147</v>
      </c>
      <c r="S41" s="5">
        <f t="shared" si="5"/>
        <v>0.22306290880634672</v>
      </c>
      <c r="T41" s="29">
        <v>1.0254573206437612</v>
      </c>
      <c r="U41" s="29">
        <v>6.2857200000000004</v>
      </c>
      <c r="V41" s="5">
        <v>37</v>
      </c>
      <c r="W41" s="29">
        <v>1</v>
      </c>
      <c r="X41" s="29">
        <v>6.3333333333333304</v>
      </c>
      <c r="Y41" s="29">
        <v>7.3333333333333304</v>
      </c>
      <c r="Z41" s="29">
        <v>143.5</v>
      </c>
      <c r="AA41" s="2" t="s">
        <v>2284</v>
      </c>
      <c r="AB41" s="34"/>
      <c r="AC41" s="5">
        <v>5341</v>
      </c>
      <c r="AD41" s="5">
        <v>302.26142499999997</v>
      </c>
      <c r="AE41" s="5">
        <v>17.670134000000001</v>
      </c>
      <c r="AF41" s="5">
        <v>53.36</v>
      </c>
      <c r="AG41" s="5">
        <v>118.66916399999999</v>
      </c>
      <c r="AH41" s="5">
        <v>11.866916</v>
      </c>
      <c r="AI41" s="5">
        <v>5.6580999999999999E-2</v>
      </c>
      <c r="AJ41" s="5">
        <v>5.3763999999999999E-2</v>
      </c>
      <c r="AK41" s="5">
        <v>0.95022099999999998</v>
      </c>
      <c r="AL41" s="5">
        <v>4.1037999999999998E-2</v>
      </c>
      <c r="AM41" s="5">
        <v>2.75E-2</v>
      </c>
      <c r="AN41" s="5">
        <v>2</v>
      </c>
      <c r="AO41" s="5">
        <v>6.6169999999999996E-3</v>
      </c>
      <c r="AP41" s="5">
        <v>0.397007</v>
      </c>
      <c r="AQ41" s="5">
        <v>1.647632</v>
      </c>
      <c r="AR41" s="5">
        <v>1.1917249999999999</v>
      </c>
      <c r="AS41" s="5">
        <v>0.50621799999999995</v>
      </c>
      <c r="AT41" s="5">
        <v>44</v>
      </c>
      <c r="AU41" s="5">
        <v>12.727922</v>
      </c>
      <c r="AV41" s="5">
        <v>2.7715E-2</v>
      </c>
      <c r="AW41" s="5">
        <v>1.0283E-2</v>
      </c>
      <c r="AX41" s="5">
        <v>37.166905</v>
      </c>
      <c r="AY41" s="5">
        <v>5.1074070000000003</v>
      </c>
      <c r="AZ41" s="5">
        <v>91.670634000000007</v>
      </c>
      <c r="BA41" s="5">
        <v>24.495864000000001</v>
      </c>
      <c r="BB41" s="5">
        <v>45.0426</v>
      </c>
      <c r="BC41" s="5">
        <v>0</v>
      </c>
      <c r="BD41" s="5">
        <v>5.16805</v>
      </c>
      <c r="BE41" s="5">
        <v>0.47140500000000002</v>
      </c>
      <c r="BF41" s="31"/>
    </row>
    <row r="42" spans="1:58" s="29" customFormat="1" x14ac:dyDescent="0.25">
      <c r="A42" s="29" t="s">
        <v>1800</v>
      </c>
      <c r="B42" s="29">
        <v>4</v>
      </c>
      <c r="C42" s="29" t="s">
        <v>5</v>
      </c>
      <c r="D42" s="11">
        <v>14</v>
      </c>
      <c r="E42" s="11" t="s">
        <v>1</v>
      </c>
      <c r="F42" s="2" t="s">
        <v>767</v>
      </c>
      <c r="G42" s="45" t="s">
        <v>244</v>
      </c>
      <c r="H42" s="4">
        <v>99.876353017598717</v>
      </c>
      <c r="I42" s="4">
        <v>20.220414063996586</v>
      </c>
      <c r="J42" s="5" t="s">
        <v>52</v>
      </c>
      <c r="K42" s="5">
        <v>8292</v>
      </c>
      <c r="L42" s="5">
        <v>0</v>
      </c>
      <c r="M42" s="5">
        <f t="shared" si="3"/>
        <v>0</v>
      </c>
      <c r="N42" s="5">
        <v>0</v>
      </c>
      <c r="O42" s="5">
        <v>0</v>
      </c>
      <c r="P42" s="5">
        <v>42.894518233519491</v>
      </c>
      <c r="Q42" s="5">
        <f t="shared" si="4"/>
        <v>15.635230709695801</v>
      </c>
      <c r="R42" s="5">
        <v>0.31396704225895006</v>
      </c>
      <c r="S42" s="5">
        <f t="shared" si="5"/>
        <v>0.4477744707423747</v>
      </c>
      <c r="T42" s="29">
        <v>1.0004138288842834</v>
      </c>
      <c r="U42" s="29">
        <v>6.2857200000000004</v>
      </c>
      <c r="V42" s="5">
        <v>37</v>
      </c>
      <c r="W42" s="29">
        <v>1</v>
      </c>
      <c r="X42" s="29">
        <v>6.3333333333333304</v>
      </c>
      <c r="Y42" s="29">
        <v>7.3333333333333304</v>
      </c>
      <c r="Z42" s="29">
        <v>143.5</v>
      </c>
      <c r="AA42" s="2" t="s">
        <v>2284</v>
      </c>
      <c r="AB42" s="34"/>
      <c r="AC42" s="5">
        <v>13507</v>
      </c>
      <c r="AD42" s="5">
        <v>302.26142499999997</v>
      </c>
      <c r="AE42" s="5">
        <v>44.686483000000003</v>
      </c>
      <c r="AF42" s="5">
        <v>135.06</v>
      </c>
      <c r="AG42" s="5">
        <v>606.09177199999999</v>
      </c>
      <c r="AH42" s="5">
        <v>60.609177000000003</v>
      </c>
      <c r="AI42" s="5">
        <v>2.2374000000000002E-2</v>
      </c>
      <c r="AJ42" s="5">
        <v>7.3470000000000002E-3</v>
      </c>
      <c r="AK42" s="5">
        <v>0.32834999999999998</v>
      </c>
      <c r="AL42" s="5">
        <v>2.1600000000000001E-2</v>
      </c>
      <c r="AM42" s="5">
        <v>2.2499999999999999E-2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31"/>
    </row>
    <row r="43" spans="1:58" s="29" customFormat="1" x14ac:dyDescent="0.25">
      <c r="A43" s="29" t="s">
        <v>1801</v>
      </c>
      <c r="B43" s="29">
        <v>4</v>
      </c>
      <c r="C43" s="29" t="s">
        <v>3</v>
      </c>
      <c r="D43" s="11">
        <v>4</v>
      </c>
      <c r="E43" s="11" t="s">
        <v>1</v>
      </c>
      <c r="F43" s="2" t="s">
        <v>767</v>
      </c>
      <c r="G43" s="45" t="s">
        <v>244</v>
      </c>
      <c r="H43" s="4">
        <v>99.876353017598717</v>
      </c>
      <c r="I43" s="4">
        <v>20.220414063996586</v>
      </c>
      <c r="J43" s="5" t="s">
        <v>52</v>
      </c>
      <c r="K43" s="5">
        <v>6479</v>
      </c>
      <c r="L43" s="5">
        <v>2154</v>
      </c>
      <c r="M43" s="5">
        <f t="shared" si="3"/>
        <v>33.245871276431551</v>
      </c>
      <c r="N43" s="5">
        <v>1.2848290598289113E-2</v>
      </c>
      <c r="O43" s="5">
        <v>1.7460865663937242</v>
      </c>
      <c r="P43" s="5">
        <v>24.172852272788329</v>
      </c>
      <c r="Q43" s="5">
        <f t="shared" si="4"/>
        <v>3.0864352510353612</v>
      </c>
      <c r="R43" s="5">
        <v>1.2665782013605875</v>
      </c>
      <c r="S43" s="5">
        <f t="shared" si="5"/>
        <v>0.50483668835926276</v>
      </c>
      <c r="T43" s="29">
        <v>0.97498377987409046</v>
      </c>
      <c r="U43" s="29">
        <v>6.2857200000000004</v>
      </c>
      <c r="V43" s="5">
        <v>37</v>
      </c>
      <c r="W43" s="29">
        <v>1</v>
      </c>
      <c r="X43" s="29">
        <v>6.3333333333333304</v>
      </c>
      <c r="Y43" s="29">
        <v>7.3333333333333304</v>
      </c>
      <c r="Z43" s="29">
        <v>143.5</v>
      </c>
      <c r="AA43" s="2" t="s">
        <v>2284</v>
      </c>
      <c r="AB43" s="34"/>
      <c r="AC43" s="5">
        <v>9306</v>
      </c>
      <c r="AD43" s="5">
        <v>380.54</v>
      </c>
      <c r="AE43" s="5">
        <v>24.454722</v>
      </c>
      <c r="AF43" s="5">
        <v>93.05</v>
      </c>
      <c r="AG43" s="5">
        <v>325.22670199999999</v>
      </c>
      <c r="AH43" s="5">
        <v>32.522669999999998</v>
      </c>
      <c r="AI43" s="5">
        <v>4.0868000000000002E-2</v>
      </c>
      <c r="AJ43" s="5">
        <v>5.1366000000000002E-2</v>
      </c>
      <c r="AK43" s="5">
        <v>1.2568900000000001</v>
      </c>
      <c r="AL43" s="5">
        <v>1.7475000000000001E-2</v>
      </c>
      <c r="AM43" s="5">
        <v>2.5000000000000001E-3</v>
      </c>
      <c r="AN43" s="5">
        <v>199</v>
      </c>
      <c r="AO43" s="5">
        <v>0.52294099999999999</v>
      </c>
      <c r="AP43" s="5">
        <v>31.376465</v>
      </c>
      <c r="AQ43" s="5">
        <v>11.927789000000001</v>
      </c>
      <c r="AR43" s="5">
        <v>1.1894E-2</v>
      </c>
      <c r="AS43" s="5">
        <v>5.7980000000000002E-3</v>
      </c>
      <c r="AT43" s="5">
        <v>5.5778889999999999</v>
      </c>
      <c r="AU43" s="5">
        <v>0.82432300000000003</v>
      </c>
      <c r="AV43" s="5">
        <v>2.598E-3</v>
      </c>
      <c r="AW43" s="5">
        <v>1.201E-3</v>
      </c>
      <c r="AX43" s="5">
        <v>403.57472100000001</v>
      </c>
      <c r="AY43" s="5">
        <v>56.959262000000003</v>
      </c>
      <c r="AZ43" s="5">
        <v>514.54548</v>
      </c>
      <c r="BA43" s="5">
        <v>46.102513999999999</v>
      </c>
      <c r="BB43" s="5">
        <v>1.890358</v>
      </c>
      <c r="BC43" s="5">
        <v>1.8943430000000001</v>
      </c>
      <c r="BD43" s="5">
        <v>5.6760619999999999</v>
      </c>
      <c r="BE43" s="5">
        <v>8.9099810000000002</v>
      </c>
      <c r="BF43" s="31"/>
    </row>
    <row r="44" spans="1:58" s="29" customFormat="1" x14ac:dyDescent="0.25">
      <c r="A44" s="29" t="s">
        <v>1801</v>
      </c>
      <c r="B44" s="29">
        <v>4</v>
      </c>
      <c r="C44" s="29" t="s">
        <v>21</v>
      </c>
      <c r="D44" s="11">
        <v>7</v>
      </c>
      <c r="E44" s="11" t="s">
        <v>1</v>
      </c>
      <c r="F44" s="2" t="s">
        <v>767</v>
      </c>
      <c r="G44" s="45" t="s">
        <v>244</v>
      </c>
      <c r="H44" s="4">
        <v>99.876353017598717</v>
      </c>
      <c r="I44" s="4">
        <v>20.220414063996586</v>
      </c>
      <c r="J44" s="5" t="s">
        <v>50</v>
      </c>
      <c r="K44" s="5">
        <v>10420</v>
      </c>
      <c r="L44" s="5">
        <v>24</v>
      </c>
      <c r="M44" s="5">
        <f t="shared" si="3"/>
        <v>0.23032629558541268</v>
      </c>
      <c r="N44" s="5">
        <v>2.7975000000012074E-2</v>
      </c>
      <c r="O44" s="5">
        <v>1.4923816806783967E-2</v>
      </c>
      <c r="P44" s="5">
        <v>38.876542781672235</v>
      </c>
      <c r="Q44" s="5">
        <f t="shared" si="4"/>
        <v>11.617255257848544</v>
      </c>
      <c r="R44" s="5">
        <v>0.5659685421843027</v>
      </c>
      <c r="S44" s="5">
        <f t="shared" si="5"/>
        <v>0.19577297081702205</v>
      </c>
      <c r="T44" s="29">
        <v>0.95207293811230742</v>
      </c>
      <c r="U44" s="29">
        <v>6.2857200000000004</v>
      </c>
      <c r="V44" s="5">
        <v>37</v>
      </c>
      <c r="W44" s="29">
        <v>1</v>
      </c>
      <c r="X44" s="29">
        <v>6.3333333333333304</v>
      </c>
      <c r="Y44" s="29">
        <v>7.3333333333333304</v>
      </c>
      <c r="Z44" s="29">
        <v>143.5</v>
      </c>
      <c r="AA44" s="2" t="s">
        <v>2284</v>
      </c>
      <c r="AB44" s="34"/>
      <c r="AC44" s="5">
        <v>15032</v>
      </c>
      <c r="AD44" s="5">
        <v>380.54</v>
      </c>
      <c r="AE44" s="5">
        <v>39.501761000000002</v>
      </c>
      <c r="AF44" s="5">
        <v>150.31</v>
      </c>
      <c r="AG44" s="5">
        <v>505.47005200000001</v>
      </c>
      <c r="AH44" s="5">
        <v>50.547004999999999</v>
      </c>
      <c r="AI44" s="5">
        <v>2.5312999999999999E-2</v>
      </c>
      <c r="AJ44" s="5">
        <v>1.4350999999999999E-2</v>
      </c>
      <c r="AK44" s="5">
        <v>0.56692299999999995</v>
      </c>
      <c r="AL44" s="5">
        <v>2.2550000000000001E-2</v>
      </c>
      <c r="AM44" s="5">
        <v>1.7500000000000002E-2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31"/>
    </row>
    <row r="45" spans="1:58" s="29" customFormat="1" x14ac:dyDescent="0.25">
      <c r="A45" s="29" t="s">
        <v>1801</v>
      </c>
      <c r="B45" s="29">
        <v>4</v>
      </c>
      <c r="C45" s="29" t="s">
        <v>10</v>
      </c>
      <c r="D45" s="11">
        <v>13</v>
      </c>
      <c r="E45" s="11" t="s">
        <v>1</v>
      </c>
      <c r="F45" s="2" t="s">
        <v>767</v>
      </c>
      <c r="G45" s="45" t="s">
        <v>244</v>
      </c>
      <c r="H45" s="4">
        <v>99.876353017598717</v>
      </c>
      <c r="I45" s="4">
        <v>20.220414063996586</v>
      </c>
      <c r="J45" s="5" t="s">
        <v>52</v>
      </c>
      <c r="K45" s="5">
        <v>10647</v>
      </c>
      <c r="L45" s="5">
        <v>0</v>
      </c>
      <c r="M45" s="5">
        <f t="shared" si="3"/>
        <v>0</v>
      </c>
      <c r="N45" s="5">
        <v>0</v>
      </c>
      <c r="O45" s="5">
        <v>0</v>
      </c>
      <c r="P45" s="5">
        <v>39.723469385457221</v>
      </c>
      <c r="Q45" s="5">
        <f t="shared" si="4"/>
        <v>12.464181861633531</v>
      </c>
      <c r="R45" s="5">
        <v>0.31310739747479444</v>
      </c>
      <c r="S45" s="5">
        <f t="shared" si="5"/>
        <v>0.44863411552653032</v>
      </c>
      <c r="T45" s="29">
        <v>1.0078655115050648</v>
      </c>
      <c r="U45" s="29">
        <v>6.2857200000000004</v>
      </c>
      <c r="V45" s="5">
        <v>37</v>
      </c>
      <c r="W45" s="29">
        <v>1</v>
      </c>
      <c r="X45" s="29">
        <v>6.3333333333333304</v>
      </c>
      <c r="Y45" s="29">
        <v>7.3333333333333304</v>
      </c>
      <c r="Z45" s="29">
        <v>143.5</v>
      </c>
      <c r="AA45" s="2" t="s">
        <v>2284</v>
      </c>
      <c r="AB45" s="34"/>
      <c r="AC45" s="5">
        <v>15852</v>
      </c>
      <c r="AD45" s="5">
        <v>380.54</v>
      </c>
      <c r="AE45" s="5">
        <v>41.656593000000001</v>
      </c>
      <c r="AF45" s="5">
        <v>158.51</v>
      </c>
      <c r="AG45" s="5">
        <v>657.65613299999995</v>
      </c>
      <c r="AH45" s="5">
        <v>65.765613000000002</v>
      </c>
      <c r="AI45" s="5">
        <v>2.4004000000000001E-2</v>
      </c>
      <c r="AJ45" s="5">
        <v>8.038E-3</v>
      </c>
      <c r="AK45" s="5">
        <v>0.334874</v>
      </c>
      <c r="AL45" s="5">
        <v>2.3449999999999999E-2</v>
      </c>
      <c r="AM45" s="5">
        <v>2.2499999999999999E-2</v>
      </c>
      <c r="AN45" s="5">
        <v>2</v>
      </c>
      <c r="AO45" s="5">
        <v>5.2560000000000003E-3</v>
      </c>
      <c r="AP45" s="5">
        <v>0.31534099999999998</v>
      </c>
      <c r="AQ45" s="5">
        <v>1.406763</v>
      </c>
      <c r="AR45" s="5">
        <v>1.5457620000000001</v>
      </c>
      <c r="AS45" s="5">
        <v>0.10884099999999999</v>
      </c>
      <c r="AT45" s="5">
        <v>111.5</v>
      </c>
      <c r="AU45" s="5">
        <v>9.1923879999999993</v>
      </c>
      <c r="AV45" s="5">
        <v>1.3989E-2</v>
      </c>
      <c r="AW45" s="5">
        <v>3.7420000000000001E-3</v>
      </c>
      <c r="AX45" s="5">
        <v>71.453520999999995</v>
      </c>
      <c r="AY45" s="5">
        <v>0.91559100000000004</v>
      </c>
      <c r="AZ45" s="5">
        <v>179.549114</v>
      </c>
      <c r="BA45" s="5">
        <v>7.9706080000000004</v>
      </c>
      <c r="BB45" s="5">
        <v>2.1418249999999999</v>
      </c>
      <c r="BC45" s="5">
        <v>0</v>
      </c>
      <c r="BD45" s="5">
        <v>7.1895049999999996</v>
      </c>
      <c r="BE45" s="5">
        <v>0.69985399999999998</v>
      </c>
      <c r="BF45" s="31"/>
    </row>
    <row r="46" spans="1:58" s="29" customFormat="1" x14ac:dyDescent="0.25">
      <c r="A46" s="29" t="s">
        <v>1802</v>
      </c>
      <c r="B46" s="29">
        <v>4</v>
      </c>
      <c r="C46" s="29" t="s">
        <v>12</v>
      </c>
      <c r="D46" s="11">
        <v>5</v>
      </c>
      <c r="E46" s="11" t="s">
        <v>1</v>
      </c>
      <c r="F46" s="2" t="s">
        <v>767</v>
      </c>
      <c r="G46" s="45" t="s">
        <v>244</v>
      </c>
      <c r="H46" s="4">
        <v>99.876353017598717</v>
      </c>
      <c r="I46" s="4">
        <v>20.220414063996586</v>
      </c>
      <c r="J46" s="5" t="s">
        <v>52</v>
      </c>
      <c r="K46" s="5">
        <v>5942</v>
      </c>
      <c r="L46" s="5">
        <v>17</v>
      </c>
      <c r="M46" s="5">
        <f t="shared" si="3"/>
        <v>0.28609895658027601</v>
      </c>
      <c r="N46" s="5">
        <v>1.6883333333320632E-2</v>
      </c>
      <c r="O46" s="5">
        <v>2.1433000212067746E-2</v>
      </c>
      <c r="P46" s="5">
        <v>42.451629086702184</v>
      </c>
      <c r="Q46" s="5">
        <f t="shared" si="4"/>
        <v>15.192341562878493</v>
      </c>
      <c r="R46" s="5">
        <v>0.33925864740324663</v>
      </c>
      <c r="S46" s="5">
        <f t="shared" si="5"/>
        <v>0.42248286559807813</v>
      </c>
      <c r="T46" s="29">
        <v>1.0050849987012043</v>
      </c>
      <c r="U46" s="29">
        <v>6.2857200000000004</v>
      </c>
      <c r="V46" s="5">
        <v>37</v>
      </c>
      <c r="W46" s="29">
        <v>1</v>
      </c>
      <c r="X46" s="29">
        <v>6.3333333333333304</v>
      </c>
      <c r="Y46" s="29">
        <v>7.3333333333333304</v>
      </c>
      <c r="Z46" s="29">
        <v>143.5</v>
      </c>
      <c r="AA46" s="2" t="s">
        <v>2284</v>
      </c>
      <c r="AB46" s="34"/>
      <c r="AC46" s="5">
        <v>14640</v>
      </c>
      <c r="AD46" s="5">
        <v>340.28500000000003</v>
      </c>
      <c r="AE46" s="5">
        <v>43.022759999999998</v>
      </c>
      <c r="AF46" s="5">
        <v>146.38999999999999</v>
      </c>
      <c r="AG46" s="5">
        <v>631.51360899999997</v>
      </c>
      <c r="AH46" s="5">
        <v>63.151361000000001</v>
      </c>
      <c r="AI46" s="5">
        <v>2.3241000000000001E-2</v>
      </c>
      <c r="AJ46" s="5">
        <v>7.705E-3</v>
      </c>
      <c r="AK46" s="5">
        <v>0.33153700000000003</v>
      </c>
      <c r="AL46" s="5">
        <v>2.2599999999999999E-2</v>
      </c>
      <c r="AM46" s="5">
        <v>2.2499999999999999E-2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31"/>
    </row>
    <row r="47" spans="1:58" s="29" customFormat="1" x14ac:dyDescent="0.25">
      <c r="A47" s="29" t="s">
        <v>1802</v>
      </c>
      <c r="B47" s="29">
        <v>4</v>
      </c>
      <c r="C47" s="29" t="s">
        <v>4</v>
      </c>
      <c r="D47" s="11">
        <v>12</v>
      </c>
      <c r="E47" s="11" t="s">
        <v>1</v>
      </c>
      <c r="F47" s="2" t="s">
        <v>767</v>
      </c>
      <c r="G47" s="45" t="s">
        <v>244</v>
      </c>
      <c r="H47" s="4">
        <v>99.876353017598717</v>
      </c>
      <c r="I47" s="4">
        <v>20.220414063996586</v>
      </c>
      <c r="J47" s="5" t="s">
        <v>52</v>
      </c>
      <c r="K47" s="5">
        <v>3676</v>
      </c>
      <c r="L47" s="5">
        <v>1342</v>
      </c>
      <c r="M47" s="5">
        <f t="shared" si="3"/>
        <v>36.507072905331881</v>
      </c>
      <c r="N47" s="5">
        <v>1.292194915254345E-2</v>
      </c>
      <c r="O47" s="5">
        <v>2.107578354186662</v>
      </c>
      <c r="P47" s="5">
        <v>26.262569593187013</v>
      </c>
      <c r="Q47" s="5">
        <f t="shared" si="4"/>
        <v>0.99671793063667735</v>
      </c>
      <c r="R47" s="5">
        <v>1.3540574488158088</v>
      </c>
      <c r="S47" s="5">
        <f t="shared" si="5"/>
        <v>0.59231593581448405</v>
      </c>
      <c r="T47" s="29">
        <v>1.0390013586959983</v>
      </c>
      <c r="U47" s="29">
        <v>6.2857200000000004</v>
      </c>
      <c r="V47" s="5">
        <v>37</v>
      </c>
      <c r="W47" s="29">
        <v>1</v>
      </c>
      <c r="X47" s="29">
        <v>6.3333333333333304</v>
      </c>
      <c r="Y47" s="29">
        <v>7.3333333333333304</v>
      </c>
      <c r="Z47" s="29">
        <v>143.5</v>
      </c>
      <c r="AA47" s="2" t="s">
        <v>2284</v>
      </c>
      <c r="AB47" s="34"/>
      <c r="AC47" s="5">
        <v>8864</v>
      </c>
      <c r="AD47" s="5">
        <v>340.28500000000003</v>
      </c>
      <c r="AE47" s="5">
        <v>26.048753000000001</v>
      </c>
      <c r="AF47" s="5">
        <v>88.63</v>
      </c>
      <c r="AG47" s="5">
        <v>331.70606400000003</v>
      </c>
      <c r="AH47" s="5">
        <v>33.170605999999999</v>
      </c>
      <c r="AI47" s="5">
        <v>3.8377000000000001E-2</v>
      </c>
      <c r="AJ47" s="5">
        <v>5.0665000000000002E-2</v>
      </c>
      <c r="AK47" s="5">
        <v>1.3201620000000001</v>
      </c>
      <c r="AL47" s="5">
        <v>1.375E-2</v>
      </c>
      <c r="AM47" s="5">
        <v>2.5000000000000001E-3</v>
      </c>
      <c r="AN47" s="5">
        <v>176</v>
      </c>
      <c r="AO47" s="5">
        <v>0.51721399999999995</v>
      </c>
      <c r="AP47" s="5">
        <v>31.032810999999999</v>
      </c>
      <c r="AQ47" s="5">
        <v>11.405685999999999</v>
      </c>
      <c r="AR47" s="5">
        <v>1.2012999999999999E-2</v>
      </c>
      <c r="AS47" s="5">
        <v>7.8930000000000007E-3</v>
      </c>
      <c r="AT47" s="5">
        <v>5.7443179999999998</v>
      </c>
      <c r="AU47" s="5">
        <v>0.99568900000000005</v>
      </c>
      <c r="AV47" s="5">
        <v>2.532E-3</v>
      </c>
      <c r="AW47" s="5">
        <v>1.1620000000000001E-3</v>
      </c>
      <c r="AX47" s="5">
        <v>417.80733900000001</v>
      </c>
      <c r="AY47" s="5">
        <v>60.643662999999997</v>
      </c>
      <c r="AZ47" s="5">
        <v>527.16125299999999</v>
      </c>
      <c r="BA47" s="5">
        <v>48.458458</v>
      </c>
      <c r="BB47" s="5">
        <v>1.897122</v>
      </c>
      <c r="BC47" s="5">
        <v>1.903383</v>
      </c>
      <c r="BD47" s="5">
        <v>5.7402559999999996</v>
      </c>
      <c r="BE47" s="5">
        <v>7.4535600000000004</v>
      </c>
      <c r="BF47" s="31"/>
    </row>
    <row r="48" spans="1:58" s="29" customFormat="1" x14ac:dyDescent="0.25">
      <c r="A48" s="29" t="s">
        <v>1802</v>
      </c>
      <c r="B48" s="29">
        <v>4</v>
      </c>
      <c r="C48" s="29" t="s">
        <v>10</v>
      </c>
      <c r="D48" s="11">
        <v>13</v>
      </c>
      <c r="E48" s="11" t="s">
        <v>1</v>
      </c>
      <c r="F48" s="2" t="s">
        <v>767</v>
      </c>
      <c r="G48" s="45" t="s">
        <v>244</v>
      </c>
      <c r="H48" s="4">
        <v>99.876353017598717</v>
      </c>
      <c r="I48" s="4">
        <v>20.220414063996586</v>
      </c>
      <c r="J48" s="5" t="s">
        <v>52</v>
      </c>
      <c r="K48" s="5">
        <v>3261</v>
      </c>
      <c r="L48" s="5">
        <v>198</v>
      </c>
      <c r="M48" s="5">
        <f t="shared" si="3"/>
        <v>6.0717571297148121</v>
      </c>
      <c r="N48" s="5">
        <v>0.11626931818181742</v>
      </c>
      <c r="O48" s="5">
        <v>0.1571753348884968</v>
      </c>
      <c r="P48" s="5">
        <v>23.29767123051764</v>
      </c>
      <c r="Q48" s="5">
        <f t="shared" si="4"/>
        <v>3.9616162933060508</v>
      </c>
      <c r="R48" s="5">
        <v>1.0874466074164395</v>
      </c>
      <c r="S48" s="5">
        <f t="shared" si="5"/>
        <v>0.32570509441511475</v>
      </c>
      <c r="T48" s="29">
        <v>1.0259555707866967</v>
      </c>
      <c r="U48" s="29">
        <v>6.2857200000000004</v>
      </c>
      <c r="V48" s="5">
        <v>37</v>
      </c>
      <c r="W48" s="29">
        <v>1</v>
      </c>
      <c r="X48" s="29">
        <v>6.3333333333333304</v>
      </c>
      <c r="Y48" s="29">
        <v>7.3333333333333304</v>
      </c>
      <c r="Z48" s="29">
        <v>143.5</v>
      </c>
      <c r="AA48" s="2" t="s">
        <v>2284</v>
      </c>
      <c r="AB48" s="34"/>
      <c r="AC48" s="5">
        <v>8207</v>
      </c>
      <c r="AD48" s="5">
        <v>340.28500000000003</v>
      </c>
      <c r="AE48" s="5">
        <v>24.118019</v>
      </c>
      <c r="AF48" s="5">
        <v>81.98</v>
      </c>
      <c r="AG48" s="5">
        <v>234.501982</v>
      </c>
      <c r="AH48" s="5">
        <v>23.450198</v>
      </c>
      <c r="AI48" s="5">
        <v>4.1457000000000001E-2</v>
      </c>
      <c r="AJ48" s="5">
        <v>4.5536E-2</v>
      </c>
      <c r="AK48" s="5">
        <v>1.0984119999999999</v>
      </c>
      <c r="AL48" s="5">
        <v>2.8725000000000001E-2</v>
      </c>
      <c r="AM48" s="5">
        <v>1.7500000000000002E-2</v>
      </c>
      <c r="AN48" s="5">
        <v>15</v>
      </c>
      <c r="AO48" s="5">
        <v>4.4081000000000002E-2</v>
      </c>
      <c r="AP48" s="5">
        <v>2.6448420000000001</v>
      </c>
      <c r="AQ48" s="5">
        <v>14.597295000000001</v>
      </c>
      <c r="AR48" s="5">
        <v>1.5424530000000001</v>
      </c>
      <c r="AS48" s="5">
        <v>0.87099800000000005</v>
      </c>
      <c r="AT48" s="5">
        <v>79.866667000000007</v>
      </c>
      <c r="AU48" s="5">
        <v>45.189864</v>
      </c>
      <c r="AV48" s="5">
        <v>1.9557999999999999E-2</v>
      </c>
      <c r="AW48" s="5">
        <v>6.228E-3</v>
      </c>
      <c r="AX48" s="5">
        <v>51.176634</v>
      </c>
      <c r="AY48" s="5">
        <v>3.5733239999999999</v>
      </c>
      <c r="AZ48" s="5">
        <v>121.788464</v>
      </c>
      <c r="BA48" s="5">
        <v>17.609497999999999</v>
      </c>
      <c r="BB48" s="5">
        <v>12.734171</v>
      </c>
      <c r="BC48" s="5">
        <v>23.744088999999999</v>
      </c>
      <c r="BD48" s="5">
        <v>9.1057489999999994</v>
      </c>
      <c r="BE48" s="5">
        <v>3.4520529999999998</v>
      </c>
      <c r="BF48" s="31"/>
    </row>
    <row r="49" spans="1:58" s="29" customFormat="1" x14ac:dyDescent="0.25">
      <c r="A49" s="29" t="s">
        <v>1802</v>
      </c>
      <c r="B49" s="29">
        <v>4</v>
      </c>
      <c r="C49" s="29" t="s">
        <v>5</v>
      </c>
      <c r="D49" s="11">
        <v>14</v>
      </c>
      <c r="E49" s="11" t="s">
        <v>1</v>
      </c>
      <c r="F49" s="2" t="s">
        <v>767</v>
      </c>
      <c r="G49" s="45" t="s">
        <v>244</v>
      </c>
      <c r="H49" s="4">
        <v>99.876353017598717</v>
      </c>
      <c r="I49" s="4">
        <v>20.220414063996586</v>
      </c>
      <c r="J49" s="5" t="s">
        <v>50</v>
      </c>
      <c r="K49" s="5">
        <v>6213</v>
      </c>
      <c r="L49" s="5">
        <v>4</v>
      </c>
      <c r="M49" s="5">
        <f t="shared" si="3"/>
        <v>6.4381136327056179E-2</v>
      </c>
      <c r="N49" s="5">
        <v>1.3299999999958345E-2</v>
      </c>
      <c r="O49" s="5">
        <v>7.144333404022582E-3</v>
      </c>
      <c r="P49" s="5">
        <v>44.387743439192306</v>
      </c>
      <c r="Q49" s="5">
        <f t="shared" si="4"/>
        <v>17.128455915368615</v>
      </c>
      <c r="R49" s="5">
        <v>0.52990412372189433</v>
      </c>
      <c r="S49" s="5">
        <f t="shared" si="5"/>
        <v>0.23183738927943043</v>
      </c>
      <c r="T49" s="29">
        <v>0.94176628018824571</v>
      </c>
      <c r="U49" s="29">
        <v>6.2857200000000004</v>
      </c>
      <c r="V49" s="5">
        <v>37</v>
      </c>
      <c r="W49" s="29">
        <v>1</v>
      </c>
      <c r="X49" s="29">
        <v>6.3333333333333304</v>
      </c>
      <c r="Y49" s="29">
        <v>7.3333333333333304</v>
      </c>
      <c r="Z49" s="29">
        <v>143.5</v>
      </c>
      <c r="AA49" s="2" t="s">
        <v>2284</v>
      </c>
      <c r="AB49" s="34"/>
      <c r="AC49" s="5">
        <v>15207</v>
      </c>
      <c r="AD49" s="5">
        <v>340.28500000000003</v>
      </c>
      <c r="AE49" s="5">
        <v>44.689011000000001</v>
      </c>
      <c r="AF49" s="5">
        <v>152.06</v>
      </c>
      <c r="AG49" s="5">
        <v>550.13279899999998</v>
      </c>
      <c r="AH49" s="5">
        <v>55.013280000000002</v>
      </c>
      <c r="AI49" s="5">
        <v>2.2374000000000002E-2</v>
      </c>
      <c r="AJ49" s="5">
        <v>1.1625E-2</v>
      </c>
      <c r="AK49" s="5">
        <v>0.51954699999999998</v>
      </c>
      <c r="AL49" s="5">
        <v>2.035E-2</v>
      </c>
      <c r="AM49" s="5">
        <v>1.7500000000000002E-2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31"/>
    </row>
    <row r="50" spans="1:58" s="29" customFormat="1" x14ac:dyDescent="0.25">
      <c r="A50" s="29" t="s">
        <v>1803</v>
      </c>
      <c r="B50" s="29">
        <v>4</v>
      </c>
      <c r="C50" s="29" t="s">
        <v>9</v>
      </c>
      <c r="D50" s="11">
        <v>2</v>
      </c>
      <c r="E50" s="11" t="s">
        <v>1</v>
      </c>
      <c r="F50" s="2" t="s">
        <v>767</v>
      </c>
      <c r="G50" s="45" t="s">
        <v>244</v>
      </c>
      <c r="H50" s="4">
        <v>99.876353017598717</v>
      </c>
      <c r="I50" s="4">
        <v>20.220414063996586</v>
      </c>
      <c r="J50" s="5" t="s">
        <v>52</v>
      </c>
      <c r="K50" s="5">
        <v>5714</v>
      </c>
      <c r="L50" s="5">
        <v>1861</v>
      </c>
      <c r="M50" s="5">
        <f t="shared" si="3"/>
        <v>32.569128456422817</v>
      </c>
      <c r="N50" s="5">
        <v>1.4097451456310769E-2</v>
      </c>
      <c r="O50" s="5">
        <v>1.7833296839298189</v>
      </c>
      <c r="P50" s="5">
        <v>24.732878189259676</v>
      </c>
      <c r="Q50" s="5">
        <f t="shared" si="4"/>
        <v>2.5264093345640148</v>
      </c>
      <c r="R50" s="5">
        <v>1.2791122960691912</v>
      </c>
      <c r="S50" s="5">
        <f t="shared" si="5"/>
        <v>0.51737078306786644</v>
      </c>
      <c r="T50" s="29">
        <v>1.0019661002950828</v>
      </c>
      <c r="U50" s="29">
        <v>6.2857200000000004</v>
      </c>
      <c r="V50" s="5">
        <v>37</v>
      </c>
      <c r="W50" s="29">
        <v>1</v>
      </c>
      <c r="X50" s="29">
        <v>6.3333333333333304</v>
      </c>
      <c r="Y50" s="29">
        <v>7.3333333333333304</v>
      </c>
      <c r="Z50" s="29">
        <v>143.5</v>
      </c>
      <c r="AA50" s="2" t="s">
        <v>2284</v>
      </c>
      <c r="AB50" s="34"/>
      <c r="AC50" s="5">
        <v>7673</v>
      </c>
      <c r="AD50" s="5">
        <v>310.17360000000002</v>
      </c>
      <c r="AE50" s="5">
        <v>24.737760000000002</v>
      </c>
      <c r="AF50" s="5">
        <v>76.72</v>
      </c>
      <c r="AG50" s="5">
        <v>262.83074699999997</v>
      </c>
      <c r="AH50" s="5">
        <v>26.283075</v>
      </c>
      <c r="AI50" s="5">
        <v>4.0406999999999998E-2</v>
      </c>
      <c r="AJ50" s="5">
        <v>5.0887000000000002E-2</v>
      </c>
      <c r="AK50" s="5">
        <v>1.259342</v>
      </c>
      <c r="AL50" s="5">
        <v>1.6275000000000001E-2</v>
      </c>
      <c r="AM50" s="5">
        <v>2.5000000000000001E-3</v>
      </c>
      <c r="AN50" s="5">
        <v>116</v>
      </c>
      <c r="AO50" s="5">
        <v>0.37398399999999998</v>
      </c>
      <c r="AP50" s="5">
        <v>22.439046999999999</v>
      </c>
      <c r="AQ50" s="5">
        <v>8.4060989999999993</v>
      </c>
      <c r="AR50" s="5">
        <v>1.1776999999999999E-2</v>
      </c>
      <c r="AS50" s="5">
        <v>3.901E-3</v>
      </c>
      <c r="AT50" s="5">
        <v>5.5603449999999999</v>
      </c>
      <c r="AU50" s="5">
        <v>0.73766699999999996</v>
      </c>
      <c r="AV50" s="5">
        <v>2.5820000000000001E-3</v>
      </c>
      <c r="AW50" s="5">
        <v>1.016E-3</v>
      </c>
      <c r="AX50" s="5">
        <v>402.91459400000002</v>
      </c>
      <c r="AY50" s="5">
        <v>61.232653999999997</v>
      </c>
      <c r="AZ50" s="5">
        <v>513.59114399999999</v>
      </c>
      <c r="BA50" s="5">
        <v>53.494453999999998</v>
      </c>
      <c r="BB50" s="5">
        <v>2.4811380000000001</v>
      </c>
      <c r="BC50" s="5">
        <v>3.1018829999999999</v>
      </c>
      <c r="BD50" s="5">
        <v>5.6353869999999997</v>
      </c>
      <c r="BE50" s="5">
        <v>9.8432150000000007</v>
      </c>
      <c r="BF50" s="31"/>
    </row>
    <row r="51" spans="1:58" s="29" customFormat="1" x14ac:dyDescent="0.25">
      <c r="A51" s="29" t="s">
        <v>1803</v>
      </c>
      <c r="B51" s="29">
        <v>4</v>
      </c>
      <c r="C51" s="29" t="s">
        <v>2</v>
      </c>
      <c r="D51" s="11">
        <v>3</v>
      </c>
      <c r="E51" s="11" t="s">
        <v>1</v>
      </c>
      <c r="F51" s="2" t="s">
        <v>767</v>
      </c>
      <c r="G51" s="45" t="s">
        <v>244</v>
      </c>
      <c r="H51" s="4">
        <v>99.876353017598717</v>
      </c>
      <c r="I51" s="4">
        <v>20.220414063996586</v>
      </c>
      <c r="J51" s="5" t="s">
        <v>51</v>
      </c>
      <c r="K51" s="5">
        <v>11394</v>
      </c>
      <c r="L51" s="5">
        <v>79</v>
      </c>
      <c r="M51" s="5">
        <f t="shared" si="3"/>
        <v>0.69334737581183081</v>
      </c>
      <c r="N51" s="5">
        <v>3.7547499999998027E-2</v>
      </c>
      <c r="O51" s="5">
        <v>4.3284701066257744E-2</v>
      </c>
      <c r="P51" s="5">
        <v>49.318588394894071</v>
      </c>
      <c r="Q51" s="5">
        <f t="shared" si="4"/>
        <v>22.059300871070381</v>
      </c>
      <c r="R51" s="5">
        <v>0.4284781302312618</v>
      </c>
      <c r="S51" s="5">
        <f t="shared" si="5"/>
        <v>0.33326338277006295</v>
      </c>
      <c r="T51" s="29">
        <v>0.99788230563846902</v>
      </c>
      <c r="U51" s="29">
        <v>6.2857200000000004</v>
      </c>
      <c r="V51" s="5">
        <v>37</v>
      </c>
      <c r="W51" s="29">
        <v>1</v>
      </c>
      <c r="X51" s="29">
        <v>6.3333333333333304</v>
      </c>
      <c r="Y51" s="29">
        <v>7.3333333333333304</v>
      </c>
      <c r="Z51" s="29">
        <v>143.5</v>
      </c>
      <c r="AA51" s="2" t="s">
        <v>2284</v>
      </c>
      <c r="AB51" s="34"/>
      <c r="AC51" s="5">
        <v>15349</v>
      </c>
      <c r="AD51" s="5">
        <v>310.17360000000002</v>
      </c>
      <c r="AE51" s="5">
        <v>49.485191999999998</v>
      </c>
      <c r="AF51" s="5">
        <v>153.47999999999999</v>
      </c>
      <c r="AG51" s="5">
        <v>731.30761600000005</v>
      </c>
      <c r="AH51" s="5">
        <v>73.130762000000004</v>
      </c>
      <c r="AI51" s="5">
        <v>2.0205000000000001E-2</v>
      </c>
      <c r="AJ51" s="5">
        <v>8.5819999999999994E-3</v>
      </c>
      <c r="AK51" s="5">
        <v>0.42474699999999999</v>
      </c>
      <c r="AL51" s="5">
        <v>1.8724999999999999E-2</v>
      </c>
      <c r="AM51" s="5">
        <v>1.7500000000000002E-2</v>
      </c>
      <c r="AN51" s="5">
        <v>2</v>
      </c>
      <c r="AO51" s="5">
        <v>6.4479999999999997E-3</v>
      </c>
      <c r="AP51" s="5">
        <v>0.38688</v>
      </c>
      <c r="AQ51" s="5">
        <v>0.18893699999999999</v>
      </c>
      <c r="AR51" s="5">
        <v>7.1138000000000007E-2</v>
      </c>
      <c r="AS51" s="5">
        <v>3.1555E-2</v>
      </c>
      <c r="AT51" s="5">
        <v>14.5</v>
      </c>
      <c r="AU51" s="5">
        <v>3.5355340000000002</v>
      </c>
      <c r="AV51" s="5">
        <v>5.2690000000000002E-3</v>
      </c>
      <c r="AW51" s="5">
        <v>1.7539999999999999E-3</v>
      </c>
      <c r="AX51" s="5">
        <v>198.25448600000001</v>
      </c>
      <c r="AY51" s="5">
        <v>38.24024</v>
      </c>
      <c r="AZ51" s="5">
        <v>332.56413700000002</v>
      </c>
      <c r="BA51" s="5">
        <v>63.348782</v>
      </c>
      <c r="BB51" s="5">
        <v>0.82555000000000001</v>
      </c>
      <c r="BC51" s="5">
        <v>0</v>
      </c>
      <c r="BD51" s="5">
        <v>5.0857539999999997</v>
      </c>
      <c r="BE51" s="5">
        <v>0.74535600000000002</v>
      </c>
      <c r="BF51" s="31"/>
    </row>
    <row r="52" spans="1:58" s="29" customFormat="1" x14ac:dyDescent="0.25">
      <c r="A52" s="29" t="s">
        <v>1803</v>
      </c>
      <c r="B52" s="29">
        <v>4</v>
      </c>
      <c r="C52" s="29" t="s">
        <v>12</v>
      </c>
      <c r="D52" s="11">
        <v>5</v>
      </c>
      <c r="E52" s="11" t="s">
        <v>1</v>
      </c>
      <c r="F52" s="2" t="s">
        <v>767</v>
      </c>
      <c r="G52" s="45" t="s">
        <v>244</v>
      </c>
      <c r="H52" s="4">
        <v>99.876353017598717</v>
      </c>
      <c r="I52" s="4">
        <v>20.220414063996586</v>
      </c>
      <c r="J52" s="5" t="s">
        <v>52</v>
      </c>
      <c r="K52" s="5">
        <v>5829</v>
      </c>
      <c r="L52" s="5">
        <v>26</v>
      </c>
      <c r="M52" s="5">
        <f t="shared" si="3"/>
        <v>0.44604563389946822</v>
      </c>
      <c r="N52" s="5">
        <v>8.6058333333317208E-2</v>
      </c>
      <c r="O52" s="5">
        <v>1.2985410319877324E-2</v>
      </c>
      <c r="P52" s="5">
        <v>25.23065225152164</v>
      </c>
      <c r="Q52" s="5">
        <f t="shared" ref="Q52:Q95" si="6">ABS(P52-$P$363)</f>
        <v>2.0286352723020507</v>
      </c>
      <c r="R52" s="5">
        <v>0.62199115256576865</v>
      </c>
      <c r="S52" s="5">
        <f t="shared" ref="S52:S95" si="7">ABS(R52-$R$363)</f>
        <v>0.13975036043555611</v>
      </c>
      <c r="T52" s="29">
        <v>1.0166817471111467</v>
      </c>
      <c r="U52" s="29">
        <v>6.2857200000000004</v>
      </c>
      <c r="V52" s="5">
        <v>37</v>
      </c>
      <c r="W52" s="29">
        <v>1</v>
      </c>
      <c r="X52" s="29">
        <v>6.3333333333333304</v>
      </c>
      <c r="Y52" s="29">
        <v>7.3333333333333304</v>
      </c>
      <c r="Z52" s="29">
        <v>143.5</v>
      </c>
      <c r="AA52" s="2" t="s">
        <v>2284</v>
      </c>
      <c r="AB52" s="34"/>
      <c r="AC52" s="5">
        <v>8116</v>
      </c>
      <c r="AD52" s="5">
        <v>310.17360000000002</v>
      </c>
      <c r="AE52" s="5">
        <v>26.165991999999999</v>
      </c>
      <c r="AF52" s="5">
        <v>81.150000000000006</v>
      </c>
      <c r="AG52" s="5">
        <v>235.242232</v>
      </c>
      <c r="AH52" s="5">
        <v>23.524222999999999</v>
      </c>
      <c r="AI52" s="5">
        <v>3.8206999999999998E-2</v>
      </c>
      <c r="AJ52" s="5">
        <v>2.3800000000000002E-2</v>
      </c>
      <c r="AK52" s="5">
        <v>0.62293600000000005</v>
      </c>
      <c r="AL52" s="5">
        <v>3.2149999999999998E-2</v>
      </c>
      <c r="AM52" s="5">
        <v>2.75E-2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31"/>
    </row>
    <row r="53" spans="1:58" s="29" customFormat="1" x14ac:dyDescent="0.25">
      <c r="A53" s="29" t="s">
        <v>1803</v>
      </c>
      <c r="B53" s="29">
        <v>4</v>
      </c>
      <c r="C53" s="29" t="s">
        <v>10</v>
      </c>
      <c r="D53" s="11">
        <v>13</v>
      </c>
      <c r="E53" s="11" t="s">
        <v>1</v>
      </c>
      <c r="F53" s="2" t="s">
        <v>767</v>
      </c>
      <c r="G53" s="45" t="s">
        <v>244</v>
      </c>
      <c r="H53" s="4">
        <v>99.876353017598717</v>
      </c>
      <c r="I53" s="4">
        <v>20.220414063996586</v>
      </c>
      <c r="J53" s="5" t="s">
        <v>50</v>
      </c>
      <c r="K53" s="5">
        <v>10549</v>
      </c>
      <c r="L53" s="5">
        <v>0</v>
      </c>
      <c r="M53" s="5">
        <f t="shared" ref="M53:M96" si="8">L53/K53*100</f>
        <v>0</v>
      </c>
      <c r="N53" s="5">
        <v>0</v>
      </c>
      <c r="O53" s="5">
        <v>0</v>
      </c>
      <c r="P53" s="5">
        <v>45.661031154795296</v>
      </c>
      <c r="Q53" s="5">
        <f t="shared" si="6"/>
        <v>18.401743630971605</v>
      </c>
      <c r="R53" s="5">
        <v>0.52321029621364457</v>
      </c>
      <c r="S53" s="5">
        <f t="shared" si="7"/>
        <v>0.23853121678768019</v>
      </c>
      <c r="T53" s="29">
        <v>0.95462198840587598</v>
      </c>
      <c r="U53" s="29">
        <v>6.2857200000000004</v>
      </c>
      <c r="V53" s="5">
        <v>37</v>
      </c>
      <c r="W53" s="29">
        <v>1</v>
      </c>
      <c r="X53" s="29">
        <v>6.3333333333333304</v>
      </c>
      <c r="Y53" s="29">
        <v>7.3333333333333304</v>
      </c>
      <c r="Z53" s="29">
        <v>143.5</v>
      </c>
      <c r="AA53" s="2" t="s">
        <v>2284</v>
      </c>
      <c r="AB53" s="34"/>
      <c r="AC53" s="5">
        <v>14426</v>
      </c>
      <c r="AD53" s="5">
        <v>310.17360000000002</v>
      </c>
      <c r="AE53" s="5">
        <v>46.509439</v>
      </c>
      <c r="AF53" s="5">
        <v>144.25</v>
      </c>
      <c r="AG53" s="5">
        <v>531.58631200000002</v>
      </c>
      <c r="AH53" s="5">
        <v>53.158631</v>
      </c>
      <c r="AI53" s="5">
        <v>2.1498E-2</v>
      </c>
      <c r="AJ53" s="5">
        <v>1.1292999999999999E-2</v>
      </c>
      <c r="AK53" s="5">
        <v>0.52531600000000001</v>
      </c>
      <c r="AL53" s="5">
        <v>1.9525000000000001E-2</v>
      </c>
      <c r="AM53" s="5">
        <v>1.7500000000000002E-2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31"/>
    </row>
    <row r="54" spans="1:58" s="29" customFormat="1" x14ac:dyDescent="0.25">
      <c r="A54" s="29" t="s">
        <v>1803</v>
      </c>
      <c r="B54" s="29">
        <v>4</v>
      </c>
      <c r="C54" s="29" t="s">
        <v>28</v>
      </c>
      <c r="D54" s="11">
        <v>15</v>
      </c>
      <c r="E54" s="11" t="s">
        <v>1</v>
      </c>
      <c r="F54" s="2" t="s">
        <v>767</v>
      </c>
      <c r="G54" s="45" t="s">
        <v>244</v>
      </c>
      <c r="H54" s="4">
        <v>99.876353017598717</v>
      </c>
      <c r="I54" s="4">
        <v>20.220414063996586</v>
      </c>
      <c r="J54" s="5" t="s">
        <v>52</v>
      </c>
      <c r="K54" s="5">
        <v>9207</v>
      </c>
      <c r="L54" s="5">
        <v>9</v>
      </c>
      <c r="M54" s="5">
        <f t="shared" si="8"/>
        <v>9.7751710654936458E-2</v>
      </c>
      <c r="N54" s="5">
        <v>6.8174999999996544E-2</v>
      </c>
      <c r="O54" s="5">
        <v>4.3284701066257742E-3</v>
      </c>
      <c r="P54" s="5">
        <v>39.852224271703506</v>
      </c>
      <c r="Q54" s="5">
        <f t="shared" si="6"/>
        <v>12.592936747879815</v>
      </c>
      <c r="R54" s="5">
        <v>0.3377029853472735</v>
      </c>
      <c r="S54" s="5">
        <f t="shared" si="7"/>
        <v>0.42403852765405126</v>
      </c>
      <c r="T54" s="29">
        <v>0.99004500498254966</v>
      </c>
      <c r="U54" s="29">
        <v>6.2857200000000004</v>
      </c>
      <c r="V54" s="5">
        <v>37</v>
      </c>
      <c r="W54" s="29">
        <v>1</v>
      </c>
      <c r="X54" s="29">
        <v>6.3333333333333304</v>
      </c>
      <c r="Y54" s="29">
        <v>7.3333333333333304</v>
      </c>
      <c r="Z54" s="29">
        <v>143.5</v>
      </c>
      <c r="AA54" s="2" t="s">
        <v>2284</v>
      </c>
      <c r="AB54" s="34"/>
      <c r="AC54" s="5">
        <v>12693</v>
      </c>
      <c r="AD54" s="5">
        <v>310.17360000000002</v>
      </c>
      <c r="AE54" s="5">
        <v>40.922244999999997</v>
      </c>
      <c r="AF54" s="5">
        <v>126.92</v>
      </c>
      <c r="AG54" s="5">
        <v>528.63983399999995</v>
      </c>
      <c r="AH54" s="5">
        <v>52.863982999999998</v>
      </c>
      <c r="AI54" s="5">
        <v>2.4431999999999999E-2</v>
      </c>
      <c r="AJ54" s="5">
        <v>8.5400000000000007E-3</v>
      </c>
      <c r="AK54" s="5">
        <v>0.34954200000000002</v>
      </c>
      <c r="AL54" s="5">
        <v>2.3525000000000001E-2</v>
      </c>
      <c r="AM54" s="5">
        <v>2.2499999999999999E-2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31"/>
    </row>
    <row r="55" spans="1:58" s="29" customFormat="1" x14ac:dyDescent="0.25">
      <c r="A55" s="29" t="s">
        <v>1804</v>
      </c>
      <c r="B55" s="29">
        <v>4</v>
      </c>
      <c r="C55" s="29" t="s">
        <v>3</v>
      </c>
      <c r="D55" s="11">
        <v>4</v>
      </c>
      <c r="E55" s="11" t="s">
        <v>1</v>
      </c>
      <c r="F55" s="2" t="s">
        <v>767</v>
      </c>
      <c r="G55" s="45" t="s">
        <v>244</v>
      </c>
      <c r="H55" s="4">
        <v>99.876353017598717</v>
      </c>
      <c r="I55" s="4">
        <v>20.220414063996586</v>
      </c>
      <c r="J55" s="5" t="s">
        <v>51</v>
      </c>
      <c r="K55" s="5">
        <v>9367</v>
      </c>
      <c r="L55" s="5">
        <v>34</v>
      </c>
      <c r="M55" s="5">
        <f t="shared" si="8"/>
        <v>0.36297640653357532</v>
      </c>
      <c r="N55" s="5">
        <v>3.7362500000000409E-2</v>
      </c>
      <c r="O55" s="5">
        <v>2.3642892912436441E-2</v>
      </c>
      <c r="P55" s="5">
        <v>55.365744477698037</v>
      </c>
      <c r="Q55" s="5">
        <f t="shared" si="6"/>
        <v>28.106456953874346</v>
      </c>
      <c r="R55" s="5">
        <v>0.39874147004283506</v>
      </c>
      <c r="S55" s="5">
        <f t="shared" si="7"/>
        <v>0.3630000429584897</v>
      </c>
      <c r="U55" s="29">
        <v>6.2857200000000004</v>
      </c>
      <c r="V55" s="5">
        <v>37</v>
      </c>
      <c r="W55" s="29">
        <v>1</v>
      </c>
      <c r="X55" s="29">
        <v>6.3333333333333304</v>
      </c>
      <c r="Y55" s="29">
        <v>7.3333333333333304</v>
      </c>
      <c r="Z55" s="29">
        <v>143.5</v>
      </c>
      <c r="AA55" s="2" t="s">
        <v>2284</v>
      </c>
      <c r="AB55" s="34"/>
      <c r="AC55" s="5">
        <v>17535</v>
      </c>
      <c r="AD55" s="5">
        <v>315.98932500000001</v>
      </c>
      <c r="AE55" s="5">
        <v>55.492381000000002</v>
      </c>
      <c r="AF55" s="5">
        <v>175.34</v>
      </c>
      <c r="AG55" s="5">
        <v>847.37951599999997</v>
      </c>
      <c r="AH55" s="5">
        <v>84.737952000000007</v>
      </c>
      <c r="AI55" s="5">
        <v>1.8019E-2</v>
      </c>
      <c r="AJ55" s="5">
        <v>7.3350000000000004E-3</v>
      </c>
      <c r="AK55" s="5">
        <v>0.40709400000000001</v>
      </c>
      <c r="AL55" s="5">
        <v>1.6899999999999998E-2</v>
      </c>
      <c r="AM55" s="5">
        <v>1.7500000000000002E-2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31"/>
    </row>
    <row r="56" spans="1:58" s="29" customFormat="1" x14ac:dyDescent="0.25">
      <c r="A56" s="29" t="s">
        <v>1804</v>
      </c>
      <c r="B56" s="29">
        <v>4</v>
      </c>
      <c r="C56" s="29" t="s">
        <v>12</v>
      </c>
      <c r="D56" s="11">
        <v>5</v>
      </c>
      <c r="E56" s="11" t="s">
        <v>1</v>
      </c>
      <c r="F56" s="2" t="s">
        <v>767</v>
      </c>
      <c r="G56" s="45" t="s">
        <v>244</v>
      </c>
      <c r="H56" s="4">
        <v>99.876353017598717</v>
      </c>
      <c r="I56" s="4">
        <v>20.220414063996586</v>
      </c>
      <c r="J56" s="5" t="s">
        <v>50</v>
      </c>
      <c r="K56" s="5">
        <v>7999</v>
      </c>
      <c r="L56" s="5">
        <v>5</v>
      </c>
      <c r="M56" s="5">
        <f t="shared" si="8"/>
        <v>6.250781347668459E-2</v>
      </c>
      <c r="N56" s="5">
        <v>2.3599999999987631E-2</v>
      </c>
      <c r="O56" s="5">
        <v>5.9107232281091103E-3</v>
      </c>
      <c r="P56" s="5">
        <v>47.27987510164477</v>
      </c>
      <c r="Q56" s="5">
        <f t="shared" si="6"/>
        <v>20.020587577821079</v>
      </c>
      <c r="R56" s="5">
        <v>0.54156413855563434</v>
      </c>
      <c r="S56" s="5">
        <f t="shared" si="7"/>
        <v>0.22017737444569041</v>
      </c>
      <c r="U56" s="29">
        <v>6.2857200000000004</v>
      </c>
      <c r="V56" s="5">
        <v>37</v>
      </c>
      <c r="W56" s="29">
        <v>1</v>
      </c>
      <c r="X56" s="29">
        <v>6.3333333333333304</v>
      </c>
      <c r="Y56" s="29">
        <v>7.3333333333333304</v>
      </c>
      <c r="Z56" s="29">
        <v>143.5</v>
      </c>
      <c r="AA56" s="2" t="s">
        <v>2284</v>
      </c>
      <c r="AB56" s="34"/>
      <c r="AC56" s="5">
        <v>15193</v>
      </c>
      <c r="AD56" s="5">
        <v>315.98932500000001</v>
      </c>
      <c r="AE56" s="5">
        <v>48.080737999999997</v>
      </c>
      <c r="AF56" s="5">
        <v>151.91999999999999</v>
      </c>
      <c r="AG56" s="5">
        <v>566.13481899999999</v>
      </c>
      <c r="AH56" s="5">
        <v>56.613481999999998</v>
      </c>
      <c r="AI56" s="5">
        <v>2.0798000000000001E-2</v>
      </c>
      <c r="AJ56" s="5">
        <v>1.1135000000000001E-2</v>
      </c>
      <c r="AK56" s="5">
        <v>0.53536499999999998</v>
      </c>
      <c r="AL56" s="5">
        <v>1.8825000000000001E-2</v>
      </c>
      <c r="AM56" s="5">
        <v>1.7500000000000002E-2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31"/>
    </row>
    <row r="57" spans="1:58" s="29" customFormat="1" x14ac:dyDescent="0.25">
      <c r="A57" s="29" t="s">
        <v>1804</v>
      </c>
      <c r="B57" s="29">
        <v>4</v>
      </c>
      <c r="C57" s="29" t="s">
        <v>15</v>
      </c>
      <c r="D57" s="11">
        <v>6</v>
      </c>
      <c r="E57" s="11" t="s">
        <v>1</v>
      </c>
      <c r="F57" s="2" t="s">
        <v>767</v>
      </c>
      <c r="G57" s="45" t="s">
        <v>244</v>
      </c>
      <c r="H57" s="4">
        <v>99.876353017598717</v>
      </c>
      <c r="I57" s="4">
        <v>20.220414063996586</v>
      </c>
      <c r="J57" s="5" t="s">
        <v>52</v>
      </c>
      <c r="K57" s="5">
        <v>7152</v>
      </c>
      <c r="L57" s="5">
        <v>4</v>
      </c>
      <c r="M57" s="5">
        <f t="shared" si="8"/>
        <v>5.5928411633109618E-2</v>
      </c>
      <c r="N57" s="5">
        <v>1.3550000000009277E-2</v>
      </c>
      <c r="O57" s="5">
        <v>5.9107232281091103E-3</v>
      </c>
      <c r="P57" s="5">
        <v>42.273492527436353</v>
      </c>
      <c r="Q57" s="5">
        <f t="shared" si="6"/>
        <v>15.014205003612663</v>
      </c>
      <c r="R57" s="5">
        <v>0.32716998620227927</v>
      </c>
      <c r="S57" s="5">
        <f t="shared" si="7"/>
        <v>0.43457152679904548</v>
      </c>
      <c r="U57" s="29">
        <v>6.2857200000000004</v>
      </c>
      <c r="V57" s="5">
        <v>37</v>
      </c>
      <c r="W57" s="29">
        <v>1</v>
      </c>
      <c r="X57" s="29">
        <v>6.3333333333333304</v>
      </c>
      <c r="Y57" s="29">
        <v>7.3333333333333304</v>
      </c>
      <c r="Z57" s="29">
        <v>143.5</v>
      </c>
      <c r="AA57" s="2" t="s">
        <v>2284</v>
      </c>
      <c r="AB57" s="34"/>
      <c r="AC57" s="5">
        <v>13510</v>
      </c>
      <c r="AD57" s="5">
        <v>315.98932500000001</v>
      </c>
      <c r="AE57" s="5">
        <v>42.754609000000002</v>
      </c>
      <c r="AF57" s="5">
        <v>135.09</v>
      </c>
      <c r="AG57" s="5">
        <v>582.13302799999997</v>
      </c>
      <c r="AH57" s="5">
        <v>58.213303000000003</v>
      </c>
      <c r="AI57" s="5">
        <v>2.3387999999999999E-2</v>
      </c>
      <c r="AJ57" s="5">
        <v>7.8250000000000004E-3</v>
      </c>
      <c r="AK57" s="5">
        <v>0.33457900000000002</v>
      </c>
      <c r="AL57" s="5">
        <v>2.2675000000000001E-2</v>
      </c>
      <c r="AM57" s="5">
        <v>2.2499999999999999E-2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31"/>
    </row>
    <row r="58" spans="1:58" s="29" customFormat="1" x14ac:dyDescent="0.25">
      <c r="A58" s="29" t="s">
        <v>1804</v>
      </c>
      <c r="B58" s="29">
        <v>4</v>
      </c>
      <c r="C58" s="29" t="s">
        <v>13</v>
      </c>
      <c r="D58" s="11">
        <v>11</v>
      </c>
      <c r="E58" s="11" t="s">
        <v>1</v>
      </c>
      <c r="F58" s="2" t="s">
        <v>767</v>
      </c>
      <c r="G58" s="45" t="s">
        <v>244</v>
      </c>
      <c r="H58" s="4">
        <v>99.876353017598717</v>
      </c>
      <c r="I58" s="4">
        <v>20.220414063996586</v>
      </c>
      <c r="J58" s="5" t="s">
        <v>52</v>
      </c>
      <c r="K58" s="5">
        <v>4315</v>
      </c>
      <c r="L58" s="5">
        <v>1321</v>
      </c>
      <c r="M58" s="5">
        <f t="shared" si="8"/>
        <v>30.614136732329083</v>
      </c>
      <c r="N58" s="5">
        <v>1.4322321428571406E-2</v>
      </c>
      <c r="O58" s="5">
        <v>1.6550025038705509</v>
      </c>
      <c r="P58" s="5">
        <v>25.504770729290811</v>
      </c>
      <c r="Q58" s="5">
        <f t="shared" si="6"/>
        <v>1.7545167945328792</v>
      </c>
      <c r="R58" s="5">
        <v>1.2687219500052844</v>
      </c>
      <c r="S58" s="5">
        <f t="shared" si="7"/>
        <v>0.50698043700395967</v>
      </c>
      <c r="U58" s="29">
        <v>6.2857200000000004</v>
      </c>
      <c r="V58" s="5">
        <v>37</v>
      </c>
      <c r="W58" s="29">
        <v>1</v>
      </c>
      <c r="X58" s="29">
        <v>6.3333333333333304</v>
      </c>
      <c r="Y58" s="29">
        <v>7.3333333333333304</v>
      </c>
      <c r="Z58" s="29">
        <v>143.5</v>
      </c>
      <c r="AA58" s="2" t="s">
        <v>2284</v>
      </c>
      <c r="AB58" s="34"/>
      <c r="AC58" s="5">
        <v>8084</v>
      </c>
      <c r="AD58" s="5">
        <v>315.98932500000001</v>
      </c>
      <c r="AE58" s="5">
        <v>25.583143</v>
      </c>
      <c r="AF58" s="5">
        <v>80.83</v>
      </c>
      <c r="AG58" s="5">
        <v>270.52064799999999</v>
      </c>
      <c r="AH58" s="5">
        <v>27.052064999999999</v>
      </c>
      <c r="AI58" s="5">
        <v>3.9065000000000003E-2</v>
      </c>
      <c r="AJ58" s="5">
        <v>4.8925000000000003E-2</v>
      </c>
      <c r="AK58" s="5">
        <v>1.2524010000000001</v>
      </c>
      <c r="AL58" s="5">
        <v>1.7049999999999999E-2</v>
      </c>
      <c r="AM58" s="5">
        <v>2.5000000000000001E-3</v>
      </c>
      <c r="AN58" s="5">
        <v>143</v>
      </c>
      <c r="AO58" s="5">
        <v>0.45254699999999998</v>
      </c>
      <c r="AP58" s="5">
        <v>27.152816000000001</v>
      </c>
      <c r="AQ58" s="5">
        <v>10.217714000000001</v>
      </c>
      <c r="AR58" s="5">
        <v>1.3393E-2</v>
      </c>
      <c r="AS58" s="5">
        <v>2.2206E-2</v>
      </c>
      <c r="AT58" s="5">
        <v>5.776224</v>
      </c>
      <c r="AU58" s="5">
        <v>1.5985009999999999</v>
      </c>
      <c r="AV58" s="5">
        <v>2.8040000000000001E-3</v>
      </c>
      <c r="AW58" s="5">
        <v>2.2300000000000002E-3</v>
      </c>
      <c r="AX58" s="5">
        <v>416.12295499999999</v>
      </c>
      <c r="AY58" s="5">
        <v>70.143471000000005</v>
      </c>
      <c r="AZ58" s="5">
        <v>521.06072900000004</v>
      </c>
      <c r="BA58" s="5">
        <v>56.324998999999998</v>
      </c>
      <c r="BB58" s="5">
        <v>2.18777</v>
      </c>
      <c r="BC58" s="5">
        <v>2.3142130000000001</v>
      </c>
      <c r="BD58" s="5">
        <v>5.7239240000000002</v>
      </c>
      <c r="BE58" s="5">
        <v>9.8559059999999992</v>
      </c>
      <c r="BF58" s="31"/>
    </row>
    <row r="59" spans="1:58" s="29" customFormat="1" x14ac:dyDescent="0.25">
      <c r="A59" s="29" t="s">
        <v>1804</v>
      </c>
      <c r="B59" s="29">
        <v>4</v>
      </c>
      <c r="C59" s="29" t="s">
        <v>28</v>
      </c>
      <c r="D59" s="11">
        <v>15</v>
      </c>
      <c r="E59" s="11" t="s">
        <v>1</v>
      </c>
      <c r="F59" s="2" t="s">
        <v>767</v>
      </c>
      <c r="G59" s="45" t="s">
        <v>244</v>
      </c>
      <c r="H59" s="4">
        <v>99.876353017598717</v>
      </c>
      <c r="I59" s="4">
        <v>20.220414063996586</v>
      </c>
      <c r="J59" s="5" t="s">
        <v>52</v>
      </c>
      <c r="K59" s="5">
        <v>3934</v>
      </c>
      <c r="L59" s="5">
        <v>55</v>
      </c>
      <c r="M59" s="5">
        <f t="shared" si="8"/>
        <v>1.3980681240467716</v>
      </c>
      <c r="N59" s="5">
        <v>7.2159374999998249E-2</v>
      </c>
      <c r="O59" s="5">
        <v>4.7285785824872882E-2</v>
      </c>
      <c r="P59" s="5">
        <v>23.252785179381238</v>
      </c>
      <c r="Q59" s="5">
        <f t="shared" si="6"/>
        <v>4.0065023444424526</v>
      </c>
      <c r="R59" s="5">
        <v>0.79935949211900403</v>
      </c>
      <c r="S59" s="5">
        <f t="shared" si="7"/>
        <v>3.7617979117679279E-2</v>
      </c>
      <c r="U59" s="29">
        <v>6.2857200000000004</v>
      </c>
      <c r="V59" s="5">
        <v>37</v>
      </c>
      <c r="W59" s="29">
        <v>1</v>
      </c>
      <c r="X59" s="29">
        <v>6.3333333333333304</v>
      </c>
      <c r="Y59" s="29">
        <v>7.3333333333333304</v>
      </c>
      <c r="Z59" s="29">
        <v>143.5</v>
      </c>
      <c r="AA59" s="2" t="s">
        <v>2284</v>
      </c>
      <c r="AB59" s="34"/>
      <c r="AC59" s="5">
        <v>7715</v>
      </c>
      <c r="AD59" s="5">
        <v>315.98932500000001</v>
      </c>
      <c r="AE59" s="5">
        <v>24.415382000000001</v>
      </c>
      <c r="AF59" s="5">
        <v>77.13</v>
      </c>
      <c r="AG59" s="5">
        <v>208.59993600000001</v>
      </c>
      <c r="AH59" s="5">
        <v>20.859994</v>
      </c>
      <c r="AI59" s="5">
        <v>4.095E-2</v>
      </c>
      <c r="AJ59" s="5">
        <v>3.1151000000000002E-2</v>
      </c>
      <c r="AK59" s="5">
        <v>0.76070599999999999</v>
      </c>
      <c r="AL59" s="5">
        <v>3.2899999999999999E-2</v>
      </c>
      <c r="AM59" s="5">
        <v>2.75E-2</v>
      </c>
      <c r="AN59" s="5">
        <v>2</v>
      </c>
      <c r="AO59" s="5">
        <v>6.3290000000000004E-3</v>
      </c>
      <c r="AP59" s="5">
        <v>0.37975999999999999</v>
      </c>
      <c r="AQ59" s="5">
        <v>1.892417</v>
      </c>
      <c r="AR59" s="5">
        <v>1.3975</v>
      </c>
      <c r="AS59" s="5">
        <v>1.1054200000000001</v>
      </c>
      <c r="AT59" s="5">
        <v>73</v>
      </c>
      <c r="AU59" s="5">
        <v>45.254834000000002</v>
      </c>
      <c r="AV59" s="5">
        <v>1.941E-2</v>
      </c>
      <c r="AW59" s="5">
        <v>8.0129999999999993E-3</v>
      </c>
      <c r="AX59" s="5">
        <v>56.337955999999998</v>
      </c>
      <c r="AY59" s="5">
        <v>12.180516000000001</v>
      </c>
      <c r="AZ59" s="5">
        <v>187.35975300000001</v>
      </c>
      <c r="BA59" s="5">
        <v>22.183259</v>
      </c>
      <c r="BB59" s="5">
        <v>4.2349999999999999E-2</v>
      </c>
      <c r="BC59" s="5">
        <v>0</v>
      </c>
      <c r="BD59" s="5">
        <v>8.6096339999999998</v>
      </c>
      <c r="BE59" s="5">
        <v>0.74535600000000002</v>
      </c>
      <c r="BF59" s="31"/>
    </row>
    <row r="60" spans="1:58" s="29" customFormat="1" x14ac:dyDescent="0.25">
      <c r="A60" s="29" t="s">
        <v>1805</v>
      </c>
      <c r="B60" s="29">
        <v>4</v>
      </c>
      <c r="C60" s="29" t="s">
        <v>15</v>
      </c>
      <c r="D60" s="11">
        <v>6</v>
      </c>
      <c r="E60" s="11" t="s">
        <v>1</v>
      </c>
      <c r="F60" s="2" t="s">
        <v>767</v>
      </c>
      <c r="G60" s="45" t="s">
        <v>244</v>
      </c>
      <c r="H60" s="4">
        <v>99.876353017598717</v>
      </c>
      <c r="I60" s="4">
        <v>20.220414063996586</v>
      </c>
      <c r="J60" s="5" t="s">
        <v>52</v>
      </c>
      <c r="K60" s="5">
        <v>4702</v>
      </c>
      <c r="L60" s="5">
        <v>37</v>
      </c>
      <c r="M60" s="5">
        <f t="shared" si="8"/>
        <v>0.7868991918332624</v>
      </c>
      <c r="N60" s="5">
        <v>6.3605000000007419E-2</v>
      </c>
      <c r="O60" s="5">
        <v>3.5245071263197737E-2</v>
      </c>
      <c r="P60" s="5">
        <v>33.144465015911152</v>
      </c>
      <c r="Q60" s="5">
        <f t="shared" si="6"/>
        <v>5.8851774920874611</v>
      </c>
      <c r="R60" s="5">
        <v>0.78594468715799248</v>
      </c>
      <c r="S60" s="5">
        <f t="shared" si="7"/>
        <v>2.4203174156667728E-2</v>
      </c>
      <c r="T60" s="29">
        <v>0.98116751903636168</v>
      </c>
      <c r="U60" s="29">
        <v>6.2857200000000004</v>
      </c>
      <c r="V60" s="5">
        <v>37</v>
      </c>
      <c r="W60" s="29">
        <v>1</v>
      </c>
      <c r="X60" s="29">
        <v>6.3333333333333304</v>
      </c>
      <c r="Y60" s="29">
        <v>7.3333333333333304</v>
      </c>
      <c r="Z60" s="29">
        <v>143.5</v>
      </c>
      <c r="AA60" s="2" t="s">
        <v>2284</v>
      </c>
      <c r="AB60" s="34"/>
      <c r="AC60" s="5">
        <v>10177</v>
      </c>
      <c r="AD60" s="5">
        <v>304.99705</v>
      </c>
      <c r="AE60" s="5">
        <v>33.367536000000001</v>
      </c>
      <c r="AF60" s="5">
        <v>101.75</v>
      </c>
      <c r="AG60" s="5">
        <v>345.58429899999999</v>
      </c>
      <c r="AH60" s="5">
        <v>34.558430000000001</v>
      </c>
      <c r="AI60" s="5">
        <v>2.9967000000000001E-2</v>
      </c>
      <c r="AJ60" s="5">
        <v>2.4745E-2</v>
      </c>
      <c r="AK60" s="5">
        <v>0.82573200000000002</v>
      </c>
      <c r="AL60" s="5">
        <v>2.3900000000000001E-2</v>
      </c>
      <c r="AM60" s="5">
        <v>1.7500000000000002E-2</v>
      </c>
      <c r="AN60" s="5">
        <v>6</v>
      </c>
      <c r="AO60" s="5">
        <v>1.9671999999999999E-2</v>
      </c>
      <c r="AP60" s="5">
        <v>1.180339</v>
      </c>
      <c r="AQ60" s="5">
        <v>3.7928660000000001</v>
      </c>
      <c r="AR60" s="5">
        <v>0.98392900000000005</v>
      </c>
      <c r="AS60" s="5">
        <v>0.32970899999999997</v>
      </c>
      <c r="AT60" s="5">
        <v>64.333332999999996</v>
      </c>
      <c r="AU60" s="5">
        <v>16.427619</v>
      </c>
      <c r="AV60" s="5">
        <v>1.5535999999999999E-2</v>
      </c>
      <c r="AW60" s="5">
        <v>5.1200000000000004E-3</v>
      </c>
      <c r="AX60" s="5">
        <v>65.962656999999993</v>
      </c>
      <c r="AY60" s="5">
        <v>6.5804150000000003</v>
      </c>
      <c r="AZ60" s="5">
        <v>138.576414</v>
      </c>
      <c r="BA60" s="5">
        <v>25.473406000000001</v>
      </c>
      <c r="BB60" s="5">
        <v>29.518975000000001</v>
      </c>
      <c r="BC60" s="5">
        <v>37.222861000000002</v>
      </c>
      <c r="BD60" s="5">
        <v>6.2544620000000002</v>
      </c>
      <c r="BE60" s="5">
        <v>1.154701</v>
      </c>
      <c r="BF60" s="31"/>
    </row>
    <row r="61" spans="1:58" s="29" customFormat="1" x14ac:dyDescent="0.25">
      <c r="A61" s="29" t="s">
        <v>1805</v>
      </c>
      <c r="B61" s="29">
        <v>4</v>
      </c>
      <c r="C61" s="29" t="s">
        <v>4</v>
      </c>
      <c r="D61" s="11">
        <v>12</v>
      </c>
      <c r="E61" s="11" t="s">
        <v>1</v>
      </c>
      <c r="F61" s="2" t="s">
        <v>767</v>
      </c>
      <c r="G61" s="45" t="s">
        <v>244</v>
      </c>
      <c r="H61" s="4">
        <v>99.876353017598717</v>
      </c>
      <c r="I61" s="4">
        <v>20.220414063996586</v>
      </c>
      <c r="J61" s="5" t="s">
        <v>51</v>
      </c>
      <c r="K61" s="5">
        <v>8543</v>
      </c>
      <c r="L61" s="5">
        <v>29</v>
      </c>
      <c r="M61" s="5">
        <f t="shared" si="8"/>
        <v>0.33945920636778648</v>
      </c>
      <c r="N61" s="5">
        <v>3.153124999998691E-2</v>
      </c>
      <c r="O61" s="5">
        <v>2.8196057010558186E-2</v>
      </c>
      <c r="P61" s="5">
        <v>60.219728760299645</v>
      </c>
      <c r="Q61" s="5">
        <f t="shared" si="6"/>
        <v>32.960441236475958</v>
      </c>
      <c r="R61" s="5">
        <v>0.47404812139644348</v>
      </c>
      <c r="S61" s="5">
        <f t="shared" si="7"/>
        <v>0.28769339160488128</v>
      </c>
      <c r="T61" s="29">
        <v>0.99374467044448667</v>
      </c>
      <c r="U61" s="29">
        <v>6.2857200000000004</v>
      </c>
      <c r="V61" s="5">
        <v>37</v>
      </c>
      <c r="W61" s="29">
        <v>1</v>
      </c>
      <c r="X61" s="29">
        <v>6.3333333333333304</v>
      </c>
      <c r="Y61" s="29">
        <v>7.3333333333333304</v>
      </c>
      <c r="Z61" s="29">
        <v>143.5</v>
      </c>
      <c r="AA61" s="2" t="s">
        <v>2284</v>
      </c>
      <c r="AB61" s="34"/>
      <c r="AC61" s="5">
        <v>18372</v>
      </c>
      <c r="AD61" s="5">
        <v>304.99705</v>
      </c>
      <c r="AE61" s="5">
        <v>60.236648000000002</v>
      </c>
      <c r="AF61" s="5">
        <v>183.71</v>
      </c>
      <c r="AG61" s="5">
        <v>876.53734999999995</v>
      </c>
      <c r="AH61" s="5">
        <v>87.653734999999998</v>
      </c>
      <c r="AI61" s="5">
        <v>1.6598999999999999E-2</v>
      </c>
      <c r="AJ61" s="5">
        <v>7.8969999999999995E-3</v>
      </c>
      <c r="AK61" s="5">
        <v>0.47574100000000002</v>
      </c>
      <c r="AL61" s="5">
        <v>1.5174999999999999E-2</v>
      </c>
      <c r="AM61" s="5">
        <v>1.2500000000000001E-2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31"/>
    </row>
    <row r="62" spans="1:58" s="29" customFormat="1" x14ac:dyDescent="0.25">
      <c r="A62" s="29" t="s">
        <v>1805</v>
      </c>
      <c r="B62" s="29">
        <v>4</v>
      </c>
      <c r="C62" s="29" t="s">
        <v>28</v>
      </c>
      <c r="D62" s="11">
        <v>15</v>
      </c>
      <c r="E62" s="11" t="s">
        <v>1</v>
      </c>
      <c r="F62" s="2" t="s">
        <v>767</v>
      </c>
      <c r="G62" s="45" t="s">
        <v>244</v>
      </c>
      <c r="H62" s="4">
        <v>99.876353017598717</v>
      </c>
      <c r="I62" s="4">
        <v>20.220414063996586</v>
      </c>
      <c r="J62" s="5" t="s">
        <v>50</v>
      </c>
      <c r="K62" s="5">
        <v>6894</v>
      </c>
      <c r="L62" s="5">
        <v>0</v>
      </c>
      <c r="M62" s="5">
        <f t="shared" si="8"/>
        <v>0</v>
      </c>
      <c r="N62" s="5">
        <v>0</v>
      </c>
      <c r="O62" s="5">
        <v>0</v>
      </c>
      <c r="P62" s="5">
        <v>48.595904257697036</v>
      </c>
      <c r="Q62" s="5">
        <f t="shared" si="6"/>
        <v>21.336616733873345</v>
      </c>
      <c r="R62" s="5">
        <v>0.53085684542841216</v>
      </c>
      <c r="S62" s="5">
        <f t="shared" si="7"/>
        <v>0.23088466757291259</v>
      </c>
      <c r="T62" s="29">
        <v>0.97999998704555447</v>
      </c>
      <c r="U62" s="29">
        <v>6.2857200000000004</v>
      </c>
      <c r="V62" s="5">
        <v>37</v>
      </c>
      <c r="W62" s="29">
        <v>1</v>
      </c>
      <c r="X62" s="29">
        <v>6.3333333333333304</v>
      </c>
      <c r="Y62" s="29">
        <v>7.3333333333333304</v>
      </c>
      <c r="Z62" s="29">
        <v>143.5</v>
      </c>
      <c r="AA62" s="2" t="s">
        <v>2284</v>
      </c>
      <c r="AB62" s="34"/>
      <c r="AC62" s="5">
        <v>14896</v>
      </c>
      <c r="AD62" s="5">
        <v>304.99705</v>
      </c>
      <c r="AE62" s="5">
        <v>48.839816999999996</v>
      </c>
      <c r="AF62" s="5">
        <v>148.94999999999999</v>
      </c>
      <c r="AG62" s="5">
        <v>568.71947999999998</v>
      </c>
      <c r="AH62" s="5">
        <v>56.871948000000003</v>
      </c>
      <c r="AI62" s="5">
        <v>2.0473000000000002E-2</v>
      </c>
      <c r="AJ62" s="5">
        <v>1.0838E-2</v>
      </c>
      <c r="AK62" s="5">
        <v>0.52935900000000002</v>
      </c>
      <c r="AL62" s="5">
        <v>1.8450000000000001E-2</v>
      </c>
      <c r="AM62" s="5">
        <v>1.2500000000000001E-2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31"/>
    </row>
    <row r="63" spans="1:58" s="29" customFormat="1" x14ac:dyDescent="0.25">
      <c r="A63" s="29" t="s">
        <v>1805</v>
      </c>
      <c r="B63" s="29">
        <v>4</v>
      </c>
      <c r="C63" s="29" t="s">
        <v>11</v>
      </c>
      <c r="D63" s="11">
        <v>16</v>
      </c>
      <c r="E63" s="11" t="s">
        <v>1</v>
      </c>
      <c r="F63" s="2" t="s">
        <v>767</v>
      </c>
      <c r="G63" s="45" t="s">
        <v>244</v>
      </c>
      <c r="H63" s="4">
        <v>99.876353017598717</v>
      </c>
      <c r="I63" s="4">
        <v>20.220414063996586</v>
      </c>
      <c r="J63" s="5" t="s">
        <v>52</v>
      </c>
      <c r="K63" s="5">
        <v>6157</v>
      </c>
      <c r="L63" s="5">
        <v>0</v>
      </c>
      <c r="M63" s="5">
        <f t="shared" si="8"/>
        <v>0</v>
      </c>
      <c r="N63" s="5">
        <v>0</v>
      </c>
      <c r="O63" s="5">
        <v>0</v>
      </c>
      <c r="P63" s="5">
        <v>43.400780753501692</v>
      </c>
      <c r="Q63" s="5">
        <f t="shared" si="6"/>
        <v>16.141493229678002</v>
      </c>
      <c r="R63" s="5">
        <v>0.33592098387146552</v>
      </c>
      <c r="S63" s="5">
        <f t="shared" si="7"/>
        <v>0.42582052912985924</v>
      </c>
      <c r="T63" s="29">
        <v>1.0197774206078563</v>
      </c>
      <c r="U63" s="29">
        <v>6.2857200000000004</v>
      </c>
      <c r="V63" s="5">
        <v>37</v>
      </c>
      <c r="W63" s="29">
        <v>1</v>
      </c>
      <c r="X63" s="29">
        <v>6.3333333333333304</v>
      </c>
      <c r="Y63" s="29">
        <v>7.3333333333333304</v>
      </c>
      <c r="Z63" s="29">
        <v>143.5</v>
      </c>
      <c r="AA63" s="2" t="s">
        <v>2284</v>
      </c>
      <c r="AB63" s="34"/>
      <c r="AC63" s="5">
        <v>13336</v>
      </c>
      <c r="AD63" s="5">
        <v>304.99705</v>
      </c>
      <c r="AE63" s="5">
        <v>43.725012999999997</v>
      </c>
      <c r="AF63" s="5">
        <v>133.35</v>
      </c>
      <c r="AG63" s="5">
        <v>580.83237499999996</v>
      </c>
      <c r="AH63" s="5">
        <v>58.083236999999997</v>
      </c>
      <c r="AI63" s="5">
        <v>2.2866999999999998E-2</v>
      </c>
      <c r="AJ63" s="5">
        <v>7.7400000000000004E-3</v>
      </c>
      <c r="AK63" s="5">
        <v>0.33846700000000002</v>
      </c>
      <c r="AL63" s="5">
        <v>2.2200000000000001E-2</v>
      </c>
      <c r="AM63" s="5">
        <v>2.2499999999999999E-2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31"/>
    </row>
    <row r="64" spans="1:58" s="29" customFormat="1" x14ac:dyDescent="0.25">
      <c r="A64" s="29" t="s">
        <v>1806</v>
      </c>
      <c r="B64" s="29">
        <v>4</v>
      </c>
      <c r="C64" s="29" t="s">
        <v>17</v>
      </c>
      <c r="D64" s="11">
        <v>8</v>
      </c>
      <c r="E64" s="11" t="s">
        <v>1</v>
      </c>
      <c r="F64" s="2" t="s">
        <v>767</v>
      </c>
      <c r="G64" s="45" t="s">
        <v>244</v>
      </c>
      <c r="H64" s="4">
        <v>99.876353017598717</v>
      </c>
      <c r="I64" s="4">
        <v>20.220414063996586</v>
      </c>
      <c r="J64" s="5" t="s">
        <v>50</v>
      </c>
      <c r="K64" s="5">
        <v>8106</v>
      </c>
      <c r="L64" s="5">
        <v>3</v>
      </c>
      <c r="M64" s="5">
        <f t="shared" si="8"/>
        <v>3.7009622501850477E-2</v>
      </c>
      <c r="N64" s="5">
        <v>7.2750000000212367E-3</v>
      </c>
      <c r="O64" s="5">
        <v>5.008817302627388E-3</v>
      </c>
      <c r="P64" s="5">
        <v>40.601473055097607</v>
      </c>
      <c r="Q64" s="5">
        <f t="shared" si="6"/>
        <v>13.342185531273916</v>
      </c>
      <c r="R64" s="5">
        <v>0.35733526395681414</v>
      </c>
      <c r="S64" s="5">
        <f t="shared" si="7"/>
        <v>0.40440624904451061</v>
      </c>
      <c r="U64" s="29">
        <v>6.2857200000000004</v>
      </c>
      <c r="V64" s="5">
        <v>37</v>
      </c>
      <c r="W64" s="29">
        <v>1</v>
      </c>
      <c r="X64" s="29">
        <v>6.3333333333333304</v>
      </c>
      <c r="Y64" s="29">
        <v>7.3333333333333304</v>
      </c>
      <c r="Z64" s="29">
        <v>143.5</v>
      </c>
      <c r="AA64" s="2" t="s">
        <v>2284</v>
      </c>
      <c r="AB64" s="34"/>
      <c r="AC64" s="5">
        <v>12516</v>
      </c>
      <c r="AD64" s="5">
        <v>306.09269999999998</v>
      </c>
      <c r="AE64" s="5">
        <v>40.889574000000003</v>
      </c>
      <c r="AF64" s="5">
        <v>125.15</v>
      </c>
      <c r="AG64" s="5">
        <v>524.87244899999996</v>
      </c>
      <c r="AH64" s="5">
        <v>52.487245000000001</v>
      </c>
      <c r="AI64" s="5">
        <v>2.4455999999999999E-2</v>
      </c>
      <c r="AJ64" s="5">
        <v>8.8470000000000007E-3</v>
      </c>
      <c r="AK64" s="5">
        <v>0.361757</v>
      </c>
      <c r="AL64" s="5">
        <v>2.3599999999999999E-2</v>
      </c>
      <c r="AM64" s="5">
        <v>2.2499999999999999E-2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31"/>
    </row>
    <row r="65" spans="1:58" s="29" customFormat="1" x14ac:dyDescent="0.25">
      <c r="A65" s="29" t="s">
        <v>1806</v>
      </c>
      <c r="B65" s="29">
        <v>4</v>
      </c>
      <c r="C65" s="29" t="s">
        <v>11</v>
      </c>
      <c r="D65" s="11">
        <v>16</v>
      </c>
      <c r="E65" s="11" t="s">
        <v>1</v>
      </c>
      <c r="F65" s="2" t="s">
        <v>767</v>
      </c>
      <c r="G65" s="45" t="s">
        <v>244</v>
      </c>
      <c r="H65" s="4">
        <v>99.876353017598717</v>
      </c>
      <c r="I65" s="4">
        <v>20.220414063996586</v>
      </c>
      <c r="J65" s="5" t="s">
        <v>52</v>
      </c>
      <c r="K65" s="5">
        <v>4959</v>
      </c>
      <c r="L65" s="5">
        <v>202</v>
      </c>
      <c r="M65" s="5">
        <f t="shared" si="8"/>
        <v>4.0734018955434559</v>
      </c>
      <c r="N65" s="5">
        <v>0.10203804347826075</v>
      </c>
      <c r="O65" s="5">
        <v>0.11520279796042993</v>
      </c>
      <c r="P65" s="5">
        <v>24.838725003729216</v>
      </c>
      <c r="Q65" s="5">
        <f t="shared" si="6"/>
        <v>2.4205625200944745</v>
      </c>
      <c r="R65" s="5">
        <v>1.165588906397879</v>
      </c>
      <c r="S65" s="5">
        <f t="shared" si="7"/>
        <v>0.40384739339655429</v>
      </c>
      <c r="U65" s="29">
        <v>6.2857200000000004</v>
      </c>
      <c r="V65" s="5">
        <v>37</v>
      </c>
      <c r="W65" s="29">
        <v>1</v>
      </c>
      <c r="X65" s="29">
        <v>6.3333333333333304</v>
      </c>
      <c r="Y65" s="29">
        <v>7.3333333333333304</v>
      </c>
      <c r="Z65" s="29">
        <v>143.5</v>
      </c>
      <c r="AA65" s="2" t="s">
        <v>2284</v>
      </c>
      <c r="AB65" s="34"/>
      <c r="AC65" s="5">
        <v>7810</v>
      </c>
      <c r="AD65" s="5">
        <v>306.09269999999998</v>
      </c>
      <c r="AE65" s="5">
        <v>25.515146000000001</v>
      </c>
      <c r="AF65" s="5">
        <v>78.03</v>
      </c>
      <c r="AG65" s="5">
        <v>229.337152</v>
      </c>
      <c r="AH65" s="5">
        <v>22.933714999999999</v>
      </c>
      <c r="AI65" s="5">
        <v>3.9168000000000001E-2</v>
      </c>
      <c r="AJ65" s="5">
        <v>4.3951999999999998E-2</v>
      </c>
      <c r="AK65" s="5">
        <v>1.1221429999999999</v>
      </c>
      <c r="AL65" s="5">
        <v>2.8000000000000001E-2</v>
      </c>
      <c r="AM65" s="5">
        <v>2.2499999999999999E-2</v>
      </c>
      <c r="AN65" s="5">
        <v>8</v>
      </c>
      <c r="AO65" s="5">
        <v>2.6136E-2</v>
      </c>
      <c r="AP65" s="5">
        <v>1.568152</v>
      </c>
      <c r="AQ65" s="5">
        <v>7.336748</v>
      </c>
      <c r="AR65" s="5">
        <v>1.315169</v>
      </c>
      <c r="AS65" s="5">
        <v>0.757772</v>
      </c>
      <c r="AT65" s="5">
        <v>71.625</v>
      </c>
      <c r="AU65" s="5">
        <v>37.754612000000002</v>
      </c>
      <c r="AV65" s="5">
        <v>1.8622E-2</v>
      </c>
      <c r="AW65" s="5">
        <v>6.2610000000000001E-3</v>
      </c>
      <c r="AX65" s="5">
        <v>55.813419000000003</v>
      </c>
      <c r="AY65" s="5">
        <v>6.2214830000000001</v>
      </c>
      <c r="AZ65" s="5">
        <v>131.60416499999999</v>
      </c>
      <c r="BA65" s="5">
        <v>23.814653</v>
      </c>
      <c r="BB65" s="5">
        <v>34.995649999999998</v>
      </c>
      <c r="BC65" s="5">
        <v>47.893878000000001</v>
      </c>
      <c r="BD65" s="5">
        <v>8.2060820000000003</v>
      </c>
      <c r="BE65" s="5">
        <v>1.699673</v>
      </c>
      <c r="BF65" s="31"/>
    </row>
    <row r="66" spans="1:58" s="29" customFormat="1" x14ac:dyDescent="0.25">
      <c r="A66" s="29" t="s">
        <v>1807</v>
      </c>
      <c r="B66" s="29">
        <v>4</v>
      </c>
      <c r="C66" s="29" t="s">
        <v>17</v>
      </c>
      <c r="D66" s="11">
        <v>8</v>
      </c>
      <c r="E66" s="11" t="s">
        <v>1</v>
      </c>
      <c r="F66" s="2" t="s">
        <v>767</v>
      </c>
      <c r="G66" s="45" t="s">
        <v>244</v>
      </c>
      <c r="H66" s="4">
        <v>99.876353017598717</v>
      </c>
      <c r="I66" s="4">
        <v>20.220414063996586</v>
      </c>
      <c r="J66" s="5" t="s">
        <v>52</v>
      </c>
      <c r="K66" s="5">
        <v>6476</v>
      </c>
      <c r="L66" s="5">
        <v>133</v>
      </c>
      <c r="M66" s="5">
        <f t="shared" si="8"/>
        <v>2.0537368746139593</v>
      </c>
      <c r="N66" s="5">
        <v>8.713500000000067E-2</v>
      </c>
      <c r="O66" s="5">
        <v>7.0445346855713686E-2</v>
      </c>
      <c r="P66" s="5">
        <v>30.413604415840123</v>
      </c>
      <c r="Q66" s="5">
        <f t="shared" si="6"/>
        <v>3.154316892016432</v>
      </c>
      <c r="R66" s="5">
        <v>0.92095419151911229</v>
      </c>
      <c r="S66" s="5">
        <f t="shared" si="7"/>
        <v>0.15921267851778753</v>
      </c>
      <c r="U66" s="29">
        <v>6.2857200000000004</v>
      </c>
      <c r="V66" s="5">
        <v>37</v>
      </c>
      <c r="W66" s="29">
        <v>1</v>
      </c>
      <c r="X66" s="29">
        <v>6.3333333333333304</v>
      </c>
      <c r="Y66" s="29">
        <v>7.3333333333333304</v>
      </c>
      <c r="Z66" s="29">
        <v>143.5</v>
      </c>
      <c r="AA66" s="2" t="s">
        <v>2284</v>
      </c>
      <c r="AB66" s="34"/>
      <c r="AC66" s="5">
        <v>9747</v>
      </c>
      <c r="AD66" s="5">
        <v>314.62795</v>
      </c>
      <c r="AE66" s="5">
        <v>30.979447</v>
      </c>
      <c r="AF66" s="5">
        <v>97.41</v>
      </c>
      <c r="AG66" s="5">
        <v>311.44145800000001</v>
      </c>
      <c r="AH66" s="5">
        <v>31.144145999999999</v>
      </c>
      <c r="AI66" s="5">
        <v>3.2277E-2</v>
      </c>
      <c r="AJ66" s="5">
        <v>3.1573999999999998E-2</v>
      </c>
      <c r="AK66" s="5">
        <v>0.97820200000000002</v>
      </c>
      <c r="AL66" s="5">
        <v>2.5350000000000001E-2</v>
      </c>
      <c r="AM66" s="5">
        <v>1.7500000000000002E-2</v>
      </c>
      <c r="AN66" s="5">
        <v>3</v>
      </c>
      <c r="AO66" s="5">
        <v>9.5350000000000001E-3</v>
      </c>
      <c r="AP66" s="5">
        <v>0.57210399999999995</v>
      </c>
      <c r="AQ66" s="5">
        <v>2.38022</v>
      </c>
      <c r="AR66" s="5">
        <v>1.200583</v>
      </c>
      <c r="AS66" s="5">
        <v>0.74486300000000005</v>
      </c>
      <c r="AT66" s="5">
        <v>77.333332999999996</v>
      </c>
      <c r="AU66" s="5">
        <v>46.479385999999998</v>
      </c>
      <c r="AV66" s="5">
        <v>1.5727999999999999E-2</v>
      </c>
      <c r="AW66" s="5">
        <v>5.4720000000000003E-3</v>
      </c>
      <c r="AX66" s="5">
        <v>63.861339000000001</v>
      </c>
      <c r="AY66" s="5">
        <v>1.323375</v>
      </c>
      <c r="AZ66" s="5">
        <v>379.28693199999998</v>
      </c>
      <c r="BA66" s="5">
        <v>393.30497800000001</v>
      </c>
      <c r="BB66" s="5">
        <v>140.84331299999999</v>
      </c>
      <c r="BC66" s="5">
        <v>53.805894000000002</v>
      </c>
      <c r="BD66" s="5">
        <v>8.2067910000000008</v>
      </c>
      <c r="BE66" s="5">
        <v>0.5</v>
      </c>
      <c r="BF66" s="31"/>
    </row>
    <row r="67" spans="1:58" s="29" customFormat="1" x14ac:dyDescent="0.25">
      <c r="A67" s="29" t="s">
        <v>1808</v>
      </c>
      <c r="B67" s="29">
        <v>5</v>
      </c>
      <c r="C67" s="29" t="s">
        <v>0</v>
      </c>
      <c r="D67" s="11">
        <v>10</v>
      </c>
      <c r="E67" s="11" t="s">
        <v>1</v>
      </c>
      <c r="F67" s="2" t="s">
        <v>767</v>
      </c>
      <c r="G67" s="45" t="s">
        <v>244</v>
      </c>
      <c r="H67" s="12">
        <v>60.991601052750802</v>
      </c>
      <c r="I67" s="12">
        <v>21.547456955840453</v>
      </c>
      <c r="J67" s="5" t="s">
        <v>50</v>
      </c>
      <c r="K67" s="5">
        <v>2551</v>
      </c>
      <c r="L67" s="5">
        <v>20</v>
      </c>
      <c r="M67" s="5">
        <f t="shared" si="8"/>
        <v>0.78400627205017637</v>
      </c>
      <c r="N67" s="5">
        <v>4.9425000000002939E-2</v>
      </c>
      <c r="O67" s="5">
        <v>3.1456210401191738E-2</v>
      </c>
      <c r="P67" s="5">
        <v>20.061198183360034</v>
      </c>
      <c r="Q67" s="5">
        <f t="shared" si="6"/>
        <v>7.1980893404636568</v>
      </c>
      <c r="R67" s="5">
        <v>0.57571267875784993</v>
      </c>
      <c r="S67" s="5">
        <f t="shared" si="7"/>
        <v>0.18602883424347483</v>
      </c>
      <c r="U67" s="29">
        <v>8.2857099999999999</v>
      </c>
      <c r="V67" s="29">
        <v>50</v>
      </c>
      <c r="W67" s="29">
        <v>3</v>
      </c>
      <c r="X67" s="29">
        <v>6.666666666666667</v>
      </c>
      <c r="Y67" s="29">
        <v>9.6666666666666661</v>
      </c>
      <c r="Z67" s="29">
        <v>130</v>
      </c>
      <c r="AA67" s="29" t="s">
        <v>2285</v>
      </c>
      <c r="AB67" s="34"/>
      <c r="AC67" s="5">
        <v>6415</v>
      </c>
      <c r="AD67" s="5">
        <v>309.27375000000001</v>
      </c>
      <c r="AE67" s="5">
        <v>20.742142000000001</v>
      </c>
      <c r="AF67" s="5">
        <v>64.13</v>
      </c>
      <c r="AG67" s="5">
        <v>158.801175</v>
      </c>
      <c r="AH67" s="5">
        <v>15.880117</v>
      </c>
      <c r="AI67" s="5">
        <v>4.82E-2</v>
      </c>
      <c r="AJ67" s="5">
        <v>2.9596999999999998E-2</v>
      </c>
      <c r="AK67" s="5">
        <v>0.61404700000000001</v>
      </c>
      <c r="AL67" s="5">
        <v>4.2013000000000002E-2</v>
      </c>
      <c r="AM67" s="5">
        <v>3.2500000000000001E-2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31"/>
    </row>
    <row r="68" spans="1:58" s="29" customFormat="1" x14ac:dyDescent="0.25">
      <c r="A68" s="29" t="s">
        <v>1808</v>
      </c>
      <c r="B68" s="29">
        <v>5</v>
      </c>
      <c r="C68" s="29" t="s">
        <v>30</v>
      </c>
      <c r="D68" s="11">
        <v>10</v>
      </c>
      <c r="E68" s="11" t="s">
        <v>7</v>
      </c>
      <c r="F68" s="2" t="s">
        <v>767</v>
      </c>
      <c r="G68" s="45" t="s">
        <v>244</v>
      </c>
      <c r="H68" s="12">
        <v>60.991601052750802</v>
      </c>
      <c r="I68" s="12">
        <v>21.547456955840453</v>
      </c>
      <c r="J68" s="5" t="s">
        <v>52</v>
      </c>
      <c r="K68" s="5">
        <v>1500</v>
      </c>
      <c r="L68" s="5">
        <v>22</v>
      </c>
      <c r="M68" s="5">
        <f t="shared" si="8"/>
        <v>1.4666666666666666</v>
      </c>
      <c r="N68" s="5">
        <v>8.0356249999998575E-2</v>
      </c>
      <c r="O68" s="5">
        <v>3.1456210401191738E-2</v>
      </c>
      <c r="P68" s="5">
        <v>11.796078900446902</v>
      </c>
      <c r="Q68" s="5">
        <f t="shared" si="6"/>
        <v>15.463208623376788</v>
      </c>
      <c r="R68" s="5">
        <v>0.70587259266543567</v>
      </c>
      <c r="S68" s="5">
        <f t="shared" si="7"/>
        <v>5.5868920335889083E-2</v>
      </c>
      <c r="U68" s="29">
        <v>8.2857099999999999</v>
      </c>
      <c r="V68" s="29">
        <v>50</v>
      </c>
      <c r="W68" s="29">
        <v>3</v>
      </c>
      <c r="X68" s="29">
        <v>6.666666666666667</v>
      </c>
      <c r="Y68" s="29">
        <v>9.6666666666666661</v>
      </c>
      <c r="Z68" s="29">
        <v>130</v>
      </c>
      <c r="AA68" s="29" t="s">
        <v>2285</v>
      </c>
      <c r="AB68" s="34"/>
      <c r="AC68" s="5">
        <v>3819</v>
      </c>
      <c r="AD68" s="5">
        <v>309.27375000000001</v>
      </c>
      <c r="AE68" s="5">
        <v>12.348284</v>
      </c>
      <c r="AF68" s="5">
        <v>38.130000000000003</v>
      </c>
      <c r="AG68" s="5">
        <v>65.508724999999998</v>
      </c>
      <c r="AH68" s="5">
        <v>6.5508730000000002</v>
      </c>
      <c r="AI68" s="5">
        <v>8.0971000000000001E-2</v>
      </c>
      <c r="AJ68" s="5">
        <v>5.6980000000000003E-2</v>
      </c>
      <c r="AK68" s="5">
        <v>0.70369899999999996</v>
      </c>
      <c r="AL68" s="5">
        <v>6.7824999999999996E-2</v>
      </c>
      <c r="AM68" s="5">
        <v>5.2499999999999998E-2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31"/>
    </row>
    <row r="69" spans="1:58" s="29" customFormat="1" x14ac:dyDescent="0.25">
      <c r="A69" s="29" t="s">
        <v>1809</v>
      </c>
      <c r="B69" s="29">
        <v>5</v>
      </c>
      <c r="C69" s="29" t="s">
        <v>2</v>
      </c>
      <c r="D69" s="11">
        <v>3</v>
      </c>
      <c r="E69" s="11" t="s">
        <v>1</v>
      </c>
      <c r="F69" s="2" t="s">
        <v>767</v>
      </c>
      <c r="G69" s="45" t="s">
        <v>244</v>
      </c>
      <c r="H69" s="12">
        <v>60.991601052750802</v>
      </c>
      <c r="I69" s="12">
        <v>21.547456955840453</v>
      </c>
      <c r="J69" s="5" t="s">
        <v>52</v>
      </c>
      <c r="K69" s="5">
        <v>1481</v>
      </c>
      <c r="L69" s="5">
        <v>40</v>
      </c>
      <c r="M69" s="5">
        <f t="shared" si="8"/>
        <v>2.7008777852802162</v>
      </c>
      <c r="N69" s="5">
        <v>0.1018749999999954</v>
      </c>
      <c r="O69" s="5">
        <v>6.2426757463298545E-2</v>
      </c>
      <c r="P69" s="5">
        <v>13.207718257592163</v>
      </c>
      <c r="Q69" s="5">
        <f t="shared" si="6"/>
        <v>14.051569266231528</v>
      </c>
      <c r="R69" s="5">
        <v>0.59181146882231195</v>
      </c>
      <c r="S69" s="5">
        <f t="shared" si="7"/>
        <v>0.16993004417901281</v>
      </c>
      <c r="U69" s="29">
        <v>8.2857099999999999</v>
      </c>
      <c r="V69" s="29">
        <v>50</v>
      </c>
      <c r="W69" s="29">
        <v>3</v>
      </c>
      <c r="X69" s="29">
        <v>6.6666666666666696</v>
      </c>
      <c r="Y69" s="29">
        <v>9.6666666666666696</v>
      </c>
      <c r="Z69" s="29">
        <v>130</v>
      </c>
      <c r="AA69" s="29" t="s">
        <v>2285</v>
      </c>
      <c r="AB69" s="34"/>
      <c r="AC69" s="5">
        <v>3851</v>
      </c>
      <c r="AD69" s="5">
        <v>301.68430000000001</v>
      </c>
      <c r="AE69" s="5">
        <v>12.765000000000001</v>
      </c>
      <c r="AF69" s="5">
        <v>38.409999999999997</v>
      </c>
      <c r="AG69" s="5">
        <v>69.106308999999996</v>
      </c>
      <c r="AH69" s="5">
        <v>6.9106310000000004</v>
      </c>
      <c r="AI69" s="5">
        <v>7.8303999999999999E-2</v>
      </c>
      <c r="AJ69" s="5">
        <v>5.3779E-2</v>
      </c>
      <c r="AK69" s="5">
        <v>0.68679400000000002</v>
      </c>
      <c r="AL69" s="5">
        <v>6.5411999999999998E-2</v>
      </c>
      <c r="AM69" s="5">
        <v>6.25E-2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31"/>
    </row>
    <row r="70" spans="1:58" s="29" customFormat="1" x14ac:dyDescent="0.25">
      <c r="A70" s="29" t="s">
        <v>1809</v>
      </c>
      <c r="B70" s="29">
        <v>5</v>
      </c>
      <c r="C70" s="29" t="s">
        <v>3</v>
      </c>
      <c r="D70" s="11">
        <v>4</v>
      </c>
      <c r="E70" s="11" t="s">
        <v>1</v>
      </c>
      <c r="F70" s="2" t="s">
        <v>767</v>
      </c>
      <c r="G70" s="45" t="s">
        <v>244</v>
      </c>
      <c r="H70" s="12">
        <v>60.991601052750802</v>
      </c>
      <c r="I70" s="12">
        <v>21.547456955840453</v>
      </c>
      <c r="J70" s="5" t="s">
        <v>52</v>
      </c>
      <c r="K70" s="5">
        <v>540</v>
      </c>
      <c r="L70" s="5">
        <v>231</v>
      </c>
      <c r="M70" s="5">
        <f t="shared" si="8"/>
        <v>42.777777777777779</v>
      </c>
      <c r="N70" s="5">
        <v>0.11080749999999812</v>
      </c>
      <c r="O70" s="5">
        <v>0.44590541045213244</v>
      </c>
      <c r="P70" s="5">
        <v>4.8157784328830306</v>
      </c>
      <c r="Q70" s="5">
        <f t="shared" si="6"/>
        <v>22.443509090940658</v>
      </c>
      <c r="R70" s="5">
        <v>1.7392061545741662</v>
      </c>
      <c r="S70" s="5">
        <f t="shared" si="7"/>
        <v>0.97746464157284141</v>
      </c>
      <c r="U70" s="29">
        <v>8.2857099999999999</v>
      </c>
      <c r="V70" s="29">
        <v>50</v>
      </c>
      <c r="W70" s="29">
        <v>3</v>
      </c>
      <c r="X70" s="29">
        <v>6.6666666666666696</v>
      </c>
      <c r="Y70" s="29">
        <v>9.6666666666666696</v>
      </c>
      <c r="Z70" s="29">
        <v>130</v>
      </c>
      <c r="AA70" s="29" t="s">
        <v>2285</v>
      </c>
      <c r="AB70" s="34"/>
      <c r="AC70" s="5">
        <v>1598</v>
      </c>
      <c r="AD70" s="5">
        <v>301.68430000000001</v>
      </c>
      <c r="AE70" s="5">
        <v>5.2969280000000003</v>
      </c>
      <c r="AF70" s="5">
        <v>14.47</v>
      </c>
      <c r="AG70" s="5">
        <v>19.905504000000001</v>
      </c>
      <c r="AH70" s="5">
        <v>1.99055</v>
      </c>
      <c r="AI70" s="5">
        <v>0.18870000000000001</v>
      </c>
      <c r="AJ70" s="5">
        <v>0.34299499999999999</v>
      </c>
      <c r="AK70" s="5">
        <v>1.817671</v>
      </c>
      <c r="AL70" s="5">
        <v>6.7949999999999997E-2</v>
      </c>
      <c r="AM70" s="5">
        <v>3.7499999999999999E-2</v>
      </c>
      <c r="AN70" s="5">
        <v>8</v>
      </c>
      <c r="AO70" s="5">
        <v>2.6518E-2</v>
      </c>
      <c r="AP70" s="5">
        <v>1.591067</v>
      </c>
      <c r="AQ70" s="5">
        <v>12.703379</v>
      </c>
      <c r="AR70" s="5">
        <v>1.235325</v>
      </c>
      <c r="AS70" s="5">
        <v>2.1766589999999999</v>
      </c>
      <c r="AT70" s="5">
        <v>25.375</v>
      </c>
      <c r="AU70" s="5">
        <v>37.553533000000002</v>
      </c>
      <c r="AV70" s="5">
        <v>5.0680000000000003E-2</v>
      </c>
      <c r="AW70" s="5">
        <v>3.0536000000000001E-2</v>
      </c>
      <c r="AX70" s="5">
        <v>52.330343999999997</v>
      </c>
      <c r="AY70" s="5">
        <v>34.728265</v>
      </c>
      <c r="AZ70" s="5">
        <v>172.66307399999999</v>
      </c>
      <c r="BA70" s="5">
        <v>57.835383999999998</v>
      </c>
      <c r="BB70" s="5">
        <v>28.194475000000001</v>
      </c>
      <c r="BC70" s="5">
        <v>18.141729000000002</v>
      </c>
      <c r="BD70" s="5">
        <v>8.8085389999999997</v>
      </c>
      <c r="BE70" s="5">
        <v>0.74535600000000002</v>
      </c>
      <c r="BF70" s="31"/>
    </row>
    <row r="71" spans="1:58" s="29" customFormat="1" x14ac:dyDescent="0.25">
      <c r="A71" s="29" t="s">
        <v>1810</v>
      </c>
      <c r="B71" s="29">
        <v>5</v>
      </c>
      <c r="C71" s="29" t="s">
        <v>17</v>
      </c>
      <c r="D71" s="11">
        <v>8</v>
      </c>
      <c r="E71" s="11" t="s">
        <v>1</v>
      </c>
      <c r="F71" s="2" t="s">
        <v>767</v>
      </c>
      <c r="G71" s="45" t="s">
        <v>244</v>
      </c>
      <c r="H71" s="12">
        <v>60.991601052750802</v>
      </c>
      <c r="I71" s="12">
        <v>21.547456955840453</v>
      </c>
      <c r="J71" s="5" t="s">
        <v>52</v>
      </c>
      <c r="K71" s="5">
        <v>3655</v>
      </c>
      <c r="L71" s="5">
        <v>259</v>
      </c>
      <c r="M71" s="5">
        <f t="shared" si="8"/>
        <v>7.0861833105335155</v>
      </c>
      <c r="N71" s="5">
        <v>6.0669078947369254E-2</v>
      </c>
      <c r="O71" s="5">
        <v>0.26567330745117412</v>
      </c>
      <c r="P71" s="5">
        <v>25.55357733510635</v>
      </c>
      <c r="Q71" s="5">
        <f t="shared" si="6"/>
        <v>1.7057101887173403</v>
      </c>
      <c r="R71" s="5">
        <v>1.1846225980935905</v>
      </c>
      <c r="S71" s="5">
        <f t="shared" si="7"/>
        <v>0.42288108509226574</v>
      </c>
      <c r="U71" s="29">
        <v>8.2857099999999999</v>
      </c>
      <c r="V71" s="29">
        <v>50</v>
      </c>
      <c r="W71" s="29">
        <v>3</v>
      </c>
      <c r="X71" s="29">
        <v>6.6666666666666696</v>
      </c>
      <c r="Y71" s="29">
        <v>9.6666666666666696</v>
      </c>
      <c r="Z71" s="29">
        <v>130</v>
      </c>
      <c r="AA71" s="29" t="s">
        <v>2285</v>
      </c>
      <c r="AB71" s="34"/>
      <c r="AC71" s="5">
        <v>7976</v>
      </c>
      <c r="AD71" s="5">
        <v>302.73340000000002</v>
      </c>
      <c r="AE71" s="5">
        <v>26.346613999999999</v>
      </c>
      <c r="AF71" s="5">
        <v>79.72</v>
      </c>
      <c r="AG71" s="5">
        <v>198.02338599999999</v>
      </c>
      <c r="AH71" s="5">
        <v>19.802339</v>
      </c>
      <c r="AI71" s="5">
        <v>3.7955000000000003E-2</v>
      </c>
      <c r="AJ71" s="5">
        <v>4.4108000000000001E-2</v>
      </c>
      <c r="AK71" s="5">
        <v>1.1621140000000001</v>
      </c>
      <c r="AL71" s="5">
        <v>3.0550000000000001E-2</v>
      </c>
      <c r="AM71" s="5">
        <v>2.2499999999999999E-2</v>
      </c>
      <c r="AN71" s="5">
        <v>11</v>
      </c>
      <c r="AO71" s="5">
        <v>3.6336E-2</v>
      </c>
      <c r="AP71" s="5">
        <v>2.1801360000000001</v>
      </c>
      <c r="AQ71" s="5">
        <v>5.5541619999999998</v>
      </c>
      <c r="AR71" s="5">
        <v>0.59155199999999997</v>
      </c>
      <c r="AS71" s="5">
        <v>0.50309599999999999</v>
      </c>
      <c r="AT71" s="5">
        <v>40.272727000000003</v>
      </c>
      <c r="AU71" s="5">
        <v>28.330517</v>
      </c>
      <c r="AV71" s="5">
        <v>1.5063E-2</v>
      </c>
      <c r="AW71" s="5">
        <v>7.1840000000000003E-3</v>
      </c>
      <c r="AX71" s="5">
        <v>78.788664999999995</v>
      </c>
      <c r="AY71" s="5">
        <v>30.032892</v>
      </c>
      <c r="AZ71" s="5">
        <v>445.45812100000001</v>
      </c>
      <c r="BA71" s="5">
        <v>225.32874000000001</v>
      </c>
      <c r="BB71" s="5">
        <v>28.284324999999999</v>
      </c>
      <c r="BC71" s="5">
        <v>70.487198000000006</v>
      </c>
      <c r="BD71" s="5">
        <v>7.1418419999999996</v>
      </c>
      <c r="BE71" s="5">
        <v>3.236081</v>
      </c>
      <c r="BF71" s="31"/>
    </row>
    <row r="72" spans="1:58" s="29" customFormat="1" x14ac:dyDescent="0.25">
      <c r="A72" s="29" t="s">
        <v>1810</v>
      </c>
      <c r="B72" s="29">
        <v>5</v>
      </c>
      <c r="C72" s="29" t="s">
        <v>5</v>
      </c>
      <c r="D72" s="11">
        <v>14</v>
      </c>
      <c r="E72" s="11" t="s">
        <v>1</v>
      </c>
      <c r="F72" s="2" t="s">
        <v>767</v>
      </c>
      <c r="G72" s="45" t="s">
        <v>244</v>
      </c>
      <c r="H72" s="12">
        <v>60.991601052750802</v>
      </c>
      <c r="I72" s="12">
        <v>21.547456955840453</v>
      </c>
      <c r="J72" s="5" t="s">
        <v>52</v>
      </c>
      <c r="K72" s="5">
        <v>3056</v>
      </c>
      <c r="L72" s="5">
        <v>29</v>
      </c>
      <c r="M72" s="5">
        <f t="shared" si="8"/>
        <v>0.94895287958115182</v>
      </c>
      <c r="N72" s="5">
        <v>4.4562500000003502E-2</v>
      </c>
      <c r="O72" s="5">
        <v>4.1948416965974858E-2</v>
      </c>
      <c r="P72" s="5">
        <v>21.365727041336527</v>
      </c>
      <c r="Q72" s="5">
        <f t="shared" si="6"/>
        <v>5.8935604824871639</v>
      </c>
      <c r="R72" s="5">
        <v>0.89825264626626422</v>
      </c>
      <c r="S72" s="5">
        <f t="shared" si="7"/>
        <v>0.13651113326493947</v>
      </c>
      <c r="U72" s="29">
        <v>8.2857099999999999</v>
      </c>
      <c r="V72" s="29">
        <v>50</v>
      </c>
      <c r="W72" s="29">
        <v>3</v>
      </c>
      <c r="X72" s="29">
        <v>6.6666666666666696</v>
      </c>
      <c r="Y72" s="29">
        <v>9.6666666666666696</v>
      </c>
      <c r="Z72" s="29">
        <v>130</v>
      </c>
      <c r="AA72" s="29" t="s">
        <v>2285</v>
      </c>
      <c r="AB72" s="34"/>
      <c r="AC72" s="5">
        <v>6429</v>
      </c>
      <c r="AD72" s="5">
        <v>302.73340000000002</v>
      </c>
      <c r="AE72" s="5">
        <v>21.236507</v>
      </c>
      <c r="AF72" s="5">
        <v>64.239999999999995</v>
      </c>
      <c r="AG72" s="5">
        <v>161.02627899999999</v>
      </c>
      <c r="AH72" s="5">
        <v>16.102627999999999</v>
      </c>
      <c r="AI72" s="5">
        <v>4.7081999999999999E-2</v>
      </c>
      <c r="AJ72" s="5">
        <v>4.0173E-2</v>
      </c>
      <c r="AK72" s="5">
        <v>0.85325399999999996</v>
      </c>
      <c r="AL72" s="5">
        <v>4.0599999999999997E-2</v>
      </c>
      <c r="AM72" s="5">
        <v>3.2500000000000001E-2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31"/>
    </row>
    <row r="73" spans="1:58" s="29" customFormat="1" x14ac:dyDescent="0.25">
      <c r="A73" s="29" t="s">
        <v>1810</v>
      </c>
      <c r="B73" s="29">
        <v>5</v>
      </c>
      <c r="C73" s="29" t="s">
        <v>6</v>
      </c>
      <c r="D73" s="11">
        <v>14</v>
      </c>
      <c r="E73" s="11" t="s">
        <v>7</v>
      </c>
      <c r="F73" s="2" t="s">
        <v>767</v>
      </c>
      <c r="G73" s="45" t="s">
        <v>244</v>
      </c>
      <c r="H73" s="12">
        <v>60.991601052750802</v>
      </c>
      <c r="I73" s="12">
        <v>21.547456955840453</v>
      </c>
      <c r="J73" s="5" t="s">
        <v>52</v>
      </c>
      <c r="K73" s="5">
        <v>1934</v>
      </c>
      <c r="L73" s="5">
        <v>45</v>
      </c>
      <c r="M73" s="5">
        <f t="shared" si="8"/>
        <v>2.3267838676318511</v>
      </c>
      <c r="N73" s="5">
        <v>9.2239285714281236E-2</v>
      </c>
      <c r="O73" s="5">
        <v>4.8939819793637332E-2</v>
      </c>
      <c r="P73" s="5">
        <v>13.52137306869923</v>
      </c>
      <c r="Q73" s="5">
        <f t="shared" si="6"/>
        <v>13.737914455124461</v>
      </c>
      <c r="R73" s="5">
        <v>0.88037550209336846</v>
      </c>
      <c r="S73" s="5">
        <f t="shared" si="7"/>
        <v>0.1186339890920437</v>
      </c>
      <c r="U73" s="29">
        <v>8.2857099999999999</v>
      </c>
      <c r="V73" s="29">
        <v>50</v>
      </c>
      <c r="W73" s="29">
        <v>3</v>
      </c>
      <c r="X73" s="29">
        <v>6.6666666666666696</v>
      </c>
      <c r="Y73" s="29">
        <v>9.6666666666666696</v>
      </c>
      <c r="Z73" s="29">
        <v>130</v>
      </c>
      <c r="AA73" s="29" t="s">
        <v>2285</v>
      </c>
      <c r="AB73" s="34"/>
      <c r="AC73" s="5">
        <v>3944</v>
      </c>
      <c r="AD73" s="5">
        <v>302.73340000000002</v>
      </c>
      <c r="AE73" s="5">
        <v>13.027965</v>
      </c>
      <c r="AF73" s="5">
        <v>39.380000000000003</v>
      </c>
      <c r="AG73" s="5">
        <v>71.278436999999997</v>
      </c>
      <c r="AH73" s="5">
        <v>7.1278439999999996</v>
      </c>
      <c r="AI73" s="5">
        <v>7.6748999999999998E-2</v>
      </c>
      <c r="AJ73" s="5">
        <v>7.1764999999999995E-2</v>
      </c>
      <c r="AK73" s="5">
        <v>0.93506299999999998</v>
      </c>
      <c r="AL73" s="5">
        <v>6.2524999999999997E-2</v>
      </c>
      <c r="AM73" s="5">
        <v>4.7500000000000001E-2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31"/>
    </row>
    <row r="74" spans="1:58" s="29" customFormat="1" x14ac:dyDescent="0.25">
      <c r="A74" s="29" t="s">
        <v>1810</v>
      </c>
      <c r="B74" s="29">
        <v>5</v>
      </c>
      <c r="C74" s="29" t="s">
        <v>11</v>
      </c>
      <c r="D74" s="11">
        <v>16</v>
      </c>
      <c r="E74" s="11" t="s">
        <v>1</v>
      </c>
      <c r="F74" s="2" t="s">
        <v>767</v>
      </c>
      <c r="G74" s="45" t="s">
        <v>244</v>
      </c>
      <c r="H74" s="12">
        <v>60.991601052750802</v>
      </c>
      <c r="I74" s="12">
        <v>21.547456955840453</v>
      </c>
      <c r="J74" s="5" t="s">
        <v>52</v>
      </c>
      <c r="K74" s="5">
        <v>875</v>
      </c>
      <c r="L74" s="5">
        <v>459</v>
      </c>
      <c r="M74" s="5">
        <f t="shared" si="8"/>
        <v>52.457142857142856</v>
      </c>
      <c r="N74" s="5">
        <v>0.21792650000000033</v>
      </c>
      <c r="O74" s="5">
        <v>0.34957014138312381</v>
      </c>
      <c r="P74" s="5">
        <v>6.1174774742046667</v>
      </c>
      <c r="Q74" s="5">
        <f t="shared" si="6"/>
        <v>21.141810049619025</v>
      </c>
      <c r="R74" s="5">
        <v>1.928560033334527</v>
      </c>
      <c r="S74" s="5">
        <f t="shared" si="7"/>
        <v>1.1668185203332022</v>
      </c>
      <c r="U74" s="29">
        <v>8.2857099999999999</v>
      </c>
      <c r="V74" s="29">
        <v>50</v>
      </c>
      <c r="W74" s="29">
        <v>3</v>
      </c>
      <c r="X74" s="29">
        <v>6.6666666666666696</v>
      </c>
      <c r="Y74" s="29">
        <v>9.6666666666666696</v>
      </c>
      <c r="Z74" s="29">
        <v>130</v>
      </c>
      <c r="AA74" s="29" t="s">
        <v>2285</v>
      </c>
      <c r="AB74" s="34"/>
      <c r="AC74" s="5">
        <v>2167</v>
      </c>
      <c r="AD74" s="5">
        <v>302.73340000000002</v>
      </c>
      <c r="AE74" s="5">
        <v>7.1581130000000002</v>
      </c>
      <c r="AF74" s="5">
        <v>20.6</v>
      </c>
      <c r="AG74" s="5">
        <v>40.734506000000003</v>
      </c>
      <c r="AH74" s="5">
        <v>4.0734510000000004</v>
      </c>
      <c r="AI74" s="5">
        <v>0.13972300000000001</v>
      </c>
      <c r="AJ74" s="5">
        <v>0.38966800000000001</v>
      </c>
      <c r="AK74" s="5">
        <v>2.7888570000000001</v>
      </c>
      <c r="AL74" s="5">
        <v>4.6050000000000001E-2</v>
      </c>
      <c r="AM74" s="5">
        <v>2.2499999999999999E-2</v>
      </c>
      <c r="AN74" s="5">
        <v>30</v>
      </c>
      <c r="AO74" s="5">
        <v>9.9097000000000005E-2</v>
      </c>
      <c r="AP74" s="5">
        <v>5.9458260000000003</v>
      </c>
      <c r="AQ74" s="5">
        <v>37.886479000000001</v>
      </c>
      <c r="AR74" s="5">
        <v>0.90782399999999996</v>
      </c>
      <c r="AS74" s="5">
        <v>0.71590900000000002</v>
      </c>
      <c r="AT74" s="5">
        <v>27.366667</v>
      </c>
      <c r="AU74" s="5">
        <v>18.888936999999999</v>
      </c>
      <c r="AV74" s="5">
        <v>3.4431000000000003E-2</v>
      </c>
      <c r="AW74" s="5">
        <v>1.9965E-2</v>
      </c>
      <c r="AX74" s="5">
        <v>31.985102999999999</v>
      </c>
      <c r="AY74" s="5">
        <v>7.8372999999999999</v>
      </c>
      <c r="AZ74" s="5">
        <v>107.62007</v>
      </c>
      <c r="BA74" s="5">
        <v>38.724505999999998</v>
      </c>
      <c r="BB74" s="5">
        <v>9.1158520000000003</v>
      </c>
      <c r="BC74" s="5">
        <v>7.1865810000000003</v>
      </c>
      <c r="BD74" s="5">
        <v>9.2404860000000006</v>
      </c>
      <c r="BE74" s="5">
        <v>2.768875</v>
      </c>
      <c r="BF74" s="31"/>
    </row>
    <row r="75" spans="1:58" s="29" customFormat="1" x14ac:dyDescent="0.25">
      <c r="A75" s="29" t="s">
        <v>1811</v>
      </c>
      <c r="B75" s="29">
        <v>5</v>
      </c>
      <c r="C75" s="29" t="s">
        <v>17</v>
      </c>
      <c r="D75" s="11">
        <v>8</v>
      </c>
      <c r="E75" s="11" t="s">
        <v>1</v>
      </c>
      <c r="F75" s="2" t="s">
        <v>767</v>
      </c>
      <c r="G75" s="45" t="s">
        <v>244</v>
      </c>
      <c r="H75" s="12">
        <v>60.991601052750802</v>
      </c>
      <c r="I75" s="12">
        <v>21.547456955840453</v>
      </c>
      <c r="J75" s="5" t="s">
        <v>50</v>
      </c>
      <c r="K75" s="5">
        <v>1831</v>
      </c>
      <c r="L75" s="5">
        <v>790</v>
      </c>
      <c r="M75" s="5">
        <f t="shared" si="8"/>
        <v>43.14582195521573</v>
      </c>
      <c r="N75" s="5">
        <v>0.25141666666666701</v>
      </c>
      <c r="O75" s="5">
        <v>0.39298385371474498</v>
      </c>
      <c r="P75" s="5">
        <v>7.9950381794633119</v>
      </c>
      <c r="Q75" s="5">
        <f t="shared" si="6"/>
        <v>19.26424934436038</v>
      </c>
      <c r="R75" s="5">
        <v>2.0565714746244703</v>
      </c>
      <c r="S75" s="5">
        <f t="shared" si="7"/>
        <v>1.2948299616231456</v>
      </c>
      <c r="U75" s="29">
        <v>8.2857099999999999</v>
      </c>
      <c r="V75" s="29">
        <v>50</v>
      </c>
      <c r="W75" s="29">
        <v>3</v>
      </c>
      <c r="X75" s="29">
        <v>6.6666666666666696</v>
      </c>
      <c r="Y75" s="29">
        <v>9.6666666666666696</v>
      </c>
      <c r="Z75" s="29">
        <v>130</v>
      </c>
      <c r="AA75" s="29" t="s">
        <v>2285</v>
      </c>
      <c r="AB75" s="34"/>
      <c r="AC75" s="5">
        <v>2539</v>
      </c>
      <c r="AD75" s="5">
        <v>313.66719999999998</v>
      </c>
      <c r="AE75" s="5">
        <v>8.0945660000000004</v>
      </c>
      <c r="AF75" s="5">
        <v>24.05</v>
      </c>
      <c r="AG75" s="5">
        <v>46.720953999999999</v>
      </c>
      <c r="AH75" s="5">
        <v>4.6720949999999997</v>
      </c>
      <c r="AI75" s="5">
        <v>0.123248</v>
      </c>
      <c r="AJ75" s="5">
        <v>0.260876</v>
      </c>
      <c r="AK75" s="5">
        <v>2.1166680000000002</v>
      </c>
      <c r="AL75" s="5">
        <v>5.0099999999999999E-2</v>
      </c>
      <c r="AM75" s="5">
        <v>3.2500000000000001E-2</v>
      </c>
      <c r="AN75" s="5">
        <v>24</v>
      </c>
      <c r="AO75" s="5">
        <v>7.6513999999999999E-2</v>
      </c>
      <c r="AP75" s="5">
        <v>4.5908530000000001</v>
      </c>
      <c r="AQ75" s="5">
        <v>25.915714999999999</v>
      </c>
      <c r="AR75" s="5">
        <v>0.93613900000000005</v>
      </c>
      <c r="AS75" s="5">
        <v>0.57125499999999996</v>
      </c>
      <c r="AT75" s="5">
        <v>27.416667</v>
      </c>
      <c r="AU75" s="5">
        <v>15.634178</v>
      </c>
      <c r="AV75" s="5">
        <v>3.5437000000000003E-2</v>
      </c>
      <c r="AW75" s="5">
        <v>1.7904E-2</v>
      </c>
      <c r="AX75" s="5">
        <v>29.167667000000002</v>
      </c>
      <c r="AY75" s="5">
        <v>3.9509289999999999</v>
      </c>
      <c r="AZ75" s="5">
        <v>109.016656</v>
      </c>
      <c r="BA75" s="5">
        <v>55.26446</v>
      </c>
      <c r="BB75" s="5">
        <v>11.112026999999999</v>
      </c>
      <c r="BC75" s="5">
        <v>15.185771000000001</v>
      </c>
      <c r="BD75" s="5">
        <v>7.7698799999999997</v>
      </c>
      <c r="BE75" s="5">
        <v>2.8867509999999998</v>
      </c>
      <c r="BF75" s="31"/>
    </row>
    <row r="76" spans="1:58" s="29" customFormat="1" x14ac:dyDescent="0.25">
      <c r="A76" s="29" t="s">
        <v>1811</v>
      </c>
      <c r="B76" s="29">
        <v>5</v>
      </c>
      <c r="C76" s="29" t="s">
        <v>4</v>
      </c>
      <c r="D76" s="11">
        <v>12</v>
      </c>
      <c r="E76" s="11" t="s">
        <v>1</v>
      </c>
      <c r="F76" s="2" t="s">
        <v>767</v>
      </c>
      <c r="G76" s="45" t="s">
        <v>244</v>
      </c>
      <c r="H76" s="12">
        <v>60.991601052750802</v>
      </c>
      <c r="I76" s="12">
        <v>21.547456955840453</v>
      </c>
      <c r="J76" s="5" t="s">
        <v>52</v>
      </c>
      <c r="K76" s="5">
        <v>3195</v>
      </c>
      <c r="L76" s="5">
        <v>162</v>
      </c>
      <c r="M76" s="5">
        <f t="shared" si="8"/>
        <v>5.070422535211268</v>
      </c>
      <c r="N76" s="5">
        <v>0.13850227272727017</v>
      </c>
      <c r="O76" s="5">
        <v>9.6062719796937659E-2</v>
      </c>
      <c r="P76" s="5">
        <v>13.950926806873447</v>
      </c>
      <c r="Q76" s="5">
        <f t="shared" si="6"/>
        <v>13.308360716950244</v>
      </c>
      <c r="R76" s="5">
        <v>0.70077513246241518</v>
      </c>
      <c r="S76" s="5">
        <f t="shared" si="7"/>
        <v>6.096638053890957E-2</v>
      </c>
      <c r="U76" s="29">
        <v>8.2857099999999999</v>
      </c>
      <c r="V76" s="29">
        <v>50</v>
      </c>
      <c r="W76" s="29">
        <v>3</v>
      </c>
      <c r="X76" s="29">
        <v>6.6666666666666696</v>
      </c>
      <c r="Y76" s="29">
        <v>9.6666666666666696</v>
      </c>
      <c r="Z76" s="29">
        <v>130</v>
      </c>
      <c r="AA76" s="29" t="s">
        <v>2285</v>
      </c>
      <c r="AB76" s="34"/>
      <c r="AC76" s="5">
        <v>4315</v>
      </c>
      <c r="AD76" s="5">
        <v>313.66719999999998</v>
      </c>
      <c r="AE76" s="5">
        <v>13.756618</v>
      </c>
      <c r="AF76" s="5">
        <v>43.09</v>
      </c>
      <c r="AG76" s="5">
        <v>77.544193000000007</v>
      </c>
      <c r="AH76" s="5">
        <v>7.7544190000000004</v>
      </c>
      <c r="AI76" s="5">
        <v>7.2670999999999999E-2</v>
      </c>
      <c r="AJ76" s="5">
        <v>5.1877E-2</v>
      </c>
      <c r="AK76" s="5">
        <v>0.71386700000000003</v>
      </c>
      <c r="AL76" s="5">
        <v>6.1238000000000001E-2</v>
      </c>
      <c r="AM76" s="5">
        <v>4.7500000000000001E-2</v>
      </c>
      <c r="AN76" s="5">
        <v>2</v>
      </c>
      <c r="AO76" s="5">
        <v>6.3759999999999997E-3</v>
      </c>
      <c r="AP76" s="5">
        <v>0.38257099999999999</v>
      </c>
      <c r="AQ76" s="5">
        <v>1.5295479999999999</v>
      </c>
      <c r="AR76" s="5">
        <v>0.90746199999999999</v>
      </c>
      <c r="AS76" s="5">
        <v>7.2178000000000006E-2</v>
      </c>
      <c r="AT76" s="5">
        <v>33</v>
      </c>
      <c r="AU76" s="5">
        <v>1.4142140000000001</v>
      </c>
      <c r="AV76" s="5">
        <v>2.8358000000000001E-2</v>
      </c>
      <c r="AW76" s="5">
        <v>1.4588E-2</v>
      </c>
      <c r="AX76" s="5">
        <v>35.312888000000001</v>
      </c>
      <c r="AY76" s="5">
        <v>1.250297</v>
      </c>
      <c r="AZ76" s="5">
        <v>161.46326099999999</v>
      </c>
      <c r="BA76" s="5">
        <v>41.030479</v>
      </c>
      <c r="BB76" s="5">
        <v>15.780849999999999</v>
      </c>
      <c r="BC76" s="5">
        <v>0</v>
      </c>
      <c r="BD76" s="5">
        <v>5.9910410000000001</v>
      </c>
      <c r="BE76" s="5">
        <v>0.47140500000000002</v>
      </c>
      <c r="BF76" s="31"/>
    </row>
    <row r="77" spans="1:58" s="29" customFormat="1" x14ac:dyDescent="0.25">
      <c r="A77" s="29" t="s">
        <v>1811</v>
      </c>
      <c r="B77" s="29">
        <v>5</v>
      </c>
      <c r="C77" s="29" t="s">
        <v>42</v>
      </c>
      <c r="D77" s="11">
        <v>13</v>
      </c>
      <c r="E77" s="11" t="s">
        <v>7</v>
      </c>
      <c r="F77" s="2" t="s">
        <v>767</v>
      </c>
      <c r="G77" s="45" t="s">
        <v>244</v>
      </c>
      <c r="H77" s="12">
        <v>60.991601052750802</v>
      </c>
      <c r="I77" s="12">
        <v>21.547456955840453</v>
      </c>
      <c r="J77" s="5" t="s">
        <v>52</v>
      </c>
      <c r="K77" s="5">
        <v>5520</v>
      </c>
      <c r="L77" s="5">
        <v>12</v>
      </c>
      <c r="M77" s="5">
        <f t="shared" si="8"/>
        <v>0.21739130434782608</v>
      </c>
      <c r="N77" s="5">
        <v>5.9537499999997578E-2</v>
      </c>
      <c r="O77" s="5">
        <v>8.7329745269943328E-3</v>
      </c>
      <c r="P77" s="5">
        <v>24.103009694504358</v>
      </c>
      <c r="Q77" s="5">
        <f t="shared" si="6"/>
        <v>3.1562778293193325</v>
      </c>
      <c r="R77" s="5">
        <v>0.4757129522204161</v>
      </c>
      <c r="S77" s="5">
        <f t="shared" si="7"/>
        <v>0.28602856078090866</v>
      </c>
      <c r="U77" s="29">
        <v>8.2857099999999999</v>
      </c>
      <c r="V77" s="29">
        <v>50</v>
      </c>
      <c r="W77" s="29">
        <v>3</v>
      </c>
      <c r="X77" s="29">
        <v>6.6666666666666696</v>
      </c>
      <c r="Y77" s="29">
        <v>9.6666666666666696</v>
      </c>
      <c r="Z77" s="29">
        <v>130</v>
      </c>
      <c r="AA77" s="29" t="s">
        <v>2285</v>
      </c>
      <c r="AB77" s="34"/>
      <c r="AC77" s="5">
        <v>7584</v>
      </c>
      <c r="AD77" s="5">
        <v>313.66719999999998</v>
      </c>
      <c r="AE77" s="5">
        <v>24.178491999999999</v>
      </c>
      <c r="AF77" s="5">
        <v>75.83</v>
      </c>
      <c r="AG77" s="5">
        <v>214.792461</v>
      </c>
      <c r="AH77" s="5">
        <v>21.479246</v>
      </c>
      <c r="AI77" s="5">
        <v>4.1343999999999999E-2</v>
      </c>
      <c r="AJ77" s="5">
        <v>1.9748999999999999E-2</v>
      </c>
      <c r="AK77" s="5">
        <v>0.47767700000000002</v>
      </c>
      <c r="AL77" s="5">
        <v>3.7925E-2</v>
      </c>
      <c r="AM77" s="5">
        <v>3.2500000000000001E-2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31"/>
    </row>
    <row r="78" spans="1:58" s="29" customFormat="1" x14ac:dyDescent="0.25">
      <c r="A78" s="29" t="s">
        <v>1812</v>
      </c>
      <c r="B78" s="29">
        <v>5</v>
      </c>
      <c r="C78" s="29" t="s">
        <v>12</v>
      </c>
      <c r="D78" s="11">
        <v>5</v>
      </c>
      <c r="E78" s="11" t="s">
        <v>1</v>
      </c>
      <c r="F78" s="2" t="s">
        <v>767</v>
      </c>
      <c r="G78" s="45" t="s">
        <v>244</v>
      </c>
      <c r="H78" s="12">
        <v>60.991601052750802</v>
      </c>
      <c r="I78" s="12">
        <v>21.547456955840453</v>
      </c>
      <c r="J78" s="5" t="s">
        <v>51</v>
      </c>
      <c r="K78" s="5">
        <v>5376</v>
      </c>
      <c r="L78" s="5">
        <v>42</v>
      </c>
      <c r="M78" s="5">
        <f t="shared" si="8"/>
        <v>0.78125</v>
      </c>
      <c r="N78" s="5">
        <v>6.8608333333322946E-2</v>
      </c>
      <c r="O78" s="5">
        <v>2.3330384909171147E-2</v>
      </c>
      <c r="P78" s="5">
        <v>20.904024878617349</v>
      </c>
      <c r="Q78" s="5">
        <f t="shared" si="6"/>
        <v>6.3552626452063414</v>
      </c>
      <c r="R78" s="5">
        <v>0.60371362873066081</v>
      </c>
      <c r="S78" s="5">
        <f t="shared" si="7"/>
        <v>0.15802788427066394</v>
      </c>
      <c r="U78" s="29">
        <v>8.2857099999999999</v>
      </c>
      <c r="V78" s="29">
        <v>50</v>
      </c>
      <c r="W78" s="29">
        <v>3</v>
      </c>
      <c r="X78" s="29">
        <v>6.6666666666666696</v>
      </c>
      <c r="Y78" s="29">
        <v>9.6666666666666696</v>
      </c>
      <c r="Z78" s="29">
        <v>130</v>
      </c>
      <c r="AA78" s="29" t="s">
        <v>2285</v>
      </c>
      <c r="AB78" s="34"/>
      <c r="AC78" s="5">
        <v>8867</v>
      </c>
      <c r="AD78" s="5">
        <v>422.35512499999999</v>
      </c>
      <c r="AE78" s="5">
        <v>20.994181000000001</v>
      </c>
      <c r="AF78" s="5">
        <v>88.66</v>
      </c>
      <c r="AG78" s="5">
        <v>218.92173099999999</v>
      </c>
      <c r="AH78" s="5">
        <v>21.892173</v>
      </c>
      <c r="AI78" s="5">
        <v>4.7629999999999999E-2</v>
      </c>
      <c r="AJ78" s="5">
        <v>2.8787E-2</v>
      </c>
      <c r="AK78" s="5">
        <v>0.60438800000000004</v>
      </c>
      <c r="AL78" s="5">
        <v>4.1586999999999999E-2</v>
      </c>
      <c r="AM78" s="5">
        <v>3.7499999999999999E-2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31"/>
    </row>
    <row r="79" spans="1:58" s="29" customFormat="1" x14ac:dyDescent="0.25">
      <c r="A79" s="29" t="s">
        <v>1812</v>
      </c>
      <c r="B79" s="29">
        <v>5</v>
      </c>
      <c r="C79" s="29" t="s">
        <v>47</v>
      </c>
      <c r="D79" s="11">
        <v>5</v>
      </c>
      <c r="E79" s="11" t="s">
        <v>7</v>
      </c>
      <c r="F79" s="2" t="s">
        <v>767</v>
      </c>
      <c r="G79" s="45" t="s">
        <v>244</v>
      </c>
      <c r="H79" s="12">
        <v>60.991601052750802</v>
      </c>
      <c r="I79" s="12">
        <v>21.547456955840453</v>
      </c>
      <c r="J79" s="5" t="s">
        <v>52</v>
      </c>
      <c r="K79" s="5">
        <v>3323</v>
      </c>
      <c r="L79" s="5">
        <v>167</v>
      </c>
      <c r="M79" s="5">
        <f t="shared" si="8"/>
        <v>5.0255792958170327</v>
      </c>
      <c r="N79" s="5">
        <v>7.7489516129034541E-2</v>
      </c>
      <c r="O79" s="5">
        <v>0.12054032203071759</v>
      </c>
      <c r="P79" s="5">
        <v>12.921144842195954</v>
      </c>
      <c r="Q79" s="5">
        <f t="shared" si="6"/>
        <v>14.338142681627737</v>
      </c>
      <c r="R79" s="5">
        <v>0.79289357046853282</v>
      </c>
      <c r="S79" s="5">
        <f t="shared" si="7"/>
        <v>3.1152057467208061E-2</v>
      </c>
      <c r="U79" s="29">
        <v>8.2857099999999999</v>
      </c>
      <c r="V79" s="29">
        <v>50</v>
      </c>
      <c r="W79" s="29">
        <v>3</v>
      </c>
      <c r="X79" s="29">
        <v>6.6666666666666696</v>
      </c>
      <c r="Y79" s="29">
        <v>9.6666666666666696</v>
      </c>
      <c r="Z79" s="29">
        <v>130</v>
      </c>
      <c r="AA79" s="29" t="s">
        <v>2285</v>
      </c>
      <c r="AB79" s="34"/>
      <c r="AC79" s="5">
        <v>5492</v>
      </c>
      <c r="AD79" s="5">
        <v>422.35512499999999</v>
      </c>
      <c r="AE79" s="5">
        <v>13.003275</v>
      </c>
      <c r="AF79" s="5">
        <v>54.81</v>
      </c>
      <c r="AG79" s="5">
        <v>94.756497999999993</v>
      </c>
      <c r="AH79" s="5">
        <v>9.4756499999999999</v>
      </c>
      <c r="AI79" s="5">
        <v>7.6897999999999994E-2</v>
      </c>
      <c r="AJ79" s="5">
        <v>6.2390000000000001E-2</v>
      </c>
      <c r="AK79" s="5">
        <v>0.81133699999999997</v>
      </c>
      <c r="AL79" s="5">
        <v>6.1699999999999998E-2</v>
      </c>
      <c r="AM79" s="5">
        <v>4.7500000000000001E-2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31"/>
    </row>
    <row r="80" spans="1:58" s="29" customFormat="1" x14ac:dyDescent="0.25">
      <c r="A80" s="29" t="s">
        <v>1812</v>
      </c>
      <c r="B80" s="29">
        <v>5</v>
      </c>
      <c r="C80" s="29" t="s">
        <v>21</v>
      </c>
      <c r="D80" s="11">
        <v>7</v>
      </c>
      <c r="E80" s="11" t="s">
        <v>1</v>
      </c>
      <c r="F80" s="2" t="s">
        <v>767</v>
      </c>
      <c r="G80" s="45" t="s">
        <v>244</v>
      </c>
      <c r="H80" s="12">
        <v>60.991601052750802</v>
      </c>
      <c r="I80" s="12">
        <v>21.547456955840453</v>
      </c>
      <c r="J80" s="5" t="s">
        <v>50</v>
      </c>
      <c r="K80" s="5">
        <v>6928</v>
      </c>
      <c r="L80" s="5">
        <v>4</v>
      </c>
      <c r="M80" s="5">
        <f t="shared" si="8"/>
        <v>5.7736720554272515E-2</v>
      </c>
      <c r="N80" s="5">
        <v>2.5274999999993497E-2</v>
      </c>
      <c r="O80" s="5">
        <v>3.8883974848618577E-3</v>
      </c>
      <c r="P80" s="5">
        <v>26.938817775122949</v>
      </c>
      <c r="Q80" s="5">
        <f t="shared" si="6"/>
        <v>0.32046974870074152</v>
      </c>
      <c r="R80" s="5">
        <v>0.75173958833063359</v>
      </c>
      <c r="S80" s="5">
        <f t="shared" si="7"/>
        <v>1.0001924670691165E-2</v>
      </c>
      <c r="U80" s="29">
        <v>8.2857099999999999</v>
      </c>
      <c r="V80" s="29">
        <v>50</v>
      </c>
      <c r="W80" s="29">
        <v>3</v>
      </c>
      <c r="X80" s="29">
        <v>6.6666666666666696</v>
      </c>
      <c r="Y80" s="29">
        <v>9.6666666666666696</v>
      </c>
      <c r="Z80" s="29">
        <v>130</v>
      </c>
      <c r="AA80" s="29" t="s">
        <v>2285</v>
      </c>
      <c r="AB80" s="34"/>
      <c r="AC80" s="5">
        <v>11501</v>
      </c>
      <c r="AD80" s="5">
        <v>422.35512499999999</v>
      </c>
      <c r="AE80" s="5">
        <v>27.230639</v>
      </c>
      <c r="AF80" s="5">
        <v>114.96</v>
      </c>
      <c r="AG80" s="5">
        <v>361.869145</v>
      </c>
      <c r="AH80" s="5">
        <v>36.186914999999999</v>
      </c>
      <c r="AI80" s="5">
        <v>3.6721999999999998E-2</v>
      </c>
      <c r="AJ80" s="5">
        <v>2.7906E-2</v>
      </c>
      <c r="AK80" s="5">
        <v>0.75991900000000001</v>
      </c>
      <c r="AL80" s="5">
        <v>3.1287000000000002E-2</v>
      </c>
      <c r="AM80" s="5">
        <v>2.75E-2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31"/>
    </row>
    <row r="81" spans="1:58" s="29" customFormat="1" x14ac:dyDescent="0.25">
      <c r="A81" s="29" t="s">
        <v>1812</v>
      </c>
      <c r="B81" s="29">
        <v>5</v>
      </c>
      <c r="C81" s="29" t="s">
        <v>0</v>
      </c>
      <c r="D81" s="11">
        <v>10</v>
      </c>
      <c r="E81" s="11" t="s">
        <v>1</v>
      </c>
      <c r="F81" s="2" t="s">
        <v>767</v>
      </c>
      <c r="G81" s="45" t="s">
        <v>244</v>
      </c>
      <c r="H81" s="12">
        <v>60.991601052750802</v>
      </c>
      <c r="I81" s="12">
        <v>21.547456955840453</v>
      </c>
      <c r="J81" s="5" t="s">
        <v>50</v>
      </c>
      <c r="K81" s="5">
        <v>12043</v>
      </c>
      <c r="L81" s="5">
        <v>51</v>
      </c>
      <c r="M81" s="5">
        <f t="shared" si="8"/>
        <v>0.4234825209665366</v>
      </c>
      <c r="N81" s="5">
        <v>3.1815624999996572E-2</v>
      </c>
      <c r="O81" s="5">
        <v>3.1107179878894862E-2</v>
      </c>
      <c r="P81" s="5">
        <v>46.827970910191354</v>
      </c>
      <c r="Q81" s="5">
        <f t="shared" si="6"/>
        <v>19.568683386367663</v>
      </c>
      <c r="R81" s="5">
        <v>0.65086916600761702</v>
      </c>
      <c r="S81" s="5">
        <f t="shared" si="7"/>
        <v>0.11087234699370774</v>
      </c>
      <c r="U81" s="29">
        <v>8.2857099999999999</v>
      </c>
      <c r="V81" s="29">
        <v>50</v>
      </c>
      <c r="W81" s="29">
        <v>3</v>
      </c>
      <c r="X81" s="29">
        <v>6.6666666666666696</v>
      </c>
      <c r="Y81" s="29">
        <v>9.6666666666666696</v>
      </c>
      <c r="Z81" s="29">
        <v>130</v>
      </c>
      <c r="AA81" s="29" t="s">
        <v>2285</v>
      </c>
      <c r="AB81" s="34"/>
      <c r="AC81" s="5">
        <v>21064</v>
      </c>
      <c r="AD81" s="5">
        <v>422.35512499999999</v>
      </c>
      <c r="AE81" s="5">
        <v>49.872723000000001</v>
      </c>
      <c r="AF81" s="5">
        <v>210.63</v>
      </c>
      <c r="AG81" s="5">
        <v>886.65873499999998</v>
      </c>
      <c r="AH81" s="5">
        <v>88.665874000000002</v>
      </c>
      <c r="AI81" s="5">
        <v>2.0048E-2</v>
      </c>
      <c r="AJ81" s="5">
        <v>1.3011999999999999E-2</v>
      </c>
      <c r="AK81" s="5">
        <v>0.64902899999999997</v>
      </c>
      <c r="AL81" s="5">
        <v>1.7624999999999998E-2</v>
      </c>
      <c r="AM81" s="5">
        <v>1.7500000000000002E-2</v>
      </c>
      <c r="AN81" s="5">
        <v>11</v>
      </c>
      <c r="AO81" s="5">
        <v>2.6044000000000001E-2</v>
      </c>
      <c r="AP81" s="5">
        <v>1.5626660000000001</v>
      </c>
      <c r="AQ81" s="5">
        <v>3.6175470000000001</v>
      </c>
      <c r="AR81" s="5">
        <v>0.72243000000000002</v>
      </c>
      <c r="AS81" s="5">
        <v>0.28304600000000002</v>
      </c>
      <c r="AT81" s="5">
        <v>69.272727000000003</v>
      </c>
      <c r="AU81" s="5">
        <v>22.118276999999999</v>
      </c>
      <c r="AV81" s="5">
        <v>1.0581999999999999E-2</v>
      </c>
      <c r="AW81" s="5">
        <v>3.1809999999999998E-3</v>
      </c>
      <c r="AX81" s="5">
        <v>97.490274999999997</v>
      </c>
      <c r="AY81" s="5">
        <v>9.8458299999999994</v>
      </c>
      <c r="AZ81" s="5">
        <v>323.32537300000001</v>
      </c>
      <c r="BA81" s="5">
        <v>182.798259</v>
      </c>
      <c r="BB81" s="5">
        <v>10.924618000000001</v>
      </c>
      <c r="BC81" s="5">
        <v>14.512591</v>
      </c>
      <c r="BD81" s="5">
        <v>6.3697879999999998</v>
      </c>
      <c r="BE81" s="5">
        <v>2.175862</v>
      </c>
      <c r="BF81" s="31"/>
    </row>
    <row r="82" spans="1:58" s="29" customFormat="1" x14ac:dyDescent="0.25">
      <c r="A82" s="29" t="s">
        <v>1813</v>
      </c>
      <c r="B82" s="29">
        <v>5</v>
      </c>
      <c r="C82" s="29" t="s">
        <v>5</v>
      </c>
      <c r="D82" s="11">
        <v>14</v>
      </c>
      <c r="E82" s="11" t="s">
        <v>1</v>
      </c>
      <c r="F82" s="2" t="s">
        <v>767</v>
      </c>
      <c r="G82" s="45" t="s">
        <v>244</v>
      </c>
      <c r="H82" s="12">
        <v>60.991601052750802</v>
      </c>
      <c r="I82" s="12">
        <v>21.547456955840453</v>
      </c>
      <c r="J82" s="5" t="s">
        <v>52</v>
      </c>
      <c r="K82" s="5">
        <v>3845</v>
      </c>
      <c r="L82" s="5">
        <v>86</v>
      </c>
      <c r="M82" s="5">
        <f t="shared" si="8"/>
        <v>2.2366710013003903</v>
      </c>
      <c r="N82" s="5">
        <v>0.10191785714285875</v>
      </c>
      <c r="O82" s="5">
        <v>4.9100379400396209E-2</v>
      </c>
      <c r="P82" s="5">
        <v>26.970136970646205</v>
      </c>
      <c r="Q82" s="5">
        <f t="shared" si="6"/>
        <v>0.28915055317748539</v>
      </c>
      <c r="R82" s="5">
        <v>0.71176882374115269</v>
      </c>
      <c r="S82" s="5">
        <f t="shared" si="7"/>
        <v>4.9972689260172065E-2</v>
      </c>
      <c r="U82" s="29">
        <v>8.2857099999999999</v>
      </c>
      <c r="V82" s="29">
        <v>50</v>
      </c>
      <c r="W82" s="29">
        <v>3</v>
      </c>
      <c r="X82" s="29">
        <v>6.6666666666666696</v>
      </c>
      <c r="Y82" s="29">
        <v>9.6666666666666696</v>
      </c>
      <c r="Z82" s="29">
        <v>130</v>
      </c>
      <c r="AA82" s="29" t="s">
        <v>2285</v>
      </c>
      <c r="AB82" s="34"/>
      <c r="AC82" s="5">
        <v>8116</v>
      </c>
      <c r="AD82" s="5">
        <v>306.81887499999999</v>
      </c>
      <c r="AE82" s="5">
        <v>26.452088</v>
      </c>
      <c r="AF82" s="5">
        <v>81.14</v>
      </c>
      <c r="AG82" s="5">
        <v>236.820312</v>
      </c>
      <c r="AH82" s="5">
        <v>23.682030999999998</v>
      </c>
      <c r="AI82" s="5">
        <v>3.7796999999999997E-2</v>
      </c>
      <c r="AJ82" s="5">
        <v>3.0811999999999999E-2</v>
      </c>
      <c r="AK82" s="5">
        <v>0.81521200000000005</v>
      </c>
      <c r="AL82" s="5">
        <v>3.0700000000000002E-2</v>
      </c>
      <c r="AM82" s="5">
        <v>2.75E-2</v>
      </c>
      <c r="AN82" s="5">
        <v>3</v>
      </c>
      <c r="AO82" s="5">
        <v>9.7780000000000002E-3</v>
      </c>
      <c r="AP82" s="5">
        <v>0.58666499999999999</v>
      </c>
      <c r="AQ82" s="5">
        <v>1.2444550000000001</v>
      </c>
      <c r="AR82" s="5">
        <v>0.367483</v>
      </c>
      <c r="AS82" s="5">
        <v>0.218108</v>
      </c>
      <c r="AT82" s="5">
        <v>33.666666999999997</v>
      </c>
      <c r="AU82" s="5">
        <v>18.583145999999999</v>
      </c>
      <c r="AV82" s="5">
        <v>1.1249E-2</v>
      </c>
      <c r="AW82" s="5">
        <v>4.3150000000000003E-3</v>
      </c>
      <c r="AX82" s="5">
        <v>89.744128000000003</v>
      </c>
      <c r="AY82" s="5">
        <v>7.9567920000000001</v>
      </c>
      <c r="AZ82" s="5">
        <v>215.80295599999999</v>
      </c>
      <c r="BA82" s="5">
        <v>22.354763999999999</v>
      </c>
      <c r="BB82" s="5">
        <v>85.732663000000002</v>
      </c>
      <c r="BC82" s="5">
        <v>121.15459799999999</v>
      </c>
      <c r="BD82" s="5">
        <v>8.7989490000000004</v>
      </c>
      <c r="BE82" s="5">
        <v>0.76376299999999997</v>
      </c>
      <c r="BF82" s="31"/>
    </row>
    <row r="83" spans="1:58" s="29" customFormat="1" x14ac:dyDescent="0.25">
      <c r="A83" s="29" t="s">
        <v>1813</v>
      </c>
      <c r="B83" s="29">
        <v>5</v>
      </c>
      <c r="C83" s="29" t="s">
        <v>28</v>
      </c>
      <c r="D83" s="11">
        <v>15</v>
      </c>
      <c r="E83" s="11" t="s">
        <v>1</v>
      </c>
      <c r="F83" s="2" t="s">
        <v>767</v>
      </c>
      <c r="G83" s="45" t="s">
        <v>244</v>
      </c>
      <c r="H83" s="12">
        <v>60.991601052750802</v>
      </c>
      <c r="I83" s="12">
        <v>21.547456955840453</v>
      </c>
      <c r="J83" s="5" t="s">
        <v>52</v>
      </c>
      <c r="K83" s="5">
        <v>1778</v>
      </c>
      <c r="L83" s="5">
        <v>89</v>
      </c>
      <c r="M83" s="5">
        <f t="shared" si="8"/>
        <v>5.0056242969628792</v>
      </c>
      <c r="N83" s="5">
        <v>0.14518541666667134</v>
      </c>
      <c r="O83" s="5">
        <v>8.4172078972107794E-2</v>
      </c>
      <c r="P83" s="5">
        <v>12.471496367700638</v>
      </c>
      <c r="Q83" s="5">
        <f t="shared" si="6"/>
        <v>14.787791156123053</v>
      </c>
      <c r="R83" s="5">
        <v>0.85437710442764669</v>
      </c>
      <c r="S83" s="5">
        <f t="shared" si="7"/>
        <v>9.2635591426321939E-2</v>
      </c>
      <c r="U83" s="29">
        <v>8.2857099999999999</v>
      </c>
      <c r="V83" s="29">
        <v>50</v>
      </c>
      <c r="W83" s="29">
        <v>3</v>
      </c>
      <c r="X83" s="29">
        <v>6.6666666666666696</v>
      </c>
      <c r="Y83" s="29">
        <v>9.6666666666666696</v>
      </c>
      <c r="Z83" s="29">
        <v>130</v>
      </c>
      <c r="AA83" s="29" t="s">
        <v>2285</v>
      </c>
      <c r="AB83" s="34"/>
      <c r="AC83" s="5">
        <v>3645</v>
      </c>
      <c r="AD83" s="5">
        <v>306.81887499999999</v>
      </c>
      <c r="AE83" s="5">
        <v>11.879973</v>
      </c>
      <c r="AF83" s="5">
        <v>36.25</v>
      </c>
      <c r="AG83" s="5">
        <v>62.692005000000002</v>
      </c>
      <c r="AH83" s="5">
        <v>6.2692009999999998</v>
      </c>
      <c r="AI83" s="5">
        <v>8.4176000000000001E-2</v>
      </c>
      <c r="AJ83" s="5">
        <v>9.9860000000000004E-2</v>
      </c>
      <c r="AK83" s="5">
        <v>1.1863300000000001</v>
      </c>
      <c r="AL83" s="5">
        <v>6.5275E-2</v>
      </c>
      <c r="AM83" s="5">
        <v>5.2499999999999998E-2</v>
      </c>
      <c r="AN83" s="5">
        <v>1</v>
      </c>
      <c r="AO83" s="5">
        <v>3.2590000000000002E-3</v>
      </c>
      <c r="AP83" s="5">
        <v>0.19555500000000001</v>
      </c>
      <c r="AQ83" s="5">
        <v>1.426612</v>
      </c>
      <c r="AR83" s="5">
        <v>1.6521749999999999</v>
      </c>
      <c r="AS83" s="5">
        <v>0</v>
      </c>
      <c r="AT83" s="5">
        <v>52</v>
      </c>
      <c r="AU83" s="5">
        <v>0</v>
      </c>
      <c r="AV83" s="5">
        <v>3.2396000000000001E-2</v>
      </c>
      <c r="AW83" s="5">
        <v>1.3181999999999999E-2</v>
      </c>
      <c r="AX83" s="5">
        <v>30.868400999999999</v>
      </c>
      <c r="AY83" s="5">
        <v>0</v>
      </c>
      <c r="AZ83" s="5">
        <v>98.280097999999995</v>
      </c>
      <c r="BA83" s="5">
        <v>0</v>
      </c>
      <c r="BB83" s="5">
        <v>0</v>
      </c>
      <c r="BC83" s="5">
        <v>0</v>
      </c>
      <c r="BD83" s="5">
        <v>9.0033159999999999</v>
      </c>
      <c r="BE83" s="5">
        <v>0.37267800000000001</v>
      </c>
      <c r="BF83" s="31"/>
    </row>
    <row r="84" spans="1:58" s="29" customFormat="1" x14ac:dyDescent="0.25">
      <c r="A84" s="29" t="s">
        <v>1814</v>
      </c>
      <c r="B84" s="29">
        <v>5</v>
      </c>
      <c r="C84" s="29" t="s">
        <v>15</v>
      </c>
      <c r="D84" s="11">
        <v>6</v>
      </c>
      <c r="E84" s="11" t="s">
        <v>1</v>
      </c>
      <c r="F84" s="2" t="s">
        <v>767</v>
      </c>
      <c r="G84" s="45" t="s">
        <v>244</v>
      </c>
      <c r="H84" s="12">
        <v>60.991601052750802</v>
      </c>
      <c r="I84" s="12">
        <v>21.547456955840453</v>
      </c>
      <c r="J84" s="5" t="s">
        <v>52</v>
      </c>
      <c r="K84" s="5">
        <v>2918</v>
      </c>
      <c r="L84" s="5">
        <v>104</v>
      </c>
      <c r="M84" s="5">
        <f t="shared" si="8"/>
        <v>3.5640849897189861</v>
      </c>
      <c r="N84" s="5">
        <v>0.10399999999999873</v>
      </c>
      <c r="O84" s="5">
        <v>8.4112655661117683E-2</v>
      </c>
      <c r="P84" s="5">
        <v>16.362715281276095</v>
      </c>
      <c r="Q84" s="5">
        <f t="shared" si="6"/>
        <v>10.896572242547595</v>
      </c>
      <c r="R84" s="5">
        <v>0.60356135728748683</v>
      </c>
      <c r="S84" s="5">
        <f t="shared" si="7"/>
        <v>0.15818015571383792</v>
      </c>
      <c r="U84" s="29">
        <v>8.2857099999999999</v>
      </c>
      <c r="V84" s="29">
        <v>50</v>
      </c>
      <c r="W84" s="29">
        <v>3</v>
      </c>
      <c r="X84" s="29">
        <v>6.6666666666666696</v>
      </c>
      <c r="Y84" s="29">
        <v>9.6666666666666696</v>
      </c>
      <c r="Z84" s="29">
        <v>130</v>
      </c>
      <c r="AA84" s="29" t="s">
        <v>2285</v>
      </c>
      <c r="AB84" s="34"/>
      <c r="AC84" s="5">
        <v>5275</v>
      </c>
      <c r="AD84" s="5">
        <v>330.23727500000001</v>
      </c>
      <c r="AE84" s="5">
        <v>15.973363000000001</v>
      </c>
      <c r="AF84" s="5">
        <v>52.73</v>
      </c>
      <c r="AG84" s="5">
        <v>105.182399</v>
      </c>
      <c r="AH84" s="5">
        <v>10.51824</v>
      </c>
      <c r="AI84" s="5">
        <v>6.2593999999999997E-2</v>
      </c>
      <c r="AJ84" s="5">
        <v>4.0740999999999999E-2</v>
      </c>
      <c r="AK84" s="5">
        <v>0.65086699999999997</v>
      </c>
      <c r="AL84" s="5">
        <v>5.4199999999999998E-2</v>
      </c>
      <c r="AM84" s="5">
        <v>4.7500000000000001E-2</v>
      </c>
      <c r="AN84" s="5">
        <v>1</v>
      </c>
      <c r="AO84" s="5">
        <v>3.0279999999999999E-3</v>
      </c>
      <c r="AP84" s="5">
        <v>0.18168799999999999</v>
      </c>
      <c r="AQ84" s="5">
        <v>0.37914700000000001</v>
      </c>
      <c r="AR84" s="5">
        <v>0.38797500000000001</v>
      </c>
      <c r="AS84" s="5">
        <v>0</v>
      </c>
      <c r="AT84" s="5">
        <v>20</v>
      </c>
      <c r="AU84" s="5">
        <v>0</v>
      </c>
      <c r="AV84" s="5">
        <v>2.0420000000000001E-2</v>
      </c>
      <c r="AW84" s="5">
        <v>7.0020000000000004E-3</v>
      </c>
      <c r="AX84" s="5">
        <v>48.972228000000001</v>
      </c>
      <c r="AY84" s="5">
        <v>0</v>
      </c>
      <c r="AZ84" s="5">
        <v>156.25</v>
      </c>
      <c r="BA84" s="5">
        <v>0</v>
      </c>
      <c r="BB84" s="5">
        <v>0</v>
      </c>
      <c r="BC84" s="5">
        <v>0</v>
      </c>
      <c r="BD84" s="5">
        <v>5.0848659999999999</v>
      </c>
      <c r="BE84" s="5">
        <v>0.37267800000000001</v>
      </c>
      <c r="BF84" s="31"/>
    </row>
    <row r="85" spans="1:58" s="29" customFormat="1" x14ac:dyDescent="0.25">
      <c r="A85" s="29" t="s">
        <v>1814</v>
      </c>
      <c r="B85" s="29">
        <v>5</v>
      </c>
      <c r="C85" s="29" t="s">
        <v>16</v>
      </c>
      <c r="D85" s="11">
        <v>11</v>
      </c>
      <c r="E85" s="11" t="s">
        <v>7</v>
      </c>
      <c r="F85" s="2" t="s">
        <v>767</v>
      </c>
      <c r="G85" s="45" t="s">
        <v>244</v>
      </c>
      <c r="H85" s="12">
        <v>60.991601052750802</v>
      </c>
      <c r="I85" s="12">
        <v>21.547456955840453</v>
      </c>
      <c r="J85" s="5" t="s">
        <v>52</v>
      </c>
      <c r="K85" s="5">
        <v>4104</v>
      </c>
      <c r="L85" s="5">
        <v>40</v>
      </c>
      <c r="M85" s="5">
        <f t="shared" si="8"/>
        <v>0.97465886939571145</v>
      </c>
      <c r="N85" s="5">
        <v>6.8875000000000838E-2</v>
      </c>
      <c r="O85" s="5">
        <v>3.3645062264447072E-2</v>
      </c>
      <c r="P85" s="5">
        <v>23.013222588881799</v>
      </c>
      <c r="Q85" s="5">
        <f t="shared" si="6"/>
        <v>4.2460649349418915</v>
      </c>
      <c r="R85" s="5">
        <v>0.49882175854012567</v>
      </c>
      <c r="S85" s="5">
        <f t="shared" si="7"/>
        <v>0.26291975446119908</v>
      </c>
      <c r="U85" s="29">
        <v>8.2857099999999999</v>
      </c>
      <c r="V85" s="29">
        <v>50</v>
      </c>
      <c r="W85" s="29">
        <v>3</v>
      </c>
      <c r="X85" s="29">
        <v>6.6666666666666696</v>
      </c>
      <c r="Y85" s="29">
        <v>9.6666666666666696</v>
      </c>
      <c r="Z85" s="29">
        <v>130</v>
      </c>
      <c r="AA85" s="29" t="s">
        <v>2285</v>
      </c>
      <c r="AB85" s="34"/>
      <c r="AC85" s="5">
        <v>7511</v>
      </c>
      <c r="AD85" s="5">
        <v>330.23727500000001</v>
      </c>
      <c r="AE85" s="5">
        <v>22.744253</v>
      </c>
      <c r="AF85" s="5">
        <v>75.099999999999994</v>
      </c>
      <c r="AG85" s="5">
        <v>196.92701700000001</v>
      </c>
      <c r="AH85" s="5">
        <v>19.692702000000001</v>
      </c>
      <c r="AI85" s="5">
        <v>4.3959999999999999E-2</v>
      </c>
      <c r="AJ85" s="5">
        <v>2.1321E-2</v>
      </c>
      <c r="AK85" s="5">
        <v>0.48501100000000003</v>
      </c>
      <c r="AL85" s="5">
        <v>4.0550000000000003E-2</v>
      </c>
      <c r="AM85" s="5">
        <v>3.7499999999999999E-2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31"/>
    </row>
    <row r="86" spans="1:58" s="29" customFormat="1" x14ac:dyDescent="0.25">
      <c r="A86" s="29" t="s">
        <v>1814</v>
      </c>
      <c r="B86" s="29">
        <v>5</v>
      </c>
      <c r="C86" s="29" t="s">
        <v>5</v>
      </c>
      <c r="D86" s="11">
        <v>14</v>
      </c>
      <c r="E86" s="11" t="s">
        <v>1</v>
      </c>
      <c r="F86" s="2" t="s">
        <v>767</v>
      </c>
      <c r="G86" s="45" t="s">
        <v>244</v>
      </c>
      <c r="H86" s="12">
        <v>60.991601052750802</v>
      </c>
      <c r="I86" s="12">
        <v>21.547456955840453</v>
      </c>
      <c r="J86" s="5" t="s">
        <v>50</v>
      </c>
      <c r="K86" s="5">
        <v>10064</v>
      </c>
      <c r="L86" s="5">
        <v>10</v>
      </c>
      <c r="M86" s="5">
        <f t="shared" si="8"/>
        <v>9.9364069952305234E-2</v>
      </c>
      <c r="N86" s="5">
        <v>2.108749999998949E-2</v>
      </c>
      <c r="O86" s="5">
        <v>1.1215020754815692E-2</v>
      </c>
      <c r="P86" s="5">
        <v>56.433984438232557</v>
      </c>
      <c r="Q86" s="5">
        <f t="shared" si="6"/>
        <v>29.174696914408866</v>
      </c>
      <c r="R86" s="5">
        <v>0.40158468529384195</v>
      </c>
      <c r="S86" s="5">
        <f t="shared" si="7"/>
        <v>0.36015682770748281</v>
      </c>
      <c r="U86" s="29">
        <v>8.2857099999999999</v>
      </c>
      <c r="V86" s="29">
        <v>50</v>
      </c>
      <c r="W86" s="29">
        <v>3</v>
      </c>
      <c r="X86" s="29">
        <v>6.6666666666666696</v>
      </c>
      <c r="Y86" s="29">
        <v>9.6666666666666696</v>
      </c>
      <c r="Z86" s="29">
        <v>130</v>
      </c>
      <c r="AA86" s="29" t="s">
        <v>2285</v>
      </c>
      <c r="AB86" s="34"/>
      <c r="AC86" s="5">
        <v>19289</v>
      </c>
      <c r="AD86" s="5">
        <v>330.23727500000001</v>
      </c>
      <c r="AE86" s="5">
        <v>58.409517999999998</v>
      </c>
      <c r="AF86" s="5">
        <v>192.88</v>
      </c>
      <c r="AG86" s="5">
        <v>901.76323100000002</v>
      </c>
      <c r="AH86" s="5">
        <v>90.176322999999996</v>
      </c>
      <c r="AI86" s="5">
        <v>1.7118999999999999E-2</v>
      </c>
      <c r="AJ86" s="5">
        <v>6.9519999999999998E-3</v>
      </c>
      <c r="AK86" s="5">
        <v>0.406084</v>
      </c>
      <c r="AL86" s="5">
        <v>1.6225E-2</v>
      </c>
      <c r="AM86" s="5">
        <v>1.7500000000000002E-2</v>
      </c>
      <c r="AN86" s="5">
        <v>1</v>
      </c>
      <c r="AO86" s="5">
        <v>3.0279999999999999E-3</v>
      </c>
      <c r="AP86" s="5">
        <v>0.18168799999999999</v>
      </c>
      <c r="AQ86" s="5">
        <v>0.48214000000000001</v>
      </c>
      <c r="AR86" s="5">
        <v>0.90280000000000005</v>
      </c>
      <c r="AS86" s="5">
        <v>0</v>
      </c>
      <c r="AT86" s="5">
        <v>93</v>
      </c>
      <c r="AU86" s="5">
        <v>0</v>
      </c>
      <c r="AV86" s="5">
        <v>9.8130000000000005E-3</v>
      </c>
      <c r="AW86" s="5">
        <v>2.7729999999999999E-3</v>
      </c>
      <c r="AX86" s="5">
        <v>101.90518400000001</v>
      </c>
      <c r="AY86" s="5">
        <v>0</v>
      </c>
      <c r="AZ86" s="5">
        <v>236.68639099999999</v>
      </c>
      <c r="BA86" s="5">
        <v>0</v>
      </c>
      <c r="BB86" s="5">
        <v>0</v>
      </c>
      <c r="BC86" s="5">
        <v>0</v>
      </c>
      <c r="BD86" s="5">
        <v>6.4608559999999997</v>
      </c>
      <c r="BE86" s="5">
        <v>0.37267800000000001</v>
      </c>
      <c r="BF86" s="31"/>
    </row>
    <row r="87" spans="1:58" s="29" customFormat="1" x14ac:dyDescent="0.25">
      <c r="A87" s="29" t="s">
        <v>1815</v>
      </c>
      <c r="B87" s="29">
        <v>5</v>
      </c>
      <c r="C87" s="29" t="s">
        <v>8</v>
      </c>
      <c r="D87" s="11">
        <v>1</v>
      </c>
      <c r="E87" s="11" t="s">
        <v>1</v>
      </c>
      <c r="F87" s="2" t="s">
        <v>767</v>
      </c>
      <c r="G87" s="45" t="s">
        <v>244</v>
      </c>
      <c r="H87" s="12">
        <v>60.991601052750802</v>
      </c>
      <c r="I87" s="12">
        <v>21.547456955840453</v>
      </c>
      <c r="J87" s="5" t="s">
        <v>51</v>
      </c>
      <c r="K87" s="5">
        <v>2802</v>
      </c>
      <c r="L87" s="5">
        <v>3</v>
      </c>
      <c r="M87" s="5">
        <f t="shared" si="8"/>
        <v>0.10706638115631692</v>
      </c>
      <c r="N87" s="5">
        <v>1.3375000000010573E-2</v>
      </c>
      <c r="O87" s="5">
        <v>7.5850635740519834E-3</v>
      </c>
      <c r="P87" s="5">
        <v>21.253348134493656</v>
      </c>
      <c r="Q87" s="5">
        <f t="shared" si="6"/>
        <v>6.0059393893300346</v>
      </c>
      <c r="R87" s="5">
        <v>0.47000438223050428</v>
      </c>
      <c r="S87" s="5">
        <f t="shared" si="7"/>
        <v>0.29173713077082047</v>
      </c>
      <c r="U87" s="29">
        <v>8.2857099999999999</v>
      </c>
      <c r="V87" s="29">
        <v>50</v>
      </c>
      <c r="W87" s="29">
        <v>3</v>
      </c>
      <c r="X87" s="29">
        <v>6.6666666666666696</v>
      </c>
      <c r="Y87" s="29">
        <v>9.6666666666666696</v>
      </c>
      <c r="Z87" s="29">
        <v>130</v>
      </c>
      <c r="AA87" s="29" t="s">
        <v>2285</v>
      </c>
      <c r="AB87" s="34"/>
      <c r="AC87" s="5">
        <v>6167</v>
      </c>
      <c r="AD87" s="5">
        <v>318.44872500000002</v>
      </c>
      <c r="AE87" s="5">
        <v>19.365755</v>
      </c>
      <c r="AF87" s="5">
        <v>61.66</v>
      </c>
      <c r="AG87" s="5">
        <v>170.34965299999999</v>
      </c>
      <c r="AH87" s="5">
        <v>17.034965</v>
      </c>
      <c r="AI87" s="5">
        <v>4.1341000000000003E-2</v>
      </c>
      <c r="AJ87" s="5">
        <v>1.9463999999999999E-2</v>
      </c>
      <c r="AK87" s="5">
        <v>0.47081299999999998</v>
      </c>
      <c r="AL87" s="5">
        <v>3.8225000000000002E-2</v>
      </c>
      <c r="AM87" s="5">
        <v>3.7499999999999999E-2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31"/>
    </row>
    <row r="88" spans="1:58" s="29" customFormat="1" x14ac:dyDescent="0.25">
      <c r="A88" s="29" t="s">
        <v>1815</v>
      </c>
      <c r="B88" s="29">
        <v>5</v>
      </c>
      <c r="C88" s="29" t="s">
        <v>14</v>
      </c>
      <c r="D88" s="11">
        <v>1</v>
      </c>
      <c r="E88" s="11" t="s">
        <v>7</v>
      </c>
      <c r="F88" s="2" t="s">
        <v>767</v>
      </c>
      <c r="G88" s="45" t="s">
        <v>244</v>
      </c>
      <c r="H88" s="12">
        <v>60.991601052750802</v>
      </c>
      <c r="I88" s="12">
        <v>21.547456955840453</v>
      </c>
      <c r="J88" s="5" t="s">
        <v>52</v>
      </c>
      <c r="K88" s="5">
        <v>1865</v>
      </c>
      <c r="L88" s="5">
        <v>55</v>
      </c>
      <c r="M88" s="5">
        <f t="shared" si="8"/>
        <v>2.9490616621983912</v>
      </c>
      <c r="N88" s="5">
        <v>7.2532499999998737E-2</v>
      </c>
      <c r="O88" s="5">
        <v>7.5850635740519826E-2</v>
      </c>
      <c r="P88" s="5">
        <v>14.146143565606948</v>
      </c>
      <c r="Q88" s="5">
        <f t="shared" si="6"/>
        <v>13.113143958216742</v>
      </c>
      <c r="R88" s="5">
        <v>0.64749769982196204</v>
      </c>
      <c r="S88" s="5">
        <f t="shared" si="7"/>
        <v>0.11424381317936272</v>
      </c>
      <c r="U88" s="29">
        <v>8.2857099999999999</v>
      </c>
      <c r="V88" s="29">
        <v>50</v>
      </c>
      <c r="W88" s="29">
        <v>3</v>
      </c>
      <c r="X88" s="29">
        <v>6.6666666666666696</v>
      </c>
      <c r="Y88" s="29">
        <v>9.6666666666666696</v>
      </c>
      <c r="Z88" s="29">
        <v>130</v>
      </c>
      <c r="AA88" s="29" t="s">
        <v>2285</v>
      </c>
      <c r="AB88" s="34"/>
      <c r="AC88" s="5">
        <v>4117</v>
      </c>
      <c r="AD88" s="5">
        <v>318.44872500000002</v>
      </c>
      <c r="AE88" s="5">
        <v>12.928298</v>
      </c>
      <c r="AF88" s="5">
        <v>41.15</v>
      </c>
      <c r="AG88" s="5">
        <v>83.087349000000003</v>
      </c>
      <c r="AH88" s="5">
        <v>8.3087350000000004</v>
      </c>
      <c r="AI88" s="5">
        <v>6.1934999999999997E-2</v>
      </c>
      <c r="AJ88" s="5">
        <v>3.9606000000000002E-2</v>
      </c>
      <c r="AK88" s="5">
        <v>0.63947500000000002</v>
      </c>
      <c r="AL88" s="5">
        <v>5.2925E-2</v>
      </c>
      <c r="AM88" s="5">
        <v>4.2500000000000003E-2</v>
      </c>
      <c r="AN88" s="5">
        <v>2</v>
      </c>
      <c r="AO88" s="5">
        <v>6.28E-3</v>
      </c>
      <c r="AP88" s="5">
        <v>0.37682700000000002</v>
      </c>
      <c r="AQ88" s="5">
        <v>1.7488459999999999</v>
      </c>
      <c r="AR88" s="5">
        <v>1.1711130000000001</v>
      </c>
      <c r="AS88" s="5">
        <v>0.50386699999999995</v>
      </c>
      <c r="AT88" s="5">
        <v>36</v>
      </c>
      <c r="AU88" s="5">
        <v>8.4852810000000005</v>
      </c>
      <c r="AV88" s="5">
        <v>3.3459999999999997E-2</v>
      </c>
      <c r="AW88" s="5">
        <v>1.5132E-2</v>
      </c>
      <c r="AX88" s="5">
        <v>31.216733000000001</v>
      </c>
      <c r="AY88" s="5">
        <v>6.1853899999999999</v>
      </c>
      <c r="AZ88" s="5">
        <v>172.107484</v>
      </c>
      <c r="BA88" s="5">
        <v>4.7109050000000003</v>
      </c>
      <c r="BB88" s="5">
        <v>49.383775</v>
      </c>
      <c r="BC88" s="5">
        <v>0</v>
      </c>
      <c r="BD88" s="5">
        <v>5.5978599999999998</v>
      </c>
      <c r="BE88" s="5">
        <v>0.47140500000000002</v>
      </c>
      <c r="BF88" s="31"/>
    </row>
    <row r="89" spans="1:58" s="29" customFormat="1" x14ac:dyDescent="0.25">
      <c r="A89" s="29" t="s">
        <v>1815</v>
      </c>
      <c r="B89" s="29">
        <v>5</v>
      </c>
      <c r="C89" s="29" t="s">
        <v>4</v>
      </c>
      <c r="D89" s="11">
        <v>12</v>
      </c>
      <c r="E89" s="11" t="s">
        <v>1</v>
      </c>
      <c r="F89" s="2" t="s">
        <v>767</v>
      </c>
      <c r="G89" s="45" t="s">
        <v>244</v>
      </c>
      <c r="H89" s="12">
        <v>60.991601052750802</v>
      </c>
      <c r="I89" s="12">
        <v>21.547456955840453</v>
      </c>
      <c r="J89" s="5" t="s">
        <v>52</v>
      </c>
      <c r="K89" s="5">
        <v>3878</v>
      </c>
      <c r="L89" s="5">
        <v>35</v>
      </c>
      <c r="M89" s="5">
        <f t="shared" si="8"/>
        <v>0.90252707581227432</v>
      </c>
      <c r="N89" s="5">
        <v>9.3599999999996797E-2</v>
      </c>
      <c r="O89" s="5">
        <v>3.0340254296207934E-2</v>
      </c>
      <c r="P89" s="5">
        <v>29.414876540173591</v>
      </c>
      <c r="Q89" s="5">
        <f t="shared" si="6"/>
        <v>2.1555890163499001</v>
      </c>
      <c r="R89" s="5">
        <v>0.47595611570685731</v>
      </c>
      <c r="S89" s="5">
        <f t="shared" si="7"/>
        <v>0.28578539729446745</v>
      </c>
      <c r="U89" s="29">
        <v>8.2857099999999999</v>
      </c>
      <c r="V89" s="29">
        <v>50</v>
      </c>
      <c r="W89" s="29">
        <v>3</v>
      </c>
      <c r="X89" s="29">
        <v>6.6666666666666696</v>
      </c>
      <c r="Y89" s="29">
        <v>9.6666666666666696</v>
      </c>
      <c r="Z89" s="29">
        <v>130</v>
      </c>
      <c r="AA89" s="29" t="s">
        <v>2285</v>
      </c>
      <c r="AB89" s="34"/>
      <c r="AC89" s="5">
        <v>8511</v>
      </c>
      <c r="AD89" s="5">
        <v>318.44872500000002</v>
      </c>
      <c r="AE89" s="5">
        <v>26.726438000000002</v>
      </c>
      <c r="AF89" s="5">
        <v>85.09</v>
      </c>
      <c r="AG89" s="5">
        <v>308.99081200000001</v>
      </c>
      <c r="AH89" s="5">
        <v>30.899080999999999</v>
      </c>
      <c r="AI89" s="5">
        <v>2.9960000000000001E-2</v>
      </c>
      <c r="AJ89" s="5">
        <v>1.6528999999999999E-2</v>
      </c>
      <c r="AK89" s="5">
        <v>0.55171499999999996</v>
      </c>
      <c r="AL89" s="5">
        <v>2.7550000000000002E-2</v>
      </c>
      <c r="AM89" s="5">
        <v>2.75E-2</v>
      </c>
      <c r="AN89" s="5">
        <v>1</v>
      </c>
      <c r="AO89" s="5">
        <v>3.14E-3</v>
      </c>
      <c r="AP89" s="5">
        <v>0.188413</v>
      </c>
      <c r="AQ89" s="5">
        <v>0.41123300000000002</v>
      </c>
      <c r="AR89" s="5">
        <v>0.48125000000000001</v>
      </c>
      <c r="AS89" s="5">
        <v>0</v>
      </c>
      <c r="AT89" s="5">
        <v>35</v>
      </c>
      <c r="AU89" s="5">
        <v>0</v>
      </c>
      <c r="AV89" s="5">
        <v>1.4154E-2</v>
      </c>
      <c r="AW89" s="5">
        <v>5.7499999999999999E-3</v>
      </c>
      <c r="AX89" s="5">
        <v>70.649350999999996</v>
      </c>
      <c r="AY89" s="5">
        <v>0</v>
      </c>
      <c r="AZ89" s="5">
        <v>169.491525</v>
      </c>
      <c r="BA89" s="5">
        <v>0</v>
      </c>
      <c r="BB89" s="5">
        <v>0</v>
      </c>
      <c r="BC89" s="5">
        <v>0</v>
      </c>
      <c r="BD89" s="5">
        <v>6.5856529999999998</v>
      </c>
      <c r="BE89" s="5">
        <v>0.37267800000000001</v>
      </c>
      <c r="BF89" s="31"/>
    </row>
    <row r="90" spans="1:58" s="29" customFormat="1" x14ac:dyDescent="0.25">
      <c r="A90" s="29" t="s">
        <v>1816</v>
      </c>
      <c r="B90" s="29">
        <v>5</v>
      </c>
      <c r="C90" s="29" t="s">
        <v>9</v>
      </c>
      <c r="D90" s="11">
        <v>2</v>
      </c>
      <c r="E90" s="11" t="s">
        <v>1</v>
      </c>
      <c r="F90" s="2" t="s">
        <v>767</v>
      </c>
      <c r="G90" s="45" t="s">
        <v>244</v>
      </c>
      <c r="H90" s="12">
        <v>60.991601052750802</v>
      </c>
      <c r="I90" s="12">
        <v>21.547456955840453</v>
      </c>
      <c r="J90" s="5" t="s">
        <v>52</v>
      </c>
      <c r="K90" s="5">
        <v>10466</v>
      </c>
      <c r="L90" s="5">
        <v>41</v>
      </c>
      <c r="M90" s="5">
        <f t="shared" si="8"/>
        <v>0.39174469711446591</v>
      </c>
      <c r="N90" s="5">
        <v>7.3519999999999183E-2</v>
      </c>
      <c r="O90" s="5">
        <v>1.6650776783804219E-2</v>
      </c>
      <c r="P90" s="5">
        <v>34.853405963858989</v>
      </c>
      <c r="Q90" s="5">
        <f t="shared" si="6"/>
        <v>7.5941184400352988</v>
      </c>
      <c r="R90" s="5">
        <v>0.53925988970739502</v>
      </c>
      <c r="S90" s="5">
        <f t="shared" si="7"/>
        <v>0.22248162329392973</v>
      </c>
      <c r="U90" s="29">
        <v>8.2857099999999999</v>
      </c>
      <c r="V90" s="29">
        <v>50</v>
      </c>
      <c r="W90" s="29">
        <v>3</v>
      </c>
      <c r="X90" s="29">
        <v>6.6666666666666696</v>
      </c>
      <c r="Y90" s="29">
        <v>9.6666666666666696</v>
      </c>
      <c r="Z90" s="29">
        <v>130</v>
      </c>
      <c r="AA90" s="29" t="s">
        <v>2285</v>
      </c>
      <c r="AB90" s="34"/>
      <c r="AC90" s="5">
        <v>12853</v>
      </c>
      <c r="AD90" s="5">
        <v>369.54902499999997</v>
      </c>
      <c r="AE90" s="5">
        <v>34.780230000000003</v>
      </c>
      <c r="AF90" s="5">
        <v>128.5</v>
      </c>
      <c r="AG90" s="5">
        <v>480.58130399999999</v>
      </c>
      <c r="AH90" s="5">
        <v>48.058129999999998</v>
      </c>
      <c r="AI90" s="5">
        <v>2.8750000000000001E-2</v>
      </c>
      <c r="AJ90" s="5">
        <v>1.5298000000000001E-2</v>
      </c>
      <c r="AK90" s="5">
        <v>0.53212199999999998</v>
      </c>
      <c r="AL90" s="5">
        <v>2.6474999999999999E-2</v>
      </c>
      <c r="AM90" s="5">
        <v>2.75E-2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31"/>
    </row>
    <row r="91" spans="1:58" s="29" customFormat="1" x14ac:dyDescent="0.25">
      <c r="A91" s="29" t="s">
        <v>1816</v>
      </c>
      <c r="B91" s="29">
        <v>5</v>
      </c>
      <c r="C91" s="29" t="s">
        <v>2</v>
      </c>
      <c r="D91" s="11">
        <v>3</v>
      </c>
      <c r="E91" s="11" t="s">
        <v>1</v>
      </c>
      <c r="F91" s="2" t="s">
        <v>767</v>
      </c>
      <c r="G91" s="45" t="s">
        <v>244</v>
      </c>
      <c r="H91" s="12">
        <v>60.991601052750802</v>
      </c>
      <c r="I91" s="12">
        <v>21.547456955840453</v>
      </c>
      <c r="J91" s="5" t="s">
        <v>51</v>
      </c>
      <c r="K91" s="5">
        <v>9071</v>
      </c>
      <c r="L91" s="5">
        <v>254</v>
      </c>
      <c r="M91" s="5">
        <f t="shared" si="8"/>
        <v>2.8001322897144747</v>
      </c>
      <c r="N91" s="5">
        <v>6.2840000000000243E-2</v>
      </c>
      <c r="O91" s="5">
        <v>0.11655543748662953</v>
      </c>
      <c r="P91" s="5">
        <v>30.207839241177613</v>
      </c>
      <c r="Q91" s="5">
        <f t="shared" si="6"/>
        <v>2.9485517173539222</v>
      </c>
      <c r="R91" s="5">
        <v>0.61105518320872343</v>
      </c>
      <c r="S91" s="5">
        <f t="shared" si="7"/>
        <v>0.15068632979260133</v>
      </c>
      <c r="U91" s="29">
        <v>8.2857099999999999</v>
      </c>
      <c r="V91" s="29">
        <v>50</v>
      </c>
      <c r="W91" s="29">
        <v>3</v>
      </c>
      <c r="X91" s="29">
        <v>6.6666666666666696</v>
      </c>
      <c r="Y91" s="29">
        <v>9.6666666666666696</v>
      </c>
      <c r="Z91" s="29">
        <v>130</v>
      </c>
      <c r="AA91" s="29" t="s">
        <v>2285</v>
      </c>
      <c r="AB91" s="34"/>
      <c r="AC91" s="5">
        <v>11176</v>
      </c>
      <c r="AD91" s="5">
        <v>369.54902499999997</v>
      </c>
      <c r="AE91" s="5">
        <v>30.242266000000001</v>
      </c>
      <c r="AF91" s="5">
        <v>111.75</v>
      </c>
      <c r="AG91" s="5">
        <v>317.66754200000003</v>
      </c>
      <c r="AH91" s="5">
        <v>31.766753999999999</v>
      </c>
      <c r="AI91" s="5">
        <v>3.3065999999999998E-2</v>
      </c>
      <c r="AJ91" s="5">
        <v>2.0471E-2</v>
      </c>
      <c r="AK91" s="5">
        <v>0.61909899999999995</v>
      </c>
      <c r="AL91" s="5">
        <v>2.9499999999999998E-2</v>
      </c>
      <c r="AM91" s="5">
        <v>2.2499999999999999E-2</v>
      </c>
      <c r="AN91" s="5">
        <v>5</v>
      </c>
      <c r="AO91" s="5">
        <v>1.353E-2</v>
      </c>
      <c r="AP91" s="5">
        <v>0.81179999999999997</v>
      </c>
      <c r="AQ91" s="5">
        <v>2.0758770000000002</v>
      </c>
      <c r="AR91" s="5">
        <v>0.64996500000000001</v>
      </c>
      <c r="AS91" s="5">
        <v>0.31827899999999998</v>
      </c>
      <c r="AT91" s="5">
        <v>46.4</v>
      </c>
      <c r="AU91" s="5">
        <v>18.528357</v>
      </c>
      <c r="AV91" s="5">
        <v>1.4316000000000001E-2</v>
      </c>
      <c r="AW91" s="5">
        <v>6.0489999999999997E-3</v>
      </c>
      <c r="AX91" s="5">
        <v>74.110697999999999</v>
      </c>
      <c r="AY91" s="5">
        <v>12.664006000000001</v>
      </c>
      <c r="AZ91" s="5">
        <v>330.15730600000001</v>
      </c>
      <c r="BA91" s="5">
        <v>286.15353199999998</v>
      </c>
      <c r="BB91" s="5">
        <v>28.007062999999999</v>
      </c>
      <c r="BC91" s="5">
        <v>31.439966999999999</v>
      </c>
      <c r="BD91" s="5">
        <v>6.8394969999999997</v>
      </c>
      <c r="BE91" s="5">
        <v>0.88063100000000005</v>
      </c>
      <c r="BF91" s="31"/>
    </row>
    <row r="92" spans="1:58" s="29" customFormat="1" x14ac:dyDescent="0.25">
      <c r="A92" s="29" t="s">
        <v>1816</v>
      </c>
      <c r="B92" s="29">
        <v>5</v>
      </c>
      <c r="C92" s="29" t="s">
        <v>38</v>
      </c>
      <c r="D92" s="11">
        <v>9</v>
      </c>
      <c r="E92" s="11" t="s">
        <v>1</v>
      </c>
      <c r="F92" s="2" t="s">
        <v>767</v>
      </c>
      <c r="G92" s="45" t="s">
        <v>244</v>
      </c>
      <c r="H92" s="12">
        <v>60.991601052750802</v>
      </c>
      <c r="I92" s="12">
        <v>21.547456955840453</v>
      </c>
      <c r="J92" s="5" t="s">
        <v>50</v>
      </c>
      <c r="K92" s="5">
        <v>7877</v>
      </c>
      <c r="L92" s="5">
        <v>31</v>
      </c>
      <c r="M92" s="5">
        <f t="shared" si="8"/>
        <v>0.39355084423003683</v>
      </c>
      <c r="N92" s="5">
        <v>4.2187499999999524E-2</v>
      </c>
      <c r="O92" s="5">
        <v>1.9980932140565063E-2</v>
      </c>
      <c r="P92" s="5">
        <v>26.231633745205166</v>
      </c>
      <c r="Q92" s="5">
        <f t="shared" si="6"/>
        <v>1.0276537786185251</v>
      </c>
      <c r="R92" s="5">
        <v>0.44942735804744199</v>
      </c>
      <c r="S92" s="5">
        <f t="shared" si="7"/>
        <v>0.31231415495388276</v>
      </c>
      <c r="U92" s="29">
        <v>8.2857099999999999</v>
      </c>
      <c r="V92" s="29">
        <v>50</v>
      </c>
      <c r="W92" s="29">
        <v>3</v>
      </c>
      <c r="X92" s="29">
        <v>6.6666666666666696</v>
      </c>
      <c r="Y92" s="29">
        <v>9.6666666666666696</v>
      </c>
      <c r="Z92" s="29">
        <v>130</v>
      </c>
      <c r="AA92" s="29" t="s">
        <v>2285</v>
      </c>
      <c r="AB92" s="34"/>
      <c r="AC92" s="5">
        <v>9698</v>
      </c>
      <c r="AD92" s="5">
        <v>369.54902499999997</v>
      </c>
      <c r="AE92" s="5">
        <v>26.242796999999999</v>
      </c>
      <c r="AF92" s="5">
        <v>96.97</v>
      </c>
      <c r="AG92" s="5">
        <v>286.761729</v>
      </c>
      <c r="AH92" s="5">
        <v>28.676172999999999</v>
      </c>
      <c r="AI92" s="5">
        <v>3.8101999999999997E-2</v>
      </c>
      <c r="AJ92" s="5">
        <v>1.7111999999999999E-2</v>
      </c>
      <c r="AK92" s="5">
        <v>0.44911499999999999</v>
      </c>
      <c r="AL92" s="5">
        <v>3.5424999999999998E-2</v>
      </c>
      <c r="AM92" s="5">
        <v>3.2500000000000001E-2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31"/>
    </row>
    <row r="93" spans="1:58" s="29" customFormat="1" x14ac:dyDescent="0.25">
      <c r="A93" s="29" t="s">
        <v>1816</v>
      </c>
      <c r="B93" s="29">
        <v>5</v>
      </c>
      <c r="C93" s="29" t="s">
        <v>290</v>
      </c>
      <c r="D93" s="11">
        <v>9</v>
      </c>
      <c r="E93" s="11" t="s">
        <v>7</v>
      </c>
      <c r="F93" s="2" t="s">
        <v>767</v>
      </c>
      <c r="G93" s="45" t="s">
        <v>244</v>
      </c>
      <c r="H93" s="12">
        <v>60.991601052750802</v>
      </c>
      <c r="I93" s="12">
        <v>21.547456955840453</v>
      </c>
      <c r="J93" s="5" t="s">
        <v>52</v>
      </c>
      <c r="K93" s="5">
        <v>5185</v>
      </c>
      <c r="L93" s="5">
        <v>132</v>
      </c>
      <c r="M93" s="5">
        <f t="shared" si="8"/>
        <v>2.5458052073288333</v>
      </c>
      <c r="N93" s="5">
        <v>8.4041666666672205E-2</v>
      </c>
      <c r="O93" s="5">
        <v>6.9933262491977718E-2</v>
      </c>
      <c r="P93" s="5">
        <v>17.266855524804974</v>
      </c>
      <c r="Q93" s="5">
        <f t="shared" si="6"/>
        <v>9.9924319990187165</v>
      </c>
      <c r="R93" s="5">
        <v>0.64582369356789415</v>
      </c>
      <c r="S93" s="5">
        <f t="shared" si="7"/>
        <v>0.1159178194334306</v>
      </c>
      <c r="U93" s="29">
        <v>8.2857099999999999</v>
      </c>
      <c r="V93" s="29">
        <v>50</v>
      </c>
      <c r="W93" s="29">
        <v>3</v>
      </c>
      <c r="X93" s="29">
        <v>6.6666666666666696</v>
      </c>
      <c r="Y93" s="29">
        <v>9.6666666666666696</v>
      </c>
      <c r="Z93" s="29">
        <v>130</v>
      </c>
      <c r="AA93" s="29" t="s">
        <v>2285</v>
      </c>
      <c r="AB93" s="34"/>
      <c r="AC93" s="5">
        <v>6315</v>
      </c>
      <c r="AD93" s="5">
        <v>369.54902499999997</v>
      </c>
      <c r="AE93" s="5">
        <v>17.088395999999999</v>
      </c>
      <c r="AF93" s="5">
        <v>63.14</v>
      </c>
      <c r="AG93" s="5">
        <v>132.84186199999999</v>
      </c>
      <c r="AH93" s="5">
        <v>13.284186</v>
      </c>
      <c r="AI93" s="5">
        <v>5.8519000000000002E-2</v>
      </c>
      <c r="AJ93" s="5">
        <v>3.7902999999999999E-2</v>
      </c>
      <c r="AK93" s="5">
        <v>0.64770799999999995</v>
      </c>
      <c r="AL93" s="5">
        <v>4.9786999999999998E-2</v>
      </c>
      <c r="AM93" s="5">
        <v>4.2500000000000003E-2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31"/>
    </row>
    <row r="94" spans="1:58" s="29" customFormat="1" x14ac:dyDescent="0.25">
      <c r="A94" s="29" t="s">
        <v>1817</v>
      </c>
      <c r="B94" s="29">
        <v>5</v>
      </c>
      <c r="C94" s="29" t="s">
        <v>9</v>
      </c>
      <c r="D94" s="11">
        <v>2</v>
      </c>
      <c r="E94" s="11" t="s">
        <v>1</v>
      </c>
      <c r="F94" s="2" t="s">
        <v>767</v>
      </c>
      <c r="G94" s="45" t="s">
        <v>244</v>
      </c>
      <c r="H94" s="12">
        <v>60.991601052750802</v>
      </c>
      <c r="I94" s="12">
        <v>21.547456955840453</v>
      </c>
      <c r="J94" s="5" t="s">
        <v>50</v>
      </c>
      <c r="K94" s="5">
        <v>6771</v>
      </c>
      <c r="L94" s="5">
        <v>72</v>
      </c>
      <c r="M94" s="5">
        <f t="shared" si="8"/>
        <v>1.0633584404076208</v>
      </c>
      <c r="N94" s="5">
        <v>3.6179999999993127E-2</v>
      </c>
      <c r="O94" s="5">
        <v>7.7485020309894737E-2</v>
      </c>
      <c r="P94" s="5">
        <v>52.465107251829728</v>
      </c>
      <c r="Q94" s="5">
        <f t="shared" si="6"/>
        <v>25.205819728006038</v>
      </c>
      <c r="R94" s="5">
        <v>1.5278890341949758</v>
      </c>
      <c r="S94" s="5">
        <f t="shared" si="7"/>
        <v>0.76614752119365104</v>
      </c>
      <c r="U94" s="29">
        <v>8.2857099999999999</v>
      </c>
      <c r="V94" s="29">
        <v>50</v>
      </c>
      <c r="W94" s="29">
        <v>3</v>
      </c>
      <c r="X94" s="29">
        <v>6.6666666666666696</v>
      </c>
      <c r="Y94" s="29">
        <v>9.6666666666666696</v>
      </c>
      <c r="Z94" s="29">
        <v>130</v>
      </c>
      <c r="AA94" s="29" t="s">
        <v>2285</v>
      </c>
      <c r="AB94" s="34"/>
      <c r="AC94" s="5">
        <v>18168</v>
      </c>
      <c r="AD94" s="5">
        <v>335.22072500000002</v>
      </c>
      <c r="AE94" s="5">
        <v>54.197125999999997</v>
      </c>
      <c r="AF94" s="5">
        <v>181.62</v>
      </c>
      <c r="AG94" s="5">
        <v>791.03392799999995</v>
      </c>
      <c r="AH94" s="5">
        <v>79.103392999999997</v>
      </c>
      <c r="AI94" s="5">
        <v>1.8450999999999999E-2</v>
      </c>
      <c r="AJ94" s="5">
        <v>2.6348E-2</v>
      </c>
      <c r="AK94" s="5">
        <v>1.428053</v>
      </c>
      <c r="AL94" s="5">
        <v>1.6400000000000001E-2</v>
      </c>
      <c r="AM94" s="5">
        <v>1.7500000000000002E-2</v>
      </c>
      <c r="AN94" s="5">
        <v>10</v>
      </c>
      <c r="AO94" s="5">
        <v>2.9831E-2</v>
      </c>
      <c r="AP94" s="5">
        <v>1.789865</v>
      </c>
      <c r="AQ94" s="5">
        <v>2.906209</v>
      </c>
      <c r="AR94" s="5">
        <v>0.46682000000000001</v>
      </c>
      <c r="AS94" s="5">
        <v>0.12428699999999999</v>
      </c>
      <c r="AT94" s="5">
        <v>52.8</v>
      </c>
      <c r="AU94" s="5">
        <v>10.612361999999999</v>
      </c>
      <c r="AV94" s="5">
        <v>9.0119999999999992E-3</v>
      </c>
      <c r="AW94" s="5">
        <v>2.712E-3</v>
      </c>
      <c r="AX94" s="5">
        <v>112.92929100000001</v>
      </c>
      <c r="AY94" s="5">
        <v>9.2458729999999996</v>
      </c>
      <c r="AZ94" s="5">
        <v>271.647561</v>
      </c>
      <c r="BA94" s="5">
        <v>106.67609299999999</v>
      </c>
      <c r="BB94" s="5">
        <v>4.1326080000000003</v>
      </c>
      <c r="BC94" s="5">
        <v>5.1672659999999997</v>
      </c>
      <c r="BD94" s="5">
        <v>5.9856069999999999</v>
      </c>
      <c r="BE94" s="5">
        <v>3.2998319999999999</v>
      </c>
      <c r="BF94" s="31"/>
    </row>
    <row r="95" spans="1:58" s="29" customFormat="1" x14ac:dyDescent="0.25">
      <c r="A95" s="29" t="s">
        <v>1817</v>
      </c>
      <c r="B95" s="29">
        <v>5</v>
      </c>
      <c r="C95" s="29" t="s">
        <v>2</v>
      </c>
      <c r="D95" s="11">
        <v>3</v>
      </c>
      <c r="E95" s="11" t="s">
        <v>1</v>
      </c>
      <c r="F95" s="2" t="s">
        <v>767</v>
      </c>
      <c r="G95" s="45" t="s">
        <v>244</v>
      </c>
      <c r="H95" s="12">
        <v>60.991601052750802</v>
      </c>
      <c r="I95" s="12">
        <v>21.547456955840453</v>
      </c>
      <c r="J95" s="5" t="s">
        <v>52</v>
      </c>
      <c r="K95" s="5">
        <v>4530</v>
      </c>
      <c r="L95" s="5">
        <v>39</v>
      </c>
      <c r="M95" s="5">
        <f t="shared" si="8"/>
        <v>0.86092715231788075</v>
      </c>
      <c r="N95" s="5">
        <v>5.0659999999996333E-2</v>
      </c>
      <c r="O95" s="5">
        <v>3.8742510154947368E-2</v>
      </c>
      <c r="P95" s="5">
        <v>35.100714200382313</v>
      </c>
      <c r="Q95" s="5">
        <f t="shared" si="6"/>
        <v>7.8414266765586227</v>
      </c>
      <c r="R95" s="5">
        <v>0.67934355482518549</v>
      </c>
      <c r="S95" s="5">
        <f t="shared" si="7"/>
        <v>8.2397958176139263E-2</v>
      </c>
      <c r="U95" s="29">
        <v>8.2857099999999999</v>
      </c>
      <c r="V95" s="29">
        <v>50</v>
      </c>
      <c r="W95" s="29">
        <v>3</v>
      </c>
      <c r="X95" s="29">
        <v>6.6666666666666696</v>
      </c>
      <c r="Y95" s="29">
        <v>9.6666666666666696</v>
      </c>
      <c r="Z95" s="29">
        <v>130</v>
      </c>
      <c r="AA95" s="29" t="s">
        <v>2285</v>
      </c>
      <c r="AB95" s="34"/>
      <c r="AC95" s="5">
        <v>12477</v>
      </c>
      <c r="AD95" s="5">
        <v>335.22072500000002</v>
      </c>
      <c r="AE95" s="5">
        <v>37.220252000000002</v>
      </c>
      <c r="AF95" s="5">
        <v>124.75</v>
      </c>
      <c r="AG95" s="5">
        <v>457.70604900000001</v>
      </c>
      <c r="AH95" s="5">
        <v>45.770605000000003</v>
      </c>
      <c r="AI95" s="5">
        <v>2.6868E-2</v>
      </c>
      <c r="AJ95" s="5">
        <v>1.6188999999999999E-2</v>
      </c>
      <c r="AK95" s="5">
        <v>0.60253999999999996</v>
      </c>
      <c r="AL95" s="5">
        <v>2.4875000000000001E-2</v>
      </c>
      <c r="AM95" s="5">
        <v>2.2499999999999999E-2</v>
      </c>
      <c r="AN95" s="5">
        <v>2</v>
      </c>
      <c r="AO95" s="5">
        <v>5.9659999999999999E-3</v>
      </c>
      <c r="AP95" s="5">
        <v>0.35797299999999999</v>
      </c>
      <c r="AQ95" s="5">
        <v>1.5308170000000001</v>
      </c>
      <c r="AR95" s="5">
        <v>1.347475</v>
      </c>
      <c r="AS95" s="5">
        <v>1.5374620000000001</v>
      </c>
      <c r="AT95" s="5">
        <v>95.5</v>
      </c>
      <c r="AU95" s="5">
        <v>92.630988000000002</v>
      </c>
      <c r="AV95" s="5">
        <v>1.4259000000000001E-2</v>
      </c>
      <c r="AW95" s="5">
        <v>4.3210000000000002E-3</v>
      </c>
      <c r="AX95" s="5">
        <v>88.558875999999998</v>
      </c>
      <c r="AY95" s="5">
        <v>32.301113000000001</v>
      </c>
      <c r="AZ95" s="5">
        <v>272.42401799999999</v>
      </c>
      <c r="BA95" s="5">
        <v>13.104277</v>
      </c>
      <c r="BB95" s="5">
        <v>9.1845750000000006</v>
      </c>
      <c r="BC95" s="5">
        <v>0</v>
      </c>
      <c r="BD95" s="5">
        <v>8.8273620000000008</v>
      </c>
      <c r="BE95" s="5">
        <v>0.74535600000000002</v>
      </c>
      <c r="BF95" s="31"/>
    </row>
    <row r="96" spans="1:58" s="29" customFormat="1" x14ac:dyDescent="0.25">
      <c r="A96" s="29" t="s">
        <v>1817</v>
      </c>
      <c r="B96" s="29">
        <v>5</v>
      </c>
      <c r="C96" s="29" t="s">
        <v>13</v>
      </c>
      <c r="D96" s="11">
        <v>11</v>
      </c>
      <c r="E96" s="11" t="s">
        <v>1</v>
      </c>
      <c r="F96" s="2" t="s">
        <v>767</v>
      </c>
      <c r="G96" s="45" t="s">
        <v>244</v>
      </c>
      <c r="H96" s="12">
        <v>60.991601052750802</v>
      </c>
      <c r="I96" s="12">
        <v>21.547456955840453</v>
      </c>
      <c r="J96" s="5" t="s">
        <v>52</v>
      </c>
      <c r="K96" s="5">
        <v>3125</v>
      </c>
      <c r="L96" s="5">
        <v>0</v>
      </c>
      <c r="M96" s="5">
        <f t="shared" si="8"/>
        <v>0</v>
      </c>
      <c r="N96" s="5">
        <v>0</v>
      </c>
      <c r="O96" s="5">
        <v>0</v>
      </c>
      <c r="P96" s="5">
        <v>24.214068846842107</v>
      </c>
      <c r="Q96" s="5">
        <f>ABS(P96-$P$363)</f>
        <v>3.0452186769815839</v>
      </c>
      <c r="R96" s="5">
        <v>0.60757723706717282</v>
      </c>
      <c r="S96" s="5">
        <f>ABS(R96-$R$363)</f>
        <v>0.15416427593415194</v>
      </c>
      <c r="U96" s="29">
        <v>8.2857099999999999</v>
      </c>
      <c r="V96" s="29">
        <v>50</v>
      </c>
      <c r="W96" s="29">
        <v>3</v>
      </c>
      <c r="X96" s="29">
        <v>6.6666666666666696</v>
      </c>
      <c r="Y96" s="29">
        <v>9.6666666666666696</v>
      </c>
      <c r="Z96" s="29">
        <v>130</v>
      </c>
      <c r="AA96" s="29" t="s">
        <v>2285</v>
      </c>
      <c r="AB96" s="34"/>
      <c r="AC96" s="5">
        <v>8481</v>
      </c>
      <c r="AD96" s="5">
        <v>335.22072500000002</v>
      </c>
      <c r="AE96" s="5">
        <v>25.299748000000001</v>
      </c>
      <c r="AF96" s="5">
        <v>84.79</v>
      </c>
      <c r="AG96" s="5">
        <v>286.14518299999997</v>
      </c>
      <c r="AH96" s="5">
        <v>28.614518</v>
      </c>
      <c r="AI96" s="5">
        <v>3.1365999999999998E-2</v>
      </c>
      <c r="AJ96" s="5">
        <v>1.9390999999999999E-2</v>
      </c>
      <c r="AK96" s="5">
        <v>0.61822299999999997</v>
      </c>
      <c r="AL96" s="5">
        <v>2.7924999999999998E-2</v>
      </c>
      <c r="AM96" s="5">
        <v>2.2499999999999999E-2</v>
      </c>
      <c r="AN96" s="5">
        <v>5</v>
      </c>
      <c r="AO96" s="5">
        <v>1.4916E-2</v>
      </c>
      <c r="AP96" s="5">
        <v>0.89493299999999998</v>
      </c>
      <c r="AQ96" s="5">
        <v>3.525528</v>
      </c>
      <c r="AR96" s="5">
        <v>0.95755000000000001</v>
      </c>
      <c r="AS96" s="5">
        <v>0.32866099999999998</v>
      </c>
      <c r="AT96" s="5">
        <v>59.8</v>
      </c>
      <c r="AU96" s="5">
        <v>24.386472000000001</v>
      </c>
      <c r="AV96" s="5">
        <v>1.6285000000000001E-2</v>
      </c>
      <c r="AW96" s="5">
        <v>6.8739999999999999E-3</v>
      </c>
      <c r="AX96" s="5">
        <v>60.933092000000002</v>
      </c>
      <c r="AY96" s="5">
        <v>7.64689</v>
      </c>
      <c r="AZ96" s="5">
        <v>175.455477</v>
      </c>
      <c r="BA96" s="5">
        <v>20.662329</v>
      </c>
      <c r="BB96" s="5">
        <v>43.078431000000002</v>
      </c>
      <c r="BC96" s="5">
        <v>54.845373000000002</v>
      </c>
      <c r="BD96" s="5">
        <v>9.2632999999999992</v>
      </c>
      <c r="BE96" s="5">
        <v>1.0671870000000001</v>
      </c>
      <c r="BF96" s="31"/>
    </row>
    <row r="97" spans="1:58" s="29" customFormat="1" x14ac:dyDescent="0.25">
      <c r="A97" s="29" t="s">
        <v>1326</v>
      </c>
      <c r="B97" s="29">
        <v>1</v>
      </c>
      <c r="C97" s="29" t="s">
        <v>17</v>
      </c>
      <c r="D97" s="11">
        <v>8</v>
      </c>
      <c r="E97" s="11" t="s">
        <v>1</v>
      </c>
      <c r="F97" s="2" t="s">
        <v>830</v>
      </c>
      <c r="G97" s="11" t="s">
        <v>245</v>
      </c>
      <c r="H97" s="7">
        <v>3.8666203671889687</v>
      </c>
      <c r="I97" s="7">
        <v>108.29897332163492</v>
      </c>
      <c r="J97" s="11"/>
      <c r="K97" s="5">
        <v>4272</v>
      </c>
      <c r="L97" s="5">
        <v>423</v>
      </c>
      <c r="M97" s="5">
        <f t="shared" ref="M97:M160" si="9">L97/K97*100</f>
        <v>9.9016853932584272</v>
      </c>
      <c r="N97" s="5">
        <v>8.4113888888889238E-2</v>
      </c>
      <c r="O97" s="5">
        <v>0.24887661957032642</v>
      </c>
      <c r="P97" s="5">
        <v>14.766679427839367</v>
      </c>
      <c r="Q97" s="5" t="e">
        <f>ABS(P97-#REF!)</f>
        <v>#REF!</v>
      </c>
      <c r="R97" s="5">
        <v>1.044303765806738</v>
      </c>
      <c r="S97" s="5" t="e">
        <f>ABS(R97-#REF!)</f>
        <v>#REF!</v>
      </c>
      <c r="U97" s="29">
        <v>10.108700000000001</v>
      </c>
      <c r="V97" s="29">
        <v>47</v>
      </c>
      <c r="W97" s="29">
        <f t="shared" ref="W97:W128" si="10">AVERAGE(4,4,4)</f>
        <v>4</v>
      </c>
      <c r="X97" s="29">
        <f t="shared" ref="X97:X128" si="11">AVERAGE(5,6,5)</f>
        <v>5.333333333333333</v>
      </c>
      <c r="Y97" s="29">
        <f t="shared" ref="Y97:Y128" si="12">AVERAGE(9, 10, 9)</f>
        <v>9.3333333333333339</v>
      </c>
      <c r="Z97" s="29">
        <v>9</v>
      </c>
      <c r="AA97" s="2" t="s">
        <v>2293</v>
      </c>
      <c r="AB97" s="39"/>
      <c r="AC97" s="29">
        <v>4868</v>
      </c>
      <c r="AD97" s="29">
        <v>333.05894999999998</v>
      </c>
      <c r="AE97" s="10">
        <v>14.616031</v>
      </c>
      <c r="AF97" s="29">
        <v>48.5</v>
      </c>
      <c r="AG97" s="29">
        <v>92.315492000000006</v>
      </c>
      <c r="AH97" s="29">
        <v>9.2315489999999993</v>
      </c>
      <c r="AI97" s="29">
        <v>6.8411E-2</v>
      </c>
      <c r="AJ97" s="29">
        <v>7.4000999999999997E-2</v>
      </c>
      <c r="AK97" s="10">
        <v>1.0817129999999999</v>
      </c>
      <c r="AL97" s="29">
        <v>4.3999999999999997E-2</v>
      </c>
      <c r="AM97" s="29">
        <v>2.75E-2</v>
      </c>
      <c r="AN97" s="29">
        <v>1</v>
      </c>
      <c r="AO97" s="29">
        <v>3.0019999999999999E-3</v>
      </c>
      <c r="AP97" s="29">
        <v>0.180148</v>
      </c>
      <c r="AQ97" s="10">
        <v>0.39030399999999998</v>
      </c>
      <c r="AR97" s="29">
        <v>0.27725</v>
      </c>
      <c r="AS97" s="29">
        <v>0</v>
      </c>
      <c r="AT97" s="29">
        <v>19</v>
      </c>
      <c r="AU97" s="29">
        <v>0</v>
      </c>
      <c r="AV97" s="29">
        <v>1.5403E-2</v>
      </c>
      <c r="AW97" s="29">
        <v>5.2050000000000004E-3</v>
      </c>
      <c r="AX97" s="29">
        <v>64.923354000000003</v>
      </c>
      <c r="AY97" s="29">
        <v>0</v>
      </c>
      <c r="AZ97" s="29">
        <v>167.36401699999999</v>
      </c>
      <c r="BA97" s="29">
        <v>0</v>
      </c>
      <c r="BB97" s="29">
        <v>0</v>
      </c>
      <c r="BC97" s="29">
        <v>0</v>
      </c>
      <c r="BD97" s="29">
        <v>7.2016020000000003</v>
      </c>
      <c r="BE97" s="29">
        <v>0.37267800000000001</v>
      </c>
      <c r="BF97" s="31"/>
    </row>
    <row r="98" spans="1:58" s="29" customFormat="1" x14ac:dyDescent="0.25">
      <c r="A98" s="29" t="s">
        <v>1327</v>
      </c>
      <c r="B98" s="29">
        <v>1</v>
      </c>
      <c r="C98" s="29" t="s">
        <v>10</v>
      </c>
      <c r="D98" s="11">
        <v>13</v>
      </c>
      <c r="E98" s="11" t="s">
        <v>1</v>
      </c>
      <c r="F98" s="2" t="s">
        <v>830</v>
      </c>
      <c r="G98" s="11" t="s">
        <v>245</v>
      </c>
      <c r="H98" s="7">
        <v>3.8666203671889687</v>
      </c>
      <c r="I98" s="7">
        <v>108.29897332163492</v>
      </c>
      <c r="J98" s="11"/>
      <c r="K98" s="5">
        <v>5435</v>
      </c>
      <c r="L98" s="5">
        <v>419</v>
      </c>
      <c r="M98" s="5">
        <f t="shared" si="9"/>
        <v>7.7092916283348663</v>
      </c>
      <c r="N98" s="5">
        <v>7.1699519230767311E-2</v>
      </c>
      <c r="O98" s="5">
        <v>0.21527281045553592</v>
      </c>
      <c r="P98" s="5">
        <v>22.500148554343031</v>
      </c>
      <c r="Q98" s="5" t="e">
        <f>ABS(P98-#REF!)</f>
        <v>#REF!</v>
      </c>
      <c r="R98" s="5">
        <v>0.8480214021067356</v>
      </c>
      <c r="S98" s="5" t="e">
        <f>ABS(R98-#REF!)</f>
        <v>#REF!</v>
      </c>
      <c r="U98" s="29">
        <v>10.108700000000001</v>
      </c>
      <c r="V98" s="29">
        <v>47</v>
      </c>
      <c r="W98" s="29">
        <f t="shared" si="10"/>
        <v>4</v>
      </c>
      <c r="X98" s="29">
        <f t="shared" si="11"/>
        <v>5.333333333333333</v>
      </c>
      <c r="Y98" s="29">
        <f t="shared" si="12"/>
        <v>9.3333333333333339</v>
      </c>
      <c r="Z98" s="29">
        <v>9</v>
      </c>
      <c r="AA98" s="2" t="s">
        <v>2293</v>
      </c>
      <c r="AB98" s="39"/>
      <c r="AC98" s="29">
        <v>7663</v>
      </c>
      <c r="AD98" s="29">
        <v>302.26122500000002</v>
      </c>
      <c r="AE98" s="10">
        <v>25.352243000000001</v>
      </c>
      <c r="AF98" s="29">
        <v>76.62</v>
      </c>
      <c r="AG98" s="29">
        <v>186.54992799999999</v>
      </c>
      <c r="AH98" s="29">
        <v>18.654993000000001</v>
      </c>
      <c r="AI98" s="29">
        <v>3.9441999999999998E-2</v>
      </c>
      <c r="AJ98" s="29">
        <v>3.5920000000000001E-2</v>
      </c>
      <c r="AK98" s="10">
        <v>0.91068700000000002</v>
      </c>
      <c r="AL98" s="29">
        <v>2.895E-2</v>
      </c>
      <c r="AM98" s="29">
        <v>1.7500000000000002E-2</v>
      </c>
      <c r="AN98" s="29">
        <v>25</v>
      </c>
      <c r="AO98" s="29">
        <v>8.2710000000000006E-2</v>
      </c>
      <c r="AP98" s="29">
        <v>4.9625950000000003</v>
      </c>
      <c r="AQ98" s="10">
        <v>14.185045000000001</v>
      </c>
      <c r="AR98" s="29">
        <v>0.60016099999999994</v>
      </c>
      <c r="AS98" s="29">
        <v>0.33611999999999997</v>
      </c>
      <c r="AT98" s="29">
        <v>43.48</v>
      </c>
      <c r="AU98" s="29">
        <v>22.295590000000001</v>
      </c>
      <c r="AV98" s="29">
        <v>1.4128E-2</v>
      </c>
      <c r="AW98" s="29">
        <v>7.7000000000000002E-3</v>
      </c>
      <c r="AX98" s="29">
        <v>75.123507000000004</v>
      </c>
      <c r="AY98" s="29">
        <v>16.225517</v>
      </c>
      <c r="AZ98" s="29">
        <v>912.137474</v>
      </c>
      <c r="BA98" s="29">
        <v>426.73611</v>
      </c>
      <c r="BB98" s="29">
        <v>8.3541319999999999</v>
      </c>
      <c r="BC98" s="29">
        <v>25.895047000000002</v>
      </c>
      <c r="BD98" s="29">
        <v>8.8014770000000002</v>
      </c>
      <c r="BE98" s="29">
        <v>4.2196629999999997</v>
      </c>
      <c r="BF98" s="31"/>
    </row>
    <row r="99" spans="1:58" s="29" customFormat="1" x14ac:dyDescent="0.25">
      <c r="A99" s="29" t="s">
        <v>1328</v>
      </c>
      <c r="B99" s="29">
        <v>1</v>
      </c>
      <c r="C99" s="29" t="s">
        <v>3</v>
      </c>
      <c r="D99" s="11">
        <v>4</v>
      </c>
      <c r="E99" s="11" t="s">
        <v>1</v>
      </c>
      <c r="F99" s="2" t="s">
        <v>830</v>
      </c>
      <c r="G99" s="11" t="s">
        <v>245</v>
      </c>
      <c r="H99" s="7">
        <v>3.8666203671889687</v>
      </c>
      <c r="I99" s="7">
        <v>108.29897332163492</v>
      </c>
      <c r="J99" s="11"/>
      <c r="K99" s="5">
        <v>14910</v>
      </c>
      <c r="L99" s="5">
        <v>766</v>
      </c>
      <c r="M99" s="5">
        <f t="shared" si="9"/>
        <v>5.1374916163648559</v>
      </c>
      <c r="N99" s="5">
        <v>5.2488961038959385E-2</v>
      </c>
      <c r="O99" s="5">
        <v>0.26304935590391154</v>
      </c>
      <c r="P99" s="5">
        <v>50.935920734121048</v>
      </c>
      <c r="Q99" s="5" t="e">
        <f>ABS(P99-#REF!)</f>
        <v>#REF!</v>
      </c>
      <c r="R99" s="5">
        <v>0.60712996046083201</v>
      </c>
      <c r="S99" s="5" t="e">
        <f>ABS(R99-#REF!)</f>
        <v>#REF!</v>
      </c>
      <c r="U99" s="29">
        <v>10.108700000000001</v>
      </c>
      <c r="V99" s="29">
        <v>47</v>
      </c>
      <c r="W99" s="29">
        <f t="shared" si="10"/>
        <v>4</v>
      </c>
      <c r="X99" s="29">
        <f t="shared" si="11"/>
        <v>5.333333333333333</v>
      </c>
      <c r="Y99" s="29">
        <f t="shared" si="12"/>
        <v>9.3333333333333339</v>
      </c>
      <c r="Z99" s="29">
        <v>9</v>
      </c>
      <c r="AA99" s="2" t="s">
        <v>2293</v>
      </c>
      <c r="AB99" s="39"/>
      <c r="AC99" s="29">
        <v>18990</v>
      </c>
      <c r="AD99" s="29">
        <v>370.15179999999998</v>
      </c>
      <c r="AE99" s="10">
        <v>51.303275999999997</v>
      </c>
      <c r="AF99" s="29">
        <v>189.89</v>
      </c>
      <c r="AG99" s="29">
        <v>715.94572300000004</v>
      </c>
      <c r="AH99" s="29">
        <v>71.594571999999999</v>
      </c>
      <c r="AI99" s="29">
        <v>1.9491000000000001E-2</v>
      </c>
      <c r="AJ99" s="29">
        <v>1.189E-2</v>
      </c>
      <c r="AK99" s="10">
        <v>0.61000699999999997</v>
      </c>
      <c r="AL99" s="29">
        <v>1.6750000000000001E-2</v>
      </c>
      <c r="AM99" s="29">
        <v>1.2500000000000001E-2</v>
      </c>
      <c r="AN99" s="29">
        <v>22</v>
      </c>
      <c r="AO99" s="29">
        <v>5.9435000000000002E-2</v>
      </c>
      <c r="AP99" s="29">
        <v>3.5661049999999999</v>
      </c>
      <c r="AQ99" s="10">
        <v>3.7809370000000002</v>
      </c>
      <c r="AR99" s="29">
        <v>0.20872399999999999</v>
      </c>
      <c r="AS99" s="29">
        <v>0.10971599999999999</v>
      </c>
      <c r="AT99" s="29">
        <v>32.636364</v>
      </c>
      <c r="AU99" s="29">
        <v>15.524314</v>
      </c>
      <c r="AV99" s="29">
        <v>6.5979999999999997E-3</v>
      </c>
      <c r="AW99" s="29">
        <v>2.8900000000000002E-3</v>
      </c>
      <c r="AX99" s="29">
        <v>158.13424000000001</v>
      </c>
      <c r="AY99" s="29">
        <v>27.935237999999998</v>
      </c>
      <c r="AZ99" s="29">
        <v>362.26455700000002</v>
      </c>
      <c r="BA99" s="29">
        <v>72.076139999999995</v>
      </c>
      <c r="BB99" s="29">
        <v>14.009046</v>
      </c>
      <c r="BC99" s="29">
        <v>19.128627999999999</v>
      </c>
      <c r="BD99" s="29">
        <v>7.4172269999999996</v>
      </c>
      <c r="BE99" s="29">
        <v>1.884415</v>
      </c>
      <c r="BF99" s="31"/>
    </row>
    <row r="100" spans="1:58" s="29" customFormat="1" x14ac:dyDescent="0.25">
      <c r="A100" s="29" t="s">
        <v>1328</v>
      </c>
      <c r="B100" s="29">
        <v>1</v>
      </c>
      <c r="C100" s="29" t="s">
        <v>11</v>
      </c>
      <c r="D100" s="11">
        <v>16</v>
      </c>
      <c r="E100" s="11" t="s">
        <v>1</v>
      </c>
      <c r="F100" s="2" t="s">
        <v>830</v>
      </c>
      <c r="G100" s="11" t="s">
        <v>245</v>
      </c>
      <c r="H100" s="7">
        <v>3.8666203671889687</v>
      </c>
      <c r="I100" s="7">
        <v>108.29897332163492</v>
      </c>
      <c r="J100" s="11"/>
      <c r="K100" s="5">
        <v>3615</v>
      </c>
      <c r="L100" s="5">
        <v>389</v>
      </c>
      <c r="M100" s="5">
        <f t="shared" si="9"/>
        <v>10.760719225449517</v>
      </c>
      <c r="N100" s="5">
        <v>8.6618014705878502E-2</v>
      </c>
      <c r="O100" s="5">
        <v>0.232303327291766</v>
      </c>
      <c r="P100" s="5">
        <v>12.349654825878444</v>
      </c>
      <c r="Q100" s="5" t="e">
        <f>ABS(P100-#REF!)</f>
        <v>#REF!</v>
      </c>
      <c r="R100" s="5">
        <v>1.0920957076810553</v>
      </c>
      <c r="S100" s="5" t="e">
        <f>ABS(R100-#REF!)</f>
        <v>#REF!</v>
      </c>
      <c r="U100" s="29">
        <v>10.108700000000001</v>
      </c>
      <c r="V100" s="29">
        <v>47</v>
      </c>
      <c r="W100" s="29">
        <f t="shared" si="10"/>
        <v>4</v>
      </c>
      <c r="X100" s="29">
        <f t="shared" si="11"/>
        <v>5.333333333333333</v>
      </c>
      <c r="Y100" s="29">
        <f t="shared" si="12"/>
        <v>9.3333333333333339</v>
      </c>
      <c r="Z100" s="29">
        <v>9</v>
      </c>
      <c r="AA100" s="2" t="s">
        <v>2293</v>
      </c>
      <c r="AB100" s="39"/>
      <c r="AC100" s="29">
        <v>4634</v>
      </c>
      <c r="AD100" s="29">
        <v>370.15179999999998</v>
      </c>
      <c r="AE100" s="10">
        <v>12.519188</v>
      </c>
      <c r="AF100" s="29">
        <v>46.12</v>
      </c>
      <c r="AG100" s="29">
        <v>76.768259</v>
      </c>
      <c r="AH100" s="29">
        <v>7.6768260000000001</v>
      </c>
      <c r="AI100" s="29">
        <v>7.9840999999999995E-2</v>
      </c>
      <c r="AJ100" s="29">
        <v>8.6315000000000003E-2</v>
      </c>
      <c r="AK100" s="10">
        <v>1.0810820000000001</v>
      </c>
      <c r="AL100" s="29">
        <v>5.0724999999999999E-2</v>
      </c>
      <c r="AM100" s="29">
        <v>3.2500000000000001E-2</v>
      </c>
      <c r="AN100" s="29">
        <v>2</v>
      </c>
      <c r="AO100" s="29">
        <v>5.4029999999999998E-3</v>
      </c>
      <c r="AP100" s="29">
        <v>0.32419100000000001</v>
      </c>
      <c r="AQ100" s="10">
        <v>1.078981</v>
      </c>
      <c r="AR100" s="29">
        <v>0.66067500000000001</v>
      </c>
      <c r="AS100" s="29">
        <v>0.17971100000000001</v>
      </c>
      <c r="AT100" s="29">
        <v>25</v>
      </c>
      <c r="AU100" s="29">
        <v>5.656854</v>
      </c>
      <c r="AV100" s="29">
        <v>2.7528E-2</v>
      </c>
      <c r="AW100" s="29">
        <v>1.6639999999999999E-2</v>
      </c>
      <c r="AX100" s="29">
        <v>36.512765999999999</v>
      </c>
      <c r="AY100" s="29">
        <v>1.3696569999999999</v>
      </c>
      <c r="AZ100" s="29">
        <v>193.81043700000001</v>
      </c>
      <c r="BA100" s="29">
        <v>95.639688000000007</v>
      </c>
      <c r="BB100" s="29">
        <v>8.8991000000000007</v>
      </c>
      <c r="BC100" s="29">
        <v>0</v>
      </c>
      <c r="BD100" s="29">
        <v>5.6848130000000001</v>
      </c>
      <c r="BE100" s="29">
        <v>0.69985399999999998</v>
      </c>
      <c r="BF100" s="31"/>
    </row>
    <row r="101" spans="1:58" s="29" customFormat="1" x14ac:dyDescent="0.25">
      <c r="A101" s="29" t="s">
        <v>1328</v>
      </c>
      <c r="B101" s="29">
        <v>1</v>
      </c>
      <c r="C101" s="29" t="s">
        <v>36</v>
      </c>
      <c r="D101" s="11">
        <v>16</v>
      </c>
      <c r="E101" s="11" t="s">
        <v>7</v>
      </c>
      <c r="F101" s="2" t="s">
        <v>830</v>
      </c>
      <c r="G101" s="11" t="s">
        <v>245</v>
      </c>
      <c r="H101" s="7">
        <v>3.8666203671889687</v>
      </c>
      <c r="I101" s="7">
        <v>108.29897332163492</v>
      </c>
      <c r="J101" s="11"/>
      <c r="K101" s="5">
        <v>1315</v>
      </c>
      <c r="L101" s="5">
        <v>773</v>
      </c>
      <c r="M101" s="5">
        <f t="shared" si="9"/>
        <v>58.78326996197719</v>
      </c>
      <c r="N101" s="5">
        <v>0.35186409090909132</v>
      </c>
      <c r="O101" s="5">
        <v>0.19130862247557201</v>
      </c>
      <c r="P101" s="5">
        <v>4.4923364027745931</v>
      </c>
      <c r="Q101" s="5" t="e">
        <f>ABS(P101-#REF!)</f>
        <v>#REF!</v>
      </c>
      <c r="R101" s="5">
        <v>2.3376078688641519</v>
      </c>
      <c r="S101" s="5" t="e">
        <f>ABS(R101-#REF!)</f>
        <v>#REF!</v>
      </c>
      <c r="U101" s="29">
        <v>10.108700000000001</v>
      </c>
      <c r="V101" s="29">
        <v>47</v>
      </c>
      <c r="W101" s="29">
        <f t="shared" si="10"/>
        <v>4</v>
      </c>
      <c r="X101" s="29">
        <f t="shared" si="11"/>
        <v>5.333333333333333</v>
      </c>
      <c r="Y101" s="29">
        <f t="shared" si="12"/>
        <v>9.3333333333333339</v>
      </c>
      <c r="Z101" s="29">
        <v>9</v>
      </c>
      <c r="AA101" s="2" t="s">
        <v>2293</v>
      </c>
      <c r="AB101" s="39"/>
      <c r="AC101" s="29">
        <v>1723</v>
      </c>
      <c r="AD101" s="29">
        <v>370.15179999999998</v>
      </c>
      <c r="AE101" s="10">
        <v>4.6548470000000002</v>
      </c>
      <c r="AF101" s="29">
        <v>15.65</v>
      </c>
      <c r="AG101" s="29">
        <v>27.973693000000001</v>
      </c>
      <c r="AH101" s="29">
        <v>2.7973690000000002</v>
      </c>
      <c r="AI101" s="29">
        <v>0.213668</v>
      </c>
      <c r="AJ101" s="29">
        <v>0.52576199999999995</v>
      </c>
      <c r="AK101" s="10">
        <v>2.4606479999999999</v>
      </c>
      <c r="AL101" s="29">
        <v>5.0536999999999999E-2</v>
      </c>
      <c r="AM101" s="29">
        <v>1.7500000000000002E-2</v>
      </c>
      <c r="AN101" s="29">
        <v>19</v>
      </c>
      <c r="AO101" s="29">
        <v>5.1330000000000001E-2</v>
      </c>
      <c r="AP101" s="29">
        <v>3.0798179999999999</v>
      </c>
      <c r="AQ101" s="10">
        <v>53.163088000000002</v>
      </c>
      <c r="AR101" s="29">
        <v>1.7090179999999999</v>
      </c>
      <c r="AS101" s="29">
        <v>1.2164489999999999</v>
      </c>
      <c r="AT101" s="29">
        <v>48.210526000000002</v>
      </c>
      <c r="AU101" s="29">
        <v>47.591524999999997</v>
      </c>
      <c r="AV101" s="29">
        <v>3.6200000000000003E-2</v>
      </c>
      <c r="AW101" s="29">
        <v>2.9447999999999998E-2</v>
      </c>
      <c r="AX101" s="29">
        <v>25.874825999999999</v>
      </c>
      <c r="AY101" s="29">
        <v>9.5059649999999998</v>
      </c>
      <c r="AZ101" s="29">
        <v>111.69673899999999</v>
      </c>
      <c r="BA101" s="29">
        <v>83.045480999999995</v>
      </c>
      <c r="BB101" s="29">
        <v>14.034604</v>
      </c>
      <c r="BC101" s="29">
        <v>18.268170999999999</v>
      </c>
      <c r="BD101" s="29">
        <v>22.741368000000001</v>
      </c>
      <c r="BE101" s="29">
        <v>2.3123450000000001</v>
      </c>
      <c r="BF101" s="31"/>
    </row>
    <row r="102" spans="1:58" s="29" customFormat="1" x14ac:dyDescent="0.25">
      <c r="A102" s="29" t="s">
        <v>1329</v>
      </c>
      <c r="B102" s="29">
        <v>1</v>
      </c>
      <c r="C102" s="29" t="s">
        <v>17</v>
      </c>
      <c r="D102" s="11">
        <v>8</v>
      </c>
      <c r="E102" s="11" t="s">
        <v>1</v>
      </c>
      <c r="F102" s="2" t="s">
        <v>830</v>
      </c>
      <c r="G102" s="11" t="s">
        <v>245</v>
      </c>
      <c r="H102" s="7">
        <v>3.8666203671889687</v>
      </c>
      <c r="I102" s="7">
        <v>108.29897332163492</v>
      </c>
      <c r="J102" s="11"/>
      <c r="K102" s="5">
        <v>2869</v>
      </c>
      <c r="L102" s="5">
        <v>1087</v>
      </c>
      <c r="M102" s="5">
        <f t="shared" si="9"/>
        <v>37.887765772046009</v>
      </c>
      <c r="N102" s="5">
        <v>0.27491250000000156</v>
      </c>
      <c r="O102" s="5">
        <v>0.21850082103348456</v>
      </c>
      <c r="P102" s="5">
        <v>6.3967230157659918</v>
      </c>
      <c r="Q102" s="5" t="e">
        <f>ABS(P102-#REF!)</f>
        <v>#REF!</v>
      </c>
      <c r="R102" s="5">
        <v>2.9108720759847935</v>
      </c>
      <c r="S102" s="5" t="e">
        <f>ABS(R102-#REF!)</f>
        <v>#REF!</v>
      </c>
      <c r="T102" s="29">
        <v>0.9812905809691117</v>
      </c>
      <c r="U102" s="29">
        <v>10.108700000000001</v>
      </c>
      <c r="V102" s="29">
        <v>47</v>
      </c>
      <c r="W102" s="29">
        <f t="shared" si="10"/>
        <v>4</v>
      </c>
      <c r="X102" s="29">
        <f t="shared" si="11"/>
        <v>5.333333333333333</v>
      </c>
      <c r="Y102" s="29">
        <f t="shared" si="12"/>
        <v>9.3333333333333339</v>
      </c>
      <c r="Z102" s="29">
        <v>9</v>
      </c>
      <c r="AA102" s="2" t="s">
        <v>2293</v>
      </c>
      <c r="AB102" s="39"/>
      <c r="AC102" s="29">
        <v>4077</v>
      </c>
      <c r="AD102" s="29">
        <v>575.72104999999999</v>
      </c>
      <c r="AE102" s="10">
        <v>7.0815549999999998</v>
      </c>
      <c r="AF102" s="29">
        <v>38.89</v>
      </c>
      <c r="AG102" s="29">
        <v>71.124523999999994</v>
      </c>
      <c r="AH102" s="29">
        <v>7.1124520000000002</v>
      </c>
      <c r="AI102" s="29">
        <v>0.141073</v>
      </c>
      <c r="AJ102" s="29">
        <v>0.46543299999999999</v>
      </c>
      <c r="AK102" s="10">
        <v>3.299245</v>
      </c>
      <c r="AL102" s="29">
        <v>4.3900000000000002E-2</v>
      </c>
      <c r="AM102" s="29">
        <v>1.2500000000000001E-2</v>
      </c>
      <c r="AN102" s="29">
        <v>31</v>
      </c>
      <c r="AO102" s="29">
        <v>5.3845999999999998E-2</v>
      </c>
      <c r="AP102" s="29">
        <v>3.230731</v>
      </c>
      <c r="AQ102" s="10">
        <v>44.248221999999998</v>
      </c>
      <c r="AR102" s="29">
        <v>1.51006</v>
      </c>
      <c r="AS102" s="29">
        <v>1.385616</v>
      </c>
      <c r="AT102" s="29">
        <v>58.193548</v>
      </c>
      <c r="AU102" s="29">
        <v>57.803933000000001</v>
      </c>
      <c r="AV102" s="29">
        <v>2.6402999999999999E-2</v>
      </c>
      <c r="AW102" s="29">
        <v>2.2172000000000001E-2</v>
      </c>
      <c r="AX102" s="29">
        <v>40.126773</v>
      </c>
      <c r="AY102" s="29">
        <v>19.084023999999999</v>
      </c>
      <c r="AZ102" s="29">
        <v>144.12098</v>
      </c>
      <c r="BA102" s="29">
        <v>85.165491000000003</v>
      </c>
      <c r="BB102" s="29">
        <v>12.983095</v>
      </c>
      <c r="BC102" s="29">
        <v>17.512111000000001</v>
      </c>
      <c r="BD102" s="29">
        <v>26.556944999999999</v>
      </c>
      <c r="BE102" s="29">
        <v>2.4677929999999999</v>
      </c>
      <c r="BF102" s="31"/>
    </row>
    <row r="103" spans="1:58" s="29" customFormat="1" x14ac:dyDescent="0.25">
      <c r="A103" s="29" t="s">
        <v>1329</v>
      </c>
      <c r="B103" s="29">
        <v>1</v>
      </c>
      <c r="C103" s="29" t="s">
        <v>4</v>
      </c>
      <c r="D103" s="11">
        <v>12</v>
      </c>
      <c r="E103" s="11" t="s">
        <v>1</v>
      </c>
      <c r="F103" s="2" t="s">
        <v>830</v>
      </c>
      <c r="G103" s="11" t="s">
        <v>245</v>
      </c>
      <c r="H103" s="7">
        <v>3.8666203671889687</v>
      </c>
      <c r="I103" s="7">
        <v>108.29897332163492</v>
      </c>
      <c r="J103" s="11"/>
      <c r="K103" s="5">
        <v>23071</v>
      </c>
      <c r="L103" s="5">
        <v>1054</v>
      </c>
      <c r="M103" s="5">
        <f t="shared" si="9"/>
        <v>4.5685059165185731</v>
      </c>
      <c r="N103" s="5">
        <v>5.2314858490566406E-2</v>
      </c>
      <c r="O103" s="5">
        <v>0.23633762275050371</v>
      </c>
      <c r="P103" s="5">
        <v>51.439106551668594</v>
      </c>
      <c r="Q103" s="5" t="e">
        <f>ABS(P103-#REF!)</f>
        <v>#REF!</v>
      </c>
      <c r="R103" s="5">
        <v>0.57191548924798341</v>
      </c>
      <c r="S103" s="5" t="e">
        <f>ABS(R103-#REF!)</f>
        <v>#REF!</v>
      </c>
      <c r="T103" s="29">
        <v>0.9812905809691117</v>
      </c>
      <c r="U103" s="29">
        <v>10.108700000000001</v>
      </c>
      <c r="V103" s="29">
        <v>47</v>
      </c>
      <c r="W103" s="29">
        <f t="shared" si="10"/>
        <v>4</v>
      </c>
      <c r="X103" s="29">
        <f t="shared" si="11"/>
        <v>5.333333333333333</v>
      </c>
      <c r="Y103" s="29">
        <f t="shared" si="12"/>
        <v>9.3333333333333339</v>
      </c>
      <c r="Z103" s="29">
        <v>9</v>
      </c>
      <c r="AA103" s="2" t="s">
        <v>2293</v>
      </c>
      <c r="AB103" s="39"/>
      <c r="AC103" s="29">
        <v>30815</v>
      </c>
      <c r="AD103" s="29">
        <v>575.72104999999999</v>
      </c>
      <c r="AE103" s="10">
        <v>53.524185000000003</v>
      </c>
      <c r="AF103" s="29">
        <v>308.14</v>
      </c>
      <c r="AG103" s="29">
        <v>1171.9828930000001</v>
      </c>
      <c r="AH103" s="29">
        <v>117.198289</v>
      </c>
      <c r="AI103" s="29">
        <v>1.8683000000000002E-2</v>
      </c>
      <c r="AJ103" s="29">
        <v>1.1390000000000001E-2</v>
      </c>
      <c r="AK103" s="10">
        <v>0.609626</v>
      </c>
      <c r="AL103" s="29">
        <v>1.6375000000000001E-2</v>
      </c>
      <c r="AM103" s="29">
        <v>1.2500000000000001E-2</v>
      </c>
      <c r="AN103" s="29">
        <v>31</v>
      </c>
      <c r="AO103" s="29">
        <v>5.3845999999999998E-2</v>
      </c>
      <c r="AP103" s="29">
        <v>3.230731</v>
      </c>
      <c r="AQ103" s="10">
        <v>5.2831409999999996</v>
      </c>
      <c r="AR103" s="29">
        <v>0.36165000000000003</v>
      </c>
      <c r="AS103" s="29">
        <v>0.240977</v>
      </c>
      <c r="AT103" s="29">
        <v>52.516128999999999</v>
      </c>
      <c r="AU103" s="29">
        <v>34.429513</v>
      </c>
      <c r="AV103" s="29">
        <v>7.0200000000000002E-3</v>
      </c>
      <c r="AW103" s="29">
        <v>3.1510000000000002E-3</v>
      </c>
      <c r="AX103" s="29">
        <v>146.627748</v>
      </c>
      <c r="AY103" s="29">
        <v>21.28397</v>
      </c>
      <c r="AZ103" s="29">
        <v>365.86799400000001</v>
      </c>
      <c r="BA103" s="29">
        <v>56.782468000000001</v>
      </c>
      <c r="BB103" s="29">
        <v>17.509626999999998</v>
      </c>
      <c r="BC103" s="29">
        <v>24.766984999999998</v>
      </c>
      <c r="BD103" s="29">
        <v>9.6209199999999999</v>
      </c>
      <c r="BE103" s="29">
        <v>2.0223749999999998</v>
      </c>
      <c r="BF103" s="31"/>
    </row>
    <row r="104" spans="1:58" s="29" customFormat="1" x14ac:dyDescent="0.25">
      <c r="A104" s="29" t="s">
        <v>1330</v>
      </c>
      <c r="B104" s="29">
        <v>1</v>
      </c>
      <c r="C104" s="29" t="s">
        <v>12</v>
      </c>
      <c r="D104" s="11">
        <v>5</v>
      </c>
      <c r="E104" s="11" t="s">
        <v>1</v>
      </c>
      <c r="F104" s="2" t="s">
        <v>830</v>
      </c>
      <c r="G104" s="11" t="s">
        <v>245</v>
      </c>
      <c r="H104" s="7">
        <v>3.8666203671889687</v>
      </c>
      <c r="I104" s="7">
        <v>108.29897332163492</v>
      </c>
      <c r="J104" s="11"/>
      <c r="K104" s="5">
        <v>7823</v>
      </c>
      <c r="L104" s="5">
        <v>1881</v>
      </c>
      <c r="M104" s="5">
        <f t="shared" si="9"/>
        <v>24.044484213217434</v>
      </c>
      <c r="N104" s="5">
        <v>8.3008689024389098E-2</v>
      </c>
      <c r="O104" s="5">
        <v>0.51926952883998878</v>
      </c>
      <c r="P104" s="5">
        <v>12.38489489059522</v>
      </c>
      <c r="Q104" s="5" t="e">
        <f>ABS(P104-#REF!)</f>
        <v>#REF!</v>
      </c>
      <c r="R104" s="5">
        <v>1.1776213849942365</v>
      </c>
      <c r="S104" s="5" t="e">
        <f>ABS(R104-#REF!)</f>
        <v>#REF!</v>
      </c>
      <c r="T104" s="29">
        <v>1.466524301151755</v>
      </c>
      <c r="U104" s="29">
        <v>10.108700000000001</v>
      </c>
      <c r="V104" s="29">
        <v>47</v>
      </c>
      <c r="W104" s="29">
        <f t="shared" si="10"/>
        <v>4</v>
      </c>
      <c r="X104" s="29">
        <f t="shared" si="11"/>
        <v>5.333333333333333</v>
      </c>
      <c r="Y104" s="29">
        <f t="shared" si="12"/>
        <v>9.3333333333333339</v>
      </c>
      <c r="Z104" s="29">
        <v>9</v>
      </c>
      <c r="AA104" s="2" t="s">
        <v>2293</v>
      </c>
      <c r="AB104" s="39"/>
      <c r="AC104" s="29">
        <v>11028</v>
      </c>
      <c r="AD104" s="29">
        <v>896.867525</v>
      </c>
      <c r="AE104" s="10">
        <v>12.29613</v>
      </c>
      <c r="AF104" s="29">
        <v>109.6</v>
      </c>
      <c r="AG104" s="29">
        <v>196.048922</v>
      </c>
      <c r="AH104" s="29">
        <v>19.604892</v>
      </c>
      <c r="AI104" s="29">
        <v>8.1294000000000005E-2</v>
      </c>
      <c r="AJ104" s="29">
        <v>0.101842</v>
      </c>
      <c r="AK104" s="10">
        <v>1.252753</v>
      </c>
      <c r="AL104" s="29">
        <v>4.1825000000000001E-2</v>
      </c>
      <c r="AM104" s="29">
        <v>1.7500000000000002E-2</v>
      </c>
      <c r="AN104" s="29">
        <v>33</v>
      </c>
      <c r="AO104" s="29">
        <v>3.6795000000000001E-2</v>
      </c>
      <c r="AP104" s="29">
        <v>2.207684</v>
      </c>
      <c r="AQ104" s="10">
        <v>4.4976419999999999</v>
      </c>
      <c r="AR104" s="29">
        <v>0.25732500000000003</v>
      </c>
      <c r="AS104" s="29">
        <v>0.191026</v>
      </c>
      <c r="AT104" s="29">
        <v>15.030303</v>
      </c>
      <c r="AU104" s="29">
        <v>6.0181230000000001</v>
      </c>
      <c r="AV104" s="29">
        <v>1.8341E-2</v>
      </c>
      <c r="AW104" s="29">
        <v>1.3433E-2</v>
      </c>
      <c r="AX104" s="29">
        <v>76.325794999999999</v>
      </c>
      <c r="AY104" s="29">
        <v>38.247914000000002</v>
      </c>
      <c r="AZ104" s="29">
        <v>227.71990500000001</v>
      </c>
      <c r="BA104" s="29">
        <v>64.238606000000004</v>
      </c>
      <c r="BB104" s="29">
        <v>25.924609</v>
      </c>
      <c r="BC104" s="29">
        <v>43.755983999999998</v>
      </c>
      <c r="BD104" s="29">
        <v>6.4673189999999998</v>
      </c>
      <c r="BE104" s="29">
        <v>2.196968</v>
      </c>
      <c r="BF104" s="31"/>
    </row>
    <row r="105" spans="1:58" s="29" customFormat="1" x14ac:dyDescent="0.25">
      <c r="A105" s="29" t="s">
        <v>1330</v>
      </c>
      <c r="B105" s="29">
        <v>1</v>
      </c>
      <c r="C105" s="29" t="s">
        <v>13</v>
      </c>
      <c r="D105" s="11">
        <v>11</v>
      </c>
      <c r="E105" s="11" t="s">
        <v>1</v>
      </c>
      <c r="F105" s="2" t="s">
        <v>830</v>
      </c>
      <c r="G105" s="11" t="s">
        <v>245</v>
      </c>
      <c r="H105" s="7">
        <v>3.8666203671889687</v>
      </c>
      <c r="I105" s="7">
        <v>108.29897332163492</v>
      </c>
      <c r="J105" s="11"/>
      <c r="K105" s="5">
        <v>14659</v>
      </c>
      <c r="L105" s="5">
        <v>592</v>
      </c>
      <c r="M105" s="5">
        <f t="shared" si="9"/>
        <v>4.0384746572071766</v>
      </c>
      <c r="N105" s="5">
        <v>7.7819256756754288E-2</v>
      </c>
      <c r="O105" s="5">
        <v>0.11715227175048527</v>
      </c>
      <c r="P105" s="5">
        <v>23.207231778248158</v>
      </c>
      <c r="Q105" s="5" t="e">
        <f>ABS(P105-#REF!)</f>
        <v>#REF!</v>
      </c>
      <c r="R105" s="5">
        <v>0.81091085450868905</v>
      </c>
      <c r="S105" s="5" t="e">
        <f>ABS(R105-#REF!)</f>
        <v>#REF!</v>
      </c>
      <c r="T105" s="29">
        <v>0.91857594255070796</v>
      </c>
      <c r="U105" s="29">
        <v>10.108700000000001</v>
      </c>
      <c r="V105" s="29">
        <v>47</v>
      </c>
      <c r="W105" s="29">
        <f t="shared" si="10"/>
        <v>4</v>
      </c>
      <c r="X105" s="29">
        <f t="shared" si="11"/>
        <v>5.333333333333333</v>
      </c>
      <c r="Y105" s="29">
        <f t="shared" si="12"/>
        <v>9.3333333333333339</v>
      </c>
      <c r="Z105" s="29">
        <v>9</v>
      </c>
      <c r="AA105" s="2" t="s">
        <v>2293</v>
      </c>
      <c r="AB105" s="39"/>
      <c r="AC105" s="29">
        <v>23178</v>
      </c>
      <c r="AD105" s="29">
        <v>896.867525</v>
      </c>
      <c r="AE105" s="10">
        <v>25.843281999999999</v>
      </c>
      <c r="AF105" s="29">
        <v>231.75</v>
      </c>
      <c r="AG105" s="29">
        <v>603.43615</v>
      </c>
      <c r="AH105" s="29">
        <v>60.343615</v>
      </c>
      <c r="AI105" s="29">
        <v>3.8693999999999999E-2</v>
      </c>
      <c r="AJ105" s="29">
        <v>3.2544999999999998E-2</v>
      </c>
      <c r="AK105" s="10">
        <v>0.84108700000000003</v>
      </c>
      <c r="AL105" s="29">
        <v>2.9874999999999999E-2</v>
      </c>
      <c r="AM105" s="29">
        <v>1.7500000000000002E-2</v>
      </c>
      <c r="AN105" s="29">
        <v>44</v>
      </c>
      <c r="AO105" s="29">
        <v>4.9059999999999999E-2</v>
      </c>
      <c r="AP105" s="29">
        <v>2.9435790000000002</v>
      </c>
      <c r="AQ105" s="10">
        <v>12.01139</v>
      </c>
      <c r="AR105" s="29">
        <v>0.94300099999999998</v>
      </c>
      <c r="AS105" s="29">
        <v>0.49214000000000002</v>
      </c>
      <c r="AT105" s="29">
        <v>63.272727000000003</v>
      </c>
      <c r="AU105" s="29">
        <v>32.857241000000002</v>
      </c>
      <c r="AV105" s="29">
        <v>1.5143E-2</v>
      </c>
      <c r="AW105" s="29">
        <v>6.816E-3</v>
      </c>
      <c r="AX105" s="29">
        <v>67.482555000000005</v>
      </c>
      <c r="AY105" s="29">
        <v>9.3533000000000008</v>
      </c>
      <c r="AZ105" s="29">
        <v>390.26460200000002</v>
      </c>
      <c r="BA105" s="29">
        <v>286.09416900000002</v>
      </c>
      <c r="BB105" s="29">
        <v>15.4742</v>
      </c>
      <c r="BC105" s="29">
        <v>39.960959000000003</v>
      </c>
      <c r="BD105" s="29">
        <v>10.61487</v>
      </c>
      <c r="BE105" s="29">
        <v>4.1867520000000003</v>
      </c>
      <c r="BF105" s="31"/>
    </row>
    <row r="106" spans="1:58" s="29" customFormat="1" x14ac:dyDescent="0.25">
      <c r="A106" s="29" t="s">
        <v>1330</v>
      </c>
      <c r="B106" s="29">
        <v>1</v>
      </c>
      <c r="C106" s="29" t="s">
        <v>5</v>
      </c>
      <c r="D106" s="11">
        <v>14</v>
      </c>
      <c r="E106" s="11" t="s">
        <v>1</v>
      </c>
      <c r="F106" s="2" t="s">
        <v>830</v>
      </c>
      <c r="G106" s="11" t="s">
        <v>245</v>
      </c>
      <c r="H106" s="7">
        <v>3.8666203671889687</v>
      </c>
      <c r="I106" s="7">
        <v>108.29897332163492</v>
      </c>
      <c r="J106" s="11"/>
      <c r="K106" s="5">
        <v>18467</v>
      </c>
      <c r="L106" s="5">
        <v>196</v>
      </c>
      <c r="M106" s="5">
        <f t="shared" si="9"/>
        <v>1.0613526831645637</v>
      </c>
      <c r="N106" s="5">
        <v>6.6487037037042548E-2</v>
      </c>
      <c r="O106" s="5">
        <v>4.2744747800852738E-2</v>
      </c>
      <c r="P106" s="5">
        <v>29.235824356975833</v>
      </c>
      <c r="Q106" s="5" t="e">
        <f>ABS(P106-#REF!)</f>
        <v>#REF!</v>
      </c>
      <c r="R106" s="5">
        <v>0.72888331472645762</v>
      </c>
      <c r="S106" s="5" t="e">
        <f>ABS(R106-#REF!)</f>
        <v>#REF!</v>
      </c>
      <c r="T106" s="29">
        <v>0.98015025180196691</v>
      </c>
      <c r="U106" s="29">
        <v>10.108700000000001</v>
      </c>
      <c r="V106" s="29">
        <v>47</v>
      </c>
      <c r="W106" s="29">
        <f t="shared" si="10"/>
        <v>4</v>
      </c>
      <c r="X106" s="29">
        <f t="shared" si="11"/>
        <v>5.333333333333333</v>
      </c>
      <c r="Y106" s="29">
        <f t="shared" si="12"/>
        <v>9.3333333333333339</v>
      </c>
      <c r="Z106" s="29">
        <v>9</v>
      </c>
      <c r="AA106" s="2" t="s">
        <v>2293</v>
      </c>
      <c r="AB106" s="39"/>
      <c r="AC106" s="29">
        <v>27049</v>
      </c>
      <c r="AD106" s="29">
        <v>896.867525</v>
      </c>
      <c r="AE106" s="10">
        <v>30.159414999999999</v>
      </c>
      <c r="AF106" s="29">
        <v>270.44</v>
      </c>
      <c r="AG106" s="29">
        <v>791.02947300000005</v>
      </c>
      <c r="AH106" s="29">
        <v>79.102947</v>
      </c>
      <c r="AI106" s="29">
        <v>3.3155999999999998E-2</v>
      </c>
      <c r="AJ106" s="29">
        <v>2.5374000000000001E-2</v>
      </c>
      <c r="AK106" s="10">
        <v>0.765293</v>
      </c>
      <c r="AL106" s="29">
        <v>2.7E-2</v>
      </c>
      <c r="AM106" s="29">
        <v>1.7500000000000002E-2</v>
      </c>
      <c r="AN106" s="29">
        <v>13</v>
      </c>
      <c r="AO106" s="29">
        <v>1.4494999999999999E-2</v>
      </c>
      <c r="AP106" s="29">
        <v>0.86969399999999997</v>
      </c>
      <c r="AQ106" s="10">
        <v>2.8651710000000001</v>
      </c>
      <c r="AR106" s="29">
        <v>0.86955199999999999</v>
      </c>
      <c r="AS106" s="29">
        <v>0.490645</v>
      </c>
      <c r="AT106" s="29">
        <v>59.615385000000003</v>
      </c>
      <c r="AU106" s="29">
        <v>33.367995000000001</v>
      </c>
      <c r="AV106" s="29">
        <v>1.4834999999999999E-2</v>
      </c>
      <c r="AW106" s="29">
        <v>5.9560000000000004E-3</v>
      </c>
      <c r="AX106" s="29">
        <v>68.542551000000003</v>
      </c>
      <c r="AY106" s="29">
        <v>6.9463059999999999</v>
      </c>
      <c r="AZ106" s="29">
        <v>414.54918199999997</v>
      </c>
      <c r="BA106" s="29">
        <v>361.93956800000001</v>
      </c>
      <c r="BB106" s="29">
        <v>36.251761999999999</v>
      </c>
      <c r="BC106" s="29">
        <v>60.209288000000001</v>
      </c>
      <c r="BD106" s="29">
        <v>7.8864089999999996</v>
      </c>
      <c r="BE106" s="29">
        <v>1.927578</v>
      </c>
      <c r="BF106" s="31"/>
    </row>
    <row r="107" spans="1:58" s="29" customFormat="1" x14ac:dyDescent="0.25">
      <c r="A107" s="29" t="s">
        <v>1330</v>
      </c>
      <c r="B107" s="29">
        <v>1</v>
      </c>
      <c r="C107" s="29" t="s">
        <v>28</v>
      </c>
      <c r="D107" s="11">
        <v>15</v>
      </c>
      <c r="E107" s="11" t="s">
        <v>1</v>
      </c>
      <c r="F107" s="2" t="s">
        <v>830</v>
      </c>
      <c r="G107" s="11" t="s">
        <v>245</v>
      </c>
      <c r="H107" s="7">
        <v>3.8666203671889687</v>
      </c>
      <c r="I107" s="7">
        <v>108.29897332163492</v>
      </c>
      <c r="J107" s="11"/>
      <c r="K107" s="5">
        <v>3385</v>
      </c>
      <c r="L107" s="5">
        <v>83</v>
      </c>
      <c r="M107" s="5">
        <f t="shared" si="9"/>
        <v>2.4519940915805023</v>
      </c>
      <c r="N107" s="5">
        <v>0.12926973684212284</v>
      </c>
      <c r="O107" s="5">
        <v>3.0079637341340816E-2</v>
      </c>
      <c r="P107" s="5">
        <v>5.3589248631809818</v>
      </c>
      <c r="Q107" s="5" t="e">
        <f>ABS(P107-#REF!)</f>
        <v>#REF!</v>
      </c>
      <c r="R107" s="5">
        <v>0.82822515218774573</v>
      </c>
      <c r="S107" s="5" t="e">
        <f>ABS(R107-#REF!)</f>
        <v>#REF!</v>
      </c>
      <c r="T107" s="29">
        <v>1.3983359641684492</v>
      </c>
      <c r="U107" s="29">
        <v>10.108700000000001</v>
      </c>
      <c r="V107" s="29">
        <v>47</v>
      </c>
      <c r="W107" s="29">
        <f t="shared" si="10"/>
        <v>4</v>
      </c>
      <c r="X107" s="29">
        <f t="shared" si="11"/>
        <v>5.333333333333333</v>
      </c>
      <c r="Y107" s="29">
        <f t="shared" si="12"/>
        <v>9.3333333333333339</v>
      </c>
      <c r="Z107" s="29">
        <v>9</v>
      </c>
      <c r="AA107" s="2" t="s">
        <v>2293</v>
      </c>
      <c r="AB107" s="39"/>
      <c r="AC107" s="29">
        <v>4808</v>
      </c>
      <c r="AD107" s="29">
        <v>896.867525</v>
      </c>
      <c r="AE107" s="10">
        <v>5.360881</v>
      </c>
      <c r="AF107" s="29">
        <v>46.01</v>
      </c>
      <c r="AG107" s="29">
        <v>34.986424999999997</v>
      </c>
      <c r="AH107" s="29">
        <v>3.4986419999999998</v>
      </c>
      <c r="AI107" s="29">
        <v>0.18645600000000001</v>
      </c>
      <c r="AJ107" s="29">
        <v>0.161103</v>
      </c>
      <c r="AK107" s="10">
        <v>0.86402699999999999</v>
      </c>
      <c r="AL107" s="29">
        <v>0.14630000000000001</v>
      </c>
      <c r="AM107" s="29">
        <v>2.75E-2</v>
      </c>
      <c r="AN107" s="29">
        <v>0</v>
      </c>
      <c r="AO107" s="29">
        <v>0</v>
      </c>
      <c r="AP107" s="29">
        <v>0</v>
      </c>
      <c r="AQ107" s="10">
        <v>0</v>
      </c>
      <c r="AR107" s="29">
        <v>0</v>
      </c>
      <c r="AS107" s="29">
        <v>0</v>
      </c>
      <c r="AT107" s="29">
        <v>0</v>
      </c>
      <c r="AU107" s="29">
        <v>0</v>
      </c>
      <c r="AV107" s="29">
        <v>0</v>
      </c>
      <c r="AW107" s="29">
        <v>0</v>
      </c>
      <c r="AX107" s="29">
        <v>0</v>
      </c>
      <c r="AY107" s="29">
        <v>0</v>
      </c>
      <c r="AZ107" s="29">
        <v>0</v>
      </c>
      <c r="BA107" s="29">
        <v>0</v>
      </c>
      <c r="BB107" s="29">
        <v>0</v>
      </c>
      <c r="BC107" s="29">
        <v>0</v>
      </c>
      <c r="BD107" s="29">
        <v>0</v>
      </c>
      <c r="BE107" s="29">
        <v>0</v>
      </c>
      <c r="BF107" s="31"/>
    </row>
    <row r="108" spans="1:58" s="29" customFormat="1" x14ac:dyDescent="0.25">
      <c r="A108" s="29" t="s">
        <v>1331</v>
      </c>
      <c r="B108" s="29">
        <v>1</v>
      </c>
      <c r="C108" s="29" t="s">
        <v>2</v>
      </c>
      <c r="D108" s="11">
        <v>3</v>
      </c>
      <c r="E108" s="11" t="s">
        <v>1</v>
      </c>
      <c r="F108" s="2" t="s">
        <v>830</v>
      </c>
      <c r="G108" s="11" t="s">
        <v>245</v>
      </c>
      <c r="H108" s="7">
        <v>3.8666203671889687</v>
      </c>
      <c r="I108" s="7">
        <v>108.29897332163492</v>
      </c>
      <c r="J108" s="11"/>
      <c r="K108" s="5">
        <v>11281</v>
      </c>
      <c r="L108" s="5">
        <v>59</v>
      </c>
      <c r="M108" s="5">
        <f t="shared" si="9"/>
        <v>0.52300327985107709</v>
      </c>
      <c r="N108" s="5">
        <v>3.0747222222228428E-2</v>
      </c>
      <c r="O108" s="5">
        <v>3.7289785802422523E-2</v>
      </c>
      <c r="P108" s="5">
        <v>46.740674848569832</v>
      </c>
      <c r="Q108" s="5" t="e">
        <f>ABS(P108-#REF!)</f>
        <v>#REF!</v>
      </c>
      <c r="R108" s="5">
        <v>0.48734787561078674</v>
      </c>
      <c r="S108" s="5" t="e">
        <f>ABS(R108-#REF!)</f>
        <v>#REF!</v>
      </c>
      <c r="T108" s="29">
        <v>0.97306554847103199</v>
      </c>
      <c r="U108" s="29">
        <v>10.108700000000001</v>
      </c>
      <c r="V108" s="29">
        <v>47</v>
      </c>
      <c r="W108" s="29">
        <f t="shared" si="10"/>
        <v>4</v>
      </c>
      <c r="X108" s="29">
        <f t="shared" si="11"/>
        <v>5.333333333333333</v>
      </c>
      <c r="Y108" s="29">
        <f t="shared" si="12"/>
        <v>9.3333333333333339</v>
      </c>
      <c r="Z108" s="29">
        <v>9</v>
      </c>
      <c r="AA108" s="2" t="s">
        <v>2293</v>
      </c>
      <c r="AB108" s="39"/>
      <c r="AC108" s="29">
        <v>16421</v>
      </c>
      <c r="AD108" s="29">
        <v>320.02642500000002</v>
      </c>
      <c r="AE108" s="10">
        <v>51.311388000000001</v>
      </c>
      <c r="AF108" s="29">
        <v>164.2</v>
      </c>
      <c r="AG108" s="29">
        <v>610.07368399999996</v>
      </c>
      <c r="AH108" s="29">
        <v>61.007368</v>
      </c>
      <c r="AI108" s="29">
        <v>1.9484000000000001E-2</v>
      </c>
      <c r="AJ108" s="29">
        <v>1.0624E-2</v>
      </c>
      <c r="AK108" s="10">
        <v>0.54525900000000005</v>
      </c>
      <c r="AL108" s="29">
        <v>1.7774999999999999E-2</v>
      </c>
      <c r="AM108" s="29">
        <v>1.7500000000000002E-2</v>
      </c>
      <c r="AN108" s="29">
        <v>24</v>
      </c>
      <c r="AO108" s="29">
        <v>7.4994000000000005E-2</v>
      </c>
      <c r="AP108" s="29">
        <v>4.4996280000000004</v>
      </c>
      <c r="AQ108" s="10">
        <v>5.3894399999999996</v>
      </c>
      <c r="AR108" s="29">
        <v>0.24953900000000001</v>
      </c>
      <c r="AS108" s="29">
        <v>0.15817400000000001</v>
      </c>
      <c r="AT108" s="29">
        <v>36.875</v>
      </c>
      <c r="AU108" s="29">
        <v>21.104939999999999</v>
      </c>
      <c r="AV108" s="29">
        <v>6.9560000000000004E-3</v>
      </c>
      <c r="AW108" s="29">
        <v>4.1269999999999996E-3</v>
      </c>
      <c r="AX108" s="29">
        <v>157.011222</v>
      </c>
      <c r="AY108" s="29">
        <v>39.771464000000002</v>
      </c>
      <c r="AZ108" s="29">
        <v>436.39192800000001</v>
      </c>
      <c r="BA108" s="29">
        <v>63.166485000000002</v>
      </c>
      <c r="BB108" s="29">
        <v>4.6872220000000002</v>
      </c>
      <c r="BC108" s="29">
        <v>14.246914</v>
      </c>
      <c r="BD108" s="29">
        <v>7.8182029999999996</v>
      </c>
      <c r="BE108" s="29">
        <v>7.637626</v>
      </c>
      <c r="BF108" s="31"/>
    </row>
    <row r="109" spans="1:58" s="29" customFormat="1" x14ac:dyDescent="0.25">
      <c r="A109" s="29" t="s">
        <v>1331</v>
      </c>
      <c r="B109" s="29">
        <v>1</v>
      </c>
      <c r="C109" s="29" t="s">
        <v>5</v>
      </c>
      <c r="D109" s="11">
        <v>14</v>
      </c>
      <c r="E109" s="11" t="s">
        <v>1</v>
      </c>
      <c r="F109" s="2" t="s">
        <v>830</v>
      </c>
      <c r="G109" s="11" t="s">
        <v>245</v>
      </c>
      <c r="H109" s="7">
        <v>3.8666203671889687</v>
      </c>
      <c r="I109" s="7">
        <v>108.29897332163492</v>
      </c>
      <c r="J109" s="11"/>
      <c r="K109" s="5">
        <v>7717</v>
      </c>
      <c r="L109" s="5">
        <v>8</v>
      </c>
      <c r="M109" s="5">
        <f t="shared" si="9"/>
        <v>0.10366722819748608</v>
      </c>
      <c r="N109" s="5">
        <v>4.5324999999998283E-2</v>
      </c>
      <c r="O109" s="5">
        <v>4.1433095336025029E-3</v>
      </c>
      <c r="P109" s="5">
        <v>31.973919670810513</v>
      </c>
      <c r="Q109" s="5" t="e">
        <f>ABS(P109-#REF!)</f>
        <v>#REF!</v>
      </c>
      <c r="R109" s="5">
        <v>0.60809916203002823</v>
      </c>
      <c r="S109" s="5" t="e">
        <f>ABS(R109-#REF!)</f>
        <v>#REF!</v>
      </c>
      <c r="T109" s="29">
        <v>0.98914780691592696</v>
      </c>
      <c r="U109" s="29">
        <v>10.108700000000001</v>
      </c>
      <c r="V109" s="29">
        <v>47</v>
      </c>
      <c r="W109" s="29">
        <f t="shared" si="10"/>
        <v>4</v>
      </c>
      <c r="X109" s="29">
        <f t="shared" si="11"/>
        <v>5.333333333333333</v>
      </c>
      <c r="Y109" s="29">
        <f t="shared" si="12"/>
        <v>9.3333333333333339</v>
      </c>
      <c r="Z109" s="29">
        <v>9</v>
      </c>
      <c r="AA109" s="2" t="s">
        <v>2293</v>
      </c>
      <c r="AB109" s="39"/>
      <c r="AC109" s="29">
        <v>10152</v>
      </c>
      <c r="AD109" s="29">
        <v>320.02642500000002</v>
      </c>
      <c r="AE109" s="10">
        <v>31.722380000000001</v>
      </c>
      <c r="AF109" s="29">
        <v>101.5</v>
      </c>
      <c r="AG109" s="29">
        <v>334.853117</v>
      </c>
      <c r="AH109" s="29">
        <v>33.485312</v>
      </c>
      <c r="AI109" s="29">
        <v>3.1519999999999999E-2</v>
      </c>
      <c r="AJ109" s="29">
        <v>1.9231000000000002E-2</v>
      </c>
      <c r="AK109" s="10">
        <v>0.61012</v>
      </c>
      <c r="AL109" s="29">
        <v>2.7875E-2</v>
      </c>
      <c r="AM109" s="29">
        <v>2.2499999999999999E-2</v>
      </c>
      <c r="AN109" s="29">
        <v>0</v>
      </c>
      <c r="AO109" s="29">
        <v>0</v>
      </c>
      <c r="AP109" s="29">
        <v>0</v>
      </c>
      <c r="AQ109" s="10">
        <v>0</v>
      </c>
      <c r="AR109" s="29">
        <v>0</v>
      </c>
      <c r="AS109" s="29">
        <v>0</v>
      </c>
      <c r="AT109" s="29">
        <v>0</v>
      </c>
      <c r="AU109" s="29">
        <v>0</v>
      </c>
      <c r="AV109" s="29">
        <v>0</v>
      </c>
      <c r="AW109" s="29">
        <v>0</v>
      </c>
      <c r="AX109" s="29">
        <v>0</v>
      </c>
      <c r="AY109" s="29">
        <v>0</v>
      </c>
      <c r="AZ109" s="29">
        <v>0</v>
      </c>
      <c r="BA109" s="29">
        <v>0</v>
      </c>
      <c r="BB109" s="29">
        <v>0</v>
      </c>
      <c r="BC109" s="29">
        <v>0</v>
      </c>
      <c r="BD109" s="29">
        <v>0</v>
      </c>
      <c r="BE109" s="29">
        <v>0</v>
      </c>
      <c r="BF109" s="31"/>
    </row>
    <row r="110" spans="1:58" s="29" customFormat="1" x14ac:dyDescent="0.25">
      <c r="A110" s="29" t="s">
        <v>1331</v>
      </c>
      <c r="B110" s="29">
        <v>1</v>
      </c>
      <c r="C110" s="29" t="s">
        <v>28</v>
      </c>
      <c r="D110" s="11">
        <v>15</v>
      </c>
      <c r="E110" s="11" t="s">
        <v>1</v>
      </c>
      <c r="F110" s="2" t="s">
        <v>830</v>
      </c>
      <c r="G110" s="11" t="s">
        <v>245</v>
      </c>
      <c r="H110" s="7">
        <v>3.8666203671889687</v>
      </c>
      <c r="I110" s="7">
        <v>108.29897332163492</v>
      </c>
      <c r="J110" s="5"/>
      <c r="K110" s="5">
        <v>13192</v>
      </c>
      <c r="L110" s="5">
        <v>490</v>
      </c>
      <c r="M110" s="5">
        <f t="shared" si="9"/>
        <v>3.7143723468768952</v>
      </c>
      <c r="N110" s="5">
        <v>4.7252777777780468E-2</v>
      </c>
      <c r="O110" s="5">
        <v>0.22373871481453514</v>
      </c>
      <c r="P110" s="5">
        <v>54.658539367284213</v>
      </c>
      <c r="Q110" s="5" t="e">
        <f>ABS(P110-#REF!)</f>
        <v>#REF!</v>
      </c>
      <c r="R110" s="5">
        <v>0.58729800834624646</v>
      </c>
      <c r="S110" s="5" t="e">
        <f>ABS(R110-#REF!)</f>
        <v>#REF!</v>
      </c>
      <c r="T110" s="29">
        <v>0.96265587064775771</v>
      </c>
      <c r="U110" s="29">
        <v>10.108700000000001</v>
      </c>
      <c r="V110" s="29">
        <v>47</v>
      </c>
      <c r="W110" s="29">
        <f t="shared" si="10"/>
        <v>4</v>
      </c>
      <c r="X110" s="29">
        <f t="shared" si="11"/>
        <v>5.333333333333333</v>
      </c>
      <c r="Y110" s="29">
        <f t="shared" si="12"/>
        <v>9.3333333333333339</v>
      </c>
      <c r="Z110" s="29">
        <v>9</v>
      </c>
      <c r="AA110" s="2" t="s">
        <v>2293</v>
      </c>
      <c r="AB110" s="34"/>
      <c r="AC110" s="29">
        <v>17906</v>
      </c>
      <c r="AD110" s="29">
        <v>320.02642500000002</v>
      </c>
      <c r="AE110" s="10">
        <v>55.951630000000002</v>
      </c>
      <c r="AF110" s="29">
        <v>179.05</v>
      </c>
      <c r="AG110" s="29">
        <v>709.56158800000003</v>
      </c>
      <c r="AH110" s="29">
        <v>70.956159</v>
      </c>
      <c r="AI110" s="29">
        <v>1.7867999999999998E-2</v>
      </c>
      <c r="AJ110" s="29">
        <v>1.1158E-2</v>
      </c>
      <c r="AK110" s="10">
        <v>0.62448899999999996</v>
      </c>
      <c r="AL110" s="29">
        <v>1.545E-2</v>
      </c>
      <c r="AM110" s="29">
        <v>1.2500000000000001E-2</v>
      </c>
      <c r="AN110" s="29">
        <v>14</v>
      </c>
      <c r="AO110" s="29">
        <v>4.3746E-2</v>
      </c>
      <c r="AP110" s="29">
        <v>2.6247829999999999</v>
      </c>
      <c r="AQ110" s="10">
        <v>3.071596</v>
      </c>
      <c r="AR110" s="29">
        <v>0.24410200000000001</v>
      </c>
      <c r="AS110" s="29">
        <v>0.10069</v>
      </c>
      <c r="AT110" s="29">
        <v>39.285713999999999</v>
      </c>
      <c r="AU110" s="29">
        <v>16.913484</v>
      </c>
      <c r="AV110" s="29">
        <v>6.3759999999999997E-3</v>
      </c>
      <c r="AW110" s="29">
        <v>2.7950000000000002E-3</v>
      </c>
      <c r="AX110" s="29">
        <v>159.83258799999999</v>
      </c>
      <c r="AY110" s="29">
        <v>25.454481999999999</v>
      </c>
      <c r="AZ110" s="29">
        <v>418.22391499999998</v>
      </c>
      <c r="BA110" s="29">
        <v>204.94081399999999</v>
      </c>
      <c r="BB110" s="29">
        <v>19.092610000000001</v>
      </c>
      <c r="BC110" s="29">
        <v>31.661767999999999</v>
      </c>
      <c r="BD110" s="29">
        <v>8.0765940000000001</v>
      </c>
      <c r="BE110" s="29">
        <v>1.598611</v>
      </c>
      <c r="BF110" s="31"/>
    </row>
    <row r="111" spans="1:58" s="29" customFormat="1" x14ac:dyDescent="0.25">
      <c r="A111" s="29" t="s">
        <v>1332</v>
      </c>
      <c r="B111" s="29">
        <v>1</v>
      </c>
      <c r="C111" s="29" t="s">
        <v>8</v>
      </c>
      <c r="D111" s="11">
        <v>1</v>
      </c>
      <c r="E111" s="11" t="s">
        <v>1</v>
      </c>
      <c r="F111" s="2" t="s">
        <v>830</v>
      </c>
      <c r="G111" s="11" t="s">
        <v>245</v>
      </c>
      <c r="H111" s="7">
        <v>3.8666203671889687</v>
      </c>
      <c r="I111" s="7">
        <v>108.29897332163492</v>
      </c>
      <c r="J111" s="5"/>
      <c r="K111" s="5">
        <v>1830</v>
      </c>
      <c r="L111" s="5">
        <v>45</v>
      </c>
      <c r="M111" s="5">
        <f t="shared" si="9"/>
        <v>2.459016393442623</v>
      </c>
      <c r="N111" s="5">
        <v>0.13405227272728498</v>
      </c>
      <c r="O111" s="5">
        <v>2.9442968224916703E-2</v>
      </c>
      <c r="P111" s="5">
        <v>4.8982392592361421</v>
      </c>
      <c r="Q111" s="5" t="e">
        <f>ABS(P111-#REF!)</f>
        <v>#REF!</v>
      </c>
      <c r="R111" s="5">
        <v>0.80556651553756364</v>
      </c>
      <c r="S111" s="5" t="e">
        <f>ABS(R111-#REF!)</f>
        <v>#REF!</v>
      </c>
      <c r="U111" s="29">
        <v>10.108700000000001</v>
      </c>
      <c r="V111" s="29">
        <v>47</v>
      </c>
      <c r="W111" s="29">
        <f t="shared" si="10"/>
        <v>4</v>
      </c>
      <c r="X111" s="29">
        <f t="shared" si="11"/>
        <v>5.333333333333333</v>
      </c>
      <c r="Y111" s="29">
        <f t="shared" si="12"/>
        <v>9.3333333333333339</v>
      </c>
      <c r="Z111" s="29">
        <v>9</v>
      </c>
      <c r="AA111" s="2" t="s">
        <v>2293</v>
      </c>
      <c r="AB111" s="34"/>
      <c r="AC111" s="29">
        <v>2268</v>
      </c>
      <c r="AD111" s="29">
        <v>470.257925</v>
      </c>
      <c r="AE111" s="10">
        <v>4.8228850000000003</v>
      </c>
      <c r="AF111" s="29">
        <v>21.2</v>
      </c>
      <c r="AG111" s="29">
        <v>14.149912</v>
      </c>
      <c r="AH111" s="29">
        <v>1.4149910000000001</v>
      </c>
      <c r="AI111" s="29">
        <v>0.207234</v>
      </c>
      <c r="AJ111" s="29">
        <v>0.16997100000000001</v>
      </c>
      <c r="AK111" s="10">
        <v>0.82018999999999997</v>
      </c>
      <c r="AL111" s="29">
        <v>0.1686</v>
      </c>
      <c r="AM111" s="29">
        <v>2.75E-2</v>
      </c>
      <c r="AN111" s="29">
        <v>0</v>
      </c>
      <c r="AO111" s="29">
        <v>0</v>
      </c>
      <c r="AP111" s="29">
        <v>0</v>
      </c>
      <c r="AQ111" s="10">
        <v>0</v>
      </c>
      <c r="AR111" s="29">
        <v>0</v>
      </c>
      <c r="AS111" s="29">
        <v>0</v>
      </c>
      <c r="AT111" s="29">
        <v>0</v>
      </c>
      <c r="AU111" s="29">
        <v>0</v>
      </c>
      <c r="AV111" s="29">
        <v>0</v>
      </c>
      <c r="AW111" s="29">
        <v>0</v>
      </c>
      <c r="AX111" s="29">
        <v>0</v>
      </c>
      <c r="AY111" s="29">
        <v>0</v>
      </c>
      <c r="AZ111" s="29">
        <v>0</v>
      </c>
      <c r="BA111" s="29">
        <v>0</v>
      </c>
      <c r="BB111" s="29">
        <v>0</v>
      </c>
      <c r="BC111" s="29">
        <v>0</v>
      </c>
      <c r="BD111" s="29">
        <v>0</v>
      </c>
      <c r="BE111" s="29">
        <v>0</v>
      </c>
      <c r="BF111" s="31"/>
    </row>
    <row r="112" spans="1:58" s="29" customFormat="1" x14ac:dyDescent="0.25">
      <c r="A112" s="29" t="s">
        <v>1332</v>
      </c>
      <c r="B112" s="29">
        <v>1</v>
      </c>
      <c r="C112" s="29" t="s">
        <v>21</v>
      </c>
      <c r="D112" s="11">
        <v>7</v>
      </c>
      <c r="E112" s="11" t="s">
        <v>1</v>
      </c>
      <c r="F112" s="2" t="s">
        <v>830</v>
      </c>
      <c r="G112" s="11" t="s">
        <v>245</v>
      </c>
      <c r="H112" s="7">
        <v>3.8666203671889687</v>
      </c>
      <c r="I112" s="7">
        <v>108.29897332163492</v>
      </c>
      <c r="J112" s="5"/>
      <c r="K112" s="5">
        <v>11858</v>
      </c>
      <c r="L112" s="5">
        <v>72</v>
      </c>
      <c r="M112" s="5">
        <f t="shared" si="9"/>
        <v>0.60718502276943831</v>
      </c>
      <c r="N112" s="5">
        <v>7.1502777777778775E-2</v>
      </c>
      <c r="O112" s="5">
        <v>2.4089701274931846E-2</v>
      </c>
      <c r="P112" s="5">
        <v>31.739519746460207</v>
      </c>
      <c r="Q112" s="5" t="e">
        <f>ABS(P112-#REF!)</f>
        <v>#REF!</v>
      </c>
      <c r="R112" s="5">
        <v>0.44253121638048665</v>
      </c>
      <c r="S112" s="5" t="e">
        <f>ABS(R112-#REF!)</f>
        <v>#REF!</v>
      </c>
      <c r="T112" s="29">
        <v>0.72131870823718203</v>
      </c>
      <c r="U112" s="29">
        <v>10.108700000000001</v>
      </c>
      <c r="V112" s="29">
        <v>47</v>
      </c>
      <c r="W112" s="29">
        <f t="shared" si="10"/>
        <v>4</v>
      </c>
      <c r="X112" s="29">
        <f t="shared" si="11"/>
        <v>5.333333333333333</v>
      </c>
      <c r="Y112" s="29">
        <f t="shared" si="12"/>
        <v>9.3333333333333339</v>
      </c>
      <c r="Z112" s="29">
        <v>9</v>
      </c>
      <c r="AA112" s="2" t="s">
        <v>2293</v>
      </c>
      <c r="AB112" s="34"/>
      <c r="AC112" s="29">
        <v>15358</v>
      </c>
      <c r="AD112" s="29">
        <v>470.257925</v>
      </c>
      <c r="AE112" s="10">
        <v>32.658673</v>
      </c>
      <c r="AF112" s="29">
        <v>153.57</v>
      </c>
      <c r="AG112" s="29">
        <v>500.31246700000003</v>
      </c>
      <c r="AH112" s="29">
        <v>50.031247</v>
      </c>
      <c r="AI112" s="29">
        <v>3.0616999999999998E-2</v>
      </c>
      <c r="AJ112" s="29">
        <v>1.4083E-2</v>
      </c>
      <c r="AK112" s="10">
        <v>0.45997700000000002</v>
      </c>
      <c r="AL112" s="29">
        <v>2.8500000000000001E-2</v>
      </c>
      <c r="AM112" s="29">
        <v>2.75E-2</v>
      </c>
      <c r="AN112" s="29">
        <v>2</v>
      </c>
      <c r="AO112" s="29">
        <v>4.2529999999999998E-3</v>
      </c>
      <c r="AP112" s="29">
        <v>0.25517899999999999</v>
      </c>
      <c r="AQ112" s="10">
        <v>0.65112599999999998</v>
      </c>
      <c r="AR112" s="29">
        <v>0.68116299999999996</v>
      </c>
      <c r="AS112" s="29">
        <v>0.44192399999999998</v>
      </c>
      <c r="AT112" s="29">
        <v>50</v>
      </c>
      <c r="AU112" s="29">
        <v>28.284271</v>
      </c>
      <c r="AV112" s="29">
        <v>1.3901E-2</v>
      </c>
      <c r="AW112" s="29">
        <v>4.4159999999999998E-3</v>
      </c>
      <c r="AX112" s="29">
        <v>74.050507999999994</v>
      </c>
      <c r="AY112" s="29">
        <v>6.5189000000000004</v>
      </c>
      <c r="AZ112" s="29">
        <v>172.15279000000001</v>
      </c>
      <c r="BA112" s="29">
        <v>54.268360999999999</v>
      </c>
      <c r="BB112" s="29">
        <v>218.93180000000001</v>
      </c>
      <c r="BC112" s="29">
        <v>0</v>
      </c>
      <c r="BD112" s="29">
        <v>6.5746339999999996</v>
      </c>
      <c r="BE112" s="29">
        <v>0.43301299999999998</v>
      </c>
      <c r="BF112" s="31"/>
    </row>
    <row r="113" spans="1:58" s="29" customFormat="1" x14ac:dyDescent="0.25">
      <c r="A113" s="29" t="s">
        <v>1332</v>
      </c>
      <c r="B113" s="29">
        <v>1</v>
      </c>
      <c r="C113" s="29" t="s">
        <v>13</v>
      </c>
      <c r="D113" s="11">
        <v>11</v>
      </c>
      <c r="E113" s="11" t="s">
        <v>1</v>
      </c>
      <c r="F113" s="2" t="s">
        <v>830</v>
      </c>
      <c r="G113" s="11" t="s">
        <v>245</v>
      </c>
      <c r="H113" s="7">
        <v>3.8666203671889687</v>
      </c>
      <c r="I113" s="7">
        <v>108.29897332163492</v>
      </c>
      <c r="J113" s="11"/>
      <c r="K113" s="5">
        <v>5018</v>
      </c>
      <c r="L113" s="5">
        <v>1031</v>
      </c>
      <c r="M113" s="5">
        <f t="shared" si="9"/>
        <v>20.546034276604225</v>
      </c>
      <c r="N113" s="5">
        <v>7.2503038674031628E-2</v>
      </c>
      <c r="O113" s="5">
        <v>0.4844706589736294</v>
      </c>
      <c r="P113" s="5">
        <v>13.431346777512001</v>
      </c>
      <c r="Q113" s="5" t="e">
        <f>ABS(P113-#REF!)</f>
        <v>#REF!</v>
      </c>
      <c r="R113" s="5">
        <v>1.1525042643362937</v>
      </c>
      <c r="S113" s="5" t="e">
        <f>ABS(R113-#REF!)</f>
        <v>#REF!</v>
      </c>
      <c r="T113" s="29">
        <v>0.72707212375698949</v>
      </c>
      <c r="U113" s="29">
        <v>10.108700000000001</v>
      </c>
      <c r="V113" s="29">
        <v>47</v>
      </c>
      <c r="W113" s="29">
        <f t="shared" si="10"/>
        <v>4</v>
      </c>
      <c r="X113" s="29">
        <f t="shared" si="11"/>
        <v>5.333333333333333</v>
      </c>
      <c r="Y113" s="29">
        <f t="shared" si="12"/>
        <v>9.3333333333333339</v>
      </c>
      <c r="Z113" s="29">
        <v>9</v>
      </c>
      <c r="AA113" s="2" t="s">
        <v>2293</v>
      </c>
      <c r="AB113" s="39"/>
      <c r="AC113" s="29">
        <v>6224</v>
      </c>
      <c r="AD113" s="29">
        <v>470.257925</v>
      </c>
      <c r="AE113" s="10">
        <v>13.235290000000001</v>
      </c>
      <c r="AF113" s="29">
        <v>61.99</v>
      </c>
      <c r="AG113" s="29">
        <v>110.82856099999999</v>
      </c>
      <c r="AH113" s="29">
        <v>11.082856</v>
      </c>
      <c r="AI113" s="29">
        <v>7.5521000000000005E-2</v>
      </c>
      <c r="AJ113" s="29">
        <v>8.7591000000000002E-2</v>
      </c>
      <c r="AK113" s="10">
        <v>1.1598269999999999</v>
      </c>
      <c r="AL113" s="29">
        <v>4.1950000000000001E-2</v>
      </c>
      <c r="AM113" s="29">
        <v>2.2499999999999999E-2</v>
      </c>
      <c r="AN113" s="29">
        <v>18</v>
      </c>
      <c r="AO113" s="29">
        <v>3.8276999999999999E-2</v>
      </c>
      <c r="AP113" s="29">
        <v>2.2966120000000001</v>
      </c>
      <c r="AQ113" s="10">
        <v>4.6111829999999996</v>
      </c>
      <c r="AR113" s="29">
        <v>0.21809000000000001</v>
      </c>
      <c r="AS113" s="29">
        <v>0.20205500000000001</v>
      </c>
      <c r="AT113" s="29">
        <v>15.944444000000001</v>
      </c>
      <c r="AU113" s="29">
        <v>6.9406920000000003</v>
      </c>
      <c r="AV113" s="29">
        <v>1.4593E-2</v>
      </c>
      <c r="AW113" s="29">
        <v>1.3802E-2</v>
      </c>
      <c r="AX113" s="29">
        <v>97.172207</v>
      </c>
      <c r="AY113" s="29">
        <v>43.835408999999999</v>
      </c>
      <c r="AZ113" s="29">
        <v>258.55003199999999</v>
      </c>
      <c r="BA113" s="29">
        <v>55.416901000000003</v>
      </c>
      <c r="BB113" s="29">
        <v>26.348655999999998</v>
      </c>
      <c r="BC113" s="29">
        <v>19.375238</v>
      </c>
      <c r="BD113" s="29">
        <v>7.9431349999999998</v>
      </c>
      <c r="BE113" s="29">
        <v>0.96824600000000005</v>
      </c>
      <c r="BF113" s="31"/>
    </row>
    <row r="114" spans="1:58" s="29" customFormat="1" x14ac:dyDescent="0.25">
      <c r="A114" s="29" t="s">
        <v>1332</v>
      </c>
      <c r="B114" s="29">
        <v>1</v>
      </c>
      <c r="C114" s="29" t="s">
        <v>4</v>
      </c>
      <c r="D114" s="11">
        <v>12</v>
      </c>
      <c r="E114" s="11" t="s">
        <v>1</v>
      </c>
      <c r="F114" s="2" t="s">
        <v>830</v>
      </c>
      <c r="G114" s="11" t="s">
        <v>245</v>
      </c>
      <c r="H114" s="7">
        <v>3.8666203671889687</v>
      </c>
      <c r="I114" s="7">
        <v>108.29897332163492</v>
      </c>
      <c r="J114" s="11"/>
      <c r="K114" s="5">
        <v>11316</v>
      </c>
      <c r="L114" s="5">
        <v>166</v>
      </c>
      <c r="M114" s="5">
        <f t="shared" si="9"/>
        <v>1.4669494521032167</v>
      </c>
      <c r="N114" s="5">
        <v>6.4236458333329985E-2</v>
      </c>
      <c r="O114" s="5">
        <v>6.4239203399818257E-2</v>
      </c>
      <c r="P114" s="5">
        <v>30.288784403014308</v>
      </c>
      <c r="Q114" s="5" t="e">
        <f>ABS(P114-#REF!)</f>
        <v>#REF!</v>
      </c>
      <c r="R114" s="5">
        <v>0.67652579190604334</v>
      </c>
      <c r="S114" s="5" t="e">
        <f>ABS(R114-#REF!)</f>
        <v>#REF!</v>
      </c>
      <c r="T114" s="29">
        <v>0.74778686657294702</v>
      </c>
      <c r="U114" s="29">
        <v>10.108700000000001</v>
      </c>
      <c r="V114" s="29">
        <v>47</v>
      </c>
      <c r="W114" s="29">
        <f t="shared" si="10"/>
        <v>4</v>
      </c>
      <c r="X114" s="29">
        <f t="shared" si="11"/>
        <v>5.333333333333333</v>
      </c>
      <c r="Y114" s="29">
        <f t="shared" si="12"/>
        <v>9.3333333333333339</v>
      </c>
      <c r="Z114" s="29">
        <v>9</v>
      </c>
      <c r="AA114" s="2" t="s">
        <v>2293</v>
      </c>
      <c r="AB114" s="39"/>
      <c r="AC114" s="29">
        <v>14131</v>
      </c>
      <c r="AD114" s="29">
        <v>470.257925</v>
      </c>
      <c r="AE114" s="10">
        <v>30.049467</v>
      </c>
      <c r="AF114" s="29">
        <v>141.30000000000001</v>
      </c>
      <c r="AG114" s="29">
        <v>409.11801500000001</v>
      </c>
      <c r="AH114" s="29">
        <v>40.911800999999997</v>
      </c>
      <c r="AI114" s="29">
        <v>3.3272000000000003E-2</v>
      </c>
      <c r="AJ114" s="29">
        <v>2.3622000000000001E-2</v>
      </c>
      <c r="AK114" s="10">
        <v>0.70997399999999999</v>
      </c>
      <c r="AL114" s="29">
        <v>2.7474999999999999E-2</v>
      </c>
      <c r="AM114" s="29">
        <v>1.7500000000000002E-2</v>
      </c>
      <c r="AN114" s="29">
        <v>6</v>
      </c>
      <c r="AO114" s="29">
        <v>1.2759E-2</v>
      </c>
      <c r="AP114" s="29">
        <v>0.76553700000000002</v>
      </c>
      <c r="AQ114" s="10">
        <v>2.1937579999999999</v>
      </c>
      <c r="AR114" s="29">
        <v>0.75482899999999997</v>
      </c>
      <c r="AS114" s="29">
        <v>0.28060200000000002</v>
      </c>
      <c r="AT114" s="29">
        <v>51.666666999999997</v>
      </c>
      <c r="AU114" s="29">
        <v>15.448840000000001</v>
      </c>
      <c r="AV114" s="29">
        <v>1.4898E-2</v>
      </c>
      <c r="AW114" s="29">
        <v>6.4619999999999999E-3</v>
      </c>
      <c r="AX114" s="29">
        <v>69.331012999999999</v>
      </c>
      <c r="AY114" s="29">
        <v>8.5338399999999996</v>
      </c>
      <c r="AZ114" s="29">
        <v>463.92276299999997</v>
      </c>
      <c r="BA114" s="29">
        <v>367.70030400000002</v>
      </c>
      <c r="BB114" s="29">
        <v>51.850479999999997</v>
      </c>
      <c r="BC114" s="29">
        <v>37.668796999999998</v>
      </c>
      <c r="BD114" s="29">
        <v>7.0035020000000001</v>
      </c>
      <c r="BE114" s="29">
        <v>0.66143799999999997</v>
      </c>
      <c r="BF114" s="31"/>
    </row>
    <row r="115" spans="1:58" s="29" customFormat="1" x14ac:dyDescent="0.25">
      <c r="A115" s="29" t="s">
        <v>1332</v>
      </c>
      <c r="B115" s="29">
        <v>1</v>
      </c>
      <c r="C115" s="29" t="s">
        <v>11</v>
      </c>
      <c r="D115" s="11">
        <v>16</v>
      </c>
      <c r="E115" s="11" t="s">
        <v>1</v>
      </c>
      <c r="F115" s="2" t="s">
        <v>830</v>
      </c>
      <c r="G115" s="11" t="s">
        <v>245</v>
      </c>
      <c r="H115" s="7">
        <v>3.8666203671889687</v>
      </c>
      <c r="I115" s="7">
        <v>108.29897332163492</v>
      </c>
      <c r="J115" s="11"/>
      <c r="K115" s="5">
        <v>6902</v>
      </c>
      <c r="L115" s="5">
        <v>453</v>
      </c>
      <c r="M115" s="5">
        <f t="shared" si="9"/>
        <v>6.5633149811648792</v>
      </c>
      <c r="N115" s="5">
        <v>9.3746721311477044E-2</v>
      </c>
      <c r="O115" s="5">
        <v>0.16327464197453809</v>
      </c>
      <c r="P115" s="5">
        <v>18.474124244397736</v>
      </c>
      <c r="Q115" s="5" t="e">
        <f>ABS(P115-#REF!)</f>
        <v>#REF!</v>
      </c>
      <c r="R115" s="5">
        <v>0.85803471678558063</v>
      </c>
      <c r="S115" s="5" t="e">
        <f>ABS(R115-#REF!)</f>
        <v>#REF!</v>
      </c>
      <c r="T115" s="29">
        <v>0.71105059600104081</v>
      </c>
      <c r="U115" s="29">
        <v>10.108700000000001</v>
      </c>
      <c r="V115" s="29">
        <v>47</v>
      </c>
      <c r="W115" s="29">
        <f t="shared" si="10"/>
        <v>4</v>
      </c>
      <c r="X115" s="29">
        <f t="shared" si="11"/>
        <v>5.333333333333333</v>
      </c>
      <c r="Y115" s="29">
        <f t="shared" si="12"/>
        <v>9.3333333333333339</v>
      </c>
      <c r="Z115" s="29">
        <v>9</v>
      </c>
      <c r="AA115" s="2" t="s">
        <v>2293</v>
      </c>
      <c r="AB115" s="39"/>
      <c r="AC115" s="29">
        <v>9495</v>
      </c>
      <c r="AD115" s="29">
        <v>470.257925</v>
      </c>
      <c r="AE115" s="10">
        <v>20.191047000000001</v>
      </c>
      <c r="AF115" s="29">
        <v>94.92</v>
      </c>
      <c r="AG115" s="29">
        <v>208.83202199999999</v>
      </c>
      <c r="AH115" s="29">
        <v>20.883202000000001</v>
      </c>
      <c r="AI115" s="29">
        <v>4.9526000000000001E-2</v>
      </c>
      <c r="AJ115" s="29">
        <v>4.4792999999999999E-2</v>
      </c>
      <c r="AK115" s="10">
        <v>0.90442500000000003</v>
      </c>
      <c r="AL115" s="29">
        <v>3.6850000000000001E-2</v>
      </c>
      <c r="AM115" s="29">
        <v>1.7500000000000002E-2</v>
      </c>
      <c r="AN115" s="29">
        <v>22</v>
      </c>
      <c r="AO115" s="29">
        <v>4.6782999999999998E-2</v>
      </c>
      <c r="AP115" s="29">
        <v>2.8069700000000002</v>
      </c>
      <c r="AQ115" s="10">
        <v>12.575039</v>
      </c>
      <c r="AR115" s="29">
        <v>0.93398000000000003</v>
      </c>
      <c r="AS115" s="29">
        <v>0.60393399999999997</v>
      </c>
      <c r="AT115" s="29">
        <v>54.272727000000003</v>
      </c>
      <c r="AU115" s="29">
        <v>37.273994000000002</v>
      </c>
      <c r="AV115" s="29">
        <v>1.7531999999999999E-2</v>
      </c>
      <c r="AW115" s="29">
        <v>8.8760000000000002E-3</v>
      </c>
      <c r="AX115" s="29">
        <v>56.850923999999999</v>
      </c>
      <c r="AY115" s="29">
        <v>8.6488800000000001</v>
      </c>
      <c r="AZ115" s="29">
        <v>214.55917299999999</v>
      </c>
      <c r="BA115" s="29">
        <v>88.723054000000005</v>
      </c>
      <c r="BB115" s="29">
        <v>17.672349000000001</v>
      </c>
      <c r="BC115" s="29">
        <v>51.716318000000001</v>
      </c>
      <c r="BD115" s="29">
        <v>10.83428</v>
      </c>
      <c r="BE115" s="29">
        <v>5.82559</v>
      </c>
      <c r="BF115" s="31"/>
    </row>
    <row r="116" spans="1:58" s="29" customFormat="1" x14ac:dyDescent="0.25">
      <c r="A116" s="29" t="s">
        <v>1333</v>
      </c>
      <c r="B116" s="29">
        <v>1</v>
      </c>
      <c r="C116" s="29" t="s">
        <v>8</v>
      </c>
      <c r="D116" s="11">
        <v>1</v>
      </c>
      <c r="E116" s="11" t="s">
        <v>1</v>
      </c>
      <c r="F116" s="2" t="s">
        <v>830</v>
      </c>
      <c r="G116" s="11" t="s">
        <v>245</v>
      </c>
      <c r="H116" s="7">
        <v>3.8666203671889687</v>
      </c>
      <c r="I116" s="7">
        <v>108.29897332163492</v>
      </c>
      <c r="J116" s="11"/>
      <c r="K116" s="5">
        <v>17150</v>
      </c>
      <c r="L116" s="5">
        <v>714</v>
      </c>
      <c r="M116" s="5">
        <f t="shared" si="9"/>
        <v>4.1632653061224492</v>
      </c>
      <c r="N116" s="5">
        <v>4.0410333333334117E-2</v>
      </c>
      <c r="O116" s="5">
        <v>0.2876531444478288</v>
      </c>
      <c r="P116" s="5">
        <v>65.776685697070192</v>
      </c>
      <c r="Q116" s="5" t="e">
        <f>ABS(P116-#REF!)</f>
        <v>#REF!</v>
      </c>
      <c r="R116" s="5">
        <v>0.56788198964456615</v>
      </c>
      <c r="S116" s="5" t="e">
        <f>ABS(R116-#REF!)</f>
        <v>#REF!</v>
      </c>
      <c r="T116" s="29">
        <v>1.0022542377134487</v>
      </c>
      <c r="U116" s="29">
        <v>10.108700000000001</v>
      </c>
      <c r="V116" s="29">
        <v>47</v>
      </c>
      <c r="W116" s="29">
        <f t="shared" si="10"/>
        <v>4</v>
      </c>
      <c r="X116" s="29">
        <f t="shared" si="11"/>
        <v>5.333333333333333</v>
      </c>
      <c r="Y116" s="29">
        <f t="shared" si="12"/>
        <v>9.3333333333333339</v>
      </c>
      <c r="Z116" s="29">
        <v>9</v>
      </c>
      <c r="AA116" s="2" t="s">
        <v>2293</v>
      </c>
      <c r="AB116" s="39"/>
      <c r="AC116" s="29">
        <v>23785</v>
      </c>
      <c r="AD116" s="29">
        <v>357.39555000000001</v>
      </c>
      <c r="AE116" s="10">
        <v>66.550912999999994</v>
      </c>
      <c r="AF116" s="29">
        <v>237.84</v>
      </c>
      <c r="AG116" s="29">
        <v>1027.6213479999999</v>
      </c>
      <c r="AH116" s="29">
        <v>102.762135</v>
      </c>
      <c r="AI116" s="29">
        <v>1.5025999999999999E-2</v>
      </c>
      <c r="AJ116" s="29">
        <v>8.7740000000000005E-3</v>
      </c>
      <c r="AK116" s="10">
        <v>0.58393499999999998</v>
      </c>
      <c r="AL116" s="29">
        <v>1.3225000000000001E-2</v>
      </c>
      <c r="AM116" s="29">
        <v>1.2500000000000001E-2</v>
      </c>
      <c r="AN116" s="29">
        <v>17</v>
      </c>
      <c r="AO116" s="29">
        <v>4.7565999999999997E-2</v>
      </c>
      <c r="AP116" s="29">
        <v>2.8539810000000001</v>
      </c>
      <c r="AQ116" s="10">
        <v>3.4559600000000001</v>
      </c>
      <c r="AR116" s="29">
        <v>0.2767</v>
      </c>
      <c r="AS116" s="29">
        <v>0.18260399999999999</v>
      </c>
      <c r="AT116" s="29">
        <v>48.352941000000001</v>
      </c>
      <c r="AU116" s="29">
        <v>28.937304999999999</v>
      </c>
      <c r="AV116" s="29">
        <v>5.8430000000000001E-3</v>
      </c>
      <c r="AW116" s="29">
        <v>2.5579999999999999E-3</v>
      </c>
      <c r="AX116" s="29">
        <v>175.03018</v>
      </c>
      <c r="AY116" s="29">
        <v>18.570162</v>
      </c>
      <c r="AZ116" s="29">
        <v>392.25070799999997</v>
      </c>
      <c r="BA116" s="29">
        <v>43.817112999999999</v>
      </c>
      <c r="BB116" s="29">
        <v>17.215544000000001</v>
      </c>
      <c r="BC116" s="29">
        <v>21.64423</v>
      </c>
      <c r="BD116" s="29">
        <v>8.4176819999999992</v>
      </c>
      <c r="BE116" s="29">
        <v>1.34371</v>
      </c>
      <c r="BF116" s="31"/>
    </row>
    <row r="117" spans="1:58" s="29" customFormat="1" x14ac:dyDescent="0.25">
      <c r="A117" s="29" t="s">
        <v>1333</v>
      </c>
      <c r="B117" s="29">
        <v>1</v>
      </c>
      <c r="C117" s="29" t="s">
        <v>21</v>
      </c>
      <c r="D117" s="11">
        <v>7</v>
      </c>
      <c r="E117" s="11" t="s">
        <v>1</v>
      </c>
      <c r="F117" s="2" t="s">
        <v>830</v>
      </c>
      <c r="G117" s="11" t="s">
        <v>245</v>
      </c>
      <c r="H117" s="7">
        <v>3.8666203671889687</v>
      </c>
      <c r="I117" s="7">
        <v>108.29897332163492</v>
      </c>
      <c r="J117" s="11"/>
      <c r="K117" s="5">
        <v>16287</v>
      </c>
      <c r="L117" s="5">
        <v>11</v>
      </c>
      <c r="M117" s="5">
        <f t="shared" si="9"/>
        <v>6.753852766009702E-2</v>
      </c>
      <c r="N117" s="5">
        <v>1.9174999999997056E-2</v>
      </c>
      <c r="O117" s="5">
        <v>7.6707505186087684E-3</v>
      </c>
      <c r="P117" s="5">
        <v>62.466756848290508</v>
      </c>
      <c r="Q117" s="5" t="e">
        <f>ABS(P117-#REF!)</f>
        <v>#REF!</v>
      </c>
      <c r="R117" s="5">
        <v>0.41192495958758424</v>
      </c>
      <c r="S117" s="5" t="e">
        <f>ABS(R117-#REF!)</f>
        <v>#REF!</v>
      </c>
      <c r="T117" s="29">
        <v>1.0198281830474381</v>
      </c>
      <c r="U117" s="29">
        <v>10.108700000000001</v>
      </c>
      <c r="V117" s="29">
        <v>47</v>
      </c>
      <c r="W117" s="29">
        <f t="shared" si="10"/>
        <v>4</v>
      </c>
      <c r="X117" s="29">
        <f t="shared" si="11"/>
        <v>5.333333333333333</v>
      </c>
      <c r="Y117" s="29">
        <f t="shared" si="12"/>
        <v>9.3333333333333339</v>
      </c>
      <c r="Z117" s="29">
        <v>9</v>
      </c>
      <c r="AA117" s="2" t="s">
        <v>2293</v>
      </c>
      <c r="AB117" s="39"/>
      <c r="AC117" s="29">
        <v>22818</v>
      </c>
      <c r="AD117" s="29">
        <v>357.39555000000001</v>
      </c>
      <c r="AE117" s="10">
        <v>63.845227000000001</v>
      </c>
      <c r="AF117" s="29">
        <v>228.17</v>
      </c>
      <c r="AG117" s="29">
        <v>1113.3943059999999</v>
      </c>
      <c r="AH117" s="29">
        <v>111.339431</v>
      </c>
      <c r="AI117" s="29">
        <v>1.5661999999999999E-2</v>
      </c>
      <c r="AJ117" s="29">
        <v>6.862E-3</v>
      </c>
      <c r="AK117" s="10">
        <v>0.43812299999999998</v>
      </c>
      <c r="AL117" s="29">
        <v>1.435E-2</v>
      </c>
      <c r="AM117" s="29">
        <v>1.2500000000000001E-2</v>
      </c>
      <c r="AN117" s="29">
        <v>3</v>
      </c>
      <c r="AO117" s="29">
        <v>8.3940000000000004E-3</v>
      </c>
      <c r="AP117" s="29">
        <v>0.50364399999999998</v>
      </c>
      <c r="AQ117" s="10">
        <v>0.885266</v>
      </c>
      <c r="AR117" s="29">
        <v>0.54115800000000003</v>
      </c>
      <c r="AS117" s="29">
        <v>0.15363399999999999</v>
      </c>
      <c r="AT117" s="29">
        <v>67.333332999999996</v>
      </c>
      <c r="AU117" s="29">
        <v>16.862186000000001</v>
      </c>
      <c r="AV117" s="29">
        <v>8.1580000000000003E-3</v>
      </c>
      <c r="AW117" s="29">
        <v>2.846E-3</v>
      </c>
      <c r="AX117" s="29">
        <v>123.41948499999999</v>
      </c>
      <c r="AY117" s="29">
        <v>4.6394450000000003</v>
      </c>
      <c r="AZ117" s="29">
        <v>1062.2322999999999</v>
      </c>
      <c r="BA117" s="29">
        <v>364.88865500000003</v>
      </c>
      <c r="BB117" s="29">
        <v>2.0607500000000001</v>
      </c>
      <c r="BC117" s="29">
        <v>1.2982830000000001</v>
      </c>
      <c r="BD117" s="29">
        <v>6.3007249999999999</v>
      </c>
      <c r="BE117" s="29">
        <v>1.118034</v>
      </c>
      <c r="BF117" s="31"/>
    </row>
    <row r="118" spans="1:58" s="29" customFormat="1" x14ac:dyDescent="0.25">
      <c r="A118" s="29" t="s">
        <v>1333</v>
      </c>
      <c r="B118" s="29">
        <v>1</v>
      </c>
      <c r="C118" s="29" t="s">
        <v>10</v>
      </c>
      <c r="D118" s="11">
        <v>13</v>
      </c>
      <c r="E118" s="11" t="s">
        <v>1</v>
      </c>
      <c r="F118" s="2" t="s">
        <v>830</v>
      </c>
      <c r="G118" s="11" t="s">
        <v>245</v>
      </c>
      <c r="H118" s="7">
        <v>3.8666203671889687</v>
      </c>
      <c r="I118" s="7">
        <v>108.29897332163492</v>
      </c>
      <c r="J118" s="11"/>
      <c r="K118" s="5">
        <v>14428</v>
      </c>
      <c r="L118" s="5">
        <v>97</v>
      </c>
      <c r="M118" s="5">
        <f t="shared" si="9"/>
        <v>0.67230385361796507</v>
      </c>
      <c r="N118" s="5">
        <v>2.4556666666660294E-2</v>
      </c>
      <c r="O118" s="5">
        <v>5.7530628889565762E-2</v>
      </c>
      <c r="P118" s="5">
        <v>55.336794241243659</v>
      </c>
      <c r="Q118" s="5" t="e">
        <f>ABS(P118-#REF!)</f>
        <v>#REF!</v>
      </c>
      <c r="R118" s="5">
        <v>0.54582216812266293</v>
      </c>
      <c r="S118" s="5" t="e">
        <f>ABS(R118-#REF!)</f>
        <v>#REF!</v>
      </c>
      <c r="T118" s="29">
        <v>1.0087072569330118</v>
      </c>
      <c r="U118" s="29">
        <v>10.108700000000001</v>
      </c>
      <c r="V118" s="29">
        <v>47</v>
      </c>
      <c r="W118" s="29">
        <f t="shared" si="10"/>
        <v>4</v>
      </c>
      <c r="X118" s="29">
        <f t="shared" si="11"/>
        <v>5.333333333333333</v>
      </c>
      <c r="Y118" s="29">
        <f t="shared" si="12"/>
        <v>9.3333333333333339</v>
      </c>
      <c r="Z118" s="29">
        <v>9</v>
      </c>
      <c r="AA118" s="2" t="s">
        <v>2293</v>
      </c>
      <c r="AB118" s="39"/>
      <c r="AC118" s="29">
        <v>22248</v>
      </c>
      <c r="AD118" s="29">
        <v>357.39555000000001</v>
      </c>
      <c r="AE118" s="10">
        <v>62.250354999999999</v>
      </c>
      <c r="AF118" s="29">
        <v>222.47</v>
      </c>
      <c r="AG118" s="29">
        <v>872.14849000000004</v>
      </c>
      <c r="AH118" s="29">
        <v>87.214849000000001</v>
      </c>
      <c r="AI118" s="29">
        <v>1.6063000000000001E-2</v>
      </c>
      <c r="AJ118" s="29">
        <v>9.6620000000000004E-3</v>
      </c>
      <c r="AK118" s="10">
        <v>0.60147300000000004</v>
      </c>
      <c r="AL118" s="29">
        <v>1.4324999999999999E-2</v>
      </c>
      <c r="AM118" s="29">
        <v>1.2500000000000001E-2</v>
      </c>
      <c r="AN118" s="29">
        <v>41</v>
      </c>
      <c r="AO118" s="29">
        <v>0.114719</v>
      </c>
      <c r="AP118" s="29">
        <v>6.8831300000000004</v>
      </c>
      <c r="AQ118" s="10">
        <v>7.5062930000000003</v>
      </c>
      <c r="AR118" s="29">
        <v>0.24143800000000001</v>
      </c>
      <c r="AS118" s="29">
        <v>0.14672199999999999</v>
      </c>
      <c r="AT118" s="29">
        <v>40.731707</v>
      </c>
      <c r="AU118" s="29">
        <v>19.968755999999999</v>
      </c>
      <c r="AV118" s="29">
        <v>6.0769999999999999E-3</v>
      </c>
      <c r="AW118" s="29">
        <v>3.2780000000000001E-3</v>
      </c>
      <c r="AX118" s="29">
        <v>181.64627300000001</v>
      </c>
      <c r="AY118" s="29">
        <v>42.271047000000003</v>
      </c>
      <c r="AZ118" s="29">
        <v>454.211184</v>
      </c>
      <c r="BA118" s="29">
        <v>42.092064999999998</v>
      </c>
      <c r="BB118" s="29">
        <v>3.8994110000000002</v>
      </c>
      <c r="BC118" s="29">
        <v>14.670216999999999</v>
      </c>
      <c r="BD118" s="29">
        <v>7.6721700000000004</v>
      </c>
      <c r="BE118" s="29">
        <v>8.2949110000000008</v>
      </c>
      <c r="BF118" s="31"/>
    </row>
    <row r="119" spans="1:58" s="29" customFormat="1" x14ac:dyDescent="0.25">
      <c r="A119" s="29" t="s">
        <v>1334</v>
      </c>
      <c r="B119" s="29">
        <v>1</v>
      </c>
      <c r="C119" s="29" t="s">
        <v>21</v>
      </c>
      <c r="D119" s="11">
        <v>7</v>
      </c>
      <c r="E119" s="11" t="s">
        <v>1</v>
      </c>
      <c r="F119" s="2" t="s">
        <v>830</v>
      </c>
      <c r="G119" s="11" t="s">
        <v>245</v>
      </c>
      <c r="H119" s="7">
        <v>3.8666203671889687</v>
      </c>
      <c r="I119" s="7">
        <v>108.29897332163492</v>
      </c>
      <c r="J119" s="11"/>
      <c r="K119" s="5">
        <v>6695</v>
      </c>
      <c r="L119" s="5">
        <v>306</v>
      </c>
      <c r="M119" s="5">
        <f t="shared" si="9"/>
        <v>4.5705750560119487</v>
      </c>
      <c r="N119" s="5">
        <v>0.10100882352941533</v>
      </c>
      <c r="O119" s="5">
        <v>0.12014724632658141</v>
      </c>
      <c r="P119" s="5">
        <v>23.658406298719488</v>
      </c>
      <c r="Q119" s="5" t="e">
        <f>ABS(P119-#REF!)</f>
        <v>#REF!</v>
      </c>
      <c r="R119" s="5">
        <v>0.81199589405826067</v>
      </c>
      <c r="S119" s="5" t="e">
        <f>ABS(R119-#REF!)</f>
        <v>#REF!</v>
      </c>
      <c r="T119" s="29">
        <v>0.80303870063052485</v>
      </c>
      <c r="U119" s="29">
        <v>10.108700000000001</v>
      </c>
      <c r="V119" s="29">
        <v>47</v>
      </c>
      <c r="W119" s="29">
        <f t="shared" si="10"/>
        <v>4</v>
      </c>
      <c r="X119" s="29">
        <f t="shared" si="11"/>
        <v>5.333333333333333</v>
      </c>
      <c r="Y119" s="29">
        <f t="shared" si="12"/>
        <v>9.3333333333333339</v>
      </c>
      <c r="Z119" s="29">
        <v>9</v>
      </c>
      <c r="AA119" s="2" t="s">
        <v>2293</v>
      </c>
      <c r="AB119" s="39"/>
      <c r="AC119" s="29">
        <v>7308</v>
      </c>
      <c r="AD119" s="29">
        <v>303.36829999999998</v>
      </c>
      <c r="AE119" s="10">
        <v>24.089531000000001</v>
      </c>
      <c r="AF119" s="29">
        <v>73.03</v>
      </c>
      <c r="AG119" s="29">
        <v>189.61320900000001</v>
      </c>
      <c r="AH119" s="29">
        <v>18.961321000000002</v>
      </c>
      <c r="AI119" s="29">
        <v>4.1510999999999999E-2</v>
      </c>
      <c r="AJ119" s="29">
        <v>3.3541000000000001E-2</v>
      </c>
      <c r="AK119" s="10">
        <v>0.80800799999999995</v>
      </c>
      <c r="AL119" s="29">
        <v>3.3849999999999998E-2</v>
      </c>
      <c r="AM119" s="29">
        <v>2.75E-2</v>
      </c>
      <c r="AN119" s="29">
        <v>9</v>
      </c>
      <c r="AO119" s="29">
        <v>2.9666999999999999E-2</v>
      </c>
      <c r="AP119" s="29">
        <v>1.7800149999999999</v>
      </c>
      <c r="AQ119" s="10">
        <v>9.6195950000000003</v>
      </c>
      <c r="AR119" s="29">
        <v>1.3896109999999999</v>
      </c>
      <c r="AS119" s="29">
        <v>1.1159110000000001</v>
      </c>
      <c r="AT119" s="29">
        <v>78.111110999999994</v>
      </c>
      <c r="AU119" s="29">
        <v>75.095680000000002</v>
      </c>
      <c r="AV119" s="29">
        <v>1.8020999999999999E-2</v>
      </c>
      <c r="AW119" s="29">
        <v>7.4330000000000004E-3</v>
      </c>
      <c r="AX119" s="29">
        <v>53.376479000000003</v>
      </c>
      <c r="AY119" s="29">
        <v>5.8810130000000003</v>
      </c>
      <c r="AZ119" s="29">
        <v>154.49107000000001</v>
      </c>
      <c r="BA119" s="29">
        <v>69.414771000000002</v>
      </c>
      <c r="BB119" s="29">
        <v>23.512222000000001</v>
      </c>
      <c r="BC119" s="29">
        <v>56.184769000000003</v>
      </c>
      <c r="BD119" s="29">
        <v>10.698762</v>
      </c>
      <c r="BE119" s="29">
        <v>2.565801</v>
      </c>
      <c r="BF119" s="31"/>
    </row>
    <row r="120" spans="1:58" s="29" customFormat="1" x14ac:dyDescent="0.25">
      <c r="A120" s="29" t="s">
        <v>1334</v>
      </c>
      <c r="B120" s="29">
        <v>1</v>
      </c>
      <c r="C120" s="29" t="s">
        <v>38</v>
      </c>
      <c r="D120" s="11">
        <v>9</v>
      </c>
      <c r="E120" s="11" t="s">
        <v>1</v>
      </c>
      <c r="F120" s="2" t="s">
        <v>830</v>
      </c>
      <c r="G120" s="11" t="s">
        <v>245</v>
      </c>
      <c r="H120" s="7">
        <v>3.8666203671889687</v>
      </c>
      <c r="I120" s="7">
        <v>108.29897332163492</v>
      </c>
      <c r="J120" s="11"/>
      <c r="K120" s="5">
        <v>17604</v>
      </c>
      <c r="L120" s="5">
        <v>5642</v>
      </c>
      <c r="M120" s="5">
        <f t="shared" si="9"/>
        <v>32.049534196773457</v>
      </c>
      <c r="N120" s="5">
        <v>3.0537053571428087E-2</v>
      </c>
      <c r="O120" s="5">
        <v>1.7810062396646185</v>
      </c>
      <c r="P120" s="5">
        <v>62.208003656857031</v>
      </c>
      <c r="Q120" s="5" t="e">
        <f>ABS(P120-#REF!)</f>
        <v>#REF!</v>
      </c>
      <c r="R120" s="5">
        <v>2.7914621295237345</v>
      </c>
      <c r="S120" s="5" t="e">
        <f>ABS(R120-#REF!)</f>
        <v>#REF!</v>
      </c>
      <c r="T120" s="29">
        <v>0.80303870063052485</v>
      </c>
      <c r="U120" s="29">
        <v>10.108700000000001</v>
      </c>
      <c r="V120" s="29">
        <v>47</v>
      </c>
      <c r="W120" s="29">
        <f t="shared" si="10"/>
        <v>4</v>
      </c>
      <c r="X120" s="29">
        <f t="shared" si="11"/>
        <v>5.333333333333333</v>
      </c>
      <c r="Y120" s="29">
        <f t="shared" si="12"/>
        <v>9.3333333333333339</v>
      </c>
      <c r="Z120" s="29">
        <v>9</v>
      </c>
      <c r="AA120" s="2" t="s">
        <v>2293</v>
      </c>
      <c r="AB120" s="39"/>
      <c r="AC120" s="29">
        <v>18378</v>
      </c>
      <c r="AD120" s="29">
        <v>303.36829999999998</v>
      </c>
      <c r="AE120" s="10">
        <v>60.579830000000001</v>
      </c>
      <c r="AF120" s="29">
        <v>183.63</v>
      </c>
      <c r="AG120" s="29">
        <v>1037.7603059999999</v>
      </c>
      <c r="AH120" s="29">
        <v>103.776031</v>
      </c>
      <c r="AI120" s="29">
        <v>1.1426E-2</v>
      </c>
      <c r="AJ120" s="29">
        <v>3.1709000000000001E-2</v>
      </c>
      <c r="AK120" s="10">
        <v>2.775074</v>
      </c>
      <c r="AL120" s="29">
        <v>5.3E-3</v>
      </c>
      <c r="AM120" s="29">
        <v>2.5000000000000001E-3</v>
      </c>
      <c r="AN120" s="29">
        <v>304</v>
      </c>
      <c r="AO120" s="29">
        <v>1.0020819999999999</v>
      </c>
      <c r="AP120" s="29">
        <v>60.124937000000003</v>
      </c>
      <c r="AQ120" s="10">
        <v>58.689737999999998</v>
      </c>
      <c r="AR120" s="29">
        <v>0.153693</v>
      </c>
      <c r="AS120" s="29">
        <v>7.9630000000000006E-2</v>
      </c>
      <c r="AT120" s="29">
        <v>35.480263000000001</v>
      </c>
      <c r="AU120" s="29">
        <v>15.270702</v>
      </c>
      <c r="AV120" s="29">
        <v>4.457E-3</v>
      </c>
      <c r="AW120" s="29">
        <v>2.5040000000000001E-3</v>
      </c>
      <c r="AX120" s="29">
        <v>236.80116599999999</v>
      </c>
      <c r="AY120" s="29">
        <v>57.580747000000002</v>
      </c>
      <c r="AZ120" s="29">
        <v>506.44554099999999</v>
      </c>
      <c r="BA120" s="29">
        <v>78.054901999999998</v>
      </c>
      <c r="BB120" s="29">
        <v>0.52799600000000002</v>
      </c>
      <c r="BC120" s="29">
        <v>0.51563499999999995</v>
      </c>
      <c r="BD120" s="29">
        <v>10.678834999999999</v>
      </c>
      <c r="BE120" s="29">
        <v>42.141297000000002</v>
      </c>
      <c r="BF120" s="31"/>
    </row>
    <row r="121" spans="1:58" s="29" customFormat="1" x14ac:dyDescent="0.25">
      <c r="A121" s="29" t="s">
        <v>1335</v>
      </c>
      <c r="B121" s="29">
        <v>1</v>
      </c>
      <c r="C121" s="29" t="s">
        <v>2</v>
      </c>
      <c r="D121" s="11">
        <v>3</v>
      </c>
      <c r="E121" s="11" t="s">
        <v>1</v>
      </c>
      <c r="F121" s="2" t="s">
        <v>830</v>
      </c>
      <c r="G121" s="11" t="s">
        <v>245</v>
      </c>
      <c r="H121" s="7">
        <v>3.8666203671889687</v>
      </c>
      <c r="I121" s="7">
        <v>108.29897332163492</v>
      </c>
      <c r="J121" s="11"/>
      <c r="K121" s="5">
        <v>5760</v>
      </c>
      <c r="L121" s="5">
        <v>309</v>
      </c>
      <c r="M121" s="5">
        <f t="shared" si="9"/>
        <v>5.364583333333333</v>
      </c>
      <c r="N121" s="5">
        <v>0.14926696428571726</v>
      </c>
      <c r="O121" s="5">
        <v>9.9028941029400755E-2</v>
      </c>
      <c r="P121" s="5">
        <v>20.371667868905298</v>
      </c>
      <c r="Q121" s="5" t="e">
        <f>ABS(P121-#REF!)</f>
        <v>#REF!</v>
      </c>
      <c r="R121" s="5">
        <v>0.71234956259699844</v>
      </c>
      <c r="S121" s="5" t="e">
        <f>ABS(R121-#REF!)</f>
        <v>#REF!</v>
      </c>
      <c r="U121" s="29">
        <v>10.108700000000001</v>
      </c>
      <c r="V121" s="29">
        <v>47</v>
      </c>
      <c r="W121" s="29">
        <f t="shared" si="10"/>
        <v>4</v>
      </c>
      <c r="X121" s="29">
        <f t="shared" si="11"/>
        <v>5.333333333333333</v>
      </c>
      <c r="Y121" s="29">
        <f t="shared" si="12"/>
        <v>9.3333333333333339</v>
      </c>
      <c r="Z121" s="29">
        <v>9</v>
      </c>
      <c r="AA121" s="2" t="s">
        <v>2293</v>
      </c>
      <c r="AB121" s="39"/>
      <c r="AC121" s="29">
        <v>6147</v>
      </c>
      <c r="AD121" s="29">
        <v>300.79520000000002</v>
      </c>
      <c r="AE121" s="10">
        <v>20.435831</v>
      </c>
      <c r="AF121" s="29">
        <v>61.44</v>
      </c>
      <c r="AG121" s="29">
        <v>147.155654</v>
      </c>
      <c r="AH121" s="29">
        <v>14.715565</v>
      </c>
      <c r="AI121" s="29">
        <v>4.8925999999999997E-2</v>
      </c>
      <c r="AJ121" s="29">
        <v>3.6299999999999999E-2</v>
      </c>
      <c r="AK121" s="10">
        <v>0.74194000000000004</v>
      </c>
      <c r="AL121" s="29">
        <v>4.0474999999999997E-2</v>
      </c>
      <c r="AM121" s="29">
        <v>3.2500000000000001E-2</v>
      </c>
      <c r="AN121" s="29">
        <v>6</v>
      </c>
      <c r="AO121" s="29">
        <v>1.9946999999999999E-2</v>
      </c>
      <c r="AP121" s="29">
        <v>1.196828</v>
      </c>
      <c r="AQ121" s="10">
        <v>5.8890520000000004</v>
      </c>
      <c r="AR121" s="29">
        <v>1.1653500000000001</v>
      </c>
      <c r="AS121" s="29">
        <v>1.2795049999999999</v>
      </c>
      <c r="AT121" s="29">
        <v>60.333333000000003</v>
      </c>
      <c r="AU121" s="29">
        <v>58.397489</v>
      </c>
      <c r="AV121" s="29">
        <v>1.9640999999999999E-2</v>
      </c>
      <c r="AW121" s="29">
        <v>7.7479999999999997E-3</v>
      </c>
      <c r="AX121" s="29">
        <v>56.538629999999998</v>
      </c>
      <c r="AY121" s="29">
        <v>11.658709</v>
      </c>
      <c r="AZ121" s="29">
        <v>138.79566700000001</v>
      </c>
      <c r="BA121" s="29">
        <v>40.019052000000002</v>
      </c>
      <c r="BB121" s="29">
        <v>54.258164999999998</v>
      </c>
      <c r="BC121" s="29">
        <v>42.854472000000001</v>
      </c>
      <c r="BD121" s="29">
        <v>9.8667529999999992</v>
      </c>
      <c r="BE121" s="29">
        <v>0.81649700000000003</v>
      </c>
      <c r="BF121" s="31"/>
    </row>
    <row r="122" spans="1:58" s="29" customFormat="1" x14ac:dyDescent="0.25">
      <c r="A122" s="29" t="s">
        <v>1336</v>
      </c>
      <c r="B122" s="29">
        <v>1</v>
      </c>
      <c r="C122" s="29" t="s">
        <v>3</v>
      </c>
      <c r="D122" s="11">
        <v>4</v>
      </c>
      <c r="E122" s="11" t="s">
        <v>1</v>
      </c>
      <c r="F122" s="2" t="s">
        <v>830</v>
      </c>
      <c r="G122" s="11" t="s">
        <v>245</v>
      </c>
      <c r="H122" s="7">
        <v>3.8666203671889687</v>
      </c>
      <c r="I122" s="7">
        <v>108.29897332163492</v>
      </c>
      <c r="J122" s="11"/>
      <c r="K122" s="5">
        <v>6961</v>
      </c>
      <c r="L122" s="5">
        <v>275</v>
      </c>
      <c r="M122" s="5">
        <f t="shared" si="9"/>
        <v>3.9505818129579082</v>
      </c>
      <c r="N122" s="5">
        <v>0.1686472222222252</v>
      </c>
      <c r="O122" s="5">
        <v>6.2765316127951054E-2</v>
      </c>
      <c r="P122" s="5">
        <v>24.272742531481516</v>
      </c>
      <c r="Q122" s="5" t="e">
        <f>ABS(P122-#REF!)</f>
        <v>#REF!</v>
      </c>
      <c r="R122" s="5">
        <v>0.91435572006360388</v>
      </c>
      <c r="S122" s="5" t="e">
        <f>ABS(R122-#REF!)</f>
        <v>#REF!</v>
      </c>
      <c r="T122" s="29">
        <v>1.0258531267298532</v>
      </c>
      <c r="U122" s="29">
        <v>10.108700000000001</v>
      </c>
      <c r="V122" s="29">
        <v>47</v>
      </c>
      <c r="W122" s="29">
        <f t="shared" si="10"/>
        <v>4</v>
      </c>
      <c r="X122" s="29">
        <f t="shared" si="11"/>
        <v>5.333333333333333</v>
      </c>
      <c r="Y122" s="29">
        <f t="shared" si="12"/>
        <v>9.3333333333333339</v>
      </c>
      <c r="Z122" s="29">
        <v>9</v>
      </c>
      <c r="AA122" s="2" t="s">
        <v>2293</v>
      </c>
      <c r="AB122" s="39"/>
      <c r="AC122" s="29">
        <v>8616</v>
      </c>
      <c r="AD122" s="29">
        <v>331.21797500000002</v>
      </c>
      <c r="AE122" s="10">
        <v>26.013081</v>
      </c>
      <c r="AF122" s="29">
        <v>86.06</v>
      </c>
      <c r="AG122" s="29">
        <v>234.74943300000001</v>
      </c>
      <c r="AH122" s="29">
        <v>23.474943</v>
      </c>
      <c r="AI122" s="29">
        <v>3.8429999999999999E-2</v>
      </c>
      <c r="AJ122" s="29">
        <v>3.6228000000000003E-2</v>
      </c>
      <c r="AK122" s="10">
        <v>0.94268799999999997</v>
      </c>
      <c r="AL122" s="29">
        <v>3.0825000000000002E-2</v>
      </c>
      <c r="AM122" s="29">
        <v>2.75E-2</v>
      </c>
      <c r="AN122" s="29">
        <v>14</v>
      </c>
      <c r="AO122" s="29">
        <v>4.2268E-2</v>
      </c>
      <c r="AP122" s="29">
        <v>2.5360939999999998</v>
      </c>
      <c r="AQ122" s="10">
        <v>11.815227</v>
      </c>
      <c r="AR122" s="29">
        <v>1.15357</v>
      </c>
      <c r="AS122" s="29">
        <v>0.72762400000000005</v>
      </c>
      <c r="AT122" s="29">
        <v>72.714286000000001</v>
      </c>
      <c r="AU122" s="29">
        <v>45.829833000000001</v>
      </c>
      <c r="AV122" s="29">
        <v>1.6086E-2</v>
      </c>
      <c r="AW122" s="29">
        <v>6.731E-3</v>
      </c>
      <c r="AX122" s="29">
        <v>65.672921000000002</v>
      </c>
      <c r="AY122" s="29">
        <v>13.737099000000001</v>
      </c>
      <c r="AZ122" s="29">
        <v>188.10321400000001</v>
      </c>
      <c r="BA122" s="29">
        <v>57.503399000000002</v>
      </c>
      <c r="BB122" s="29">
        <v>22.595317000000001</v>
      </c>
      <c r="BC122" s="29">
        <v>57.711829999999999</v>
      </c>
      <c r="BD122" s="29">
        <v>10.983136999999999</v>
      </c>
      <c r="BE122" s="29">
        <v>3.0912060000000001</v>
      </c>
      <c r="BF122" s="31"/>
    </row>
    <row r="123" spans="1:58" s="29" customFormat="1" x14ac:dyDescent="0.25">
      <c r="A123" s="29" t="s">
        <v>1336</v>
      </c>
      <c r="B123" s="29">
        <v>1</v>
      </c>
      <c r="C123" s="29" t="s">
        <v>0</v>
      </c>
      <c r="D123" s="11">
        <v>10</v>
      </c>
      <c r="E123" s="11" t="s">
        <v>1</v>
      </c>
      <c r="F123" s="2" t="s">
        <v>830</v>
      </c>
      <c r="G123" s="11" t="s">
        <v>245</v>
      </c>
      <c r="H123" s="7">
        <v>3.8666203671889687</v>
      </c>
      <c r="I123" s="7">
        <v>108.29897332163492</v>
      </c>
      <c r="J123" s="11"/>
      <c r="K123" s="5">
        <v>12890</v>
      </c>
      <c r="L123" s="5">
        <v>10</v>
      </c>
      <c r="M123" s="5">
        <f t="shared" si="9"/>
        <v>7.7579519006982151E-2</v>
      </c>
      <c r="N123" s="5">
        <v>8.0299999999994043E-2</v>
      </c>
      <c r="O123" s="5">
        <v>3.4869620071083917E-3</v>
      </c>
      <c r="P123" s="5">
        <v>44.94694027162717</v>
      </c>
      <c r="Q123" s="5" t="e">
        <f>ABS(P123-#REF!)</f>
        <v>#REF!</v>
      </c>
      <c r="R123" s="5">
        <v>0.37064052669799585</v>
      </c>
      <c r="S123" s="5" t="e">
        <f>ABS(R123-#REF!)</f>
        <v>#REF!</v>
      </c>
      <c r="T123" s="29">
        <v>1.0258531267298532</v>
      </c>
      <c r="U123" s="29">
        <v>10.108700000000001</v>
      </c>
      <c r="V123" s="29">
        <v>47</v>
      </c>
      <c r="W123" s="29">
        <f t="shared" si="10"/>
        <v>4</v>
      </c>
      <c r="X123" s="29">
        <f t="shared" si="11"/>
        <v>5.333333333333333</v>
      </c>
      <c r="Y123" s="29">
        <f t="shared" si="12"/>
        <v>9.3333333333333339</v>
      </c>
      <c r="Z123" s="29">
        <v>9</v>
      </c>
      <c r="AA123" s="2" t="s">
        <v>2293</v>
      </c>
      <c r="AB123" s="39"/>
      <c r="AC123" s="29">
        <v>15344</v>
      </c>
      <c r="AD123" s="29">
        <v>331.21797500000002</v>
      </c>
      <c r="AE123" s="10">
        <v>46.325988000000002</v>
      </c>
      <c r="AF123" s="29">
        <v>153.43</v>
      </c>
      <c r="AG123" s="29">
        <v>648.66188799999998</v>
      </c>
      <c r="AH123" s="29">
        <v>64.866189000000006</v>
      </c>
      <c r="AI123" s="29">
        <v>2.1585E-2</v>
      </c>
      <c r="AJ123" s="29">
        <v>8.4939999999999998E-3</v>
      </c>
      <c r="AK123" s="10">
        <v>0.393511</v>
      </c>
      <c r="AL123" s="29">
        <v>2.0750000000000001E-2</v>
      </c>
      <c r="AM123" s="29">
        <v>1.7500000000000002E-2</v>
      </c>
      <c r="AN123" s="29">
        <v>1</v>
      </c>
      <c r="AO123" s="29">
        <v>3.019E-3</v>
      </c>
      <c r="AP123" s="29">
        <v>0.18115000000000001</v>
      </c>
      <c r="AQ123" s="10">
        <v>0.24765400000000001</v>
      </c>
      <c r="AR123" s="29">
        <v>0.35575000000000001</v>
      </c>
      <c r="AS123" s="29">
        <v>0</v>
      </c>
      <c r="AT123" s="29">
        <v>38</v>
      </c>
      <c r="AU123" s="29">
        <v>0</v>
      </c>
      <c r="AV123" s="29">
        <v>9.6150000000000003E-3</v>
      </c>
      <c r="AW123" s="29">
        <v>3.4529999999999999E-3</v>
      </c>
      <c r="AX123" s="29">
        <v>104.005622</v>
      </c>
      <c r="AY123" s="29">
        <v>0</v>
      </c>
      <c r="AZ123" s="29">
        <v>571.42857100000003</v>
      </c>
      <c r="BA123" s="29">
        <v>0</v>
      </c>
      <c r="BB123" s="29">
        <v>0</v>
      </c>
      <c r="BC123" s="29">
        <v>0</v>
      </c>
      <c r="BD123" s="29">
        <v>5.3978460000000004</v>
      </c>
      <c r="BE123" s="29">
        <v>0.37267800000000001</v>
      </c>
      <c r="BF123" s="31"/>
    </row>
    <row r="124" spans="1:58" s="29" customFormat="1" x14ac:dyDescent="0.25">
      <c r="A124" s="29" t="s">
        <v>1337</v>
      </c>
      <c r="B124" s="29">
        <v>1</v>
      </c>
      <c r="C124" s="29" t="s">
        <v>2</v>
      </c>
      <c r="D124" s="11">
        <v>3</v>
      </c>
      <c r="E124" s="11" t="s">
        <v>1</v>
      </c>
      <c r="F124" s="2" t="s">
        <v>830</v>
      </c>
      <c r="G124" s="11" t="s">
        <v>245</v>
      </c>
      <c r="H124" s="7">
        <v>3.8666203671889687</v>
      </c>
      <c r="I124" s="7">
        <v>108.29897332163492</v>
      </c>
      <c r="J124" s="11"/>
      <c r="K124" s="5">
        <v>13125</v>
      </c>
      <c r="L124" s="5">
        <v>59</v>
      </c>
      <c r="M124" s="5">
        <f t="shared" si="9"/>
        <v>0.44952380952380955</v>
      </c>
      <c r="N124" s="5">
        <v>6.667083333333286E-2</v>
      </c>
      <c r="O124" s="5">
        <v>1.7579109432974641E-2</v>
      </c>
      <c r="P124" s="5">
        <v>38.454301884632031</v>
      </c>
      <c r="Q124" s="5" t="e">
        <f>ABS(P124-#REF!)</f>
        <v>#REF!</v>
      </c>
      <c r="R124" s="5">
        <v>0.36924063348723668</v>
      </c>
      <c r="S124" s="5" t="e">
        <f>ABS(R124-#REF!)</f>
        <v>#REF!</v>
      </c>
      <c r="T124" s="29">
        <v>1.0279894331852011</v>
      </c>
      <c r="U124" s="29">
        <v>10.108700000000001</v>
      </c>
      <c r="V124" s="29">
        <v>47</v>
      </c>
      <c r="W124" s="29">
        <f t="shared" si="10"/>
        <v>4</v>
      </c>
      <c r="X124" s="29">
        <f t="shared" si="11"/>
        <v>5.333333333333333</v>
      </c>
      <c r="Y124" s="29">
        <f t="shared" si="12"/>
        <v>9.3333333333333339</v>
      </c>
      <c r="Z124" s="29">
        <v>9</v>
      </c>
      <c r="AA124" s="2" t="s">
        <v>2293</v>
      </c>
      <c r="AB124" s="39"/>
      <c r="AC124" s="29">
        <v>19655</v>
      </c>
      <c r="AD124" s="29">
        <v>444.64460000000003</v>
      </c>
      <c r="AE124" s="10">
        <v>44.203842999999999</v>
      </c>
      <c r="AF124" s="29">
        <v>196.54</v>
      </c>
      <c r="AG124" s="29">
        <v>714.66638999999998</v>
      </c>
      <c r="AH124" s="29">
        <v>71.466639000000001</v>
      </c>
      <c r="AI124" s="29">
        <v>2.2622E-2</v>
      </c>
      <c r="AJ124" s="29">
        <v>1.0288E-2</v>
      </c>
      <c r="AK124" s="10">
        <v>0.45475100000000002</v>
      </c>
      <c r="AL124" s="29">
        <v>2.18E-2</v>
      </c>
      <c r="AM124" s="29">
        <v>2.2499999999999999E-2</v>
      </c>
      <c r="AN124" s="29">
        <v>15</v>
      </c>
      <c r="AO124" s="29">
        <v>3.3735000000000001E-2</v>
      </c>
      <c r="AP124" s="29">
        <v>2.0240879999999999</v>
      </c>
      <c r="AQ124" s="10">
        <v>5.1335540000000002</v>
      </c>
      <c r="AR124" s="29">
        <v>0.702982</v>
      </c>
      <c r="AS124" s="29">
        <v>0.25866899999999998</v>
      </c>
      <c r="AT124" s="29">
        <v>67.266666999999998</v>
      </c>
      <c r="AU124" s="29">
        <v>22.543503000000001</v>
      </c>
      <c r="AV124" s="29">
        <v>1.0607999999999999E-2</v>
      </c>
      <c r="AW124" s="29">
        <v>3.9589999999999998E-3</v>
      </c>
      <c r="AX124" s="29">
        <v>95.834356999999997</v>
      </c>
      <c r="AY124" s="29">
        <v>8.2622979999999995</v>
      </c>
      <c r="AZ124" s="29">
        <v>339.47864700000002</v>
      </c>
      <c r="BA124" s="29">
        <v>294.39385199999998</v>
      </c>
      <c r="BB124" s="29">
        <v>13.334530000000001</v>
      </c>
      <c r="BC124" s="29">
        <v>24.45506</v>
      </c>
      <c r="BD124" s="29">
        <v>7.9943609999999996</v>
      </c>
      <c r="BE124" s="29">
        <v>2.6663410000000001</v>
      </c>
      <c r="BF124" s="31"/>
    </row>
    <row r="125" spans="1:58" s="29" customFormat="1" x14ac:dyDescent="0.25">
      <c r="A125" s="29" t="s">
        <v>1337</v>
      </c>
      <c r="B125" s="29">
        <v>1</v>
      </c>
      <c r="C125" s="29" t="s">
        <v>21</v>
      </c>
      <c r="D125" s="11">
        <v>7</v>
      </c>
      <c r="E125" s="11" t="s">
        <v>1</v>
      </c>
      <c r="F125" s="2" t="s">
        <v>830</v>
      </c>
      <c r="G125" s="11" t="s">
        <v>245</v>
      </c>
      <c r="H125" s="7">
        <v>3.8666203671889687</v>
      </c>
      <c r="I125" s="7">
        <v>108.29897332163492</v>
      </c>
      <c r="J125" s="5"/>
      <c r="K125" s="5">
        <v>8689</v>
      </c>
      <c r="L125" s="5">
        <v>379</v>
      </c>
      <c r="M125" s="5">
        <f t="shared" si="9"/>
        <v>4.361836805155944</v>
      </c>
      <c r="N125" s="5">
        <v>6.8413333333336324E-2</v>
      </c>
      <c r="O125" s="5">
        <v>0.13184332074730981</v>
      </c>
      <c r="P125" s="5">
        <v>25.457480310519443</v>
      </c>
      <c r="Q125" s="5" t="e">
        <f>ABS(P125-#REF!)</f>
        <v>#REF!</v>
      </c>
      <c r="R125" s="5">
        <v>0.73642407454854719</v>
      </c>
      <c r="S125" s="5" t="e">
        <f>ABS(R125-#REF!)</f>
        <v>#REF!</v>
      </c>
      <c r="T125" s="29">
        <v>1.0448628429311173</v>
      </c>
      <c r="U125" s="29">
        <v>10.108700000000001</v>
      </c>
      <c r="V125" s="29">
        <v>47</v>
      </c>
      <c r="W125" s="29">
        <f t="shared" si="10"/>
        <v>4</v>
      </c>
      <c r="X125" s="29">
        <f t="shared" si="11"/>
        <v>5.333333333333333</v>
      </c>
      <c r="Y125" s="29">
        <f t="shared" si="12"/>
        <v>9.3333333333333339</v>
      </c>
      <c r="Z125" s="29">
        <v>9</v>
      </c>
      <c r="AA125" s="2" t="s">
        <v>2293</v>
      </c>
      <c r="AB125" s="34"/>
      <c r="AC125" s="29">
        <v>14341</v>
      </c>
      <c r="AD125" s="29">
        <v>444.64460000000003</v>
      </c>
      <c r="AE125" s="10">
        <v>32.252724999999998</v>
      </c>
      <c r="AF125" s="29">
        <v>143.4</v>
      </c>
      <c r="AG125" s="29">
        <v>408.34272399999998</v>
      </c>
      <c r="AH125" s="29">
        <v>40.834271999999999</v>
      </c>
      <c r="AI125" s="29">
        <v>3.1005999999999999E-2</v>
      </c>
      <c r="AJ125" s="29">
        <v>2.6395999999999999E-2</v>
      </c>
      <c r="AK125" s="10">
        <v>0.85134200000000004</v>
      </c>
      <c r="AL125" s="29">
        <v>2.2974999999999999E-2</v>
      </c>
      <c r="AM125" s="29">
        <v>1.2500000000000001E-2</v>
      </c>
      <c r="AN125" s="29">
        <v>53</v>
      </c>
      <c r="AO125" s="29">
        <v>0.119196</v>
      </c>
      <c r="AP125" s="29">
        <v>7.1517790000000003</v>
      </c>
      <c r="AQ125" s="10">
        <v>19.308277</v>
      </c>
      <c r="AR125" s="29">
        <v>0.63906200000000002</v>
      </c>
      <c r="AS125" s="29">
        <v>0.34429900000000002</v>
      </c>
      <c r="AT125" s="29">
        <v>52.245283000000001</v>
      </c>
      <c r="AU125" s="29">
        <v>27.285461000000002</v>
      </c>
      <c r="AV125" s="29">
        <v>1.2470999999999999E-2</v>
      </c>
      <c r="AW125" s="29">
        <v>5.6930000000000001E-3</v>
      </c>
      <c r="AX125" s="29">
        <v>82.700841999999994</v>
      </c>
      <c r="AY125" s="29">
        <v>11.057338</v>
      </c>
      <c r="AZ125" s="29">
        <v>415.473074</v>
      </c>
      <c r="BA125" s="29">
        <v>288.58888400000001</v>
      </c>
      <c r="BB125" s="29">
        <v>3.6827420000000002</v>
      </c>
      <c r="BC125" s="29">
        <v>10.153487999999999</v>
      </c>
      <c r="BD125" s="29">
        <v>8.5229610000000005</v>
      </c>
      <c r="BE125" s="29">
        <v>8.9154009999999992</v>
      </c>
      <c r="BF125" s="31"/>
    </row>
    <row r="126" spans="1:58" s="29" customFormat="1" x14ac:dyDescent="0.25">
      <c r="A126" s="29" t="s">
        <v>1337</v>
      </c>
      <c r="B126" s="29">
        <v>1</v>
      </c>
      <c r="C126" s="29" t="s">
        <v>0</v>
      </c>
      <c r="D126" s="11">
        <v>10</v>
      </c>
      <c r="E126" s="11" t="s">
        <v>1</v>
      </c>
      <c r="F126" s="2" t="s">
        <v>830</v>
      </c>
      <c r="G126" s="11" t="s">
        <v>245</v>
      </c>
      <c r="H126" s="7">
        <v>3.8666203671889687</v>
      </c>
      <c r="I126" s="7">
        <v>108.29897332163492</v>
      </c>
      <c r="J126" s="5"/>
      <c r="K126" s="5">
        <v>25312</v>
      </c>
      <c r="L126" s="5">
        <v>9</v>
      </c>
      <c r="M126" s="5">
        <f t="shared" si="9"/>
        <v>3.5556257901390644E-2</v>
      </c>
      <c r="N126" s="5">
        <v>3.8874999999999993E-2</v>
      </c>
      <c r="O126" s="5">
        <v>2.9298515721624405E-3</v>
      </c>
      <c r="P126" s="5">
        <v>74.160402994575691</v>
      </c>
      <c r="Q126" s="5" t="e">
        <f>ABS(P126-#REF!)</f>
        <v>#REF!</v>
      </c>
      <c r="R126" s="5">
        <v>0.40132507789236566</v>
      </c>
      <c r="S126" s="5" t="e">
        <f>ABS(R126-#REF!)</f>
        <v>#REF!</v>
      </c>
      <c r="T126" s="29">
        <v>1.0053491853909677</v>
      </c>
      <c r="U126" s="29">
        <v>10.108700000000001</v>
      </c>
      <c r="V126" s="29">
        <v>47</v>
      </c>
      <c r="W126" s="29">
        <f t="shared" si="10"/>
        <v>4</v>
      </c>
      <c r="X126" s="29">
        <f t="shared" si="11"/>
        <v>5.333333333333333</v>
      </c>
      <c r="Y126" s="29">
        <f t="shared" si="12"/>
        <v>9.3333333333333339</v>
      </c>
      <c r="Z126" s="29">
        <v>9</v>
      </c>
      <c r="AA126" s="2" t="s">
        <v>2293</v>
      </c>
      <c r="AB126" s="34"/>
      <c r="AC126" s="29">
        <v>35223</v>
      </c>
      <c r="AD126" s="29">
        <v>444.64460000000003</v>
      </c>
      <c r="AE126" s="10">
        <v>79.216075000000004</v>
      </c>
      <c r="AF126" s="29">
        <v>352.22</v>
      </c>
      <c r="AG126" s="29">
        <v>1969.4277569999999</v>
      </c>
      <c r="AH126" s="29">
        <v>196.94277600000001</v>
      </c>
      <c r="AI126" s="29">
        <v>1.2624E-2</v>
      </c>
      <c r="AJ126" s="29">
        <v>5.28E-3</v>
      </c>
      <c r="AK126" s="10">
        <v>0.41828700000000002</v>
      </c>
      <c r="AL126" s="29">
        <v>1.2E-2</v>
      </c>
      <c r="AM126" s="29">
        <v>1.2500000000000001E-2</v>
      </c>
      <c r="AN126" s="29">
        <v>4</v>
      </c>
      <c r="AO126" s="29">
        <v>8.9960000000000005E-3</v>
      </c>
      <c r="AP126" s="29">
        <v>0.53975700000000004</v>
      </c>
      <c r="AQ126" s="10">
        <v>0.71544200000000002</v>
      </c>
      <c r="AR126" s="29">
        <v>0.39019399999999999</v>
      </c>
      <c r="AS126" s="29">
        <v>0.104938</v>
      </c>
      <c r="AT126" s="29">
        <v>63</v>
      </c>
      <c r="AU126" s="29">
        <v>15.405627000000001</v>
      </c>
      <c r="AV126" s="29">
        <v>6.293E-3</v>
      </c>
      <c r="AW126" s="29">
        <v>1.913E-3</v>
      </c>
      <c r="AX126" s="29">
        <v>159.78877399999999</v>
      </c>
      <c r="AY126" s="29">
        <v>8.6715820000000008</v>
      </c>
      <c r="AZ126" s="29">
        <v>392.82025900000002</v>
      </c>
      <c r="BA126" s="29">
        <v>143.12426400000001</v>
      </c>
      <c r="BB126" s="29">
        <v>1.2026669999999999</v>
      </c>
      <c r="BC126" s="29">
        <v>1.009077</v>
      </c>
      <c r="BD126" s="29">
        <v>6.5897059999999996</v>
      </c>
      <c r="BE126" s="29">
        <v>1.3228759999999999</v>
      </c>
      <c r="BF126" s="31"/>
    </row>
    <row r="127" spans="1:58" s="29" customFormat="1" x14ac:dyDescent="0.25">
      <c r="A127" s="29" t="s">
        <v>1337</v>
      </c>
      <c r="B127" s="29">
        <v>1</v>
      </c>
      <c r="C127" s="29" t="s">
        <v>4</v>
      </c>
      <c r="D127" s="11">
        <v>12</v>
      </c>
      <c r="E127" s="11" t="s">
        <v>1</v>
      </c>
      <c r="F127" s="2" t="s">
        <v>830</v>
      </c>
      <c r="G127" s="11" t="s">
        <v>245</v>
      </c>
      <c r="H127" s="7">
        <v>3.8666203671889687</v>
      </c>
      <c r="I127" s="7">
        <v>108.29897332163492</v>
      </c>
      <c r="J127" s="5"/>
      <c r="K127" s="5">
        <v>7591</v>
      </c>
      <c r="L127" s="5">
        <v>66</v>
      </c>
      <c r="M127" s="5">
        <f t="shared" si="9"/>
        <v>0.86945066526149395</v>
      </c>
      <c r="N127" s="5">
        <v>8.4050000000002081E-2</v>
      </c>
      <c r="O127" s="5">
        <v>2.6368664149461964E-2</v>
      </c>
      <c r="P127" s="5">
        <v>22.240503284285083</v>
      </c>
      <c r="Q127" s="5" t="e">
        <f>ABS(P127-#REF!)</f>
        <v>#REF!</v>
      </c>
      <c r="R127" s="5">
        <v>1.1669855961449425</v>
      </c>
      <c r="S127" s="5" t="e">
        <f>ABS(R127-#REF!)</f>
        <v>#REF!</v>
      </c>
      <c r="T127" s="29">
        <v>0.97834510422084175</v>
      </c>
      <c r="U127" s="29">
        <v>10.108700000000001</v>
      </c>
      <c r="V127" s="29">
        <v>47</v>
      </c>
      <c r="W127" s="29">
        <f t="shared" si="10"/>
        <v>4</v>
      </c>
      <c r="X127" s="29">
        <f t="shared" si="11"/>
        <v>5.333333333333333</v>
      </c>
      <c r="Y127" s="29">
        <f t="shared" si="12"/>
        <v>9.3333333333333339</v>
      </c>
      <c r="Z127" s="29">
        <v>9</v>
      </c>
      <c r="AA127" s="2" t="s">
        <v>2293</v>
      </c>
      <c r="AB127" s="34"/>
      <c r="AC127" s="29">
        <v>12921</v>
      </c>
      <c r="AD127" s="29">
        <v>444.64460000000003</v>
      </c>
      <c r="AE127" s="10">
        <v>29.059163000000002</v>
      </c>
      <c r="AF127" s="29">
        <v>129.07</v>
      </c>
      <c r="AG127" s="29">
        <v>350.197609</v>
      </c>
      <c r="AH127" s="29">
        <v>35.019761000000003</v>
      </c>
      <c r="AI127" s="29">
        <v>3.4410999999999997E-2</v>
      </c>
      <c r="AJ127" s="29">
        <v>4.5469999999999997E-2</v>
      </c>
      <c r="AK127" s="10">
        <v>1.3213790000000001</v>
      </c>
      <c r="AL127" s="29">
        <v>2.6224999999999998E-2</v>
      </c>
      <c r="AM127" s="29">
        <v>1.7500000000000002E-2</v>
      </c>
      <c r="AN127" s="29">
        <v>41</v>
      </c>
      <c r="AO127" s="29">
        <v>9.2207999999999998E-2</v>
      </c>
      <c r="AP127" s="29">
        <v>5.532508</v>
      </c>
      <c r="AQ127" s="10">
        <v>23.782989000000001</v>
      </c>
      <c r="AR127" s="29">
        <v>0.92057199999999995</v>
      </c>
      <c r="AS127" s="29">
        <v>0.82614299999999996</v>
      </c>
      <c r="AT127" s="29">
        <v>74.951220000000006</v>
      </c>
      <c r="AU127" s="29">
        <v>71.143147999999997</v>
      </c>
      <c r="AV127" s="29">
        <v>1.2448000000000001E-2</v>
      </c>
      <c r="AW127" s="29">
        <v>5.8430000000000001E-3</v>
      </c>
      <c r="AX127" s="29">
        <v>79.379097999999999</v>
      </c>
      <c r="AY127" s="29">
        <v>10.787258</v>
      </c>
      <c r="AZ127" s="29">
        <v>265.36705499999999</v>
      </c>
      <c r="BA127" s="29">
        <v>75.481466999999995</v>
      </c>
      <c r="BB127" s="29">
        <v>4.5762080000000003</v>
      </c>
      <c r="BC127" s="29">
        <v>14.61027</v>
      </c>
      <c r="BD127" s="29">
        <v>13.965198000000001</v>
      </c>
      <c r="BE127" s="29">
        <v>6.7163510000000004</v>
      </c>
      <c r="BF127" s="31"/>
    </row>
    <row r="128" spans="1:58" s="29" customFormat="1" x14ac:dyDescent="0.25">
      <c r="A128" s="29" t="s">
        <v>1338</v>
      </c>
      <c r="B128" s="29">
        <v>1</v>
      </c>
      <c r="C128" s="29" t="s">
        <v>9</v>
      </c>
      <c r="D128" s="11">
        <v>2</v>
      </c>
      <c r="E128" s="11" t="s">
        <v>1</v>
      </c>
      <c r="F128" s="2" t="s">
        <v>830</v>
      </c>
      <c r="G128" s="11" t="s">
        <v>245</v>
      </c>
      <c r="H128" s="7">
        <v>3.8666203671889687</v>
      </c>
      <c r="I128" s="7">
        <v>108.29897332163492</v>
      </c>
      <c r="J128" s="5"/>
      <c r="K128" s="5">
        <v>2004</v>
      </c>
      <c r="L128" s="5">
        <v>343</v>
      </c>
      <c r="M128" s="5">
        <f t="shared" si="9"/>
        <v>17.115768463073852</v>
      </c>
      <c r="N128" s="5">
        <v>0.26925270270270424</v>
      </c>
      <c r="O128" s="5">
        <v>0.12762213994016411</v>
      </c>
      <c r="P128" s="5">
        <v>6.7303886431602331</v>
      </c>
      <c r="Q128" s="5" t="e">
        <f>ABS(P128-#REF!)</f>
        <v>#REF!</v>
      </c>
      <c r="R128" s="5">
        <v>1.0224342217966929</v>
      </c>
      <c r="S128" s="5" t="e">
        <f>ABS(R128-#REF!)</f>
        <v>#REF!</v>
      </c>
      <c r="T128" s="29">
        <v>0.86053121541047206</v>
      </c>
      <c r="U128" s="29">
        <v>10.108700000000001</v>
      </c>
      <c r="V128" s="29">
        <v>47</v>
      </c>
      <c r="W128" s="29">
        <f t="shared" si="10"/>
        <v>4</v>
      </c>
      <c r="X128" s="29">
        <f t="shared" si="11"/>
        <v>5.333333333333333</v>
      </c>
      <c r="Y128" s="29">
        <f t="shared" si="12"/>
        <v>9.3333333333333339</v>
      </c>
      <c r="Z128" s="29">
        <v>9</v>
      </c>
      <c r="AA128" s="2" t="s">
        <v>2293</v>
      </c>
      <c r="AB128" s="34"/>
      <c r="AC128" s="29">
        <v>2167</v>
      </c>
      <c r="AD128" s="29">
        <v>307.81422500000002</v>
      </c>
      <c r="AE128" s="10">
        <v>7.0399609999999999</v>
      </c>
      <c r="AF128" s="29">
        <v>21.09</v>
      </c>
      <c r="AG128" s="29">
        <v>21.964559999999999</v>
      </c>
      <c r="AH128" s="29">
        <v>2.196456</v>
      </c>
      <c r="AI128" s="29">
        <v>0.141872</v>
      </c>
      <c r="AJ128" s="29">
        <v>0.149427</v>
      </c>
      <c r="AK128" s="10">
        <v>1.053253</v>
      </c>
      <c r="AL128" s="29">
        <v>9.9974999999999994E-2</v>
      </c>
      <c r="AM128" s="29">
        <v>2.2499999999999999E-2</v>
      </c>
      <c r="AN128" s="29">
        <v>7</v>
      </c>
      <c r="AO128" s="29">
        <v>2.2741000000000001E-2</v>
      </c>
      <c r="AP128" s="29">
        <v>1.3644590000000001</v>
      </c>
      <c r="AQ128" s="10">
        <v>19.289339999999999</v>
      </c>
      <c r="AR128" s="29">
        <v>2.121804</v>
      </c>
      <c r="AS128" s="29">
        <v>1.4620660000000001</v>
      </c>
      <c r="AT128" s="29">
        <v>59.714286000000001</v>
      </c>
      <c r="AU128" s="29">
        <v>48.137698999999998</v>
      </c>
      <c r="AV128" s="29">
        <v>3.6138000000000003E-2</v>
      </c>
      <c r="AW128" s="29">
        <v>2.2922999999999999E-2</v>
      </c>
      <c r="AX128" s="29">
        <v>26.968990999999999</v>
      </c>
      <c r="AY128" s="29">
        <v>8.5290730000000003</v>
      </c>
      <c r="AZ128" s="29">
        <v>88.503837000000004</v>
      </c>
      <c r="BA128" s="29">
        <v>38.748322000000002</v>
      </c>
      <c r="BB128" s="29">
        <v>24.826232999999998</v>
      </c>
      <c r="BC128" s="29">
        <v>29.506572999999999</v>
      </c>
      <c r="BD128" s="29">
        <v>18.727174000000002</v>
      </c>
      <c r="BE128" s="29">
        <v>1.462494</v>
      </c>
      <c r="BF128" s="31"/>
    </row>
    <row r="129" spans="1:58" s="29" customFormat="1" x14ac:dyDescent="0.25">
      <c r="A129" s="29" t="s">
        <v>1338</v>
      </c>
      <c r="B129" s="29">
        <v>1</v>
      </c>
      <c r="C129" s="29" t="s">
        <v>256</v>
      </c>
      <c r="D129" s="11">
        <v>2</v>
      </c>
      <c r="E129" s="11" t="s">
        <v>7</v>
      </c>
      <c r="F129" s="2" t="s">
        <v>830</v>
      </c>
      <c r="G129" s="11" t="s">
        <v>245</v>
      </c>
      <c r="H129" s="7">
        <v>3.8666203671889687</v>
      </c>
      <c r="I129" s="7">
        <v>108.29897332163492</v>
      </c>
      <c r="J129" s="5"/>
      <c r="K129" s="5">
        <v>7077</v>
      </c>
      <c r="L129" s="5">
        <v>252</v>
      </c>
      <c r="M129" s="5">
        <f t="shared" si="9"/>
        <v>3.5608308605341246</v>
      </c>
      <c r="N129" s="5">
        <v>0.12360208333333396</v>
      </c>
      <c r="O129" s="5">
        <v>8.0603456804314175E-2</v>
      </c>
      <c r="P129" s="5">
        <v>23.767944325172142</v>
      </c>
      <c r="Q129" s="5" t="e">
        <f>ABS(P129-#REF!)</f>
        <v>#REF!</v>
      </c>
      <c r="R129" s="5">
        <v>0.7152033460026731</v>
      </c>
      <c r="S129" s="5" t="e">
        <f>ABS(R129-#REF!)</f>
        <v>#REF!</v>
      </c>
      <c r="T129" s="29">
        <v>0.89166333237828344</v>
      </c>
      <c r="U129" s="29">
        <v>10.108700000000001</v>
      </c>
      <c r="V129" s="29">
        <v>47</v>
      </c>
      <c r="W129" s="29">
        <f t="shared" ref="W129:W145" si="13">AVERAGE(4,4,4)</f>
        <v>4</v>
      </c>
      <c r="X129" s="29">
        <f t="shared" ref="X129:X145" si="14">AVERAGE(5,6,5)</f>
        <v>5.333333333333333</v>
      </c>
      <c r="Y129" s="29">
        <f t="shared" ref="Y129:Y145" si="15">AVERAGE(9, 10, 9)</f>
        <v>9.3333333333333339</v>
      </c>
      <c r="Z129" s="29">
        <v>9</v>
      </c>
      <c r="AA129" s="2" t="s">
        <v>2293</v>
      </c>
      <c r="AB129" s="34"/>
      <c r="AC129" s="29">
        <v>7281</v>
      </c>
      <c r="AD129" s="29">
        <v>307.81422500000002</v>
      </c>
      <c r="AE129" s="10">
        <v>23.653877999999999</v>
      </c>
      <c r="AF129" s="29">
        <v>72.790000000000006</v>
      </c>
      <c r="AG129" s="29">
        <v>192.23716099999999</v>
      </c>
      <c r="AH129" s="29">
        <v>19.223716</v>
      </c>
      <c r="AI129" s="29">
        <v>4.2275E-2</v>
      </c>
      <c r="AJ129" s="29">
        <v>3.1985E-2</v>
      </c>
      <c r="AK129" s="10">
        <v>0.75657799999999997</v>
      </c>
      <c r="AL129" s="29">
        <v>3.5099999999999999E-2</v>
      </c>
      <c r="AM129" s="29">
        <v>2.75E-2</v>
      </c>
      <c r="AN129" s="29">
        <v>7</v>
      </c>
      <c r="AO129" s="29">
        <v>2.2741000000000001E-2</v>
      </c>
      <c r="AP129" s="29">
        <v>1.3644590000000001</v>
      </c>
      <c r="AQ129" s="10">
        <v>4.614751</v>
      </c>
      <c r="AR129" s="29">
        <v>0.78002899999999997</v>
      </c>
      <c r="AS129" s="29">
        <v>0.38886500000000002</v>
      </c>
      <c r="AT129" s="29">
        <v>48</v>
      </c>
      <c r="AU129" s="29">
        <v>21.307276000000002</v>
      </c>
      <c r="AV129" s="29">
        <v>1.6596E-2</v>
      </c>
      <c r="AW129" s="29">
        <v>6.8849999999999996E-3</v>
      </c>
      <c r="AX129" s="29">
        <v>61.461275000000001</v>
      </c>
      <c r="AY129" s="29">
        <v>4.7030700000000003</v>
      </c>
      <c r="AZ129" s="29">
        <v>208.11263099999999</v>
      </c>
      <c r="BA129" s="29">
        <v>31.500548999999999</v>
      </c>
      <c r="BB129" s="29">
        <v>30.082629000000001</v>
      </c>
      <c r="BC129" s="29">
        <v>36.252312000000003</v>
      </c>
      <c r="BD129" s="29">
        <v>8.1848720000000004</v>
      </c>
      <c r="BE129" s="29">
        <v>1.0671870000000001</v>
      </c>
      <c r="BF129" s="31"/>
    </row>
    <row r="130" spans="1:58" s="29" customFormat="1" x14ac:dyDescent="0.25">
      <c r="A130" s="29" t="s">
        <v>1338</v>
      </c>
      <c r="B130" s="29">
        <v>1</v>
      </c>
      <c r="C130" s="29" t="s">
        <v>3</v>
      </c>
      <c r="D130" s="11">
        <v>4</v>
      </c>
      <c r="E130" s="11" t="s">
        <v>1</v>
      </c>
      <c r="F130" s="2" t="s">
        <v>830</v>
      </c>
      <c r="G130" s="11" t="s">
        <v>245</v>
      </c>
      <c r="H130" s="7">
        <v>3.8666203671889687</v>
      </c>
      <c r="I130" s="7">
        <v>108.29897332163492</v>
      </c>
      <c r="J130" s="5"/>
      <c r="K130" s="5">
        <v>10196</v>
      </c>
      <c r="L130" s="5">
        <v>44</v>
      </c>
      <c r="M130" s="5">
        <f t="shared" si="9"/>
        <v>0.43154178109062374</v>
      </c>
      <c r="N130" s="5">
        <v>3.7637499999994439E-2</v>
      </c>
      <c r="O130" s="5">
        <v>2.686781893477139E-2</v>
      </c>
      <c r="P130" s="5">
        <v>34.24303523236614</v>
      </c>
      <c r="Q130" s="5" t="e">
        <f>ABS(P130-#REF!)</f>
        <v>#REF!</v>
      </c>
      <c r="R130" s="5">
        <v>0.44075740911702127</v>
      </c>
      <c r="S130" s="5" t="e">
        <f>ABS(R130-#REF!)</f>
        <v>#REF!</v>
      </c>
      <c r="T130" s="29">
        <v>0.99922223448128644</v>
      </c>
      <c r="U130" s="29">
        <v>10.108700000000001</v>
      </c>
      <c r="V130" s="29">
        <v>47</v>
      </c>
      <c r="W130" s="29">
        <f t="shared" si="13"/>
        <v>4</v>
      </c>
      <c r="X130" s="29">
        <f t="shared" si="14"/>
        <v>5.333333333333333</v>
      </c>
      <c r="Y130" s="29">
        <f t="shared" si="15"/>
        <v>9.3333333333333339</v>
      </c>
      <c r="Z130" s="29">
        <v>9</v>
      </c>
      <c r="AA130" s="2" t="s">
        <v>2293</v>
      </c>
      <c r="AB130" s="34"/>
      <c r="AC130" s="29">
        <v>10557</v>
      </c>
      <c r="AD130" s="29">
        <v>307.81422500000002</v>
      </c>
      <c r="AE130" s="10">
        <v>34.296661</v>
      </c>
      <c r="AF130" s="29">
        <v>105.56</v>
      </c>
      <c r="AG130" s="29">
        <v>377.37388099999998</v>
      </c>
      <c r="AH130" s="29">
        <v>37.737388000000003</v>
      </c>
      <c r="AI130" s="29">
        <v>2.9156999999999999E-2</v>
      </c>
      <c r="AJ130" s="29">
        <v>1.2848E-2</v>
      </c>
      <c r="AK130" s="10">
        <v>0.440641</v>
      </c>
      <c r="AL130" s="29">
        <v>2.7474999999999999E-2</v>
      </c>
      <c r="AM130" s="29">
        <v>2.75E-2</v>
      </c>
      <c r="AN130" s="29">
        <v>0</v>
      </c>
      <c r="AO130" s="29">
        <v>0</v>
      </c>
      <c r="AP130" s="29">
        <v>0</v>
      </c>
      <c r="AQ130" s="10">
        <v>0</v>
      </c>
      <c r="AR130" s="29">
        <v>0</v>
      </c>
      <c r="AS130" s="29">
        <v>0</v>
      </c>
      <c r="AT130" s="29">
        <v>0</v>
      </c>
      <c r="AU130" s="29">
        <v>0</v>
      </c>
      <c r="AV130" s="29">
        <v>0</v>
      </c>
      <c r="AW130" s="29">
        <v>0</v>
      </c>
      <c r="AX130" s="29">
        <v>0</v>
      </c>
      <c r="AY130" s="29">
        <v>0</v>
      </c>
      <c r="AZ130" s="29">
        <v>0</v>
      </c>
      <c r="BA130" s="29">
        <v>0</v>
      </c>
      <c r="BB130" s="29">
        <v>0</v>
      </c>
      <c r="BC130" s="29">
        <v>0</v>
      </c>
      <c r="BD130" s="29">
        <v>0</v>
      </c>
      <c r="BE130" s="29">
        <v>0</v>
      </c>
      <c r="BF130" s="31"/>
    </row>
    <row r="131" spans="1:58" s="29" customFormat="1" x14ac:dyDescent="0.25">
      <c r="A131" s="29" t="s">
        <v>1338</v>
      </c>
      <c r="B131" s="29">
        <v>1</v>
      </c>
      <c r="C131" s="29" t="s">
        <v>21</v>
      </c>
      <c r="D131" s="11">
        <v>7</v>
      </c>
      <c r="E131" s="11" t="s">
        <v>1</v>
      </c>
      <c r="F131" s="2" t="s">
        <v>830</v>
      </c>
      <c r="G131" s="11" t="s">
        <v>245</v>
      </c>
      <c r="H131" s="7">
        <v>3.8666203671889687</v>
      </c>
      <c r="I131" s="7">
        <v>108.29897332163492</v>
      </c>
      <c r="J131" s="5"/>
      <c r="K131" s="5">
        <v>17754</v>
      </c>
      <c r="L131" s="5">
        <v>29</v>
      </c>
      <c r="M131" s="5">
        <f t="shared" si="9"/>
        <v>0.16334347189365775</v>
      </c>
      <c r="N131" s="5">
        <v>5.5983333333330165E-2</v>
      </c>
      <c r="O131" s="5">
        <v>1.0075432100539272E-2</v>
      </c>
      <c r="P131" s="5">
        <v>59.626407170991406</v>
      </c>
      <c r="Q131" s="5" t="e">
        <f>ABS(P131-#REF!)</f>
        <v>#REF!</v>
      </c>
      <c r="R131" s="5">
        <v>0.62800713611513959</v>
      </c>
      <c r="S131" s="5" t="e">
        <f>ABS(R131-#REF!)</f>
        <v>#REF!</v>
      </c>
      <c r="T131" s="29">
        <v>1.0038787750270461</v>
      </c>
      <c r="U131" s="29">
        <v>10.108700000000001</v>
      </c>
      <c r="V131" s="29">
        <v>47</v>
      </c>
      <c r="W131" s="29">
        <f t="shared" si="13"/>
        <v>4</v>
      </c>
      <c r="X131" s="29">
        <f t="shared" si="14"/>
        <v>5.333333333333333</v>
      </c>
      <c r="Y131" s="29">
        <f t="shared" si="15"/>
        <v>9.3333333333333339</v>
      </c>
      <c r="Z131" s="29">
        <v>9</v>
      </c>
      <c r="AA131" s="2" t="s">
        <v>2293</v>
      </c>
      <c r="AB131" s="34"/>
      <c r="AC131" s="29">
        <v>18459</v>
      </c>
      <c r="AD131" s="29">
        <v>307.81422500000002</v>
      </c>
      <c r="AE131" s="10">
        <v>59.967989000000003</v>
      </c>
      <c r="AF131" s="29">
        <v>184.58</v>
      </c>
      <c r="AG131" s="29">
        <v>975.97419200000002</v>
      </c>
      <c r="AH131" s="29">
        <v>97.597419000000002</v>
      </c>
      <c r="AI131" s="29">
        <v>1.6674999999999999E-2</v>
      </c>
      <c r="AJ131" s="29">
        <v>1.0432E-2</v>
      </c>
      <c r="AK131" s="10">
        <v>0.62557300000000005</v>
      </c>
      <c r="AL131" s="29">
        <v>1.47E-2</v>
      </c>
      <c r="AM131" s="29">
        <v>1.2500000000000001E-2</v>
      </c>
      <c r="AN131" s="29">
        <v>0</v>
      </c>
      <c r="AO131" s="29">
        <v>0</v>
      </c>
      <c r="AP131" s="29">
        <v>0</v>
      </c>
      <c r="AQ131" s="10">
        <v>0</v>
      </c>
      <c r="AR131" s="29">
        <v>0</v>
      </c>
      <c r="AS131" s="29">
        <v>0</v>
      </c>
      <c r="AT131" s="29">
        <v>0</v>
      </c>
      <c r="AU131" s="29">
        <v>0</v>
      </c>
      <c r="AV131" s="29">
        <v>0</v>
      </c>
      <c r="AW131" s="29">
        <v>0</v>
      </c>
      <c r="AX131" s="29">
        <v>0</v>
      </c>
      <c r="AY131" s="29">
        <v>0</v>
      </c>
      <c r="AZ131" s="29">
        <v>0</v>
      </c>
      <c r="BA131" s="29">
        <v>0</v>
      </c>
      <c r="BB131" s="29">
        <v>0</v>
      </c>
      <c r="BC131" s="29">
        <v>0</v>
      </c>
      <c r="BD131" s="29">
        <v>0</v>
      </c>
      <c r="BE131" s="29">
        <v>0</v>
      </c>
      <c r="BF131" s="31"/>
    </row>
    <row r="132" spans="1:58" s="29" customFormat="1" x14ac:dyDescent="0.25">
      <c r="A132" s="29" t="s">
        <v>1338</v>
      </c>
      <c r="B132" s="29">
        <v>1</v>
      </c>
      <c r="C132" s="29" t="s">
        <v>17</v>
      </c>
      <c r="D132" s="11">
        <v>8</v>
      </c>
      <c r="E132" s="11" t="s">
        <v>1</v>
      </c>
      <c r="F132" s="2" t="s">
        <v>830</v>
      </c>
      <c r="G132" s="11" t="s">
        <v>245</v>
      </c>
      <c r="H132" s="7">
        <v>3.8666203671889687</v>
      </c>
      <c r="I132" s="7">
        <v>108.29897332163492</v>
      </c>
      <c r="J132" s="5"/>
      <c r="K132" s="5">
        <v>2625</v>
      </c>
      <c r="L132" s="5">
        <v>1017</v>
      </c>
      <c r="M132" s="5">
        <f t="shared" si="9"/>
        <v>38.742857142857147</v>
      </c>
      <c r="N132" s="5">
        <v>0.18540281954887147</v>
      </c>
      <c r="O132" s="5">
        <v>0.44667748979057437</v>
      </c>
      <c r="P132" s="5">
        <v>8.8160030879718629</v>
      </c>
      <c r="Q132" s="5" t="e">
        <f>ABS(P132-#REF!)</f>
        <v>#REF!</v>
      </c>
      <c r="R132" s="5">
        <v>1.9942736543932911</v>
      </c>
      <c r="S132" s="5" t="e">
        <f>ABS(R132-#REF!)</f>
        <v>#REF!</v>
      </c>
      <c r="T132" s="29">
        <v>1.0833306860835561</v>
      </c>
      <c r="U132" s="29">
        <v>10.108700000000001</v>
      </c>
      <c r="V132" s="29">
        <v>47</v>
      </c>
      <c r="W132" s="29">
        <f t="shared" si="13"/>
        <v>4</v>
      </c>
      <c r="X132" s="29">
        <f t="shared" si="14"/>
        <v>5.333333333333333</v>
      </c>
      <c r="Y132" s="29">
        <f t="shared" si="15"/>
        <v>9.3333333333333339</v>
      </c>
      <c r="Z132" s="29">
        <v>9</v>
      </c>
      <c r="AA132" s="2" t="s">
        <v>2293</v>
      </c>
      <c r="AB132" s="34"/>
      <c r="AC132" s="29">
        <v>2766</v>
      </c>
      <c r="AD132" s="29">
        <v>307.81422500000002</v>
      </c>
      <c r="AE132" s="10">
        <v>8.9859390000000001</v>
      </c>
      <c r="AF132" s="29">
        <v>26.53</v>
      </c>
      <c r="AG132" s="29">
        <v>51.415455999999999</v>
      </c>
      <c r="AH132" s="29">
        <v>5.1415459999999999</v>
      </c>
      <c r="AI132" s="29">
        <v>0.111252</v>
      </c>
      <c r="AJ132" s="29">
        <v>0.22165599999999999</v>
      </c>
      <c r="AK132" s="10">
        <v>1.99238</v>
      </c>
      <c r="AL132" s="29">
        <v>4.5775000000000003E-2</v>
      </c>
      <c r="AM132" s="29">
        <v>3.2500000000000001E-2</v>
      </c>
      <c r="AN132" s="29">
        <v>16</v>
      </c>
      <c r="AO132" s="29">
        <v>5.1978999999999997E-2</v>
      </c>
      <c r="AP132" s="29">
        <v>3.1187640000000001</v>
      </c>
      <c r="AQ132" s="10">
        <v>32.610267999999998</v>
      </c>
      <c r="AR132" s="29">
        <v>2.0672229999999998</v>
      </c>
      <c r="AS132" s="29">
        <v>0.99701399999999996</v>
      </c>
      <c r="AT132" s="29">
        <v>56.375</v>
      </c>
      <c r="AU132" s="29">
        <v>32.145243000000001</v>
      </c>
      <c r="AV132" s="29">
        <v>3.7331000000000003E-2</v>
      </c>
      <c r="AW132" s="29">
        <v>2.0829E-2</v>
      </c>
      <c r="AX132" s="29">
        <v>26.369572000000002</v>
      </c>
      <c r="AY132" s="29">
        <v>4.6911180000000003</v>
      </c>
      <c r="AZ132" s="29">
        <v>177.18073100000001</v>
      </c>
      <c r="BA132" s="29">
        <v>128.32900699999999</v>
      </c>
      <c r="BB132" s="29">
        <v>17.418578</v>
      </c>
      <c r="BC132" s="29">
        <v>21.791629</v>
      </c>
      <c r="BD132" s="29">
        <v>12.140882</v>
      </c>
      <c r="BE132" s="29">
        <v>2.4267029999999998</v>
      </c>
      <c r="BF132" s="31"/>
    </row>
    <row r="133" spans="1:58" s="29" customFormat="1" x14ac:dyDescent="0.25">
      <c r="A133" s="29" t="s">
        <v>1338</v>
      </c>
      <c r="B133" s="29">
        <v>1</v>
      </c>
      <c r="C133" s="29" t="s">
        <v>4</v>
      </c>
      <c r="D133" s="11">
        <v>12</v>
      </c>
      <c r="E133" s="11" t="s">
        <v>1</v>
      </c>
      <c r="F133" s="2" t="s">
        <v>830</v>
      </c>
      <c r="G133" s="11" t="s">
        <v>245</v>
      </c>
      <c r="H133" s="7">
        <v>3.8666203671889687</v>
      </c>
      <c r="I133" s="7">
        <v>108.29897332163492</v>
      </c>
      <c r="J133" s="5"/>
      <c r="K133" s="5">
        <v>3384</v>
      </c>
      <c r="L133" s="5">
        <v>0</v>
      </c>
      <c r="M133" s="5">
        <f t="shared" si="9"/>
        <v>0</v>
      </c>
      <c r="N133" s="5">
        <v>0</v>
      </c>
      <c r="O133" s="5">
        <v>0</v>
      </c>
      <c r="P133" s="5">
        <v>11.365087409408298</v>
      </c>
      <c r="Q133" s="5" t="e">
        <f>ABS(P133-#REF!)</f>
        <v>#REF!</v>
      </c>
      <c r="R133" s="5">
        <v>0.47762930119495189</v>
      </c>
      <c r="S133" s="5" t="e">
        <f>ABS(R133-#REF!)</f>
        <v>#REF!</v>
      </c>
      <c r="T133" s="29">
        <v>0.99060365709832121</v>
      </c>
      <c r="U133" s="29">
        <v>10.108700000000001</v>
      </c>
      <c r="V133" s="29">
        <v>47</v>
      </c>
      <c r="W133" s="29">
        <f t="shared" si="13"/>
        <v>4</v>
      </c>
      <c r="X133" s="29">
        <f t="shared" si="14"/>
        <v>5.333333333333333</v>
      </c>
      <c r="Y133" s="29">
        <f t="shared" si="15"/>
        <v>9.3333333333333339</v>
      </c>
      <c r="Z133" s="29">
        <v>9</v>
      </c>
      <c r="AA133" s="2" t="s">
        <v>2293</v>
      </c>
      <c r="AB133" s="34"/>
      <c r="AC133" s="29">
        <v>3519</v>
      </c>
      <c r="AD133" s="29">
        <v>307.81422500000002</v>
      </c>
      <c r="AE133" s="10">
        <v>11.432219999999999</v>
      </c>
      <c r="AF133" s="29">
        <v>35.18</v>
      </c>
      <c r="AG133" s="29">
        <v>66.070626000000004</v>
      </c>
      <c r="AH133" s="29">
        <v>6.6070630000000001</v>
      </c>
      <c r="AI133" s="29">
        <v>8.7464E-2</v>
      </c>
      <c r="AJ133" s="29">
        <v>4.1786999999999998E-2</v>
      </c>
      <c r="AK133" s="10">
        <v>0.47776299999999999</v>
      </c>
      <c r="AL133" s="29">
        <v>7.8774999999999998E-2</v>
      </c>
      <c r="AM133" s="29">
        <v>6.25E-2</v>
      </c>
      <c r="AN133" s="29">
        <v>0</v>
      </c>
      <c r="AO133" s="29">
        <v>0</v>
      </c>
      <c r="AP133" s="29">
        <v>0</v>
      </c>
      <c r="AQ133" s="10">
        <v>0</v>
      </c>
      <c r="AR133" s="29">
        <v>0</v>
      </c>
      <c r="AS133" s="29">
        <v>0</v>
      </c>
      <c r="AT133" s="29">
        <v>0</v>
      </c>
      <c r="AU133" s="29">
        <v>0</v>
      </c>
      <c r="AV133" s="29">
        <v>0</v>
      </c>
      <c r="AW133" s="29">
        <v>0</v>
      </c>
      <c r="AX133" s="29">
        <v>0</v>
      </c>
      <c r="AY133" s="29">
        <v>0</v>
      </c>
      <c r="AZ133" s="29">
        <v>0</v>
      </c>
      <c r="BA133" s="29">
        <v>0</v>
      </c>
      <c r="BB133" s="29">
        <v>0</v>
      </c>
      <c r="BC133" s="29">
        <v>0</v>
      </c>
      <c r="BD133" s="29">
        <v>0</v>
      </c>
      <c r="BE133" s="29">
        <v>0</v>
      </c>
      <c r="BF133" s="31"/>
    </row>
    <row r="134" spans="1:58" s="29" customFormat="1" x14ac:dyDescent="0.25">
      <c r="A134" s="29" t="s">
        <v>1338</v>
      </c>
      <c r="B134" s="29">
        <v>1</v>
      </c>
      <c r="C134" s="29" t="s">
        <v>28</v>
      </c>
      <c r="D134" s="11">
        <v>15</v>
      </c>
      <c r="E134" s="11" t="s">
        <v>1</v>
      </c>
      <c r="F134" s="2" t="s">
        <v>830</v>
      </c>
      <c r="G134" s="11" t="s">
        <v>245</v>
      </c>
      <c r="H134" s="7">
        <v>3.8666203671889687</v>
      </c>
      <c r="I134" s="7">
        <v>108.29897332163492</v>
      </c>
      <c r="J134" s="5"/>
      <c r="K134" s="5">
        <v>5721</v>
      </c>
      <c r="L134" s="5">
        <v>194</v>
      </c>
      <c r="M134" s="5">
        <f t="shared" si="9"/>
        <v>3.3910155567208529</v>
      </c>
      <c r="N134" s="5">
        <v>0.12759999999999702</v>
      </c>
      <c r="O134" s="5">
        <v>7.3886502070621321E-2</v>
      </c>
      <c r="P134" s="5">
        <v>19.213849015728389</v>
      </c>
      <c r="Q134" s="5" t="e">
        <f>ABS(P134-#REF!)</f>
        <v>#REF!</v>
      </c>
      <c r="R134" s="5">
        <v>1.0199189787441103</v>
      </c>
      <c r="S134" s="5" t="e">
        <f>ABS(R134-#REF!)</f>
        <v>#REF!</v>
      </c>
      <c r="T134" s="29">
        <v>1.0853482704708661</v>
      </c>
      <c r="U134" s="29">
        <v>10.108700000000001</v>
      </c>
      <c r="V134" s="29">
        <v>47</v>
      </c>
      <c r="W134" s="29">
        <f t="shared" si="13"/>
        <v>4</v>
      </c>
      <c r="X134" s="29">
        <f t="shared" si="14"/>
        <v>5.333333333333333</v>
      </c>
      <c r="Y134" s="29">
        <f t="shared" si="15"/>
        <v>9.3333333333333339</v>
      </c>
      <c r="Z134" s="29">
        <v>9</v>
      </c>
      <c r="AA134" s="2" t="s">
        <v>2293</v>
      </c>
      <c r="AB134" s="34"/>
      <c r="AC134" s="29">
        <v>5919</v>
      </c>
      <c r="AD134" s="29">
        <v>307.81422500000002</v>
      </c>
      <c r="AE134" s="10">
        <v>19.229130999999999</v>
      </c>
      <c r="AF134" s="29">
        <v>59.07</v>
      </c>
      <c r="AG134" s="29">
        <v>139.517831</v>
      </c>
      <c r="AH134" s="29">
        <v>13.951783000000001</v>
      </c>
      <c r="AI134" s="29">
        <v>5.1993999999999999E-2</v>
      </c>
      <c r="AJ134" s="29">
        <v>5.3115999999999997E-2</v>
      </c>
      <c r="AK134" s="10">
        <v>1.0215780000000001</v>
      </c>
      <c r="AL134" s="29">
        <v>3.8399999999999997E-2</v>
      </c>
      <c r="AM134" s="29">
        <v>2.75E-2</v>
      </c>
      <c r="AN134" s="29">
        <v>2</v>
      </c>
      <c r="AO134" s="29">
        <v>6.4970000000000002E-3</v>
      </c>
      <c r="AP134" s="29">
        <v>0.38984600000000003</v>
      </c>
      <c r="AQ134" s="10">
        <v>1.67258</v>
      </c>
      <c r="AR134" s="29">
        <v>0.99298799999999998</v>
      </c>
      <c r="AS134" s="29">
        <v>0.65900599999999998</v>
      </c>
      <c r="AT134" s="29">
        <v>49.5</v>
      </c>
      <c r="AU134" s="29">
        <v>21.920310000000001</v>
      </c>
      <c r="AV134" s="29">
        <v>2.0473999999999999E-2</v>
      </c>
      <c r="AW134" s="29">
        <v>8.8660000000000006E-3</v>
      </c>
      <c r="AX134" s="29">
        <v>53.242503999999997</v>
      </c>
      <c r="AY134" s="29">
        <v>13.259796</v>
      </c>
      <c r="AZ134" s="29">
        <v>118.92980799999999</v>
      </c>
      <c r="BA134" s="29">
        <v>3.7487110000000001</v>
      </c>
      <c r="BB134" s="29">
        <v>48.03895</v>
      </c>
      <c r="BC134" s="29">
        <v>0</v>
      </c>
      <c r="BD134" s="29">
        <v>8.6356509999999993</v>
      </c>
      <c r="BE134" s="29">
        <v>0.47140500000000002</v>
      </c>
      <c r="BF134" s="31"/>
    </row>
    <row r="135" spans="1:58" s="29" customFormat="1" x14ac:dyDescent="0.25">
      <c r="A135" s="29" t="s">
        <v>1339</v>
      </c>
      <c r="B135" s="29">
        <v>1</v>
      </c>
      <c r="C135" s="29" t="s">
        <v>10</v>
      </c>
      <c r="D135" s="11">
        <v>13</v>
      </c>
      <c r="E135" s="11" t="s">
        <v>1</v>
      </c>
      <c r="F135" s="2" t="s">
        <v>830</v>
      </c>
      <c r="G135" s="11" t="s">
        <v>245</v>
      </c>
      <c r="H135" s="7">
        <v>3.8666203671889687</v>
      </c>
      <c r="I135" s="7">
        <v>108.29897332163492</v>
      </c>
      <c r="J135" s="5"/>
      <c r="K135" s="5">
        <v>10428</v>
      </c>
      <c r="L135" s="5">
        <v>21</v>
      </c>
      <c r="M135" s="5">
        <f t="shared" si="9"/>
        <v>0.20138089758342925</v>
      </c>
      <c r="N135" s="5">
        <v>4.7950000000004898E-2</v>
      </c>
      <c r="O135" s="5">
        <v>1.1615904138451778E-2</v>
      </c>
      <c r="P135" s="5">
        <v>40.376882785258381</v>
      </c>
      <c r="Q135" s="5" t="e">
        <f>ABS(P135-#REF!)</f>
        <v>#REF!</v>
      </c>
      <c r="R135" s="5">
        <v>0.3787705121405211</v>
      </c>
      <c r="S135" s="5" t="e">
        <f>ABS(R135-#REF!)</f>
        <v>#REF!</v>
      </c>
      <c r="T135" s="29">
        <v>0.99042856685433212</v>
      </c>
      <c r="U135" s="29">
        <v>10.108700000000001</v>
      </c>
      <c r="V135" s="29">
        <v>47</v>
      </c>
      <c r="W135" s="29">
        <f t="shared" si="13"/>
        <v>4</v>
      </c>
      <c r="X135" s="29">
        <f t="shared" si="14"/>
        <v>5.333333333333333</v>
      </c>
      <c r="Y135" s="29">
        <f t="shared" si="15"/>
        <v>9.3333333333333339</v>
      </c>
      <c r="Z135" s="29">
        <v>9</v>
      </c>
      <c r="AA135" s="2" t="s">
        <v>2293</v>
      </c>
      <c r="AB135" s="34"/>
      <c r="AC135" s="29">
        <v>12627</v>
      </c>
      <c r="AD135" s="29">
        <v>301.57925</v>
      </c>
      <c r="AE135" s="10">
        <v>41.869591</v>
      </c>
      <c r="AF135" s="29">
        <v>126.26</v>
      </c>
      <c r="AG135" s="29">
        <v>495.87372599999998</v>
      </c>
      <c r="AH135" s="29">
        <v>49.587372999999999</v>
      </c>
      <c r="AI135" s="29">
        <v>2.3883000000000001E-2</v>
      </c>
      <c r="AJ135" s="29">
        <v>9.6190000000000008E-3</v>
      </c>
      <c r="AK135" s="10">
        <v>0.402752</v>
      </c>
      <c r="AL135" s="29">
        <v>2.2825000000000002E-2</v>
      </c>
      <c r="AM135" s="29">
        <v>2.2499999999999999E-2</v>
      </c>
      <c r="AN135" s="29">
        <v>0</v>
      </c>
      <c r="AO135" s="29">
        <v>0</v>
      </c>
      <c r="AP135" s="29">
        <v>0</v>
      </c>
      <c r="AQ135" s="10">
        <v>0</v>
      </c>
      <c r="AR135" s="29">
        <v>0</v>
      </c>
      <c r="AS135" s="29">
        <v>0</v>
      </c>
      <c r="AT135" s="29">
        <v>0</v>
      </c>
      <c r="AU135" s="29">
        <v>0</v>
      </c>
      <c r="AV135" s="29">
        <v>0</v>
      </c>
      <c r="AW135" s="29">
        <v>0</v>
      </c>
      <c r="AX135" s="29">
        <v>0</v>
      </c>
      <c r="AY135" s="29">
        <v>0</v>
      </c>
      <c r="AZ135" s="29">
        <v>0</v>
      </c>
      <c r="BA135" s="29">
        <v>0</v>
      </c>
      <c r="BB135" s="29">
        <v>0</v>
      </c>
      <c r="BC135" s="29">
        <v>0</v>
      </c>
      <c r="BD135" s="29">
        <v>0</v>
      </c>
      <c r="BE135" s="29">
        <v>0</v>
      </c>
      <c r="BF135" s="31"/>
    </row>
    <row r="136" spans="1:58" s="29" customFormat="1" x14ac:dyDescent="0.25">
      <c r="A136" s="29" t="s">
        <v>1339</v>
      </c>
      <c r="B136" s="29">
        <v>1</v>
      </c>
      <c r="C136" s="29" t="s">
        <v>5</v>
      </c>
      <c r="D136" s="11">
        <v>14</v>
      </c>
      <c r="E136" s="11" t="s">
        <v>1</v>
      </c>
      <c r="F136" s="2" t="s">
        <v>830</v>
      </c>
      <c r="G136" s="11" t="s">
        <v>245</v>
      </c>
      <c r="H136" s="7">
        <v>3.8666203671889687</v>
      </c>
      <c r="I136" s="7">
        <v>108.29897332163492</v>
      </c>
      <c r="J136" s="5"/>
      <c r="K136" s="5">
        <v>18661</v>
      </c>
      <c r="L136" s="5">
        <v>3</v>
      </c>
      <c r="M136" s="5">
        <f t="shared" si="9"/>
        <v>1.6076308879481273E-2</v>
      </c>
      <c r="N136" s="5">
        <v>3.8750000000220552E-3</v>
      </c>
      <c r="O136" s="5">
        <v>3.8719680461505928E-3</v>
      </c>
      <c r="P136" s="5">
        <v>72.254795709216211</v>
      </c>
      <c r="Q136" s="5" t="e">
        <f>ABS(P136-#REF!)</f>
        <v>#REF!</v>
      </c>
      <c r="R136" s="5">
        <v>0.52605005393617865</v>
      </c>
      <c r="S136" s="5" t="e">
        <f>ABS(R136-#REF!)</f>
        <v>#REF!</v>
      </c>
      <c r="T136" s="29">
        <v>0.99781320333285584</v>
      </c>
      <c r="U136" s="29">
        <v>10.108700000000001</v>
      </c>
      <c r="V136" s="29">
        <v>47</v>
      </c>
      <c r="W136" s="29">
        <f t="shared" si="13"/>
        <v>4</v>
      </c>
      <c r="X136" s="29">
        <f t="shared" si="14"/>
        <v>5.333333333333333</v>
      </c>
      <c r="Y136" s="29">
        <f t="shared" si="15"/>
        <v>9.3333333333333339</v>
      </c>
      <c r="Z136" s="29">
        <v>9</v>
      </c>
      <c r="AA136" s="2" t="s">
        <v>2293</v>
      </c>
      <c r="AB136" s="34"/>
      <c r="AC136" s="29">
        <v>22827</v>
      </c>
      <c r="AD136" s="29">
        <v>301.57925</v>
      </c>
      <c r="AE136" s="10">
        <v>75.691547</v>
      </c>
      <c r="AF136" s="29">
        <v>228.26</v>
      </c>
      <c r="AG136" s="29">
        <v>1293.1619049999999</v>
      </c>
      <c r="AH136" s="29">
        <v>129.31619000000001</v>
      </c>
      <c r="AI136" s="29">
        <v>1.3211000000000001E-2</v>
      </c>
      <c r="AJ136" s="29">
        <v>6.9890000000000004E-3</v>
      </c>
      <c r="AK136" s="10">
        <v>0.52900700000000001</v>
      </c>
      <c r="AL136" s="29">
        <v>1.2475E-2</v>
      </c>
      <c r="AM136" s="29">
        <v>1.2500000000000001E-2</v>
      </c>
      <c r="AN136" s="29">
        <v>10</v>
      </c>
      <c r="AO136" s="29">
        <v>3.3159000000000001E-2</v>
      </c>
      <c r="AP136" s="29">
        <v>1.989527</v>
      </c>
      <c r="AQ136" s="10">
        <v>3.8463219999999998</v>
      </c>
      <c r="AR136" s="29">
        <v>0.62024999999999997</v>
      </c>
      <c r="AS136" s="29">
        <v>0.37458900000000001</v>
      </c>
      <c r="AT136" s="29">
        <v>87.8</v>
      </c>
      <c r="AU136" s="29">
        <v>48.773398999999998</v>
      </c>
      <c r="AV136" s="29">
        <v>7.1459999999999996E-3</v>
      </c>
      <c r="AW136" s="29">
        <v>1.7589999999999999E-3</v>
      </c>
      <c r="AX136" s="29">
        <v>144.521558</v>
      </c>
      <c r="AY136" s="29">
        <v>13.185952</v>
      </c>
      <c r="AZ136" s="29">
        <v>258.35301900000002</v>
      </c>
      <c r="BA136" s="29">
        <v>20.607716</v>
      </c>
      <c r="BB136" s="29">
        <v>2.4257610000000001</v>
      </c>
      <c r="BC136" s="29">
        <v>4.7178240000000002</v>
      </c>
      <c r="BD136" s="29">
        <v>7.26884</v>
      </c>
      <c r="BE136" s="29">
        <v>2.6246689999999999</v>
      </c>
      <c r="BF136" s="31"/>
    </row>
    <row r="137" spans="1:58" s="29" customFormat="1" x14ac:dyDescent="0.25">
      <c r="A137" s="29" t="s">
        <v>1339</v>
      </c>
      <c r="B137" s="29">
        <v>1</v>
      </c>
      <c r="C137" s="29" t="s">
        <v>28</v>
      </c>
      <c r="D137" s="11">
        <v>15</v>
      </c>
      <c r="E137" s="11" t="s">
        <v>1</v>
      </c>
      <c r="F137" s="2" t="s">
        <v>830</v>
      </c>
      <c r="G137" s="11" t="s">
        <v>245</v>
      </c>
      <c r="H137" s="7">
        <v>3.8666203671889687</v>
      </c>
      <c r="I137" s="7">
        <v>108.29897332163492</v>
      </c>
      <c r="J137" s="5"/>
      <c r="K137" s="5">
        <v>6793</v>
      </c>
      <c r="L137" s="5">
        <v>35</v>
      </c>
      <c r="M137" s="5">
        <f t="shared" si="9"/>
        <v>0.5152362726335934</v>
      </c>
      <c r="N137" s="5">
        <v>6.7679999999997881E-2</v>
      </c>
      <c r="O137" s="5">
        <v>1.9359840230752965E-2</v>
      </c>
      <c r="P137" s="5">
        <v>26.302278937500976</v>
      </c>
      <c r="Q137" s="5" t="e">
        <f>ABS(P137-#REF!)</f>
        <v>#REF!</v>
      </c>
      <c r="R137" s="5">
        <v>1.01692383389854</v>
      </c>
      <c r="S137" s="5" t="e">
        <f>ABS(R137-#REF!)</f>
        <v>#REF!</v>
      </c>
      <c r="T137" s="29">
        <v>0.98729386237596839</v>
      </c>
      <c r="U137" s="29">
        <v>10.108700000000001</v>
      </c>
      <c r="V137" s="29">
        <v>47</v>
      </c>
      <c r="W137" s="29">
        <f t="shared" si="13"/>
        <v>4</v>
      </c>
      <c r="X137" s="29">
        <f t="shared" si="14"/>
        <v>5.333333333333333</v>
      </c>
      <c r="Y137" s="29">
        <f t="shared" si="15"/>
        <v>9.3333333333333339</v>
      </c>
      <c r="Z137" s="29">
        <v>9</v>
      </c>
      <c r="AA137" s="2" t="s">
        <v>2293</v>
      </c>
      <c r="AB137" s="34"/>
      <c r="AC137" s="29">
        <v>8762</v>
      </c>
      <c r="AD137" s="29">
        <v>301.57925</v>
      </c>
      <c r="AE137" s="10">
        <v>29.053723000000002</v>
      </c>
      <c r="AF137" s="29">
        <v>87.57</v>
      </c>
      <c r="AG137" s="29">
        <v>253.37447599999999</v>
      </c>
      <c r="AH137" s="29">
        <v>25.337447999999998</v>
      </c>
      <c r="AI137" s="29">
        <v>3.4417000000000003E-2</v>
      </c>
      <c r="AJ137" s="29">
        <v>3.603E-2</v>
      </c>
      <c r="AK137" s="10">
        <v>1.0468660000000001</v>
      </c>
      <c r="AL137" s="29">
        <v>2.7725E-2</v>
      </c>
      <c r="AM137" s="29">
        <v>2.2499999999999999E-2</v>
      </c>
      <c r="AN137" s="29">
        <v>15</v>
      </c>
      <c r="AO137" s="29">
        <v>4.9737999999999997E-2</v>
      </c>
      <c r="AP137" s="29">
        <v>2.9842900000000001</v>
      </c>
      <c r="AQ137" s="10">
        <v>12.029216999999999</v>
      </c>
      <c r="AR137" s="29">
        <v>0.92855299999999996</v>
      </c>
      <c r="AS137" s="29">
        <v>0.42207899999999998</v>
      </c>
      <c r="AT137" s="29">
        <v>70.266666999999998</v>
      </c>
      <c r="AU137" s="29">
        <v>33.931584000000001</v>
      </c>
      <c r="AV137" s="29">
        <v>1.3405E-2</v>
      </c>
      <c r="AW137" s="29">
        <v>5.5880000000000001E-3</v>
      </c>
      <c r="AX137" s="29">
        <v>74.220155000000005</v>
      </c>
      <c r="AY137" s="29">
        <v>9.0835279999999994</v>
      </c>
      <c r="AZ137" s="29">
        <v>239.61253199999999</v>
      </c>
      <c r="BA137" s="29">
        <v>46.875014999999998</v>
      </c>
      <c r="BB137" s="29">
        <v>5.43018</v>
      </c>
      <c r="BC137" s="29">
        <v>15.541257</v>
      </c>
      <c r="BD137" s="29">
        <v>11.684138000000001</v>
      </c>
      <c r="BE137" s="29">
        <v>3.4034300000000002</v>
      </c>
      <c r="BF137" s="31"/>
    </row>
    <row r="138" spans="1:58" s="29" customFormat="1" x14ac:dyDescent="0.25">
      <c r="A138" s="29" t="s">
        <v>1340</v>
      </c>
      <c r="B138" s="29">
        <v>1</v>
      </c>
      <c r="C138" s="29" t="s">
        <v>8</v>
      </c>
      <c r="D138" s="11">
        <v>1</v>
      </c>
      <c r="E138" s="11" t="s">
        <v>1</v>
      </c>
      <c r="F138" s="2" t="s">
        <v>830</v>
      </c>
      <c r="G138" s="11" t="s">
        <v>245</v>
      </c>
      <c r="H138" s="7">
        <v>3.8666203671889687</v>
      </c>
      <c r="I138" s="7">
        <v>108.29897332163492</v>
      </c>
      <c r="J138" s="5"/>
      <c r="K138" s="5">
        <v>7031</v>
      </c>
      <c r="L138" s="5">
        <v>125</v>
      </c>
      <c r="M138" s="5">
        <f t="shared" si="9"/>
        <v>1.7778409899018632</v>
      </c>
      <c r="N138" s="5">
        <v>6.0095000000000988E-2</v>
      </c>
      <c r="O138" s="5">
        <v>7.1908006354820239E-2</v>
      </c>
      <c r="P138" s="5">
        <v>25.279259634037057</v>
      </c>
      <c r="Q138" s="5" t="e">
        <f>ABS(P138-#REF!)</f>
        <v>#REF!</v>
      </c>
      <c r="R138" s="5">
        <v>0.89353173503533601</v>
      </c>
      <c r="S138" s="5" t="e">
        <f>ABS(R138-#REF!)</f>
        <v>#REF!</v>
      </c>
      <c r="T138" s="29">
        <v>1.0552074104839597</v>
      </c>
      <c r="U138" s="29">
        <v>10.108700000000001</v>
      </c>
      <c r="V138" s="29">
        <v>47</v>
      </c>
      <c r="W138" s="29">
        <f t="shared" si="13"/>
        <v>4</v>
      </c>
      <c r="X138" s="29">
        <f t="shared" si="14"/>
        <v>5.333333333333333</v>
      </c>
      <c r="Y138" s="29">
        <f t="shared" si="15"/>
        <v>9.3333333333333339</v>
      </c>
      <c r="Z138" s="29">
        <v>9</v>
      </c>
      <c r="AA138" s="2" t="s">
        <v>2293</v>
      </c>
      <c r="AB138" s="34"/>
      <c r="AC138" s="29">
        <v>7758</v>
      </c>
      <c r="AD138" s="29">
        <v>301.590575</v>
      </c>
      <c r="AE138" s="10">
        <v>25.723616</v>
      </c>
      <c r="AF138" s="29">
        <v>77.540000000000006</v>
      </c>
      <c r="AG138" s="29">
        <v>206.00312700000001</v>
      </c>
      <c r="AH138" s="29">
        <v>20.600313</v>
      </c>
      <c r="AI138" s="29">
        <v>3.8871000000000003E-2</v>
      </c>
      <c r="AJ138" s="29">
        <v>3.4556000000000003E-2</v>
      </c>
      <c r="AK138" s="10">
        <v>0.88899700000000004</v>
      </c>
      <c r="AL138" s="29">
        <v>3.0374999999999999E-2</v>
      </c>
      <c r="AM138" s="29">
        <v>2.2499999999999999E-2</v>
      </c>
      <c r="AN138" s="29">
        <v>0</v>
      </c>
      <c r="AO138" s="29">
        <v>0</v>
      </c>
      <c r="AP138" s="29">
        <v>0</v>
      </c>
      <c r="AQ138" s="10">
        <v>0</v>
      </c>
      <c r="AR138" s="29">
        <v>0</v>
      </c>
      <c r="AS138" s="29">
        <v>0</v>
      </c>
      <c r="AT138" s="29">
        <v>0</v>
      </c>
      <c r="AU138" s="29">
        <v>0</v>
      </c>
      <c r="AV138" s="29">
        <v>0</v>
      </c>
      <c r="AW138" s="29">
        <v>0</v>
      </c>
      <c r="AX138" s="29">
        <v>0</v>
      </c>
      <c r="AY138" s="29">
        <v>0</v>
      </c>
      <c r="AZ138" s="29">
        <v>0</v>
      </c>
      <c r="BA138" s="29">
        <v>0</v>
      </c>
      <c r="BB138" s="29">
        <v>0</v>
      </c>
      <c r="BC138" s="29">
        <v>0</v>
      </c>
      <c r="BD138" s="29">
        <v>0</v>
      </c>
      <c r="BE138" s="29">
        <v>0</v>
      </c>
      <c r="BF138" s="31"/>
    </row>
    <row r="139" spans="1:58" s="29" customFormat="1" x14ac:dyDescent="0.25">
      <c r="A139" s="29" t="s">
        <v>1340</v>
      </c>
      <c r="B139" s="29">
        <v>1</v>
      </c>
      <c r="C139" s="29" t="s">
        <v>3</v>
      </c>
      <c r="D139" s="11">
        <v>4</v>
      </c>
      <c r="E139" s="11" t="s">
        <v>1</v>
      </c>
      <c r="F139" s="2" t="s">
        <v>830</v>
      </c>
      <c r="G139" s="11" t="s">
        <v>245</v>
      </c>
      <c r="H139" s="7">
        <v>3.8666203671889687</v>
      </c>
      <c r="I139" s="7">
        <v>108.29897332163492</v>
      </c>
      <c r="J139" s="5"/>
      <c r="K139" s="5">
        <v>17053</v>
      </c>
      <c r="L139" s="5">
        <v>31</v>
      </c>
      <c r="M139" s="5">
        <f t="shared" si="9"/>
        <v>0.18178619597724741</v>
      </c>
      <c r="N139" s="5">
        <v>3.9512500000006945E-2</v>
      </c>
      <c r="O139" s="5">
        <v>1.4381601270964049E-2</v>
      </c>
      <c r="P139" s="5">
        <v>61.312361618437478</v>
      </c>
      <c r="Q139" s="5" t="e">
        <f>ABS(P139-#REF!)</f>
        <v>#REF!</v>
      </c>
      <c r="R139" s="5">
        <v>0.63436734913712123</v>
      </c>
      <c r="S139" s="5" t="e">
        <f>ABS(R139-#REF!)</f>
        <v>#REF!</v>
      </c>
      <c r="T139" s="29">
        <v>0.99617643481262608</v>
      </c>
      <c r="U139" s="29">
        <v>10.108700000000001</v>
      </c>
      <c r="V139" s="29">
        <v>47</v>
      </c>
      <c r="W139" s="29">
        <f t="shared" si="13"/>
        <v>4</v>
      </c>
      <c r="X139" s="29">
        <f t="shared" si="14"/>
        <v>5.333333333333333</v>
      </c>
      <c r="Y139" s="29">
        <f t="shared" si="15"/>
        <v>9.3333333333333339</v>
      </c>
      <c r="Z139" s="29">
        <v>9</v>
      </c>
      <c r="AA139" s="2" t="s">
        <v>2293</v>
      </c>
      <c r="AB139" s="34"/>
      <c r="AC139" s="29">
        <v>18768</v>
      </c>
      <c r="AD139" s="29">
        <v>301.590575</v>
      </c>
      <c r="AE139" s="10">
        <v>62.230060999999999</v>
      </c>
      <c r="AF139" s="29">
        <v>187.67</v>
      </c>
      <c r="AG139" s="29">
        <v>940.49938899999995</v>
      </c>
      <c r="AH139" s="29">
        <v>94.049938999999995</v>
      </c>
      <c r="AI139" s="29">
        <v>1.6067000000000001E-2</v>
      </c>
      <c r="AJ139" s="29">
        <v>1.0172E-2</v>
      </c>
      <c r="AK139" s="10">
        <v>0.63308500000000001</v>
      </c>
      <c r="AL139" s="29">
        <v>1.3975E-2</v>
      </c>
      <c r="AM139" s="29">
        <v>1.2500000000000001E-2</v>
      </c>
      <c r="AN139" s="29">
        <v>1</v>
      </c>
      <c r="AO139" s="29">
        <v>3.3159999999999999E-3</v>
      </c>
      <c r="AP139" s="29">
        <v>0.19894500000000001</v>
      </c>
      <c r="AQ139" s="10">
        <v>0.29305199999999998</v>
      </c>
      <c r="AR139" s="29">
        <v>0.45127499999999998</v>
      </c>
      <c r="AS139" s="29">
        <v>0</v>
      </c>
      <c r="AT139" s="29">
        <v>55</v>
      </c>
      <c r="AU139" s="29">
        <v>0</v>
      </c>
      <c r="AV139" s="29">
        <v>8.3569999999999998E-3</v>
      </c>
      <c r="AW139" s="29">
        <v>2.4529999999999999E-3</v>
      </c>
      <c r="AX139" s="29">
        <v>119.660961</v>
      </c>
      <c r="AY139" s="29">
        <v>0</v>
      </c>
      <c r="AZ139" s="29">
        <v>229.88505699999999</v>
      </c>
      <c r="BA139" s="29">
        <v>0</v>
      </c>
      <c r="BB139" s="29">
        <v>0</v>
      </c>
      <c r="BC139" s="29">
        <v>0</v>
      </c>
      <c r="BD139" s="29">
        <v>5.340293</v>
      </c>
      <c r="BE139" s="29">
        <v>0.37267800000000001</v>
      </c>
      <c r="BF139" s="31"/>
    </row>
    <row r="140" spans="1:58" s="29" customFormat="1" x14ac:dyDescent="0.25">
      <c r="A140" s="29" t="s">
        <v>1340</v>
      </c>
      <c r="B140" s="29">
        <v>1</v>
      </c>
      <c r="C140" s="29" t="s">
        <v>15</v>
      </c>
      <c r="D140" s="11">
        <v>6</v>
      </c>
      <c r="E140" s="11" t="s">
        <v>1</v>
      </c>
      <c r="F140" s="2" t="s">
        <v>830</v>
      </c>
      <c r="G140" s="11" t="s">
        <v>245</v>
      </c>
      <c r="H140" s="7">
        <v>3.8666203671889687</v>
      </c>
      <c r="I140" s="7">
        <v>108.29897332163492</v>
      </c>
      <c r="J140" s="5"/>
      <c r="K140" s="5">
        <v>7010</v>
      </c>
      <c r="L140" s="5">
        <v>130</v>
      </c>
      <c r="M140" s="5">
        <f t="shared" si="9"/>
        <v>1.8544935805991443</v>
      </c>
      <c r="N140" s="5">
        <v>0.10038461538461195</v>
      </c>
      <c r="O140" s="5">
        <v>4.6740204130633158E-2</v>
      </c>
      <c r="P140" s="5">
        <v>25.203756227364494</v>
      </c>
      <c r="Q140" s="5" t="e">
        <f>ABS(P140-#REF!)</f>
        <v>#REF!</v>
      </c>
      <c r="R140" s="5">
        <v>0.67140016059112517</v>
      </c>
      <c r="S140" s="5" t="e">
        <f>ABS(R140-#REF!)</f>
        <v>#REF!</v>
      </c>
      <c r="T140" s="29">
        <v>0.79375523992034336</v>
      </c>
      <c r="U140" s="29">
        <v>10.108700000000001</v>
      </c>
      <c r="V140" s="29">
        <v>47</v>
      </c>
      <c r="W140" s="29">
        <f t="shared" si="13"/>
        <v>4</v>
      </c>
      <c r="X140" s="29">
        <f t="shared" si="14"/>
        <v>5.333333333333333</v>
      </c>
      <c r="Y140" s="29">
        <f t="shared" si="15"/>
        <v>9.3333333333333339</v>
      </c>
      <c r="Z140" s="29">
        <v>9</v>
      </c>
      <c r="AA140" s="2" t="s">
        <v>2293</v>
      </c>
      <c r="AB140" s="34"/>
      <c r="AC140" s="29">
        <v>7802</v>
      </c>
      <c r="AD140" s="29">
        <v>301.590575</v>
      </c>
      <c r="AE140" s="10">
        <v>25.869509000000001</v>
      </c>
      <c r="AF140" s="29">
        <v>78.010000000000005</v>
      </c>
      <c r="AG140" s="29">
        <v>213.92370099999999</v>
      </c>
      <c r="AH140" s="29">
        <v>21.39237</v>
      </c>
      <c r="AI140" s="29">
        <v>3.8651999999999999E-2</v>
      </c>
      <c r="AJ140" s="29">
        <v>2.6259000000000001E-2</v>
      </c>
      <c r="AK140" s="10">
        <v>0.67936300000000005</v>
      </c>
      <c r="AL140" s="29">
        <v>3.2349999999999997E-2</v>
      </c>
      <c r="AM140" s="29">
        <v>2.75E-2</v>
      </c>
      <c r="AN140" s="29">
        <v>6</v>
      </c>
      <c r="AO140" s="29">
        <v>1.9894999999999999E-2</v>
      </c>
      <c r="AP140" s="29">
        <v>1.1936709999999999</v>
      </c>
      <c r="AQ140" s="10">
        <v>4.2937709999999996</v>
      </c>
      <c r="AR140" s="29">
        <v>0.83978299999999995</v>
      </c>
      <c r="AS140" s="29">
        <v>0.33288099999999998</v>
      </c>
      <c r="AT140" s="29">
        <v>55.833333000000003</v>
      </c>
      <c r="AU140" s="29">
        <v>23.378765000000001</v>
      </c>
      <c r="AV140" s="29">
        <v>1.5315E-2</v>
      </c>
      <c r="AW140" s="29">
        <v>6.6160000000000004E-3</v>
      </c>
      <c r="AX140" s="29">
        <v>65.031547000000003</v>
      </c>
      <c r="AY140" s="29">
        <v>3.1943100000000002</v>
      </c>
      <c r="AZ140" s="29">
        <v>207.696011</v>
      </c>
      <c r="BA140" s="29">
        <v>73.916454999999999</v>
      </c>
      <c r="BB140" s="29">
        <v>1.0745450000000001</v>
      </c>
      <c r="BC140" s="29">
        <v>1.8631009999999999</v>
      </c>
      <c r="BD140" s="29">
        <v>9.1520980000000005</v>
      </c>
      <c r="BE140" s="29">
        <v>2.2360679999999999</v>
      </c>
      <c r="BF140" s="31"/>
    </row>
    <row r="141" spans="1:58" s="29" customFormat="1" x14ac:dyDescent="0.25">
      <c r="A141" s="29" t="s">
        <v>1340</v>
      </c>
      <c r="B141" s="29">
        <v>1</v>
      </c>
      <c r="C141" s="29" t="s">
        <v>35</v>
      </c>
      <c r="D141" s="11">
        <v>6</v>
      </c>
      <c r="E141" s="11" t="s">
        <v>7</v>
      </c>
      <c r="F141" s="2" t="s">
        <v>830</v>
      </c>
      <c r="G141" s="11" t="s">
        <v>245</v>
      </c>
      <c r="H141" s="7">
        <v>3.8666203671889687</v>
      </c>
      <c r="I141" s="7">
        <v>108.29897332163492</v>
      </c>
      <c r="J141" s="5"/>
      <c r="K141" s="5">
        <v>1728</v>
      </c>
      <c r="L141" s="5">
        <v>309</v>
      </c>
      <c r="M141" s="5">
        <f t="shared" si="9"/>
        <v>17.881944444444446</v>
      </c>
      <c r="N141" s="5">
        <v>0.26227297297297153</v>
      </c>
      <c r="O141" s="5">
        <v>0.13302981175641745</v>
      </c>
      <c r="P141" s="5">
        <v>6.212851749056469</v>
      </c>
      <c r="Q141" s="5" t="e">
        <f>ABS(P141-#REF!)</f>
        <v>#REF!</v>
      </c>
      <c r="R141" s="5">
        <v>1.195830606571882</v>
      </c>
      <c r="S141" s="5" t="e">
        <f>ABS(R141-#REF!)</f>
        <v>#REF!</v>
      </c>
      <c r="T141" s="29">
        <v>0.7275544699355978</v>
      </c>
      <c r="U141" s="29">
        <v>10.108700000000001</v>
      </c>
      <c r="V141" s="29">
        <v>47</v>
      </c>
      <c r="W141" s="29">
        <f t="shared" si="13"/>
        <v>4</v>
      </c>
      <c r="X141" s="29">
        <f t="shared" si="14"/>
        <v>5.333333333333333</v>
      </c>
      <c r="Y141" s="29">
        <f t="shared" si="15"/>
        <v>9.3333333333333339</v>
      </c>
      <c r="Z141" s="29">
        <v>9</v>
      </c>
      <c r="AA141" s="2" t="s">
        <v>2293</v>
      </c>
      <c r="AB141" s="34"/>
      <c r="AC141" s="29">
        <v>1942</v>
      </c>
      <c r="AD141" s="29">
        <v>301.590575</v>
      </c>
      <c r="AE141" s="10">
        <v>6.4391930000000004</v>
      </c>
      <c r="AF141" s="29">
        <v>18.59</v>
      </c>
      <c r="AG141" s="29">
        <v>19.536169000000001</v>
      </c>
      <c r="AH141" s="29">
        <v>1.9536169999999999</v>
      </c>
      <c r="AI141" s="29">
        <v>0.155166</v>
      </c>
      <c r="AJ141" s="29">
        <v>0.18936500000000001</v>
      </c>
      <c r="AK141" s="10">
        <v>1.220404</v>
      </c>
      <c r="AL141" s="29">
        <v>0.1021</v>
      </c>
      <c r="AM141" s="29">
        <v>2.75E-2</v>
      </c>
      <c r="AN141" s="29">
        <v>3</v>
      </c>
      <c r="AO141" s="29">
        <v>9.9469999999999992E-3</v>
      </c>
      <c r="AP141" s="29">
        <v>0.59683600000000003</v>
      </c>
      <c r="AQ141" s="10">
        <v>12.358393</v>
      </c>
      <c r="AR141" s="29">
        <v>2.7480829999999998</v>
      </c>
      <c r="AS141" s="29">
        <v>2.623103</v>
      </c>
      <c r="AT141" s="29">
        <v>80</v>
      </c>
      <c r="AU141" s="29">
        <v>71.140705999999994</v>
      </c>
      <c r="AV141" s="29">
        <v>3.4785999999999997E-2</v>
      </c>
      <c r="AW141" s="29">
        <v>2.1395999999999998E-2</v>
      </c>
      <c r="AX141" s="29">
        <v>28.709985</v>
      </c>
      <c r="AY141" s="29">
        <v>4.1329380000000002</v>
      </c>
      <c r="AZ141" s="29">
        <v>78.080337999999998</v>
      </c>
      <c r="BA141" s="29">
        <v>19.282526000000001</v>
      </c>
      <c r="BB141" s="29">
        <v>83.161900000000003</v>
      </c>
      <c r="BC141" s="29">
        <v>19.003070000000001</v>
      </c>
      <c r="BD141" s="29">
        <v>26.669104999999998</v>
      </c>
      <c r="BE141" s="29">
        <v>0.5</v>
      </c>
      <c r="BF141" s="31"/>
    </row>
    <row r="142" spans="1:58" s="29" customFormat="1" x14ac:dyDescent="0.25">
      <c r="A142" s="29" t="s">
        <v>1340</v>
      </c>
      <c r="B142" s="29">
        <v>1</v>
      </c>
      <c r="C142" s="29" t="s">
        <v>28</v>
      </c>
      <c r="D142" s="11">
        <v>15</v>
      </c>
      <c r="E142" s="11" t="s">
        <v>1</v>
      </c>
      <c r="F142" s="2" t="s">
        <v>830</v>
      </c>
      <c r="G142" s="11" t="s">
        <v>245</v>
      </c>
      <c r="H142" s="7">
        <v>3.8666203671889687</v>
      </c>
      <c r="I142" s="7">
        <v>108.29897332163492</v>
      </c>
      <c r="J142" s="5"/>
      <c r="K142" s="5">
        <v>3062</v>
      </c>
      <c r="L142" s="5">
        <v>0</v>
      </c>
      <c r="M142" s="5">
        <f t="shared" si="9"/>
        <v>0</v>
      </c>
      <c r="N142" s="5">
        <v>0</v>
      </c>
      <c r="O142" s="5">
        <v>0</v>
      </c>
      <c r="P142" s="5">
        <v>11.009115772922978</v>
      </c>
      <c r="Q142" s="5" t="e">
        <f>ABS(P142-#REF!)</f>
        <v>#REF!</v>
      </c>
      <c r="R142" s="5">
        <v>0.51617330326213695</v>
      </c>
      <c r="S142" s="5" t="e">
        <f>ABS(R142-#REF!)</f>
        <v>#REF!</v>
      </c>
      <c r="T142" s="29">
        <v>0.96923964323282097</v>
      </c>
      <c r="U142" s="29">
        <v>10.108700000000001</v>
      </c>
      <c r="V142" s="29">
        <v>47</v>
      </c>
      <c r="W142" s="29">
        <f t="shared" si="13"/>
        <v>4</v>
      </c>
      <c r="X142" s="29">
        <f t="shared" si="14"/>
        <v>5.333333333333333</v>
      </c>
      <c r="Y142" s="29">
        <f t="shared" si="15"/>
        <v>9.3333333333333339</v>
      </c>
      <c r="Z142" s="29">
        <v>9</v>
      </c>
      <c r="AA142" s="2" t="s">
        <v>2293</v>
      </c>
      <c r="AB142" s="34"/>
      <c r="AC142" s="29">
        <v>3329</v>
      </c>
      <c r="AD142" s="29">
        <v>301.590575</v>
      </c>
      <c r="AE142" s="10">
        <v>11.038143</v>
      </c>
      <c r="AF142" s="29">
        <v>33.26</v>
      </c>
      <c r="AG142" s="29">
        <v>58.871830000000003</v>
      </c>
      <c r="AH142" s="29">
        <v>5.8871830000000003</v>
      </c>
      <c r="AI142" s="29">
        <v>9.0586E-2</v>
      </c>
      <c r="AJ142" s="29">
        <v>4.8509999999999998E-2</v>
      </c>
      <c r="AK142" s="10">
        <v>0.53551300000000002</v>
      </c>
      <c r="AL142" s="29">
        <v>7.9238000000000003E-2</v>
      </c>
      <c r="AM142" s="29">
        <v>6.7500000000000004E-2</v>
      </c>
      <c r="AN142" s="29">
        <v>0</v>
      </c>
      <c r="AO142" s="29">
        <v>0</v>
      </c>
      <c r="AP142" s="29">
        <v>0</v>
      </c>
      <c r="AQ142" s="10">
        <v>0</v>
      </c>
      <c r="AR142" s="29">
        <v>0</v>
      </c>
      <c r="AS142" s="29">
        <v>0</v>
      </c>
      <c r="AT142" s="29">
        <v>0</v>
      </c>
      <c r="AU142" s="29">
        <v>0</v>
      </c>
      <c r="AV142" s="29">
        <v>0</v>
      </c>
      <c r="AW142" s="29">
        <v>0</v>
      </c>
      <c r="AX142" s="29">
        <v>0</v>
      </c>
      <c r="AY142" s="29">
        <v>0</v>
      </c>
      <c r="AZ142" s="29">
        <v>0</v>
      </c>
      <c r="BA142" s="29">
        <v>0</v>
      </c>
      <c r="BB142" s="29">
        <v>0</v>
      </c>
      <c r="BC142" s="29">
        <v>0</v>
      </c>
      <c r="BD142" s="29">
        <v>0</v>
      </c>
      <c r="BE142" s="29">
        <v>0</v>
      </c>
      <c r="BF142" s="31"/>
    </row>
    <row r="143" spans="1:58" s="29" customFormat="1" x14ac:dyDescent="0.25">
      <c r="A143" s="29" t="s">
        <v>1341</v>
      </c>
      <c r="B143" s="29">
        <v>1</v>
      </c>
      <c r="C143" s="29" t="s">
        <v>15</v>
      </c>
      <c r="D143" s="11">
        <v>6</v>
      </c>
      <c r="E143" s="11" t="s">
        <v>1</v>
      </c>
      <c r="F143" s="2" t="s">
        <v>830</v>
      </c>
      <c r="G143" s="11" t="s">
        <v>245</v>
      </c>
      <c r="H143" s="7">
        <v>3.8666203671889687</v>
      </c>
      <c r="I143" s="7">
        <v>108.29897332163492</v>
      </c>
      <c r="J143" s="5"/>
      <c r="K143" s="5">
        <v>3124</v>
      </c>
      <c r="L143" s="5">
        <v>0</v>
      </c>
      <c r="M143" s="5">
        <f t="shared" si="9"/>
        <v>0</v>
      </c>
      <c r="N143" s="5">
        <v>0</v>
      </c>
      <c r="O143" s="5">
        <v>0</v>
      </c>
      <c r="P143" s="5">
        <v>11.197008381058708</v>
      </c>
      <c r="Q143" s="5" t="e">
        <f>ABS(P143-#REF!)</f>
        <v>#REF!</v>
      </c>
      <c r="R143" s="5">
        <v>0.73826478173222243</v>
      </c>
      <c r="S143" s="5" t="e">
        <f>ABS(R143-#REF!)</f>
        <v>#REF!</v>
      </c>
      <c r="T143" s="29">
        <v>0.95150241875699981</v>
      </c>
      <c r="U143" s="29">
        <v>10.108700000000001</v>
      </c>
      <c r="V143" s="29">
        <v>47</v>
      </c>
      <c r="W143" s="29">
        <f t="shared" si="13"/>
        <v>4</v>
      </c>
      <c r="X143" s="29">
        <f t="shared" si="14"/>
        <v>5.333333333333333</v>
      </c>
      <c r="Y143" s="29">
        <f t="shared" si="15"/>
        <v>9.3333333333333339</v>
      </c>
      <c r="Z143" s="29">
        <v>9</v>
      </c>
      <c r="AA143" s="2" t="s">
        <v>2293</v>
      </c>
      <c r="AB143" s="34"/>
      <c r="AC143" s="29">
        <v>3452</v>
      </c>
      <c r="AD143" s="29">
        <v>301.50875000000002</v>
      </c>
      <c r="AE143" s="10">
        <v>11.449087</v>
      </c>
      <c r="AF143" s="29">
        <v>34.46</v>
      </c>
      <c r="AG143" s="29">
        <v>60.971209999999999</v>
      </c>
      <c r="AH143" s="29">
        <v>6.0971209999999996</v>
      </c>
      <c r="AI143" s="29">
        <v>8.7344000000000005E-2</v>
      </c>
      <c r="AJ143" s="29">
        <v>6.4063999999999996E-2</v>
      </c>
      <c r="AK143" s="10">
        <v>0.73346999999999996</v>
      </c>
      <c r="AL143" s="29">
        <v>7.4024999999999994E-2</v>
      </c>
      <c r="AM143" s="29">
        <v>6.25E-2</v>
      </c>
      <c r="AN143" s="29">
        <v>0</v>
      </c>
      <c r="AO143" s="29">
        <v>0</v>
      </c>
      <c r="AP143" s="29">
        <v>0</v>
      </c>
      <c r="AQ143" s="10">
        <v>0</v>
      </c>
      <c r="AR143" s="29">
        <v>0</v>
      </c>
      <c r="AS143" s="29">
        <v>0</v>
      </c>
      <c r="AT143" s="29">
        <v>0</v>
      </c>
      <c r="AU143" s="29">
        <v>0</v>
      </c>
      <c r="AV143" s="29">
        <v>0</v>
      </c>
      <c r="AW143" s="29">
        <v>0</v>
      </c>
      <c r="AX143" s="29">
        <v>0</v>
      </c>
      <c r="AY143" s="29">
        <v>0</v>
      </c>
      <c r="AZ143" s="29">
        <v>0</v>
      </c>
      <c r="BA143" s="29">
        <v>0</v>
      </c>
      <c r="BB143" s="29">
        <v>0</v>
      </c>
      <c r="BC143" s="29">
        <v>0</v>
      </c>
      <c r="BD143" s="29">
        <v>0</v>
      </c>
      <c r="BE143" s="29">
        <v>0</v>
      </c>
      <c r="BF143" s="31"/>
    </row>
    <row r="144" spans="1:58" s="29" customFormat="1" x14ac:dyDescent="0.25">
      <c r="A144" s="29" t="s">
        <v>1341</v>
      </c>
      <c r="B144" s="29">
        <v>1</v>
      </c>
      <c r="C144" s="29" t="s">
        <v>11</v>
      </c>
      <c r="D144" s="11">
        <v>16</v>
      </c>
      <c r="E144" s="11" t="s">
        <v>1</v>
      </c>
      <c r="F144" s="2" t="s">
        <v>830</v>
      </c>
      <c r="G144" s="11" t="s">
        <v>245</v>
      </c>
      <c r="H144" s="7">
        <v>3.8666203671889687</v>
      </c>
      <c r="I144" s="7">
        <v>108.29897332163492</v>
      </c>
      <c r="J144" s="5"/>
      <c r="K144" s="5">
        <v>7033</v>
      </c>
      <c r="L144" s="5">
        <v>96</v>
      </c>
      <c r="M144" s="5">
        <f t="shared" si="9"/>
        <v>1.3649936015924926</v>
      </c>
      <c r="N144" s="5">
        <v>0.1095025000000021</v>
      </c>
      <c r="O144" s="5">
        <v>3.5841896226180246E-2</v>
      </c>
      <c r="P144" s="5">
        <v>25.207605615872566</v>
      </c>
      <c r="Q144" s="5" t="e">
        <f>ABS(P144-#REF!)</f>
        <v>#REF!</v>
      </c>
      <c r="R144" s="5">
        <v>0.8576425860919491</v>
      </c>
      <c r="S144" s="5" t="e">
        <f>ABS(R144-#REF!)</f>
        <v>#REF!</v>
      </c>
      <c r="T144" s="29">
        <v>0.48646415256649589</v>
      </c>
      <c r="U144" s="29">
        <v>10.108700000000001</v>
      </c>
      <c r="V144" s="29">
        <v>47</v>
      </c>
      <c r="W144" s="29">
        <f t="shared" si="13"/>
        <v>4</v>
      </c>
      <c r="X144" s="29">
        <f t="shared" si="14"/>
        <v>5.333333333333333</v>
      </c>
      <c r="Y144" s="29">
        <f t="shared" si="15"/>
        <v>9.3333333333333339</v>
      </c>
      <c r="Z144" s="29">
        <v>9</v>
      </c>
      <c r="AA144" s="2" t="s">
        <v>2293</v>
      </c>
      <c r="AB144" s="34"/>
      <c r="AC144" s="29">
        <v>7590</v>
      </c>
      <c r="AD144" s="29">
        <v>301.50875000000002</v>
      </c>
      <c r="AE144" s="10">
        <v>25.173399</v>
      </c>
      <c r="AF144" s="29">
        <v>75.84</v>
      </c>
      <c r="AG144" s="29">
        <v>215.974152</v>
      </c>
      <c r="AH144" s="29">
        <v>21.597415000000002</v>
      </c>
      <c r="AI144" s="29">
        <v>3.9725000000000003E-2</v>
      </c>
      <c r="AJ144" s="29">
        <v>3.3817E-2</v>
      </c>
      <c r="AK144" s="10">
        <v>0.85128199999999998</v>
      </c>
      <c r="AL144" s="29">
        <v>3.175E-2</v>
      </c>
      <c r="AM144" s="29">
        <v>2.75E-2</v>
      </c>
      <c r="AN144" s="29">
        <v>2</v>
      </c>
      <c r="AO144" s="29">
        <v>6.633E-3</v>
      </c>
      <c r="AP144" s="29">
        <v>0.39799800000000002</v>
      </c>
      <c r="AQ144" s="10">
        <v>1.488801</v>
      </c>
      <c r="AR144" s="29">
        <v>0.88948700000000003</v>
      </c>
      <c r="AS144" s="29">
        <v>4.9303E-2</v>
      </c>
      <c r="AT144" s="29">
        <v>56.5</v>
      </c>
      <c r="AU144" s="29">
        <v>4.9497470000000003</v>
      </c>
      <c r="AV144" s="29">
        <v>1.6027E-2</v>
      </c>
      <c r="AW144" s="29">
        <v>7.3559999999999997E-3</v>
      </c>
      <c r="AX144" s="29">
        <v>62.337018</v>
      </c>
      <c r="AY144" s="29">
        <v>2.109467</v>
      </c>
      <c r="AZ144" s="29">
        <v>188.360196</v>
      </c>
      <c r="BA144" s="29">
        <v>49.643833000000001</v>
      </c>
      <c r="BB144" s="29">
        <v>78.773600000000002</v>
      </c>
      <c r="BC144" s="29">
        <v>0</v>
      </c>
      <c r="BD144" s="29">
        <v>8.9678900000000006</v>
      </c>
      <c r="BE144" s="29">
        <v>0.47140500000000002</v>
      </c>
      <c r="BF144" s="31"/>
    </row>
    <row r="145" spans="1:58" s="29" customFormat="1" x14ac:dyDescent="0.25">
      <c r="A145" s="29" t="s">
        <v>1341</v>
      </c>
      <c r="B145" s="29">
        <v>1</v>
      </c>
      <c r="C145" s="29" t="s">
        <v>36</v>
      </c>
      <c r="D145" s="11">
        <v>16</v>
      </c>
      <c r="E145" s="11" t="s">
        <v>7</v>
      </c>
      <c r="F145" s="2" t="s">
        <v>830</v>
      </c>
      <c r="G145" s="11" t="s">
        <v>245</v>
      </c>
      <c r="H145" s="7">
        <v>3.8666203671889687</v>
      </c>
      <c r="I145" s="7">
        <v>108.29897332163492</v>
      </c>
      <c r="J145" s="5"/>
      <c r="K145" s="5">
        <v>2835</v>
      </c>
      <c r="L145" s="5">
        <v>823</v>
      </c>
      <c r="M145" s="5">
        <f t="shared" si="9"/>
        <v>29.0299823633157</v>
      </c>
      <c r="N145" s="5">
        <v>0.26561249999999959</v>
      </c>
      <c r="O145" s="5">
        <v>0.24372489433802566</v>
      </c>
      <c r="P145" s="5">
        <v>10.161177580122098</v>
      </c>
      <c r="Q145" s="5" t="e">
        <f>ABS(P145-#REF!)</f>
        <v>#REF!</v>
      </c>
      <c r="R145" s="5">
        <v>1.0652904872206903</v>
      </c>
      <c r="S145" s="5" t="e">
        <f>ABS(R145-#REF!)</f>
        <v>#REF!</v>
      </c>
      <c r="T145" s="29">
        <v>0.46503826619050392</v>
      </c>
      <c r="U145" s="29">
        <v>10.108700000000001</v>
      </c>
      <c r="V145" s="29">
        <v>47</v>
      </c>
      <c r="W145" s="29">
        <f t="shared" si="13"/>
        <v>4</v>
      </c>
      <c r="X145" s="29">
        <f t="shared" si="14"/>
        <v>5.333333333333333</v>
      </c>
      <c r="Y145" s="29">
        <f t="shared" si="15"/>
        <v>9.3333333333333339</v>
      </c>
      <c r="Z145" s="29">
        <v>9</v>
      </c>
      <c r="AA145" s="2" t="s">
        <v>2293</v>
      </c>
      <c r="AB145" s="34"/>
      <c r="AC145" s="29">
        <v>3025</v>
      </c>
      <c r="AD145" s="29">
        <v>301.50875000000002</v>
      </c>
      <c r="AE145" s="10">
        <v>10.032876</v>
      </c>
      <c r="AF145" s="29">
        <v>29.91</v>
      </c>
      <c r="AG145" s="29">
        <v>45.195816999999998</v>
      </c>
      <c r="AH145" s="29">
        <v>4.5195819999999998</v>
      </c>
      <c r="AI145" s="29">
        <v>9.9694000000000005E-2</v>
      </c>
      <c r="AJ145" s="29">
        <v>0.10472099999999999</v>
      </c>
      <c r="AK145" s="10">
        <v>1.050427</v>
      </c>
      <c r="AL145" s="29">
        <v>6.1475000000000002E-2</v>
      </c>
      <c r="AM145" s="29">
        <v>2.2499999999999999E-2</v>
      </c>
      <c r="AN145" s="29">
        <v>12</v>
      </c>
      <c r="AO145" s="29">
        <v>3.9800000000000002E-2</v>
      </c>
      <c r="AP145" s="29">
        <v>2.3879899999999998</v>
      </c>
      <c r="AQ145" s="10">
        <v>24.892562000000002</v>
      </c>
      <c r="AR145" s="29">
        <v>1.6317440000000001</v>
      </c>
      <c r="AS145" s="29">
        <v>0.83816299999999999</v>
      </c>
      <c r="AT145" s="29">
        <v>62.75</v>
      </c>
      <c r="AU145" s="29">
        <v>37.868493000000001</v>
      </c>
      <c r="AV145" s="29">
        <v>2.6425000000000001E-2</v>
      </c>
      <c r="AW145" s="29">
        <v>1.2893E-2</v>
      </c>
      <c r="AX145" s="29">
        <v>36.552793999999999</v>
      </c>
      <c r="AY145" s="29">
        <v>6.2733410000000003</v>
      </c>
      <c r="AZ145" s="29">
        <v>102.756016</v>
      </c>
      <c r="BA145" s="29">
        <v>33.169862000000002</v>
      </c>
      <c r="BB145" s="29">
        <v>22.823905</v>
      </c>
      <c r="BC145" s="29">
        <v>19.213882999999999</v>
      </c>
      <c r="BD145" s="29">
        <v>17.903143</v>
      </c>
      <c r="BE145" s="29">
        <v>1.290994</v>
      </c>
      <c r="BF145" s="31"/>
    </row>
    <row r="146" spans="1:58" s="29" customFormat="1" x14ac:dyDescent="0.25">
      <c r="A146" s="29" t="s">
        <v>1253</v>
      </c>
      <c r="B146" s="29">
        <v>2</v>
      </c>
      <c r="C146" s="29" t="s">
        <v>4</v>
      </c>
      <c r="D146" s="11">
        <v>12</v>
      </c>
      <c r="E146" s="11" t="s">
        <v>1</v>
      </c>
      <c r="F146" s="2" t="s">
        <v>830</v>
      </c>
      <c r="G146" s="45" t="s">
        <v>245</v>
      </c>
      <c r="H146" s="2">
        <v>30.988136304871354</v>
      </c>
      <c r="I146" s="2">
        <v>100.46236509418782</v>
      </c>
      <c r="J146" s="5"/>
      <c r="K146" s="5">
        <v>5538</v>
      </c>
      <c r="L146" s="5">
        <v>122</v>
      </c>
      <c r="M146" s="5">
        <f t="shared" si="9"/>
        <v>2.2029613578909353</v>
      </c>
      <c r="N146" s="5">
        <v>4.0806000000002028E-2</v>
      </c>
      <c r="O146" s="5">
        <v>0.10131931198829561</v>
      </c>
      <c r="P146" s="5">
        <v>22.444253991647241</v>
      </c>
      <c r="Q146" s="5" t="e">
        <f>ABS(P146-#REF!)</f>
        <v>#REF!</v>
      </c>
      <c r="R146" s="5">
        <v>0.6028353478603361</v>
      </c>
      <c r="S146" s="5" t="e">
        <f>ABS(R146-#REF!)</f>
        <v>#REF!</v>
      </c>
      <c r="U146" s="29">
        <v>3.5608</v>
      </c>
      <c r="V146" s="29">
        <v>12</v>
      </c>
      <c r="W146" s="29">
        <f t="shared" ref="W146:W179" si="16">AVERAGE(4,3,15)</f>
        <v>7.333333333333333</v>
      </c>
      <c r="X146" s="29">
        <f t="shared" ref="X146:X179" si="17">AVERAGE(4,25,22)</f>
        <v>17</v>
      </c>
      <c r="Y146" s="29">
        <f t="shared" ref="Y146:Y179" si="18">AVERAGE(8,28,37)</f>
        <v>24.333333333333332</v>
      </c>
      <c r="Z146" s="29">
        <v>18.5</v>
      </c>
      <c r="AA146" s="2" t="s">
        <v>2286</v>
      </c>
      <c r="AB146" s="34"/>
      <c r="AC146" s="29">
        <v>7216</v>
      </c>
      <c r="AD146" s="29">
        <v>324.96845000000002</v>
      </c>
      <c r="AE146" s="10">
        <v>22.205233</v>
      </c>
      <c r="AF146" s="29">
        <v>72.150000000000006</v>
      </c>
      <c r="AG146" s="29">
        <v>183.063288</v>
      </c>
      <c r="AH146" s="29">
        <v>18.306329000000002</v>
      </c>
      <c r="AI146" s="29">
        <v>4.5029E-2</v>
      </c>
      <c r="AJ146" s="29">
        <v>2.6032E-2</v>
      </c>
      <c r="AK146" s="10">
        <v>0.57811900000000005</v>
      </c>
      <c r="AL146" s="29">
        <v>4.0300000000000002E-2</v>
      </c>
      <c r="AM146" s="29">
        <v>3.7499999999999999E-2</v>
      </c>
      <c r="AN146" s="29">
        <v>1</v>
      </c>
      <c r="AO146" s="29">
        <v>3.0769999999999999E-3</v>
      </c>
      <c r="AP146" s="29">
        <v>0.18463299999999999</v>
      </c>
      <c r="AQ146" s="10">
        <v>0.30487799999999998</v>
      </c>
      <c r="AR146" s="29">
        <v>0.301925</v>
      </c>
      <c r="AS146" s="29">
        <v>0</v>
      </c>
      <c r="AT146" s="29">
        <v>22</v>
      </c>
      <c r="AU146" s="29">
        <v>0</v>
      </c>
      <c r="AV146" s="29">
        <v>1.4376999999999999E-2</v>
      </c>
      <c r="AW146" s="29">
        <v>9.5060000000000006E-3</v>
      </c>
      <c r="AX146" s="29">
        <v>69.553697</v>
      </c>
      <c r="AY146" s="29">
        <v>0</v>
      </c>
      <c r="AZ146" s="29">
        <v>336.13445400000001</v>
      </c>
      <c r="BA146" s="29">
        <v>0</v>
      </c>
      <c r="BB146" s="29">
        <v>0</v>
      </c>
      <c r="BC146" s="29">
        <v>0</v>
      </c>
      <c r="BD146" s="29">
        <v>5.6358009999999998</v>
      </c>
      <c r="BE146" s="29">
        <v>0.37267800000000001</v>
      </c>
      <c r="BF146" s="31"/>
    </row>
    <row r="147" spans="1:58" s="29" customFormat="1" x14ac:dyDescent="0.25">
      <c r="A147" s="29" t="s">
        <v>1254</v>
      </c>
      <c r="B147" s="29">
        <v>2</v>
      </c>
      <c r="C147" s="29" t="s">
        <v>9</v>
      </c>
      <c r="D147" s="11">
        <v>2</v>
      </c>
      <c r="E147" s="11" t="s">
        <v>1</v>
      </c>
      <c r="F147" s="2" t="s">
        <v>830</v>
      </c>
      <c r="G147" s="45" t="s">
        <v>245</v>
      </c>
      <c r="H147" s="2">
        <v>30.988136304871354</v>
      </c>
      <c r="I147" s="2">
        <v>100.46236509418782</v>
      </c>
      <c r="J147" s="5"/>
      <c r="K147" s="5">
        <v>8615</v>
      </c>
      <c r="L147" s="5">
        <v>131</v>
      </c>
      <c r="M147" s="5">
        <f t="shared" si="9"/>
        <v>1.5206035983749275</v>
      </c>
      <c r="N147" s="5">
        <v>4.8947727272732916E-2</v>
      </c>
      <c r="O147" s="5">
        <v>6.0193455631950339E-2</v>
      </c>
      <c r="P147" s="5">
        <v>23.571210012238737</v>
      </c>
      <c r="Q147" s="5" t="e">
        <f>ABS(P147-#REF!)</f>
        <v>#REF!</v>
      </c>
      <c r="R147" s="5">
        <v>0.58783502942115951</v>
      </c>
      <c r="S147" s="5" t="e">
        <f>ABS(R147-#REF!)</f>
        <v>#REF!</v>
      </c>
      <c r="T147" s="29">
        <v>1.1931138709807683</v>
      </c>
      <c r="U147" s="29">
        <v>3.5608</v>
      </c>
      <c r="V147" s="29">
        <v>12</v>
      </c>
      <c r="W147" s="29">
        <f t="shared" si="16"/>
        <v>7.333333333333333</v>
      </c>
      <c r="X147" s="29">
        <f t="shared" si="17"/>
        <v>17</v>
      </c>
      <c r="Y147" s="29">
        <f t="shared" si="18"/>
        <v>24.333333333333332</v>
      </c>
      <c r="Z147" s="29">
        <v>18.5</v>
      </c>
      <c r="AA147" s="2" t="s">
        <v>2286</v>
      </c>
      <c r="AB147" s="34"/>
      <c r="AC147" s="29">
        <v>10404</v>
      </c>
      <c r="AD147" s="29">
        <v>447.06554999999997</v>
      </c>
      <c r="AE147" s="10">
        <v>23.271754999999999</v>
      </c>
      <c r="AF147" s="29">
        <v>104.03</v>
      </c>
      <c r="AG147" s="29">
        <v>268.94577399999997</v>
      </c>
      <c r="AH147" s="29">
        <v>26.894577000000002</v>
      </c>
      <c r="AI147" s="29">
        <v>4.2967999999999999E-2</v>
      </c>
      <c r="AJ147" s="29">
        <v>2.4426E-2</v>
      </c>
      <c r="AK147" s="10">
        <v>0.56846099999999999</v>
      </c>
      <c r="AL147" s="29">
        <v>3.9199999999999999E-2</v>
      </c>
      <c r="AM147" s="29">
        <v>3.7499999999999999E-2</v>
      </c>
      <c r="AN147" s="29">
        <v>3</v>
      </c>
      <c r="AO147" s="29">
        <v>6.7099999999999998E-3</v>
      </c>
      <c r="AP147" s="29">
        <v>0.40262599999999998</v>
      </c>
      <c r="AQ147" s="10">
        <v>0.40369100000000002</v>
      </c>
      <c r="AR147" s="29">
        <v>0.13592499999999999</v>
      </c>
      <c r="AS147" s="29">
        <v>0.101121</v>
      </c>
      <c r="AT147" s="29">
        <v>14</v>
      </c>
      <c r="AU147" s="29">
        <v>6.5574389999999996</v>
      </c>
      <c r="AV147" s="29">
        <v>1.0456E-2</v>
      </c>
      <c r="AW147" s="29">
        <v>8.3129999999999992E-3</v>
      </c>
      <c r="AX147" s="29">
        <v>130.38357400000001</v>
      </c>
      <c r="AY147" s="29">
        <v>73.965450000000004</v>
      </c>
      <c r="AZ147" s="29">
        <v>485.91737499999999</v>
      </c>
      <c r="BA147" s="29">
        <v>38.138257000000003</v>
      </c>
      <c r="BB147" s="29">
        <v>96.534012000000004</v>
      </c>
      <c r="BC147" s="29">
        <v>7.8047789999999999</v>
      </c>
      <c r="BD147" s="29">
        <v>5.5526850000000003</v>
      </c>
      <c r="BE147" s="29">
        <v>0.48412300000000003</v>
      </c>
      <c r="BF147" s="31"/>
    </row>
    <row r="148" spans="1:58" s="29" customFormat="1" x14ac:dyDescent="0.25">
      <c r="A148" s="29" t="s">
        <v>1254</v>
      </c>
      <c r="B148" s="29">
        <v>2</v>
      </c>
      <c r="C148" s="29" t="s">
        <v>10</v>
      </c>
      <c r="D148" s="11">
        <v>13</v>
      </c>
      <c r="E148" s="11" t="s">
        <v>1</v>
      </c>
      <c r="F148" s="2" t="s">
        <v>830</v>
      </c>
      <c r="G148" s="45" t="s">
        <v>245</v>
      </c>
      <c r="H148" s="2">
        <v>30.988136304871354</v>
      </c>
      <c r="I148" s="2">
        <v>100.46236509418782</v>
      </c>
      <c r="J148" s="5"/>
      <c r="K148" s="5">
        <v>6570</v>
      </c>
      <c r="L148" s="5">
        <v>1306</v>
      </c>
      <c r="M148" s="5">
        <f t="shared" si="9"/>
        <v>19.878234398782343</v>
      </c>
      <c r="N148" s="5">
        <v>0.10463675496688978</v>
      </c>
      <c r="O148" s="5">
        <v>0.41314599092838644</v>
      </c>
      <c r="P148" s="5">
        <v>17.975954704632443</v>
      </c>
      <c r="Q148" s="5" t="e">
        <f>ABS(P148-#REF!)</f>
        <v>#REF!</v>
      </c>
      <c r="R148" s="5">
        <v>1.168932740745235</v>
      </c>
      <c r="S148" s="5" t="e">
        <f>ABS(R148-#REF!)</f>
        <v>#REF!</v>
      </c>
      <c r="T148" s="29">
        <v>1.1931138709807683</v>
      </c>
      <c r="U148" s="29">
        <v>3.5608</v>
      </c>
      <c r="V148" s="29">
        <v>12</v>
      </c>
      <c r="W148" s="29">
        <f t="shared" si="16"/>
        <v>7.333333333333333</v>
      </c>
      <c r="X148" s="29">
        <f t="shared" si="17"/>
        <v>17</v>
      </c>
      <c r="Y148" s="29">
        <f t="shared" si="18"/>
        <v>24.333333333333332</v>
      </c>
      <c r="Z148" s="29">
        <v>18.5</v>
      </c>
      <c r="AA148" s="2" t="s">
        <v>2286</v>
      </c>
      <c r="AB148" s="34"/>
      <c r="AC148" s="29">
        <v>8131</v>
      </c>
      <c r="AD148" s="29">
        <v>447.06554999999997</v>
      </c>
      <c r="AE148" s="10">
        <v>18.18749</v>
      </c>
      <c r="AF148" s="29">
        <v>81.19</v>
      </c>
      <c r="AG148" s="29">
        <v>178.00745499999999</v>
      </c>
      <c r="AH148" s="29">
        <v>17.800744999999999</v>
      </c>
      <c r="AI148" s="29">
        <v>5.4981000000000002E-2</v>
      </c>
      <c r="AJ148" s="29">
        <v>6.2230000000000001E-2</v>
      </c>
      <c r="AK148" s="10">
        <v>1.131839</v>
      </c>
      <c r="AL148" s="29">
        <v>3.4599999999999999E-2</v>
      </c>
      <c r="AM148" s="29">
        <v>1.7500000000000002E-2</v>
      </c>
      <c r="AN148" s="29">
        <v>32</v>
      </c>
      <c r="AO148" s="29">
        <v>7.1578000000000003E-2</v>
      </c>
      <c r="AP148" s="29">
        <v>4.2946720000000003</v>
      </c>
      <c r="AQ148" s="10">
        <v>12.151026999999999</v>
      </c>
      <c r="AR148" s="29">
        <v>0.50168100000000004</v>
      </c>
      <c r="AS148" s="29">
        <v>0.41808000000000001</v>
      </c>
      <c r="AT148" s="29">
        <v>30.875</v>
      </c>
      <c r="AU148" s="29">
        <v>20.579899000000001</v>
      </c>
      <c r="AV148" s="29">
        <v>1.6792999999999999E-2</v>
      </c>
      <c r="AW148" s="29">
        <v>9.4920000000000004E-3</v>
      </c>
      <c r="AX148" s="29">
        <v>71.348459000000005</v>
      </c>
      <c r="AY148" s="29">
        <v>27.047636000000001</v>
      </c>
      <c r="AZ148" s="29">
        <v>240.81524400000001</v>
      </c>
      <c r="BA148" s="29">
        <v>131.58400900000001</v>
      </c>
      <c r="BB148" s="29">
        <v>13.206417</v>
      </c>
      <c r="BC148" s="29">
        <v>15.451411999999999</v>
      </c>
      <c r="BD148" s="29">
        <v>8.3113410000000005</v>
      </c>
      <c r="BE148" s="29">
        <v>1.4142140000000001</v>
      </c>
      <c r="BF148" s="31"/>
    </row>
    <row r="149" spans="1:58" s="29" customFormat="1" x14ac:dyDescent="0.25">
      <c r="A149" s="29" t="s">
        <v>1255</v>
      </c>
      <c r="B149" s="29">
        <v>2</v>
      </c>
      <c r="C149" s="29" t="s">
        <v>21</v>
      </c>
      <c r="D149" s="11">
        <v>7</v>
      </c>
      <c r="E149" s="11" t="s">
        <v>1</v>
      </c>
      <c r="F149" s="2" t="s">
        <v>830</v>
      </c>
      <c r="G149" s="45" t="s">
        <v>245</v>
      </c>
      <c r="H149" s="2">
        <v>30.988136304871354</v>
      </c>
      <c r="I149" s="2">
        <v>100.46236509418782</v>
      </c>
      <c r="J149" s="5"/>
      <c r="K149" s="5">
        <v>8265</v>
      </c>
      <c r="L149" s="5">
        <v>23</v>
      </c>
      <c r="M149" s="5">
        <f t="shared" si="9"/>
        <v>0.27828191167574107</v>
      </c>
      <c r="N149" s="5">
        <v>4.8237499999999045E-2</v>
      </c>
      <c r="O149" s="5">
        <v>1.2659805515631927E-2</v>
      </c>
      <c r="P149" s="5">
        <v>26.158323146674469</v>
      </c>
      <c r="Q149" s="5" t="e">
        <f>ABS(P149-#REF!)</f>
        <v>#REF!</v>
      </c>
      <c r="R149" s="5">
        <v>0.47275093920299394</v>
      </c>
      <c r="S149" s="5" t="e">
        <f>ABS(R149-#REF!)</f>
        <v>#REF!</v>
      </c>
      <c r="T149" s="29">
        <v>0.98418058835884414</v>
      </c>
      <c r="U149" s="29">
        <v>3.5608</v>
      </c>
      <c r="V149" s="29">
        <v>12</v>
      </c>
      <c r="W149" s="29">
        <f t="shared" si="16"/>
        <v>7.333333333333333</v>
      </c>
      <c r="X149" s="29">
        <f t="shared" si="17"/>
        <v>17</v>
      </c>
      <c r="Y149" s="29">
        <f t="shared" si="18"/>
        <v>24.333333333333332</v>
      </c>
      <c r="Z149" s="29">
        <v>18.5</v>
      </c>
      <c r="AA149" s="2" t="s">
        <v>2286</v>
      </c>
      <c r="AB149" s="34"/>
      <c r="AC149" s="29">
        <v>9197</v>
      </c>
      <c r="AD149" s="29">
        <v>351.95190000000002</v>
      </c>
      <c r="AE149" s="10">
        <v>26.131412000000001</v>
      </c>
      <c r="AF149" s="29">
        <v>91.96</v>
      </c>
      <c r="AG149" s="29">
        <v>272.54929499999997</v>
      </c>
      <c r="AH149" s="29">
        <v>27.254930000000002</v>
      </c>
      <c r="AI149" s="29">
        <v>3.8260000000000002E-2</v>
      </c>
      <c r="AJ149" s="29">
        <v>1.806E-2</v>
      </c>
      <c r="AK149" s="10">
        <v>0.472049</v>
      </c>
      <c r="AL149" s="29">
        <v>3.5325000000000002E-2</v>
      </c>
      <c r="AM149" s="29">
        <v>3.2500000000000001E-2</v>
      </c>
      <c r="AN149" s="29">
        <v>0</v>
      </c>
      <c r="AO149" s="29">
        <v>0</v>
      </c>
      <c r="AP149" s="29">
        <v>0</v>
      </c>
      <c r="AQ149" s="10">
        <v>0</v>
      </c>
      <c r="AR149" s="29">
        <v>0</v>
      </c>
      <c r="AS149" s="29">
        <v>0</v>
      </c>
      <c r="AT149" s="29">
        <v>0</v>
      </c>
      <c r="AU149" s="29">
        <v>0</v>
      </c>
      <c r="AV149" s="29">
        <v>0</v>
      </c>
      <c r="AW149" s="29">
        <v>0</v>
      </c>
      <c r="AX149" s="29">
        <v>0</v>
      </c>
      <c r="AY149" s="29">
        <v>0</v>
      </c>
      <c r="AZ149" s="29">
        <v>0</v>
      </c>
      <c r="BA149" s="29">
        <v>0</v>
      </c>
      <c r="BB149" s="29">
        <v>0</v>
      </c>
      <c r="BC149" s="29">
        <v>0</v>
      </c>
      <c r="BD149" s="29">
        <v>0</v>
      </c>
      <c r="BE149" s="29">
        <v>0</v>
      </c>
      <c r="BF149" s="31"/>
    </row>
    <row r="150" spans="1:58" s="29" customFormat="1" x14ac:dyDescent="0.25">
      <c r="A150" s="29" t="s">
        <v>1255</v>
      </c>
      <c r="B150" s="29">
        <v>2</v>
      </c>
      <c r="C150" s="29" t="s">
        <v>0</v>
      </c>
      <c r="D150" s="11">
        <v>10</v>
      </c>
      <c r="E150" s="11" t="s">
        <v>1</v>
      </c>
      <c r="F150" s="2" t="s">
        <v>830</v>
      </c>
      <c r="G150" s="45" t="s">
        <v>245</v>
      </c>
      <c r="H150" s="2">
        <v>30.988136304871354</v>
      </c>
      <c r="I150" s="2">
        <v>100.46236509418782</v>
      </c>
      <c r="J150" s="5"/>
      <c r="K150" s="5">
        <v>8782</v>
      </c>
      <c r="L150" s="5">
        <v>572</v>
      </c>
      <c r="M150" s="5">
        <f t="shared" si="9"/>
        <v>6.5133227055340468</v>
      </c>
      <c r="N150" s="5">
        <v>8.1342164179105489E-2</v>
      </c>
      <c r="O150" s="5">
        <v>0.2120517423868348</v>
      </c>
      <c r="P150" s="5">
        <v>27.794603009569897</v>
      </c>
      <c r="Q150" s="5" t="e">
        <f>ABS(P150-#REF!)</f>
        <v>#REF!</v>
      </c>
      <c r="R150" s="5">
        <v>0.64173779703625067</v>
      </c>
      <c r="S150" s="5" t="e">
        <f>ABS(R150-#REF!)</f>
        <v>#REF!</v>
      </c>
      <c r="T150" s="29">
        <v>0.99106703173424004</v>
      </c>
      <c r="U150" s="29">
        <v>3.5608</v>
      </c>
      <c r="V150" s="29">
        <v>12</v>
      </c>
      <c r="W150" s="29">
        <f t="shared" si="16"/>
        <v>7.333333333333333</v>
      </c>
      <c r="X150" s="29">
        <f t="shared" si="17"/>
        <v>17</v>
      </c>
      <c r="Y150" s="29">
        <f t="shared" si="18"/>
        <v>24.333333333333332</v>
      </c>
      <c r="Z150" s="29">
        <v>18.5</v>
      </c>
      <c r="AA150" s="2" t="s">
        <v>2286</v>
      </c>
      <c r="AB150" s="34"/>
      <c r="AC150" s="29">
        <v>10018</v>
      </c>
      <c r="AD150" s="29">
        <v>351.95190000000002</v>
      </c>
      <c r="AE150" s="10">
        <v>28.464117000000002</v>
      </c>
      <c r="AF150" s="29">
        <v>100.17</v>
      </c>
      <c r="AG150" s="29">
        <v>275.02251000000001</v>
      </c>
      <c r="AH150" s="29">
        <v>27.502251000000001</v>
      </c>
      <c r="AI150" s="29">
        <v>3.5125999999999998E-2</v>
      </c>
      <c r="AJ150" s="29">
        <v>2.2758E-2</v>
      </c>
      <c r="AK150" s="10">
        <v>0.64790800000000004</v>
      </c>
      <c r="AL150" s="29">
        <v>3.0025E-2</v>
      </c>
      <c r="AM150" s="29">
        <v>2.2499999999999999E-2</v>
      </c>
      <c r="AN150" s="29">
        <v>13</v>
      </c>
      <c r="AO150" s="29">
        <v>3.6936999999999998E-2</v>
      </c>
      <c r="AP150" s="29">
        <v>2.2162120000000001</v>
      </c>
      <c r="AQ150" s="10">
        <v>4.9910160000000001</v>
      </c>
      <c r="AR150" s="29">
        <v>0.54566199999999998</v>
      </c>
      <c r="AS150" s="29">
        <v>0.55555299999999996</v>
      </c>
      <c r="AT150" s="29">
        <v>38.461537999999997</v>
      </c>
      <c r="AU150" s="29">
        <v>28.849077000000001</v>
      </c>
      <c r="AV150" s="29">
        <v>1.4566000000000001E-2</v>
      </c>
      <c r="AW150" s="29">
        <v>5.9699999999999996E-3</v>
      </c>
      <c r="AX150" s="29">
        <v>81.732697000000002</v>
      </c>
      <c r="AY150" s="29">
        <v>19.282653</v>
      </c>
      <c r="AZ150" s="29">
        <v>205.730716</v>
      </c>
      <c r="BA150" s="29">
        <v>57.38205</v>
      </c>
      <c r="BB150" s="29">
        <v>27.8828</v>
      </c>
      <c r="BC150" s="29">
        <v>36.331772000000001</v>
      </c>
      <c r="BD150" s="29">
        <v>6.6019129999999997</v>
      </c>
      <c r="BE150" s="29">
        <v>1.462494</v>
      </c>
      <c r="BF150" s="31"/>
    </row>
    <row r="151" spans="1:58" s="29" customFormat="1" x14ac:dyDescent="0.25">
      <c r="A151" s="29" t="s">
        <v>1255</v>
      </c>
      <c r="B151" s="29">
        <v>2</v>
      </c>
      <c r="C151" s="29" t="s">
        <v>5</v>
      </c>
      <c r="D151" s="11">
        <v>14</v>
      </c>
      <c r="E151" s="11" t="s">
        <v>1</v>
      </c>
      <c r="F151" s="2" t="s">
        <v>830</v>
      </c>
      <c r="G151" s="45" t="s">
        <v>245</v>
      </c>
      <c r="H151" s="2">
        <v>30.988136304871354</v>
      </c>
      <c r="I151" s="2">
        <v>100.46236509418782</v>
      </c>
      <c r="J151" s="5"/>
      <c r="K151" s="5">
        <v>14123</v>
      </c>
      <c r="L151" s="5">
        <v>61</v>
      </c>
      <c r="M151" s="5">
        <f t="shared" si="9"/>
        <v>0.43191956383204699</v>
      </c>
      <c r="N151" s="5">
        <v>2.8656818181815102E-2</v>
      </c>
      <c r="O151" s="5">
        <v>3.48144651679878E-2</v>
      </c>
      <c r="P151" s="5">
        <v>44.698608324317426</v>
      </c>
      <c r="Q151" s="5" t="e">
        <f>ABS(P151-#REF!)</f>
        <v>#REF!</v>
      </c>
      <c r="R151" s="5">
        <v>0.52179909070461794</v>
      </c>
      <c r="S151" s="5" t="e">
        <f>ABS(R151-#REF!)</f>
        <v>#REF!</v>
      </c>
      <c r="T151" s="29">
        <v>1.0098726246344887</v>
      </c>
      <c r="U151" s="29">
        <v>3.5608</v>
      </c>
      <c r="V151" s="29">
        <v>12</v>
      </c>
      <c r="W151" s="29">
        <f t="shared" si="16"/>
        <v>7.333333333333333</v>
      </c>
      <c r="X151" s="29">
        <f t="shared" si="17"/>
        <v>17</v>
      </c>
      <c r="Y151" s="29">
        <f t="shared" si="18"/>
        <v>24.333333333333332</v>
      </c>
      <c r="Z151" s="29">
        <v>18.5</v>
      </c>
      <c r="AA151" s="2" t="s">
        <v>2286</v>
      </c>
      <c r="AB151" s="34"/>
      <c r="AC151" s="29">
        <v>15786</v>
      </c>
      <c r="AD151" s="29">
        <v>351.95190000000002</v>
      </c>
      <c r="AE151" s="10">
        <v>44.852719999999998</v>
      </c>
      <c r="AF151" s="29">
        <v>157.85</v>
      </c>
      <c r="AG151" s="29">
        <v>593.46892700000001</v>
      </c>
      <c r="AH151" s="29">
        <v>59.346893000000001</v>
      </c>
      <c r="AI151" s="29">
        <v>2.2293E-2</v>
      </c>
      <c r="AJ151" s="29">
        <v>1.1546000000000001E-2</v>
      </c>
      <c r="AK151" s="10">
        <v>0.51790099999999994</v>
      </c>
      <c r="AL151" s="29">
        <v>2.0449999999999999E-2</v>
      </c>
      <c r="AM151" s="29">
        <v>1.7500000000000002E-2</v>
      </c>
      <c r="AN151" s="29">
        <v>0</v>
      </c>
      <c r="AO151" s="29">
        <v>0</v>
      </c>
      <c r="AP151" s="29">
        <v>0</v>
      </c>
      <c r="AQ151" s="10">
        <v>0</v>
      </c>
      <c r="AR151" s="29">
        <v>0</v>
      </c>
      <c r="AS151" s="29">
        <v>0</v>
      </c>
      <c r="AT151" s="29">
        <v>0</v>
      </c>
      <c r="AU151" s="29">
        <v>0</v>
      </c>
      <c r="AV151" s="29">
        <v>0</v>
      </c>
      <c r="AW151" s="29">
        <v>0</v>
      </c>
      <c r="AX151" s="29">
        <v>0</v>
      </c>
      <c r="AY151" s="29">
        <v>0</v>
      </c>
      <c r="AZ151" s="29">
        <v>0</v>
      </c>
      <c r="BA151" s="29">
        <v>0</v>
      </c>
      <c r="BB151" s="29">
        <v>0</v>
      </c>
      <c r="BC151" s="29">
        <v>0</v>
      </c>
      <c r="BD151" s="29">
        <v>0</v>
      </c>
      <c r="BE151" s="29">
        <v>0</v>
      </c>
      <c r="BF151" s="31"/>
    </row>
    <row r="152" spans="1:58" s="29" customFormat="1" x14ac:dyDescent="0.25">
      <c r="A152" s="29" t="s">
        <v>1256</v>
      </c>
      <c r="B152" s="29">
        <v>2</v>
      </c>
      <c r="C152" s="29" t="s">
        <v>15</v>
      </c>
      <c r="D152" s="11">
        <v>6</v>
      </c>
      <c r="E152" s="11" t="s">
        <v>1</v>
      </c>
      <c r="F152" s="2" t="s">
        <v>830</v>
      </c>
      <c r="G152" s="45" t="s">
        <v>245</v>
      </c>
      <c r="H152" s="2">
        <v>30.988136304871354</v>
      </c>
      <c r="I152" s="2">
        <v>100.46236509418782</v>
      </c>
      <c r="J152" s="5"/>
      <c r="K152" s="5">
        <v>6754</v>
      </c>
      <c r="L152" s="5">
        <v>97</v>
      </c>
      <c r="M152" s="5">
        <f t="shared" si="9"/>
        <v>1.4361859638732604</v>
      </c>
      <c r="N152" s="5">
        <v>3.453095238095201E-2</v>
      </c>
      <c r="O152" s="5">
        <v>7.3004468912072656E-2</v>
      </c>
      <c r="P152" s="5">
        <v>23.479627763435179</v>
      </c>
      <c r="Q152" s="5" t="e">
        <f>ABS(P152-#REF!)</f>
        <v>#REF!</v>
      </c>
      <c r="R152" s="5">
        <v>0.55604670698477343</v>
      </c>
      <c r="S152" s="5" t="e">
        <f>ABS(R152-#REF!)</f>
        <v>#REF!</v>
      </c>
      <c r="T152" s="29">
        <v>0.94127961752872413</v>
      </c>
      <c r="U152" s="29">
        <v>3.5608</v>
      </c>
      <c r="V152" s="29">
        <v>12</v>
      </c>
      <c r="W152" s="29">
        <f t="shared" si="16"/>
        <v>7.333333333333333</v>
      </c>
      <c r="X152" s="29">
        <f t="shared" si="17"/>
        <v>17</v>
      </c>
      <c r="Y152" s="29">
        <f t="shared" si="18"/>
        <v>24.333333333333332</v>
      </c>
      <c r="Z152" s="29">
        <v>18.5</v>
      </c>
      <c r="AA152" s="2" t="s">
        <v>2286</v>
      </c>
      <c r="AB152" s="34"/>
      <c r="AC152" s="29">
        <v>8551</v>
      </c>
      <c r="AD152" s="29">
        <v>369.31369999999998</v>
      </c>
      <c r="AE152" s="10">
        <v>23.153758</v>
      </c>
      <c r="AF152" s="29">
        <v>85.5</v>
      </c>
      <c r="AG152" s="29">
        <v>223.06144900000001</v>
      </c>
      <c r="AH152" s="29">
        <v>22.306145000000001</v>
      </c>
      <c r="AI152" s="29">
        <v>4.3186000000000002E-2</v>
      </c>
      <c r="AJ152" s="29">
        <v>2.3640000000000001E-2</v>
      </c>
      <c r="AK152" s="10">
        <v>0.54739300000000002</v>
      </c>
      <c r="AL152" s="29">
        <v>3.9274999999999997E-2</v>
      </c>
      <c r="AM152" s="29">
        <v>3.7499999999999999E-2</v>
      </c>
      <c r="AN152" s="29">
        <v>0</v>
      </c>
      <c r="AO152" s="29">
        <v>0</v>
      </c>
      <c r="AP152" s="29">
        <v>0</v>
      </c>
      <c r="AQ152" s="10">
        <v>0</v>
      </c>
      <c r="AR152" s="29">
        <v>0</v>
      </c>
      <c r="AS152" s="29">
        <v>0</v>
      </c>
      <c r="AT152" s="29">
        <v>0</v>
      </c>
      <c r="AU152" s="29">
        <v>0</v>
      </c>
      <c r="AV152" s="29">
        <v>0</v>
      </c>
      <c r="AW152" s="29">
        <v>0</v>
      </c>
      <c r="AX152" s="29">
        <v>0</v>
      </c>
      <c r="AY152" s="29">
        <v>0</v>
      </c>
      <c r="AZ152" s="29">
        <v>0</v>
      </c>
      <c r="BA152" s="29">
        <v>0</v>
      </c>
      <c r="BB152" s="29">
        <v>0</v>
      </c>
      <c r="BC152" s="29">
        <v>0</v>
      </c>
      <c r="BD152" s="29">
        <v>0</v>
      </c>
      <c r="BE152" s="29">
        <v>0</v>
      </c>
      <c r="BF152" s="31"/>
    </row>
    <row r="153" spans="1:58" s="29" customFormat="1" x14ac:dyDescent="0.25">
      <c r="A153" s="29" t="s">
        <v>1256</v>
      </c>
      <c r="B153" s="29">
        <v>2</v>
      </c>
      <c r="C153" s="29" t="s">
        <v>21</v>
      </c>
      <c r="D153" s="11">
        <v>7</v>
      </c>
      <c r="E153" s="11" t="s">
        <v>1</v>
      </c>
      <c r="F153" s="2" t="s">
        <v>830</v>
      </c>
      <c r="G153" s="45" t="s">
        <v>245</v>
      </c>
      <c r="H153" s="2">
        <v>30.988136304871354</v>
      </c>
      <c r="I153" s="2">
        <v>100.46236509418782</v>
      </c>
      <c r="J153" s="5"/>
      <c r="K153" s="5">
        <v>3554</v>
      </c>
      <c r="L153" s="5">
        <v>700</v>
      </c>
      <c r="M153" s="5">
        <f t="shared" si="9"/>
        <v>19.696117051209903</v>
      </c>
      <c r="N153" s="5">
        <v>0.13190735294117642</v>
      </c>
      <c r="O153" s="5">
        <v>0.29549427892981789</v>
      </c>
      <c r="P153" s="5">
        <v>12.355137262547915</v>
      </c>
      <c r="Q153" s="5" t="e">
        <f>ABS(P153-#REF!)</f>
        <v>#REF!</v>
      </c>
      <c r="R153" s="5">
        <v>1.3770041063916152</v>
      </c>
      <c r="S153" s="5" t="e">
        <f>ABS(R153-#REF!)</f>
        <v>#REF!</v>
      </c>
      <c r="T153" s="29">
        <v>0.94127961752872413</v>
      </c>
      <c r="U153" s="29">
        <v>3.5608</v>
      </c>
      <c r="V153" s="29">
        <v>12</v>
      </c>
      <c r="W153" s="29">
        <f t="shared" si="16"/>
        <v>7.333333333333333</v>
      </c>
      <c r="X153" s="29">
        <f t="shared" si="17"/>
        <v>17</v>
      </c>
      <c r="Y153" s="29">
        <f t="shared" si="18"/>
        <v>24.333333333333332</v>
      </c>
      <c r="Z153" s="29">
        <v>18.5</v>
      </c>
      <c r="AA153" s="2" t="s">
        <v>2286</v>
      </c>
      <c r="AB153" s="34"/>
      <c r="AC153" s="29">
        <v>5252</v>
      </c>
      <c r="AD153" s="29">
        <v>369.31369999999998</v>
      </c>
      <c r="AE153" s="10">
        <v>14.220973000000001</v>
      </c>
      <c r="AF153" s="29">
        <v>52.05</v>
      </c>
      <c r="AG153" s="29">
        <v>111.16657499999999</v>
      </c>
      <c r="AH153" s="29">
        <v>11.116657999999999</v>
      </c>
      <c r="AI153" s="29">
        <v>7.0316000000000004E-2</v>
      </c>
      <c r="AJ153" s="29">
        <v>0.101732</v>
      </c>
      <c r="AK153" s="10">
        <v>1.4467760000000001</v>
      </c>
      <c r="AL153" s="29">
        <v>3.8449999999999998E-2</v>
      </c>
      <c r="AM153" s="29">
        <v>2.75E-2</v>
      </c>
      <c r="AN153" s="29">
        <v>21</v>
      </c>
      <c r="AO153" s="29">
        <v>5.6862000000000003E-2</v>
      </c>
      <c r="AP153" s="29">
        <v>3.411734</v>
      </c>
      <c r="AQ153" s="10">
        <v>24.885757999999999</v>
      </c>
      <c r="AR153" s="29">
        <v>1.5549550000000001</v>
      </c>
      <c r="AS153" s="29">
        <v>1.3889910000000001</v>
      </c>
      <c r="AT153" s="29">
        <v>62.238095000000001</v>
      </c>
      <c r="AU153" s="29">
        <v>52.969712999999999</v>
      </c>
      <c r="AV153" s="29">
        <v>2.5392000000000001E-2</v>
      </c>
      <c r="AW153" s="29">
        <v>1.1913E-2</v>
      </c>
      <c r="AX153" s="29">
        <v>40.893706000000002</v>
      </c>
      <c r="AY153" s="29">
        <v>5.427581</v>
      </c>
      <c r="AZ153" s="29">
        <v>243.24392499999999</v>
      </c>
      <c r="BA153" s="29">
        <v>164.78614400000001</v>
      </c>
      <c r="BB153" s="29">
        <v>16.032709000000001</v>
      </c>
      <c r="BC153" s="29">
        <v>34.896476999999997</v>
      </c>
      <c r="BD153" s="29">
        <v>11.868986</v>
      </c>
      <c r="BE153" s="29">
        <v>3.2950179999999998</v>
      </c>
      <c r="BF153" s="31"/>
    </row>
    <row r="154" spans="1:58" s="29" customFormat="1" x14ac:dyDescent="0.25">
      <c r="A154" s="29" t="s">
        <v>1257</v>
      </c>
      <c r="B154" s="29">
        <v>2</v>
      </c>
      <c r="C154" s="29" t="s">
        <v>9</v>
      </c>
      <c r="D154" s="11">
        <v>2</v>
      </c>
      <c r="E154" s="11" t="s">
        <v>1</v>
      </c>
      <c r="F154" s="2" t="s">
        <v>830</v>
      </c>
      <c r="G154" s="45" t="s">
        <v>245</v>
      </c>
      <c r="H154" s="2">
        <v>30.988136304871354</v>
      </c>
      <c r="I154" s="2">
        <v>100.46236509418782</v>
      </c>
      <c r="J154" s="5"/>
      <c r="K154" s="5">
        <v>6386</v>
      </c>
      <c r="L154" s="5">
        <v>1215</v>
      </c>
      <c r="M154" s="5">
        <f t="shared" si="9"/>
        <v>19.025994362668335</v>
      </c>
      <c r="N154" s="5">
        <v>8.636267857142936E-2</v>
      </c>
      <c r="O154" s="5">
        <v>0.49240882017263143</v>
      </c>
      <c r="P154" s="5">
        <v>22.460876611588745</v>
      </c>
      <c r="Q154" s="5" t="e">
        <f>ABS(P154-#REF!)</f>
        <v>#REF!</v>
      </c>
      <c r="R154" s="5">
        <v>1.1140066030247957</v>
      </c>
      <c r="S154" s="5" t="e">
        <f>ABS(R154-#REF!)</f>
        <v>#REF!</v>
      </c>
      <c r="T154" s="29">
        <v>1.0341952918092938</v>
      </c>
      <c r="U154" s="29">
        <v>3.5608</v>
      </c>
      <c r="V154" s="29">
        <v>12</v>
      </c>
      <c r="W154" s="29">
        <f t="shared" si="16"/>
        <v>7.333333333333333</v>
      </c>
      <c r="X154" s="29">
        <f t="shared" si="17"/>
        <v>17</v>
      </c>
      <c r="Y154" s="29">
        <f t="shared" si="18"/>
        <v>24.333333333333332</v>
      </c>
      <c r="Z154" s="29">
        <v>18.5</v>
      </c>
      <c r="AA154" s="2" t="s">
        <v>2286</v>
      </c>
      <c r="AB154" s="34"/>
      <c r="AC154" s="29">
        <v>7345</v>
      </c>
      <c r="AD154" s="29">
        <v>327.63490000000002</v>
      </c>
      <c r="AE154" s="10">
        <v>22.418247000000001</v>
      </c>
      <c r="AF154" s="29">
        <v>73.400000000000006</v>
      </c>
      <c r="AG154" s="29">
        <v>179.725123</v>
      </c>
      <c r="AH154" s="29">
        <v>17.972511999999998</v>
      </c>
      <c r="AI154" s="29">
        <v>4.4601000000000002E-2</v>
      </c>
      <c r="AJ154" s="29">
        <v>5.0005000000000001E-2</v>
      </c>
      <c r="AK154" s="10">
        <v>1.121154</v>
      </c>
      <c r="AL154" s="29">
        <v>2.8725000000000001E-2</v>
      </c>
      <c r="AM154" s="29">
        <v>1.7500000000000002E-2</v>
      </c>
      <c r="AN154" s="29">
        <v>21</v>
      </c>
      <c r="AO154" s="29">
        <v>6.4096E-2</v>
      </c>
      <c r="AP154" s="29">
        <v>3.8457439999999998</v>
      </c>
      <c r="AQ154" s="10">
        <v>10.673928</v>
      </c>
      <c r="AR154" s="29">
        <v>0.42486400000000002</v>
      </c>
      <c r="AS154" s="29">
        <v>0.43757600000000002</v>
      </c>
      <c r="AT154" s="29">
        <v>37.333333000000003</v>
      </c>
      <c r="AU154" s="29">
        <v>43.050358000000003</v>
      </c>
      <c r="AV154" s="29">
        <v>1.1694E-2</v>
      </c>
      <c r="AW154" s="29">
        <v>6.6109999999999997E-3</v>
      </c>
      <c r="AX154" s="29">
        <v>86.703805000000003</v>
      </c>
      <c r="AY154" s="29">
        <v>19.679199000000001</v>
      </c>
      <c r="AZ154" s="29">
        <v>314.080806</v>
      </c>
      <c r="BA154" s="29">
        <v>300.14082200000001</v>
      </c>
      <c r="BB154" s="29">
        <v>11.293615000000001</v>
      </c>
      <c r="BC154" s="29">
        <v>18.917081</v>
      </c>
      <c r="BD154" s="29">
        <v>11.38862</v>
      </c>
      <c r="BE154" s="29">
        <v>2.8136570000000001</v>
      </c>
      <c r="BF154" s="31"/>
    </row>
    <row r="155" spans="1:58" s="29" customFormat="1" x14ac:dyDescent="0.25">
      <c r="A155" s="29" t="s">
        <v>1257</v>
      </c>
      <c r="B155" s="29">
        <v>2</v>
      </c>
      <c r="C155" s="29" t="s">
        <v>2</v>
      </c>
      <c r="D155" s="11">
        <v>3</v>
      </c>
      <c r="E155" s="11" t="s">
        <v>1</v>
      </c>
      <c r="F155" s="2" t="s">
        <v>830</v>
      </c>
      <c r="G155" s="45" t="s">
        <v>245</v>
      </c>
      <c r="H155" s="2">
        <v>30.988136304871354</v>
      </c>
      <c r="I155" s="2">
        <v>100.46236509418782</v>
      </c>
      <c r="J155" s="5"/>
      <c r="K155" s="5">
        <v>7442</v>
      </c>
      <c r="L155" s="5">
        <v>486</v>
      </c>
      <c r="M155" s="5">
        <f t="shared" si="9"/>
        <v>6.5305025530771301</v>
      </c>
      <c r="N155" s="5">
        <v>8.4524074074071601E-2</v>
      </c>
      <c r="O155" s="5">
        <v>0.1899291163523007</v>
      </c>
      <c r="P155" s="5">
        <v>26.175045998033738</v>
      </c>
      <c r="Q155" s="5" t="e">
        <f>ABS(P155-#REF!)</f>
        <v>#REF!</v>
      </c>
      <c r="R155" s="5">
        <v>0.64417425889687252</v>
      </c>
      <c r="S155" s="5" t="e">
        <f>ABS(R155-#REF!)</f>
        <v>#REF!</v>
      </c>
      <c r="T155" s="29">
        <v>1.1242244149184923</v>
      </c>
      <c r="U155" s="29">
        <v>3.5608</v>
      </c>
      <c r="V155" s="29">
        <v>12</v>
      </c>
      <c r="W155" s="29">
        <f t="shared" si="16"/>
        <v>7.333333333333333</v>
      </c>
      <c r="X155" s="29">
        <f t="shared" si="17"/>
        <v>17</v>
      </c>
      <c r="Y155" s="29">
        <f t="shared" si="18"/>
        <v>24.333333333333332</v>
      </c>
      <c r="Z155" s="29">
        <v>18.5</v>
      </c>
      <c r="AA155" s="2" t="s">
        <v>2286</v>
      </c>
      <c r="AB155" s="34"/>
      <c r="AC155" s="29">
        <v>8645</v>
      </c>
      <c r="AD155" s="29">
        <v>327.63490000000002</v>
      </c>
      <c r="AE155" s="10">
        <v>26.386078000000001</v>
      </c>
      <c r="AF155" s="29">
        <v>86.44</v>
      </c>
      <c r="AG155" s="29">
        <v>221.40484699999999</v>
      </c>
      <c r="AH155" s="29">
        <v>22.140485000000002</v>
      </c>
      <c r="AI155" s="29">
        <v>3.7893000000000003E-2</v>
      </c>
      <c r="AJ155" s="29">
        <v>2.4632999999999999E-2</v>
      </c>
      <c r="AK155" s="10">
        <v>0.65006399999999998</v>
      </c>
      <c r="AL155" s="29">
        <v>3.2849999999999997E-2</v>
      </c>
      <c r="AM155" s="29">
        <v>2.2499999999999999E-2</v>
      </c>
      <c r="AN155" s="29">
        <v>17</v>
      </c>
      <c r="AO155" s="29">
        <v>5.1887000000000003E-2</v>
      </c>
      <c r="AP155" s="29">
        <v>3.1132209999999998</v>
      </c>
      <c r="AQ155" s="10">
        <v>6.5355699999999999</v>
      </c>
      <c r="AR155" s="29">
        <v>0.440274</v>
      </c>
      <c r="AS155" s="29">
        <v>0.24008299999999999</v>
      </c>
      <c r="AT155" s="29">
        <v>33.235294000000003</v>
      </c>
      <c r="AU155" s="29">
        <v>11.997548999999999</v>
      </c>
      <c r="AV155" s="29">
        <v>1.3658E-2</v>
      </c>
      <c r="AW155" s="29">
        <v>6.731E-3</v>
      </c>
      <c r="AX155" s="29">
        <v>84.283546999999999</v>
      </c>
      <c r="AY155" s="29">
        <v>26.528600000000001</v>
      </c>
      <c r="AZ155" s="29">
        <v>358.86292900000001</v>
      </c>
      <c r="BA155" s="29">
        <v>229.68584100000001</v>
      </c>
      <c r="BB155" s="29">
        <v>16.803080000000001</v>
      </c>
      <c r="BC155" s="29">
        <v>17.612625999999999</v>
      </c>
      <c r="BD155" s="29">
        <v>7.2122190000000002</v>
      </c>
      <c r="BE155" s="29">
        <v>1.9507829999999999</v>
      </c>
      <c r="BF155" s="31"/>
    </row>
    <row r="156" spans="1:58" s="29" customFormat="1" x14ac:dyDescent="0.25">
      <c r="A156" s="29" t="s">
        <v>1257</v>
      </c>
      <c r="B156" s="29">
        <v>2</v>
      </c>
      <c r="C156" s="29" t="s">
        <v>15</v>
      </c>
      <c r="D156" s="11">
        <v>6</v>
      </c>
      <c r="E156" s="11" t="s">
        <v>1</v>
      </c>
      <c r="F156" s="2" t="s">
        <v>830</v>
      </c>
      <c r="G156" s="45" t="s">
        <v>245</v>
      </c>
      <c r="H156" s="2">
        <v>30.988136304871354</v>
      </c>
      <c r="I156" s="2">
        <v>100.46236509418782</v>
      </c>
      <c r="J156" s="5"/>
      <c r="K156" s="5">
        <v>6630</v>
      </c>
      <c r="L156" s="5">
        <v>163</v>
      </c>
      <c r="M156" s="5">
        <f t="shared" si="9"/>
        <v>2.4585218702865763</v>
      </c>
      <c r="N156" s="5">
        <v>4.7774137931031746E-2</v>
      </c>
      <c r="O156" s="5">
        <v>0.10199896989290222</v>
      </c>
      <c r="P156" s="5">
        <v>23.319074841032474</v>
      </c>
      <c r="Q156" s="5" t="e">
        <f>ABS(P156-#REF!)</f>
        <v>#REF!</v>
      </c>
      <c r="R156" s="5">
        <v>0.58033182111292869</v>
      </c>
      <c r="S156" s="5" t="e">
        <f>ABS(R156-#REF!)</f>
        <v>#REF!</v>
      </c>
      <c r="T156" s="29">
        <v>1.0460111135370638</v>
      </c>
      <c r="U156" s="29">
        <v>3.5608</v>
      </c>
      <c r="V156" s="29">
        <v>12</v>
      </c>
      <c r="W156" s="29">
        <f t="shared" si="16"/>
        <v>7.333333333333333</v>
      </c>
      <c r="X156" s="29">
        <f t="shared" si="17"/>
        <v>17</v>
      </c>
      <c r="Y156" s="29">
        <f t="shared" si="18"/>
        <v>24.333333333333332</v>
      </c>
      <c r="Z156" s="29">
        <v>18.5</v>
      </c>
      <c r="AA156" s="2" t="s">
        <v>2286</v>
      </c>
      <c r="AB156" s="34"/>
      <c r="AC156" s="29">
        <v>7644</v>
      </c>
      <c r="AD156" s="29">
        <v>327.63490000000002</v>
      </c>
      <c r="AE156" s="10">
        <v>23.330848</v>
      </c>
      <c r="AF156" s="29">
        <v>76.430000000000007</v>
      </c>
      <c r="AG156" s="29">
        <v>199.16968900000001</v>
      </c>
      <c r="AH156" s="29">
        <v>19.916969000000002</v>
      </c>
      <c r="AI156" s="29">
        <v>4.2861999999999997E-2</v>
      </c>
      <c r="AJ156" s="29">
        <v>2.4469999999999999E-2</v>
      </c>
      <c r="AK156" s="10">
        <v>0.57091099999999995</v>
      </c>
      <c r="AL156" s="29">
        <v>3.8824999999999998E-2</v>
      </c>
      <c r="AM156" s="29">
        <v>3.7499999999999999E-2</v>
      </c>
      <c r="AN156" s="29">
        <v>2</v>
      </c>
      <c r="AO156" s="29">
        <v>6.1040000000000001E-3</v>
      </c>
      <c r="AP156" s="29">
        <v>0.366261</v>
      </c>
      <c r="AQ156" s="10">
        <v>0.73260099999999995</v>
      </c>
      <c r="AR156" s="29">
        <v>0.42962499999999998</v>
      </c>
      <c r="AS156" s="29">
        <v>0.350159</v>
      </c>
      <c r="AT156" s="29">
        <v>28</v>
      </c>
      <c r="AU156" s="29">
        <v>11.313708</v>
      </c>
      <c r="AV156" s="29">
        <v>1.5911999999999999E-2</v>
      </c>
      <c r="AW156" s="29">
        <v>9.3390000000000001E-3</v>
      </c>
      <c r="AX156" s="29">
        <v>78.031379999999999</v>
      </c>
      <c r="AY156" s="29">
        <v>37.264366000000003</v>
      </c>
      <c r="AZ156" s="29">
        <v>247.11860999999999</v>
      </c>
      <c r="BA156" s="29">
        <v>125.887413</v>
      </c>
      <c r="BB156" s="29">
        <v>48.769599999999997</v>
      </c>
      <c r="BC156" s="29">
        <v>0</v>
      </c>
      <c r="BD156" s="29">
        <v>6.3084110000000004</v>
      </c>
      <c r="BE156" s="29">
        <v>0.47140500000000002</v>
      </c>
      <c r="BF156" s="31"/>
    </row>
    <row r="157" spans="1:58" s="29" customFormat="1" x14ac:dyDescent="0.25">
      <c r="A157" s="29" t="s">
        <v>1257</v>
      </c>
      <c r="B157" s="29">
        <v>2</v>
      </c>
      <c r="C157" s="29" t="s">
        <v>21</v>
      </c>
      <c r="D157" s="11">
        <v>7</v>
      </c>
      <c r="E157" s="11" t="s">
        <v>1</v>
      </c>
      <c r="F157" s="2" t="s">
        <v>830</v>
      </c>
      <c r="G157" s="45" t="s">
        <v>245</v>
      </c>
      <c r="H157" s="2">
        <v>30.988136304871354</v>
      </c>
      <c r="I157" s="2">
        <v>100.46236509418782</v>
      </c>
      <c r="J157" s="5"/>
      <c r="K157" s="5">
        <v>3516</v>
      </c>
      <c r="L157" s="5">
        <v>723</v>
      </c>
      <c r="M157" s="5">
        <f t="shared" si="9"/>
        <v>20.563139931740615</v>
      </c>
      <c r="N157" s="5">
        <v>0.17654651898734486</v>
      </c>
      <c r="O157" s="5">
        <v>0.27785926281169915</v>
      </c>
      <c r="P157" s="5">
        <v>12.366495798049801</v>
      </c>
      <c r="Q157" s="5" t="e">
        <f>ABS(P157-#REF!)</f>
        <v>#REF!</v>
      </c>
      <c r="R157" s="5">
        <v>1.276480466695439</v>
      </c>
      <c r="S157" s="5" t="e">
        <f>ABS(R157-#REF!)</f>
        <v>#REF!</v>
      </c>
      <c r="T157" s="29">
        <v>1.2057709691651683</v>
      </c>
      <c r="U157" s="29">
        <v>3.5608</v>
      </c>
      <c r="V157" s="29">
        <v>12</v>
      </c>
      <c r="W157" s="29">
        <f t="shared" si="16"/>
        <v>7.333333333333333</v>
      </c>
      <c r="X157" s="29">
        <f t="shared" si="17"/>
        <v>17</v>
      </c>
      <c r="Y157" s="29">
        <f t="shared" si="18"/>
        <v>24.333333333333332</v>
      </c>
      <c r="Z157" s="29">
        <v>18.5</v>
      </c>
      <c r="AA157" s="2" t="s">
        <v>2286</v>
      </c>
      <c r="AB157" s="34"/>
      <c r="AC157" s="29">
        <v>4176</v>
      </c>
      <c r="AD157" s="29">
        <v>327.63490000000002</v>
      </c>
      <c r="AE157" s="10">
        <v>12.745895000000001</v>
      </c>
      <c r="AF157" s="29">
        <v>41.28</v>
      </c>
      <c r="AG157" s="29">
        <v>80.570847999999998</v>
      </c>
      <c r="AH157" s="29">
        <v>8.0570850000000007</v>
      </c>
      <c r="AI157" s="29">
        <v>7.8460000000000002E-2</v>
      </c>
      <c r="AJ157" s="29">
        <v>0.104806</v>
      </c>
      <c r="AK157" s="10">
        <v>1.3357859999999999</v>
      </c>
      <c r="AL157" s="29">
        <v>4.5324999999999997E-2</v>
      </c>
      <c r="AM157" s="29">
        <v>2.2499999999999999E-2</v>
      </c>
      <c r="AN157" s="29">
        <v>22</v>
      </c>
      <c r="AO157" s="29">
        <v>6.7147999999999999E-2</v>
      </c>
      <c r="AP157" s="29">
        <v>4.0288750000000002</v>
      </c>
      <c r="AQ157" s="10">
        <v>16.403257</v>
      </c>
      <c r="AR157" s="29">
        <v>0.77212499999999995</v>
      </c>
      <c r="AS157" s="29">
        <v>0.36243399999999998</v>
      </c>
      <c r="AT157" s="29">
        <v>31.136364</v>
      </c>
      <c r="AU157" s="29">
        <v>10.718455000000001</v>
      </c>
      <c r="AV157" s="29">
        <v>2.5621000000000001E-2</v>
      </c>
      <c r="AW157" s="29">
        <v>1.1549E-2</v>
      </c>
      <c r="AX157" s="29">
        <v>41.821686</v>
      </c>
      <c r="AY157" s="29">
        <v>9.1924980000000005</v>
      </c>
      <c r="AZ157" s="29">
        <v>112.425431</v>
      </c>
      <c r="BA157" s="29">
        <v>45.911284999999999</v>
      </c>
      <c r="BB157" s="29">
        <v>13.243112999999999</v>
      </c>
      <c r="BC157" s="29">
        <v>15.789656000000001</v>
      </c>
      <c r="BD157" s="29">
        <v>7.5282200000000001</v>
      </c>
      <c r="BE157" s="29">
        <v>2.4267029999999998</v>
      </c>
      <c r="BF157" s="31"/>
    </row>
    <row r="158" spans="1:58" s="29" customFormat="1" x14ac:dyDescent="0.25">
      <c r="A158" s="29" t="s">
        <v>1257</v>
      </c>
      <c r="B158" s="29">
        <v>2</v>
      </c>
      <c r="C158" s="29" t="s">
        <v>0</v>
      </c>
      <c r="D158" s="11">
        <v>10</v>
      </c>
      <c r="E158" s="11" t="s">
        <v>1</v>
      </c>
      <c r="F158" s="2" t="s">
        <v>830</v>
      </c>
      <c r="G158" s="45" t="s">
        <v>245</v>
      </c>
      <c r="H158" s="2">
        <v>30.988136304871354</v>
      </c>
      <c r="I158" s="2">
        <v>100.46236509418782</v>
      </c>
      <c r="J158" s="5"/>
      <c r="K158" s="5">
        <v>6921</v>
      </c>
      <c r="L158" s="5">
        <v>322</v>
      </c>
      <c r="M158" s="5">
        <f t="shared" si="9"/>
        <v>4.6525068631700615</v>
      </c>
      <c r="N158" s="5">
        <v>7.6163157894733977E-2</v>
      </c>
      <c r="O158" s="5">
        <v>0.13365382261828568</v>
      </c>
      <c r="P158" s="5">
        <v>24.342581745819871</v>
      </c>
      <c r="Q158" s="5" t="e">
        <f>ABS(P158-#REF!)</f>
        <v>#REF!</v>
      </c>
      <c r="R158" s="5">
        <v>0.65746144921263805</v>
      </c>
      <c r="S158" s="5" t="e">
        <f>ABS(R158-#REF!)</f>
        <v>#REF!</v>
      </c>
      <c r="T158" s="29">
        <v>1.1567603611919859</v>
      </c>
      <c r="U158" s="29">
        <v>3.5608</v>
      </c>
      <c r="V158" s="29">
        <v>12</v>
      </c>
      <c r="W158" s="29">
        <f t="shared" si="16"/>
        <v>7.333333333333333</v>
      </c>
      <c r="X158" s="29">
        <f t="shared" si="17"/>
        <v>17</v>
      </c>
      <c r="Y158" s="29">
        <f t="shared" si="18"/>
        <v>24.333333333333332</v>
      </c>
      <c r="Z158" s="29">
        <v>18.5</v>
      </c>
      <c r="AA158" s="2" t="s">
        <v>2286</v>
      </c>
      <c r="AB158" s="34"/>
      <c r="AC158" s="29">
        <v>8055</v>
      </c>
      <c r="AD158" s="29">
        <v>327.63490000000002</v>
      </c>
      <c r="AE158" s="10">
        <v>24.585293</v>
      </c>
      <c r="AF158" s="29">
        <v>80.540000000000006</v>
      </c>
      <c r="AG158" s="29">
        <v>209.954015</v>
      </c>
      <c r="AH158" s="29">
        <v>20.995401000000001</v>
      </c>
      <c r="AI158" s="29">
        <v>4.0673000000000001E-2</v>
      </c>
      <c r="AJ158" s="29">
        <v>2.7071000000000001E-2</v>
      </c>
      <c r="AK158" s="10">
        <v>0.66558399999999995</v>
      </c>
      <c r="AL158" s="29">
        <v>3.4638000000000002E-2</v>
      </c>
      <c r="AM158" s="29">
        <v>2.75E-2</v>
      </c>
      <c r="AN158" s="29">
        <v>14</v>
      </c>
      <c r="AO158" s="29">
        <v>4.2729999999999997E-2</v>
      </c>
      <c r="AP158" s="29">
        <v>2.5638290000000001</v>
      </c>
      <c r="AQ158" s="10">
        <v>4.0968340000000003</v>
      </c>
      <c r="AR158" s="29">
        <v>0.30341200000000002</v>
      </c>
      <c r="AS158" s="29">
        <v>0.26759899999999998</v>
      </c>
      <c r="AT158" s="29">
        <v>23.571428999999998</v>
      </c>
      <c r="AU158" s="29">
        <v>13.659115</v>
      </c>
      <c r="AV158" s="29">
        <v>1.3442000000000001E-2</v>
      </c>
      <c r="AW158" s="29">
        <v>7.607E-3</v>
      </c>
      <c r="AX158" s="29">
        <v>98.828670000000002</v>
      </c>
      <c r="AY158" s="29">
        <v>35.214326999999997</v>
      </c>
      <c r="AZ158" s="29">
        <v>245.289884</v>
      </c>
      <c r="BA158" s="29">
        <v>71.89443</v>
      </c>
      <c r="BB158" s="29">
        <v>17.215523000000001</v>
      </c>
      <c r="BC158" s="29">
        <v>22.243323</v>
      </c>
      <c r="BD158" s="29">
        <v>6.2686739999999999</v>
      </c>
      <c r="BE158" s="29">
        <v>1.2472190000000001</v>
      </c>
      <c r="BF158" s="31"/>
    </row>
    <row r="159" spans="1:58" s="29" customFormat="1" x14ac:dyDescent="0.25">
      <c r="A159" s="29" t="s">
        <v>1258</v>
      </c>
      <c r="B159" s="29">
        <v>2</v>
      </c>
      <c r="C159" s="29" t="s">
        <v>8</v>
      </c>
      <c r="D159" s="11">
        <v>1</v>
      </c>
      <c r="E159" s="11" t="s">
        <v>1</v>
      </c>
      <c r="F159" s="2" t="s">
        <v>830</v>
      </c>
      <c r="G159" s="45" t="s">
        <v>245</v>
      </c>
      <c r="H159" s="2">
        <v>30.988136304871354</v>
      </c>
      <c r="I159" s="2">
        <v>100.46236509418782</v>
      </c>
      <c r="J159" s="5"/>
      <c r="K159" s="5">
        <v>13876</v>
      </c>
      <c r="L159" s="5">
        <v>278</v>
      </c>
      <c r="M159" s="5">
        <f t="shared" si="9"/>
        <v>2.0034592101470166</v>
      </c>
      <c r="N159" s="5">
        <v>4.3502127659578831E-2</v>
      </c>
      <c r="O159" s="5">
        <v>8.488442442515938E-2</v>
      </c>
      <c r="P159" s="5">
        <v>25.06077177284067</v>
      </c>
      <c r="Q159" s="5" t="e">
        <f>ABS(P159-#REF!)</f>
        <v>#REF!</v>
      </c>
      <c r="R159" s="5">
        <v>0.61261482803448641</v>
      </c>
      <c r="S159" s="5" t="e">
        <f>ABS(R159-#REF!)</f>
        <v>#REF!</v>
      </c>
      <c r="T159" s="29">
        <v>0.42356709588515629</v>
      </c>
      <c r="U159" s="29">
        <v>3.5608</v>
      </c>
      <c r="V159" s="29">
        <v>12</v>
      </c>
      <c r="W159" s="29">
        <f t="shared" si="16"/>
        <v>7.333333333333333</v>
      </c>
      <c r="X159" s="29">
        <f t="shared" si="17"/>
        <v>17</v>
      </c>
      <c r="Y159" s="29">
        <f t="shared" si="18"/>
        <v>24.333333333333332</v>
      </c>
      <c r="Z159" s="29">
        <v>18.5</v>
      </c>
      <c r="AA159" s="2" t="s">
        <v>2286</v>
      </c>
      <c r="AB159" s="34"/>
      <c r="AC159" s="29">
        <v>17326</v>
      </c>
      <c r="AD159" s="29">
        <v>696.96555000000001</v>
      </c>
      <c r="AE159" s="10">
        <v>24.859190999999999</v>
      </c>
      <c r="AF159" s="29">
        <v>173.25</v>
      </c>
      <c r="AG159" s="29">
        <v>444.49995200000001</v>
      </c>
      <c r="AH159" s="29">
        <v>44.449995000000001</v>
      </c>
      <c r="AI159" s="29">
        <v>4.0224999999999997E-2</v>
      </c>
      <c r="AJ159" s="29">
        <v>2.3976999999999998E-2</v>
      </c>
      <c r="AK159" s="10">
        <v>0.59608899999999998</v>
      </c>
      <c r="AL159" s="29">
        <v>3.6674999999999999E-2</v>
      </c>
      <c r="AM159" s="29">
        <v>3.7499999999999999E-2</v>
      </c>
      <c r="AN159" s="29">
        <v>4</v>
      </c>
      <c r="AO159" s="29">
        <v>5.7390000000000002E-3</v>
      </c>
      <c r="AP159" s="29">
        <v>0.34434999999999999</v>
      </c>
      <c r="AQ159" s="10">
        <v>0.76763199999999998</v>
      </c>
      <c r="AR159" s="29">
        <v>0.47848099999999999</v>
      </c>
      <c r="AS159" s="29">
        <v>0.75924199999999997</v>
      </c>
      <c r="AT159" s="29">
        <v>33.25</v>
      </c>
      <c r="AU159" s="29">
        <v>41.339044999999999</v>
      </c>
      <c r="AV159" s="29">
        <v>1.4836999999999999E-2</v>
      </c>
      <c r="AW159" s="29">
        <v>8.6060000000000008E-3</v>
      </c>
      <c r="AX159" s="29">
        <v>121.349056</v>
      </c>
      <c r="AY159" s="29">
        <v>57.446809000000002</v>
      </c>
      <c r="AZ159" s="29">
        <v>617.89568799999995</v>
      </c>
      <c r="BA159" s="29">
        <v>397.04204800000002</v>
      </c>
      <c r="BB159" s="29">
        <v>177.049758</v>
      </c>
      <c r="BC159" s="29">
        <v>121.110237</v>
      </c>
      <c r="BD159" s="29">
        <v>7.5276110000000003</v>
      </c>
      <c r="BE159" s="29">
        <v>0.47140500000000002</v>
      </c>
      <c r="BF159" s="31"/>
    </row>
    <row r="160" spans="1:58" s="29" customFormat="1" x14ac:dyDescent="0.25">
      <c r="A160" s="29" t="s">
        <v>1258</v>
      </c>
      <c r="B160" s="29">
        <v>2</v>
      </c>
      <c r="C160" s="29" t="s">
        <v>2</v>
      </c>
      <c r="D160" s="11">
        <v>3</v>
      </c>
      <c r="E160" s="11" t="s">
        <v>1</v>
      </c>
      <c r="F160" s="2" t="s">
        <v>830</v>
      </c>
      <c r="G160" s="45" t="s">
        <v>245</v>
      </c>
      <c r="H160" s="2">
        <v>30.988136304871354</v>
      </c>
      <c r="I160" s="2">
        <v>100.46236509418782</v>
      </c>
      <c r="J160" s="5"/>
      <c r="K160" s="5">
        <v>3145</v>
      </c>
      <c r="L160" s="5">
        <v>388</v>
      </c>
      <c r="M160" s="5">
        <f t="shared" si="9"/>
        <v>12.337042925278219</v>
      </c>
      <c r="N160" s="5">
        <v>0.12172500000000101</v>
      </c>
      <c r="O160" s="5">
        <v>8.8496527592187429E-2</v>
      </c>
      <c r="P160" s="5">
        <v>5.680032230151622</v>
      </c>
      <c r="Q160" s="5" t="e">
        <f>ABS(P160-#REF!)</f>
        <v>#REF!</v>
      </c>
      <c r="R160" s="5">
        <v>1.2828823184785254</v>
      </c>
      <c r="S160" s="5" t="e">
        <f>ABS(R160-#REF!)</f>
        <v>#REF!</v>
      </c>
      <c r="T160" s="29">
        <v>0.21925919119773679</v>
      </c>
      <c r="U160" s="29">
        <v>3.5608</v>
      </c>
      <c r="V160" s="29">
        <v>12</v>
      </c>
      <c r="W160" s="29">
        <f t="shared" si="16"/>
        <v>7.333333333333333</v>
      </c>
      <c r="X160" s="29">
        <f t="shared" si="17"/>
        <v>17</v>
      </c>
      <c r="Y160" s="29">
        <f t="shared" si="18"/>
        <v>24.333333333333332</v>
      </c>
      <c r="Z160" s="29">
        <v>18.5</v>
      </c>
      <c r="AA160" s="2" t="s">
        <v>2286</v>
      </c>
      <c r="AB160" s="34"/>
      <c r="AC160" s="29">
        <v>4793</v>
      </c>
      <c r="AD160" s="29">
        <v>696.96555000000001</v>
      </c>
      <c r="AE160" s="10">
        <v>6.8769539999999996</v>
      </c>
      <c r="AF160" s="29">
        <v>47.71</v>
      </c>
      <c r="AG160" s="29">
        <v>107.113705</v>
      </c>
      <c r="AH160" s="29">
        <v>10.711371</v>
      </c>
      <c r="AI160" s="29">
        <v>6.1490999999999997E-2</v>
      </c>
      <c r="AJ160" s="29">
        <v>7.9912999999999998E-2</v>
      </c>
      <c r="AK160" s="10">
        <v>1.299577</v>
      </c>
      <c r="AL160" s="29">
        <v>3.7262999999999998E-2</v>
      </c>
      <c r="AM160" s="29">
        <v>2.2499999999999999E-2</v>
      </c>
      <c r="AN160" s="29">
        <v>55</v>
      </c>
      <c r="AO160" s="29">
        <v>7.8913999999999998E-2</v>
      </c>
      <c r="AP160" s="29">
        <v>4.7348109999999997</v>
      </c>
      <c r="AQ160" s="10">
        <v>63.384101999999999</v>
      </c>
      <c r="AR160" s="29">
        <v>1.8718300000000001</v>
      </c>
      <c r="AS160" s="29">
        <v>4.0191660000000002</v>
      </c>
      <c r="AT160" s="29">
        <v>55.236364000000002</v>
      </c>
      <c r="AU160" s="29">
        <v>122.64114499999999</v>
      </c>
      <c r="AV160" s="29">
        <v>3.4512000000000001E-2</v>
      </c>
      <c r="AW160" s="29">
        <v>2.1062999999999998E-2</v>
      </c>
      <c r="AX160" s="29">
        <v>32.795129000000003</v>
      </c>
      <c r="AY160" s="29">
        <v>11.451029999999999</v>
      </c>
      <c r="AZ160" s="29">
        <v>168.98723899999999</v>
      </c>
      <c r="BA160" s="29">
        <v>211.97340199999999</v>
      </c>
      <c r="BB160" s="29">
        <v>3.4923380000000002</v>
      </c>
      <c r="BC160" s="29">
        <v>5.2509350000000001</v>
      </c>
      <c r="BD160" s="29">
        <v>17.982664</v>
      </c>
      <c r="BE160" s="29">
        <v>5.7945140000000004</v>
      </c>
      <c r="BF160" s="31"/>
    </row>
    <row r="161" spans="1:58" s="29" customFormat="1" x14ac:dyDescent="0.25">
      <c r="A161" s="29" t="s">
        <v>1258</v>
      </c>
      <c r="B161" s="29">
        <v>2</v>
      </c>
      <c r="C161" s="29" t="s">
        <v>21</v>
      </c>
      <c r="D161" s="11">
        <v>7</v>
      </c>
      <c r="E161" s="11" t="s">
        <v>1</v>
      </c>
      <c r="F161" s="2" t="s">
        <v>830</v>
      </c>
      <c r="G161" s="45" t="s">
        <v>245</v>
      </c>
      <c r="H161" s="2">
        <v>30.988136304871354</v>
      </c>
      <c r="I161" s="2">
        <v>100.46236509418782</v>
      </c>
      <c r="J161" s="5"/>
      <c r="K161" s="5">
        <v>5928</v>
      </c>
      <c r="L161" s="5">
        <v>314</v>
      </c>
      <c r="M161" s="5">
        <f t="shared" ref="M161:M224" si="19">L161/K161*100</f>
        <v>5.2968960863697703</v>
      </c>
      <c r="N161" s="5">
        <v>6.6843124999998352E-2</v>
      </c>
      <c r="O161" s="5">
        <v>7.2242063340561172E-2</v>
      </c>
      <c r="P161" s="5">
        <v>10.706273787071165</v>
      </c>
      <c r="Q161" s="5" t="e">
        <f>ABS(P161-#REF!)</f>
        <v>#REF!</v>
      </c>
      <c r="R161" s="5">
        <v>0.71173758573791968</v>
      </c>
      <c r="S161" s="5" t="e">
        <f>ABS(R161-#REF!)</f>
        <v>#REF!</v>
      </c>
      <c r="T161" s="29">
        <v>0.21457416113306912</v>
      </c>
      <c r="U161" s="29">
        <v>3.5608</v>
      </c>
      <c r="V161" s="29">
        <v>12</v>
      </c>
      <c r="W161" s="29">
        <f t="shared" si="16"/>
        <v>7.333333333333333</v>
      </c>
      <c r="X161" s="29">
        <f t="shared" si="17"/>
        <v>17</v>
      </c>
      <c r="Y161" s="29">
        <f t="shared" si="18"/>
        <v>24.333333333333332</v>
      </c>
      <c r="Z161" s="29">
        <v>18.5</v>
      </c>
      <c r="AA161" s="2" t="s">
        <v>2286</v>
      </c>
      <c r="AB161" s="34"/>
      <c r="AC161" s="29">
        <v>7771</v>
      </c>
      <c r="AD161" s="29">
        <v>696.96555000000001</v>
      </c>
      <c r="AE161" s="10">
        <v>11.149762000000001</v>
      </c>
      <c r="AF161" s="29">
        <v>77.7</v>
      </c>
      <c r="AG161" s="29">
        <v>210.57048700000001</v>
      </c>
      <c r="AH161" s="29">
        <v>21.057048999999999</v>
      </c>
      <c r="AI161" s="29">
        <v>3.7961000000000002E-2</v>
      </c>
      <c r="AJ161" s="29">
        <v>2.5914E-2</v>
      </c>
      <c r="AK161" s="10">
        <v>0.68265799999999999</v>
      </c>
      <c r="AL161" s="29">
        <v>3.2125000000000001E-2</v>
      </c>
      <c r="AM161" s="29">
        <v>2.75E-2</v>
      </c>
      <c r="AN161" s="29">
        <v>96</v>
      </c>
      <c r="AO161" s="29">
        <v>0.13774</v>
      </c>
      <c r="AP161" s="29">
        <v>8.2643970000000007</v>
      </c>
      <c r="AQ161" s="10">
        <v>74.044524999999993</v>
      </c>
      <c r="AR161" s="29">
        <v>1.8367960000000001</v>
      </c>
      <c r="AS161" s="29">
        <v>1.685729</v>
      </c>
      <c r="AT161" s="29">
        <v>59.9375</v>
      </c>
      <c r="AU161" s="29">
        <v>53.452548999999998</v>
      </c>
      <c r="AV161" s="29">
        <v>3.1165000000000002E-2</v>
      </c>
      <c r="AW161" s="29">
        <v>1.5195999999999999E-2</v>
      </c>
      <c r="AX161" s="29">
        <v>36.591422999999999</v>
      </c>
      <c r="AY161" s="29">
        <v>15.976725999999999</v>
      </c>
      <c r="AZ161" s="29">
        <v>154.898056</v>
      </c>
      <c r="BA161" s="29">
        <v>127.177121</v>
      </c>
      <c r="BB161" s="29">
        <v>1.2486520000000001</v>
      </c>
      <c r="BC161" s="29">
        <v>1.4094329999999999</v>
      </c>
      <c r="BD161" s="29">
        <v>12.376129000000001</v>
      </c>
      <c r="BE161" s="29">
        <v>9.7724100000000007</v>
      </c>
      <c r="BF161" s="31"/>
    </row>
    <row r="162" spans="1:58" s="29" customFormat="1" x14ac:dyDescent="0.25">
      <c r="A162" s="29" t="s">
        <v>1258</v>
      </c>
      <c r="B162" s="29">
        <v>2</v>
      </c>
      <c r="C162" s="29" t="s">
        <v>0</v>
      </c>
      <c r="D162" s="11">
        <v>10</v>
      </c>
      <c r="E162" s="11" t="s">
        <v>1</v>
      </c>
      <c r="F162" s="2" t="s">
        <v>830</v>
      </c>
      <c r="G162" s="45" t="s">
        <v>245</v>
      </c>
      <c r="H162" s="2">
        <v>30.988136304871354</v>
      </c>
      <c r="I162" s="2">
        <v>100.46236509418782</v>
      </c>
      <c r="J162" s="5"/>
      <c r="K162" s="5">
        <v>7745</v>
      </c>
      <c r="L162" s="5">
        <v>17</v>
      </c>
      <c r="M162" s="5">
        <f t="shared" si="19"/>
        <v>0.21949644932214329</v>
      </c>
      <c r="N162" s="5">
        <v>7.6675000000001603E-2</v>
      </c>
      <c r="O162" s="5">
        <v>3.6121031670280582E-3</v>
      </c>
      <c r="P162" s="5">
        <v>13.987869514316156</v>
      </c>
      <c r="Q162" s="5" t="e">
        <f>ABS(P162-#REF!)</f>
        <v>#REF!</v>
      </c>
      <c r="R162" s="5">
        <v>0.39585448805193574</v>
      </c>
      <c r="S162" s="5" t="e">
        <f>ABS(R162-#REF!)</f>
        <v>#REF!</v>
      </c>
      <c r="T162" s="29">
        <v>0.2061117256686982</v>
      </c>
      <c r="U162" s="29">
        <v>3.5608</v>
      </c>
      <c r="V162" s="29">
        <v>12</v>
      </c>
      <c r="W162" s="29">
        <f t="shared" si="16"/>
        <v>7.333333333333333</v>
      </c>
      <c r="X162" s="29">
        <f t="shared" si="17"/>
        <v>17</v>
      </c>
      <c r="Y162" s="29">
        <f t="shared" si="18"/>
        <v>24.333333333333332</v>
      </c>
      <c r="Z162" s="29">
        <v>18.5</v>
      </c>
      <c r="AA162" s="2" t="s">
        <v>2286</v>
      </c>
      <c r="AB162" s="34"/>
      <c r="AC162" s="29">
        <v>9978</v>
      </c>
      <c r="AD162" s="29">
        <v>696.96555000000001</v>
      </c>
      <c r="AE162" s="10">
        <v>14.316345999999999</v>
      </c>
      <c r="AF162" s="29">
        <v>99.77</v>
      </c>
      <c r="AG162" s="29">
        <v>364.32224300000001</v>
      </c>
      <c r="AH162" s="29">
        <v>36.432223999999998</v>
      </c>
      <c r="AI162" s="29">
        <v>2.9562000000000001E-2</v>
      </c>
      <c r="AJ162" s="29">
        <v>1.2099E-2</v>
      </c>
      <c r="AK162" s="10">
        <v>0.40927400000000003</v>
      </c>
      <c r="AL162" s="29">
        <v>2.7675000000000002E-2</v>
      </c>
      <c r="AM162" s="29">
        <v>2.75E-2</v>
      </c>
      <c r="AN162" s="29">
        <v>60</v>
      </c>
      <c r="AO162" s="29">
        <v>8.6086999999999997E-2</v>
      </c>
      <c r="AP162" s="29">
        <v>5.1652480000000001</v>
      </c>
      <c r="AQ162" s="10">
        <v>90.920023999999998</v>
      </c>
      <c r="AR162" s="29">
        <v>4.2348169999999996</v>
      </c>
      <c r="AS162" s="29">
        <v>4.0830209999999996</v>
      </c>
      <c r="AT162" s="29">
        <v>151.19999999999999</v>
      </c>
      <c r="AU162" s="29">
        <v>168.474693</v>
      </c>
      <c r="AV162" s="29">
        <v>2.8195000000000001E-2</v>
      </c>
      <c r="AW162" s="29">
        <v>1.0057999999999999E-2</v>
      </c>
      <c r="AX162" s="29">
        <v>33.542034999999998</v>
      </c>
      <c r="AY162" s="29">
        <v>3.5300020000000001</v>
      </c>
      <c r="AZ162" s="29">
        <v>117.989695</v>
      </c>
      <c r="BA162" s="29">
        <v>90.202247999999997</v>
      </c>
      <c r="BB162" s="29">
        <v>0.64976199999999995</v>
      </c>
      <c r="BC162" s="29">
        <v>1.100749</v>
      </c>
      <c r="BD162" s="29">
        <v>22.27815</v>
      </c>
      <c r="BE162" s="29">
        <v>6.4161260000000002</v>
      </c>
      <c r="BF162" s="31"/>
    </row>
    <row r="163" spans="1:58" s="29" customFormat="1" x14ac:dyDescent="0.25">
      <c r="A163" s="29" t="s">
        <v>1258</v>
      </c>
      <c r="B163" s="29">
        <v>2</v>
      </c>
      <c r="C163" s="29" t="s">
        <v>13</v>
      </c>
      <c r="D163" s="11">
        <v>11</v>
      </c>
      <c r="E163" s="11" t="s">
        <v>1</v>
      </c>
      <c r="F163" s="2" t="s">
        <v>830</v>
      </c>
      <c r="G163" s="45" t="s">
        <v>245</v>
      </c>
      <c r="H163" s="2">
        <v>30.988136304871354</v>
      </c>
      <c r="I163" s="2">
        <v>100.46236509418782</v>
      </c>
      <c r="J163" s="5"/>
      <c r="K163" s="5">
        <v>7833</v>
      </c>
      <c r="L163" s="5">
        <v>1253</v>
      </c>
      <c r="M163" s="5">
        <f t="shared" si="19"/>
        <v>15.996425379803394</v>
      </c>
      <c r="N163" s="5">
        <v>8.1519607843145214E-2</v>
      </c>
      <c r="O163" s="5">
        <v>0.27632589227764648</v>
      </c>
      <c r="P163" s="5">
        <v>14.146802053665391</v>
      </c>
      <c r="Q163" s="5" t="e">
        <f>ABS(P163-#REF!)</f>
        <v>#REF!</v>
      </c>
      <c r="R163" s="5">
        <v>1.0526561360982556</v>
      </c>
      <c r="S163" s="5" t="e">
        <f>ABS(R163-#REF!)</f>
        <v>#REF!</v>
      </c>
      <c r="T163" s="29">
        <v>0.22456717299299978</v>
      </c>
      <c r="U163" s="29">
        <v>3.5608</v>
      </c>
      <c r="V163" s="29">
        <v>12</v>
      </c>
      <c r="W163" s="29">
        <f t="shared" si="16"/>
        <v>7.333333333333333</v>
      </c>
      <c r="X163" s="29">
        <f t="shared" si="17"/>
        <v>17</v>
      </c>
      <c r="Y163" s="29">
        <f t="shared" si="18"/>
        <v>24.333333333333332</v>
      </c>
      <c r="Z163" s="29">
        <v>18.5</v>
      </c>
      <c r="AA163" s="2" t="s">
        <v>2286</v>
      </c>
      <c r="AB163" s="34"/>
      <c r="AC163" s="29">
        <v>9700</v>
      </c>
      <c r="AD163" s="29">
        <v>696.96555000000001</v>
      </c>
      <c r="AE163" s="10">
        <v>13.917474</v>
      </c>
      <c r="AF163" s="29">
        <v>96.97</v>
      </c>
      <c r="AG163" s="29">
        <v>241.28599</v>
      </c>
      <c r="AH163" s="29">
        <v>24.128599000000001</v>
      </c>
      <c r="AI163" s="29">
        <v>4.3196999999999999E-2</v>
      </c>
      <c r="AJ163" s="29">
        <v>4.3644000000000002E-2</v>
      </c>
      <c r="AK163" s="10">
        <v>1.0103500000000001</v>
      </c>
      <c r="AL163" s="29">
        <v>2.945E-2</v>
      </c>
      <c r="AM163" s="29">
        <v>1.7500000000000002E-2</v>
      </c>
      <c r="AN163" s="29">
        <v>87</v>
      </c>
      <c r="AO163" s="29">
        <v>0.12482699999999999</v>
      </c>
      <c r="AP163" s="29">
        <v>7.4896099999999999</v>
      </c>
      <c r="AQ163" s="10">
        <v>30.103093000000001</v>
      </c>
      <c r="AR163" s="29">
        <v>0.66580600000000001</v>
      </c>
      <c r="AS163" s="29">
        <v>0.60802699999999998</v>
      </c>
      <c r="AT163" s="29">
        <v>33.563217999999999</v>
      </c>
      <c r="AU163" s="29">
        <v>27.753357999999999</v>
      </c>
      <c r="AV163" s="29">
        <v>2.0447E-2</v>
      </c>
      <c r="AW163" s="29">
        <v>1.2536E-2</v>
      </c>
      <c r="AX163" s="29">
        <v>55.570770000000003</v>
      </c>
      <c r="AY163" s="29">
        <v>15.881902999999999</v>
      </c>
      <c r="AZ163" s="29">
        <v>176.66812400000001</v>
      </c>
      <c r="BA163" s="29">
        <v>55.762129000000002</v>
      </c>
      <c r="BB163" s="29">
        <v>4.0053619999999999</v>
      </c>
      <c r="BC163" s="29">
        <v>7.0692440000000003</v>
      </c>
      <c r="BD163" s="29">
        <v>9.6655689999999996</v>
      </c>
      <c r="BE163" s="29">
        <v>6.4177489999999997</v>
      </c>
      <c r="BF163" s="31"/>
    </row>
    <row r="164" spans="1:58" s="29" customFormat="1" x14ac:dyDescent="0.25">
      <c r="A164" s="29" t="s">
        <v>1259</v>
      </c>
      <c r="B164" s="29">
        <v>2</v>
      </c>
      <c r="C164" s="29" t="s">
        <v>2</v>
      </c>
      <c r="D164" s="11">
        <v>3</v>
      </c>
      <c r="E164" s="11" t="s">
        <v>1</v>
      </c>
      <c r="F164" s="2" t="s">
        <v>830</v>
      </c>
      <c r="G164" s="45" t="s">
        <v>245</v>
      </c>
      <c r="H164" s="2">
        <v>30.988136304871354</v>
      </c>
      <c r="I164" s="2">
        <v>100.46236509418782</v>
      </c>
      <c r="J164" s="5"/>
      <c r="K164" s="5">
        <v>8336</v>
      </c>
      <c r="L164" s="5">
        <v>25</v>
      </c>
      <c r="M164" s="5">
        <f t="shared" si="19"/>
        <v>0.29990403071017274</v>
      </c>
      <c r="N164" s="5">
        <v>7.6883333333329848E-2</v>
      </c>
      <c r="O164" s="5">
        <v>1.2511574881275722E-2</v>
      </c>
      <c r="P164" s="5">
        <v>34.765496070104803</v>
      </c>
      <c r="Q164" s="5" t="e">
        <f>ABS(P164-#REF!)</f>
        <v>#REF!</v>
      </c>
      <c r="R164" s="5">
        <v>0.39137806078354898</v>
      </c>
      <c r="S164" s="5" t="e">
        <f>ABS(R164-#REF!)</f>
        <v>#REF!</v>
      </c>
      <c r="T164" s="29">
        <v>1.0390281269553778</v>
      </c>
      <c r="U164" s="29">
        <v>3.5608</v>
      </c>
      <c r="V164" s="29">
        <v>12</v>
      </c>
      <c r="W164" s="29">
        <f t="shared" si="16"/>
        <v>7.333333333333333</v>
      </c>
      <c r="X164" s="29">
        <f t="shared" si="17"/>
        <v>17</v>
      </c>
      <c r="Y164" s="29">
        <f t="shared" si="18"/>
        <v>24.333333333333332</v>
      </c>
      <c r="Z164" s="29">
        <v>18.5</v>
      </c>
      <c r="AA164" s="2" t="s">
        <v>2286</v>
      </c>
      <c r="AB164" s="34"/>
      <c r="AC164" s="29">
        <v>10810</v>
      </c>
      <c r="AD164" s="29">
        <v>307.04177499999997</v>
      </c>
      <c r="AE164" s="10">
        <v>35.206935999999999</v>
      </c>
      <c r="AF164" s="29">
        <v>108.09</v>
      </c>
      <c r="AG164" s="29">
        <v>397.05108200000001</v>
      </c>
      <c r="AH164" s="29">
        <v>39.705108000000003</v>
      </c>
      <c r="AI164" s="29">
        <v>2.8400999999999999E-2</v>
      </c>
      <c r="AJ164" s="29">
        <v>1.1429999999999999E-2</v>
      </c>
      <c r="AK164" s="10">
        <v>0.40245599999999998</v>
      </c>
      <c r="AL164" s="29">
        <v>2.6749999999999999E-2</v>
      </c>
      <c r="AM164" s="29">
        <v>2.75E-2</v>
      </c>
      <c r="AN164" s="29">
        <v>2</v>
      </c>
      <c r="AO164" s="29">
        <v>6.5139999999999998E-3</v>
      </c>
      <c r="AP164" s="29">
        <v>0.39082600000000001</v>
      </c>
      <c r="AQ164" s="10">
        <v>0.57354300000000003</v>
      </c>
      <c r="AR164" s="29">
        <v>0.32638800000000001</v>
      </c>
      <c r="AS164" s="29">
        <v>0.24149499999999999</v>
      </c>
      <c r="AT164" s="29">
        <v>31</v>
      </c>
      <c r="AU164" s="29">
        <v>16.970562999999999</v>
      </c>
      <c r="AV164" s="29">
        <v>1.0880000000000001E-2</v>
      </c>
      <c r="AW164" s="29">
        <v>4.1619999999999999E-3</v>
      </c>
      <c r="AX164" s="29">
        <v>100.072098</v>
      </c>
      <c r="AY164" s="29">
        <v>22.048370999999999</v>
      </c>
      <c r="AZ164" s="29">
        <v>216.15733</v>
      </c>
      <c r="BA164" s="29">
        <v>41.353645</v>
      </c>
      <c r="BB164" s="29">
        <v>1.0792999999999999</v>
      </c>
      <c r="BC164" s="29">
        <v>0</v>
      </c>
      <c r="BD164" s="29">
        <v>6.002605</v>
      </c>
      <c r="BE164" s="29">
        <v>0.74535600000000002</v>
      </c>
      <c r="BF164" s="31"/>
    </row>
    <row r="165" spans="1:58" s="29" customFormat="1" x14ac:dyDescent="0.25">
      <c r="A165" s="29" t="s">
        <v>1259</v>
      </c>
      <c r="B165" s="29">
        <v>2</v>
      </c>
      <c r="C165" s="29" t="s">
        <v>3</v>
      </c>
      <c r="D165" s="11">
        <v>4</v>
      </c>
      <c r="E165" s="11" t="s">
        <v>1</v>
      </c>
      <c r="F165" s="2" t="s">
        <v>830</v>
      </c>
      <c r="G165" s="45" t="s">
        <v>245</v>
      </c>
      <c r="H165" s="2">
        <v>30.988136304871354</v>
      </c>
      <c r="I165" s="2">
        <v>100.46236509418782</v>
      </c>
      <c r="J165" s="5"/>
      <c r="K165" s="5">
        <v>4139</v>
      </c>
      <c r="L165" s="5">
        <v>320</v>
      </c>
      <c r="M165" s="5">
        <f t="shared" si="19"/>
        <v>7.7313360715148587</v>
      </c>
      <c r="N165" s="5">
        <v>0.12157999999999938</v>
      </c>
      <c r="O165" s="5">
        <v>0.16682099841700962</v>
      </c>
      <c r="P165" s="5">
        <v>17.26180281120007</v>
      </c>
      <c r="Q165" s="5" t="e">
        <f>ABS(P165-#REF!)</f>
        <v>#REF!</v>
      </c>
      <c r="R165" s="5">
        <v>1.0854576259156976</v>
      </c>
      <c r="S165" s="5" t="e">
        <f>ABS(R165-#REF!)</f>
        <v>#REF!</v>
      </c>
      <c r="T165" s="29">
        <v>1.0722457958709024</v>
      </c>
      <c r="U165" s="29">
        <v>3.5608</v>
      </c>
      <c r="V165" s="29">
        <v>12</v>
      </c>
      <c r="W165" s="29">
        <f t="shared" si="16"/>
        <v>7.333333333333333</v>
      </c>
      <c r="X165" s="29">
        <f t="shared" si="17"/>
        <v>17</v>
      </c>
      <c r="Y165" s="29">
        <f t="shared" si="18"/>
        <v>24.333333333333332</v>
      </c>
      <c r="Z165" s="29">
        <v>18.5</v>
      </c>
      <c r="AA165" s="2" t="s">
        <v>2286</v>
      </c>
      <c r="AB165" s="34"/>
      <c r="AC165" s="29">
        <v>5946</v>
      </c>
      <c r="AD165" s="29">
        <v>307.04177499999997</v>
      </c>
      <c r="AE165" s="10">
        <v>19.365442999999999</v>
      </c>
      <c r="AF165" s="29">
        <v>59.38</v>
      </c>
      <c r="AG165" s="29">
        <v>141.72478799999999</v>
      </c>
      <c r="AH165" s="29">
        <v>14.172478999999999</v>
      </c>
      <c r="AI165" s="29">
        <v>5.1633999999999999E-2</v>
      </c>
      <c r="AJ165" s="29">
        <v>5.7142999999999999E-2</v>
      </c>
      <c r="AK165" s="10">
        <v>1.106684</v>
      </c>
      <c r="AL165" s="29">
        <v>3.4799999999999998E-2</v>
      </c>
      <c r="AM165" s="29">
        <v>2.2499999999999999E-2</v>
      </c>
      <c r="AN165" s="29">
        <v>16</v>
      </c>
      <c r="AO165" s="29">
        <v>5.2109999999999997E-2</v>
      </c>
      <c r="AP165" s="29">
        <v>3.1266099999999999</v>
      </c>
      <c r="AQ165" s="10">
        <v>11.587622</v>
      </c>
      <c r="AR165" s="29">
        <v>0.83568399999999998</v>
      </c>
      <c r="AS165" s="29">
        <v>0.307037</v>
      </c>
      <c r="AT165" s="29">
        <v>43.0625</v>
      </c>
      <c r="AU165" s="29">
        <v>12.422929</v>
      </c>
      <c r="AV165" s="29">
        <v>1.9868E-2</v>
      </c>
      <c r="AW165" s="29">
        <v>8.5330000000000007E-3</v>
      </c>
      <c r="AX165" s="29">
        <v>51.705134000000001</v>
      </c>
      <c r="AY165" s="29">
        <v>7.147265</v>
      </c>
      <c r="AZ165" s="29">
        <v>195.11782299999999</v>
      </c>
      <c r="BA165" s="29">
        <v>166.55845299999999</v>
      </c>
      <c r="BB165" s="29">
        <v>17.906018</v>
      </c>
      <c r="BC165" s="29">
        <v>21.894375</v>
      </c>
      <c r="BD165" s="29">
        <v>7.817202</v>
      </c>
      <c r="BE165" s="29">
        <v>2.285218</v>
      </c>
      <c r="BF165" s="31"/>
    </row>
    <row r="166" spans="1:58" s="29" customFormat="1" x14ac:dyDescent="0.25">
      <c r="A166" s="29" t="s">
        <v>1259</v>
      </c>
      <c r="B166" s="29">
        <v>2</v>
      </c>
      <c r="C166" s="29" t="s">
        <v>15</v>
      </c>
      <c r="D166" s="11">
        <v>6</v>
      </c>
      <c r="E166" s="11" t="s">
        <v>1</v>
      </c>
      <c r="F166" s="2" t="s">
        <v>830</v>
      </c>
      <c r="G166" s="45" t="s">
        <v>245</v>
      </c>
      <c r="H166" s="2">
        <v>30.988136304871354</v>
      </c>
      <c r="I166" s="2">
        <v>100.46236509418782</v>
      </c>
      <c r="J166" s="5"/>
      <c r="K166" s="5">
        <v>6510</v>
      </c>
      <c r="L166" s="5">
        <v>650</v>
      </c>
      <c r="M166" s="5">
        <f t="shared" si="19"/>
        <v>9.9846390168970824</v>
      </c>
      <c r="N166" s="5">
        <v>7.2733999999999424E-2</v>
      </c>
      <c r="O166" s="5">
        <v>0.31278937203189305</v>
      </c>
      <c r="P166" s="5">
        <v>27.150117492368317</v>
      </c>
      <c r="Q166" s="5" t="e">
        <f>ABS(P166-#REF!)</f>
        <v>#REF!</v>
      </c>
      <c r="R166" s="5">
        <v>0.94492462539548616</v>
      </c>
      <c r="S166" s="5" t="e">
        <f>ABS(R166-#REF!)</f>
        <v>#REF!</v>
      </c>
      <c r="T166" s="29">
        <v>1.0310614864980501</v>
      </c>
      <c r="U166" s="29">
        <v>3.5608</v>
      </c>
      <c r="V166" s="29">
        <v>12</v>
      </c>
      <c r="W166" s="29">
        <f t="shared" si="16"/>
        <v>7.333333333333333</v>
      </c>
      <c r="X166" s="29">
        <f t="shared" si="17"/>
        <v>17</v>
      </c>
      <c r="Y166" s="29">
        <f t="shared" si="18"/>
        <v>24.333333333333332</v>
      </c>
      <c r="Z166" s="29">
        <v>18.5</v>
      </c>
      <c r="AA166" s="2" t="s">
        <v>2286</v>
      </c>
      <c r="AB166" s="34"/>
      <c r="AC166" s="29">
        <v>8560</v>
      </c>
      <c r="AD166" s="29">
        <v>307.04177499999997</v>
      </c>
      <c r="AE166" s="10">
        <v>27.878943</v>
      </c>
      <c r="AF166" s="29">
        <v>85.58</v>
      </c>
      <c r="AG166" s="29">
        <v>237.18373399999999</v>
      </c>
      <c r="AH166" s="29">
        <v>23.718373</v>
      </c>
      <c r="AI166" s="29">
        <v>3.5860999999999997E-2</v>
      </c>
      <c r="AJ166" s="29">
        <v>3.3124000000000001E-2</v>
      </c>
      <c r="AK166" s="10">
        <v>0.92367699999999997</v>
      </c>
      <c r="AL166" s="29">
        <v>2.6450000000000001E-2</v>
      </c>
      <c r="AM166" s="29">
        <v>2.2499999999999999E-2</v>
      </c>
      <c r="AN166" s="29">
        <v>9</v>
      </c>
      <c r="AO166" s="29">
        <v>2.9312000000000001E-2</v>
      </c>
      <c r="AP166" s="29">
        <v>1.758718</v>
      </c>
      <c r="AQ166" s="10">
        <v>4.5093459999999999</v>
      </c>
      <c r="AR166" s="29">
        <v>0.46517500000000001</v>
      </c>
      <c r="AS166" s="29">
        <v>0.43656099999999998</v>
      </c>
      <c r="AT166" s="29">
        <v>42.888888999999999</v>
      </c>
      <c r="AU166" s="29">
        <v>35.855420000000002</v>
      </c>
      <c r="AV166" s="29">
        <v>1.1105E-2</v>
      </c>
      <c r="AW166" s="29">
        <v>6.143E-3</v>
      </c>
      <c r="AX166" s="29">
        <v>102.431522</v>
      </c>
      <c r="AY166" s="29">
        <v>27.665106999999999</v>
      </c>
      <c r="AZ166" s="29">
        <v>271.740295</v>
      </c>
      <c r="BA166" s="29">
        <v>63.242347000000002</v>
      </c>
      <c r="BB166" s="29">
        <v>33.957465999999997</v>
      </c>
      <c r="BC166" s="29">
        <v>19.353612999999999</v>
      </c>
      <c r="BD166" s="29">
        <v>10.842396000000001</v>
      </c>
      <c r="BE166" s="29">
        <v>0.5</v>
      </c>
      <c r="BF166" s="31"/>
    </row>
    <row r="167" spans="1:58" s="29" customFormat="1" x14ac:dyDescent="0.25">
      <c r="A167" s="29" t="s">
        <v>1259</v>
      </c>
      <c r="B167" s="29">
        <v>2</v>
      </c>
      <c r="C167" s="29" t="s">
        <v>38</v>
      </c>
      <c r="D167" s="11">
        <v>9</v>
      </c>
      <c r="E167" s="11" t="s">
        <v>1</v>
      </c>
      <c r="F167" s="2" t="s">
        <v>830</v>
      </c>
      <c r="G167" s="45" t="s">
        <v>245</v>
      </c>
      <c r="H167" s="2">
        <v>30.988136304871354</v>
      </c>
      <c r="I167" s="2">
        <v>100.46236509418782</v>
      </c>
      <c r="J167" s="5"/>
      <c r="K167" s="5">
        <v>3386</v>
      </c>
      <c r="L167" s="5">
        <v>148</v>
      </c>
      <c r="M167" s="5">
        <f t="shared" si="19"/>
        <v>4.370939161252215</v>
      </c>
      <c r="N167" s="5">
        <v>4.3100000000002074E-2</v>
      </c>
      <c r="O167" s="5">
        <v>0.14596837361488341</v>
      </c>
      <c r="P167" s="5">
        <v>14.121397515999865</v>
      </c>
      <c r="Q167" s="5" t="e">
        <f>ABS(P167-#REF!)</f>
        <v>#REF!</v>
      </c>
      <c r="R167" s="5">
        <v>0.85583690629292308</v>
      </c>
      <c r="S167" s="5" t="e">
        <f>ABS(R167-#REF!)</f>
        <v>#REF!</v>
      </c>
      <c r="T167" s="29">
        <v>0.84495390409111604</v>
      </c>
      <c r="U167" s="29">
        <v>3.5608</v>
      </c>
      <c r="V167" s="29">
        <v>12</v>
      </c>
      <c r="W167" s="29">
        <f t="shared" si="16"/>
        <v>7.333333333333333</v>
      </c>
      <c r="X167" s="29">
        <f t="shared" si="17"/>
        <v>17</v>
      </c>
      <c r="Y167" s="29">
        <f t="shared" si="18"/>
        <v>24.333333333333332</v>
      </c>
      <c r="Z167" s="29">
        <v>18.5</v>
      </c>
      <c r="AA167" s="2" t="s">
        <v>2286</v>
      </c>
      <c r="AB167" s="34"/>
      <c r="AC167" s="29">
        <v>4305</v>
      </c>
      <c r="AD167" s="29">
        <v>307.04177499999997</v>
      </c>
      <c r="AE167" s="10">
        <v>14.020892999999999</v>
      </c>
      <c r="AF167" s="29">
        <v>43.04</v>
      </c>
      <c r="AG167" s="29">
        <v>65.645703999999995</v>
      </c>
      <c r="AH167" s="29">
        <v>6.5645699999999998</v>
      </c>
      <c r="AI167" s="29">
        <v>7.1303000000000005E-2</v>
      </c>
      <c r="AJ167" s="29">
        <v>6.2288000000000003E-2</v>
      </c>
      <c r="AK167" s="10">
        <v>0.87356599999999995</v>
      </c>
      <c r="AL167" s="29">
        <v>5.5261999999999999E-2</v>
      </c>
      <c r="AM167" s="29">
        <v>1.7500000000000002E-2</v>
      </c>
      <c r="AN167" s="29">
        <v>1</v>
      </c>
      <c r="AO167" s="29">
        <v>3.2569999999999999E-3</v>
      </c>
      <c r="AP167" s="29">
        <v>0.195413</v>
      </c>
      <c r="AQ167" s="10">
        <v>0.25551699999999999</v>
      </c>
      <c r="AR167" s="29">
        <v>0.122475</v>
      </c>
      <c r="AS167" s="29">
        <v>0</v>
      </c>
      <c r="AT167" s="29">
        <v>11</v>
      </c>
      <c r="AU167" s="29">
        <v>0</v>
      </c>
      <c r="AV167" s="29">
        <v>1.2248E-2</v>
      </c>
      <c r="AW167" s="29">
        <v>6.6059999999999999E-3</v>
      </c>
      <c r="AX167" s="29">
        <v>81.649315999999999</v>
      </c>
      <c r="AY167" s="29">
        <v>0</v>
      </c>
      <c r="AZ167" s="29">
        <v>204.08163300000001</v>
      </c>
      <c r="BA167" s="29">
        <v>0</v>
      </c>
      <c r="BB167" s="29">
        <v>0</v>
      </c>
      <c r="BC167" s="29">
        <v>0</v>
      </c>
      <c r="BD167" s="29">
        <v>5.697692</v>
      </c>
      <c r="BE167" s="29">
        <v>0.37267800000000001</v>
      </c>
      <c r="BF167" s="31"/>
    </row>
    <row r="168" spans="1:58" s="29" customFormat="1" x14ac:dyDescent="0.25">
      <c r="A168" s="29" t="s">
        <v>1259</v>
      </c>
      <c r="B168" s="29">
        <v>2</v>
      </c>
      <c r="C168" s="29" t="s">
        <v>290</v>
      </c>
      <c r="D168" s="11">
        <v>9</v>
      </c>
      <c r="E168" s="11" t="s">
        <v>7</v>
      </c>
      <c r="F168" s="2" t="s">
        <v>830</v>
      </c>
      <c r="G168" s="45" t="s">
        <v>245</v>
      </c>
      <c r="H168" s="2">
        <v>30.988136304871354</v>
      </c>
      <c r="I168" s="2">
        <v>100.46236509418782</v>
      </c>
      <c r="J168" s="5"/>
      <c r="K168" s="5">
        <v>5898</v>
      </c>
      <c r="L168" s="5">
        <v>102</v>
      </c>
      <c r="M168" s="5">
        <f t="shared" si="19"/>
        <v>1.7293997965412005</v>
      </c>
      <c r="N168" s="5">
        <v>3.6035714285714802E-2</v>
      </c>
      <c r="O168" s="5">
        <v>8.7581024168930044E-2</v>
      </c>
      <c r="P168" s="5">
        <v>24.597756216588067</v>
      </c>
      <c r="Q168" s="5" t="e">
        <f>ABS(P168-#REF!)</f>
        <v>#REF!</v>
      </c>
      <c r="R168" s="5">
        <v>0.54768374883747739</v>
      </c>
      <c r="S168" s="5" t="e">
        <f>ABS(R168-#REF!)</f>
        <v>#REF!</v>
      </c>
      <c r="T168" s="29">
        <v>0.84121174203507221</v>
      </c>
      <c r="U168" s="29">
        <v>3.5608</v>
      </c>
      <c r="V168" s="29">
        <v>12</v>
      </c>
      <c r="W168" s="29">
        <f t="shared" si="16"/>
        <v>7.333333333333333</v>
      </c>
      <c r="X168" s="29">
        <f t="shared" si="17"/>
        <v>17</v>
      </c>
      <c r="Y168" s="29">
        <f t="shared" si="18"/>
        <v>24.333333333333332</v>
      </c>
      <c r="Z168" s="29">
        <v>18.5</v>
      </c>
      <c r="AA168" s="2" t="s">
        <v>2286</v>
      </c>
      <c r="AB168" s="34"/>
      <c r="AC168" s="29">
        <v>7446</v>
      </c>
      <c r="AD168" s="29">
        <v>307.04177499999997</v>
      </c>
      <c r="AE168" s="10">
        <v>24.250772000000001</v>
      </c>
      <c r="AF168" s="29">
        <v>74.45</v>
      </c>
      <c r="AG168" s="29">
        <v>201.24330399999999</v>
      </c>
      <c r="AH168" s="29">
        <v>20.12433</v>
      </c>
      <c r="AI168" s="29">
        <v>4.1222000000000002E-2</v>
      </c>
      <c r="AJ168" s="29">
        <v>2.1818000000000001E-2</v>
      </c>
      <c r="AK168" s="10">
        <v>0.52928799999999998</v>
      </c>
      <c r="AL168" s="29">
        <v>3.7749999999999999E-2</v>
      </c>
      <c r="AM168" s="29">
        <v>3.2500000000000001E-2</v>
      </c>
      <c r="AN168" s="29">
        <v>0</v>
      </c>
      <c r="AO168" s="29">
        <v>0</v>
      </c>
      <c r="AP168" s="29">
        <v>0</v>
      </c>
      <c r="AQ168" s="10">
        <v>0</v>
      </c>
      <c r="AR168" s="29">
        <v>0</v>
      </c>
      <c r="AS168" s="29">
        <v>0</v>
      </c>
      <c r="AT168" s="29">
        <v>0</v>
      </c>
      <c r="AU168" s="29">
        <v>0</v>
      </c>
      <c r="AV168" s="29">
        <v>0</v>
      </c>
      <c r="AW168" s="29">
        <v>0</v>
      </c>
      <c r="AX168" s="29">
        <v>0</v>
      </c>
      <c r="AY168" s="29">
        <v>0</v>
      </c>
      <c r="AZ168" s="29">
        <v>0</v>
      </c>
      <c r="BA168" s="29">
        <v>0</v>
      </c>
      <c r="BB168" s="29">
        <v>0</v>
      </c>
      <c r="BC168" s="29">
        <v>0</v>
      </c>
      <c r="BD168" s="29">
        <v>0</v>
      </c>
      <c r="BE168" s="29">
        <v>0</v>
      </c>
      <c r="BF168" s="31"/>
    </row>
    <row r="169" spans="1:58" s="29" customFormat="1" x14ac:dyDescent="0.25">
      <c r="A169" s="29" t="s">
        <v>1259</v>
      </c>
      <c r="B169" s="29">
        <v>2</v>
      </c>
      <c r="C169" s="29" t="s">
        <v>5</v>
      </c>
      <c r="D169" s="11">
        <v>14</v>
      </c>
      <c r="E169" s="11" t="s">
        <v>1</v>
      </c>
      <c r="F169" s="2" t="s">
        <v>830</v>
      </c>
      <c r="G169" s="45" t="s">
        <v>245</v>
      </c>
      <c r="H169" s="2">
        <v>30.988136304871354</v>
      </c>
      <c r="I169" s="2">
        <v>100.46236509418782</v>
      </c>
      <c r="J169" s="5"/>
      <c r="K169" s="5">
        <v>6167</v>
      </c>
      <c r="L169" s="5">
        <v>214</v>
      </c>
      <c r="M169" s="5">
        <f t="shared" si="19"/>
        <v>3.4700826982325279</v>
      </c>
      <c r="N169" s="5">
        <v>6.3961666666666514E-2</v>
      </c>
      <c r="O169" s="5">
        <v>0.12511574881275722</v>
      </c>
      <c r="P169" s="5">
        <v>25.71962743094246</v>
      </c>
      <c r="Q169" s="5" t="e">
        <f>ABS(P169-#REF!)</f>
        <v>#REF!</v>
      </c>
      <c r="R169" s="5">
        <v>0.7021898540189172</v>
      </c>
      <c r="S169" s="5" t="e">
        <f>ABS(R169-#REF!)</f>
        <v>#REF!</v>
      </c>
      <c r="T169" s="29">
        <v>1.1099185025221332</v>
      </c>
      <c r="U169" s="29">
        <v>3.5608</v>
      </c>
      <c r="V169" s="29">
        <v>12</v>
      </c>
      <c r="W169" s="29">
        <f t="shared" si="16"/>
        <v>7.333333333333333</v>
      </c>
      <c r="X169" s="29">
        <f t="shared" si="17"/>
        <v>17</v>
      </c>
      <c r="Y169" s="29">
        <f t="shared" si="18"/>
        <v>24.333333333333332</v>
      </c>
      <c r="Z169" s="29">
        <v>18.5</v>
      </c>
      <c r="AA169" s="2" t="s">
        <v>2286</v>
      </c>
      <c r="AB169" s="34"/>
      <c r="AC169" s="29">
        <v>7886</v>
      </c>
      <c r="AD169" s="29">
        <v>307.04177499999997</v>
      </c>
      <c r="AE169" s="10">
        <v>25.683800999999999</v>
      </c>
      <c r="AF169" s="29">
        <v>78.849999999999994</v>
      </c>
      <c r="AG169" s="29">
        <v>211.03456499999999</v>
      </c>
      <c r="AH169" s="29">
        <v>21.103456000000001</v>
      </c>
      <c r="AI169" s="29">
        <v>3.8927999999999997E-2</v>
      </c>
      <c r="AJ169" s="29">
        <v>2.6769000000000001E-2</v>
      </c>
      <c r="AK169" s="10">
        <v>0.68765200000000004</v>
      </c>
      <c r="AL169" s="29">
        <v>3.2825E-2</v>
      </c>
      <c r="AM169" s="29">
        <v>2.75E-2</v>
      </c>
      <c r="AN169" s="29">
        <v>2</v>
      </c>
      <c r="AO169" s="29">
        <v>6.5139999999999998E-3</v>
      </c>
      <c r="AP169" s="29">
        <v>0.39082600000000001</v>
      </c>
      <c r="AQ169" s="10">
        <v>0.92569100000000004</v>
      </c>
      <c r="AR169" s="29">
        <v>0.47907499999999997</v>
      </c>
      <c r="AS169" s="29">
        <v>0.20912700000000001</v>
      </c>
      <c r="AT169" s="29">
        <v>36.5</v>
      </c>
      <c r="AU169" s="29">
        <v>9.1923879999999993</v>
      </c>
      <c r="AV169" s="29">
        <v>1.3495E-2</v>
      </c>
      <c r="AW169" s="29">
        <v>6.5440000000000003E-3</v>
      </c>
      <c r="AX169" s="29">
        <v>77.275687000000005</v>
      </c>
      <c r="AY169" s="29">
        <v>14.544760999999999</v>
      </c>
      <c r="AZ169" s="29">
        <v>326.25994700000001</v>
      </c>
      <c r="BA169" s="29">
        <v>26.258607000000001</v>
      </c>
      <c r="BB169" s="29">
        <v>112.852425</v>
      </c>
      <c r="BC169" s="29">
        <v>0</v>
      </c>
      <c r="BD169" s="29">
        <v>7.8855719999999998</v>
      </c>
      <c r="BE169" s="29">
        <v>0.47140500000000002</v>
      </c>
      <c r="BF169" s="31"/>
    </row>
    <row r="170" spans="1:58" s="29" customFormat="1" x14ac:dyDescent="0.25">
      <c r="A170" s="29" t="s">
        <v>1260</v>
      </c>
      <c r="B170" s="29">
        <v>2</v>
      </c>
      <c r="C170" s="29" t="s">
        <v>3</v>
      </c>
      <c r="D170" s="11">
        <v>4</v>
      </c>
      <c r="E170" s="11" t="s">
        <v>1</v>
      </c>
      <c r="F170" s="2" t="s">
        <v>830</v>
      </c>
      <c r="G170" s="45" t="s">
        <v>245</v>
      </c>
      <c r="H170" s="2">
        <v>30.988136304871354</v>
      </c>
      <c r="I170" s="2">
        <v>100.46236509418782</v>
      </c>
      <c r="J170" s="5"/>
      <c r="K170" s="5">
        <v>8153</v>
      </c>
      <c r="L170" s="5">
        <v>5</v>
      </c>
      <c r="M170" s="5">
        <f t="shared" si="19"/>
        <v>6.1327118851956332E-2</v>
      </c>
      <c r="N170" s="5">
        <v>2.9250000000001108E-2</v>
      </c>
      <c r="O170" s="5">
        <v>4.6971632136631235E-3</v>
      </c>
      <c r="P170" s="5">
        <v>38.295971680995443</v>
      </c>
      <c r="Q170" s="5" t="e">
        <f>ABS(P170-#REF!)</f>
        <v>#REF!</v>
      </c>
      <c r="R170" s="5">
        <v>0.39354636809723281</v>
      </c>
      <c r="S170" s="5" t="e">
        <f>ABS(R170-#REF!)</f>
        <v>#REF!</v>
      </c>
      <c r="T170" s="29">
        <v>1.0005817583277674</v>
      </c>
      <c r="U170" s="29">
        <v>3.5608</v>
      </c>
      <c r="V170" s="29">
        <v>12</v>
      </c>
      <c r="W170" s="29">
        <f t="shared" si="16"/>
        <v>7.333333333333333</v>
      </c>
      <c r="X170" s="29">
        <f t="shared" si="17"/>
        <v>17</v>
      </c>
      <c r="Y170" s="29">
        <f t="shared" si="18"/>
        <v>24.333333333333332</v>
      </c>
      <c r="Z170" s="29">
        <v>18.5</v>
      </c>
      <c r="AA170" s="2" t="s">
        <v>2286</v>
      </c>
      <c r="AB170" s="34"/>
      <c r="AC170" s="29">
        <v>12881</v>
      </c>
      <c r="AD170" s="29">
        <v>327.95477499999998</v>
      </c>
      <c r="AE170" s="10">
        <v>39.276757000000003</v>
      </c>
      <c r="AF170" s="29">
        <v>128.80000000000001</v>
      </c>
      <c r="AG170" s="29">
        <v>512.467579</v>
      </c>
      <c r="AH170" s="29">
        <v>51.246758</v>
      </c>
      <c r="AI170" s="29">
        <v>2.5455999999999999E-2</v>
      </c>
      <c r="AJ170" s="29">
        <v>1.0083999999999999E-2</v>
      </c>
      <c r="AK170" s="10">
        <v>0.39613300000000001</v>
      </c>
      <c r="AL170" s="29">
        <v>2.3924999999999998E-2</v>
      </c>
      <c r="AM170" s="29">
        <v>2.2499999999999999E-2</v>
      </c>
      <c r="AN170" s="29">
        <v>0</v>
      </c>
      <c r="AO170" s="29">
        <v>0</v>
      </c>
      <c r="AP170" s="29">
        <v>0</v>
      </c>
      <c r="AQ170" s="10">
        <v>0</v>
      </c>
      <c r="AR170" s="29">
        <v>0</v>
      </c>
      <c r="AS170" s="29">
        <v>0</v>
      </c>
      <c r="AT170" s="29">
        <v>0</v>
      </c>
      <c r="AU170" s="29">
        <v>0</v>
      </c>
      <c r="AV170" s="29">
        <v>0</v>
      </c>
      <c r="AW170" s="29">
        <v>0</v>
      </c>
      <c r="AX170" s="29">
        <v>0</v>
      </c>
      <c r="AY170" s="29">
        <v>0</v>
      </c>
      <c r="AZ170" s="29">
        <v>0</v>
      </c>
      <c r="BA170" s="29">
        <v>0</v>
      </c>
      <c r="BB170" s="29">
        <v>0</v>
      </c>
      <c r="BC170" s="29">
        <v>0</v>
      </c>
      <c r="BD170" s="29">
        <v>0</v>
      </c>
      <c r="BE170" s="29">
        <v>0</v>
      </c>
      <c r="BF170" s="31"/>
    </row>
    <row r="171" spans="1:58" s="29" customFormat="1" x14ac:dyDescent="0.25">
      <c r="A171" s="29" t="s">
        <v>1260</v>
      </c>
      <c r="B171" s="29">
        <v>2</v>
      </c>
      <c r="C171" s="29" t="s">
        <v>4</v>
      </c>
      <c r="D171" s="11">
        <v>12</v>
      </c>
      <c r="E171" s="11" t="s">
        <v>1</v>
      </c>
      <c r="F171" s="2" t="s">
        <v>830</v>
      </c>
      <c r="G171" s="45" t="s">
        <v>245</v>
      </c>
      <c r="H171" s="2">
        <v>30.988136304871354</v>
      </c>
      <c r="I171" s="2">
        <v>100.46236509418782</v>
      </c>
      <c r="J171" s="5"/>
      <c r="K171" s="5">
        <v>4198</v>
      </c>
      <c r="L171" s="5">
        <v>363</v>
      </c>
      <c r="M171" s="5">
        <f t="shared" si="19"/>
        <v>8.6469747498808953</v>
      </c>
      <c r="N171" s="5">
        <v>0.13039166666666716</v>
      </c>
      <c r="O171" s="5">
        <v>0.15500638605088307</v>
      </c>
      <c r="P171" s="5">
        <v>19.71869117095779</v>
      </c>
      <c r="Q171" s="5" t="e">
        <f>ABS(P171-#REF!)</f>
        <v>#REF!</v>
      </c>
      <c r="R171" s="5">
        <v>1.0718158316616573</v>
      </c>
      <c r="S171" s="5" t="e">
        <f>ABS(R171-#REF!)</f>
        <v>#REF!</v>
      </c>
      <c r="T171" s="29">
        <v>1.1006910140356168</v>
      </c>
      <c r="U171" s="29">
        <v>3.5608</v>
      </c>
      <c r="V171" s="29">
        <v>12</v>
      </c>
      <c r="W171" s="29">
        <f t="shared" si="16"/>
        <v>7.333333333333333</v>
      </c>
      <c r="X171" s="29">
        <f t="shared" si="17"/>
        <v>17</v>
      </c>
      <c r="Y171" s="29">
        <f t="shared" si="18"/>
        <v>24.333333333333332</v>
      </c>
      <c r="Z171" s="29">
        <v>18.5</v>
      </c>
      <c r="AA171" s="2" t="s">
        <v>2286</v>
      </c>
      <c r="AB171" s="34"/>
      <c r="AC171" s="29">
        <v>7270</v>
      </c>
      <c r="AD171" s="29">
        <v>327.95477499999998</v>
      </c>
      <c r="AE171" s="10">
        <v>22.167691000000001</v>
      </c>
      <c r="AF171" s="29">
        <v>72.650000000000006</v>
      </c>
      <c r="AG171" s="29">
        <v>187.45390800000001</v>
      </c>
      <c r="AH171" s="29">
        <v>18.745391000000001</v>
      </c>
      <c r="AI171" s="29">
        <v>4.5095000000000003E-2</v>
      </c>
      <c r="AJ171" s="29">
        <v>4.8307999999999997E-2</v>
      </c>
      <c r="AK171" s="10">
        <v>1.071229</v>
      </c>
      <c r="AL171" s="29">
        <v>3.1375E-2</v>
      </c>
      <c r="AM171" s="29">
        <v>2.2499999999999999E-2</v>
      </c>
      <c r="AN171" s="29">
        <v>20</v>
      </c>
      <c r="AO171" s="29">
        <v>6.0983999999999997E-2</v>
      </c>
      <c r="AP171" s="29">
        <v>3.6590410000000002</v>
      </c>
      <c r="AQ171" s="10">
        <v>12.778542</v>
      </c>
      <c r="AR171" s="29">
        <v>0.835619</v>
      </c>
      <c r="AS171" s="29">
        <v>0.46625</v>
      </c>
      <c r="AT171" s="29">
        <v>46.45</v>
      </c>
      <c r="AU171" s="29">
        <v>21.955636999999999</v>
      </c>
      <c r="AV171" s="29">
        <v>1.8384999999999999E-2</v>
      </c>
      <c r="AW171" s="29">
        <v>7.9889999999999996E-3</v>
      </c>
      <c r="AX171" s="29">
        <v>58.760385999999997</v>
      </c>
      <c r="AY171" s="29">
        <v>13.300428</v>
      </c>
      <c r="AZ171" s="29">
        <v>166.26613599999999</v>
      </c>
      <c r="BA171" s="29">
        <v>67.962142</v>
      </c>
      <c r="BB171" s="29">
        <v>15.135263</v>
      </c>
      <c r="BC171" s="29">
        <v>15.586311</v>
      </c>
      <c r="BD171" s="29">
        <v>7.791226</v>
      </c>
      <c r="BE171" s="29">
        <v>1.2472190000000001</v>
      </c>
      <c r="BF171" s="31"/>
    </row>
    <row r="172" spans="1:58" s="29" customFormat="1" x14ac:dyDescent="0.25">
      <c r="A172" s="29" t="s">
        <v>1260</v>
      </c>
      <c r="B172" s="29">
        <v>2</v>
      </c>
      <c r="C172" s="29" t="s">
        <v>10</v>
      </c>
      <c r="D172" s="11">
        <v>13</v>
      </c>
      <c r="E172" s="11" t="s">
        <v>1</v>
      </c>
      <c r="F172" s="2" t="s">
        <v>830</v>
      </c>
      <c r="G172" s="45" t="s">
        <v>245</v>
      </c>
      <c r="H172" s="2">
        <v>30.988136304871354</v>
      </c>
      <c r="I172" s="2">
        <v>100.46236509418782</v>
      </c>
      <c r="J172" s="5"/>
      <c r="K172" s="5">
        <v>6274</v>
      </c>
      <c r="L172" s="5">
        <v>223</v>
      </c>
      <c r="M172" s="5">
        <f t="shared" si="19"/>
        <v>3.5543512910423973</v>
      </c>
      <c r="N172" s="5">
        <v>6.690370370370502E-2</v>
      </c>
      <c r="O172" s="5">
        <v>0.12682340676890433</v>
      </c>
      <c r="P172" s="5">
        <v>29.470002002522435</v>
      </c>
      <c r="Q172" s="5" t="e">
        <f>ABS(P172-#REF!)</f>
        <v>#REF!</v>
      </c>
      <c r="R172" s="5">
        <v>0.51462125038459838</v>
      </c>
      <c r="S172" s="5" t="e">
        <f>ABS(R172-#REF!)</f>
        <v>#REF!</v>
      </c>
      <c r="T172" s="29">
        <v>1.0851405297792316</v>
      </c>
      <c r="U172" s="29">
        <v>3.5608</v>
      </c>
      <c r="V172" s="29">
        <v>12</v>
      </c>
      <c r="W172" s="29">
        <f t="shared" si="16"/>
        <v>7.333333333333333</v>
      </c>
      <c r="X172" s="29">
        <f t="shared" si="17"/>
        <v>17</v>
      </c>
      <c r="Y172" s="29">
        <f t="shared" si="18"/>
        <v>24.333333333333332</v>
      </c>
      <c r="Z172" s="29">
        <v>18.5</v>
      </c>
      <c r="AA172" s="2" t="s">
        <v>2286</v>
      </c>
      <c r="AB172" s="34"/>
      <c r="AC172" s="29">
        <v>9411</v>
      </c>
      <c r="AD172" s="29">
        <v>327.95477499999998</v>
      </c>
      <c r="AE172" s="10">
        <v>28.69603</v>
      </c>
      <c r="AF172" s="29">
        <v>94.1</v>
      </c>
      <c r="AG172" s="29">
        <v>276.63316900000001</v>
      </c>
      <c r="AH172" s="29">
        <v>27.663316999999999</v>
      </c>
      <c r="AI172" s="29">
        <v>3.4845000000000001E-2</v>
      </c>
      <c r="AJ172" s="29">
        <v>1.7878999999999999E-2</v>
      </c>
      <c r="AK172" s="10">
        <v>0.51309800000000005</v>
      </c>
      <c r="AL172" s="29">
        <v>3.1712999999999998E-2</v>
      </c>
      <c r="AM172" s="29">
        <v>2.75E-2</v>
      </c>
      <c r="AN172" s="29">
        <v>5</v>
      </c>
      <c r="AO172" s="29">
        <v>1.5245999999999999E-2</v>
      </c>
      <c r="AP172" s="29">
        <v>0.91476000000000002</v>
      </c>
      <c r="AQ172" s="10">
        <v>1.275104</v>
      </c>
      <c r="AR172" s="29">
        <v>0.23933499999999999</v>
      </c>
      <c r="AS172" s="29">
        <v>0.19389600000000001</v>
      </c>
      <c r="AT172" s="29">
        <v>24</v>
      </c>
      <c r="AU172" s="29">
        <v>11.510864</v>
      </c>
      <c r="AV172" s="29">
        <v>1.0406E-2</v>
      </c>
      <c r="AW172" s="29">
        <v>6.2009999999999999E-3</v>
      </c>
      <c r="AX172" s="29">
        <v>123.02557400000001</v>
      </c>
      <c r="AY172" s="29">
        <v>52.684776999999997</v>
      </c>
      <c r="AZ172" s="29">
        <v>286.86262900000003</v>
      </c>
      <c r="BA172" s="29">
        <v>73.894934000000006</v>
      </c>
      <c r="BB172" s="29">
        <v>66.503487000000007</v>
      </c>
      <c r="BC172" s="29">
        <v>9.9135390000000001</v>
      </c>
      <c r="BD172" s="29">
        <v>7.1997970000000002</v>
      </c>
      <c r="BE172" s="29">
        <v>0.37267800000000001</v>
      </c>
      <c r="BF172" s="31"/>
    </row>
    <row r="173" spans="1:58" s="29" customFormat="1" x14ac:dyDescent="0.25">
      <c r="A173" s="29" t="s">
        <v>1260</v>
      </c>
      <c r="B173" s="29">
        <v>2</v>
      </c>
      <c r="C173" s="29" t="s">
        <v>11</v>
      </c>
      <c r="D173" s="11">
        <v>16</v>
      </c>
      <c r="E173" s="11" t="s">
        <v>1</v>
      </c>
      <c r="F173" s="2" t="s">
        <v>830</v>
      </c>
      <c r="G173" s="45" t="s">
        <v>245</v>
      </c>
      <c r="H173" s="2">
        <v>30.988136304871354</v>
      </c>
      <c r="I173" s="2">
        <v>100.46236509418782</v>
      </c>
      <c r="J173" s="5"/>
      <c r="K173" s="5">
        <v>6410</v>
      </c>
      <c r="L173" s="5">
        <v>937</v>
      </c>
      <c r="M173" s="5">
        <f t="shared" si="19"/>
        <v>14.617784711388456</v>
      </c>
      <c r="N173" s="5">
        <v>7.7983080808079225E-2</v>
      </c>
      <c r="O173" s="5">
        <v>0.46501915815264921</v>
      </c>
      <c r="P173" s="5">
        <v>30.10881619958062</v>
      </c>
      <c r="Q173" s="5" t="e">
        <f>ABS(P173-#REF!)</f>
        <v>#REF!</v>
      </c>
      <c r="R173" s="5">
        <v>1.0053532139218797</v>
      </c>
      <c r="S173" s="5" t="e">
        <f>ABS(R173-#REF!)</f>
        <v>#REF!</v>
      </c>
      <c r="T173" s="29">
        <v>0.97353284348257974</v>
      </c>
      <c r="U173" s="29">
        <v>3.5608</v>
      </c>
      <c r="V173" s="29">
        <v>12</v>
      </c>
      <c r="W173" s="29">
        <f t="shared" si="16"/>
        <v>7.333333333333333</v>
      </c>
      <c r="X173" s="29">
        <f t="shared" si="17"/>
        <v>17</v>
      </c>
      <c r="Y173" s="29">
        <f t="shared" si="18"/>
        <v>24.333333333333332</v>
      </c>
      <c r="Z173" s="29">
        <v>18.5</v>
      </c>
      <c r="AA173" s="2" t="s">
        <v>2286</v>
      </c>
      <c r="AB173" s="34"/>
      <c r="AC173" s="29">
        <v>9825</v>
      </c>
      <c r="AD173" s="29">
        <v>327.95477499999998</v>
      </c>
      <c r="AE173" s="10">
        <v>29.958399</v>
      </c>
      <c r="AF173" s="29">
        <v>98.23</v>
      </c>
      <c r="AG173" s="29">
        <v>283.59932500000002</v>
      </c>
      <c r="AH173" s="29">
        <v>28.359932000000001</v>
      </c>
      <c r="AI173" s="29">
        <v>3.3373E-2</v>
      </c>
      <c r="AJ173" s="29">
        <v>3.0790000000000001E-2</v>
      </c>
      <c r="AK173" s="10">
        <v>0.92259800000000003</v>
      </c>
      <c r="AL173" s="29">
        <v>2.5138000000000001E-2</v>
      </c>
      <c r="AM173" s="29">
        <v>1.7500000000000002E-2</v>
      </c>
      <c r="AN173" s="29">
        <v>23</v>
      </c>
      <c r="AO173" s="29">
        <v>7.0132E-2</v>
      </c>
      <c r="AP173" s="29">
        <v>4.207897</v>
      </c>
      <c r="AQ173" s="10">
        <v>7.8269719999999996</v>
      </c>
      <c r="AR173" s="29">
        <v>0.36309200000000003</v>
      </c>
      <c r="AS173" s="29">
        <v>0.24035400000000001</v>
      </c>
      <c r="AT173" s="29">
        <v>33.434783000000003</v>
      </c>
      <c r="AU173" s="29">
        <v>18.970853000000002</v>
      </c>
      <c r="AV173" s="29">
        <v>1.1195E-2</v>
      </c>
      <c r="AW173" s="29">
        <v>5.3759999999999997E-3</v>
      </c>
      <c r="AX173" s="29">
        <v>94.836340000000007</v>
      </c>
      <c r="AY173" s="29">
        <v>15.010021999999999</v>
      </c>
      <c r="AZ173" s="29">
        <v>252.49079800000001</v>
      </c>
      <c r="BA173" s="29">
        <v>44.462499000000001</v>
      </c>
      <c r="BB173" s="29">
        <v>8.3424259999999997</v>
      </c>
      <c r="BC173" s="29">
        <v>13.581742</v>
      </c>
      <c r="BD173" s="29">
        <v>7.6428560000000001</v>
      </c>
      <c r="BE173" s="29">
        <v>3.1841620000000002</v>
      </c>
      <c r="BF173" s="31"/>
    </row>
    <row r="174" spans="1:58" s="29" customFormat="1" x14ac:dyDescent="0.25">
      <c r="A174" s="29" t="s">
        <v>1261</v>
      </c>
      <c r="B174" s="29">
        <v>2</v>
      </c>
      <c r="C174" s="29" t="s">
        <v>9</v>
      </c>
      <c r="D174" s="11">
        <v>2</v>
      </c>
      <c r="E174" s="11" t="s">
        <v>1</v>
      </c>
      <c r="F174" s="2" t="s">
        <v>830</v>
      </c>
      <c r="G174" s="45" t="s">
        <v>245</v>
      </c>
      <c r="H174" s="2">
        <v>30.988136304871354</v>
      </c>
      <c r="I174" s="2">
        <v>100.46236509418782</v>
      </c>
      <c r="J174" s="5"/>
      <c r="K174" s="5">
        <v>5907</v>
      </c>
      <c r="L174" s="5">
        <v>331</v>
      </c>
      <c r="M174" s="5">
        <f t="shared" si="19"/>
        <v>5.6035212459793469</v>
      </c>
      <c r="N174" s="5">
        <v>0.10781124999999822</v>
      </c>
      <c r="O174" s="5">
        <v>0.12990997581463679</v>
      </c>
      <c r="P174" s="5">
        <v>19.184455678426488</v>
      </c>
      <c r="Q174" s="5" t="e">
        <f>ABS(P174-#REF!)</f>
        <v>#REF!</v>
      </c>
      <c r="R174" s="5">
        <v>0.90969335485759606</v>
      </c>
      <c r="S174" s="5" t="e">
        <f>ABS(R174-#REF!)</f>
        <v>#REF!</v>
      </c>
      <c r="T174" s="29">
        <v>1.010656964488218</v>
      </c>
      <c r="U174" s="29">
        <v>3.5608</v>
      </c>
      <c r="V174" s="29">
        <v>12</v>
      </c>
      <c r="W174" s="29">
        <f t="shared" si="16"/>
        <v>7.333333333333333</v>
      </c>
      <c r="X174" s="29">
        <f t="shared" si="17"/>
        <v>17</v>
      </c>
      <c r="Y174" s="29">
        <f t="shared" si="18"/>
        <v>24.333333333333332</v>
      </c>
      <c r="Z174" s="29">
        <v>18.5</v>
      </c>
      <c r="AA174" s="2" t="s">
        <v>2286</v>
      </c>
      <c r="AB174" s="34"/>
      <c r="AC174" s="29">
        <v>9364</v>
      </c>
      <c r="AD174" s="29">
        <v>436.89519999999999</v>
      </c>
      <c r="AE174" s="10">
        <v>21.433057999999999</v>
      </c>
      <c r="AF174" s="29">
        <v>93.62</v>
      </c>
      <c r="AG174" s="29">
        <v>235.95875799999999</v>
      </c>
      <c r="AH174" s="29">
        <v>23.595876000000001</v>
      </c>
      <c r="AI174" s="29">
        <v>4.6651999999999999E-2</v>
      </c>
      <c r="AJ174" s="29">
        <v>4.5936999999999999E-2</v>
      </c>
      <c r="AK174" s="10">
        <v>0.98468199999999995</v>
      </c>
      <c r="AL174" s="29">
        <v>3.4375000000000003E-2</v>
      </c>
      <c r="AM174" s="29">
        <v>2.2499999999999999E-2</v>
      </c>
      <c r="AN174" s="29">
        <v>15</v>
      </c>
      <c r="AO174" s="29">
        <v>3.4333000000000002E-2</v>
      </c>
      <c r="AP174" s="29">
        <v>2.0599910000000001</v>
      </c>
      <c r="AQ174" s="10">
        <v>8.3297740000000005</v>
      </c>
      <c r="AR174" s="29">
        <v>0.99457700000000004</v>
      </c>
      <c r="AS174" s="29">
        <v>0.62867300000000004</v>
      </c>
      <c r="AT174" s="29">
        <v>52</v>
      </c>
      <c r="AU174" s="29">
        <v>36.441733999999997</v>
      </c>
      <c r="AV174" s="29">
        <v>1.9501999999999999E-2</v>
      </c>
      <c r="AW174" s="29">
        <v>7.8009999999999998E-3</v>
      </c>
      <c r="AX174" s="29">
        <v>51.519534999999998</v>
      </c>
      <c r="AY174" s="29">
        <v>6.109559</v>
      </c>
      <c r="AZ174" s="29">
        <v>138.41485800000001</v>
      </c>
      <c r="BA174" s="29">
        <v>66.054900000000004</v>
      </c>
      <c r="BB174" s="29">
        <v>22.356804</v>
      </c>
      <c r="BC174" s="29">
        <v>41.803998</v>
      </c>
      <c r="BD174" s="29">
        <v>7.9765569999999997</v>
      </c>
      <c r="BE174" s="29">
        <v>1.8328599999999999</v>
      </c>
      <c r="BF174" s="31"/>
    </row>
    <row r="175" spans="1:58" s="29" customFormat="1" x14ac:dyDescent="0.25">
      <c r="A175" s="29" t="s">
        <v>1261</v>
      </c>
      <c r="B175" s="29">
        <v>2</v>
      </c>
      <c r="C175" s="29" t="s">
        <v>12</v>
      </c>
      <c r="D175" s="11">
        <v>5</v>
      </c>
      <c r="E175" s="11" t="s">
        <v>1</v>
      </c>
      <c r="F175" s="2" t="s">
        <v>830</v>
      </c>
      <c r="G175" s="45" t="s">
        <v>245</v>
      </c>
      <c r="H175" s="2">
        <v>30.988136304871354</v>
      </c>
      <c r="I175" s="2">
        <v>100.46236509418782</v>
      </c>
      <c r="J175" s="5"/>
      <c r="K175" s="5">
        <v>9796</v>
      </c>
      <c r="L175" s="5">
        <v>389</v>
      </c>
      <c r="M175" s="5">
        <f t="shared" si="19"/>
        <v>3.9710085749285424</v>
      </c>
      <c r="N175" s="5">
        <v>7.2747159090909175E-2</v>
      </c>
      <c r="O175" s="5">
        <v>0.14290097339610047</v>
      </c>
      <c r="P175" s="5">
        <v>31.814953077004549</v>
      </c>
      <c r="Q175" s="5" t="e">
        <f>ABS(P175-#REF!)</f>
        <v>#REF!</v>
      </c>
      <c r="R175" s="5">
        <v>0.52788978255877228</v>
      </c>
      <c r="S175" s="5" t="e">
        <f>ABS(R175-#REF!)</f>
        <v>#REF!</v>
      </c>
      <c r="T175" s="29">
        <v>1.0145954154440842</v>
      </c>
      <c r="U175" s="29">
        <v>3.5608</v>
      </c>
      <c r="V175" s="29">
        <v>12</v>
      </c>
      <c r="W175" s="29">
        <f t="shared" si="16"/>
        <v>7.333333333333333</v>
      </c>
      <c r="X175" s="29">
        <f t="shared" si="17"/>
        <v>17</v>
      </c>
      <c r="Y175" s="29">
        <f t="shared" si="18"/>
        <v>24.333333333333332</v>
      </c>
      <c r="Z175" s="29">
        <v>18.5</v>
      </c>
      <c r="AA175" s="2" t="s">
        <v>2286</v>
      </c>
      <c r="AB175" s="34"/>
      <c r="AC175" s="29">
        <v>13468</v>
      </c>
      <c r="AD175" s="29">
        <v>436.89519999999999</v>
      </c>
      <c r="AE175" s="10">
        <v>30.826615</v>
      </c>
      <c r="AF175" s="29">
        <v>134.66</v>
      </c>
      <c r="AG175" s="29">
        <v>409.22940299999999</v>
      </c>
      <c r="AH175" s="29">
        <v>40.922939999999997</v>
      </c>
      <c r="AI175" s="29">
        <v>3.2437000000000001E-2</v>
      </c>
      <c r="AJ175" s="29">
        <v>1.8523999999999999E-2</v>
      </c>
      <c r="AK175" s="10">
        <v>0.57108300000000001</v>
      </c>
      <c r="AL175" s="29">
        <v>2.945E-2</v>
      </c>
      <c r="AM175" s="29">
        <v>2.2499999999999999E-2</v>
      </c>
      <c r="AN175" s="29">
        <v>6</v>
      </c>
      <c r="AO175" s="29">
        <v>1.3733E-2</v>
      </c>
      <c r="AP175" s="29">
        <v>0.82399599999999995</v>
      </c>
      <c r="AQ175" s="10">
        <v>1.455301</v>
      </c>
      <c r="AR175" s="29">
        <v>0.39534599999999998</v>
      </c>
      <c r="AS175" s="29">
        <v>0.40409899999999999</v>
      </c>
      <c r="AT175" s="29">
        <v>32.666666999999997</v>
      </c>
      <c r="AU175" s="29">
        <v>19.449079000000001</v>
      </c>
      <c r="AV175" s="29">
        <v>1.2485E-2</v>
      </c>
      <c r="AW175" s="29">
        <v>6.5430000000000002E-3</v>
      </c>
      <c r="AX175" s="29">
        <v>100.094323</v>
      </c>
      <c r="AY175" s="29">
        <v>27.471371000000001</v>
      </c>
      <c r="AZ175" s="29">
        <v>395.101293</v>
      </c>
      <c r="BA175" s="29">
        <v>386.89476400000001</v>
      </c>
      <c r="BB175" s="29">
        <v>60.199465000000004</v>
      </c>
      <c r="BC175" s="29">
        <v>44.077328000000001</v>
      </c>
      <c r="BD175" s="29">
        <v>6.8466149999999999</v>
      </c>
      <c r="BE175" s="29">
        <v>0.66143799999999997</v>
      </c>
      <c r="BF175" s="31"/>
    </row>
    <row r="176" spans="1:58" s="29" customFormat="1" x14ac:dyDescent="0.25">
      <c r="A176" s="29" t="s">
        <v>1261</v>
      </c>
      <c r="B176" s="29">
        <v>2</v>
      </c>
      <c r="C176" s="29" t="s">
        <v>17</v>
      </c>
      <c r="D176" s="11">
        <v>8</v>
      </c>
      <c r="E176" s="11" t="s">
        <v>1</v>
      </c>
      <c r="F176" s="2" t="s">
        <v>830</v>
      </c>
      <c r="G176" s="45" t="s">
        <v>245</v>
      </c>
      <c r="H176" s="2">
        <v>30.988136304871354</v>
      </c>
      <c r="I176" s="2">
        <v>100.46236509418782</v>
      </c>
      <c r="J176" s="5"/>
      <c r="K176" s="5">
        <v>7474</v>
      </c>
      <c r="L176" s="5">
        <v>1344</v>
      </c>
      <c r="M176" s="5">
        <f t="shared" si="19"/>
        <v>17.982338774417983</v>
      </c>
      <c r="N176" s="5">
        <v>8.0525000000001984E-2</v>
      </c>
      <c r="O176" s="5">
        <v>0.47092366232805838</v>
      </c>
      <c r="P176" s="5">
        <v>24.273678980964885</v>
      </c>
      <c r="Q176" s="5" t="e">
        <f>ABS(P176-#REF!)</f>
        <v>#REF!</v>
      </c>
      <c r="R176" s="5">
        <v>1.1275661333066973</v>
      </c>
      <c r="S176" s="5" t="e">
        <f>ABS(R176-#REF!)</f>
        <v>#REF!</v>
      </c>
      <c r="T176" s="29">
        <v>0.88255689578190921</v>
      </c>
      <c r="U176" s="29">
        <v>3.5608</v>
      </c>
      <c r="V176" s="29">
        <v>12</v>
      </c>
      <c r="W176" s="29">
        <f t="shared" si="16"/>
        <v>7.333333333333333</v>
      </c>
      <c r="X176" s="29">
        <f t="shared" si="17"/>
        <v>17</v>
      </c>
      <c r="Y176" s="29">
        <f t="shared" si="18"/>
        <v>24.333333333333332</v>
      </c>
      <c r="Z176" s="29">
        <v>18.5</v>
      </c>
      <c r="AA176" s="2" t="s">
        <v>2286</v>
      </c>
      <c r="AB176" s="34"/>
      <c r="AC176" s="29">
        <v>10173</v>
      </c>
      <c r="AD176" s="29">
        <v>436.89519999999999</v>
      </c>
      <c r="AE176" s="10">
        <v>23.284759999999999</v>
      </c>
      <c r="AF176" s="29">
        <v>101.71</v>
      </c>
      <c r="AG176" s="29">
        <v>278.33416199999999</v>
      </c>
      <c r="AH176" s="29">
        <v>27.833416</v>
      </c>
      <c r="AI176" s="29">
        <v>3.6864000000000001E-2</v>
      </c>
      <c r="AJ176" s="29">
        <v>3.8531999999999997E-2</v>
      </c>
      <c r="AK176" s="10">
        <v>1.0452440000000001</v>
      </c>
      <c r="AL176" s="29">
        <v>2.5624999999999998E-2</v>
      </c>
      <c r="AM176" s="29">
        <v>1.7500000000000002E-2</v>
      </c>
      <c r="AN176" s="29">
        <v>42</v>
      </c>
      <c r="AO176" s="29">
        <v>9.6132999999999996E-2</v>
      </c>
      <c r="AP176" s="29">
        <v>5.7679739999999997</v>
      </c>
      <c r="AQ176" s="10">
        <v>11.805759999999999</v>
      </c>
      <c r="AR176" s="29">
        <v>0.34265099999999998</v>
      </c>
      <c r="AS176" s="29">
        <v>0.21468100000000001</v>
      </c>
      <c r="AT176" s="29">
        <v>28.595237999999998</v>
      </c>
      <c r="AU176" s="29">
        <v>15.600281000000001</v>
      </c>
      <c r="AV176" s="29">
        <v>1.2416999999999999E-2</v>
      </c>
      <c r="AW176" s="29">
        <v>6.7260000000000002E-3</v>
      </c>
      <c r="AX176" s="29">
        <v>88.176518999999999</v>
      </c>
      <c r="AY176" s="29">
        <v>19.197257</v>
      </c>
      <c r="AZ176" s="29">
        <v>214.428192</v>
      </c>
      <c r="BA176" s="29">
        <v>44.668841999999998</v>
      </c>
      <c r="BB176" s="29">
        <v>7.8881670000000002</v>
      </c>
      <c r="BC176" s="29">
        <v>12.322483</v>
      </c>
      <c r="BD176" s="29">
        <v>8.203735</v>
      </c>
      <c r="BE176" s="29">
        <v>4.2056509999999996</v>
      </c>
      <c r="BF176" s="31"/>
    </row>
    <row r="177" spans="1:58" s="29" customFormat="1" x14ac:dyDescent="0.25">
      <c r="A177" s="29" t="s">
        <v>1261</v>
      </c>
      <c r="B177" s="29">
        <v>2</v>
      </c>
      <c r="C177" s="29" t="s">
        <v>4</v>
      </c>
      <c r="D177" s="11">
        <v>12</v>
      </c>
      <c r="E177" s="11" t="s">
        <v>1</v>
      </c>
      <c r="F177" s="2" t="s">
        <v>830</v>
      </c>
      <c r="G177" s="45" t="s">
        <v>245</v>
      </c>
      <c r="H177" s="2">
        <v>30.988136304871354</v>
      </c>
      <c r="I177" s="2">
        <v>100.46236509418782</v>
      </c>
      <c r="J177" s="5"/>
      <c r="K177" s="5">
        <v>10351</v>
      </c>
      <c r="L177" s="5">
        <v>13</v>
      </c>
      <c r="M177" s="5">
        <f t="shared" si="19"/>
        <v>0.125591730267607</v>
      </c>
      <c r="N177" s="5">
        <v>4.4362499999998306E-2</v>
      </c>
      <c r="O177" s="5">
        <v>6.49549879073184E-3</v>
      </c>
      <c r="P177" s="5">
        <v>33.617453991432633</v>
      </c>
      <c r="Q177" s="5" t="e">
        <f>ABS(P177-#REF!)</f>
        <v>#REF!</v>
      </c>
      <c r="R177" s="5">
        <v>0.36922426674341319</v>
      </c>
      <c r="S177" s="5" t="e">
        <f>ABS(R177-#REF!)</f>
        <v>#REF!</v>
      </c>
      <c r="T177" s="29">
        <v>0.88315053071787342</v>
      </c>
      <c r="U177" s="29">
        <v>3.5608</v>
      </c>
      <c r="V177" s="29">
        <v>12</v>
      </c>
      <c r="W177" s="29">
        <f t="shared" si="16"/>
        <v>7.333333333333333</v>
      </c>
      <c r="X177" s="29">
        <f t="shared" si="17"/>
        <v>17</v>
      </c>
      <c r="Y177" s="29">
        <f t="shared" si="18"/>
        <v>24.333333333333332</v>
      </c>
      <c r="Z177" s="29">
        <v>18.5</v>
      </c>
      <c r="AA177" s="2" t="s">
        <v>2286</v>
      </c>
      <c r="AB177" s="34"/>
      <c r="AC177" s="29">
        <v>14421</v>
      </c>
      <c r="AD177" s="29">
        <v>436.89519999999999</v>
      </c>
      <c r="AE177" s="10">
        <v>33.007916000000002</v>
      </c>
      <c r="AF177" s="29">
        <v>144.19999999999999</v>
      </c>
      <c r="AG177" s="29">
        <v>576.30450299999995</v>
      </c>
      <c r="AH177" s="29">
        <v>57.630450000000003</v>
      </c>
      <c r="AI177" s="29">
        <v>2.6350999999999999E-2</v>
      </c>
      <c r="AJ177" s="29">
        <v>9.75E-3</v>
      </c>
      <c r="AK177" s="10">
        <v>0.37002600000000002</v>
      </c>
      <c r="AL177" s="29">
        <v>2.4924999999999999E-2</v>
      </c>
      <c r="AM177" s="29">
        <v>2.2499999999999999E-2</v>
      </c>
      <c r="AN177" s="29">
        <v>0</v>
      </c>
      <c r="AO177" s="29">
        <v>0</v>
      </c>
      <c r="AP177" s="29">
        <v>0</v>
      </c>
      <c r="AQ177" s="10">
        <v>0</v>
      </c>
      <c r="AR177" s="29">
        <v>0</v>
      </c>
      <c r="AS177" s="29">
        <v>0</v>
      </c>
      <c r="AT177" s="29">
        <v>0</v>
      </c>
      <c r="AU177" s="29">
        <v>0</v>
      </c>
      <c r="AV177" s="29">
        <v>0</v>
      </c>
      <c r="AW177" s="29">
        <v>0</v>
      </c>
      <c r="AX177" s="29">
        <v>0</v>
      </c>
      <c r="AY177" s="29">
        <v>0</v>
      </c>
      <c r="AZ177" s="29">
        <v>0</v>
      </c>
      <c r="BA177" s="29">
        <v>0</v>
      </c>
      <c r="BB177" s="29">
        <v>0</v>
      </c>
      <c r="BC177" s="29">
        <v>0</v>
      </c>
      <c r="BD177" s="29">
        <v>0</v>
      </c>
      <c r="BE177" s="29">
        <v>0</v>
      </c>
      <c r="BF177" s="31"/>
    </row>
    <row r="178" spans="1:58" s="29" customFormat="1" x14ac:dyDescent="0.25">
      <c r="A178" s="29" t="s">
        <v>1262</v>
      </c>
      <c r="B178" s="29">
        <v>2</v>
      </c>
      <c r="C178" s="29" t="s">
        <v>12</v>
      </c>
      <c r="D178" s="11">
        <v>5</v>
      </c>
      <c r="E178" s="11" t="s">
        <v>1</v>
      </c>
      <c r="F178" s="2" t="s">
        <v>830</v>
      </c>
      <c r="G178" s="45" t="s">
        <v>245</v>
      </c>
      <c r="H178" s="2">
        <v>30.988136304871354</v>
      </c>
      <c r="I178" s="2">
        <v>100.46236509418782</v>
      </c>
      <c r="J178" s="5"/>
      <c r="K178" s="5">
        <v>7711</v>
      </c>
      <c r="L178" s="5">
        <v>25</v>
      </c>
      <c r="M178" s="5">
        <f t="shared" si="19"/>
        <v>0.32421216444040979</v>
      </c>
      <c r="N178" s="5">
        <v>3.8193749999998694E-2</v>
      </c>
      <c r="O178" s="5">
        <v>1.6401578889207218E-2</v>
      </c>
      <c r="P178" s="5">
        <v>31.618143703669215</v>
      </c>
      <c r="Q178" s="5" t="e">
        <f>ABS(P178-#REF!)</f>
        <v>#REF!</v>
      </c>
      <c r="R178" s="5">
        <v>0.40668014854274809</v>
      </c>
      <c r="S178" s="5" t="e">
        <f>ABS(R178-#REF!)</f>
        <v>#REF!</v>
      </c>
      <c r="T178" s="29">
        <v>0.65000612882422626</v>
      </c>
      <c r="U178" s="29">
        <v>3.5608</v>
      </c>
      <c r="V178" s="29">
        <v>12</v>
      </c>
      <c r="W178" s="29">
        <f t="shared" si="16"/>
        <v>7.333333333333333</v>
      </c>
      <c r="X178" s="29">
        <f t="shared" si="17"/>
        <v>17</v>
      </c>
      <c r="Y178" s="29">
        <f t="shared" si="18"/>
        <v>24.333333333333332</v>
      </c>
      <c r="Z178" s="29">
        <v>18.5</v>
      </c>
      <c r="AA178" s="2" t="s">
        <v>2286</v>
      </c>
      <c r="AB178" s="34"/>
      <c r="AC178" s="29">
        <v>10232</v>
      </c>
      <c r="AD178" s="29">
        <v>307.19357500000001</v>
      </c>
      <c r="AE178" s="10">
        <v>33.307988000000002</v>
      </c>
      <c r="AF178" s="29">
        <v>102.31</v>
      </c>
      <c r="AG178" s="29">
        <v>412.40387199999998</v>
      </c>
      <c r="AH178" s="29">
        <v>41.240386999999998</v>
      </c>
      <c r="AI178" s="29">
        <v>2.3650999999999998E-2</v>
      </c>
      <c r="AJ178" s="29">
        <v>9.6869999999999994E-3</v>
      </c>
      <c r="AK178" s="10">
        <v>0.40956999999999999</v>
      </c>
      <c r="AL178" s="29">
        <v>2.2450000000000001E-2</v>
      </c>
      <c r="AM178" s="29">
        <v>2.2499999999999999E-2</v>
      </c>
      <c r="AN178" s="29">
        <v>0</v>
      </c>
      <c r="AO178" s="29">
        <v>0</v>
      </c>
      <c r="AP178" s="29">
        <v>0</v>
      </c>
      <c r="AQ178" s="10">
        <v>0</v>
      </c>
      <c r="AR178" s="29">
        <v>0</v>
      </c>
      <c r="AS178" s="29">
        <v>0</v>
      </c>
      <c r="AT178" s="29">
        <v>0</v>
      </c>
      <c r="AU178" s="29">
        <v>0</v>
      </c>
      <c r="AV178" s="29">
        <v>0</v>
      </c>
      <c r="AW178" s="29">
        <v>0</v>
      </c>
      <c r="AX178" s="29">
        <v>0</v>
      </c>
      <c r="AY178" s="29">
        <v>0</v>
      </c>
      <c r="AZ178" s="29">
        <v>0</v>
      </c>
      <c r="BA178" s="29">
        <v>0</v>
      </c>
      <c r="BB178" s="29">
        <v>0</v>
      </c>
      <c r="BC178" s="29">
        <v>0</v>
      </c>
      <c r="BD178" s="29">
        <v>0</v>
      </c>
      <c r="BE178" s="29">
        <v>0</v>
      </c>
      <c r="BF178" s="31"/>
    </row>
    <row r="179" spans="1:58" s="29" customFormat="1" x14ac:dyDescent="0.25">
      <c r="A179" s="29" t="s">
        <v>1262</v>
      </c>
      <c r="B179" s="29">
        <v>2</v>
      </c>
      <c r="C179" s="29" t="s">
        <v>10</v>
      </c>
      <c r="D179" s="11">
        <v>13</v>
      </c>
      <c r="E179" s="11" t="s">
        <v>1</v>
      </c>
      <c r="F179" s="2" t="s">
        <v>830</v>
      </c>
      <c r="G179" s="45" t="s">
        <v>245</v>
      </c>
      <c r="H179" s="2">
        <v>30.988136304871354</v>
      </c>
      <c r="I179" s="2">
        <v>100.46236509418782</v>
      </c>
      <c r="J179" s="5"/>
      <c r="K179" s="5">
        <v>8726</v>
      </c>
      <c r="L179" s="5">
        <v>152</v>
      </c>
      <c r="M179" s="5">
        <f t="shared" si="19"/>
        <v>1.7419206967682788</v>
      </c>
      <c r="N179" s="5">
        <v>4.7773863636363274E-2</v>
      </c>
      <c r="O179" s="5">
        <v>9.0208683890639699E-2</v>
      </c>
      <c r="P179" s="5">
        <v>35.780044346805546</v>
      </c>
      <c r="Q179" s="5" t="e">
        <f>ABS(P179-#REF!)</f>
        <v>#REF!</v>
      </c>
      <c r="R179" s="5">
        <v>0.54939444591427877</v>
      </c>
      <c r="S179" s="5" t="e">
        <f>ABS(R179-#REF!)</f>
        <v>#REF!</v>
      </c>
      <c r="T179" s="29">
        <v>0.65000612882422626</v>
      </c>
      <c r="U179" s="29">
        <v>3.5608</v>
      </c>
      <c r="V179" s="29">
        <v>12</v>
      </c>
      <c r="W179" s="29">
        <f t="shared" si="16"/>
        <v>7.333333333333333</v>
      </c>
      <c r="X179" s="29">
        <f t="shared" si="17"/>
        <v>17</v>
      </c>
      <c r="Y179" s="29">
        <f t="shared" si="18"/>
        <v>24.333333333333332</v>
      </c>
      <c r="Z179" s="29">
        <v>18.5</v>
      </c>
      <c r="AA179" s="2" t="s">
        <v>2286</v>
      </c>
      <c r="AB179" s="34"/>
      <c r="AC179" s="29">
        <v>11518</v>
      </c>
      <c r="AD179" s="29">
        <v>307.19357500000001</v>
      </c>
      <c r="AE179" s="10">
        <v>37.494273999999997</v>
      </c>
      <c r="AF179" s="29">
        <v>115.17</v>
      </c>
      <c r="AG179" s="29">
        <v>382.58207099999998</v>
      </c>
      <c r="AH179" s="29">
        <v>38.258206999999999</v>
      </c>
      <c r="AI179" s="29">
        <v>2.6667E-2</v>
      </c>
      <c r="AJ179" s="29">
        <v>1.4981E-2</v>
      </c>
      <c r="AK179" s="10">
        <v>0.56180600000000003</v>
      </c>
      <c r="AL179" s="29">
        <v>2.375E-2</v>
      </c>
      <c r="AM179" s="29">
        <v>2.2499999999999999E-2</v>
      </c>
      <c r="AN179" s="29">
        <v>4</v>
      </c>
      <c r="AO179" s="29">
        <v>1.3021E-2</v>
      </c>
      <c r="AP179" s="29">
        <v>0.78126600000000002</v>
      </c>
      <c r="AQ179" s="10">
        <v>1.0678939999999999</v>
      </c>
      <c r="AR179" s="29">
        <v>0.31264399999999998</v>
      </c>
      <c r="AS179" s="29">
        <v>0.160355</v>
      </c>
      <c r="AT179" s="29">
        <v>30.75</v>
      </c>
      <c r="AU179" s="29">
        <v>10.626225</v>
      </c>
      <c r="AV179" s="29">
        <v>1.0508999999999999E-2</v>
      </c>
      <c r="AW179" s="29">
        <v>4.581E-3</v>
      </c>
      <c r="AX179" s="29">
        <v>100.93915800000001</v>
      </c>
      <c r="AY179" s="29">
        <v>17.589019</v>
      </c>
      <c r="AZ179" s="29">
        <v>255.17696599999999</v>
      </c>
      <c r="BA179" s="29">
        <v>63.766478999999997</v>
      </c>
      <c r="BB179" s="29">
        <v>5.1538500000000003</v>
      </c>
      <c r="BC179" s="29">
        <v>6.4005729999999996</v>
      </c>
      <c r="BD179" s="29">
        <v>5.7140950000000004</v>
      </c>
      <c r="BE179" s="29">
        <v>1.490712</v>
      </c>
      <c r="BF179" s="31"/>
    </row>
    <row r="180" spans="1:58" s="29" customFormat="1" x14ac:dyDescent="0.25">
      <c r="A180" s="29" t="s">
        <v>2000</v>
      </c>
      <c r="B180" s="29">
        <v>4</v>
      </c>
      <c r="C180" s="29" t="s">
        <v>0</v>
      </c>
      <c r="D180" s="11">
        <v>10</v>
      </c>
      <c r="E180" s="11" t="s">
        <v>1</v>
      </c>
      <c r="F180" s="2" t="s">
        <v>830</v>
      </c>
      <c r="G180" s="45" t="s">
        <v>245</v>
      </c>
      <c r="H180" s="2">
        <v>1.026129994905018</v>
      </c>
      <c r="I180" s="2">
        <v>68.017984635642435</v>
      </c>
      <c r="J180" s="5"/>
      <c r="K180" s="5">
        <v>45</v>
      </c>
      <c r="L180" s="5">
        <v>0</v>
      </c>
      <c r="M180" s="5">
        <f t="shared" si="19"/>
        <v>0</v>
      </c>
      <c r="N180" s="5">
        <v>0</v>
      </c>
      <c r="O180" s="5">
        <v>0</v>
      </c>
      <c r="P180" s="5">
        <v>14.074381051273017</v>
      </c>
      <c r="Q180" s="5" t="e">
        <f>ABS(P180-#REF!)</f>
        <v>#REF!</v>
      </c>
      <c r="R180" s="5">
        <v>0.42709919701522786</v>
      </c>
      <c r="S180" s="5" t="e">
        <f>ABS(R180-#REF!)</f>
        <v>#REF!</v>
      </c>
      <c r="T180" s="29">
        <v>0.9673310898381603</v>
      </c>
      <c r="U180" s="29">
        <v>2.7165499999999998</v>
      </c>
      <c r="V180" s="5">
        <v>7</v>
      </c>
      <c r="W180" s="5">
        <f t="shared" ref="W180:W225" si="20">AVERAGE(3,1,5)</f>
        <v>3</v>
      </c>
      <c r="X180" s="5">
        <f t="shared" ref="X180:X225" si="21">AVERAGE(5,5,9)</f>
        <v>6.333333333333333</v>
      </c>
      <c r="Y180" s="5">
        <f t="shared" ref="Y180:Y225" si="22">AVERAGE(8,6,14)</f>
        <v>9.3333333333333339</v>
      </c>
      <c r="Z180" s="29">
        <v>13.5</v>
      </c>
      <c r="AA180" s="2" t="s">
        <v>2287</v>
      </c>
      <c r="AB180" s="34"/>
      <c r="AC180" s="29">
        <v>5057</v>
      </c>
      <c r="AD180" s="29">
        <v>326.35815000000002</v>
      </c>
      <c r="AE180" s="10">
        <v>15.495247000000001</v>
      </c>
      <c r="AF180" s="29">
        <v>50.55</v>
      </c>
      <c r="AG180" s="29">
        <v>97.518343999999999</v>
      </c>
      <c r="AH180" s="29">
        <v>9.7518340000000006</v>
      </c>
      <c r="AI180" s="29">
        <v>6.4535999999999996E-2</v>
      </c>
      <c r="AJ180" s="29">
        <v>3.8127000000000001E-2</v>
      </c>
      <c r="AK180" s="10">
        <v>0.59079099999999996</v>
      </c>
      <c r="AL180" s="29">
        <v>5.6211999999999998E-2</v>
      </c>
      <c r="AM180" s="29">
        <v>4.2500000000000003E-2</v>
      </c>
      <c r="AN180" s="29">
        <v>0</v>
      </c>
      <c r="AO180" s="29">
        <v>0</v>
      </c>
      <c r="AP180" s="29">
        <v>0</v>
      </c>
      <c r="AQ180" s="10">
        <v>0</v>
      </c>
      <c r="AR180" s="29">
        <v>0</v>
      </c>
      <c r="AS180" s="29">
        <v>0</v>
      </c>
      <c r="AT180" s="29">
        <v>0</v>
      </c>
      <c r="AU180" s="29">
        <v>0</v>
      </c>
      <c r="AV180" s="29">
        <v>0</v>
      </c>
      <c r="AW180" s="29">
        <v>0</v>
      </c>
      <c r="AX180" s="29">
        <v>0</v>
      </c>
      <c r="AY180" s="29">
        <v>0</v>
      </c>
      <c r="AZ180" s="29">
        <v>0</v>
      </c>
      <c r="BA180" s="29">
        <v>0</v>
      </c>
      <c r="BB180" s="29">
        <v>0</v>
      </c>
      <c r="BC180" s="29">
        <v>0</v>
      </c>
      <c r="BD180" s="29">
        <v>0</v>
      </c>
      <c r="BE180" s="29">
        <v>0</v>
      </c>
      <c r="BF180" s="31"/>
    </row>
    <row r="181" spans="1:58" s="29" customFormat="1" x14ac:dyDescent="0.25">
      <c r="A181" s="29" t="s">
        <v>2000</v>
      </c>
      <c r="B181" s="29">
        <v>4</v>
      </c>
      <c r="C181" s="29" t="s">
        <v>4</v>
      </c>
      <c r="D181" s="11">
        <v>12</v>
      </c>
      <c r="E181" s="11" t="s">
        <v>1</v>
      </c>
      <c r="F181" s="2" t="s">
        <v>830</v>
      </c>
      <c r="G181" s="45" t="s">
        <v>245</v>
      </c>
      <c r="H181" s="2">
        <v>1.026129994905018</v>
      </c>
      <c r="I181" s="2">
        <v>68.017984635642435</v>
      </c>
      <c r="J181" s="5"/>
      <c r="K181" s="5">
        <v>30</v>
      </c>
      <c r="L181" s="5">
        <v>0</v>
      </c>
      <c r="M181" s="5">
        <f t="shared" si="19"/>
        <v>0</v>
      </c>
      <c r="N181" s="5">
        <v>0</v>
      </c>
      <c r="O181" s="5">
        <v>0</v>
      </c>
      <c r="P181" s="5">
        <v>9.3829207008486772</v>
      </c>
      <c r="Q181" s="5" t="e">
        <f>ABS(P181-#REF!)</f>
        <v>#REF!</v>
      </c>
      <c r="R181" s="5">
        <v>0.78272089456622729</v>
      </c>
      <c r="S181" s="5" t="e">
        <f>ABS(R181-#REF!)</f>
        <v>#REF!</v>
      </c>
      <c r="T181" s="29">
        <v>0.9673310898381603</v>
      </c>
      <c r="U181" s="29">
        <v>2.7165499999999998</v>
      </c>
      <c r="V181" s="5">
        <v>7</v>
      </c>
      <c r="W181" s="5">
        <f t="shared" si="20"/>
        <v>3</v>
      </c>
      <c r="X181" s="5">
        <f t="shared" si="21"/>
        <v>6.333333333333333</v>
      </c>
      <c r="Y181" s="5">
        <f t="shared" si="22"/>
        <v>9.3333333333333339</v>
      </c>
      <c r="Z181" s="29">
        <v>13.5</v>
      </c>
      <c r="AA181" s="2" t="s">
        <v>2287</v>
      </c>
      <c r="AB181" s="34"/>
      <c r="AC181" s="29">
        <v>3170</v>
      </c>
      <c r="AD181" s="29">
        <v>326.35815000000002</v>
      </c>
      <c r="AE181" s="10">
        <v>9.7132550000000002</v>
      </c>
      <c r="AF181" s="29">
        <v>31.28</v>
      </c>
      <c r="AG181" s="29">
        <v>49.770288000000001</v>
      </c>
      <c r="AH181" s="29">
        <v>4.9770289999999999</v>
      </c>
      <c r="AI181" s="29">
        <v>0.102953</v>
      </c>
      <c r="AJ181" s="29">
        <v>9.6923999999999996E-2</v>
      </c>
      <c r="AK181" s="10">
        <v>0.94144700000000003</v>
      </c>
      <c r="AL181" s="29">
        <v>7.3349999999999999E-2</v>
      </c>
      <c r="AM181" s="29">
        <v>4.7500000000000001E-2</v>
      </c>
      <c r="AN181" s="29">
        <v>0</v>
      </c>
      <c r="AO181" s="29">
        <v>0</v>
      </c>
      <c r="AP181" s="29">
        <v>0</v>
      </c>
      <c r="AQ181" s="10">
        <v>0</v>
      </c>
      <c r="AR181" s="29">
        <v>0</v>
      </c>
      <c r="AS181" s="29">
        <v>0</v>
      </c>
      <c r="AT181" s="29">
        <v>0</v>
      </c>
      <c r="AU181" s="29">
        <v>0</v>
      </c>
      <c r="AV181" s="29">
        <v>0</v>
      </c>
      <c r="AW181" s="29">
        <v>0</v>
      </c>
      <c r="AX181" s="29">
        <v>0</v>
      </c>
      <c r="AY181" s="29">
        <v>0</v>
      </c>
      <c r="AZ181" s="29">
        <v>0</v>
      </c>
      <c r="BA181" s="29">
        <v>0</v>
      </c>
      <c r="BB181" s="29">
        <v>0</v>
      </c>
      <c r="BC181" s="29">
        <v>0</v>
      </c>
      <c r="BD181" s="29">
        <v>0</v>
      </c>
      <c r="BE181" s="29">
        <v>0</v>
      </c>
      <c r="BF181" s="31"/>
    </row>
    <row r="182" spans="1:58" s="29" customFormat="1" x14ac:dyDescent="0.25">
      <c r="A182" s="29" t="s">
        <v>2001</v>
      </c>
      <c r="B182" s="29">
        <v>4</v>
      </c>
      <c r="C182" s="29" t="s">
        <v>21</v>
      </c>
      <c r="D182" s="11">
        <v>7</v>
      </c>
      <c r="E182" s="11" t="s">
        <v>1</v>
      </c>
      <c r="F182" s="2" t="s">
        <v>830</v>
      </c>
      <c r="G182" s="45" t="s">
        <v>245</v>
      </c>
      <c r="H182" s="2">
        <v>1.026129994905018</v>
      </c>
      <c r="I182" s="2">
        <v>68.017984635642435</v>
      </c>
      <c r="J182" s="5"/>
      <c r="K182" s="5">
        <v>3436</v>
      </c>
      <c r="L182" s="5">
        <v>248</v>
      </c>
      <c r="M182" s="5">
        <f t="shared" si="19"/>
        <v>7.2176949941792783</v>
      </c>
      <c r="N182" s="5">
        <v>0.12882199999999785</v>
      </c>
      <c r="O182" s="5">
        <v>0.1441531100328744</v>
      </c>
      <c r="P182" s="5">
        <v>19.812403442918257</v>
      </c>
      <c r="Q182" s="5" t="e">
        <f>ABS(P182-#REF!)</f>
        <v>#REF!</v>
      </c>
      <c r="R182" s="5">
        <v>0.76854114722700084</v>
      </c>
      <c r="S182" s="5" t="e">
        <f>ABS(R182-#REF!)</f>
        <v>#REF!</v>
      </c>
      <c r="T182" s="29">
        <v>1.2002466643941072</v>
      </c>
      <c r="U182" s="29">
        <v>2.7165499999999998</v>
      </c>
      <c r="V182" s="5">
        <v>7</v>
      </c>
      <c r="W182" s="5">
        <f t="shared" si="20"/>
        <v>3</v>
      </c>
      <c r="X182" s="5">
        <f t="shared" si="21"/>
        <v>6.333333333333333</v>
      </c>
      <c r="Y182" s="5">
        <f t="shared" si="22"/>
        <v>9.3333333333333339</v>
      </c>
      <c r="Z182" s="29">
        <v>13.5</v>
      </c>
      <c r="AA182" s="2" t="s">
        <v>2287</v>
      </c>
      <c r="AB182" s="34"/>
      <c r="AC182" s="29">
        <v>6551</v>
      </c>
      <c r="AD182" s="29">
        <v>333.38490000000002</v>
      </c>
      <c r="AE182" s="10">
        <v>19.64996</v>
      </c>
      <c r="AF182" s="29">
        <v>65.48</v>
      </c>
      <c r="AG182" s="29">
        <v>146.04899700000001</v>
      </c>
      <c r="AH182" s="29">
        <v>14.604900000000001</v>
      </c>
      <c r="AI182" s="29">
        <v>5.0887000000000002E-2</v>
      </c>
      <c r="AJ182" s="29">
        <v>3.8968000000000003E-2</v>
      </c>
      <c r="AK182" s="10">
        <v>0.76577300000000004</v>
      </c>
      <c r="AL182" s="29">
        <v>4.1099999999999998E-2</v>
      </c>
      <c r="AM182" s="29">
        <v>3.2500000000000001E-2</v>
      </c>
      <c r="AN182" s="29">
        <v>7</v>
      </c>
      <c r="AO182" s="29">
        <v>2.0996999999999998E-2</v>
      </c>
      <c r="AP182" s="29">
        <v>1.2598050000000001</v>
      </c>
      <c r="AQ182" s="10">
        <v>5.9990839999999999</v>
      </c>
      <c r="AR182" s="29">
        <v>1.3027500000000001</v>
      </c>
      <c r="AS182" s="29">
        <v>1.1361460000000001</v>
      </c>
      <c r="AT182" s="29">
        <v>56.142856999999999</v>
      </c>
      <c r="AU182" s="29">
        <v>39.717453999999996</v>
      </c>
      <c r="AV182" s="29">
        <v>2.3625E-2</v>
      </c>
      <c r="AW182" s="29">
        <v>9.3259999999999992E-3</v>
      </c>
      <c r="AX182" s="29">
        <v>55.380355999999999</v>
      </c>
      <c r="AY182" s="29">
        <v>20.34938</v>
      </c>
      <c r="AZ182" s="29">
        <v>136.06842900000001</v>
      </c>
      <c r="BA182" s="29">
        <v>50.976421000000002</v>
      </c>
      <c r="BB182" s="29">
        <v>18.864128999999998</v>
      </c>
      <c r="BC182" s="29">
        <v>37.334339999999997</v>
      </c>
      <c r="BD182" s="29">
        <v>7.5234589999999999</v>
      </c>
      <c r="BE182" s="29">
        <v>2.1921580000000001</v>
      </c>
      <c r="BF182" s="31"/>
    </row>
    <row r="183" spans="1:58" s="29" customFormat="1" x14ac:dyDescent="0.25">
      <c r="A183" s="29" t="s">
        <v>2001</v>
      </c>
      <c r="B183" s="29">
        <v>4</v>
      </c>
      <c r="C183" s="29" t="s">
        <v>0</v>
      </c>
      <c r="D183" s="11">
        <v>10</v>
      </c>
      <c r="E183" s="11" t="s">
        <v>1</v>
      </c>
      <c r="F183" s="2" t="s">
        <v>830</v>
      </c>
      <c r="G183" s="45" t="s">
        <v>245</v>
      </c>
      <c r="H183" s="2">
        <v>1.026129994905018</v>
      </c>
      <c r="I183" s="2">
        <v>68.017984635642435</v>
      </c>
      <c r="J183" s="5"/>
      <c r="K183" s="5">
        <v>4683</v>
      </c>
      <c r="L183" s="5">
        <v>245</v>
      </c>
      <c r="M183" s="5">
        <f t="shared" si="19"/>
        <v>5.2316890881913301</v>
      </c>
      <c r="N183" s="5">
        <v>6.303125000000126E-2</v>
      </c>
      <c r="O183" s="5">
        <v>0.18451598084207924</v>
      </c>
      <c r="P183" s="5">
        <v>27.002760571358031</v>
      </c>
      <c r="Q183" s="5" t="e">
        <f>ABS(P183-#REF!)</f>
        <v>#REF!</v>
      </c>
      <c r="R183" s="5">
        <v>0.66430195748851717</v>
      </c>
      <c r="S183" s="5" t="e">
        <f>ABS(R183-#REF!)</f>
        <v>#REF!</v>
      </c>
      <c r="T183" s="29">
        <v>1.2002466643941072</v>
      </c>
      <c r="U183" s="29">
        <v>2.7165499999999998</v>
      </c>
      <c r="V183" s="5">
        <v>7</v>
      </c>
      <c r="W183" s="5">
        <f t="shared" si="20"/>
        <v>3</v>
      </c>
      <c r="X183" s="5">
        <f t="shared" si="21"/>
        <v>6.333333333333333</v>
      </c>
      <c r="Y183" s="5">
        <f t="shared" si="22"/>
        <v>9.3333333333333339</v>
      </c>
      <c r="Z183" s="29">
        <v>13.5</v>
      </c>
      <c r="AA183" s="2" t="s">
        <v>2287</v>
      </c>
      <c r="AB183" s="34"/>
      <c r="AC183" s="29">
        <v>8952</v>
      </c>
      <c r="AD183" s="29">
        <v>333.38490000000002</v>
      </c>
      <c r="AE183" s="10">
        <v>26.851845999999998</v>
      </c>
      <c r="AF183" s="29">
        <v>89.51</v>
      </c>
      <c r="AG183" s="29">
        <v>236.496871</v>
      </c>
      <c r="AH183" s="29">
        <v>23.649687</v>
      </c>
      <c r="AI183" s="29">
        <v>3.7235999999999998E-2</v>
      </c>
      <c r="AJ183" s="29">
        <v>2.4282000000000001E-2</v>
      </c>
      <c r="AK183" s="10">
        <v>0.65210500000000005</v>
      </c>
      <c r="AL183" s="29">
        <v>3.1125E-2</v>
      </c>
      <c r="AM183" s="29">
        <v>2.2499999999999999E-2</v>
      </c>
      <c r="AN183" s="29">
        <v>7</v>
      </c>
      <c r="AO183" s="29">
        <v>2.0996999999999998E-2</v>
      </c>
      <c r="AP183" s="29">
        <v>1.2598050000000001</v>
      </c>
      <c r="AQ183" s="10">
        <v>2.0777480000000002</v>
      </c>
      <c r="AR183" s="29">
        <v>0.35207500000000003</v>
      </c>
      <c r="AS183" s="29">
        <v>0.38531599999999999</v>
      </c>
      <c r="AT183" s="29">
        <v>26.571428999999998</v>
      </c>
      <c r="AU183" s="29">
        <v>17.709292999999999</v>
      </c>
      <c r="AV183" s="29">
        <v>1.3768000000000001E-2</v>
      </c>
      <c r="AW183" s="29">
        <v>7.43E-3</v>
      </c>
      <c r="AX183" s="29">
        <v>106.352692</v>
      </c>
      <c r="AY183" s="29">
        <v>45.099800000000002</v>
      </c>
      <c r="AZ183" s="29">
        <v>505.28422599999999</v>
      </c>
      <c r="BA183" s="29">
        <v>443.78269699999998</v>
      </c>
      <c r="BB183" s="29">
        <v>13.892046000000001</v>
      </c>
      <c r="BC183" s="29">
        <v>18.126358</v>
      </c>
      <c r="BD183" s="29">
        <v>6.4245809999999999</v>
      </c>
      <c r="BE183" s="29">
        <v>2.1921580000000001</v>
      </c>
      <c r="BF183" s="31"/>
    </row>
    <row r="184" spans="1:58" s="29" customFormat="1" x14ac:dyDescent="0.25">
      <c r="A184" s="29" t="s">
        <v>2002</v>
      </c>
      <c r="B184" s="29">
        <v>4</v>
      </c>
      <c r="C184" s="29" t="s">
        <v>2</v>
      </c>
      <c r="D184" s="11">
        <v>3</v>
      </c>
      <c r="E184" s="11" t="s">
        <v>1</v>
      </c>
      <c r="F184" s="2" t="s">
        <v>830</v>
      </c>
      <c r="G184" s="45" t="s">
        <v>245</v>
      </c>
      <c r="H184" s="2">
        <v>1.026129994905018</v>
      </c>
      <c r="I184" s="2">
        <v>68.017984635642435</v>
      </c>
      <c r="J184" s="5"/>
      <c r="K184" s="5">
        <v>2226</v>
      </c>
      <c r="L184" s="5">
        <v>428</v>
      </c>
      <c r="M184" s="5">
        <f t="shared" si="19"/>
        <v>19.227313566936207</v>
      </c>
      <c r="N184" s="5">
        <v>0.10638784722222112</v>
      </c>
      <c r="O184" s="5">
        <v>0.35341270596771363</v>
      </c>
      <c r="P184" s="5">
        <v>10.926342826168479</v>
      </c>
      <c r="Q184" s="5" t="e">
        <f>ABS(P184-#REF!)</f>
        <v>#REF!</v>
      </c>
      <c r="R184" s="5">
        <v>1.262666195552963</v>
      </c>
      <c r="S184" s="5" t="e">
        <f>ABS(R184-#REF!)</f>
        <v>#REF!</v>
      </c>
      <c r="T184" s="29">
        <v>0.91474167603636136</v>
      </c>
      <c r="U184" s="29">
        <v>2.7165499999999998</v>
      </c>
      <c r="V184" s="5">
        <v>7</v>
      </c>
      <c r="W184" s="5">
        <f t="shared" si="20"/>
        <v>3</v>
      </c>
      <c r="X184" s="5">
        <f t="shared" si="21"/>
        <v>6.333333333333333</v>
      </c>
      <c r="Y184" s="5">
        <f t="shared" si="22"/>
        <v>9.3333333333333339</v>
      </c>
      <c r="Z184" s="29">
        <v>13.5</v>
      </c>
      <c r="AA184" s="2" t="s">
        <v>2287</v>
      </c>
      <c r="AB184" s="34"/>
      <c r="AC184" s="29">
        <v>3633</v>
      </c>
      <c r="AD184" s="29">
        <v>308.05885000000001</v>
      </c>
      <c r="AE184" s="10">
        <v>11.793201</v>
      </c>
      <c r="AF184" s="29">
        <v>35.979999999999997</v>
      </c>
      <c r="AG184" s="29">
        <v>66.048463999999996</v>
      </c>
      <c r="AH184" s="29">
        <v>6.6048460000000002</v>
      </c>
      <c r="AI184" s="29">
        <v>8.4783999999999998E-2</v>
      </c>
      <c r="AJ184" s="29">
        <v>0.10305300000000001</v>
      </c>
      <c r="AK184" s="10">
        <v>1.2154689999999999</v>
      </c>
      <c r="AL184" s="29">
        <v>4.8250000000000001E-2</v>
      </c>
      <c r="AM184" s="29">
        <v>2.75E-2</v>
      </c>
      <c r="AN184" s="29">
        <v>2</v>
      </c>
      <c r="AO184" s="29">
        <v>6.4920000000000004E-3</v>
      </c>
      <c r="AP184" s="29">
        <v>0.38953599999999999</v>
      </c>
      <c r="AQ184" s="10">
        <v>1.6515280000000001</v>
      </c>
      <c r="AR184" s="29">
        <v>0.87387499999999996</v>
      </c>
      <c r="AS184" s="29">
        <v>0.15920500000000001</v>
      </c>
      <c r="AT184" s="29">
        <v>30</v>
      </c>
      <c r="AU184" s="29">
        <v>7.0710680000000004</v>
      </c>
      <c r="AV184" s="29">
        <v>3.0134000000000001E-2</v>
      </c>
      <c r="AW184" s="29">
        <v>1.6171000000000001E-2</v>
      </c>
      <c r="AX184" s="29">
        <v>32.996026000000001</v>
      </c>
      <c r="AY184" s="29">
        <v>2.0803120000000002</v>
      </c>
      <c r="AZ184" s="29">
        <v>245.23389599999999</v>
      </c>
      <c r="BA184" s="29">
        <v>230.41692399999999</v>
      </c>
      <c r="BB184" s="29">
        <v>12.83685</v>
      </c>
      <c r="BC184" s="29">
        <v>0</v>
      </c>
      <c r="BD184" s="29">
        <v>6.3400369999999997</v>
      </c>
      <c r="BE184" s="29">
        <v>0.74535600000000002</v>
      </c>
      <c r="BF184" s="31"/>
    </row>
    <row r="185" spans="1:58" s="29" customFormat="1" x14ac:dyDescent="0.25">
      <c r="A185" s="29" t="s">
        <v>2002</v>
      </c>
      <c r="B185" s="29">
        <v>4</v>
      </c>
      <c r="C185" s="29" t="s">
        <v>32</v>
      </c>
      <c r="D185" s="11">
        <v>3</v>
      </c>
      <c r="E185" s="11" t="s">
        <v>7</v>
      </c>
      <c r="F185" s="2" t="s">
        <v>830</v>
      </c>
      <c r="G185" s="45" t="s">
        <v>245</v>
      </c>
      <c r="H185" s="2">
        <v>1.026129994905018</v>
      </c>
      <c r="I185" s="2">
        <v>68.017984635642435</v>
      </c>
      <c r="J185" s="5"/>
      <c r="K185" s="5">
        <v>3989</v>
      </c>
      <c r="L185" s="5">
        <v>246</v>
      </c>
      <c r="M185" s="5">
        <f t="shared" si="19"/>
        <v>6.1669591376284787</v>
      </c>
      <c r="N185" s="5">
        <v>9.2608620689658444E-2</v>
      </c>
      <c r="O185" s="5">
        <v>0.14234678434810688</v>
      </c>
      <c r="P185" s="5">
        <v>19.580045612572356</v>
      </c>
      <c r="Q185" s="5" t="e">
        <f>ABS(P185-#REF!)</f>
        <v>#REF!</v>
      </c>
      <c r="R185" s="5">
        <v>0.63895205607361261</v>
      </c>
      <c r="S185" s="5" t="e">
        <f>ABS(R185-#REF!)</f>
        <v>#REF!</v>
      </c>
      <c r="T185" s="29">
        <v>0.74617248322963936</v>
      </c>
      <c r="U185" s="29">
        <v>2.7165499999999998</v>
      </c>
      <c r="V185" s="5">
        <v>7</v>
      </c>
      <c r="W185" s="5">
        <f t="shared" si="20"/>
        <v>3</v>
      </c>
      <c r="X185" s="5">
        <f t="shared" si="21"/>
        <v>6.333333333333333</v>
      </c>
      <c r="Y185" s="5">
        <f t="shared" si="22"/>
        <v>9.3333333333333339</v>
      </c>
      <c r="Z185" s="29">
        <v>13.5</v>
      </c>
      <c r="AA185" s="2" t="s">
        <v>2287</v>
      </c>
      <c r="AB185" s="34"/>
      <c r="AC185" s="29">
        <v>6568</v>
      </c>
      <c r="AD185" s="29">
        <v>308.05885000000001</v>
      </c>
      <c r="AE185" s="10">
        <v>21.320602000000001</v>
      </c>
      <c r="AF185" s="29">
        <v>65.67</v>
      </c>
      <c r="AG185" s="29">
        <v>151.54135099999999</v>
      </c>
      <c r="AH185" s="29">
        <v>15.154135</v>
      </c>
      <c r="AI185" s="29">
        <v>4.6896E-2</v>
      </c>
      <c r="AJ185" s="29">
        <v>2.9729999999999999E-2</v>
      </c>
      <c r="AK185" s="10">
        <v>0.63395900000000005</v>
      </c>
      <c r="AL185" s="29">
        <v>4.0425000000000003E-2</v>
      </c>
      <c r="AM185" s="29">
        <v>3.2500000000000001E-2</v>
      </c>
      <c r="AN185" s="29">
        <v>7</v>
      </c>
      <c r="AO185" s="29">
        <v>2.2723E-2</v>
      </c>
      <c r="AP185" s="29">
        <v>1.3633759999999999</v>
      </c>
      <c r="AQ185" s="10">
        <v>2.2076739999999999</v>
      </c>
      <c r="AR185" s="29">
        <v>0.27426099999999998</v>
      </c>
      <c r="AS185" s="29">
        <v>0.162054</v>
      </c>
      <c r="AT185" s="29">
        <v>20.714286000000001</v>
      </c>
      <c r="AU185" s="29">
        <v>5.7652489999999998</v>
      </c>
      <c r="AV185" s="29">
        <v>1.3912000000000001E-2</v>
      </c>
      <c r="AW185" s="29">
        <v>7.1659999999999996E-3</v>
      </c>
      <c r="AX185" s="29">
        <v>83.797607999999997</v>
      </c>
      <c r="AY185" s="29">
        <v>28.336472000000001</v>
      </c>
      <c r="AZ185" s="29">
        <v>429.41948400000001</v>
      </c>
      <c r="BA185" s="29">
        <v>256.75277999999997</v>
      </c>
      <c r="BB185" s="29">
        <v>46.079737999999999</v>
      </c>
      <c r="BC185" s="29">
        <v>65.140688999999995</v>
      </c>
      <c r="BD185" s="29">
        <v>6.2739209999999996</v>
      </c>
      <c r="BE185" s="29">
        <v>1.462494</v>
      </c>
      <c r="BF185" s="31"/>
    </row>
    <row r="186" spans="1:58" s="29" customFormat="1" x14ac:dyDescent="0.25">
      <c r="A186" s="29" t="s">
        <v>2002</v>
      </c>
      <c r="B186" s="29">
        <v>4</v>
      </c>
      <c r="C186" s="29" t="s">
        <v>3</v>
      </c>
      <c r="D186" s="11">
        <v>4</v>
      </c>
      <c r="E186" s="11" t="s">
        <v>1</v>
      </c>
      <c r="F186" s="2" t="s">
        <v>830</v>
      </c>
      <c r="G186" s="45" t="s">
        <v>245</v>
      </c>
      <c r="H186" s="2">
        <v>1.026129994905018</v>
      </c>
      <c r="I186" s="2">
        <v>68.017984635642435</v>
      </c>
      <c r="J186" s="5"/>
      <c r="K186" s="5">
        <v>9306</v>
      </c>
      <c r="L186" s="5">
        <v>156</v>
      </c>
      <c r="M186" s="5">
        <f t="shared" si="19"/>
        <v>1.6763378465506125</v>
      </c>
      <c r="N186" s="5">
        <v>3.9133695652174262E-2</v>
      </c>
      <c r="O186" s="5">
        <v>0.11289572551746407</v>
      </c>
      <c r="P186" s="5">
        <v>45.678592246326986</v>
      </c>
      <c r="Q186" s="5" t="e">
        <f>ABS(P186-#REF!)</f>
        <v>#REF!</v>
      </c>
      <c r="R186" s="5">
        <v>0.7402460998048358</v>
      </c>
      <c r="S186" s="5" t="e">
        <f>ABS(R186-#REF!)</f>
        <v>#REF!</v>
      </c>
      <c r="T186" s="29">
        <v>1.1307479668141995</v>
      </c>
      <c r="U186" s="29">
        <v>2.7165499999999998</v>
      </c>
      <c r="V186" s="5">
        <v>7</v>
      </c>
      <c r="W186" s="5">
        <f t="shared" si="20"/>
        <v>3</v>
      </c>
      <c r="X186" s="5">
        <f t="shared" si="21"/>
        <v>6.333333333333333</v>
      </c>
      <c r="Y186" s="5">
        <f t="shared" si="22"/>
        <v>9.3333333333333339</v>
      </c>
      <c r="Z186" s="29">
        <v>13.5</v>
      </c>
      <c r="AA186" s="2" t="s">
        <v>2287</v>
      </c>
      <c r="AB186" s="34"/>
      <c r="AC186" s="29">
        <v>14790</v>
      </c>
      <c r="AD186" s="29">
        <v>308.05885000000001</v>
      </c>
      <c r="AE186" s="10">
        <v>48.010306999999997</v>
      </c>
      <c r="AF186" s="29">
        <v>147.88999999999999</v>
      </c>
      <c r="AG186" s="29">
        <v>541.09766000000002</v>
      </c>
      <c r="AH186" s="29">
        <v>54.109766</v>
      </c>
      <c r="AI186" s="29">
        <v>2.0826999999999998E-2</v>
      </c>
      <c r="AJ186" s="29">
        <v>1.5198E-2</v>
      </c>
      <c r="AK186" s="10">
        <v>0.72973200000000005</v>
      </c>
      <c r="AL186" s="29">
        <v>1.7100000000000001E-2</v>
      </c>
      <c r="AM186" s="29">
        <v>1.2500000000000001E-2</v>
      </c>
      <c r="AN186" s="29">
        <v>1</v>
      </c>
      <c r="AO186" s="29">
        <v>3.2460000000000002E-3</v>
      </c>
      <c r="AP186" s="29">
        <v>0.194768</v>
      </c>
      <c r="AQ186" s="10">
        <v>0.16903299999999999</v>
      </c>
      <c r="AR186" s="29">
        <v>0.18202499999999999</v>
      </c>
      <c r="AS186" s="29">
        <v>0</v>
      </c>
      <c r="AT186" s="29">
        <v>25</v>
      </c>
      <c r="AU186" s="29">
        <v>0</v>
      </c>
      <c r="AV186" s="29">
        <v>7.5839999999999996E-3</v>
      </c>
      <c r="AW186" s="29">
        <v>2.313E-3</v>
      </c>
      <c r="AX186" s="29">
        <v>131.850021</v>
      </c>
      <c r="AY186" s="29">
        <v>0</v>
      </c>
      <c r="AZ186" s="29">
        <v>236.68639099999999</v>
      </c>
      <c r="BA186" s="29">
        <v>0</v>
      </c>
      <c r="BB186" s="29">
        <v>0</v>
      </c>
      <c r="BC186" s="29">
        <v>0</v>
      </c>
      <c r="BD186" s="29">
        <v>5.2752140000000001</v>
      </c>
      <c r="BE186" s="29">
        <v>0.37267800000000001</v>
      </c>
      <c r="BF186" s="31"/>
    </row>
    <row r="187" spans="1:58" s="29" customFormat="1" x14ac:dyDescent="0.25">
      <c r="A187" s="29" t="s">
        <v>2002</v>
      </c>
      <c r="B187" s="29">
        <v>4</v>
      </c>
      <c r="C187" s="29" t="s">
        <v>5</v>
      </c>
      <c r="D187" s="11">
        <v>14</v>
      </c>
      <c r="E187" s="11" t="s">
        <v>1</v>
      </c>
      <c r="F187" s="2" t="s">
        <v>830</v>
      </c>
      <c r="G187" s="45" t="s">
        <v>245</v>
      </c>
      <c r="H187" s="2">
        <v>1.026129994905018</v>
      </c>
      <c r="I187" s="2">
        <v>68.017984635642435</v>
      </c>
      <c r="J187" s="5"/>
      <c r="K187" s="5">
        <v>3883</v>
      </c>
      <c r="L187" s="5">
        <v>204</v>
      </c>
      <c r="M187" s="5">
        <f t="shared" si="19"/>
        <v>5.2536698429049702</v>
      </c>
      <c r="N187" s="5">
        <v>0.1442524999999984</v>
      </c>
      <c r="O187" s="5">
        <v>9.8170196102142671E-2</v>
      </c>
      <c r="P187" s="5">
        <v>19.059743573231</v>
      </c>
      <c r="Q187" s="5" t="e">
        <f>ABS(P187-#REF!)</f>
        <v>#REF!</v>
      </c>
      <c r="R187" s="5">
        <v>0.627506620856632</v>
      </c>
      <c r="S187" s="5" t="e">
        <f>ABS(R187-#REF!)</f>
        <v>#REF!</v>
      </c>
      <c r="T187" s="29">
        <v>1.252225913454015</v>
      </c>
      <c r="U187" s="29">
        <v>2.7165499999999998</v>
      </c>
      <c r="V187" s="5">
        <v>7</v>
      </c>
      <c r="W187" s="5">
        <f t="shared" si="20"/>
        <v>3</v>
      </c>
      <c r="X187" s="5">
        <f t="shared" si="21"/>
        <v>6.333333333333333</v>
      </c>
      <c r="Y187" s="5">
        <f t="shared" si="22"/>
        <v>9.3333333333333339</v>
      </c>
      <c r="Z187" s="29">
        <v>13.5</v>
      </c>
      <c r="AA187" s="2" t="s">
        <v>2287</v>
      </c>
      <c r="AB187" s="34"/>
      <c r="AC187" s="29">
        <v>6299</v>
      </c>
      <c r="AD187" s="29">
        <v>308.05885000000001</v>
      </c>
      <c r="AE187" s="10">
        <v>20.447392000000001</v>
      </c>
      <c r="AF187" s="29">
        <v>62.98</v>
      </c>
      <c r="AG187" s="29">
        <v>149.98593099999999</v>
      </c>
      <c r="AH187" s="29">
        <v>14.998593</v>
      </c>
      <c r="AI187" s="29">
        <v>4.8904000000000003E-2</v>
      </c>
      <c r="AJ187" s="29">
        <v>3.0627000000000001E-2</v>
      </c>
      <c r="AK187" s="10">
        <v>0.62625900000000001</v>
      </c>
      <c r="AL187" s="29">
        <v>4.1138000000000001E-2</v>
      </c>
      <c r="AM187" s="29">
        <v>2.75E-2</v>
      </c>
      <c r="AN187" s="29">
        <v>4</v>
      </c>
      <c r="AO187" s="29">
        <v>1.2985E-2</v>
      </c>
      <c r="AP187" s="29">
        <v>0.77907199999999999</v>
      </c>
      <c r="AQ187" s="10">
        <v>1.968566</v>
      </c>
      <c r="AR187" s="29">
        <v>0.57605600000000001</v>
      </c>
      <c r="AS187" s="29">
        <v>0.410221</v>
      </c>
      <c r="AT187" s="29">
        <v>31</v>
      </c>
      <c r="AU187" s="29">
        <v>16.832508000000001</v>
      </c>
      <c r="AV187" s="29">
        <v>1.9202E-2</v>
      </c>
      <c r="AW187" s="29">
        <v>6.9049999999999997E-3</v>
      </c>
      <c r="AX187" s="29">
        <v>58.787807000000001</v>
      </c>
      <c r="AY187" s="29">
        <v>15.207146</v>
      </c>
      <c r="AZ187" s="29">
        <v>124.84795800000001</v>
      </c>
      <c r="BA187" s="29">
        <v>40.919314</v>
      </c>
      <c r="BB187" s="29">
        <v>48.046525000000003</v>
      </c>
      <c r="BC187" s="29">
        <v>78.583044999999998</v>
      </c>
      <c r="BD187" s="29">
        <v>5.8421430000000001</v>
      </c>
      <c r="BE187" s="29">
        <v>0.94280900000000001</v>
      </c>
      <c r="BF187" s="31"/>
    </row>
    <row r="188" spans="1:58" s="29" customFormat="1" x14ac:dyDescent="0.25">
      <c r="A188" s="29" t="s">
        <v>2003</v>
      </c>
      <c r="B188" s="29">
        <v>4</v>
      </c>
      <c r="C188" s="29" t="s">
        <v>3</v>
      </c>
      <c r="D188" s="11">
        <v>4</v>
      </c>
      <c r="E188" s="11" t="s">
        <v>1</v>
      </c>
      <c r="F188" s="2" t="s">
        <v>830</v>
      </c>
      <c r="G188" s="45" t="s">
        <v>245</v>
      </c>
      <c r="H188" s="2">
        <v>1.026129994905018</v>
      </c>
      <c r="I188" s="2">
        <v>68.017984635642435</v>
      </c>
      <c r="J188" s="5"/>
      <c r="K188" s="5">
        <v>4395</v>
      </c>
      <c r="L188" s="5">
        <v>287</v>
      </c>
      <c r="M188" s="5">
        <f t="shared" si="19"/>
        <v>6.5301478953356087</v>
      </c>
      <c r="N188" s="5">
        <v>0.12582734375000004</v>
      </c>
      <c r="O188" s="5">
        <v>0.13242323519921487</v>
      </c>
      <c r="P188" s="5">
        <v>18.187503709392168</v>
      </c>
      <c r="Q188" s="5" t="e">
        <f>ABS(P188-#REF!)</f>
        <v>#REF!</v>
      </c>
      <c r="R188" s="5">
        <v>0.70626829959487769</v>
      </c>
      <c r="S188" s="5" t="e">
        <f>ABS(R188-#REF!)</f>
        <v>#REF!</v>
      </c>
      <c r="T188" s="29">
        <v>1.1166190689023736</v>
      </c>
      <c r="U188" s="29">
        <v>2.7165499999999998</v>
      </c>
      <c r="V188" s="5">
        <v>7</v>
      </c>
      <c r="W188" s="5">
        <f t="shared" si="20"/>
        <v>3</v>
      </c>
      <c r="X188" s="5">
        <f t="shared" si="21"/>
        <v>6.333333333333333</v>
      </c>
      <c r="Y188" s="5">
        <f t="shared" si="22"/>
        <v>9.3333333333333339</v>
      </c>
      <c r="Z188" s="29">
        <v>13.5</v>
      </c>
      <c r="AA188" s="2" t="s">
        <v>2287</v>
      </c>
      <c r="AB188" s="34"/>
      <c r="AC188" s="29">
        <v>6270</v>
      </c>
      <c r="AD188" s="29">
        <v>331.156025</v>
      </c>
      <c r="AE188" s="10">
        <v>18.933672999999999</v>
      </c>
      <c r="AF188" s="29">
        <v>62.69</v>
      </c>
      <c r="AG188" s="29">
        <v>139.55641800000001</v>
      </c>
      <c r="AH188" s="29">
        <v>13.955641999999999</v>
      </c>
      <c r="AI188" s="29">
        <v>5.2807E-2</v>
      </c>
      <c r="AJ188" s="29">
        <v>3.6312999999999998E-2</v>
      </c>
      <c r="AK188" s="10">
        <v>0.68766000000000005</v>
      </c>
      <c r="AL188" s="29">
        <v>4.2900000000000001E-2</v>
      </c>
      <c r="AM188" s="29">
        <v>3.2500000000000001E-2</v>
      </c>
      <c r="AN188" s="29">
        <v>4</v>
      </c>
      <c r="AO188" s="29">
        <v>1.2078999999999999E-2</v>
      </c>
      <c r="AP188" s="29">
        <v>0.72473399999999999</v>
      </c>
      <c r="AQ188" s="10">
        <v>1.259968</v>
      </c>
      <c r="AR188" s="29">
        <v>0.30577500000000002</v>
      </c>
      <c r="AS188" s="29">
        <v>0.17038800000000001</v>
      </c>
      <c r="AT188" s="29">
        <v>19.75</v>
      </c>
      <c r="AU188" s="29">
        <v>6.9462219999999997</v>
      </c>
      <c r="AV188" s="29">
        <v>1.6308E-2</v>
      </c>
      <c r="AW188" s="29">
        <v>7.7270000000000004E-3</v>
      </c>
      <c r="AX188" s="29">
        <v>69.009979000000001</v>
      </c>
      <c r="AY188" s="29">
        <v>20.083069999999999</v>
      </c>
      <c r="AZ188" s="29">
        <v>143.52221299999999</v>
      </c>
      <c r="BA188" s="29">
        <v>25.114286</v>
      </c>
      <c r="BB188" s="29">
        <v>11.408016999999999</v>
      </c>
      <c r="BC188" s="29">
        <v>13.598227</v>
      </c>
      <c r="BD188" s="29">
        <v>5.5655239999999999</v>
      </c>
      <c r="BE188" s="29">
        <v>1.490712</v>
      </c>
      <c r="BF188" s="31"/>
    </row>
    <row r="189" spans="1:58" s="29" customFormat="1" x14ac:dyDescent="0.25">
      <c r="A189" s="29" t="s">
        <v>2003</v>
      </c>
      <c r="B189" s="29">
        <v>4</v>
      </c>
      <c r="C189" s="29" t="s">
        <v>21</v>
      </c>
      <c r="D189" s="11">
        <v>7</v>
      </c>
      <c r="E189" s="11" t="s">
        <v>1</v>
      </c>
      <c r="F189" s="2" t="s">
        <v>830</v>
      </c>
      <c r="G189" s="45" t="s">
        <v>245</v>
      </c>
      <c r="H189" s="2">
        <v>1.026129994905018</v>
      </c>
      <c r="I189" s="2">
        <v>68.017984635642435</v>
      </c>
      <c r="J189" s="5"/>
      <c r="K189" s="5">
        <v>5250</v>
      </c>
      <c r="L189" s="5">
        <v>327</v>
      </c>
      <c r="M189" s="5">
        <f t="shared" si="19"/>
        <v>6.2285714285714286</v>
      </c>
      <c r="N189" s="5">
        <v>0.10940303030303446</v>
      </c>
      <c r="O189" s="5">
        <v>0.13656146129919033</v>
      </c>
      <c r="P189" s="5">
        <v>21.725687024871188</v>
      </c>
      <c r="Q189" s="5" t="e">
        <f>ABS(P189-#REF!)</f>
        <v>#REF!</v>
      </c>
      <c r="R189" s="5">
        <v>0.60270194782136943</v>
      </c>
      <c r="S189" s="5" t="e">
        <f>ABS(R189-#REF!)</f>
        <v>#REF!</v>
      </c>
      <c r="T189" s="29">
        <v>0.823968502444551</v>
      </c>
      <c r="U189" s="29">
        <v>2.7165499999999998</v>
      </c>
      <c r="V189" s="5">
        <v>7</v>
      </c>
      <c r="W189" s="5">
        <f t="shared" si="20"/>
        <v>3</v>
      </c>
      <c r="X189" s="5">
        <f t="shared" si="21"/>
        <v>6.333333333333333</v>
      </c>
      <c r="Y189" s="5">
        <f t="shared" si="22"/>
        <v>9.3333333333333339</v>
      </c>
      <c r="Z189" s="29">
        <v>13.5</v>
      </c>
      <c r="AA189" s="2" t="s">
        <v>2287</v>
      </c>
      <c r="AB189" s="34"/>
      <c r="AC189" s="29">
        <v>8116</v>
      </c>
      <c r="AD189" s="29">
        <v>331.156025</v>
      </c>
      <c r="AE189" s="10">
        <v>24.508085000000001</v>
      </c>
      <c r="AF189" s="29">
        <v>81.150000000000006</v>
      </c>
      <c r="AG189" s="29">
        <v>197.605434</v>
      </c>
      <c r="AH189" s="29">
        <v>19.760542999999998</v>
      </c>
      <c r="AI189" s="29">
        <v>4.0799000000000002E-2</v>
      </c>
      <c r="AJ189" s="29">
        <v>2.6771E-2</v>
      </c>
      <c r="AK189" s="10">
        <v>0.65616600000000003</v>
      </c>
      <c r="AL189" s="29">
        <v>3.5549999999999998E-2</v>
      </c>
      <c r="AM189" s="29">
        <v>1.7500000000000002E-2</v>
      </c>
      <c r="AN189" s="29">
        <v>18</v>
      </c>
      <c r="AO189" s="29">
        <v>5.4355000000000001E-2</v>
      </c>
      <c r="AP189" s="29">
        <v>3.2613029999999998</v>
      </c>
      <c r="AQ189" s="10">
        <v>18.358796999999999</v>
      </c>
      <c r="AR189" s="29">
        <v>1.4319440000000001</v>
      </c>
      <c r="AS189" s="29">
        <v>0.80822300000000002</v>
      </c>
      <c r="AT189" s="29">
        <v>82.777777999999998</v>
      </c>
      <c r="AU189" s="29">
        <v>47.873061999999997</v>
      </c>
      <c r="AV189" s="29">
        <v>1.7510000000000001E-2</v>
      </c>
      <c r="AW189" s="29">
        <v>6.496E-3</v>
      </c>
      <c r="AX189" s="29">
        <v>58.559344000000003</v>
      </c>
      <c r="AY189" s="29">
        <v>9.4464620000000004</v>
      </c>
      <c r="AZ189" s="29">
        <v>332.936735</v>
      </c>
      <c r="BA189" s="29">
        <v>268.10302999999999</v>
      </c>
      <c r="BB189" s="29">
        <v>6.8722130000000003</v>
      </c>
      <c r="BC189" s="29">
        <v>8.7132299999999994</v>
      </c>
      <c r="BD189" s="29">
        <v>11.438871000000001</v>
      </c>
      <c r="BE189" s="29">
        <v>2.7080129999999998</v>
      </c>
      <c r="BF189" s="31"/>
    </row>
    <row r="190" spans="1:58" s="29" customFormat="1" x14ac:dyDescent="0.25">
      <c r="A190" s="29" t="s">
        <v>2003</v>
      </c>
      <c r="B190" s="29">
        <v>4</v>
      </c>
      <c r="C190" s="29" t="s">
        <v>31</v>
      </c>
      <c r="D190" s="11">
        <v>7</v>
      </c>
      <c r="E190" s="11" t="s">
        <v>7</v>
      </c>
      <c r="F190" s="2" t="s">
        <v>830</v>
      </c>
      <c r="G190" s="45" t="s">
        <v>245</v>
      </c>
      <c r="H190" s="2">
        <v>1.026129994905018</v>
      </c>
      <c r="I190" s="2">
        <v>68.017984635642435</v>
      </c>
      <c r="J190" s="5"/>
      <c r="K190" s="5">
        <v>1308</v>
      </c>
      <c r="L190" s="5">
        <v>550</v>
      </c>
      <c r="M190" s="5">
        <f t="shared" si="19"/>
        <v>42.048929663608561</v>
      </c>
      <c r="N190" s="5">
        <v>0.15125981012657996</v>
      </c>
      <c r="O190" s="5">
        <v>0.32691986189806171</v>
      </c>
      <c r="P190" s="5">
        <v>5.4127997387679079</v>
      </c>
      <c r="Q190" s="5" t="e">
        <f>ABS(P190-#REF!)</f>
        <v>#REF!</v>
      </c>
      <c r="R190" s="5">
        <v>1.423717848328746</v>
      </c>
      <c r="S190" s="5" t="e">
        <f>ABS(R190-#REF!)</f>
        <v>#REF!</v>
      </c>
      <c r="T190" s="29">
        <v>1.1086102715834154</v>
      </c>
      <c r="U190" s="29">
        <v>2.7165499999999998</v>
      </c>
      <c r="V190" s="5">
        <v>7</v>
      </c>
      <c r="W190" s="5">
        <f t="shared" si="20"/>
        <v>3</v>
      </c>
      <c r="X190" s="5">
        <f t="shared" si="21"/>
        <v>6.333333333333333</v>
      </c>
      <c r="Y190" s="5">
        <f t="shared" si="22"/>
        <v>9.3333333333333339</v>
      </c>
      <c r="Z190" s="29">
        <v>13.5</v>
      </c>
      <c r="AA190" s="2" t="s">
        <v>2287</v>
      </c>
      <c r="AB190" s="34"/>
      <c r="AC190" s="29">
        <v>1884</v>
      </c>
      <c r="AD190" s="29">
        <v>331.156025</v>
      </c>
      <c r="AE190" s="10">
        <v>5.6891610000000004</v>
      </c>
      <c r="AF190" s="29">
        <v>17.21</v>
      </c>
      <c r="AG190" s="29">
        <v>22.936997999999999</v>
      </c>
      <c r="AH190" s="29">
        <v>2.2936999999999999</v>
      </c>
      <c r="AI190" s="29">
        <v>0.17552799999999999</v>
      </c>
      <c r="AJ190" s="29">
        <v>0.249366</v>
      </c>
      <c r="AK190" s="10">
        <v>1.420661</v>
      </c>
      <c r="AL190" s="29">
        <v>8.0725000000000005E-2</v>
      </c>
      <c r="AM190" s="29">
        <v>1.7500000000000002E-2</v>
      </c>
      <c r="AN190" s="29">
        <v>32</v>
      </c>
      <c r="AO190" s="29">
        <v>9.6630999999999995E-2</v>
      </c>
      <c r="AP190" s="29">
        <v>5.7978709999999998</v>
      </c>
      <c r="AQ190" s="10">
        <v>20.806794</v>
      </c>
      <c r="AR190" s="29">
        <v>0.28959600000000002</v>
      </c>
      <c r="AS190" s="29">
        <v>0.40344200000000002</v>
      </c>
      <c r="AT190" s="29">
        <v>12.25</v>
      </c>
      <c r="AU190" s="29">
        <v>6.9002100000000004</v>
      </c>
      <c r="AV190" s="29">
        <v>2.5742000000000001E-2</v>
      </c>
      <c r="AW190" s="29">
        <v>2.5304E-2</v>
      </c>
      <c r="AX190" s="29">
        <v>54.157290000000003</v>
      </c>
      <c r="AY190" s="29">
        <v>20.345254000000001</v>
      </c>
      <c r="AZ190" s="29">
        <v>164.79943900000001</v>
      </c>
      <c r="BA190" s="29">
        <v>128.05658399999999</v>
      </c>
      <c r="BB190" s="29">
        <v>9.1008990000000001</v>
      </c>
      <c r="BC190" s="29">
        <v>14.064177000000001</v>
      </c>
      <c r="BD190" s="29">
        <v>7.8012940000000004</v>
      </c>
      <c r="BE190" s="29">
        <v>2.2110829999999999</v>
      </c>
      <c r="BF190" s="31"/>
    </row>
    <row r="191" spans="1:58" s="29" customFormat="1" x14ac:dyDescent="0.25">
      <c r="A191" s="29" t="s">
        <v>2003</v>
      </c>
      <c r="B191" s="29">
        <v>4</v>
      </c>
      <c r="C191" s="29" t="s">
        <v>10</v>
      </c>
      <c r="D191" s="11">
        <v>13</v>
      </c>
      <c r="E191" s="11" t="s">
        <v>1</v>
      </c>
      <c r="F191" s="2" t="s">
        <v>830</v>
      </c>
      <c r="G191" s="45" t="s">
        <v>245</v>
      </c>
      <c r="H191" s="2">
        <v>1.026129994905018</v>
      </c>
      <c r="I191" s="2">
        <v>68.017984635642435</v>
      </c>
      <c r="J191" s="5"/>
      <c r="K191" s="5">
        <v>1517</v>
      </c>
      <c r="L191" s="5">
        <v>90</v>
      </c>
      <c r="M191" s="5">
        <f t="shared" si="19"/>
        <v>5.9327620303230058</v>
      </c>
      <c r="N191" s="5">
        <v>0.13625500000000304</v>
      </c>
      <c r="O191" s="5">
        <v>8.2764521999509288E-2</v>
      </c>
      <c r="P191" s="5">
        <v>6.27768899366278</v>
      </c>
      <c r="Q191" s="5" t="e">
        <f>ABS(P191-#REF!)</f>
        <v>#REF!</v>
      </c>
      <c r="R191" s="5">
        <v>0.9554042515330563</v>
      </c>
      <c r="S191" s="5" t="e">
        <f>ABS(R191-#REF!)</f>
        <v>#REF!</v>
      </c>
      <c r="T191" s="29">
        <v>0.502152001815654</v>
      </c>
      <c r="U191" s="29">
        <v>2.7165499999999998</v>
      </c>
      <c r="V191" s="5">
        <v>7</v>
      </c>
      <c r="W191" s="5">
        <f t="shared" si="20"/>
        <v>3</v>
      </c>
      <c r="X191" s="5">
        <f t="shared" si="21"/>
        <v>6.333333333333333</v>
      </c>
      <c r="Y191" s="5">
        <f t="shared" si="22"/>
        <v>9.3333333333333339</v>
      </c>
      <c r="Z191" s="29">
        <v>13.5</v>
      </c>
      <c r="AA191" s="2" t="s">
        <v>2287</v>
      </c>
      <c r="AB191" s="34"/>
      <c r="AC191" s="29">
        <v>2012</v>
      </c>
      <c r="AD191" s="29">
        <v>331.156025</v>
      </c>
      <c r="AE191" s="10">
        <v>6.0756860000000001</v>
      </c>
      <c r="AF191" s="29">
        <v>19.239999999999998</v>
      </c>
      <c r="AG191" s="29">
        <v>19.30602</v>
      </c>
      <c r="AH191" s="29">
        <v>1.9306019999999999</v>
      </c>
      <c r="AI191" s="29">
        <v>0.164545</v>
      </c>
      <c r="AJ191" s="29">
        <v>0.15993399999999999</v>
      </c>
      <c r="AK191" s="10">
        <v>0.97197699999999998</v>
      </c>
      <c r="AL191" s="29">
        <v>9.98E-2</v>
      </c>
      <c r="AM191" s="29">
        <v>5.7500000000000002E-2</v>
      </c>
      <c r="AN191" s="29">
        <v>0</v>
      </c>
      <c r="AO191" s="29">
        <v>0</v>
      </c>
      <c r="AP191" s="29">
        <v>0</v>
      </c>
      <c r="AQ191" s="10">
        <v>0</v>
      </c>
      <c r="AR191" s="29">
        <v>0</v>
      </c>
      <c r="AS191" s="29">
        <v>0</v>
      </c>
      <c r="AT191" s="29">
        <v>0</v>
      </c>
      <c r="AU191" s="29">
        <v>0</v>
      </c>
      <c r="AV191" s="29">
        <v>0</v>
      </c>
      <c r="AW191" s="29">
        <v>0</v>
      </c>
      <c r="AX191" s="29">
        <v>0</v>
      </c>
      <c r="AY191" s="29">
        <v>0</v>
      </c>
      <c r="AZ191" s="29">
        <v>0</v>
      </c>
      <c r="BA191" s="29">
        <v>0</v>
      </c>
      <c r="BB191" s="29">
        <v>0</v>
      </c>
      <c r="BC191" s="29">
        <v>0</v>
      </c>
      <c r="BD191" s="29">
        <v>0</v>
      </c>
      <c r="BE191" s="29">
        <v>0</v>
      </c>
      <c r="BF191" s="31"/>
    </row>
    <row r="192" spans="1:58" s="29" customFormat="1" x14ac:dyDescent="0.25">
      <c r="A192" s="29" t="s">
        <v>2003</v>
      </c>
      <c r="B192" s="29">
        <v>4</v>
      </c>
      <c r="C192" s="29" t="s">
        <v>5</v>
      </c>
      <c r="D192" s="11">
        <v>14</v>
      </c>
      <c r="E192" s="11" t="s">
        <v>1</v>
      </c>
      <c r="F192" s="2" t="s">
        <v>830</v>
      </c>
      <c r="G192" s="45" t="s">
        <v>245</v>
      </c>
      <c r="H192" s="2">
        <v>1.026129994905018</v>
      </c>
      <c r="I192" s="2">
        <v>68.017984635642435</v>
      </c>
      <c r="J192" s="5"/>
      <c r="K192" s="5">
        <v>3741</v>
      </c>
      <c r="L192" s="5">
        <v>1064</v>
      </c>
      <c r="M192" s="5">
        <f t="shared" si="19"/>
        <v>28.441593156909917</v>
      </c>
      <c r="N192" s="5">
        <v>7.9371894409938276E-2</v>
      </c>
      <c r="O192" s="5">
        <v>0.6662544020960498</v>
      </c>
      <c r="P192" s="5">
        <v>15.481103840008213</v>
      </c>
      <c r="Q192" s="5" t="e">
        <f>ABS(P192-#REF!)</f>
        <v>#REF!</v>
      </c>
      <c r="R192" s="5">
        <v>1.5593664503771674</v>
      </c>
      <c r="S192" s="5" t="e">
        <f>ABS(R192-#REF!)</f>
        <v>#REF!</v>
      </c>
      <c r="T192" s="29">
        <v>0.94415354204510982</v>
      </c>
      <c r="U192" s="29">
        <v>2.7165499999999998</v>
      </c>
      <c r="V192" s="5">
        <v>7</v>
      </c>
      <c r="W192" s="5">
        <f t="shared" si="20"/>
        <v>3</v>
      </c>
      <c r="X192" s="5">
        <f t="shared" si="21"/>
        <v>6.333333333333333</v>
      </c>
      <c r="Y192" s="5">
        <f t="shared" si="22"/>
        <v>9.3333333333333339</v>
      </c>
      <c r="Z192" s="29">
        <v>13.5</v>
      </c>
      <c r="AA192" s="2" t="s">
        <v>2287</v>
      </c>
      <c r="AB192" s="34"/>
      <c r="AC192" s="29">
        <v>5392</v>
      </c>
      <c r="AD192" s="29">
        <v>331.156025</v>
      </c>
      <c r="AE192" s="10">
        <v>16.282354999999999</v>
      </c>
      <c r="AF192" s="29">
        <v>53.65</v>
      </c>
      <c r="AG192" s="29">
        <v>123.883605</v>
      </c>
      <c r="AH192" s="29">
        <v>12.38836</v>
      </c>
      <c r="AI192" s="29">
        <v>6.1404E-2</v>
      </c>
      <c r="AJ192" s="29">
        <v>9.3476000000000004E-2</v>
      </c>
      <c r="AK192" s="10">
        <v>1.5223150000000001</v>
      </c>
      <c r="AL192" s="29">
        <v>3.0550000000000001E-2</v>
      </c>
      <c r="AM192" s="29">
        <v>1.7500000000000002E-2</v>
      </c>
      <c r="AN192" s="29">
        <v>24</v>
      </c>
      <c r="AO192" s="29">
        <v>7.2472999999999996E-2</v>
      </c>
      <c r="AP192" s="29">
        <v>4.3484030000000002</v>
      </c>
      <c r="AQ192" s="10">
        <v>7.0474779999999999</v>
      </c>
      <c r="AR192" s="29">
        <v>0.211643</v>
      </c>
      <c r="AS192" s="29">
        <v>0.108033</v>
      </c>
      <c r="AT192" s="29">
        <v>15.833333</v>
      </c>
      <c r="AU192" s="29">
        <v>4.8693059999999999</v>
      </c>
      <c r="AV192" s="29">
        <v>1.4267999999999999E-2</v>
      </c>
      <c r="AW192" s="29">
        <v>9.1959999999999993E-3</v>
      </c>
      <c r="AX192" s="29">
        <v>80.974564999999998</v>
      </c>
      <c r="AY192" s="29">
        <v>25.224774</v>
      </c>
      <c r="AZ192" s="29">
        <v>515.42162099999996</v>
      </c>
      <c r="BA192" s="29">
        <v>279.44698</v>
      </c>
      <c r="BB192" s="29">
        <v>12.439690000000001</v>
      </c>
      <c r="BC192" s="29">
        <v>21.492516999999999</v>
      </c>
      <c r="BD192" s="29">
        <v>6.2466710000000001</v>
      </c>
      <c r="BE192" s="29">
        <v>3.21455</v>
      </c>
      <c r="BF192" s="31"/>
    </row>
    <row r="193" spans="1:58" s="29" customFormat="1" x14ac:dyDescent="0.25">
      <c r="A193" s="29" t="s">
        <v>2003</v>
      </c>
      <c r="B193" s="29">
        <v>4</v>
      </c>
      <c r="C193" s="29" t="s">
        <v>6</v>
      </c>
      <c r="D193" s="11">
        <v>14</v>
      </c>
      <c r="E193" s="11" t="s">
        <v>7</v>
      </c>
      <c r="F193" s="2" t="s">
        <v>830</v>
      </c>
      <c r="G193" s="45" t="s">
        <v>245</v>
      </c>
      <c r="H193" s="2">
        <v>1.026129994905018</v>
      </c>
      <c r="I193" s="2">
        <v>68.017984635642435</v>
      </c>
      <c r="J193" s="5"/>
      <c r="K193" s="5">
        <v>3863</v>
      </c>
      <c r="L193" s="5">
        <v>431</v>
      </c>
      <c r="M193" s="5">
        <f t="shared" si="19"/>
        <v>11.157131762878592</v>
      </c>
      <c r="N193" s="5">
        <v>9.0646311475409427E-2</v>
      </c>
      <c r="O193" s="5">
        <v>0.25243179209850336</v>
      </c>
      <c r="P193" s="5">
        <v>15.985967424205219</v>
      </c>
      <c r="Q193" s="5" t="e">
        <f>ABS(P193-#REF!)</f>
        <v>#REF!</v>
      </c>
      <c r="R193" s="5">
        <v>0.80617295519135623</v>
      </c>
      <c r="S193" s="5" t="e">
        <f>ABS(R193-#REF!)</f>
        <v>#REF!</v>
      </c>
      <c r="T193" s="29">
        <v>0.96987002171479086</v>
      </c>
      <c r="U193" s="29">
        <v>2.7165499999999998</v>
      </c>
      <c r="V193" s="5">
        <v>7</v>
      </c>
      <c r="W193" s="5">
        <f t="shared" si="20"/>
        <v>3</v>
      </c>
      <c r="X193" s="5">
        <f t="shared" si="21"/>
        <v>6.333333333333333</v>
      </c>
      <c r="Y193" s="5">
        <f t="shared" si="22"/>
        <v>9.3333333333333339</v>
      </c>
      <c r="Z193" s="29">
        <v>13.5</v>
      </c>
      <c r="AA193" s="2" t="s">
        <v>2287</v>
      </c>
      <c r="AB193" s="34"/>
      <c r="AC193" s="29">
        <v>5542</v>
      </c>
      <c r="AD193" s="29">
        <v>331.156025</v>
      </c>
      <c r="AE193" s="10">
        <v>16.735313999999999</v>
      </c>
      <c r="AF193" s="29">
        <v>55.41</v>
      </c>
      <c r="AG193" s="29">
        <v>100.73828399999999</v>
      </c>
      <c r="AH193" s="29">
        <v>10.073828000000001</v>
      </c>
      <c r="AI193" s="29">
        <v>5.9721999999999997E-2</v>
      </c>
      <c r="AJ193" s="29">
        <v>4.8013E-2</v>
      </c>
      <c r="AK193" s="10">
        <v>0.80394100000000002</v>
      </c>
      <c r="AL193" s="29">
        <v>4.7724999999999997E-2</v>
      </c>
      <c r="AM193" s="29">
        <v>3.2500000000000001E-2</v>
      </c>
      <c r="AN193" s="29">
        <v>9</v>
      </c>
      <c r="AO193" s="29">
        <v>2.7178000000000001E-2</v>
      </c>
      <c r="AP193" s="29">
        <v>1.6306510000000001</v>
      </c>
      <c r="AQ193" s="10">
        <v>3.0133529999999999</v>
      </c>
      <c r="AR193" s="29">
        <v>0.27824199999999999</v>
      </c>
      <c r="AS193" s="29">
        <v>0.102866</v>
      </c>
      <c r="AT193" s="29">
        <v>18.555555999999999</v>
      </c>
      <c r="AU193" s="29">
        <v>4.9272479999999996</v>
      </c>
      <c r="AV193" s="29">
        <v>1.5848999999999999E-2</v>
      </c>
      <c r="AW193" s="29">
        <v>9.9050000000000006E-3</v>
      </c>
      <c r="AX193" s="29">
        <v>65.355689999999996</v>
      </c>
      <c r="AY193" s="29">
        <v>8.6205680000000005</v>
      </c>
      <c r="AZ193" s="29">
        <v>254.01913099999999</v>
      </c>
      <c r="BA193" s="29">
        <v>76.698133999999996</v>
      </c>
      <c r="BB193" s="29">
        <v>22.330221999999999</v>
      </c>
      <c r="BC193" s="29">
        <v>24.936198000000001</v>
      </c>
      <c r="BD193" s="29">
        <v>6.0937840000000003</v>
      </c>
      <c r="BE193" s="29">
        <v>1.7078249999999999</v>
      </c>
      <c r="BF193" s="31"/>
    </row>
    <row r="194" spans="1:58" s="29" customFormat="1" x14ac:dyDescent="0.25">
      <c r="A194" s="29" t="s">
        <v>2004</v>
      </c>
      <c r="B194" s="29">
        <v>4</v>
      </c>
      <c r="C194" s="29" t="s">
        <v>2</v>
      </c>
      <c r="D194" s="11">
        <v>3</v>
      </c>
      <c r="E194" s="11" t="s">
        <v>1</v>
      </c>
      <c r="F194" s="2" t="s">
        <v>830</v>
      </c>
      <c r="G194" s="45" t="s">
        <v>245</v>
      </c>
      <c r="H194" s="2">
        <v>1.026129994905018</v>
      </c>
      <c r="I194" s="2">
        <v>68.017984635642435</v>
      </c>
      <c r="J194" s="5"/>
      <c r="K194" s="5">
        <v>17364</v>
      </c>
      <c r="L194" s="5">
        <v>281</v>
      </c>
      <c r="M194" s="5">
        <f t="shared" si="19"/>
        <v>1.6182907164247868</v>
      </c>
      <c r="N194" s="5">
        <v>2.005727272727412E-2</v>
      </c>
      <c r="O194" s="5">
        <v>0.15645946069514952</v>
      </c>
      <c r="P194" s="5">
        <v>49.395674100192295</v>
      </c>
      <c r="Q194" s="5" t="e">
        <f>ABS(P194-#REF!)</f>
        <v>#REF!</v>
      </c>
      <c r="R194" s="5">
        <v>0.49588894350120954</v>
      </c>
      <c r="S194" s="5" t="e">
        <f>ABS(R194-#REF!)</f>
        <v>#REF!</v>
      </c>
      <c r="T194" s="29">
        <v>0.78898753183379611</v>
      </c>
      <c r="U194" s="29">
        <v>2.7165499999999998</v>
      </c>
      <c r="V194" s="5">
        <v>7</v>
      </c>
      <c r="W194" s="5">
        <f t="shared" si="20"/>
        <v>3</v>
      </c>
      <c r="X194" s="5">
        <f t="shared" si="21"/>
        <v>6.333333333333333</v>
      </c>
      <c r="Y194" s="5">
        <f t="shared" si="22"/>
        <v>9.3333333333333339</v>
      </c>
      <c r="Z194" s="29">
        <v>13.5</v>
      </c>
      <c r="AA194" s="2" t="s">
        <v>2287</v>
      </c>
      <c r="AB194" s="34"/>
      <c r="AC194" s="29">
        <v>21524</v>
      </c>
      <c r="AD194" s="29">
        <v>432.38162499999999</v>
      </c>
      <c r="AE194" s="10">
        <v>49.780099</v>
      </c>
      <c r="AF194" s="29">
        <v>215.23</v>
      </c>
      <c r="AG194" s="29">
        <v>818.06781899999999</v>
      </c>
      <c r="AH194" s="29">
        <v>81.806781999999998</v>
      </c>
      <c r="AI194" s="29">
        <v>2.0087000000000001E-2</v>
      </c>
      <c r="AJ194" s="29">
        <v>1.0085999999999999E-2</v>
      </c>
      <c r="AK194" s="10">
        <v>0.50210999999999995</v>
      </c>
      <c r="AL194" s="29">
        <v>1.9099999999999999E-2</v>
      </c>
      <c r="AM194" s="29">
        <v>1.7500000000000002E-2</v>
      </c>
      <c r="AN194" s="29">
        <v>1</v>
      </c>
      <c r="AO194" s="29">
        <v>2.313E-3</v>
      </c>
      <c r="AP194" s="29">
        <v>0.138766</v>
      </c>
      <c r="AQ194" s="10">
        <v>7.8981999999999997E-2</v>
      </c>
      <c r="AR194" s="29">
        <v>8.3650000000000002E-2</v>
      </c>
      <c r="AS194" s="29">
        <v>0</v>
      </c>
      <c r="AT194" s="29">
        <v>17</v>
      </c>
      <c r="AU194" s="29">
        <v>0</v>
      </c>
      <c r="AV194" s="29">
        <v>5.228E-3</v>
      </c>
      <c r="AW194" s="29">
        <v>4.4580000000000002E-3</v>
      </c>
      <c r="AX194" s="29">
        <v>191.27316200000001</v>
      </c>
      <c r="AY194" s="29">
        <v>0</v>
      </c>
      <c r="AZ194" s="29">
        <v>1379.3103450000001</v>
      </c>
      <c r="BA194" s="29">
        <v>0</v>
      </c>
      <c r="BB194" s="29">
        <v>0</v>
      </c>
      <c r="BC194" s="29">
        <v>0</v>
      </c>
      <c r="BD194" s="29">
        <v>5.7153200000000002</v>
      </c>
      <c r="BE194" s="29">
        <v>0.33071899999999999</v>
      </c>
      <c r="BF194" s="31"/>
    </row>
    <row r="195" spans="1:58" s="29" customFormat="1" x14ac:dyDescent="0.25">
      <c r="A195" s="29" t="s">
        <v>2004</v>
      </c>
      <c r="B195" s="29">
        <v>4</v>
      </c>
      <c r="C195" s="29" t="s">
        <v>32</v>
      </c>
      <c r="D195" s="11">
        <v>3</v>
      </c>
      <c r="E195" s="11" t="s">
        <v>7</v>
      </c>
      <c r="F195" s="2" t="s">
        <v>830</v>
      </c>
      <c r="G195" s="45" t="s">
        <v>245</v>
      </c>
      <c r="H195" s="2">
        <v>1.026129994905018</v>
      </c>
      <c r="I195" s="2">
        <v>68.017984635642435</v>
      </c>
      <c r="J195" s="5"/>
      <c r="K195" s="5">
        <v>2300</v>
      </c>
      <c r="L195" s="5">
        <v>1063</v>
      </c>
      <c r="M195" s="5">
        <f t="shared" si="19"/>
        <v>46.217391304347828</v>
      </c>
      <c r="N195" s="5">
        <v>0.14108183453237558</v>
      </c>
      <c r="O195" s="5">
        <v>0.3954157279386506</v>
      </c>
      <c r="P195" s="5">
        <v>6.5428501745244345</v>
      </c>
      <c r="Q195" s="5" t="e">
        <f>ABS(P195-#REF!)</f>
        <v>#REF!</v>
      </c>
      <c r="R195" s="5">
        <v>1.6626984679120165</v>
      </c>
      <c r="S195" s="5" t="e">
        <f>ABS(R195-#REF!)</f>
        <v>#REF!</v>
      </c>
      <c r="T195" s="29">
        <v>1.1582069724359527</v>
      </c>
      <c r="U195" s="29">
        <v>2.7165499999999998</v>
      </c>
      <c r="V195" s="5">
        <v>7</v>
      </c>
      <c r="W195" s="5">
        <f t="shared" si="20"/>
        <v>3</v>
      </c>
      <c r="X195" s="5">
        <f t="shared" si="21"/>
        <v>6.333333333333333</v>
      </c>
      <c r="Y195" s="5">
        <f t="shared" si="22"/>
        <v>9.3333333333333339</v>
      </c>
      <c r="Z195" s="29">
        <v>13.5</v>
      </c>
      <c r="AA195" s="2" t="s">
        <v>2287</v>
      </c>
      <c r="AB195" s="34"/>
      <c r="AC195" s="29">
        <v>3186</v>
      </c>
      <c r="AD195" s="29">
        <v>432.38162499999999</v>
      </c>
      <c r="AE195" s="10">
        <v>7.3684909999999997</v>
      </c>
      <c r="AF195" s="29">
        <v>29.82</v>
      </c>
      <c r="AG195" s="29">
        <v>58.757872999999996</v>
      </c>
      <c r="AH195" s="29">
        <v>5.8757869999999999</v>
      </c>
      <c r="AI195" s="29">
        <v>0.13562099999999999</v>
      </c>
      <c r="AJ195" s="29">
        <v>0.243981</v>
      </c>
      <c r="AK195" s="10">
        <v>1.798983</v>
      </c>
      <c r="AL195" s="29">
        <v>3.8975000000000003E-2</v>
      </c>
      <c r="AM195" s="29">
        <v>1.2500000000000001E-2</v>
      </c>
      <c r="AN195" s="29">
        <v>34</v>
      </c>
      <c r="AO195" s="29">
        <v>7.8633999999999996E-2</v>
      </c>
      <c r="AP195" s="29">
        <v>4.7180540000000004</v>
      </c>
      <c r="AQ195" s="10">
        <v>35.216572999999997</v>
      </c>
      <c r="AR195" s="29">
        <v>0.74723099999999998</v>
      </c>
      <c r="AS195" s="29">
        <v>1.8754150000000001</v>
      </c>
      <c r="AT195" s="29">
        <v>33</v>
      </c>
      <c r="AU195" s="29">
        <v>84.645427999999995</v>
      </c>
      <c r="AV195" s="29">
        <v>2.3351E-2</v>
      </c>
      <c r="AW195" s="29">
        <v>1.8801999999999999E-2</v>
      </c>
      <c r="AX195" s="29">
        <v>54.229855999999998</v>
      </c>
      <c r="AY195" s="29">
        <v>19.390291999999999</v>
      </c>
      <c r="AZ195" s="29">
        <v>261.35994399999998</v>
      </c>
      <c r="BA195" s="29">
        <v>301.11712899999998</v>
      </c>
      <c r="BB195" s="29">
        <v>12.06528</v>
      </c>
      <c r="BC195" s="29">
        <v>16.501018999999999</v>
      </c>
      <c r="BD195" s="29">
        <v>15.105390999999999</v>
      </c>
      <c r="BE195" s="29">
        <v>2.7271779999999999</v>
      </c>
      <c r="BF195" s="31"/>
    </row>
    <row r="196" spans="1:58" s="29" customFormat="1" x14ac:dyDescent="0.25">
      <c r="A196" s="29" t="s">
        <v>2004</v>
      </c>
      <c r="B196" s="29">
        <v>4</v>
      </c>
      <c r="C196" s="29" t="s">
        <v>2031</v>
      </c>
      <c r="D196" s="11">
        <v>3</v>
      </c>
      <c r="E196" s="11" t="s">
        <v>259</v>
      </c>
      <c r="F196" s="2" t="s">
        <v>830</v>
      </c>
      <c r="G196" s="45" t="s">
        <v>245</v>
      </c>
      <c r="H196" s="2">
        <v>1.026129994905018</v>
      </c>
      <c r="I196" s="2">
        <v>68.017984635642435</v>
      </c>
      <c r="J196" s="5"/>
      <c r="K196" s="5">
        <v>6537</v>
      </c>
      <c r="L196" s="5">
        <v>149</v>
      </c>
      <c r="M196" s="5">
        <f t="shared" si="19"/>
        <v>2.2793330273825916</v>
      </c>
      <c r="N196" s="5">
        <v>0.12151973684210678</v>
      </c>
      <c r="O196" s="5">
        <v>5.4049631876506195E-2</v>
      </c>
      <c r="P196" s="5">
        <v>18.595918082985314</v>
      </c>
      <c r="Q196" s="5" t="e">
        <f>ABS(P196-#REF!)</f>
        <v>#REF!</v>
      </c>
      <c r="R196" s="5">
        <v>1.0000681262922337</v>
      </c>
      <c r="S196" s="5" t="e">
        <f>ABS(R196-#REF!)</f>
        <v>#REF!</v>
      </c>
      <c r="T196" s="29">
        <v>0.74578748772810965</v>
      </c>
      <c r="U196" s="29">
        <v>2.7165499999999998</v>
      </c>
      <c r="V196" s="5">
        <v>7</v>
      </c>
      <c r="W196" s="5">
        <f t="shared" si="20"/>
        <v>3</v>
      </c>
      <c r="X196" s="5">
        <f t="shared" si="21"/>
        <v>6.333333333333333</v>
      </c>
      <c r="Y196" s="5">
        <f t="shared" si="22"/>
        <v>9.3333333333333339</v>
      </c>
      <c r="Z196" s="29">
        <v>13.5</v>
      </c>
      <c r="AA196" s="2" t="s">
        <v>2287</v>
      </c>
      <c r="AB196" s="34"/>
      <c r="AC196" s="29">
        <v>7997</v>
      </c>
      <c r="AD196" s="29">
        <v>432.38162499999999</v>
      </c>
      <c r="AE196" s="10">
        <v>18.495235999999998</v>
      </c>
      <c r="AF196" s="29">
        <v>79.84</v>
      </c>
      <c r="AG196" s="29">
        <v>197.061804</v>
      </c>
      <c r="AH196" s="29">
        <v>19.70618</v>
      </c>
      <c r="AI196" s="29">
        <v>5.3962999999999997E-2</v>
      </c>
      <c r="AJ196" s="29">
        <v>5.475E-2</v>
      </c>
      <c r="AK196" s="10">
        <v>1.014581</v>
      </c>
      <c r="AL196" s="29">
        <v>4.5499999999999999E-2</v>
      </c>
      <c r="AM196" s="29">
        <v>4.2500000000000003E-2</v>
      </c>
      <c r="AN196" s="29">
        <v>0</v>
      </c>
      <c r="AO196" s="29">
        <v>0</v>
      </c>
      <c r="AP196" s="29">
        <v>0</v>
      </c>
      <c r="AQ196" s="10">
        <v>0</v>
      </c>
      <c r="AR196" s="29">
        <v>0</v>
      </c>
      <c r="AS196" s="29">
        <v>0</v>
      </c>
      <c r="AT196" s="29">
        <v>0</v>
      </c>
      <c r="AU196" s="29">
        <v>0</v>
      </c>
      <c r="AV196" s="29">
        <v>0</v>
      </c>
      <c r="AW196" s="29">
        <v>0</v>
      </c>
      <c r="AX196" s="29">
        <v>0</v>
      </c>
      <c r="AY196" s="29">
        <v>0</v>
      </c>
      <c r="AZ196" s="29">
        <v>0</v>
      </c>
      <c r="BA196" s="29">
        <v>0</v>
      </c>
      <c r="BB196" s="29">
        <v>0</v>
      </c>
      <c r="BC196" s="29">
        <v>0</v>
      </c>
      <c r="BD196" s="29">
        <v>0</v>
      </c>
      <c r="BE196" s="29">
        <v>0</v>
      </c>
      <c r="BF196" s="31"/>
    </row>
    <row r="197" spans="1:58" s="29" customFormat="1" x14ac:dyDescent="0.25">
      <c r="A197" s="29" t="s">
        <v>2004</v>
      </c>
      <c r="B197" s="29">
        <v>4</v>
      </c>
      <c r="C197" s="29" t="s">
        <v>3</v>
      </c>
      <c r="D197" s="11">
        <v>4</v>
      </c>
      <c r="E197" s="11" t="s">
        <v>1</v>
      </c>
      <c r="F197" s="2" t="s">
        <v>830</v>
      </c>
      <c r="G197" s="45" t="s">
        <v>245</v>
      </c>
      <c r="H197" s="2">
        <v>1.026129994905018</v>
      </c>
      <c r="I197" s="2">
        <v>68.017984635642435</v>
      </c>
      <c r="J197" s="5"/>
      <c r="K197" s="5">
        <v>5674</v>
      </c>
      <c r="L197" s="5">
        <v>1730</v>
      </c>
      <c r="M197" s="5">
        <f t="shared" si="19"/>
        <v>30.489954176947482</v>
      </c>
      <c r="N197" s="5">
        <v>8.4817996108949731E-2</v>
      </c>
      <c r="O197" s="5">
        <v>0.73109238906642593</v>
      </c>
      <c r="P197" s="5">
        <v>16.14092690880506</v>
      </c>
      <c r="Q197" s="5" t="e">
        <f>ABS(P197-#REF!)</f>
        <v>#REF!</v>
      </c>
      <c r="R197" s="5">
        <v>1.5539252451177434</v>
      </c>
      <c r="S197" s="5" t="e">
        <f>ABS(R197-#REF!)</f>
        <v>#REF!</v>
      </c>
      <c r="T197" s="29">
        <v>1.4282370611396566</v>
      </c>
      <c r="U197" s="29">
        <v>2.7165499999999998</v>
      </c>
      <c r="V197" s="5">
        <v>7</v>
      </c>
      <c r="W197" s="5">
        <f t="shared" si="20"/>
        <v>3</v>
      </c>
      <c r="X197" s="5">
        <f t="shared" si="21"/>
        <v>6.333333333333333</v>
      </c>
      <c r="Y197" s="5">
        <f t="shared" si="22"/>
        <v>9.3333333333333339</v>
      </c>
      <c r="Z197" s="29">
        <v>13.5</v>
      </c>
      <c r="AA197" s="2" t="s">
        <v>2287</v>
      </c>
      <c r="AB197" s="34"/>
      <c r="AC197" s="29">
        <v>7039</v>
      </c>
      <c r="AD197" s="29">
        <v>432.38162499999999</v>
      </c>
      <c r="AE197" s="10">
        <v>16.279599999999999</v>
      </c>
      <c r="AF197" s="29">
        <v>70.099999999999994</v>
      </c>
      <c r="AG197" s="29">
        <v>172.64081200000001</v>
      </c>
      <c r="AH197" s="29">
        <v>17.264081000000001</v>
      </c>
      <c r="AI197" s="29">
        <v>6.1418E-2</v>
      </c>
      <c r="AJ197" s="29">
        <v>9.4312999999999994E-2</v>
      </c>
      <c r="AK197" s="10">
        <v>1.5355799999999999</v>
      </c>
      <c r="AL197" s="29">
        <v>2.895E-2</v>
      </c>
      <c r="AM197" s="29">
        <v>2.2499999999999999E-2</v>
      </c>
      <c r="AN197" s="29">
        <v>26</v>
      </c>
      <c r="AO197" s="29">
        <v>6.0131999999999998E-2</v>
      </c>
      <c r="AP197" s="29">
        <v>3.6079240000000001</v>
      </c>
      <c r="AQ197" s="10">
        <v>6.0662029999999998</v>
      </c>
      <c r="AR197" s="29">
        <v>0.25432300000000002</v>
      </c>
      <c r="AS197" s="29">
        <v>0.15958900000000001</v>
      </c>
      <c r="AT197" s="29">
        <v>16.423076999999999</v>
      </c>
      <c r="AU197" s="29">
        <v>5.6792470000000002</v>
      </c>
      <c r="AV197" s="29">
        <v>1.6490000000000001E-2</v>
      </c>
      <c r="AW197" s="29">
        <v>1.0914999999999999E-2</v>
      </c>
      <c r="AX197" s="29">
        <v>77.882006000000004</v>
      </c>
      <c r="AY197" s="29">
        <v>36.410007</v>
      </c>
      <c r="AZ197" s="29">
        <v>343.29273000000001</v>
      </c>
      <c r="BA197" s="29">
        <v>238.852858</v>
      </c>
      <c r="BB197" s="29">
        <v>13.488393</v>
      </c>
      <c r="BC197" s="29">
        <v>18.481356000000002</v>
      </c>
      <c r="BD197" s="29">
        <v>5.7616449999999997</v>
      </c>
      <c r="BE197" s="29">
        <v>2.537223</v>
      </c>
      <c r="BF197" s="31"/>
    </row>
    <row r="198" spans="1:58" s="29" customFormat="1" x14ac:dyDescent="0.25">
      <c r="A198" s="29" t="s">
        <v>2004</v>
      </c>
      <c r="B198" s="29">
        <v>4</v>
      </c>
      <c r="C198" s="29" t="s">
        <v>12</v>
      </c>
      <c r="D198" s="11">
        <v>5</v>
      </c>
      <c r="E198" s="11" t="s">
        <v>1</v>
      </c>
      <c r="F198" s="2" t="s">
        <v>830</v>
      </c>
      <c r="G198" s="45" t="s">
        <v>245</v>
      </c>
      <c r="H198" s="2">
        <v>1.026129994905018</v>
      </c>
      <c r="I198" s="2">
        <v>68.017984635642435</v>
      </c>
      <c r="J198" s="5"/>
      <c r="K198" s="5">
        <v>15437</v>
      </c>
      <c r="L198" s="5">
        <v>597</v>
      </c>
      <c r="M198" s="5">
        <f t="shared" si="19"/>
        <v>3.8673317354408239</v>
      </c>
      <c r="N198" s="5">
        <v>5.6281785714285146E-2</v>
      </c>
      <c r="O198" s="5">
        <v>0.19913022270291755</v>
      </c>
      <c r="P198" s="5">
        <v>43.913903540927691</v>
      </c>
      <c r="Q198" s="5" t="e">
        <f>ABS(P198-#REF!)</f>
        <v>#REF!</v>
      </c>
      <c r="R198" s="5">
        <v>0.77302876242264451</v>
      </c>
      <c r="S198" s="5" t="e">
        <f>ABS(R198-#REF!)</f>
        <v>#REF!</v>
      </c>
      <c r="T198" s="29">
        <v>1.1861935262035581</v>
      </c>
      <c r="U198" s="29">
        <v>2.7165499999999998</v>
      </c>
      <c r="V198" s="5">
        <v>7</v>
      </c>
      <c r="W198" s="5">
        <f t="shared" si="20"/>
        <v>3</v>
      </c>
      <c r="X198" s="5">
        <f t="shared" si="21"/>
        <v>6.333333333333333</v>
      </c>
      <c r="Y198" s="5">
        <f t="shared" si="22"/>
        <v>9.3333333333333339</v>
      </c>
      <c r="Z198" s="29">
        <v>13.5</v>
      </c>
      <c r="AA198" s="2" t="s">
        <v>2287</v>
      </c>
      <c r="AB198" s="34"/>
      <c r="AC198" s="29">
        <v>19256</v>
      </c>
      <c r="AD198" s="29">
        <v>432.38162499999999</v>
      </c>
      <c r="AE198" s="10">
        <v>44.534731999999998</v>
      </c>
      <c r="AF198" s="29">
        <v>192.55</v>
      </c>
      <c r="AG198" s="29">
        <v>698.47249599999998</v>
      </c>
      <c r="AH198" s="29">
        <v>69.847250000000003</v>
      </c>
      <c r="AI198" s="29">
        <v>2.2453000000000001E-2</v>
      </c>
      <c r="AJ198" s="29">
        <v>1.7235E-2</v>
      </c>
      <c r="AK198" s="10">
        <v>0.76758800000000005</v>
      </c>
      <c r="AL198" s="29">
        <v>1.7774999999999999E-2</v>
      </c>
      <c r="AM198" s="29">
        <v>1.2500000000000001E-2</v>
      </c>
      <c r="AN198" s="29">
        <v>3</v>
      </c>
      <c r="AO198" s="29">
        <v>6.9379999999999997E-3</v>
      </c>
      <c r="AP198" s="29">
        <v>0.41629899999999997</v>
      </c>
      <c r="AQ198" s="10">
        <v>0.43103399999999997</v>
      </c>
      <c r="AR198" s="29">
        <v>0.22112499999999999</v>
      </c>
      <c r="AS198" s="29">
        <v>9.6791000000000002E-2</v>
      </c>
      <c r="AT198" s="29">
        <v>27.666667</v>
      </c>
      <c r="AU198" s="29">
        <v>8.9628859999999992</v>
      </c>
      <c r="AV198" s="29">
        <v>8.2920000000000008E-3</v>
      </c>
      <c r="AW198" s="29">
        <v>3.0070000000000001E-3</v>
      </c>
      <c r="AX198" s="29">
        <v>123.87255999999999</v>
      </c>
      <c r="AY198" s="29">
        <v>11.68033</v>
      </c>
      <c r="AZ198" s="29">
        <v>636.81987200000003</v>
      </c>
      <c r="BA198" s="29">
        <v>568.80348400000003</v>
      </c>
      <c r="BB198" s="29">
        <v>60.933363</v>
      </c>
      <c r="BC198" s="29">
        <v>63.256906000000001</v>
      </c>
      <c r="BD198" s="29">
        <v>5.6618009999999996</v>
      </c>
      <c r="BE198" s="29">
        <v>0.69597100000000001</v>
      </c>
      <c r="BF198" s="31"/>
    </row>
    <row r="199" spans="1:58" s="29" customFormat="1" x14ac:dyDescent="0.25">
      <c r="A199" s="29" t="s">
        <v>2004</v>
      </c>
      <c r="B199" s="29">
        <v>4</v>
      </c>
      <c r="C199" s="29" t="s">
        <v>21</v>
      </c>
      <c r="D199" s="11">
        <v>7</v>
      </c>
      <c r="E199" s="11" t="s">
        <v>1</v>
      </c>
      <c r="F199" s="2" t="s">
        <v>830</v>
      </c>
      <c r="G199" s="45" t="s">
        <v>245</v>
      </c>
      <c r="H199" s="2">
        <v>1.026129994905018</v>
      </c>
      <c r="I199" s="2">
        <v>68.017984635642435</v>
      </c>
      <c r="J199" s="5"/>
      <c r="K199" s="5">
        <v>6298</v>
      </c>
      <c r="L199" s="5">
        <v>436</v>
      </c>
      <c r="M199" s="5">
        <f t="shared" si="19"/>
        <v>6.9228326452842177</v>
      </c>
      <c r="N199" s="5">
        <v>0.13005299999999964</v>
      </c>
      <c r="O199" s="5">
        <v>0.14223587335922683</v>
      </c>
      <c r="P199" s="5">
        <v>17.91603060832821</v>
      </c>
      <c r="Q199" s="5" t="e">
        <f>ABS(P199-#REF!)</f>
        <v>#REF!</v>
      </c>
      <c r="R199" s="5">
        <v>0.59749333355532808</v>
      </c>
      <c r="S199" s="5" t="e">
        <f>ABS(R199-#REF!)</f>
        <v>#REF!</v>
      </c>
      <c r="T199" s="29">
        <v>1.1493503653144626</v>
      </c>
      <c r="U199" s="29">
        <v>2.7165499999999998</v>
      </c>
      <c r="V199" s="5">
        <v>7</v>
      </c>
      <c r="W199" s="5">
        <f t="shared" si="20"/>
        <v>3</v>
      </c>
      <c r="X199" s="5">
        <f t="shared" si="21"/>
        <v>6.333333333333333</v>
      </c>
      <c r="Y199" s="5">
        <f t="shared" si="22"/>
        <v>9.3333333333333339</v>
      </c>
      <c r="Z199" s="29">
        <v>13.5</v>
      </c>
      <c r="AA199" s="2" t="s">
        <v>2287</v>
      </c>
      <c r="AB199" s="34"/>
      <c r="AC199" s="29">
        <v>8043</v>
      </c>
      <c r="AD199" s="29">
        <v>432.38162499999999</v>
      </c>
      <c r="AE199" s="10">
        <v>18.601623</v>
      </c>
      <c r="AF199" s="29">
        <v>80.42</v>
      </c>
      <c r="AG199" s="29">
        <v>169.45679000000001</v>
      </c>
      <c r="AH199" s="29">
        <v>16.945678999999998</v>
      </c>
      <c r="AI199" s="29">
        <v>5.3755999999999998E-2</v>
      </c>
      <c r="AJ199" s="29">
        <v>3.3082E-2</v>
      </c>
      <c r="AK199" s="10">
        <v>0.61541500000000005</v>
      </c>
      <c r="AL199" s="29">
        <v>4.6850000000000003E-2</v>
      </c>
      <c r="AM199" s="29">
        <v>2.75E-2</v>
      </c>
      <c r="AN199" s="29">
        <v>6</v>
      </c>
      <c r="AO199" s="29">
        <v>1.3877E-2</v>
      </c>
      <c r="AP199" s="29">
        <v>0.83259799999999995</v>
      </c>
      <c r="AQ199" s="10">
        <v>7.3107049999999996</v>
      </c>
      <c r="AR199" s="29">
        <v>2.289542</v>
      </c>
      <c r="AS199" s="29">
        <v>1.3486610000000001</v>
      </c>
      <c r="AT199" s="29">
        <v>98</v>
      </c>
      <c r="AU199" s="29">
        <v>52.2226</v>
      </c>
      <c r="AV199" s="29">
        <v>2.3604E-2</v>
      </c>
      <c r="AW199" s="29">
        <v>7.9260000000000008E-3</v>
      </c>
      <c r="AX199" s="29">
        <v>44.836027999999999</v>
      </c>
      <c r="AY199" s="29">
        <v>6.7182209999999998</v>
      </c>
      <c r="AZ199" s="29">
        <v>97.119315999999998</v>
      </c>
      <c r="BA199" s="29">
        <v>14.474864999999999</v>
      </c>
      <c r="BB199" s="29">
        <v>74.35633</v>
      </c>
      <c r="BC199" s="29">
        <v>133.61289300000001</v>
      </c>
      <c r="BD199" s="29">
        <v>12.748951999999999</v>
      </c>
      <c r="BE199" s="29">
        <v>1.0897250000000001</v>
      </c>
      <c r="BF199" s="31"/>
    </row>
    <row r="200" spans="1:58" s="29" customFormat="1" x14ac:dyDescent="0.25">
      <c r="A200" s="29" t="s">
        <v>2004</v>
      </c>
      <c r="B200" s="29">
        <v>4</v>
      </c>
      <c r="C200" s="29" t="s">
        <v>4</v>
      </c>
      <c r="D200" s="11">
        <v>12</v>
      </c>
      <c r="E200" s="11" t="s">
        <v>1</v>
      </c>
      <c r="F200" s="2" t="s">
        <v>830</v>
      </c>
      <c r="G200" s="45" t="s">
        <v>245</v>
      </c>
      <c r="H200" s="2">
        <v>1.026129994905018</v>
      </c>
      <c r="I200" s="2">
        <v>68.017984635642435</v>
      </c>
      <c r="J200" s="5"/>
      <c r="K200" s="5">
        <v>6944</v>
      </c>
      <c r="L200" s="5">
        <v>972</v>
      </c>
      <c r="M200" s="5">
        <f t="shared" si="19"/>
        <v>13.997695852534561</v>
      </c>
      <c r="N200" s="5">
        <v>0.13230765306122386</v>
      </c>
      <c r="O200" s="5">
        <v>0.27878231178408458</v>
      </c>
      <c r="P200" s="5">
        <v>19.753718092129422</v>
      </c>
      <c r="Q200" s="5" t="e">
        <f>ABS(P200-#REF!)</f>
        <v>#REF!</v>
      </c>
      <c r="R200" s="5">
        <v>0.79539249991099659</v>
      </c>
      <c r="S200" s="5" t="e">
        <f>ABS(R200-#REF!)</f>
        <v>#REF!</v>
      </c>
      <c r="T200" s="29">
        <v>1.2651060779658887</v>
      </c>
      <c r="U200" s="29">
        <v>2.7165499999999998</v>
      </c>
      <c r="V200" s="5">
        <v>7</v>
      </c>
      <c r="W200" s="5">
        <f t="shared" si="20"/>
        <v>3</v>
      </c>
      <c r="X200" s="5">
        <f t="shared" si="21"/>
        <v>6.333333333333333</v>
      </c>
      <c r="Y200" s="5">
        <f t="shared" si="22"/>
        <v>9.3333333333333339</v>
      </c>
      <c r="Z200" s="29">
        <v>13.5</v>
      </c>
      <c r="AA200" s="2" t="s">
        <v>2287</v>
      </c>
      <c r="AB200" s="34"/>
      <c r="AC200" s="29">
        <v>8727</v>
      </c>
      <c r="AD200" s="29">
        <v>432.38162499999999</v>
      </c>
      <c r="AE200" s="10">
        <v>20.183558999999999</v>
      </c>
      <c r="AF200" s="29">
        <v>87.26</v>
      </c>
      <c r="AG200" s="29">
        <v>194.75993500000001</v>
      </c>
      <c r="AH200" s="29">
        <v>19.475994</v>
      </c>
      <c r="AI200" s="29">
        <v>4.9541000000000002E-2</v>
      </c>
      <c r="AJ200" s="29">
        <v>3.9812E-2</v>
      </c>
      <c r="AK200" s="10">
        <v>0.80361300000000002</v>
      </c>
      <c r="AL200" s="29">
        <v>3.8350000000000002E-2</v>
      </c>
      <c r="AM200" s="29">
        <v>1.7500000000000002E-2</v>
      </c>
      <c r="AN200" s="29">
        <v>27</v>
      </c>
      <c r="AO200" s="29">
        <v>6.2445000000000001E-2</v>
      </c>
      <c r="AP200" s="29">
        <v>3.7466900000000001</v>
      </c>
      <c r="AQ200" s="10">
        <v>9.0065310000000007</v>
      </c>
      <c r="AR200" s="29">
        <v>0.49628499999999998</v>
      </c>
      <c r="AS200" s="29">
        <v>0.43643900000000002</v>
      </c>
      <c r="AT200" s="29">
        <v>29.111111000000001</v>
      </c>
      <c r="AU200" s="29">
        <v>14.908267</v>
      </c>
      <c r="AV200" s="29">
        <v>1.7654E-2</v>
      </c>
      <c r="AW200" s="29">
        <v>7.8899999999999994E-3</v>
      </c>
      <c r="AX200" s="29">
        <v>67.240863000000004</v>
      </c>
      <c r="AY200" s="29">
        <v>19.153476000000001</v>
      </c>
      <c r="AZ200" s="29">
        <v>144.460587</v>
      </c>
      <c r="BA200" s="29">
        <v>21.623481000000002</v>
      </c>
      <c r="BB200" s="29">
        <v>12.267678</v>
      </c>
      <c r="BC200" s="29">
        <v>28.095036</v>
      </c>
      <c r="BD200" s="29">
        <v>6.6216330000000001</v>
      </c>
      <c r="BE200" s="29">
        <v>4.0600949999999996</v>
      </c>
      <c r="BF200" s="31"/>
    </row>
    <row r="201" spans="1:58" s="29" customFormat="1" x14ac:dyDescent="0.25">
      <c r="A201" s="29" t="s">
        <v>2004</v>
      </c>
      <c r="B201" s="29">
        <v>4</v>
      </c>
      <c r="C201" s="29" t="s">
        <v>10</v>
      </c>
      <c r="D201" s="11">
        <v>13</v>
      </c>
      <c r="E201" s="11" t="s">
        <v>1</v>
      </c>
      <c r="F201" s="2" t="s">
        <v>830</v>
      </c>
      <c r="G201" s="45" t="s">
        <v>245</v>
      </c>
      <c r="H201" s="2">
        <v>1.026129994905018</v>
      </c>
      <c r="I201" s="2">
        <v>68.017984635642435</v>
      </c>
      <c r="J201" s="5"/>
      <c r="K201" s="5">
        <v>9647</v>
      </c>
      <c r="L201" s="5">
        <v>1598</v>
      </c>
      <c r="M201" s="5">
        <f t="shared" si="19"/>
        <v>16.564735150824088</v>
      </c>
      <c r="N201" s="5">
        <v>5.4182077625572554E-2</v>
      </c>
      <c r="O201" s="5">
        <v>0.62299312531341355</v>
      </c>
      <c r="P201" s="5">
        <v>27.442989405929225</v>
      </c>
      <c r="Q201" s="5" t="e">
        <f>ABS(P201-#REF!)</f>
        <v>#REF!</v>
      </c>
      <c r="R201" s="5">
        <v>1.0790076083774973</v>
      </c>
      <c r="S201" s="5" t="e">
        <f>ABS(R201-#REF!)</f>
        <v>#REF!</v>
      </c>
      <c r="T201" s="29">
        <v>1.3084683001316049</v>
      </c>
      <c r="U201" s="29">
        <v>2.7165499999999998</v>
      </c>
      <c r="V201" s="5">
        <v>7</v>
      </c>
      <c r="W201" s="5">
        <f t="shared" si="20"/>
        <v>3</v>
      </c>
      <c r="X201" s="5">
        <f t="shared" si="21"/>
        <v>6.333333333333333</v>
      </c>
      <c r="Y201" s="5">
        <f t="shared" si="22"/>
        <v>9.3333333333333339</v>
      </c>
      <c r="Z201" s="29">
        <v>13.5</v>
      </c>
      <c r="AA201" s="2" t="s">
        <v>2287</v>
      </c>
      <c r="AB201" s="34"/>
      <c r="AC201" s="29">
        <v>12180</v>
      </c>
      <c r="AD201" s="29">
        <v>432.38162499999999</v>
      </c>
      <c r="AE201" s="10">
        <v>28.169560000000001</v>
      </c>
      <c r="AF201" s="29">
        <v>121.78</v>
      </c>
      <c r="AG201" s="29">
        <v>307.86911400000002</v>
      </c>
      <c r="AH201" s="29">
        <v>30.786911</v>
      </c>
      <c r="AI201" s="29">
        <v>3.5492999999999997E-2</v>
      </c>
      <c r="AJ201" s="29">
        <v>3.8362E-2</v>
      </c>
      <c r="AK201" s="10">
        <v>1.0808310000000001</v>
      </c>
      <c r="AL201" s="29">
        <v>2.3775000000000001E-2</v>
      </c>
      <c r="AM201" s="29">
        <v>7.4999999999999997E-3</v>
      </c>
      <c r="AN201" s="29">
        <v>46</v>
      </c>
      <c r="AO201" s="29">
        <v>0.106387</v>
      </c>
      <c r="AP201" s="29">
        <v>6.3832500000000003</v>
      </c>
      <c r="AQ201" s="10">
        <v>8.5714290000000002</v>
      </c>
      <c r="AR201" s="29">
        <v>0.234434</v>
      </c>
      <c r="AS201" s="29">
        <v>0.153783</v>
      </c>
      <c r="AT201" s="29">
        <v>22.695651999999999</v>
      </c>
      <c r="AU201" s="29">
        <v>10.110213999999999</v>
      </c>
      <c r="AV201" s="29">
        <v>1.0806E-2</v>
      </c>
      <c r="AW201" s="29">
        <v>6.8100000000000001E-3</v>
      </c>
      <c r="AX201" s="29">
        <v>105.744013</v>
      </c>
      <c r="AY201" s="29">
        <v>26.554266999999999</v>
      </c>
      <c r="AZ201" s="29">
        <v>695.67468899999994</v>
      </c>
      <c r="BA201" s="29">
        <v>351.87147399999998</v>
      </c>
      <c r="BB201" s="29">
        <v>8.0171489999999999</v>
      </c>
      <c r="BC201" s="29">
        <v>12.844664</v>
      </c>
      <c r="BD201" s="29">
        <v>6.3857119999999998</v>
      </c>
      <c r="BE201" s="29">
        <v>4.5757510000000003</v>
      </c>
      <c r="BF201" s="31"/>
    </row>
    <row r="202" spans="1:58" s="29" customFormat="1" x14ac:dyDescent="0.25">
      <c r="A202" s="29" t="s">
        <v>2005</v>
      </c>
      <c r="B202" s="29">
        <v>4</v>
      </c>
      <c r="C202" s="29" t="s">
        <v>2</v>
      </c>
      <c r="D202" s="11">
        <v>3</v>
      </c>
      <c r="E202" s="11" t="s">
        <v>1</v>
      </c>
      <c r="F202" s="2" t="s">
        <v>830</v>
      </c>
      <c r="G202" s="45" t="s">
        <v>245</v>
      </c>
      <c r="H202" s="2">
        <v>1.026129994905018</v>
      </c>
      <c r="I202" s="2">
        <v>68.017984635642435</v>
      </c>
      <c r="J202" s="5"/>
      <c r="K202" s="5">
        <v>12769</v>
      </c>
      <c r="L202" s="5">
        <v>163</v>
      </c>
      <c r="M202" s="5">
        <f t="shared" si="19"/>
        <v>1.2765290938992873</v>
      </c>
      <c r="N202" s="5">
        <v>3.441590909091536E-2</v>
      </c>
      <c r="O202" s="5">
        <v>8.7452413868747067E-2</v>
      </c>
      <c r="P202" s="5">
        <v>50.758176031365061</v>
      </c>
      <c r="Q202" s="5" t="e">
        <f>ABS(P202-#REF!)</f>
        <v>#REF!</v>
      </c>
      <c r="R202" s="5">
        <v>0.47767762339072517</v>
      </c>
      <c r="S202" s="5" t="e">
        <f>ABS(R202-#REF!)</f>
        <v>#REF!</v>
      </c>
      <c r="T202" s="29">
        <v>0.98368089459613051</v>
      </c>
      <c r="U202" s="29">
        <v>2.7165499999999998</v>
      </c>
      <c r="V202" s="5">
        <v>7</v>
      </c>
      <c r="W202" s="5">
        <f t="shared" si="20"/>
        <v>3</v>
      </c>
      <c r="X202" s="5">
        <f t="shared" si="21"/>
        <v>6.333333333333333</v>
      </c>
      <c r="Y202" s="5">
        <f t="shared" si="22"/>
        <v>9.3333333333333339</v>
      </c>
      <c r="Z202" s="29">
        <v>13.5</v>
      </c>
      <c r="AA202" s="2" t="s">
        <v>2287</v>
      </c>
      <c r="AB202" s="34"/>
      <c r="AC202" s="29">
        <v>17121</v>
      </c>
      <c r="AD202" s="29">
        <v>348.48509999999999</v>
      </c>
      <c r="AE202" s="10">
        <v>49.129790999999997</v>
      </c>
      <c r="AF202" s="29">
        <v>171.2</v>
      </c>
      <c r="AG202" s="29">
        <v>669.64132199999995</v>
      </c>
      <c r="AH202" s="29">
        <v>66.964132000000006</v>
      </c>
      <c r="AI202" s="29">
        <v>2.0353E-2</v>
      </c>
      <c r="AJ202" s="29">
        <v>9.9240000000000005E-3</v>
      </c>
      <c r="AK202" s="10">
        <v>0.48757800000000001</v>
      </c>
      <c r="AL202" s="29">
        <v>1.9324999999999998E-2</v>
      </c>
      <c r="AM202" s="29">
        <v>1.7500000000000002E-2</v>
      </c>
      <c r="AN202" s="29">
        <v>5</v>
      </c>
      <c r="AO202" s="29">
        <v>1.4348E-2</v>
      </c>
      <c r="AP202" s="29">
        <v>0.860869</v>
      </c>
      <c r="AQ202" s="10">
        <v>0.84107200000000004</v>
      </c>
      <c r="AR202" s="29">
        <v>0.20067499999999999</v>
      </c>
      <c r="AS202" s="29">
        <v>8.1250000000000003E-2</v>
      </c>
      <c r="AT202" s="29">
        <v>28.8</v>
      </c>
      <c r="AU202" s="29">
        <v>8.927486</v>
      </c>
      <c r="AV202" s="29">
        <v>7.2189999999999997E-3</v>
      </c>
      <c r="AW202" s="29">
        <v>3.1619999999999999E-3</v>
      </c>
      <c r="AX202" s="29">
        <v>147.690302</v>
      </c>
      <c r="AY202" s="29">
        <v>29.730637000000002</v>
      </c>
      <c r="AZ202" s="29">
        <v>576.10480099999995</v>
      </c>
      <c r="BA202" s="29">
        <v>438.33720399999999</v>
      </c>
      <c r="BB202" s="29">
        <v>79.641919000000001</v>
      </c>
      <c r="BC202" s="29">
        <v>68.532437000000002</v>
      </c>
      <c r="BD202" s="29">
        <v>6.2454590000000003</v>
      </c>
      <c r="BE202" s="29">
        <v>0.68718400000000002</v>
      </c>
      <c r="BF202" s="31"/>
    </row>
    <row r="203" spans="1:58" s="29" customFormat="1" x14ac:dyDescent="0.25">
      <c r="A203" s="29" t="s">
        <v>2005</v>
      </c>
      <c r="B203" s="29">
        <v>4</v>
      </c>
      <c r="C203" s="29" t="s">
        <v>3</v>
      </c>
      <c r="D203" s="11">
        <v>4</v>
      </c>
      <c r="E203" s="11" t="s">
        <v>1</v>
      </c>
      <c r="F203" s="2" t="s">
        <v>830</v>
      </c>
      <c r="G203" s="45" t="s">
        <v>245</v>
      </c>
      <c r="H203" s="2">
        <v>1.026129994905018</v>
      </c>
      <c r="I203" s="2">
        <v>68.017984635642435</v>
      </c>
      <c r="J203" s="5"/>
      <c r="K203" s="5">
        <v>9321</v>
      </c>
      <c r="L203" s="5">
        <v>219</v>
      </c>
      <c r="M203" s="5">
        <f t="shared" si="19"/>
        <v>2.3495333118764083</v>
      </c>
      <c r="N203" s="5">
        <v>2.4979069767441561E-2</v>
      </c>
      <c r="O203" s="5">
        <v>0.17092971801618745</v>
      </c>
      <c r="P203" s="5">
        <v>37.05199771229961</v>
      </c>
      <c r="Q203" s="5" t="e">
        <f>ABS(P203-#REF!)</f>
        <v>#REF!</v>
      </c>
      <c r="R203" s="5">
        <v>0.90976298285831525</v>
      </c>
      <c r="S203" s="5" t="e">
        <f>ABS(R203-#REF!)</f>
        <v>#REF!</v>
      </c>
      <c r="T203" s="29">
        <v>0.8821978998376061</v>
      </c>
      <c r="U203" s="29">
        <v>2.7165499999999998</v>
      </c>
      <c r="V203" s="5">
        <v>7</v>
      </c>
      <c r="W203" s="5">
        <f t="shared" si="20"/>
        <v>3</v>
      </c>
      <c r="X203" s="5">
        <f t="shared" si="21"/>
        <v>6.333333333333333</v>
      </c>
      <c r="Y203" s="5">
        <f t="shared" si="22"/>
        <v>9.3333333333333339</v>
      </c>
      <c r="Z203" s="29">
        <v>13.5</v>
      </c>
      <c r="AA203" s="2" t="s">
        <v>2287</v>
      </c>
      <c r="AB203" s="34"/>
      <c r="AC203" s="29">
        <v>12792</v>
      </c>
      <c r="AD203" s="29">
        <v>348.48509999999999</v>
      </c>
      <c r="AE203" s="10">
        <v>36.707452000000004</v>
      </c>
      <c r="AF203" s="29">
        <v>127.89</v>
      </c>
      <c r="AG203" s="29">
        <v>407.25876</v>
      </c>
      <c r="AH203" s="29">
        <v>40.725876</v>
      </c>
      <c r="AI203" s="29">
        <v>2.7202E-2</v>
      </c>
      <c r="AJ203" s="29">
        <v>2.6872E-2</v>
      </c>
      <c r="AK203" s="10">
        <v>0.98786399999999996</v>
      </c>
      <c r="AL203" s="29">
        <v>2.1125000000000001E-2</v>
      </c>
      <c r="AM203" s="29">
        <v>1.7500000000000002E-2</v>
      </c>
      <c r="AN203" s="29">
        <v>7</v>
      </c>
      <c r="AO203" s="29">
        <v>2.0087000000000001E-2</v>
      </c>
      <c r="AP203" s="29">
        <v>1.205217</v>
      </c>
      <c r="AQ203" s="10">
        <v>1.8996249999999999</v>
      </c>
      <c r="AR203" s="29">
        <v>0.27495700000000001</v>
      </c>
      <c r="AS203" s="29">
        <v>0.176894</v>
      </c>
      <c r="AT203" s="29">
        <v>34.714286000000001</v>
      </c>
      <c r="AU203" s="29">
        <v>20.171880000000002</v>
      </c>
      <c r="AV203" s="29">
        <v>8.1560000000000001E-3</v>
      </c>
      <c r="AW203" s="29">
        <v>5.8230000000000001E-3</v>
      </c>
      <c r="AX203" s="29">
        <v>128.71044499999999</v>
      </c>
      <c r="AY203" s="29">
        <v>20.423544</v>
      </c>
      <c r="AZ203" s="29">
        <v>991.99758499999996</v>
      </c>
      <c r="BA203" s="29">
        <v>310.06645200000003</v>
      </c>
      <c r="BB203" s="29">
        <v>34.051161999999998</v>
      </c>
      <c r="BC203" s="29">
        <v>38.646056999999999</v>
      </c>
      <c r="BD203" s="29">
        <v>9.0721249999999998</v>
      </c>
      <c r="BE203" s="29">
        <v>1.34371</v>
      </c>
      <c r="BF203" s="31"/>
    </row>
    <row r="204" spans="1:58" s="29" customFormat="1" x14ac:dyDescent="0.25">
      <c r="A204" s="29" t="s">
        <v>2005</v>
      </c>
      <c r="B204" s="29">
        <v>4</v>
      </c>
      <c r="C204" s="29" t="s">
        <v>33</v>
      </c>
      <c r="D204" s="11">
        <v>4</v>
      </c>
      <c r="E204" s="11" t="s">
        <v>7</v>
      </c>
      <c r="F204" s="2" t="s">
        <v>830</v>
      </c>
      <c r="G204" s="45" t="s">
        <v>245</v>
      </c>
      <c r="H204" s="2">
        <v>1.026129994905018</v>
      </c>
      <c r="I204" s="2">
        <v>68.017984635642435</v>
      </c>
      <c r="J204" s="5"/>
      <c r="K204" s="5">
        <v>9974</v>
      </c>
      <c r="L204" s="5">
        <v>136</v>
      </c>
      <c r="M204" s="5">
        <f t="shared" si="19"/>
        <v>1.3635452175656708</v>
      </c>
      <c r="N204" s="5">
        <v>3.6827380952384914E-2</v>
      </c>
      <c r="O204" s="5">
        <v>8.3477304147440382E-2</v>
      </c>
      <c r="P204" s="5">
        <v>39.647744360312878</v>
      </c>
      <c r="Q204" s="5" t="e">
        <f>ABS(P204-#REF!)</f>
        <v>#REF!</v>
      </c>
      <c r="R204" s="5">
        <v>0.6091577212430227</v>
      </c>
      <c r="S204" s="5" t="e">
        <f>ABS(R204-#REF!)</f>
        <v>#REF!</v>
      </c>
      <c r="T204" s="29">
        <v>0.9536124378804629</v>
      </c>
      <c r="U204" s="29">
        <v>2.7165499999999998</v>
      </c>
      <c r="V204" s="5">
        <v>7</v>
      </c>
      <c r="W204" s="5">
        <f t="shared" si="20"/>
        <v>3</v>
      </c>
      <c r="X204" s="5">
        <f t="shared" si="21"/>
        <v>6.333333333333333</v>
      </c>
      <c r="Y204" s="5">
        <f t="shared" si="22"/>
        <v>9.3333333333333339</v>
      </c>
      <c r="Z204" s="29">
        <v>13.5</v>
      </c>
      <c r="AA204" s="2" t="s">
        <v>2287</v>
      </c>
      <c r="AB204" s="34"/>
      <c r="AC204" s="29">
        <v>15533</v>
      </c>
      <c r="AD204" s="29">
        <v>348.48509999999999</v>
      </c>
      <c r="AE204" s="10">
        <v>44.572924</v>
      </c>
      <c r="AF204" s="29">
        <v>155.32</v>
      </c>
      <c r="AG204" s="29">
        <v>513.68373299999996</v>
      </c>
      <c r="AH204" s="29">
        <v>51.368372999999998</v>
      </c>
      <c r="AI204" s="29">
        <v>2.2429999999999999E-2</v>
      </c>
      <c r="AJ204" s="29">
        <v>1.4902E-2</v>
      </c>
      <c r="AK204" s="10">
        <v>0.66439400000000004</v>
      </c>
      <c r="AL204" s="29">
        <v>1.8463E-2</v>
      </c>
      <c r="AM204" s="29">
        <v>1.2500000000000001E-2</v>
      </c>
      <c r="AN204" s="29">
        <v>26</v>
      </c>
      <c r="AO204" s="29">
        <v>7.4608999999999995E-2</v>
      </c>
      <c r="AP204" s="29">
        <v>4.4765189999999997</v>
      </c>
      <c r="AQ204" s="10">
        <v>10.860747999999999</v>
      </c>
      <c r="AR204" s="29">
        <v>0.67071700000000001</v>
      </c>
      <c r="AS204" s="29">
        <v>0.37395499999999998</v>
      </c>
      <c r="AT204" s="29">
        <v>64.884614999999997</v>
      </c>
      <c r="AU204" s="29">
        <v>37.260517</v>
      </c>
      <c r="AV204" s="29">
        <v>1.0499E-2</v>
      </c>
      <c r="AW204" s="29">
        <v>4.1679999999999998E-3</v>
      </c>
      <c r="AX204" s="29">
        <v>96.465371000000005</v>
      </c>
      <c r="AY204" s="29">
        <v>11.176489</v>
      </c>
      <c r="AZ204" s="29">
        <v>871.79699800000003</v>
      </c>
      <c r="BA204" s="29">
        <v>434.42345899999998</v>
      </c>
      <c r="BB204" s="29">
        <v>8.142474</v>
      </c>
      <c r="BC204" s="29">
        <v>13.965078999999999</v>
      </c>
      <c r="BD204" s="29">
        <v>7.7958819999999998</v>
      </c>
      <c r="BE204" s="29">
        <v>4.921608</v>
      </c>
      <c r="BF204" s="31"/>
    </row>
    <row r="205" spans="1:58" s="29" customFormat="1" x14ac:dyDescent="0.25">
      <c r="A205" s="29" t="s">
        <v>2005</v>
      </c>
      <c r="B205" s="29">
        <v>4</v>
      </c>
      <c r="C205" s="29" t="s">
        <v>12</v>
      </c>
      <c r="D205" s="11">
        <v>5</v>
      </c>
      <c r="E205" s="11" t="s">
        <v>1</v>
      </c>
      <c r="F205" s="2" t="s">
        <v>830</v>
      </c>
      <c r="G205" s="45" t="s">
        <v>245</v>
      </c>
      <c r="H205" s="2">
        <v>1.026129994905018</v>
      </c>
      <c r="I205" s="2">
        <v>68.017984635642435</v>
      </c>
      <c r="J205" s="5"/>
      <c r="K205" s="5">
        <v>4353</v>
      </c>
      <c r="L205" s="5">
        <v>378</v>
      </c>
      <c r="M205" s="5">
        <f t="shared" si="19"/>
        <v>8.6836664369400403</v>
      </c>
      <c r="N205" s="5">
        <v>8.4076249999998437E-2</v>
      </c>
      <c r="O205" s="5">
        <v>0.2385065832784011</v>
      </c>
      <c r="P205" s="5">
        <v>17.303652616847998</v>
      </c>
      <c r="Q205" s="5" t="e">
        <f>ABS(P205-#REF!)</f>
        <v>#REF!</v>
      </c>
      <c r="R205" s="5">
        <v>1.1519765599428533</v>
      </c>
      <c r="S205" s="5" t="e">
        <f>ABS(R205-#REF!)</f>
        <v>#REF!</v>
      </c>
      <c r="T205" s="29">
        <v>1.2556340065437512</v>
      </c>
      <c r="U205" s="29">
        <v>2.7165499999999998</v>
      </c>
      <c r="V205" s="5">
        <v>7</v>
      </c>
      <c r="W205" s="5">
        <f t="shared" si="20"/>
        <v>3</v>
      </c>
      <c r="X205" s="5">
        <f t="shared" si="21"/>
        <v>6.333333333333333</v>
      </c>
      <c r="Y205" s="5">
        <f t="shared" si="22"/>
        <v>9.3333333333333339</v>
      </c>
      <c r="Z205" s="29">
        <v>13.5</v>
      </c>
      <c r="AA205" s="2" t="s">
        <v>2287</v>
      </c>
      <c r="AB205" s="34"/>
      <c r="AC205" s="29">
        <v>6198</v>
      </c>
      <c r="AD205" s="29">
        <v>348.48509999999999</v>
      </c>
      <c r="AE205" s="10">
        <v>17.785551999999999</v>
      </c>
      <c r="AF205" s="29">
        <v>61.86</v>
      </c>
      <c r="AG205" s="29">
        <v>142.933063</v>
      </c>
      <c r="AH205" s="29">
        <v>14.293305999999999</v>
      </c>
      <c r="AI205" s="29">
        <v>5.6203000000000003E-2</v>
      </c>
      <c r="AJ205" s="29">
        <v>6.3238000000000003E-2</v>
      </c>
      <c r="AK205" s="10">
        <v>1.1251629999999999</v>
      </c>
      <c r="AL205" s="29">
        <v>3.6624999999999998E-2</v>
      </c>
      <c r="AM205" s="29">
        <v>2.2499999999999999E-2</v>
      </c>
      <c r="AN205" s="29">
        <v>1</v>
      </c>
      <c r="AO205" s="29">
        <v>2.8700000000000002E-3</v>
      </c>
      <c r="AP205" s="29">
        <v>0.17217399999999999</v>
      </c>
      <c r="AQ205" s="10">
        <v>0.25814799999999999</v>
      </c>
      <c r="AR205" s="29">
        <v>0.238125</v>
      </c>
      <c r="AS205" s="29">
        <v>0</v>
      </c>
      <c r="AT205" s="29">
        <v>16</v>
      </c>
      <c r="AU205" s="29">
        <v>0</v>
      </c>
      <c r="AV205" s="29">
        <v>1.5875E-2</v>
      </c>
      <c r="AW205" s="29">
        <v>1.1783E-2</v>
      </c>
      <c r="AX205" s="29">
        <v>62.992125999999999</v>
      </c>
      <c r="AY205" s="29">
        <v>0</v>
      </c>
      <c r="AZ205" s="29">
        <v>384.615385</v>
      </c>
      <c r="BA205" s="29">
        <v>0</v>
      </c>
      <c r="BB205" s="29">
        <v>0</v>
      </c>
      <c r="BC205" s="29">
        <v>0</v>
      </c>
      <c r="BD205" s="29">
        <v>5.0080039999999997</v>
      </c>
      <c r="BE205" s="29">
        <v>0.37267800000000001</v>
      </c>
      <c r="BF205" s="31"/>
    </row>
    <row r="206" spans="1:58" s="29" customFormat="1" x14ac:dyDescent="0.25">
      <c r="A206" s="29" t="s">
        <v>2005</v>
      </c>
      <c r="B206" s="29">
        <v>4</v>
      </c>
      <c r="C206" s="29" t="s">
        <v>4</v>
      </c>
      <c r="D206" s="11">
        <v>12</v>
      </c>
      <c r="E206" s="11" t="s">
        <v>1</v>
      </c>
      <c r="F206" s="2" t="s">
        <v>830</v>
      </c>
      <c r="G206" s="45" t="s">
        <v>245</v>
      </c>
      <c r="H206" s="2">
        <v>1.026129994905018</v>
      </c>
      <c r="I206" s="2">
        <v>68.017984635642435</v>
      </c>
      <c r="J206" s="5"/>
      <c r="K206" s="5">
        <v>5741</v>
      </c>
      <c r="L206" s="5">
        <v>937</v>
      </c>
      <c r="M206" s="5">
        <f t="shared" si="19"/>
        <v>16.321198397491727</v>
      </c>
      <c r="N206" s="5">
        <v>7.0363385826773941E-2</v>
      </c>
      <c r="O206" s="5">
        <v>0.50483893460594897</v>
      </c>
      <c r="P206" s="5">
        <v>22.821104910021678</v>
      </c>
      <c r="Q206" s="5" t="e">
        <f>ABS(P206-#REF!)</f>
        <v>#REF!</v>
      </c>
      <c r="R206" s="5">
        <v>1.4880036128957963</v>
      </c>
      <c r="S206" s="5" t="e">
        <f>ABS(R206-#REF!)</f>
        <v>#REF!</v>
      </c>
      <c r="T206" s="29">
        <v>1.2483641708023392</v>
      </c>
      <c r="U206" s="29">
        <v>2.7165499999999998</v>
      </c>
      <c r="V206" s="5">
        <v>7</v>
      </c>
      <c r="W206" s="5">
        <f t="shared" si="20"/>
        <v>3</v>
      </c>
      <c r="X206" s="5">
        <f t="shared" si="21"/>
        <v>6.333333333333333</v>
      </c>
      <c r="Y206" s="5">
        <f t="shared" si="22"/>
        <v>9.3333333333333339</v>
      </c>
      <c r="Z206" s="29">
        <v>13.5</v>
      </c>
      <c r="AA206" s="2" t="s">
        <v>2287</v>
      </c>
      <c r="AB206" s="34"/>
      <c r="AC206" s="29">
        <v>8205</v>
      </c>
      <c r="AD206" s="29">
        <v>348.48509999999999</v>
      </c>
      <c r="AE206" s="10">
        <v>23.544765999999999</v>
      </c>
      <c r="AF206" s="29">
        <v>81.95</v>
      </c>
      <c r="AG206" s="29">
        <v>228.83288099999999</v>
      </c>
      <c r="AH206" s="29">
        <v>22.883288</v>
      </c>
      <c r="AI206" s="29">
        <v>4.2417999999999997E-2</v>
      </c>
      <c r="AJ206" s="29">
        <v>6.0509E-2</v>
      </c>
      <c r="AK206" s="10">
        <v>1.426499</v>
      </c>
      <c r="AL206" s="29">
        <v>2.6612E-2</v>
      </c>
      <c r="AM206" s="29">
        <v>2.2499999999999999E-2</v>
      </c>
      <c r="AN206" s="29">
        <v>20</v>
      </c>
      <c r="AO206" s="29">
        <v>5.7390999999999998E-2</v>
      </c>
      <c r="AP206" s="29">
        <v>3.443476</v>
      </c>
      <c r="AQ206" s="10">
        <v>5.862279</v>
      </c>
      <c r="AR206" s="29">
        <v>0.33154499999999998</v>
      </c>
      <c r="AS206" s="29">
        <v>0.32332</v>
      </c>
      <c r="AT206" s="29">
        <v>24.05</v>
      </c>
      <c r="AU206" s="29">
        <v>15.177806</v>
      </c>
      <c r="AV206" s="29">
        <v>1.4383999999999999E-2</v>
      </c>
      <c r="AW206" s="29">
        <v>8.1150000000000007E-3</v>
      </c>
      <c r="AX206" s="29">
        <v>97.774090999999999</v>
      </c>
      <c r="AY206" s="29">
        <v>42.556539000000001</v>
      </c>
      <c r="AZ206" s="29">
        <v>539.01120100000003</v>
      </c>
      <c r="BA206" s="29">
        <v>342.85884399999998</v>
      </c>
      <c r="BB206" s="29">
        <v>14.595257</v>
      </c>
      <c r="BC206" s="29">
        <v>17.525455000000001</v>
      </c>
      <c r="BD206" s="29">
        <v>6.2714549999999996</v>
      </c>
      <c r="BE206" s="29">
        <v>1.972027</v>
      </c>
      <c r="BF206" s="31"/>
    </row>
    <row r="207" spans="1:58" s="29" customFormat="1" x14ac:dyDescent="0.25">
      <c r="A207" s="29" t="s">
        <v>2005</v>
      </c>
      <c r="B207" s="29">
        <v>4</v>
      </c>
      <c r="C207" s="29" t="s">
        <v>5</v>
      </c>
      <c r="D207" s="11">
        <v>14</v>
      </c>
      <c r="E207" s="11" t="s">
        <v>1</v>
      </c>
      <c r="F207" s="2" t="s">
        <v>830</v>
      </c>
      <c r="G207" s="45" t="s">
        <v>245</v>
      </c>
      <c r="H207" s="2">
        <v>1.026129994905018</v>
      </c>
      <c r="I207" s="2">
        <v>68.017984635642435</v>
      </c>
      <c r="J207" s="5"/>
      <c r="K207" s="5">
        <v>2493</v>
      </c>
      <c r="L207" s="5">
        <v>631</v>
      </c>
      <c r="M207" s="5">
        <f t="shared" si="19"/>
        <v>25.310870437224224</v>
      </c>
      <c r="N207" s="5">
        <v>0.21430181818181812</v>
      </c>
      <c r="O207" s="5">
        <v>0.21863103467186767</v>
      </c>
      <c r="P207" s="5">
        <v>9.9099485352175662</v>
      </c>
      <c r="Q207" s="5" t="e">
        <f>ABS(P207-#REF!)</f>
        <v>#REF!</v>
      </c>
      <c r="R207" s="5">
        <v>2.2014143715718206</v>
      </c>
      <c r="S207" s="5" t="e">
        <f>ABS(R207-#REF!)</f>
        <v>#REF!</v>
      </c>
      <c r="T207" s="29">
        <v>1.2338375178241168</v>
      </c>
      <c r="U207" s="29">
        <v>2.7165499999999998</v>
      </c>
      <c r="V207" s="5">
        <v>7</v>
      </c>
      <c r="W207" s="5">
        <f t="shared" si="20"/>
        <v>3</v>
      </c>
      <c r="X207" s="5">
        <f t="shared" si="21"/>
        <v>6.333333333333333</v>
      </c>
      <c r="Y207" s="5">
        <f t="shared" si="22"/>
        <v>9.3333333333333339</v>
      </c>
      <c r="Z207" s="29">
        <v>13.5</v>
      </c>
      <c r="AA207" s="2" t="s">
        <v>2287</v>
      </c>
      <c r="AB207" s="34"/>
      <c r="AC207" s="29">
        <v>4349</v>
      </c>
      <c r="AD207" s="29">
        <v>348.48509999999999</v>
      </c>
      <c r="AE207" s="10">
        <v>12.47973</v>
      </c>
      <c r="AF207" s="29">
        <v>42.86</v>
      </c>
      <c r="AG207" s="29">
        <v>84.008097000000006</v>
      </c>
      <c r="AH207" s="29">
        <v>8.4008099999999999</v>
      </c>
      <c r="AI207" s="29">
        <v>7.9991999999999994E-2</v>
      </c>
      <c r="AJ207" s="29">
        <v>0.18210000000000001</v>
      </c>
      <c r="AK207" s="10">
        <v>2.2764920000000002</v>
      </c>
      <c r="AL207" s="29">
        <v>4.3161999999999999E-2</v>
      </c>
      <c r="AM207" s="29">
        <v>1.7500000000000002E-2</v>
      </c>
      <c r="AN207" s="29">
        <v>20</v>
      </c>
      <c r="AO207" s="29">
        <v>5.7390999999999998E-2</v>
      </c>
      <c r="AP207" s="29">
        <v>3.443476</v>
      </c>
      <c r="AQ207" s="10">
        <v>34.306736999999998</v>
      </c>
      <c r="AR207" s="29">
        <v>1.932701</v>
      </c>
      <c r="AS207" s="29">
        <v>2.3861889999999999</v>
      </c>
      <c r="AT207" s="29">
        <v>74.599999999999994</v>
      </c>
      <c r="AU207" s="29">
        <v>91.034059999999997</v>
      </c>
      <c r="AV207" s="29">
        <v>2.6259999999999999E-2</v>
      </c>
      <c r="AW207" s="29">
        <v>1.2884E-2</v>
      </c>
      <c r="AX207" s="29">
        <v>39.116579000000002</v>
      </c>
      <c r="AY207" s="29">
        <v>6.8723429999999999</v>
      </c>
      <c r="AZ207" s="29">
        <v>375.78064799999999</v>
      </c>
      <c r="BA207" s="29">
        <v>474.07296200000002</v>
      </c>
      <c r="BB207" s="29">
        <v>9.6063340000000004</v>
      </c>
      <c r="BC207" s="29">
        <v>14.376193000000001</v>
      </c>
      <c r="BD207" s="29">
        <v>16.050601</v>
      </c>
      <c r="BE207" s="29">
        <v>2.9249879999999999</v>
      </c>
      <c r="BF207" s="31"/>
    </row>
    <row r="208" spans="1:58" s="29" customFormat="1" x14ac:dyDescent="0.25">
      <c r="A208" s="29" t="s">
        <v>2006</v>
      </c>
      <c r="B208" s="29">
        <v>4</v>
      </c>
      <c r="C208" s="29" t="s">
        <v>13</v>
      </c>
      <c r="D208" s="11">
        <v>11</v>
      </c>
      <c r="E208" s="11" t="s">
        <v>1</v>
      </c>
      <c r="F208" s="2" t="s">
        <v>830</v>
      </c>
      <c r="G208" s="45" t="s">
        <v>245</v>
      </c>
      <c r="H208" s="2">
        <v>1.026129994905018</v>
      </c>
      <c r="I208" s="2">
        <v>68.017984635642435</v>
      </c>
      <c r="J208" s="5"/>
      <c r="K208" s="5">
        <v>12964</v>
      </c>
      <c r="L208" s="5">
        <v>492</v>
      </c>
      <c r="M208" s="5">
        <f t="shared" si="19"/>
        <v>3.7951249614316569</v>
      </c>
      <c r="N208" s="5">
        <v>3.2775986842102138E-2</v>
      </c>
      <c r="O208" s="5">
        <v>0.28523291193195921</v>
      </c>
      <c r="P208" s="5">
        <v>48.654729872183147</v>
      </c>
      <c r="Q208" s="5" t="e">
        <f>ABS(P208-#REF!)</f>
        <v>#REF!</v>
      </c>
      <c r="R208" s="5">
        <v>0.83743104389201894</v>
      </c>
      <c r="S208" s="5" t="e">
        <f>ABS(R208-#REF!)</f>
        <v>#REF!</v>
      </c>
      <c r="T208" s="29">
        <v>0.76335988439260338</v>
      </c>
      <c r="U208" s="29">
        <v>2.7165499999999998</v>
      </c>
      <c r="V208" s="5">
        <v>7</v>
      </c>
      <c r="W208" s="5">
        <f t="shared" si="20"/>
        <v>3</v>
      </c>
      <c r="X208" s="5">
        <f t="shared" si="21"/>
        <v>6.333333333333333</v>
      </c>
      <c r="Y208" s="5">
        <f t="shared" si="22"/>
        <v>9.3333333333333339</v>
      </c>
      <c r="Z208" s="29">
        <v>13.5</v>
      </c>
      <c r="AA208" s="2" t="s">
        <v>2287</v>
      </c>
      <c r="AB208" s="34"/>
      <c r="AC208" s="29">
        <v>15552</v>
      </c>
      <c r="AD208" s="29">
        <v>317.253625</v>
      </c>
      <c r="AE208" s="10">
        <v>49.020716</v>
      </c>
      <c r="AF208" s="29">
        <v>155.51</v>
      </c>
      <c r="AG208" s="29">
        <v>558.53632800000003</v>
      </c>
      <c r="AH208" s="29">
        <v>55.853633000000002</v>
      </c>
      <c r="AI208" s="29">
        <v>2.0397999999999999E-2</v>
      </c>
      <c r="AJ208" s="29">
        <v>1.7038999999999999E-2</v>
      </c>
      <c r="AK208" s="10">
        <v>0.83532099999999998</v>
      </c>
      <c r="AL208" s="29">
        <v>1.6049999999999998E-2</v>
      </c>
      <c r="AM208" s="29">
        <v>1.2500000000000001E-2</v>
      </c>
      <c r="AN208" s="29">
        <v>1</v>
      </c>
      <c r="AO208" s="29">
        <v>3.1519999999999999E-3</v>
      </c>
      <c r="AP208" s="29">
        <v>0.18912300000000001</v>
      </c>
      <c r="AQ208" s="10">
        <v>0.36008200000000001</v>
      </c>
      <c r="AR208" s="29">
        <v>0.50560000000000005</v>
      </c>
      <c r="AS208" s="29">
        <v>0</v>
      </c>
      <c r="AT208" s="29">
        <v>56</v>
      </c>
      <c r="AU208" s="29">
        <v>0</v>
      </c>
      <c r="AV208" s="29">
        <v>9.1929999999999998E-3</v>
      </c>
      <c r="AW208" s="29">
        <v>3.774E-3</v>
      </c>
      <c r="AX208" s="29">
        <v>108.78164599999999</v>
      </c>
      <c r="AY208" s="29">
        <v>0</v>
      </c>
      <c r="AZ208" s="29">
        <v>930.23255800000004</v>
      </c>
      <c r="BA208" s="29">
        <v>0</v>
      </c>
      <c r="BB208" s="29">
        <v>0</v>
      </c>
      <c r="BC208" s="29">
        <v>0</v>
      </c>
      <c r="BD208" s="29">
        <v>7.2976609999999997</v>
      </c>
      <c r="BE208" s="29">
        <v>0.37267800000000001</v>
      </c>
      <c r="BF208" s="31"/>
    </row>
    <row r="209" spans="1:58" s="29" customFormat="1" x14ac:dyDescent="0.25">
      <c r="A209" s="29" t="s">
        <v>2006</v>
      </c>
      <c r="B209" s="29">
        <v>4</v>
      </c>
      <c r="C209" s="29" t="s">
        <v>16</v>
      </c>
      <c r="D209" s="11">
        <v>11</v>
      </c>
      <c r="E209" s="11" t="s">
        <v>7</v>
      </c>
      <c r="F209" s="2" t="s">
        <v>830</v>
      </c>
      <c r="G209" s="45" t="s">
        <v>245</v>
      </c>
      <c r="H209" s="2">
        <v>1.026129994905018</v>
      </c>
      <c r="I209" s="2">
        <v>68.017984635642435</v>
      </c>
      <c r="J209" s="5"/>
      <c r="K209" s="5">
        <v>1563</v>
      </c>
      <c r="L209" s="5">
        <v>148</v>
      </c>
      <c r="M209" s="5">
        <f t="shared" si="19"/>
        <v>9.4689699296225207</v>
      </c>
      <c r="N209" s="5">
        <v>0.15011935483870237</v>
      </c>
      <c r="O209" s="5">
        <v>0.1163450035511939</v>
      </c>
      <c r="P209" s="5">
        <v>5.8660400177585821</v>
      </c>
      <c r="Q209" s="5" t="e">
        <f>ABS(P209-#REF!)</f>
        <v>#REF!</v>
      </c>
      <c r="R209" s="5">
        <v>1.1328812703664621</v>
      </c>
      <c r="S209" s="5" t="e">
        <f>ABS(R209-#REF!)</f>
        <v>#REF!</v>
      </c>
      <c r="T209" s="29">
        <v>0.31682819272951623</v>
      </c>
      <c r="U209" s="29">
        <v>2.7165499999999998</v>
      </c>
      <c r="V209" s="5">
        <v>7</v>
      </c>
      <c r="W209" s="5">
        <f t="shared" si="20"/>
        <v>3</v>
      </c>
      <c r="X209" s="5">
        <f t="shared" si="21"/>
        <v>6.333333333333333</v>
      </c>
      <c r="Y209" s="5">
        <f t="shared" si="22"/>
        <v>9.3333333333333339</v>
      </c>
      <c r="Z209" s="29">
        <v>13.5</v>
      </c>
      <c r="AA209" s="2" t="s">
        <v>2287</v>
      </c>
      <c r="AB209" s="34"/>
      <c r="AC209" s="29">
        <v>1862</v>
      </c>
      <c r="AD209" s="29">
        <v>317.253625</v>
      </c>
      <c r="AE209" s="10">
        <v>5.8691209999999998</v>
      </c>
      <c r="AF209" s="29">
        <v>17.53</v>
      </c>
      <c r="AG209" s="29">
        <v>18.940673</v>
      </c>
      <c r="AH209" s="29">
        <v>1.8940669999999999</v>
      </c>
      <c r="AI209" s="29">
        <v>0.17012099999999999</v>
      </c>
      <c r="AJ209" s="29">
        <v>0.19414400000000001</v>
      </c>
      <c r="AK209" s="10">
        <v>1.1412119999999999</v>
      </c>
      <c r="AL209" s="29">
        <v>9.4299999999999995E-2</v>
      </c>
      <c r="AM209" s="29">
        <v>3.2500000000000001E-2</v>
      </c>
      <c r="AN209" s="29">
        <v>0</v>
      </c>
      <c r="AO209" s="29">
        <v>0</v>
      </c>
      <c r="AP209" s="29">
        <v>0</v>
      </c>
      <c r="AQ209" s="10">
        <v>0</v>
      </c>
      <c r="AR209" s="29">
        <v>0</v>
      </c>
      <c r="AS209" s="29">
        <v>0</v>
      </c>
      <c r="AT209" s="29">
        <v>0</v>
      </c>
      <c r="AU209" s="29">
        <v>0</v>
      </c>
      <c r="AV209" s="29">
        <v>0</v>
      </c>
      <c r="AW209" s="29">
        <v>0</v>
      </c>
      <c r="AX209" s="29">
        <v>0</v>
      </c>
      <c r="AY209" s="29">
        <v>0</v>
      </c>
      <c r="AZ209" s="29">
        <v>0</v>
      </c>
      <c r="BA209" s="29">
        <v>0</v>
      </c>
      <c r="BB209" s="29">
        <v>0</v>
      </c>
      <c r="BC209" s="29">
        <v>0</v>
      </c>
      <c r="BD209" s="29">
        <v>0</v>
      </c>
      <c r="BE209" s="29">
        <v>0</v>
      </c>
      <c r="BF209" s="31"/>
    </row>
    <row r="210" spans="1:58" s="29" customFormat="1" x14ac:dyDescent="0.25">
      <c r="A210" s="29" t="s">
        <v>2006</v>
      </c>
      <c r="B210" s="29">
        <v>4</v>
      </c>
      <c r="C210" s="29" t="s">
        <v>4</v>
      </c>
      <c r="D210" s="11">
        <v>12</v>
      </c>
      <c r="E210" s="11" t="s">
        <v>1</v>
      </c>
      <c r="F210" s="2" t="s">
        <v>830</v>
      </c>
      <c r="G210" s="45" t="s">
        <v>245</v>
      </c>
      <c r="H210" s="2">
        <v>1.026129994905018</v>
      </c>
      <c r="I210" s="2">
        <v>68.017984635642435</v>
      </c>
      <c r="J210" s="5"/>
      <c r="K210" s="5">
        <v>6239</v>
      </c>
      <c r="L210" s="5">
        <v>139</v>
      </c>
      <c r="M210" s="5">
        <f t="shared" si="19"/>
        <v>2.2279211412085269</v>
      </c>
      <c r="N210" s="5">
        <v>5.136875000000115E-2</v>
      </c>
      <c r="O210" s="5">
        <v>9.0073551136408178E-2</v>
      </c>
      <c r="P210" s="5">
        <v>23.415370230835443</v>
      </c>
      <c r="Q210" s="5" t="e">
        <f>ABS(P210-#REF!)</f>
        <v>#REF!</v>
      </c>
      <c r="R210" s="5">
        <v>0.60314998458442282</v>
      </c>
      <c r="S210" s="5" t="e">
        <f>ABS(R210-#REF!)</f>
        <v>#REF!</v>
      </c>
      <c r="T210" s="29">
        <v>0.60083347616416416</v>
      </c>
      <c r="U210" s="29">
        <v>2.7165499999999998</v>
      </c>
      <c r="V210" s="5">
        <v>7</v>
      </c>
      <c r="W210" s="5">
        <f t="shared" si="20"/>
        <v>3</v>
      </c>
      <c r="X210" s="5">
        <f t="shared" si="21"/>
        <v>6.333333333333333</v>
      </c>
      <c r="Y210" s="5">
        <f t="shared" si="22"/>
        <v>9.3333333333333339</v>
      </c>
      <c r="Z210" s="29">
        <v>13.5</v>
      </c>
      <c r="AA210" s="2" t="s">
        <v>2287</v>
      </c>
      <c r="AB210" s="34"/>
      <c r="AC210" s="29">
        <v>7509</v>
      </c>
      <c r="AD210" s="29">
        <v>317.253625</v>
      </c>
      <c r="AE210" s="10">
        <v>23.668759999999999</v>
      </c>
      <c r="AF210" s="29">
        <v>75.08</v>
      </c>
      <c r="AG210" s="29">
        <v>194.67638199999999</v>
      </c>
      <c r="AH210" s="29">
        <v>19.467638000000001</v>
      </c>
      <c r="AI210" s="29">
        <v>4.2248000000000001E-2</v>
      </c>
      <c r="AJ210" s="29">
        <v>2.6034999999999999E-2</v>
      </c>
      <c r="AK210" s="10">
        <v>0.61623700000000003</v>
      </c>
      <c r="AL210" s="29">
        <v>3.9824999999999999E-2</v>
      </c>
      <c r="AM210" s="29">
        <v>4.2500000000000003E-2</v>
      </c>
      <c r="AN210" s="29">
        <v>2</v>
      </c>
      <c r="AO210" s="29">
        <v>6.3039999999999997E-3</v>
      </c>
      <c r="AP210" s="29">
        <v>0.37824600000000003</v>
      </c>
      <c r="AQ210" s="10">
        <v>0.62591600000000003</v>
      </c>
      <c r="AR210" s="29">
        <v>0.34353800000000001</v>
      </c>
      <c r="AS210" s="29">
        <v>0.26415699999999998</v>
      </c>
      <c r="AT210" s="29">
        <v>23.5</v>
      </c>
      <c r="AU210" s="29">
        <v>10.606602000000001</v>
      </c>
      <c r="AV210" s="29">
        <v>1.5268E-2</v>
      </c>
      <c r="AW210" s="29">
        <v>6.8040000000000002E-3</v>
      </c>
      <c r="AX210" s="29">
        <v>76.131432000000004</v>
      </c>
      <c r="AY210" s="29">
        <v>27.665337000000001</v>
      </c>
      <c r="AZ210" s="29">
        <v>232.06261499999999</v>
      </c>
      <c r="BA210" s="29">
        <v>200.49187000000001</v>
      </c>
      <c r="BB210" s="29">
        <v>25.706150000000001</v>
      </c>
      <c r="BC210" s="29">
        <v>0</v>
      </c>
      <c r="BD210" s="29">
        <v>5.4057000000000004</v>
      </c>
      <c r="BE210" s="29">
        <v>0.47140500000000002</v>
      </c>
      <c r="BF210" s="31"/>
    </row>
    <row r="211" spans="1:58" s="29" customFormat="1" x14ac:dyDescent="0.25">
      <c r="A211" s="29" t="s">
        <v>2006</v>
      </c>
      <c r="B211" s="29">
        <v>4</v>
      </c>
      <c r="C211" s="29" t="s">
        <v>236</v>
      </c>
      <c r="D211" s="11">
        <v>12</v>
      </c>
      <c r="E211" s="11" t="s">
        <v>7</v>
      </c>
      <c r="F211" s="2" t="s">
        <v>830</v>
      </c>
      <c r="G211" s="45" t="s">
        <v>245</v>
      </c>
      <c r="H211" s="2">
        <v>1.026129994905018</v>
      </c>
      <c r="I211" s="2">
        <v>68.017984635642435</v>
      </c>
      <c r="J211" s="5"/>
      <c r="K211" s="5">
        <v>2148</v>
      </c>
      <c r="L211" s="5">
        <v>1241</v>
      </c>
      <c r="M211" s="5">
        <f t="shared" si="19"/>
        <v>57.774674115456236</v>
      </c>
      <c r="N211" s="5">
        <v>0.15419470802919699</v>
      </c>
      <c r="O211" s="5">
        <v>0.51416985440366336</v>
      </c>
      <c r="P211" s="5">
        <v>8.0615828267085323</v>
      </c>
      <c r="Q211" s="5" t="e">
        <f>ABS(P211-#REF!)</f>
        <v>#REF!</v>
      </c>
      <c r="R211" s="5">
        <v>1.8313814003118574</v>
      </c>
      <c r="S211" s="5" t="e">
        <f>ABS(R211-#REF!)</f>
        <v>#REF!</v>
      </c>
      <c r="T211" s="29">
        <v>0.47935460095795546</v>
      </c>
      <c r="U211" s="29">
        <v>2.7165499999999998</v>
      </c>
      <c r="V211" s="5">
        <v>7</v>
      </c>
      <c r="W211" s="5">
        <f t="shared" si="20"/>
        <v>3</v>
      </c>
      <c r="X211" s="5">
        <f t="shared" si="21"/>
        <v>6.333333333333333</v>
      </c>
      <c r="Y211" s="5">
        <f t="shared" si="22"/>
        <v>9.3333333333333339</v>
      </c>
      <c r="Z211" s="29">
        <v>13.5</v>
      </c>
      <c r="AA211" s="2" t="s">
        <v>2287</v>
      </c>
      <c r="AB211" s="34"/>
      <c r="AC211" s="29">
        <v>2582</v>
      </c>
      <c r="AD211" s="29">
        <v>317.253625</v>
      </c>
      <c r="AE211" s="10">
        <v>8.1385989999999993</v>
      </c>
      <c r="AF211" s="29">
        <v>24.27</v>
      </c>
      <c r="AG211" s="29">
        <v>54.146071999999997</v>
      </c>
      <c r="AH211" s="29">
        <v>5.4146070000000002</v>
      </c>
      <c r="AI211" s="29">
        <v>0.122471</v>
      </c>
      <c r="AJ211" s="29">
        <v>0.22128</v>
      </c>
      <c r="AK211" s="10">
        <v>1.8067979999999999</v>
      </c>
      <c r="AL211" s="29">
        <v>3.1550000000000002E-2</v>
      </c>
      <c r="AM211" s="29">
        <v>1.2500000000000001E-2</v>
      </c>
      <c r="AN211" s="29">
        <v>54</v>
      </c>
      <c r="AO211" s="29">
        <v>0.170211</v>
      </c>
      <c r="AP211" s="29">
        <v>10.212649000000001</v>
      </c>
      <c r="AQ211" s="10">
        <v>40.549961000000003</v>
      </c>
      <c r="AR211" s="29">
        <v>0.37397000000000002</v>
      </c>
      <c r="AS211" s="29">
        <v>0.36374600000000001</v>
      </c>
      <c r="AT211" s="29">
        <v>19.388888999999999</v>
      </c>
      <c r="AU211" s="29">
        <v>14.991087</v>
      </c>
      <c r="AV211" s="29">
        <v>2.0337000000000001E-2</v>
      </c>
      <c r="AW211" s="29">
        <v>1.5188E-2</v>
      </c>
      <c r="AX211" s="29">
        <v>58.953169000000003</v>
      </c>
      <c r="AY211" s="29">
        <v>20.722816999999999</v>
      </c>
      <c r="AZ211" s="29">
        <v>224.76205899999999</v>
      </c>
      <c r="BA211" s="29">
        <v>202.75091</v>
      </c>
      <c r="BB211" s="29">
        <v>4.8074170000000001</v>
      </c>
      <c r="BC211" s="29">
        <v>8.4637810000000009</v>
      </c>
      <c r="BD211" s="29">
        <v>9.7914680000000001</v>
      </c>
      <c r="BE211" s="29">
        <v>4.6188019999999996</v>
      </c>
      <c r="BF211" s="31"/>
    </row>
    <row r="212" spans="1:58" s="29" customFormat="1" x14ac:dyDescent="0.25">
      <c r="A212" s="29" t="s">
        <v>2007</v>
      </c>
      <c r="B212" s="29">
        <v>4</v>
      </c>
      <c r="C212" s="29" t="s">
        <v>8</v>
      </c>
      <c r="D212" s="11">
        <v>1</v>
      </c>
      <c r="E212" s="11" t="s">
        <v>1</v>
      </c>
      <c r="F212" s="2" t="s">
        <v>830</v>
      </c>
      <c r="G212" s="45" t="s">
        <v>245</v>
      </c>
      <c r="H212" s="2">
        <v>1.026129994905018</v>
      </c>
      <c r="I212" s="2">
        <v>68.017984635642435</v>
      </c>
      <c r="J212" s="5"/>
      <c r="K212" s="5">
        <v>13037</v>
      </c>
      <c r="L212" s="5">
        <v>559</v>
      </c>
      <c r="M212" s="5">
        <f t="shared" si="19"/>
        <v>4.2877962721485003</v>
      </c>
      <c r="N212" s="5">
        <v>5.8719444444439377E-2</v>
      </c>
      <c r="O212" s="5">
        <v>0.21577749260307819</v>
      </c>
      <c r="P212" s="5">
        <v>44.652240810576671</v>
      </c>
      <c r="Q212" s="5" t="e">
        <f>ABS(P212-#REF!)</f>
        <v>#REF!</v>
      </c>
      <c r="R212" s="5">
        <v>0.79555251254643067</v>
      </c>
      <c r="S212" s="5" t="e">
        <f>ABS(R212-#REF!)</f>
        <v>#REF!</v>
      </c>
      <c r="U212" s="29">
        <v>2.7165499999999998</v>
      </c>
      <c r="V212" s="5">
        <v>7</v>
      </c>
      <c r="W212" s="5">
        <f t="shared" si="20"/>
        <v>3</v>
      </c>
      <c r="X212" s="5">
        <f t="shared" si="21"/>
        <v>6.333333333333333</v>
      </c>
      <c r="Y212" s="5">
        <f t="shared" si="22"/>
        <v>9.3333333333333339</v>
      </c>
      <c r="Z212" s="29">
        <v>13.5</v>
      </c>
      <c r="AA212" s="2" t="s">
        <v>2287</v>
      </c>
      <c r="AB212" s="34"/>
      <c r="AC212" s="29">
        <v>16685</v>
      </c>
      <c r="AD212" s="29">
        <v>369.56402500000002</v>
      </c>
      <c r="AE212" s="10">
        <v>45.147793</v>
      </c>
      <c r="AF212" s="29">
        <v>166.84</v>
      </c>
      <c r="AG212" s="29">
        <v>621.63964999999996</v>
      </c>
      <c r="AH212" s="29">
        <v>62.163964999999997</v>
      </c>
      <c r="AI212" s="29">
        <v>2.2148000000000001E-2</v>
      </c>
      <c r="AJ212" s="29">
        <v>1.7488E-2</v>
      </c>
      <c r="AK212" s="10">
        <v>0.78961099999999995</v>
      </c>
      <c r="AL212" s="29">
        <v>1.7225000000000001E-2</v>
      </c>
      <c r="AM212" s="29">
        <v>1.2500000000000001E-2</v>
      </c>
      <c r="AN212" s="29">
        <v>1</v>
      </c>
      <c r="AO212" s="29">
        <v>2.7060000000000001E-3</v>
      </c>
      <c r="AP212" s="29">
        <v>0.162353</v>
      </c>
      <c r="AQ212" s="10">
        <v>0.23374300000000001</v>
      </c>
      <c r="AR212" s="29">
        <v>0.31740000000000002</v>
      </c>
      <c r="AS212" s="29">
        <v>0</v>
      </c>
      <c r="AT212" s="29">
        <v>39</v>
      </c>
      <c r="AU212" s="29">
        <v>0</v>
      </c>
      <c r="AV212" s="29">
        <v>8.3529999999999993E-3</v>
      </c>
      <c r="AW212" s="29">
        <v>3.9979999999999998E-3</v>
      </c>
      <c r="AX212" s="29">
        <v>119.722747</v>
      </c>
      <c r="AY212" s="29">
        <v>0</v>
      </c>
      <c r="AZ212" s="29">
        <v>312.5</v>
      </c>
      <c r="BA212" s="29">
        <v>0</v>
      </c>
      <c r="BB212" s="29">
        <v>0</v>
      </c>
      <c r="BC212" s="29">
        <v>0</v>
      </c>
      <c r="BD212" s="29">
        <v>7.2499479999999998</v>
      </c>
      <c r="BE212" s="29">
        <v>0.34992699999999999</v>
      </c>
      <c r="BF212" s="31"/>
    </row>
    <row r="213" spans="1:58" s="29" customFormat="1" x14ac:dyDescent="0.25">
      <c r="A213" s="29" t="s">
        <v>2007</v>
      </c>
      <c r="B213" s="29">
        <v>4</v>
      </c>
      <c r="C213" s="29" t="s">
        <v>3</v>
      </c>
      <c r="D213" s="11">
        <v>4</v>
      </c>
      <c r="E213" s="11" t="s">
        <v>1</v>
      </c>
      <c r="F213" s="2" t="s">
        <v>830</v>
      </c>
      <c r="G213" s="45" t="s">
        <v>245</v>
      </c>
      <c r="H213" s="2">
        <v>1.026129994905018</v>
      </c>
      <c r="I213" s="2">
        <v>68.017984635642435</v>
      </c>
      <c r="J213" s="5"/>
      <c r="K213" s="5">
        <v>7693</v>
      </c>
      <c r="L213" s="5">
        <v>1227</v>
      </c>
      <c r="M213" s="5">
        <f t="shared" si="19"/>
        <v>15.949564539191471</v>
      </c>
      <c r="N213" s="5">
        <v>7.5899440298507578E-2</v>
      </c>
      <c r="O213" s="5">
        <v>0.45895530172718219</v>
      </c>
      <c r="P213" s="5">
        <v>26.348829374531437</v>
      </c>
      <c r="Q213" s="5" t="e">
        <f>ABS(P213-#REF!)</f>
        <v>#REF!</v>
      </c>
      <c r="R213" s="5">
        <v>0.89090306649223694</v>
      </c>
      <c r="S213" s="5" t="e">
        <f>ABS(R213-#REF!)</f>
        <v>#REF!</v>
      </c>
      <c r="U213" s="29">
        <v>2.7165499999999998</v>
      </c>
      <c r="V213" s="5">
        <v>7</v>
      </c>
      <c r="W213" s="5">
        <f t="shared" si="20"/>
        <v>3</v>
      </c>
      <c r="X213" s="5">
        <f t="shared" si="21"/>
        <v>6.333333333333333</v>
      </c>
      <c r="Y213" s="5">
        <f t="shared" si="22"/>
        <v>9.3333333333333339</v>
      </c>
      <c r="Z213" s="29">
        <v>13.5</v>
      </c>
      <c r="AA213" s="2" t="s">
        <v>2287</v>
      </c>
      <c r="AB213" s="34"/>
      <c r="AC213" s="29">
        <v>9643</v>
      </c>
      <c r="AD213" s="29">
        <v>369.56402500000002</v>
      </c>
      <c r="AE213" s="10">
        <v>26.092908000000001</v>
      </c>
      <c r="AF213" s="29">
        <v>96.39</v>
      </c>
      <c r="AG213" s="29">
        <v>242.399171</v>
      </c>
      <c r="AH213" s="29">
        <v>24.239916999999998</v>
      </c>
      <c r="AI213" s="29">
        <v>3.8322000000000002E-2</v>
      </c>
      <c r="AJ213" s="29">
        <v>3.5021999999999998E-2</v>
      </c>
      <c r="AK213" s="10">
        <v>0.91390000000000005</v>
      </c>
      <c r="AL213" s="29">
        <v>3.2800000000000003E-2</v>
      </c>
      <c r="AM213" s="29">
        <v>3.7499999999999999E-2</v>
      </c>
      <c r="AN213" s="29">
        <v>39</v>
      </c>
      <c r="AO213" s="29">
        <v>0.10553</v>
      </c>
      <c r="AP213" s="29">
        <v>6.331785</v>
      </c>
      <c r="AQ213" s="10">
        <v>11.905009</v>
      </c>
      <c r="AR213" s="29">
        <v>0.32617600000000002</v>
      </c>
      <c r="AS213" s="29">
        <v>0.178897</v>
      </c>
      <c r="AT213" s="29">
        <v>29.435897000000001</v>
      </c>
      <c r="AU213" s="29">
        <v>12.669472000000001</v>
      </c>
      <c r="AV213" s="29">
        <v>1.1471E-2</v>
      </c>
      <c r="AW213" s="29">
        <v>6.5560000000000002E-3</v>
      </c>
      <c r="AX213" s="29">
        <v>97.959256999999994</v>
      </c>
      <c r="AY213" s="29">
        <v>27.091633999999999</v>
      </c>
      <c r="AZ213" s="29">
        <v>429.03438799999998</v>
      </c>
      <c r="BA213" s="29">
        <v>332.57281</v>
      </c>
      <c r="BB213" s="29">
        <v>6.5060380000000002</v>
      </c>
      <c r="BC213" s="29">
        <v>12.205342999999999</v>
      </c>
      <c r="BD213" s="29">
        <v>8.0549079999999993</v>
      </c>
      <c r="BE213" s="29">
        <v>5.8274509999999999</v>
      </c>
      <c r="BF213" s="31"/>
    </row>
    <row r="214" spans="1:58" s="29" customFormat="1" x14ac:dyDescent="0.25">
      <c r="A214" s="29" t="s">
        <v>2007</v>
      </c>
      <c r="B214" s="29">
        <v>4</v>
      </c>
      <c r="C214" s="29" t="s">
        <v>15</v>
      </c>
      <c r="D214" s="11">
        <v>6</v>
      </c>
      <c r="E214" s="11" t="s">
        <v>1</v>
      </c>
      <c r="F214" s="2" t="s">
        <v>830</v>
      </c>
      <c r="G214" s="45" t="s">
        <v>245</v>
      </c>
      <c r="H214" s="2">
        <v>1.026129994905018</v>
      </c>
      <c r="I214" s="2">
        <v>68.017984635642435</v>
      </c>
      <c r="J214" s="5"/>
      <c r="K214" s="5">
        <v>7121</v>
      </c>
      <c r="L214" s="5">
        <v>1691</v>
      </c>
      <c r="M214" s="5">
        <f t="shared" si="19"/>
        <v>23.746664794270465</v>
      </c>
      <c r="N214" s="5">
        <v>0.12987788461538438</v>
      </c>
      <c r="O214" s="5">
        <v>0.44525514346666928</v>
      </c>
      <c r="P214" s="5">
        <v>24.389706743278094</v>
      </c>
      <c r="Q214" s="5" t="e">
        <f>ABS(P214-#REF!)</f>
        <v>#REF!</v>
      </c>
      <c r="R214" s="5">
        <v>1.0856372830956067</v>
      </c>
      <c r="S214" s="5" t="e">
        <f>ABS(R214-#REF!)</f>
        <v>#REF!</v>
      </c>
      <c r="U214" s="29">
        <v>2.7165499999999998</v>
      </c>
      <c r="V214" s="5">
        <v>7</v>
      </c>
      <c r="W214" s="5">
        <f t="shared" si="20"/>
        <v>3</v>
      </c>
      <c r="X214" s="5">
        <f t="shared" si="21"/>
        <v>6.333333333333333</v>
      </c>
      <c r="Y214" s="5">
        <f t="shared" si="22"/>
        <v>9.3333333333333339</v>
      </c>
      <c r="Z214" s="29">
        <v>13.5</v>
      </c>
      <c r="AA214" s="2" t="s">
        <v>2287</v>
      </c>
      <c r="AB214" s="34"/>
      <c r="AC214" s="29">
        <v>8851</v>
      </c>
      <c r="AD214" s="29">
        <v>369.56402500000002</v>
      </c>
      <c r="AE214" s="10">
        <v>23.949842</v>
      </c>
      <c r="AF214" s="29">
        <v>88.45</v>
      </c>
      <c r="AG214" s="29">
        <v>218.08422100000001</v>
      </c>
      <c r="AH214" s="29">
        <v>21.808422</v>
      </c>
      <c r="AI214" s="29">
        <v>4.1750000000000002E-2</v>
      </c>
      <c r="AJ214" s="29">
        <v>4.5026999999999998E-2</v>
      </c>
      <c r="AK214" s="10">
        <v>1.078476</v>
      </c>
      <c r="AL214" s="29">
        <v>2.8837999999999999E-2</v>
      </c>
      <c r="AM214" s="29">
        <v>1.2500000000000001E-2</v>
      </c>
      <c r="AN214" s="29">
        <v>52</v>
      </c>
      <c r="AO214" s="29">
        <v>0.140706</v>
      </c>
      <c r="AP214" s="29">
        <v>8.44238</v>
      </c>
      <c r="AQ214" s="10">
        <v>19.432832000000001</v>
      </c>
      <c r="AR214" s="29">
        <v>0.38226300000000002</v>
      </c>
      <c r="AS214" s="29">
        <v>0.180092</v>
      </c>
      <c r="AT214" s="29">
        <v>33.076923000000001</v>
      </c>
      <c r="AU214" s="29">
        <v>14.386602999999999</v>
      </c>
      <c r="AV214" s="29">
        <v>1.1917000000000001E-2</v>
      </c>
      <c r="AW214" s="29">
        <v>5.8019999999999999E-3</v>
      </c>
      <c r="AX214" s="29">
        <v>88.922729000000004</v>
      </c>
      <c r="AY214" s="29">
        <v>21.828099000000002</v>
      </c>
      <c r="AZ214" s="29">
        <v>226.400125</v>
      </c>
      <c r="BA214" s="29">
        <v>87.697007999999997</v>
      </c>
      <c r="BB214" s="29">
        <v>5.1465870000000002</v>
      </c>
      <c r="BC214" s="29">
        <v>10.121767</v>
      </c>
      <c r="BD214" s="29">
        <v>9.4362309999999994</v>
      </c>
      <c r="BE214" s="29">
        <v>5.1784480000000004</v>
      </c>
      <c r="BF214" s="31"/>
    </row>
    <row r="215" spans="1:58" s="29" customFormat="1" x14ac:dyDescent="0.25">
      <c r="A215" s="29" t="s">
        <v>2007</v>
      </c>
      <c r="B215" s="29">
        <v>4</v>
      </c>
      <c r="C215" s="29" t="s">
        <v>5</v>
      </c>
      <c r="D215" s="11">
        <v>14</v>
      </c>
      <c r="E215" s="11" t="s">
        <v>1</v>
      </c>
      <c r="F215" s="2" t="s">
        <v>830</v>
      </c>
      <c r="G215" s="45" t="s">
        <v>245</v>
      </c>
      <c r="H215" s="2">
        <v>1.026129994905018</v>
      </c>
      <c r="I215" s="2">
        <v>68.017984635642435</v>
      </c>
      <c r="J215" s="5"/>
      <c r="K215" s="5">
        <v>11227</v>
      </c>
      <c r="L215" s="5">
        <v>762</v>
      </c>
      <c r="M215" s="5">
        <f t="shared" si="19"/>
        <v>6.7872094058964993</v>
      </c>
      <c r="N215" s="5">
        <v>3.4450390625001374E-2</v>
      </c>
      <c r="O215" s="5">
        <v>0.43840506433641285</v>
      </c>
      <c r="P215" s="5">
        <v>38.452919197694584</v>
      </c>
      <c r="Q215" s="5" t="e">
        <f>ABS(P215-#REF!)</f>
        <v>#REF!</v>
      </c>
      <c r="R215" s="5">
        <v>0.6898590922599267</v>
      </c>
      <c r="S215" s="5" t="e">
        <f>ABS(R215-#REF!)</f>
        <v>#REF!</v>
      </c>
      <c r="U215" s="29">
        <v>2.7165499999999998</v>
      </c>
      <c r="V215" s="5">
        <v>7</v>
      </c>
      <c r="W215" s="5">
        <f t="shared" si="20"/>
        <v>3</v>
      </c>
      <c r="X215" s="5">
        <f t="shared" si="21"/>
        <v>6.333333333333333</v>
      </c>
      <c r="Y215" s="5">
        <f t="shared" si="22"/>
        <v>9.3333333333333339</v>
      </c>
      <c r="Z215" s="29">
        <v>13.5</v>
      </c>
      <c r="AA215" s="2" t="s">
        <v>2287</v>
      </c>
      <c r="AB215" s="34"/>
      <c r="AC215" s="29">
        <v>14287</v>
      </c>
      <c r="AD215" s="29">
        <v>369.56402500000002</v>
      </c>
      <c r="AE215" s="10">
        <v>38.659066000000003</v>
      </c>
      <c r="AF215" s="29">
        <v>142.86000000000001</v>
      </c>
      <c r="AG215" s="29">
        <v>414.94423799999998</v>
      </c>
      <c r="AH215" s="29">
        <v>41.494424000000002</v>
      </c>
      <c r="AI215" s="29">
        <v>2.5862E-2</v>
      </c>
      <c r="AJ215" s="29">
        <v>1.8137E-2</v>
      </c>
      <c r="AK215" s="10">
        <v>0.70131299999999996</v>
      </c>
      <c r="AL215" s="29">
        <v>2.2474999999999998E-2</v>
      </c>
      <c r="AM215" s="29">
        <v>1.2500000000000001E-2</v>
      </c>
      <c r="AN215" s="29">
        <v>10</v>
      </c>
      <c r="AO215" s="29">
        <v>2.7059E-2</v>
      </c>
      <c r="AP215" s="29">
        <v>1.623535</v>
      </c>
      <c r="AQ215" s="10">
        <v>1.756842</v>
      </c>
      <c r="AR215" s="29">
        <v>0.21701000000000001</v>
      </c>
      <c r="AS215" s="29">
        <v>7.2873999999999994E-2</v>
      </c>
      <c r="AT215" s="29">
        <v>25.1</v>
      </c>
      <c r="AU215" s="29">
        <v>5.3009430000000002</v>
      </c>
      <c r="AV215" s="29">
        <v>9.0050000000000009E-3</v>
      </c>
      <c r="AW215" s="29">
        <v>5.2100000000000002E-3</v>
      </c>
      <c r="AX215" s="29">
        <v>115.379526</v>
      </c>
      <c r="AY215" s="29">
        <v>15.840989</v>
      </c>
      <c r="AZ215" s="29">
        <v>860.580693</v>
      </c>
      <c r="BA215" s="29">
        <v>323.63692400000002</v>
      </c>
      <c r="BB215" s="29">
        <v>25.5243</v>
      </c>
      <c r="BC215" s="29">
        <v>39.552650999999997</v>
      </c>
      <c r="BD215" s="29">
        <v>5.7192040000000004</v>
      </c>
      <c r="BE215" s="29">
        <v>2.7180430000000002</v>
      </c>
      <c r="BF215" s="31"/>
    </row>
    <row r="216" spans="1:58" s="29" customFormat="1" x14ac:dyDescent="0.25">
      <c r="A216" s="29" t="s">
        <v>2008</v>
      </c>
      <c r="B216" s="29">
        <v>4</v>
      </c>
      <c r="C216" s="29" t="s">
        <v>8</v>
      </c>
      <c r="D216" s="11">
        <v>1</v>
      </c>
      <c r="E216" s="11" t="s">
        <v>1</v>
      </c>
      <c r="F216" s="2" t="s">
        <v>830</v>
      </c>
      <c r="G216" s="45" t="s">
        <v>245</v>
      </c>
      <c r="H216" s="2">
        <v>1.026129994905018</v>
      </c>
      <c r="I216" s="2">
        <v>68.017984635642435</v>
      </c>
      <c r="J216" s="5"/>
      <c r="K216" s="5">
        <v>6741</v>
      </c>
      <c r="L216" s="5">
        <v>593</v>
      </c>
      <c r="M216" s="5">
        <f t="shared" si="19"/>
        <v>8.7969144043910408</v>
      </c>
      <c r="N216" s="5">
        <v>5.4934722222222551E-2</v>
      </c>
      <c r="O216" s="5">
        <v>0.36038291268452727</v>
      </c>
      <c r="P216" s="5">
        <v>26.992680160071092</v>
      </c>
      <c r="Q216" s="5" t="e">
        <f>ABS(P216-#REF!)</f>
        <v>#REF!</v>
      </c>
      <c r="R216" s="5">
        <v>1.016983830493315</v>
      </c>
      <c r="S216" s="5" t="e">
        <f>ABS(R216-#REF!)</f>
        <v>#REF!</v>
      </c>
      <c r="T216" s="29">
        <v>1.1496265191087229</v>
      </c>
      <c r="U216" s="29">
        <v>2.7165499999999998</v>
      </c>
      <c r="V216" s="5">
        <v>7</v>
      </c>
      <c r="W216" s="5">
        <f t="shared" si="20"/>
        <v>3</v>
      </c>
      <c r="X216" s="5">
        <f t="shared" si="21"/>
        <v>6.333333333333333</v>
      </c>
      <c r="Y216" s="5">
        <f t="shared" si="22"/>
        <v>9.3333333333333339</v>
      </c>
      <c r="Z216" s="29">
        <v>13.5</v>
      </c>
      <c r="AA216" s="2" t="s">
        <v>2287</v>
      </c>
      <c r="AB216" s="34"/>
      <c r="AC216" s="29">
        <v>9325</v>
      </c>
      <c r="AD216" s="29">
        <v>351.52507500000002</v>
      </c>
      <c r="AE216" s="10">
        <v>26.527267999999999</v>
      </c>
      <c r="AF216" s="29">
        <v>93.24</v>
      </c>
      <c r="AG216" s="29">
        <v>247.74237099999999</v>
      </c>
      <c r="AH216" s="29">
        <v>24.774236999999999</v>
      </c>
      <c r="AI216" s="29">
        <v>3.7692000000000003E-2</v>
      </c>
      <c r="AJ216" s="29">
        <v>3.8862000000000001E-2</v>
      </c>
      <c r="AK216" s="10">
        <v>1.0310490000000001</v>
      </c>
      <c r="AL216" s="29">
        <v>2.6624999999999999E-2</v>
      </c>
      <c r="AM216" s="29">
        <v>1.7500000000000002E-2</v>
      </c>
      <c r="AN216" s="29">
        <v>0</v>
      </c>
      <c r="AO216" s="29">
        <v>0</v>
      </c>
      <c r="AP216" s="29">
        <v>0</v>
      </c>
      <c r="AQ216" s="10">
        <v>0</v>
      </c>
      <c r="AR216" s="29">
        <v>0</v>
      </c>
      <c r="AS216" s="29">
        <v>0</v>
      </c>
      <c r="AT216" s="29">
        <v>0</v>
      </c>
      <c r="AU216" s="29">
        <v>0</v>
      </c>
      <c r="AV216" s="29">
        <v>0</v>
      </c>
      <c r="AW216" s="29">
        <v>0</v>
      </c>
      <c r="AX216" s="29">
        <v>0</v>
      </c>
      <c r="AY216" s="29">
        <v>0</v>
      </c>
      <c r="AZ216" s="29">
        <v>0</v>
      </c>
      <c r="BA216" s="29">
        <v>0</v>
      </c>
      <c r="BB216" s="29">
        <v>0</v>
      </c>
      <c r="BC216" s="29">
        <v>0</v>
      </c>
      <c r="BD216" s="29">
        <v>0</v>
      </c>
      <c r="BE216" s="29">
        <v>0</v>
      </c>
      <c r="BF216" s="31"/>
    </row>
    <row r="217" spans="1:58" s="29" customFormat="1" x14ac:dyDescent="0.25">
      <c r="A217" s="29" t="s">
        <v>2008</v>
      </c>
      <c r="B217" s="29">
        <v>4</v>
      </c>
      <c r="C217" s="29" t="s">
        <v>9</v>
      </c>
      <c r="D217" s="11">
        <v>2</v>
      </c>
      <c r="E217" s="11" t="s">
        <v>1</v>
      </c>
      <c r="F217" s="2" t="s">
        <v>830</v>
      </c>
      <c r="G217" s="45" t="s">
        <v>245</v>
      </c>
      <c r="H217" s="2">
        <v>1.026129994905018</v>
      </c>
      <c r="I217" s="2">
        <v>68.017984635642435</v>
      </c>
      <c r="J217" s="5"/>
      <c r="K217" s="5">
        <v>7320</v>
      </c>
      <c r="L217" s="5">
        <v>332</v>
      </c>
      <c r="M217" s="5">
        <f t="shared" si="19"/>
        <v>4.5355191256830603</v>
      </c>
      <c r="N217" s="5">
        <v>9.7965151515154475E-2</v>
      </c>
      <c r="O217" s="5">
        <v>0.13214040131766</v>
      </c>
      <c r="P217" s="5">
        <v>29.311143565008216</v>
      </c>
      <c r="Q217" s="5" t="e">
        <f>ABS(P217-#REF!)</f>
        <v>#REF!</v>
      </c>
      <c r="R217" s="5">
        <v>0.49691757780763518</v>
      </c>
      <c r="S217" s="5" t="e">
        <f>ABS(R217-#REF!)</f>
        <v>#REF!</v>
      </c>
      <c r="T217" s="29">
        <v>1.1045587570882003</v>
      </c>
      <c r="U217" s="29">
        <v>2.7165499999999998</v>
      </c>
      <c r="V217" s="5">
        <v>7</v>
      </c>
      <c r="W217" s="5">
        <f t="shared" si="20"/>
        <v>3</v>
      </c>
      <c r="X217" s="5">
        <f t="shared" si="21"/>
        <v>6.333333333333333</v>
      </c>
      <c r="Y217" s="5">
        <f t="shared" si="22"/>
        <v>9.3333333333333339</v>
      </c>
      <c r="Z217" s="29">
        <v>13.5</v>
      </c>
      <c r="AA217" s="2" t="s">
        <v>2287</v>
      </c>
      <c r="AB217" s="34"/>
      <c r="AC217" s="29">
        <v>10516</v>
      </c>
      <c r="AD217" s="29">
        <v>351.52507500000002</v>
      </c>
      <c r="AE217" s="10">
        <v>29.915361999999998</v>
      </c>
      <c r="AF217" s="29">
        <v>105.15</v>
      </c>
      <c r="AG217" s="29">
        <v>306.900713</v>
      </c>
      <c r="AH217" s="29">
        <v>30.690071</v>
      </c>
      <c r="AI217" s="29">
        <v>3.3427999999999999E-2</v>
      </c>
      <c r="AJ217" s="29">
        <v>1.6534E-2</v>
      </c>
      <c r="AK217" s="10">
        <v>0.49460300000000001</v>
      </c>
      <c r="AL217" s="29">
        <v>3.0849999999999999E-2</v>
      </c>
      <c r="AM217" s="29">
        <v>2.75E-2</v>
      </c>
      <c r="AN217" s="29">
        <v>5</v>
      </c>
      <c r="AO217" s="29">
        <v>1.4224000000000001E-2</v>
      </c>
      <c r="AP217" s="29">
        <v>0.85342399999999996</v>
      </c>
      <c r="AQ217" s="10">
        <v>2.9954360000000002</v>
      </c>
      <c r="AR217" s="29">
        <v>0.964785</v>
      </c>
      <c r="AS217" s="29">
        <v>0.86071200000000003</v>
      </c>
      <c r="AT217" s="29">
        <v>63</v>
      </c>
      <c r="AU217" s="29">
        <v>48.135226000000003</v>
      </c>
      <c r="AV217" s="29">
        <v>1.5561E-2</v>
      </c>
      <c r="AW217" s="29">
        <v>5.4689999999999999E-3</v>
      </c>
      <c r="AX217" s="29">
        <v>94.231516999999997</v>
      </c>
      <c r="AY217" s="29">
        <v>51.534711999999999</v>
      </c>
      <c r="AZ217" s="29">
        <v>205.51625999999999</v>
      </c>
      <c r="BA217" s="29">
        <v>71.837717999999995</v>
      </c>
      <c r="BB217" s="29">
        <v>74.010499999999993</v>
      </c>
      <c r="BC217" s="29">
        <v>97.623485000000002</v>
      </c>
      <c r="BD217" s="29">
        <v>8.2291380000000007</v>
      </c>
      <c r="BE217" s="29">
        <v>0.89752699999999996</v>
      </c>
      <c r="BF217" s="31"/>
    </row>
    <row r="218" spans="1:58" s="29" customFormat="1" x14ac:dyDescent="0.25">
      <c r="A218" s="29" t="s">
        <v>2008</v>
      </c>
      <c r="B218" s="29">
        <v>4</v>
      </c>
      <c r="C218" s="29" t="s">
        <v>15</v>
      </c>
      <c r="D218" s="11">
        <v>6</v>
      </c>
      <c r="E218" s="11" t="s">
        <v>1</v>
      </c>
      <c r="F218" s="2" t="s">
        <v>830</v>
      </c>
      <c r="G218" s="45" t="s">
        <v>245</v>
      </c>
      <c r="H218" s="2">
        <v>1.026129994905018</v>
      </c>
      <c r="I218" s="2">
        <v>68.017984635642435</v>
      </c>
      <c r="J218" s="5"/>
      <c r="K218" s="5">
        <v>6235</v>
      </c>
      <c r="L218" s="5">
        <v>1268</v>
      </c>
      <c r="M218" s="5">
        <f t="shared" si="19"/>
        <v>20.336808340016038</v>
      </c>
      <c r="N218" s="5">
        <v>8.3196381578946585E-2</v>
      </c>
      <c r="O218" s="5">
        <v>0.60864669697831264</v>
      </c>
      <c r="P218" s="5">
        <v>24.966527339866971</v>
      </c>
      <c r="Q218" s="5" t="e">
        <f>ABS(P218-#REF!)</f>
        <v>#REF!</v>
      </c>
      <c r="R218" s="5">
        <v>1.4473212948595977</v>
      </c>
      <c r="S218" s="5" t="e">
        <f>ABS(R218-#REF!)</f>
        <v>#REF!</v>
      </c>
      <c r="T218" s="29">
        <v>1.2537748754139906</v>
      </c>
      <c r="U218" s="29">
        <v>2.7165499999999998</v>
      </c>
      <c r="V218" s="5">
        <v>7</v>
      </c>
      <c r="W218" s="5">
        <f t="shared" si="20"/>
        <v>3</v>
      </c>
      <c r="X218" s="5">
        <f t="shared" si="21"/>
        <v>6.333333333333333</v>
      </c>
      <c r="Y218" s="5">
        <f t="shared" si="22"/>
        <v>9.3333333333333339</v>
      </c>
      <c r="Z218" s="29">
        <v>13.5</v>
      </c>
      <c r="AA218" s="2" t="s">
        <v>2287</v>
      </c>
      <c r="AB218" s="34"/>
      <c r="AC218" s="29">
        <v>8587</v>
      </c>
      <c r="AD218" s="29">
        <v>351.52507500000002</v>
      </c>
      <c r="AE218" s="10">
        <v>24.427845000000001</v>
      </c>
      <c r="AF218" s="29">
        <v>85.81</v>
      </c>
      <c r="AG218" s="29">
        <v>252.294062</v>
      </c>
      <c r="AH218" s="29">
        <v>25.229406000000001</v>
      </c>
      <c r="AI218" s="29">
        <v>4.0930000000000001E-2</v>
      </c>
      <c r="AJ218" s="29">
        <v>5.7918999999999998E-2</v>
      </c>
      <c r="AK218" s="10">
        <v>1.415076</v>
      </c>
      <c r="AL218" s="29">
        <v>2.3949999999999999E-2</v>
      </c>
      <c r="AM218" s="29">
        <v>1.7500000000000002E-2</v>
      </c>
      <c r="AN218" s="29">
        <v>23</v>
      </c>
      <c r="AO218" s="29">
        <v>6.5429000000000001E-2</v>
      </c>
      <c r="AP218" s="29">
        <v>3.925751</v>
      </c>
      <c r="AQ218" s="10">
        <v>6.4865490000000001</v>
      </c>
      <c r="AR218" s="29">
        <v>0.28574899999999998</v>
      </c>
      <c r="AS218" s="29">
        <v>0.26871200000000001</v>
      </c>
      <c r="AT218" s="29">
        <v>24.217390999999999</v>
      </c>
      <c r="AU218" s="29">
        <v>14.681331999999999</v>
      </c>
      <c r="AV218" s="29">
        <v>1.2307999999999999E-2</v>
      </c>
      <c r="AW218" s="29">
        <v>6.8960000000000002E-3</v>
      </c>
      <c r="AX218" s="29">
        <v>102.619204</v>
      </c>
      <c r="AY218" s="29">
        <v>31.753364000000001</v>
      </c>
      <c r="AZ218" s="29">
        <v>446.89814100000001</v>
      </c>
      <c r="BA218" s="29">
        <v>318.152468</v>
      </c>
      <c r="BB218" s="29">
        <v>9.1906590000000001</v>
      </c>
      <c r="BC218" s="29">
        <v>14.387691</v>
      </c>
      <c r="BD218" s="29">
        <v>7.0631919999999999</v>
      </c>
      <c r="BE218" s="29">
        <v>4.7755159999999997</v>
      </c>
      <c r="BF218" s="31"/>
    </row>
    <row r="219" spans="1:58" s="29" customFormat="1" x14ac:dyDescent="0.25">
      <c r="A219" s="29" t="s">
        <v>2008</v>
      </c>
      <c r="B219" s="29">
        <v>4</v>
      </c>
      <c r="C219" s="29" t="s">
        <v>38</v>
      </c>
      <c r="D219" s="11">
        <v>9</v>
      </c>
      <c r="E219" s="11" t="s">
        <v>1</v>
      </c>
      <c r="F219" s="2" t="s">
        <v>830</v>
      </c>
      <c r="G219" s="45" t="s">
        <v>245</v>
      </c>
      <c r="H219" s="2">
        <v>1.026129994905018</v>
      </c>
      <c r="I219" s="2">
        <v>68.017984635642435</v>
      </c>
      <c r="J219" s="5"/>
      <c r="K219" s="5">
        <v>12388</v>
      </c>
      <c r="L219" s="5">
        <v>655</v>
      </c>
      <c r="M219" s="5">
        <f t="shared" si="19"/>
        <v>5.2873748789150792</v>
      </c>
      <c r="N219" s="5">
        <v>5.3584782608694995E-2</v>
      </c>
      <c r="O219" s="5">
        <v>0.2762935663914709</v>
      </c>
      <c r="P219" s="5">
        <v>49.604705803732486</v>
      </c>
      <c r="Q219" s="5" t="e">
        <f>ABS(P219-#REF!)</f>
        <v>#REF!</v>
      </c>
      <c r="R219" s="5">
        <v>0.70112722115922921</v>
      </c>
      <c r="S219" s="5" t="e">
        <f>ABS(R219-#REF!)</f>
        <v>#REF!</v>
      </c>
      <c r="T219" s="29">
        <v>1.0926577679010838</v>
      </c>
      <c r="U219" s="29">
        <v>2.7165499999999998</v>
      </c>
      <c r="V219" s="5">
        <v>7</v>
      </c>
      <c r="W219" s="5">
        <f t="shared" si="20"/>
        <v>3</v>
      </c>
      <c r="X219" s="5">
        <f t="shared" si="21"/>
        <v>6.333333333333333</v>
      </c>
      <c r="Y219" s="5">
        <f t="shared" si="22"/>
        <v>9.3333333333333339</v>
      </c>
      <c r="Z219" s="29">
        <v>13.5</v>
      </c>
      <c r="AA219" s="2" t="s">
        <v>2287</v>
      </c>
      <c r="AB219" s="34"/>
      <c r="AC219" s="29">
        <v>17511</v>
      </c>
      <c r="AD219" s="29">
        <v>351.52507500000002</v>
      </c>
      <c r="AE219" s="10">
        <v>49.814369999999997</v>
      </c>
      <c r="AF219" s="29">
        <v>175.1</v>
      </c>
      <c r="AG219" s="29">
        <v>674.54622500000005</v>
      </c>
      <c r="AH219" s="29">
        <v>67.454622999999998</v>
      </c>
      <c r="AI219" s="29">
        <v>2.0074000000000002E-2</v>
      </c>
      <c r="AJ219" s="29">
        <v>1.3984E-2</v>
      </c>
      <c r="AK219" s="10">
        <v>0.69660900000000003</v>
      </c>
      <c r="AL219" s="29">
        <v>1.6424999999999999E-2</v>
      </c>
      <c r="AM219" s="29">
        <v>1.2500000000000001E-2</v>
      </c>
      <c r="AN219" s="29">
        <v>7</v>
      </c>
      <c r="AO219" s="29">
        <v>1.9913E-2</v>
      </c>
      <c r="AP219" s="29">
        <v>1.1947939999999999</v>
      </c>
      <c r="AQ219" s="10">
        <v>1.1307179999999999</v>
      </c>
      <c r="AR219" s="29">
        <v>0.20554600000000001</v>
      </c>
      <c r="AS219" s="29">
        <v>8.7373000000000006E-2</v>
      </c>
      <c r="AT219" s="29">
        <v>28.285713999999999</v>
      </c>
      <c r="AU219" s="29">
        <v>7.4097749999999998</v>
      </c>
      <c r="AV219" s="29">
        <v>7.5329999999999998E-3</v>
      </c>
      <c r="AW219" s="29">
        <v>3.1939999999999998E-3</v>
      </c>
      <c r="AX219" s="29">
        <v>141.31157899999999</v>
      </c>
      <c r="AY219" s="29">
        <v>23.954353000000001</v>
      </c>
      <c r="AZ219" s="29">
        <v>339.85466100000002</v>
      </c>
      <c r="BA219" s="29">
        <v>57.554284000000003</v>
      </c>
      <c r="BB219" s="29">
        <v>51.733091999999999</v>
      </c>
      <c r="BC219" s="29">
        <v>37.240426999999997</v>
      </c>
      <c r="BD219" s="29">
        <v>5.7550369999999997</v>
      </c>
      <c r="BE219" s="29">
        <v>0.68718400000000002</v>
      </c>
      <c r="BF219" s="31"/>
    </row>
    <row r="220" spans="1:58" s="29" customFormat="1" x14ac:dyDescent="0.25">
      <c r="A220" s="29" t="s">
        <v>2009</v>
      </c>
      <c r="B220" s="29">
        <v>4</v>
      </c>
      <c r="C220" s="29" t="s">
        <v>38</v>
      </c>
      <c r="D220" s="11">
        <v>9</v>
      </c>
      <c r="E220" s="11" t="s">
        <v>1</v>
      </c>
      <c r="F220" s="2" t="s">
        <v>830</v>
      </c>
      <c r="G220" s="45" t="s">
        <v>245</v>
      </c>
      <c r="H220" s="2">
        <v>1.026129994905018</v>
      </c>
      <c r="I220" s="2">
        <v>68.017984635642435</v>
      </c>
      <c r="J220" s="5"/>
      <c r="K220" s="5">
        <v>5749</v>
      </c>
      <c r="L220" s="5">
        <v>1156</v>
      </c>
      <c r="M220" s="5">
        <f t="shared" si="19"/>
        <v>20.107844842581319</v>
      </c>
      <c r="N220" s="5">
        <v>7.4744817073171932E-2</v>
      </c>
      <c r="O220" s="5">
        <v>0.61967369968699471</v>
      </c>
      <c r="P220" s="5">
        <v>21.722585972564222</v>
      </c>
      <c r="Q220" s="5" t="e">
        <f>ABS(P220-#REF!)</f>
        <v>#REF!</v>
      </c>
      <c r="R220" s="5">
        <v>1.2440815294090202</v>
      </c>
      <c r="S220" s="5" t="e">
        <f>ABS(R220-#REF!)</f>
        <v>#REF!</v>
      </c>
      <c r="T220" s="29">
        <v>1.3990642537962095</v>
      </c>
      <c r="U220" s="29">
        <v>2.7165499999999998</v>
      </c>
      <c r="V220" s="5">
        <v>7</v>
      </c>
      <c r="W220" s="5">
        <f t="shared" si="20"/>
        <v>3</v>
      </c>
      <c r="X220" s="5">
        <f t="shared" si="21"/>
        <v>6.333333333333333</v>
      </c>
      <c r="Y220" s="5">
        <f t="shared" si="22"/>
        <v>9.3333333333333339</v>
      </c>
      <c r="Z220" s="29">
        <v>13.5</v>
      </c>
      <c r="AA220" s="2" t="s">
        <v>2287</v>
      </c>
      <c r="AB220" s="34"/>
      <c r="AC220" s="29">
        <v>6493</v>
      </c>
      <c r="AD220" s="29">
        <v>301.90969999999999</v>
      </c>
      <c r="AE220" s="10">
        <v>21.506430999999999</v>
      </c>
      <c r="AF220" s="29">
        <v>64.88</v>
      </c>
      <c r="AG220" s="29">
        <v>163.19676999999999</v>
      </c>
      <c r="AH220" s="29">
        <v>16.319676999999999</v>
      </c>
      <c r="AI220" s="29">
        <v>4.6496000000000003E-2</v>
      </c>
      <c r="AJ220" s="29">
        <v>5.7915000000000001E-2</v>
      </c>
      <c r="AK220" s="10">
        <v>1.2455959999999999</v>
      </c>
      <c r="AL220" s="29">
        <v>2.7199999999999998E-2</v>
      </c>
      <c r="AM220" s="29">
        <v>1.7500000000000002E-2</v>
      </c>
      <c r="AN220" s="29">
        <v>10</v>
      </c>
      <c r="AO220" s="29">
        <v>3.3121999999999999E-2</v>
      </c>
      <c r="AP220" s="29">
        <v>1.987349</v>
      </c>
      <c r="AQ220" s="10">
        <v>2.9570310000000002</v>
      </c>
      <c r="AR220" s="29">
        <v>0.24420500000000001</v>
      </c>
      <c r="AS220" s="29">
        <v>0.101423</v>
      </c>
      <c r="AT220" s="29">
        <v>19.2</v>
      </c>
      <c r="AU220" s="29">
        <v>4.5655720000000004</v>
      </c>
      <c r="AV220" s="29">
        <v>1.3417999999999999E-2</v>
      </c>
      <c r="AW220" s="29">
        <v>7.0330000000000002E-3</v>
      </c>
      <c r="AX220" s="29">
        <v>78.380976000000004</v>
      </c>
      <c r="AY220" s="29">
        <v>12.218252</v>
      </c>
      <c r="AZ220" s="29">
        <v>517.27888099999996</v>
      </c>
      <c r="BA220" s="29">
        <v>369.06215700000001</v>
      </c>
      <c r="BB220" s="29">
        <v>21.137867</v>
      </c>
      <c r="BC220" s="29">
        <v>20.192639</v>
      </c>
      <c r="BD220" s="29">
        <v>5.7976400000000003</v>
      </c>
      <c r="BE220" s="29">
        <v>1.490712</v>
      </c>
      <c r="BF220" s="31"/>
    </row>
    <row r="221" spans="1:58" s="29" customFormat="1" x14ac:dyDescent="0.25">
      <c r="A221" s="29" t="s">
        <v>2009</v>
      </c>
      <c r="B221" s="29">
        <v>4</v>
      </c>
      <c r="C221" s="29" t="s">
        <v>13</v>
      </c>
      <c r="D221" s="11">
        <v>11</v>
      </c>
      <c r="E221" s="11" t="s">
        <v>1</v>
      </c>
      <c r="F221" s="2" t="s">
        <v>830</v>
      </c>
      <c r="G221" s="45" t="s">
        <v>245</v>
      </c>
      <c r="H221" s="2">
        <v>1.026129994905018</v>
      </c>
      <c r="I221" s="2">
        <v>68.017984635642435</v>
      </c>
      <c r="J221" s="5"/>
      <c r="K221" s="5">
        <v>8566</v>
      </c>
      <c r="L221" s="5">
        <v>587</v>
      </c>
      <c r="M221" s="5">
        <f t="shared" si="19"/>
        <v>6.8526733597945366</v>
      </c>
      <c r="N221" s="5">
        <v>8.7054545454545593E-2</v>
      </c>
      <c r="O221" s="5">
        <v>0.2078173992852726</v>
      </c>
      <c r="P221" s="5">
        <v>32.366615314139004</v>
      </c>
      <c r="Q221" s="5" t="e">
        <f>ABS(P221-#REF!)</f>
        <v>#REF!</v>
      </c>
      <c r="R221" s="5">
        <v>0.52780090510788924</v>
      </c>
      <c r="S221" s="5" t="e">
        <f>ABS(R221-#REF!)</f>
        <v>#REF!</v>
      </c>
      <c r="T221" s="29">
        <v>1.1759130929964487</v>
      </c>
      <c r="U221" s="29">
        <v>2.7165499999999998</v>
      </c>
      <c r="V221" s="5">
        <v>7</v>
      </c>
      <c r="W221" s="5">
        <f t="shared" si="20"/>
        <v>3</v>
      </c>
      <c r="X221" s="5">
        <f t="shared" si="21"/>
        <v>6.333333333333333</v>
      </c>
      <c r="Y221" s="5">
        <f t="shared" si="22"/>
        <v>9.3333333333333339</v>
      </c>
      <c r="Z221" s="29">
        <v>13.5</v>
      </c>
      <c r="AA221" s="2" t="s">
        <v>2287</v>
      </c>
      <c r="AB221" s="34"/>
      <c r="AC221" s="29">
        <v>9932</v>
      </c>
      <c r="AD221" s="29">
        <v>301.90969999999999</v>
      </c>
      <c r="AE221" s="10">
        <v>32.897253999999997</v>
      </c>
      <c r="AF221" s="29">
        <v>99.31</v>
      </c>
      <c r="AG221" s="29">
        <v>293.48821800000002</v>
      </c>
      <c r="AH221" s="29">
        <v>29.348821999999998</v>
      </c>
      <c r="AI221" s="29">
        <v>3.0394000000000001E-2</v>
      </c>
      <c r="AJ221" s="29">
        <v>1.6093E-2</v>
      </c>
      <c r="AK221" s="10">
        <v>0.52947</v>
      </c>
      <c r="AL221" s="29">
        <v>2.7975E-2</v>
      </c>
      <c r="AM221" s="29">
        <v>1.7500000000000002E-2</v>
      </c>
      <c r="AN221" s="29">
        <v>14</v>
      </c>
      <c r="AO221" s="29">
        <v>4.6371000000000002E-2</v>
      </c>
      <c r="AP221" s="29">
        <v>2.782289</v>
      </c>
      <c r="AQ221" s="10">
        <v>5.7591619999999999</v>
      </c>
      <c r="AR221" s="29">
        <v>0.53654100000000005</v>
      </c>
      <c r="AS221" s="29">
        <v>0.67286199999999996</v>
      </c>
      <c r="AT221" s="29">
        <v>40.857143000000001</v>
      </c>
      <c r="AU221" s="29">
        <v>35.625957</v>
      </c>
      <c r="AV221" s="29">
        <v>1.3462E-2</v>
      </c>
      <c r="AW221" s="29">
        <v>6.2399999999999999E-3</v>
      </c>
      <c r="AX221" s="29">
        <v>135.86318499999999</v>
      </c>
      <c r="AY221" s="29">
        <v>70.077766999999994</v>
      </c>
      <c r="AZ221" s="29">
        <v>349.72528999999997</v>
      </c>
      <c r="BA221" s="29">
        <v>257.488585</v>
      </c>
      <c r="BB221" s="29">
        <v>6.1129689999999997</v>
      </c>
      <c r="BC221" s="29">
        <v>7.2998700000000003</v>
      </c>
      <c r="BD221" s="29">
        <v>7.4672749999999999</v>
      </c>
      <c r="BE221" s="29">
        <v>3.4960290000000001</v>
      </c>
      <c r="BF221" s="31"/>
    </row>
    <row r="222" spans="1:58" s="29" customFormat="1" x14ac:dyDescent="0.25">
      <c r="A222" s="29" t="s">
        <v>2009</v>
      </c>
      <c r="B222" s="29">
        <v>4</v>
      </c>
      <c r="C222" s="29" t="s">
        <v>11</v>
      </c>
      <c r="D222" s="11">
        <v>16</v>
      </c>
      <c r="E222" s="11" t="s">
        <v>1</v>
      </c>
      <c r="F222" s="2" t="s">
        <v>830</v>
      </c>
      <c r="G222" s="45" t="s">
        <v>245</v>
      </c>
      <c r="H222" s="2">
        <v>1.026129994905018</v>
      </c>
      <c r="I222" s="2">
        <v>68.017984635642435</v>
      </c>
      <c r="J222" s="5"/>
      <c r="K222" s="5">
        <v>7375</v>
      </c>
      <c r="L222" s="5">
        <v>1471</v>
      </c>
      <c r="M222" s="5">
        <f t="shared" si="19"/>
        <v>19.945762711864408</v>
      </c>
      <c r="N222" s="5">
        <v>7.5449425287357513E-2</v>
      </c>
      <c r="O222" s="5">
        <v>0.65745868137522601</v>
      </c>
      <c r="P222" s="5">
        <v>27.866423995070644</v>
      </c>
      <c r="Q222" s="5" t="e">
        <f>ABS(P222-#REF!)</f>
        <v>#REF!</v>
      </c>
      <c r="R222" s="5">
        <v>1.4973412853308921</v>
      </c>
      <c r="S222" s="5" t="e">
        <f>ABS(R222-#REF!)</f>
        <v>#REF!</v>
      </c>
      <c r="T222" s="29">
        <v>1.3912871597890226</v>
      </c>
      <c r="U222" s="29">
        <v>2.7165499999999998</v>
      </c>
      <c r="V222" s="5">
        <v>7</v>
      </c>
      <c r="W222" s="5">
        <f t="shared" si="20"/>
        <v>3</v>
      </c>
      <c r="X222" s="5">
        <f t="shared" si="21"/>
        <v>6.333333333333333</v>
      </c>
      <c r="Y222" s="5">
        <f t="shared" si="22"/>
        <v>9.3333333333333339</v>
      </c>
      <c r="Z222" s="29">
        <v>13.5</v>
      </c>
      <c r="AA222" s="2" t="s">
        <v>2287</v>
      </c>
      <c r="AB222" s="34"/>
      <c r="AC222" s="29">
        <v>8362</v>
      </c>
      <c r="AD222" s="29">
        <v>301.90969999999999</v>
      </c>
      <c r="AE222" s="10">
        <v>27.697023000000002</v>
      </c>
      <c r="AF222" s="29">
        <v>83.58</v>
      </c>
      <c r="AG222" s="29">
        <v>263.92063899999999</v>
      </c>
      <c r="AH222" s="29">
        <v>26.392064000000001</v>
      </c>
      <c r="AI222" s="29">
        <v>3.6102000000000002E-2</v>
      </c>
      <c r="AJ222" s="29">
        <v>5.3560999999999998E-2</v>
      </c>
      <c r="AK222" s="10">
        <v>1.483616</v>
      </c>
      <c r="AL222" s="29">
        <v>2.1250000000000002E-2</v>
      </c>
      <c r="AM222" s="29">
        <v>1.7500000000000002E-2</v>
      </c>
      <c r="AN222" s="29">
        <v>20</v>
      </c>
      <c r="AO222" s="29">
        <v>6.6244999999999998E-2</v>
      </c>
      <c r="AP222" s="29">
        <v>3.9746980000000001</v>
      </c>
      <c r="AQ222" s="10">
        <v>5.3934470000000001</v>
      </c>
      <c r="AR222" s="29">
        <v>0.248364</v>
      </c>
      <c r="AS222" s="29">
        <v>0.226018</v>
      </c>
      <c r="AT222" s="29">
        <v>22.55</v>
      </c>
      <c r="AU222" s="29">
        <v>12.676024</v>
      </c>
      <c r="AV222" s="29">
        <v>1.1525000000000001E-2</v>
      </c>
      <c r="AW222" s="29">
        <v>6.1209999999999997E-3</v>
      </c>
      <c r="AX222" s="29">
        <v>115.45308</v>
      </c>
      <c r="AY222" s="29">
        <v>41.852581999999998</v>
      </c>
      <c r="AZ222" s="29">
        <v>346.15127999999999</v>
      </c>
      <c r="BA222" s="29">
        <v>262.70189900000003</v>
      </c>
      <c r="BB222" s="29">
        <v>13.711270000000001</v>
      </c>
      <c r="BC222" s="29">
        <v>19.659737</v>
      </c>
      <c r="BD222" s="29">
        <v>6.3705999999999996</v>
      </c>
      <c r="BE222" s="29">
        <v>2.1343749999999999</v>
      </c>
      <c r="BF222" s="31"/>
    </row>
    <row r="223" spans="1:58" s="29" customFormat="1" x14ac:dyDescent="0.25">
      <c r="A223" s="29" t="s">
        <v>2010</v>
      </c>
      <c r="B223" s="29">
        <v>4</v>
      </c>
      <c r="C223" s="29" t="s">
        <v>9</v>
      </c>
      <c r="D223" s="11">
        <v>2</v>
      </c>
      <c r="E223" s="11" t="s">
        <v>1</v>
      </c>
      <c r="F223" s="2" t="s">
        <v>830</v>
      </c>
      <c r="G223" s="45" t="s">
        <v>245</v>
      </c>
      <c r="H223" s="2">
        <v>1.026129994905018</v>
      </c>
      <c r="I223" s="2">
        <v>68.017984635642435</v>
      </c>
      <c r="J223" s="5"/>
      <c r="K223" s="5">
        <v>14076</v>
      </c>
      <c r="L223" s="5">
        <v>742</v>
      </c>
      <c r="M223" s="5">
        <f t="shared" si="19"/>
        <v>5.2713839158851945</v>
      </c>
      <c r="N223" s="5">
        <v>4.6784951456309343E-2</v>
      </c>
      <c r="O223" s="5">
        <v>0.27049194912352015</v>
      </c>
      <c r="P223" s="5">
        <v>36.965482289928829</v>
      </c>
      <c r="Q223" s="5" t="e">
        <f>ABS(P223-#REF!)</f>
        <v>#REF!</v>
      </c>
      <c r="R223" s="5">
        <v>0.75998631440570863</v>
      </c>
      <c r="S223" s="5" t="e">
        <f>ABS(R223-#REF!)</f>
        <v>#REF!</v>
      </c>
      <c r="T223" s="29">
        <v>0.82622071852138046</v>
      </c>
      <c r="U223" s="29">
        <v>2.7165499999999998</v>
      </c>
      <c r="V223" s="5">
        <v>7</v>
      </c>
      <c r="W223" s="5">
        <f t="shared" si="20"/>
        <v>3</v>
      </c>
      <c r="X223" s="5">
        <f t="shared" si="21"/>
        <v>6.333333333333333</v>
      </c>
      <c r="Y223" s="5">
        <f t="shared" si="22"/>
        <v>9.3333333333333339</v>
      </c>
      <c r="Z223" s="29">
        <v>13.5</v>
      </c>
      <c r="AA223" s="2" t="s">
        <v>2287</v>
      </c>
      <c r="AB223" s="34"/>
      <c r="AC223" s="29">
        <v>16606</v>
      </c>
      <c r="AD223" s="29">
        <v>439.52392500000002</v>
      </c>
      <c r="AE223" s="10">
        <v>37.781789000000003</v>
      </c>
      <c r="AF223" s="29">
        <v>166.05</v>
      </c>
      <c r="AG223" s="29">
        <v>518.03236100000004</v>
      </c>
      <c r="AH223" s="29">
        <v>51.803235999999998</v>
      </c>
      <c r="AI223" s="29">
        <v>2.6467000000000001E-2</v>
      </c>
      <c r="AJ223" s="29">
        <v>2.0074999999999999E-2</v>
      </c>
      <c r="AK223" s="10">
        <v>0.75849500000000003</v>
      </c>
      <c r="AL223" s="29">
        <v>2.2175E-2</v>
      </c>
      <c r="AM223" s="29">
        <v>1.7500000000000002E-2</v>
      </c>
      <c r="AN223" s="29">
        <v>16</v>
      </c>
      <c r="AO223" s="29">
        <v>3.6402999999999998E-2</v>
      </c>
      <c r="AP223" s="29">
        <v>2.1841810000000002</v>
      </c>
      <c r="AQ223" s="10">
        <v>3.149464</v>
      </c>
      <c r="AR223" s="29">
        <v>0.310334</v>
      </c>
      <c r="AS223" s="29">
        <v>0.21184800000000001</v>
      </c>
      <c r="AT223" s="29">
        <v>32.6875</v>
      </c>
      <c r="AU223" s="29">
        <v>16.906483000000001</v>
      </c>
      <c r="AV223" s="29">
        <v>9.7940000000000006E-3</v>
      </c>
      <c r="AW223" s="29">
        <v>4.9150000000000001E-3</v>
      </c>
      <c r="AX223" s="29">
        <v>113.606729</v>
      </c>
      <c r="AY223" s="29">
        <v>21.842261000000001</v>
      </c>
      <c r="AZ223" s="29">
        <v>710.05911400000002</v>
      </c>
      <c r="BA223" s="29">
        <v>425.92236400000002</v>
      </c>
      <c r="BB223" s="29">
        <v>19.256032000000001</v>
      </c>
      <c r="BC223" s="29">
        <v>41.058414999999997</v>
      </c>
      <c r="BD223" s="29">
        <v>6.6296179999999998</v>
      </c>
      <c r="BE223" s="29">
        <v>2.7838820000000002</v>
      </c>
      <c r="BF223" s="31"/>
    </row>
    <row r="224" spans="1:58" s="29" customFormat="1" x14ac:dyDescent="0.25">
      <c r="A224" s="29" t="s">
        <v>2010</v>
      </c>
      <c r="B224" s="29">
        <v>4</v>
      </c>
      <c r="C224" s="29" t="s">
        <v>15</v>
      </c>
      <c r="D224" s="11">
        <v>6</v>
      </c>
      <c r="E224" s="11" t="s">
        <v>1</v>
      </c>
      <c r="F224" s="2" t="s">
        <v>830</v>
      </c>
      <c r="G224" s="45" t="s">
        <v>245</v>
      </c>
      <c r="H224" s="2">
        <v>1.026129994905018</v>
      </c>
      <c r="I224" s="2">
        <v>68.017984635642435</v>
      </c>
      <c r="J224" s="5"/>
      <c r="K224" s="5">
        <v>7045</v>
      </c>
      <c r="L224" s="5">
        <v>1022</v>
      </c>
      <c r="M224" s="5">
        <f t="shared" si="19"/>
        <v>14.506742370475514</v>
      </c>
      <c r="N224" s="5">
        <v>0.13256009615384526</v>
      </c>
      <c r="O224" s="5">
        <v>0.27311808455190384</v>
      </c>
      <c r="P224" s="5">
        <v>18.501124092963099</v>
      </c>
      <c r="Q224" s="5" t="e">
        <f>ABS(P224-#REF!)</f>
        <v>#REF!</v>
      </c>
      <c r="R224" s="5">
        <v>9.5453867740162135</v>
      </c>
      <c r="S224" s="5" t="e">
        <f>ABS(R224-#REF!)</f>
        <v>#REF!</v>
      </c>
      <c r="T224" s="29">
        <v>0.70283655415633095</v>
      </c>
      <c r="U224" s="29">
        <v>2.7165499999999998</v>
      </c>
      <c r="V224" s="5">
        <v>7</v>
      </c>
      <c r="W224" s="5">
        <f t="shared" si="20"/>
        <v>3</v>
      </c>
      <c r="X224" s="5">
        <f t="shared" si="21"/>
        <v>6.333333333333333</v>
      </c>
      <c r="Y224" s="5">
        <f t="shared" si="22"/>
        <v>9.3333333333333339</v>
      </c>
      <c r="Z224" s="29">
        <v>13.5</v>
      </c>
      <c r="AA224" s="2" t="s">
        <v>2287</v>
      </c>
      <c r="AB224" s="34"/>
      <c r="AC224" s="29">
        <v>8367</v>
      </c>
      <c r="AD224" s="29">
        <v>439.52392500000002</v>
      </c>
      <c r="AE224" s="10">
        <v>19.036505999999999</v>
      </c>
      <c r="AF224" s="29">
        <v>83.5</v>
      </c>
      <c r="AG224" s="29">
        <v>235.723164</v>
      </c>
      <c r="AH224" s="29">
        <v>23.572316000000001</v>
      </c>
      <c r="AI224" s="29">
        <v>5.2199000000000002E-2</v>
      </c>
      <c r="AJ224" s="29">
        <v>0.54786999999999997</v>
      </c>
      <c r="AK224" s="10">
        <v>10.495827999999999</v>
      </c>
      <c r="AL224" s="29">
        <v>3.2675000000000003E-2</v>
      </c>
      <c r="AM224" s="29">
        <v>2.75E-2</v>
      </c>
      <c r="AN224" s="29">
        <v>27</v>
      </c>
      <c r="AO224" s="29">
        <v>6.1429999999999998E-2</v>
      </c>
      <c r="AP224" s="29">
        <v>3.6858059999999999</v>
      </c>
      <c r="AQ224" s="10">
        <v>11.760488</v>
      </c>
      <c r="AR224" s="29">
        <v>0.70086999999999999</v>
      </c>
      <c r="AS224" s="29">
        <v>0.480655</v>
      </c>
      <c r="AT224" s="29">
        <v>36.444443999999997</v>
      </c>
      <c r="AU224" s="29">
        <v>19.850079000000001</v>
      </c>
      <c r="AV224" s="29">
        <v>1.9774E-2</v>
      </c>
      <c r="AW224" s="29">
        <v>9.5949999999999994E-3</v>
      </c>
      <c r="AX224" s="29">
        <v>59.879865000000002</v>
      </c>
      <c r="AY224" s="29">
        <v>20.561219999999999</v>
      </c>
      <c r="AZ224" s="29">
        <v>193.722185</v>
      </c>
      <c r="BA224" s="29">
        <v>104.357833</v>
      </c>
      <c r="BB224" s="29">
        <v>10.577477</v>
      </c>
      <c r="BC224" s="29">
        <v>13.221514000000001</v>
      </c>
      <c r="BD224" s="29">
        <v>7.2554400000000001</v>
      </c>
      <c r="BE224" s="29">
        <v>3.3142680000000002</v>
      </c>
      <c r="BF224" s="31"/>
    </row>
    <row r="225" spans="1:58" s="29" customFormat="1" x14ac:dyDescent="0.25">
      <c r="A225" s="29" t="s">
        <v>2010</v>
      </c>
      <c r="B225" s="29">
        <v>4</v>
      </c>
      <c r="C225" s="29" t="s">
        <v>28</v>
      </c>
      <c r="D225" s="11">
        <v>15</v>
      </c>
      <c r="E225" s="11" t="s">
        <v>1</v>
      </c>
      <c r="F225" s="2" t="s">
        <v>830</v>
      </c>
      <c r="G225" s="45" t="s">
        <v>245</v>
      </c>
      <c r="H225" s="2">
        <v>1.026129994905018</v>
      </c>
      <c r="I225" s="2">
        <v>68.017984635642435</v>
      </c>
      <c r="J225" s="5"/>
      <c r="K225" s="5">
        <v>13903</v>
      </c>
      <c r="L225" s="5">
        <v>1981</v>
      </c>
      <c r="M225" s="5">
        <f t="shared" ref="M225:M288" si="23">L225/K225*100</f>
        <v>14.248723297130116</v>
      </c>
      <c r="N225" s="5">
        <v>7.3261173184358111E-2</v>
      </c>
      <c r="O225" s="5">
        <v>0.47007824168068063</v>
      </c>
      <c r="P225" s="5">
        <v>36.51116086081845</v>
      </c>
      <c r="Q225" s="5" t="e">
        <f>ABS(P225-#REF!)</f>
        <v>#REF!</v>
      </c>
      <c r="R225" s="5">
        <v>0.64467025597477146</v>
      </c>
      <c r="S225" s="5" t="e">
        <f>ABS(R225-#REF!)</f>
        <v>#REF!</v>
      </c>
      <c r="T225" s="29">
        <v>0.8523097831914942</v>
      </c>
      <c r="U225" s="29">
        <v>2.7165499999999998</v>
      </c>
      <c r="V225" s="5">
        <v>7</v>
      </c>
      <c r="W225" s="5">
        <f t="shared" si="20"/>
        <v>3</v>
      </c>
      <c r="X225" s="5">
        <f t="shared" si="21"/>
        <v>6.333333333333333</v>
      </c>
      <c r="Y225" s="5">
        <f t="shared" si="22"/>
        <v>9.3333333333333339</v>
      </c>
      <c r="Z225" s="29">
        <v>13.5</v>
      </c>
      <c r="AA225" s="2" t="s">
        <v>2287</v>
      </c>
      <c r="AB225" s="34"/>
      <c r="AC225" s="29">
        <v>16131</v>
      </c>
      <c r="AD225" s="29">
        <v>439.52392500000002</v>
      </c>
      <c r="AE225" s="10">
        <v>36.701073999999998</v>
      </c>
      <c r="AF225" s="29">
        <v>161.30000000000001</v>
      </c>
      <c r="AG225" s="29">
        <v>480.25885699999998</v>
      </c>
      <c r="AH225" s="29">
        <v>48.025886</v>
      </c>
      <c r="AI225" s="29">
        <v>2.7245999999999999E-2</v>
      </c>
      <c r="AJ225" s="29">
        <v>1.7534000000000001E-2</v>
      </c>
      <c r="AK225" s="10">
        <v>0.64353800000000005</v>
      </c>
      <c r="AL225" s="29">
        <v>2.5725000000000001E-2</v>
      </c>
      <c r="AM225" s="29">
        <v>2.75E-2</v>
      </c>
      <c r="AN225" s="29">
        <v>63</v>
      </c>
      <c r="AO225" s="29">
        <v>0.14333699999999999</v>
      </c>
      <c r="AP225" s="29">
        <v>8.6002139999999994</v>
      </c>
      <c r="AQ225" s="10">
        <v>12.745645</v>
      </c>
      <c r="AR225" s="29">
        <v>0.26976299999999998</v>
      </c>
      <c r="AS225" s="29">
        <v>0.17794399999999999</v>
      </c>
      <c r="AT225" s="29">
        <v>32.634920999999999</v>
      </c>
      <c r="AU225" s="29">
        <v>16.393647000000001</v>
      </c>
      <c r="AV225" s="29">
        <v>8.5269999999999999E-3</v>
      </c>
      <c r="AW225" s="29">
        <v>4.2950000000000002E-3</v>
      </c>
      <c r="AX225" s="29">
        <v>134.350311</v>
      </c>
      <c r="AY225" s="29">
        <v>37.490240999999997</v>
      </c>
      <c r="AZ225" s="29">
        <v>540.29883099999995</v>
      </c>
      <c r="BA225" s="29">
        <v>355.30498499999999</v>
      </c>
      <c r="BB225" s="29">
        <v>5.9033389999999999</v>
      </c>
      <c r="BC225" s="29">
        <v>11.268924999999999</v>
      </c>
      <c r="BD225" s="29">
        <v>8.3954550000000001</v>
      </c>
      <c r="BE225" s="29">
        <v>4.4843479999999998</v>
      </c>
      <c r="BF225" s="31"/>
    </row>
    <row r="226" spans="1:58" s="29" customFormat="1" x14ac:dyDescent="0.25">
      <c r="A226" s="29" t="s">
        <v>2011</v>
      </c>
      <c r="B226" s="29">
        <v>5</v>
      </c>
      <c r="C226" s="29" t="s">
        <v>0</v>
      </c>
      <c r="D226" s="11">
        <v>10</v>
      </c>
      <c r="E226" s="11" t="s">
        <v>1</v>
      </c>
      <c r="F226" s="2" t="s">
        <v>830</v>
      </c>
      <c r="G226" s="45" t="s">
        <v>245</v>
      </c>
      <c r="H226" s="2">
        <v>3.0897118132428512</v>
      </c>
      <c r="I226" s="2">
        <v>23.586509356455739</v>
      </c>
      <c r="J226" s="5"/>
      <c r="K226" s="5">
        <v>4125</v>
      </c>
      <c r="L226" s="5">
        <v>53</v>
      </c>
      <c r="M226" s="5">
        <f t="shared" si="23"/>
        <v>1.2848484848484849</v>
      </c>
      <c r="N226" s="5">
        <v>6.7539999999991093E-2</v>
      </c>
      <c r="O226" s="5">
        <v>3.2813228844443966E-2</v>
      </c>
      <c r="P226" s="5">
        <v>13.535456898333138</v>
      </c>
      <c r="Q226" s="5" t="e">
        <f>ABS(P226-#REF!)</f>
        <v>#REF!</v>
      </c>
      <c r="R226" s="5">
        <v>1.028989033351307</v>
      </c>
      <c r="S226" s="5" t="e">
        <f>ABS(R226-#REF!)</f>
        <v>#REF!</v>
      </c>
      <c r="U226" s="29">
        <v>6.4938700000000003</v>
      </c>
      <c r="V226" s="29">
        <v>1</v>
      </c>
      <c r="W226" s="29">
        <f t="shared" ref="W226:W248" si="24">AVERAGE(120,120,120)</f>
        <v>120</v>
      </c>
      <c r="X226" s="29">
        <f t="shared" ref="X226:X248" si="25">AVERAGE(62,57,85)</f>
        <v>68</v>
      </c>
      <c r="Y226" s="29">
        <f t="shared" ref="Y226:Y248" si="26">AVERAGE(182,177,205)</f>
        <v>188</v>
      </c>
      <c r="Z226" s="29">
        <v>17</v>
      </c>
      <c r="AA226" s="2" t="s">
        <v>2294</v>
      </c>
      <c r="AB226" s="34"/>
      <c r="AC226" s="29">
        <v>4177</v>
      </c>
      <c r="AD226" s="29">
        <v>308.23944999999998</v>
      </c>
      <c r="AE226" s="10">
        <v>13.551152999999999</v>
      </c>
      <c r="AF226" s="29">
        <v>41.58</v>
      </c>
      <c r="AG226" s="29">
        <v>83.846309000000005</v>
      </c>
      <c r="AH226" s="29">
        <v>8.3846310000000006</v>
      </c>
      <c r="AI226" s="29">
        <v>7.3799000000000003E-2</v>
      </c>
      <c r="AJ226" s="29">
        <v>7.5776999999999997E-2</v>
      </c>
      <c r="AK226" s="10">
        <v>1.026802</v>
      </c>
      <c r="AL226" s="29">
        <v>5.6599999999999998E-2</v>
      </c>
      <c r="AM226" s="29">
        <v>4.7500000000000001E-2</v>
      </c>
      <c r="AN226" s="29">
        <v>0</v>
      </c>
      <c r="AO226" s="29">
        <v>0</v>
      </c>
      <c r="AP226" s="29">
        <v>0</v>
      </c>
      <c r="AQ226" s="10">
        <v>0</v>
      </c>
      <c r="AR226" s="29">
        <v>0</v>
      </c>
      <c r="AS226" s="29">
        <v>0</v>
      </c>
      <c r="AT226" s="29">
        <v>0</v>
      </c>
      <c r="AU226" s="29">
        <v>0</v>
      </c>
      <c r="AV226" s="29">
        <v>0</v>
      </c>
      <c r="AW226" s="29">
        <v>0</v>
      </c>
      <c r="AX226" s="29">
        <v>0</v>
      </c>
      <c r="AY226" s="29">
        <v>0</v>
      </c>
      <c r="AZ226" s="29">
        <v>0</v>
      </c>
      <c r="BA226" s="29">
        <v>0</v>
      </c>
      <c r="BB226" s="29">
        <v>0</v>
      </c>
      <c r="BC226" s="29">
        <v>0</v>
      </c>
      <c r="BD226" s="29">
        <v>0</v>
      </c>
      <c r="BE226" s="29">
        <v>0</v>
      </c>
      <c r="BF226" s="31"/>
    </row>
    <row r="227" spans="1:58" s="29" customFormat="1" x14ac:dyDescent="0.25">
      <c r="A227" s="29" t="s">
        <v>2012</v>
      </c>
      <c r="B227" s="29">
        <v>5</v>
      </c>
      <c r="C227" s="29" t="s">
        <v>2</v>
      </c>
      <c r="D227" s="11">
        <v>3</v>
      </c>
      <c r="E227" s="11" t="s">
        <v>1</v>
      </c>
      <c r="F227" s="2" t="s">
        <v>830</v>
      </c>
      <c r="G227" s="45" t="s">
        <v>245</v>
      </c>
      <c r="H227" s="2">
        <v>3.0897118132428512</v>
      </c>
      <c r="I227" s="2">
        <v>23.586509356455739</v>
      </c>
      <c r="J227" s="5"/>
      <c r="K227" s="5">
        <v>4315</v>
      </c>
      <c r="L227" s="5">
        <v>0</v>
      </c>
      <c r="M227" s="5">
        <f t="shared" si="23"/>
        <v>0</v>
      </c>
      <c r="N227" s="5">
        <v>0</v>
      </c>
      <c r="O227" s="5">
        <v>0</v>
      </c>
      <c r="P227" s="5">
        <v>13.684131970284222</v>
      </c>
      <c r="Q227" s="5" t="e">
        <f>ABS(P227-#REF!)</f>
        <v>#REF!</v>
      </c>
      <c r="R227" s="5">
        <v>0.88262460017990707</v>
      </c>
      <c r="S227" s="5" t="e">
        <f>ABS(R227-#REF!)</f>
        <v>#REF!</v>
      </c>
      <c r="U227" s="29">
        <v>6.4938700000000003</v>
      </c>
      <c r="V227" s="29">
        <v>1</v>
      </c>
      <c r="W227" s="29">
        <f t="shared" si="24"/>
        <v>120</v>
      </c>
      <c r="X227" s="29">
        <f t="shared" si="25"/>
        <v>68</v>
      </c>
      <c r="Y227" s="29">
        <f t="shared" si="26"/>
        <v>188</v>
      </c>
      <c r="Z227" s="29">
        <v>17</v>
      </c>
      <c r="AA227" s="2" t="s">
        <v>2294</v>
      </c>
      <c r="AB227" s="34"/>
      <c r="AC227" s="29">
        <v>4345</v>
      </c>
      <c r="AD227" s="29">
        <v>318.30939999999998</v>
      </c>
      <c r="AE227" s="10">
        <v>13.650240999999999</v>
      </c>
      <c r="AF227" s="29">
        <v>43.34</v>
      </c>
      <c r="AG227" s="29">
        <v>83.48236</v>
      </c>
      <c r="AH227" s="29">
        <v>8.348236</v>
      </c>
      <c r="AI227" s="29">
        <v>7.3229000000000002E-2</v>
      </c>
      <c r="AJ227" s="29">
        <v>6.4554E-2</v>
      </c>
      <c r="AK227" s="10">
        <v>0.88153599999999999</v>
      </c>
      <c r="AL227" s="29">
        <v>5.8450000000000002E-2</v>
      </c>
      <c r="AM227" s="29">
        <v>4.2500000000000003E-2</v>
      </c>
      <c r="AN227" s="29">
        <v>0</v>
      </c>
      <c r="AO227" s="29">
        <v>0</v>
      </c>
      <c r="AP227" s="29">
        <v>0</v>
      </c>
      <c r="AQ227" s="10">
        <v>0</v>
      </c>
      <c r="AR227" s="29">
        <v>0</v>
      </c>
      <c r="AS227" s="29">
        <v>0</v>
      </c>
      <c r="AT227" s="29">
        <v>0</v>
      </c>
      <c r="AU227" s="29">
        <v>0</v>
      </c>
      <c r="AV227" s="29">
        <v>0</v>
      </c>
      <c r="AW227" s="29">
        <v>0</v>
      </c>
      <c r="AX227" s="29">
        <v>0</v>
      </c>
      <c r="AY227" s="29">
        <v>0</v>
      </c>
      <c r="AZ227" s="29">
        <v>0</v>
      </c>
      <c r="BA227" s="29">
        <v>0</v>
      </c>
      <c r="BB227" s="29">
        <v>0</v>
      </c>
      <c r="BC227" s="29">
        <v>0</v>
      </c>
      <c r="BD227" s="29">
        <v>0</v>
      </c>
      <c r="BE227" s="29">
        <v>0</v>
      </c>
      <c r="BF227" s="31"/>
    </row>
    <row r="228" spans="1:58" s="29" customFormat="1" x14ac:dyDescent="0.25">
      <c r="A228" s="29" t="s">
        <v>2013</v>
      </c>
      <c r="B228" s="29">
        <v>5</v>
      </c>
      <c r="C228" s="29" t="s">
        <v>0</v>
      </c>
      <c r="D228" s="11">
        <v>10</v>
      </c>
      <c r="E228" s="11" t="s">
        <v>1</v>
      </c>
      <c r="F228" s="2" t="s">
        <v>830</v>
      </c>
      <c r="G228" s="45" t="s">
        <v>245</v>
      </c>
      <c r="H228" s="2">
        <v>3.0897118132428512</v>
      </c>
      <c r="I228" s="2">
        <v>23.586509356455739</v>
      </c>
      <c r="J228" s="5"/>
      <c r="K228" s="5">
        <v>2648</v>
      </c>
      <c r="L228" s="5">
        <v>42</v>
      </c>
      <c r="M228" s="5">
        <f t="shared" si="23"/>
        <v>1.5861027190332326</v>
      </c>
      <c r="N228" s="5">
        <v>9.7371874999998553E-2</v>
      </c>
      <c r="O228" s="5">
        <v>2.2754580371697499E-2</v>
      </c>
      <c r="P228" s="5">
        <v>7.5317661030318721</v>
      </c>
      <c r="Q228" s="5" t="e">
        <f>ABS(P228-#REF!)</f>
        <v>#REF!</v>
      </c>
      <c r="R228" s="5">
        <v>1.5171555171202507</v>
      </c>
      <c r="S228" s="5" t="e">
        <f>ABS(R228-#REF!)</f>
        <v>#REF!</v>
      </c>
      <c r="T228" s="29">
        <v>1.4923439035902555</v>
      </c>
      <c r="U228" s="29">
        <v>6.4938700000000003</v>
      </c>
      <c r="V228" s="29">
        <v>1</v>
      </c>
      <c r="W228" s="29">
        <f t="shared" si="24"/>
        <v>120</v>
      </c>
      <c r="X228" s="29">
        <f t="shared" si="25"/>
        <v>68</v>
      </c>
      <c r="Y228" s="29">
        <f t="shared" si="26"/>
        <v>188</v>
      </c>
      <c r="Z228" s="29">
        <v>17</v>
      </c>
      <c r="AA228" s="2" t="s">
        <v>2294</v>
      </c>
      <c r="AB228" s="34"/>
      <c r="AC228" s="29">
        <v>2657</v>
      </c>
      <c r="AD228" s="29">
        <v>354.3766</v>
      </c>
      <c r="AE228" s="10">
        <v>7.4976729999999998</v>
      </c>
      <c r="AF228" s="29">
        <v>26.14</v>
      </c>
      <c r="AG228" s="29">
        <v>30.307100999999999</v>
      </c>
      <c r="AH228" s="29">
        <v>3.03071</v>
      </c>
      <c r="AI228" s="29">
        <v>0.133242</v>
      </c>
      <c r="AJ228" s="29">
        <v>0.20191600000000001</v>
      </c>
      <c r="AK228" s="10">
        <v>1.5154099999999999</v>
      </c>
      <c r="AL228" s="29">
        <v>9.5750000000000002E-2</v>
      </c>
      <c r="AM228" s="29">
        <v>7.7499999999999999E-2</v>
      </c>
      <c r="AN228" s="29">
        <v>1</v>
      </c>
      <c r="AO228" s="29">
        <v>2.8219999999999999E-3</v>
      </c>
      <c r="AP228" s="29">
        <v>0.16931099999999999</v>
      </c>
      <c r="AQ228" s="10">
        <v>0.301091</v>
      </c>
      <c r="AR228" s="29">
        <v>0.119675</v>
      </c>
      <c r="AS228" s="29">
        <v>0</v>
      </c>
      <c r="AT228" s="29">
        <v>8</v>
      </c>
      <c r="AU228" s="29">
        <v>0</v>
      </c>
      <c r="AV228" s="29">
        <v>1.7096E-2</v>
      </c>
      <c r="AW228" s="29">
        <v>1.3469999999999999E-2</v>
      </c>
      <c r="AX228" s="29">
        <v>58.491748000000001</v>
      </c>
      <c r="AY228" s="29">
        <v>0</v>
      </c>
      <c r="AZ228" s="29">
        <v>314.96062999999998</v>
      </c>
      <c r="BA228" s="29">
        <v>0</v>
      </c>
      <c r="BB228" s="29">
        <v>0</v>
      </c>
      <c r="BC228" s="29">
        <v>0</v>
      </c>
      <c r="BD228" s="29">
        <v>5.3266660000000003</v>
      </c>
      <c r="BE228" s="29">
        <v>0.37267800000000001</v>
      </c>
      <c r="BF228" s="31"/>
    </row>
    <row r="229" spans="1:58" s="29" customFormat="1" x14ac:dyDescent="0.25">
      <c r="A229" s="29" t="s">
        <v>2013</v>
      </c>
      <c r="B229" s="29">
        <v>5</v>
      </c>
      <c r="C229" s="29" t="s">
        <v>5</v>
      </c>
      <c r="D229" s="11">
        <v>14</v>
      </c>
      <c r="E229" s="11" t="s">
        <v>1</v>
      </c>
      <c r="F229" s="2" t="s">
        <v>830</v>
      </c>
      <c r="G229" s="45" t="s">
        <v>245</v>
      </c>
      <c r="H229" s="2">
        <v>3.0897118132428512</v>
      </c>
      <c r="I229" s="2">
        <v>23.586509356455739</v>
      </c>
      <c r="J229" s="5"/>
      <c r="K229" s="5">
        <v>4807</v>
      </c>
      <c r="L229" s="5">
        <v>61</v>
      </c>
      <c r="M229" s="5">
        <f t="shared" si="23"/>
        <v>1.2689827335136259</v>
      </c>
      <c r="N229" s="5">
        <v>5.2640384615383201E-2</v>
      </c>
      <c r="O229" s="5">
        <v>3.6976193104008438E-2</v>
      </c>
      <c r="P229" s="5">
        <v>13.672658480843735</v>
      </c>
      <c r="Q229" s="5" t="e">
        <f>ABS(P229-#REF!)</f>
        <v>#REF!</v>
      </c>
      <c r="R229" s="5">
        <v>1.1905393034247527</v>
      </c>
      <c r="S229" s="5" t="e">
        <f>ABS(R229-#REF!)</f>
        <v>#REF!</v>
      </c>
      <c r="T229" s="29">
        <v>1.4923439035902555</v>
      </c>
      <c r="U229" s="29">
        <v>6.4938700000000003</v>
      </c>
      <c r="V229" s="29">
        <v>1</v>
      </c>
      <c r="W229" s="29">
        <f t="shared" si="24"/>
        <v>120</v>
      </c>
      <c r="X229" s="29">
        <f t="shared" si="25"/>
        <v>68</v>
      </c>
      <c r="Y229" s="29">
        <f t="shared" si="26"/>
        <v>188</v>
      </c>
      <c r="Z229" s="29">
        <v>17</v>
      </c>
      <c r="AA229" s="2" t="s">
        <v>2294</v>
      </c>
      <c r="AB229" s="34"/>
      <c r="AC229" s="29">
        <v>4818</v>
      </c>
      <c r="AD229" s="29">
        <v>354.3766</v>
      </c>
      <c r="AE229" s="10">
        <v>13.595706</v>
      </c>
      <c r="AF229" s="29">
        <v>48</v>
      </c>
      <c r="AG229" s="29">
        <v>94.391737000000006</v>
      </c>
      <c r="AH229" s="29">
        <v>9.4391739999999995</v>
      </c>
      <c r="AI229" s="29">
        <v>7.3550000000000004E-2</v>
      </c>
      <c r="AJ229" s="29">
        <v>8.8025000000000006E-2</v>
      </c>
      <c r="AK229" s="10">
        <v>1.196801</v>
      </c>
      <c r="AL229" s="29">
        <v>5.8200000000000002E-2</v>
      </c>
      <c r="AM229" s="29">
        <v>4.7500000000000001E-2</v>
      </c>
      <c r="AN229" s="29">
        <v>0</v>
      </c>
      <c r="AO229" s="29">
        <v>0</v>
      </c>
      <c r="AP229" s="29">
        <v>0</v>
      </c>
      <c r="AQ229" s="10">
        <v>0</v>
      </c>
      <c r="AR229" s="29">
        <v>0</v>
      </c>
      <c r="AS229" s="29">
        <v>0</v>
      </c>
      <c r="AT229" s="29">
        <v>0</v>
      </c>
      <c r="AU229" s="29">
        <v>0</v>
      </c>
      <c r="AV229" s="29">
        <v>0</v>
      </c>
      <c r="AW229" s="29">
        <v>0</v>
      </c>
      <c r="AX229" s="29">
        <v>0</v>
      </c>
      <c r="AY229" s="29">
        <v>0</v>
      </c>
      <c r="AZ229" s="29">
        <v>0</v>
      </c>
      <c r="BA229" s="29">
        <v>0</v>
      </c>
      <c r="BB229" s="29">
        <v>0</v>
      </c>
      <c r="BC229" s="29">
        <v>0</v>
      </c>
      <c r="BD229" s="29">
        <v>0</v>
      </c>
      <c r="BE229" s="29">
        <v>0</v>
      </c>
      <c r="BF229" s="31"/>
    </row>
    <row r="230" spans="1:58" s="29" customFormat="1" x14ac:dyDescent="0.25">
      <c r="A230" s="29" t="s">
        <v>2014</v>
      </c>
      <c r="B230" s="29">
        <v>5</v>
      </c>
      <c r="C230" s="29" t="s">
        <v>10</v>
      </c>
      <c r="D230" s="11">
        <v>13</v>
      </c>
      <c r="E230" s="11" t="s">
        <v>1</v>
      </c>
      <c r="F230" s="2" t="s">
        <v>830</v>
      </c>
      <c r="G230" s="45" t="s">
        <v>245</v>
      </c>
      <c r="H230" s="2">
        <v>3.0897118132428512</v>
      </c>
      <c r="I230" s="2">
        <v>23.586509356455739</v>
      </c>
      <c r="J230" s="5"/>
      <c r="K230" s="5">
        <v>1726</v>
      </c>
      <c r="L230" s="5">
        <v>28</v>
      </c>
      <c r="M230" s="5">
        <f t="shared" si="23"/>
        <v>1.6222479721900347</v>
      </c>
      <c r="N230" s="5">
        <v>0.11844999999999928</v>
      </c>
      <c r="O230" s="5">
        <v>3.2488540541510832E-2</v>
      </c>
      <c r="P230" s="5">
        <v>14.018805243661923</v>
      </c>
      <c r="Q230" s="5" t="e">
        <f>ABS(P230-#REF!)</f>
        <v>#REF!</v>
      </c>
      <c r="R230" s="5">
        <v>1.2751010464489603</v>
      </c>
      <c r="S230" s="5" t="e">
        <f>ABS(R230-#REF!)</f>
        <v>#REF!</v>
      </c>
      <c r="U230" s="29">
        <v>6.4938700000000003</v>
      </c>
      <c r="V230" s="29">
        <v>1</v>
      </c>
      <c r="W230" s="29">
        <f t="shared" si="24"/>
        <v>120</v>
      </c>
      <c r="X230" s="29">
        <f t="shared" si="25"/>
        <v>68</v>
      </c>
      <c r="Y230" s="29">
        <f t="shared" si="26"/>
        <v>188</v>
      </c>
      <c r="Z230" s="29">
        <v>17</v>
      </c>
      <c r="AA230" s="2" t="s">
        <v>2294</v>
      </c>
      <c r="AB230" s="34"/>
      <c r="AC230" s="29">
        <v>1778</v>
      </c>
      <c r="AD230" s="29">
        <v>126.48484999999999</v>
      </c>
      <c r="AE230" s="10">
        <v>14.057019</v>
      </c>
      <c r="AF230" s="29">
        <v>17.690000000000001</v>
      </c>
      <c r="AG230" s="29">
        <v>34.270015000000001</v>
      </c>
      <c r="AH230" s="29">
        <v>3.4270010000000002</v>
      </c>
      <c r="AI230" s="29">
        <v>7.1066000000000004E-2</v>
      </c>
      <c r="AJ230" s="29">
        <v>9.0015999999999999E-2</v>
      </c>
      <c r="AK230" s="10">
        <v>1.266662</v>
      </c>
      <c r="AL230" s="29">
        <v>5.6649999999999999E-2</v>
      </c>
      <c r="AM230" s="29">
        <v>5.2499999999999998E-2</v>
      </c>
      <c r="AN230" s="29">
        <v>0</v>
      </c>
      <c r="AO230" s="29">
        <v>0</v>
      </c>
      <c r="AP230" s="29">
        <v>0</v>
      </c>
      <c r="AQ230" s="10">
        <v>0</v>
      </c>
      <c r="AR230" s="29">
        <v>0</v>
      </c>
      <c r="AS230" s="29">
        <v>0</v>
      </c>
      <c r="AT230" s="29">
        <v>0</v>
      </c>
      <c r="AU230" s="29">
        <v>0</v>
      </c>
      <c r="AV230" s="29">
        <v>0</v>
      </c>
      <c r="AW230" s="29">
        <v>0</v>
      </c>
      <c r="AX230" s="29">
        <v>0</v>
      </c>
      <c r="AY230" s="29">
        <v>0</v>
      </c>
      <c r="AZ230" s="29">
        <v>0</v>
      </c>
      <c r="BA230" s="29">
        <v>0</v>
      </c>
      <c r="BB230" s="29">
        <v>0</v>
      </c>
      <c r="BC230" s="29">
        <v>0</v>
      </c>
      <c r="BD230" s="29">
        <v>0</v>
      </c>
      <c r="BE230" s="29">
        <v>0</v>
      </c>
      <c r="BF230" s="31"/>
    </row>
    <row r="231" spans="1:58" s="29" customFormat="1" x14ac:dyDescent="0.25">
      <c r="A231" s="29" t="s">
        <v>2015</v>
      </c>
      <c r="B231" s="29">
        <v>5</v>
      </c>
      <c r="C231" s="29" t="s">
        <v>0</v>
      </c>
      <c r="D231" s="11">
        <v>10</v>
      </c>
      <c r="E231" s="11" t="s">
        <v>1</v>
      </c>
      <c r="F231" s="2" t="s">
        <v>830</v>
      </c>
      <c r="G231" s="45" t="s">
        <v>245</v>
      </c>
      <c r="H231" s="2">
        <v>3.0897118132428512</v>
      </c>
      <c r="I231" s="2">
        <v>23.586509356455739</v>
      </c>
      <c r="J231" s="5"/>
      <c r="K231" s="5">
        <v>3464</v>
      </c>
      <c r="L231" s="5">
        <v>1084</v>
      </c>
      <c r="M231" s="5">
        <f t="shared" si="23"/>
        <v>31.293302540415702</v>
      </c>
      <c r="N231" s="5">
        <v>7.7704924242423465E-2</v>
      </c>
      <c r="O231" s="5">
        <v>0.60481236634559887</v>
      </c>
      <c r="P231" s="5">
        <v>10.581161803137144</v>
      </c>
      <c r="Q231" s="5" t="e">
        <f>ABS(P231-#REF!)</f>
        <v>#REF!</v>
      </c>
      <c r="R231" s="5">
        <v>1.8180149376699342</v>
      </c>
      <c r="S231" s="5" t="e">
        <f>ABS(R231-#REF!)</f>
        <v>#REF!</v>
      </c>
      <c r="T231" s="29">
        <v>1.5477803901518761</v>
      </c>
      <c r="U231" s="29">
        <v>6.4938700000000003</v>
      </c>
      <c r="V231" s="29">
        <v>1</v>
      </c>
      <c r="W231" s="29">
        <f t="shared" si="24"/>
        <v>120</v>
      </c>
      <c r="X231" s="29">
        <f t="shared" si="25"/>
        <v>68</v>
      </c>
      <c r="Y231" s="29">
        <f t="shared" si="26"/>
        <v>188</v>
      </c>
      <c r="Z231" s="29">
        <v>17</v>
      </c>
      <c r="AA231" s="2" t="s">
        <v>2294</v>
      </c>
      <c r="AB231" s="34"/>
      <c r="AC231" s="29">
        <v>3485</v>
      </c>
      <c r="AD231" s="29">
        <v>332.02659999999997</v>
      </c>
      <c r="AE231" s="10">
        <v>10.496147000000001</v>
      </c>
      <c r="AF231" s="29">
        <v>33.770000000000003</v>
      </c>
      <c r="AG231" s="29">
        <v>58.659672</v>
      </c>
      <c r="AH231" s="29">
        <v>5.8659670000000004</v>
      </c>
      <c r="AI231" s="29">
        <v>9.5254000000000005E-2</v>
      </c>
      <c r="AJ231" s="29">
        <v>0.17263600000000001</v>
      </c>
      <c r="AK231" s="10">
        <v>1.8123819999999999</v>
      </c>
      <c r="AL231" s="29">
        <v>4.3036999999999999E-2</v>
      </c>
      <c r="AM231" s="29">
        <v>7.4999999999999997E-3</v>
      </c>
      <c r="AN231" s="29">
        <v>26</v>
      </c>
      <c r="AO231" s="29">
        <v>7.8307000000000002E-2</v>
      </c>
      <c r="AP231" s="29">
        <v>4.6984190000000003</v>
      </c>
      <c r="AQ231" s="10">
        <v>16.556671000000001</v>
      </c>
      <c r="AR231" s="29">
        <v>0.53516399999999997</v>
      </c>
      <c r="AS231" s="29">
        <v>0.31986199999999998</v>
      </c>
      <c r="AT231" s="29">
        <v>22.192308000000001</v>
      </c>
      <c r="AU231" s="29">
        <v>10.032026</v>
      </c>
      <c r="AV231" s="29">
        <v>2.5253000000000001E-2</v>
      </c>
      <c r="AW231" s="29">
        <v>2.0351000000000001E-2</v>
      </c>
      <c r="AX231" s="29">
        <v>64.594273000000001</v>
      </c>
      <c r="AY231" s="29">
        <v>92.226219999999998</v>
      </c>
      <c r="AZ231" s="29">
        <v>621.60765300000003</v>
      </c>
      <c r="BA231" s="29">
        <v>410.98801800000001</v>
      </c>
      <c r="BB231" s="29">
        <v>4.2476719999999997</v>
      </c>
      <c r="BC231" s="29">
        <v>6.3163619999999998</v>
      </c>
      <c r="BD231" s="29">
        <v>7.4758209999999998</v>
      </c>
      <c r="BE231" s="29">
        <v>5.4365019999999999</v>
      </c>
      <c r="BF231" s="31"/>
    </row>
    <row r="232" spans="1:58" s="29" customFormat="1" x14ac:dyDescent="0.25">
      <c r="A232" s="29" t="s">
        <v>2015</v>
      </c>
      <c r="B232" s="29">
        <v>5</v>
      </c>
      <c r="C232" s="29" t="s">
        <v>10</v>
      </c>
      <c r="D232" s="11">
        <v>13</v>
      </c>
      <c r="E232" s="11" t="s">
        <v>1</v>
      </c>
      <c r="F232" s="2" t="s">
        <v>830</v>
      </c>
      <c r="G232" s="45" t="s">
        <v>245</v>
      </c>
      <c r="H232" s="2">
        <v>3.0897118132428512</v>
      </c>
      <c r="I232" s="2">
        <v>23.586509356455739</v>
      </c>
      <c r="J232" s="5"/>
      <c r="K232" s="5">
        <v>2658</v>
      </c>
      <c r="L232" s="5">
        <v>185</v>
      </c>
      <c r="M232" s="5">
        <f t="shared" si="23"/>
        <v>6.9601203912716336</v>
      </c>
      <c r="N232" s="5">
        <v>0.19341481481481282</v>
      </c>
      <c r="O232" s="5">
        <v>8.2474413592581661E-2</v>
      </c>
      <c r="P232" s="5">
        <v>8.1191478270030402</v>
      </c>
      <c r="Q232" s="5" t="e">
        <f>ABS(P232-#REF!)</f>
        <v>#REF!</v>
      </c>
      <c r="R232" s="5">
        <v>1.9991783507683061</v>
      </c>
      <c r="S232" s="5" t="e">
        <f>ABS(R232-#REF!)</f>
        <v>#REF!</v>
      </c>
      <c r="T232" s="29">
        <v>1.5477803901518761</v>
      </c>
      <c r="U232" s="29">
        <v>6.4938700000000003</v>
      </c>
      <c r="V232" s="29">
        <v>1</v>
      </c>
      <c r="W232" s="29">
        <f t="shared" si="24"/>
        <v>120</v>
      </c>
      <c r="X232" s="29">
        <f t="shared" si="25"/>
        <v>68</v>
      </c>
      <c r="Y232" s="29">
        <f t="shared" si="26"/>
        <v>188</v>
      </c>
      <c r="Z232" s="29">
        <v>17</v>
      </c>
      <c r="AA232" s="2" t="s">
        <v>2294</v>
      </c>
      <c r="AB232" s="34"/>
      <c r="AC232" s="29">
        <v>2691</v>
      </c>
      <c r="AD232" s="29">
        <v>332.02659999999997</v>
      </c>
      <c r="AE232" s="10">
        <v>8.1047720000000005</v>
      </c>
      <c r="AF232" s="29">
        <v>26.26</v>
      </c>
      <c r="AG232" s="29">
        <v>39.158043999999997</v>
      </c>
      <c r="AH232" s="29">
        <v>3.9158040000000001</v>
      </c>
      <c r="AI232" s="29">
        <v>0.12334299999999999</v>
      </c>
      <c r="AJ232" s="29">
        <v>0.24501500000000001</v>
      </c>
      <c r="AK232" s="10">
        <v>1.9864520000000001</v>
      </c>
      <c r="AL232" s="29">
        <v>7.22E-2</v>
      </c>
      <c r="AM232" s="29">
        <v>4.7500000000000001E-2</v>
      </c>
      <c r="AN232" s="29">
        <v>4</v>
      </c>
      <c r="AO232" s="29">
        <v>1.2047E-2</v>
      </c>
      <c r="AP232" s="29">
        <v>0.72283399999999998</v>
      </c>
      <c r="AQ232" s="10">
        <v>1.337793</v>
      </c>
      <c r="AR232" s="29">
        <v>0.171788</v>
      </c>
      <c r="AS232" s="29">
        <v>0.26395000000000002</v>
      </c>
      <c r="AT232" s="29">
        <v>9</v>
      </c>
      <c r="AU232" s="29">
        <v>6.2182529999999998</v>
      </c>
      <c r="AV232" s="29">
        <v>2.1472999999999999E-2</v>
      </c>
      <c r="AW232" s="29">
        <v>1.9887999999999999E-2</v>
      </c>
      <c r="AX232" s="29">
        <v>114.033497</v>
      </c>
      <c r="AY232" s="29">
        <v>67.287834000000004</v>
      </c>
      <c r="AZ232" s="29">
        <v>230.60054199999999</v>
      </c>
      <c r="BA232" s="29">
        <v>101.531609</v>
      </c>
      <c r="BB232" s="29">
        <v>106.102525</v>
      </c>
      <c r="BC232" s="29">
        <v>86.114034000000004</v>
      </c>
      <c r="BD232" s="29">
        <v>5.9342189999999997</v>
      </c>
      <c r="BE232" s="29">
        <v>0.74535600000000002</v>
      </c>
      <c r="BF232" s="31"/>
    </row>
    <row r="233" spans="1:58" s="29" customFormat="1" x14ac:dyDescent="0.25">
      <c r="A233" s="29" t="s">
        <v>2016</v>
      </c>
      <c r="B233" s="29">
        <v>5</v>
      </c>
      <c r="C233" s="29" t="s">
        <v>12</v>
      </c>
      <c r="D233" s="11">
        <v>5</v>
      </c>
      <c r="E233" s="11" t="s">
        <v>1</v>
      </c>
      <c r="F233" s="2" t="s">
        <v>830</v>
      </c>
      <c r="G233" s="45" t="s">
        <v>245</v>
      </c>
      <c r="H233" s="2">
        <v>3.0897118132428512</v>
      </c>
      <c r="I233" s="2">
        <v>23.586509356455739</v>
      </c>
      <c r="J233" s="5"/>
      <c r="K233" s="5">
        <v>2462</v>
      </c>
      <c r="L233" s="5">
        <v>72</v>
      </c>
      <c r="M233" s="5">
        <f t="shared" si="23"/>
        <v>2.9244516653127541</v>
      </c>
      <c r="N233" s="5">
        <v>0.18269722222222148</v>
      </c>
      <c r="O233" s="5">
        <v>3.0168598590570694E-2</v>
      </c>
      <c r="P233" s="5">
        <v>8.2527877477761162</v>
      </c>
      <c r="Q233" s="5" t="e">
        <f>ABS(P233-#REF!)</f>
        <v>#REF!</v>
      </c>
      <c r="R233" s="5">
        <v>0.9627299399329986</v>
      </c>
      <c r="S233" s="5" t="e">
        <f>ABS(R233-#REF!)</f>
        <v>#REF!</v>
      </c>
      <c r="T233" s="29">
        <v>0.82264636142175152</v>
      </c>
      <c r="U233" s="29">
        <v>6.4938700000000003</v>
      </c>
      <c r="V233" s="29">
        <v>1</v>
      </c>
      <c r="W233" s="29">
        <f t="shared" si="24"/>
        <v>120</v>
      </c>
      <c r="X233" s="29">
        <f t="shared" si="25"/>
        <v>68</v>
      </c>
      <c r="Y233" s="29">
        <f t="shared" si="26"/>
        <v>188</v>
      </c>
      <c r="Z233" s="29">
        <v>17</v>
      </c>
      <c r="AA233" s="2" t="s">
        <v>2294</v>
      </c>
      <c r="AB233" s="34"/>
      <c r="AC233" s="29">
        <v>2487</v>
      </c>
      <c r="AD233" s="29">
        <v>301.40449999999998</v>
      </c>
      <c r="AE233" s="10">
        <v>8.2513699999999996</v>
      </c>
      <c r="AF233" s="29">
        <v>24.4</v>
      </c>
      <c r="AG233" s="29">
        <v>32.298606999999997</v>
      </c>
      <c r="AH233" s="29">
        <v>3.2298610000000001</v>
      </c>
      <c r="AI233" s="29">
        <v>0.12117600000000001</v>
      </c>
      <c r="AJ233" s="29">
        <v>0.11637</v>
      </c>
      <c r="AK233" s="10">
        <v>0.96033800000000002</v>
      </c>
      <c r="AL233" s="29">
        <v>8.6211999999999997E-2</v>
      </c>
      <c r="AM233" s="29">
        <v>6.25E-2</v>
      </c>
      <c r="AN233" s="29">
        <v>2</v>
      </c>
      <c r="AO233" s="29">
        <v>6.6360000000000004E-3</v>
      </c>
      <c r="AP233" s="29">
        <v>0.39813599999999999</v>
      </c>
      <c r="AQ233" s="10">
        <v>1.7289909999999999</v>
      </c>
      <c r="AR233" s="29">
        <v>0.51307499999999995</v>
      </c>
      <c r="AS233" s="29">
        <v>0.39120700000000003</v>
      </c>
      <c r="AT233" s="29">
        <v>21.5</v>
      </c>
      <c r="AU233" s="29">
        <v>14.849242</v>
      </c>
      <c r="AV233" s="29">
        <v>2.5028000000000002E-2</v>
      </c>
      <c r="AW233" s="29">
        <v>1.7339E-2</v>
      </c>
      <c r="AX233" s="29">
        <v>40.773826</v>
      </c>
      <c r="AY233" s="29">
        <v>2.1473599999999999</v>
      </c>
      <c r="AZ233" s="29">
        <v>247.296986</v>
      </c>
      <c r="BA233" s="29">
        <v>174.05204900000001</v>
      </c>
      <c r="BB233" s="29">
        <v>178.80715000000001</v>
      </c>
      <c r="BC233" s="29">
        <v>0</v>
      </c>
      <c r="BD233" s="29">
        <v>8.6436829999999993</v>
      </c>
      <c r="BE233" s="29">
        <v>0.47140500000000002</v>
      </c>
      <c r="BF233" s="31"/>
    </row>
    <row r="234" spans="1:58" s="29" customFormat="1" x14ac:dyDescent="0.25">
      <c r="A234" s="29" t="s">
        <v>2016</v>
      </c>
      <c r="B234" s="29">
        <v>5</v>
      </c>
      <c r="C234" s="29" t="s">
        <v>21</v>
      </c>
      <c r="D234" s="11">
        <v>7</v>
      </c>
      <c r="E234" s="11" t="s">
        <v>1</v>
      </c>
      <c r="F234" s="2" t="s">
        <v>830</v>
      </c>
      <c r="G234" s="45" t="s">
        <v>245</v>
      </c>
      <c r="H234" s="2">
        <v>3.0897118132428512</v>
      </c>
      <c r="I234" s="2">
        <v>23.586509356455739</v>
      </c>
      <c r="J234" s="5"/>
      <c r="K234" s="5">
        <v>1646</v>
      </c>
      <c r="L234" s="5">
        <v>396</v>
      </c>
      <c r="M234" s="5">
        <f t="shared" si="23"/>
        <v>24.058323207776429</v>
      </c>
      <c r="N234" s="5">
        <v>0.21453945312500158</v>
      </c>
      <c r="O234" s="5">
        <v>0.21453225664405826</v>
      </c>
      <c r="P234" s="5">
        <v>5.5175014755643739</v>
      </c>
      <c r="Q234" s="5" t="e">
        <f>ABS(P234-#REF!)</f>
        <v>#REF!</v>
      </c>
      <c r="R234" s="5">
        <v>1.5289245222735917</v>
      </c>
      <c r="S234" s="5" t="e">
        <f>ABS(R234-#REF!)</f>
        <v>#REF!</v>
      </c>
      <c r="T234" s="29">
        <v>0.82264636142175152</v>
      </c>
      <c r="U234" s="29">
        <v>6.4938700000000003</v>
      </c>
      <c r="V234" s="29">
        <v>1</v>
      </c>
      <c r="W234" s="29">
        <f t="shared" si="24"/>
        <v>120</v>
      </c>
      <c r="X234" s="29">
        <f t="shared" si="25"/>
        <v>68</v>
      </c>
      <c r="Y234" s="29">
        <f t="shared" si="26"/>
        <v>188</v>
      </c>
      <c r="Z234" s="29">
        <v>17</v>
      </c>
      <c r="AA234" s="2" t="s">
        <v>2294</v>
      </c>
      <c r="AB234" s="34"/>
      <c r="AC234" s="29">
        <v>1667</v>
      </c>
      <c r="AD234" s="29">
        <v>301.40449999999998</v>
      </c>
      <c r="AE234" s="10">
        <v>5.5307729999999999</v>
      </c>
      <c r="AF234" s="29">
        <v>15.39</v>
      </c>
      <c r="AG234" s="29">
        <v>16.626422000000002</v>
      </c>
      <c r="AH234" s="29">
        <v>1.662642</v>
      </c>
      <c r="AI234" s="29">
        <v>0.180843</v>
      </c>
      <c r="AJ234" s="29">
        <v>0.27638099999999999</v>
      </c>
      <c r="AK234" s="10">
        <v>1.5282899999999999</v>
      </c>
      <c r="AL234" s="29">
        <v>9.0887999999999997E-2</v>
      </c>
      <c r="AM234" s="29">
        <v>3.2500000000000001E-2</v>
      </c>
      <c r="AN234" s="29">
        <v>6</v>
      </c>
      <c r="AO234" s="29">
        <v>1.9907000000000001E-2</v>
      </c>
      <c r="AP234" s="29">
        <v>1.1944079999999999</v>
      </c>
      <c r="AQ234" s="10">
        <v>8.6382720000000006</v>
      </c>
      <c r="AR234" s="29">
        <v>1.016167</v>
      </c>
      <c r="AS234" s="29">
        <v>0.92861099999999996</v>
      </c>
      <c r="AT234" s="29">
        <v>24</v>
      </c>
      <c r="AU234" s="29">
        <v>13.89964</v>
      </c>
      <c r="AV234" s="29">
        <v>4.4180999999999998E-2</v>
      </c>
      <c r="AW234" s="29">
        <v>3.7178999999999997E-2</v>
      </c>
      <c r="AX234" s="29">
        <v>50.021306000000003</v>
      </c>
      <c r="AY234" s="29">
        <v>56.699641999999997</v>
      </c>
      <c r="AZ234" s="29">
        <v>289.03346099999999</v>
      </c>
      <c r="BA234" s="29">
        <v>60.120750000000001</v>
      </c>
      <c r="BB234" s="29">
        <v>40.894010000000002</v>
      </c>
      <c r="BC234" s="29">
        <v>72.705776999999998</v>
      </c>
      <c r="BD234" s="29">
        <v>9.5211229999999993</v>
      </c>
      <c r="BE234" s="29">
        <v>1.154701</v>
      </c>
      <c r="BF234" s="31"/>
    </row>
    <row r="235" spans="1:58" s="29" customFormat="1" x14ac:dyDescent="0.25">
      <c r="A235" s="29" t="s">
        <v>2016</v>
      </c>
      <c r="B235" s="29">
        <v>5</v>
      </c>
      <c r="C235" s="29" t="s">
        <v>0</v>
      </c>
      <c r="D235" s="11">
        <v>10</v>
      </c>
      <c r="E235" s="11" t="s">
        <v>1</v>
      </c>
      <c r="F235" s="2" t="s">
        <v>830</v>
      </c>
      <c r="G235" s="45" t="s">
        <v>245</v>
      </c>
      <c r="H235" s="2">
        <v>3.0897118132428512</v>
      </c>
      <c r="I235" s="2">
        <v>23.586509356455739</v>
      </c>
      <c r="J235" s="5"/>
      <c r="K235" s="5">
        <v>1475</v>
      </c>
      <c r="L235" s="5">
        <v>346</v>
      </c>
      <c r="M235" s="5">
        <f t="shared" si="23"/>
        <v>23.457627118644066</v>
      </c>
      <c r="N235" s="5">
        <v>0.26892877358490697</v>
      </c>
      <c r="O235" s="5">
        <v>0.17765952503336074</v>
      </c>
      <c r="P235" s="5">
        <v>4.9442981023435308</v>
      </c>
      <c r="Q235" s="5" t="e">
        <f>ABS(P235-#REF!)</f>
        <v>#REF!</v>
      </c>
      <c r="R235" s="5">
        <v>1.7306986259144357</v>
      </c>
      <c r="S235" s="5" t="e">
        <f>ABS(R235-#REF!)</f>
        <v>#REF!</v>
      </c>
      <c r="U235" s="29">
        <v>6.4938700000000003</v>
      </c>
      <c r="V235" s="29">
        <v>1</v>
      </c>
      <c r="W235" s="29">
        <f t="shared" si="24"/>
        <v>120</v>
      </c>
      <c r="X235" s="29">
        <f t="shared" si="25"/>
        <v>68</v>
      </c>
      <c r="Y235" s="29">
        <f t="shared" si="26"/>
        <v>188</v>
      </c>
      <c r="Z235" s="29">
        <v>17</v>
      </c>
      <c r="AA235" s="2" t="s">
        <v>2294</v>
      </c>
      <c r="AB235" s="34"/>
      <c r="AC235" s="29">
        <v>1490</v>
      </c>
      <c r="AD235" s="29">
        <v>301.40449999999998</v>
      </c>
      <c r="AE235" s="10">
        <v>4.9435229999999999</v>
      </c>
      <c r="AF235" s="29">
        <v>13.59</v>
      </c>
      <c r="AG235" s="29">
        <v>14.076999000000001</v>
      </c>
      <c r="AH235" s="29">
        <v>1.4077</v>
      </c>
      <c r="AI235" s="29">
        <v>0.20217399999999999</v>
      </c>
      <c r="AJ235" s="29">
        <v>0.34883900000000001</v>
      </c>
      <c r="AK235" s="10">
        <v>1.725446</v>
      </c>
      <c r="AL235" s="29">
        <v>0.1011</v>
      </c>
      <c r="AM235" s="29">
        <v>5.2499999999999998E-2</v>
      </c>
      <c r="AN235" s="29">
        <v>4</v>
      </c>
      <c r="AO235" s="29">
        <v>1.3271E-2</v>
      </c>
      <c r="AP235" s="29">
        <v>0.79627199999999998</v>
      </c>
      <c r="AQ235" s="10">
        <v>6.0402680000000002</v>
      </c>
      <c r="AR235" s="29">
        <v>1.139869</v>
      </c>
      <c r="AS235" s="29">
        <v>1.4240930000000001</v>
      </c>
      <c r="AT235" s="29">
        <v>22.5</v>
      </c>
      <c r="AU235" s="29">
        <v>18.929694000000001</v>
      </c>
      <c r="AV235" s="29">
        <v>5.3017000000000002E-2</v>
      </c>
      <c r="AW235" s="29">
        <v>4.2768E-2</v>
      </c>
      <c r="AX235" s="29">
        <v>45.619475999999999</v>
      </c>
      <c r="AY235" s="29">
        <v>49.635460999999999</v>
      </c>
      <c r="AZ235" s="29">
        <v>254.308717</v>
      </c>
      <c r="BA235" s="29">
        <v>63.954450000000001</v>
      </c>
      <c r="BB235" s="29">
        <v>68.496408000000002</v>
      </c>
      <c r="BC235" s="29">
        <v>88.483778999999998</v>
      </c>
      <c r="BD235" s="29">
        <v>8.5468609999999998</v>
      </c>
      <c r="BE235" s="29">
        <v>0.74535600000000002</v>
      </c>
      <c r="BF235" s="31"/>
    </row>
    <row r="236" spans="1:58" s="29" customFormat="1" x14ac:dyDescent="0.25">
      <c r="A236" s="29" t="s">
        <v>2017</v>
      </c>
      <c r="B236" s="29">
        <v>5</v>
      </c>
      <c r="C236" s="29" t="s">
        <v>21</v>
      </c>
      <c r="D236" s="11">
        <v>7</v>
      </c>
      <c r="E236" s="11" t="s">
        <v>1</v>
      </c>
      <c r="F236" s="2" t="s">
        <v>830</v>
      </c>
      <c r="G236" s="45" t="s">
        <v>245</v>
      </c>
      <c r="H236" s="2">
        <v>3.0897118132428512</v>
      </c>
      <c r="I236" s="2">
        <v>23.586509356455739</v>
      </c>
      <c r="J236" s="5"/>
      <c r="K236" s="5">
        <v>3215</v>
      </c>
      <c r="L236" s="5">
        <v>105</v>
      </c>
      <c r="M236" s="5">
        <f t="shared" si="23"/>
        <v>3.2659409020217729</v>
      </c>
      <c r="N236" s="5">
        <v>7.3338750000000272E-2</v>
      </c>
      <c r="O236" s="5">
        <v>5.7392232992569646E-2</v>
      </c>
      <c r="P236" s="5">
        <v>9.2258014535555706</v>
      </c>
      <c r="Q236" s="5" t="e">
        <f>ABS(P236-#REF!)</f>
        <v>#REF!</v>
      </c>
      <c r="R236" s="5">
        <v>0.74914989722112579</v>
      </c>
      <c r="S236" s="5" t="e">
        <f>ABS(R236-#REF!)</f>
        <v>#REF!</v>
      </c>
      <c r="T236" s="29">
        <v>1.1622478586277418</v>
      </c>
      <c r="U236" s="29">
        <v>6.4938700000000003</v>
      </c>
      <c r="V236" s="29">
        <v>1</v>
      </c>
      <c r="W236" s="29">
        <f t="shared" si="24"/>
        <v>120</v>
      </c>
      <c r="X236" s="29">
        <f t="shared" si="25"/>
        <v>68</v>
      </c>
      <c r="Y236" s="29">
        <f t="shared" si="26"/>
        <v>188</v>
      </c>
      <c r="Z236" s="29">
        <v>17</v>
      </c>
      <c r="AA236" s="2" t="s">
        <v>2294</v>
      </c>
      <c r="AB236" s="34"/>
      <c r="AC236" s="29">
        <v>3243</v>
      </c>
      <c r="AD236" s="29">
        <v>351.80059999999997</v>
      </c>
      <c r="AE236" s="10">
        <v>9.2182899999999997</v>
      </c>
      <c r="AF236" s="29">
        <v>32.200000000000003</v>
      </c>
      <c r="AG236" s="29">
        <v>46.679116999999998</v>
      </c>
      <c r="AH236" s="29">
        <v>4.6679120000000003</v>
      </c>
      <c r="AI236" s="29">
        <v>0.10846500000000001</v>
      </c>
      <c r="AJ236" s="29">
        <v>8.1084000000000003E-2</v>
      </c>
      <c r="AK236" s="10">
        <v>0.74756</v>
      </c>
      <c r="AL236" s="29">
        <v>9.2562000000000005E-2</v>
      </c>
      <c r="AM236" s="29">
        <v>6.25E-2</v>
      </c>
      <c r="AN236" s="29">
        <v>2</v>
      </c>
      <c r="AO236" s="29">
        <v>5.6849999999999999E-3</v>
      </c>
      <c r="AP236" s="29">
        <v>0.34110200000000002</v>
      </c>
      <c r="AQ236" s="10">
        <v>0.46253499999999997</v>
      </c>
      <c r="AR236" s="29">
        <v>7.6463000000000003E-2</v>
      </c>
      <c r="AS236" s="29">
        <v>3.4984000000000001E-2</v>
      </c>
      <c r="AT236" s="29">
        <v>7.5</v>
      </c>
      <c r="AU236" s="29">
        <v>0.70710700000000004</v>
      </c>
      <c r="AV236" s="29">
        <v>1.1762999999999999E-2</v>
      </c>
      <c r="AW236" s="29">
        <v>6.9800000000000001E-3</v>
      </c>
      <c r="AX236" s="29">
        <v>92.584013999999996</v>
      </c>
      <c r="AY236" s="29">
        <v>33.112470999999999</v>
      </c>
      <c r="AZ236" s="29">
        <v>269.19758400000001</v>
      </c>
      <c r="BA236" s="29">
        <v>82.973703</v>
      </c>
      <c r="BB236" s="29">
        <v>252.91614999999999</v>
      </c>
      <c r="BC236" s="29">
        <v>0</v>
      </c>
      <c r="BD236" s="29">
        <v>5.6698040000000001</v>
      </c>
      <c r="BE236" s="29">
        <v>0.47140500000000002</v>
      </c>
      <c r="BF236" s="31"/>
    </row>
    <row r="237" spans="1:58" s="29" customFormat="1" x14ac:dyDescent="0.25">
      <c r="A237" s="29" t="s">
        <v>2017</v>
      </c>
      <c r="B237" s="29">
        <v>5</v>
      </c>
      <c r="C237" s="29" t="s">
        <v>0</v>
      </c>
      <c r="D237" s="11">
        <v>10</v>
      </c>
      <c r="E237" s="11" t="s">
        <v>1</v>
      </c>
      <c r="F237" s="2" t="s">
        <v>830</v>
      </c>
      <c r="G237" s="45" t="s">
        <v>245</v>
      </c>
      <c r="H237" s="2">
        <v>3.0897118132428512</v>
      </c>
      <c r="I237" s="2">
        <v>23.586509356455739</v>
      </c>
      <c r="J237" s="5"/>
      <c r="K237" s="5">
        <v>3678</v>
      </c>
      <c r="L237" s="5">
        <v>405</v>
      </c>
      <c r="M237" s="5">
        <f t="shared" si="23"/>
        <v>11.011419249592169</v>
      </c>
      <c r="N237" s="5">
        <v>8.6949350649350832E-2</v>
      </c>
      <c r="O237" s="5">
        <v>0.22096009702139313</v>
      </c>
      <c r="P237" s="5">
        <v>10.554431647333557</v>
      </c>
      <c r="Q237" s="5" t="e">
        <f>ABS(P237-#REF!)</f>
        <v>#REF!</v>
      </c>
      <c r="R237" s="5">
        <v>1.8858503948525285</v>
      </c>
      <c r="S237" s="5" t="e">
        <f>ABS(R237-#REF!)</f>
        <v>#REF!</v>
      </c>
      <c r="T237" s="29">
        <v>1.1112799622552687</v>
      </c>
      <c r="U237" s="29">
        <v>6.4938700000000003</v>
      </c>
      <c r="V237" s="29">
        <v>1</v>
      </c>
      <c r="W237" s="29">
        <f t="shared" si="24"/>
        <v>120</v>
      </c>
      <c r="X237" s="29">
        <f t="shared" si="25"/>
        <v>68</v>
      </c>
      <c r="Y237" s="29">
        <f t="shared" si="26"/>
        <v>188</v>
      </c>
      <c r="Z237" s="29">
        <v>17</v>
      </c>
      <c r="AA237" s="2" t="s">
        <v>2294</v>
      </c>
      <c r="AB237" s="34"/>
      <c r="AC237" s="29">
        <v>3696</v>
      </c>
      <c r="AD237" s="29">
        <v>351.80059999999997</v>
      </c>
      <c r="AE237" s="10">
        <v>10.505951</v>
      </c>
      <c r="AF237" s="29">
        <v>36.35</v>
      </c>
      <c r="AG237" s="29">
        <v>53.802672000000001</v>
      </c>
      <c r="AH237" s="29">
        <v>5.3802669999999999</v>
      </c>
      <c r="AI237" s="29">
        <v>9.5174999999999996E-2</v>
      </c>
      <c r="AJ237" s="29">
        <v>0.178595</v>
      </c>
      <c r="AK237" s="10">
        <v>1.876487</v>
      </c>
      <c r="AL237" s="29">
        <v>5.8975E-2</v>
      </c>
      <c r="AM237" s="29">
        <v>5.2499999999999998E-2</v>
      </c>
      <c r="AN237" s="29">
        <v>15</v>
      </c>
      <c r="AO237" s="29">
        <v>4.2638000000000002E-2</v>
      </c>
      <c r="AP237" s="29">
        <v>2.5582669999999998</v>
      </c>
      <c r="AQ237" s="10">
        <v>13.933983</v>
      </c>
      <c r="AR237" s="29">
        <v>1.226318</v>
      </c>
      <c r="AS237" s="29">
        <v>1.0359100000000001</v>
      </c>
      <c r="AT237" s="29">
        <v>34.333333000000003</v>
      </c>
      <c r="AU237" s="29">
        <v>23.708548</v>
      </c>
      <c r="AV237" s="29">
        <v>3.6790000000000003E-2</v>
      </c>
      <c r="AW237" s="29">
        <v>2.2511E-2</v>
      </c>
      <c r="AX237" s="29">
        <v>56.485779999999998</v>
      </c>
      <c r="AY237" s="29">
        <v>61.275328999999999</v>
      </c>
      <c r="AZ237" s="29">
        <v>707.36669600000005</v>
      </c>
      <c r="BA237" s="29">
        <v>440.489734</v>
      </c>
      <c r="BB237" s="29">
        <v>15.379818</v>
      </c>
      <c r="BC237" s="29">
        <v>24.771236999999999</v>
      </c>
      <c r="BD237" s="29">
        <v>6.9975490000000002</v>
      </c>
      <c r="BE237" s="29">
        <v>3.5</v>
      </c>
      <c r="BF237" s="31"/>
    </row>
    <row r="238" spans="1:58" s="29" customFormat="1" x14ac:dyDescent="0.25">
      <c r="A238" s="29" t="s">
        <v>2017</v>
      </c>
      <c r="B238" s="29">
        <v>5</v>
      </c>
      <c r="C238" s="29" t="s">
        <v>28</v>
      </c>
      <c r="D238" s="11">
        <v>15</v>
      </c>
      <c r="E238" s="11" t="s">
        <v>1</v>
      </c>
      <c r="F238" s="2" t="s">
        <v>830</v>
      </c>
      <c r="G238" s="45" t="s">
        <v>245</v>
      </c>
      <c r="H238" s="2">
        <v>3.0897118132428512</v>
      </c>
      <c r="I238" s="2">
        <v>23.586509356455739</v>
      </c>
      <c r="J238" s="5"/>
      <c r="K238" s="5">
        <v>3736</v>
      </c>
      <c r="L238" s="5">
        <v>25</v>
      </c>
      <c r="M238" s="5">
        <f t="shared" si="23"/>
        <v>0.66916488222698078</v>
      </c>
      <c r="N238" s="5">
        <v>0.10328749999999598</v>
      </c>
      <c r="O238" s="5">
        <v>1.1478446598513929E-2</v>
      </c>
      <c r="P238" s="5">
        <v>10.72086912301201</v>
      </c>
      <c r="Q238" s="5" t="e">
        <f>ABS(P238-#REF!)</f>
        <v>#REF!</v>
      </c>
      <c r="R238" s="5">
        <v>0.92103502961829564</v>
      </c>
      <c r="S238" s="5" t="e">
        <f>ABS(R238-#REF!)</f>
        <v>#REF!</v>
      </c>
      <c r="T238" s="29">
        <v>1.1656841605597066</v>
      </c>
      <c r="U238" s="29">
        <v>6.4938700000000003</v>
      </c>
      <c r="V238" s="29">
        <v>1</v>
      </c>
      <c r="W238" s="29">
        <f t="shared" si="24"/>
        <v>120</v>
      </c>
      <c r="X238" s="29">
        <f t="shared" si="25"/>
        <v>68</v>
      </c>
      <c r="Y238" s="29">
        <f t="shared" si="26"/>
        <v>188</v>
      </c>
      <c r="Z238" s="29">
        <v>17</v>
      </c>
      <c r="AA238" s="2" t="s">
        <v>2294</v>
      </c>
      <c r="AB238" s="34"/>
      <c r="AC238" s="29">
        <v>3778</v>
      </c>
      <c r="AD238" s="29">
        <v>351.80059999999997</v>
      </c>
      <c r="AE238" s="10">
        <v>10.739038000000001</v>
      </c>
      <c r="AF238" s="29">
        <v>37.49</v>
      </c>
      <c r="AG238" s="29">
        <v>63.343428000000003</v>
      </c>
      <c r="AH238" s="29">
        <v>6.3343429999999996</v>
      </c>
      <c r="AI238" s="29">
        <v>9.3120999999999995E-2</v>
      </c>
      <c r="AJ238" s="29">
        <v>8.5581000000000004E-2</v>
      </c>
      <c r="AK238" s="10">
        <v>0.91901999999999995</v>
      </c>
      <c r="AL238" s="29">
        <v>7.0150000000000004E-2</v>
      </c>
      <c r="AM238" s="29">
        <v>4.7500000000000001E-2</v>
      </c>
      <c r="AN238" s="29">
        <v>1</v>
      </c>
      <c r="AO238" s="29">
        <v>2.843E-3</v>
      </c>
      <c r="AP238" s="29">
        <v>0.17055100000000001</v>
      </c>
      <c r="AQ238" s="10">
        <v>0.47644300000000001</v>
      </c>
      <c r="AR238" s="29">
        <v>0.440525</v>
      </c>
      <c r="AS238" s="29">
        <v>0</v>
      </c>
      <c r="AT238" s="29">
        <v>18</v>
      </c>
      <c r="AU238" s="29">
        <v>0</v>
      </c>
      <c r="AV238" s="29">
        <v>2.5912999999999999E-2</v>
      </c>
      <c r="AW238" s="29">
        <v>1.9161000000000001E-2</v>
      </c>
      <c r="AX238" s="29">
        <v>38.590318000000003</v>
      </c>
      <c r="AY238" s="29">
        <v>0</v>
      </c>
      <c r="AZ238" s="29">
        <v>251.572327</v>
      </c>
      <c r="BA238" s="29">
        <v>0</v>
      </c>
      <c r="BB238" s="29">
        <v>0</v>
      </c>
      <c r="BC238" s="29">
        <v>0</v>
      </c>
      <c r="BD238" s="29">
        <v>5.589931</v>
      </c>
      <c r="BE238" s="29">
        <v>0.37267800000000001</v>
      </c>
      <c r="BF238" s="31"/>
    </row>
    <row r="239" spans="1:58" s="29" customFormat="1" x14ac:dyDescent="0.25">
      <c r="A239" s="29" t="s">
        <v>2018</v>
      </c>
      <c r="B239" s="29">
        <v>5</v>
      </c>
      <c r="C239" s="29" t="s">
        <v>5</v>
      </c>
      <c r="D239" s="11">
        <v>14</v>
      </c>
      <c r="E239" s="11" t="s">
        <v>1</v>
      </c>
      <c r="F239" s="2" t="s">
        <v>830</v>
      </c>
      <c r="G239" s="45" t="s">
        <v>245</v>
      </c>
      <c r="H239" s="2">
        <v>3.0897118132428512</v>
      </c>
      <c r="I239" s="2">
        <v>23.586509356455739</v>
      </c>
      <c r="J239" s="5"/>
      <c r="K239" s="5">
        <v>4405</v>
      </c>
      <c r="L239" s="5">
        <v>447</v>
      </c>
      <c r="M239" s="5">
        <f t="shared" si="23"/>
        <v>10.14755959137344</v>
      </c>
      <c r="N239" s="5">
        <v>4.8475999999999096E-2</v>
      </c>
      <c r="O239" s="5">
        <v>0.33469388523220855</v>
      </c>
      <c r="P239" s="5">
        <v>14.743265644478786</v>
      </c>
      <c r="Q239" s="5" t="e">
        <f>ABS(P239-#REF!)</f>
        <v>#REF!</v>
      </c>
      <c r="R239" s="5">
        <v>0.94675982427139149</v>
      </c>
      <c r="S239" s="5" t="e">
        <f>ABS(R239-#REF!)</f>
        <v>#REF!</v>
      </c>
      <c r="U239" s="29">
        <v>6.4938700000000003</v>
      </c>
      <c r="V239" s="29">
        <v>1</v>
      </c>
      <c r="W239" s="29">
        <f t="shared" si="24"/>
        <v>120</v>
      </c>
      <c r="X239" s="29">
        <f t="shared" si="25"/>
        <v>68</v>
      </c>
      <c r="Y239" s="29">
        <f t="shared" si="26"/>
        <v>188</v>
      </c>
      <c r="Z239" s="29">
        <v>17</v>
      </c>
      <c r="AA239" s="2" t="s">
        <v>2294</v>
      </c>
      <c r="AB239" s="34"/>
      <c r="AC239" s="29">
        <v>4449</v>
      </c>
      <c r="AD239" s="29">
        <v>301.53289999999998</v>
      </c>
      <c r="AE239" s="10">
        <v>14.754609</v>
      </c>
      <c r="AF239" s="29">
        <v>44.47</v>
      </c>
      <c r="AG239" s="29">
        <v>75.180643000000003</v>
      </c>
      <c r="AH239" s="29">
        <v>7.5180639999999999</v>
      </c>
      <c r="AI239" s="29">
        <v>6.7762000000000003E-2</v>
      </c>
      <c r="AJ239" s="29">
        <v>6.4147999999999997E-2</v>
      </c>
      <c r="AK239" s="10">
        <v>0.94665600000000005</v>
      </c>
      <c r="AL239" s="29">
        <v>4.7688000000000001E-2</v>
      </c>
      <c r="AM239" s="29">
        <v>7.4999999999999997E-3</v>
      </c>
      <c r="AN239" s="29">
        <v>0</v>
      </c>
      <c r="AO239" s="29">
        <v>0</v>
      </c>
      <c r="AP239" s="29">
        <v>0</v>
      </c>
      <c r="AQ239" s="10">
        <v>0</v>
      </c>
      <c r="AR239" s="29">
        <v>0</v>
      </c>
      <c r="AS239" s="29">
        <v>0</v>
      </c>
      <c r="AT239" s="29">
        <v>0</v>
      </c>
      <c r="AU239" s="29">
        <v>0</v>
      </c>
      <c r="AV239" s="29">
        <v>0</v>
      </c>
      <c r="AW239" s="29">
        <v>0</v>
      </c>
      <c r="AX239" s="29">
        <v>0</v>
      </c>
      <c r="AY239" s="29">
        <v>0</v>
      </c>
      <c r="AZ239" s="29">
        <v>0</v>
      </c>
      <c r="BA239" s="29">
        <v>0</v>
      </c>
      <c r="BB239" s="29">
        <v>0</v>
      </c>
      <c r="BC239" s="29">
        <v>0</v>
      </c>
      <c r="BD239" s="29">
        <v>0</v>
      </c>
      <c r="BE239" s="29">
        <v>0</v>
      </c>
      <c r="BF239" s="31"/>
    </row>
    <row r="240" spans="1:58" s="29" customFormat="1" x14ac:dyDescent="0.25">
      <c r="A240" s="29" t="s">
        <v>2019</v>
      </c>
      <c r="B240" s="29">
        <v>5</v>
      </c>
      <c r="C240" s="29" t="s">
        <v>10</v>
      </c>
      <c r="D240" s="11">
        <v>13</v>
      </c>
      <c r="E240" s="11" t="s">
        <v>1</v>
      </c>
      <c r="F240" s="2" t="s">
        <v>830</v>
      </c>
      <c r="G240" s="45" t="s">
        <v>245</v>
      </c>
      <c r="H240" s="2">
        <v>3.0897118132428512</v>
      </c>
      <c r="I240" s="2">
        <v>23.586509356455739</v>
      </c>
      <c r="J240" s="5"/>
      <c r="K240" s="5">
        <v>4807</v>
      </c>
      <c r="L240" s="5">
        <v>436</v>
      </c>
      <c r="M240" s="5">
        <f t="shared" si="23"/>
        <v>9.0701060952777208</v>
      </c>
      <c r="N240" s="5">
        <v>4.5568750000000574E-2</v>
      </c>
      <c r="O240" s="5">
        <v>0.31918974324051191</v>
      </c>
      <c r="P240" s="5">
        <v>15.982761414136883</v>
      </c>
      <c r="Q240" s="5" t="e">
        <f>ABS(P240-#REF!)</f>
        <v>#REF!</v>
      </c>
      <c r="R240" s="5">
        <v>0.93723345217084075</v>
      </c>
      <c r="S240" s="5" t="e">
        <f>ABS(R240-#REF!)</f>
        <v>#REF!</v>
      </c>
      <c r="U240" s="29">
        <v>6.4938700000000003</v>
      </c>
      <c r="V240" s="29">
        <v>1</v>
      </c>
      <c r="W240" s="29">
        <f t="shared" si="24"/>
        <v>120</v>
      </c>
      <c r="X240" s="29">
        <f t="shared" si="25"/>
        <v>68</v>
      </c>
      <c r="Y240" s="29">
        <f t="shared" si="26"/>
        <v>188</v>
      </c>
      <c r="Z240" s="29">
        <v>17</v>
      </c>
      <c r="AA240" s="2" t="s">
        <v>2294</v>
      </c>
      <c r="AB240" s="34"/>
      <c r="AC240" s="29">
        <v>4852</v>
      </c>
      <c r="AD240" s="29">
        <v>304.33882499999999</v>
      </c>
      <c r="AE240" s="10">
        <v>15.942757</v>
      </c>
      <c r="AF240" s="29">
        <v>48.51</v>
      </c>
      <c r="AG240" s="29">
        <v>86.856260000000006</v>
      </c>
      <c r="AH240" s="29">
        <v>8.6856259999999992</v>
      </c>
      <c r="AI240" s="29">
        <v>6.2719999999999998E-2</v>
      </c>
      <c r="AJ240" s="29">
        <v>5.8792999999999998E-2</v>
      </c>
      <c r="AK240" s="10">
        <v>0.93738699999999997</v>
      </c>
      <c r="AL240" s="29">
        <v>4.3950000000000003E-2</v>
      </c>
      <c r="AM240" s="29">
        <v>1.2500000000000001E-2</v>
      </c>
      <c r="AN240" s="29">
        <v>0</v>
      </c>
      <c r="AO240" s="29">
        <v>0</v>
      </c>
      <c r="AP240" s="29">
        <v>0</v>
      </c>
      <c r="AQ240" s="10">
        <v>0</v>
      </c>
      <c r="AR240" s="29">
        <v>0</v>
      </c>
      <c r="AS240" s="29">
        <v>0</v>
      </c>
      <c r="AT240" s="29">
        <v>0</v>
      </c>
      <c r="AU240" s="29">
        <v>0</v>
      </c>
      <c r="AV240" s="29">
        <v>0</v>
      </c>
      <c r="AW240" s="29">
        <v>0</v>
      </c>
      <c r="AX240" s="29">
        <v>0</v>
      </c>
      <c r="AY240" s="29">
        <v>0</v>
      </c>
      <c r="AZ240" s="29">
        <v>0</v>
      </c>
      <c r="BA240" s="29">
        <v>0</v>
      </c>
      <c r="BB240" s="29">
        <v>0</v>
      </c>
      <c r="BC240" s="29">
        <v>0</v>
      </c>
      <c r="BD240" s="29">
        <v>0</v>
      </c>
      <c r="BE240" s="29">
        <v>0</v>
      </c>
      <c r="BF240" s="31"/>
    </row>
    <row r="241" spans="1:58" s="29" customFormat="1" x14ac:dyDescent="0.25">
      <c r="A241" s="29" t="s">
        <v>2019</v>
      </c>
      <c r="B241" s="29">
        <v>5</v>
      </c>
      <c r="C241" s="29" t="s">
        <v>5</v>
      </c>
      <c r="D241" s="11">
        <v>14</v>
      </c>
      <c r="E241" s="11" t="s">
        <v>1</v>
      </c>
      <c r="F241" s="2" t="s">
        <v>830</v>
      </c>
      <c r="G241" s="45" t="s">
        <v>245</v>
      </c>
      <c r="H241" s="2">
        <v>3.0897118132428512</v>
      </c>
      <c r="I241" s="2">
        <v>23.586509356455739</v>
      </c>
      <c r="J241" s="5"/>
      <c r="K241" s="5">
        <v>941</v>
      </c>
      <c r="L241" s="5">
        <v>93</v>
      </c>
      <c r="M241" s="5">
        <f t="shared" si="23"/>
        <v>9.8831030818278425</v>
      </c>
      <c r="N241" s="5">
        <v>0.614077083333333</v>
      </c>
      <c r="O241" s="5">
        <v>4.3223611063819327E-2</v>
      </c>
      <c r="P241" s="5">
        <v>3.1287244623887678</v>
      </c>
      <c r="Q241" s="5" t="e">
        <f>ABS(P241-#REF!)</f>
        <v>#REF!</v>
      </c>
      <c r="R241" s="5">
        <v>1.1943490665735845</v>
      </c>
      <c r="S241" s="5" t="e">
        <f>ABS(R241-#REF!)</f>
        <v>#REF!</v>
      </c>
      <c r="U241" s="29">
        <v>6.4938700000000003</v>
      </c>
      <c r="V241" s="29">
        <v>1</v>
      </c>
      <c r="W241" s="29">
        <f t="shared" si="24"/>
        <v>120</v>
      </c>
      <c r="X241" s="29">
        <f t="shared" si="25"/>
        <v>68</v>
      </c>
      <c r="Y241" s="29">
        <f t="shared" si="26"/>
        <v>188</v>
      </c>
      <c r="Z241" s="29">
        <v>17</v>
      </c>
      <c r="AA241" s="2" t="s">
        <v>2294</v>
      </c>
      <c r="AB241" s="34"/>
      <c r="AC241" s="29">
        <v>958</v>
      </c>
      <c r="AD241" s="29">
        <v>304.33882499999999</v>
      </c>
      <c r="AE241" s="10">
        <v>3.1478069999999998</v>
      </c>
      <c r="AF241" s="29">
        <v>8.2899999999999991</v>
      </c>
      <c r="AG241" s="29">
        <v>5.616574</v>
      </c>
      <c r="AH241" s="29">
        <v>0.56165699999999996</v>
      </c>
      <c r="AI241" s="29">
        <v>0.31784299999999999</v>
      </c>
      <c r="AJ241" s="29">
        <v>0.37960899999999997</v>
      </c>
      <c r="AK241" s="10">
        <v>1.194329</v>
      </c>
      <c r="AL241" s="29">
        <v>0.2157</v>
      </c>
      <c r="AM241" s="29">
        <v>0.13750000000000001</v>
      </c>
      <c r="AN241" s="29">
        <v>1</v>
      </c>
      <c r="AO241" s="29">
        <v>3.2859999999999999E-3</v>
      </c>
      <c r="AP241" s="29">
        <v>0.19714899999999999</v>
      </c>
      <c r="AQ241" s="10">
        <v>2.7139869999999999</v>
      </c>
      <c r="AR241" s="29">
        <v>2.9987249999999999</v>
      </c>
      <c r="AS241" s="29">
        <v>0</v>
      </c>
      <c r="AT241" s="29">
        <v>26</v>
      </c>
      <c r="AU241" s="29">
        <v>0</v>
      </c>
      <c r="AV241" s="29">
        <v>0.119949</v>
      </c>
      <c r="AW241" s="29">
        <v>4.4215999999999998E-2</v>
      </c>
      <c r="AX241" s="29">
        <v>8.3368769999999994</v>
      </c>
      <c r="AY241" s="29">
        <v>0</v>
      </c>
      <c r="AZ241" s="29">
        <v>18.639329</v>
      </c>
      <c r="BA241" s="29">
        <v>0</v>
      </c>
      <c r="BB241" s="29">
        <v>0</v>
      </c>
      <c r="BC241" s="29">
        <v>0</v>
      </c>
      <c r="BD241" s="29">
        <v>5.1738119999999999</v>
      </c>
      <c r="BE241" s="29">
        <v>0.37267800000000001</v>
      </c>
      <c r="BF241" s="31"/>
    </row>
    <row r="242" spans="1:58" s="29" customFormat="1" x14ac:dyDescent="0.25">
      <c r="A242" s="29" t="s">
        <v>2020</v>
      </c>
      <c r="B242" s="29">
        <v>5</v>
      </c>
      <c r="C242" s="29" t="s">
        <v>2</v>
      </c>
      <c r="D242" s="11">
        <v>3</v>
      </c>
      <c r="E242" s="11" t="s">
        <v>1</v>
      </c>
      <c r="F242" s="2" t="s">
        <v>830</v>
      </c>
      <c r="G242" s="45" t="s">
        <v>245</v>
      </c>
      <c r="H242" s="2">
        <v>3.0897118132428512</v>
      </c>
      <c r="I242" s="2">
        <v>23.586509356455739</v>
      </c>
      <c r="J242" s="5"/>
      <c r="K242" s="5">
        <v>409</v>
      </c>
      <c r="L242" s="5">
        <v>102</v>
      </c>
      <c r="M242" s="5">
        <f t="shared" si="23"/>
        <v>24.938875305623473</v>
      </c>
      <c r="N242" s="5">
        <v>0.23896578947368174</v>
      </c>
      <c r="O242" s="5">
        <v>0.12646312509974181</v>
      </c>
      <c r="P242" s="5">
        <v>2.7222851666207575</v>
      </c>
      <c r="Q242" s="5" t="e">
        <f>ABS(P242-#REF!)</f>
        <v>#REF!</v>
      </c>
      <c r="R242" s="5">
        <v>1.584385454541128</v>
      </c>
      <c r="S242" s="5" t="e">
        <f>ABS(R242-#REF!)</f>
        <v>#REF!</v>
      </c>
      <c r="U242" s="29">
        <v>6.4938700000000003</v>
      </c>
      <c r="V242" s="29">
        <v>1</v>
      </c>
      <c r="W242" s="29">
        <f t="shared" si="24"/>
        <v>120</v>
      </c>
      <c r="X242" s="29">
        <f t="shared" si="25"/>
        <v>68</v>
      </c>
      <c r="Y242" s="29">
        <f t="shared" si="26"/>
        <v>188</v>
      </c>
      <c r="Z242" s="29">
        <v>17</v>
      </c>
      <c r="AA242" s="2" t="s">
        <v>2294</v>
      </c>
      <c r="AB242" s="34"/>
      <c r="AC242" s="29">
        <v>417</v>
      </c>
      <c r="AD242" s="29">
        <v>153.39025000000001</v>
      </c>
      <c r="AE242" s="10">
        <v>2.718556</v>
      </c>
      <c r="AF242" s="29">
        <v>3.19</v>
      </c>
      <c r="AG242" s="29">
        <v>2.8972229999999999</v>
      </c>
      <c r="AH242" s="29">
        <v>0.28972199999999998</v>
      </c>
      <c r="AI242" s="29">
        <v>0.368342</v>
      </c>
      <c r="AJ242" s="29">
        <v>0.57848999999999995</v>
      </c>
      <c r="AK242" s="10">
        <v>1.570524</v>
      </c>
      <c r="AL242" s="29">
        <v>0.17866299999999999</v>
      </c>
      <c r="AM242" s="29">
        <v>2.2499999999999999E-2</v>
      </c>
      <c r="AN242" s="29">
        <v>6</v>
      </c>
      <c r="AO242" s="29">
        <v>3.9115999999999998E-2</v>
      </c>
      <c r="AP242" s="29">
        <v>2.3469549999999999</v>
      </c>
      <c r="AQ242" s="10">
        <v>15.107913999999999</v>
      </c>
      <c r="AR242" s="29">
        <v>0.75085000000000002</v>
      </c>
      <c r="AS242" s="29">
        <v>0.86877700000000002</v>
      </c>
      <c r="AT242" s="29">
        <v>10.5</v>
      </c>
      <c r="AU242" s="29">
        <v>6.1886989999999997</v>
      </c>
      <c r="AV242" s="29">
        <v>7.9036999999999996E-2</v>
      </c>
      <c r="AW242" s="29">
        <v>7.7631000000000006E-2</v>
      </c>
      <c r="AX242" s="29">
        <v>29.684014000000001</v>
      </c>
      <c r="AY242" s="29">
        <v>25.116118</v>
      </c>
      <c r="AZ242" s="29">
        <v>320.19998199999998</v>
      </c>
      <c r="BA242" s="29">
        <v>569.44749899999999</v>
      </c>
      <c r="BB242" s="29">
        <v>25.888625000000001</v>
      </c>
      <c r="BC242" s="29">
        <v>16.896505999999999</v>
      </c>
      <c r="BD242" s="29">
        <v>5.5420800000000003</v>
      </c>
      <c r="BE242" s="29">
        <v>0.81649700000000003</v>
      </c>
      <c r="BF242" s="31"/>
    </row>
    <row r="243" spans="1:58" s="29" customFormat="1" x14ac:dyDescent="0.25">
      <c r="A243" s="29" t="s">
        <v>2020</v>
      </c>
      <c r="B243" s="29">
        <v>5</v>
      </c>
      <c r="C243" s="29" t="s">
        <v>15</v>
      </c>
      <c r="D243" s="11">
        <v>6</v>
      </c>
      <c r="E243" s="11" t="s">
        <v>1</v>
      </c>
      <c r="F243" s="2" t="s">
        <v>830</v>
      </c>
      <c r="G243" s="45" t="s">
        <v>245</v>
      </c>
      <c r="H243" s="2">
        <v>3.0897118132428512</v>
      </c>
      <c r="I243" s="2">
        <v>23.586509356455739</v>
      </c>
      <c r="J243" s="5"/>
      <c r="K243" s="5">
        <v>310</v>
      </c>
      <c r="L243" s="5">
        <v>8</v>
      </c>
      <c r="M243" s="5">
        <f t="shared" si="23"/>
        <v>2.5806451612903225</v>
      </c>
      <c r="N243" s="5">
        <v>1.2239250000000013</v>
      </c>
      <c r="O243" s="5">
        <v>6.6559539526179897E-3</v>
      </c>
      <c r="P243" s="5">
        <v>2.0633457253115766</v>
      </c>
      <c r="Q243" s="5" t="e">
        <f>ABS(P243-#REF!)</f>
        <v>#REF!</v>
      </c>
      <c r="R243" s="5">
        <v>1.2119721348412509</v>
      </c>
      <c r="S243" s="5" t="e">
        <f>ABS(R243-#REF!)</f>
        <v>#REF!</v>
      </c>
      <c r="U243" s="29">
        <v>6.4938700000000003</v>
      </c>
      <c r="V243" s="29">
        <v>1</v>
      </c>
      <c r="W243" s="29">
        <f t="shared" si="24"/>
        <v>120</v>
      </c>
      <c r="X243" s="29">
        <f t="shared" si="25"/>
        <v>68</v>
      </c>
      <c r="Y243" s="29">
        <f t="shared" si="26"/>
        <v>188</v>
      </c>
      <c r="Z243" s="29">
        <v>17</v>
      </c>
      <c r="AA243" s="2" t="s">
        <v>2294</v>
      </c>
      <c r="AB243" s="34"/>
      <c r="AC243" s="29">
        <v>317</v>
      </c>
      <c r="AD243" s="29">
        <v>153.39025000000001</v>
      </c>
      <c r="AE243" s="10">
        <v>2.066624</v>
      </c>
      <c r="AF243" s="29">
        <v>2.44</v>
      </c>
      <c r="AG243" s="29">
        <v>2.2685680000000001</v>
      </c>
      <c r="AH243" s="29">
        <v>0.226857</v>
      </c>
      <c r="AI243" s="29">
        <v>0.48234399999999999</v>
      </c>
      <c r="AJ243" s="29">
        <v>0.58021500000000004</v>
      </c>
      <c r="AK243" s="10">
        <v>1.2029080000000001</v>
      </c>
      <c r="AL243" s="29">
        <v>0.34681200000000001</v>
      </c>
      <c r="AM243" s="29">
        <v>0.26250000000000001</v>
      </c>
      <c r="AN243" s="29">
        <v>0</v>
      </c>
      <c r="AO243" s="29">
        <v>0</v>
      </c>
      <c r="AP243" s="29">
        <v>0</v>
      </c>
      <c r="AQ243" s="10">
        <v>0</v>
      </c>
      <c r="AR243" s="29">
        <v>0</v>
      </c>
      <c r="AS243" s="29">
        <v>0</v>
      </c>
      <c r="AT243" s="29">
        <v>0</v>
      </c>
      <c r="AU243" s="29">
        <v>0</v>
      </c>
      <c r="AV243" s="29">
        <v>0</v>
      </c>
      <c r="AW243" s="29">
        <v>0</v>
      </c>
      <c r="AX243" s="29">
        <v>0</v>
      </c>
      <c r="AY243" s="29">
        <v>0</v>
      </c>
      <c r="AZ243" s="29">
        <v>0</v>
      </c>
      <c r="BA243" s="29">
        <v>0</v>
      </c>
      <c r="BB243" s="29">
        <v>0</v>
      </c>
      <c r="BC243" s="29">
        <v>0</v>
      </c>
      <c r="BD243" s="29">
        <v>0</v>
      </c>
      <c r="BE243" s="29">
        <v>0</v>
      </c>
      <c r="BF243" s="31"/>
    </row>
    <row r="244" spans="1:58" s="29" customFormat="1" x14ac:dyDescent="0.25">
      <c r="A244" s="29" t="s">
        <v>2021</v>
      </c>
      <c r="B244" s="29">
        <v>5</v>
      </c>
      <c r="C244" s="29" t="s">
        <v>4</v>
      </c>
      <c r="D244" s="11">
        <v>12</v>
      </c>
      <c r="E244" s="11" t="s">
        <v>1</v>
      </c>
      <c r="F244" s="2" t="s">
        <v>830</v>
      </c>
      <c r="G244" s="45" t="s">
        <v>245</v>
      </c>
      <c r="H244" s="2">
        <v>3.0897118132428512</v>
      </c>
      <c r="I244" s="2">
        <v>23.586509356455739</v>
      </c>
      <c r="J244" s="5"/>
      <c r="K244" s="5">
        <v>1606</v>
      </c>
      <c r="L244" s="5">
        <v>44</v>
      </c>
      <c r="M244" s="5">
        <f t="shared" si="23"/>
        <v>2.7397260273972601</v>
      </c>
      <c r="N244" s="5">
        <v>0.20717499999999314</v>
      </c>
      <c r="O244" s="5">
        <v>2.6638219435922261E-2</v>
      </c>
      <c r="P244" s="5">
        <v>7.1301634023485256</v>
      </c>
      <c r="Q244" s="5" t="e">
        <f>ABS(P244-#REF!)</f>
        <v>#REF!</v>
      </c>
      <c r="R244" s="5">
        <v>2.4139147772744556</v>
      </c>
      <c r="S244" s="5" t="e">
        <f>ABS(R244-#REF!)</f>
        <v>#REF!</v>
      </c>
      <c r="U244" s="29">
        <v>6.4938700000000003</v>
      </c>
      <c r="V244" s="29">
        <v>1</v>
      </c>
      <c r="W244" s="29">
        <f t="shared" si="24"/>
        <v>120</v>
      </c>
      <c r="X244" s="29">
        <f t="shared" si="25"/>
        <v>68</v>
      </c>
      <c r="Y244" s="29">
        <f t="shared" si="26"/>
        <v>188</v>
      </c>
      <c r="Z244" s="29">
        <v>17</v>
      </c>
      <c r="AA244" s="2" t="s">
        <v>2294</v>
      </c>
      <c r="AB244" s="34"/>
      <c r="AC244" s="29">
        <v>1606</v>
      </c>
      <c r="AD244" s="29">
        <v>227.8459</v>
      </c>
      <c r="AE244" s="10">
        <v>7.0486240000000002</v>
      </c>
      <c r="AF244" s="29">
        <v>15.87</v>
      </c>
      <c r="AG244" s="29">
        <v>28.492334</v>
      </c>
      <c r="AH244" s="29">
        <v>2.8492329999999999</v>
      </c>
      <c r="AI244" s="29">
        <v>0.136187</v>
      </c>
      <c r="AJ244" s="29">
        <v>0.32874300000000001</v>
      </c>
      <c r="AK244" s="10">
        <v>2.4139149999999998</v>
      </c>
      <c r="AL244" s="29">
        <v>0.103825</v>
      </c>
      <c r="AM244" s="29">
        <v>0.1075</v>
      </c>
      <c r="AN244" s="29">
        <v>1</v>
      </c>
      <c r="AO244" s="29">
        <v>4.3889999999999997E-3</v>
      </c>
      <c r="AP244" s="29">
        <v>0.26333600000000001</v>
      </c>
      <c r="AQ244" s="10">
        <v>1.4943960000000001</v>
      </c>
      <c r="AR244" s="29">
        <v>0.92002499999999998</v>
      </c>
      <c r="AS244" s="29">
        <v>0</v>
      </c>
      <c r="AT244" s="29">
        <v>24</v>
      </c>
      <c r="AU244" s="29">
        <v>0</v>
      </c>
      <c r="AV244" s="29">
        <v>4.0001000000000002E-2</v>
      </c>
      <c r="AW244" s="29">
        <v>1.8534999999999999E-2</v>
      </c>
      <c r="AX244" s="29">
        <v>24.999320999999998</v>
      </c>
      <c r="AY244" s="29">
        <v>0</v>
      </c>
      <c r="AZ244" s="29">
        <v>80.645161000000002</v>
      </c>
      <c r="BA244" s="29">
        <v>0</v>
      </c>
      <c r="BB244" s="29">
        <v>0</v>
      </c>
      <c r="BC244" s="29">
        <v>0</v>
      </c>
      <c r="BD244" s="29">
        <v>6.9948889999999997</v>
      </c>
      <c r="BE244" s="29">
        <v>0.43301299999999998</v>
      </c>
      <c r="BF244" s="31"/>
    </row>
    <row r="245" spans="1:58" s="29" customFormat="1" x14ac:dyDescent="0.25">
      <c r="A245" s="29" t="s">
        <v>2022</v>
      </c>
      <c r="B245" s="29">
        <v>5</v>
      </c>
      <c r="C245" s="29" t="s">
        <v>21</v>
      </c>
      <c r="D245" s="11">
        <v>7</v>
      </c>
      <c r="E245" s="11" t="s">
        <v>1</v>
      </c>
      <c r="F245" s="2" t="s">
        <v>830</v>
      </c>
      <c r="G245" s="45" t="s">
        <v>245</v>
      </c>
      <c r="H245" s="2">
        <v>3.0897118132428512</v>
      </c>
      <c r="I245" s="2">
        <v>23.586509356455739</v>
      </c>
      <c r="J245" s="5"/>
      <c r="K245" s="5">
        <v>2813</v>
      </c>
      <c r="L245" s="5">
        <v>568</v>
      </c>
      <c r="M245" s="5">
        <f t="shared" si="23"/>
        <v>20.191965872733736</v>
      </c>
      <c r="N245" s="5">
        <v>0.20433395522387729</v>
      </c>
      <c r="O245" s="5">
        <v>0.22688671037052655</v>
      </c>
      <c r="P245" s="5">
        <v>9.525855466750615</v>
      </c>
      <c r="Q245" s="5" t="e">
        <f>ABS(P245-#REF!)</f>
        <v>#REF!</v>
      </c>
      <c r="R245" s="5">
        <v>1.5051789239157041</v>
      </c>
      <c r="S245" s="5" t="e">
        <f>ABS(R245-#REF!)</f>
        <v>#REF!</v>
      </c>
      <c r="U245" s="29">
        <v>6.4938700000000003</v>
      </c>
      <c r="V245" s="29">
        <v>1</v>
      </c>
      <c r="W245" s="29">
        <f t="shared" si="24"/>
        <v>120</v>
      </c>
      <c r="X245" s="29">
        <f t="shared" si="25"/>
        <v>68</v>
      </c>
      <c r="Y245" s="29">
        <f t="shared" si="26"/>
        <v>188</v>
      </c>
      <c r="Z245" s="29">
        <v>17</v>
      </c>
      <c r="AA245" s="2" t="s">
        <v>2294</v>
      </c>
      <c r="AB245" s="34"/>
      <c r="AC245" s="29">
        <v>3001</v>
      </c>
      <c r="AD245" s="29">
        <v>319.88355000000001</v>
      </c>
      <c r="AE245" s="10">
        <v>9.3815390000000001</v>
      </c>
      <c r="AF245" s="29">
        <v>29.42</v>
      </c>
      <c r="AG245" s="29">
        <v>47.053624999999997</v>
      </c>
      <c r="AH245" s="29">
        <v>4.705362</v>
      </c>
      <c r="AI245" s="29">
        <v>0.106542</v>
      </c>
      <c r="AJ245" s="29">
        <v>0.33024399999999998</v>
      </c>
      <c r="AK245" s="10">
        <v>3.0996730000000001</v>
      </c>
      <c r="AL245" s="29">
        <v>5.8200000000000002E-2</v>
      </c>
      <c r="AM245" s="29">
        <v>4.2500000000000003E-2</v>
      </c>
      <c r="AN245" s="29">
        <v>15</v>
      </c>
      <c r="AO245" s="29">
        <v>4.6892000000000003E-2</v>
      </c>
      <c r="AP245" s="29">
        <v>2.8135240000000001</v>
      </c>
      <c r="AQ245" s="10">
        <v>10.62979</v>
      </c>
      <c r="AR245" s="29">
        <v>0.54088199999999997</v>
      </c>
      <c r="AS245" s="29">
        <v>0.74885299999999999</v>
      </c>
      <c r="AT245" s="29">
        <v>21.266667000000002</v>
      </c>
      <c r="AU245" s="29">
        <v>15.18207</v>
      </c>
      <c r="AV245" s="29">
        <v>2.6688E-2</v>
      </c>
      <c r="AW245" s="29">
        <v>1.8252999999999998E-2</v>
      </c>
      <c r="AX245" s="29">
        <v>49.292515000000002</v>
      </c>
      <c r="AY245" s="29">
        <v>13.501946</v>
      </c>
      <c r="AZ245" s="29">
        <v>261.992975</v>
      </c>
      <c r="BA245" s="29">
        <v>359.61016499999999</v>
      </c>
      <c r="BB245" s="29">
        <v>21.334802</v>
      </c>
      <c r="BC245" s="29">
        <v>19.559486</v>
      </c>
      <c r="BD245" s="29">
        <v>7.9533069999999997</v>
      </c>
      <c r="BE245" s="29">
        <v>1.3844369999999999</v>
      </c>
      <c r="BF245" s="31"/>
    </row>
    <row r="246" spans="1:58" s="29" customFormat="1" x14ac:dyDescent="0.25">
      <c r="A246" s="29" t="s">
        <v>2023</v>
      </c>
      <c r="B246" s="29">
        <v>5</v>
      </c>
      <c r="C246" s="29" t="s">
        <v>0</v>
      </c>
      <c r="D246" s="11">
        <v>10</v>
      </c>
      <c r="E246" s="11" t="s">
        <v>1</v>
      </c>
      <c r="F246" s="2" t="s">
        <v>830</v>
      </c>
      <c r="G246" s="45" t="s">
        <v>245</v>
      </c>
      <c r="H246" s="2">
        <v>3.0897118132428512</v>
      </c>
      <c r="I246" s="2">
        <v>23.586509356455739</v>
      </c>
      <c r="J246" s="5"/>
      <c r="K246" s="5">
        <v>4694</v>
      </c>
      <c r="L246" s="5">
        <v>526</v>
      </c>
      <c r="M246" s="5">
        <f t="shared" si="23"/>
        <v>11.205794631444398</v>
      </c>
      <c r="N246" s="5">
        <v>6.7252083333333976E-2</v>
      </c>
      <c r="O246" s="5">
        <v>0.28939839982785903</v>
      </c>
      <c r="P246" s="5">
        <v>12.578111933258983</v>
      </c>
      <c r="Q246" s="5" t="e">
        <f>ABS(P246-#REF!)</f>
        <v>#REF!</v>
      </c>
      <c r="R246" s="5">
        <v>2.0935454021281332</v>
      </c>
      <c r="S246" s="5" t="e">
        <f>ABS(R246-#REF!)</f>
        <v>#REF!</v>
      </c>
      <c r="U246" s="29">
        <v>6.4938700000000003</v>
      </c>
      <c r="V246" s="29">
        <v>1</v>
      </c>
      <c r="W246" s="29">
        <f t="shared" si="24"/>
        <v>120</v>
      </c>
      <c r="X246" s="29">
        <f t="shared" si="25"/>
        <v>68</v>
      </c>
      <c r="Y246" s="29">
        <f t="shared" si="26"/>
        <v>188</v>
      </c>
      <c r="Z246" s="29">
        <v>17</v>
      </c>
      <c r="AA246" s="2" t="s">
        <v>2294</v>
      </c>
      <c r="AB246" s="34"/>
      <c r="AC246" s="29">
        <v>4695</v>
      </c>
      <c r="AD246" s="29">
        <v>375.47732500000001</v>
      </c>
      <c r="AE246" s="10">
        <v>12.504084000000001</v>
      </c>
      <c r="AF246" s="29">
        <v>46.28</v>
      </c>
      <c r="AG246" s="29">
        <v>79.511140999999995</v>
      </c>
      <c r="AH246" s="29">
        <v>7.9511139999999996</v>
      </c>
      <c r="AI246" s="29">
        <v>7.9616000000000006E-2</v>
      </c>
      <c r="AJ246" s="29">
        <v>0.166966</v>
      </c>
      <c r="AK246" s="10">
        <v>2.0971389999999999</v>
      </c>
      <c r="AL246" s="29">
        <v>4.7750000000000001E-2</v>
      </c>
      <c r="AM246" s="29">
        <v>2.75E-2</v>
      </c>
      <c r="AN246" s="29">
        <v>3</v>
      </c>
      <c r="AO246" s="29">
        <v>7.9900000000000006E-3</v>
      </c>
      <c r="AP246" s="29">
        <v>0.47938999999999998</v>
      </c>
      <c r="AQ246" s="10">
        <v>1.4270499999999999</v>
      </c>
      <c r="AR246" s="29">
        <v>0.63329199999999997</v>
      </c>
      <c r="AS246" s="29">
        <v>0.530026</v>
      </c>
      <c r="AT246" s="29">
        <v>22.333333</v>
      </c>
      <c r="AU246" s="29">
        <v>15.044378999999999</v>
      </c>
      <c r="AV246" s="29">
        <v>2.9686000000000001E-2</v>
      </c>
      <c r="AW246" s="29">
        <v>1.8058000000000001E-2</v>
      </c>
      <c r="AX246" s="29">
        <v>83.739811000000003</v>
      </c>
      <c r="AY246" s="29">
        <v>89.735534000000001</v>
      </c>
      <c r="AZ246" s="29">
        <v>273.359239</v>
      </c>
      <c r="BA246" s="29">
        <v>84.376644999999996</v>
      </c>
      <c r="BB246" s="29">
        <v>22.145025</v>
      </c>
      <c r="BC246" s="29">
        <v>29.616990999999999</v>
      </c>
      <c r="BD246" s="29">
        <v>5.4540179999999996</v>
      </c>
      <c r="BE246" s="29">
        <v>0.72843100000000005</v>
      </c>
      <c r="BF246" s="31"/>
    </row>
    <row r="247" spans="1:58" s="29" customFormat="1" x14ac:dyDescent="0.25">
      <c r="A247" s="29" t="s">
        <v>2024</v>
      </c>
      <c r="B247" s="29">
        <v>5</v>
      </c>
      <c r="C247" s="29" t="s">
        <v>2</v>
      </c>
      <c r="D247" s="11">
        <v>3</v>
      </c>
      <c r="E247" s="11" t="s">
        <v>1</v>
      </c>
      <c r="F247" s="2" t="s">
        <v>830</v>
      </c>
      <c r="G247" s="45" t="s">
        <v>245</v>
      </c>
      <c r="H247" s="2">
        <v>3.0897118132428512</v>
      </c>
      <c r="I247" s="2">
        <v>23.586509356455739</v>
      </c>
      <c r="J247" s="5"/>
      <c r="K247" s="5">
        <v>3777</v>
      </c>
      <c r="L247" s="5">
        <v>744</v>
      </c>
      <c r="M247" s="5">
        <f t="shared" si="23"/>
        <v>19.698173153296267</v>
      </c>
      <c r="N247" s="5">
        <v>7.0230944055944558E-2</v>
      </c>
      <c r="O247" s="5">
        <v>0.49507080187181418</v>
      </c>
      <c r="P247" s="5">
        <v>13.076100829859037</v>
      </c>
      <c r="Q247" s="5" t="e">
        <f>ABS(P247-#REF!)</f>
        <v>#REF!</v>
      </c>
      <c r="R247" s="5">
        <v>2.1820460898421747</v>
      </c>
      <c r="S247" s="5" t="e">
        <f>ABS(R247-#REF!)</f>
        <v>#REF!</v>
      </c>
      <c r="T247" s="29">
        <v>1.9064221519260938</v>
      </c>
      <c r="U247" s="29">
        <v>6.4938700000000003</v>
      </c>
      <c r="V247" s="29">
        <v>1</v>
      </c>
      <c r="W247" s="29">
        <f t="shared" si="24"/>
        <v>120</v>
      </c>
      <c r="X247" s="29">
        <f t="shared" si="25"/>
        <v>68</v>
      </c>
      <c r="Y247" s="29">
        <f t="shared" si="26"/>
        <v>188</v>
      </c>
      <c r="Z247" s="29">
        <v>17</v>
      </c>
      <c r="AA247" s="2" t="s">
        <v>2294</v>
      </c>
      <c r="AB247" s="34"/>
      <c r="AC247" s="29">
        <v>3781</v>
      </c>
      <c r="AD247" s="29">
        <v>291.82044999999999</v>
      </c>
      <c r="AE247" s="10">
        <v>12.956597</v>
      </c>
      <c r="AF247" s="29">
        <v>37.19</v>
      </c>
      <c r="AG247" s="29">
        <v>70.801368999999994</v>
      </c>
      <c r="AH247" s="29">
        <v>7.0801369999999997</v>
      </c>
      <c r="AI247" s="29">
        <v>7.6702000000000006E-2</v>
      </c>
      <c r="AJ247" s="29">
        <v>0.16705</v>
      </c>
      <c r="AK247" s="10">
        <v>2.1779109999999999</v>
      </c>
      <c r="AL247" s="29">
        <v>4.0688000000000002E-2</v>
      </c>
      <c r="AM247" s="29">
        <v>3.2500000000000001E-2</v>
      </c>
      <c r="AN247" s="29">
        <v>10</v>
      </c>
      <c r="AO247" s="29">
        <v>3.4268E-2</v>
      </c>
      <c r="AP247" s="29">
        <v>2.0560589999999999</v>
      </c>
      <c r="AQ247" s="10">
        <v>6.6120070000000002</v>
      </c>
      <c r="AR247" s="29">
        <v>0.60399700000000001</v>
      </c>
      <c r="AS247" s="29">
        <v>0.40595999999999999</v>
      </c>
      <c r="AT247" s="29">
        <v>25</v>
      </c>
      <c r="AU247" s="29">
        <v>13.597384999999999</v>
      </c>
      <c r="AV247" s="29">
        <v>2.5166999999999998E-2</v>
      </c>
      <c r="AW247" s="29">
        <v>1.4638999999999999E-2</v>
      </c>
      <c r="AX247" s="29">
        <v>83.444888000000006</v>
      </c>
      <c r="AY247" s="29">
        <v>96.474490000000003</v>
      </c>
      <c r="AZ247" s="29">
        <v>586.01744299999996</v>
      </c>
      <c r="BA247" s="29">
        <v>384.84608200000002</v>
      </c>
      <c r="BB247" s="29">
        <v>21.574558</v>
      </c>
      <c r="BC247" s="29">
        <v>22.416405999999998</v>
      </c>
      <c r="BD247" s="29">
        <v>6.627205</v>
      </c>
      <c r="BE247" s="29">
        <v>1.4142140000000001</v>
      </c>
      <c r="BF247" s="31"/>
    </row>
    <row r="248" spans="1:58" s="29" customFormat="1" x14ac:dyDescent="0.25">
      <c r="A248" s="29" t="s">
        <v>2024</v>
      </c>
      <c r="B248" s="29">
        <v>5</v>
      </c>
      <c r="C248" s="29" t="s">
        <v>13</v>
      </c>
      <c r="D248" s="11">
        <v>11</v>
      </c>
      <c r="E248" s="11" t="s">
        <v>1</v>
      </c>
      <c r="F248" s="2" t="s">
        <v>830</v>
      </c>
      <c r="G248" s="45" t="s">
        <v>245</v>
      </c>
      <c r="H248" s="2">
        <v>3.0897118132428512</v>
      </c>
      <c r="I248" s="2">
        <v>23.586509356455739</v>
      </c>
      <c r="J248" s="5"/>
      <c r="K248" s="5">
        <v>2348</v>
      </c>
      <c r="L248" s="5">
        <v>145</v>
      </c>
      <c r="M248" s="5">
        <f t="shared" si="23"/>
        <v>6.1754684838160134</v>
      </c>
      <c r="N248" s="5">
        <v>5.9934027777777024E-2</v>
      </c>
      <c r="O248" s="5">
        <v>0.12463320886283434</v>
      </c>
      <c r="P248" s="5">
        <v>8.1288548447204185</v>
      </c>
      <c r="Q248" s="5" t="e">
        <f>ABS(P248-#REF!)</f>
        <v>#REF!</v>
      </c>
      <c r="R248" s="5">
        <v>0.69184846944783884</v>
      </c>
      <c r="S248" s="5" t="e">
        <f>ABS(R248-#REF!)</f>
        <v>#REF!</v>
      </c>
      <c r="T248" s="29">
        <v>1.9064221519260938</v>
      </c>
      <c r="U248" s="29">
        <v>6.4938700000000003</v>
      </c>
      <c r="V248" s="29">
        <v>1</v>
      </c>
      <c r="W248" s="29">
        <f t="shared" si="24"/>
        <v>120</v>
      </c>
      <c r="X248" s="29">
        <f t="shared" si="25"/>
        <v>68</v>
      </c>
      <c r="Y248" s="29">
        <f t="shared" si="26"/>
        <v>188</v>
      </c>
      <c r="Z248" s="29">
        <v>17</v>
      </c>
      <c r="AA248" s="2" t="s">
        <v>2294</v>
      </c>
      <c r="AB248" s="34"/>
      <c r="AC248" s="29">
        <v>2373</v>
      </c>
      <c r="AD248" s="29">
        <v>291.82044999999999</v>
      </c>
      <c r="AE248" s="10">
        <v>8.1317120000000003</v>
      </c>
      <c r="AF248" s="29">
        <v>23.65</v>
      </c>
      <c r="AG248" s="29">
        <v>24.109490000000001</v>
      </c>
      <c r="AH248" s="29">
        <v>2.410949</v>
      </c>
      <c r="AI248" s="29">
        <v>0.122958</v>
      </c>
      <c r="AJ248" s="29">
        <v>8.4948999999999997E-2</v>
      </c>
      <c r="AK248" s="10">
        <v>0.690882</v>
      </c>
      <c r="AL248" s="29">
        <v>0.112013</v>
      </c>
      <c r="AM248" s="29">
        <v>0.10249999999999999</v>
      </c>
      <c r="AN248" s="29">
        <v>5</v>
      </c>
      <c r="AO248" s="29">
        <v>1.7134E-2</v>
      </c>
      <c r="AP248" s="29">
        <v>1.0280290000000001</v>
      </c>
      <c r="AQ248" s="10">
        <v>1.9384749999999999</v>
      </c>
      <c r="AR248" s="29">
        <v>0.24489</v>
      </c>
      <c r="AS248" s="29">
        <v>0.51274299999999995</v>
      </c>
      <c r="AT248" s="29">
        <v>9.1999999999999993</v>
      </c>
      <c r="AU248" s="29">
        <v>10.521407</v>
      </c>
      <c r="AV248" s="29">
        <v>2.9864999999999999E-2</v>
      </c>
      <c r="AW248" s="29">
        <v>2.5558000000000001E-2</v>
      </c>
      <c r="AX248" s="29">
        <v>220.42378600000001</v>
      </c>
      <c r="AY248" s="29">
        <v>154.906229</v>
      </c>
      <c r="AZ248" s="29">
        <v>405.94723800000003</v>
      </c>
      <c r="BA248" s="29">
        <v>188.90836100000001</v>
      </c>
      <c r="BB248" s="29">
        <v>64.745450000000005</v>
      </c>
      <c r="BC248" s="29">
        <v>18.647015</v>
      </c>
      <c r="BD248" s="29">
        <v>5.9749840000000001</v>
      </c>
      <c r="BE248" s="29">
        <v>0</v>
      </c>
      <c r="BF248" s="31"/>
    </row>
    <row r="249" spans="1:58" s="29" customFormat="1" x14ac:dyDescent="0.25">
      <c r="A249" s="29" t="s">
        <v>1248</v>
      </c>
      <c r="B249" s="29">
        <v>1</v>
      </c>
      <c r="C249" s="29" t="s">
        <v>12</v>
      </c>
      <c r="D249" s="11">
        <v>5</v>
      </c>
      <c r="E249" s="11" t="s">
        <v>1</v>
      </c>
      <c r="F249" s="29" t="s">
        <v>2077</v>
      </c>
      <c r="G249" s="11" t="s">
        <v>245</v>
      </c>
      <c r="H249" s="29">
        <v>37.5</v>
      </c>
      <c r="I249" s="29">
        <v>212.79</v>
      </c>
      <c r="J249" s="11"/>
      <c r="K249" s="5">
        <v>781</v>
      </c>
      <c r="L249" s="5">
        <v>372</v>
      </c>
      <c r="M249" s="5">
        <f t="shared" si="23"/>
        <v>47.631241997439183</v>
      </c>
      <c r="N249" s="5">
        <v>0.22164181818181841</v>
      </c>
      <c r="O249" s="5">
        <v>0.30446826755196532</v>
      </c>
      <c r="P249" s="5">
        <v>4.3234493992379077</v>
      </c>
      <c r="Q249" s="5" t="e">
        <f>ABS(P249-#REF!)</f>
        <v>#REF!</v>
      </c>
      <c r="R249" s="5">
        <v>1.4768104595188201</v>
      </c>
      <c r="S249" s="5" t="e">
        <f>ABS(R249-#REF!)</f>
        <v>#REF!</v>
      </c>
      <c r="AA249" s="29" t="s">
        <v>2289</v>
      </c>
      <c r="AB249" s="39"/>
      <c r="AC249" s="5">
        <v>788</v>
      </c>
      <c r="AD249" s="5">
        <v>181.65</v>
      </c>
      <c r="AE249" s="5">
        <v>4.3380130000000001</v>
      </c>
      <c r="AF249" s="5">
        <v>6.55</v>
      </c>
      <c r="AG249" s="5">
        <v>9.6585450000000002</v>
      </c>
      <c r="AH249" s="5">
        <v>0.96585500000000002</v>
      </c>
      <c r="AI249" s="5">
        <v>0.23036599999999999</v>
      </c>
      <c r="AJ249" s="5">
        <v>0.339837</v>
      </c>
      <c r="AK249" s="5">
        <v>1.4752050000000001</v>
      </c>
      <c r="AL249" s="5">
        <v>7.9450000000000007E-2</v>
      </c>
      <c r="AM249" s="5">
        <v>3.2500000000000001E-2</v>
      </c>
      <c r="AN249" s="5">
        <v>14</v>
      </c>
      <c r="AO249" s="5">
        <v>7.7071000000000001E-2</v>
      </c>
      <c r="AP249" s="5">
        <v>4.6242770000000002</v>
      </c>
      <c r="AQ249" s="5">
        <v>22.081218</v>
      </c>
      <c r="AR249" s="5">
        <v>0.47787499999999999</v>
      </c>
      <c r="AS249" s="5">
        <v>0.37932100000000002</v>
      </c>
      <c r="AT249" s="5">
        <v>12.428571</v>
      </c>
      <c r="AU249" s="5">
        <v>5.1993239999999998</v>
      </c>
      <c r="AV249" s="5">
        <v>4.1813999999999997E-2</v>
      </c>
      <c r="AW249" s="5">
        <v>3.3531999999999999E-2</v>
      </c>
      <c r="AX249" s="5">
        <v>29.492339999999999</v>
      </c>
      <c r="AY249" s="5">
        <v>8.6097789999999996</v>
      </c>
      <c r="AZ249" s="5">
        <v>216.40013999999999</v>
      </c>
      <c r="BA249" s="5">
        <v>339.56693200000001</v>
      </c>
      <c r="BB249" s="5">
        <v>12.931781000000001</v>
      </c>
      <c r="BC249" s="5">
        <v>9.6776210000000003</v>
      </c>
      <c r="BD249" s="5">
        <v>6.3819400000000002</v>
      </c>
      <c r="BE249" s="5">
        <v>2.2912880000000002</v>
      </c>
      <c r="BF249" s="31"/>
    </row>
    <row r="250" spans="1:58" s="29" customFormat="1" x14ac:dyDescent="0.25">
      <c r="A250" s="29" t="s">
        <v>1248</v>
      </c>
      <c r="B250" s="29">
        <v>1</v>
      </c>
      <c r="C250" s="29" t="s">
        <v>47</v>
      </c>
      <c r="D250" s="11">
        <v>5</v>
      </c>
      <c r="E250" s="11" t="s">
        <v>7</v>
      </c>
      <c r="F250" s="29" t="s">
        <v>2077</v>
      </c>
      <c r="G250" s="11" t="s">
        <v>245</v>
      </c>
      <c r="H250" s="29">
        <v>37.5</v>
      </c>
      <c r="I250" s="29">
        <v>212.79</v>
      </c>
      <c r="J250" s="11"/>
      <c r="K250" s="5">
        <v>2880</v>
      </c>
      <c r="L250" s="5">
        <v>99</v>
      </c>
      <c r="M250" s="5">
        <f t="shared" si="23"/>
        <v>3.4375000000000004</v>
      </c>
      <c r="N250" s="5">
        <v>0.11382857142857412</v>
      </c>
      <c r="O250" s="5">
        <v>7.750101355868208E-2</v>
      </c>
      <c r="P250" s="5">
        <v>15.943065646357455</v>
      </c>
      <c r="Q250" s="5" t="e">
        <f>ABS(P250-#REF!)</f>
        <v>#REF!</v>
      </c>
      <c r="R250" s="5">
        <v>1.0525803167222934</v>
      </c>
      <c r="S250" s="5" t="e">
        <f>ABS(R250-#REF!)</f>
        <v>#REF!</v>
      </c>
      <c r="T250" s="29">
        <v>0.51717794563353414</v>
      </c>
      <c r="AA250" s="29" t="s">
        <v>2289</v>
      </c>
      <c r="AB250" s="39"/>
      <c r="AC250" s="5">
        <v>2900</v>
      </c>
      <c r="AD250" s="5">
        <v>181.65</v>
      </c>
      <c r="AE250" s="5">
        <v>15.964767</v>
      </c>
      <c r="AF250" s="5">
        <v>28.87</v>
      </c>
      <c r="AG250" s="5">
        <v>63.173673999999998</v>
      </c>
      <c r="AH250" s="5">
        <v>6.317367</v>
      </c>
      <c r="AI250" s="5">
        <v>6.2626000000000001E-2</v>
      </c>
      <c r="AJ250" s="5">
        <v>6.5828999999999999E-2</v>
      </c>
      <c r="AK250" s="5">
        <v>1.051159</v>
      </c>
      <c r="AL250" s="5">
        <v>4.48E-2</v>
      </c>
      <c r="AM250" s="5">
        <v>2.75E-2</v>
      </c>
      <c r="AN250" s="5">
        <v>0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5">
        <v>0</v>
      </c>
      <c r="BD250" s="5">
        <v>0</v>
      </c>
      <c r="BE250" s="5">
        <v>0</v>
      </c>
      <c r="BF250" s="31"/>
    </row>
    <row r="251" spans="1:58" s="29" customFormat="1" x14ac:dyDescent="0.25">
      <c r="A251" s="29" t="s">
        <v>1248</v>
      </c>
      <c r="B251" s="29">
        <v>1</v>
      </c>
      <c r="C251" s="29" t="s">
        <v>10</v>
      </c>
      <c r="D251" s="11">
        <v>13</v>
      </c>
      <c r="E251" s="11" t="s">
        <v>1</v>
      </c>
      <c r="F251" s="29" t="s">
        <v>2077</v>
      </c>
      <c r="G251" s="11" t="s">
        <v>245</v>
      </c>
      <c r="H251" s="29">
        <v>37.5</v>
      </c>
      <c r="I251" s="29">
        <v>212.79</v>
      </c>
      <c r="J251" s="11"/>
      <c r="K251" s="5">
        <v>972</v>
      </c>
      <c r="L251" s="5">
        <v>6</v>
      </c>
      <c r="M251" s="5">
        <f t="shared" si="23"/>
        <v>0.61728395061728392</v>
      </c>
      <c r="N251" s="5">
        <v>5.3450000000001552E-2</v>
      </c>
      <c r="O251" s="5">
        <v>1.1071573365526012E-2</v>
      </c>
      <c r="P251" s="5">
        <v>5.3807846556456411</v>
      </c>
      <c r="Q251" s="5" t="e">
        <f>ABS(P251-#REF!)</f>
        <v>#REF!</v>
      </c>
      <c r="R251" s="5">
        <v>0.5789108576320795</v>
      </c>
      <c r="S251" s="5" t="e">
        <f>ABS(R251-#REF!)</f>
        <v>#REF!</v>
      </c>
      <c r="T251" s="29">
        <v>0.51717794563353414</v>
      </c>
      <c r="AA251" s="29" t="s">
        <v>2289</v>
      </c>
      <c r="AB251" s="39"/>
      <c r="AC251" s="5">
        <v>976</v>
      </c>
      <c r="AD251" s="5">
        <v>181.65</v>
      </c>
      <c r="AE251" s="5">
        <v>5.3729699999999996</v>
      </c>
      <c r="AF251" s="5">
        <v>9.61</v>
      </c>
      <c r="AG251" s="5">
        <v>8.3628879999999999</v>
      </c>
      <c r="AH251" s="5">
        <v>0.83628899999999995</v>
      </c>
      <c r="AI251" s="5">
        <v>0.18600900000000001</v>
      </c>
      <c r="AJ251" s="5">
        <v>0.107697</v>
      </c>
      <c r="AK251" s="5">
        <v>0.57898899999999998</v>
      </c>
      <c r="AL251" s="5">
        <v>0.16785</v>
      </c>
      <c r="AM251" s="5">
        <v>0.1275</v>
      </c>
      <c r="AN251" s="5">
        <v>0</v>
      </c>
      <c r="AO251" s="5">
        <v>0</v>
      </c>
      <c r="AP251" s="5">
        <v>0</v>
      </c>
      <c r="AQ251" s="5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5">
        <v>0</v>
      </c>
      <c r="BB251" s="5">
        <v>0</v>
      </c>
      <c r="BC251" s="5">
        <v>0</v>
      </c>
      <c r="BD251" s="5">
        <v>0</v>
      </c>
      <c r="BE251" s="5">
        <v>0</v>
      </c>
      <c r="BF251" s="31"/>
    </row>
    <row r="252" spans="1:58" s="29" customFormat="1" x14ac:dyDescent="0.25">
      <c r="A252" s="29" t="s">
        <v>1249</v>
      </c>
      <c r="B252" s="29">
        <v>1</v>
      </c>
      <c r="C252" s="29" t="s">
        <v>0</v>
      </c>
      <c r="D252" s="11">
        <v>10</v>
      </c>
      <c r="E252" s="11" t="s">
        <v>1</v>
      </c>
      <c r="F252" s="29" t="s">
        <v>2077</v>
      </c>
      <c r="G252" s="11" t="s">
        <v>245</v>
      </c>
      <c r="H252" s="29">
        <v>37.5</v>
      </c>
      <c r="I252" s="29">
        <v>212.79</v>
      </c>
      <c r="J252" s="11"/>
      <c r="K252" s="5">
        <v>4705</v>
      </c>
      <c r="L252" s="5">
        <v>1061</v>
      </c>
      <c r="M252" s="5">
        <f t="shared" si="23"/>
        <v>22.550478214665251</v>
      </c>
      <c r="N252" s="5">
        <v>7.3899816176471067E-2</v>
      </c>
      <c r="O252" s="5">
        <v>0.70223844814729486</v>
      </c>
      <c r="P252" s="5">
        <v>24.294352195095755</v>
      </c>
      <c r="Q252" s="5" t="e">
        <f>ABS(P252-#REF!)</f>
        <v>#REF!</v>
      </c>
      <c r="R252" s="5">
        <v>1.3040572890749695</v>
      </c>
      <c r="S252" s="5" t="e">
        <f>ABS(R252-#REF!)</f>
        <v>#REF!</v>
      </c>
      <c r="AA252" s="29" t="s">
        <v>2289</v>
      </c>
      <c r="AB252" s="39"/>
      <c r="AC252" s="5">
        <v>4731</v>
      </c>
      <c r="AD252" s="5">
        <v>194.6711</v>
      </c>
      <c r="AE252" s="5">
        <v>24.302529</v>
      </c>
      <c r="AF252" s="5">
        <v>47.27</v>
      </c>
      <c r="AG252" s="5">
        <v>124.528057</v>
      </c>
      <c r="AH252" s="5">
        <v>12.452806000000001</v>
      </c>
      <c r="AI252" s="5">
        <v>4.1118000000000002E-2</v>
      </c>
      <c r="AJ252" s="5">
        <v>5.3584E-2</v>
      </c>
      <c r="AK252" s="5">
        <v>1.3031569999999999</v>
      </c>
      <c r="AL252" s="5">
        <v>2.3563000000000001E-2</v>
      </c>
      <c r="AM252" s="5">
        <v>1.7500000000000002E-2</v>
      </c>
      <c r="AN252" s="5">
        <v>20</v>
      </c>
      <c r="AO252" s="5">
        <v>0.10273699999999999</v>
      </c>
      <c r="AP252" s="5">
        <v>6.1642429999999999</v>
      </c>
      <c r="AQ252" s="5">
        <v>13.718030000000001</v>
      </c>
      <c r="AR252" s="5">
        <v>0.423651</v>
      </c>
      <c r="AS252" s="5">
        <v>0.26565</v>
      </c>
      <c r="AT252" s="5">
        <v>32.450000000000003</v>
      </c>
      <c r="AU252" s="5">
        <v>18.184652</v>
      </c>
      <c r="AV252" s="5">
        <v>1.3471E-2</v>
      </c>
      <c r="AW252" s="5">
        <v>7.7510000000000001E-3</v>
      </c>
      <c r="AX252" s="5">
        <v>82.333127000000005</v>
      </c>
      <c r="AY252" s="5">
        <v>22.316026000000001</v>
      </c>
      <c r="AZ252" s="5">
        <v>654.44825300000002</v>
      </c>
      <c r="BA252" s="5">
        <v>458.02577100000002</v>
      </c>
      <c r="BB252" s="5">
        <v>6.769876</v>
      </c>
      <c r="BC252" s="5">
        <v>6.1245839999999996</v>
      </c>
      <c r="BD252" s="5">
        <v>7.7942790000000004</v>
      </c>
      <c r="BE252" s="5">
        <v>2.1213199999999999</v>
      </c>
      <c r="BF252" s="31"/>
    </row>
    <row r="253" spans="1:58" s="29" customFormat="1" x14ac:dyDescent="0.25">
      <c r="A253" s="29" t="s">
        <v>1250</v>
      </c>
      <c r="B253" s="29">
        <v>1</v>
      </c>
      <c r="C253" s="29" t="s">
        <v>15</v>
      </c>
      <c r="D253" s="11">
        <v>6</v>
      </c>
      <c r="E253" s="11" t="s">
        <v>1</v>
      </c>
      <c r="F253" s="29" t="s">
        <v>2077</v>
      </c>
      <c r="G253" s="11" t="s">
        <v>245</v>
      </c>
      <c r="H253" s="29">
        <v>37.5</v>
      </c>
      <c r="I253" s="29">
        <v>212.79</v>
      </c>
      <c r="J253" s="11"/>
      <c r="K253" s="5">
        <v>569</v>
      </c>
      <c r="L253" s="5">
        <v>207</v>
      </c>
      <c r="M253" s="5">
        <f t="shared" si="23"/>
        <v>36.379613356766257</v>
      </c>
      <c r="N253" s="5">
        <v>0.25983012820512741</v>
      </c>
      <c r="O253" s="5">
        <v>0.17450343429406165</v>
      </c>
      <c r="P253" s="5">
        <v>2.5459603618800277</v>
      </c>
      <c r="Q253" s="5" t="e">
        <f>ABS(P253-#REF!)</f>
        <v>#REF!</v>
      </c>
      <c r="R253" s="5">
        <v>1.7120451159735566</v>
      </c>
      <c r="S253" s="5" t="e">
        <f>ABS(R253-#REF!)</f>
        <v>#REF!</v>
      </c>
      <c r="AA253" s="29" t="s">
        <v>2289</v>
      </c>
      <c r="AB253" s="39"/>
      <c r="AC253" s="5">
        <v>579</v>
      </c>
      <c r="AD253" s="5">
        <v>224.49212499999999</v>
      </c>
      <c r="AE253" s="5">
        <v>2.5791550000000001</v>
      </c>
      <c r="AF253" s="5">
        <v>4.42</v>
      </c>
      <c r="AG253" s="5">
        <v>5.6483270000000001</v>
      </c>
      <c r="AH253" s="5">
        <v>0.56483300000000003</v>
      </c>
      <c r="AI253" s="5">
        <v>0.38567299999999999</v>
      </c>
      <c r="AJ253" s="5">
        <v>0.66220400000000001</v>
      </c>
      <c r="AK253" s="5">
        <v>1.7170080000000001</v>
      </c>
      <c r="AL253" s="5">
        <v>0.12543699999999999</v>
      </c>
      <c r="AM253" s="5">
        <v>3.2500000000000001E-2</v>
      </c>
      <c r="AN253" s="5">
        <v>10</v>
      </c>
      <c r="AO253" s="5">
        <v>4.4545000000000001E-2</v>
      </c>
      <c r="AP253" s="5">
        <v>2.6726999999999999</v>
      </c>
      <c r="AQ253" s="5">
        <v>20.552676999999999</v>
      </c>
      <c r="AR253" s="5">
        <v>0.92564299999999999</v>
      </c>
      <c r="AS253" s="5">
        <v>1.1756340000000001</v>
      </c>
      <c r="AT253" s="5">
        <v>11.9</v>
      </c>
      <c r="AU253" s="5">
        <v>7.8521049999999999</v>
      </c>
      <c r="AV253" s="5">
        <v>8.4920999999999996E-2</v>
      </c>
      <c r="AW253" s="5">
        <v>7.4343999999999993E-2</v>
      </c>
      <c r="AX253" s="5">
        <v>25.551736999999999</v>
      </c>
      <c r="AY253" s="5">
        <v>18.558982</v>
      </c>
      <c r="AZ253" s="5">
        <v>60.111418</v>
      </c>
      <c r="BA253" s="5">
        <v>22.268516000000002</v>
      </c>
      <c r="BB253" s="5">
        <v>22.799422</v>
      </c>
      <c r="BC253" s="5">
        <v>23.886766999999999</v>
      </c>
      <c r="BD253" s="5">
        <v>5.9642429999999997</v>
      </c>
      <c r="BE253" s="5">
        <v>1.658312</v>
      </c>
      <c r="BF253" s="31"/>
    </row>
    <row r="254" spans="1:58" s="29" customFormat="1" x14ac:dyDescent="0.25">
      <c r="A254" s="29" t="s">
        <v>1250</v>
      </c>
      <c r="B254" s="29">
        <v>1</v>
      </c>
      <c r="C254" s="29" t="s">
        <v>21</v>
      </c>
      <c r="D254" s="11">
        <v>7</v>
      </c>
      <c r="E254" s="11" t="s">
        <v>1</v>
      </c>
      <c r="F254" s="29" t="s">
        <v>2077</v>
      </c>
      <c r="G254" s="11" t="s">
        <v>245</v>
      </c>
      <c r="H254" s="29">
        <v>37.5</v>
      </c>
      <c r="I254" s="29">
        <v>212.79</v>
      </c>
      <c r="J254" s="11"/>
      <c r="K254" s="5">
        <v>5205</v>
      </c>
      <c r="L254" s="5">
        <v>1040</v>
      </c>
      <c r="M254" s="5">
        <f t="shared" si="23"/>
        <v>19.980787704130641</v>
      </c>
      <c r="N254" s="5">
        <v>0.10574785714285835</v>
      </c>
      <c r="O254" s="5">
        <v>0.46981693848401213</v>
      </c>
      <c r="P254" s="5">
        <v>23.289496807707458</v>
      </c>
      <c r="Q254" s="5" t="e">
        <f>ABS(P254-#REF!)</f>
        <v>#REF!</v>
      </c>
      <c r="R254" s="5">
        <v>1.0705867442414989</v>
      </c>
      <c r="S254" s="5" t="e">
        <f>ABS(R254-#REF!)</f>
        <v>#REF!</v>
      </c>
      <c r="T254" s="29">
        <v>0.81519113532233323</v>
      </c>
      <c r="AA254" s="29" t="s">
        <v>2289</v>
      </c>
      <c r="AB254" s="39"/>
      <c r="AC254" s="5">
        <v>5245</v>
      </c>
      <c r="AD254" s="5">
        <v>224.49212499999999</v>
      </c>
      <c r="AE254" s="5">
        <v>23.363848999999998</v>
      </c>
      <c r="AF254" s="5">
        <v>52.41</v>
      </c>
      <c r="AG254" s="5">
        <v>128.412001</v>
      </c>
      <c r="AH254" s="5">
        <v>12.841200000000001</v>
      </c>
      <c r="AI254" s="5">
        <v>4.2805000000000003E-2</v>
      </c>
      <c r="AJ254" s="5">
        <v>4.5832999999999999E-2</v>
      </c>
      <c r="AK254" s="5">
        <v>1.0707340000000001</v>
      </c>
      <c r="AL254" s="5">
        <v>2.9325E-2</v>
      </c>
      <c r="AM254" s="5">
        <v>1.7500000000000002E-2</v>
      </c>
      <c r="AN254" s="5">
        <v>24</v>
      </c>
      <c r="AO254" s="5">
        <v>0.106908</v>
      </c>
      <c r="AP254" s="5">
        <v>6.414479</v>
      </c>
      <c r="AQ254" s="5">
        <v>14.356529999999999</v>
      </c>
      <c r="AR254" s="5">
        <v>0.42314800000000002</v>
      </c>
      <c r="AS254" s="5">
        <v>0.301014</v>
      </c>
      <c r="AT254" s="5">
        <v>31.375</v>
      </c>
      <c r="AU254" s="5">
        <v>16.859553999999999</v>
      </c>
      <c r="AV254" s="5">
        <v>1.3931000000000001E-2</v>
      </c>
      <c r="AW254" s="5">
        <v>7.1869999999999998E-3</v>
      </c>
      <c r="AX254" s="5">
        <v>83.568498000000005</v>
      </c>
      <c r="AY254" s="5">
        <v>26.728016</v>
      </c>
      <c r="AZ254" s="5">
        <v>376.23822100000001</v>
      </c>
      <c r="BA254" s="5">
        <v>280.39191899999997</v>
      </c>
      <c r="BB254" s="5">
        <v>8.0272120000000005</v>
      </c>
      <c r="BC254" s="5">
        <v>9.7376550000000002</v>
      </c>
      <c r="BD254" s="5">
        <v>7.8690930000000003</v>
      </c>
      <c r="BE254" s="5">
        <v>1.5811390000000001</v>
      </c>
      <c r="BF254" s="31"/>
    </row>
    <row r="255" spans="1:58" s="29" customFormat="1" x14ac:dyDescent="0.25">
      <c r="A255" s="29" t="s">
        <v>1250</v>
      </c>
      <c r="B255" s="29">
        <v>1</v>
      </c>
      <c r="C255" s="29" t="s">
        <v>0</v>
      </c>
      <c r="D255" s="11">
        <v>10</v>
      </c>
      <c r="E255" s="11" t="s">
        <v>1</v>
      </c>
      <c r="F255" s="29" t="s">
        <v>2077</v>
      </c>
      <c r="G255" s="11" t="s">
        <v>245</v>
      </c>
      <c r="H255" s="29">
        <v>37.5</v>
      </c>
      <c r="I255" s="29">
        <v>212.79</v>
      </c>
      <c r="J255" s="11"/>
      <c r="K255" s="5">
        <v>5834</v>
      </c>
      <c r="L255" s="5">
        <v>1260</v>
      </c>
      <c r="M255" s="5">
        <f t="shared" si="23"/>
        <v>21.597531710661638</v>
      </c>
      <c r="N255" s="5">
        <v>0.11641768867924526</v>
      </c>
      <c r="O255" s="5">
        <v>0.47429138551719319</v>
      </c>
      <c r="P255" s="5">
        <v>26.103923991578348</v>
      </c>
      <c r="Q255" s="5" t="e">
        <f>ABS(P255-#REF!)</f>
        <v>#REF!</v>
      </c>
      <c r="R255" s="5">
        <v>0.958496062787903</v>
      </c>
      <c r="S255" s="5" t="e">
        <f>ABS(R255-#REF!)</f>
        <v>#REF!</v>
      </c>
      <c r="T255" s="29">
        <v>0.81519113532233323</v>
      </c>
      <c r="AA255" s="29" t="s">
        <v>2289</v>
      </c>
      <c r="AB255" s="39"/>
      <c r="AC255" s="5">
        <v>5888</v>
      </c>
      <c r="AD255" s="5">
        <v>224.49212499999999</v>
      </c>
      <c r="AE255" s="5">
        <v>26.228092</v>
      </c>
      <c r="AF255" s="5">
        <v>58.87</v>
      </c>
      <c r="AG255" s="5">
        <v>149.39509100000001</v>
      </c>
      <c r="AH255" s="5">
        <v>14.939508999999999</v>
      </c>
      <c r="AI255" s="5">
        <v>3.8129999999999997E-2</v>
      </c>
      <c r="AJ255" s="5">
        <v>3.6616000000000003E-2</v>
      </c>
      <c r="AK255" s="5">
        <v>0.96029200000000003</v>
      </c>
      <c r="AL255" s="5">
        <v>2.8000000000000001E-2</v>
      </c>
      <c r="AM255" s="5">
        <v>1.2500000000000001E-2</v>
      </c>
      <c r="AN255" s="5">
        <v>29</v>
      </c>
      <c r="AO255" s="5">
        <v>0.12917999999999999</v>
      </c>
      <c r="AP255" s="5">
        <v>7.7508290000000004</v>
      </c>
      <c r="AQ255" s="5">
        <v>18.325407999999999</v>
      </c>
      <c r="AR255" s="5">
        <v>0.44715100000000002</v>
      </c>
      <c r="AS255" s="5">
        <v>0.25739800000000002</v>
      </c>
      <c r="AT255" s="5">
        <v>37.206896999999998</v>
      </c>
      <c r="AU255" s="5">
        <v>19.354548000000001</v>
      </c>
      <c r="AV255" s="5">
        <v>1.235E-2</v>
      </c>
      <c r="AW255" s="5">
        <v>5.6909999999999999E-3</v>
      </c>
      <c r="AX255" s="5">
        <v>86.400925999999998</v>
      </c>
      <c r="AY255" s="5">
        <v>23.538032000000001</v>
      </c>
      <c r="AZ255" s="5">
        <v>209.546548</v>
      </c>
      <c r="BA255" s="5">
        <v>89.839545999999999</v>
      </c>
      <c r="BB255" s="5">
        <v>6.4995789999999998</v>
      </c>
      <c r="BC255" s="5">
        <v>7.4952839999999998</v>
      </c>
      <c r="BD255" s="5">
        <v>9.1436709999999994</v>
      </c>
      <c r="BE255" s="5">
        <v>1.0897250000000001</v>
      </c>
      <c r="BF255" s="31"/>
    </row>
    <row r="256" spans="1:58" s="29" customFormat="1" x14ac:dyDescent="0.25">
      <c r="A256" s="29" t="s">
        <v>1251</v>
      </c>
      <c r="B256" s="29">
        <v>1</v>
      </c>
      <c r="C256" s="29" t="s">
        <v>2</v>
      </c>
      <c r="D256" s="11">
        <v>3</v>
      </c>
      <c r="E256" s="11" t="s">
        <v>1</v>
      </c>
      <c r="F256" s="29" t="s">
        <v>2077</v>
      </c>
      <c r="G256" s="11" t="s">
        <v>245</v>
      </c>
      <c r="H256" s="29">
        <v>37.5</v>
      </c>
      <c r="I256" s="29">
        <v>212.79</v>
      </c>
      <c r="J256" s="11"/>
      <c r="K256" s="5">
        <v>4696</v>
      </c>
      <c r="L256" s="5">
        <v>856</v>
      </c>
      <c r="M256" s="5">
        <f t="shared" si="23"/>
        <v>18.228279386712096</v>
      </c>
      <c r="N256" s="5">
        <v>0.10870416666666598</v>
      </c>
      <c r="O256" s="5">
        <v>0.40001776590924404</v>
      </c>
      <c r="P256" s="5">
        <v>19.567535715727185</v>
      </c>
      <c r="Q256" s="5" t="e">
        <f>ABS(P256-#REF!)</f>
        <v>#REF!</v>
      </c>
      <c r="R256" s="5">
        <v>1.3158734871224689</v>
      </c>
      <c r="S256" s="5" t="e">
        <f>ABS(R256-#REF!)</f>
        <v>#REF!</v>
      </c>
      <c r="T256" s="29">
        <v>1.4215864566115946</v>
      </c>
      <c r="AA256" s="29" t="s">
        <v>2289</v>
      </c>
      <c r="AB256" s="39"/>
      <c r="AC256" s="5">
        <v>5557</v>
      </c>
      <c r="AD256" s="5">
        <v>268.90662500000002</v>
      </c>
      <c r="AE256" s="5">
        <v>20.665165999999999</v>
      </c>
      <c r="AF256" s="5">
        <v>55.42</v>
      </c>
      <c r="AG256" s="5">
        <v>137.16859600000001</v>
      </c>
      <c r="AH256" s="5">
        <v>13.71686</v>
      </c>
      <c r="AI256" s="5">
        <v>4.8374E-2</v>
      </c>
      <c r="AJ256" s="5">
        <v>6.4935000000000007E-2</v>
      </c>
      <c r="AK256" s="5">
        <v>1.3423419999999999</v>
      </c>
      <c r="AL256" s="5">
        <v>2.9662999999999998E-2</v>
      </c>
      <c r="AM256" s="5">
        <v>1.7500000000000002E-2</v>
      </c>
      <c r="AN256" s="5">
        <v>23</v>
      </c>
      <c r="AO256" s="5">
        <v>8.5531999999999997E-2</v>
      </c>
      <c r="AP256" s="5">
        <v>5.1318929999999998</v>
      </c>
      <c r="AQ256" s="5">
        <v>14.810148999999999</v>
      </c>
      <c r="AR256" s="5">
        <v>0.53676699999999999</v>
      </c>
      <c r="AS256" s="5">
        <v>0.50427200000000005</v>
      </c>
      <c r="AT256" s="5">
        <v>35.782609000000001</v>
      </c>
      <c r="AU256" s="5">
        <v>30.296949000000001</v>
      </c>
      <c r="AV256" s="5">
        <v>1.5432E-2</v>
      </c>
      <c r="AW256" s="5">
        <v>8.5620000000000002E-3</v>
      </c>
      <c r="AX256" s="5">
        <v>78.008359999999996</v>
      </c>
      <c r="AY256" s="5">
        <v>29.881001999999999</v>
      </c>
      <c r="AZ256" s="5">
        <v>311.56827600000003</v>
      </c>
      <c r="BA256" s="5">
        <v>197.31718499999999</v>
      </c>
      <c r="BB256" s="5">
        <v>11.198525999999999</v>
      </c>
      <c r="BC256" s="5">
        <v>9.602722</v>
      </c>
      <c r="BD256" s="5">
        <v>8.9313059999999993</v>
      </c>
      <c r="BE256" s="5">
        <v>2.2449940000000002</v>
      </c>
      <c r="BF256" s="31"/>
    </row>
    <row r="257" spans="1:58" s="29" customFormat="1" x14ac:dyDescent="0.25">
      <c r="A257" s="29" t="s">
        <v>1251</v>
      </c>
      <c r="B257" s="29">
        <v>1</v>
      </c>
      <c r="C257" s="29" t="s">
        <v>4</v>
      </c>
      <c r="D257" s="11">
        <v>12</v>
      </c>
      <c r="E257" s="11" t="s">
        <v>1</v>
      </c>
      <c r="F257" s="29" t="s">
        <v>2077</v>
      </c>
      <c r="G257" s="11" t="s">
        <v>245</v>
      </c>
      <c r="H257" s="29">
        <v>37.5</v>
      </c>
      <c r="I257" s="29">
        <v>212.79</v>
      </c>
      <c r="J257" s="11"/>
      <c r="K257" s="5">
        <v>6809</v>
      </c>
      <c r="L257" s="5">
        <v>5</v>
      </c>
      <c r="M257" s="5">
        <f t="shared" si="23"/>
        <v>7.3432222059039501E-2</v>
      </c>
      <c r="N257" s="5">
        <v>3.0100000000004457E-2</v>
      </c>
      <c r="O257" s="5">
        <v>4.1668517282212924E-3</v>
      </c>
      <c r="P257" s="5">
        <v>28.372093417458778</v>
      </c>
      <c r="Q257" s="5" t="e">
        <f>ABS(P257-#REF!)</f>
        <v>#REF!</v>
      </c>
      <c r="R257" s="5">
        <v>0.3676477045451596</v>
      </c>
      <c r="S257" s="5" t="e">
        <f>ABS(R257-#REF!)</f>
        <v>#REF!</v>
      </c>
      <c r="T257" s="29">
        <v>1.1264258228406492</v>
      </c>
      <c r="AA257" s="29" t="s">
        <v>2289</v>
      </c>
      <c r="AB257" s="39"/>
      <c r="AC257" s="5">
        <v>7686</v>
      </c>
      <c r="AD257" s="5">
        <v>268.90662500000002</v>
      </c>
      <c r="AE257" s="5">
        <v>28.582412000000001</v>
      </c>
      <c r="AF257" s="5">
        <v>76.849999999999994</v>
      </c>
      <c r="AG257" s="5">
        <v>257.18924500000003</v>
      </c>
      <c r="AH257" s="5">
        <v>25.718924000000001</v>
      </c>
      <c r="AI257" s="5">
        <v>3.4979999999999997E-2</v>
      </c>
      <c r="AJ257" s="5">
        <v>1.3649E-2</v>
      </c>
      <c r="AK257" s="5">
        <v>0.39019700000000002</v>
      </c>
      <c r="AL257" s="5">
        <v>3.3474999999999998E-2</v>
      </c>
      <c r="AM257" s="5">
        <v>3.2500000000000001E-2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>
        <v>0</v>
      </c>
      <c r="BE257" s="5">
        <v>0</v>
      </c>
      <c r="BF257" s="31"/>
    </row>
    <row r="258" spans="1:58" s="29" customFormat="1" x14ac:dyDescent="0.25">
      <c r="A258" s="29" t="s">
        <v>1251</v>
      </c>
      <c r="B258" s="29">
        <v>1</v>
      </c>
      <c r="C258" s="29" t="s">
        <v>5</v>
      </c>
      <c r="D258" s="11">
        <v>14</v>
      </c>
      <c r="E258" s="11" t="s">
        <v>1</v>
      </c>
      <c r="F258" s="29" t="s">
        <v>2077</v>
      </c>
      <c r="G258" s="11" t="s">
        <v>245</v>
      </c>
      <c r="H258" s="29">
        <v>37.5</v>
      </c>
      <c r="I258" s="29">
        <v>212.79</v>
      </c>
      <c r="J258" s="11"/>
      <c r="K258" s="5">
        <v>5137</v>
      </c>
      <c r="L258" s="5">
        <v>880</v>
      </c>
      <c r="M258" s="5">
        <f t="shared" si="23"/>
        <v>17.130620985010705</v>
      </c>
      <c r="N258" s="5">
        <v>0.1087255555555552</v>
      </c>
      <c r="O258" s="5">
        <v>0.37501665553991625</v>
      </c>
      <c r="P258" s="5">
        <v>21.405117327872777</v>
      </c>
      <c r="Q258" s="5" t="e">
        <f>ABS(P258-#REF!)</f>
        <v>#REF!</v>
      </c>
      <c r="R258" s="5">
        <v>1.0452011592043382</v>
      </c>
      <c r="S258" s="5" t="e">
        <f>ABS(R258-#REF!)</f>
        <v>#REF!</v>
      </c>
      <c r="T258" s="29">
        <v>1.4066460038561286</v>
      </c>
      <c r="AA258" s="29" t="s">
        <v>2289</v>
      </c>
      <c r="AB258" s="39"/>
      <c r="AC258" s="5">
        <v>6034</v>
      </c>
      <c r="AD258" s="5">
        <v>268.90662500000002</v>
      </c>
      <c r="AE258" s="5">
        <v>22.439015999999999</v>
      </c>
      <c r="AF258" s="5">
        <v>60.33</v>
      </c>
      <c r="AG258" s="5">
        <v>147.64356100000001</v>
      </c>
      <c r="AH258" s="5">
        <v>14.764355999999999</v>
      </c>
      <c r="AI258" s="5">
        <v>4.4549999999999999E-2</v>
      </c>
      <c r="AJ258" s="5">
        <v>4.7789999999999999E-2</v>
      </c>
      <c r="AK258" s="5">
        <v>1.0727150000000001</v>
      </c>
      <c r="AL258" s="5">
        <v>2.9225000000000001E-2</v>
      </c>
      <c r="AM258" s="5">
        <v>2.2499999999999999E-2</v>
      </c>
      <c r="AN258" s="5">
        <v>31</v>
      </c>
      <c r="AO258" s="5">
        <v>0.115282</v>
      </c>
      <c r="AP258" s="5">
        <v>6.9168989999999999</v>
      </c>
      <c r="AQ258" s="5">
        <v>13.423931</v>
      </c>
      <c r="AR258" s="5">
        <v>0.33526499999999998</v>
      </c>
      <c r="AS258" s="5">
        <v>0.24699099999999999</v>
      </c>
      <c r="AT258" s="5">
        <v>26.129031999999999</v>
      </c>
      <c r="AU258" s="5">
        <v>13.492571</v>
      </c>
      <c r="AV258" s="5">
        <v>1.3342E-2</v>
      </c>
      <c r="AW258" s="5">
        <v>7.352E-3</v>
      </c>
      <c r="AX258" s="5">
        <v>90.786910000000006</v>
      </c>
      <c r="AY258" s="5">
        <v>33.960884999999998</v>
      </c>
      <c r="AZ258" s="5">
        <v>324.43066499999998</v>
      </c>
      <c r="BA258" s="5">
        <v>203.465349</v>
      </c>
      <c r="BB258" s="5">
        <v>6.0575749999999999</v>
      </c>
      <c r="BC258" s="5">
        <v>6.1143559999999999</v>
      </c>
      <c r="BD258" s="5">
        <v>7.4826459999999999</v>
      </c>
      <c r="BE258" s="5">
        <v>3.6551330000000002</v>
      </c>
      <c r="BF258" s="31"/>
    </row>
    <row r="259" spans="1:58" s="29" customFormat="1" x14ac:dyDescent="0.25">
      <c r="A259" s="29" t="s">
        <v>1252</v>
      </c>
      <c r="B259" s="29">
        <v>1</v>
      </c>
      <c r="C259" s="29" t="s">
        <v>9</v>
      </c>
      <c r="D259" s="11">
        <v>2</v>
      </c>
      <c r="E259" s="11" t="s">
        <v>1</v>
      </c>
      <c r="F259" s="29" t="s">
        <v>2077</v>
      </c>
      <c r="G259" s="11" t="s">
        <v>245</v>
      </c>
      <c r="H259" s="29">
        <v>37.5</v>
      </c>
      <c r="I259" s="29">
        <v>212.79</v>
      </c>
      <c r="J259" s="11"/>
      <c r="K259" s="5">
        <v>7074</v>
      </c>
      <c r="L259" s="5">
        <v>11</v>
      </c>
      <c r="M259" s="5">
        <f t="shared" si="23"/>
        <v>0.15549901046084252</v>
      </c>
      <c r="N259" s="5">
        <v>1.4925000000000447E-2</v>
      </c>
      <c r="O259" s="5">
        <v>1.2500555184663876E-2</v>
      </c>
      <c r="P259" s="5">
        <v>29.476309125437417</v>
      </c>
      <c r="Q259" s="5" t="e">
        <f>ABS(P259-#REF!)</f>
        <v>#REF!</v>
      </c>
      <c r="R259" s="5">
        <v>0.45878025295746705</v>
      </c>
      <c r="S259" s="5" t="e">
        <f>ABS(R259-#REF!)</f>
        <v>#REF!</v>
      </c>
      <c r="T259" s="29">
        <v>0.77892967405360514</v>
      </c>
      <c r="AA259" s="29" t="s">
        <v>2289</v>
      </c>
      <c r="AB259" s="39"/>
      <c r="AC259" s="5">
        <v>7880</v>
      </c>
      <c r="AD259" s="5">
        <v>265.57889999999998</v>
      </c>
      <c r="AE259" s="5">
        <v>29.671032</v>
      </c>
      <c r="AF259" s="5">
        <v>78.790000000000006</v>
      </c>
      <c r="AG259" s="5">
        <v>264.62124999999997</v>
      </c>
      <c r="AH259" s="5">
        <v>26.462125</v>
      </c>
      <c r="AI259" s="5">
        <v>3.3699E-2</v>
      </c>
      <c r="AJ259" s="5">
        <v>1.5280999999999999E-2</v>
      </c>
      <c r="AK259" s="5">
        <v>0.45346199999999998</v>
      </c>
      <c r="AL259" s="5">
        <v>3.2224999999999997E-2</v>
      </c>
      <c r="AM259" s="5">
        <v>3.2500000000000001E-2</v>
      </c>
      <c r="AN259" s="5">
        <v>0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5">
        <v>0</v>
      </c>
      <c r="BB259" s="5">
        <v>0</v>
      </c>
      <c r="BC259" s="5">
        <v>0</v>
      </c>
      <c r="BD259" s="5">
        <v>0</v>
      </c>
      <c r="BE259" s="5">
        <v>0</v>
      </c>
      <c r="BF259" s="31"/>
    </row>
    <row r="260" spans="1:58" s="29" customFormat="1" x14ac:dyDescent="0.25">
      <c r="A260" s="29" t="s">
        <v>1252</v>
      </c>
      <c r="B260" s="29">
        <v>1</v>
      </c>
      <c r="C260" s="29" t="s">
        <v>12</v>
      </c>
      <c r="D260" s="11">
        <v>5</v>
      </c>
      <c r="E260" s="11" t="s">
        <v>1</v>
      </c>
      <c r="F260" s="29" t="s">
        <v>2077</v>
      </c>
      <c r="G260" s="11" t="s">
        <v>245</v>
      </c>
      <c r="H260" s="29">
        <v>37.5</v>
      </c>
      <c r="I260" s="29">
        <v>212.79</v>
      </c>
      <c r="J260" s="11"/>
      <c r="K260" s="5">
        <v>10732</v>
      </c>
      <c r="L260" s="5">
        <v>31</v>
      </c>
      <c r="M260" s="5">
        <f t="shared" si="23"/>
        <v>0.28885575847931416</v>
      </c>
      <c r="N260" s="5">
        <v>1.1912500000000215E-2</v>
      </c>
      <c r="O260" s="5">
        <v>3.3334813825770339E-2</v>
      </c>
      <c r="P260" s="5">
        <v>44.718652747270902</v>
      </c>
      <c r="Q260" s="5" t="e">
        <f>ABS(P260-#REF!)</f>
        <v>#REF!</v>
      </c>
      <c r="R260" s="5">
        <v>0.55722510083136179</v>
      </c>
      <c r="S260" s="5" t="e">
        <f>ABS(R260-#REF!)</f>
        <v>#REF!</v>
      </c>
      <c r="T260" s="29">
        <v>0.53320074330078204</v>
      </c>
      <c r="AA260" s="29" t="s">
        <v>2289</v>
      </c>
      <c r="AB260" s="39"/>
      <c r="AC260" s="5">
        <v>11865</v>
      </c>
      <c r="AD260" s="5">
        <v>265.57889999999998</v>
      </c>
      <c r="AE260" s="5">
        <v>44.675989000000001</v>
      </c>
      <c r="AF260" s="5">
        <v>118.64</v>
      </c>
      <c r="AG260" s="5">
        <v>477.057345</v>
      </c>
      <c r="AH260" s="5">
        <v>47.705734</v>
      </c>
      <c r="AI260" s="5">
        <v>2.2379E-2</v>
      </c>
      <c r="AJ260" s="5">
        <v>1.2341E-2</v>
      </c>
      <c r="AK260" s="5">
        <v>0.55147900000000005</v>
      </c>
      <c r="AL260" s="5">
        <v>2.0449999999999999E-2</v>
      </c>
      <c r="AM260" s="5">
        <v>1.7500000000000002E-2</v>
      </c>
      <c r="AN260" s="5">
        <v>0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0</v>
      </c>
      <c r="BC260" s="5">
        <v>0</v>
      </c>
      <c r="BD260" s="5">
        <v>0</v>
      </c>
      <c r="BE260" s="5">
        <v>0</v>
      </c>
      <c r="BF260" s="31"/>
    </row>
    <row r="261" spans="1:58" s="29" customFormat="1" x14ac:dyDescent="0.25">
      <c r="A261" s="29" t="s">
        <v>1252</v>
      </c>
      <c r="B261" s="29">
        <v>1</v>
      </c>
      <c r="C261" s="29" t="s">
        <v>47</v>
      </c>
      <c r="D261" s="11">
        <v>5</v>
      </c>
      <c r="E261" s="11" t="s">
        <v>7</v>
      </c>
      <c r="F261" s="29" t="s">
        <v>2077</v>
      </c>
      <c r="G261" s="11" t="s">
        <v>245</v>
      </c>
      <c r="H261" s="29">
        <v>37.5</v>
      </c>
      <c r="I261" s="29">
        <v>212.79</v>
      </c>
      <c r="J261" s="11"/>
      <c r="K261" s="5">
        <v>7620</v>
      </c>
      <c r="L261" s="5">
        <v>14</v>
      </c>
      <c r="M261" s="5">
        <f t="shared" si="23"/>
        <v>0.18372703412073491</v>
      </c>
      <c r="N261" s="5">
        <v>1.5118750000002734E-2</v>
      </c>
      <c r="O261" s="5">
        <v>1.6667406912885169E-2</v>
      </c>
      <c r="P261" s="5">
        <v>31.751410169046245</v>
      </c>
      <c r="Q261" s="5" t="e">
        <f>ABS(P261-#REF!)</f>
        <v>#REF!</v>
      </c>
      <c r="R261" s="5">
        <v>0.55387641071711802</v>
      </c>
      <c r="S261" s="5" t="e">
        <f>ABS(R261-#REF!)</f>
        <v>#REF!</v>
      </c>
      <c r="T261" s="29">
        <v>0.50454247210659386</v>
      </c>
      <c r="AA261" s="29" t="s">
        <v>2289</v>
      </c>
      <c r="AB261" s="39"/>
      <c r="AC261" s="5">
        <v>8492</v>
      </c>
      <c r="AD261" s="5">
        <v>265.57889999999998</v>
      </c>
      <c r="AE261" s="5">
        <v>31.975432000000001</v>
      </c>
      <c r="AF261" s="5">
        <v>84.91</v>
      </c>
      <c r="AG261" s="5">
        <v>287.26051200000001</v>
      </c>
      <c r="AH261" s="5">
        <v>28.726050999999998</v>
      </c>
      <c r="AI261" s="5">
        <v>3.1268999999999998E-2</v>
      </c>
      <c r="AJ261" s="5">
        <v>1.7058E-2</v>
      </c>
      <c r="AK261" s="5">
        <v>0.545512</v>
      </c>
      <c r="AL261" s="5">
        <v>2.8375000000000001E-2</v>
      </c>
      <c r="AM261" s="5">
        <v>2.75E-2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5">
        <v>0</v>
      </c>
      <c r="BB261" s="5">
        <v>0</v>
      </c>
      <c r="BC261" s="5">
        <v>0</v>
      </c>
      <c r="BD261" s="5">
        <v>0</v>
      </c>
      <c r="BE261" s="5">
        <v>0</v>
      </c>
      <c r="BF261" s="31"/>
    </row>
    <row r="262" spans="1:58" s="29" customFormat="1" x14ac:dyDescent="0.25">
      <c r="A262" s="29" t="s">
        <v>1252</v>
      </c>
      <c r="B262" s="29">
        <v>2</v>
      </c>
      <c r="C262" s="29" t="s">
        <v>38</v>
      </c>
      <c r="D262" s="11">
        <v>9</v>
      </c>
      <c r="E262" s="11" t="s">
        <v>1</v>
      </c>
      <c r="F262" s="29" t="s">
        <v>2077</v>
      </c>
      <c r="G262" s="11" t="s">
        <v>245</v>
      </c>
      <c r="H262" s="29">
        <v>37.5</v>
      </c>
      <c r="I262" s="29">
        <v>212.79</v>
      </c>
      <c r="J262" s="5"/>
      <c r="K262" s="5">
        <v>572</v>
      </c>
      <c r="L262" s="5">
        <v>269</v>
      </c>
      <c r="M262" s="5">
        <f t="shared" si="23"/>
        <v>47.027972027972027</v>
      </c>
      <c r="N262" s="5">
        <v>0.33562840909090758</v>
      </c>
      <c r="O262" s="5">
        <v>0.18334147604173684</v>
      </c>
      <c r="P262" s="5">
        <v>2.383439188542579</v>
      </c>
      <c r="Q262" s="5" t="e">
        <f>ABS(P262-#REF!)</f>
        <v>#REF!</v>
      </c>
      <c r="R262" s="5">
        <v>1.8191232868836065</v>
      </c>
      <c r="S262" s="5" t="e">
        <f>ABS(R262-#REF!)</f>
        <v>#REF!</v>
      </c>
      <c r="AA262" s="29" t="s">
        <v>2289</v>
      </c>
      <c r="AB262" s="34"/>
      <c r="AC262" s="5">
        <v>629</v>
      </c>
      <c r="AD262" s="5">
        <v>265.57889999999998</v>
      </c>
      <c r="AE262" s="5">
        <v>2.368411</v>
      </c>
      <c r="AF262" s="5">
        <v>4.7699999999999996</v>
      </c>
      <c r="AG262" s="5">
        <v>6.3495749999999997</v>
      </c>
      <c r="AH262" s="5">
        <v>0.63495699999999999</v>
      </c>
      <c r="AI262" s="5">
        <v>0.41127200000000003</v>
      </c>
      <c r="AJ262" s="5">
        <v>0.72561600000000004</v>
      </c>
      <c r="AK262" s="5">
        <v>1.7643230000000001</v>
      </c>
      <c r="AL262" s="5">
        <v>0.12063699999999999</v>
      </c>
      <c r="AM262" s="5">
        <v>3.2500000000000001E-2</v>
      </c>
      <c r="AN262" s="5">
        <v>8</v>
      </c>
      <c r="AO262" s="5">
        <v>3.0123E-2</v>
      </c>
      <c r="AP262" s="5">
        <v>1.807372</v>
      </c>
      <c r="AQ262" s="5">
        <v>25.278219</v>
      </c>
      <c r="AR262" s="5">
        <v>1.546478</v>
      </c>
      <c r="AS262" s="5">
        <v>0.99719500000000005</v>
      </c>
      <c r="AT262" s="5">
        <v>19.875</v>
      </c>
      <c r="AU262" s="5">
        <v>11.063938</v>
      </c>
      <c r="AV262" s="5">
        <v>8.1933000000000006E-2</v>
      </c>
      <c r="AW262" s="5">
        <v>6.5170000000000006E-2</v>
      </c>
      <c r="AX262" s="5">
        <v>13.174440000000001</v>
      </c>
      <c r="AY262" s="5">
        <v>2.402692</v>
      </c>
      <c r="AZ262" s="5">
        <v>67.429462999999998</v>
      </c>
      <c r="BA262" s="5">
        <v>16.129897</v>
      </c>
      <c r="BB262" s="5">
        <v>19.2636</v>
      </c>
      <c r="BC262" s="5">
        <v>19.841774000000001</v>
      </c>
      <c r="BD262" s="5">
        <v>8.6113219999999995</v>
      </c>
      <c r="BE262" s="5">
        <v>1.3564659999999999</v>
      </c>
      <c r="BF262" s="31"/>
    </row>
    <row r="263" spans="1:58" s="29" customFormat="1" x14ac:dyDescent="0.25">
      <c r="A263" s="29" t="s">
        <v>1252</v>
      </c>
      <c r="B263" s="29">
        <v>2</v>
      </c>
      <c r="C263" s="29" t="s">
        <v>5</v>
      </c>
      <c r="D263" s="11">
        <v>14</v>
      </c>
      <c r="E263" s="11" t="s">
        <v>1</v>
      </c>
      <c r="F263" s="29" t="s">
        <v>2077</v>
      </c>
      <c r="G263" s="11" t="s">
        <v>245</v>
      </c>
      <c r="H263" s="29">
        <v>37.5</v>
      </c>
      <c r="I263" s="29">
        <v>212.79</v>
      </c>
      <c r="J263" s="5"/>
      <c r="K263" s="5">
        <v>7995</v>
      </c>
      <c r="L263" s="5">
        <v>1909</v>
      </c>
      <c r="M263" s="5">
        <f t="shared" si="23"/>
        <v>23.877423389618514</v>
      </c>
      <c r="N263" s="5">
        <v>0.1158001865671634</v>
      </c>
      <c r="O263" s="5">
        <v>0.55835813158165315</v>
      </c>
      <c r="P263" s="5">
        <v>33.31397956712923</v>
      </c>
      <c r="Q263" s="5" t="e">
        <f>ABS(P263-#REF!)</f>
        <v>#REF!</v>
      </c>
      <c r="R263" s="5">
        <v>1.0909423930335731</v>
      </c>
      <c r="S263" s="5" t="e">
        <f>ABS(R263-#REF!)</f>
        <v>#REF!</v>
      </c>
      <c r="T263" s="29">
        <v>0.79893023194119905</v>
      </c>
      <c r="AA263" s="29" t="s">
        <v>2289</v>
      </c>
      <c r="AB263" s="34"/>
      <c r="AC263" s="5">
        <v>8695</v>
      </c>
      <c r="AD263" s="5">
        <v>265.57889999999998</v>
      </c>
      <c r="AE263" s="5">
        <v>32.739800000000002</v>
      </c>
      <c r="AF263" s="5">
        <v>86.93</v>
      </c>
      <c r="AG263" s="5">
        <v>256.831277</v>
      </c>
      <c r="AH263" s="5">
        <v>25.683128</v>
      </c>
      <c r="AI263" s="5">
        <v>3.0540000000000001E-2</v>
      </c>
      <c r="AJ263" s="5">
        <v>3.3481999999999998E-2</v>
      </c>
      <c r="AK263" s="5">
        <v>1.096306</v>
      </c>
      <c r="AL263" s="5">
        <v>2.1000000000000001E-2</v>
      </c>
      <c r="AM263" s="5">
        <v>1.2500000000000001E-2</v>
      </c>
      <c r="AN263" s="5">
        <v>41</v>
      </c>
      <c r="AO263" s="5">
        <v>0.15437999999999999</v>
      </c>
      <c r="AP263" s="5">
        <v>9.2627839999999999</v>
      </c>
      <c r="AQ263" s="5">
        <v>22.346176</v>
      </c>
      <c r="AR263" s="5">
        <v>0.48589599999999999</v>
      </c>
      <c r="AS263" s="5">
        <v>0.32204899999999997</v>
      </c>
      <c r="AT263" s="5">
        <v>47.390244000000003</v>
      </c>
      <c r="AU263" s="5">
        <v>30.792757000000002</v>
      </c>
      <c r="AV263" s="5">
        <v>1.0474000000000001E-2</v>
      </c>
      <c r="AW263" s="5">
        <v>4.8269999999999997E-3</v>
      </c>
      <c r="AX263" s="5">
        <v>106.489501</v>
      </c>
      <c r="AY263" s="5">
        <v>38.845461999999998</v>
      </c>
      <c r="AZ263" s="5">
        <v>256.87944199999998</v>
      </c>
      <c r="BA263" s="5">
        <v>95.492221999999998</v>
      </c>
      <c r="BB263" s="5">
        <v>5.8879799999999998</v>
      </c>
      <c r="BC263" s="5">
        <v>6.7891450000000004</v>
      </c>
      <c r="BD263" s="5">
        <v>10.575854</v>
      </c>
      <c r="BE263" s="5">
        <v>3.059412</v>
      </c>
      <c r="BF263" s="31"/>
    </row>
    <row r="264" spans="1:58" s="29" customFormat="1" x14ac:dyDescent="0.25">
      <c r="A264" s="29" t="s">
        <v>1320</v>
      </c>
      <c r="B264" s="29">
        <v>2</v>
      </c>
      <c r="C264" s="29" t="s">
        <v>2</v>
      </c>
      <c r="D264" s="11">
        <v>3</v>
      </c>
      <c r="E264" s="11" t="s">
        <v>1</v>
      </c>
      <c r="F264" s="2" t="s">
        <v>2078</v>
      </c>
      <c r="G264" s="45" t="s">
        <v>244</v>
      </c>
      <c r="H264" s="7">
        <v>112.19822728879927</v>
      </c>
      <c r="I264" s="7">
        <v>-2.000132216751799</v>
      </c>
      <c r="J264" s="5"/>
      <c r="K264" s="5">
        <v>2074</v>
      </c>
      <c r="L264" s="5">
        <v>48</v>
      </c>
      <c r="M264" s="5">
        <f t="shared" si="23"/>
        <v>2.3143683702989395</v>
      </c>
      <c r="N264" s="5">
        <v>0.27816000000001395</v>
      </c>
      <c r="O264" s="5">
        <v>2.1856703104849936E-2</v>
      </c>
      <c r="P264" s="5">
        <v>9.0661604478917521</v>
      </c>
      <c r="Q264" s="5" t="e">
        <f>ABS(P264-#REF!)</f>
        <v>#REF!</v>
      </c>
      <c r="R264" s="5">
        <v>0.60826335837722456</v>
      </c>
      <c r="S264" s="5" t="e">
        <f>ABS(R264-#REF!)</f>
        <v>#REF!</v>
      </c>
      <c r="T264" s="29">
        <v>1.0497048086166221</v>
      </c>
      <c r="U264" s="29">
        <v>5.4656599999999997</v>
      </c>
      <c r="V264" s="29">
        <v>17</v>
      </c>
      <c r="W264" s="29">
        <f t="shared" ref="W264:W276" si="27">AVERAGE(5,6,22)</f>
        <v>11</v>
      </c>
      <c r="X264" s="29">
        <f t="shared" ref="X264:X276" si="28">AVERAGE(8,5, 4)</f>
        <v>5.666666666666667</v>
      </c>
      <c r="Y264" s="29">
        <f t="shared" ref="Y264:Y276" si="29">AVERAGE(13,11,26)</f>
        <v>16.666666666666668</v>
      </c>
      <c r="Z264" s="29">
        <v>11</v>
      </c>
      <c r="AA264" s="2" t="s">
        <v>2290</v>
      </c>
      <c r="AB264" s="34"/>
      <c r="AC264" s="5">
        <v>2742</v>
      </c>
      <c r="AD264" s="5">
        <v>302.01875000000001</v>
      </c>
      <c r="AE264" s="5">
        <v>9.0789069999999992</v>
      </c>
      <c r="AF264" s="5">
        <v>27.34</v>
      </c>
      <c r="AG264" s="5">
        <v>47.964199000000001</v>
      </c>
      <c r="AH264" s="5">
        <v>4.7964200000000003</v>
      </c>
      <c r="AI264" s="5">
        <v>8.8261999999999993E-2</v>
      </c>
      <c r="AJ264" s="5">
        <v>6.5627000000000005E-2</v>
      </c>
      <c r="AK264" s="5">
        <v>0.74354600000000004</v>
      </c>
      <c r="AL264" s="5">
        <v>7.5075000000000003E-2</v>
      </c>
      <c r="AM264" s="5">
        <v>6.7500000000000004E-2</v>
      </c>
      <c r="AN264" s="5">
        <v>2</v>
      </c>
      <c r="AO264" s="5">
        <v>6.6220000000000003E-3</v>
      </c>
      <c r="AP264" s="5">
        <v>0.39732600000000001</v>
      </c>
      <c r="AQ264" s="5">
        <v>5.2151709999999998</v>
      </c>
      <c r="AR264" s="5">
        <v>3.0842130000000001</v>
      </c>
      <c r="AS264" s="5">
        <v>0.550925</v>
      </c>
      <c r="AT264" s="5">
        <v>71.5</v>
      </c>
      <c r="AU264" s="5">
        <v>3.5355340000000002</v>
      </c>
      <c r="AV264" s="5">
        <v>4.3748000000000002E-2</v>
      </c>
      <c r="AW264" s="5">
        <v>1.6629999999999999E-2</v>
      </c>
      <c r="AX264" s="5">
        <v>23.332981</v>
      </c>
      <c r="AY264" s="5">
        <v>5.3142399999999999</v>
      </c>
      <c r="AZ264" s="5">
        <v>48.505743000000002</v>
      </c>
      <c r="BA264" s="5">
        <v>6.2286349999999997</v>
      </c>
      <c r="BB264" s="5">
        <v>10.5671</v>
      </c>
      <c r="BC264" s="5">
        <v>0</v>
      </c>
      <c r="BD264" s="5">
        <v>11.738397000000001</v>
      </c>
      <c r="BE264" s="5">
        <v>0.74535600000000002</v>
      </c>
      <c r="BF264" s="31"/>
    </row>
    <row r="265" spans="1:58" s="29" customFormat="1" x14ac:dyDescent="0.25">
      <c r="A265" s="29" t="s">
        <v>1320</v>
      </c>
      <c r="B265" s="29">
        <v>2</v>
      </c>
      <c r="C265" s="29" t="s">
        <v>5</v>
      </c>
      <c r="D265" s="11">
        <v>14</v>
      </c>
      <c r="E265" s="11" t="s">
        <v>1</v>
      </c>
      <c r="F265" s="2" t="s">
        <v>2078</v>
      </c>
      <c r="G265" s="45" t="s">
        <v>244</v>
      </c>
      <c r="H265" s="7">
        <v>112.19822728879927</v>
      </c>
      <c r="I265" s="7">
        <v>-2.000132216751799</v>
      </c>
      <c r="J265" s="11"/>
      <c r="K265" s="5">
        <v>2884</v>
      </c>
      <c r="L265" s="5">
        <v>841</v>
      </c>
      <c r="M265" s="5">
        <f t="shared" si="23"/>
        <v>29.160887656033285</v>
      </c>
      <c r="N265" s="5">
        <v>3.7540735294117202E-2</v>
      </c>
      <c r="O265" s="5">
        <v>0.74312790556489772</v>
      </c>
      <c r="P265" s="5">
        <v>12.606946350877442</v>
      </c>
      <c r="Q265" s="5" t="e">
        <f>ABS(P265-#REF!)</f>
        <v>#REF!</v>
      </c>
      <c r="R265" s="5">
        <v>1.321362507362885</v>
      </c>
      <c r="S265" s="5" t="e">
        <f>ABS(R265-#REF!)</f>
        <v>#REF!</v>
      </c>
      <c r="T265" s="29">
        <v>1.0857099343289645</v>
      </c>
      <c r="U265" s="29">
        <v>5.4656599999999997</v>
      </c>
      <c r="V265" s="29">
        <v>17</v>
      </c>
      <c r="W265" s="29">
        <f t="shared" si="27"/>
        <v>11</v>
      </c>
      <c r="X265" s="29">
        <f t="shared" si="28"/>
        <v>5.666666666666667</v>
      </c>
      <c r="Y265" s="29">
        <f t="shared" si="29"/>
        <v>16.666666666666668</v>
      </c>
      <c r="Z265" s="29">
        <v>11</v>
      </c>
      <c r="AA265" s="2" t="s">
        <v>2290</v>
      </c>
      <c r="AB265" s="39"/>
      <c r="AC265" s="5">
        <v>3701</v>
      </c>
      <c r="AD265" s="5">
        <v>302.01875000000001</v>
      </c>
      <c r="AE265" s="5">
        <v>12.254206</v>
      </c>
      <c r="AF265" s="5">
        <v>36.619999999999997</v>
      </c>
      <c r="AG265" s="5">
        <v>84.424496000000005</v>
      </c>
      <c r="AH265" s="5">
        <v>8.4424499999999991</v>
      </c>
      <c r="AI265" s="5">
        <v>8.158E-2</v>
      </c>
      <c r="AJ265" s="5">
        <v>0.10910300000000001</v>
      </c>
      <c r="AK265" s="5">
        <v>1.337383</v>
      </c>
      <c r="AL265" s="5">
        <v>3.9461999999999997E-2</v>
      </c>
      <c r="AM265" s="5">
        <v>2.5000000000000001E-3</v>
      </c>
      <c r="AN265" s="5">
        <v>38</v>
      </c>
      <c r="AO265" s="5">
        <v>0.12581999999999999</v>
      </c>
      <c r="AP265" s="5">
        <v>7.5491999999999999</v>
      </c>
      <c r="AQ265" s="5">
        <v>7.9708189999999997</v>
      </c>
      <c r="AR265" s="5">
        <v>6.4815999999999999E-2</v>
      </c>
      <c r="AS265" s="5">
        <v>8.4636000000000003E-2</v>
      </c>
      <c r="AT265" s="5">
        <v>7.7631579999999998</v>
      </c>
      <c r="AU265" s="5">
        <v>3.7520030000000002</v>
      </c>
      <c r="AV265" s="5">
        <v>9.5840000000000005E-3</v>
      </c>
      <c r="AW265" s="5">
        <v>1.1866E-2</v>
      </c>
      <c r="AX265" s="5">
        <v>159.31332699999999</v>
      </c>
      <c r="AY265" s="5">
        <v>69.961208999999997</v>
      </c>
      <c r="AZ265" s="5">
        <v>334.79785399999997</v>
      </c>
      <c r="BA265" s="5">
        <v>48.619717999999999</v>
      </c>
      <c r="BB265" s="5">
        <v>6.8219589999999997</v>
      </c>
      <c r="BC265" s="5">
        <v>9.0198900000000002</v>
      </c>
      <c r="BD265" s="5">
        <v>5.9931239999999999</v>
      </c>
      <c r="BE265" s="5">
        <v>6.5234620000000003</v>
      </c>
      <c r="BF265" s="31"/>
    </row>
    <row r="266" spans="1:58" s="29" customFormat="1" x14ac:dyDescent="0.25">
      <c r="A266" s="29" t="s">
        <v>1320</v>
      </c>
      <c r="B266" s="29">
        <v>2</v>
      </c>
      <c r="C266" s="29" t="s">
        <v>21</v>
      </c>
      <c r="D266" s="11">
        <v>7</v>
      </c>
      <c r="E266" s="11" t="s">
        <v>1</v>
      </c>
      <c r="F266" s="2" t="s">
        <v>2078</v>
      </c>
      <c r="G266" s="45" t="s">
        <v>244</v>
      </c>
      <c r="H266" s="7">
        <v>112.19822728879927</v>
      </c>
      <c r="I266" s="7">
        <v>-2.000132216751799</v>
      </c>
      <c r="J266" s="11"/>
      <c r="K266" s="5">
        <v>4900</v>
      </c>
      <c r="L266" s="5">
        <v>346</v>
      </c>
      <c r="M266" s="5">
        <f t="shared" si="23"/>
        <v>7.0612244897959187</v>
      </c>
      <c r="N266" s="5">
        <v>2.5062662337662814E-2</v>
      </c>
      <c r="O266" s="5">
        <v>0.33659322781468898</v>
      </c>
      <c r="P266" s="5">
        <v>21.419569042752936</v>
      </c>
      <c r="Q266" s="5" t="e">
        <f>ABS(P266-#REF!)</f>
        <v>#REF!</v>
      </c>
      <c r="R266" s="5">
        <v>0.85437412945821611</v>
      </c>
      <c r="S266" s="5" t="e">
        <f>ABS(R266-#REF!)</f>
        <v>#REF!</v>
      </c>
      <c r="T266" s="29">
        <v>0.97588960947995806</v>
      </c>
      <c r="U266" s="29">
        <v>5.4656599999999997</v>
      </c>
      <c r="V266" s="29">
        <v>17</v>
      </c>
      <c r="W266" s="29">
        <f t="shared" si="27"/>
        <v>11</v>
      </c>
      <c r="X266" s="29">
        <f t="shared" si="28"/>
        <v>5.666666666666667</v>
      </c>
      <c r="Y266" s="29">
        <f t="shared" si="29"/>
        <v>16.666666666666668</v>
      </c>
      <c r="Z266" s="29">
        <v>11</v>
      </c>
      <c r="AA266" s="2" t="s">
        <v>2290</v>
      </c>
      <c r="AB266" s="39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31"/>
    </row>
    <row r="267" spans="1:58" s="29" customFormat="1" x14ac:dyDescent="0.25">
      <c r="A267" s="29" t="s">
        <v>1321</v>
      </c>
      <c r="B267" s="29">
        <v>2</v>
      </c>
      <c r="C267" s="29" t="s">
        <v>2</v>
      </c>
      <c r="D267" s="11">
        <v>3</v>
      </c>
      <c r="E267" s="11" t="s">
        <v>1</v>
      </c>
      <c r="F267" s="2" t="s">
        <v>2078</v>
      </c>
      <c r="G267" s="45" t="s">
        <v>244</v>
      </c>
      <c r="H267" s="7">
        <v>112.19822728879927</v>
      </c>
      <c r="I267" s="7">
        <v>-2.000132216751799</v>
      </c>
      <c r="J267" s="11"/>
      <c r="K267" s="5">
        <v>6545</v>
      </c>
      <c r="L267" s="5">
        <v>200</v>
      </c>
      <c r="M267" s="5">
        <f t="shared" si="23"/>
        <v>3.0557677616501149</v>
      </c>
      <c r="N267" s="5">
        <v>3.3079069767442841E-2</v>
      </c>
      <c r="O267" s="5">
        <v>0.16054723838874665</v>
      </c>
      <c r="P267" s="5">
        <v>24.43678314544993</v>
      </c>
      <c r="Q267" s="5" t="e">
        <f>ABS(P267-#REF!)</f>
        <v>#REF!</v>
      </c>
      <c r="R267" s="5">
        <v>0.73780706460133805</v>
      </c>
      <c r="S267" s="5" t="e">
        <f>ABS(R267-#REF!)</f>
        <v>#REF!</v>
      </c>
      <c r="U267" s="29">
        <v>5.4656599999999997</v>
      </c>
      <c r="V267" s="29">
        <v>17</v>
      </c>
      <c r="W267" s="29">
        <f t="shared" si="27"/>
        <v>11</v>
      </c>
      <c r="X267" s="29">
        <f t="shared" si="28"/>
        <v>5.666666666666667</v>
      </c>
      <c r="Y267" s="29">
        <f t="shared" si="29"/>
        <v>16.666666666666668</v>
      </c>
      <c r="Z267" s="29">
        <v>11</v>
      </c>
      <c r="AA267" s="2" t="s">
        <v>2290</v>
      </c>
      <c r="AB267" s="39"/>
      <c r="AC267" s="5">
        <v>8185</v>
      </c>
      <c r="AD267" s="5">
        <v>333.68677500000001</v>
      </c>
      <c r="AE267" s="5">
        <v>24.528991000000001</v>
      </c>
      <c r="AF267" s="5">
        <v>81.84</v>
      </c>
      <c r="AG267" s="5">
        <v>189.20770200000001</v>
      </c>
      <c r="AH267" s="5">
        <v>18.920770000000001</v>
      </c>
      <c r="AI267" s="5">
        <v>4.0765999999999997E-2</v>
      </c>
      <c r="AJ267" s="5">
        <v>2.9731E-2</v>
      </c>
      <c r="AK267" s="5">
        <v>0.72931599999999996</v>
      </c>
      <c r="AL267" s="5">
        <v>3.4375000000000003E-2</v>
      </c>
      <c r="AM267" s="5">
        <v>2.75E-2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5">
        <v>0</v>
      </c>
      <c r="BC267" s="5">
        <v>0</v>
      </c>
      <c r="BD267" s="5">
        <v>0</v>
      </c>
      <c r="BE267" s="5">
        <v>0</v>
      </c>
      <c r="BF267" s="31"/>
    </row>
    <row r="268" spans="1:58" s="29" customFormat="1" x14ac:dyDescent="0.25">
      <c r="A268" s="29" t="s">
        <v>1322</v>
      </c>
      <c r="B268" s="29">
        <v>2</v>
      </c>
      <c r="C268" s="29" t="s">
        <v>2</v>
      </c>
      <c r="D268" s="11">
        <v>3</v>
      </c>
      <c r="E268" s="11" t="s">
        <v>1</v>
      </c>
      <c r="F268" s="2" t="s">
        <v>2078</v>
      </c>
      <c r="G268" s="45" t="s">
        <v>244</v>
      </c>
      <c r="H268" s="7">
        <v>112.19822728879927</v>
      </c>
      <c r="I268" s="7">
        <v>-2.000132216751799</v>
      </c>
      <c r="J268" s="11"/>
      <c r="K268" s="5">
        <v>10468</v>
      </c>
      <c r="L268" s="5">
        <v>70</v>
      </c>
      <c r="M268" s="5">
        <f t="shared" si="23"/>
        <v>0.66870462361482608</v>
      </c>
      <c r="N268" s="5">
        <v>2.7666071428571977E-2</v>
      </c>
      <c r="O268" s="5">
        <v>5.0668505791118798E-2</v>
      </c>
      <c r="P268" s="5">
        <v>37.885565615816539</v>
      </c>
      <c r="Q268" s="5" t="e">
        <f>ABS(P268-#REF!)</f>
        <v>#REF!</v>
      </c>
      <c r="R268" s="5">
        <v>0.61009886082527154</v>
      </c>
      <c r="S268" s="5" t="e">
        <f>ABS(R268-#REF!)</f>
        <v>#REF!</v>
      </c>
      <c r="U268" s="29">
        <v>5.4656599999999997</v>
      </c>
      <c r="V268" s="29">
        <v>17</v>
      </c>
      <c r="W268" s="29">
        <f t="shared" si="27"/>
        <v>11</v>
      </c>
      <c r="X268" s="29">
        <f t="shared" si="28"/>
        <v>5.666666666666667</v>
      </c>
      <c r="Y268" s="29">
        <f t="shared" si="29"/>
        <v>16.666666666666668</v>
      </c>
      <c r="Z268" s="29">
        <v>11</v>
      </c>
      <c r="AA268" s="2" t="s">
        <v>2290</v>
      </c>
      <c r="AB268" s="39"/>
      <c r="AC268" s="5">
        <v>11486</v>
      </c>
      <c r="AD268" s="5">
        <v>303.98595</v>
      </c>
      <c r="AE268" s="5">
        <v>37.784641000000001</v>
      </c>
      <c r="AF268" s="5">
        <v>114.84</v>
      </c>
      <c r="AG268" s="5">
        <v>390.94418300000001</v>
      </c>
      <c r="AH268" s="5">
        <v>39.094417999999997</v>
      </c>
      <c r="AI268" s="5">
        <v>2.6460999999999998E-2</v>
      </c>
      <c r="AJ268" s="5">
        <v>1.8721999999999999E-2</v>
      </c>
      <c r="AK268" s="5">
        <v>0.70755000000000001</v>
      </c>
      <c r="AL268" s="5">
        <v>2.2724999999999999E-2</v>
      </c>
      <c r="AM268" s="5">
        <v>1.7500000000000002E-2</v>
      </c>
      <c r="AN268" s="5">
        <v>0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>
        <v>0</v>
      </c>
      <c r="BF268" s="31"/>
    </row>
    <row r="269" spans="1:58" s="29" customFormat="1" x14ac:dyDescent="0.25">
      <c r="A269" s="29" t="s">
        <v>1322</v>
      </c>
      <c r="B269" s="29">
        <v>2</v>
      </c>
      <c r="C269" s="29" t="s">
        <v>3</v>
      </c>
      <c r="D269" s="11">
        <v>4</v>
      </c>
      <c r="E269" s="11" t="s">
        <v>1</v>
      </c>
      <c r="F269" s="2" t="s">
        <v>2078</v>
      </c>
      <c r="G269" s="45" t="s">
        <v>244</v>
      </c>
      <c r="H269" s="7">
        <v>112.19822728879927</v>
      </c>
      <c r="I269" s="7">
        <v>-2.000132216751799</v>
      </c>
      <c r="J269" s="11"/>
      <c r="K269" s="5">
        <v>1074</v>
      </c>
      <c r="L269" s="5">
        <v>321</v>
      </c>
      <c r="M269" s="5">
        <f t="shared" si="23"/>
        <v>29.88826815642458</v>
      </c>
      <c r="N269" s="5">
        <v>0.14210307017543949</v>
      </c>
      <c r="O269" s="5">
        <v>0.2062932021495551</v>
      </c>
      <c r="P269" s="5">
        <v>3.8869982299758274</v>
      </c>
      <c r="Q269" s="5" t="e">
        <f>ABS(P269-#REF!)</f>
        <v>#REF!</v>
      </c>
      <c r="R269" s="5">
        <v>1.5490286125859958</v>
      </c>
      <c r="S269" s="5" t="e">
        <f>ABS(R269-#REF!)</f>
        <v>#REF!</v>
      </c>
      <c r="U269" s="29">
        <v>5.4656599999999997</v>
      </c>
      <c r="V269" s="29">
        <v>17</v>
      </c>
      <c r="W269" s="29">
        <f t="shared" si="27"/>
        <v>11</v>
      </c>
      <c r="X269" s="29">
        <f t="shared" si="28"/>
        <v>5.666666666666667</v>
      </c>
      <c r="Y269" s="29">
        <f t="shared" si="29"/>
        <v>16.666666666666668</v>
      </c>
      <c r="Z269" s="29">
        <v>11</v>
      </c>
      <c r="AA269" s="2" t="s">
        <v>2290</v>
      </c>
      <c r="AB269" s="39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31"/>
    </row>
    <row r="270" spans="1:58" s="29" customFormat="1" x14ac:dyDescent="0.25">
      <c r="A270" s="29" t="s">
        <v>1323</v>
      </c>
      <c r="B270" s="29">
        <v>2</v>
      </c>
      <c r="C270" s="29" t="s">
        <v>10</v>
      </c>
      <c r="D270" s="11">
        <v>13</v>
      </c>
      <c r="E270" s="11" t="s">
        <v>1</v>
      </c>
      <c r="F270" s="2" t="s">
        <v>2078</v>
      </c>
      <c r="G270" s="45" t="s">
        <v>244</v>
      </c>
      <c r="H270" s="7">
        <v>112.19822728879927</v>
      </c>
      <c r="I270" s="7">
        <v>-2.000132216751799</v>
      </c>
      <c r="J270" s="11"/>
      <c r="K270" s="5">
        <v>7317</v>
      </c>
      <c r="L270" s="5">
        <v>45</v>
      </c>
      <c r="M270" s="5">
        <f t="shared" si="23"/>
        <v>0.61500615006150061</v>
      </c>
      <c r="N270" s="5">
        <v>3.4805555555554278E-2</v>
      </c>
      <c r="O270" s="5">
        <v>3.6416404900860851E-2</v>
      </c>
      <c r="P270" s="5">
        <v>29.606537184399873</v>
      </c>
      <c r="Q270" s="5" t="e">
        <f>ABS(P270-#REF!)</f>
        <v>#REF!</v>
      </c>
      <c r="R270" s="5">
        <v>0.85224298117114772</v>
      </c>
      <c r="S270" s="5" t="e">
        <f>ABS(R270-#REF!)</f>
        <v>#REF!</v>
      </c>
      <c r="U270" s="29">
        <v>5.4656599999999997</v>
      </c>
      <c r="V270" s="29">
        <v>17</v>
      </c>
      <c r="W270" s="29">
        <f t="shared" si="27"/>
        <v>11</v>
      </c>
      <c r="X270" s="29">
        <f t="shared" si="28"/>
        <v>5.666666666666667</v>
      </c>
      <c r="Y270" s="29">
        <f t="shared" si="29"/>
        <v>16.666666666666668</v>
      </c>
      <c r="Z270" s="29">
        <v>11</v>
      </c>
      <c r="AA270" s="2" t="s">
        <v>2290</v>
      </c>
      <c r="AB270" s="39"/>
      <c r="AC270" s="5">
        <v>8968</v>
      </c>
      <c r="AD270" s="5">
        <v>301.464675</v>
      </c>
      <c r="AE270" s="5">
        <v>29.748096</v>
      </c>
      <c r="AF270" s="5">
        <v>89.6</v>
      </c>
      <c r="AG270" s="5">
        <v>275.48103400000002</v>
      </c>
      <c r="AH270" s="5">
        <v>27.548103000000001</v>
      </c>
      <c r="AI270" s="5">
        <v>3.3613999999999998E-2</v>
      </c>
      <c r="AJ270" s="5">
        <v>3.4528000000000003E-2</v>
      </c>
      <c r="AK270" s="5">
        <v>1.0272019999999999</v>
      </c>
      <c r="AL270" s="5">
        <v>2.9000000000000001E-2</v>
      </c>
      <c r="AM270" s="5">
        <v>2.75E-2</v>
      </c>
      <c r="AN270" s="5">
        <v>1</v>
      </c>
      <c r="AO270" s="5">
        <v>3.3170000000000001E-3</v>
      </c>
      <c r="AP270" s="5">
        <v>0.19902800000000001</v>
      </c>
      <c r="AQ270" s="5">
        <v>0.57983899999999999</v>
      </c>
      <c r="AR270" s="5">
        <v>0.85902500000000004</v>
      </c>
      <c r="AS270" s="5">
        <v>0</v>
      </c>
      <c r="AT270" s="5">
        <v>52</v>
      </c>
      <c r="AU270" s="5">
        <v>0</v>
      </c>
      <c r="AV270" s="5">
        <v>1.6844000000000001E-2</v>
      </c>
      <c r="AW270" s="5">
        <v>4.6620000000000003E-3</v>
      </c>
      <c r="AX270" s="5">
        <v>59.369633999999998</v>
      </c>
      <c r="AY270" s="5">
        <v>0</v>
      </c>
      <c r="AZ270" s="5">
        <v>210.52631600000001</v>
      </c>
      <c r="BA270" s="5">
        <v>0</v>
      </c>
      <c r="BB270" s="5">
        <v>0</v>
      </c>
      <c r="BC270" s="5">
        <v>0</v>
      </c>
      <c r="BD270" s="5">
        <v>5.5371220000000001</v>
      </c>
      <c r="BE270" s="5">
        <v>0.37267800000000001</v>
      </c>
      <c r="BF270" s="31"/>
    </row>
    <row r="271" spans="1:58" s="29" customFormat="1" x14ac:dyDescent="0.25">
      <c r="A271" s="29" t="s">
        <v>1324</v>
      </c>
      <c r="B271" s="29">
        <v>2</v>
      </c>
      <c r="C271" s="29" t="s">
        <v>4</v>
      </c>
      <c r="D271" s="11">
        <v>12</v>
      </c>
      <c r="E271" s="11" t="s">
        <v>1</v>
      </c>
      <c r="F271" s="2" t="s">
        <v>2078</v>
      </c>
      <c r="G271" s="45" t="s">
        <v>244</v>
      </c>
      <c r="H271" s="7">
        <v>112.19822728879927</v>
      </c>
      <c r="I271" s="7">
        <v>-2.000132216751799</v>
      </c>
      <c r="J271" s="11"/>
      <c r="K271" s="5">
        <v>8662</v>
      </c>
      <c r="L271" s="5">
        <v>172</v>
      </c>
      <c r="M271" s="5">
        <f t="shared" si="23"/>
        <v>1.9856845993996768</v>
      </c>
      <c r="N271" s="5">
        <v>3.9519642857141539E-2</v>
      </c>
      <c r="O271" s="5">
        <v>9.7340048986512995E-2</v>
      </c>
      <c r="P271" s="5">
        <v>30.112839440041984</v>
      </c>
      <c r="Q271" s="5" t="e">
        <f>ABS(P271-#REF!)</f>
        <v>#REF!</v>
      </c>
      <c r="R271" s="5">
        <v>0.60126275627816117</v>
      </c>
      <c r="S271" s="5" t="e">
        <f>ABS(R271-#REF!)</f>
        <v>#REF!</v>
      </c>
      <c r="T271" s="29">
        <v>1.0343707277076231</v>
      </c>
      <c r="U271" s="29">
        <v>5.4656599999999997</v>
      </c>
      <c r="V271" s="29">
        <v>17</v>
      </c>
      <c r="W271" s="29">
        <f t="shared" si="27"/>
        <v>11</v>
      </c>
      <c r="X271" s="29">
        <f t="shared" si="28"/>
        <v>5.666666666666667</v>
      </c>
      <c r="Y271" s="29">
        <f t="shared" si="29"/>
        <v>16.666666666666668</v>
      </c>
      <c r="Z271" s="29">
        <v>11</v>
      </c>
      <c r="AA271" s="2" t="s">
        <v>2290</v>
      </c>
      <c r="AB271" s="39"/>
      <c r="AC271" s="5">
        <v>9171</v>
      </c>
      <c r="AD271" s="5">
        <v>301.76477499999999</v>
      </c>
      <c r="AE271" s="5">
        <v>30.391221000000002</v>
      </c>
      <c r="AF271" s="5">
        <v>91.69</v>
      </c>
      <c r="AG271" s="5">
        <v>271.79704500000003</v>
      </c>
      <c r="AH271" s="5">
        <v>27.179704999999998</v>
      </c>
      <c r="AI271" s="5">
        <v>3.2903000000000002E-2</v>
      </c>
      <c r="AJ271" s="5">
        <v>1.9866999999999999E-2</v>
      </c>
      <c r="AK271" s="5">
        <v>0.60379400000000005</v>
      </c>
      <c r="AL271" s="5">
        <v>3.0213E-2</v>
      </c>
      <c r="AM271" s="5">
        <v>2.75E-2</v>
      </c>
      <c r="AN271" s="5">
        <v>3</v>
      </c>
      <c r="AO271" s="5">
        <v>9.9419999999999994E-3</v>
      </c>
      <c r="AP271" s="5">
        <v>0.59649099999999999</v>
      </c>
      <c r="AQ271" s="5">
        <v>0.59971600000000003</v>
      </c>
      <c r="AR271" s="5">
        <v>0.15409200000000001</v>
      </c>
      <c r="AS271" s="5">
        <v>9.4145000000000006E-2</v>
      </c>
      <c r="AT271" s="5">
        <v>18.333333</v>
      </c>
      <c r="AU271" s="5">
        <v>6.658328</v>
      </c>
      <c r="AV271" s="5">
        <v>8.8900000000000003E-3</v>
      </c>
      <c r="AW271" s="5">
        <v>5.9100000000000003E-3</v>
      </c>
      <c r="AX271" s="5">
        <v>136.972813</v>
      </c>
      <c r="AY271" s="5">
        <v>61.520964999999997</v>
      </c>
      <c r="AZ271" s="5">
        <v>648.74815000000001</v>
      </c>
      <c r="BA271" s="5">
        <v>378.46191800000003</v>
      </c>
      <c r="BB271" s="5">
        <v>124.366125</v>
      </c>
      <c r="BC271" s="5">
        <v>91.863175999999996</v>
      </c>
      <c r="BD271" s="5">
        <v>6.1702570000000003</v>
      </c>
      <c r="BE271" s="5">
        <v>0.5</v>
      </c>
      <c r="BF271" s="31"/>
    </row>
    <row r="272" spans="1:58" s="29" customFormat="1" x14ac:dyDescent="0.25">
      <c r="A272" s="29" t="s">
        <v>1324</v>
      </c>
      <c r="B272" s="29">
        <v>2</v>
      </c>
      <c r="C272" s="29" t="s">
        <v>2</v>
      </c>
      <c r="D272" s="11">
        <v>3</v>
      </c>
      <c r="E272" s="11" t="s">
        <v>1</v>
      </c>
      <c r="F272" s="2" t="s">
        <v>2078</v>
      </c>
      <c r="G272" s="45" t="s">
        <v>244</v>
      </c>
      <c r="H272" s="7">
        <v>112.19822728879927</v>
      </c>
      <c r="I272" s="7">
        <v>-2.000132216751799</v>
      </c>
      <c r="J272" s="11"/>
      <c r="K272" s="5">
        <v>14087</v>
      </c>
      <c r="L272" s="5">
        <v>267</v>
      </c>
      <c r="M272" s="5">
        <f t="shared" si="23"/>
        <v>1.8953645204798748</v>
      </c>
      <c r="N272" s="5">
        <v>1.5674576271188057E-2</v>
      </c>
      <c r="O272" s="5">
        <v>0.20510938893586667</v>
      </c>
      <c r="P272" s="5">
        <v>48.972473931178875</v>
      </c>
      <c r="Q272" s="5" t="e">
        <f>ABS(P272-#REF!)</f>
        <v>#REF!</v>
      </c>
      <c r="R272" s="5">
        <v>0.59287210796924983</v>
      </c>
      <c r="S272" s="5" t="e">
        <f>ABS(R272-#REF!)</f>
        <v>#REF!</v>
      </c>
      <c r="T272" s="29">
        <v>1.0343707277076231</v>
      </c>
      <c r="U272" s="29">
        <v>5.4656599999999997</v>
      </c>
      <c r="V272" s="29">
        <v>17</v>
      </c>
      <c r="W272" s="29">
        <f t="shared" si="27"/>
        <v>11</v>
      </c>
      <c r="X272" s="29">
        <f t="shared" si="28"/>
        <v>5.666666666666667</v>
      </c>
      <c r="Y272" s="29">
        <f t="shared" si="29"/>
        <v>16.666666666666668</v>
      </c>
      <c r="Z272" s="29">
        <v>11</v>
      </c>
      <c r="AA272" s="2" t="s">
        <v>2290</v>
      </c>
      <c r="AB272" s="39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31"/>
    </row>
    <row r="273" spans="1:58" s="29" customFormat="1" x14ac:dyDescent="0.25">
      <c r="A273" s="29" t="s">
        <v>1325</v>
      </c>
      <c r="B273" s="29">
        <v>2</v>
      </c>
      <c r="C273" s="29" t="s">
        <v>21</v>
      </c>
      <c r="D273" s="11">
        <v>7</v>
      </c>
      <c r="E273" s="11" t="s">
        <v>1</v>
      </c>
      <c r="F273" s="2" t="s">
        <v>2078</v>
      </c>
      <c r="G273" s="45" t="s">
        <v>244</v>
      </c>
      <c r="H273" s="7">
        <v>112.19822728879927</v>
      </c>
      <c r="I273" s="7">
        <v>-2.000132216751799</v>
      </c>
      <c r="J273" s="11"/>
      <c r="K273" s="5">
        <v>16827</v>
      </c>
      <c r="L273" s="5">
        <v>1421</v>
      </c>
      <c r="M273" s="5">
        <f t="shared" si="23"/>
        <v>8.444761395376478</v>
      </c>
      <c r="N273" s="5">
        <v>4.3273926380369497E-2</v>
      </c>
      <c r="O273" s="5">
        <v>0.50016407106130389</v>
      </c>
      <c r="P273" s="5">
        <v>51.633501986187497</v>
      </c>
      <c r="Q273" s="5" t="e">
        <f>ABS(P273-#REF!)</f>
        <v>#REF!</v>
      </c>
      <c r="R273" s="5">
        <v>0.70947520377070472</v>
      </c>
      <c r="S273" s="5" t="e">
        <f>ABS(R273-#REF!)</f>
        <v>#REF!</v>
      </c>
      <c r="T273" s="29">
        <v>1.0649279878094542</v>
      </c>
      <c r="U273" s="29">
        <v>5.4656599999999997</v>
      </c>
      <c r="V273" s="29">
        <v>17</v>
      </c>
      <c r="W273" s="29">
        <f t="shared" si="27"/>
        <v>11</v>
      </c>
      <c r="X273" s="29">
        <f t="shared" si="28"/>
        <v>5.666666666666667</v>
      </c>
      <c r="Y273" s="29">
        <f t="shared" si="29"/>
        <v>16.666666666666668</v>
      </c>
      <c r="Z273" s="29">
        <v>11</v>
      </c>
      <c r="AA273" s="2" t="s">
        <v>2290</v>
      </c>
      <c r="AB273" s="39"/>
      <c r="AC273" s="5">
        <v>17216</v>
      </c>
      <c r="AD273" s="5">
        <v>333.950425</v>
      </c>
      <c r="AE273" s="5">
        <v>51.552562000000002</v>
      </c>
      <c r="AF273" s="5">
        <v>172.15</v>
      </c>
      <c r="AG273" s="5">
        <v>630.79680399999995</v>
      </c>
      <c r="AH273" s="5">
        <v>63.079680000000003</v>
      </c>
      <c r="AI273" s="5">
        <v>1.9397000000000001E-2</v>
      </c>
      <c r="AJ273" s="5">
        <v>1.3757E-2</v>
      </c>
      <c r="AK273" s="5">
        <v>0.70924500000000001</v>
      </c>
      <c r="AL273" s="5">
        <v>1.5775000000000001E-2</v>
      </c>
      <c r="AM273" s="5">
        <v>1.2500000000000001E-2</v>
      </c>
      <c r="AN273" s="5">
        <v>21</v>
      </c>
      <c r="AO273" s="5">
        <v>6.2883999999999995E-2</v>
      </c>
      <c r="AP273" s="5">
        <v>3.773015</v>
      </c>
      <c r="AQ273" s="5">
        <v>2.5789960000000001</v>
      </c>
      <c r="AR273" s="5">
        <v>0.125138</v>
      </c>
      <c r="AS273" s="5">
        <v>9.1836000000000001E-2</v>
      </c>
      <c r="AT273" s="5">
        <v>21.142856999999999</v>
      </c>
      <c r="AU273" s="5">
        <v>9.2373469999999998</v>
      </c>
      <c r="AV273" s="5">
        <v>6.2129999999999998E-3</v>
      </c>
      <c r="AW273" s="5">
        <v>3.0200000000000001E-3</v>
      </c>
      <c r="AX273" s="5">
        <v>199.948521</v>
      </c>
      <c r="AY273" s="5">
        <v>63.600971999999999</v>
      </c>
      <c r="AZ273" s="5">
        <v>455.94063699999998</v>
      </c>
      <c r="BA273" s="5">
        <v>183.761899</v>
      </c>
      <c r="BB273" s="5">
        <v>15.125425</v>
      </c>
      <c r="BC273" s="5">
        <v>11.614350999999999</v>
      </c>
      <c r="BD273" s="5">
        <v>5.8539849999999998</v>
      </c>
      <c r="BE273" s="5">
        <v>1.2583059999999999</v>
      </c>
      <c r="BF273" s="31"/>
    </row>
    <row r="274" spans="1:58" s="29" customFormat="1" x14ac:dyDescent="0.25">
      <c r="A274" s="29" t="s">
        <v>1325</v>
      </c>
      <c r="B274" s="29">
        <v>2</v>
      </c>
      <c r="C274" s="29" t="s">
        <v>12</v>
      </c>
      <c r="D274" s="11">
        <v>5</v>
      </c>
      <c r="E274" s="11" t="s">
        <v>1</v>
      </c>
      <c r="F274" s="2" t="s">
        <v>2078</v>
      </c>
      <c r="G274" s="45" t="s">
        <v>244</v>
      </c>
      <c r="H274" s="7">
        <v>112.19822728879927</v>
      </c>
      <c r="I274" s="7">
        <v>-2.000132216751799</v>
      </c>
      <c r="J274" s="11"/>
      <c r="K274" s="5">
        <v>8927</v>
      </c>
      <c r="L274" s="5">
        <v>305</v>
      </c>
      <c r="M274" s="5">
        <f t="shared" si="23"/>
        <v>3.4166013218326428</v>
      </c>
      <c r="N274" s="5">
        <v>3.9047767857141695E-2</v>
      </c>
      <c r="O274" s="5">
        <v>0.1718355090762762</v>
      </c>
      <c r="P274" s="5">
        <v>27.392421241498528</v>
      </c>
      <c r="Q274" s="5" t="e">
        <f>ABS(P274-#REF!)</f>
        <v>#REF!</v>
      </c>
      <c r="R274" s="5">
        <v>0.83899500731971899</v>
      </c>
      <c r="S274" s="5" t="e">
        <f>ABS(R274-#REF!)</f>
        <v>#REF!</v>
      </c>
      <c r="T274" s="29">
        <v>1.0294314412724197</v>
      </c>
      <c r="U274" s="29">
        <v>5.4656599999999997</v>
      </c>
      <c r="V274" s="29">
        <v>17</v>
      </c>
      <c r="W274" s="29">
        <f t="shared" si="27"/>
        <v>11</v>
      </c>
      <c r="X274" s="29">
        <f t="shared" si="28"/>
        <v>5.666666666666667</v>
      </c>
      <c r="Y274" s="29">
        <f t="shared" si="29"/>
        <v>16.666666666666668</v>
      </c>
      <c r="Z274" s="29">
        <v>11</v>
      </c>
      <c r="AA274" s="2" t="s">
        <v>2290</v>
      </c>
      <c r="AB274" s="39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31"/>
    </row>
    <row r="275" spans="1:58" s="29" customFormat="1" x14ac:dyDescent="0.25">
      <c r="A275" s="29" t="s">
        <v>1325</v>
      </c>
      <c r="B275" s="29">
        <v>2</v>
      </c>
      <c r="C275" s="29" t="s">
        <v>5</v>
      </c>
      <c r="D275" s="11">
        <v>14</v>
      </c>
      <c r="E275" s="11" t="s">
        <v>1</v>
      </c>
      <c r="F275" s="2" t="s">
        <v>2078</v>
      </c>
      <c r="G275" s="45" t="s">
        <v>244</v>
      </c>
      <c r="H275" s="7">
        <v>112.19822728879927</v>
      </c>
      <c r="I275" s="7">
        <v>-2.000132216751799</v>
      </c>
      <c r="J275" s="11"/>
      <c r="K275" s="5">
        <v>14823</v>
      </c>
      <c r="L275" s="5">
        <v>304</v>
      </c>
      <c r="M275" s="5">
        <f t="shared" si="23"/>
        <v>2.0508668960399379</v>
      </c>
      <c r="N275" s="5">
        <v>1.8966129032258829E-2</v>
      </c>
      <c r="O275" s="5">
        <v>0.19024645647730579</v>
      </c>
      <c r="P275" s="5">
        <v>45.484245554243607</v>
      </c>
      <c r="Q275" s="5" t="e">
        <f>ABS(P275-#REF!)</f>
        <v>#REF!</v>
      </c>
      <c r="R275" s="5">
        <v>0.65463669322934426</v>
      </c>
      <c r="S275" s="5" t="e">
        <f>ABS(R275-#REF!)</f>
        <v>#REF!</v>
      </c>
      <c r="T275" s="29">
        <v>1.0650889449262464</v>
      </c>
      <c r="U275" s="29">
        <v>5.4656599999999997</v>
      </c>
      <c r="V275" s="29">
        <v>17</v>
      </c>
      <c r="W275" s="29">
        <f t="shared" si="27"/>
        <v>11</v>
      </c>
      <c r="X275" s="29">
        <f t="shared" si="28"/>
        <v>5.666666666666667</v>
      </c>
      <c r="Y275" s="29">
        <f t="shared" si="29"/>
        <v>16.666666666666668</v>
      </c>
      <c r="Z275" s="29">
        <v>11</v>
      </c>
      <c r="AA275" s="2" t="s">
        <v>2290</v>
      </c>
      <c r="AB275" s="39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31"/>
    </row>
    <row r="276" spans="1:58" s="29" customFormat="1" x14ac:dyDescent="0.25">
      <c r="A276" s="29" t="s">
        <v>1137</v>
      </c>
      <c r="B276" s="29">
        <v>2</v>
      </c>
      <c r="C276" s="29" t="s">
        <v>5</v>
      </c>
      <c r="D276" s="11">
        <v>14</v>
      </c>
      <c r="E276" s="11" t="s">
        <v>1</v>
      </c>
      <c r="F276" s="2" t="s">
        <v>2078</v>
      </c>
      <c r="G276" s="45" t="s">
        <v>244</v>
      </c>
      <c r="H276" s="7">
        <v>112.19822728879927</v>
      </c>
      <c r="I276" s="7">
        <v>-2.000132216751799</v>
      </c>
      <c r="J276" s="11"/>
      <c r="K276" s="5">
        <v>16034</v>
      </c>
      <c r="L276" s="5">
        <v>1642</v>
      </c>
      <c r="M276" s="5">
        <f t="shared" si="23"/>
        <v>10.240738430834478</v>
      </c>
      <c r="N276" s="5">
        <v>4.704881656804772E-2</v>
      </c>
      <c r="O276" s="5">
        <v>0.57926412294042606</v>
      </c>
      <c r="P276" s="5">
        <v>54.958112113767996</v>
      </c>
      <c r="Q276" s="5" t="e">
        <f>ABS(P276-#REF!)</f>
        <v>#REF!</v>
      </c>
      <c r="R276" s="5">
        <v>0.70178307400780182</v>
      </c>
      <c r="S276" s="5" t="e">
        <f>ABS(R276-#REF!)</f>
        <v>#REF!</v>
      </c>
      <c r="U276" s="29">
        <v>5.4656599999999997</v>
      </c>
      <c r="V276" s="29">
        <v>17</v>
      </c>
      <c r="W276" s="29">
        <f t="shared" si="27"/>
        <v>11</v>
      </c>
      <c r="X276" s="29">
        <f t="shared" si="28"/>
        <v>5.666666666666667</v>
      </c>
      <c r="Y276" s="29">
        <f t="shared" si="29"/>
        <v>16.666666666666668</v>
      </c>
      <c r="Z276" s="29">
        <v>11</v>
      </c>
      <c r="AA276" s="2" t="s">
        <v>2290</v>
      </c>
      <c r="AB276" s="39"/>
      <c r="AC276" s="5">
        <v>16952</v>
      </c>
      <c r="AD276" s="5">
        <v>307.05742500000002</v>
      </c>
      <c r="AE276" s="5">
        <v>55.207914000000002</v>
      </c>
      <c r="AF276" s="5">
        <v>169.51</v>
      </c>
      <c r="AG276" s="5">
        <v>648.21555799999999</v>
      </c>
      <c r="AH276" s="5">
        <v>64.821556000000001</v>
      </c>
      <c r="AI276" s="5">
        <v>1.8113000000000001E-2</v>
      </c>
      <c r="AJ276" s="5">
        <v>1.2694E-2</v>
      </c>
      <c r="AK276" s="5">
        <v>0.70084299999999999</v>
      </c>
      <c r="AL276" s="5">
        <v>1.4749999999999999E-2</v>
      </c>
      <c r="AM276" s="5">
        <v>7.4999999999999997E-3</v>
      </c>
      <c r="AN276" s="5">
        <v>26</v>
      </c>
      <c r="AO276" s="5">
        <v>8.4675E-2</v>
      </c>
      <c r="AP276" s="5">
        <v>5.0804830000000001</v>
      </c>
      <c r="AQ276" s="5">
        <v>4.1293059999999997</v>
      </c>
      <c r="AR276" s="5">
        <v>0.166685</v>
      </c>
      <c r="AS276" s="5">
        <v>0.166243</v>
      </c>
      <c r="AT276" s="5">
        <v>26.923076999999999</v>
      </c>
      <c r="AU276" s="5">
        <v>18.086289000000001</v>
      </c>
      <c r="AV276" s="5">
        <v>6.43E-3</v>
      </c>
      <c r="AW276" s="5">
        <v>2.9030000000000002E-3</v>
      </c>
      <c r="AX276" s="5">
        <v>193.62497200000001</v>
      </c>
      <c r="AY276" s="5">
        <v>54.384256000000001</v>
      </c>
      <c r="AZ276" s="5">
        <v>399.94424400000003</v>
      </c>
      <c r="BA276" s="5">
        <v>82.908412999999996</v>
      </c>
      <c r="BB276" s="5">
        <v>11.630860999999999</v>
      </c>
      <c r="BC276" s="5">
        <v>15.403146</v>
      </c>
      <c r="BD276" s="5">
        <v>6.2968700000000002</v>
      </c>
      <c r="BE276" s="5">
        <v>2.6246689999999999</v>
      </c>
      <c r="BF276" s="31"/>
    </row>
    <row r="277" spans="1:58" s="29" customFormat="1" x14ac:dyDescent="0.25">
      <c r="A277" s="29" t="s">
        <v>2034</v>
      </c>
      <c r="B277" s="29">
        <v>3</v>
      </c>
      <c r="C277" s="29" t="s">
        <v>12</v>
      </c>
      <c r="D277" s="11">
        <v>5</v>
      </c>
      <c r="E277" s="11" t="s">
        <v>1</v>
      </c>
      <c r="F277" s="2" t="s">
        <v>2079</v>
      </c>
      <c r="G277" s="45" t="s">
        <v>244</v>
      </c>
      <c r="H277" s="2">
        <v>54.568194901876218</v>
      </c>
      <c r="I277" s="2">
        <v>5.1843142292911519</v>
      </c>
      <c r="J277" s="5"/>
      <c r="K277" s="5">
        <v>2268</v>
      </c>
      <c r="L277" s="5">
        <v>249</v>
      </c>
      <c r="M277" s="5">
        <f t="shared" si="23"/>
        <v>10.978835978835978</v>
      </c>
      <c r="N277" s="5">
        <v>3.6465000000000296E-2</v>
      </c>
      <c r="O277" s="5">
        <v>0.49875660338289735</v>
      </c>
      <c r="P277" s="5">
        <v>22.623599529448224</v>
      </c>
      <c r="Q277" s="5" t="e">
        <f>ABS(P277-#REF!)</f>
        <v>#REF!</v>
      </c>
      <c r="R277" s="5">
        <v>0.98844320882819181</v>
      </c>
      <c r="S277" s="5" t="e">
        <f>ABS(R277-#REF!)</f>
        <v>#REF!</v>
      </c>
      <c r="U277" s="29">
        <v>3.0797500000000002</v>
      </c>
      <c r="V277" s="29">
        <v>11</v>
      </c>
      <c r="W277" s="29">
        <f t="shared" ref="W277:W308" si="30">AVERAGE(45,114,120)</f>
        <v>93</v>
      </c>
      <c r="X277" s="29">
        <f t="shared" ref="X277:X308" si="31">AVERAGE(8,7,7)</f>
        <v>7.333333333333333</v>
      </c>
      <c r="Y277" s="29">
        <f t="shared" ref="Y277:Y308" si="32">AVERAGE(53,121,127)</f>
        <v>100.33333333333333</v>
      </c>
      <c r="Z277" s="29">
        <v>9</v>
      </c>
      <c r="AA277" s="2" t="s">
        <v>2292</v>
      </c>
      <c r="AB277" s="34"/>
      <c r="AC277" s="5">
        <v>9067</v>
      </c>
      <c r="AD277" s="5">
        <v>374.73779999999999</v>
      </c>
      <c r="AE277" s="5">
        <v>24.195584</v>
      </c>
      <c r="AF277" s="5">
        <v>90.63</v>
      </c>
      <c r="AG277" s="5">
        <v>221.15969999999999</v>
      </c>
      <c r="AH277" s="5">
        <v>22.115970000000001</v>
      </c>
      <c r="AI277" s="5">
        <v>4.1328999999999998E-2</v>
      </c>
      <c r="AJ277" s="5">
        <v>4.4895999999999998E-2</v>
      </c>
      <c r="AK277" s="5">
        <v>1.0863039999999999</v>
      </c>
      <c r="AL277" s="5">
        <v>2.6275E-2</v>
      </c>
      <c r="AM277" s="5">
        <v>1.7500000000000002E-2</v>
      </c>
      <c r="AN277" s="5">
        <v>36</v>
      </c>
      <c r="AO277" s="5">
        <v>9.6067E-2</v>
      </c>
      <c r="AP277" s="5">
        <v>5.76403</v>
      </c>
      <c r="AQ277" s="5">
        <v>17.679497000000001</v>
      </c>
      <c r="AR277" s="5">
        <v>0.732317</v>
      </c>
      <c r="AS277" s="5">
        <v>0.591005</v>
      </c>
      <c r="AT277" s="5">
        <v>44.527777999999998</v>
      </c>
      <c r="AU277" s="5">
        <v>31.839316</v>
      </c>
      <c r="AV277" s="5">
        <v>1.6823999999999999E-2</v>
      </c>
      <c r="AW277" s="5">
        <v>8.0429999999999998E-3</v>
      </c>
      <c r="AX277" s="5">
        <v>147.622377</v>
      </c>
      <c r="AY277" s="5">
        <v>191.81061099999999</v>
      </c>
      <c r="AZ277" s="5">
        <v>514.66657299999997</v>
      </c>
      <c r="BA277" s="5">
        <v>301.664084</v>
      </c>
      <c r="BB277" s="5">
        <v>9.7355820000000008</v>
      </c>
      <c r="BC277" s="5">
        <v>28.900793</v>
      </c>
      <c r="BD277" s="5">
        <v>7.8441320000000001</v>
      </c>
      <c r="BE277" s="5">
        <v>5.6676669999999998</v>
      </c>
      <c r="BF277" s="31"/>
    </row>
    <row r="278" spans="1:58" s="29" customFormat="1" x14ac:dyDescent="0.25">
      <c r="A278" s="29" t="s">
        <v>2034</v>
      </c>
      <c r="B278" s="29">
        <v>3</v>
      </c>
      <c r="C278" s="29" t="s">
        <v>15</v>
      </c>
      <c r="D278" s="11">
        <v>6</v>
      </c>
      <c r="E278" s="11" t="s">
        <v>1</v>
      </c>
      <c r="F278" s="2" t="s">
        <v>2079</v>
      </c>
      <c r="G278" s="45" t="s">
        <v>244</v>
      </c>
      <c r="H278" s="2">
        <v>54.568194901876218</v>
      </c>
      <c r="I278" s="2">
        <v>5.1843142292911519</v>
      </c>
      <c r="J278" s="5"/>
      <c r="K278" s="5">
        <v>660</v>
      </c>
      <c r="L278" s="5">
        <v>310</v>
      </c>
      <c r="M278" s="5">
        <f t="shared" si="23"/>
        <v>46.969696969696969</v>
      </c>
      <c r="N278" s="5">
        <v>0.11630058139534864</v>
      </c>
      <c r="O278" s="5">
        <v>0.42893067890929176</v>
      </c>
      <c r="P278" s="5">
        <v>6.5835871646542454</v>
      </c>
      <c r="Q278" s="5" t="e">
        <f>ABS(P278-#REF!)</f>
        <v>#REF!</v>
      </c>
      <c r="R278" s="5">
        <v>2.0808444414702625</v>
      </c>
      <c r="S278" s="5" t="e">
        <f>ABS(R278-#REF!)</f>
        <v>#REF!</v>
      </c>
      <c r="U278" s="29">
        <v>3.0797500000000002</v>
      </c>
      <c r="V278" s="29">
        <v>11</v>
      </c>
      <c r="W278" s="29">
        <f t="shared" si="30"/>
        <v>93</v>
      </c>
      <c r="X278" s="29">
        <f t="shared" si="31"/>
        <v>7.333333333333333</v>
      </c>
      <c r="Y278" s="29">
        <f t="shared" si="32"/>
        <v>100.33333333333333</v>
      </c>
      <c r="Z278" s="29">
        <v>9</v>
      </c>
      <c r="AA278" s="2" t="s">
        <v>2292</v>
      </c>
      <c r="AB278" s="34"/>
      <c r="AC278" s="5">
        <v>2454</v>
      </c>
      <c r="AD278" s="5">
        <v>374.73779999999999</v>
      </c>
      <c r="AE278" s="5">
        <v>6.5485790000000001</v>
      </c>
      <c r="AF278" s="5">
        <v>22.75</v>
      </c>
      <c r="AG278" s="5">
        <v>41.224840999999998</v>
      </c>
      <c r="AH278" s="5">
        <v>4.122484</v>
      </c>
      <c r="AI278" s="5">
        <v>0.151922</v>
      </c>
      <c r="AJ278" s="5">
        <v>0.29242200000000002</v>
      </c>
      <c r="AK278" s="5">
        <v>1.924817</v>
      </c>
      <c r="AL278" s="5">
        <v>4.7375E-2</v>
      </c>
      <c r="AM278" s="5">
        <v>7.4999999999999997E-3</v>
      </c>
      <c r="AN278" s="5">
        <v>63</v>
      </c>
      <c r="AO278" s="5">
        <v>0.16811799999999999</v>
      </c>
      <c r="AP278" s="5">
        <v>10.087052999999999</v>
      </c>
      <c r="AQ278" s="5">
        <v>29.991849999999999</v>
      </c>
      <c r="AR278" s="5">
        <v>0.25357200000000002</v>
      </c>
      <c r="AS278" s="5">
        <v>0.25734699999999999</v>
      </c>
      <c r="AT278" s="5">
        <v>11.682539999999999</v>
      </c>
      <c r="AU278" s="5">
        <v>5.7636940000000001</v>
      </c>
      <c r="AV278" s="5">
        <v>2.3737000000000001E-2</v>
      </c>
      <c r="AW278" s="5">
        <v>2.4039000000000001E-2</v>
      </c>
      <c r="AX278" s="5">
        <v>69.716074000000006</v>
      </c>
      <c r="AY278" s="5">
        <v>39.414726999999999</v>
      </c>
      <c r="AZ278" s="5">
        <v>218.825435</v>
      </c>
      <c r="BA278" s="5">
        <v>67.892757000000003</v>
      </c>
      <c r="BB278" s="5">
        <v>5.4534279999999997</v>
      </c>
      <c r="BC278" s="5">
        <v>7.0957670000000004</v>
      </c>
      <c r="BD278" s="5">
        <v>7.1755719999999998</v>
      </c>
      <c r="BE278" s="5">
        <v>6.0237619999999996</v>
      </c>
      <c r="BF278" s="31"/>
    </row>
    <row r="279" spans="1:58" s="29" customFormat="1" x14ac:dyDescent="0.25">
      <c r="A279" s="29" t="s">
        <v>2034</v>
      </c>
      <c r="B279" s="29">
        <v>3</v>
      </c>
      <c r="C279" s="29" t="s">
        <v>4</v>
      </c>
      <c r="D279" s="11">
        <v>12</v>
      </c>
      <c r="E279" s="11" t="s">
        <v>1</v>
      </c>
      <c r="F279" s="2" t="s">
        <v>2079</v>
      </c>
      <c r="G279" s="45" t="s">
        <v>244</v>
      </c>
      <c r="H279" s="2">
        <v>54.568194901876218</v>
      </c>
      <c r="I279" s="2">
        <v>5.1843142292911519</v>
      </c>
      <c r="J279" s="5"/>
      <c r="K279" s="5">
        <v>2436</v>
      </c>
      <c r="L279" s="5">
        <v>778</v>
      </c>
      <c r="M279" s="5">
        <f t="shared" si="23"/>
        <v>31.9376026272578</v>
      </c>
      <c r="N279" s="5">
        <v>4.7963690476189071E-2</v>
      </c>
      <c r="O279" s="5">
        <v>1.2568666405249014</v>
      </c>
      <c r="P279" s="5">
        <v>24.299421716814759</v>
      </c>
      <c r="Q279" s="5" t="e">
        <f>ABS(P279-#REF!)</f>
        <v>#REF!</v>
      </c>
      <c r="R279" s="5">
        <v>1.5414888341133779</v>
      </c>
      <c r="S279" s="5" t="e">
        <f>ABS(R279-#REF!)</f>
        <v>#REF!</v>
      </c>
      <c r="U279" s="29">
        <v>3.0797500000000002</v>
      </c>
      <c r="V279" s="29">
        <v>11</v>
      </c>
      <c r="W279" s="29">
        <f t="shared" si="30"/>
        <v>93</v>
      </c>
      <c r="X279" s="29">
        <f t="shared" si="31"/>
        <v>7.333333333333333</v>
      </c>
      <c r="Y279" s="29">
        <f t="shared" si="32"/>
        <v>100.33333333333333</v>
      </c>
      <c r="Z279" s="29">
        <v>9</v>
      </c>
      <c r="AA279" s="2" t="s">
        <v>2292</v>
      </c>
      <c r="AB279" s="34"/>
      <c r="AC279" s="5">
        <v>8412</v>
      </c>
      <c r="AD279" s="5">
        <v>374.73779999999999</v>
      </c>
      <c r="AE279" s="5">
        <v>22.447695</v>
      </c>
      <c r="AF279" s="5">
        <v>83.33</v>
      </c>
      <c r="AG279" s="5">
        <v>219.702438</v>
      </c>
      <c r="AH279" s="5">
        <v>21.970244000000001</v>
      </c>
      <c r="AI279" s="5">
        <v>4.4528999999999999E-2</v>
      </c>
      <c r="AJ279" s="5">
        <v>0.103895</v>
      </c>
      <c r="AK279" s="5">
        <v>2.3332229999999998</v>
      </c>
      <c r="AL279" s="5">
        <v>2.1649999999999999E-2</v>
      </c>
      <c r="AM279" s="5">
        <v>2.5000000000000001E-3</v>
      </c>
      <c r="AN279" s="5">
        <v>58</v>
      </c>
      <c r="AO279" s="5">
        <v>0.154775</v>
      </c>
      <c r="AP279" s="5">
        <v>9.2864930000000001</v>
      </c>
      <c r="AQ279" s="5">
        <v>23.704232000000001</v>
      </c>
      <c r="AR279" s="5">
        <v>0.42635299999999998</v>
      </c>
      <c r="AS279" s="5">
        <v>0.274617</v>
      </c>
      <c r="AT279" s="5">
        <v>34.379309999999997</v>
      </c>
      <c r="AU279" s="5">
        <v>25.641815999999999</v>
      </c>
      <c r="AV279" s="5">
        <v>1.2773E-2</v>
      </c>
      <c r="AW279" s="5">
        <v>9.4699999999999993E-3</v>
      </c>
      <c r="AX279" s="5">
        <v>89.774272999999994</v>
      </c>
      <c r="AY279" s="5">
        <v>64.489772000000002</v>
      </c>
      <c r="AZ279" s="5">
        <v>509.88069999999999</v>
      </c>
      <c r="BA279" s="5">
        <v>233.65908899999999</v>
      </c>
      <c r="BB279" s="5">
        <v>4.3245899999999997</v>
      </c>
      <c r="BC279" s="5">
        <v>8.0696809999999992</v>
      </c>
      <c r="BD279" s="5">
        <v>9.8493980000000008</v>
      </c>
      <c r="BE279" s="5">
        <v>9.3612310000000001</v>
      </c>
      <c r="BF279" s="31"/>
    </row>
    <row r="280" spans="1:58" s="29" customFormat="1" x14ac:dyDescent="0.25">
      <c r="A280" s="29" t="s">
        <v>2034</v>
      </c>
      <c r="B280" s="29">
        <v>3</v>
      </c>
      <c r="C280" s="29" t="s">
        <v>236</v>
      </c>
      <c r="D280" s="11">
        <v>12</v>
      </c>
      <c r="E280" s="11" t="s">
        <v>7</v>
      </c>
      <c r="F280" s="2" t="s">
        <v>2079</v>
      </c>
      <c r="G280" s="45" t="s">
        <v>244</v>
      </c>
      <c r="H280" s="2">
        <v>54.568194901876218</v>
      </c>
      <c r="I280" s="2">
        <v>5.1843142292911519</v>
      </c>
      <c r="J280" s="5"/>
      <c r="K280" s="5">
        <v>4750</v>
      </c>
      <c r="L280" s="5">
        <v>960</v>
      </c>
      <c r="M280" s="5">
        <f t="shared" si="23"/>
        <v>20.210526315789473</v>
      </c>
      <c r="N280" s="5">
        <v>2.3465119760479113E-2</v>
      </c>
      <c r="O280" s="5">
        <v>1.6658470552988771</v>
      </c>
      <c r="P280" s="5">
        <v>47.381877321375249</v>
      </c>
      <c r="Q280" s="5" t="e">
        <f>ABS(P280-#REF!)</f>
        <v>#REF!</v>
      </c>
      <c r="R280" s="5">
        <v>1.1893079942558209</v>
      </c>
      <c r="S280" s="5" t="e">
        <f>ABS(R280-#REF!)</f>
        <v>#REF!</v>
      </c>
      <c r="U280" s="29">
        <v>3.0797500000000002</v>
      </c>
      <c r="V280" s="29">
        <v>11</v>
      </c>
      <c r="W280" s="29">
        <f t="shared" si="30"/>
        <v>93</v>
      </c>
      <c r="X280" s="29">
        <f t="shared" si="31"/>
        <v>7.333333333333333</v>
      </c>
      <c r="Y280" s="29">
        <f t="shared" si="32"/>
        <v>100.33333333333333</v>
      </c>
      <c r="Z280" s="29">
        <v>9</v>
      </c>
      <c r="AA280" s="2" t="s">
        <v>2292</v>
      </c>
      <c r="AB280" s="34"/>
      <c r="AC280" s="5">
        <v>16127</v>
      </c>
      <c r="AD280" s="5">
        <v>374.73779999999999</v>
      </c>
      <c r="AE280" s="5">
        <v>43.035423999999999</v>
      </c>
      <c r="AF280" s="5">
        <v>161.26</v>
      </c>
      <c r="AG280" s="5">
        <v>532.43344400000001</v>
      </c>
      <c r="AH280" s="5">
        <v>53.243344</v>
      </c>
      <c r="AI280" s="5">
        <v>2.3213999999999999E-2</v>
      </c>
      <c r="AJ280" s="5">
        <v>2.9572000000000001E-2</v>
      </c>
      <c r="AK280" s="5">
        <v>1.2738659999999999</v>
      </c>
      <c r="AL280" s="5">
        <v>1.4024999999999999E-2</v>
      </c>
      <c r="AM280" s="5">
        <v>2.5000000000000001E-3</v>
      </c>
      <c r="AN280" s="5">
        <v>46</v>
      </c>
      <c r="AO280" s="5">
        <v>0.122752</v>
      </c>
      <c r="AP280" s="5">
        <v>7.3651499999999999</v>
      </c>
      <c r="AQ280" s="5">
        <v>4.7125940000000002</v>
      </c>
      <c r="AR280" s="5">
        <v>8.5461999999999996E-2</v>
      </c>
      <c r="AS280" s="5">
        <v>4.7184999999999998E-2</v>
      </c>
      <c r="AT280" s="5">
        <v>16.521739</v>
      </c>
      <c r="AU280" s="5">
        <v>5.6124429999999998</v>
      </c>
      <c r="AV280" s="5">
        <v>5.5059999999999996E-3</v>
      </c>
      <c r="AW280" s="5">
        <v>3.921E-3</v>
      </c>
      <c r="AX280" s="5">
        <v>201.47567699999999</v>
      </c>
      <c r="AY280" s="5">
        <v>46.381146000000001</v>
      </c>
      <c r="AZ280" s="5">
        <v>680.53255300000001</v>
      </c>
      <c r="BA280" s="5">
        <v>258.83451000000002</v>
      </c>
      <c r="BB280" s="5">
        <v>7.5893069999999998</v>
      </c>
      <c r="BC280" s="5">
        <v>11.337251</v>
      </c>
      <c r="BD280" s="5">
        <v>6.3154029999999999</v>
      </c>
      <c r="BE280" s="5">
        <v>4.5624909999999996</v>
      </c>
      <c r="BF280" s="31"/>
    </row>
    <row r="281" spans="1:58" s="29" customFormat="1" x14ac:dyDescent="0.25">
      <c r="A281" s="29" t="s">
        <v>2034</v>
      </c>
      <c r="B281" s="29">
        <v>3</v>
      </c>
      <c r="C281" s="29" t="s">
        <v>1996</v>
      </c>
      <c r="D281" s="11">
        <v>12</v>
      </c>
      <c r="E281" s="11" t="s">
        <v>259</v>
      </c>
      <c r="F281" s="2" t="s">
        <v>2079</v>
      </c>
      <c r="G281" s="45" t="s">
        <v>244</v>
      </c>
      <c r="H281" s="2">
        <v>54.568194901876218</v>
      </c>
      <c r="I281" s="2">
        <v>5.1843142292911519</v>
      </c>
      <c r="J281" s="5"/>
      <c r="K281" s="5">
        <v>465</v>
      </c>
      <c r="L281" s="5">
        <v>91</v>
      </c>
      <c r="M281" s="5">
        <f t="shared" si="23"/>
        <v>19.56989247311828</v>
      </c>
      <c r="N281" s="5">
        <v>9.4237499999997143E-2</v>
      </c>
      <c r="O281" s="5">
        <v>0.17955237721784306</v>
      </c>
      <c r="P281" s="5">
        <v>4.6384364114609458</v>
      </c>
      <c r="Q281" s="5" t="e">
        <f>ABS(P281-#REF!)</f>
        <v>#REF!</v>
      </c>
      <c r="R281" s="5">
        <v>1.1140534240112641</v>
      </c>
      <c r="S281" s="5" t="e">
        <f>ABS(R281-#REF!)</f>
        <v>#REF!</v>
      </c>
      <c r="U281" s="29">
        <v>3.0797500000000002</v>
      </c>
      <c r="V281" s="29">
        <v>11</v>
      </c>
      <c r="W281" s="29">
        <f t="shared" si="30"/>
        <v>93</v>
      </c>
      <c r="X281" s="29">
        <f t="shared" si="31"/>
        <v>7.333333333333333</v>
      </c>
      <c r="Y281" s="29">
        <f t="shared" si="32"/>
        <v>100.33333333333333</v>
      </c>
      <c r="Z281" s="29">
        <v>9</v>
      </c>
      <c r="AA281" s="2" t="s">
        <v>2292</v>
      </c>
      <c r="AB281" s="34"/>
      <c r="AC281" s="5">
        <v>1753</v>
      </c>
      <c r="AD281" s="5">
        <v>374.73779999999999</v>
      </c>
      <c r="AE281" s="5">
        <v>4.677937</v>
      </c>
      <c r="AF281" s="5">
        <v>15.52</v>
      </c>
      <c r="AG281" s="5">
        <v>15.620806999999999</v>
      </c>
      <c r="AH281" s="5">
        <v>1.5620810000000001</v>
      </c>
      <c r="AI281" s="5">
        <v>0.213259</v>
      </c>
      <c r="AJ281" s="5">
        <v>0.24809700000000001</v>
      </c>
      <c r="AK281" s="5">
        <v>1.1633640000000001</v>
      </c>
      <c r="AL281" s="5">
        <v>0.13086200000000001</v>
      </c>
      <c r="AM281" s="5">
        <v>1.2500000000000001E-2</v>
      </c>
      <c r="AN281" s="5">
        <v>15</v>
      </c>
      <c r="AO281" s="5">
        <v>4.0028000000000001E-2</v>
      </c>
      <c r="AP281" s="5">
        <v>2.4016790000000001</v>
      </c>
      <c r="AQ281" s="5">
        <v>6.8454079999999999</v>
      </c>
      <c r="AR281" s="5">
        <v>0.247423</v>
      </c>
      <c r="AS281" s="5">
        <v>0.58710700000000005</v>
      </c>
      <c r="AT281" s="5">
        <v>8</v>
      </c>
      <c r="AU281" s="5">
        <v>6.7188429999999997</v>
      </c>
      <c r="AV281" s="5">
        <v>3.5346000000000002E-2</v>
      </c>
      <c r="AW281" s="5">
        <v>3.9939000000000002E-2</v>
      </c>
      <c r="AX281" s="5">
        <v>72.77852</v>
      </c>
      <c r="AY281" s="5">
        <v>32.435828000000001</v>
      </c>
      <c r="AZ281" s="5">
        <v>229.22587100000001</v>
      </c>
      <c r="BA281" s="5">
        <v>140.6301</v>
      </c>
      <c r="BB281" s="5">
        <v>24.362901999999998</v>
      </c>
      <c r="BC281" s="5">
        <v>27.815435999999998</v>
      </c>
      <c r="BD281" s="5">
        <v>5.8752659999999999</v>
      </c>
      <c r="BE281" s="5">
        <v>1.7261489999999999</v>
      </c>
      <c r="BF281" s="31"/>
    </row>
    <row r="282" spans="1:58" s="29" customFormat="1" x14ac:dyDescent="0.25">
      <c r="A282" s="29" t="s">
        <v>2035</v>
      </c>
      <c r="B282" s="29">
        <v>3</v>
      </c>
      <c r="C282" s="29" t="s">
        <v>256</v>
      </c>
      <c r="D282" s="11">
        <v>2</v>
      </c>
      <c r="E282" s="11" t="s">
        <v>7</v>
      </c>
      <c r="F282" s="2" t="s">
        <v>2079</v>
      </c>
      <c r="G282" s="45" t="s">
        <v>244</v>
      </c>
      <c r="H282" s="2">
        <v>54.568194901876218</v>
      </c>
      <c r="I282" s="2">
        <v>5.1843142292911519</v>
      </c>
      <c r="J282" s="5"/>
      <c r="K282" s="5">
        <v>755</v>
      </c>
      <c r="L282" s="5">
        <v>187</v>
      </c>
      <c r="M282" s="5">
        <f t="shared" si="23"/>
        <v>24.768211920529801</v>
      </c>
      <c r="N282" s="5">
        <v>5.3187820512824613E-2</v>
      </c>
      <c r="O282" s="5">
        <v>0.34354177082525156</v>
      </c>
      <c r="P282" s="5">
        <v>6.6506163326426897</v>
      </c>
      <c r="Q282" s="5" t="e">
        <f>ABS(P282-#REF!)</f>
        <v>#REF!</v>
      </c>
      <c r="R282" s="5">
        <v>1.0970353509362967</v>
      </c>
      <c r="S282" s="5" t="e">
        <f>ABS(R282-#REF!)</f>
        <v>#REF!</v>
      </c>
      <c r="U282" s="29">
        <v>3.0797500000000002</v>
      </c>
      <c r="V282" s="29">
        <v>11</v>
      </c>
      <c r="W282" s="29">
        <f t="shared" si="30"/>
        <v>93</v>
      </c>
      <c r="X282" s="29">
        <f t="shared" si="31"/>
        <v>7.333333333333333</v>
      </c>
      <c r="Y282" s="29">
        <f t="shared" si="32"/>
        <v>100.33333333333333</v>
      </c>
      <c r="Z282" s="29">
        <v>9</v>
      </c>
      <c r="AA282" s="2" t="s">
        <v>2292</v>
      </c>
      <c r="AB282" s="34"/>
      <c r="AC282" s="5">
        <v>2502</v>
      </c>
      <c r="AD282" s="5">
        <v>367.03949999999998</v>
      </c>
      <c r="AE282" s="5">
        <v>6.8167049999999998</v>
      </c>
      <c r="AF282" s="5">
        <v>23.79</v>
      </c>
      <c r="AG282" s="5">
        <v>30.550056000000001</v>
      </c>
      <c r="AH282" s="5">
        <v>3.0550060000000001</v>
      </c>
      <c r="AI282" s="5">
        <v>0.14663699999999999</v>
      </c>
      <c r="AJ282" s="5">
        <v>0.16758899999999999</v>
      </c>
      <c r="AK282" s="5">
        <v>1.142884</v>
      </c>
      <c r="AL282" s="5">
        <v>8.3849999999999994E-2</v>
      </c>
      <c r="AM282" s="5">
        <v>1.2500000000000001E-2</v>
      </c>
      <c r="AN282" s="5">
        <v>24</v>
      </c>
      <c r="AO282" s="5">
        <v>6.5388000000000002E-2</v>
      </c>
      <c r="AP282" s="5">
        <v>3.9232830000000001</v>
      </c>
      <c r="AQ282" s="5">
        <v>6.3149480000000002</v>
      </c>
      <c r="AR282" s="5">
        <v>6.9279999999999994E-2</v>
      </c>
      <c r="AS282" s="5">
        <v>9.4288999999999998E-2</v>
      </c>
      <c r="AT282" s="5">
        <v>6.5833329999999997</v>
      </c>
      <c r="AU282" s="5">
        <v>2.0834060000000001</v>
      </c>
      <c r="AV282" s="5">
        <v>1.2408000000000001E-2</v>
      </c>
      <c r="AW282" s="5">
        <v>1.5495999999999999E-2</v>
      </c>
      <c r="AX282" s="5">
        <v>108.36577800000001</v>
      </c>
      <c r="AY282" s="5">
        <v>39.595016000000001</v>
      </c>
      <c r="AZ282" s="5">
        <v>217.35923600000001</v>
      </c>
      <c r="BA282" s="5">
        <v>91.710586000000006</v>
      </c>
      <c r="BB282" s="5">
        <v>15.200298999999999</v>
      </c>
      <c r="BC282" s="5">
        <v>16.260587000000001</v>
      </c>
      <c r="BD282" s="5">
        <v>6.1285670000000003</v>
      </c>
      <c r="BE282" s="5">
        <v>2.0603150000000001</v>
      </c>
      <c r="BF282" s="31"/>
    </row>
    <row r="283" spans="1:58" s="29" customFormat="1" x14ac:dyDescent="0.25">
      <c r="A283" s="29" t="s">
        <v>2035</v>
      </c>
      <c r="B283" s="29">
        <v>3</v>
      </c>
      <c r="C283" s="29" t="s">
        <v>12</v>
      </c>
      <c r="D283" s="11">
        <v>5</v>
      </c>
      <c r="E283" s="11" t="s">
        <v>1</v>
      </c>
      <c r="F283" s="2" t="s">
        <v>2079</v>
      </c>
      <c r="G283" s="45" t="s">
        <v>244</v>
      </c>
      <c r="H283" s="2">
        <v>54.568194901876218</v>
      </c>
      <c r="I283" s="2">
        <v>5.1843142292911519</v>
      </c>
      <c r="J283" s="5"/>
      <c r="K283" s="5">
        <v>5444</v>
      </c>
      <c r="L283" s="5">
        <v>1177</v>
      </c>
      <c r="M283" s="5">
        <f t="shared" si="23"/>
        <v>21.620132255694344</v>
      </c>
      <c r="N283" s="5">
        <v>2.3880555555553219E-2</v>
      </c>
      <c r="O283" s="5">
        <v>1.6648562739992958</v>
      </c>
      <c r="P283" s="5">
        <v>47.95490770186332</v>
      </c>
      <c r="Q283" s="5" t="e">
        <f>ABS(P283-#REF!)</f>
        <v>#REF!</v>
      </c>
      <c r="R283" s="5">
        <v>1.2288772843736315</v>
      </c>
      <c r="S283" s="5" t="e">
        <f>ABS(R283-#REF!)</f>
        <v>#REF!</v>
      </c>
      <c r="U283" s="29">
        <v>3.0797500000000002</v>
      </c>
      <c r="V283" s="29">
        <v>11</v>
      </c>
      <c r="W283" s="29">
        <f t="shared" si="30"/>
        <v>93</v>
      </c>
      <c r="X283" s="29">
        <f t="shared" si="31"/>
        <v>7.333333333333333</v>
      </c>
      <c r="Y283" s="29">
        <f t="shared" si="32"/>
        <v>100.33333333333333</v>
      </c>
      <c r="Z283" s="29">
        <v>9</v>
      </c>
      <c r="AA283" s="2" t="s">
        <v>2292</v>
      </c>
      <c r="AB283" s="34"/>
      <c r="AC283" s="5">
        <v>16419</v>
      </c>
      <c r="AD283" s="5">
        <v>367.03949999999998</v>
      </c>
      <c r="AE283" s="5">
        <v>44.733604999999997</v>
      </c>
      <c r="AF283" s="5">
        <v>164.17</v>
      </c>
      <c r="AG283" s="5">
        <v>559.80150200000003</v>
      </c>
      <c r="AH283" s="5">
        <v>55.980150000000002</v>
      </c>
      <c r="AI283" s="5">
        <v>2.2345E-2</v>
      </c>
      <c r="AJ283" s="5">
        <v>3.1226E-2</v>
      </c>
      <c r="AK283" s="5">
        <v>1.397424</v>
      </c>
      <c r="AL283" s="5">
        <v>1.3575E-2</v>
      </c>
      <c r="AM283" s="5">
        <v>2.5000000000000001E-3</v>
      </c>
      <c r="AN283" s="5">
        <v>74</v>
      </c>
      <c r="AO283" s="5">
        <v>0.20161299999999999</v>
      </c>
      <c r="AP283" s="5">
        <v>12.096791</v>
      </c>
      <c r="AQ283" s="5">
        <v>7.1989770000000002</v>
      </c>
      <c r="AR283" s="5">
        <v>7.3499999999999996E-2</v>
      </c>
      <c r="AS283" s="5">
        <v>3.8844999999999998E-2</v>
      </c>
      <c r="AT283" s="5">
        <v>15.972973</v>
      </c>
      <c r="AU283" s="5">
        <v>5.0611949999999997</v>
      </c>
      <c r="AV283" s="5">
        <v>4.9090000000000002E-3</v>
      </c>
      <c r="AW283" s="5">
        <v>3.4120000000000001E-3</v>
      </c>
      <c r="AX283" s="5">
        <v>227.133745</v>
      </c>
      <c r="AY283" s="5">
        <v>56.636958999999997</v>
      </c>
      <c r="AZ283" s="5">
        <v>605.24627299999997</v>
      </c>
      <c r="BA283" s="5">
        <v>115.98929699999999</v>
      </c>
      <c r="BB283" s="5">
        <v>4.7931160000000004</v>
      </c>
      <c r="BC283" s="5">
        <v>8.2201609999999992</v>
      </c>
      <c r="BD283" s="5">
        <v>6.5701219999999996</v>
      </c>
      <c r="BE283" s="5">
        <v>7.1485690000000002</v>
      </c>
      <c r="BF283" s="31"/>
    </row>
    <row r="284" spans="1:58" s="29" customFormat="1" x14ac:dyDescent="0.25">
      <c r="A284" s="29" t="s">
        <v>2035</v>
      </c>
      <c r="B284" s="29">
        <v>3</v>
      </c>
      <c r="C284" s="29" t="s">
        <v>0</v>
      </c>
      <c r="D284" s="11">
        <v>10</v>
      </c>
      <c r="E284" s="11" t="s">
        <v>1</v>
      </c>
      <c r="F284" s="2" t="s">
        <v>2079</v>
      </c>
      <c r="G284" s="45" t="s">
        <v>244</v>
      </c>
      <c r="H284" s="2">
        <v>54.568194901876218</v>
      </c>
      <c r="I284" s="2">
        <v>5.1843142292911519</v>
      </c>
      <c r="J284" s="5"/>
      <c r="K284" s="5">
        <v>6691</v>
      </c>
      <c r="L284" s="5">
        <v>212</v>
      </c>
      <c r="M284" s="5">
        <f t="shared" si="23"/>
        <v>3.1684352114781054</v>
      </c>
      <c r="N284" s="5">
        <v>2.1285810810808659E-2</v>
      </c>
      <c r="O284" s="5">
        <v>0.32592424411626425</v>
      </c>
      <c r="P284" s="5">
        <v>58.939435604916874</v>
      </c>
      <c r="Q284" s="5" t="e">
        <f>ABS(P284-#REF!)</f>
        <v>#REF!</v>
      </c>
      <c r="R284" s="5">
        <v>0.8334337516080228</v>
      </c>
      <c r="S284" s="5" t="e">
        <f>ABS(R284-#REF!)</f>
        <v>#REF!</v>
      </c>
      <c r="U284" s="29">
        <v>3.0797500000000002</v>
      </c>
      <c r="V284" s="29">
        <v>11</v>
      </c>
      <c r="W284" s="29">
        <f t="shared" si="30"/>
        <v>93</v>
      </c>
      <c r="X284" s="29">
        <f t="shared" si="31"/>
        <v>7.333333333333333</v>
      </c>
      <c r="Y284" s="29">
        <f t="shared" si="32"/>
        <v>100.33333333333333</v>
      </c>
      <c r="Z284" s="29">
        <v>9</v>
      </c>
      <c r="AA284" s="2" t="s">
        <v>2292</v>
      </c>
      <c r="AB284" s="34"/>
      <c r="AC284" s="5">
        <v>22354</v>
      </c>
      <c r="AD284" s="5">
        <v>367.03949999999998</v>
      </c>
      <c r="AE284" s="5">
        <v>60.903526999999997</v>
      </c>
      <c r="AF284" s="5">
        <v>223.53</v>
      </c>
      <c r="AG284" s="5">
        <v>887.498963</v>
      </c>
      <c r="AH284" s="5">
        <v>88.749896000000007</v>
      </c>
      <c r="AI284" s="5">
        <v>1.6417999999999999E-2</v>
      </c>
      <c r="AJ284" s="5">
        <v>1.3122999999999999E-2</v>
      </c>
      <c r="AK284" s="5">
        <v>0.79928399999999999</v>
      </c>
      <c r="AL284" s="5">
        <v>1.3424999999999999E-2</v>
      </c>
      <c r="AM284" s="5">
        <v>7.4999999999999997E-3</v>
      </c>
      <c r="AN284" s="5">
        <v>1</v>
      </c>
      <c r="AO284" s="5">
        <v>2.725E-3</v>
      </c>
      <c r="AP284" s="5">
        <v>0.16347</v>
      </c>
      <c r="AQ284" s="5">
        <v>0.17893899999999999</v>
      </c>
      <c r="AR284" s="5">
        <v>0.30335000000000001</v>
      </c>
      <c r="AS284" s="5">
        <v>0</v>
      </c>
      <c r="AT284" s="5">
        <v>40</v>
      </c>
      <c r="AU284" s="5">
        <v>0</v>
      </c>
      <c r="AV284" s="5">
        <v>7.7780000000000002E-3</v>
      </c>
      <c r="AW284" s="5">
        <v>3.0219999999999999E-3</v>
      </c>
      <c r="AX284" s="5">
        <v>128.56436500000001</v>
      </c>
      <c r="AY284" s="5">
        <v>0</v>
      </c>
      <c r="AZ284" s="5">
        <v>465.11627900000002</v>
      </c>
      <c r="BA284" s="5">
        <v>0</v>
      </c>
      <c r="BB284" s="5">
        <v>0</v>
      </c>
      <c r="BC284" s="5">
        <v>0</v>
      </c>
      <c r="BD284" s="5">
        <v>5.0179749999999999</v>
      </c>
      <c r="BE284" s="5">
        <v>0.34992699999999999</v>
      </c>
      <c r="BF284" s="31"/>
    </row>
    <row r="285" spans="1:58" s="29" customFormat="1" x14ac:dyDescent="0.25">
      <c r="A285" s="29" t="s">
        <v>2035</v>
      </c>
      <c r="B285" s="29">
        <v>3</v>
      </c>
      <c r="C285" s="29" t="s">
        <v>30</v>
      </c>
      <c r="D285" s="11">
        <v>10</v>
      </c>
      <c r="E285" s="11" t="s">
        <v>7</v>
      </c>
      <c r="F285" s="2" t="s">
        <v>2079</v>
      </c>
      <c r="G285" s="45" t="s">
        <v>244</v>
      </c>
      <c r="H285" s="2">
        <v>54.568194901876218</v>
      </c>
      <c r="I285" s="2">
        <v>5.1843142292911519</v>
      </c>
      <c r="J285" s="5"/>
      <c r="K285" s="5">
        <v>1850</v>
      </c>
      <c r="L285" s="5">
        <v>4</v>
      </c>
      <c r="M285" s="5">
        <f t="shared" si="23"/>
        <v>0.21621621621621623</v>
      </c>
      <c r="N285" s="5">
        <v>3.960000000000008E-2</v>
      </c>
      <c r="O285" s="5">
        <v>8.8087633544936296E-3</v>
      </c>
      <c r="P285" s="5">
        <v>16.296212205813212</v>
      </c>
      <c r="Q285" s="5" t="e">
        <f>ABS(P285-#REF!)</f>
        <v>#REF!</v>
      </c>
      <c r="R285" s="5">
        <v>0.4530326696248298</v>
      </c>
      <c r="S285" s="5" t="e">
        <f>ABS(R285-#REF!)</f>
        <v>#REF!</v>
      </c>
      <c r="U285" s="29">
        <v>3.0797500000000002</v>
      </c>
      <c r="V285" s="29">
        <v>11</v>
      </c>
      <c r="W285" s="29">
        <f t="shared" si="30"/>
        <v>93</v>
      </c>
      <c r="X285" s="29">
        <f t="shared" si="31"/>
        <v>7.333333333333333</v>
      </c>
      <c r="Y285" s="29">
        <f t="shared" si="32"/>
        <v>100.33333333333333</v>
      </c>
      <c r="Z285" s="29">
        <v>9</v>
      </c>
      <c r="AA285" s="2" t="s">
        <v>2292</v>
      </c>
      <c r="AB285" s="34"/>
      <c r="AC285" s="5">
        <v>5950</v>
      </c>
      <c r="AD285" s="5">
        <v>367.03949999999998</v>
      </c>
      <c r="AE285" s="5">
        <v>16.210788999999998</v>
      </c>
      <c r="AF285" s="5">
        <v>59.49</v>
      </c>
      <c r="AG285" s="5">
        <v>141.41403700000001</v>
      </c>
      <c r="AH285" s="5">
        <v>14.141404</v>
      </c>
      <c r="AI285" s="5">
        <v>6.1691999999999997E-2</v>
      </c>
      <c r="AJ285" s="5">
        <v>2.879E-2</v>
      </c>
      <c r="AK285" s="5">
        <v>0.46667799999999998</v>
      </c>
      <c r="AL285" s="5">
        <v>5.6550000000000003E-2</v>
      </c>
      <c r="AM285" s="5">
        <v>5.2499999999999998E-2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0</v>
      </c>
      <c r="BC285" s="5">
        <v>0</v>
      </c>
      <c r="BD285" s="5">
        <v>0</v>
      </c>
      <c r="BE285" s="5">
        <v>0</v>
      </c>
      <c r="BF285" s="31"/>
    </row>
    <row r="286" spans="1:58" s="29" customFormat="1" x14ac:dyDescent="0.25">
      <c r="A286" s="29" t="s">
        <v>2035</v>
      </c>
      <c r="B286" s="29">
        <v>3</v>
      </c>
      <c r="C286" s="29" t="s">
        <v>10</v>
      </c>
      <c r="D286" s="11">
        <v>13</v>
      </c>
      <c r="E286" s="11" t="s">
        <v>1</v>
      </c>
      <c r="F286" s="2" t="s">
        <v>2079</v>
      </c>
      <c r="G286" s="45" t="s">
        <v>244</v>
      </c>
      <c r="H286" s="2">
        <v>54.568194901876218</v>
      </c>
      <c r="I286" s="2">
        <v>5.1843142292911519</v>
      </c>
      <c r="J286" s="5"/>
      <c r="K286" s="5">
        <v>5353</v>
      </c>
      <c r="L286" s="5">
        <v>1296</v>
      </c>
      <c r="M286" s="5">
        <f t="shared" si="23"/>
        <v>24.210722959088361</v>
      </c>
      <c r="N286" s="5">
        <v>2.2544670050762012E-2</v>
      </c>
      <c r="O286" s="5">
        <v>1.7353263808352448</v>
      </c>
      <c r="P286" s="5">
        <v>47.153310236604398</v>
      </c>
      <c r="Q286" s="5" t="e">
        <f>ABS(P286-#REF!)</f>
        <v>#REF!</v>
      </c>
      <c r="R286" s="5">
        <v>1.0870890354688902</v>
      </c>
      <c r="S286" s="5" t="e">
        <f>ABS(R286-#REF!)</f>
        <v>#REF!</v>
      </c>
      <c r="U286" s="29">
        <v>3.0797500000000002</v>
      </c>
      <c r="V286" s="29">
        <v>11</v>
      </c>
      <c r="W286" s="29">
        <f t="shared" si="30"/>
        <v>93</v>
      </c>
      <c r="X286" s="29">
        <f t="shared" si="31"/>
        <v>7.333333333333333</v>
      </c>
      <c r="Y286" s="29">
        <f t="shared" si="32"/>
        <v>100.33333333333333</v>
      </c>
      <c r="Z286" s="29">
        <v>9</v>
      </c>
      <c r="AA286" s="2" t="s">
        <v>2292</v>
      </c>
      <c r="AB286" s="34"/>
      <c r="AC286" s="5">
        <v>16847</v>
      </c>
      <c r="AD286" s="5">
        <v>367.03949999999998</v>
      </c>
      <c r="AE286" s="5">
        <v>45.899692000000002</v>
      </c>
      <c r="AF286" s="5">
        <v>168.46</v>
      </c>
      <c r="AG286" s="5">
        <v>570.43573600000002</v>
      </c>
      <c r="AH286" s="5">
        <v>57.043574</v>
      </c>
      <c r="AI286" s="5">
        <v>2.1786E-2</v>
      </c>
      <c r="AJ286" s="5">
        <v>2.3668999999999999E-2</v>
      </c>
      <c r="AK286" s="5">
        <v>1.0864039999999999</v>
      </c>
      <c r="AL286" s="5">
        <v>1.3538E-2</v>
      </c>
      <c r="AM286" s="5">
        <v>2.5000000000000001E-3</v>
      </c>
      <c r="AN286" s="5">
        <v>88</v>
      </c>
      <c r="AO286" s="5">
        <v>0.239756</v>
      </c>
      <c r="AP286" s="5">
        <v>14.385373</v>
      </c>
      <c r="AQ286" s="5">
        <v>7.514691</v>
      </c>
      <c r="AR286" s="5">
        <v>5.8534999999999997E-2</v>
      </c>
      <c r="AS286" s="5">
        <v>3.6131000000000003E-2</v>
      </c>
      <c r="AT286" s="5">
        <v>14.386364</v>
      </c>
      <c r="AU286" s="5">
        <v>5.6455289999999998</v>
      </c>
      <c r="AV286" s="5">
        <v>4.3730000000000002E-3</v>
      </c>
      <c r="AW286" s="5">
        <v>3.1099999999999999E-3</v>
      </c>
      <c r="AX286" s="5">
        <v>270.97077200000001</v>
      </c>
      <c r="AY286" s="5">
        <v>93.869653</v>
      </c>
      <c r="AZ286" s="5">
        <v>937.43074999999999</v>
      </c>
      <c r="BA286" s="5">
        <v>307.03233699999998</v>
      </c>
      <c r="BB286" s="5">
        <v>4.0088200000000001</v>
      </c>
      <c r="BC286" s="5">
        <v>4.9173200000000001</v>
      </c>
      <c r="BD286" s="5">
        <v>6.5534629999999998</v>
      </c>
      <c r="BE286" s="5">
        <v>6.8422460000000003</v>
      </c>
      <c r="BF286" s="31"/>
    </row>
    <row r="287" spans="1:58" s="29" customFormat="1" x14ac:dyDescent="0.25">
      <c r="A287" s="29" t="s">
        <v>2035</v>
      </c>
      <c r="B287" s="29">
        <v>3</v>
      </c>
      <c r="C287" s="29" t="s">
        <v>42</v>
      </c>
      <c r="D287" s="11">
        <v>13</v>
      </c>
      <c r="E287" s="11" t="s">
        <v>7</v>
      </c>
      <c r="F287" s="2" t="s">
        <v>2079</v>
      </c>
      <c r="G287" s="45" t="s">
        <v>244</v>
      </c>
      <c r="H287" s="2">
        <v>54.568194901876218</v>
      </c>
      <c r="I287" s="2">
        <v>5.1843142292911519</v>
      </c>
      <c r="J287" s="5"/>
      <c r="K287" s="5">
        <v>1994</v>
      </c>
      <c r="L287" s="5">
        <v>653</v>
      </c>
      <c r="M287" s="5">
        <f t="shared" si="23"/>
        <v>32.748244734202608</v>
      </c>
      <c r="N287" s="5">
        <v>4.5222196261681565E-2</v>
      </c>
      <c r="O287" s="5">
        <v>0.9425376789308183</v>
      </c>
      <c r="P287" s="5">
        <v>17.564674128860297</v>
      </c>
      <c r="Q287" s="5" t="e">
        <f>ABS(P287-#REF!)</f>
        <v>#REF!</v>
      </c>
      <c r="R287" s="5">
        <v>1.4049510609516629</v>
      </c>
      <c r="S287" s="5" t="e">
        <f>ABS(R287-#REF!)</f>
        <v>#REF!</v>
      </c>
      <c r="U287" s="29">
        <v>3.0797500000000002</v>
      </c>
      <c r="V287" s="29">
        <v>11</v>
      </c>
      <c r="W287" s="29">
        <f t="shared" si="30"/>
        <v>93</v>
      </c>
      <c r="X287" s="29">
        <f t="shared" si="31"/>
        <v>7.333333333333333</v>
      </c>
      <c r="Y287" s="29">
        <f t="shared" si="32"/>
        <v>100.33333333333333</v>
      </c>
      <c r="Z287" s="29">
        <v>9</v>
      </c>
      <c r="AA287" s="2" t="s">
        <v>2292</v>
      </c>
      <c r="AB287" s="34"/>
      <c r="AC287" s="5">
        <v>6632</v>
      </c>
      <c r="AD287" s="5">
        <v>367.03949999999998</v>
      </c>
      <c r="AE287" s="5">
        <v>18.068899999999999</v>
      </c>
      <c r="AF287" s="5">
        <v>66.150000000000006</v>
      </c>
      <c r="AG287" s="5">
        <v>146.155012</v>
      </c>
      <c r="AH287" s="5">
        <v>14.615501</v>
      </c>
      <c r="AI287" s="5">
        <v>5.5338999999999999E-2</v>
      </c>
      <c r="AJ287" s="5">
        <v>7.4998999999999996E-2</v>
      </c>
      <c r="AK287" s="5">
        <v>1.3552569999999999</v>
      </c>
      <c r="AL287" s="5">
        <v>3.0949999999999998E-2</v>
      </c>
      <c r="AM287" s="5">
        <v>2.5000000000000001E-3</v>
      </c>
      <c r="AN287" s="5">
        <v>68</v>
      </c>
      <c r="AO287" s="5">
        <v>0.18526599999999999</v>
      </c>
      <c r="AP287" s="5">
        <v>11.115970000000001</v>
      </c>
      <c r="AQ287" s="5">
        <v>19.903497999999999</v>
      </c>
      <c r="AR287" s="5">
        <v>0.23044200000000001</v>
      </c>
      <c r="AS287" s="5">
        <v>0.23136599999999999</v>
      </c>
      <c r="AT287" s="5">
        <v>19.411764999999999</v>
      </c>
      <c r="AU287" s="5">
        <v>14.087398</v>
      </c>
      <c r="AV287" s="5">
        <v>1.2515999999999999E-2</v>
      </c>
      <c r="AW287" s="5">
        <v>1.1636000000000001E-2</v>
      </c>
      <c r="AX287" s="5">
        <v>118.33179</v>
      </c>
      <c r="AY287" s="5">
        <v>73.221058999999997</v>
      </c>
      <c r="AZ287" s="5">
        <v>549.58828500000004</v>
      </c>
      <c r="BA287" s="5">
        <v>156.38345200000001</v>
      </c>
      <c r="BB287" s="5">
        <v>5.0979510000000001</v>
      </c>
      <c r="BC287" s="5">
        <v>8.0990730000000006</v>
      </c>
      <c r="BD287" s="5">
        <v>7.8227120000000001</v>
      </c>
      <c r="BE287" s="5">
        <v>5.0910080000000004</v>
      </c>
      <c r="BF287" s="31"/>
    </row>
    <row r="288" spans="1:58" s="29" customFormat="1" x14ac:dyDescent="0.25">
      <c r="A288" s="29" t="s">
        <v>2035</v>
      </c>
      <c r="B288" s="29">
        <v>3</v>
      </c>
      <c r="C288" s="29" t="s">
        <v>28</v>
      </c>
      <c r="D288" s="11">
        <v>15</v>
      </c>
      <c r="E288" s="11" t="s">
        <v>1</v>
      </c>
      <c r="F288" s="2" t="s">
        <v>2079</v>
      </c>
      <c r="G288" s="45" t="s">
        <v>244</v>
      </c>
      <c r="H288" s="2">
        <v>54.568194901876218</v>
      </c>
      <c r="I288" s="2">
        <v>5.1843142292911519</v>
      </c>
      <c r="J288" s="5"/>
      <c r="K288" s="5">
        <v>376</v>
      </c>
      <c r="L288" s="5">
        <v>65</v>
      </c>
      <c r="M288" s="5">
        <f t="shared" si="23"/>
        <v>17.287234042553195</v>
      </c>
      <c r="N288" s="5">
        <v>0.18572499999999936</v>
      </c>
      <c r="O288" s="5">
        <v>0.14094021367189807</v>
      </c>
      <c r="P288" s="5">
        <v>3.3120950212896045</v>
      </c>
      <c r="Q288" s="5" t="e">
        <f>ABS(P288-#REF!)</f>
        <v>#REF!</v>
      </c>
      <c r="R288" s="5">
        <v>1.1684990969324487</v>
      </c>
      <c r="S288" s="5" t="e">
        <f>ABS(R288-#REF!)</f>
        <v>#REF!</v>
      </c>
      <c r="U288" s="29">
        <v>3.0797500000000002</v>
      </c>
      <c r="V288" s="29">
        <v>11</v>
      </c>
      <c r="W288" s="29">
        <f t="shared" si="30"/>
        <v>93</v>
      </c>
      <c r="X288" s="29">
        <f t="shared" si="31"/>
        <v>7.333333333333333</v>
      </c>
      <c r="Y288" s="29">
        <f t="shared" si="32"/>
        <v>100.33333333333333</v>
      </c>
      <c r="Z288" s="29">
        <v>9</v>
      </c>
      <c r="AA288" s="2" t="s">
        <v>2292</v>
      </c>
      <c r="AB288" s="34"/>
      <c r="AC288" s="5">
        <v>1154</v>
      </c>
      <c r="AD288" s="5">
        <v>367.03949999999998</v>
      </c>
      <c r="AE288" s="5">
        <v>3.1440760000000001</v>
      </c>
      <c r="AF288" s="5">
        <v>9.17</v>
      </c>
      <c r="AG288" s="5">
        <v>6.6423719999999999</v>
      </c>
      <c r="AH288" s="5">
        <v>0.66423699999999997</v>
      </c>
      <c r="AI288" s="5">
        <v>0.31749500000000003</v>
      </c>
      <c r="AJ288" s="5">
        <v>0.36274299999999998</v>
      </c>
      <c r="AK288" s="5">
        <v>1.1425160000000001</v>
      </c>
      <c r="AL288" s="5">
        <v>0.19192500000000001</v>
      </c>
      <c r="AM288" s="5">
        <v>7.4999999999999997E-3</v>
      </c>
      <c r="AN288" s="5">
        <v>6</v>
      </c>
      <c r="AO288" s="5">
        <v>1.6347E-2</v>
      </c>
      <c r="AP288" s="5">
        <v>0.98082100000000005</v>
      </c>
      <c r="AQ288" s="5">
        <v>5.6325820000000002</v>
      </c>
      <c r="AR288" s="5">
        <v>0.47025400000000001</v>
      </c>
      <c r="AS288" s="5">
        <v>0.43784600000000001</v>
      </c>
      <c r="AT288" s="5">
        <v>10.833333</v>
      </c>
      <c r="AU288" s="5">
        <v>3.970726</v>
      </c>
      <c r="AV288" s="5">
        <v>4.7822000000000003E-2</v>
      </c>
      <c r="AW288" s="5">
        <v>5.3355E-2</v>
      </c>
      <c r="AX288" s="5">
        <v>49.604145000000003</v>
      </c>
      <c r="AY288" s="5">
        <v>40.469349999999999</v>
      </c>
      <c r="AZ288" s="5">
        <v>193.57770199999999</v>
      </c>
      <c r="BA288" s="5">
        <v>101.205979</v>
      </c>
      <c r="BB288" s="5">
        <v>58.883009999999999</v>
      </c>
      <c r="BC288" s="5">
        <v>52.235005000000001</v>
      </c>
      <c r="BD288" s="5">
        <v>7.4559959999999998</v>
      </c>
      <c r="BE288" s="5">
        <v>0.98974300000000004</v>
      </c>
      <c r="BF288" s="31"/>
    </row>
    <row r="289" spans="1:58" s="29" customFormat="1" x14ac:dyDescent="0.25">
      <c r="A289" s="29" t="s">
        <v>2035</v>
      </c>
      <c r="B289" s="29">
        <v>3</v>
      </c>
      <c r="C289" s="29" t="s">
        <v>34</v>
      </c>
      <c r="D289" s="11">
        <v>15</v>
      </c>
      <c r="E289" s="11" t="s">
        <v>7</v>
      </c>
      <c r="F289" s="2" t="s">
        <v>2079</v>
      </c>
      <c r="G289" s="45" t="s">
        <v>244</v>
      </c>
      <c r="H289" s="2">
        <v>54.568194901876218</v>
      </c>
      <c r="I289" s="2">
        <v>5.1843142292911519</v>
      </c>
      <c r="J289" s="5"/>
      <c r="K289" s="5">
        <v>2411</v>
      </c>
      <c r="L289" s="5">
        <v>297</v>
      </c>
      <c r="M289" s="5">
        <f t="shared" ref="M289:M352" si="33">L289/K289*100</f>
        <v>12.318540024885939</v>
      </c>
      <c r="N289" s="5">
        <v>3.0088405797101248E-2</v>
      </c>
      <c r="O289" s="5">
        <v>0.60780467146006045</v>
      </c>
      <c r="P289" s="5">
        <v>21.237928447684141</v>
      </c>
      <c r="Q289" s="5" t="e">
        <f>ABS(P289-#REF!)</f>
        <v>#REF!</v>
      </c>
      <c r="R289" s="5">
        <v>0.93879224876025791</v>
      </c>
      <c r="S289" s="5" t="e">
        <f>ABS(R289-#REF!)</f>
        <v>#REF!</v>
      </c>
      <c r="U289" s="29">
        <v>3.0797500000000002</v>
      </c>
      <c r="V289" s="29">
        <v>11</v>
      </c>
      <c r="W289" s="29">
        <f t="shared" si="30"/>
        <v>93</v>
      </c>
      <c r="X289" s="29">
        <f t="shared" si="31"/>
        <v>7.333333333333333</v>
      </c>
      <c r="Y289" s="29">
        <f t="shared" si="32"/>
        <v>100.33333333333333</v>
      </c>
      <c r="Z289" s="29">
        <v>9</v>
      </c>
      <c r="AA289" s="2" t="s">
        <v>2292</v>
      </c>
      <c r="AB289" s="34"/>
      <c r="AC289" s="5">
        <v>7665</v>
      </c>
      <c r="AD289" s="5">
        <v>367.03949999999998</v>
      </c>
      <c r="AE289" s="5">
        <v>20.883310999999999</v>
      </c>
      <c r="AF289" s="5">
        <v>76.64</v>
      </c>
      <c r="AG289" s="5">
        <v>155.24165199999999</v>
      </c>
      <c r="AH289" s="5">
        <v>15.524165</v>
      </c>
      <c r="AI289" s="5">
        <v>4.7882000000000001E-2</v>
      </c>
      <c r="AJ289" s="5">
        <v>4.6154000000000001E-2</v>
      </c>
      <c r="AK289" s="5">
        <v>0.96391199999999999</v>
      </c>
      <c r="AL289" s="5">
        <v>3.5663E-2</v>
      </c>
      <c r="AM289" s="5">
        <v>2.5000000000000001E-3</v>
      </c>
      <c r="AN289" s="5">
        <v>23</v>
      </c>
      <c r="AO289" s="5">
        <v>6.2663999999999997E-2</v>
      </c>
      <c r="AP289" s="5">
        <v>3.7598129999999998</v>
      </c>
      <c r="AQ289" s="5">
        <v>3.3659490000000001</v>
      </c>
      <c r="AR289" s="5">
        <v>0.124643</v>
      </c>
      <c r="AS289" s="5">
        <v>0.22661100000000001</v>
      </c>
      <c r="AT289" s="5">
        <v>11.217390999999999</v>
      </c>
      <c r="AU289" s="5">
        <v>12.587716</v>
      </c>
      <c r="AV289" s="5">
        <v>1.2199E-2</v>
      </c>
      <c r="AW289" s="5">
        <v>1.1249E-2</v>
      </c>
      <c r="AX289" s="5">
        <v>428.47339899999997</v>
      </c>
      <c r="AY289" s="5">
        <v>257.61679400000003</v>
      </c>
      <c r="AZ289" s="5">
        <v>777.54409799999996</v>
      </c>
      <c r="BA289" s="5">
        <v>176.934743</v>
      </c>
      <c r="BB289" s="5">
        <v>11.922472000000001</v>
      </c>
      <c r="BC289" s="5">
        <v>15.877248</v>
      </c>
      <c r="BD289" s="5">
        <v>6.1149269999999998</v>
      </c>
      <c r="BE289" s="5">
        <v>2.6572960000000001</v>
      </c>
      <c r="BF289" s="31"/>
    </row>
    <row r="290" spans="1:58" s="29" customFormat="1" x14ac:dyDescent="0.25">
      <c r="A290" s="29" t="s">
        <v>2036</v>
      </c>
      <c r="B290" s="29">
        <v>3</v>
      </c>
      <c r="C290" s="29" t="s">
        <v>0</v>
      </c>
      <c r="D290" s="11">
        <v>10</v>
      </c>
      <c r="E290" s="11" t="s">
        <v>1</v>
      </c>
      <c r="F290" s="2" t="s">
        <v>2079</v>
      </c>
      <c r="G290" s="45" t="s">
        <v>244</v>
      </c>
      <c r="H290" s="2">
        <v>54.568194901876218</v>
      </c>
      <c r="I290" s="2">
        <v>5.1843142292911519</v>
      </c>
      <c r="J290" s="5"/>
      <c r="K290" s="5">
        <v>933</v>
      </c>
      <c r="L290" s="5">
        <v>200</v>
      </c>
      <c r="M290" s="5">
        <f t="shared" si="33"/>
        <v>21.436227224008576</v>
      </c>
      <c r="N290" s="5">
        <v>8.7921874999995861E-2</v>
      </c>
      <c r="O290" s="5">
        <v>0.22222156860908426</v>
      </c>
      <c r="P290" s="5">
        <v>8.2933089404910252</v>
      </c>
      <c r="Q290" s="5" t="e">
        <f>ABS(P290-#REF!)</f>
        <v>#REF!</v>
      </c>
      <c r="R290" s="5">
        <v>1.5060426490926553</v>
      </c>
      <c r="S290" s="5" t="e">
        <f>ABS(R290-#REF!)</f>
        <v>#REF!</v>
      </c>
      <c r="U290" s="29">
        <v>3.0797500000000002</v>
      </c>
      <c r="V290" s="29">
        <v>11</v>
      </c>
      <c r="W290" s="29">
        <f t="shared" si="30"/>
        <v>93</v>
      </c>
      <c r="X290" s="29">
        <f t="shared" si="31"/>
        <v>7.333333333333333</v>
      </c>
      <c r="Y290" s="29">
        <f t="shared" si="32"/>
        <v>100.33333333333333</v>
      </c>
      <c r="Z290" s="29">
        <v>9</v>
      </c>
      <c r="AA290" s="2" t="s">
        <v>2292</v>
      </c>
      <c r="AB290" s="34"/>
      <c r="AC290" s="5">
        <v>3391</v>
      </c>
      <c r="AD290" s="5">
        <v>349.14077500000002</v>
      </c>
      <c r="AE290" s="5">
        <v>9.712415</v>
      </c>
      <c r="AF290" s="5">
        <v>33.14</v>
      </c>
      <c r="AG290" s="5">
        <v>47.551450000000003</v>
      </c>
      <c r="AH290" s="5">
        <v>4.7551449999999997</v>
      </c>
      <c r="AI290" s="5">
        <v>0.102919</v>
      </c>
      <c r="AJ290" s="5">
        <v>0.14402200000000001</v>
      </c>
      <c r="AK290" s="5">
        <v>1.399375</v>
      </c>
      <c r="AL290" s="5">
        <v>5.8825000000000002E-2</v>
      </c>
      <c r="AM290" s="5">
        <v>2.75E-2</v>
      </c>
      <c r="AN290" s="5">
        <v>11</v>
      </c>
      <c r="AO290" s="5">
        <v>3.1505999999999999E-2</v>
      </c>
      <c r="AP290" s="5">
        <v>1.890355</v>
      </c>
      <c r="AQ290" s="5">
        <v>20.465938999999999</v>
      </c>
      <c r="AR290" s="5">
        <v>1.8822479999999999</v>
      </c>
      <c r="AS290" s="5">
        <v>2.125893</v>
      </c>
      <c r="AT290" s="5">
        <v>63.090909000000003</v>
      </c>
      <c r="AU290" s="5">
        <v>68.320500999999993</v>
      </c>
      <c r="AV290" s="5">
        <v>3.0314000000000001E-2</v>
      </c>
      <c r="AW290" s="5">
        <v>1.9793999999999999E-2</v>
      </c>
      <c r="AX290" s="5">
        <v>61.558751999999998</v>
      </c>
      <c r="AY290" s="5">
        <v>65.532820000000001</v>
      </c>
      <c r="AZ290" s="5">
        <v>554.43375400000002</v>
      </c>
      <c r="BA290" s="5">
        <v>297.20071999999999</v>
      </c>
      <c r="BB290" s="5">
        <v>22.705807</v>
      </c>
      <c r="BC290" s="5">
        <v>44.332836999999998</v>
      </c>
      <c r="BD290" s="5">
        <v>17.478874999999999</v>
      </c>
      <c r="BE290" s="5">
        <v>2.0344259999999998</v>
      </c>
      <c r="BF290" s="31"/>
    </row>
    <row r="291" spans="1:58" s="29" customFormat="1" x14ac:dyDescent="0.25">
      <c r="A291" s="29" t="s">
        <v>2036</v>
      </c>
      <c r="B291" s="29">
        <v>3</v>
      </c>
      <c r="C291" s="29" t="s">
        <v>13</v>
      </c>
      <c r="D291" s="11">
        <v>11</v>
      </c>
      <c r="E291" s="11" t="s">
        <v>1</v>
      </c>
      <c r="F291" s="2" t="s">
        <v>2079</v>
      </c>
      <c r="G291" s="45" t="s">
        <v>244</v>
      </c>
      <c r="H291" s="2">
        <v>54.568194901876218</v>
      </c>
      <c r="I291" s="2">
        <v>5.1843142292911519</v>
      </c>
      <c r="J291" s="5"/>
      <c r="K291" s="5">
        <v>1007</v>
      </c>
      <c r="L291" s="5">
        <v>355</v>
      </c>
      <c r="M291" s="5">
        <f t="shared" si="33"/>
        <v>35.253227408142997</v>
      </c>
      <c r="N291" s="5">
        <v>6.9768461538461293E-2</v>
      </c>
      <c r="O291" s="5">
        <v>0.57777607838361911</v>
      </c>
      <c r="P291" s="5">
        <v>8.9510847835739149</v>
      </c>
      <c r="Q291" s="5" t="e">
        <f>ABS(P291-#REF!)</f>
        <v>#REF!</v>
      </c>
      <c r="R291" s="5">
        <v>1.2503875817372803</v>
      </c>
      <c r="S291" s="5" t="e">
        <f>ABS(R291-#REF!)</f>
        <v>#REF!</v>
      </c>
      <c r="U291" s="29">
        <v>3.0797500000000002</v>
      </c>
      <c r="V291" s="29">
        <v>11</v>
      </c>
      <c r="W291" s="29">
        <f t="shared" si="30"/>
        <v>93</v>
      </c>
      <c r="X291" s="29">
        <f t="shared" si="31"/>
        <v>7.333333333333333</v>
      </c>
      <c r="Y291" s="29">
        <f t="shared" si="32"/>
        <v>100.33333333333333</v>
      </c>
      <c r="Z291" s="29">
        <v>9</v>
      </c>
      <c r="AA291" s="2" t="s">
        <v>2292</v>
      </c>
      <c r="AB291" s="34"/>
      <c r="AC291" s="5">
        <v>2922</v>
      </c>
      <c r="AD291" s="5">
        <v>349.14077500000002</v>
      </c>
      <c r="AE291" s="5">
        <v>8.3691169999999993</v>
      </c>
      <c r="AF291" s="5">
        <v>28.5</v>
      </c>
      <c r="AG291" s="5">
        <v>39.572592</v>
      </c>
      <c r="AH291" s="5">
        <v>3.9572590000000001</v>
      </c>
      <c r="AI291" s="5">
        <v>0.11947099999999999</v>
      </c>
      <c r="AJ291" s="5">
        <v>0.13897599999999999</v>
      </c>
      <c r="AK291" s="5">
        <v>1.1632659999999999</v>
      </c>
      <c r="AL291" s="5">
        <v>6.2350000000000003E-2</v>
      </c>
      <c r="AM291" s="5">
        <v>7.4999999999999997E-3</v>
      </c>
      <c r="AN291" s="5">
        <v>35</v>
      </c>
      <c r="AO291" s="5">
        <v>0.100246</v>
      </c>
      <c r="AP291" s="5">
        <v>6.0147659999999998</v>
      </c>
      <c r="AQ291" s="5">
        <v>9.8220399999999994</v>
      </c>
      <c r="AR291" s="5">
        <v>9.6052999999999999E-2</v>
      </c>
      <c r="AS291" s="5">
        <v>0.123692</v>
      </c>
      <c r="AT291" s="5">
        <v>8.1999999999999993</v>
      </c>
      <c r="AU291" s="5">
        <v>3.6202049999999999</v>
      </c>
      <c r="AV291" s="5">
        <v>1.3341E-2</v>
      </c>
      <c r="AW291" s="5">
        <v>1.6337999999999998E-2</v>
      </c>
      <c r="AX291" s="5">
        <v>130.282714</v>
      </c>
      <c r="AY291" s="5">
        <v>66.056742</v>
      </c>
      <c r="AZ291" s="5">
        <v>304.43066099999999</v>
      </c>
      <c r="BA291" s="5">
        <v>154.65813499999999</v>
      </c>
      <c r="BB291" s="5">
        <v>9.4961850000000005</v>
      </c>
      <c r="BC291" s="5">
        <v>17.307245999999999</v>
      </c>
      <c r="BD291" s="5">
        <v>6.7050450000000001</v>
      </c>
      <c r="BE291" s="5">
        <v>5.3670809999999998</v>
      </c>
      <c r="BF291" s="31"/>
    </row>
    <row r="292" spans="1:58" s="29" customFormat="1" x14ac:dyDescent="0.25">
      <c r="A292" s="29" t="s">
        <v>2037</v>
      </c>
      <c r="B292" s="29">
        <v>3</v>
      </c>
      <c r="C292" s="29" t="s">
        <v>14</v>
      </c>
      <c r="D292" s="11">
        <v>1</v>
      </c>
      <c r="E292" s="11" t="s">
        <v>7</v>
      </c>
      <c r="F292" s="2" t="s">
        <v>2079</v>
      </c>
      <c r="G292" s="45" t="s">
        <v>244</v>
      </c>
      <c r="H292" s="2">
        <v>54.568194901876218</v>
      </c>
      <c r="I292" s="2">
        <v>5.1843142292911519</v>
      </c>
      <c r="J292" s="5"/>
      <c r="K292" s="5">
        <v>639</v>
      </c>
      <c r="L292" s="5">
        <v>148</v>
      </c>
      <c r="M292" s="5">
        <f t="shared" si="33"/>
        <v>23.161189358372457</v>
      </c>
      <c r="N292" s="5">
        <v>6.7578787878784255E-2</v>
      </c>
      <c r="O292" s="5">
        <v>0.25989864896180931</v>
      </c>
      <c r="P292" s="5">
        <v>5.0325829298968534</v>
      </c>
      <c r="Q292" s="5" t="e">
        <f>ABS(P292-#REF!)</f>
        <v>#REF!</v>
      </c>
      <c r="R292" s="5">
        <v>1.1273661847274481</v>
      </c>
      <c r="S292" s="5" t="e">
        <f>ABS(R292-#REF!)</f>
        <v>#REF!</v>
      </c>
      <c r="U292" s="29">
        <v>3.0797500000000002</v>
      </c>
      <c r="V292" s="29">
        <v>11</v>
      </c>
      <c r="W292" s="29">
        <f t="shared" si="30"/>
        <v>93</v>
      </c>
      <c r="X292" s="29">
        <f t="shared" si="31"/>
        <v>7.333333333333333</v>
      </c>
      <c r="Y292" s="29">
        <f t="shared" si="32"/>
        <v>100.33333333333333</v>
      </c>
      <c r="Z292" s="29">
        <v>9</v>
      </c>
      <c r="AA292" s="2" t="s">
        <v>2292</v>
      </c>
      <c r="AB292" s="34"/>
      <c r="AC292" s="5">
        <v>1585</v>
      </c>
      <c r="AD292" s="5">
        <v>310.88352500000002</v>
      </c>
      <c r="AE292" s="5">
        <v>5.0983720000000003</v>
      </c>
      <c r="AF292" s="5">
        <v>14.33</v>
      </c>
      <c r="AG292" s="5">
        <v>17.37415</v>
      </c>
      <c r="AH292" s="5">
        <v>1.7374149999999999</v>
      </c>
      <c r="AI292" s="5">
        <v>0.196107</v>
      </c>
      <c r="AJ292" s="5">
        <v>0.24790499999999999</v>
      </c>
      <c r="AK292" s="5">
        <v>1.2641279999999999</v>
      </c>
      <c r="AL292" s="5">
        <v>0.11210000000000001</v>
      </c>
      <c r="AM292" s="5">
        <v>7.4999999999999997E-3</v>
      </c>
      <c r="AN292" s="5">
        <v>23</v>
      </c>
      <c r="AO292" s="5">
        <v>7.3982999999999993E-2</v>
      </c>
      <c r="AP292" s="5">
        <v>4.4389620000000001</v>
      </c>
      <c r="AQ292" s="5">
        <v>7.5078860000000001</v>
      </c>
      <c r="AR292" s="5">
        <v>3.7283999999999998E-2</v>
      </c>
      <c r="AS292" s="5">
        <v>3.2793000000000003E-2</v>
      </c>
      <c r="AT292" s="5">
        <v>5.1739129999999998</v>
      </c>
      <c r="AU292" s="5">
        <v>1.029217</v>
      </c>
      <c r="AV292" s="5">
        <v>8.933E-3</v>
      </c>
      <c r="AW292" s="5">
        <v>7.4689999999999999E-3</v>
      </c>
      <c r="AX292" s="5">
        <v>158.67149900000001</v>
      </c>
      <c r="AY292" s="5">
        <v>88.919134</v>
      </c>
      <c r="AZ292" s="5">
        <v>328.36677500000002</v>
      </c>
      <c r="BA292" s="5">
        <v>165.70555400000001</v>
      </c>
      <c r="BB292" s="5">
        <v>13.969022000000001</v>
      </c>
      <c r="BC292" s="5">
        <v>17.115151000000001</v>
      </c>
      <c r="BD292" s="5">
        <v>6.345961</v>
      </c>
      <c r="BE292" s="5">
        <v>2.1147629999999999</v>
      </c>
      <c r="BF292" s="31"/>
    </row>
    <row r="293" spans="1:58" s="29" customFormat="1" x14ac:dyDescent="0.25">
      <c r="A293" s="29" t="s">
        <v>2037</v>
      </c>
      <c r="B293" s="29">
        <v>3</v>
      </c>
      <c r="C293" s="29" t="s">
        <v>3</v>
      </c>
      <c r="D293" s="11">
        <v>4</v>
      </c>
      <c r="E293" s="11" t="s">
        <v>1</v>
      </c>
      <c r="F293" s="2" t="s">
        <v>2079</v>
      </c>
      <c r="G293" s="45" t="s">
        <v>244</v>
      </c>
      <c r="H293" s="2">
        <v>54.568194901876218</v>
      </c>
      <c r="I293" s="2">
        <v>5.1843142292911519</v>
      </c>
      <c r="J293" s="5"/>
      <c r="K293" s="5">
        <v>7574</v>
      </c>
      <c r="L293" s="5">
        <v>261</v>
      </c>
      <c r="M293" s="5">
        <f t="shared" si="33"/>
        <v>3.4459994718774754</v>
      </c>
      <c r="N293" s="5">
        <v>2.3492441860464171E-2</v>
      </c>
      <c r="O293" s="5">
        <v>0.33865581531387279</v>
      </c>
      <c r="P293" s="5">
        <v>59.650677795052843</v>
      </c>
      <c r="Q293" s="5" t="e">
        <f>ABS(P293-#REF!)</f>
        <v>#REF!</v>
      </c>
      <c r="R293" s="5">
        <v>0.7146026509664547</v>
      </c>
      <c r="S293" s="5" t="e">
        <f>ABS(R293-#REF!)</f>
        <v>#REF!</v>
      </c>
      <c r="U293" s="29">
        <v>3.0797500000000002</v>
      </c>
      <c r="V293" s="29">
        <v>11</v>
      </c>
      <c r="W293" s="29">
        <f t="shared" si="30"/>
        <v>93</v>
      </c>
      <c r="X293" s="29">
        <f t="shared" si="31"/>
        <v>7.333333333333333</v>
      </c>
      <c r="Y293" s="29">
        <f t="shared" si="32"/>
        <v>100.33333333333333</v>
      </c>
      <c r="Z293" s="29">
        <v>9</v>
      </c>
      <c r="AA293" s="2" t="s">
        <v>2292</v>
      </c>
      <c r="AB293" s="34"/>
      <c r="AC293" s="5">
        <v>18481</v>
      </c>
      <c r="AD293" s="5">
        <v>310.88352500000002</v>
      </c>
      <c r="AE293" s="5">
        <v>59.446700999999997</v>
      </c>
      <c r="AF293" s="5">
        <v>184.8</v>
      </c>
      <c r="AG293" s="5">
        <v>726.10570900000005</v>
      </c>
      <c r="AH293" s="5">
        <v>72.610570999999993</v>
      </c>
      <c r="AI293" s="5">
        <v>1.6820000000000002E-2</v>
      </c>
      <c r="AJ293" s="5">
        <v>1.2409E-2</v>
      </c>
      <c r="AK293" s="5">
        <v>0.73773</v>
      </c>
      <c r="AL293" s="5">
        <v>1.3675E-2</v>
      </c>
      <c r="AM293" s="5">
        <v>7.4999999999999997E-3</v>
      </c>
      <c r="AN293" s="5">
        <v>0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0</v>
      </c>
      <c r="BB293" s="5">
        <v>0</v>
      </c>
      <c r="BC293" s="5">
        <v>0</v>
      </c>
      <c r="BD293" s="5">
        <v>0</v>
      </c>
      <c r="BE293" s="5">
        <v>0</v>
      </c>
      <c r="BF293" s="31"/>
    </row>
    <row r="294" spans="1:58" s="29" customFormat="1" x14ac:dyDescent="0.25">
      <c r="A294" s="29" t="s">
        <v>2037</v>
      </c>
      <c r="B294" s="29">
        <v>3</v>
      </c>
      <c r="C294" s="29" t="s">
        <v>33</v>
      </c>
      <c r="D294" s="11">
        <v>4</v>
      </c>
      <c r="E294" s="11" t="s">
        <v>7</v>
      </c>
      <c r="F294" s="2" t="s">
        <v>2079</v>
      </c>
      <c r="G294" s="45" t="s">
        <v>244</v>
      </c>
      <c r="H294" s="2">
        <v>54.568194901876218</v>
      </c>
      <c r="I294" s="2">
        <v>5.1843142292911519</v>
      </c>
      <c r="J294" s="5"/>
      <c r="K294" s="5">
        <v>2204</v>
      </c>
      <c r="L294" s="5">
        <v>27</v>
      </c>
      <c r="M294" s="5">
        <f t="shared" si="33"/>
        <v>1.2250453720508168</v>
      </c>
      <c r="N294" s="5">
        <v>5.6587499999997348E-2</v>
      </c>
      <c r="O294" s="5">
        <v>4.7254299811238062E-2</v>
      </c>
      <c r="P294" s="5">
        <v>17.35807946399478</v>
      </c>
      <c r="Q294" s="5" t="e">
        <f>ABS(P294-#REF!)</f>
        <v>#REF!</v>
      </c>
      <c r="R294" s="5">
        <v>0.47178426759498221</v>
      </c>
      <c r="S294" s="5" t="e">
        <f>ABS(R294-#REF!)</f>
        <v>#REF!</v>
      </c>
      <c r="U294" s="29">
        <v>3.0797500000000002</v>
      </c>
      <c r="V294" s="29">
        <v>11</v>
      </c>
      <c r="W294" s="29">
        <f t="shared" si="30"/>
        <v>93</v>
      </c>
      <c r="X294" s="29">
        <f t="shared" si="31"/>
        <v>7.333333333333333</v>
      </c>
      <c r="Y294" s="29">
        <f t="shared" si="32"/>
        <v>100.33333333333333</v>
      </c>
      <c r="Z294" s="29">
        <v>9</v>
      </c>
      <c r="AA294" s="2" t="s">
        <v>2292</v>
      </c>
      <c r="AB294" s="34"/>
      <c r="AC294" s="5">
        <v>5438</v>
      </c>
      <c r="AD294" s="5">
        <v>310.88352500000002</v>
      </c>
      <c r="AE294" s="5">
        <v>17.492082</v>
      </c>
      <c r="AF294" s="5">
        <v>54.37</v>
      </c>
      <c r="AG294" s="5">
        <v>130.865477</v>
      </c>
      <c r="AH294" s="5">
        <v>13.086548000000001</v>
      </c>
      <c r="AI294" s="5">
        <v>5.7140999999999997E-2</v>
      </c>
      <c r="AJ294" s="5">
        <v>2.7792000000000001E-2</v>
      </c>
      <c r="AK294" s="5">
        <v>0.48637000000000002</v>
      </c>
      <c r="AL294" s="5">
        <v>5.2949999999999997E-2</v>
      </c>
      <c r="AM294" s="5">
        <v>5.2499999999999998E-2</v>
      </c>
      <c r="AN294" s="5">
        <v>0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0</v>
      </c>
      <c r="BC294" s="5">
        <v>0</v>
      </c>
      <c r="BD294" s="5">
        <v>0</v>
      </c>
      <c r="BE294" s="5">
        <v>0</v>
      </c>
      <c r="BF294" s="31"/>
    </row>
    <row r="295" spans="1:58" s="29" customFormat="1" x14ac:dyDescent="0.25">
      <c r="A295" s="29" t="s">
        <v>2037</v>
      </c>
      <c r="B295" s="29">
        <v>3</v>
      </c>
      <c r="C295" s="29" t="s">
        <v>15</v>
      </c>
      <c r="D295" s="11">
        <v>6</v>
      </c>
      <c r="E295" s="11" t="s">
        <v>1</v>
      </c>
      <c r="F295" s="2" t="s">
        <v>2079</v>
      </c>
      <c r="G295" s="45" t="s">
        <v>244</v>
      </c>
      <c r="H295" s="2">
        <v>54.568194901876218</v>
      </c>
      <c r="I295" s="2">
        <v>5.1843142292911519</v>
      </c>
      <c r="J295" s="5"/>
      <c r="K295" s="5">
        <v>3358</v>
      </c>
      <c r="L295" s="5">
        <v>825</v>
      </c>
      <c r="M295" s="5">
        <f t="shared" si="33"/>
        <v>24.568195354377607</v>
      </c>
      <c r="N295" s="5">
        <v>3.2774496644296103E-2</v>
      </c>
      <c r="O295" s="5">
        <v>1.1734817786457452</v>
      </c>
      <c r="P295" s="5">
        <v>26.446656461022901</v>
      </c>
      <c r="Q295" s="5" t="e">
        <f>ABS(P295-#REF!)</f>
        <v>#REF!</v>
      </c>
      <c r="R295" s="5">
        <v>1.4219610716432174</v>
      </c>
      <c r="S295" s="5" t="e">
        <f>ABS(R295-#REF!)</f>
        <v>#REF!</v>
      </c>
      <c r="U295" s="29">
        <v>3.0797500000000002</v>
      </c>
      <c r="V295" s="29">
        <v>11</v>
      </c>
      <c r="W295" s="29">
        <f t="shared" si="30"/>
        <v>93</v>
      </c>
      <c r="X295" s="29">
        <f t="shared" si="31"/>
        <v>7.333333333333333</v>
      </c>
      <c r="Y295" s="29">
        <f t="shared" si="32"/>
        <v>100.33333333333333</v>
      </c>
      <c r="Z295" s="29">
        <v>9</v>
      </c>
      <c r="AA295" s="2" t="s">
        <v>2292</v>
      </c>
      <c r="AB295" s="34"/>
      <c r="AC295" s="5">
        <v>8127</v>
      </c>
      <c r="AD295" s="5">
        <v>310.88352500000002</v>
      </c>
      <c r="AE295" s="5">
        <v>26.141622999999999</v>
      </c>
      <c r="AF295" s="5">
        <v>81.11</v>
      </c>
      <c r="AG295" s="5">
        <v>217.61649299999999</v>
      </c>
      <c r="AH295" s="5">
        <v>21.761648999999998</v>
      </c>
      <c r="AI295" s="5">
        <v>3.8240000000000003E-2</v>
      </c>
      <c r="AJ295" s="5">
        <v>5.8366000000000001E-2</v>
      </c>
      <c r="AK295" s="5">
        <v>1.526308</v>
      </c>
      <c r="AL295" s="5">
        <v>2.0299999999999999E-2</v>
      </c>
      <c r="AM295" s="5">
        <v>2.5000000000000001E-3</v>
      </c>
      <c r="AN295" s="5">
        <v>45</v>
      </c>
      <c r="AO295" s="5">
        <v>0.14474899999999999</v>
      </c>
      <c r="AP295" s="5">
        <v>8.6849249999999998</v>
      </c>
      <c r="AQ295" s="5">
        <v>9.0931460000000008</v>
      </c>
      <c r="AR295" s="5">
        <v>0.144873</v>
      </c>
      <c r="AS295" s="5">
        <v>0.12789200000000001</v>
      </c>
      <c r="AT295" s="5">
        <v>16.422222000000001</v>
      </c>
      <c r="AU295" s="5">
        <v>7.6914619999999996</v>
      </c>
      <c r="AV295" s="5">
        <v>9.3939999999999996E-3</v>
      </c>
      <c r="AW295" s="5">
        <v>7.4539999999999997E-3</v>
      </c>
      <c r="AX295" s="5">
        <v>141.98019600000001</v>
      </c>
      <c r="AY295" s="5">
        <v>51.729940999999997</v>
      </c>
      <c r="AZ295" s="5">
        <v>531.02870800000005</v>
      </c>
      <c r="BA295" s="5">
        <v>170.60187199999999</v>
      </c>
      <c r="BB295" s="5">
        <v>6.9055939999999998</v>
      </c>
      <c r="BC295" s="5">
        <v>10.21095</v>
      </c>
      <c r="BD295" s="5">
        <v>6.4490809999999996</v>
      </c>
      <c r="BE295" s="5">
        <v>4.8562669999999999</v>
      </c>
      <c r="BF295" s="31"/>
    </row>
    <row r="296" spans="1:58" s="29" customFormat="1" x14ac:dyDescent="0.25">
      <c r="A296" s="29" t="s">
        <v>2037</v>
      </c>
      <c r="B296" s="29">
        <v>3</v>
      </c>
      <c r="C296" s="29" t="s">
        <v>0</v>
      </c>
      <c r="D296" s="11">
        <v>10</v>
      </c>
      <c r="E296" s="11" t="s">
        <v>1</v>
      </c>
      <c r="F296" s="2" t="s">
        <v>2079</v>
      </c>
      <c r="G296" s="45" t="s">
        <v>244</v>
      </c>
      <c r="H296" s="2">
        <v>54.568194901876218</v>
      </c>
      <c r="I296" s="2">
        <v>5.1843142292911519</v>
      </c>
      <c r="J296" s="5"/>
      <c r="K296" s="5">
        <v>2652</v>
      </c>
      <c r="L296" s="5">
        <v>269</v>
      </c>
      <c r="M296" s="5">
        <f t="shared" si="33"/>
        <v>10.143288084464555</v>
      </c>
      <c r="N296" s="5">
        <v>6.5514204545455298E-2</v>
      </c>
      <c r="O296" s="5">
        <v>0.3465315319490791</v>
      </c>
      <c r="P296" s="5">
        <v>20.886400516567221</v>
      </c>
      <c r="Q296" s="5" t="e">
        <f>ABS(P296-#REF!)</f>
        <v>#REF!</v>
      </c>
      <c r="R296" s="5">
        <v>0.89872454139690472</v>
      </c>
      <c r="S296" s="5" t="e">
        <f>ABS(R296-#REF!)</f>
        <v>#REF!</v>
      </c>
      <c r="U296" s="29">
        <v>3.0797500000000002</v>
      </c>
      <c r="V296" s="29">
        <v>11</v>
      </c>
      <c r="W296" s="29">
        <f t="shared" si="30"/>
        <v>93</v>
      </c>
      <c r="X296" s="29">
        <f t="shared" si="31"/>
        <v>7.333333333333333</v>
      </c>
      <c r="Y296" s="29">
        <f t="shared" si="32"/>
        <v>100.33333333333333</v>
      </c>
      <c r="Z296" s="29">
        <v>9</v>
      </c>
      <c r="AA296" s="2" t="s">
        <v>2292</v>
      </c>
      <c r="AB296" s="34"/>
      <c r="AC296" s="5">
        <v>6506</v>
      </c>
      <c r="AD296" s="5">
        <v>310.88352500000002</v>
      </c>
      <c r="AE296" s="5">
        <v>20.927451999999999</v>
      </c>
      <c r="AF296" s="5">
        <v>65.03</v>
      </c>
      <c r="AG296" s="5">
        <v>137.85655299999999</v>
      </c>
      <c r="AH296" s="5">
        <v>13.785655</v>
      </c>
      <c r="AI296" s="5">
        <v>4.7773000000000003E-2</v>
      </c>
      <c r="AJ296" s="5">
        <v>4.6582999999999999E-2</v>
      </c>
      <c r="AK296" s="5">
        <v>0.97507600000000005</v>
      </c>
      <c r="AL296" s="5">
        <v>3.4549999999999997E-2</v>
      </c>
      <c r="AM296" s="5">
        <v>2.2499999999999999E-2</v>
      </c>
      <c r="AN296" s="5">
        <v>22</v>
      </c>
      <c r="AO296" s="5">
        <v>7.0765999999999996E-2</v>
      </c>
      <c r="AP296" s="5">
        <v>4.2459629999999997</v>
      </c>
      <c r="AQ296" s="5">
        <v>13.787273000000001</v>
      </c>
      <c r="AR296" s="5">
        <v>0.68261799999999995</v>
      </c>
      <c r="AS296" s="5">
        <v>0.42360799999999998</v>
      </c>
      <c r="AT296" s="5">
        <v>40.772727000000003</v>
      </c>
      <c r="AU296" s="5">
        <v>21.313827</v>
      </c>
      <c r="AV296" s="5">
        <v>1.7163000000000001E-2</v>
      </c>
      <c r="AW296" s="5">
        <v>1.0104E-2</v>
      </c>
      <c r="AX296" s="5">
        <v>63.853665999999997</v>
      </c>
      <c r="AY296" s="5">
        <v>14.877141</v>
      </c>
      <c r="AZ296" s="5">
        <v>702.83497399999999</v>
      </c>
      <c r="BA296" s="5">
        <v>403.37735300000003</v>
      </c>
      <c r="BB296" s="5">
        <v>6.6680979999999996</v>
      </c>
      <c r="BC296" s="5">
        <v>16.243846999999999</v>
      </c>
      <c r="BD296" s="5">
        <v>8.3367579999999997</v>
      </c>
      <c r="BE296" s="5">
        <v>3.6817869999999999</v>
      </c>
      <c r="BF296" s="31"/>
    </row>
    <row r="297" spans="1:58" s="29" customFormat="1" x14ac:dyDescent="0.25">
      <c r="A297" s="29" t="s">
        <v>2038</v>
      </c>
      <c r="B297" s="29">
        <v>3</v>
      </c>
      <c r="C297" s="29" t="s">
        <v>2</v>
      </c>
      <c r="D297" s="11">
        <v>3</v>
      </c>
      <c r="E297" s="11" t="s">
        <v>1</v>
      </c>
      <c r="F297" s="2" t="s">
        <v>2079</v>
      </c>
      <c r="G297" s="45" t="s">
        <v>244</v>
      </c>
      <c r="H297" s="2">
        <v>54.568194901876218</v>
      </c>
      <c r="I297" s="2">
        <v>5.1843142292911519</v>
      </c>
      <c r="J297" s="5"/>
      <c r="K297" s="5">
        <v>3895</v>
      </c>
      <c r="L297" s="5">
        <v>129</v>
      </c>
      <c r="M297" s="5">
        <f t="shared" si="33"/>
        <v>3.3119383825417201</v>
      </c>
      <c r="N297" s="5">
        <v>2.7431666666665203E-2</v>
      </c>
      <c r="O297" s="5">
        <v>0.20828202820210592</v>
      </c>
      <c r="P297" s="5">
        <v>27.041949994906751</v>
      </c>
      <c r="Q297" s="5" t="e">
        <f>ABS(P297-#REF!)</f>
        <v>#REF!</v>
      </c>
      <c r="R297" s="5">
        <v>0.81148042723714386</v>
      </c>
      <c r="S297" s="5" t="e">
        <f>ABS(R297-#REF!)</f>
        <v>#REF!</v>
      </c>
      <c r="U297" s="29">
        <v>3.0797500000000002</v>
      </c>
      <c r="V297" s="29">
        <v>11</v>
      </c>
      <c r="W297" s="29">
        <f t="shared" si="30"/>
        <v>93</v>
      </c>
      <c r="X297" s="29">
        <f t="shared" si="31"/>
        <v>7.333333333333333</v>
      </c>
      <c r="Y297" s="29">
        <f t="shared" si="32"/>
        <v>100.33333333333333</v>
      </c>
      <c r="Z297" s="29">
        <v>9</v>
      </c>
      <c r="AA297" s="2" t="s">
        <v>2292</v>
      </c>
      <c r="AB297" s="34"/>
      <c r="AC297" s="5">
        <v>9639</v>
      </c>
      <c r="AD297" s="5">
        <v>345.42407500000002</v>
      </c>
      <c r="AE297" s="5">
        <v>27.90483</v>
      </c>
      <c r="AF297" s="5">
        <v>96.37</v>
      </c>
      <c r="AG297" s="5">
        <v>239.31450699999999</v>
      </c>
      <c r="AH297" s="5">
        <v>23.931450999999999</v>
      </c>
      <c r="AI297" s="5">
        <v>3.5834999999999999E-2</v>
      </c>
      <c r="AJ297" s="5">
        <v>3.0523999999999999E-2</v>
      </c>
      <c r="AK297" s="5">
        <v>0.85179800000000006</v>
      </c>
      <c r="AL297" s="5">
        <v>2.8875000000000001E-2</v>
      </c>
      <c r="AM297" s="5">
        <v>2.2499999999999999E-2</v>
      </c>
      <c r="AN297" s="5">
        <v>6</v>
      </c>
      <c r="AO297" s="5">
        <v>1.737E-2</v>
      </c>
      <c r="AP297" s="5">
        <v>1.042197</v>
      </c>
      <c r="AQ297" s="5">
        <v>1.504305</v>
      </c>
      <c r="AR297" s="5">
        <v>0.28094999999999998</v>
      </c>
      <c r="AS297" s="5">
        <v>0.177784</v>
      </c>
      <c r="AT297" s="5">
        <v>24.166667</v>
      </c>
      <c r="AU297" s="5">
        <v>9.7860440000000004</v>
      </c>
      <c r="AV297" s="5">
        <v>1.2127000000000001E-2</v>
      </c>
      <c r="AW297" s="5">
        <v>7.5789999999999998E-3</v>
      </c>
      <c r="AX297" s="5">
        <v>90.947519999999997</v>
      </c>
      <c r="AY297" s="5">
        <v>17.297348</v>
      </c>
      <c r="AZ297" s="5">
        <v>727.47605399999998</v>
      </c>
      <c r="BA297" s="5">
        <v>513.32614599999999</v>
      </c>
      <c r="BB297" s="5">
        <v>59.553570000000001</v>
      </c>
      <c r="BC297" s="5">
        <v>120.476629</v>
      </c>
      <c r="BD297" s="5">
        <v>5.859464</v>
      </c>
      <c r="BE297" s="5">
        <v>1.527525</v>
      </c>
      <c r="BF297" s="31"/>
    </row>
    <row r="298" spans="1:58" s="29" customFormat="1" x14ac:dyDescent="0.25">
      <c r="A298" s="29" t="s">
        <v>2038</v>
      </c>
      <c r="B298" s="29">
        <v>3</v>
      </c>
      <c r="C298" s="29" t="s">
        <v>0</v>
      </c>
      <c r="D298" s="11">
        <v>10</v>
      </c>
      <c r="E298" s="11" t="s">
        <v>1</v>
      </c>
      <c r="F298" s="2" t="s">
        <v>2079</v>
      </c>
      <c r="G298" s="45" t="s">
        <v>244</v>
      </c>
      <c r="H298" s="2">
        <v>54.568194901876218</v>
      </c>
      <c r="I298" s="2">
        <v>5.1843142292911519</v>
      </c>
      <c r="J298" s="5"/>
      <c r="K298" s="5">
        <v>594</v>
      </c>
      <c r="L298" s="5">
        <v>263</v>
      </c>
      <c r="M298" s="5">
        <f t="shared" si="33"/>
        <v>44.276094276094277</v>
      </c>
      <c r="N298" s="5">
        <v>0.15947045454545272</v>
      </c>
      <c r="O298" s="5">
        <v>0.23605296529572006</v>
      </c>
      <c r="P298" s="5">
        <v>4.1239841584016972</v>
      </c>
      <c r="Q298" s="5" t="e">
        <f>ABS(P298-#REF!)</f>
        <v>#REF!</v>
      </c>
      <c r="R298" s="5">
        <v>2.0816831661904684</v>
      </c>
      <c r="S298" s="5" t="e">
        <f>ABS(R298-#REF!)</f>
        <v>#REF!</v>
      </c>
      <c r="U298" s="29">
        <v>3.0797500000000002</v>
      </c>
      <c r="V298" s="29">
        <v>11</v>
      </c>
      <c r="W298" s="29">
        <f t="shared" si="30"/>
        <v>93</v>
      </c>
      <c r="X298" s="29">
        <f t="shared" si="31"/>
        <v>7.333333333333333</v>
      </c>
      <c r="Y298" s="29">
        <f t="shared" si="32"/>
        <v>100.33333333333333</v>
      </c>
      <c r="Z298" s="29">
        <v>9</v>
      </c>
      <c r="AA298" s="2" t="s">
        <v>2292</v>
      </c>
      <c r="AB298" s="34"/>
      <c r="AC298" s="5">
        <v>2558</v>
      </c>
      <c r="AD298" s="5">
        <v>345.42407500000002</v>
      </c>
      <c r="AE298" s="5">
        <v>7.4053899999999997</v>
      </c>
      <c r="AF298" s="5">
        <v>24.46</v>
      </c>
      <c r="AG298" s="5">
        <v>57.457884</v>
      </c>
      <c r="AH298" s="5">
        <v>5.7457880000000001</v>
      </c>
      <c r="AI298" s="5">
        <v>0.134155</v>
      </c>
      <c r="AJ298" s="5">
        <v>0.54042999999999997</v>
      </c>
      <c r="AK298" s="5">
        <v>4.0283899999999999</v>
      </c>
      <c r="AL298" s="5">
        <v>2.9975000000000002E-2</v>
      </c>
      <c r="AM298" s="5">
        <v>1.7500000000000002E-2</v>
      </c>
      <c r="AN298" s="5">
        <v>19</v>
      </c>
      <c r="AO298" s="5">
        <v>5.5004999999999998E-2</v>
      </c>
      <c r="AP298" s="5">
        <v>3.3002910000000001</v>
      </c>
      <c r="AQ298" s="5">
        <v>64.229866999999999</v>
      </c>
      <c r="AR298" s="5">
        <v>2.3242759999999998</v>
      </c>
      <c r="AS298" s="5">
        <v>2.567701</v>
      </c>
      <c r="AT298" s="5">
        <v>86.473684000000006</v>
      </c>
      <c r="AU298" s="5">
        <v>105.412085</v>
      </c>
      <c r="AV298" s="5">
        <v>2.7192999999999998E-2</v>
      </c>
      <c r="AW298" s="5">
        <v>2.1600000000000001E-2</v>
      </c>
      <c r="AX298" s="5">
        <v>40.819389999999999</v>
      </c>
      <c r="AY298" s="5">
        <v>24.505952000000001</v>
      </c>
      <c r="AZ298" s="5">
        <v>577.11145199999999</v>
      </c>
      <c r="BA298" s="5">
        <v>493.690786</v>
      </c>
      <c r="BB298" s="5">
        <v>15.399278000000001</v>
      </c>
      <c r="BC298" s="5">
        <v>34.176882999999997</v>
      </c>
      <c r="BD298" s="5">
        <v>32.412495999999997</v>
      </c>
      <c r="BE298" s="5">
        <v>2.9107080000000001</v>
      </c>
      <c r="BF298" s="31"/>
    </row>
    <row r="299" spans="1:58" s="29" customFormat="1" x14ac:dyDescent="0.25">
      <c r="A299" s="29" t="s">
        <v>2038</v>
      </c>
      <c r="B299" s="29">
        <v>3</v>
      </c>
      <c r="C299" s="29" t="s">
        <v>4</v>
      </c>
      <c r="D299" s="11">
        <v>12</v>
      </c>
      <c r="E299" s="11" t="s">
        <v>1</v>
      </c>
      <c r="F299" s="2" t="s">
        <v>2079</v>
      </c>
      <c r="G299" s="45" t="s">
        <v>244</v>
      </c>
      <c r="H299" s="2">
        <v>54.568194901876218</v>
      </c>
      <c r="I299" s="2">
        <v>5.1843142292911519</v>
      </c>
      <c r="J299" s="5"/>
      <c r="K299" s="5">
        <v>8877</v>
      </c>
      <c r="L299" s="5">
        <v>242</v>
      </c>
      <c r="M299" s="5">
        <f t="shared" si="33"/>
        <v>2.7261462205700124</v>
      </c>
      <c r="N299" s="5">
        <v>1.3811057692309076E-2</v>
      </c>
      <c r="O299" s="5">
        <v>0.36102218221698362</v>
      </c>
      <c r="P299" s="5">
        <v>61.630652145003147</v>
      </c>
      <c r="Q299" s="5" t="e">
        <f>ABS(P299-#REF!)</f>
        <v>#REF!</v>
      </c>
      <c r="R299" s="5">
        <v>0.77830926412085455</v>
      </c>
      <c r="S299" s="5" t="e">
        <f>ABS(R299-#REF!)</f>
        <v>#REF!</v>
      </c>
      <c r="U299" s="29">
        <v>3.0797500000000002</v>
      </c>
      <c r="V299" s="29">
        <v>11</v>
      </c>
      <c r="W299" s="29">
        <f t="shared" si="30"/>
        <v>93</v>
      </c>
      <c r="X299" s="29">
        <f t="shared" si="31"/>
        <v>7.333333333333333</v>
      </c>
      <c r="Y299" s="29">
        <f t="shared" si="32"/>
        <v>100.33333333333333</v>
      </c>
      <c r="Z299" s="29">
        <v>9</v>
      </c>
      <c r="AA299" s="2" t="s">
        <v>2292</v>
      </c>
      <c r="AB299" s="34"/>
      <c r="AC299" s="5">
        <v>22294</v>
      </c>
      <c r="AD299" s="5">
        <v>345.42407500000002</v>
      </c>
      <c r="AE299" s="5">
        <v>64.540955999999994</v>
      </c>
      <c r="AF299" s="5">
        <v>222.93</v>
      </c>
      <c r="AG299" s="5">
        <v>864.18376799999999</v>
      </c>
      <c r="AH299" s="5">
        <v>86.418377000000007</v>
      </c>
      <c r="AI299" s="5">
        <v>1.5493E-2</v>
      </c>
      <c r="AJ299" s="5">
        <v>1.2404E-2</v>
      </c>
      <c r="AK299" s="5">
        <v>0.80059199999999997</v>
      </c>
      <c r="AL299" s="5">
        <v>1.2475E-2</v>
      </c>
      <c r="AM299" s="5">
        <v>7.4999999999999997E-3</v>
      </c>
      <c r="AN299" s="5">
        <v>2</v>
      </c>
      <c r="AO299" s="5">
        <v>5.79E-3</v>
      </c>
      <c r="AP299" s="5">
        <v>0.34739900000000001</v>
      </c>
      <c r="AQ299" s="5">
        <v>0.14802199999999999</v>
      </c>
      <c r="AR299" s="5">
        <v>6.6074999999999995E-2</v>
      </c>
      <c r="AS299" s="5">
        <v>5.1936999999999997E-2</v>
      </c>
      <c r="AT299" s="5">
        <v>16.5</v>
      </c>
      <c r="AU299" s="5">
        <v>7.7781750000000001</v>
      </c>
      <c r="AV299" s="5">
        <v>4.2630000000000003E-3</v>
      </c>
      <c r="AW299" s="5">
        <v>3.143E-3</v>
      </c>
      <c r="AX299" s="5">
        <v>272.49782900000002</v>
      </c>
      <c r="AY299" s="5">
        <v>96.474359000000007</v>
      </c>
      <c r="AZ299" s="5">
        <v>1207.2072069999999</v>
      </c>
      <c r="BA299" s="5">
        <v>178.36927800000001</v>
      </c>
      <c r="BB299" s="5">
        <v>5.1800249999999997</v>
      </c>
      <c r="BC299" s="5">
        <v>0</v>
      </c>
      <c r="BD299" s="5">
        <v>5.5027010000000001</v>
      </c>
      <c r="BE299" s="5">
        <v>0.74535600000000002</v>
      </c>
      <c r="BF299" s="31"/>
    </row>
    <row r="300" spans="1:58" s="29" customFormat="1" x14ac:dyDescent="0.25">
      <c r="A300" s="29" t="s">
        <v>2038</v>
      </c>
      <c r="B300" s="29">
        <v>3</v>
      </c>
      <c r="C300" s="29" t="s">
        <v>236</v>
      </c>
      <c r="D300" s="11">
        <v>12</v>
      </c>
      <c r="E300" s="11" t="s">
        <v>7</v>
      </c>
      <c r="F300" s="2" t="s">
        <v>2079</v>
      </c>
      <c r="G300" s="45" t="s">
        <v>244</v>
      </c>
      <c r="H300" s="2">
        <v>54.568194901876218</v>
      </c>
      <c r="I300" s="2">
        <v>5.1843142292911519</v>
      </c>
      <c r="J300" s="5"/>
      <c r="K300" s="5">
        <v>2234</v>
      </c>
      <c r="L300" s="5">
        <v>25</v>
      </c>
      <c r="M300" s="5">
        <f t="shared" si="33"/>
        <v>1.1190689346463742</v>
      </c>
      <c r="N300" s="5">
        <v>2.3217857142851375E-2</v>
      </c>
      <c r="O300" s="5">
        <v>4.8599139913824717E-2</v>
      </c>
      <c r="P300" s="5">
        <v>15.510068366783488</v>
      </c>
      <c r="Q300" s="5" t="e">
        <f>ABS(P300-#REF!)</f>
        <v>#REF!</v>
      </c>
      <c r="R300" s="5">
        <v>0.7151109874494086</v>
      </c>
      <c r="S300" s="5" t="e">
        <f>ABS(R300-#REF!)</f>
        <v>#REF!</v>
      </c>
      <c r="U300" s="29">
        <v>3.0797500000000002</v>
      </c>
      <c r="V300" s="29">
        <v>11</v>
      </c>
      <c r="W300" s="29">
        <f t="shared" si="30"/>
        <v>93</v>
      </c>
      <c r="X300" s="29">
        <f t="shared" si="31"/>
        <v>7.333333333333333</v>
      </c>
      <c r="Y300" s="29">
        <f t="shared" si="32"/>
        <v>100.33333333333333</v>
      </c>
      <c r="Z300" s="29">
        <v>9</v>
      </c>
      <c r="AA300" s="2" t="s">
        <v>2292</v>
      </c>
      <c r="AB300" s="34"/>
      <c r="AC300" s="5">
        <v>5503</v>
      </c>
      <c r="AD300" s="5">
        <v>345.42407500000002</v>
      </c>
      <c r="AE300" s="5">
        <v>15.931141999999999</v>
      </c>
      <c r="AF300" s="5">
        <v>55.01</v>
      </c>
      <c r="AG300" s="5">
        <v>110.940299</v>
      </c>
      <c r="AH300" s="5">
        <v>11.09403</v>
      </c>
      <c r="AI300" s="5">
        <v>6.2761999999999998E-2</v>
      </c>
      <c r="AJ300" s="5">
        <v>4.5150000000000003E-2</v>
      </c>
      <c r="AK300" s="5">
        <v>0.71937600000000002</v>
      </c>
      <c r="AL300" s="5">
        <v>5.16E-2</v>
      </c>
      <c r="AM300" s="5">
        <v>4.7500000000000001E-2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5">
        <v>0</v>
      </c>
      <c r="BA300" s="5">
        <v>0</v>
      </c>
      <c r="BB300" s="5">
        <v>0</v>
      </c>
      <c r="BC300" s="5">
        <v>0</v>
      </c>
      <c r="BD300" s="5">
        <v>0</v>
      </c>
      <c r="BE300" s="5">
        <v>0</v>
      </c>
      <c r="BF300" s="31"/>
    </row>
    <row r="301" spans="1:58" s="29" customFormat="1" x14ac:dyDescent="0.25">
      <c r="A301" s="29" t="s">
        <v>2038</v>
      </c>
      <c r="B301" s="29">
        <v>3</v>
      </c>
      <c r="C301" s="29" t="s">
        <v>5</v>
      </c>
      <c r="D301" s="11">
        <v>14</v>
      </c>
      <c r="E301" s="11" t="s">
        <v>1</v>
      </c>
      <c r="F301" s="2" t="s">
        <v>2079</v>
      </c>
      <c r="G301" s="45" t="s">
        <v>244</v>
      </c>
      <c r="H301" s="2">
        <v>54.568194901876218</v>
      </c>
      <c r="I301" s="2">
        <v>5.1843142292911519</v>
      </c>
      <c r="J301" s="5"/>
      <c r="K301" s="5">
        <v>246</v>
      </c>
      <c r="L301" s="5">
        <v>108</v>
      </c>
      <c r="M301" s="5">
        <f t="shared" si="33"/>
        <v>43.902439024390247</v>
      </c>
      <c r="N301" s="5">
        <v>0.46308611111111653</v>
      </c>
      <c r="O301" s="5">
        <v>6.248460846063178E-2</v>
      </c>
      <c r="P301" s="5">
        <v>1.7079126312572686</v>
      </c>
      <c r="Q301" s="5" t="e">
        <f>ABS(P301-#REF!)</f>
        <v>#REF!</v>
      </c>
      <c r="R301" s="5">
        <v>1.810831137031446</v>
      </c>
      <c r="S301" s="5" t="e">
        <f>ABS(R301-#REF!)</f>
        <v>#REF!</v>
      </c>
      <c r="U301" s="29">
        <v>3.0797500000000002</v>
      </c>
      <c r="V301" s="29">
        <v>11</v>
      </c>
      <c r="W301" s="29">
        <f t="shared" si="30"/>
        <v>93</v>
      </c>
      <c r="X301" s="29">
        <f t="shared" si="31"/>
        <v>7.333333333333333</v>
      </c>
      <c r="Y301" s="29">
        <f t="shared" si="32"/>
        <v>100.33333333333333</v>
      </c>
      <c r="Z301" s="29">
        <v>9</v>
      </c>
      <c r="AA301" s="2" t="s">
        <v>2292</v>
      </c>
      <c r="AB301" s="34"/>
      <c r="AC301" s="5">
        <v>1023</v>
      </c>
      <c r="AD301" s="5">
        <v>345.42407500000002</v>
      </c>
      <c r="AE301" s="5">
        <v>2.9615770000000001</v>
      </c>
      <c r="AF301" s="5">
        <v>8.91</v>
      </c>
      <c r="AG301" s="5">
        <v>12.397657000000001</v>
      </c>
      <c r="AH301" s="5">
        <v>1.2397659999999999</v>
      </c>
      <c r="AI301" s="5">
        <v>0.33783400000000002</v>
      </c>
      <c r="AJ301" s="5">
        <v>0.86251900000000004</v>
      </c>
      <c r="AK301" s="5">
        <v>2.553086</v>
      </c>
      <c r="AL301" s="5">
        <v>7.9863000000000003E-2</v>
      </c>
      <c r="AM301" s="5">
        <v>3.2500000000000001E-2</v>
      </c>
      <c r="AN301" s="5">
        <v>12</v>
      </c>
      <c r="AO301" s="5">
        <v>3.474E-2</v>
      </c>
      <c r="AP301" s="5">
        <v>2.0843940000000001</v>
      </c>
      <c r="AQ301" s="5">
        <v>51.026392999999999</v>
      </c>
      <c r="AR301" s="5">
        <v>2.4796399999999998</v>
      </c>
      <c r="AS301" s="5">
        <v>2.6641919999999999</v>
      </c>
      <c r="AT301" s="5">
        <v>43.5</v>
      </c>
      <c r="AU301" s="5">
        <v>41.318057000000003</v>
      </c>
      <c r="AV301" s="5">
        <v>5.8344E-2</v>
      </c>
      <c r="AW301" s="5">
        <v>4.9271000000000002E-2</v>
      </c>
      <c r="AX301" s="5">
        <v>19.763760000000001</v>
      </c>
      <c r="AY301" s="5">
        <v>5.6736829999999996</v>
      </c>
      <c r="AZ301" s="5">
        <v>138.36359400000001</v>
      </c>
      <c r="BA301" s="5">
        <v>116.60397399999999</v>
      </c>
      <c r="BB301" s="5">
        <v>25.763859</v>
      </c>
      <c r="BC301" s="5">
        <v>60.914617</v>
      </c>
      <c r="BD301" s="5">
        <v>19.426121999999999</v>
      </c>
      <c r="BE301" s="5">
        <v>2.0816659999999998</v>
      </c>
      <c r="BF301" s="31"/>
    </row>
    <row r="302" spans="1:58" s="29" customFormat="1" x14ac:dyDescent="0.25">
      <c r="A302" s="29" t="s">
        <v>2038</v>
      </c>
      <c r="B302" s="29">
        <v>3</v>
      </c>
      <c r="C302" s="29" t="s">
        <v>11</v>
      </c>
      <c r="D302" s="11">
        <v>16</v>
      </c>
      <c r="E302" s="11" t="s">
        <v>1</v>
      </c>
      <c r="F302" s="2" t="s">
        <v>2079</v>
      </c>
      <c r="G302" s="45" t="s">
        <v>244</v>
      </c>
      <c r="H302" s="2">
        <v>54.568194901876218</v>
      </c>
      <c r="I302" s="2">
        <v>5.1843142292911519</v>
      </c>
      <c r="J302" s="5"/>
      <c r="K302" s="5">
        <v>5967</v>
      </c>
      <c r="L302" s="5">
        <v>1173</v>
      </c>
      <c r="M302" s="5">
        <f t="shared" si="33"/>
        <v>19.658119658119659</v>
      </c>
      <c r="N302" s="5">
        <v>2.1624639423077487E-2</v>
      </c>
      <c r="O302" s="5">
        <v>1.4440887288679345</v>
      </c>
      <c r="P302" s="5">
        <v>41.427295409398866</v>
      </c>
      <c r="Q302" s="5" t="e">
        <f>ABS(P302-#REF!)</f>
        <v>#REF!</v>
      </c>
      <c r="R302" s="5">
        <v>1.2614555374457739</v>
      </c>
      <c r="S302" s="5" t="e">
        <f>ABS(R302-#REF!)</f>
        <v>#REF!</v>
      </c>
      <c r="U302" s="29">
        <v>3.0797500000000002</v>
      </c>
      <c r="V302" s="29">
        <v>11</v>
      </c>
      <c r="W302" s="29">
        <f t="shared" si="30"/>
        <v>93</v>
      </c>
      <c r="X302" s="29">
        <f t="shared" si="31"/>
        <v>7.333333333333333</v>
      </c>
      <c r="Y302" s="29">
        <f t="shared" si="32"/>
        <v>100.33333333333333</v>
      </c>
      <c r="Z302" s="29">
        <v>9</v>
      </c>
      <c r="AA302" s="2" t="s">
        <v>2292</v>
      </c>
      <c r="AB302" s="34"/>
      <c r="AC302" s="5">
        <v>13586</v>
      </c>
      <c r="AD302" s="5">
        <v>345.42407500000002</v>
      </c>
      <c r="AE302" s="5">
        <v>39.331364000000001</v>
      </c>
      <c r="AF302" s="5">
        <v>135.84</v>
      </c>
      <c r="AG302" s="5">
        <v>425.61244599999998</v>
      </c>
      <c r="AH302" s="5">
        <v>42.561245</v>
      </c>
      <c r="AI302" s="5">
        <v>2.5408E-2</v>
      </c>
      <c r="AJ302" s="5">
        <v>3.3397999999999997E-2</v>
      </c>
      <c r="AK302" s="5">
        <v>1.3144769999999999</v>
      </c>
      <c r="AL302" s="5">
        <v>1.6025000000000001E-2</v>
      </c>
      <c r="AM302" s="5">
        <v>2.5000000000000001E-3</v>
      </c>
      <c r="AN302" s="5">
        <v>52</v>
      </c>
      <c r="AO302" s="5">
        <v>0.15054000000000001</v>
      </c>
      <c r="AP302" s="5">
        <v>9.0323759999999993</v>
      </c>
      <c r="AQ302" s="5">
        <v>5.8074490000000001</v>
      </c>
      <c r="AR302" s="5">
        <v>6.9070999999999994E-2</v>
      </c>
      <c r="AS302" s="5">
        <v>3.5504000000000001E-2</v>
      </c>
      <c r="AT302" s="5">
        <v>15.173076999999999</v>
      </c>
      <c r="AU302" s="5">
        <v>5.4330910000000001</v>
      </c>
      <c r="AV302" s="5">
        <v>4.8729999999999997E-3</v>
      </c>
      <c r="AW302" s="5">
        <v>3.7780000000000001E-3</v>
      </c>
      <c r="AX302" s="5">
        <v>234.47976299999999</v>
      </c>
      <c r="AY302" s="5">
        <v>73.53331</v>
      </c>
      <c r="AZ302" s="5">
        <v>1002.907124</v>
      </c>
      <c r="BA302" s="5">
        <v>304.12592100000001</v>
      </c>
      <c r="BB302" s="5">
        <v>6.4977340000000003</v>
      </c>
      <c r="BC302" s="5">
        <v>11.620236999999999</v>
      </c>
      <c r="BD302" s="5">
        <v>7.0962649999999998</v>
      </c>
      <c r="BE302" s="5">
        <v>4.3461350000000003</v>
      </c>
      <c r="BF302" s="31"/>
    </row>
    <row r="303" spans="1:58" s="29" customFormat="1" x14ac:dyDescent="0.25">
      <c r="A303" s="29" t="s">
        <v>2039</v>
      </c>
      <c r="B303" s="29">
        <v>3</v>
      </c>
      <c r="C303" s="29" t="s">
        <v>2</v>
      </c>
      <c r="D303" s="11">
        <v>3</v>
      </c>
      <c r="E303" s="11" t="s">
        <v>1</v>
      </c>
      <c r="F303" s="2" t="s">
        <v>2079</v>
      </c>
      <c r="G303" s="45" t="s">
        <v>244</v>
      </c>
      <c r="H303" s="2">
        <v>54.568194901876218</v>
      </c>
      <c r="I303" s="2">
        <v>5.1843142292911519</v>
      </c>
      <c r="J303" s="5"/>
      <c r="K303" s="5">
        <v>478</v>
      </c>
      <c r="L303" s="5">
        <v>197</v>
      </c>
      <c r="M303" s="5">
        <f t="shared" si="33"/>
        <v>41.213389121338913</v>
      </c>
      <c r="N303" s="5">
        <v>0.23474000000000175</v>
      </c>
      <c r="O303" s="5">
        <v>0.16701640889118791</v>
      </c>
      <c r="P303" s="5">
        <v>3.1933537379995127</v>
      </c>
      <c r="Q303" s="5" t="e">
        <f>ABS(P303-#REF!)</f>
        <v>#REF!</v>
      </c>
      <c r="R303" s="5">
        <v>2.3555097216825978</v>
      </c>
      <c r="S303" s="5" t="e">
        <f>ABS(R303-#REF!)</f>
        <v>#REF!</v>
      </c>
      <c r="U303" s="29">
        <v>3.0797500000000002</v>
      </c>
      <c r="V303" s="29">
        <v>11</v>
      </c>
      <c r="W303" s="29">
        <f t="shared" si="30"/>
        <v>93</v>
      </c>
      <c r="X303" s="29">
        <f t="shared" si="31"/>
        <v>7.333333333333333</v>
      </c>
      <c r="Y303" s="29">
        <f t="shared" si="32"/>
        <v>100.33333333333333</v>
      </c>
      <c r="Z303" s="29">
        <v>9</v>
      </c>
      <c r="AA303" s="2" t="s">
        <v>2292</v>
      </c>
      <c r="AB303" s="34"/>
      <c r="AC303" s="5">
        <v>1751</v>
      </c>
      <c r="AD303" s="5">
        <v>345.12914999999998</v>
      </c>
      <c r="AE303" s="5">
        <v>5.0734630000000003</v>
      </c>
      <c r="AF303" s="5">
        <v>16.27</v>
      </c>
      <c r="AG303" s="5">
        <v>31.089822999999999</v>
      </c>
      <c r="AH303" s="5">
        <v>3.1089820000000001</v>
      </c>
      <c r="AI303" s="5">
        <v>0.195436</v>
      </c>
      <c r="AJ303" s="5">
        <v>0.64505000000000001</v>
      </c>
      <c r="AK303" s="5">
        <v>3.3005749999999998</v>
      </c>
      <c r="AL303" s="5">
        <v>4.2825000000000002E-2</v>
      </c>
      <c r="AM303" s="5">
        <v>1.7500000000000002E-2</v>
      </c>
      <c r="AN303" s="5">
        <v>13</v>
      </c>
      <c r="AO303" s="5">
        <v>3.7666999999999999E-2</v>
      </c>
      <c r="AP303" s="5">
        <v>2.260024</v>
      </c>
      <c r="AQ303" s="5">
        <v>59.109081000000003</v>
      </c>
      <c r="AR303" s="5">
        <v>2.8622380000000001</v>
      </c>
      <c r="AS303" s="5">
        <v>3.800513</v>
      </c>
      <c r="AT303" s="5">
        <v>79.615385000000003</v>
      </c>
      <c r="AU303" s="5">
        <v>120.13293899999999</v>
      </c>
      <c r="AV303" s="5">
        <v>3.6408000000000003E-2</v>
      </c>
      <c r="AW303" s="5">
        <v>2.7820999999999999E-2</v>
      </c>
      <c r="AX303" s="5">
        <v>25.926072999999999</v>
      </c>
      <c r="AY303" s="5">
        <v>5.7772410000000001</v>
      </c>
      <c r="AZ303" s="5">
        <v>431.42850399999998</v>
      </c>
      <c r="BA303" s="5">
        <v>467.45125200000001</v>
      </c>
      <c r="BB303" s="5">
        <v>22.490617</v>
      </c>
      <c r="BC303" s="5">
        <v>34.958871000000002</v>
      </c>
      <c r="BD303" s="5">
        <v>32.241098000000001</v>
      </c>
      <c r="BE303" s="5">
        <v>1.34371</v>
      </c>
      <c r="BF303" s="31"/>
    </row>
    <row r="304" spans="1:58" s="29" customFormat="1" x14ac:dyDescent="0.25">
      <c r="A304" s="29" t="s">
        <v>2039</v>
      </c>
      <c r="B304" s="29">
        <v>3</v>
      </c>
      <c r="C304" s="29" t="s">
        <v>3</v>
      </c>
      <c r="D304" s="11">
        <v>4</v>
      </c>
      <c r="E304" s="11" t="s">
        <v>1</v>
      </c>
      <c r="F304" s="2" t="s">
        <v>2079</v>
      </c>
      <c r="G304" s="45" t="s">
        <v>244</v>
      </c>
      <c r="H304" s="2">
        <v>54.568194901876218</v>
      </c>
      <c r="I304" s="2">
        <v>5.1843142292911519</v>
      </c>
      <c r="J304" s="5"/>
      <c r="K304" s="5">
        <v>3265</v>
      </c>
      <c r="L304" s="5">
        <v>265</v>
      </c>
      <c r="M304" s="5">
        <f t="shared" si="33"/>
        <v>8.1163859111791741</v>
      </c>
      <c r="N304" s="5">
        <v>4.7198936170213465E-2</v>
      </c>
      <c r="O304" s="5">
        <v>0.31399084871543326</v>
      </c>
      <c r="P304" s="5">
        <v>21.812343001189138</v>
      </c>
      <c r="Q304" s="5" t="e">
        <f>ABS(P304-#REF!)</f>
        <v>#REF!</v>
      </c>
      <c r="R304" s="5">
        <v>0.88965881116127132</v>
      </c>
      <c r="S304" s="5" t="e">
        <f>ABS(R304-#REF!)</f>
        <v>#REF!</v>
      </c>
      <c r="U304" s="29">
        <v>3.0797500000000002</v>
      </c>
      <c r="V304" s="29">
        <v>11</v>
      </c>
      <c r="W304" s="29">
        <f t="shared" si="30"/>
        <v>93</v>
      </c>
      <c r="X304" s="29">
        <f t="shared" si="31"/>
        <v>7.333333333333333</v>
      </c>
      <c r="Y304" s="29">
        <f t="shared" si="32"/>
        <v>100.33333333333333</v>
      </c>
      <c r="Z304" s="29">
        <v>9</v>
      </c>
      <c r="AA304" s="2" t="s">
        <v>2292</v>
      </c>
      <c r="AB304" s="34"/>
      <c r="AC304" s="5">
        <v>8012</v>
      </c>
      <c r="AD304" s="5">
        <v>345.12914999999998</v>
      </c>
      <c r="AE304" s="5">
        <v>23.214497999999999</v>
      </c>
      <c r="AF304" s="5">
        <v>80.099999999999994</v>
      </c>
      <c r="AG304" s="5">
        <v>176.864722</v>
      </c>
      <c r="AH304" s="5">
        <v>17.686471999999998</v>
      </c>
      <c r="AI304" s="5">
        <v>4.3069999999999997E-2</v>
      </c>
      <c r="AJ304" s="5">
        <v>4.0492E-2</v>
      </c>
      <c r="AK304" s="5">
        <v>0.94014500000000001</v>
      </c>
      <c r="AL304" s="5">
        <v>3.2474999999999997E-2</v>
      </c>
      <c r="AM304" s="5">
        <v>2.2499999999999999E-2</v>
      </c>
      <c r="AN304" s="5">
        <v>16</v>
      </c>
      <c r="AO304" s="5">
        <v>4.6358999999999997E-2</v>
      </c>
      <c r="AP304" s="5">
        <v>2.7815669999999999</v>
      </c>
      <c r="AQ304" s="5">
        <v>7.9755370000000001</v>
      </c>
      <c r="AR304" s="5">
        <v>0.60222799999999999</v>
      </c>
      <c r="AS304" s="5">
        <v>0.318133</v>
      </c>
      <c r="AT304" s="5">
        <v>39.9375</v>
      </c>
      <c r="AU304" s="5">
        <v>18.859016</v>
      </c>
      <c r="AV304" s="5">
        <v>1.5467E-2</v>
      </c>
      <c r="AW304" s="5">
        <v>9.0840000000000001E-3</v>
      </c>
      <c r="AX304" s="5">
        <v>67.424475999999999</v>
      </c>
      <c r="AY304" s="5">
        <v>9.4016819999999992</v>
      </c>
      <c r="AZ304" s="5">
        <v>891.17033600000002</v>
      </c>
      <c r="BA304" s="5">
        <v>363.23110400000002</v>
      </c>
      <c r="BB304" s="5">
        <v>17.548185</v>
      </c>
      <c r="BC304" s="5">
        <v>36.537053999999998</v>
      </c>
      <c r="BD304" s="5">
        <v>8.0714839999999999</v>
      </c>
      <c r="BE304" s="5">
        <v>3.14466</v>
      </c>
      <c r="BF304" s="31"/>
    </row>
    <row r="305" spans="1:58" s="29" customFormat="1" x14ac:dyDescent="0.25">
      <c r="A305" s="29" t="s">
        <v>2039</v>
      </c>
      <c r="B305" s="29">
        <v>3</v>
      </c>
      <c r="C305" s="29" t="s">
        <v>10</v>
      </c>
      <c r="D305" s="11">
        <v>13</v>
      </c>
      <c r="E305" s="11" t="s">
        <v>1</v>
      </c>
      <c r="F305" s="2" t="s">
        <v>2079</v>
      </c>
      <c r="G305" s="45" t="s">
        <v>244</v>
      </c>
      <c r="H305" s="2">
        <v>54.568194901876218</v>
      </c>
      <c r="I305" s="2">
        <v>5.1843142292911519</v>
      </c>
      <c r="J305" s="5"/>
      <c r="K305" s="5">
        <v>512</v>
      </c>
      <c r="L305" s="5">
        <v>89</v>
      </c>
      <c r="M305" s="5">
        <f t="shared" si="33"/>
        <v>17.3828125</v>
      </c>
      <c r="N305" s="5">
        <v>0.22123833333333398</v>
      </c>
      <c r="O305" s="5">
        <v>0.10020984533471274</v>
      </c>
      <c r="P305" s="5">
        <v>3.4204960540915281</v>
      </c>
      <c r="Q305" s="5" t="e">
        <f>ABS(P305-#REF!)</f>
        <v>#REF!</v>
      </c>
      <c r="R305" s="5">
        <v>1.7662594681042143</v>
      </c>
      <c r="S305" s="5" t="e">
        <f>ABS(R305-#REF!)</f>
        <v>#REF!</v>
      </c>
      <c r="U305" s="29">
        <v>3.0797500000000002</v>
      </c>
      <c r="V305" s="29">
        <v>11</v>
      </c>
      <c r="W305" s="29">
        <f t="shared" si="30"/>
        <v>93</v>
      </c>
      <c r="X305" s="29">
        <f t="shared" si="31"/>
        <v>7.333333333333333</v>
      </c>
      <c r="Y305" s="29">
        <f t="shared" si="32"/>
        <v>100.33333333333333</v>
      </c>
      <c r="Z305" s="29">
        <v>9</v>
      </c>
      <c r="AA305" s="2" t="s">
        <v>2292</v>
      </c>
      <c r="AB305" s="34"/>
      <c r="AC305" s="5">
        <v>1771</v>
      </c>
      <c r="AD305" s="5">
        <v>345.12914999999998</v>
      </c>
      <c r="AE305" s="5">
        <v>5.1314120000000001</v>
      </c>
      <c r="AF305" s="5">
        <v>16.3</v>
      </c>
      <c r="AG305" s="5">
        <v>22.875969999999999</v>
      </c>
      <c r="AH305" s="5">
        <v>2.2875969999999999</v>
      </c>
      <c r="AI305" s="5">
        <v>0.19236900000000001</v>
      </c>
      <c r="AJ305" s="5">
        <v>0.48427300000000001</v>
      </c>
      <c r="AK305" s="5">
        <v>2.5174219999999998</v>
      </c>
      <c r="AL305" s="5">
        <v>6.7612000000000005E-2</v>
      </c>
      <c r="AM305" s="5">
        <v>3.2500000000000001E-2</v>
      </c>
      <c r="AN305" s="5">
        <v>15</v>
      </c>
      <c r="AO305" s="5">
        <v>4.3462000000000001E-2</v>
      </c>
      <c r="AP305" s="5">
        <v>2.6077189999999999</v>
      </c>
      <c r="AQ305" s="5">
        <v>41.671371999999998</v>
      </c>
      <c r="AR305" s="5">
        <v>2.022802</v>
      </c>
      <c r="AS305" s="5">
        <v>2.3744499999999999</v>
      </c>
      <c r="AT305" s="5">
        <v>49.2</v>
      </c>
      <c r="AU305" s="5">
        <v>65.572424999999996</v>
      </c>
      <c r="AV305" s="5">
        <v>4.1966999999999997E-2</v>
      </c>
      <c r="AW305" s="5">
        <v>2.9805999999999999E-2</v>
      </c>
      <c r="AX305" s="5">
        <v>23.644666999999998</v>
      </c>
      <c r="AY305" s="5">
        <v>5.9434380000000004</v>
      </c>
      <c r="AZ305" s="5">
        <v>412.36706299999997</v>
      </c>
      <c r="BA305" s="5">
        <v>566.29575399999999</v>
      </c>
      <c r="BB305" s="5">
        <v>19.859006999999998</v>
      </c>
      <c r="BC305" s="5">
        <v>28.527452</v>
      </c>
      <c r="BD305" s="5">
        <v>17.956666999999999</v>
      </c>
      <c r="BE305" s="5">
        <v>0.95742700000000003</v>
      </c>
      <c r="BF305" s="31"/>
    </row>
    <row r="306" spans="1:58" s="29" customFormat="1" x14ac:dyDescent="0.25">
      <c r="A306" s="29" t="s">
        <v>2040</v>
      </c>
      <c r="B306" s="29">
        <v>3</v>
      </c>
      <c r="C306" s="29" t="s">
        <v>2</v>
      </c>
      <c r="D306" s="11">
        <v>3</v>
      </c>
      <c r="E306" s="11" t="s">
        <v>1</v>
      </c>
      <c r="F306" s="2" t="s">
        <v>2079</v>
      </c>
      <c r="G306" s="45" t="s">
        <v>244</v>
      </c>
      <c r="H306" s="2">
        <v>54.568194901876218</v>
      </c>
      <c r="I306" s="2">
        <v>5.1843142292911519</v>
      </c>
      <c r="J306" s="5"/>
      <c r="K306" s="5">
        <v>584</v>
      </c>
      <c r="L306" s="5">
        <v>185</v>
      </c>
      <c r="M306" s="5">
        <f t="shared" si="33"/>
        <v>31.67808219178082</v>
      </c>
      <c r="N306" s="5">
        <v>0.18638583333333292</v>
      </c>
      <c r="O306" s="5">
        <v>0.19919048374339129</v>
      </c>
      <c r="P306" s="5">
        <v>3.6352263283168913</v>
      </c>
      <c r="Q306" s="5" t="e">
        <f>ABS(P306-#REF!)</f>
        <v>#REF!</v>
      </c>
      <c r="R306" s="5">
        <v>1.4027804830231643</v>
      </c>
      <c r="S306" s="5" t="e">
        <f>ABS(R306-#REF!)</f>
        <v>#REF!</v>
      </c>
      <c r="U306" s="29">
        <v>3.0797500000000002</v>
      </c>
      <c r="V306" s="29">
        <v>11</v>
      </c>
      <c r="W306" s="29">
        <f t="shared" si="30"/>
        <v>93</v>
      </c>
      <c r="X306" s="29">
        <f t="shared" si="31"/>
        <v>7.333333333333333</v>
      </c>
      <c r="Y306" s="29">
        <f t="shared" si="32"/>
        <v>100.33333333333333</v>
      </c>
      <c r="Z306" s="29">
        <v>9</v>
      </c>
      <c r="AA306" s="2" t="s">
        <v>2292</v>
      </c>
      <c r="AB306" s="34"/>
      <c r="AC306" s="5">
        <v>1936</v>
      </c>
      <c r="AD306" s="5">
        <v>427.46227499999998</v>
      </c>
      <c r="AE306" s="5">
        <v>4.5290549999999996</v>
      </c>
      <c r="AF306" s="5">
        <v>17.350000000000001</v>
      </c>
      <c r="AG306" s="5">
        <v>21.498080999999999</v>
      </c>
      <c r="AH306" s="5">
        <v>2.1498080000000002</v>
      </c>
      <c r="AI306" s="5">
        <v>0.21990199999999999</v>
      </c>
      <c r="AJ306" s="5">
        <v>0.40750399999999998</v>
      </c>
      <c r="AK306" s="5">
        <v>1.853113</v>
      </c>
      <c r="AL306" s="5">
        <v>8.1600000000000006E-2</v>
      </c>
      <c r="AM306" s="5">
        <v>1.7500000000000002E-2</v>
      </c>
      <c r="AN306" s="5">
        <v>18</v>
      </c>
      <c r="AO306" s="5">
        <v>4.2109000000000001E-2</v>
      </c>
      <c r="AP306" s="5">
        <v>2.5265390000000001</v>
      </c>
      <c r="AQ306" s="5">
        <v>30.216942</v>
      </c>
      <c r="AR306" s="5">
        <v>1.5718939999999999</v>
      </c>
      <c r="AS306" s="5">
        <v>1.5200359999999999</v>
      </c>
      <c r="AT306" s="5">
        <v>32.5</v>
      </c>
      <c r="AU306" s="5">
        <v>29.054209</v>
      </c>
      <c r="AV306" s="5">
        <v>4.9901000000000001E-2</v>
      </c>
      <c r="AW306" s="5">
        <v>4.3520000000000003E-2</v>
      </c>
      <c r="AX306" s="5">
        <v>31.054337</v>
      </c>
      <c r="AY306" s="5">
        <v>26.598047999999999</v>
      </c>
      <c r="AZ306" s="5">
        <v>236.28888900000001</v>
      </c>
      <c r="BA306" s="5">
        <v>158.148414</v>
      </c>
      <c r="BB306" s="5">
        <v>18.958359000000002</v>
      </c>
      <c r="BC306" s="5">
        <v>25.034206000000001</v>
      </c>
      <c r="BD306" s="5">
        <v>11.937109</v>
      </c>
      <c r="BE306" s="5">
        <v>2.1065369999999999</v>
      </c>
      <c r="BF306" s="31"/>
    </row>
    <row r="307" spans="1:58" s="29" customFormat="1" x14ac:dyDescent="0.25">
      <c r="A307" s="29" t="s">
        <v>2040</v>
      </c>
      <c r="B307" s="29">
        <v>3</v>
      </c>
      <c r="C307" s="29" t="s">
        <v>3</v>
      </c>
      <c r="D307" s="11">
        <v>4</v>
      </c>
      <c r="E307" s="11" t="s">
        <v>1</v>
      </c>
      <c r="F307" s="2" t="s">
        <v>2079</v>
      </c>
      <c r="G307" s="45" t="s">
        <v>244</v>
      </c>
      <c r="H307" s="2">
        <v>54.568194901876218</v>
      </c>
      <c r="I307" s="2">
        <v>5.1843142292911519</v>
      </c>
      <c r="J307" s="5"/>
      <c r="K307" s="5">
        <v>597</v>
      </c>
      <c r="L307" s="5">
        <v>162</v>
      </c>
      <c r="M307" s="5">
        <f t="shared" si="33"/>
        <v>27.1356783919598</v>
      </c>
      <c r="N307" s="5">
        <v>0.17514895833333277</v>
      </c>
      <c r="O307" s="5">
        <v>0.14939286280754349</v>
      </c>
      <c r="P307" s="5">
        <v>3.716147462337644</v>
      </c>
      <c r="Q307" s="5" t="e">
        <f>ABS(P307-#REF!)</f>
        <v>#REF!</v>
      </c>
      <c r="R307" s="5">
        <v>1.8409738756344936</v>
      </c>
      <c r="S307" s="5" t="e">
        <f>ABS(R307-#REF!)</f>
        <v>#REF!</v>
      </c>
      <c r="U307" s="29">
        <v>3.0797500000000002</v>
      </c>
      <c r="V307" s="29">
        <v>11</v>
      </c>
      <c r="W307" s="29">
        <f t="shared" si="30"/>
        <v>93</v>
      </c>
      <c r="X307" s="29">
        <f t="shared" si="31"/>
        <v>7.333333333333333</v>
      </c>
      <c r="Y307" s="29">
        <f t="shared" si="32"/>
        <v>100.33333333333333</v>
      </c>
      <c r="Z307" s="29">
        <v>9</v>
      </c>
      <c r="AA307" s="2" t="s">
        <v>2292</v>
      </c>
      <c r="AB307" s="34"/>
      <c r="AC307" s="5">
        <v>3225</v>
      </c>
      <c r="AD307" s="5">
        <v>427.46227499999998</v>
      </c>
      <c r="AE307" s="5">
        <v>7.5445250000000001</v>
      </c>
      <c r="AF307" s="5">
        <v>30.45</v>
      </c>
      <c r="AG307" s="5">
        <v>62.428418999999998</v>
      </c>
      <c r="AH307" s="5">
        <v>6.2428419999999996</v>
      </c>
      <c r="AI307" s="5">
        <v>0.132551</v>
      </c>
      <c r="AJ307" s="5">
        <v>0.35709200000000002</v>
      </c>
      <c r="AK307" s="5">
        <v>2.6940080000000002</v>
      </c>
      <c r="AL307" s="5">
        <v>3.6824999999999997E-2</v>
      </c>
      <c r="AM307" s="5">
        <v>1.7500000000000002E-2</v>
      </c>
      <c r="AN307" s="5">
        <v>26</v>
      </c>
      <c r="AO307" s="5">
        <v>6.0824000000000003E-2</v>
      </c>
      <c r="AP307" s="5">
        <v>3.6494450000000001</v>
      </c>
      <c r="AQ307" s="5">
        <v>55.224806000000001</v>
      </c>
      <c r="AR307" s="5">
        <v>2.0049809999999999</v>
      </c>
      <c r="AS307" s="5">
        <v>1.705014</v>
      </c>
      <c r="AT307" s="5">
        <v>68.5</v>
      </c>
      <c r="AU307" s="5">
        <v>66.674882999999994</v>
      </c>
      <c r="AV307" s="5">
        <v>2.9703E-2</v>
      </c>
      <c r="AW307" s="5">
        <v>2.0729000000000001E-2</v>
      </c>
      <c r="AX307" s="5">
        <v>32.813673999999999</v>
      </c>
      <c r="AY307" s="5">
        <v>7.7598739999999999</v>
      </c>
      <c r="AZ307" s="5">
        <v>481.69341200000002</v>
      </c>
      <c r="BA307" s="5">
        <v>350.69189899999998</v>
      </c>
      <c r="BB307" s="5">
        <v>12.113402000000001</v>
      </c>
      <c r="BC307" s="5">
        <v>20.359074</v>
      </c>
      <c r="BD307" s="5">
        <v>23.357804999999999</v>
      </c>
      <c r="BE307" s="5">
        <v>2.7271779999999999</v>
      </c>
      <c r="BF307" s="31"/>
    </row>
    <row r="308" spans="1:58" s="29" customFormat="1" x14ac:dyDescent="0.25">
      <c r="A308" s="29" t="s">
        <v>2040</v>
      </c>
      <c r="B308" s="29">
        <v>3</v>
      </c>
      <c r="C308" s="29" t="s">
        <v>0</v>
      </c>
      <c r="D308" s="11">
        <v>10</v>
      </c>
      <c r="E308" s="11" t="s">
        <v>1</v>
      </c>
      <c r="F308" s="2" t="s">
        <v>2079</v>
      </c>
      <c r="G308" s="45" t="s">
        <v>244</v>
      </c>
      <c r="H308" s="2">
        <v>54.568194901876218</v>
      </c>
      <c r="I308" s="2">
        <v>5.1843142292911519</v>
      </c>
      <c r="J308" s="5"/>
      <c r="K308" s="5">
        <v>4244</v>
      </c>
      <c r="L308" s="5">
        <v>74</v>
      </c>
      <c r="M308" s="5">
        <f t="shared" si="33"/>
        <v>1.7436380772855797</v>
      </c>
      <c r="N308" s="5">
        <v>2.3376388888889328E-2</v>
      </c>
      <c r="O308" s="5">
        <v>0.1120446471056576</v>
      </c>
      <c r="P308" s="5">
        <v>26.41763790646727</v>
      </c>
      <c r="Q308" s="5" t="e">
        <f>ABS(P308-#REF!)</f>
        <v>#REF!</v>
      </c>
      <c r="R308" s="5">
        <v>0.52916512678108296</v>
      </c>
      <c r="S308" s="5" t="e">
        <f>ABS(R308-#REF!)</f>
        <v>#REF!</v>
      </c>
      <c r="U308" s="29">
        <v>3.0797500000000002</v>
      </c>
      <c r="V308" s="29">
        <v>11</v>
      </c>
      <c r="W308" s="29">
        <f t="shared" si="30"/>
        <v>93</v>
      </c>
      <c r="X308" s="29">
        <f t="shared" si="31"/>
        <v>7.333333333333333</v>
      </c>
      <c r="Y308" s="29">
        <f t="shared" si="32"/>
        <v>100.33333333333333</v>
      </c>
      <c r="Z308" s="29">
        <v>9</v>
      </c>
      <c r="AA308" s="2" t="s">
        <v>2292</v>
      </c>
      <c r="AB308" s="34"/>
      <c r="AC308" s="5">
        <v>11479</v>
      </c>
      <c r="AD308" s="5">
        <v>427.46227499999998</v>
      </c>
      <c r="AE308" s="5">
        <v>26.853832000000001</v>
      </c>
      <c r="AF308" s="5">
        <v>114.78</v>
      </c>
      <c r="AG308" s="5">
        <v>329.07572299999998</v>
      </c>
      <c r="AH308" s="5">
        <v>32.907572000000002</v>
      </c>
      <c r="AI308" s="5">
        <v>3.7232000000000001E-2</v>
      </c>
      <c r="AJ308" s="5">
        <v>1.9092000000000001E-2</v>
      </c>
      <c r="AK308" s="5">
        <v>0.51278100000000004</v>
      </c>
      <c r="AL308" s="5">
        <v>3.4924999999999998E-2</v>
      </c>
      <c r="AM308" s="5">
        <v>3.2500000000000001E-2</v>
      </c>
      <c r="AN308" s="5">
        <v>1</v>
      </c>
      <c r="AO308" s="5">
        <v>2.3389999999999999E-3</v>
      </c>
      <c r="AP308" s="5">
        <v>0.14036299999999999</v>
      </c>
      <c r="AQ308" s="5">
        <v>0.28748099999999999</v>
      </c>
      <c r="AR308" s="5">
        <v>0.498475</v>
      </c>
      <c r="AS308" s="5">
        <v>0</v>
      </c>
      <c r="AT308" s="5">
        <v>33</v>
      </c>
      <c r="AU308" s="5">
        <v>0</v>
      </c>
      <c r="AV308" s="5">
        <v>1.5577000000000001E-2</v>
      </c>
      <c r="AW308" s="5">
        <v>6.2830000000000004E-3</v>
      </c>
      <c r="AX308" s="5">
        <v>64.195796999999999</v>
      </c>
      <c r="AY308" s="5">
        <v>0</v>
      </c>
      <c r="AZ308" s="5">
        <v>283.68794300000002</v>
      </c>
      <c r="BA308" s="5">
        <v>0</v>
      </c>
      <c r="BB308" s="5">
        <v>0</v>
      </c>
      <c r="BC308" s="5">
        <v>0</v>
      </c>
      <c r="BD308" s="5">
        <v>5.3601590000000003</v>
      </c>
      <c r="BE308" s="5">
        <v>0.33071899999999999</v>
      </c>
      <c r="BF308" s="31"/>
    </row>
    <row r="309" spans="1:58" s="29" customFormat="1" x14ac:dyDescent="0.25">
      <c r="A309" s="29" t="s">
        <v>2040</v>
      </c>
      <c r="B309" s="29">
        <v>3</v>
      </c>
      <c r="C309" s="29" t="s">
        <v>10</v>
      </c>
      <c r="D309" s="11">
        <v>13</v>
      </c>
      <c r="E309" s="11" t="s">
        <v>1</v>
      </c>
      <c r="F309" s="2" t="s">
        <v>2079</v>
      </c>
      <c r="G309" s="45" t="s">
        <v>244</v>
      </c>
      <c r="H309" s="2">
        <v>54.568194901876218</v>
      </c>
      <c r="I309" s="2">
        <v>5.1843142292911519</v>
      </c>
      <c r="J309" s="5"/>
      <c r="K309" s="5">
        <v>3097</v>
      </c>
      <c r="L309" s="5">
        <v>175</v>
      </c>
      <c r="M309" s="5">
        <f t="shared" si="33"/>
        <v>5.6506296415886341</v>
      </c>
      <c r="N309" s="5">
        <v>5.0812096774199102E-2</v>
      </c>
      <c r="O309" s="5">
        <v>0.19296578112641033</v>
      </c>
      <c r="P309" s="5">
        <v>19.277904004790091</v>
      </c>
      <c r="Q309" s="5" t="e">
        <f>ABS(P309-#REF!)</f>
        <v>#REF!</v>
      </c>
      <c r="R309" s="5">
        <v>0.94365838764069443</v>
      </c>
      <c r="S309" s="5" t="e">
        <f>ABS(R309-#REF!)</f>
        <v>#REF!</v>
      </c>
      <c r="U309" s="29">
        <v>3.0797500000000002</v>
      </c>
      <c r="V309" s="29">
        <v>11</v>
      </c>
      <c r="W309" s="29">
        <f t="shared" ref="W309:W336" si="34">AVERAGE(45,114,120)</f>
        <v>93</v>
      </c>
      <c r="X309" s="29">
        <f t="shared" ref="X309:X336" si="35">AVERAGE(8,7,7)</f>
        <v>7.333333333333333</v>
      </c>
      <c r="Y309" s="29">
        <f t="shared" ref="Y309:Y336" si="36">AVERAGE(53,121,127)</f>
        <v>100.33333333333333</v>
      </c>
      <c r="Z309" s="29">
        <v>9</v>
      </c>
      <c r="AA309" s="2" t="s">
        <v>2292</v>
      </c>
      <c r="AB309" s="34"/>
      <c r="AC309" s="5">
        <v>8947</v>
      </c>
      <c r="AD309" s="5">
        <v>427.46227499999998</v>
      </c>
      <c r="AE309" s="5">
        <v>20.930502000000001</v>
      </c>
      <c r="AF309" s="5">
        <v>89.35</v>
      </c>
      <c r="AG309" s="5">
        <v>188.71816999999999</v>
      </c>
      <c r="AH309" s="5">
        <v>18.871817</v>
      </c>
      <c r="AI309" s="5">
        <v>4.777E-2</v>
      </c>
      <c r="AJ309" s="5">
        <v>5.1567000000000002E-2</v>
      </c>
      <c r="AK309" s="5">
        <v>1.079493</v>
      </c>
      <c r="AL309" s="5">
        <v>3.3875000000000002E-2</v>
      </c>
      <c r="AM309" s="5">
        <v>1.7500000000000002E-2</v>
      </c>
      <c r="AN309" s="5">
        <v>23</v>
      </c>
      <c r="AO309" s="5">
        <v>5.3806E-2</v>
      </c>
      <c r="AP309" s="5">
        <v>3.2283550000000001</v>
      </c>
      <c r="AQ309" s="5">
        <v>8.5838830000000002</v>
      </c>
      <c r="AR309" s="5">
        <v>0.53916299999999995</v>
      </c>
      <c r="AS309" s="5">
        <v>0.29002800000000001</v>
      </c>
      <c r="AT309" s="5">
        <v>33.391303999999998</v>
      </c>
      <c r="AU309" s="5">
        <v>14.345537999999999</v>
      </c>
      <c r="AV309" s="5">
        <v>1.6645E-2</v>
      </c>
      <c r="AW309" s="5">
        <v>1.0533000000000001E-2</v>
      </c>
      <c r="AX309" s="5">
        <v>64.529093000000003</v>
      </c>
      <c r="AY309" s="5">
        <v>11.678106</v>
      </c>
      <c r="AZ309" s="5">
        <v>731.27264700000001</v>
      </c>
      <c r="BA309" s="5">
        <v>393.13385099999999</v>
      </c>
      <c r="BB309" s="5">
        <v>9.9411380000000005</v>
      </c>
      <c r="BC309" s="5">
        <v>19.007664999999999</v>
      </c>
      <c r="BD309" s="5">
        <v>7.333672</v>
      </c>
      <c r="BE309" s="5">
        <v>3.6890890000000001</v>
      </c>
      <c r="BF309" s="31"/>
    </row>
    <row r="310" spans="1:58" s="29" customFormat="1" x14ac:dyDescent="0.25">
      <c r="A310" s="29" t="s">
        <v>2041</v>
      </c>
      <c r="B310" s="29">
        <v>3</v>
      </c>
      <c r="C310" s="29" t="s">
        <v>2</v>
      </c>
      <c r="D310" s="11">
        <v>3</v>
      </c>
      <c r="E310" s="11" t="s">
        <v>1</v>
      </c>
      <c r="F310" s="2" t="s">
        <v>2079</v>
      </c>
      <c r="G310" s="45" t="s">
        <v>244</v>
      </c>
      <c r="H310" s="2">
        <v>54.568194901876218</v>
      </c>
      <c r="I310" s="2">
        <v>5.1843142292911519</v>
      </c>
      <c r="J310" s="5"/>
      <c r="K310" s="5">
        <v>3724</v>
      </c>
      <c r="L310" s="5">
        <v>0</v>
      </c>
      <c r="M310" s="5">
        <f t="shared" si="33"/>
        <v>0</v>
      </c>
      <c r="N310" s="5">
        <v>0</v>
      </c>
      <c r="O310" s="5">
        <v>0</v>
      </c>
      <c r="P310" s="5">
        <v>27.141552312961746</v>
      </c>
      <c r="Q310" s="5" t="e">
        <f>ABS(P310-#REF!)</f>
        <v>#REF!</v>
      </c>
      <c r="R310" s="5">
        <v>0.43666705165348552</v>
      </c>
      <c r="S310" s="5" t="e">
        <f>ABS(R310-#REF!)</f>
        <v>#REF!</v>
      </c>
      <c r="U310" s="29">
        <v>3.0797500000000002</v>
      </c>
      <c r="V310" s="29">
        <v>11</v>
      </c>
      <c r="W310" s="29">
        <f t="shared" si="34"/>
        <v>93</v>
      </c>
      <c r="X310" s="29">
        <f t="shared" si="35"/>
        <v>7.333333333333333</v>
      </c>
      <c r="Y310" s="29">
        <f t="shared" si="36"/>
        <v>100.33333333333333</v>
      </c>
      <c r="Z310" s="29">
        <v>9</v>
      </c>
      <c r="AA310" s="2" t="s">
        <v>2292</v>
      </c>
      <c r="AB310" s="34"/>
      <c r="AC310" s="5">
        <v>9702</v>
      </c>
      <c r="AD310" s="5">
        <v>361.49357500000002</v>
      </c>
      <c r="AE310" s="5">
        <v>26.838650999999999</v>
      </c>
      <c r="AF310" s="5">
        <v>96.97</v>
      </c>
      <c r="AG310" s="5">
        <v>335.272828</v>
      </c>
      <c r="AH310" s="5">
        <v>33.527282999999997</v>
      </c>
      <c r="AI310" s="5">
        <v>3.7259E-2</v>
      </c>
      <c r="AJ310" s="5">
        <v>3.6018000000000001E-2</v>
      </c>
      <c r="AK310" s="5">
        <v>0.96669000000000005</v>
      </c>
      <c r="AL310" s="5">
        <v>3.32E-2</v>
      </c>
      <c r="AM310" s="5">
        <v>3.2500000000000001E-2</v>
      </c>
      <c r="AN310" s="5">
        <v>0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0</v>
      </c>
      <c r="AX310" s="5">
        <v>0</v>
      </c>
      <c r="AY310" s="5">
        <v>0</v>
      </c>
      <c r="AZ310" s="5">
        <v>0</v>
      </c>
      <c r="BA310" s="5">
        <v>0</v>
      </c>
      <c r="BB310" s="5">
        <v>0</v>
      </c>
      <c r="BC310" s="5">
        <v>0</v>
      </c>
      <c r="BD310" s="5">
        <v>0</v>
      </c>
      <c r="BE310" s="5">
        <v>0</v>
      </c>
      <c r="BF310" s="31"/>
    </row>
    <row r="311" spans="1:58" s="29" customFormat="1" x14ac:dyDescent="0.25">
      <c r="A311" s="29" t="s">
        <v>2041</v>
      </c>
      <c r="B311" s="29">
        <v>3</v>
      </c>
      <c r="C311" s="29" t="s">
        <v>32</v>
      </c>
      <c r="D311" s="11">
        <v>3</v>
      </c>
      <c r="E311" s="11" t="s">
        <v>7</v>
      </c>
      <c r="F311" s="2" t="s">
        <v>2079</v>
      </c>
      <c r="G311" s="45" t="s">
        <v>244</v>
      </c>
      <c r="H311" s="2">
        <v>54.568194901876218</v>
      </c>
      <c r="I311" s="2">
        <v>5.1843142292911519</v>
      </c>
      <c r="J311" s="5"/>
      <c r="K311" s="5">
        <v>3483</v>
      </c>
      <c r="L311" s="5">
        <v>42</v>
      </c>
      <c r="M311" s="5">
        <f t="shared" si="33"/>
        <v>1.2058570198105083</v>
      </c>
      <c r="N311" s="5">
        <v>5.0700000000004151E-2</v>
      </c>
      <c r="O311" s="5">
        <v>5.1017955475492004E-2</v>
      </c>
      <c r="P311" s="5">
        <v>25.385076988734092</v>
      </c>
      <c r="Q311" s="5" t="e">
        <f>ABS(P311-#REF!)</f>
        <v>#REF!</v>
      </c>
      <c r="R311" s="5">
        <v>0.4864274155201716</v>
      </c>
      <c r="S311" s="5" t="e">
        <f>ABS(R311-#REF!)</f>
        <v>#REF!</v>
      </c>
      <c r="U311" s="29">
        <v>3.0797500000000002</v>
      </c>
      <c r="V311" s="29">
        <v>11</v>
      </c>
      <c r="W311" s="29">
        <f t="shared" si="34"/>
        <v>93</v>
      </c>
      <c r="X311" s="29">
        <f t="shared" si="35"/>
        <v>7.333333333333333</v>
      </c>
      <c r="Y311" s="29">
        <f t="shared" si="36"/>
        <v>100.33333333333333</v>
      </c>
      <c r="Z311" s="29">
        <v>9</v>
      </c>
      <c r="AA311" s="2" t="s">
        <v>2292</v>
      </c>
      <c r="AB311" s="34"/>
      <c r="AC311" s="5">
        <v>9074</v>
      </c>
      <c r="AD311" s="5">
        <v>361.49357500000002</v>
      </c>
      <c r="AE311" s="5">
        <v>25.101413999999998</v>
      </c>
      <c r="AF311" s="5">
        <v>90.7</v>
      </c>
      <c r="AG311" s="5">
        <v>264.64997599999998</v>
      </c>
      <c r="AH311" s="5">
        <v>26.464998000000001</v>
      </c>
      <c r="AI311" s="5">
        <v>3.9836999999999997E-2</v>
      </c>
      <c r="AJ311" s="5">
        <v>2.8568E-2</v>
      </c>
      <c r="AK311" s="5">
        <v>0.71712500000000001</v>
      </c>
      <c r="AL311" s="5">
        <v>3.5999999999999997E-2</v>
      </c>
      <c r="AM311" s="5">
        <v>3.2500000000000001E-2</v>
      </c>
      <c r="AN311" s="5">
        <v>0</v>
      </c>
      <c r="AO311" s="5">
        <v>0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0</v>
      </c>
      <c r="AW311" s="5">
        <v>0</v>
      </c>
      <c r="AX311" s="5">
        <v>0</v>
      </c>
      <c r="AY311" s="5">
        <v>0</v>
      </c>
      <c r="AZ311" s="5">
        <v>0</v>
      </c>
      <c r="BA311" s="5">
        <v>0</v>
      </c>
      <c r="BB311" s="5">
        <v>0</v>
      </c>
      <c r="BC311" s="5">
        <v>0</v>
      </c>
      <c r="BD311" s="5">
        <v>0</v>
      </c>
      <c r="BE311" s="5">
        <v>0</v>
      </c>
      <c r="BF311" s="31"/>
    </row>
    <row r="312" spans="1:58" s="29" customFormat="1" x14ac:dyDescent="0.25">
      <c r="A312" s="29" t="s">
        <v>2041</v>
      </c>
      <c r="B312" s="29">
        <v>3</v>
      </c>
      <c r="C312" s="29" t="s">
        <v>12</v>
      </c>
      <c r="D312" s="11">
        <v>5</v>
      </c>
      <c r="E312" s="11" t="s">
        <v>1</v>
      </c>
      <c r="F312" s="2" t="s">
        <v>2079</v>
      </c>
      <c r="G312" s="45" t="s">
        <v>244</v>
      </c>
      <c r="H312" s="2">
        <v>54.568194901876218</v>
      </c>
      <c r="I312" s="2">
        <v>5.1843142292911519</v>
      </c>
      <c r="J312" s="5"/>
      <c r="K312" s="5">
        <v>2235</v>
      </c>
      <c r="L312" s="5">
        <v>373</v>
      </c>
      <c r="M312" s="5">
        <f t="shared" si="33"/>
        <v>16.68903803131991</v>
      </c>
      <c r="N312" s="5">
        <v>7.0946610169489721E-2</v>
      </c>
      <c r="O312" s="5">
        <v>0.43000848186486118</v>
      </c>
      <c r="P312" s="5">
        <v>16.289304355389234</v>
      </c>
      <c r="Q312" s="5" t="e">
        <f>ABS(P312-#REF!)</f>
        <v>#REF!</v>
      </c>
      <c r="R312" s="5">
        <v>1.1879182459849251</v>
      </c>
      <c r="S312" s="5" t="e">
        <f>ABS(R312-#REF!)</f>
        <v>#REF!</v>
      </c>
      <c r="U312" s="29">
        <v>3.0797500000000002</v>
      </c>
      <c r="V312" s="29">
        <v>11</v>
      </c>
      <c r="W312" s="29">
        <f t="shared" si="34"/>
        <v>93</v>
      </c>
      <c r="X312" s="29">
        <f t="shared" si="35"/>
        <v>7.333333333333333</v>
      </c>
      <c r="Y312" s="29">
        <f t="shared" si="36"/>
        <v>100.33333333333333</v>
      </c>
      <c r="Z312" s="29">
        <v>9</v>
      </c>
      <c r="AA312" s="2" t="s">
        <v>2292</v>
      </c>
      <c r="AB312" s="34"/>
      <c r="AC312" s="5">
        <v>6250</v>
      </c>
      <c r="AD312" s="5">
        <v>361.49357500000002</v>
      </c>
      <c r="AE312" s="5">
        <v>17.289380999999999</v>
      </c>
      <c r="AF312" s="5">
        <v>62.19</v>
      </c>
      <c r="AG312" s="5">
        <v>122.84369700000001</v>
      </c>
      <c r="AH312" s="5">
        <v>12.284369999999999</v>
      </c>
      <c r="AI312" s="5">
        <v>5.7839000000000002E-2</v>
      </c>
      <c r="AJ312" s="5">
        <v>7.5088000000000002E-2</v>
      </c>
      <c r="AK312" s="5">
        <v>1.298224</v>
      </c>
      <c r="AL312" s="5">
        <v>3.7175E-2</v>
      </c>
      <c r="AM312" s="5">
        <v>1.7500000000000002E-2</v>
      </c>
      <c r="AN312" s="5">
        <v>25</v>
      </c>
      <c r="AO312" s="5">
        <v>6.9157999999999997E-2</v>
      </c>
      <c r="AP312" s="5">
        <v>4.149451</v>
      </c>
      <c r="AQ312" s="5">
        <v>14.304</v>
      </c>
      <c r="AR312" s="5">
        <v>0.68346600000000002</v>
      </c>
      <c r="AS312" s="5">
        <v>0.44532300000000002</v>
      </c>
      <c r="AT312" s="5">
        <v>35.76</v>
      </c>
      <c r="AU312" s="5">
        <v>18.735617000000001</v>
      </c>
      <c r="AV312" s="5">
        <v>1.9661999999999999E-2</v>
      </c>
      <c r="AW312" s="5">
        <v>1.2278000000000001E-2</v>
      </c>
      <c r="AX312" s="5">
        <v>56.839072999999999</v>
      </c>
      <c r="AY312" s="5">
        <v>15.298273999999999</v>
      </c>
      <c r="AZ312" s="5">
        <v>630.17035799999996</v>
      </c>
      <c r="BA312" s="5">
        <v>321.66385300000002</v>
      </c>
      <c r="BB312" s="5">
        <v>11.586195999999999</v>
      </c>
      <c r="BC312" s="5">
        <v>21.890193</v>
      </c>
      <c r="BD312" s="5">
        <v>8.0977910000000008</v>
      </c>
      <c r="BE312" s="5">
        <v>3.6196739999999998</v>
      </c>
      <c r="BF312" s="31"/>
    </row>
    <row r="313" spans="1:58" s="29" customFormat="1" x14ac:dyDescent="0.25">
      <c r="A313" s="29" t="s">
        <v>2041</v>
      </c>
      <c r="B313" s="29">
        <v>3</v>
      </c>
      <c r="C313" s="29" t="s">
        <v>0</v>
      </c>
      <c r="D313" s="11">
        <v>10</v>
      </c>
      <c r="E313" s="11" t="s">
        <v>1</v>
      </c>
      <c r="F313" s="2" t="s">
        <v>2079</v>
      </c>
      <c r="G313" s="45" t="s">
        <v>244</v>
      </c>
      <c r="H313" s="2">
        <v>54.568194901876218</v>
      </c>
      <c r="I313" s="2">
        <v>5.1843142292911519</v>
      </c>
      <c r="J313" s="5"/>
      <c r="K313" s="5">
        <v>7041</v>
      </c>
      <c r="L313" s="5">
        <v>277</v>
      </c>
      <c r="M313" s="5">
        <f t="shared" si="33"/>
        <v>3.9341002698480327</v>
      </c>
      <c r="N313" s="5">
        <v>2.5158139534885424E-2</v>
      </c>
      <c r="O313" s="5">
        <v>0.31339601220659374</v>
      </c>
      <c r="P313" s="5">
        <v>51.316774928991315</v>
      </c>
      <c r="Q313" s="5" t="e">
        <f>ABS(P313-#REF!)</f>
        <v>#REF!</v>
      </c>
      <c r="R313" s="5">
        <v>0.70092567582928889</v>
      </c>
      <c r="S313" s="5" t="e">
        <f>ABS(R313-#REF!)</f>
        <v>#REF!</v>
      </c>
      <c r="U313" s="29">
        <v>3.0797500000000002</v>
      </c>
      <c r="V313" s="29">
        <v>11</v>
      </c>
      <c r="W313" s="29">
        <f t="shared" si="34"/>
        <v>93</v>
      </c>
      <c r="X313" s="29">
        <f t="shared" si="35"/>
        <v>7.333333333333333</v>
      </c>
      <c r="Y313" s="29">
        <f t="shared" si="36"/>
        <v>100.33333333333333</v>
      </c>
      <c r="Z313" s="29">
        <v>9</v>
      </c>
      <c r="AA313" s="2" t="s">
        <v>2292</v>
      </c>
      <c r="AB313" s="34"/>
      <c r="AC313" s="5">
        <v>18388</v>
      </c>
      <c r="AD313" s="5">
        <v>361.49357500000002</v>
      </c>
      <c r="AE313" s="5">
        <v>50.866740999999998</v>
      </c>
      <c r="AF313" s="5">
        <v>183.87</v>
      </c>
      <c r="AG313" s="5">
        <v>693.68134799999996</v>
      </c>
      <c r="AH313" s="5">
        <v>69.368134999999995</v>
      </c>
      <c r="AI313" s="5">
        <v>1.9657999999999998E-2</v>
      </c>
      <c r="AJ313" s="5">
        <v>1.3532000000000001E-2</v>
      </c>
      <c r="AK313" s="5">
        <v>0.68839300000000003</v>
      </c>
      <c r="AL313" s="5">
        <v>1.7399999999999999E-2</v>
      </c>
      <c r="AM313" s="5">
        <v>1.7500000000000002E-2</v>
      </c>
      <c r="AN313" s="5">
        <v>7</v>
      </c>
      <c r="AO313" s="5">
        <v>1.9363999999999999E-2</v>
      </c>
      <c r="AP313" s="5">
        <v>1.1618459999999999</v>
      </c>
      <c r="AQ313" s="5">
        <v>0.56014799999999998</v>
      </c>
      <c r="AR313" s="5">
        <v>6.2375E-2</v>
      </c>
      <c r="AS313" s="5">
        <v>5.0908000000000002E-2</v>
      </c>
      <c r="AT313" s="5">
        <v>14.714286</v>
      </c>
      <c r="AU313" s="5">
        <v>6.3695709999999996</v>
      </c>
      <c r="AV313" s="5">
        <v>4.548E-3</v>
      </c>
      <c r="AW313" s="5">
        <v>2.9889999999999999E-3</v>
      </c>
      <c r="AX313" s="5">
        <v>287.660617</v>
      </c>
      <c r="AY313" s="5">
        <v>116.420175</v>
      </c>
      <c r="AZ313" s="5">
        <v>847.18197099999998</v>
      </c>
      <c r="BA313" s="5">
        <v>397.99667899999997</v>
      </c>
      <c r="BB313" s="5">
        <v>25.313687999999999</v>
      </c>
      <c r="BC313" s="5">
        <v>12.861659</v>
      </c>
      <c r="BD313" s="5">
        <v>6.1595019999999998</v>
      </c>
      <c r="BE313" s="5">
        <v>1.309307</v>
      </c>
      <c r="BF313" s="31"/>
    </row>
    <row r="314" spans="1:58" s="29" customFormat="1" x14ac:dyDescent="0.25">
      <c r="A314" s="29" t="s">
        <v>2042</v>
      </c>
      <c r="B314" s="29">
        <v>3</v>
      </c>
      <c r="C314" s="29" t="s">
        <v>12</v>
      </c>
      <c r="D314" s="11">
        <v>5</v>
      </c>
      <c r="E314" s="11" t="s">
        <v>1</v>
      </c>
      <c r="F314" s="2" t="s">
        <v>2079</v>
      </c>
      <c r="G314" s="45" t="s">
        <v>244</v>
      </c>
      <c r="H314" s="2">
        <v>54.568194901876218</v>
      </c>
      <c r="I314" s="2">
        <v>5.1843142292911519</v>
      </c>
      <c r="J314" s="5"/>
      <c r="K314" s="5">
        <v>1031</v>
      </c>
      <c r="L314" s="5">
        <v>126</v>
      </c>
      <c r="M314" s="5">
        <f t="shared" si="33"/>
        <v>12.221144519883609</v>
      </c>
      <c r="N314" s="5">
        <v>6.0052999999996783E-2</v>
      </c>
      <c r="O314" s="5">
        <v>0.21630595953221779</v>
      </c>
      <c r="P314" s="5">
        <v>8.9204577711086603</v>
      </c>
      <c r="Q314" s="5" t="e">
        <f>ABS(P314-#REF!)</f>
        <v>#REF!</v>
      </c>
      <c r="R314" s="5">
        <v>1.8129561447066387</v>
      </c>
      <c r="S314" s="5" t="e">
        <f>ABS(R314-#REF!)</f>
        <v>#REF!</v>
      </c>
      <c r="U314" s="29">
        <v>3.0797500000000002</v>
      </c>
      <c r="V314" s="29">
        <v>11</v>
      </c>
      <c r="W314" s="29">
        <f t="shared" si="34"/>
        <v>93</v>
      </c>
      <c r="X314" s="29">
        <f t="shared" si="35"/>
        <v>7.333333333333333</v>
      </c>
      <c r="Y314" s="29">
        <f t="shared" si="36"/>
        <v>100.33333333333333</v>
      </c>
      <c r="Z314" s="29">
        <v>9</v>
      </c>
      <c r="AA314" s="2" t="s">
        <v>2292</v>
      </c>
      <c r="AB314" s="34"/>
      <c r="AC314" s="5">
        <v>4602</v>
      </c>
      <c r="AD314" s="5">
        <v>305.450875</v>
      </c>
      <c r="AE314" s="5">
        <v>15.066252</v>
      </c>
      <c r="AF314" s="5">
        <v>45.22</v>
      </c>
      <c r="AG314" s="5">
        <v>110.767647</v>
      </c>
      <c r="AH314" s="5">
        <v>11.076765</v>
      </c>
      <c r="AI314" s="5">
        <v>6.6143999999999994E-2</v>
      </c>
      <c r="AJ314" s="5">
        <v>0.21879799999999999</v>
      </c>
      <c r="AK314" s="5">
        <v>3.3079190000000001</v>
      </c>
      <c r="AL314" s="5">
        <v>2.7074999999999998E-2</v>
      </c>
      <c r="AM314" s="5">
        <v>1.7500000000000002E-2</v>
      </c>
      <c r="AN314" s="5">
        <v>38</v>
      </c>
      <c r="AO314" s="5">
        <v>0.124406</v>
      </c>
      <c r="AP314" s="5">
        <v>7.4643750000000004</v>
      </c>
      <c r="AQ314" s="5">
        <v>41.873099000000003</v>
      </c>
      <c r="AR314" s="5">
        <v>1.077922</v>
      </c>
      <c r="AS314" s="5">
        <v>0.72006800000000004</v>
      </c>
      <c r="AT314" s="5">
        <v>50.710526000000002</v>
      </c>
      <c r="AU314" s="5">
        <v>34.246253000000003</v>
      </c>
      <c r="AV314" s="5">
        <v>2.1683999999999998E-2</v>
      </c>
      <c r="AW314" s="5">
        <v>1.3313E-2</v>
      </c>
      <c r="AX314" s="5">
        <v>47.813769000000001</v>
      </c>
      <c r="AY314" s="5">
        <v>8.8829539999999998</v>
      </c>
      <c r="AZ314" s="5">
        <v>711.71632799999998</v>
      </c>
      <c r="BA314" s="5">
        <v>346.40083099999998</v>
      </c>
      <c r="BB314" s="5">
        <v>3.3181769999999999</v>
      </c>
      <c r="BC314" s="5">
        <v>5.8883299999999998</v>
      </c>
      <c r="BD314" s="5">
        <v>11.360042999999999</v>
      </c>
      <c r="BE314" s="5">
        <v>5.4365019999999999</v>
      </c>
      <c r="BF314" s="31"/>
    </row>
    <row r="315" spans="1:58" s="29" customFormat="1" x14ac:dyDescent="0.25">
      <c r="A315" s="29" t="s">
        <v>2042</v>
      </c>
      <c r="B315" s="29">
        <v>3</v>
      </c>
      <c r="C315" s="29" t="s">
        <v>21</v>
      </c>
      <c r="D315" s="11">
        <v>7</v>
      </c>
      <c r="E315" s="11" t="s">
        <v>1</v>
      </c>
      <c r="F315" s="2" t="s">
        <v>2079</v>
      </c>
      <c r="G315" s="45" t="s">
        <v>244</v>
      </c>
      <c r="H315" s="2">
        <v>54.568194901876218</v>
      </c>
      <c r="I315" s="2">
        <v>5.1843142292911519</v>
      </c>
      <c r="J315" s="5"/>
      <c r="K315" s="5">
        <v>6510</v>
      </c>
      <c r="L315" s="5">
        <v>227</v>
      </c>
      <c r="M315" s="5">
        <f t="shared" si="33"/>
        <v>3.4869431643625193</v>
      </c>
      <c r="N315" s="5">
        <v>2.9609090909084236E-2</v>
      </c>
      <c r="O315" s="5">
        <v>0.28552386658252749</v>
      </c>
      <c r="P315" s="5">
        <v>56.326071862189508</v>
      </c>
      <c r="Q315" s="5" t="e">
        <f>ABS(P315-#REF!)</f>
        <v>#REF!</v>
      </c>
      <c r="R315" s="5">
        <v>0.44506995491519441</v>
      </c>
      <c r="S315" s="5" t="e">
        <f>ABS(R315-#REF!)</f>
        <v>#REF!</v>
      </c>
      <c r="U315" s="29">
        <v>3.0797500000000002</v>
      </c>
      <c r="V315" s="29">
        <v>11</v>
      </c>
      <c r="W315" s="29">
        <f t="shared" si="34"/>
        <v>93</v>
      </c>
      <c r="X315" s="29">
        <f t="shared" si="35"/>
        <v>7.333333333333333</v>
      </c>
      <c r="Y315" s="29">
        <f t="shared" si="36"/>
        <v>100.33333333333333</v>
      </c>
      <c r="Z315" s="29">
        <v>9</v>
      </c>
      <c r="AA315" s="2" t="s">
        <v>2292</v>
      </c>
      <c r="AB315" s="34"/>
      <c r="AC315" s="5">
        <v>15901</v>
      </c>
      <c r="AD315" s="5">
        <v>305.450875</v>
      </c>
      <c r="AE315" s="5">
        <v>52.057471</v>
      </c>
      <c r="AF315" s="5">
        <v>159</v>
      </c>
      <c r="AG315" s="5">
        <v>657.45880499999998</v>
      </c>
      <c r="AH315" s="5">
        <v>65.74588</v>
      </c>
      <c r="AI315" s="5">
        <v>1.9206999999999998E-2</v>
      </c>
      <c r="AJ315" s="5">
        <v>9.4870000000000006E-3</v>
      </c>
      <c r="AK315" s="5">
        <v>0.49395699999999998</v>
      </c>
      <c r="AL315" s="5">
        <v>1.8175E-2</v>
      </c>
      <c r="AM315" s="5">
        <v>1.7500000000000002E-2</v>
      </c>
      <c r="AN315" s="5">
        <v>1</v>
      </c>
      <c r="AO315" s="5">
        <v>3.274E-3</v>
      </c>
      <c r="AP315" s="5">
        <v>0.19643099999999999</v>
      </c>
      <c r="AQ315" s="5">
        <v>0.238979</v>
      </c>
      <c r="AR315" s="5">
        <v>0.30917499999999998</v>
      </c>
      <c r="AS315" s="5">
        <v>0</v>
      </c>
      <c r="AT315" s="5">
        <v>38</v>
      </c>
      <c r="AU315" s="5">
        <v>0</v>
      </c>
      <c r="AV315" s="5">
        <v>8.3560000000000006E-3</v>
      </c>
      <c r="AW315" s="5">
        <v>3.0660000000000001E-3</v>
      </c>
      <c r="AX315" s="5">
        <v>119.67332399999999</v>
      </c>
      <c r="AY315" s="5">
        <v>0</v>
      </c>
      <c r="AZ315" s="5">
        <v>500</v>
      </c>
      <c r="BA315" s="5">
        <v>0</v>
      </c>
      <c r="BB315" s="5">
        <v>0</v>
      </c>
      <c r="BC315" s="5">
        <v>0</v>
      </c>
      <c r="BD315" s="5">
        <v>5.6280849999999996</v>
      </c>
      <c r="BE315" s="5">
        <v>0.37267800000000001</v>
      </c>
      <c r="BF315" s="31"/>
    </row>
    <row r="316" spans="1:58" s="29" customFormat="1" x14ac:dyDescent="0.25">
      <c r="A316" s="29" t="s">
        <v>2042</v>
      </c>
      <c r="B316" s="29">
        <v>3</v>
      </c>
      <c r="C316" s="29" t="s">
        <v>0</v>
      </c>
      <c r="D316" s="11">
        <v>10</v>
      </c>
      <c r="E316" s="11" t="s">
        <v>1</v>
      </c>
      <c r="F316" s="2" t="s">
        <v>2079</v>
      </c>
      <c r="G316" s="45" t="s">
        <v>244</v>
      </c>
      <c r="H316" s="2">
        <v>54.568194901876218</v>
      </c>
      <c r="I316" s="2">
        <v>5.1843142292911519</v>
      </c>
      <c r="J316" s="5"/>
      <c r="K316" s="5">
        <v>7693</v>
      </c>
      <c r="L316" s="5">
        <v>542</v>
      </c>
      <c r="M316" s="5">
        <f t="shared" si="33"/>
        <v>7.0453659170674641</v>
      </c>
      <c r="N316" s="5">
        <v>3.7114224137928011E-2</v>
      </c>
      <c r="O316" s="5">
        <v>0.50182982611474525</v>
      </c>
      <c r="P316" s="5">
        <v>66.561669867254054</v>
      </c>
      <c r="Q316" s="5" t="e">
        <f>ABS(P316-#REF!)</f>
        <v>#REF!</v>
      </c>
      <c r="R316" s="5">
        <v>0.67868489011952193</v>
      </c>
      <c r="S316" s="5" t="e">
        <f>ABS(R316-#REF!)</f>
        <v>#REF!</v>
      </c>
      <c r="U316" s="29">
        <v>3.0797500000000002</v>
      </c>
      <c r="V316" s="29">
        <v>11</v>
      </c>
      <c r="W316" s="29">
        <f t="shared" si="34"/>
        <v>93</v>
      </c>
      <c r="X316" s="29">
        <f t="shared" si="35"/>
        <v>7.333333333333333</v>
      </c>
      <c r="Y316" s="29">
        <f t="shared" si="36"/>
        <v>100.33333333333333</v>
      </c>
      <c r="Z316" s="29">
        <v>9</v>
      </c>
      <c r="AA316" s="2" t="s">
        <v>2292</v>
      </c>
      <c r="AB316" s="34"/>
      <c r="AC316" s="5">
        <v>20049</v>
      </c>
      <c r="AD316" s="5">
        <v>305.450875</v>
      </c>
      <c r="AE316" s="5">
        <v>65.637395999999995</v>
      </c>
      <c r="AF316" s="5">
        <v>200.48</v>
      </c>
      <c r="AG316" s="5">
        <v>868.55672800000002</v>
      </c>
      <c r="AH316" s="5">
        <v>86.855672999999996</v>
      </c>
      <c r="AI316" s="5">
        <v>1.5233E-2</v>
      </c>
      <c r="AJ316" s="5">
        <v>1.0491E-2</v>
      </c>
      <c r="AK316" s="5">
        <v>0.68870200000000004</v>
      </c>
      <c r="AL316" s="5">
        <v>1.295E-2</v>
      </c>
      <c r="AM316" s="5">
        <v>1.2500000000000001E-2</v>
      </c>
      <c r="AN316" s="5">
        <v>21</v>
      </c>
      <c r="AO316" s="5">
        <v>6.8751000000000007E-2</v>
      </c>
      <c r="AP316" s="5">
        <v>4.1250499999999999</v>
      </c>
      <c r="AQ316" s="5">
        <v>2.7732060000000001</v>
      </c>
      <c r="AR316" s="5">
        <v>0.12562599999999999</v>
      </c>
      <c r="AS316" s="5">
        <v>0.104227</v>
      </c>
      <c r="AT316" s="5">
        <v>26.476189999999999</v>
      </c>
      <c r="AU316" s="5">
        <v>15.904776</v>
      </c>
      <c r="AV316" s="5">
        <v>4.9309999999999996E-3</v>
      </c>
      <c r="AW316" s="5">
        <v>2.408E-3</v>
      </c>
      <c r="AX316" s="5">
        <v>247.96856700000001</v>
      </c>
      <c r="AY316" s="5">
        <v>71.170816000000002</v>
      </c>
      <c r="AZ316" s="5">
        <v>534.88968199999999</v>
      </c>
      <c r="BA316" s="5">
        <v>186.065381</v>
      </c>
      <c r="BB316" s="5">
        <v>14.256645000000001</v>
      </c>
      <c r="BC316" s="5">
        <v>24.456534999999999</v>
      </c>
      <c r="BD316" s="5">
        <v>6.8690090000000001</v>
      </c>
      <c r="BE316" s="5">
        <v>2.2173560000000001</v>
      </c>
      <c r="BF316" s="31"/>
    </row>
    <row r="317" spans="1:58" s="29" customFormat="1" x14ac:dyDescent="0.25">
      <c r="A317" s="29" t="s">
        <v>2042</v>
      </c>
      <c r="B317" s="29">
        <v>3</v>
      </c>
      <c r="C317" s="29" t="s">
        <v>10</v>
      </c>
      <c r="D317" s="11">
        <v>13</v>
      </c>
      <c r="E317" s="11" t="s">
        <v>1</v>
      </c>
      <c r="F317" s="2" t="s">
        <v>2079</v>
      </c>
      <c r="G317" s="45" t="s">
        <v>244</v>
      </c>
      <c r="H317" s="2">
        <v>54.568194901876218</v>
      </c>
      <c r="I317" s="2">
        <v>5.1843142292911519</v>
      </c>
      <c r="J317" s="5"/>
      <c r="K317" s="5">
        <v>749</v>
      </c>
      <c r="L317" s="5">
        <v>303</v>
      </c>
      <c r="M317" s="5">
        <f t="shared" si="33"/>
        <v>40.453938584779706</v>
      </c>
      <c r="N317" s="5">
        <v>0.18416250000000023</v>
      </c>
      <c r="O317" s="5">
        <v>0.31148058172639359</v>
      </c>
      <c r="P317" s="5">
        <v>6.4805265475852449</v>
      </c>
      <c r="Q317" s="5" t="e">
        <f>ABS(P317-#REF!)</f>
        <v>#REF!</v>
      </c>
      <c r="R317" s="5">
        <v>1.8354675177116371</v>
      </c>
      <c r="S317" s="5" t="e">
        <f>ABS(R317-#REF!)</f>
        <v>#REF!</v>
      </c>
      <c r="U317" s="29">
        <v>3.0797500000000002</v>
      </c>
      <c r="V317" s="29">
        <v>11</v>
      </c>
      <c r="W317" s="29">
        <f t="shared" si="34"/>
        <v>93</v>
      </c>
      <c r="X317" s="29">
        <f t="shared" si="35"/>
        <v>7.333333333333333</v>
      </c>
      <c r="Y317" s="29">
        <f t="shared" si="36"/>
        <v>100.33333333333333</v>
      </c>
      <c r="Z317" s="29">
        <v>9</v>
      </c>
      <c r="AA317" s="2" t="s">
        <v>2292</v>
      </c>
      <c r="AB317" s="34"/>
      <c r="AC317" s="5">
        <v>2280</v>
      </c>
      <c r="AD317" s="5">
        <v>305.450875</v>
      </c>
      <c r="AE317" s="5">
        <v>7.4643750000000004</v>
      </c>
      <c r="AF317" s="5">
        <v>21.74</v>
      </c>
      <c r="AG317" s="5">
        <v>35.909781000000002</v>
      </c>
      <c r="AH317" s="5">
        <v>3.5909779999999998</v>
      </c>
      <c r="AI317" s="5">
        <v>0.13391600000000001</v>
      </c>
      <c r="AJ317" s="5">
        <v>0.31810300000000002</v>
      </c>
      <c r="AK317" s="5">
        <v>2.3753959999999998</v>
      </c>
      <c r="AL317" s="5">
        <v>4.9575000000000001E-2</v>
      </c>
      <c r="AM317" s="5">
        <v>1.7500000000000002E-2</v>
      </c>
      <c r="AN317" s="5">
        <v>24</v>
      </c>
      <c r="AO317" s="5">
        <v>7.8572000000000003E-2</v>
      </c>
      <c r="AP317" s="5">
        <v>4.7143420000000003</v>
      </c>
      <c r="AQ317" s="5">
        <v>30.175439000000001</v>
      </c>
      <c r="AR317" s="5">
        <v>0.91319399999999995</v>
      </c>
      <c r="AS317" s="5">
        <v>0.59410200000000002</v>
      </c>
      <c r="AT317" s="5">
        <v>28.666667</v>
      </c>
      <c r="AU317" s="5">
        <v>16.625456</v>
      </c>
      <c r="AV317" s="5">
        <v>3.3007000000000002E-2</v>
      </c>
      <c r="AW317" s="5">
        <v>2.5108999999999999E-2</v>
      </c>
      <c r="AX317" s="5">
        <v>36.657209000000002</v>
      </c>
      <c r="AY317" s="5">
        <v>19.83737</v>
      </c>
      <c r="AZ317" s="5">
        <v>414.25799799999999</v>
      </c>
      <c r="BA317" s="5">
        <v>417.02291100000002</v>
      </c>
      <c r="BB317" s="5">
        <v>8.2114410000000007</v>
      </c>
      <c r="BC317" s="5">
        <v>10.179268</v>
      </c>
      <c r="BD317" s="5">
        <v>9.7519740000000006</v>
      </c>
      <c r="BE317" s="5">
        <v>3</v>
      </c>
      <c r="BF317" s="31"/>
    </row>
    <row r="318" spans="1:58" s="29" customFormat="1" x14ac:dyDescent="0.25">
      <c r="A318" s="29" t="s">
        <v>2042</v>
      </c>
      <c r="B318" s="29">
        <v>3</v>
      </c>
      <c r="C318" s="29" t="s">
        <v>5</v>
      </c>
      <c r="D318" s="11">
        <v>14</v>
      </c>
      <c r="E318" s="11" t="s">
        <v>1</v>
      </c>
      <c r="F318" s="2" t="s">
        <v>2079</v>
      </c>
      <c r="G318" s="45" t="s">
        <v>244</v>
      </c>
      <c r="H318" s="2">
        <v>54.568194901876218</v>
      </c>
      <c r="I318" s="2">
        <v>5.1843142292911519</v>
      </c>
      <c r="J318" s="5"/>
      <c r="K318" s="5">
        <v>3300</v>
      </c>
      <c r="L318" s="5">
        <v>40</v>
      </c>
      <c r="M318" s="5">
        <f t="shared" si="33"/>
        <v>1.2121212121212122</v>
      </c>
      <c r="N318" s="5">
        <v>4.3532142857141513E-2</v>
      </c>
      <c r="O318" s="5">
        <v>6.0565668669020981E-2</v>
      </c>
      <c r="P318" s="5">
        <v>28.552386658252747</v>
      </c>
      <c r="Q318" s="5" t="e">
        <f>ABS(P318-#REF!)</f>
        <v>#REF!</v>
      </c>
      <c r="R318" s="5">
        <v>0.49006134820813546</v>
      </c>
      <c r="S318" s="5" t="e">
        <f>ABS(R318-#REF!)</f>
        <v>#REF!</v>
      </c>
      <c r="U318" s="29">
        <v>3.0797500000000002</v>
      </c>
      <c r="V318" s="29">
        <v>11</v>
      </c>
      <c r="W318" s="29">
        <f t="shared" si="34"/>
        <v>93</v>
      </c>
      <c r="X318" s="29">
        <f t="shared" si="35"/>
        <v>7.333333333333333</v>
      </c>
      <c r="Y318" s="29">
        <f t="shared" si="36"/>
        <v>100.33333333333333</v>
      </c>
      <c r="Z318" s="29">
        <v>9</v>
      </c>
      <c r="AA318" s="2" t="s">
        <v>2292</v>
      </c>
      <c r="AB318" s="34"/>
      <c r="AC318" s="5">
        <v>8543</v>
      </c>
      <c r="AD318" s="5">
        <v>305.450875</v>
      </c>
      <c r="AE318" s="5">
        <v>27.968491</v>
      </c>
      <c r="AF318" s="5">
        <v>85.41</v>
      </c>
      <c r="AG318" s="5">
        <v>262.041451</v>
      </c>
      <c r="AH318" s="5">
        <v>26.204145</v>
      </c>
      <c r="AI318" s="5">
        <v>3.5750999999999998E-2</v>
      </c>
      <c r="AJ318" s="5">
        <v>1.9172000000000002E-2</v>
      </c>
      <c r="AK318" s="5">
        <v>0.53626099999999999</v>
      </c>
      <c r="AL318" s="5">
        <v>3.3425000000000003E-2</v>
      </c>
      <c r="AM318" s="5">
        <v>3.2500000000000001E-2</v>
      </c>
      <c r="AN318" s="5">
        <v>1</v>
      </c>
      <c r="AO318" s="5">
        <v>3.274E-3</v>
      </c>
      <c r="AP318" s="5">
        <v>0.19643099999999999</v>
      </c>
      <c r="AQ318" s="5">
        <v>0.46822000000000003</v>
      </c>
      <c r="AR318" s="5">
        <v>0.59855000000000003</v>
      </c>
      <c r="AS318" s="5">
        <v>0</v>
      </c>
      <c r="AT318" s="5">
        <v>40</v>
      </c>
      <c r="AU318" s="5">
        <v>0</v>
      </c>
      <c r="AV318" s="5">
        <v>1.5347E-2</v>
      </c>
      <c r="AW318" s="5">
        <v>7.1960000000000001E-3</v>
      </c>
      <c r="AX318" s="5">
        <v>65.157464000000004</v>
      </c>
      <c r="AY318" s="5">
        <v>0</v>
      </c>
      <c r="AZ318" s="5">
        <v>400</v>
      </c>
      <c r="BA318" s="5">
        <v>0</v>
      </c>
      <c r="BB318" s="5">
        <v>0</v>
      </c>
      <c r="BC318" s="5">
        <v>0</v>
      </c>
      <c r="BD318" s="5">
        <v>6.0078189999999996</v>
      </c>
      <c r="BE318" s="5">
        <v>0.37267800000000001</v>
      </c>
      <c r="BF318" s="31"/>
    </row>
    <row r="319" spans="1:58" s="29" customFormat="1" x14ac:dyDescent="0.25">
      <c r="A319" s="29" t="s">
        <v>2043</v>
      </c>
      <c r="B319" s="29">
        <v>3</v>
      </c>
      <c r="C319" s="29" t="s">
        <v>21</v>
      </c>
      <c r="D319" s="11">
        <v>7</v>
      </c>
      <c r="E319" s="11" t="s">
        <v>1</v>
      </c>
      <c r="F319" s="2" t="s">
        <v>2079</v>
      </c>
      <c r="G319" s="45" t="s">
        <v>244</v>
      </c>
      <c r="H319" s="2">
        <v>54.568194901876218</v>
      </c>
      <c r="I319" s="2">
        <v>5.1843142292911519</v>
      </c>
      <c r="J319" s="5"/>
      <c r="K319" s="5">
        <v>22366</v>
      </c>
      <c r="L319" s="5">
        <v>1626</v>
      </c>
      <c r="M319" s="5">
        <f t="shared" si="33"/>
        <v>7.2699633372082628</v>
      </c>
      <c r="N319" s="5">
        <v>4.0625617283950796E-2</v>
      </c>
      <c r="O319" s="5">
        <v>0.47476195836579893</v>
      </c>
      <c r="P319" s="5">
        <v>65.546456548206535</v>
      </c>
      <c r="Q319" s="5" t="e">
        <f>ABS(P319-#REF!)</f>
        <v>#REF!</v>
      </c>
      <c r="R319" s="5">
        <v>0.69807482514791352</v>
      </c>
      <c r="S319" s="5" t="e">
        <f>ABS(R319-#REF!)</f>
        <v>#REF!</v>
      </c>
      <c r="U319" s="29">
        <v>3.0797500000000002</v>
      </c>
      <c r="V319" s="29">
        <v>11</v>
      </c>
      <c r="W319" s="29">
        <f t="shared" si="34"/>
        <v>93</v>
      </c>
      <c r="X319" s="29">
        <f t="shared" si="35"/>
        <v>7.333333333333333</v>
      </c>
      <c r="Y319" s="29">
        <f t="shared" si="36"/>
        <v>100.33333333333333</v>
      </c>
      <c r="Z319" s="29">
        <v>9</v>
      </c>
      <c r="AA319" s="2" t="s">
        <v>2292</v>
      </c>
      <c r="AB319" s="34"/>
      <c r="AC319" s="5">
        <v>49131</v>
      </c>
      <c r="AD319" s="5">
        <v>754.43975</v>
      </c>
      <c r="AE319" s="5">
        <v>65.122496999999996</v>
      </c>
      <c r="AF319" s="5">
        <v>491.3</v>
      </c>
      <c r="AG319" s="5">
        <v>2098.2436539999999</v>
      </c>
      <c r="AH319" s="5">
        <v>209.824365</v>
      </c>
      <c r="AI319" s="5">
        <v>1.5355000000000001E-2</v>
      </c>
      <c r="AJ319" s="5">
        <v>1.0638E-2</v>
      </c>
      <c r="AK319" s="5">
        <v>0.69282500000000002</v>
      </c>
      <c r="AL319" s="5">
        <v>1.2825E-2</v>
      </c>
      <c r="AM319" s="5">
        <v>7.4999999999999997E-3</v>
      </c>
      <c r="AN319" s="5">
        <v>65</v>
      </c>
      <c r="AO319" s="5">
        <v>8.6156999999999997E-2</v>
      </c>
      <c r="AP319" s="5">
        <v>5.1693990000000003</v>
      </c>
      <c r="AQ319" s="5">
        <v>3.686064</v>
      </c>
      <c r="AR319" s="5">
        <v>0.135046</v>
      </c>
      <c r="AS319" s="5">
        <v>0.126028</v>
      </c>
      <c r="AT319" s="5">
        <v>27.861537999999999</v>
      </c>
      <c r="AU319" s="5">
        <v>15.586328999999999</v>
      </c>
      <c r="AV319" s="5">
        <v>5.0270000000000002E-3</v>
      </c>
      <c r="AW319" s="5">
        <v>2.4819999999999998E-3</v>
      </c>
      <c r="AX319" s="5">
        <v>241.89958100000001</v>
      </c>
      <c r="AY319" s="5">
        <v>71.377640999999997</v>
      </c>
      <c r="AZ319" s="5">
        <v>471.34976399999999</v>
      </c>
      <c r="BA319" s="5">
        <v>131.10285999999999</v>
      </c>
      <c r="BB319" s="5">
        <v>10.538470999999999</v>
      </c>
      <c r="BC319" s="5">
        <v>13.439608</v>
      </c>
      <c r="BD319" s="5">
        <v>7.2076599999999997</v>
      </c>
      <c r="BE319" s="5">
        <v>2.5720390000000002</v>
      </c>
      <c r="BF319" s="31"/>
    </row>
    <row r="320" spans="1:58" s="29" customFormat="1" x14ac:dyDescent="0.25">
      <c r="A320" s="29" t="s">
        <v>2043</v>
      </c>
      <c r="B320" s="29">
        <v>3</v>
      </c>
      <c r="C320" s="29" t="s">
        <v>0</v>
      </c>
      <c r="D320" s="11">
        <v>10</v>
      </c>
      <c r="E320" s="11" t="s">
        <v>1</v>
      </c>
      <c r="F320" s="2" t="s">
        <v>2079</v>
      </c>
      <c r="G320" s="45" t="s">
        <v>244</v>
      </c>
      <c r="H320" s="2">
        <v>54.568194901876218</v>
      </c>
      <c r="I320" s="2">
        <v>5.1843142292911519</v>
      </c>
      <c r="J320" s="5"/>
      <c r="K320" s="5">
        <v>9242</v>
      </c>
      <c r="L320" s="5">
        <v>680</v>
      </c>
      <c r="M320" s="5">
        <f t="shared" si="33"/>
        <v>7.3577147803505731</v>
      </c>
      <c r="N320" s="5">
        <v>6.8720454545452184E-2</v>
      </c>
      <c r="O320" s="5">
        <v>0.2578953847912982</v>
      </c>
      <c r="P320" s="5">
        <v>27.084876661831565</v>
      </c>
      <c r="Q320" s="5" t="e">
        <f>ABS(P320-#REF!)</f>
        <v>#REF!</v>
      </c>
      <c r="R320" s="5">
        <v>1.113239475264872</v>
      </c>
      <c r="S320" s="5" t="e">
        <f>ABS(R320-#REF!)</f>
        <v>#REF!</v>
      </c>
      <c r="U320" s="29">
        <v>3.0797500000000002</v>
      </c>
      <c r="V320" s="29">
        <v>11</v>
      </c>
      <c r="W320" s="29">
        <f t="shared" si="34"/>
        <v>93</v>
      </c>
      <c r="X320" s="29">
        <f t="shared" si="35"/>
        <v>7.333333333333333</v>
      </c>
      <c r="Y320" s="29">
        <f t="shared" si="36"/>
        <v>100.33333333333333</v>
      </c>
      <c r="Z320" s="29">
        <v>9</v>
      </c>
      <c r="AA320" s="2" t="s">
        <v>2292</v>
      </c>
      <c r="AB320" s="34"/>
      <c r="AC320" s="5">
        <v>19940</v>
      </c>
      <c r="AD320" s="5">
        <v>754.43975</v>
      </c>
      <c r="AE320" s="5">
        <v>26.430209000000001</v>
      </c>
      <c r="AF320" s="5">
        <v>199.18</v>
      </c>
      <c r="AG320" s="5">
        <v>544.94376599999998</v>
      </c>
      <c r="AH320" s="5">
        <v>54.494377</v>
      </c>
      <c r="AI320" s="5">
        <v>3.7835000000000001E-2</v>
      </c>
      <c r="AJ320" s="5">
        <v>4.4134E-2</v>
      </c>
      <c r="AK320" s="5">
        <v>1.166498</v>
      </c>
      <c r="AL320" s="5">
        <v>2.7525000000000001E-2</v>
      </c>
      <c r="AM320" s="5">
        <v>2.2499999999999999E-2</v>
      </c>
      <c r="AN320" s="5">
        <v>30</v>
      </c>
      <c r="AO320" s="5">
        <v>3.9765000000000002E-2</v>
      </c>
      <c r="AP320" s="5">
        <v>2.3858760000000001</v>
      </c>
      <c r="AQ320" s="5">
        <v>5.1905720000000004</v>
      </c>
      <c r="AR320" s="5">
        <v>0.45812700000000001</v>
      </c>
      <c r="AS320" s="5">
        <v>0.36579499999999998</v>
      </c>
      <c r="AT320" s="5">
        <v>34.5</v>
      </c>
      <c r="AU320" s="5">
        <v>19.693776</v>
      </c>
      <c r="AV320" s="5">
        <v>1.3675E-2</v>
      </c>
      <c r="AW320" s="5">
        <v>7.4700000000000001E-3</v>
      </c>
      <c r="AX320" s="5">
        <v>91.233057000000002</v>
      </c>
      <c r="AY320" s="5">
        <v>29.692962000000001</v>
      </c>
      <c r="AZ320" s="5">
        <v>533.30336199999999</v>
      </c>
      <c r="BA320" s="5">
        <v>398.31452300000001</v>
      </c>
      <c r="BB320" s="5">
        <v>18.494274999999998</v>
      </c>
      <c r="BC320" s="5">
        <v>31.547066999999998</v>
      </c>
      <c r="BD320" s="5">
        <v>7.523873</v>
      </c>
      <c r="BE320" s="5">
        <v>2.699989</v>
      </c>
      <c r="BF320" s="31"/>
    </row>
    <row r="321" spans="1:58" s="29" customFormat="1" x14ac:dyDescent="0.25">
      <c r="A321" s="29" t="s">
        <v>2043</v>
      </c>
      <c r="B321" s="29">
        <v>3</v>
      </c>
      <c r="C321" s="29" t="s">
        <v>13</v>
      </c>
      <c r="D321" s="11">
        <v>11</v>
      </c>
      <c r="E321" s="11" t="s">
        <v>1</v>
      </c>
      <c r="F321" s="2" t="s">
        <v>2079</v>
      </c>
      <c r="G321" s="45" t="s">
        <v>244</v>
      </c>
      <c r="H321" s="2">
        <v>54.568194901876218</v>
      </c>
      <c r="I321" s="2">
        <v>5.1843142292911519</v>
      </c>
      <c r="J321" s="5"/>
      <c r="K321" s="5">
        <v>6441</v>
      </c>
      <c r="L321" s="5">
        <v>495</v>
      </c>
      <c r="M321" s="5">
        <f t="shared" si="33"/>
        <v>7.6851420586865391</v>
      </c>
      <c r="N321" s="5">
        <v>5.2987790697675952E-2</v>
      </c>
      <c r="O321" s="5">
        <v>0.25203412604604142</v>
      </c>
      <c r="P321" s="5">
        <v>18.87618378909945</v>
      </c>
      <c r="Q321" s="5" t="e">
        <f>ABS(P321-#REF!)</f>
        <v>#REF!</v>
      </c>
      <c r="R321" s="5">
        <v>0.95420925120780231</v>
      </c>
      <c r="S321" s="5" t="e">
        <f>ABS(R321-#REF!)</f>
        <v>#REF!</v>
      </c>
      <c r="U321" s="29">
        <v>3.0797500000000002</v>
      </c>
      <c r="V321" s="29">
        <v>11</v>
      </c>
      <c r="W321" s="29">
        <f t="shared" si="34"/>
        <v>93</v>
      </c>
      <c r="X321" s="29">
        <f t="shared" si="35"/>
        <v>7.333333333333333</v>
      </c>
      <c r="Y321" s="29">
        <f t="shared" si="36"/>
        <v>100.33333333333333</v>
      </c>
      <c r="Z321" s="29">
        <v>9</v>
      </c>
      <c r="AA321" s="2" t="s">
        <v>2292</v>
      </c>
      <c r="AB321" s="34"/>
      <c r="AC321" s="5">
        <v>15729</v>
      </c>
      <c r="AD321" s="5">
        <v>754.43975</v>
      </c>
      <c r="AE321" s="5">
        <v>20.848583000000001</v>
      </c>
      <c r="AF321" s="5">
        <v>157.19999999999999</v>
      </c>
      <c r="AG321" s="5">
        <v>325.126868</v>
      </c>
      <c r="AH321" s="5">
        <v>32.512687</v>
      </c>
      <c r="AI321" s="5">
        <v>4.7962999999999999E-2</v>
      </c>
      <c r="AJ321" s="5">
        <v>4.8413999999999999E-2</v>
      </c>
      <c r="AK321" s="5">
        <v>1.009395</v>
      </c>
      <c r="AL321" s="5">
        <v>3.4700000000000002E-2</v>
      </c>
      <c r="AM321" s="5">
        <v>1.7500000000000002E-2</v>
      </c>
      <c r="AN321" s="5">
        <v>35</v>
      </c>
      <c r="AO321" s="5">
        <v>4.6392000000000003E-2</v>
      </c>
      <c r="AP321" s="5">
        <v>2.7835220000000001</v>
      </c>
      <c r="AQ321" s="5">
        <v>7.4130589999999996</v>
      </c>
      <c r="AR321" s="5">
        <v>0.54802399999999996</v>
      </c>
      <c r="AS321" s="5">
        <v>0.27575</v>
      </c>
      <c r="AT321" s="5">
        <v>33.314286000000003</v>
      </c>
      <c r="AU321" s="5">
        <v>13.257121</v>
      </c>
      <c r="AV321" s="5">
        <v>1.6958999999999998E-2</v>
      </c>
      <c r="AW321" s="5">
        <v>1.0652999999999999E-2</v>
      </c>
      <c r="AX321" s="5">
        <v>64.834434999999999</v>
      </c>
      <c r="AY321" s="5">
        <v>17.985087</v>
      </c>
      <c r="AZ321" s="5">
        <v>734.37240399999996</v>
      </c>
      <c r="BA321" s="5">
        <v>381.46202299999999</v>
      </c>
      <c r="BB321" s="5">
        <v>16.521757000000001</v>
      </c>
      <c r="BC321" s="5">
        <v>37.716363000000001</v>
      </c>
      <c r="BD321" s="5">
        <v>7.1422720000000002</v>
      </c>
      <c r="BE321" s="5">
        <v>3.6243750000000001</v>
      </c>
      <c r="BF321" s="31"/>
    </row>
    <row r="322" spans="1:58" s="29" customFormat="1" x14ac:dyDescent="0.25">
      <c r="A322" s="29" t="s">
        <v>2043</v>
      </c>
      <c r="B322" s="29">
        <v>3</v>
      </c>
      <c r="C322" s="29" t="s">
        <v>10</v>
      </c>
      <c r="D322" s="11">
        <v>13</v>
      </c>
      <c r="E322" s="11" t="s">
        <v>1</v>
      </c>
      <c r="F322" s="2" t="s">
        <v>2079</v>
      </c>
      <c r="G322" s="45" t="s">
        <v>244</v>
      </c>
      <c r="H322" s="2">
        <v>54.568194901876218</v>
      </c>
      <c r="I322" s="2">
        <v>5.1843142292911519</v>
      </c>
      <c r="J322" s="5"/>
      <c r="K322" s="5">
        <v>9110</v>
      </c>
      <c r="L322" s="5">
        <v>36</v>
      </c>
      <c r="M322" s="5">
        <f t="shared" si="33"/>
        <v>0.3951701427003293</v>
      </c>
      <c r="N322" s="5">
        <v>5.0291666666668768E-2</v>
      </c>
      <c r="O322" s="5">
        <v>1.7583776235770329E-2</v>
      </c>
      <c r="P322" s="5">
        <v>26.69803358464462</v>
      </c>
      <c r="Q322" s="5" t="e">
        <f>ABS(P322-#REF!)</f>
        <v>#REF!</v>
      </c>
      <c r="R322" s="5">
        <v>0.43226799202889182</v>
      </c>
      <c r="S322" s="5" t="e">
        <f>ABS(R322-#REF!)</f>
        <v>#REF!</v>
      </c>
      <c r="U322" s="29">
        <v>3.0797500000000002</v>
      </c>
      <c r="V322" s="29">
        <v>11</v>
      </c>
      <c r="W322" s="29">
        <f t="shared" si="34"/>
        <v>93</v>
      </c>
      <c r="X322" s="29">
        <f t="shared" si="35"/>
        <v>7.333333333333333</v>
      </c>
      <c r="Y322" s="29">
        <f t="shared" si="36"/>
        <v>100.33333333333333</v>
      </c>
      <c r="Z322" s="29">
        <v>9</v>
      </c>
      <c r="AA322" s="2" t="s">
        <v>2292</v>
      </c>
      <c r="AB322" s="34"/>
      <c r="AC322" s="5">
        <v>20196</v>
      </c>
      <c r="AD322" s="5">
        <v>754.43975</v>
      </c>
      <c r="AE322" s="5">
        <v>26.769532999999999</v>
      </c>
      <c r="AF322" s="5">
        <v>201.92</v>
      </c>
      <c r="AG322" s="5">
        <v>663.31459600000005</v>
      </c>
      <c r="AH322" s="5">
        <v>66.331460000000007</v>
      </c>
      <c r="AI322" s="5">
        <v>3.7353999999999998E-2</v>
      </c>
      <c r="AJ322" s="5">
        <v>2.3460000000000002E-2</v>
      </c>
      <c r="AK322" s="5">
        <v>0.62805999999999995</v>
      </c>
      <c r="AL322" s="5">
        <v>3.4075000000000001E-2</v>
      </c>
      <c r="AM322" s="5">
        <v>3.2500000000000001E-2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5">
        <v>0</v>
      </c>
      <c r="AZ322" s="5">
        <v>0</v>
      </c>
      <c r="BA322" s="5">
        <v>0</v>
      </c>
      <c r="BB322" s="5">
        <v>0</v>
      </c>
      <c r="BC322" s="5">
        <v>0</v>
      </c>
      <c r="BD322" s="5">
        <v>0</v>
      </c>
      <c r="BE322" s="5">
        <v>0</v>
      </c>
      <c r="BF322" s="31"/>
    </row>
    <row r="323" spans="1:58" s="29" customFormat="1" x14ac:dyDescent="0.25">
      <c r="A323" s="29" t="s">
        <v>2043</v>
      </c>
      <c r="B323" s="29">
        <v>3</v>
      </c>
      <c r="C323" s="29" t="s">
        <v>42</v>
      </c>
      <c r="D323" s="11">
        <v>13</v>
      </c>
      <c r="E323" s="11" t="s">
        <v>7</v>
      </c>
      <c r="F323" s="2" t="s">
        <v>2079</v>
      </c>
      <c r="G323" s="45" t="s">
        <v>244</v>
      </c>
      <c r="H323" s="2">
        <v>54.568194901876218</v>
      </c>
      <c r="I323" s="2">
        <v>5.1843142292911519</v>
      </c>
      <c r="J323" s="5"/>
      <c r="K323" s="5">
        <v>9425</v>
      </c>
      <c r="L323" s="5">
        <v>116</v>
      </c>
      <c r="M323" s="5">
        <f t="shared" si="33"/>
        <v>1.2307692307692308</v>
      </c>
      <c r="N323" s="5">
        <v>4.7883749999995472E-2</v>
      </c>
      <c r="O323" s="5">
        <v>5.8612587452567769E-2</v>
      </c>
      <c r="P323" s="5">
        <v>27.621181837022561</v>
      </c>
      <c r="Q323" s="5" t="e">
        <f>ABS(P323-#REF!)</f>
        <v>#REF!</v>
      </c>
      <c r="R323" s="5">
        <v>0.47769674310727067</v>
      </c>
      <c r="S323" s="5" t="e">
        <f>ABS(R323-#REF!)</f>
        <v>#REF!</v>
      </c>
      <c r="U323" s="29">
        <v>3.0797500000000002</v>
      </c>
      <c r="V323" s="29">
        <v>11</v>
      </c>
      <c r="W323" s="29">
        <f t="shared" si="34"/>
        <v>93</v>
      </c>
      <c r="X323" s="29">
        <f t="shared" si="35"/>
        <v>7.333333333333333</v>
      </c>
      <c r="Y323" s="29">
        <f t="shared" si="36"/>
        <v>100.33333333333333</v>
      </c>
      <c r="Z323" s="29">
        <v>9</v>
      </c>
      <c r="AA323" s="2" t="s">
        <v>2292</v>
      </c>
      <c r="AB323" s="34"/>
      <c r="AC323" s="5">
        <v>20917</v>
      </c>
      <c r="AD323" s="5">
        <v>754.43975</v>
      </c>
      <c r="AE323" s="5">
        <v>27.725209</v>
      </c>
      <c r="AF323" s="5">
        <v>209.13</v>
      </c>
      <c r="AG323" s="5">
        <v>633.85582999999997</v>
      </c>
      <c r="AH323" s="5">
        <v>63.385582999999997</v>
      </c>
      <c r="AI323" s="5">
        <v>3.6066000000000001E-2</v>
      </c>
      <c r="AJ323" s="5">
        <v>2.2016000000000001E-2</v>
      </c>
      <c r="AK323" s="5">
        <v>0.61042600000000002</v>
      </c>
      <c r="AL323" s="5">
        <v>3.3450000000000001E-2</v>
      </c>
      <c r="AM323" s="5">
        <v>3.2500000000000001E-2</v>
      </c>
      <c r="AN323" s="5">
        <v>3</v>
      </c>
      <c r="AO323" s="5">
        <v>3.9760000000000004E-3</v>
      </c>
      <c r="AP323" s="5">
        <v>0.23858799999999999</v>
      </c>
      <c r="AQ323" s="5">
        <v>0.60716199999999998</v>
      </c>
      <c r="AR323" s="5">
        <v>0.69706699999999999</v>
      </c>
      <c r="AS323" s="5">
        <v>0.156807</v>
      </c>
      <c r="AT323" s="5">
        <v>42.333333000000003</v>
      </c>
      <c r="AU323" s="5">
        <v>6.4291010000000002</v>
      </c>
      <c r="AV323" s="5">
        <v>1.6865000000000002E-2</v>
      </c>
      <c r="AW323" s="5">
        <v>7.3899999999999999E-3</v>
      </c>
      <c r="AX323" s="5">
        <v>60.009464000000001</v>
      </c>
      <c r="AY323" s="5">
        <v>4.7637429999999998</v>
      </c>
      <c r="AZ323" s="5">
        <v>242.148233</v>
      </c>
      <c r="BA323" s="5">
        <v>89.760985000000005</v>
      </c>
      <c r="BB323" s="5">
        <v>232.94636299999999</v>
      </c>
      <c r="BC323" s="5">
        <v>324.98519800000003</v>
      </c>
      <c r="BD323" s="5">
        <v>5.4247040000000002</v>
      </c>
      <c r="BE323" s="5">
        <v>0.57564000000000004</v>
      </c>
      <c r="BF323" s="31"/>
    </row>
    <row r="324" spans="1:58" s="29" customFormat="1" x14ac:dyDescent="0.25">
      <c r="A324" s="29" t="s">
        <v>2043</v>
      </c>
      <c r="B324" s="29">
        <v>3</v>
      </c>
      <c r="C324" s="29" t="s">
        <v>5</v>
      </c>
      <c r="D324" s="11">
        <v>14</v>
      </c>
      <c r="E324" s="11" t="s">
        <v>1</v>
      </c>
      <c r="F324" s="2" t="s">
        <v>2079</v>
      </c>
      <c r="G324" s="45" t="s">
        <v>244</v>
      </c>
      <c r="H324" s="2">
        <v>54.568194901876218</v>
      </c>
      <c r="I324" s="2">
        <v>5.1843142292911519</v>
      </c>
      <c r="J324" s="5"/>
      <c r="K324" s="5">
        <v>19456</v>
      </c>
      <c r="L324" s="5">
        <v>762</v>
      </c>
      <c r="M324" s="5">
        <f t="shared" si="33"/>
        <v>3.9165296052631584</v>
      </c>
      <c r="N324" s="5">
        <v>2.9029910714286209E-2</v>
      </c>
      <c r="O324" s="5">
        <v>0.32823048973437952</v>
      </c>
      <c r="P324" s="5">
        <v>57.018325073857923</v>
      </c>
      <c r="Q324" s="5" t="e">
        <f>ABS(P324-#REF!)</f>
        <v>#REF!</v>
      </c>
      <c r="R324" s="5">
        <v>0.52095696057686158</v>
      </c>
      <c r="S324" s="5" t="e">
        <f>ABS(R324-#REF!)</f>
        <v>#REF!</v>
      </c>
      <c r="U324" s="29">
        <v>3.0797500000000002</v>
      </c>
      <c r="V324" s="29">
        <v>11</v>
      </c>
      <c r="W324" s="29">
        <f t="shared" si="34"/>
        <v>93</v>
      </c>
      <c r="X324" s="29">
        <f t="shared" si="35"/>
        <v>7.333333333333333</v>
      </c>
      <c r="Y324" s="29">
        <f t="shared" si="36"/>
        <v>100.33333333333333</v>
      </c>
      <c r="Z324" s="29">
        <v>9</v>
      </c>
      <c r="AA324" s="2" t="s">
        <v>2292</v>
      </c>
      <c r="AB324" s="34"/>
      <c r="AC324" s="5">
        <v>41479</v>
      </c>
      <c r="AD324" s="5">
        <v>754.43975</v>
      </c>
      <c r="AE324" s="5">
        <v>54.979871000000003</v>
      </c>
      <c r="AF324" s="5">
        <v>414.78</v>
      </c>
      <c r="AG324" s="5">
        <v>1654.147095</v>
      </c>
      <c r="AH324" s="5">
        <v>165.41470899999999</v>
      </c>
      <c r="AI324" s="5">
        <v>1.8186999999999998E-2</v>
      </c>
      <c r="AJ324" s="5">
        <v>1.0285000000000001E-2</v>
      </c>
      <c r="AK324" s="5">
        <v>0.56552500000000006</v>
      </c>
      <c r="AL324" s="5">
        <v>1.7149999999999999E-2</v>
      </c>
      <c r="AM324" s="5">
        <v>1.7500000000000002E-2</v>
      </c>
      <c r="AN324" s="5">
        <v>18</v>
      </c>
      <c r="AO324" s="5">
        <v>2.3859000000000002E-2</v>
      </c>
      <c r="AP324" s="5">
        <v>1.4315260000000001</v>
      </c>
      <c r="AQ324" s="5">
        <v>0.98363</v>
      </c>
      <c r="AR324" s="5">
        <v>0.12231</v>
      </c>
      <c r="AS324" s="5">
        <v>0.139318</v>
      </c>
      <c r="AT324" s="5">
        <v>22.666667</v>
      </c>
      <c r="AU324" s="5">
        <v>16.413768000000001</v>
      </c>
      <c r="AV324" s="5">
        <v>5.6449999999999998E-3</v>
      </c>
      <c r="AW324" s="5">
        <v>3.0400000000000002E-3</v>
      </c>
      <c r="AX324" s="5">
        <v>239.90974600000001</v>
      </c>
      <c r="AY324" s="5">
        <v>94.457436000000001</v>
      </c>
      <c r="AZ324" s="5">
        <v>767.11126300000001</v>
      </c>
      <c r="BA324" s="5">
        <v>333.93238700000001</v>
      </c>
      <c r="BB324" s="5">
        <v>35.917503000000004</v>
      </c>
      <c r="BC324" s="5">
        <v>54.083924000000003</v>
      </c>
      <c r="BD324" s="5">
        <v>6.5719269999999996</v>
      </c>
      <c r="BE324" s="5">
        <v>1.4432050000000001</v>
      </c>
      <c r="BF324" s="31"/>
    </row>
    <row r="325" spans="1:58" s="29" customFormat="1" x14ac:dyDescent="0.25">
      <c r="A325" s="29" t="s">
        <v>2044</v>
      </c>
      <c r="B325" s="29">
        <v>3</v>
      </c>
      <c r="C325" s="29" t="s">
        <v>2</v>
      </c>
      <c r="D325" s="11">
        <v>3</v>
      </c>
      <c r="E325" s="11" t="s">
        <v>1</v>
      </c>
      <c r="F325" s="2" t="s">
        <v>2079</v>
      </c>
      <c r="G325" s="45" t="s">
        <v>244</v>
      </c>
      <c r="H325" s="2">
        <v>54.568194901876218</v>
      </c>
      <c r="I325" s="2">
        <v>5.1843142292911519</v>
      </c>
      <c r="J325" s="5"/>
      <c r="K325" s="5">
        <v>5877</v>
      </c>
      <c r="L325" s="5">
        <v>274</v>
      </c>
      <c r="M325" s="5">
        <f t="shared" si="33"/>
        <v>4.6622426408031314</v>
      </c>
      <c r="N325" s="5">
        <v>4.5932926829274474E-2</v>
      </c>
      <c r="O325" s="5">
        <v>0.24573546869529309</v>
      </c>
      <c r="P325" s="5">
        <v>35.224081695664331</v>
      </c>
      <c r="Q325" s="5" t="e">
        <f>ABS(P325-#REF!)</f>
        <v>#REF!</v>
      </c>
      <c r="R325" s="5">
        <v>0.64109666496860429</v>
      </c>
      <c r="S325" s="5" t="e">
        <f>ABS(R325-#REF!)</f>
        <v>#REF!</v>
      </c>
      <c r="U325" s="29">
        <v>3.0797500000000002</v>
      </c>
      <c r="V325" s="29">
        <v>11</v>
      </c>
      <c r="W325" s="29">
        <f t="shared" si="34"/>
        <v>93</v>
      </c>
      <c r="X325" s="29">
        <f t="shared" si="35"/>
        <v>7.333333333333333</v>
      </c>
      <c r="Y325" s="29">
        <f t="shared" si="36"/>
        <v>100.33333333333333</v>
      </c>
      <c r="Z325" s="29">
        <v>9</v>
      </c>
      <c r="AA325" s="2" t="s">
        <v>2292</v>
      </c>
      <c r="AB325" s="34"/>
      <c r="AC325" s="5">
        <v>13249</v>
      </c>
      <c r="AD325" s="5">
        <v>381.58449999999999</v>
      </c>
      <c r="AE325" s="5">
        <v>34.721012000000002</v>
      </c>
      <c r="AF325" s="5">
        <v>132.46</v>
      </c>
      <c r="AG325" s="5">
        <v>397.97081400000002</v>
      </c>
      <c r="AH325" s="5">
        <v>39.797080999999999</v>
      </c>
      <c r="AI325" s="5">
        <v>2.8791000000000001E-2</v>
      </c>
      <c r="AJ325" s="5">
        <v>2.1871999999999999E-2</v>
      </c>
      <c r="AK325" s="5">
        <v>0.75969200000000003</v>
      </c>
      <c r="AL325" s="5">
        <v>2.46E-2</v>
      </c>
      <c r="AM325" s="5">
        <v>2.2499999999999999E-2</v>
      </c>
      <c r="AN325" s="5">
        <v>8</v>
      </c>
      <c r="AO325" s="5">
        <v>2.0965000000000001E-2</v>
      </c>
      <c r="AP325" s="5">
        <v>1.2579130000000001</v>
      </c>
      <c r="AQ325" s="5">
        <v>1.683146</v>
      </c>
      <c r="AR325" s="5">
        <v>0.28633399999999998</v>
      </c>
      <c r="AS325" s="5">
        <v>0.220668</v>
      </c>
      <c r="AT325" s="5">
        <v>27.875</v>
      </c>
      <c r="AU325" s="5">
        <v>12.687874000000001</v>
      </c>
      <c r="AV325" s="5">
        <v>1.0654E-2</v>
      </c>
      <c r="AW325" s="5">
        <v>5.8869999999999999E-3</v>
      </c>
      <c r="AX325" s="5">
        <v>111.597679</v>
      </c>
      <c r="AY325" s="5">
        <v>29.043248999999999</v>
      </c>
      <c r="AZ325" s="5">
        <v>406.82329900000002</v>
      </c>
      <c r="BA325" s="5">
        <v>235.45259200000001</v>
      </c>
      <c r="BB325" s="5">
        <v>39.664825</v>
      </c>
      <c r="BC325" s="5">
        <v>33.242196999999997</v>
      </c>
      <c r="BD325" s="5">
        <v>6.1132910000000003</v>
      </c>
      <c r="BE325" s="5">
        <v>0.98974300000000004</v>
      </c>
      <c r="BF325" s="31"/>
    </row>
    <row r="326" spans="1:58" s="29" customFormat="1" x14ac:dyDescent="0.25">
      <c r="A326" s="29" t="s">
        <v>2044</v>
      </c>
      <c r="B326" s="29">
        <v>4</v>
      </c>
      <c r="C326" s="29" t="s">
        <v>3</v>
      </c>
      <c r="D326" s="11">
        <v>4</v>
      </c>
      <c r="E326" s="11" t="s">
        <v>1</v>
      </c>
      <c r="F326" s="2" t="s">
        <v>2079</v>
      </c>
      <c r="G326" s="45" t="s">
        <v>244</v>
      </c>
      <c r="H326" s="2">
        <v>54.568194901876218</v>
      </c>
      <c r="I326" s="2">
        <v>5.1843142292911519</v>
      </c>
      <c r="J326" s="5"/>
      <c r="K326" s="5">
        <v>9742</v>
      </c>
      <c r="L326" s="5">
        <v>464</v>
      </c>
      <c r="M326" s="5">
        <f t="shared" si="33"/>
        <v>4.7628823650174503</v>
      </c>
      <c r="N326" s="5">
        <v>3.1853333333332845E-2</v>
      </c>
      <c r="O326" s="5">
        <v>0.35961288101750211</v>
      </c>
      <c r="P326" s="5">
        <v>58.389144781208422</v>
      </c>
      <c r="Q326" s="5" t="e">
        <f>ABS(P326-#REF!)</f>
        <v>#REF!</v>
      </c>
      <c r="R326" s="5">
        <v>0.48014869136399241</v>
      </c>
      <c r="S326" s="5" t="e">
        <f>ABS(R326-#REF!)</f>
        <v>#REF!</v>
      </c>
      <c r="U326" s="29">
        <v>3.0797500000000002</v>
      </c>
      <c r="V326" s="29">
        <v>11</v>
      </c>
      <c r="W326" s="29">
        <f t="shared" si="34"/>
        <v>93</v>
      </c>
      <c r="X326" s="29">
        <f t="shared" si="35"/>
        <v>7.333333333333333</v>
      </c>
      <c r="Y326" s="29">
        <f t="shared" si="36"/>
        <v>100.33333333333333</v>
      </c>
      <c r="Z326" s="29">
        <v>9</v>
      </c>
      <c r="AA326" s="2" t="s">
        <v>2292</v>
      </c>
      <c r="AB326" s="34"/>
      <c r="AC326" s="5">
        <v>21812</v>
      </c>
      <c r="AD326" s="5">
        <v>381.58449999999999</v>
      </c>
      <c r="AE326" s="5">
        <v>57.161650999999999</v>
      </c>
      <c r="AF326" s="5">
        <v>218.08</v>
      </c>
      <c r="AG326" s="5">
        <v>916.55379200000004</v>
      </c>
      <c r="AH326" s="5">
        <v>91.655378999999996</v>
      </c>
      <c r="AI326" s="5">
        <v>1.7493000000000002E-2</v>
      </c>
      <c r="AJ326" s="5">
        <v>1.2182E-2</v>
      </c>
      <c r="AK326" s="5">
        <v>0.69636600000000004</v>
      </c>
      <c r="AL326" s="5">
        <v>1.6549999999999999E-2</v>
      </c>
      <c r="AM326" s="5">
        <v>1.7500000000000002E-2</v>
      </c>
      <c r="AN326" s="5">
        <v>7</v>
      </c>
      <c r="AO326" s="5">
        <v>1.8345E-2</v>
      </c>
      <c r="AP326" s="5">
        <v>1.1006739999999999</v>
      </c>
      <c r="AQ326" s="5">
        <v>0.783972</v>
      </c>
      <c r="AR326" s="5">
        <v>0.13635700000000001</v>
      </c>
      <c r="AS326" s="5">
        <v>0.12792600000000001</v>
      </c>
      <c r="AT326" s="5">
        <v>24.428571000000002</v>
      </c>
      <c r="AU326" s="5">
        <v>13.721724</v>
      </c>
      <c r="AV326" s="5">
        <v>5.8199999999999997E-3</v>
      </c>
      <c r="AW326" s="5">
        <v>3.2309999999999999E-3</v>
      </c>
      <c r="AX326" s="5">
        <v>228.62477699999999</v>
      </c>
      <c r="AY326" s="5">
        <v>79.987566000000001</v>
      </c>
      <c r="AZ326" s="5">
        <v>533.85121900000001</v>
      </c>
      <c r="BA326" s="5">
        <v>234.90853300000001</v>
      </c>
      <c r="BB326" s="5">
        <v>52.738495999999998</v>
      </c>
      <c r="BC326" s="5">
        <v>58.411017999999999</v>
      </c>
      <c r="BD326" s="5">
        <v>6.4925889999999997</v>
      </c>
      <c r="BE326" s="5">
        <v>0.75592899999999996</v>
      </c>
      <c r="BF326" s="31"/>
    </row>
    <row r="327" spans="1:58" s="29" customFormat="1" x14ac:dyDescent="0.25">
      <c r="A327" s="29" t="s">
        <v>2044</v>
      </c>
      <c r="B327" s="29">
        <v>4</v>
      </c>
      <c r="C327" s="29" t="s">
        <v>13</v>
      </c>
      <c r="D327" s="11">
        <v>11</v>
      </c>
      <c r="E327" s="11" t="s">
        <v>1</v>
      </c>
      <c r="F327" s="2" t="s">
        <v>2079</v>
      </c>
      <c r="G327" s="45" t="s">
        <v>244</v>
      </c>
      <c r="H327" s="2">
        <v>54.568194901876218</v>
      </c>
      <c r="I327" s="2">
        <v>5.1843142292911519</v>
      </c>
      <c r="J327" s="5"/>
      <c r="K327" s="5">
        <v>1208</v>
      </c>
      <c r="L327" s="5">
        <v>410</v>
      </c>
      <c r="M327" s="5">
        <f t="shared" si="33"/>
        <v>33.940397350993379</v>
      </c>
      <c r="N327" s="5">
        <v>0.16682547169811249</v>
      </c>
      <c r="O327" s="5">
        <v>0.31765804489879351</v>
      </c>
      <c r="P327" s="5">
        <v>7.2402060044857084</v>
      </c>
      <c r="Q327" s="5" t="e">
        <f>ABS(P327-#REF!)</f>
        <v>#REF!</v>
      </c>
      <c r="R327" s="5">
        <v>1.8471520376076929</v>
      </c>
      <c r="S327" s="5" t="e">
        <f>ABS(R327-#REF!)</f>
        <v>#REF!</v>
      </c>
      <c r="U327" s="29">
        <v>3.0797500000000002</v>
      </c>
      <c r="V327" s="29">
        <v>11</v>
      </c>
      <c r="W327" s="29">
        <f t="shared" si="34"/>
        <v>93</v>
      </c>
      <c r="X327" s="29">
        <f t="shared" si="35"/>
        <v>7.333333333333333</v>
      </c>
      <c r="Y327" s="29">
        <f t="shared" si="36"/>
        <v>100.33333333333333</v>
      </c>
      <c r="Z327" s="29">
        <v>9</v>
      </c>
      <c r="AA327" s="2" t="s">
        <v>2292</v>
      </c>
      <c r="AB327" s="34"/>
      <c r="AC327" s="5">
        <v>3383</v>
      </c>
      <c r="AD327" s="5">
        <v>381.58449999999999</v>
      </c>
      <c r="AE327" s="5">
        <v>8.8656640000000007</v>
      </c>
      <c r="AF327" s="5">
        <v>32.4</v>
      </c>
      <c r="AG327" s="5">
        <v>65.132172999999995</v>
      </c>
      <c r="AH327" s="5">
        <v>6.513217</v>
      </c>
      <c r="AI327" s="5">
        <v>0.11278100000000001</v>
      </c>
      <c r="AJ327" s="5">
        <v>0.31001299999999998</v>
      </c>
      <c r="AK327" s="5">
        <v>2.748793</v>
      </c>
      <c r="AL327" s="5">
        <v>4.0711999999999998E-2</v>
      </c>
      <c r="AM327" s="5">
        <v>1.7500000000000002E-2</v>
      </c>
      <c r="AN327" s="5">
        <v>27</v>
      </c>
      <c r="AO327" s="5">
        <v>7.0758000000000001E-2</v>
      </c>
      <c r="AP327" s="5">
        <v>4.2454549999999998</v>
      </c>
      <c r="AQ327" s="5">
        <v>41.885899999999999</v>
      </c>
      <c r="AR327" s="5">
        <v>1.575556</v>
      </c>
      <c r="AS327" s="5">
        <v>1.340643</v>
      </c>
      <c r="AT327" s="5">
        <v>52.481481000000002</v>
      </c>
      <c r="AU327" s="5">
        <v>45.401093000000003</v>
      </c>
      <c r="AV327" s="5">
        <v>3.0603999999999999E-2</v>
      </c>
      <c r="AW327" s="5">
        <v>1.9498999999999999E-2</v>
      </c>
      <c r="AX327" s="5">
        <v>33.915559000000002</v>
      </c>
      <c r="AY327" s="5">
        <v>7.9896580000000004</v>
      </c>
      <c r="AZ327" s="5">
        <v>195.595628</v>
      </c>
      <c r="BA327" s="5">
        <v>115.40792999999999</v>
      </c>
      <c r="BB327" s="5">
        <v>6.4270639999999997</v>
      </c>
      <c r="BC327" s="5">
        <v>14.466635999999999</v>
      </c>
      <c r="BD327" s="5">
        <v>14.768103</v>
      </c>
      <c r="BE327" s="5">
        <v>5.0264610000000003</v>
      </c>
      <c r="BF327" s="31"/>
    </row>
    <row r="328" spans="1:58" s="29" customFormat="1" x14ac:dyDescent="0.25">
      <c r="A328" s="29" t="s">
        <v>2044</v>
      </c>
      <c r="B328" s="29">
        <v>4</v>
      </c>
      <c r="C328" s="29" t="s">
        <v>4</v>
      </c>
      <c r="D328" s="11">
        <v>12</v>
      </c>
      <c r="E328" s="11" t="s">
        <v>1</v>
      </c>
      <c r="F328" s="2" t="s">
        <v>2079</v>
      </c>
      <c r="G328" s="45" t="s">
        <v>244</v>
      </c>
      <c r="H328" s="2">
        <v>54.568194901876218</v>
      </c>
      <c r="I328" s="2">
        <v>5.1843142292911519</v>
      </c>
      <c r="J328" s="5"/>
      <c r="K328" s="5">
        <v>4440</v>
      </c>
      <c r="L328" s="5">
        <v>68</v>
      </c>
      <c r="M328" s="5">
        <f t="shared" si="33"/>
        <v>1.5315315315315314</v>
      </c>
      <c r="N328" s="5">
        <v>3.3812499999998281E-2</v>
      </c>
      <c r="O328" s="5">
        <v>8.3909672237417146E-2</v>
      </c>
      <c r="P328" s="5">
        <v>26.611353195295155</v>
      </c>
      <c r="Q328" s="5" t="e">
        <f>ABS(P328-#REF!)</f>
        <v>#REF!</v>
      </c>
      <c r="R328" s="5">
        <v>0.53447114186172606</v>
      </c>
      <c r="S328" s="5" t="e">
        <f>ABS(R328-#REF!)</f>
        <v>#REF!</v>
      </c>
      <c r="U328" s="29">
        <v>3.0797500000000002</v>
      </c>
      <c r="V328" s="29">
        <v>11</v>
      </c>
      <c r="W328" s="29">
        <f t="shared" si="34"/>
        <v>93</v>
      </c>
      <c r="X328" s="29">
        <f t="shared" si="35"/>
        <v>7.333333333333333</v>
      </c>
      <c r="Y328" s="29">
        <f t="shared" si="36"/>
        <v>100.33333333333333</v>
      </c>
      <c r="Z328" s="29">
        <v>9</v>
      </c>
      <c r="AA328" s="2" t="s">
        <v>2292</v>
      </c>
      <c r="AB328" s="34"/>
      <c r="AC328" s="5">
        <v>10095</v>
      </c>
      <c r="AD328" s="5">
        <v>381.58449999999999</v>
      </c>
      <c r="AE328" s="5">
        <v>26.455476999999998</v>
      </c>
      <c r="AF328" s="5">
        <v>100.94</v>
      </c>
      <c r="AG328" s="5">
        <v>286.07421499999998</v>
      </c>
      <c r="AH328" s="5">
        <v>28.607420999999999</v>
      </c>
      <c r="AI328" s="5">
        <v>3.7798999999999999E-2</v>
      </c>
      <c r="AJ328" s="5">
        <v>1.9862000000000001E-2</v>
      </c>
      <c r="AK328" s="5">
        <v>0.52547299999999997</v>
      </c>
      <c r="AL328" s="5">
        <v>3.5075000000000002E-2</v>
      </c>
      <c r="AM328" s="5">
        <v>3.2500000000000001E-2</v>
      </c>
      <c r="AN328" s="5">
        <v>0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  <c r="AY328" s="5">
        <v>0</v>
      </c>
      <c r="AZ328" s="5">
        <v>0</v>
      </c>
      <c r="BA328" s="5">
        <v>0</v>
      </c>
      <c r="BB328" s="5">
        <v>0</v>
      </c>
      <c r="BC328" s="5">
        <v>0</v>
      </c>
      <c r="BD328" s="5">
        <v>0</v>
      </c>
      <c r="BE328" s="5">
        <v>0</v>
      </c>
      <c r="BF328" s="31"/>
    </row>
    <row r="329" spans="1:58" s="29" customFormat="1" x14ac:dyDescent="0.25">
      <c r="A329" s="29" t="s">
        <v>2044</v>
      </c>
      <c r="B329" s="29">
        <v>4</v>
      </c>
      <c r="C329" s="29" t="s">
        <v>10</v>
      </c>
      <c r="D329" s="11">
        <v>13</v>
      </c>
      <c r="E329" s="11" t="s">
        <v>1</v>
      </c>
      <c r="F329" s="2" t="s">
        <v>2079</v>
      </c>
      <c r="G329" s="45" t="s">
        <v>244</v>
      </c>
      <c r="H329" s="2">
        <v>54.568194901876218</v>
      </c>
      <c r="I329" s="2">
        <v>5.1843142292911519</v>
      </c>
      <c r="J329" s="5"/>
      <c r="K329" s="5">
        <v>10261</v>
      </c>
      <c r="L329" s="5">
        <v>1462</v>
      </c>
      <c r="M329" s="5">
        <f t="shared" si="33"/>
        <v>14.248123964525874</v>
      </c>
      <c r="N329" s="5">
        <v>5.5820036764704727E-2</v>
      </c>
      <c r="O329" s="5">
        <v>0.81512253030633808</v>
      </c>
      <c r="P329" s="5">
        <v>61.499796202009811</v>
      </c>
      <c r="Q329" s="5" t="e">
        <f>ABS(P329-#REF!)</f>
        <v>#REF!</v>
      </c>
      <c r="R329" s="5">
        <v>1.3367151983157208</v>
      </c>
      <c r="S329" s="5" t="e">
        <f>ABS(R329-#REF!)</f>
        <v>#REF!</v>
      </c>
      <c r="U329" s="29">
        <v>3.0797500000000002</v>
      </c>
      <c r="V329" s="29">
        <v>11</v>
      </c>
      <c r="W329" s="29">
        <f t="shared" si="34"/>
        <v>93</v>
      </c>
      <c r="X329" s="29">
        <f t="shared" si="35"/>
        <v>7.333333333333333</v>
      </c>
      <c r="Y329" s="29">
        <f t="shared" si="36"/>
        <v>100.33333333333333</v>
      </c>
      <c r="Z329" s="29">
        <v>9</v>
      </c>
      <c r="AA329" s="2" t="s">
        <v>2292</v>
      </c>
      <c r="AB329" s="34"/>
      <c r="AC329" s="5">
        <v>23465</v>
      </c>
      <c r="AD329" s="5">
        <v>381.58449999999999</v>
      </c>
      <c r="AE329" s="5">
        <v>61.493588000000003</v>
      </c>
      <c r="AF329" s="5">
        <v>234.64</v>
      </c>
      <c r="AG329" s="5">
        <v>1170.5247240000001</v>
      </c>
      <c r="AH329" s="5">
        <v>117.05247199999999</v>
      </c>
      <c r="AI329" s="5">
        <v>1.626E-2</v>
      </c>
      <c r="AJ329" s="5">
        <v>2.1856E-2</v>
      </c>
      <c r="AK329" s="5">
        <v>1.344155</v>
      </c>
      <c r="AL329" s="5">
        <v>9.5499999999999995E-3</v>
      </c>
      <c r="AM329" s="5">
        <v>7.4999999999999997E-3</v>
      </c>
      <c r="AN329" s="5">
        <v>54</v>
      </c>
      <c r="AO329" s="5">
        <v>0.141515</v>
      </c>
      <c r="AP329" s="5">
        <v>8.4909110000000005</v>
      </c>
      <c r="AQ329" s="5">
        <v>8.8727889999999991</v>
      </c>
      <c r="AR329" s="5">
        <v>0.242148</v>
      </c>
      <c r="AS329" s="5">
        <v>9.2081999999999997E-2</v>
      </c>
      <c r="AT329" s="5">
        <v>38.555556000000003</v>
      </c>
      <c r="AU329" s="5">
        <v>12.660541</v>
      </c>
      <c r="AV329" s="5">
        <v>6.4479999999999997E-3</v>
      </c>
      <c r="AW329" s="5">
        <v>2.183E-3</v>
      </c>
      <c r="AX329" s="5">
        <v>158.53075799999999</v>
      </c>
      <c r="AY329" s="5">
        <v>14.845905999999999</v>
      </c>
      <c r="AZ329" s="5">
        <v>456.01102300000002</v>
      </c>
      <c r="BA329" s="5">
        <v>237.25523699999999</v>
      </c>
      <c r="BB329" s="5">
        <v>6.456995</v>
      </c>
      <c r="BC329" s="5">
        <v>11.247203000000001</v>
      </c>
      <c r="BD329" s="5">
        <v>6.7180039999999996</v>
      </c>
      <c r="BE329" s="5">
        <v>5.8970760000000002</v>
      </c>
      <c r="BF329" s="31"/>
    </row>
    <row r="330" spans="1:58" s="29" customFormat="1" x14ac:dyDescent="0.25">
      <c r="A330" s="29" t="s">
        <v>2044</v>
      </c>
      <c r="B330" s="29">
        <v>4</v>
      </c>
      <c r="C330" s="29" t="s">
        <v>5</v>
      </c>
      <c r="D330" s="11">
        <v>14</v>
      </c>
      <c r="E330" s="11" t="s">
        <v>1</v>
      </c>
      <c r="F330" s="2" t="s">
        <v>2079</v>
      </c>
      <c r="G330" s="45" t="s">
        <v>244</v>
      </c>
      <c r="H330" s="2">
        <v>54.568194901876218</v>
      </c>
      <c r="I330" s="2">
        <v>5.1843142292911519</v>
      </c>
      <c r="J330" s="5"/>
      <c r="K330" s="5">
        <v>10019</v>
      </c>
      <c r="L330" s="5">
        <v>860</v>
      </c>
      <c r="M330" s="5">
        <f t="shared" si="33"/>
        <v>8.5836909871244629</v>
      </c>
      <c r="N330" s="5">
        <v>2.5472520661157929E-2</v>
      </c>
      <c r="O330" s="5">
        <v>0.7252193100519625</v>
      </c>
      <c r="P330" s="5">
        <v>60.049357581905888</v>
      </c>
      <c r="Q330" s="5" t="e">
        <f>ABS(P330-#REF!)</f>
        <v>#REF!</v>
      </c>
      <c r="R330" s="5">
        <v>0.66108435358568851</v>
      </c>
      <c r="S330" s="5" t="e">
        <f>ABS(R330-#REF!)</f>
        <v>#REF!</v>
      </c>
      <c r="U330" s="29">
        <v>3.0797500000000002</v>
      </c>
      <c r="V330" s="29">
        <v>11</v>
      </c>
      <c r="W330" s="29">
        <f t="shared" si="34"/>
        <v>93</v>
      </c>
      <c r="X330" s="29">
        <f t="shared" si="35"/>
        <v>7.333333333333333</v>
      </c>
      <c r="Y330" s="29">
        <f t="shared" si="36"/>
        <v>100.33333333333333</v>
      </c>
      <c r="Z330" s="29">
        <v>9</v>
      </c>
      <c r="AA330" s="2" t="s">
        <v>2292</v>
      </c>
      <c r="AB330" s="34"/>
      <c r="AC330" s="5">
        <v>22722</v>
      </c>
      <c r="AD330" s="5">
        <v>381.58449999999999</v>
      </c>
      <c r="AE330" s="5">
        <v>59.546444000000001</v>
      </c>
      <c r="AF330" s="5">
        <v>227.21</v>
      </c>
      <c r="AG330" s="5">
        <v>876.01019699999995</v>
      </c>
      <c r="AH330" s="5">
        <v>87.601020000000005</v>
      </c>
      <c r="AI330" s="5">
        <v>1.6792999999999999E-2</v>
      </c>
      <c r="AJ330" s="5">
        <v>1.1089E-2</v>
      </c>
      <c r="AK330" s="5">
        <v>0.66032599999999997</v>
      </c>
      <c r="AL330" s="5">
        <v>1.47E-2</v>
      </c>
      <c r="AM330" s="5">
        <v>1.2500000000000001E-2</v>
      </c>
      <c r="AN330" s="5">
        <v>28</v>
      </c>
      <c r="AO330" s="5">
        <v>7.3377999999999999E-2</v>
      </c>
      <c r="AP330" s="5">
        <v>4.4026949999999996</v>
      </c>
      <c r="AQ330" s="5">
        <v>2.4953789999999998</v>
      </c>
      <c r="AR330" s="5">
        <v>8.9140999999999998E-2</v>
      </c>
      <c r="AS330" s="5">
        <v>7.0999000000000007E-2</v>
      </c>
      <c r="AT330" s="5">
        <v>20.25</v>
      </c>
      <c r="AU330" s="5">
        <v>9.6056500000000007</v>
      </c>
      <c r="AV330" s="5">
        <v>4.6309999999999997E-3</v>
      </c>
      <c r="AW330" s="5">
        <v>2.7239999999999999E-3</v>
      </c>
      <c r="AX330" s="5">
        <v>260.39595100000003</v>
      </c>
      <c r="AY330" s="5">
        <v>71.517831000000001</v>
      </c>
      <c r="AZ330" s="5">
        <v>664.60880099999997</v>
      </c>
      <c r="BA330" s="5">
        <v>313.31644899999998</v>
      </c>
      <c r="BB330" s="5">
        <v>12.829706</v>
      </c>
      <c r="BC330" s="5">
        <v>18.289114999999999</v>
      </c>
      <c r="BD330" s="5">
        <v>6.6578090000000003</v>
      </c>
      <c r="BE330" s="5">
        <v>3.380617</v>
      </c>
      <c r="BF330" s="31"/>
    </row>
    <row r="331" spans="1:58" s="29" customFormat="1" x14ac:dyDescent="0.25">
      <c r="A331" s="29" t="s">
        <v>2044</v>
      </c>
      <c r="B331" s="29">
        <v>4</v>
      </c>
      <c r="C331" s="29" t="s">
        <v>6</v>
      </c>
      <c r="D331" s="11">
        <v>14</v>
      </c>
      <c r="E331" s="11" t="s">
        <v>7</v>
      </c>
      <c r="F331" s="2" t="s">
        <v>2079</v>
      </c>
      <c r="G331" s="45" t="s">
        <v>244</v>
      </c>
      <c r="H331" s="2">
        <v>54.568194901876218</v>
      </c>
      <c r="I331" s="2">
        <v>5.1843142292911519</v>
      </c>
      <c r="J331" s="5"/>
      <c r="K331" s="5">
        <v>11475</v>
      </c>
      <c r="L331" s="5">
        <v>854</v>
      </c>
      <c r="M331" s="5">
        <f t="shared" si="33"/>
        <v>7.4422657952069722</v>
      </c>
      <c r="N331" s="5">
        <v>3.556083333333078E-2</v>
      </c>
      <c r="O331" s="5">
        <v>0.53941932152625316</v>
      </c>
      <c r="P331" s="5">
        <v>68.775963494597278</v>
      </c>
      <c r="Q331" s="5" t="e">
        <f>ABS(P331-#REF!)</f>
        <v>#REF!</v>
      </c>
      <c r="R331" s="5">
        <v>0.70321845075161704</v>
      </c>
      <c r="S331" s="5" t="e">
        <f>ABS(R331-#REF!)</f>
        <v>#REF!</v>
      </c>
      <c r="U331" s="29">
        <v>3.0797500000000002</v>
      </c>
      <c r="V331" s="29">
        <v>11</v>
      </c>
      <c r="W331" s="29">
        <f t="shared" si="34"/>
        <v>93</v>
      </c>
      <c r="X331" s="29">
        <f t="shared" si="35"/>
        <v>7.333333333333333</v>
      </c>
      <c r="Y331" s="29">
        <f t="shared" si="36"/>
        <v>100.33333333333333</v>
      </c>
      <c r="Z331" s="29">
        <v>9</v>
      </c>
      <c r="AA331" s="2" t="s">
        <v>2292</v>
      </c>
      <c r="AB331" s="34"/>
      <c r="AC331" s="5">
        <v>25990</v>
      </c>
      <c r="AD331" s="5">
        <v>381.58449999999999</v>
      </c>
      <c r="AE331" s="5">
        <v>68.110732999999996</v>
      </c>
      <c r="AF331" s="5">
        <v>259.89</v>
      </c>
      <c r="AG331" s="5">
        <v>1137.9232649999999</v>
      </c>
      <c r="AH331" s="5">
        <v>113.792327</v>
      </c>
      <c r="AI331" s="5">
        <v>1.468E-2</v>
      </c>
      <c r="AJ331" s="5">
        <v>1.0456E-2</v>
      </c>
      <c r="AK331" s="5">
        <v>0.71221400000000001</v>
      </c>
      <c r="AL331" s="5">
        <v>1.2175E-2</v>
      </c>
      <c r="AM331" s="5">
        <v>7.4999999999999997E-3</v>
      </c>
      <c r="AN331" s="5">
        <v>33</v>
      </c>
      <c r="AO331" s="5">
        <v>8.6482000000000003E-2</v>
      </c>
      <c r="AP331" s="5">
        <v>5.1888899999999998</v>
      </c>
      <c r="AQ331" s="5">
        <v>3.5475180000000002</v>
      </c>
      <c r="AR331" s="5">
        <v>0.134384</v>
      </c>
      <c r="AS331" s="5">
        <v>9.5675999999999997E-2</v>
      </c>
      <c r="AT331" s="5">
        <v>27.939394</v>
      </c>
      <c r="AU331" s="5">
        <v>12.434678</v>
      </c>
      <c r="AV331" s="5">
        <v>4.9880000000000002E-3</v>
      </c>
      <c r="AW331" s="5">
        <v>2.4629999999999999E-3</v>
      </c>
      <c r="AX331" s="5">
        <v>239.88385199999999</v>
      </c>
      <c r="AY331" s="5">
        <v>72.331778</v>
      </c>
      <c r="AZ331" s="5">
        <v>493.24841900000001</v>
      </c>
      <c r="BA331" s="5">
        <v>101.489064</v>
      </c>
      <c r="BB331" s="5">
        <v>11.241543999999999</v>
      </c>
      <c r="BC331" s="5">
        <v>19.449203000000001</v>
      </c>
      <c r="BD331" s="5">
        <v>6.822978</v>
      </c>
      <c r="BE331" s="5">
        <v>2.9137249999999999</v>
      </c>
      <c r="BF331" s="31"/>
    </row>
    <row r="332" spans="1:58" s="29" customFormat="1" x14ac:dyDescent="0.25">
      <c r="A332" s="29" t="s">
        <v>2045</v>
      </c>
      <c r="B332" s="29">
        <v>4</v>
      </c>
      <c r="C332" s="29" t="s">
        <v>9</v>
      </c>
      <c r="D332" s="11">
        <v>2</v>
      </c>
      <c r="E332" s="11" t="s">
        <v>1</v>
      </c>
      <c r="F332" s="2" t="s">
        <v>2079</v>
      </c>
      <c r="G332" s="45" t="s">
        <v>244</v>
      </c>
      <c r="H332" s="2">
        <v>54.568194901876218</v>
      </c>
      <c r="I332" s="2">
        <v>5.1843142292911519</v>
      </c>
      <c r="J332" s="5"/>
      <c r="K332" s="5">
        <v>4976</v>
      </c>
      <c r="L332" s="5">
        <v>35</v>
      </c>
      <c r="M332" s="5">
        <f t="shared" si="33"/>
        <v>0.70337620578778137</v>
      </c>
      <c r="N332" s="5">
        <v>2.3888888888884532E-2</v>
      </c>
      <c r="O332" s="5">
        <v>4.2241206933798764E-2</v>
      </c>
      <c r="P332" s="5">
        <v>23.354693966953629</v>
      </c>
      <c r="Q332" s="5" t="e">
        <f>ABS(P332-#REF!)</f>
        <v>#REF!</v>
      </c>
      <c r="R332" s="5">
        <v>0.64939173385746984</v>
      </c>
      <c r="S332" s="5" t="e">
        <f>ABS(R332-#REF!)</f>
        <v>#REF!</v>
      </c>
      <c r="U332" s="29">
        <v>3.0797500000000002</v>
      </c>
      <c r="V332" s="29">
        <v>11</v>
      </c>
      <c r="W332" s="29">
        <f t="shared" si="34"/>
        <v>93</v>
      </c>
      <c r="X332" s="29">
        <f t="shared" si="35"/>
        <v>7.333333333333333</v>
      </c>
      <c r="Y332" s="29">
        <f t="shared" si="36"/>
        <v>100.33333333333333</v>
      </c>
      <c r="Z332" s="29">
        <v>9</v>
      </c>
      <c r="AA332" s="2" t="s">
        <v>2292</v>
      </c>
      <c r="AB332" s="34"/>
      <c r="AC332" s="5">
        <v>8265</v>
      </c>
      <c r="AD332" s="5">
        <v>342.001375</v>
      </c>
      <c r="AE332" s="5">
        <v>24.16657</v>
      </c>
      <c r="AF332" s="5">
        <v>82.64</v>
      </c>
      <c r="AG332" s="5">
        <v>225.75019499999999</v>
      </c>
      <c r="AH332" s="5">
        <v>22.575019000000001</v>
      </c>
      <c r="AI332" s="5">
        <v>4.138E-2</v>
      </c>
      <c r="AJ332" s="5">
        <v>2.6612E-2</v>
      </c>
      <c r="AK332" s="5">
        <v>0.64309700000000003</v>
      </c>
      <c r="AL332" s="5">
        <v>3.5150000000000001E-2</v>
      </c>
      <c r="AM332" s="5">
        <v>3.2500000000000001E-2</v>
      </c>
      <c r="AN332" s="5">
        <v>0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0</v>
      </c>
      <c r="AV332" s="5">
        <v>0</v>
      </c>
      <c r="AW332" s="5">
        <v>0</v>
      </c>
      <c r="AX332" s="5">
        <v>0</v>
      </c>
      <c r="AY332" s="5">
        <v>0</v>
      </c>
      <c r="AZ332" s="5">
        <v>0</v>
      </c>
      <c r="BA332" s="5">
        <v>0</v>
      </c>
      <c r="BB332" s="5">
        <v>0</v>
      </c>
      <c r="BC332" s="5">
        <v>0</v>
      </c>
      <c r="BD332" s="5">
        <v>0</v>
      </c>
      <c r="BE332" s="5">
        <v>0</v>
      </c>
      <c r="BF332" s="31"/>
    </row>
    <row r="333" spans="1:58" s="29" customFormat="1" x14ac:dyDescent="0.25">
      <c r="A333" s="29" t="s">
        <v>2045</v>
      </c>
      <c r="B333" s="29">
        <v>4</v>
      </c>
      <c r="C333" s="29" t="s">
        <v>256</v>
      </c>
      <c r="D333" s="11">
        <v>2</v>
      </c>
      <c r="E333" s="11" t="s">
        <v>7</v>
      </c>
      <c r="F333" s="2" t="s">
        <v>2079</v>
      </c>
      <c r="G333" s="45" t="s">
        <v>244</v>
      </c>
      <c r="H333" s="2">
        <v>54.568194901876218</v>
      </c>
      <c r="I333" s="2">
        <v>5.1843142292911519</v>
      </c>
      <c r="J333" s="5"/>
      <c r="K333" s="5">
        <v>5700</v>
      </c>
      <c r="L333" s="5">
        <v>49</v>
      </c>
      <c r="M333" s="5">
        <f t="shared" si="33"/>
        <v>0.85964912280701755</v>
      </c>
      <c r="N333" s="5">
        <v>3.3037500000000365E-2</v>
      </c>
      <c r="O333" s="5">
        <v>4.6934674370887518E-2</v>
      </c>
      <c r="P333" s="5">
        <v>26.752764391405883</v>
      </c>
      <c r="Q333" s="5" t="e">
        <f>ABS(P333-#REF!)</f>
        <v>#REF!</v>
      </c>
      <c r="R333" s="5">
        <v>0.520852915263182</v>
      </c>
      <c r="S333" s="5" t="e">
        <f>ABS(R333-#REF!)</f>
        <v>#REF!</v>
      </c>
      <c r="U333" s="29">
        <v>3.0797500000000002</v>
      </c>
      <c r="V333" s="29">
        <v>11</v>
      </c>
      <c r="W333" s="29">
        <f t="shared" si="34"/>
        <v>93</v>
      </c>
      <c r="X333" s="29">
        <f t="shared" si="35"/>
        <v>7.333333333333333</v>
      </c>
      <c r="Y333" s="29">
        <f t="shared" si="36"/>
        <v>100.33333333333333</v>
      </c>
      <c r="Z333" s="29">
        <v>9</v>
      </c>
      <c r="AA333" s="2" t="s">
        <v>2292</v>
      </c>
      <c r="AB333" s="34"/>
      <c r="AC333" s="5">
        <v>9189</v>
      </c>
      <c r="AD333" s="5">
        <v>342.001375</v>
      </c>
      <c r="AE333" s="5">
        <v>26.868313000000001</v>
      </c>
      <c r="AF333" s="5">
        <v>91.88</v>
      </c>
      <c r="AG333" s="5">
        <v>267.40857399999999</v>
      </c>
      <c r="AH333" s="5">
        <v>26.740856999999998</v>
      </c>
      <c r="AI333" s="5">
        <v>3.7217E-2</v>
      </c>
      <c r="AJ333" s="5">
        <v>1.8790000000000001E-2</v>
      </c>
      <c r="AK333" s="5">
        <v>0.50487300000000002</v>
      </c>
      <c r="AL333" s="5">
        <v>3.4349999999999999E-2</v>
      </c>
      <c r="AM333" s="5">
        <v>3.2500000000000001E-2</v>
      </c>
      <c r="AN333" s="5">
        <v>1</v>
      </c>
      <c r="AO333" s="5">
        <v>2.9239999999999999E-3</v>
      </c>
      <c r="AP333" s="5">
        <v>0.17543800000000001</v>
      </c>
      <c r="AQ333" s="5">
        <v>0.38089000000000001</v>
      </c>
      <c r="AR333" s="5">
        <v>0.54027499999999995</v>
      </c>
      <c r="AS333" s="5">
        <v>0</v>
      </c>
      <c r="AT333" s="5">
        <v>35</v>
      </c>
      <c r="AU333" s="5">
        <v>0</v>
      </c>
      <c r="AV333" s="5">
        <v>1.5890000000000001E-2</v>
      </c>
      <c r="AW333" s="5">
        <v>5.8139999999999997E-3</v>
      </c>
      <c r="AX333" s="5">
        <v>62.930914999999999</v>
      </c>
      <c r="AY333" s="5">
        <v>0</v>
      </c>
      <c r="AZ333" s="5">
        <v>392.15686299999999</v>
      </c>
      <c r="BA333" s="5">
        <v>0</v>
      </c>
      <c r="BB333" s="5">
        <v>0</v>
      </c>
      <c r="BC333" s="5">
        <v>0</v>
      </c>
      <c r="BD333" s="5">
        <v>5.4343380000000003</v>
      </c>
      <c r="BE333" s="5">
        <v>0.37267800000000001</v>
      </c>
      <c r="BF333" s="31"/>
    </row>
    <row r="334" spans="1:58" s="29" customFormat="1" x14ac:dyDescent="0.25">
      <c r="A334" s="29" t="s">
        <v>2045</v>
      </c>
      <c r="B334" s="29">
        <v>4</v>
      </c>
      <c r="C334" s="29" t="s">
        <v>3</v>
      </c>
      <c r="D334" s="11">
        <v>4</v>
      </c>
      <c r="E334" s="11" t="s">
        <v>1</v>
      </c>
      <c r="F334" s="2" t="s">
        <v>2079</v>
      </c>
      <c r="G334" s="45" t="s">
        <v>244</v>
      </c>
      <c r="H334" s="2">
        <v>54.568194901876218</v>
      </c>
      <c r="I334" s="2">
        <v>5.1843142292911519</v>
      </c>
      <c r="J334" s="5"/>
      <c r="K334" s="5">
        <v>16374</v>
      </c>
      <c r="L334" s="5">
        <v>1164</v>
      </c>
      <c r="M334" s="5">
        <f t="shared" si="33"/>
        <v>7.1088310736533531</v>
      </c>
      <c r="N334" s="5">
        <v>3.6435185185185077E-2</v>
      </c>
      <c r="O334" s="5">
        <v>0.50689448320558517</v>
      </c>
      <c r="P334" s="5">
        <v>76.850835814891212</v>
      </c>
      <c r="Q334" s="5" t="e">
        <f>ABS(P334-#REF!)</f>
        <v>#REF!</v>
      </c>
      <c r="R334" s="5">
        <v>0.62512831866287288</v>
      </c>
      <c r="S334" s="5" t="e">
        <f>ABS(R334-#REF!)</f>
        <v>#REF!</v>
      </c>
      <c r="U334" s="29">
        <v>3.0797500000000002</v>
      </c>
      <c r="V334" s="29">
        <v>11</v>
      </c>
      <c r="W334" s="29">
        <f t="shared" si="34"/>
        <v>93</v>
      </c>
      <c r="X334" s="29">
        <f t="shared" si="35"/>
        <v>7.333333333333333</v>
      </c>
      <c r="Y334" s="29">
        <f t="shared" si="36"/>
        <v>100.33333333333333</v>
      </c>
      <c r="Z334" s="29">
        <v>9</v>
      </c>
      <c r="AA334" s="2" t="s">
        <v>2292</v>
      </c>
      <c r="AB334" s="34"/>
      <c r="AC334" s="5">
        <v>26002</v>
      </c>
      <c r="AD334" s="5">
        <v>342.001375</v>
      </c>
      <c r="AE334" s="5">
        <v>76.028934000000007</v>
      </c>
      <c r="AF334" s="5">
        <v>260.01</v>
      </c>
      <c r="AG334" s="5">
        <v>1209.5597170000001</v>
      </c>
      <c r="AH334" s="5">
        <v>120.955972</v>
      </c>
      <c r="AI334" s="5">
        <v>1.3153E-2</v>
      </c>
      <c r="AJ334" s="5">
        <v>7.9729999999999992E-3</v>
      </c>
      <c r="AK334" s="5">
        <v>0.60620600000000002</v>
      </c>
      <c r="AL334" s="5">
        <v>1.1525000000000001E-2</v>
      </c>
      <c r="AM334" s="5">
        <v>7.4999999999999997E-3</v>
      </c>
      <c r="AN334" s="5">
        <v>28</v>
      </c>
      <c r="AO334" s="5">
        <v>8.1870999999999999E-2</v>
      </c>
      <c r="AP334" s="5">
        <v>4.912261</v>
      </c>
      <c r="AQ334" s="5">
        <v>3.1112989999999998</v>
      </c>
      <c r="AR334" s="5">
        <v>0.12075</v>
      </c>
      <c r="AS334" s="5">
        <v>0.10072</v>
      </c>
      <c r="AT334" s="5">
        <v>28.892856999999999</v>
      </c>
      <c r="AU334" s="5">
        <v>16.571594000000001</v>
      </c>
      <c r="AV334" s="5">
        <v>4.3290000000000004E-3</v>
      </c>
      <c r="AW334" s="5">
        <v>2.163E-3</v>
      </c>
      <c r="AX334" s="5">
        <v>273.38867099999999</v>
      </c>
      <c r="AY334" s="5">
        <v>74.110764000000003</v>
      </c>
      <c r="AZ334" s="5">
        <v>502.70680199999998</v>
      </c>
      <c r="BA334" s="5">
        <v>56.206000000000003</v>
      </c>
      <c r="BB334" s="5">
        <v>10.776138</v>
      </c>
      <c r="BC334" s="5">
        <v>15.290248</v>
      </c>
      <c r="BD334" s="5">
        <v>7.2030380000000003</v>
      </c>
      <c r="BE334" s="5">
        <v>2.6246689999999999</v>
      </c>
      <c r="BF334" s="31"/>
    </row>
    <row r="335" spans="1:58" s="29" customFormat="1" x14ac:dyDescent="0.25">
      <c r="A335" s="29" t="s">
        <v>2045</v>
      </c>
      <c r="B335" s="29">
        <v>4</v>
      </c>
      <c r="C335" s="29" t="s">
        <v>21</v>
      </c>
      <c r="D335" s="11">
        <v>7</v>
      </c>
      <c r="E335" s="11" t="s">
        <v>1</v>
      </c>
      <c r="F335" s="2" t="s">
        <v>2079</v>
      </c>
      <c r="G335" s="45" t="s">
        <v>244</v>
      </c>
      <c r="H335" s="2">
        <v>54.568194901876218</v>
      </c>
      <c r="I335" s="2">
        <v>5.1843142292911519</v>
      </c>
      <c r="J335" s="5"/>
      <c r="K335" s="5">
        <v>13188</v>
      </c>
      <c r="L335" s="5">
        <v>37</v>
      </c>
      <c r="M335" s="5">
        <f t="shared" si="33"/>
        <v>0.28055808310585384</v>
      </c>
      <c r="N335" s="5">
        <v>5.1462499999992417E-2</v>
      </c>
      <c r="O335" s="5">
        <v>1.8773869748355005E-2</v>
      </c>
      <c r="P335" s="5">
        <v>61.897448560326453</v>
      </c>
      <c r="Q335" s="5" t="e">
        <f>ABS(P335-#REF!)</f>
        <v>#REF!</v>
      </c>
      <c r="R335" s="5">
        <v>0.34603773406348742</v>
      </c>
      <c r="S335" s="5" t="e">
        <f>ABS(R335-#REF!)</f>
        <v>#REF!</v>
      </c>
      <c r="U335" s="29">
        <v>3.0797500000000002</v>
      </c>
      <c r="V335" s="29">
        <v>11</v>
      </c>
      <c r="W335" s="29">
        <f t="shared" si="34"/>
        <v>93</v>
      </c>
      <c r="X335" s="29">
        <f t="shared" si="35"/>
        <v>7.333333333333333</v>
      </c>
      <c r="Y335" s="29">
        <f t="shared" si="36"/>
        <v>100.33333333333333</v>
      </c>
      <c r="Z335" s="29">
        <v>9</v>
      </c>
      <c r="AA335" s="2" t="s">
        <v>2292</v>
      </c>
      <c r="AB335" s="34"/>
      <c r="AC335" s="5">
        <v>21620</v>
      </c>
      <c r="AD335" s="5">
        <v>342.001375</v>
      </c>
      <c r="AE335" s="5">
        <v>63.216119999999997</v>
      </c>
      <c r="AF335" s="5">
        <v>216.19</v>
      </c>
      <c r="AG335" s="5">
        <v>1133.6916490000001</v>
      </c>
      <c r="AH335" s="5">
        <v>113.369165</v>
      </c>
      <c r="AI335" s="5">
        <v>1.5817999999999999E-2</v>
      </c>
      <c r="AJ335" s="5">
        <v>5.4949999999999999E-3</v>
      </c>
      <c r="AK335" s="5">
        <v>0.34742600000000001</v>
      </c>
      <c r="AL335" s="5">
        <v>1.4999999999999999E-2</v>
      </c>
      <c r="AM335" s="5">
        <v>1.2500000000000001E-2</v>
      </c>
      <c r="AN335" s="5">
        <v>1</v>
      </c>
      <c r="AO335" s="5">
        <v>2.9239999999999999E-3</v>
      </c>
      <c r="AP335" s="5">
        <v>0.17543800000000001</v>
      </c>
      <c r="AQ335" s="5">
        <v>0.24051800000000001</v>
      </c>
      <c r="AR335" s="5">
        <v>0.41420000000000001</v>
      </c>
      <c r="AS335" s="5">
        <v>0</v>
      </c>
      <c r="AT335" s="5">
        <v>52</v>
      </c>
      <c r="AU335" s="5">
        <v>0</v>
      </c>
      <c r="AV335" s="5">
        <v>8.1220000000000007E-3</v>
      </c>
      <c r="AW335" s="5">
        <v>1.9880000000000002E-3</v>
      </c>
      <c r="AX335" s="5">
        <v>123.128923</v>
      </c>
      <c r="AY335" s="5">
        <v>0</v>
      </c>
      <c r="AZ335" s="5">
        <v>243.90243899999999</v>
      </c>
      <c r="BA335" s="5">
        <v>0</v>
      </c>
      <c r="BB335" s="5">
        <v>0</v>
      </c>
      <c r="BC335" s="5">
        <v>0</v>
      </c>
      <c r="BD335" s="5">
        <v>5.2513399999999999</v>
      </c>
      <c r="BE335" s="5">
        <v>0.37267800000000001</v>
      </c>
      <c r="BF335" s="31"/>
    </row>
    <row r="336" spans="1:58" s="29" customFormat="1" x14ac:dyDescent="0.25">
      <c r="A336" s="29" t="s">
        <v>2045</v>
      </c>
      <c r="B336" s="29">
        <v>4</v>
      </c>
      <c r="C336" s="29" t="s">
        <v>4</v>
      </c>
      <c r="D336" s="11">
        <v>12</v>
      </c>
      <c r="E336" s="11" t="s">
        <v>1</v>
      </c>
      <c r="F336" s="2" t="s">
        <v>2079</v>
      </c>
      <c r="G336" s="45" t="s">
        <v>244</v>
      </c>
      <c r="H336" s="2">
        <v>54.568194901876218</v>
      </c>
      <c r="I336" s="2">
        <v>5.1843142292911519</v>
      </c>
      <c r="J336" s="5"/>
      <c r="K336" s="5">
        <v>12333</v>
      </c>
      <c r="L336" s="5">
        <v>333</v>
      </c>
      <c r="M336" s="5">
        <f t="shared" si="33"/>
        <v>2.700072974945269</v>
      </c>
      <c r="N336" s="5">
        <v>2.7015499999999585E-2</v>
      </c>
      <c r="O336" s="5">
        <v>0.23467337185443757</v>
      </c>
      <c r="P336" s="5">
        <v>57.884533901615569</v>
      </c>
      <c r="Q336" s="5" t="e">
        <f>ABS(P336-#REF!)</f>
        <v>#REF!</v>
      </c>
      <c r="R336" s="5">
        <v>0.49338402985674801</v>
      </c>
      <c r="S336" s="5" t="e">
        <f>ABS(R336-#REF!)</f>
        <v>#REF!</v>
      </c>
      <c r="U336" s="29">
        <v>3.0797500000000002</v>
      </c>
      <c r="V336" s="29">
        <v>11</v>
      </c>
      <c r="W336" s="29">
        <f t="shared" si="34"/>
        <v>93</v>
      </c>
      <c r="X336" s="29">
        <f t="shared" si="35"/>
        <v>7.333333333333333</v>
      </c>
      <c r="Y336" s="29">
        <f t="shared" si="36"/>
        <v>100.33333333333333</v>
      </c>
      <c r="Z336" s="29">
        <v>9</v>
      </c>
      <c r="AA336" s="2" t="s">
        <v>2292</v>
      </c>
      <c r="AB336" s="34"/>
      <c r="AC336" s="5">
        <v>19229</v>
      </c>
      <c r="AD336" s="5">
        <v>342.001375</v>
      </c>
      <c r="AE336" s="5">
        <v>56.224919999999997</v>
      </c>
      <c r="AF336" s="5">
        <v>192.28</v>
      </c>
      <c r="AG336" s="5">
        <v>807.32120099999997</v>
      </c>
      <c r="AH336" s="5">
        <v>80.732119999999995</v>
      </c>
      <c r="AI336" s="5">
        <v>1.7784999999999999E-2</v>
      </c>
      <c r="AJ336" s="5">
        <v>8.6E-3</v>
      </c>
      <c r="AK336" s="5">
        <v>0.48354900000000001</v>
      </c>
      <c r="AL336" s="5">
        <v>1.6775000000000002E-2</v>
      </c>
      <c r="AM336" s="5">
        <v>1.7500000000000002E-2</v>
      </c>
      <c r="AN336" s="5">
        <v>4</v>
      </c>
      <c r="AO336" s="5">
        <v>1.1696E-2</v>
      </c>
      <c r="AP336" s="5">
        <v>0.70175200000000004</v>
      </c>
      <c r="AQ336" s="5">
        <v>0.447241</v>
      </c>
      <c r="AR336" s="5">
        <v>0.13761300000000001</v>
      </c>
      <c r="AS336" s="5">
        <v>0.18809500000000001</v>
      </c>
      <c r="AT336" s="5">
        <v>21.5</v>
      </c>
      <c r="AU336" s="5">
        <v>17.710636999999998</v>
      </c>
      <c r="AV336" s="5">
        <v>6.7130000000000002E-3</v>
      </c>
      <c r="AW336" s="5">
        <v>4.2240000000000003E-3</v>
      </c>
      <c r="AX336" s="5">
        <v>235.86272399999999</v>
      </c>
      <c r="AY336" s="5">
        <v>93.869705999999994</v>
      </c>
      <c r="AZ336" s="5">
        <v>475.42381</v>
      </c>
      <c r="BA336" s="5">
        <v>80.393099000000007</v>
      </c>
      <c r="BB336" s="5">
        <v>74.641182999999998</v>
      </c>
      <c r="BC336" s="5">
        <v>79.754766000000004</v>
      </c>
      <c r="BD336" s="5">
        <v>5.4344789999999996</v>
      </c>
      <c r="BE336" s="5">
        <v>0.74535600000000002</v>
      </c>
      <c r="BF336" s="31"/>
    </row>
    <row r="337" spans="1:58" s="29" customFormat="1" x14ac:dyDescent="0.25">
      <c r="A337" s="29" t="s">
        <v>2046</v>
      </c>
      <c r="B337" s="29">
        <v>4</v>
      </c>
      <c r="C337" s="29" t="s">
        <v>11</v>
      </c>
      <c r="D337" s="11">
        <v>16</v>
      </c>
      <c r="E337" s="11" t="s">
        <v>1</v>
      </c>
      <c r="F337" s="2" t="s">
        <v>301</v>
      </c>
      <c r="G337" s="45" t="s">
        <v>244</v>
      </c>
      <c r="H337" s="2">
        <v>62.974165536937996</v>
      </c>
      <c r="I337" s="2">
        <v>-1.3203757077616187</v>
      </c>
      <c r="J337" s="5"/>
      <c r="K337" s="5">
        <v>12676</v>
      </c>
      <c r="L337" s="5">
        <v>293</v>
      </c>
      <c r="M337" s="5">
        <f t="shared" si="33"/>
        <v>2.3114547175765225</v>
      </c>
      <c r="N337" s="5">
        <v>3.1550000000002999E-2</v>
      </c>
      <c r="O337" s="5">
        <v>0.16745907388514855</v>
      </c>
      <c r="P337" s="5">
        <v>45.164068522726453</v>
      </c>
      <c r="Q337" s="5" t="e">
        <f>ABS(P337-#REF!)</f>
        <v>#REF!</v>
      </c>
      <c r="R337" s="5">
        <v>0.9367830093993339</v>
      </c>
      <c r="S337" s="5" t="e">
        <f>ABS(R337-#REF!)</f>
        <v>#REF!</v>
      </c>
      <c r="U337" s="29">
        <v>11.018700000000001</v>
      </c>
      <c r="V337" s="5">
        <v>30</v>
      </c>
      <c r="W337" s="5">
        <f t="shared" ref="W337:W360" si="37">AVERAGE(3,3,3)</f>
        <v>3</v>
      </c>
      <c r="X337" s="5">
        <f t="shared" ref="X337:X360" si="38">AVERAGE(9,9,9)</f>
        <v>9</v>
      </c>
      <c r="Y337" s="5">
        <f t="shared" ref="Y337:Y360" si="39">AVERAGE(12,12,12)</f>
        <v>12</v>
      </c>
      <c r="Z337" s="29">
        <v>618</v>
      </c>
      <c r="AA337" s="2" t="s">
        <v>2295</v>
      </c>
      <c r="AB337" s="34"/>
      <c r="AC337" s="5">
        <v>16766</v>
      </c>
      <c r="AD337" s="5">
        <v>358.95645000000002</v>
      </c>
      <c r="AE337" s="5">
        <v>46.707616000000002</v>
      </c>
      <c r="AF337" s="5">
        <v>167.63</v>
      </c>
      <c r="AG337" s="5">
        <v>606.87821899999994</v>
      </c>
      <c r="AH337" s="5">
        <v>60.687821999999997</v>
      </c>
      <c r="AI337" s="5">
        <v>2.1408E-2</v>
      </c>
      <c r="AJ337" s="5">
        <v>1.9435000000000001E-2</v>
      </c>
      <c r="AK337" s="5">
        <v>0.90785700000000003</v>
      </c>
      <c r="AL337" s="5">
        <v>1.8200000000000001E-2</v>
      </c>
      <c r="AM337" s="5">
        <v>1.2500000000000001E-2</v>
      </c>
      <c r="AN337" s="5">
        <v>1</v>
      </c>
      <c r="AO337" s="5">
        <v>2.7859999999999998E-3</v>
      </c>
      <c r="AP337" s="5">
        <v>0.16715099999999999</v>
      </c>
      <c r="AQ337" s="5">
        <v>0.50101399999999996</v>
      </c>
      <c r="AR337" s="5">
        <v>0.67945</v>
      </c>
      <c r="AS337" s="5">
        <v>0</v>
      </c>
      <c r="AT337" s="5">
        <v>84</v>
      </c>
      <c r="AU337" s="5">
        <v>0</v>
      </c>
      <c r="AV337" s="5">
        <v>8.1860000000000006E-3</v>
      </c>
      <c r="AW337" s="5">
        <v>3.199E-3</v>
      </c>
      <c r="AX337" s="5">
        <v>122.15762700000001</v>
      </c>
      <c r="AY337" s="5">
        <v>0</v>
      </c>
      <c r="AZ337" s="5">
        <v>314.96062999999998</v>
      </c>
      <c r="BA337" s="5">
        <v>0</v>
      </c>
      <c r="BB337" s="5">
        <v>0</v>
      </c>
      <c r="BC337" s="5">
        <v>0</v>
      </c>
      <c r="BD337" s="5">
        <v>13.971883</v>
      </c>
      <c r="BE337" s="5">
        <v>0.37267800000000001</v>
      </c>
      <c r="BF337" s="31"/>
    </row>
    <row r="338" spans="1:58" s="29" customFormat="1" x14ac:dyDescent="0.25">
      <c r="A338" s="29" t="s">
        <v>2047</v>
      </c>
      <c r="B338" s="29">
        <v>4</v>
      </c>
      <c r="C338" s="29" t="s">
        <v>8</v>
      </c>
      <c r="D338" s="11">
        <v>1</v>
      </c>
      <c r="E338" s="11" t="s">
        <v>1</v>
      </c>
      <c r="F338" s="2" t="s">
        <v>301</v>
      </c>
      <c r="G338" s="45" t="s">
        <v>244</v>
      </c>
      <c r="H338" s="2">
        <v>62.974165536937996</v>
      </c>
      <c r="I338" s="2">
        <v>-1.3203757077616187</v>
      </c>
      <c r="J338" s="5"/>
      <c r="K338" s="5">
        <v>17348</v>
      </c>
      <c r="L338" s="5">
        <v>1116</v>
      </c>
      <c r="M338" s="5">
        <f t="shared" si="33"/>
        <v>6.4330182153562374</v>
      </c>
      <c r="N338" s="5">
        <v>2.5993611111110038E-2</v>
      </c>
      <c r="O338" s="5">
        <v>0.61042788458536423</v>
      </c>
      <c r="P338" s="5">
        <v>58.831683009927211</v>
      </c>
      <c r="Q338" s="5" t="e">
        <f>ABS(P338-#REF!)</f>
        <v>#REF!</v>
      </c>
      <c r="R338" s="5">
        <v>1.1600020045612016</v>
      </c>
      <c r="S338" s="5" t="e">
        <f>ABS(R338-#REF!)</f>
        <v>#REF!</v>
      </c>
      <c r="T338" s="29">
        <v>0.99593796108884525</v>
      </c>
      <c r="U338" s="29">
        <v>11.018700000000001</v>
      </c>
      <c r="V338" s="5">
        <v>30</v>
      </c>
      <c r="W338" s="5">
        <f t="shared" si="37"/>
        <v>3</v>
      </c>
      <c r="X338" s="5">
        <f t="shared" si="38"/>
        <v>9</v>
      </c>
      <c r="Y338" s="5">
        <f t="shared" si="39"/>
        <v>12</v>
      </c>
      <c r="Z338" s="29">
        <v>618</v>
      </c>
      <c r="AA338" s="2" t="s">
        <v>2295</v>
      </c>
      <c r="AB338" s="34"/>
      <c r="AC338" s="5">
        <v>21795</v>
      </c>
      <c r="AD338" s="5">
        <v>386.096925</v>
      </c>
      <c r="AE338" s="5">
        <v>56.449556000000001</v>
      </c>
      <c r="AF338" s="5">
        <v>217.92</v>
      </c>
      <c r="AG338" s="5">
        <v>856.66172600000004</v>
      </c>
      <c r="AH338" s="5">
        <v>85.666173000000001</v>
      </c>
      <c r="AI338" s="5">
        <v>1.7713E-2</v>
      </c>
      <c r="AJ338" s="5">
        <v>2.0604999999999998E-2</v>
      </c>
      <c r="AK338" s="5">
        <v>1.1632899999999999</v>
      </c>
      <c r="AL338" s="5">
        <v>1.2225E-2</v>
      </c>
      <c r="AM338" s="5">
        <v>7.4999999999999997E-3</v>
      </c>
      <c r="AN338" s="5">
        <v>15</v>
      </c>
      <c r="AO338" s="5">
        <v>3.8850000000000003E-2</v>
      </c>
      <c r="AP338" s="5">
        <v>2.3310209999999998</v>
      </c>
      <c r="AQ338" s="5">
        <v>2.6473960000000001</v>
      </c>
      <c r="AR338" s="5">
        <v>0.27892299999999998</v>
      </c>
      <c r="AS338" s="5">
        <v>7.9413999999999998E-2</v>
      </c>
      <c r="AT338" s="5">
        <v>38.466667000000001</v>
      </c>
      <c r="AU338" s="5">
        <v>8.9511900000000004</v>
      </c>
      <c r="AV338" s="5">
        <v>7.4450000000000002E-3</v>
      </c>
      <c r="AW338" s="5">
        <v>3.6579999999999998E-3</v>
      </c>
      <c r="AX338" s="5">
        <v>137.346845</v>
      </c>
      <c r="AY338" s="5">
        <v>15.150867</v>
      </c>
      <c r="AZ338" s="5">
        <v>998.58254399999998</v>
      </c>
      <c r="BA338" s="5">
        <v>366.62116099999997</v>
      </c>
      <c r="BB338" s="5">
        <v>25.147511999999999</v>
      </c>
      <c r="BC338" s="5">
        <v>23.155329999999999</v>
      </c>
      <c r="BD338" s="5">
        <v>6.094741</v>
      </c>
      <c r="BE338" s="5">
        <v>1.456863</v>
      </c>
      <c r="BF338" s="31"/>
    </row>
    <row r="339" spans="1:58" s="29" customFormat="1" x14ac:dyDescent="0.25">
      <c r="A339" s="29" t="s">
        <v>2047</v>
      </c>
      <c r="B339" s="29">
        <v>4</v>
      </c>
      <c r="C339" s="29" t="s">
        <v>21</v>
      </c>
      <c r="D339" s="11">
        <v>7</v>
      </c>
      <c r="E339" s="11" t="s">
        <v>1</v>
      </c>
      <c r="F339" s="2" t="s">
        <v>301</v>
      </c>
      <c r="G339" s="45" t="s">
        <v>244</v>
      </c>
      <c r="H339" s="2">
        <v>62.974165536937996</v>
      </c>
      <c r="I339" s="2">
        <v>-1.3203757077616187</v>
      </c>
      <c r="J339" s="5"/>
      <c r="K339" s="5">
        <v>13657</v>
      </c>
      <c r="L339" s="5">
        <v>103</v>
      </c>
      <c r="M339" s="5">
        <f t="shared" si="33"/>
        <v>0.75419198945595667</v>
      </c>
      <c r="N339" s="5">
        <v>4.7130769230775672E-2</v>
      </c>
      <c r="O339" s="5">
        <v>4.4086458331165194E-2</v>
      </c>
      <c r="P339" s="5">
        <v>46.314520109901771</v>
      </c>
      <c r="Q339" s="5" t="e">
        <f>ABS(P339-#REF!)</f>
        <v>#REF!</v>
      </c>
      <c r="R339" s="5">
        <v>0.51814408112236332</v>
      </c>
      <c r="S339" s="5" t="e">
        <f>ABS(R339-#REF!)</f>
        <v>#REF!</v>
      </c>
      <c r="T339" s="29">
        <v>0.99593796108884525</v>
      </c>
      <c r="U339" s="29">
        <v>11.018700000000001</v>
      </c>
      <c r="V339" s="5">
        <v>30</v>
      </c>
      <c r="W339" s="5">
        <f t="shared" si="37"/>
        <v>3</v>
      </c>
      <c r="X339" s="5">
        <f t="shared" si="38"/>
        <v>9</v>
      </c>
      <c r="Y339" s="5">
        <f t="shared" si="39"/>
        <v>12</v>
      </c>
      <c r="Z339" s="29">
        <v>618</v>
      </c>
      <c r="AA339" s="2" t="s">
        <v>2295</v>
      </c>
      <c r="AB339" s="34"/>
      <c r="AC339" s="5">
        <v>17948</v>
      </c>
      <c r="AD339" s="5">
        <v>386.096925</v>
      </c>
      <c r="AE339" s="5">
        <v>46.485737</v>
      </c>
      <c r="AF339" s="5">
        <v>179.47</v>
      </c>
      <c r="AG339" s="5">
        <v>713.08593399999995</v>
      </c>
      <c r="AH339" s="5">
        <v>71.308593000000002</v>
      </c>
      <c r="AI339" s="5">
        <v>2.1510000000000001E-2</v>
      </c>
      <c r="AJ339" s="5">
        <v>1.0992999999999999E-2</v>
      </c>
      <c r="AK339" s="5">
        <v>0.51108900000000002</v>
      </c>
      <c r="AL339" s="5">
        <v>1.9800000000000002E-2</v>
      </c>
      <c r="AM339" s="5">
        <v>1.7500000000000002E-2</v>
      </c>
      <c r="AN339" s="5">
        <v>1</v>
      </c>
      <c r="AO339" s="5">
        <v>2.5899999999999999E-3</v>
      </c>
      <c r="AP339" s="5">
        <v>0.15540100000000001</v>
      </c>
      <c r="AQ339" s="5">
        <v>0.26186799999999999</v>
      </c>
      <c r="AR339" s="5">
        <v>0.43430000000000002</v>
      </c>
      <c r="AS339" s="5">
        <v>0</v>
      </c>
      <c r="AT339" s="5">
        <v>47</v>
      </c>
      <c r="AU339" s="5">
        <v>0</v>
      </c>
      <c r="AV339" s="5">
        <v>9.4409999999999997E-3</v>
      </c>
      <c r="AW339" s="5">
        <v>3.153E-3</v>
      </c>
      <c r="AX339" s="5">
        <v>105.917569</v>
      </c>
      <c r="AY339" s="5">
        <v>0</v>
      </c>
      <c r="AZ339" s="5">
        <v>233.91812899999999</v>
      </c>
      <c r="BA339" s="5">
        <v>0</v>
      </c>
      <c r="BB339" s="5">
        <v>0</v>
      </c>
      <c r="BC339" s="5">
        <v>0</v>
      </c>
      <c r="BD339" s="5">
        <v>6.6076879999999996</v>
      </c>
      <c r="BE339" s="5">
        <v>0.34992699999999999</v>
      </c>
      <c r="BF339" s="31"/>
    </row>
    <row r="340" spans="1:58" s="29" customFormat="1" x14ac:dyDescent="0.25">
      <c r="A340" s="29" t="s">
        <v>2048</v>
      </c>
      <c r="B340" s="29">
        <v>4</v>
      </c>
      <c r="C340" s="29" t="s">
        <v>21</v>
      </c>
      <c r="D340" s="11">
        <v>7</v>
      </c>
      <c r="E340" s="11" t="s">
        <v>1</v>
      </c>
      <c r="F340" s="2" t="s">
        <v>301</v>
      </c>
      <c r="G340" s="45" t="s">
        <v>244</v>
      </c>
      <c r="H340" s="2">
        <v>62.974165536937996</v>
      </c>
      <c r="I340" s="2">
        <v>-1.3203757077616187</v>
      </c>
      <c r="J340" s="5"/>
      <c r="K340" s="5">
        <v>16888</v>
      </c>
      <c r="L340" s="5">
        <v>356</v>
      </c>
      <c r="M340" s="5">
        <f t="shared" si="33"/>
        <v>2.108005684509711</v>
      </c>
      <c r="N340" s="5">
        <v>1.6822265624997224E-2</v>
      </c>
      <c r="O340" s="5">
        <v>0.27900265465594043</v>
      </c>
      <c r="P340" s="5">
        <v>73.621825497336289</v>
      </c>
      <c r="Q340" s="5" t="e">
        <f>ABS(P340-#REF!)</f>
        <v>#REF!</v>
      </c>
      <c r="R340" s="5">
        <v>0.73738206588358479</v>
      </c>
      <c r="S340" s="5" t="e">
        <f>ABS(R340-#REF!)</f>
        <v>#REF!</v>
      </c>
      <c r="T340" s="29">
        <v>0.98110553753454699</v>
      </c>
      <c r="U340" s="29">
        <v>11.018700000000001</v>
      </c>
      <c r="V340" s="5">
        <v>30</v>
      </c>
      <c r="W340" s="5">
        <f t="shared" si="37"/>
        <v>3</v>
      </c>
      <c r="X340" s="5">
        <f t="shared" si="38"/>
        <v>9</v>
      </c>
      <c r="Y340" s="5">
        <f t="shared" si="39"/>
        <v>12</v>
      </c>
      <c r="Z340" s="29">
        <v>618</v>
      </c>
      <c r="AA340" s="2" t="s">
        <v>2295</v>
      </c>
      <c r="AB340" s="34"/>
      <c r="AC340" s="5">
        <v>24747</v>
      </c>
      <c r="AD340" s="5">
        <v>335.810675</v>
      </c>
      <c r="AE340" s="5">
        <v>73.693308999999999</v>
      </c>
      <c r="AF340" s="5">
        <v>247.46</v>
      </c>
      <c r="AG340" s="5">
        <v>1018.956637</v>
      </c>
      <c r="AH340" s="5">
        <v>101.895664</v>
      </c>
      <c r="AI340" s="5">
        <v>1.3568999999999999E-2</v>
      </c>
      <c r="AJ340" s="5">
        <v>9.9360000000000004E-3</v>
      </c>
      <c r="AK340" s="5">
        <v>0.73225499999999999</v>
      </c>
      <c r="AL340" s="5">
        <v>1.1225000000000001E-2</v>
      </c>
      <c r="AM340" s="5">
        <v>7.4999999999999997E-3</v>
      </c>
      <c r="AN340" s="5">
        <v>4</v>
      </c>
      <c r="AO340" s="5">
        <v>1.1911E-2</v>
      </c>
      <c r="AP340" s="5">
        <v>0.71468799999999999</v>
      </c>
      <c r="AQ340" s="5">
        <v>0.48490699999999998</v>
      </c>
      <c r="AR340" s="5">
        <v>0.15040000000000001</v>
      </c>
      <c r="AS340" s="5">
        <v>2.5656999999999999E-2</v>
      </c>
      <c r="AT340" s="5">
        <v>30</v>
      </c>
      <c r="AU340" s="5">
        <v>4.3969690000000003</v>
      </c>
      <c r="AV340" s="5">
        <v>5.1859999999999996E-3</v>
      </c>
      <c r="AW340" s="5">
        <v>2.5230000000000001E-3</v>
      </c>
      <c r="AX340" s="5">
        <v>193.51261199999999</v>
      </c>
      <c r="AY340" s="5">
        <v>13.109928999999999</v>
      </c>
      <c r="AZ340" s="5">
        <v>492.88158299999998</v>
      </c>
      <c r="BA340" s="5">
        <v>79.139030000000005</v>
      </c>
      <c r="BB340" s="5">
        <v>57.010742</v>
      </c>
      <c r="BC340" s="5">
        <v>58.722062000000001</v>
      </c>
      <c r="BD340" s="5">
        <v>5.7298629999999999</v>
      </c>
      <c r="BE340" s="5">
        <v>0.74535600000000002</v>
      </c>
      <c r="BF340" s="31"/>
    </row>
    <row r="341" spans="1:58" s="29" customFormat="1" x14ac:dyDescent="0.25">
      <c r="A341" s="29" t="s">
        <v>2048</v>
      </c>
      <c r="B341" s="29">
        <v>4</v>
      </c>
      <c r="C341" s="29" t="s">
        <v>5</v>
      </c>
      <c r="D341" s="11">
        <v>14</v>
      </c>
      <c r="E341" s="11" t="s">
        <v>1</v>
      </c>
      <c r="F341" s="2" t="s">
        <v>301</v>
      </c>
      <c r="G341" s="45" t="s">
        <v>244</v>
      </c>
      <c r="H341" s="2">
        <v>62.974165536937996</v>
      </c>
      <c r="I341" s="2">
        <v>-1.3203757077616187</v>
      </c>
      <c r="J341" s="5"/>
      <c r="K341" s="5">
        <v>11675</v>
      </c>
      <c r="L341" s="5">
        <v>113</v>
      </c>
      <c r="M341" s="5">
        <f t="shared" si="33"/>
        <v>0.9678800856531049</v>
      </c>
      <c r="N341" s="5">
        <v>2.2461904761901304E-2</v>
      </c>
      <c r="O341" s="5">
        <v>9.1547746058980459E-2</v>
      </c>
      <c r="P341" s="5">
        <v>50.896187392314133</v>
      </c>
      <c r="Q341" s="5" t="e">
        <f>ABS(P341-#REF!)</f>
        <v>#REF!</v>
      </c>
      <c r="R341" s="5">
        <v>0.63987635337470772</v>
      </c>
      <c r="S341" s="5" t="e">
        <f>ABS(R341-#REF!)</f>
        <v>#REF!</v>
      </c>
      <c r="T341" s="29">
        <v>0.98110553753454699</v>
      </c>
      <c r="U341" s="29">
        <v>11.018700000000001</v>
      </c>
      <c r="V341" s="5">
        <v>30</v>
      </c>
      <c r="W341" s="5">
        <f t="shared" si="37"/>
        <v>3</v>
      </c>
      <c r="X341" s="5">
        <f t="shared" si="38"/>
        <v>9</v>
      </c>
      <c r="Y341" s="5">
        <f t="shared" si="39"/>
        <v>12</v>
      </c>
      <c r="Z341" s="29">
        <v>618</v>
      </c>
      <c r="AA341" s="2" t="s">
        <v>2295</v>
      </c>
      <c r="AB341" s="34"/>
      <c r="AC341" s="5">
        <v>17583</v>
      </c>
      <c r="AD341" s="5">
        <v>335.810675</v>
      </c>
      <c r="AE341" s="5">
        <v>52.359859999999998</v>
      </c>
      <c r="AF341" s="5">
        <v>175.82</v>
      </c>
      <c r="AG341" s="5">
        <v>655.84742700000004</v>
      </c>
      <c r="AH341" s="5">
        <v>65.584743000000003</v>
      </c>
      <c r="AI341" s="5">
        <v>1.9096999999999999E-2</v>
      </c>
      <c r="AJ341" s="5">
        <v>1.2368000000000001E-2</v>
      </c>
      <c r="AK341" s="5">
        <v>0.64763300000000001</v>
      </c>
      <c r="AL341" s="5">
        <v>1.6875000000000001E-2</v>
      </c>
      <c r="AM341" s="5">
        <v>1.2500000000000001E-2</v>
      </c>
      <c r="AN341" s="5">
        <v>2</v>
      </c>
      <c r="AO341" s="5">
        <v>5.9560000000000004E-3</v>
      </c>
      <c r="AP341" s="5">
        <v>0.35734399999999999</v>
      </c>
      <c r="AQ341" s="5">
        <v>0.35830099999999998</v>
      </c>
      <c r="AR341" s="5">
        <v>0.22908800000000001</v>
      </c>
      <c r="AS341" s="5">
        <v>0.155475</v>
      </c>
      <c r="AT341" s="5">
        <v>31.5</v>
      </c>
      <c r="AU341" s="5">
        <v>12.020815000000001</v>
      </c>
      <c r="AV341" s="5">
        <v>7.5110000000000003E-3</v>
      </c>
      <c r="AW341" s="5">
        <v>4.032E-3</v>
      </c>
      <c r="AX341" s="5">
        <v>149.83848599999999</v>
      </c>
      <c r="AY341" s="5">
        <v>49.218482000000002</v>
      </c>
      <c r="AZ341" s="5">
        <v>833.33333300000004</v>
      </c>
      <c r="BA341" s="5">
        <v>168.358757</v>
      </c>
      <c r="BB341" s="5">
        <v>46.9011</v>
      </c>
      <c r="BC341" s="5">
        <v>0</v>
      </c>
      <c r="BD341" s="5">
        <v>6.0584509999999998</v>
      </c>
      <c r="BE341" s="5">
        <v>0.47140500000000002</v>
      </c>
      <c r="BF341" s="31"/>
    </row>
    <row r="342" spans="1:58" s="29" customFormat="1" x14ac:dyDescent="0.25">
      <c r="A342" s="29" t="s">
        <v>2049</v>
      </c>
      <c r="B342" s="29">
        <v>4</v>
      </c>
      <c r="C342" s="29" t="s">
        <v>3</v>
      </c>
      <c r="D342" s="11">
        <v>4</v>
      </c>
      <c r="E342" s="11" t="s">
        <v>1</v>
      </c>
      <c r="F342" s="2" t="s">
        <v>301</v>
      </c>
      <c r="G342" s="45" t="s">
        <v>244</v>
      </c>
      <c r="H342" s="2">
        <v>62.974165536937996</v>
      </c>
      <c r="I342" s="2">
        <v>-1.3203757077616187</v>
      </c>
      <c r="J342" s="5"/>
      <c r="K342" s="5">
        <v>15732</v>
      </c>
      <c r="L342" s="5">
        <v>187</v>
      </c>
      <c r="M342" s="5">
        <f t="shared" si="33"/>
        <v>1.1886600559369438</v>
      </c>
      <c r="N342" s="5">
        <v>3.1280999999999608E-2</v>
      </c>
      <c r="O342" s="5">
        <v>8.8429023634715387E-2</v>
      </c>
      <c r="P342" s="5">
        <v>55.646615992853697</v>
      </c>
      <c r="Q342" s="5" t="e">
        <f>ABS(P342-#REF!)</f>
        <v>#REF!</v>
      </c>
      <c r="R342" s="5">
        <v>0.49397755221802747</v>
      </c>
      <c r="S342" s="5" t="e">
        <f>ABS(R342-#REF!)</f>
        <v>#REF!</v>
      </c>
      <c r="T342" s="29">
        <v>0.9745369097641583</v>
      </c>
      <c r="U342" s="29">
        <v>11.018700000000001</v>
      </c>
      <c r="V342" s="5">
        <v>30</v>
      </c>
      <c r="W342" s="5">
        <f t="shared" si="37"/>
        <v>3</v>
      </c>
      <c r="X342" s="5">
        <f t="shared" si="38"/>
        <v>9</v>
      </c>
      <c r="Y342" s="5">
        <f t="shared" si="39"/>
        <v>12</v>
      </c>
      <c r="Z342" s="29">
        <v>618</v>
      </c>
      <c r="AA342" s="2" t="s">
        <v>2295</v>
      </c>
      <c r="AB342" s="34"/>
      <c r="AC342" s="5">
        <v>21459</v>
      </c>
      <c r="AD342" s="5">
        <v>369.35432500000002</v>
      </c>
      <c r="AE342" s="5">
        <v>58.098683000000001</v>
      </c>
      <c r="AF342" s="5">
        <v>214.58</v>
      </c>
      <c r="AG342" s="5">
        <v>895.53988400000003</v>
      </c>
      <c r="AH342" s="5">
        <v>89.553988000000004</v>
      </c>
      <c r="AI342" s="5">
        <v>1.7208999999999999E-2</v>
      </c>
      <c r="AJ342" s="5">
        <v>8.8360000000000001E-3</v>
      </c>
      <c r="AK342" s="5">
        <v>0.51345399999999997</v>
      </c>
      <c r="AL342" s="5">
        <v>1.5724999999999999E-2</v>
      </c>
      <c r="AM342" s="5">
        <v>1.2500000000000001E-2</v>
      </c>
      <c r="AN342" s="5">
        <v>6</v>
      </c>
      <c r="AO342" s="5">
        <v>1.6244999999999999E-2</v>
      </c>
      <c r="AP342" s="5">
        <v>0.97467400000000004</v>
      </c>
      <c r="AQ342" s="5">
        <v>1.5005360000000001</v>
      </c>
      <c r="AR342" s="5">
        <v>0.38269199999999998</v>
      </c>
      <c r="AS342" s="5">
        <v>0.15446099999999999</v>
      </c>
      <c r="AT342" s="5">
        <v>53.666666999999997</v>
      </c>
      <c r="AU342" s="5">
        <v>18.457158</v>
      </c>
      <c r="AV342" s="5">
        <v>7.2659999999999999E-3</v>
      </c>
      <c r="AW342" s="5">
        <v>3.2720000000000002E-3</v>
      </c>
      <c r="AX342" s="5">
        <v>140.81100699999999</v>
      </c>
      <c r="AY342" s="5">
        <v>17.032754000000001</v>
      </c>
      <c r="AZ342" s="5">
        <v>370.08212900000001</v>
      </c>
      <c r="BA342" s="5">
        <v>35.404347999999999</v>
      </c>
      <c r="BB342" s="5">
        <v>14.800295</v>
      </c>
      <c r="BC342" s="5">
        <v>10.749435999999999</v>
      </c>
      <c r="BD342" s="5">
        <v>8.0727869999999999</v>
      </c>
      <c r="BE342" s="5">
        <v>1.456863</v>
      </c>
      <c r="BF342" s="31"/>
    </row>
    <row r="343" spans="1:58" s="29" customFormat="1" x14ac:dyDescent="0.25">
      <c r="A343" s="29" t="s">
        <v>2049</v>
      </c>
      <c r="B343" s="29">
        <v>4</v>
      </c>
      <c r="C343" s="29" t="s">
        <v>17</v>
      </c>
      <c r="D343" s="11">
        <v>8</v>
      </c>
      <c r="E343" s="11" t="s">
        <v>1</v>
      </c>
      <c r="F343" s="2" t="s">
        <v>301</v>
      </c>
      <c r="G343" s="45" t="s">
        <v>244</v>
      </c>
      <c r="H343" s="2">
        <v>62.974165536937996</v>
      </c>
      <c r="I343" s="2">
        <v>-1.3203757077616187</v>
      </c>
      <c r="J343" s="5"/>
      <c r="K343" s="5">
        <v>11981</v>
      </c>
      <c r="L343" s="5">
        <v>589</v>
      </c>
      <c r="M343" s="5">
        <f t="shared" si="33"/>
        <v>4.9161171855437775</v>
      </c>
      <c r="N343" s="5">
        <v>4.9332278481014812E-2</v>
      </c>
      <c r="O343" s="5">
        <v>0.27943571468570061</v>
      </c>
      <c r="P343" s="5">
        <v>42.378725286701005</v>
      </c>
      <c r="Q343" s="5" t="e">
        <f>ABS(P343-#REF!)</f>
        <v>#REF!</v>
      </c>
      <c r="R343" s="5">
        <v>1.0516454342830983</v>
      </c>
      <c r="S343" s="5" t="e">
        <f>ABS(R343-#REF!)</f>
        <v>#REF!</v>
      </c>
      <c r="T343" s="29">
        <v>1.0337840919649623</v>
      </c>
      <c r="U343" s="29">
        <v>11.018700000000001</v>
      </c>
      <c r="V343" s="5">
        <v>30</v>
      </c>
      <c r="W343" s="5">
        <f t="shared" si="37"/>
        <v>3</v>
      </c>
      <c r="X343" s="5">
        <f t="shared" si="38"/>
        <v>9</v>
      </c>
      <c r="Y343" s="5">
        <f t="shared" si="39"/>
        <v>12</v>
      </c>
      <c r="Z343" s="29">
        <v>618</v>
      </c>
      <c r="AA343" s="2" t="s">
        <v>2295</v>
      </c>
      <c r="AB343" s="34"/>
      <c r="AC343" s="5">
        <v>15062</v>
      </c>
      <c r="AD343" s="5">
        <v>369.35432500000002</v>
      </c>
      <c r="AE343" s="5">
        <v>40.779271000000001</v>
      </c>
      <c r="AF343" s="5">
        <v>150.59</v>
      </c>
      <c r="AG343" s="5">
        <v>520.71524099999999</v>
      </c>
      <c r="AH343" s="5">
        <v>52.071523999999997</v>
      </c>
      <c r="AI343" s="5">
        <v>2.4517000000000001E-2</v>
      </c>
      <c r="AJ343" s="5">
        <v>2.6249999999999999E-2</v>
      </c>
      <c r="AK343" s="5">
        <v>1.0706800000000001</v>
      </c>
      <c r="AL343" s="5">
        <v>1.695E-2</v>
      </c>
      <c r="AM343" s="5">
        <v>1.2500000000000001E-2</v>
      </c>
      <c r="AN343" s="5">
        <v>2</v>
      </c>
      <c r="AO343" s="5">
        <v>5.4149999999999997E-3</v>
      </c>
      <c r="AP343" s="5">
        <v>0.32489099999999999</v>
      </c>
      <c r="AQ343" s="5">
        <v>0.37843599999999999</v>
      </c>
      <c r="AR343" s="5">
        <v>0.25359999999999999</v>
      </c>
      <c r="AS343" s="5">
        <v>0.14326</v>
      </c>
      <c r="AT343" s="5">
        <v>28.5</v>
      </c>
      <c r="AU343" s="5">
        <v>12.020815000000001</v>
      </c>
      <c r="AV343" s="5">
        <v>9.2219999999999993E-3</v>
      </c>
      <c r="AW343" s="5">
        <v>4.5230000000000001E-3</v>
      </c>
      <c r="AX343" s="5">
        <v>113.0954</v>
      </c>
      <c r="AY343" s="5">
        <v>16.487432999999999</v>
      </c>
      <c r="AZ343" s="5">
        <v>559.16305899999998</v>
      </c>
      <c r="BA343" s="5">
        <v>219.376563</v>
      </c>
      <c r="BB343" s="5">
        <v>22.637625</v>
      </c>
      <c r="BC343" s="5">
        <v>0</v>
      </c>
      <c r="BD343" s="5">
        <v>5.6755659999999999</v>
      </c>
      <c r="BE343" s="5">
        <v>0.69985399999999998</v>
      </c>
      <c r="BF343" s="31"/>
    </row>
    <row r="344" spans="1:58" s="29" customFormat="1" x14ac:dyDescent="0.25">
      <c r="A344" s="29" t="s">
        <v>2049</v>
      </c>
      <c r="B344" s="29">
        <v>4</v>
      </c>
      <c r="C344" s="29" t="s">
        <v>5</v>
      </c>
      <c r="D344" s="11">
        <v>14</v>
      </c>
      <c r="E344" s="11" t="s">
        <v>1</v>
      </c>
      <c r="F344" s="2" t="s">
        <v>301</v>
      </c>
      <c r="G344" s="45" t="s">
        <v>244</v>
      </c>
      <c r="H344" s="2">
        <v>62.974165536937996</v>
      </c>
      <c r="I344" s="2">
        <v>-1.3203757077616187</v>
      </c>
      <c r="J344" s="5"/>
      <c r="K344" s="5">
        <v>2810</v>
      </c>
      <c r="L344" s="5">
        <v>105</v>
      </c>
      <c r="M344" s="5">
        <f t="shared" si="33"/>
        <v>3.7366548042704624</v>
      </c>
      <c r="N344" s="5">
        <v>8.4772727272726722E-2</v>
      </c>
      <c r="O344" s="5">
        <v>7.7817540798549537E-2</v>
      </c>
      <c r="P344" s="5">
        <v>9.9394222565420094</v>
      </c>
      <c r="Q344" s="5" t="e">
        <f>ABS(P344-#REF!)</f>
        <v>#REF!</v>
      </c>
      <c r="R344" s="5">
        <v>0.71713757829825664</v>
      </c>
      <c r="S344" s="5" t="e">
        <f>ABS(R344-#REF!)</f>
        <v>#REF!</v>
      </c>
      <c r="T344" s="29">
        <v>1.0333960817250183</v>
      </c>
      <c r="U344" s="29">
        <v>11.018700000000001</v>
      </c>
      <c r="V344" s="5">
        <v>30</v>
      </c>
      <c r="W344" s="5">
        <f t="shared" si="37"/>
        <v>3</v>
      </c>
      <c r="X344" s="5">
        <f t="shared" si="38"/>
        <v>9</v>
      </c>
      <c r="Y344" s="5">
        <f t="shared" si="39"/>
        <v>12</v>
      </c>
      <c r="Z344" s="29">
        <v>618</v>
      </c>
      <c r="AA344" s="2" t="s">
        <v>2295</v>
      </c>
      <c r="AB344" s="34"/>
      <c r="AC344" s="5">
        <v>3687</v>
      </c>
      <c r="AD344" s="5">
        <v>369.35432500000002</v>
      </c>
      <c r="AE344" s="5">
        <v>9.9822849999999992</v>
      </c>
      <c r="AF344" s="5">
        <v>36.729999999999997</v>
      </c>
      <c r="AG344" s="5">
        <v>46.216416000000002</v>
      </c>
      <c r="AH344" s="5">
        <v>4.6216419999999996</v>
      </c>
      <c r="AI344" s="5">
        <v>0.100151</v>
      </c>
      <c r="AJ344" s="5">
        <v>7.7661999999999995E-2</v>
      </c>
      <c r="AK344" s="5">
        <v>0.77545299999999995</v>
      </c>
      <c r="AL344" s="5">
        <v>8.1799999999999998E-2</v>
      </c>
      <c r="AM344" s="5">
        <v>6.7500000000000004E-2</v>
      </c>
      <c r="AN344" s="5">
        <v>3</v>
      </c>
      <c r="AO344" s="5">
        <v>8.1220000000000007E-3</v>
      </c>
      <c r="AP344" s="5">
        <v>0.48733700000000002</v>
      </c>
      <c r="AQ344" s="5">
        <v>3.8784920000000001</v>
      </c>
      <c r="AR344" s="5">
        <v>1.9071499999999999</v>
      </c>
      <c r="AS344" s="5">
        <v>0.42480899999999999</v>
      </c>
      <c r="AT344" s="5">
        <v>47.666666999999997</v>
      </c>
      <c r="AU344" s="5">
        <v>9.0737719999999999</v>
      </c>
      <c r="AV344" s="5">
        <v>4.0868000000000002E-2</v>
      </c>
      <c r="AW344" s="5">
        <v>2.5395000000000001E-2</v>
      </c>
      <c r="AX344" s="5">
        <v>24.643001000000002</v>
      </c>
      <c r="AY344" s="5">
        <v>1.8178669999999999</v>
      </c>
      <c r="AZ344" s="5">
        <v>562.863339</v>
      </c>
      <c r="BA344" s="5">
        <v>75.620766000000003</v>
      </c>
      <c r="BB344" s="5">
        <v>2.0698500000000002</v>
      </c>
      <c r="BC344" s="5">
        <v>0.838063</v>
      </c>
      <c r="BD344" s="5">
        <v>7.6307879999999999</v>
      </c>
      <c r="BE344" s="5">
        <v>0.72843100000000005</v>
      </c>
      <c r="BF344" s="31"/>
    </row>
    <row r="345" spans="1:58" s="29" customFormat="1" x14ac:dyDescent="0.25">
      <c r="A345" s="29" t="s">
        <v>2050</v>
      </c>
      <c r="B345" s="29">
        <v>4</v>
      </c>
      <c r="C345" s="29" t="s">
        <v>3</v>
      </c>
      <c r="D345" s="11">
        <v>4</v>
      </c>
      <c r="E345" s="11" t="s">
        <v>1</v>
      </c>
      <c r="F345" s="2" t="s">
        <v>301</v>
      </c>
      <c r="G345" s="45" t="s">
        <v>244</v>
      </c>
      <c r="H345" s="2">
        <v>62.974165536937996</v>
      </c>
      <c r="I345" s="2">
        <v>-1.3203757077616187</v>
      </c>
      <c r="J345" s="5"/>
      <c r="K345" s="5">
        <v>13619</v>
      </c>
      <c r="L345" s="5">
        <v>701</v>
      </c>
      <c r="M345" s="5">
        <f t="shared" si="33"/>
        <v>5.1472207944783026</v>
      </c>
      <c r="N345" s="5">
        <v>1.9730180180179566E-2</v>
      </c>
      <c r="O345" s="5">
        <v>0.55906431352108443</v>
      </c>
      <c r="P345" s="5">
        <v>68.593665638231073</v>
      </c>
      <c r="Q345" s="5" t="e">
        <f>ABS(P345-#REF!)</f>
        <v>#REF!</v>
      </c>
      <c r="R345" s="5">
        <v>0.78004534316142704</v>
      </c>
      <c r="S345" s="5" t="e">
        <f>ABS(R345-#REF!)</f>
        <v>#REF!</v>
      </c>
      <c r="U345" s="29">
        <v>11.018700000000001</v>
      </c>
      <c r="V345" s="5">
        <v>30</v>
      </c>
      <c r="W345" s="5">
        <f t="shared" si="37"/>
        <v>3</v>
      </c>
      <c r="X345" s="5">
        <f t="shared" si="38"/>
        <v>9</v>
      </c>
      <c r="Y345" s="5">
        <f t="shared" si="39"/>
        <v>12</v>
      </c>
      <c r="Z345" s="29">
        <v>618</v>
      </c>
      <c r="AA345" s="2" t="s">
        <v>2295</v>
      </c>
      <c r="AB345" s="34"/>
      <c r="AC345" s="5">
        <v>21814</v>
      </c>
      <c r="AD345" s="5">
        <v>301.5958</v>
      </c>
      <c r="AE345" s="5">
        <v>72.328592999999998</v>
      </c>
      <c r="AF345" s="5">
        <v>218.13</v>
      </c>
      <c r="AG345" s="5">
        <v>885.17263500000001</v>
      </c>
      <c r="AH345" s="5">
        <v>88.517263</v>
      </c>
      <c r="AI345" s="5">
        <v>1.3823999999999999E-2</v>
      </c>
      <c r="AJ345" s="5">
        <v>1.1344E-2</v>
      </c>
      <c r="AK345" s="5">
        <v>0.82061399999999995</v>
      </c>
      <c r="AL345" s="5">
        <v>1.0699999999999999E-2</v>
      </c>
      <c r="AM345" s="5">
        <v>7.4999999999999997E-3</v>
      </c>
      <c r="AN345" s="5">
        <v>23</v>
      </c>
      <c r="AO345" s="5">
        <v>7.6260999999999995E-2</v>
      </c>
      <c r="AP345" s="5">
        <v>4.5756610000000002</v>
      </c>
      <c r="AQ345" s="5">
        <v>3.0943429999999998</v>
      </c>
      <c r="AR345" s="5">
        <v>0.14124800000000001</v>
      </c>
      <c r="AS345" s="5">
        <v>5.0241000000000001E-2</v>
      </c>
      <c r="AT345" s="5">
        <v>29.347826000000001</v>
      </c>
      <c r="AU345" s="5">
        <v>7.5293890000000001</v>
      </c>
      <c r="AV345" s="5">
        <v>4.9829999999999996E-3</v>
      </c>
      <c r="AW345" s="5">
        <v>2.5969999999999999E-3</v>
      </c>
      <c r="AX345" s="5">
        <v>209.38918899999999</v>
      </c>
      <c r="AY345" s="5">
        <v>31.334531999999999</v>
      </c>
      <c r="AZ345" s="5">
        <v>546.17539099999999</v>
      </c>
      <c r="BA345" s="5">
        <v>120.436964</v>
      </c>
      <c r="BB345" s="5">
        <v>8.7072409999999998</v>
      </c>
      <c r="BC345" s="5">
        <v>17.662822999999999</v>
      </c>
      <c r="BD345" s="5">
        <v>6.2282289999999998</v>
      </c>
      <c r="BE345" s="5">
        <v>4.8102900000000002</v>
      </c>
      <c r="BF345" s="31"/>
    </row>
    <row r="346" spans="1:58" s="29" customFormat="1" x14ac:dyDescent="0.25">
      <c r="A346" s="29" t="s">
        <v>2050</v>
      </c>
      <c r="B346" s="29">
        <v>4</v>
      </c>
      <c r="C346" s="29" t="s">
        <v>38</v>
      </c>
      <c r="D346" s="11">
        <v>9</v>
      </c>
      <c r="E346" s="11" t="s">
        <v>1</v>
      </c>
      <c r="F346" s="2" t="s">
        <v>301</v>
      </c>
      <c r="G346" s="45" t="s">
        <v>244</v>
      </c>
      <c r="H346" s="2">
        <v>62.974165536937996</v>
      </c>
      <c r="I346" s="2">
        <v>-1.3203757077616187</v>
      </c>
      <c r="J346" s="5"/>
      <c r="K346" s="5">
        <v>372</v>
      </c>
      <c r="L346" s="5">
        <v>153</v>
      </c>
      <c r="M346" s="5">
        <f t="shared" si="33"/>
        <v>41.12903225806452</v>
      </c>
      <c r="N346" s="5">
        <v>0.14083189655172487</v>
      </c>
      <c r="O346" s="5">
        <v>0.14606184767667971</v>
      </c>
      <c r="P346" s="5">
        <v>1.8736209426112018</v>
      </c>
      <c r="Q346" s="5" t="e">
        <f>ABS(P346-#REF!)</f>
        <v>#REF!</v>
      </c>
      <c r="R346" s="5">
        <v>2.0584628753042802</v>
      </c>
      <c r="S346" s="5" t="e">
        <f>ABS(R346-#REF!)</f>
        <v>#REF!</v>
      </c>
      <c r="U346" s="29">
        <v>11.018700000000001</v>
      </c>
      <c r="V346" s="5">
        <v>30</v>
      </c>
      <c r="W346" s="5">
        <f t="shared" si="37"/>
        <v>3</v>
      </c>
      <c r="X346" s="5">
        <f t="shared" si="38"/>
        <v>9</v>
      </c>
      <c r="Y346" s="5">
        <f t="shared" si="39"/>
        <v>12</v>
      </c>
      <c r="Z346" s="29">
        <v>618</v>
      </c>
      <c r="AA346" s="2" t="s">
        <v>2295</v>
      </c>
      <c r="AB346" s="34"/>
      <c r="AC346" s="5">
        <v>689</v>
      </c>
      <c r="AD346" s="5">
        <v>301.5958</v>
      </c>
      <c r="AE346" s="5">
        <v>2.2845149999999999</v>
      </c>
      <c r="AF346" s="5">
        <v>5.38</v>
      </c>
      <c r="AG346" s="5">
        <v>8.5904369999999997</v>
      </c>
      <c r="AH346" s="5">
        <v>0.85904400000000003</v>
      </c>
      <c r="AI346" s="5">
        <v>0.437724</v>
      </c>
      <c r="AJ346" s="5">
        <v>0.954816</v>
      </c>
      <c r="AK346" s="5">
        <v>2.1813199999999999</v>
      </c>
      <c r="AL346" s="5">
        <v>0.1133</v>
      </c>
      <c r="AM346" s="5">
        <v>7.4999999999999997E-3</v>
      </c>
      <c r="AN346" s="5">
        <v>25</v>
      </c>
      <c r="AO346" s="5">
        <v>8.2891999999999993E-2</v>
      </c>
      <c r="AP346" s="5">
        <v>4.9735440000000004</v>
      </c>
      <c r="AQ346" s="5">
        <v>35.413643</v>
      </c>
      <c r="AR346" s="5">
        <v>0.46266400000000002</v>
      </c>
      <c r="AS346" s="5">
        <v>0.80305700000000002</v>
      </c>
      <c r="AT346" s="5">
        <v>9.76</v>
      </c>
      <c r="AU346" s="5">
        <v>9.1162860000000006</v>
      </c>
      <c r="AV346" s="5">
        <v>5.2816000000000002E-2</v>
      </c>
      <c r="AW346" s="5">
        <v>7.5663999999999995E-2</v>
      </c>
      <c r="AX346" s="5">
        <v>68.228211000000002</v>
      </c>
      <c r="AY346" s="5">
        <v>51.100332999999999</v>
      </c>
      <c r="AZ346" s="5">
        <v>244.455724</v>
      </c>
      <c r="BA346" s="5">
        <v>72.334483000000006</v>
      </c>
      <c r="BB346" s="5">
        <v>11.664876</v>
      </c>
      <c r="BC346" s="5">
        <v>9.5922780000000003</v>
      </c>
      <c r="BD346" s="5">
        <v>8.0845099999999999</v>
      </c>
      <c r="BE346" s="5">
        <v>1.8633900000000001</v>
      </c>
      <c r="BF346" s="31"/>
    </row>
    <row r="347" spans="1:58" s="29" customFormat="1" x14ac:dyDescent="0.25">
      <c r="A347" s="29" t="s">
        <v>2051</v>
      </c>
      <c r="B347" s="29">
        <v>4</v>
      </c>
      <c r="C347" s="29" t="s">
        <v>4</v>
      </c>
      <c r="D347" s="11">
        <v>12</v>
      </c>
      <c r="E347" s="11" t="s">
        <v>1</v>
      </c>
      <c r="F347" s="2" t="s">
        <v>301</v>
      </c>
      <c r="G347" s="45" t="s">
        <v>244</v>
      </c>
      <c r="H347" s="2">
        <v>62.974165536937996</v>
      </c>
      <c r="I347" s="2">
        <v>-1.3203757077616187</v>
      </c>
      <c r="J347" s="5"/>
      <c r="K347" s="5">
        <v>2256</v>
      </c>
      <c r="L347" s="5">
        <v>11</v>
      </c>
      <c r="M347" s="5">
        <f t="shared" si="33"/>
        <v>0.48758865248226951</v>
      </c>
      <c r="N347" s="5">
        <v>6.2358333333321525E-2</v>
      </c>
      <c r="O347" s="5">
        <v>1.1455395283315713E-2</v>
      </c>
      <c r="P347" s="5">
        <v>8.6144572530534163</v>
      </c>
      <c r="Q347" s="5" t="e">
        <f>ABS(P347-#REF!)</f>
        <v>#REF!</v>
      </c>
      <c r="R347" s="5">
        <v>0.65413030235525216</v>
      </c>
      <c r="S347" s="5" t="e">
        <f>ABS(R347-#REF!)</f>
        <v>#REF!</v>
      </c>
      <c r="U347" s="29">
        <v>11.018700000000001</v>
      </c>
      <c r="V347" s="5">
        <v>30</v>
      </c>
      <c r="W347" s="5">
        <f t="shared" si="37"/>
        <v>3</v>
      </c>
      <c r="X347" s="5">
        <f t="shared" si="38"/>
        <v>9</v>
      </c>
      <c r="Y347" s="5">
        <f t="shared" si="39"/>
        <v>12</v>
      </c>
      <c r="Z347" s="29">
        <v>618</v>
      </c>
      <c r="AA347" s="2" t="s">
        <v>2295</v>
      </c>
      <c r="AB347" s="34"/>
      <c r="AC347" s="5">
        <v>2553</v>
      </c>
      <c r="AD347" s="5">
        <v>306.83825000000002</v>
      </c>
      <c r="AE347" s="5">
        <v>8.3203449999999997</v>
      </c>
      <c r="AF347" s="5">
        <v>25.35</v>
      </c>
      <c r="AG347" s="5">
        <v>29.916007</v>
      </c>
      <c r="AH347" s="5">
        <v>2.9916010000000002</v>
      </c>
      <c r="AI347" s="5">
        <v>0.12017600000000001</v>
      </c>
      <c r="AJ347" s="5">
        <v>8.5436999999999999E-2</v>
      </c>
      <c r="AK347" s="5">
        <v>0.71092999999999995</v>
      </c>
      <c r="AL347" s="5">
        <v>9.9525000000000002E-2</v>
      </c>
      <c r="AM347" s="5">
        <v>5.7500000000000002E-2</v>
      </c>
      <c r="AN347" s="5">
        <v>0</v>
      </c>
      <c r="AO347" s="5">
        <v>0</v>
      </c>
      <c r="AP347" s="5">
        <v>0</v>
      </c>
      <c r="AQ347" s="5">
        <v>0</v>
      </c>
      <c r="AR347" s="5">
        <v>0</v>
      </c>
      <c r="AS347" s="5">
        <v>0</v>
      </c>
      <c r="AT347" s="5">
        <v>0</v>
      </c>
      <c r="AU347" s="5">
        <v>0</v>
      </c>
      <c r="AV347" s="5">
        <v>0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s="5">
        <v>0</v>
      </c>
      <c r="BC347" s="5">
        <v>0</v>
      </c>
      <c r="BD347" s="5">
        <v>0</v>
      </c>
      <c r="BE347" s="5">
        <v>0</v>
      </c>
      <c r="BF347" s="31"/>
    </row>
    <row r="348" spans="1:58" s="29" customFormat="1" x14ac:dyDescent="0.25">
      <c r="A348" s="29" t="s">
        <v>2052</v>
      </c>
      <c r="B348" s="29">
        <v>4</v>
      </c>
      <c r="C348" s="29" t="s">
        <v>9</v>
      </c>
      <c r="D348" s="11">
        <v>2</v>
      </c>
      <c r="E348" s="11" t="s">
        <v>1</v>
      </c>
      <c r="F348" s="2" t="s">
        <v>301</v>
      </c>
      <c r="G348" s="45" t="s">
        <v>244</v>
      </c>
      <c r="H348" s="2">
        <v>62.974165536937996</v>
      </c>
      <c r="I348" s="2">
        <v>-1.3203757077616187</v>
      </c>
      <c r="J348" s="5"/>
      <c r="K348" s="5">
        <v>8480</v>
      </c>
      <c r="L348" s="5">
        <v>19</v>
      </c>
      <c r="M348" s="5">
        <f t="shared" si="33"/>
        <v>0.22405660377358491</v>
      </c>
      <c r="N348" s="5">
        <v>3.3606250000001836E-2</v>
      </c>
      <c r="O348" s="5">
        <v>1.349045537963761E-2</v>
      </c>
      <c r="P348" s="5">
        <v>28.599765404831732</v>
      </c>
      <c r="Q348" s="5" t="e">
        <f>ABS(P348-#REF!)</f>
        <v>#REF!</v>
      </c>
      <c r="R348" s="5">
        <v>0.66320296689125835</v>
      </c>
      <c r="S348" s="5" t="e">
        <f>ABS(R348-#REF!)</f>
        <v>#REF!</v>
      </c>
      <c r="T348" s="29">
        <v>0.49177397761187525</v>
      </c>
      <c r="U348" s="29">
        <v>11.018700000000001</v>
      </c>
      <c r="V348" s="5">
        <v>30</v>
      </c>
      <c r="W348" s="5">
        <f t="shared" si="37"/>
        <v>3</v>
      </c>
      <c r="X348" s="5">
        <f t="shared" si="38"/>
        <v>9</v>
      </c>
      <c r="Y348" s="5">
        <f t="shared" si="39"/>
        <v>12</v>
      </c>
      <c r="Z348" s="29">
        <v>618</v>
      </c>
      <c r="AA348" s="2" t="s">
        <v>2295</v>
      </c>
      <c r="AB348" s="34"/>
      <c r="AC348" s="5">
        <v>8965</v>
      </c>
      <c r="AD348" s="5">
        <v>314.85072500000001</v>
      </c>
      <c r="AE348" s="5">
        <v>28.473811000000001</v>
      </c>
      <c r="AF348" s="5">
        <v>89.63</v>
      </c>
      <c r="AG348" s="5">
        <v>270.92252200000001</v>
      </c>
      <c r="AH348" s="5">
        <v>27.092251999999998</v>
      </c>
      <c r="AI348" s="5">
        <v>3.5115E-2</v>
      </c>
      <c r="AJ348" s="5">
        <v>2.3432999999999999E-2</v>
      </c>
      <c r="AK348" s="5">
        <v>0.66733299999999995</v>
      </c>
      <c r="AL348" s="5">
        <v>3.0025E-2</v>
      </c>
      <c r="AM348" s="5">
        <v>2.75E-2</v>
      </c>
      <c r="AN348" s="5">
        <v>0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5">
        <v>0</v>
      </c>
      <c r="AY348" s="5">
        <v>0</v>
      </c>
      <c r="AZ348" s="5">
        <v>0</v>
      </c>
      <c r="BA348" s="5">
        <v>0</v>
      </c>
      <c r="BB348" s="5">
        <v>0</v>
      </c>
      <c r="BC348" s="5">
        <v>0</v>
      </c>
      <c r="BD348" s="5">
        <v>0</v>
      </c>
      <c r="BE348" s="5">
        <v>0</v>
      </c>
      <c r="BF348" s="31"/>
    </row>
    <row r="349" spans="1:58" s="29" customFormat="1" x14ac:dyDescent="0.25">
      <c r="A349" s="29" t="s">
        <v>2052</v>
      </c>
      <c r="B349" s="29">
        <v>4</v>
      </c>
      <c r="C349" s="29" t="s">
        <v>256</v>
      </c>
      <c r="D349" s="11">
        <v>2</v>
      </c>
      <c r="E349" s="11" t="s">
        <v>7</v>
      </c>
      <c r="F349" s="2" t="s">
        <v>301</v>
      </c>
      <c r="G349" s="45" t="s">
        <v>244</v>
      </c>
      <c r="H349" s="2">
        <v>62.974165536937996</v>
      </c>
      <c r="I349" s="2">
        <v>-1.3203757077616187</v>
      </c>
      <c r="J349" s="5"/>
      <c r="K349" s="5">
        <v>8127</v>
      </c>
      <c r="L349" s="5">
        <v>204</v>
      </c>
      <c r="M349" s="5">
        <f t="shared" si="33"/>
        <v>2.5101513473606496</v>
      </c>
      <c r="N349" s="5">
        <v>7.6195999999998779E-2</v>
      </c>
      <c r="O349" s="5">
        <v>8.4315346122735058E-2</v>
      </c>
      <c r="P349" s="5">
        <v>27.409232717578714</v>
      </c>
      <c r="Q349" s="5" t="e">
        <f>ABS(P349-#REF!)</f>
        <v>#REF!</v>
      </c>
      <c r="R349" s="5">
        <v>0.53369837163879341</v>
      </c>
      <c r="S349" s="5" t="e">
        <f>ABS(R349-#REF!)</f>
        <v>#REF!</v>
      </c>
      <c r="T349" s="29">
        <v>0.50417793415277945</v>
      </c>
      <c r="U349" s="29">
        <v>11.018700000000001</v>
      </c>
      <c r="V349" s="5">
        <v>30</v>
      </c>
      <c r="W349" s="5">
        <f t="shared" si="37"/>
        <v>3</v>
      </c>
      <c r="X349" s="5">
        <f t="shared" si="38"/>
        <v>9</v>
      </c>
      <c r="Y349" s="5">
        <f t="shared" si="39"/>
        <v>12</v>
      </c>
      <c r="Z349" s="29">
        <v>618</v>
      </c>
      <c r="AA349" s="2" t="s">
        <v>2295</v>
      </c>
      <c r="AB349" s="34"/>
      <c r="AC349" s="5">
        <v>8643</v>
      </c>
      <c r="AD349" s="5">
        <v>314.85072500000001</v>
      </c>
      <c r="AE349" s="5">
        <v>27.451104000000001</v>
      </c>
      <c r="AF349" s="5">
        <v>86.42</v>
      </c>
      <c r="AG349" s="5">
        <v>250.57059599999999</v>
      </c>
      <c r="AH349" s="5">
        <v>25.05706</v>
      </c>
      <c r="AI349" s="5">
        <v>3.6422000000000003E-2</v>
      </c>
      <c r="AJ349" s="5">
        <v>1.9539999999999998E-2</v>
      </c>
      <c r="AK349" s="5">
        <v>0.53650900000000001</v>
      </c>
      <c r="AL349" s="5">
        <v>3.2575E-2</v>
      </c>
      <c r="AM349" s="5">
        <v>3.2500000000000001E-2</v>
      </c>
      <c r="AN349" s="5">
        <v>3</v>
      </c>
      <c r="AO349" s="5">
        <v>9.528E-3</v>
      </c>
      <c r="AP349" s="5">
        <v>0.57169899999999996</v>
      </c>
      <c r="AQ349" s="5">
        <v>0.83304400000000001</v>
      </c>
      <c r="AR349" s="5">
        <v>0.29712499999999997</v>
      </c>
      <c r="AS349" s="5">
        <v>0.14582899999999999</v>
      </c>
      <c r="AT349" s="5">
        <v>24</v>
      </c>
      <c r="AU349" s="5">
        <v>7.5498339999999997</v>
      </c>
      <c r="AV349" s="5">
        <v>1.2918000000000001E-2</v>
      </c>
      <c r="AW349" s="5">
        <v>5.6280000000000002E-3</v>
      </c>
      <c r="AX349" s="5">
        <v>81.740493000000001</v>
      </c>
      <c r="AY349" s="5">
        <v>13.355238999999999</v>
      </c>
      <c r="AZ349" s="5">
        <v>204.98245199999999</v>
      </c>
      <c r="BA349" s="5">
        <v>76.912737000000007</v>
      </c>
      <c r="BB349" s="5">
        <v>89.301186999999999</v>
      </c>
      <c r="BC349" s="5">
        <v>119.935722</v>
      </c>
      <c r="BD349" s="5">
        <v>5.4004440000000002</v>
      </c>
      <c r="BE349" s="5">
        <v>0.76376299999999997</v>
      </c>
      <c r="BF349" s="31"/>
    </row>
    <row r="350" spans="1:58" s="29" customFormat="1" x14ac:dyDescent="0.25">
      <c r="A350" s="29" t="s">
        <v>2052</v>
      </c>
      <c r="B350" s="29">
        <v>4</v>
      </c>
      <c r="C350" s="29" t="s">
        <v>12</v>
      </c>
      <c r="D350" s="11">
        <v>5</v>
      </c>
      <c r="E350" s="11" t="s">
        <v>1</v>
      </c>
      <c r="F350" s="2" t="s">
        <v>301</v>
      </c>
      <c r="G350" s="45" t="s">
        <v>244</v>
      </c>
      <c r="H350" s="2">
        <v>62.974165536937996</v>
      </c>
      <c r="I350" s="2">
        <v>-1.3203757077616187</v>
      </c>
      <c r="J350" s="5"/>
      <c r="K350" s="5">
        <v>17539</v>
      </c>
      <c r="L350" s="5">
        <v>525</v>
      </c>
      <c r="M350" s="5">
        <f t="shared" si="33"/>
        <v>2.9933291521751526</v>
      </c>
      <c r="N350" s="5">
        <v>2.3536046511627863E-2</v>
      </c>
      <c r="O350" s="5">
        <v>0.29004479066220862</v>
      </c>
      <c r="P350" s="5">
        <v>59.152274225866009</v>
      </c>
      <c r="Q350" s="5" t="e">
        <f>ABS(P350-#REF!)</f>
        <v>#REF!</v>
      </c>
      <c r="R350" s="5">
        <v>0.70042251584652937</v>
      </c>
      <c r="S350" s="5" t="e">
        <f>ABS(R350-#REF!)</f>
        <v>#REF!</v>
      </c>
      <c r="T350" s="29">
        <v>0.9959519117646547</v>
      </c>
      <c r="U350" s="29">
        <v>11.018700000000001</v>
      </c>
      <c r="V350" s="5">
        <v>30</v>
      </c>
      <c r="W350" s="5">
        <f t="shared" si="37"/>
        <v>3</v>
      </c>
      <c r="X350" s="5">
        <f t="shared" si="38"/>
        <v>9</v>
      </c>
      <c r="Y350" s="5">
        <f t="shared" si="39"/>
        <v>12</v>
      </c>
      <c r="Z350" s="29">
        <v>618</v>
      </c>
      <c r="AA350" s="2" t="s">
        <v>2295</v>
      </c>
      <c r="AB350" s="34"/>
      <c r="AC350" s="5">
        <v>18621</v>
      </c>
      <c r="AD350" s="5">
        <v>314.85072500000001</v>
      </c>
      <c r="AE350" s="5">
        <v>59.142313000000001</v>
      </c>
      <c r="AF350" s="5">
        <v>186.2</v>
      </c>
      <c r="AG350" s="5">
        <v>691.63791100000003</v>
      </c>
      <c r="AH350" s="5">
        <v>69.163791000000003</v>
      </c>
      <c r="AI350" s="5">
        <v>1.6906000000000001E-2</v>
      </c>
      <c r="AJ350" s="5">
        <v>1.1972999999999999E-2</v>
      </c>
      <c r="AK350" s="5">
        <v>0.70821800000000001</v>
      </c>
      <c r="AL350" s="5">
        <v>1.4375000000000001E-2</v>
      </c>
      <c r="AM350" s="5">
        <v>7.4999999999999997E-3</v>
      </c>
      <c r="AN350" s="5">
        <v>4</v>
      </c>
      <c r="AO350" s="5">
        <v>1.2704E-2</v>
      </c>
      <c r="AP350" s="5">
        <v>0.762266</v>
      </c>
      <c r="AQ350" s="5">
        <v>0.66054500000000005</v>
      </c>
      <c r="AR350" s="5">
        <v>0.16181899999999999</v>
      </c>
      <c r="AS350" s="5">
        <v>6.5728999999999996E-2</v>
      </c>
      <c r="AT350" s="5">
        <v>30.75</v>
      </c>
      <c r="AU350" s="5">
        <v>8.4212030000000002</v>
      </c>
      <c r="AV350" s="5">
        <v>5.4390000000000003E-3</v>
      </c>
      <c r="AW350" s="5">
        <v>2.4680000000000001E-3</v>
      </c>
      <c r="AX350" s="5">
        <v>189.90951000000001</v>
      </c>
      <c r="AY350" s="5">
        <v>26.688345000000002</v>
      </c>
      <c r="AZ350" s="5">
        <v>448.23232300000001</v>
      </c>
      <c r="BA350" s="5">
        <v>39.418751999999998</v>
      </c>
      <c r="BB350" s="5">
        <v>89.133274999999998</v>
      </c>
      <c r="BC350" s="5">
        <v>89.622923</v>
      </c>
      <c r="BD350" s="5">
        <v>7.4912859999999997</v>
      </c>
      <c r="BE350" s="5">
        <v>0.94280900000000001</v>
      </c>
      <c r="BF350" s="31"/>
    </row>
    <row r="351" spans="1:58" s="29" customFormat="1" x14ac:dyDescent="0.25">
      <c r="A351" s="29" t="s">
        <v>2053</v>
      </c>
      <c r="B351" s="29">
        <v>4</v>
      </c>
      <c r="C351" s="29" t="s">
        <v>13</v>
      </c>
      <c r="D351" s="11">
        <v>11</v>
      </c>
      <c r="E351" s="11" t="s">
        <v>1</v>
      </c>
      <c r="F351" s="2" t="s">
        <v>301</v>
      </c>
      <c r="G351" s="45" t="s">
        <v>244</v>
      </c>
      <c r="H351" s="2">
        <v>62.974165536937996</v>
      </c>
      <c r="I351" s="2">
        <v>-1.3203757077616187</v>
      </c>
      <c r="J351" s="5"/>
      <c r="K351" s="5">
        <v>6837</v>
      </c>
      <c r="L351" s="5">
        <v>296</v>
      </c>
      <c r="M351" s="5">
        <f t="shared" si="33"/>
        <v>4.329384232850666</v>
      </c>
      <c r="N351" s="5">
        <v>8.1085606060606594E-2</v>
      </c>
      <c r="O351" s="5">
        <v>0.15270028680087475</v>
      </c>
      <c r="P351" s="5">
        <v>31.636723056290322</v>
      </c>
      <c r="Q351" s="5" t="e">
        <f>ABS(P351-#REF!)</f>
        <v>#REF!</v>
      </c>
      <c r="R351" s="5">
        <v>0.53467604216520936</v>
      </c>
      <c r="S351" s="5" t="e">
        <f>ABS(R351-#REF!)</f>
        <v>#REF!</v>
      </c>
      <c r="U351" s="29">
        <v>11.018700000000001</v>
      </c>
      <c r="V351" s="5">
        <v>30</v>
      </c>
      <c r="W351" s="5">
        <f t="shared" si="37"/>
        <v>3</v>
      </c>
      <c r="X351" s="5">
        <f t="shared" si="38"/>
        <v>9</v>
      </c>
      <c r="Y351" s="5">
        <f t="shared" si="39"/>
        <v>12</v>
      </c>
      <c r="Z351" s="29">
        <v>618</v>
      </c>
      <c r="AA351" s="2" t="s">
        <v>2295</v>
      </c>
      <c r="AB351" s="34"/>
      <c r="AC351" s="5">
        <v>9521</v>
      </c>
      <c r="AD351" s="5">
        <v>302.21814999999998</v>
      </c>
      <c r="AE351" s="5">
        <v>31.503733</v>
      </c>
      <c r="AF351" s="5">
        <v>95.2</v>
      </c>
      <c r="AG351" s="5">
        <v>294.19796100000002</v>
      </c>
      <c r="AH351" s="5">
        <v>29.419796000000002</v>
      </c>
      <c r="AI351" s="5">
        <v>3.1739999999999997E-2</v>
      </c>
      <c r="AJ351" s="5">
        <v>1.6974E-2</v>
      </c>
      <c r="AK351" s="5">
        <v>0.53477699999999995</v>
      </c>
      <c r="AL351" s="5">
        <v>2.8424999999999999E-2</v>
      </c>
      <c r="AM351" s="5">
        <v>2.75E-2</v>
      </c>
      <c r="AN351" s="5">
        <v>4</v>
      </c>
      <c r="AO351" s="5">
        <v>1.3235E-2</v>
      </c>
      <c r="AP351" s="5">
        <v>0.79412799999999995</v>
      </c>
      <c r="AQ351" s="5">
        <v>1.0503100000000001</v>
      </c>
      <c r="AR351" s="5">
        <v>0.25568800000000003</v>
      </c>
      <c r="AS351" s="5">
        <v>0.18743799999999999</v>
      </c>
      <c r="AT351" s="5">
        <v>25</v>
      </c>
      <c r="AU351" s="5">
        <v>12.110601000000001</v>
      </c>
      <c r="AV351" s="5">
        <v>1.0654E-2</v>
      </c>
      <c r="AW351" s="5">
        <v>4.6430000000000004E-3</v>
      </c>
      <c r="AX351" s="5">
        <v>102.79335</v>
      </c>
      <c r="AY351" s="5">
        <v>16.471834000000001</v>
      </c>
      <c r="AZ351" s="5">
        <v>264.64797199999998</v>
      </c>
      <c r="BA351" s="5">
        <v>41.018599999999999</v>
      </c>
      <c r="BB351" s="5">
        <v>39.713233000000002</v>
      </c>
      <c r="BC351" s="5">
        <v>22.200851</v>
      </c>
      <c r="BD351" s="5">
        <v>6.0696899999999996</v>
      </c>
      <c r="BE351" s="5">
        <v>0.74535600000000002</v>
      </c>
      <c r="BF351" s="31"/>
    </row>
    <row r="352" spans="1:58" s="29" customFormat="1" x14ac:dyDescent="0.25">
      <c r="A352" s="29" t="s">
        <v>2053</v>
      </c>
      <c r="B352" s="29">
        <v>4</v>
      </c>
      <c r="C352" s="29" t="s">
        <v>28</v>
      </c>
      <c r="D352" s="11">
        <v>15</v>
      </c>
      <c r="E352" s="11" t="s">
        <v>1</v>
      </c>
      <c r="F352" s="2" t="s">
        <v>301</v>
      </c>
      <c r="G352" s="45" t="s">
        <v>244</v>
      </c>
      <c r="H352" s="2">
        <v>62.974165536937996</v>
      </c>
      <c r="I352" s="2">
        <v>-1.3203757077616187</v>
      </c>
      <c r="J352" s="5"/>
      <c r="K352" s="5">
        <v>1939</v>
      </c>
      <c r="L352" s="5">
        <v>13</v>
      </c>
      <c r="M352" s="5">
        <f t="shared" si="33"/>
        <v>0.67044868488911813</v>
      </c>
      <c r="N352" s="5">
        <v>9.6258333333338442E-2</v>
      </c>
      <c r="O352" s="5">
        <v>1.3881844254624976E-2</v>
      </c>
      <c r="P352" s="5">
        <v>8.9722986699059444</v>
      </c>
      <c r="Q352" s="5" t="e">
        <f>ABS(P352-#REF!)</f>
        <v>#REF!</v>
      </c>
      <c r="R352" s="5">
        <v>0.65234262455346226</v>
      </c>
      <c r="S352" s="5" t="e">
        <f>ABS(R352-#REF!)</f>
        <v>#REF!</v>
      </c>
      <c r="U352" s="29">
        <v>11.018700000000001</v>
      </c>
      <c r="V352" s="5">
        <v>30</v>
      </c>
      <c r="W352" s="5">
        <f t="shared" si="37"/>
        <v>3</v>
      </c>
      <c r="X352" s="5">
        <f t="shared" si="38"/>
        <v>9</v>
      </c>
      <c r="Y352" s="5">
        <f t="shared" si="39"/>
        <v>12</v>
      </c>
      <c r="Z352" s="29">
        <v>618</v>
      </c>
      <c r="AA352" s="2" t="s">
        <v>2295</v>
      </c>
      <c r="AB352" s="34"/>
      <c r="AC352" s="5">
        <v>2698</v>
      </c>
      <c r="AD352" s="5">
        <v>302.21814999999998</v>
      </c>
      <c r="AE352" s="5">
        <v>8.9273260000000008</v>
      </c>
      <c r="AF352" s="5">
        <v>26.95</v>
      </c>
      <c r="AG352" s="5">
        <v>33.997169</v>
      </c>
      <c r="AH352" s="5">
        <v>3.3997169999999999</v>
      </c>
      <c r="AI352" s="5">
        <v>0.11201</v>
      </c>
      <c r="AJ352" s="5">
        <v>7.2353000000000001E-2</v>
      </c>
      <c r="AK352" s="5">
        <v>0.645949</v>
      </c>
      <c r="AL352" s="5">
        <v>9.1850000000000001E-2</v>
      </c>
      <c r="AM352" s="5">
        <v>4.7500000000000001E-2</v>
      </c>
      <c r="AN352" s="5">
        <v>0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0</v>
      </c>
      <c r="AW352" s="5">
        <v>0</v>
      </c>
      <c r="AX352" s="5">
        <v>0</v>
      </c>
      <c r="AY352" s="5">
        <v>0</v>
      </c>
      <c r="AZ352" s="5">
        <v>0</v>
      </c>
      <c r="BA352" s="5">
        <v>0</v>
      </c>
      <c r="BB352" s="5">
        <v>0</v>
      </c>
      <c r="BC352" s="5">
        <v>0</v>
      </c>
      <c r="BD352" s="5">
        <v>0</v>
      </c>
      <c r="BE352" s="5">
        <v>0</v>
      </c>
      <c r="BF352" s="31"/>
    </row>
    <row r="353" spans="1:58" s="29" customFormat="1" x14ac:dyDescent="0.25">
      <c r="A353" s="29" t="s">
        <v>2054</v>
      </c>
      <c r="B353" s="29">
        <v>4</v>
      </c>
      <c r="C353" s="29" t="s">
        <v>15</v>
      </c>
      <c r="D353" s="11">
        <v>6</v>
      </c>
      <c r="E353" s="11" t="s">
        <v>1</v>
      </c>
      <c r="F353" s="2" t="s">
        <v>301</v>
      </c>
      <c r="G353" s="45" t="s">
        <v>244</v>
      </c>
      <c r="H353" s="2">
        <v>62.974165536937996</v>
      </c>
      <c r="I353" s="2">
        <v>-1.3203757077616187</v>
      </c>
      <c r="J353" s="5"/>
      <c r="K353" s="5">
        <v>7938</v>
      </c>
      <c r="L353" s="5">
        <v>285</v>
      </c>
      <c r="M353" s="5">
        <f t="shared" ref="M353:M416" si="40">L353/K353*100</f>
        <v>3.5903250188964475</v>
      </c>
      <c r="N353" s="5">
        <v>7.9082500000001291E-2</v>
      </c>
      <c r="O353" s="5">
        <v>0.12724871912099189</v>
      </c>
      <c r="P353" s="5">
        <v>33.670011079414451</v>
      </c>
      <c r="Q353" s="5" t="e">
        <f>ABS(P353-#REF!)</f>
        <v>#REF!</v>
      </c>
      <c r="R353" s="5">
        <v>0.5308483283436648</v>
      </c>
      <c r="S353" s="5" t="e">
        <f>ABS(R353-#REF!)</f>
        <v>#REF!</v>
      </c>
      <c r="U353" s="29">
        <v>11.018700000000001</v>
      </c>
      <c r="V353" s="5">
        <v>30</v>
      </c>
      <c r="W353" s="5">
        <f t="shared" si="37"/>
        <v>3</v>
      </c>
      <c r="X353" s="5">
        <f t="shared" si="38"/>
        <v>9</v>
      </c>
      <c r="Y353" s="5">
        <f t="shared" si="39"/>
        <v>12</v>
      </c>
      <c r="Z353" s="29">
        <v>618</v>
      </c>
      <c r="AA353" s="2" t="s">
        <v>2295</v>
      </c>
      <c r="AB353" s="34"/>
      <c r="AC353" s="5">
        <v>10010</v>
      </c>
      <c r="AD353" s="5">
        <v>301.62725</v>
      </c>
      <c r="AE353" s="5">
        <v>33.186656999999997</v>
      </c>
      <c r="AF353" s="5">
        <v>100.09</v>
      </c>
      <c r="AG353" s="5">
        <v>323.11311000000001</v>
      </c>
      <c r="AH353" s="5">
        <v>32.311311000000003</v>
      </c>
      <c r="AI353" s="5">
        <v>3.0130000000000001E-2</v>
      </c>
      <c r="AJ353" s="5">
        <v>1.5878E-2</v>
      </c>
      <c r="AK353" s="5">
        <v>0.526972</v>
      </c>
      <c r="AL353" s="5">
        <v>2.6925000000000001E-2</v>
      </c>
      <c r="AM353" s="5">
        <v>2.2499999999999999E-2</v>
      </c>
      <c r="AN353" s="5">
        <v>3</v>
      </c>
      <c r="AO353" s="5">
        <v>9.946E-3</v>
      </c>
      <c r="AP353" s="5">
        <v>0.59676300000000004</v>
      </c>
      <c r="AQ353" s="5">
        <v>0.60939100000000002</v>
      </c>
      <c r="AR353" s="5">
        <v>0.17188300000000001</v>
      </c>
      <c r="AS353" s="5">
        <v>7.9865000000000005E-2</v>
      </c>
      <c r="AT353" s="5">
        <v>20.333333</v>
      </c>
      <c r="AU353" s="5">
        <v>5.8594650000000001</v>
      </c>
      <c r="AV353" s="5">
        <v>8.8909999999999996E-3</v>
      </c>
      <c r="AW353" s="5">
        <v>4.2900000000000004E-3</v>
      </c>
      <c r="AX353" s="5">
        <v>118.479935</v>
      </c>
      <c r="AY353" s="5">
        <v>21.338673</v>
      </c>
      <c r="AZ353" s="5">
        <v>335.08093500000001</v>
      </c>
      <c r="BA353" s="5">
        <v>35.510427999999997</v>
      </c>
      <c r="BB353" s="5">
        <v>84.641913000000002</v>
      </c>
      <c r="BC353" s="5">
        <v>95.830062999999996</v>
      </c>
      <c r="BD353" s="5">
        <v>5.8926809999999996</v>
      </c>
      <c r="BE353" s="5">
        <v>0.76376299999999997</v>
      </c>
      <c r="BF353" s="31"/>
    </row>
    <row r="354" spans="1:58" s="29" customFormat="1" x14ac:dyDescent="0.25">
      <c r="A354" s="29" t="s">
        <v>2054</v>
      </c>
      <c r="B354" s="29">
        <v>4</v>
      </c>
      <c r="C354" s="29" t="s">
        <v>13</v>
      </c>
      <c r="D354" s="11">
        <v>11</v>
      </c>
      <c r="E354" s="11" t="s">
        <v>1</v>
      </c>
      <c r="F354" s="2" t="s">
        <v>301</v>
      </c>
      <c r="G354" s="45" t="s">
        <v>244</v>
      </c>
      <c r="H354" s="2">
        <v>62.974165536937996</v>
      </c>
      <c r="I354" s="2">
        <v>-1.3203757077616187</v>
      </c>
      <c r="J354" s="5"/>
      <c r="K354" s="5">
        <v>13990</v>
      </c>
      <c r="L354" s="5">
        <v>232</v>
      </c>
      <c r="M354" s="5">
        <f t="shared" si="40"/>
        <v>1.6583273766976412</v>
      </c>
      <c r="N354" s="5">
        <v>2.31618749999992E-2</v>
      </c>
      <c r="O354" s="5">
        <v>0.16966495882798918</v>
      </c>
      <c r="P354" s="5">
        <v>59.340319350089217</v>
      </c>
      <c r="Q354" s="5" t="e">
        <f>ABS(P354-#REF!)</f>
        <v>#REF!</v>
      </c>
      <c r="R354" s="5">
        <v>0.68385435688838581</v>
      </c>
      <c r="S354" s="5" t="e">
        <f>ABS(R354-#REF!)</f>
        <v>#REF!</v>
      </c>
      <c r="U354" s="29">
        <v>11.018700000000001</v>
      </c>
      <c r="V354" s="5">
        <v>30</v>
      </c>
      <c r="W354" s="5">
        <f t="shared" si="37"/>
        <v>3</v>
      </c>
      <c r="X354" s="5">
        <f t="shared" si="38"/>
        <v>9</v>
      </c>
      <c r="Y354" s="5">
        <f t="shared" si="39"/>
        <v>12</v>
      </c>
      <c r="Z354" s="29">
        <v>618</v>
      </c>
      <c r="AA354" s="2" t="s">
        <v>2295</v>
      </c>
      <c r="AB354" s="34"/>
      <c r="AC354" s="5">
        <v>17816</v>
      </c>
      <c r="AD354" s="5">
        <v>301.62725</v>
      </c>
      <c r="AE354" s="5">
        <v>59.066280999999996</v>
      </c>
      <c r="AF354" s="5">
        <v>178.15</v>
      </c>
      <c r="AG354" s="5">
        <v>671.31337499999995</v>
      </c>
      <c r="AH354" s="5">
        <v>67.131338</v>
      </c>
      <c r="AI354" s="5">
        <v>1.6927000000000001E-2</v>
      </c>
      <c r="AJ354" s="5">
        <v>1.1613999999999999E-2</v>
      </c>
      <c r="AK354" s="5">
        <v>0.68610000000000004</v>
      </c>
      <c r="AL354" s="5">
        <v>1.44E-2</v>
      </c>
      <c r="AM354" s="5">
        <v>7.4999999999999997E-3</v>
      </c>
      <c r="AN354" s="5">
        <v>2</v>
      </c>
      <c r="AO354" s="5">
        <v>6.6309999999999997E-3</v>
      </c>
      <c r="AP354" s="5">
        <v>0.39784199999999997</v>
      </c>
      <c r="AQ354" s="5">
        <v>0.29187200000000002</v>
      </c>
      <c r="AR354" s="5">
        <v>0.159612</v>
      </c>
      <c r="AS354" s="5">
        <v>1.7271000000000002E-2</v>
      </c>
      <c r="AT354" s="5">
        <v>26</v>
      </c>
      <c r="AU354" s="5">
        <v>1.4142140000000001</v>
      </c>
      <c r="AV354" s="5">
        <v>6.3839999999999999E-3</v>
      </c>
      <c r="AW354" s="5">
        <v>2.6129999999999999E-3</v>
      </c>
      <c r="AX354" s="5">
        <v>157.06950000000001</v>
      </c>
      <c r="AY354" s="5">
        <v>8.1356210000000004</v>
      </c>
      <c r="AZ354" s="5">
        <v>367.74628899999999</v>
      </c>
      <c r="BA354" s="5">
        <v>23.856504000000001</v>
      </c>
      <c r="BB354" s="5">
        <v>35.010125000000002</v>
      </c>
      <c r="BC354" s="5">
        <v>0</v>
      </c>
      <c r="BD354" s="5">
        <v>5.1912909999999997</v>
      </c>
      <c r="BE354" s="5">
        <v>0.47140500000000002</v>
      </c>
      <c r="BF354" s="31"/>
    </row>
    <row r="355" spans="1:58" s="29" customFormat="1" x14ac:dyDescent="0.25">
      <c r="A355" s="29" t="s">
        <v>2054</v>
      </c>
      <c r="B355" s="29">
        <v>4</v>
      </c>
      <c r="C355" s="29" t="s">
        <v>16</v>
      </c>
      <c r="D355" s="11">
        <v>11</v>
      </c>
      <c r="E355" s="11" t="s">
        <v>7</v>
      </c>
      <c r="F355" s="2" t="s">
        <v>301</v>
      </c>
      <c r="G355" s="45" t="s">
        <v>244</v>
      </c>
      <c r="H355" s="2">
        <v>62.974165536937996</v>
      </c>
      <c r="I355" s="2">
        <v>-1.3203757077616187</v>
      </c>
      <c r="J355" s="5"/>
      <c r="K355" s="5">
        <v>2036</v>
      </c>
      <c r="L355" s="5">
        <v>22</v>
      </c>
      <c r="M355" s="5">
        <f t="shared" si="40"/>
        <v>1.080550098231827</v>
      </c>
      <c r="N355" s="5">
        <v>5.7862500000008289E-2</v>
      </c>
      <c r="O355" s="5">
        <v>2.5449743824198377E-2</v>
      </c>
      <c r="P355" s="5">
        <v>8.635946404344649</v>
      </c>
      <c r="Q355" s="5" t="e">
        <f>ABS(P355-#REF!)</f>
        <v>#REF!</v>
      </c>
      <c r="R355" s="5">
        <v>0.70755014479413758</v>
      </c>
      <c r="S355" s="5" t="e">
        <f>ABS(R355-#REF!)</f>
        <v>#REF!</v>
      </c>
      <c r="U355" s="29">
        <v>11.018700000000001</v>
      </c>
      <c r="V355" s="5">
        <v>30</v>
      </c>
      <c r="W355" s="5">
        <f t="shared" si="37"/>
        <v>3</v>
      </c>
      <c r="X355" s="5">
        <f t="shared" si="38"/>
        <v>9</v>
      </c>
      <c r="Y355" s="5">
        <f t="shared" si="39"/>
        <v>12</v>
      </c>
      <c r="Z355" s="29">
        <v>618</v>
      </c>
      <c r="AA355" s="2" t="s">
        <v>2295</v>
      </c>
      <c r="AB355" s="34"/>
      <c r="AC355" s="5">
        <v>2618</v>
      </c>
      <c r="AD355" s="5">
        <v>301.62725</v>
      </c>
      <c r="AE355" s="5">
        <v>8.6795869999999997</v>
      </c>
      <c r="AF355" s="5">
        <v>26.14</v>
      </c>
      <c r="AG355" s="5">
        <v>31.506513999999999</v>
      </c>
      <c r="AH355" s="5">
        <v>3.1506509999999999</v>
      </c>
      <c r="AI355" s="5">
        <v>0.115144</v>
      </c>
      <c r="AJ355" s="5">
        <v>8.0107999999999999E-2</v>
      </c>
      <c r="AK355" s="5">
        <v>0.69572000000000001</v>
      </c>
      <c r="AL355" s="5">
        <v>9.1874999999999998E-2</v>
      </c>
      <c r="AM355" s="5">
        <v>5.7500000000000002E-2</v>
      </c>
      <c r="AN355" s="5">
        <v>0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0</v>
      </c>
      <c r="AY355" s="5">
        <v>0</v>
      </c>
      <c r="AZ355" s="5">
        <v>0</v>
      </c>
      <c r="BA355" s="5">
        <v>0</v>
      </c>
      <c r="BB355" s="5">
        <v>0</v>
      </c>
      <c r="BC355" s="5">
        <v>0</v>
      </c>
      <c r="BD355" s="5">
        <v>0</v>
      </c>
      <c r="BE355" s="5">
        <v>0</v>
      </c>
      <c r="BF355" s="31"/>
    </row>
    <row r="356" spans="1:58" s="29" customFormat="1" x14ac:dyDescent="0.25">
      <c r="A356" s="29" t="s">
        <v>2055</v>
      </c>
      <c r="B356" s="29">
        <v>4</v>
      </c>
      <c r="C356" s="29" t="s">
        <v>11</v>
      </c>
      <c r="D356" s="11">
        <v>16</v>
      </c>
      <c r="E356" s="11" t="s">
        <v>1</v>
      </c>
      <c r="F356" s="2" t="s">
        <v>301</v>
      </c>
      <c r="G356" s="45" t="s">
        <v>244</v>
      </c>
      <c r="H356" s="2">
        <v>62.974165536937996</v>
      </c>
      <c r="I356" s="2">
        <v>-1.3203757077616187</v>
      </c>
      <c r="J356" s="5"/>
      <c r="K356" s="5">
        <v>6461</v>
      </c>
      <c r="L356" s="5">
        <v>283</v>
      </c>
      <c r="M356" s="5">
        <f t="shared" si="40"/>
        <v>4.3801269153381828</v>
      </c>
      <c r="N356" s="5">
        <v>3.5955263157893977E-2</v>
      </c>
      <c r="O356" s="5">
        <v>0.20616390168354057</v>
      </c>
      <c r="P356" s="5">
        <v>23.368859101357117</v>
      </c>
      <c r="Q356" s="5" t="e">
        <f>ABS(P356-#REF!)</f>
        <v>#REF!</v>
      </c>
      <c r="R356" s="5">
        <v>1.0776988553396694</v>
      </c>
      <c r="S356" s="5" t="e">
        <f>ABS(R356-#REF!)</f>
        <v>#REF!</v>
      </c>
      <c r="U356" s="29">
        <v>11.018700000000001</v>
      </c>
      <c r="V356" s="5">
        <v>30</v>
      </c>
      <c r="W356" s="5">
        <f t="shared" si="37"/>
        <v>3</v>
      </c>
      <c r="X356" s="5">
        <f t="shared" si="38"/>
        <v>9</v>
      </c>
      <c r="Y356" s="5">
        <f t="shared" si="39"/>
        <v>12</v>
      </c>
      <c r="Z356" s="29">
        <v>618</v>
      </c>
      <c r="AA356" s="2" t="s">
        <v>2295</v>
      </c>
      <c r="AB356" s="34"/>
      <c r="AC356" s="5">
        <v>8696</v>
      </c>
      <c r="AD356" s="5">
        <v>353.38652500000001</v>
      </c>
      <c r="AE356" s="5">
        <v>24.607616</v>
      </c>
      <c r="AF356" s="5">
        <v>86.89</v>
      </c>
      <c r="AG356" s="5">
        <v>197.216069</v>
      </c>
      <c r="AH356" s="5">
        <v>19.721606999999999</v>
      </c>
      <c r="AI356" s="5">
        <v>4.0626000000000002E-2</v>
      </c>
      <c r="AJ356" s="5">
        <v>4.2909000000000003E-2</v>
      </c>
      <c r="AK356" s="5">
        <v>1.0561860000000001</v>
      </c>
      <c r="AL356" s="5">
        <v>3.0124999999999999E-2</v>
      </c>
      <c r="AM356" s="5">
        <v>2.2499999999999999E-2</v>
      </c>
      <c r="AN356" s="5">
        <v>8</v>
      </c>
      <c r="AO356" s="5">
        <v>2.2637999999999998E-2</v>
      </c>
      <c r="AP356" s="5">
        <v>1.3582860000000001</v>
      </c>
      <c r="AQ356" s="5">
        <v>2.9898799999999999</v>
      </c>
      <c r="AR356" s="5">
        <v>0.437419</v>
      </c>
      <c r="AS356" s="5">
        <v>0.16070499999999999</v>
      </c>
      <c r="AT356" s="5">
        <v>32.5</v>
      </c>
      <c r="AU356" s="5">
        <v>9.6806140000000003</v>
      </c>
      <c r="AV356" s="5">
        <v>1.3886000000000001E-2</v>
      </c>
      <c r="AW356" s="5">
        <v>8.2269999999999999E-3</v>
      </c>
      <c r="AX356" s="5">
        <v>74.589489</v>
      </c>
      <c r="AY356" s="5">
        <v>11.736744</v>
      </c>
      <c r="AZ356" s="5">
        <v>664.46365400000002</v>
      </c>
      <c r="BA356" s="5">
        <v>299.29936300000003</v>
      </c>
      <c r="BB356" s="5">
        <v>16.617407</v>
      </c>
      <c r="BC356" s="5">
        <v>23.065386</v>
      </c>
      <c r="BD356" s="5">
        <v>7.2661220000000002</v>
      </c>
      <c r="BE356" s="5">
        <v>2.1343749999999999</v>
      </c>
      <c r="BF356" s="31"/>
    </row>
    <row r="357" spans="1:58" s="29" customFormat="1" x14ac:dyDescent="0.25">
      <c r="A357" s="29" t="s">
        <v>2055</v>
      </c>
      <c r="B357" s="29">
        <v>4</v>
      </c>
      <c r="C357" s="29" t="s">
        <v>36</v>
      </c>
      <c r="D357" s="11">
        <v>16</v>
      </c>
      <c r="E357" s="11" t="s">
        <v>7</v>
      </c>
      <c r="F357" s="2" t="s">
        <v>301</v>
      </c>
      <c r="G357" s="45" t="s">
        <v>244</v>
      </c>
      <c r="H357" s="2">
        <v>62.974165536937996</v>
      </c>
      <c r="I357" s="2">
        <v>-1.3203757077616187</v>
      </c>
      <c r="J357" s="5"/>
      <c r="K357" s="5">
        <v>10495</v>
      </c>
      <c r="L357" s="5">
        <v>369</v>
      </c>
      <c r="M357" s="5">
        <f t="shared" si="40"/>
        <v>3.5159599809433062</v>
      </c>
      <c r="N357" s="5">
        <v>5.3993333333332082E-2</v>
      </c>
      <c r="O357" s="5">
        <v>0.16276097501332151</v>
      </c>
      <c r="P357" s="5">
        <v>37.959476283662426</v>
      </c>
      <c r="Q357" s="5" t="e">
        <f>ABS(P357-#REF!)</f>
        <v>#REF!</v>
      </c>
      <c r="R357" s="5">
        <v>0.6696986993639451</v>
      </c>
      <c r="S357" s="5" t="e">
        <f>ABS(R357-#REF!)</f>
        <v>#REF!</v>
      </c>
      <c r="U357" s="29">
        <v>11.018700000000001</v>
      </c>
      <c r="V357" s="5">
        <v>30</v>
      </c>
      <c r="W357" s="5">
        <f t="shared" si="37"/>
        <v>3</v>
      </c>
      <c r="X357" s="5">
        <f t="shared" si="38"/>
        <v>9</v>
      </c>
      <c r="Y357" s="5">
        <f t="shared" si="39"/>
        <v>12</v>
      </c>
      <c r="Z357" s="29">
        <v>618</v>
      </c>
      <c r="AA357" s="2" t="s">
        <v>2295</v>
      </c>
      <c r="AB357" s="34"/>
      <c r="AC357" s="5">
        <v>14563</v>
      </c>
      <c r="AD357" s="5">
        <v>353.38652500000001</v>
      </c>
      <c r="AE357" s="5">
        <v>41.209834000000001</v>
      </c>
      <c r="AF357" s="5">
        <v>145.62</v>
      </c>
      <c r="AG357" s="5">
        <v>501.07210600000002</v>
      </c>
      <c r="AH357" s="5">
        <v>50.107211</v>
      </c>
      <c r="AI357" s="5">
        <v>2.4263E-2</v>
      </c>
      <c r="AJ357" s="5">
        <v>1.7068E-2</v>
      </c>
      <c r="AK357" s="5">
        <v>0.70344600000000002</v>
      </c>
      <c r="AL357" s="5">
        <v>2.0638E-2</v>
      </c>
      <c r="AM357" s="5">
        <v>1.7500000000000002E-2</v>
      </c>
      <c r="AN357" s="5">
        <v>18</v>
      </c>
      <c r="AO357" s="5">
        <v>5.0936000000000002E-2</v>
      </c>
      <c r="AP357" s="5">
        <v>3.0561440000000002</v>
      </c>
      <c r="AQ357" s="5">
        <v>6.5165139999999999</v>
      </c>
      <c r="AR357" s="5">
        <v>0.54681400000000002</v>
      </c>
      <c r="AS357" s="5">
        <v>0.328847</v>
      </c>
      <c r="AT357" s="5">
        <v>52.722222000000002</v>
      </c>
      <c r="AU357" s="5">
        <v>28.148358000000002</v>
      </c>
      <c r="AV357" s="5">
        <v>1.0572E-2</v>
      </c>
      <c r="AW357" s="5">
        <v>4.5389999999999996E-3</v>
      </c>
      <c r="AX357" s="5">
        <v>108.98465400000001</v>
      </c>
      <c r="AY357" s="5">
        <v>37.903101999999997</v>
      </c>
      <c r="AZ357" s="5">
        <v>363.126847</v>
      </c>
      <c r="BA357" s="5">
        <v>145.27198899999999</v>
      </c>
      <c r="BB357" s="5">
        <v>9.6447590000000005</v>
      </c>
      <c r="BC357" s="5">
        <v>16.152439000000001</v>
      </c>
      <c r="BD357" s="5">
        <v>7.8445539999999996</v>
      </c>
      <c r="BE357" s="5">
        <v>2.9439199999999999</v>
      </c>
      <c r="BF357" s="31"/>
    </row>
    <row r="358" spans="1:58" s="29" customFormat="1" x14ac:dyDescent="0.25">
      <c r="A358" s="29" t="s">
        <v>2056</v>
      </c>
      <c r="B358" s="29">
        <v>4</v>
      </c>
      <c r="C358" s="29" t="s">
        <v>17</v>
      </c>
      <c r="D358" s="11">
        <v>8</v>
      </c>
      <c r="E358" s="11" t="s">
        <v>1</v>
      </c>
      <c r="F358" s="2" t="s">
        <v>301</v>
      </c>
      <c r="G358" s="45" t="s">
        <v>244</v>
      </c>
      <c r="H358" s="2">
        <v>62.974165536937996</v>
      </c>
      <c r="I358" s="2">
        <v>-1.3203757077616187</v>
      </c>
      <c r="J358" s="5"/>
      <c r="K358" s="5">
        <v>4563</v>
      </c>
      <c r="L358" s="5">
        <v>501</v>
      </c>
      <c r="M358" s="5">
        <f t="shared" si="40"/>
        <v>10.979618671926364</v>
      </c>
      <c r="N358" s="5">
        <v>6.1228494623659049E-2</v>
      </c>
      <c r="O358" s="5">
        <v>0.3010645775971737</v>
      </c>
      <c r="P358" s="5">
        <v>14.771587823396812</v>
      </c>
      <c r="Q358" s="5" t="e">
        <f>ABS(P358-#REF!)</f>
        <v>#REF!</v>
      </c>
      <c r="R358" s="5">
        <v>1.039114837023809</v>
      </c>
      <c r="S358" s="5" t="e">
        <f>ABS(R358-#REF!)</f>
        <v>#REF!</v>
      </c>
      <c r="T358" s="29">
        <v>0.46402094292398244</v>
      </c>
      <c r="U358" s="29">
        <v>11.018700000000001</v>
      </c>
      <c r="V358" s="5">
        <v>30</v>
      </c>
      <c r="W358" s="5">
        <f t="shared" si="37"/>
        <v>3</v>
      </c>
      <c r="X358" s="5">
        <f t="shared" si="38"/>
        <v>9</v>
      </c>
      <c r="Y358" s="5">
        <f t="shared" si="39"/>
        <v>12</v>
      </c>
      <c r="Z358" s="29">
        <v>618</v>
      </c>
      <c r="AA358" s="2" t="s">
        <v>2295</v>
      </c>
      <c r="AB358" s="34"/>
      <c r="AC358" s="5">
        <v>5364</v>
      </c>
      <c r="AD358" s="5">
        <v>350.68254999999999</v>
      </c>
      <c r="AE358" s="5">
        <v>15.295885</v>
      </c>
      <c r="AF358" s="5">
        <v>53.46</v>
      </c>
      <c r="AG358" s="5">
        <v>91.317404999999994</v>
      </c>
      <c r="AH358" s="5">
        <v>9.1317400000000006</v>
      </c>
      <c r="AI358" s="5">
        <v>6.5382999999999997E-2</v>
      </c>
      <c r="AJ358" s="5">
        <v>6.9644999999999999E-2</v>
      </c>
      <c r="AK358" s="5">
        <v>1.0651980000000001</v>
      </c>
      <c r="AL358" s="5">
        <v>4.5175E-2</v>
      </c>
      <c r="AM358" s="5">
        <v>2.2499999999999999E-2</v>
      </c>
      <c r="AN358" s="5">
        <v>11</v>
      </c>
      <c r="AO358" s="5">
        <v>3.1366999999999999E-2</v>
      </c>
      <c r="AP358" s="5">
        <v>1.8820440000000001</v>
      </c>
      <c r="AQ358" s="5">
        <v>7.8672630000000003</v>
      </c>
      <c r="AR358" s="5">
        <v>0.75803200000000004</v>
      </c>
      <c r="AS358" s="5">
        <v>0.431338</v>
      </c>
      <c r="AT358" s="5">
        <v>38.363636</v>
      </c>
      <c r="AU358" s="5">
        <v>20.509865000000001</v>
      </c>
      <c r="AV358" s="5">
        <v>2.0288E-2</v>
      </c>
      <c r="AW358" s="5">
        <v>1.3946E-2</v>
      </c>
      <c r="AX358" s="5">
        <v>52.149363999999998</v>
      </c>
      <c r="AY358" s="5">
        <v>12.129621999999999</v>
      </c>
      <c r="AZ358" s="5">
        <v>764.77265699999998</v>
      </c>
      <c r="BA358" s="5">
        <v>428.137902</v>
      </c>
      <c r="BB358" s="5">
        <v>17.200800000000001</v>
      </c>
      <c r="BC358" s="5">
        <v>20.602233999999999</v>
      </c>
      <c r="BD358" s="5">
        <v>9.5203659999999992</v>
      </c>
      <c r="BE358" s="5">
        <v>2.0344259999999998</v>
      </c>
      <c r="BF358" s="31"/>
    </row>
    <row r="359" spans="1:58" s="29" customFormat="1" x14ac:dyDescent="0.25">
      <c r="A359" s="29" t="s">
        <v>2056</v>
      </c>
      <c r="B359" s="29">
        <v>4</v>
      </c>
      <c r="C359" s="29" t="s">
        <v>18</v>
      </c>
      <c r="D359" s="11">
        <v>8</v>
      </c>
      <c r="E359" s="11" t="s">
        <v>7</v>
      </c>
      <c r="F359" s="2" t="s">
        <v>301</v>
      </c>
      <c r="G359" s="45" t="s">
        <v>244</v>
      </c>
      <c r="H359" s="2">
        <v>62.974165536937996</v>
      </c>
      <c r="I359" s="2">
        <v>-1.3203757077616187</v>
      </c>
      <c r="J359" s="5"/>
      <c r="K359" s="5">
        <v>11855</v>
      </c>
      <c r="L359" s="5">
        <v>201</v>
      </c>
      <c r="M359" s="5">
        <f t="shared" si="40"/>
        <v>1.6954871362294393</v>
      </c>
      <c r="N359" s="5">
        <v>5.6460576923074365E-2</v>
      </c>
      <c r="O359" s="5">
        <v>8.4168591586306615E-2</v>
      </c>
      <c r="P359" s="5">
        <v>38.37764050983327</v>
      </c>
      <c r="Q359" s="5" t="e">
        <f>ABS(P359-#REF!)</f>
        <v>#REF!</v>
      </c>
      <c r="R359" s="5">
        <v>0.4833141261908892</v>
      </c>
      <c r="S359" s="5" t="e">
        <f>ABS(R359-#REF!)</f>
        <v>#REF!</v>
      </c>
      <c r="T359" s="29">
        <v>0.49575638359776991</v>
      </c>
      <c r="U359" s="29">
        <v>11.018700000000001</v>
      </c>
      <c r="V359" s="5">
        <v>30</v>
      </c>
      <c r="W359" s="5">
        <f t="shared" si="37"/>
        <v>3</v>
      </c>
      <c r="X359" s="5">
        <f t="shared" si="38"/>
        <v>9</v>
      </c>
      <c r="Y359" s="5">
        <f t="shared" si="39"/>
        <v>12</v>
      </c>
      <c r="Z359" s="29">
        <v>618</v>
      </c>
      <c r="AA359" s="2" t="s">
        <v>2295</v>
      </c>
      <c r="AB359" s="34"/>
      <c r="AC359" s="5">
        <v>13519</v>
      </c>
      <c r="AD359" s="5">
        <v>350.68254999999999</v>
      </c>
      <c r="AE359" s="5">
        <v>38.550535000000004</v>
      </c>
      <c r="AF359" s="5">
        <v>135.18</v>
      </c>
      <c r="AG359" s="5">
        <v>490.722781</v>
      </c>
      <c r="AH359" s="5">
        <v>49.072277999999997</v>
      </c>
      <c r="AI359" s="5">
        <v>2.5936000000000001E-2</v>
      </c>
      <c r="AJ359" s="5">
        <v>1.2644000000000001E-2</v>
      </c>
      <c r="AK359" s="5">
        <v>0.48750100000000002</v>
      </c>
      <c r="AL359" s="5">
        <v>2.3699999999999999E-2</v>
      </c>
      <c r="AM359" s="5">
        <v>2.2499999999999999E-2</v>
      </c>
      <c r="AN359" s="5">
        <v>2</v>
      </c>
      <c r="AO359" s="5">
        <v>5.7029999999999997E-3</v>
      </c>
      <c r="AP359" s="5">
        <v>0.34218999999999999</v>
      </c>
      <c r="AQ359" s="5">
        <v>0.51039299999999999</v>
      </c>
      <c r="AR359" s="5">
        <v>0.35396300000000003</v>
      </c>
      <c r="AS359" s="5">
        <v>0.19111300000000001</v>
      </c>
      <c r="AT359" s="5">
        <v>34.5</v>
      </c>
      <c r="AU359" s="5">
        <v>12.020815000000001</v>
      </c>
      <c r="AV359" s="5">
        <v>1.0566000000000001E-2</v>
      </c>
      <c r="AW359" s="5">
        <v>4.4650000000000002E-3</v>
      </c>
      <c r="AX359" s="5">
        <v>100.05927699999999</v>
      </c>
      <c r="AY359" s="5">
        <v>20.063825999999999</v>
      </c>
      <c r="AZ359" s="5">
        <v>267.59692699999999</v>
      </c>
      <c r="BA359" s="5">
        <v>43.714098999999997</v>
      </c>
      <c r="BB359" s="5">
        <v>100.7989</v>
      </c>
      <c r="BC359" s="5">
        <v>0</v>
      </c>
      <c r="BD359" s="5">
        <v>5.9592960000000001</v>
      </c>
      <c r="BE359" s="5">
        <v>0.47140500000000002</v>
      </c>
      <c r="BF359" s="31"/>
    </row>
    <row r="360" spans="1:58" s="29" customFormat="1" x14ac:dyDescent="0.25">
      <c r="A360" s="29" t="s">
        <v>2056</v>
      </c>
      <c r="B360" s="29">
        <v>5</v>
      </c>
      <c r="C360" s="29" t="s">
        <v>290</v>
      </c>
      <c r="D360" s="11">
        <v>9</v>
      </c>
      <c r="E360" s="11" t="s">
        <v>7</v>
      </c>
      <c r="F360" s="2" t="s">
        <v>301</v>
      </c>
      <c r="G360" s="45" t="s">
        <v>244</v>
      </c>
      <c r="H360" s="2">
        <v>62.974165536937996</v>
      </c>
      <c r="I360" s="2">
        <v>-1.3203757077616187</v>
      </c>
      <c r="J360" s="5"/>
      <c r="K360" s="5">
        <v>5164</v>
      </c>
      <c r="L360" s="5">
        <v>36</v>
      </c>
      <c r="M360" s="5">
        <f t="shared" si="40"/>
        <v>0.69713400464756003</v>
      </c>
      <c r="N360" s="5">
        <v>6.4371428571433853E-2</v>
      </c>
      <c r="O360" s="5">
        <v>2.2660774657851782E-2</v>
      </c>
      <c r="P360" s="5">
        <v>16.717177190449515</v>
      </c>
      <c r="Q360" s="5" t="e">
        <f>ABS(P360-#REF!)</f>
        <v>#REF!</v>
      </c>
      <c r="R360" s="5">
        <v>0.95158715828424312</v>
      </c>
      <c r="S360" s="5" t="e">
        <f>ABS(R360-#REF!)</f>
        <v>#REF!</v>
      </c>
      <c r="T360" s="29">
        <v>0.95977732652175241</v>
      </c>
      <c r="U360" s="29">
        <v>11.018700000000001</v>
      </c>
      <c r="V360" s="5">
        <v>30</v>
      </c>
      <c r="W360" s="5">
        <f t="shared" si="37"/>
        <v>3</v>
      </c>
      <c r="X360" s="5">
        <f t="shared" si="38"/>
        <v>9</v>
      </c>
      <c r="Y360" s="5">
        <f t="shared" si="39"/>
        <v>12</v>
      </c>
      <c r="Z360" s="29">
        <v>618</v>
      </c>
      <c r="AA360" s="2" t="s">
        <v>2295</v>
      </c>
      <c r="AB360" s="34"/>
      <c r="AC360" s="5">
        <v>6044</v>
      </c>
      <c r="AD360" s="5">
        <v>350.68254999999999</v>
      </c>
      <c r="AE360" s="5">
        <v>17.234960999999998</v>
      </c>
      <c r="AF360" s="5">
        <v>60.31</v>
      </c>
      <c r="AG360" s="5">
        <v>128.56295700000001</v>
      </c>
      <c r="AH360" s="5">
        <v>12.856296</v>
      </c>
      <c r="AI360" s="5">
        <v>5.8019000000000001E-2</v>
      </c>
      <c r="AJ360" s="5">
        <v>5.4677999999999997E-2</v>
      </c>
      <c r="AK360" s="5">
        <v>0.94242000000000004</v>
      </c>
      <c r="AL360" s="5">
        <v>4.6475000000000002E-2</v>
      </c>
      <c r="AM360" s="5">
        <v>3.7499999999999999E-2</v>
      </c>
      <c r="AN360" s="5">
        <v>1</v>
      </c>
      <c r="AO360" s="5">
        <v>2.8519999999999999E-3</v>
      </c>
      <c r="AP360" s="5">
        <v>0.171095</v>
      </c>
      <c r="AQ360" s="5">
        <v>0.87690299999999999</v>
      </c>
      <c r="AR360" s="5">
        <v>1.2946500000000001</v>
      </c>
      <c r="AS360" s="5">
        <v>0</v>
      </c>
      <c r="AT360" s="5">
        <v>53</v>
      </c>
      <c r="AU360" s="5">
        <v>0</v>
      </c>
      <c r="AV360" s="5">
        <v>2.4896999999999999E-2</v>
      </c>
      <c r="AW360" s="5">
        <v>1.1161000000000001E-2</v>
      </c>
      <c r="AX360" s="5">
        <v>40.165295999999998</v>
      </c>
      <c r="AY360" s="5">
        <v>0</v>
      </c>
      <c r="AZ360" s="5">
        <v>1333.333333</v>
      </c>
      <c r="BA360" s="5">
        <v>0</v>
      </c>
      <c r="BB360" s="5">
        <v>0</v>
      </c>
      <c r="BC360" s="5">
        <v>0</v>
      </c>
      <c r="BD360" s="5">
        <v>7.6197670000000004</v>
      </c>
      <c r="BE360" s="5">
        <v>0.37267800000000001</v>
      </c>
      <c r="BF360" s="31"/>
    </row>
    <row r="361" spans="1:58" s="29" customFormat="1" x14ac:dyDescent="0.25">
      <c r="D361" s="11"/>
      <c r="E361" s="11"/>
      <c r="F361" s="2"/>
      <c r="G361" s="45"/>
      <c r="H361" s="12"/>
      <c r="I361" s="12"/>
      <c r="J361" s="5"/>
      <c r="K361" s="5"/>
      <c r="L361" s="5"/>
      <c r="M361" s="5"/>
      <c r="N361" s="5"/>
      <c r="O361" s="5"/>
      <c r="P361" s="5"/>
      <c r="Q361" s="5"/>
      <c r="R361" s="5"/>
      <c r="S361" s="5"/>
      <c r="AB361" s="34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31"/>
    </row>
    <row r="362" spans="1:58" s="29" customFormat="1" x14ac:dyDescent="0.25">
      <c r="D362" s="11"/>
      <c r="E362" s="11"/>
      <c r="F362" s="2"/>
      <c r="G362" s="45"/>
      <c r="H362" s="12"/>
      <c r="I362" s="12"/>
      <c r="J362" s="5"/>
      <c r="K362" s="5"/>
      <c r="L362" s="5"/>
      <c r="M362" s="5"/>
      <c r="N362" s="5"/>
      <c r="O362" s="5"/>
      <c r="P362" s="10" t="s">
        <v>2140</v>
      </c>
      <c r="Q362" s="10" t="s">
        <v>2141</v>
      </c>
      <c r="R362" s="10" t="s">
        <v>2142</v>
      </c>
      <c r="S362" s="10" t="s">
        <v>2143</v>
      </c>
      <c r="AB362" s="34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31"/>
    </row>
    <row r="363" spans="1:58" s="29" customFormat="1" x14ac:dyDescent="0.25">
      <c r="D363" s="11"/>
      <c r="E363" s="11"/>
      <c r="F363" s="2"/>
      <c r="G363" s="45"/>
      <c r="H363" s="12"/>
      <c r="I363" s="12"/>
      <c r="J363" s="5"/>
      <c r="K363" s="5"/>
      <c r="L363" s="5"/>
      <c r="M363" s="5"/>
      <c r="N363" s="5"/>
      <c r="O363" s="5"/>
      <c r="P363" s="5">
        <f>MEDIAN(P3:P96)</f>
        <v>27.259287523823691</v>
      </c>
      <c r="Q363" s="5">
        <f>MEDIAN(Q3:Q96)</f>
        <v>13.540049993199188</v>
      </c>
      <c r="R363" s="5">
        <f>MEDIAN(R3:R96)</f>
        <v>0.76174151300132475</v>
      </c>
      <c r="S363" s="5">
        <f>MEDIAN(S3:S96)</f>
        <v>0.22132949886981007</v>
      </c>
      <c r="AB363" s="34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31"/>
    </row>
    <row r="364" spans="1:58" s="29" customFormat="1" x14ac:dyDescent="0.25">
      <c r="H364" s="12"/>
      <c r="I364" s="12"/>
      <c r="J364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AB364" s="34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31"/>
    </row>
    <row r="365" spans="1:58" x14ac:dyDescent="0.25">
      <c r="P365" s="10" t="s">
        <v>1115</v>
      </c>
      <c r="Q365" s="10"/>
      <c r="R365" s="10" t="s">
        <v>1969</v>
      </c>
      <c r="S365" s="10"/>
      <c r="T365" s="10"/>
      <c r="U365" s="10"/>
    </row>
    <row r="366" spans="1:58" x14ac:dyDescent="0.25">
      <c r="M366" s="29" t="s">
        <v>2097</v>
      </c>
      <c r="O366" s="10" t="s">
        <v>1956</v>
      </c>
      <c r="P366" s="10" t="s">
        <v>1957</v>
      </c>
      <c r="Q366" s="10"/>
      <c r="R366" s="10" t="s">
        <v>1958</v>
      </c>
      <c r="S366" s="10"/>
      <c r="T366" s="10"/>
      <c r="U366" s="10"/>
    </row>
    <row r="367" spans="1:58" x14ac:dyDescent="0.25">
      <c r="M367" s="10">
        <f>COUNTIF(M3:M38,"&gt;3.924754")/COUNT(M3:M38)*100</f>
        <v>77.777777777777786</v>
      </c>
      <c r="N367" s="29">
        <v>2</v>
      </c>
      <c r="O367" s="10" t="s">
        <v>1999</v>
      </c>
      <c r="P367" s="10">
        <f>MEDIAN(P3:P38)</f>
        <v>31.849178486092388</v>
      </c>
      <c r="Q367" s="10"/>
      <c r="R367" s="10">
        <f>MEDIAN(R3:R38)</f>
        <v>0.91458043513113507</v>
      </c>
      <c r="S367" s="10"/>
      <c r="T367" s="10"/>
      <c r="U367" s="10"/>
    </row>
    <row r="368" spans="1:58" x14ac:dyDescent="0.25">
      <c r="L368" s="10"/>
      <c r="M368" s="10">
        <f>COUNTIF(M39:M66,"&gt;3.924754")/COUNT(M39:M66)*100</f>
        <v>28.571428571428569</v>
      </c>
      <c r="N368" s="29">
        <v>4</v>
      </c>
      <c r="O368" s="10" t="s">
        <v>1967</v>
      </c>
      <c r="P368" s="10">
        <f>MEDIAN(P39:P66)</f>
        <v>39.787846828580363</v>
      </c>
      <c r="Q368" s="10"/>
      <c r="R368" s="10">
        <f>MEDIAN(R39:R66)</f>
        <v>0.5362104919920232</v>
      </c>
      <c r="S368" s="10"/>
      <c r="T368" s="10"/>
      <c r="U368" s="10"/>
      <c r="AD368" s="10"/>
      <c r="AE368" s="10"/>
    </row>
    <row r="369" spans="4:58" x14ac:dyDescent="0.25">
      <c r="L369" s="10"/>
      <c r="M369" s="10">
        <f>COUNTIF(M67:M96,"&gt;3.924754")/COUNT(M67:M96)*100</f>
        <v>23.333333333333332</v>
      </c>
      <c r="N369" s="29">
        <v>5</v>
      </c>
      <c r="O369" s="10" t="s">
        <v>1968</v>
      </c>
      <c r="P369" s="10">
        <f>MEDIAN(P67:P96)</f>
        <v>21.309537587915091</v>
      </c>
      <c r="Q369" s="10"/>
      <c r="R369" s="10">
        <f>MEDIAN(R67:R96)</f>
        <v>0.64918343291478953</v>
      </c>
      <c r="S369" s="10"/>
      <c r="T369" s="10"/>
      <c r="U369" s="10"/>
      <c r="AC369" s="10"/>
      <c r="AD369" s="10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</row>
    <row r="370" spans="4:58" s="29" customFormat="1" x14ac:dyDescent="0.25">
      <c r="D370" s="5"/>
      <c r="E370" s="5"/>
      <c r="J370"/>
      <c r="L370" s="10"/>
      <c r="M370" s="10">
        <f>COUNTIF('Ipsi(Depl)Asym'!M97:M145,"&gt;3.924754")/COUNT('Ipsi(Depl)Asym'!M97:M145)*100</f>
        <v>42.857142857142854</v>
      </c>
      <c r="N370" s="29">
        <v>1</v>
      </c>
      <c r="O370" s="10" t="s">
        <v>1149</v>
      </c>
      <c r="P370" s="10">
        <f>MEDIAN('Ipsi(Depl)Asym'!P97:P145)</f>
        <v>25.203756227364494</v>
      </c>
      <c r="Q370" s="10"/>
      <c r="R370" s="10">
        <f>MEDIAN('Ipsi(Depl)Asym'!R97:R145)</f>
        <v>0.73642407454854719</v>
      </c>
      <c r="S370" s="10"/>
      <c r="T370" s="10"/>
      <c r="U370" s="10"/>
      <c r="AB370" s="31"/>
      <c r="AD370" s="10"/>
      <c r="BF370" s="31"/>
    </row>
    <row r="371" spans="4:58" s="29" customFormat="1" x14ac:dyDescent="0.25">
      <c r="D371" s="5"/>
      <c r="E371" s="5"/>
      <c r="J371"/>
      <c r="L371" s="10"/>
      <c r="M371" s="10">
        <f>COUNTIF('Ipsi(Depl)Asym'!M146:M179,"&gt;3.924754")/COUNT('Ipsi(Depl)Asym'!M146:M179)*100</f>
        <v>52.941176470588239</v>
      </c>
      <c r="N371" s="29">
        <v>2</v>
      </c>
      <c r="O371" s="10" t="s">
        <v>1150</v>
      </c>
      <c r="P371" s="10">
        <f>MEDIAN('Ipsi(Depl)Asym'!P146:P179)</f>
        <v>24.30813036339238</v>
      </c>
      <c r="Q371" s="10"/>
      <c r="R371" s="10">
        <f>MEDIAN('Ipsi(Depl)Asym'!R146:R179)</f>
        <v>0.64295602796656159</v>
      </c>
      <c r="S371" s="10"/>
      <c r="T371" s="10"/>
      <c r="U371" s="10"/>
      <c r="AB371" s="31"/>
      <c r="AD371" s="10"/>
      <c r="BF371" s="31"/>
    </row>
    <row r="372" spans="4:58" s="29" customFormat="1" x14ac:dyDescent="0.25">
      <c r="D372" s="5"/>
      <c r="E372" s="5"/>
      <c r="J372"/>
      <c r="L372" s="10"/>
      <c r="M372" s="10">
        <f>COUNTIF('Ipsi(Depl)Asym'!M180:M225,"&gt;3.924754")/COUNT('Ipsi(Depl)Asym'!M180:M225)*100</f>
        <v>76.08695652173914</v>
      </c>
      <c r="N372" s="29">
        <v>4</v>
      </c>
      <c r="O372" s="10" t="s">
        <v>2032</v>
      </c>
      <c r="P372" s="10">
        <f>MEDIAN('Ipsi(Depl)Asym'!P180:P225)</f>
        <v>22.273395967446433</v>
      </c>
      <c r="Q372" s="10"/>
      <c r="R372" s="10">
        <f>MEDIAN('Ipsi(Depl)Asym'!R180:R225)</f>
        <v>0.80086273386889339</v>
      </c>
      <c r="AB372" s="31"/>
      <c r="AD372" s="10"/>
      <c r="BF372" s="31"/>
    </row>
    <row r="373" spans="4:58" s="29" customFormat="1" x14ac:dyDescent="0.25">
      <c r="D373" s="5"/>
      <c r="E373" s="5"/>
      <c r="J373"/>
      <c r="L373" s="10"/>
      <c r="M373" s="10">
        <f>COUNTIF('Ipsi(Depl)Asym'!M226:M248,"&gt;3.924754")/COUNT('Ipsi(Depl)Asym'!M226:M248)*100</f>
        <v>56.521739130434781</v>
      </c>
      <c r="N373" s="29">
        <v>5</v>
      </c>
      <c r="O373" s="10" t="s">
        <v>2033</v>
      </c>
      <c r="P373" s="10">
        <f>MEDIAN('Ipsi(Depl)Asym'!P226:P248)</f>
        <v>9.525855466750615</v>
      </c>
      <c r="Q373" s="10"/>
      <c r="R373" s="10">
        <f>MEDIAN('Ipsi(Depl)Asym'!R226:R248)</f>
        <v>1.2751010464489603</v>
      </c>
      <c r="AB373" s="31"/>
      <c r="AD373" s="10"/>
      <c r="BF373" s="31"/>
    </row>
    <row r="374" spans="4:58" x14ac:dyDescent="0.25">
      <c r="L374" s="10"/>
      <c r="M374" s="10">
        <f>COUNTIF('Ipsi(Depl)Asym'!M249:M263,"&gt;3.924754")/COUNT('Ipsi(Depl)Asym'!M249:M263)*100</f>
        <v>60</v>
      </c>
      <c r="N374" s="29">
        <v>1</v>
      </c>
      <c r="O374" s="10" t="s">
        <v>1148</v>
      </c>
      <c r="P374" s="10">
        <f>MEDIAN('Ipsi(Depl)Asym'!P249:P263)</f>
        <v>23.289496807707458</v>
      </c>
      <c r="Q374" s="10"/>
      <c r="R374" s="10">
        <f>MEDIAN('Ipsi(Depl)Asym'!R249:R263)</f>
        <v>1.0525803167222934</v>
      </c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</row>
    <row r="375" spans="4:58" x14ac:dyDescent="0.25">
      <c r="L375" s="10"/>
      <c r="M375" s="10">
        <f>COUNTIF('Ipsi(Depl)Asym'!M264:M276,"&gt;3.924754")/COUNT('Ipsi(Depl)Asym'!M264:M276)*100</f>
        <v>38.461538461538467</v>
      </c>
      <c r="N375" s="29">
        <v>2</v>
      </c>
      <c r="O375" s="10" t="s">
        <v>1124</v>
      </c>
      <c r="P375" s="10">
        <f>MEDIAN('Ipsi(Depl)Asym'!P264:P276)</f>
        <v>29.606537184399873</v>
      </c>
      <c r="Q375" s="10"/>
      <c r="R375" s="10">
        <f>MEDIAN('Ipsi(Depl)Asym'!R264:R276)</f>
        <v>0.70947520377070472</v>
      </c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</row>
    <row r="376" spans="4:58" x14ac:dyDescent="0.25">
      <c r="M376" s="10">
        <f>COUNTIF('Ipsi(Depl)Asym'!M277:M336,"&gt;3.924754")/COUNT('Ipsi(Depl)Asym'!M277:M336)*100</f>
        <v>66.666666666666657</v>
      </c>
      <c r="N376" s="29">
        <v>3</v>
      </c>
      <c r="O376" s="10" t="s">
        <v>2057</v>
      </c>
      <c r="P376" s="10">
        <f>MEDIAN('Ipsi(Depl)Asym'!P277:P336)</f>
        <v>25.901357447600681</v>
      </c>
      <c r="Q376" s="10"/>
      <c r="R376" s="10">
        <f>MEDIAN('Ipsi(Depl)Asym'!R277:R336)</f>
        <v>0.91875839507858137</v>
      </c>
      <c r="AD376" s="10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</row>
    <row r="377" spans="4:58" s="29" customFormat="1" x14ac:dyDescent="0.25">
      <c r="D377" s="5"/>
      <c r="E377" s="5"/>
      <c r="J377"/>
      <c r="L377" s="10"/>
      <c r="M377" s="10">
        <f>COUNTIF('Ipsi(Depl)Asym'!M337:M360,"&gt;3.924754")/COUNT('Ipsi(Depl)Asym'!M337:M360)*100</f>
        <v>29.166666666666668</v>
      </c>
      <c r="N377" s="29">
        <v>4</v>
      </c>
      <c r="O377" s="10" t="s">
        <v>2058</v>
      </c>
      <c r="P377" s="10">
        <f>MEDIAN('Ipsi(Depl)Asym'!P337:P360)</f>
        <v>35.814743681538438</v>
      </c>
      <c r="Q377" s="10"/>
      <c r="R377" s="10">
        <f>MEDIAN('Ipsi(Depl)Asym'!R337:R360)</f>
        <v>0.69213843636745764</v>
      </c>
      <c r="AB377" s="31"/>
      <c r="AD377" s="10"/>
      <c r="BF377" s="31"/>
    </row>
    <row r="378" spans="4:58" x14ac:dyDescent="0.25">
      <c r="L378" s="10"/>
      <c r="O378" s="10"/>
      <c r="S378" s="10"/>
      <c r="T378" s="10"/>
      <c r="U378" s="10"/>
      <c r="AD378" s="10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</row>
    <row r="379" spans="4:58" s="29" customFormat="1" x14ac:dyDescent="0.25">
      <c r="D379" s="5"/>
      <c r="E379" s="5"/>
      <c r="J379"/>
      <c r="L379" s="10"/>
      <c r="O379" s="10"/>
      <c r="AB379" s="31"/>
      <c r="AD379" s="10"/>
      <c r="BF379" s="31"/>
    </row>
    <row r="380" spans="4:58" s="29" customFormat="1" x14ac:dyDescent="0.25">
      <c r="D380" s="5"/>
      <c r="E380" s="5"/>
      <c r="J380"/>
      <c r="L380" s="10"/>
      <c r="O380" s="10"/>
      <c r="Q380" s="29">
        <v>3.9247536305651245</v>
      </c>
      <c r="AB380" s="31"/>
      <c r="AD380" s="10"/>
      <c r="BF380" s="31"/>
    </row>
    <row r="381" spans="4:58" x14ac:dyDescent="0.25">
      <c r="L381" s="10"/>
      <c r="O381" s="10"/>
    </row>
    <row r="382" spans="4:58" x14ac:dyDescent="0.25">
      <c r="L382" s="10"/>
      <c r="O382" s="10"/>
    </row>
    <row r="383" spans="4:58" x14ac:dyDescent="0.25">
      <c r="L383" s="10"/>
    </row>
    <row r="384" spans="4:58" x14ac:dyDescent="0.25">
      <c r="L384" s="10"/>
    </row>
    <row r="385" spans="4:58" s="29" customFormat="1" x14ac:dyDescent="0.25">
      <c r="D385" s="5"/>
      <c r="E385" s="5"/>
      <c r="J385"/>
      <c r="AB385" s="31"/>
      <c r="BF385" s="31"/>
    </row>
    <row r="455" spans="22:27" x14ac:dyDescent="0.25">
      <c r="V455" s="10"/>
      <c r="W455" s="10"/>
      <c r="X455" s="10"/>
      <c r="Y455" s="10"/>
      <c r="Z455" s="10"/>
      <c r="AA455" s="10"/>
    </row>
    <row r="465" spans="22:27" x14ac:dyDescent="0.25">
      <c r="V465" s="10"/>
      <c r="W465" s="10"/>
      <c r="X465" s="10"/>
      <c r="Y465" s="10"/>
      <c r="Z465" s="10"/>
      <c r="AA465" s="10"/>
    </row>
  </sheetData>
  <sortState ref="BA18:BB38">
    <sortCondition ref="BB18:BB38"/>
  </sortState>
  <conditionalFormatting sqref="D86:D96 C3:C96 K3:L96 N39:P95 R39:R95 T39:U67 Q3:Q95 S3:S95 K361:L364 C361:D364">
    <cfRule type="containsText" dxfId="298" priority="30" operator="containsText" text="a">
      <formula>NOT(ISERROR(SEARCH("a",C3)))</formula>
    </cfRule>
  </conditionalFormatting>
  <conditionalFormatting sqref="M3:M96 M361:M364">
    <cfRule type="containsText" dxfId="297" priority="28" operator="containsText" text="a">
      <formula>NOT(ISERROR(SEARCH("a",M3)))</formula>
    </cfRule>
    <cfRule type="containsText" dxfId="296" priority="29" operator="containsText" text="a">
      <formula>NOT(ISERROR(SEARCH("a",M3)))</formula>
    </cfRule>
  </conditionalFormatting>
  <conditionalFormatting sqref="N361:U361 N362:O362 T362:U362 N363:U364 T68:T95 N96:T96 U68:U96">
    <cfRule type="containsText" dxfId="295" priority="24" operator="containsText" text="a">
      <formula>NOT(ISERROR(SEARCH("a",N68)))</formula>
    </cfRule>
  </conditionalFormatting>
  <conditionalFormatting sqref="N3:P38 R3:R38 T3:U38">
    <cfRule type="containsText" dxfId="294" priority="23" operator="containsText" text="a">
      <formula>NOT(ISERROR(SEARCH("a",N3)))</formula>
    </cfRule>
  </conditionalFormatting>
  <conditionalFormatting sqref="C97:C154 K97:U154">
    <cfRule type="containsText" dxfId="293" priority="298" operator="containsText" text="a">
      <formula>NOT(ISERROR(SEARCH("a",C191)))</formula>
    </cfRule>
  </conditionalFormatting>
  <conditionalFormatting sqref="T249:T263">
    <cfRule type="cellIs" dxfId="292" priority="5" stopIfTrue="1" operator="greaterThan">
      <formula>2</formula>
    </cfRule>
  </conditionalFormatting>
  <conditionalFormatting sqref="T264:T276">
    <cfRule type="cellIs" dxfId="291" priority="4" stopIfTrue="1" operator="greaterThan">
      <formula>2</formula>
    </cfRule>
  </conditionalFormatting>
  <conditionalFormatting sqref="T277:T336">
    <cfRule type="cellIs" dxfId="290" priority="3" stopIfTrue="1" operator="greaterThan">
      <formula>2</formula>
    </cfRule>
  </conditionalFormatting>
  <conditionalFormatting sqref="T337:T360">
    <cfRule type="cellIs" dxfId="289" priority="2" stopIfTrue="1" operator="greaterThan">
      <formula>2</formula>
    </cfRule>
  </conditionalFormatting>
  <conditionalFormatting sqref="D236:D248 C226:C248 M180:M225 Q155:Q248 S155:S248 C155:C179 K155:P179 K226:P248 R226:R248 R155:R179 T155:U179 T226:U248">
    <cfRule type="containsText" dxfId="288" priority="22" operator="containsText" text="a">
      <formula>NOT(ISERROR(SEARCH("a",#REF!)))</formula>
    </cfRule>
  </conditionalFormatting>
  <conditionalFormatting sqref="C180:C225 K180:L225 N180:P225 R180:R225 T180:T225">
    <cfRule type="containsText" dxfId="287" priority="19" operator="containsText" text="a">
      <formula>NOT(ISERROR(SEARCH("a",#REF!)))</formula>
    </cfRule>
    <cfRule type="containsText" dxfId="286" priority="20" operator="containsText" text="Variable">
      <formula>NOT(ISERROR(SEARCH("Variable",#REF!)))</formula>
    </cfRule>
  </conditionalFormatting>
  <conditionalFormatting sqref="K337:L360 M264:M360 K249:P263 N350:S360 N337:P348 R337:R348 R249:R263 Q249:Q348 N349:R349 S249:S349 C337:C360 C249:C263">
    <cfRule type="containsText" dxfId="285" priority="10" operator="containsText" text="a">
      <formula>NOT(ISERROR(SEARCH("a",#REF!)))</formula>
    </cfRule>
  </conditionalFormatting>
  <conditionalFormatting sqref="C264:C276 K264:L276 N264:P276 R264:R276">
    <cfRule type="containsText" dxfId="284" priority="13" operator="containsText" text="a">
      <formula>NOT(ISERROR(SEARCH("a",#REF!)))</formula>
    </cfRule>
    <cfRule type="containsText" dxfId="283" priority="14" operator="containsText" text="a">
      <formula>NOT(ISERROR(SEARCH("a",#REF!)))</formula>
    </cfRule>
  </conditionalFormatting>
  <conditionalFormatting sqref="C277:C336 K277:L336 N277:P336 R277:R336">
    <cfRule type="containsText" dxfId="282" priority="11" operator="containsText" text="a">
      <formula>NOT(ISERROR(SEARCH("a",#REF!)))</formula>
    </cfRule>
    <cfRule type="containsText" dxfId="281" priority="12" operator="containsText" text="Variable">
      <formula>NOT(ISERROR(SEARCH("Variable",#REF!)))</formula>
    </cfRule>
  </conditionalFormatting>
  <conditionalFormatting sqref="U180:U225">
    <cfRule type="containsText" dxfId="0" priority="1" operator="containsText" text="a">
      <formula>NOT(ISERROR(SEARCH("a",#REF!)))</formula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77462-EA14-5840-B405-33F8CDA27932}">
  <dimension ref="A1:CN320"/>
  <sheetViews>
    <sheetView topLeftCell="A28" workbookViewId="0">
      <selection activeCell="H35" sqref="H35"/>
    </sheetView>
  </sheetViews>
  <sheetFormatPr defaultColWidth="11.42578125" defaultRowHeight="15" x14ac:dyDescent="0.25"/>
  <cols>
    <col min="1" max="1" width="11.7109375" style="29" customWidth="1"/>
    <col min="2" max="2" width="12" style="29" customWidth="1"/>
    <col min="3" max="3" width="10" style="29" customWidth="1"/>
    <col min="4" max="4" width="11.85546875" style="29" customWidth="1"/>
    <col min="5" max="5" width="1.85546875" style="31" customWidth="1"/>
    <col min="6" max="6" width="11.28515625" style="29" customWidth="1"/>
    <col min="7" max="7" width="11.42578125" style="29" customWidth="1"/>
    <col min="8" max="8" width="9.85546875" style="29" customWidth="1"/>
    <col min="9" max="9" width="11.140625" style="29" customWidth="1"/>
    <col min="10" max="10" width="1.42578125" style="31" customWidth="1"/>
    <col min="11" max="12" width="12" style="29" customWidth="1"/>
    <col min="13" max="13" width="11.140625" style="29" customWidth="1"/>
    <col min="15" max="15" width="2.140625" style="31" customWidth="1"/>
    <col min="16" max="16" width="20.42578125" customWidth="1"/>
    <col min="17" max="17" width="13.140625" bestFit="1" customWidth="1"/>
    <col min="18" max="18" width="12.140625" bestFit="1" customWidth="1"/>
    <col min="19" max="19" width="7.28515625" customWidth="1"/>
    <col min="21" max="21" width="15.140625" bestFit="1" customWidth="1"/>
    <col min="24" max="24" width="15.140625" bestFit="1" customWidth="1"/>
    <col min="27" max="27" width="15.140625" bestFit="1" customWidth="1"/>
    <col min="30" max="30" width="15" bestFit="1" customWidth="1"/>
    <col min="33" max="33" width="13.85546875" bestFit="1" customWidth="1"/>
    <col min="36" max="36" width="14.140625" bestFit="1" customWidth="1"/>
    <col min="39" max="39" width="14.28515625" bestFit="1" customWidth="1"/>
    <col min="42" max="42" width="14.140625" bestFit="1" customWidth="1"/>
    <col min="45" max="45" width="14.140625" bestFit="1" customWidth="1"/>
    <col min="48" max="48" width="14.140625" bestFit="1" customWidth="1"/>
    <col min="50" max="66" width="11.42578125" style="29"/>
    <col min="68" max="68" width="11.42578125" style="31"/>
    <col min="69" max="69" width="20.85546875" bestFit="1" customWidth="1"/>
    <col min="72" max="72" width="11.42578125" customWidth="1"/>
    <col min="77" max="77" width="11.42578125" style="29"/>
    <col min="80" max="81" width="11.42578125" style="29"/>
    <col min="83" max="83" width="14" customWidth="1"/>
    <col min="85" max="85" width="1.85546875" customWidth="1"/>
    <col min="89" max="89" width="2.42578125" customWidth="1"/>
  </cols>
  <sheetData>
    <row r="1" spans="1:92" ht="33" customHeight="1" x14ac:dyDescent="0.25">
      <c r="A1" s="1" t="s">
        <v>1620</v>
      </c>
      <c r="B1" s="1" t="s">
        <v>1714</v>
      </c>
      <c r="C1" s="1" t="s">
        <v>1617</v>
      </c>
      <c r="D1" s="1" t="s">
        <v>1715</v>
      </c>
      <c r="E1" s="32"/>
      <c r="F1" s="1" t="s">
        <v>1621</v>
      </c>
      <c r="G1" s="1" t="s">
        <v>1707</v>
      </c>
      <c r="H1" s="1" t="s">
        <v>1624</v>
      </c>
      <c r="I1" s="1" t="s">
        <v>1716</v>
      </c>
      <c r="J1" s="32"/>
      <c r="K1" s="1" t="s">
        <v>1625</v>
      </c>
      <c r="L1" s="1" t="s">
        <v>1711</v>
      </c>
      <c r="M1" s="1" t="s">
        <v>1626</v>
      </c>
      <c r="N1" s="1" t="s">
        <v>1717</v>
      </c>
      <c r="P1" s="1" t="s">
        <v>1736</v>
      </c>
      <c r="Q1" s="1" t="s">
        <v>1383</v>
      </c>
      <c r="R1" s="30" t="s">
        <v>1391</v>
      </c>
      <c r="S1" t="s">
        <v>1728</v>
      </c>
      <c r="T1" s="1" t="s">
        <v>1462</v>
      </c>
      <c r="U1" s="30" t="s">
        <v>1474</v>
      </c>
      <c r="V1" s="29" t="s">
        <v>1728</v>
      </c>
      <c r="W1" s="1" t="s">
        <v>1510</v>
      </c>
      <c r="X1" s="30" t="s">
        <v>1522</v>
      </c>
      <c r="Y1" s="29" t="s">
        <v>1728</v>
      </c>
      <c r="Z1" s="1" t="s">
        <v>53</v>
      </c>
      <c r="AA1" s="30" t="s">
        <v>1117</v>
      </c>
      <c r="AB1" s="29" t="s">
        <v>1728</v>
      </c>
      <c r="AC1" s="1" t="s">
        <v>1558</v>
      </c>
      <c r="AD1" s="30" t="s">
        <v>1570</v>
      </c>
      <c r="AE1" s="29" t="s">
        <v>1728</v>
      </c>
      <c r="AF1" s="1" t="s">
        <v>87</v>
      </c>
      <c r="AG1" s="30" t="s">
        <v>1121</v>
      </c>
      <c r="AH1" s="29" t="s">
        <v>1728</v>
      </c>
      <c r="AI1" s="1" t="s">
        <v>121</v>
      </c>
      <c r="AJ1" s="30" t="s">
        <v>1123</v>
      </c>
      <c r="AK1" s="29" t="s">
        <v>1728</v>
      </c>
      <c r="AL1" s="1" t="s">
        <v>154</v>
      </c>
      <c r="AM1" s="30" t="s">
        <v>1122</v>
      </c>
      <c r="AN1" s="29" t="s">
        <v>1728</v>
      </c>
      <c r="AO1" s="1" t="s">
        <v>946</v>
      </c>
      <c r="AP1" s="30" t="s">
        <v>1118</v>
      </c>
      <c r="AQ1" s="29" t="s">
        <v>1728</v>
      </c>
      <c r="AR1" s="1" t="s">
        <v>573</v>
      </c>
      <c r="AS1" s="30" t="s">
        <v>1119</v>
      </c>
      <c r="AT1" s="29" t="s">
        <v>1728</v>
      </c>
      <c r="AU1" s="1" t="s">
        <v>188</v>
      </c>
      <c r="AV1" s="30" t="s">
        <v>1120</v>
      </c>
      <c r="AW1" s="29" t="s">
        <v>1728</v>
      </c>
      <c r="AX1" s="1" t="s">
        <v>1855</v>
      </c>
      <c r="AY1" s="30" t="s">
        <v>1867</v>
      </c>
      <c r="AZ1" s="29" t="s">
        <v>1728</v>
      </c>
      <c r="BA1" s="1" t="s">
        <v>1901</v>
      </c>
      <c r="BB1" s="30" t="s">
        <v>1902</v>
      </c>
      <c r="BC1" s="29" t="s">
        <v>1728</v>
      </c>
      <c r="BD1" s="1" t="s">
        <v>1907</v>
      </c>
      <c r="BE1" s="30" t="s">
        <v>1908</v>
      </c>
      <c r="BF1" s="29" t="s">
        <v>1728</v>
      </c>
      <c r="BG1" s="1" t="s">
        <v>1910</v>
      </c>
      <c r="BH1" s="30" t="s">
        <v>1922</v>
      </c>
      <c r="BI1" s="29" t="s">
        <v>1728</v>
      </c>
      <c r="BJ1" s="1" t="s">
        <v>1959</v>
      </c>
      <c r="BK1" s="30" t="s">
        <v>1960</v>
      </c>
      <c r="BL1" s="30" t="s">
        <v>1728</v>
      </c>
      <c r="BM1" s="1" t="s">
        <v>1962</v>
      </c>
      <c r="BN1" s="30" t="s">
        <v>1963</v>
      </c>
      <c r="BO1" s="30" t="s">
        <v>1728</v>
      </c>
      <c r="BQ1" s="1" t="s">
        <v>1737</v>
      </c>
      <c r="BR1" s="1" t="s">
        <v>1383</v>
      </c>
      <c r="BS1" s="30" t="s">
        <v>1391</v>
      </c>
      <c r="BT1" s="1" t="s">
        <v>1462</v>
      </c>
      <c r="BU1" s="30" t="s">
        <v>1474</v>
      </c>
      <c r="BV1" s="1" t="s">
        <v>1510</v>
      </c>
      <c r="BW1" s="30" t="s">
        <v>1522</v>
      </c>
      <c r="BX1" s="1" t="s">
        <v>53</v>
      </c>
      <c r="BY1" s="30" t="s">
        <v>1117</v>
      </c>
      <c r="BZ1" s="1" t="s">
        <v>1558</v>
      </c>
      <c r="CA1" s="30" t="s">
        <v>1570</v>
      </c>
      <c r="CB1" s="30"/>
      <c r="CC1" s="30"/>
      <c r="CD1" s="1" t="s">
        <v>1620</v>
      </c>
      <c r="CE1" s="1" t="s">
        <v>1738</v>
      </c>
      <c r="CF1" s="1" t="s">
        <v>1739</v>
      </c>
      <c r="CG1" s="32"/>
      <c r="CH1" s="1" t="s">
        <v>1621</v>
      </c>
      <c r="CI1" s="1" t="s">
        <v>1740</v>
      </c>
      <c r="CJ1" s="1" t="s">
        <v>1741</v>
      </c>
      <c r="CK1" s="32"/>
      <c r="CL1" s="1" t="s">
        <v>1625</v>
      </c>
      <c r="CM1" s="1" t="s">
        <v>1742</v>
      </c>
      <c r="CN1" s="1" t="s">
        <v>1743</v>
      </c>
    </row>
    <row r="2" spans="1:92" x14ac:dyDescent="0.25">
      <c r="A2" s="10" t="s">
        <v>850</v>
      </c>
      <c r="B2" s="29">
        <f>COUNTIF(R2:R48,"&gt;"&amp;$I$42)/COUNT(R2:R48)*100</f>
        <v>27.659574468085108</v>
      </c>
      <c r="C2" s="29">
        <f>(COUNTIF(R2:R48,"&lt;"&amp;$I$42)-COUNTIF(R2:R48,"&lt;1"))/COUNT(R2:R48)*100</f>
        <v>10.638297872340425</v>
      </c>
      <c r="D2" s="29">
        <f>COUNTIF(R2:R48,"&lt;1")/COUNT(R2:R48)*100</f>
        <v>61.702127659574465</v>
      </c>
      <c r="F2" s="10" t="s">
        <v>828</v>
      </c>
      <c r="G2" s="29">
        <f>COUNTIF(U2:U48,"&gt;"&amp;$I$42)/COUNT(U2:U48)*100</f>
        <v>12.76595744680851</v>
      </c>
      <c r="H2" s="29">
        <f>(COUNTIF(U2:U48,"&lt;"&amp;$I$42)-COUNTIF(U2:U48,"&lt;1"))/COUNT(U2:U48)*100</f>
        <v>14.893617021276595</v>
      </c>
      <c r="I2" s="29">
        <f>COUNTIF(U2:U48,"&lt;1")/COUNT(U2:U48)*100</f>
        <v>72.340425531914903</v>
      </c>
      <c r="K2" s="10" t="s">
        <v>557</v>
      </c>
      <c r="L2" s="29">
        <f>COUNTIF(X2:X30,"&gt;"&amp;$I$42)/COUNT(X2:X30)*100</f>
        <v>34.482758620689658</v>
      </c>
      <c r="M2" s="29">
        <f>(COUNTIF(X2:X30,"&lt;"&amp;$I$42)-COUNTIF(X2:X30,"&lt;1"))/COUNT(X2:X30)*100</f>
        <v>37.931034482758619</v>
      </c>
      <c r="N2" s="29">
        <f>COUNTIF(X2:X30,"&lt;1")/COUNT(X2:X30)*100</f>
        <v>27.586206896551722</v>
      </c>
      <c r="Q2" s="29" t="s">
        <v>19</v>
      </c>
      <c r="R2" s="29">
        <v>6.4931543988071034</v>
      </c>
      <c r="S2">
        <f>ABS(R2-$G$42)</f>
        <v>4.486062863438689</v>
      </c>
      <c r="T2" s="2" t="s">
        <v>738</v>
      </c>
      <c r="U2" s="29">
        <v>2.1664560389962086</v>
      </c>
      <c r="V2" s="29">
        <f>ABS(U2-$G$42)</f>
        <v>0.1593645036277942</v>
      </c>
      <c r="W2" s="29" t="s">
        <v>222</v>
      </c>
      <c r="X2" s="29">
        <v>2.6089883857936376</v>
      </c>
      <c r="Y2" s="29">
        <f>ABS(X2-$G$42)</f>
        <v>0.60189685042522312</v>
      </c>
      <c r="Z2" s="29" t="s">
        <v>791</v>
      </c>
      <c r="AA2" s="29">
        <v>5.7469244288224957</v>
      </c>
      <c r="AB2" s="29">
        <f>ABS(AA2-$G$42)</f>
        <v>3.7398328934540812</v>
      </c>
      <c r="AC2" s="29" t="s">
        <v>681</v>
      </c>
      <c r="AD2" s="29">
        <v>1.2523020257826887</v>
      </c>
      <c r="AE2" s="29">
        <f>ABS(AD2-$G$42)</f>
        <v>0.75478950958572577</v>
      </c>
      <c r="AF2" s="29" t="s">
        <v>322</v>
      </c>
      <c r="AG2" s="29">
        <v>21.094170403587444</v>
      </c>
      <c r="AH2" s="29">
        <f>ABS(AG2-$G$42)</f>
        <v>19.087078868219031</v>
      </c>
      <c r="AI2" s="29" t="s">
        <v>334</v>
      </c>
      <c r="AJ2" s="29">
        <v>0.53969606589973018</v>
      </c>
      <c r="AK2" s="29">
        <f>ABS(AJ2-$G$42)</f>
        <v>1.4673954694686842</v>
      </c>
      <c r="AL2" s="29" t="s">
        <v>358</v>
      </c>
      <c r="AM2" s="29">
        <v>1.7873941674506115</v>
      </c>
      <c r="AN2" s="29">
        <f>ABS(AM2-$G$42)</f>
        <v>0.21969736791780292</v>
      </c>
      <c r="AO2" s="29" t="s">
        <v>984</v>
      </c>
      <c r="AP2" s="29">
        <v>2.510231923601637</v>
      </c>
      <c r="AQ2" s="29">
        <f>ABS(AP2-$G$42)</f>
        <v>0.5031403882332226</v>
      </c>
      <c r="AR2" s="29" t="s">
        <v>387</v>
      </c>
      <c r="AS2" s="29">
        <v>35.682819383259911</v>
      </c>
      <c r="AT2" s="29">
        <f>ABS(AS2-$G$42)</f>
        <v>33.675727847891494</v>
      </c>
      <c r="AU2" s="29" t="s">
        <v>399</v>
      </c>
      <c r="AV2" s="29">
        <v>0.82401412595644496</v>
      </c>
      <c r="AW2" s="29">
        <f>ABS(AV2-$G$42)</f>
        <v>1.1830774094119696</v>
      </c>
      <c r="AX2" s="29" t="s">
        <v>1365</v>
      </c>
      <c r="AY2" s="11">
        <v>36.125</v>
      </c>
      <c r="AZ2" s="29">
        <f>ABS(AY2-$G$42)</f>
        <v>34.117908464631583</v>
      </c>
      <c r="BA2" s="29" t="s">
        <v>1357</v>
      </c>
      <c r="BB2" s="5">
        <v>0</v>
      </c>
      <c r="BC2" s="29">
        <f>ABS(BB2-$G$42)</f>
        <v>2.0070915353684144</v>
      </c>
      <c r="BD2" s="29" t="s">
        <v>1353</v>
      </c>
      <c r="BE2" s="5">
        <v>62.014563106796118</v>
      </c>
      <c r="BF2" s="29">
        <f>ABS(BE2-$G$42)</f>
        <v>60.0074715714277</v>
      </c>
      <c r="BG2" s="29" t="s">
        <v>1138</v>
      </c>
      <c r="BH2" s="5">
        <v>9.3730979914790016</v>
      </c>
      <c r="BI2" s="29">
        <f>ABS(BH2-$G$42)</f>
        <v>7.3660064561105871</v>
      </c>
      <c r="BJ2" s="29" t="s">
        <v>1326</v>
      </c>
      <c r="BK2" s="5">
        <v>9.9016853932584272</v>
      </c>
      <c r="BL2" s="5">
        <f>ABS(BK2-$G$42)</f>
        <v>7.8945938578900128</v>
      </c>
      <c r="BM2" s="29" t="s">
        <v>1248</v>
      </c>
      <c r="BN2" s="5">
        <v>47.631241997439183</v>
      </c>
      <c r="BO2">
        <f>ABS(BN2-$G$42)</f>
        <v>45.624150462070766</v>
      </c>
      <c r="BR2" s="29" t="s">
        <v>19</v>
      </c>
      <c r="BS2" s="29">
        <v>6.4931543988071034</v>
      </c>
      <c r="BT2" s="2" t="s">
        <v>738</v>
      </c>
      <c r="BU2" s="29">
        <v>2.1664560389962086</v>
      </c>
      <c r="BV2" s="29" t="s">
        <v>222</v>
      </c>
      <c r="BW2" s="29">
        <v>2.6089883857936376</v>
      </c>
      <c r="BX2" s="29" t="s">
        <v>791</v>
      </c>
      <c r="BY2" s="29">
        <v>5.7469244288224957</v>
      </c>
      <c r="BZ2" s="29" t="s">
        <v>681</v>
      </c>
      <c r="CA2" s="29">
        <v>1.2523020257826887</v>
      </c>
      <c r="CD2" s="10" t="s">
        <v>850</v>
      </c>
      <c r="CE2" s="29">
        <f>AVERAGE(BS2:BS19)</f>
        <v>6.6351869803090793</v>
      </c>
      <c r="CF2" s="29">
        <f>STDEV(BS2:BS19)/SQRT(COUNT(BS2:BS19))</f>
        <v>1.1765914921357699</v>
      </c>
      <c r="CG2" s="31"/>
      <c r="CH2" s="10" t="s">
        <v>828</v>
      </c>
      <c r="CI2" s="29">
        <f>AVERAGE(BU2:BU14)</f>
        <v>7.2540321650470609</v>
      </c>
      <c r="CJ2" s="29">
        <f>STDEV(BU2:BU14)/SQRT(COUNT(BU2:BU14))</f>
        <v>3.0075818184601766</v>
      </c>
      <c r="CK2" s="31"/>
      <c r="CL2" s="10" t="s">
        <v>557</v>
      </c>
      <c r="CM2" s="29">
        <f>AVERAGE(BW2:BW22)</f>
        <v>9.8162898421137843</v>
      </c>
      <c r="CN2" s="29">
        <f>STDEV(BW2:BW22)/SQRT(COUNT(BW2:BW22))</f>
        <v>2.5240545478739267</v>
      </c>
    </row>
    <row r="3" spans="1:92" x14ac:dyDescent="0.25">
      <c r="A3" s="10" t="s">
        <v>1426</v>
      </c>
      <c r="B3" s="29">
        <f>COUNTIF(R49:R77,"&gt;"&amp;$I$42)/COUNT(R49:R77)*100</f>
        <v>10.344827586206897</v>
      </c>
      <c r="C3" s="29">
        <f>(COUNTIF(R49:R77,"&lt;"&amp;$I$42)-COUNTIF(R49:R77,"&lt;1"))/COUNT(R49:R77)*100</f>
        <v>27.586206896551722</v>
      </c>
      <c r="D3" s="29">
        <f>COUNTIF(R49:R77,"&lt;1")/COUNT(R49:R77)*100</f>
        <v>62.068965517241381</v>
      </c>
      <c r="F3" s="10" t="s">
        <v>829</v>
      </c>
      <c r="G3" s="29">
        <f>COUNTIF(U49:U100,"&gt;"&amp;$I$42)/COUNT(U49:U100)*100</f>
        <v>26.923076923076923</v>
      </c>
      <c r="H3" s="29">
        <f>(COUNTIF(U49:U100,"&lt;"&amp;$I$42)-COUNTIF(U49:U100,"&lt;1"))/COUNT(U49:U100)*100</f>
        <v>28.846153846153843</v>
      </c>
      <c r="I3" s="29">
        <f>COUNTIF(U49:U100,"&lt;1")/COUNT(U49:U100)*100</f>
        <v>44.230769230769226</v>
      </c>
      <c r="K3" s="10" t="s">
        <v>558</v>
      </c>
      <c r="L3" s="29">
        <f>COUNTIF(X31:X62,"&gt;"&amp;$I$42)/COUNT(X31:X62)*100</f>
        <v>40.625</v>
      </c>
      <c r="M3" s="29">
        <f>(COUNTIF(X31:X62,"&lt;"&amp;$I$42)-COUNTIF(X31:X62,"&lt;1"))/COUNT(X31:X62)*100</f>
        <v>12.5</v>
      </c>
      <c r="N3" s="29">
        <f>COUNTIF(X31:X62,"&lt;1")/COUNT(X31:X62)*100</f>
        <v>46.875</v>
      </c>
      <c r="Q3" s="29" t="s">
        <v>20</v>
      </c>
      <c r="R3" s="29">
        <v>0.68895643363728465</v>
      </c>
      <c r="S3" s="29">
        <f t="shared" ref="S3:S66" si="0">ABS(R3-G$42)</f>
        <v>1.3181351017311298</v>
      </c>
      <c r="T3" s="29" t="s">
        <v>739</v>
      </c>
      <c r="U3" s="29">
        <v>0.91159635361458546</v>
      </c>
      <c r="V3" s="29">
        <f t="shared" ref="V3:V66" si="1">ABS(U3-$G$42)</f>
        <v>1.095495181753829</v>
      </c>
      <c r="W3" s="29" t="s">
        <v>222</v>
      </c>
      <c r="X3" s="29">
        <v>0.65121412803532008</v>
      </c>
      <c r="Y3" s="29">
        <f t="shared" ref="Y3:Y66" si="2">ABS(X3-$G$42)</f>
        <v>1.3558774073330944</v>
      </c>
      <c r="Z3" s="29" t="s">
        <v>791</v>
      </c>
      <c r="AA3" s="29">
        <v>4.9042660396372186</v>
      </c>
      <c r="AB3" s="29">
        <f t="shared" ref="AB3:AB66" si="3">ABS(AA3-$G$42)</f>
        <v>2.8971745042688042</v>
      </c>
      <c r="AC3" s="29" t="s">
        <v>681</v>
      </c>
      <c r="AD3" s="29">
        <v>3.7897511945954849</v>
      </c>
      <c r="AE3" s="29">
        <f t="shared" ref="AE3:AE66" si="4">ABS(AD3-$G$42)</f>
        <v>1.7826596592270705</v>
      </c>
      <c r="AF3" s="29" t="s">
        <v>323</v>
      </c>
      <c r="AG3" s="29">
        <v>22.440366972477062</v>
      </c>
      <c r="AH3" s="29">
        <f t="shared" ref="AH3:AH66" si="5">ABS(AG3-$G$42)</f>
        <v>20.433275437108648</v>
      </c>
      <c r="AI3" s="29" t="s">
        <v>334</v>
      </c>
      <c r="AJ3" s="29">
        <v>7.4966265180668694</v>
      </c>
      <c r="AK3" s="29">
        <f t="shared" ref="AK3:AK66" si="6">ABS(AJ3-$G$42)</f>
        <v>5.489534982698455</v>
      </c>
      <c r="AL3" s="29" t="s">
        <v>358</v>
      </c>
      <c r="AM3" s="29">
        <v>7.316239316239316</v>
      </c>
      <c r="AN3" s="29">
        <f t="shared" ref="AN3:AN66" si="7">ABS(AM3-$G$42)</f>
        <v>5.3091477808709016</v>
      </c>
      <c r="AO3" s="29" t="s">
        <v>985</v>
      </c>
      <c r="AP3" s="29">
        <v>2.1947873799725648</v>
      </c>
      <c r="AQ3" s="29">
        <f t="shared" ref="AQ3:AQ66" si="8">ABS(AP3-$G$42)</f>
        <v>0.18769584460415034</v>
      </c>
      <c r="AR3" s="29" t="s">
        <v>387</v>
      </c>
      <c r="AS3" s="29">
        <v>0.18733608092918697</v>
      </c>
      <c r="AT3" s="29">
        <f t="shared" ref="AT3:AT66" si="9">ABS(AS3-$G$42)</f>
        <v>1.8197554544392274</v>
      </c>
      <c r="AU3" s="29" t="s">
        <v>400</v>
      </c>
      <c r="AV3" s="29">
        <v>1.1766615272255132</v>
      </c>
      <c r="AW3" s="29">
        <f t="shared" ref="AW3:AW66" si="10">ABS(AV3-$G$42)</f>
        <v>0.83043000814290124</v>
      </c>
      <c r="AX3" s="29" t="s">
        <v>1365</v>
      </c>
      <c r="AY3" s="11">
        <v>6.8490601153917741</v>
      </c>
      <c r="AZ3" s="29">
        <f t="shared" ref="AZ3:AZ66" si="11">ABS(AY3-$G$42)</f>
        <v>4.8419685800233596</v>
      </c>
      <c r="BA3" s="29" t="s">
        <v>1357</v>
      </c>
      <c r="BB3" s="5">
        <v>0.20519835841313269</v>
      </c>
      <c r="BC3" s="29">
        <f t="shared" ref="BC3:BC66" si="12">ABS(BB3-$G$42)</f>
        <v>1.8018931769552817</v>
      </c>
      <c r="BD3" s="29" t="s">
        <v>1353</v>
      </c>
      <c r="BE3" s="5">
        <v>0.17680860468542803</v>
      </c>
      <c r="BF3" s="29">
        <f t="shared" ref="BF3:BF66" si="13">ABS(BE3-$G$42)</f>
        <v>1.8302829306829864</v>
      </c>
      <c r="BG3" s="29" t="s">
        <v>1139</v>
      </c>
      <c r="BH3" s="5">
        <v>5.6216216216216219</v>
      </c>
      <c r="BI3" s="29">
        <f t="shared" ref="BI3:BI66" si="14">ABS(BH3-$G$42)</f>
        <v>3.6145300862532075</v>
      </c>
      <c r="BJ3" s="29" t="s">
        <v>1327</v>
      </c>
      <c r="BK3" s="5">
        <v>7.7092916283348663</v>
      </c>
      <c r="BL3" s="5">
        <f t="shared" ref="BL3:BL66" si="15">ABS(BK3-$G$42)</f>
        <v>5.7022000929664518</v>
      </c>
      <c r="BM3" s="29" t="s">
        <v>1248</v>
      </c>
      <c r="BN3" s="5">
        <v>3.4375000000000004</v>
      </c>
      <c r="BO3" s="29">
        <f t="shared" ref="BO3:BO66" si="16">ABS(BN3-$G$42)</f>
        <v>1.430408464631586</v>
      </c>
      <c r="BR3" s="29" t="s">
        <v>23</v>
      </c>
      <c r="BS3" s="29">
        <v>1.6132830899670276</v>
      </c>
      <c r="BT3" s="29" t="s">
        <v>740</v>
      </c>
      <c r="BU3" s="29">
        <v>1.0134544819150795</v>
      </c>
      <c r="BV3" s="29" t="s">
        <v>222</v>
      </c>
      <c r="BW3" s="29">
        <v>19.679300291545189</v>
      </c>
      <c r="BX3" s="29" t="s">
        <v>791</v>
      </c>
      <c r="BY3" s="29">
        <v>4.9042660396372186</v>
      </c>
      <c r="BZ3" s="29" t="s">
        <v>681</v>
      </c>
      <c r="CA3" s="29">
        <v>3.7897511945954849</v>
      </c>
      <c r="CD3" s="10" t="s">
        <v>1426</v>
      </c>
      <c r="CE3" s="29">
        <f>AVERAGE(BS20:BS30)</f>
        <v>2.7145316517064431</v>
      </c>
      <c r="CF3" s="29">
        <f>STDEV(BS20:BS30)/SQRT(COUNT(BS20:BS30))</f>
        <v>0.41967734468248064</v>
      </c>
      <c r="CG3" s="31"/>
      <c r="CH3" s="10" t="s">
        <v>829</v>
      </c>
      <c r="CI3" s="29">
        <f>AVERAGE(BU15:BU43)</f>
        <v>12.257002552030411</v>
      </c>
      <c r="CJ3" s="29">
        <f>STDEV(BU15:BU43)/SQRT(COUNT(BU15:BU43))</f>
        <v>3.0266240373330451</v>
      </c>
      <c r="CK3" s="31"/>
      <c r="CL3" s="10" t="s">
        <v>558</v>
      </c>
      <c r="CM3" s="29">
        <f>AVERAGE(BW23:BW39)</f>
        <v>11.968541018806656</v>
      </c>
      <c r="CN3" s="29">
        <f>STDEV(BW23:BW39)/SQRT(COUNT(BW23:BW39))</f>
        <v>2.2368947958443832</v>
      </c>
    </row>
    <row r="4" spans="1:92" x14ac:dyDescent="0.25">
      <c r="A4" s="10" t="s">
        <v>1427</v>
      </c>
      <c r="B4" s="29">
        <f>COUNTIF(R78:R111,"&gt;"&amp;$I$42)/COUNT(R78:R111)*100</f>
        <v>5.8823529411764701</v>
      </c>
      <c r="C4" s="29">
        <f>(COUNTIF(R78:R111,"&lt;"&amp;$I$42)-COUNTIF(R78:R111,"&lt;1"))/COUNT(R78:R111)*100</f>
        <v>35.294117647058826</v>
      </c>
      <c r="D4" s="29">
        <f>COUNTIF(R78:R111,"&lt;1")/COUNT(R78:R111)*100</f>
        <v>58.82352941176471</v>
      </c>
      <c r="F4" s="10" t="s">
        <v>1434</v>
      </c>
      <c r="G4" s="29">
        <f>COUNTIF(U101:U143,"&gt;"&amp;$I$42)/COUNT(U101:U143)*100</f>
        <v>39.534883720930232</v>
      </c>
      <c r="H4" s="29">
        <f>(COUNTIF(U101:U143,"&lt;"&amp;$I$42)-COUNTIF(U101:U143,"&lt;1"))/COUNT(U101:U143)*100</f>
        <v>25.581395348837212</v>
      </c>
      <c r="I4" s="29">
        <f>COUNTIF(U101:U143,"&lt;1")/COUNT(U101:U143)*100</f>
        <v>34.883720930232556</v>
      </c>
      <c r="K4" s="10" t="s">
        <v>836</v>
      </c>
      <c r="L4" s="29">
        <f>COUNTIF(X63:X125,"&gt;"&amp;$I$42)/COUNT(X63:X125)*100</f>
        <v>57.142857142857139</v>
      </c>
      <c r="M4" s="29">
        <f>(COUNTIF(X63:X125,"&lt;"&amp;$I$42)-COUNTIF(X63:X125,"&lt;1"))/COUNT(X63:X125)*100</f>
        <v>20.634920634920633</v>
      </c>
      <c r="N4" s="29">
        <f>COUNTIF(X63:X125,"&lt;1")/COUNT(X63:X125)*100</f>
        <v>22.222222222222221</v>
      </c>
      <c r="Q4" s="29" t="s">
        <v>22</v>
      </c>
      <c r="R4" s="29">
        <v>0.65530799475753598</v>
      </c>
      <c r="S4" s="29">
        <f t="shared" si="0"/>
        <v>1.3517835406108785</v>
      </c>
      <c r="T4" s="29" t="s">
        <v>739</v>
      </c>
      <c r="U4" s="29">
        <v>9.0735867888576349E-2</v>
      </c>
      <c r="V4" s="29">
        <f t="shared" si="1"/>
        <v>1.9163556674798381</v>
      </c>
      <c r="W4" s="29" t="s">
        <v>222</v>
      </c>
      <c r="X4" s="29">
        <v>19.679300291545189</v>
      </c>
      <c r="Y4" s="29">
        <f t="shared" si="2"/>
        <v>17.672208756176776</v>
      </c>
      <c r="Z4" s="29" t="s">
        <v>791</v>
      </c>
      <c r="AA4" s="29">
        <v>27.407407407407408</v>
      </c>
      <c r="AB4" s="29">
        <f t="shared" si="3"/>
        <v>25.400315872038995</v>
      </c>
      <c r="AC4" s="29" t="s">
        <v>682</v>
      </c>
      <c r="AD4" s="29">
        <v>2.5547445255474455</v>
      </c>
      <c r="AE4" s="29">
        <f t="shared" si="4"/>
        <v>0.54765299017903102</v>
      </c>
      <c r="AF4" s="29" t="s">
        <v>324</v>
      </c>
      <c r="AG4" s="29">
        <v>3.6616702355460387</v>
      </c>
      <c r="AH4" s="29">
        <f t="shared" si="5"/>
        <v>1.6545787001776242</v>
      </c>
      <c r="AI4" s="29" t="s">
        <v>334</v>
      </c>
      <c r="AJ4" s="29">
        <v>15.820394460763742</v>
      </c>
      <c r="AK4" s="29">
        <f t="shared" si="6"/>
        <v>13.813302925395327</v>
      </c>
      <c r="AL4" s="29" t="s">
        <v>358</v>
      </c>
      <c r="AM4" s="29">
        <v>0.6338742393509128</v>
      </c>
      <c r="AN4" s="29">
        <f t="shared" si="7"/>
        <v>1.3732172960175015</v>
      </c>
      <c r="AO4" s="29" t="s">
        <v>986</v>
      </c>
      <c r="AP4" s="29">
        <v>1.9632606199770377</v>
      </c>
      <c r="AQ4" s="29">
        <f t="shared" si="8"/>
        <v>4.3830915391376735E-2</v>
      </c>
      <c r="AR4" s="29" t="s">
        <v>387</v>
      </c>
      <c r="AS4" s="29">
        <v>14.130434782608695</v>
      </c>
      <c r="AT4" s="29">
        <f t="shared" si="9"/>
        <v>12.123343247240282</v>
      </c>
      <c r="AU4" s="29" t="s">
        <v>400</v>
      </c>
      <c r="AV4" s="29">
        <v>0</v>
      </c>
      <c r="AW4" s="29">
        <f t="shared" si="10"/>
        <v>2.0070915353684144</v>
      </c>
      <c r="AX4" s="29" t="s">
        <v>1366</v>
      </c>
      <c r="AY4" s="11">
        <v>62.631578947368418</v>
      </c>
      <c r="AZ4" s="29">
        <f t="shared" si="11"/>
        <v>60.624487412000001</v>
      </c>
      <c r="BA4" s="29" t="s">
        <v>1358</v>
      </c>
      <c r="BB4" s="5">
        <v>0</v>
      </c>
      <c r="BC4" s="29">
        <f t="shared" si="12"/>
        <v>2.0070915353684144</v>
      </c>
      <c r="BD4" s="29" t="s">
        <v>1354</v>
      </c>
      <c r="BE4" s="5">
        <v>45.017182130584196</v>
      </c>
      <c r="BF4" s="29">
        <f t="shared" si="13"/>
        <v>43.010090595215779</v>
      </c>
      <c r="BG4" s="29" t="s">
        <v>1139</v>
      </c>
      <c r="BH4" s="5">
        <v>28.09667673716012</v>
      </c>
      <c r="BI4" s="29">
        <f t="shared" si="14"/>
        <v>26.089585201791706</v>
      </c>
      <c r="BJ4" s="29" t="s">
        <v>1328</v>
      </c>
      <c r="BK4" s="5">
        <v>5.1374916163648559</v>
      </c>
      <c r="BL4" s="5">
        <f t="shared" si="15"/>
        <v>3.1304000809964414</v>
      </c>
      <c r="BM4" s="29" t="s">
        <v>1248</v>
      </c>
      <c r="BN4" s="5">
        <v>0.61728395061728392</v>
      </c>
      <c r="BO4" s="29">
        <f t="shared" si="16"/>
        <v>1.3898075847511304</v>
      </c>
      <c r="BR4" s="29" t="s">
        <v>23</v>
      </c>
      <c r="BS4" s="29">
        <v>9.1212989493791774</v>
      </c>
      <c r="BT4" s="29" t="s">
        <v>741</v>
      </c>
      <c r="BU4" s="29">
        <v>1.4303820387470578</v>
      </c>
      <c r="BV4" s="29" t="s">
        <v>223</v>
      </c>
      <c r="BW4" s="29">
        <v>3.8481813389562469</v>
      </c>
      <c r="BX4" s="29" t="s">
        <v>791</v>
      </c>
      <c r="BY4" s="29">
        <v>27.407407407407408</v>
      </c>
      <c r="BZ4" s="29" t="s">
        <v>682</v>
      </c>
      <c r="CA4" s="29">
        <v>2.5547445255474455</v>
      </c>
      <c r="CD4" s="10" t="s">
        <v>1427</v>
      </c>
      <c r="CE4" s="29">
        <f>AVERAGE(BS31:BS44)</f>
        <v>4.3647775257818013</v>
      </c>
      <c r="CF4" s="29">
        <f>STDEV(BS31:BS44)/SQRT(COUNT(BS31:BS44))</f>
        <v>1.8057403180606617</v>
      </c>
      <c r="CG4" s="31"/>
      <c r="CH4" s="10" t="s">
        <v>1434</v>
      </c>
      <c r="CI4" s="29">
        <f>AVERAGE(BU44:BU71)</f>
        <v>20.736064588431208</v>
      </c>
      <c r="CJ4" s="29">
        <f>STDEV(BU44:BU71)/SQRT(COUNT(BU44:BU71))</f>
        <v>3.7951121487069099</v>
      </c>
      <c r="CK4" s="31"/>
      <c r="CL4" s="10" t="s">
        <v>836</v>
      </c>
      <c r="CM4" s="29">
        <f>AVERAGE(BW40:BW88)</f>
        <v>15.562502735850495</v>
      </c>
      <c r="CN4" s="29">
        <f>STDEV(BW40:BW88)/SQRT(COUNT(BW40:BW88))</f>
        <v>2.3753771911717152</v>
      </c>
    </row>
    <row r="5" spans="1:92" x14ac:dyDescent="0.25">
      <c r="A5" s="10" t="s">
        <v>1428</v>
      </c>
      <c r="B5" s="29">
        <f>COUNTIF(R112:R145,"&gt;"&amp;$I$42)/COUNT(R112:R145)*100</f>
        <v>8.8235294117647065</v>
      </c>
      <c r="C5" s="29">
        <f>(COUNTIF(R112:R145,"&lt;"&amp;$I$42)-COUNTIF(R112:R145,"&lt;1"))/COUNT(R112:R145)*100</f>
        <v>8.8235294117647065</v>
      </c>
      <c r="D5" s="29">
        <f>COUNTIF(R112:R145,"&lt;1")/COUNT(R112:R145)*100</f>
        <v>82.35294117647058</v>
      </c>
      <c r="F5" s="10" t="s">
        <v>1435</v>
      </c>
      <c r="G5" s="29">
        <f>COUNTIF(U144:U196,"&gt;"&amp;$I$42)/COUNT(U144:U196)*100</f>
        <v>28.30188679245283</v>
      </c>
      <c r="H5" s="29">
        <f>(COUNTIF(U144:U196,"&lt;"&amp;$I$42)-COUNTIF(U144:U196,"&lt;1"))/COUNT(U144:U196)*100</f>
        <v>18.867924528301888</v>
      </c>
      <c r="I5" s="29">
        <f>COUNTIF(U144:U196,"&lt;1")/COUNT(U144:U196)*100</f>
        <v>52.830188679245282</v>
      </c>
      <c r="K5" s="10" t="s">
        <v>1437</v>
      </c>
      <c r="L5" s="29">
        <f>COUNTIF(X126:X155,"&gt;"&amp;$I$42)/COUNT(X126:X155)*100</f>
        <v>23.333333333333332</v>
      </c>
      <c r="M5" s="29">
        <f>(COUNTIF(X126:X155,"&lt;"&amp;$I$42)-COUNTIF(X126:X155,"&lt;1"))/COUNT(X126:X155)*100</f>
        <v>6.666666666666667</v>
      </c>
      <c r="N5" s="29">
        <f>COUNTIF(X126:X155,"&lt;1")/COUNT(X126:X155)*100</f>
        <v>70</v>
      </c>
      <c r="Q5" s="29" t="s">
        <v>23</v>
      </c>
      <c r="R5" s="29">
        <v>1.6132830899670276</v>
      </c>
      <c r="S5" s="29">
        <f t="shared" si="0"/>
        <v>0.39380844540138682</v>
      </c>
      <c r="T5" s="29" t="s">
        <v>740</v>
      </c>
      <c r="U5" s="29">
        <v>7.620499142693847E-2</v>
      </c>
      <c r="V5" s="29">
        <f t="shared" si="1"/>
        <v>1.930886543941476</v>
      </c>
      <c r="W5" s="29" t="s">
        <v>223</v>
      </c>
      <c r="X5" s="29">
        <v>3.8481813389562469</v>
      </c>
      <c r="Y5" s="29">
        <f t="shared" si="2"/>
        <v>1.8410898035878325</v>
      </c>
      <c r="Z5" s="29" t="s">
        <v>792</v>
      </c>
      <c r="AA5" s="29">
        <v>2.8409090909090908</v>
      </c>
      <c r="AB5" s="29">
        <f t="shared" si="3"/>
        <v>0.83381755554067638</v>
      </c>
      <c r="AC5" s="29" t="s">
        <v>682</v>
      </c>
      <c r="AD5" s="29">
        <v>6.1701277955271561</v>
      </c>
      <c r="AE5" s="29">
        <f t="shared" si="4"/>
        <v>4.1630362601587416</v>
      </c>
      <c r="AF5" s="29" t="s">
        <v>324</v>
      </c>
      <c r="AG5" s="29">
        <v>24.917491749174918</v>
      </c>
      <c r="AH5" s="29">
        <f t="shared" si="5"/>
        <v>22.910400213806504</v>
      </c>
      <c r="AI5" s="29" t="s">
        <v>334</v>
      </c>
      <c r="AJ5" s="29">
        <v>31.93589471449798</v>
      </c>
      <c r="AK5" s="29">
        <f t="shared" si="6"/>
        <v>29.928803179129567</v>
      </c>
      <c r="AL5" s="29" t="s">
        <v>358</v>
      </c>
      <c r="AM5" s="29">
        <v>17.088821344140491</v>
      </c>
      <c r="AN5" s="29">
        <f t="shared" si="7"/>
        <v>15.081729808772078</v>
      </c>
      <c r="AO5" s="29" t="s">
        <v>987</v>
      </c>
      <c r="AP5" s="29">
        <v>0.10750909692358583</v>
      </c>
      <c r="AQ5" s="29">
        <f t="shared" si="8"/>
        <v>1.8995824384448285</v>
      </c>
      <c r="AR5" s="29" t="s">
        <v>388</v>
      </c>
      <c r="AS5" s="29">
        <v>0.69149461622048802</v>
      </c>
      <c r="AT5" s="29">
        <f t="shared" si="9"/>
        <v>1.3155969191479264</v>
      </c>
      <c r="AU5" s="29" t="s">
        <v>401</v>
      </c>
      <c r="AV5" s="29">
        <v>0.40979955456570155</v>
      </c>
      <c r="AW5" s="29">
        <f t="shared" si="10"/>
        <v>1.5972919808027128</v>
      </c>
      <c r="AX5" s="29" t="s">
        <v>1366</v>
      </c>
      <c r="AY5" s="11">
        <v>0.96551724137931039</v>
      </c>
      <c r="AZ5" s="29">
        <f t="shared" si="11"/>
        <v>1.0415742939891039</v>
      </c>
      <c r="BA5" s="29" t="s">
        <v>1358</v>
      </c>
      <c r="BB5" s="5">
        <v>0</v>
      </c>
      <c r="BC5" s="29">
        <f t="shared" si="12"/>
        <v>2.0070915353684144</v>
      </c>
      <c r="BD5" s="29" t="s">
        <v>1354</v>
      </c>
      <c r="BE5" s="5">
        <v>63.621262458471762</v>
      </c>
      <c r="BF5" s="29">
        <f t="shared" si="13"/>
        <v>61.614170923103345</v>
      </c>
      <c r="BG5" s="29" t="s">
        <v>1139</v>
      </c>
      <c r="BH5" s="5">
        <v>19.842829076620824</v>
      </c>
      <c r="BI5" s="29">
        <f t="shared" si="14"/>
        <v>17.83573754125241</v>
      </c>
      <c r="BJ5" s="29" t="s">
        <v>1328</v>
      </c>
      <c r="BK5" s="5">
        <v>10.760719225449517</v>
      </c>
      <c r="BL5" s="5">
        <f t="shared" si="15"/>
        <v>8.7536276900811032</v>
      </c>
      <c r="BM5" s="29" t="s">
        <v>1249</v>
      </c>
      <c r="BN5" s="5">
        <v>22.550478214665251</v>
      </c>
      <c r="BO5" s="29">
        <f t="shared" si="16"/>
        <v>20.543386679296837</v>
      </c>
      <c r="BR5" s="29" t="s">
        <v>24</v>
      </c>
      <c r="BS5" s="29">
        <v>4.9114654274497234</v>
      </c>
      <c r="BT5" s="29" t="s">
        <v>742</v>
      </c>
      <c r="BU5" s="29">
        <v>1.4285714285714286</v>
      </c>
      <c r="BV5" s="29" t="s">
        <v>223</v>
      </c>
      <c r="BW5" s="29">
        <v>1.5685369932529842</v>
      </c>
      <c r="BX5" s="29" t="s">
        <v>792</v>
      </c>
      <c r="BY5" s="29">
        <v>2.8409090909090908</v>
      </c>
      <c r="BZ5" s="29" t="s">
        <v>682</v>
      </c>
      <c r="CA5" s="29">
        <v>6.1701277955271561</v>
      </c>
      <c r="CD5" s="10" t="s">
        <v>1428</v>
      </c>
      <c r="CE5" s="29">
        <f>AVERAGE(BS45:BS50)</f>
        <v>16.747372060771418</v>
      </c>
      <c r="CF5" s="29">
        <f>STDEV(BS45:BS50)/SQRT(COUNT(BS45:BS50))</f>
        <v>6.9471310518426028</v>
      </c>
      <c r="CG5" s="31"/>
      <c r="CH5" s="10" t="s">
        <v>1435</v>
      </c>
      <c r="CI5" s="29">
        <f>AVERAGE(BU72:BU96)</f>
        <v>11.908812416628303</v>
      </c>
      <c r="CJ5" s="29">
        <f>STDEV(BU72:BU96)/SQRT(COUNT(BU72:BU96))</f>
        <v>3.788613358626395</v>
      </c>
      <c r="CK5" s="31"/>
      <c r="CL5" s="10" t="s">
        <v>1437</v>
      </c>
      <c r="CM5" s="29">
        <f>AVERAGE(BW89:BW97)</f>
        <v>19.716879046698001</v>
      </c>
      <c r="CN5" s="29">
        <f>STDEV(BW89:BW97)/SQRT(COUNT(BW89:BW97))</f>
        <v>6.2502059013870879</v>
      </c>
    </row>
    <row r="6" spans="1:92" x14ac:dyDescent="0.25">
      <c r="A6" s="10" t="s">
        <v>1429</v>
      </c>
      <c r="B6" s="29">
        <f>COUNTIF(R146:R191,"&gt;"&amp;$I$42)/COUNT(R146:R191)*100</f>
        <v>26.086956521739129</v>
      </c>
      <c r="C6" s="29">
        <f>(COUNTIF(R146:R191,"&lt;"&amp;$I$42)-COUNTIF(R146:R191,"&lt;1"))/COUNT(R146:R191)*100</f>
        <v>26.086956521739129</v>
      </c>
      <c r="D6" s="29">
        <f>COUNTIF(R146:R191,"&lt;1")/COUNT(R146:R191)*100</f>
        <v>47.826086956521742</v>
      </c>
      <c r="F6" s="10" t="s">
        <v>1436</v>
      </c>
      <c r="G6" s="29">
        <f>COUNTIF(U197:U273,"&gt;"&amp;$I$42)/COUNT(U197:U273)*100</f>
        <v>25.97402597402597</v>
      </c>
      <c r="H6" s="29">
        <f>(COUNTIF(U197:U273,"&lt;"&amp;$I$42)-COUNTIF(U197:U273,"&lt;1"))/COUNT(U197:U273)*100</f>
        <v>16.883116883116884</v>
      </c>
      <c r="I6" s="29">
        <f>COUNTIF(U197:U273,"&lt;1")/COUNT(U197:U273)*100</f>
        <v>57.142857142857139</v>
      </c>
      <c r="K6" s="10" t="s">
        <v>1438</v>
      </c>
      <c r="L6" s="29">
        <f>COUNTIF(X156:X209,"&gt;"&amp;$I$42)/COUNT(X156:X209)*100</f>
        <v>38.888888888888893</v>
      </c>
      <c r="M6" s="29">
        <f>(COUNTIF(X156:X209,"&lt;"&amp;$I$42)-COUNTIF(X156:X209,"&lt;1"))/COUNT(X156:X209)*100</f>
        <v>16.666666666666664</v>
      </c>
      <c r="N6" s="29">
        <f>COUNTIF(X156:X209,"&lt;1")/COUNT(X156:X209)*100</f>
        <v>44.444444444444443</v>
      </c>
      <c r="Q6" s="29" t="s">
        <v>23</v>
      </c>
      <c r="R6" s="29">
        <v>9.1212989493791774</v>
      </c>
      <c r="S6" s="29">
        <f t="shared" si="0"/>
        <v>7.114207414010763</v>
      </c>
      <c r="T6" s="29" t="s">
        <v>740</v>
      </c>
      <c r="U6" s="29">
        <v>1.0134544819150795</v>
      </c>
      <c r="V6" s="29">
        <f t="shared" si="1"/>
        <v>0.99363705345333497</v>
      </c>
      <c r="W6" s="29" t="s">
        <v>223</v>
      </c>
      <c r="X6" s="29">
        <v>1.5685369932529842</v>
      </c>
      <c r="Y6" s="29">
        <f t="shared" si="2"/>
        <v>0.43855454211543021</v>
      </c>
      <c r="Z6" s="29" t="s">
        <v>792</v>
      </c>
      <c r="AA6" s="29">
        <v>28.169014084507044</v>
      </c>
      <c r="AB6" s="29">
        <f t="shared" si="3"/>
        <v>26.16192254913863</v>
      </c>
      <c r="AC6" s="29" t="s">
        <v>683</v>
      </c>
      <c r="AD6" s="29">
        <v>0.65176908752327745</v>
      </c>
      <c r="AE6" s="29">
        <f t="shared" si="4"/>
        <v>1.3553224478451371</v>
      </c>
      <c r="AF6" s="29" t="s">
        <v>325</v>
      </c>
      <c r="AG6" s="29">
        <v>2.3976849937990905</v>
      </c>
      <c r="AH6" s="29">
        <f t="shared" si="5"/>
        <v>0.39059345843067605</v>
      </c>
      <c r="AI6" s="29" t="s">
        <v>334</v>
      </c>
      <c r="AJ6" s="29">
        <v>0.98754178061379527</v>
      </c>
      <c r="AK6" s="29">
        <f t="shared" si="6"/>
        <v>1.0195497547546193</v>
      </c>
      <c r="AL6" s="29" t="s">
        <v>358</v>
      </c>
      <c r="AM6" s="29">
        <v>8.7668593448940264</v>
      </c>
      <c r="AN6" s="29">
        <f t="shared" si="7"/>
        <v>6.759767809525612</v>
      </c>
      <c r="AO6" s="29" t="s">
        <v>987</v>
      </c>
      <c r="AP6" s="29">
        <v>0.44150110375275936</v>
      </c>
      <c r="AQ6" s="29">
        <f t="shared" si="8"/>
        <v>1.565590431615655</v>
      </c>
      <c r="AR6" s="29" t="s">
        <v>388</v>
      </c>
      <c r="AS6" s="29">
        <v>0.62610750147666872</v>
      </c>
      <c r="AT6" s="29">
        <f t="shared" si="9"/>
        <v>1.3809840338917456</v>
      </c>
      <c r="AU6" s="29" t="s">
        <v>401</v>
      </c>
      <c r="AV6" s="29">
        <v>0</v>
      </c>
      <c r="AW6" s="29">
        <f t="shared" si="10"/>
        <v>2.0070915353684144</v>
      </c>
      <c r="AX6" s="29" t="s">
        <v>1366</v>
      </c>
      <c r="AY6" s="11">
        <v>1.7699115044247788</v>
      </c>
      <c r="AZ6" s="29">
        <f t="shared" si="11"/>
        <v>0.2371800309436356</v>
      </c>
      <c r="BA6" s="29" t="s">
        <v>1358</v>
      </c>
      <c r="BB6" s="5">
        <v>1.421163817937392</v>
      </c>
      <c r="BC6" s="29">
        <f t="shared" si="12"/>
        <v>0.58592771743102245</v>
      </c>
      <c r="BD6" s="29" t="s">
        <v>1354</v>
      </c>
      <c r="BE6" s="5">
        <v>0.14871270564178826</v>
      </c>
      <c r="BF6" s="29">
        <f t="shared" si="13"/>
        <v>1.8583788297266262</v>
      </c>
      <c r="BG6" s="29" t="s">
        <v>1139</v>
      </c>
      <c r="BH6" s="5">
        <v>18.270401948842874</v>
      </c>
      <c r="BI6" s="29">
        <f t="shared" si="14"/>
        <v>16.263310413474461</v>
      </c>
      <c r="BJ6" s="29" t="s">
        <v>1328</v>
      </c>
      <c r="BK6" s="5">
        <v>58.78326996197719</v>
      </c>
      <c r="BL6" s="5">
        <f t="shared" si="15"/>
        <v>56.776178426608773</v>
      </c>
      <c r="BM6" s="29" t="s">
        <v>1250</v>
      </c>
      <c r="BN6" s="5">
        <v>36.379613356766257</v>
      </c>
      <c r="BO6" s="29">
        <f t="shared" si="16"/>
        <v>34.372521821397839</v>
      </c>
      <c r="BR6" s="29" t="s">
        <v>24</v>
      </c>
      <c r="BS6" s="29">
        <v>6.6802076280749274</v>
      </c>
      <c r="BT6" s="29" t="s">
        <v>750</v>
      </c>
      <c r="BU6" s="29">
        <v>7.9942457870941226</v>
      </c>
      <c r="BV6" s="29" t="s">
        <v>224</v>
      </c>
      <c r="BW6" s="29">
        <v>2.0895522388059704</v>
      </c>
      <c r="BX6" s="29" t="s">
        <v>792</v>
      </c>
      <c r="BY6" s="29">
        <v>28.169014084507044</v>
      </c>
      <c r="BZ6" s="29" t="s">
        <v>310</v>
      </c>
      <c r="CA6" s="29">
        <v>1.48350575834472</v>
      </c>
      <c r="CD6" s="10" t="s">
        <v>1429</v>
      </c>
      <c r="CE6" s="29">
        <f>AVERAGE(BS51:BS74)</f>
        <v>4.4518937767317359</v>
      </c>
      <c r="CF6" s="29">
        <f>STDEV(BS51:BS74)/SQRT(COUNT(BS51:BS74))</f>
        <v>0.42736806250942</v>
      </c>
      <c r="CG6" s="31"/>
      <c r="CH6" s="10" t="s">
        <v>1436</v>
      </c>
      <c r="CI6" s="29">
        <f>AVERAGE(BU97:BU123)</f>
        <v>16.318291011495102</v>
      </c>
      <c r="CJ6" s="29">
        <f>STDEV(BU97:BU123)/SQRT(COUNT(BU97:BU123))</f>
        <v>3.2657790034981882</v>
      </c>
      <c r="CK6" s="31"/>
      <c r="CL6" s="10" t="s">
        <v>1438</v>
      </c>
      <c r="CM6" s="29">
        <f>AVERAGE(BW98:BW127)</f>
        <v>9.9213790966868736</v>
      </c>
      <c r="CN6" s="29">
        <f>STDEV(BW98:BW127)/SQRT(COUNT(BW98:BW127))</f>
        <v>2.0370379852047598</v>
      </c>
    </row>
    <row r="7" spans="1:92" x14ac:dyDescent="0.25">
      <c r="A7" s="10" t="s">
        <v>1430</v>
      </c>
      <c r="B7" s="29">
        <f>COUNTIF(R192:R219,"&gt;"&amp;$I$42)/COUNT(R192:R219)*100</f>
        <v>21.428571428571427</v>
      </c>
      <c r="C7" s="29">
        <f>(COUNTIF(R192:R219,"&lt;"&amp;$I$42)-COUNTIF(R192:R219,"&lt;1"))/COUNT(R192:R219)*100</f>
        <v>35.714285714285715</v>
      </c>
      <c r="D7" s="29">
        <f>COUNTIF(R192:R219,"&lt;1")/COUNT(R192:R219)*100</f>
        <v>42.857142857142854</v>
      </c>
      <c r="F7" s="10"/>
      <c r="K7" s="10" t="s">
        <v>1439</v>
      </c>
      <c r="L7" s="29">
        <f>COUNTIF(X210:X248,"&gt;"&amp;$I$42)/COUNT(X210:X248)*100</f>
        <v>35.897435897435898</v>
      </c>
      <c r="M7" s="29">
        <f>(COUNTIF(X210:X248,"&lt;"&amp;$I$42)-COUNTIF(X210:X248,"&lt;1"))/COUNT(X210:X248)*100</f>
        <v>15.384615384615385</v>
      </c>
      <c r="N7" s="29">
        <f>COUNTIF(X210:X248,"&lt;1")/COUNT(X210:X248)*100</f>
        <v>48.717948717948715</v>
      </c>
      <c r="Q7" s="29" t="s">
        <v>24</v>
      </c>
      <c r="R7" s="29">
        <v>0.12726694241170855</v>
      </c>
      <c r="S7" s="29">
        <f t="shared" si="0"/>
        <v>1.8798245929567059</v>
      </c>
      <c r="T7" s="29" t="s">
        <v>740</v>
      </c>
      <c r="U7" s="29">
        <v>0.17945266935845669</v>
      </c>
      <c r="V7" s="29">
        <f t="shared" si="1"/>
        <v>1.8276388660099578</v>
      </c>
      <c r="W7" s="29" t="s">
        <v>224</v>
      </c>
      <c r="X7" s="29">
        <v>2.0895522388059704</v>
      </c>
      <c r="Y7" s="29">
        <f t="shared" si="2"/>
        <v>8.246070343755596E-2</v>
      </c>
      <c r="Z7" s="29" t="s">
        <v>792</v>
      </c>
      <c r="AA7" s="29">
        <v>14.715608465608465</v>
      </c>
      <c r="AB7" s="29">
        <f t="shared" si="3"/>
        <v>12.708516930240052</v>
      </c>
      <c r="AC7" s="29" t="s">
        <v>683</v>
      </c>
      <c r="AD7" s="29">
        <v>0.98657166346944358</v>
      </c>
      <c r="AE7" s="29">
        <f t="shared" si="4"/>
        <v>1.020519871898971</v>
      </c>
      <c r="AF7" s="29" t="s">
        <v>325</v>
      </c>
      <c r="AG7" s="29">
        <v>2.7617675312199808</v>
      </c>
      <c r="AH7" s="29">
        <f t="shared" si="5"/>
        <v>0.75467599585156631</v>
      </c>
      <c r="AI7" s="29" t="s">
        <v>334</v>
      </c>
      <c r="AJ7" s="29">
        <v>0</v>
      </c>
      <c r="AK7" s="29">
        <f t="shared" si="6"/>
        <v>2.0070915353684144</v>
      </c>
      <c r="AL7" s="29" t="s">
        <v>359</v>
      </c>
      <c r="AM7" s="29">
        <v>34.159919028340077</v>
      </c>
      <c r="AN7" s="29">
        <f t="shared" si="7"/>
        <v>32.15282749297166</v>
      </c>
      <c r="AO7" s="29" t="s">
        <v>987</v>
      </c>
      <c r="AP7" s="29">
        <v>2.1067597259919868</v>
      </c>
      <c r="AQ7" s="29">
        <f t="shared" si="8"/>
        <v>9.966819062357235E-2</v>
      </c>
      <c r="AR7" s="29" t="s">
        <v>388</v>
      </c>
      <c r="AS7" s="29">
        <v>0.33750680457267285</v>
      </c>
      <c r="AT7" s="29">
        <f t="shared" si="9"/>
        <v>1.6695847307957417</v>
      </c>
      <c r="AU7" s="29" t="s">
        <v>401</v>
      </c>
      <c r="AV7" s="29">
        <v>0.43231559038097811</v>
      </c>
      <c r="AW7" s="29">
        <f t="shared" si="10"/>
        <v>1.5747759449874363</v>
      </c>
      <c r="AX7" s="29" t="s">
        <v>1366</v>
      </c>
      <c r="AY7" s="11">
        <v>0.611353711790393</v>
      </c>
      <c r="AZ7" s="29">
        <f t="shared" si="11"/>
        <v>1.3957378235780213</v>
      </c>
      <c r="BA7" s="29" t="s">
        <v>1358</v>
      </c>
      <c r="BB7" s="5">
        <v>6.0131795716639207</v>
      </c>
      <c r="BC7" s="29">
        <f t="shared" si="12"/>
        <v>4.0060880362955062</v>
      </c>
      <c r="BD7" s="29" t="s">
        <v>1355</v>
      </c>
      <c r="BE7" s="5">
        <v>2.0931802835921673</v>
      </c>
      <c r="BF7" s="29">
        <f t="shared" si="13"/>
        <v>8.6088748223752898E-2</v>
      </c>
      <c r="BG7" s="29" t="s">
        <v>1140</v>
      </c>
      <c r="BH7" s="5">
        <v>48.537549407114625</v>
      </c>
      <c r="BI7" s="29">
        <f t="shared" si="14"/>
        <v>46.530457871746208</v>
      </c>
      <c r="BJ7" s="29" t="s">
        <v>1329</v>
      </c>
      <c r="BK7" s="5">
        <v>37.887765772046009</v>
      </c>
      <c r="BL7" s="5">
        <f t="shared" si="15"/>
        <v>35.880674236677592</v>
      </c>
      <c r="BM7" s="29" t="s">
        <v>1250</v>
      </c>
      <c r="BN7" s="5">
        <v>19.980787704130641</v>
      </c>
      <c r="BO7" s="29">
        <f t="shared" si="16"/>
        <v>17.973696168762228</v>
      </c>
      <c r="BR7" s="29" t="s">
        <v>25</v>
      </c>
      <c r="BS7" s="29">
        <v>5.8139534883720927</v>
      </c>
      <c r="BT7" s="29" t="s">
        <v>750</v>
      </c>
      <c r="BU7" s="29">
        <v>13.577950625634088</v>
      </c>
      <c r="BV7" s="29" t="s">
        <v>225</v>
      </c>
      <c r="BW7" s="29">
        <v>12.668045501551189</v>
      </c>
      <c r="BX7" s="29" t="s">
        <v>792</v>
      </c>
      <c r="BY7" s="29">
        <v>14.715608465608465</v>
      </c>
      <c r="BZ7" s="29" t="s">
        <v>311</v>
      </c>
      <c r="CA7" s="29">
        <v>1.8377321603128056</v>
      </c>
      <c r="CD7" s="10" t="s">
        <v>1430</v>
      </c>
      <c r="CE7" s="29">
        <f>AVERAGE(BS75:BS90)</f>
        <v>5.3023814769755777</v>
      </c>
      <c r="CF7" s="29">
        <f>STDEV(BS75:BS90)/SQRT(COUNT(BS75:BS90))</f>
        <v>1.8831747998461668</v>
      </c>
      <c r="CG7" s="31"/>
      <c r="CH7" s="10"/>
      <c r="CI7" s="29"/>
      <c r="CJ7" s="29"/>
      <c r="CK7" s="31"/>
      <c r="CL7" s="10" t="s">
        <v>1439</v>
      </c>
      <c r="CM7" s="29">
        <f>AVERAGE(BW128:BW147)</f>
        <v>14.569457274227318</v>
      </c>
      <c r="CN7" s="29">
        <f>STDEV(BW128:BW147)/SQRT(COUNT(BW128:BW147))</f>
        <v>2.7043429654441264</v>
      </c>
    </row>
    <row r="8" spans="1:92" x14ac:dyDescent="0.25">
      <c r="A8" s="10" t="s">
        <v>1431</v>
      </c>
      <c r="B8" s="29">
        <f>COUNTIF(R220:R263,"&gt;"&amp;$I$42)/COUNT(R220:R263)*100</f>
        <v>15.909090909090908</v>
      </c>
      <c r="C8" s="29">
        <f>(COUNTIF(R220:R263,"&lt;"&amp;$I$42)-COUNTIF(R220:R263,"&lt;1"))/COUNT(R220:R263)*100</f>
        <v>25</v>
      </c>
      <c r="D8" s="29">
        <f>COUNTIF(R220:R263,"&lt;1")/COUNT(R220:R263)*100</f>
        <v>59.090909090909093</v>
      </c>
      <c r="K8" s="10" t="s">
        <v>1440</v>
      </c>
      <c r="L8" s="29">
        <f>COUNTIF(X249:X319,"&gt;"&amp;$I$42)/COUNT(X249:X319)*100</f>
        <v>14.084507042253522</v>
      </c>
      <c r="M8" s="29">
        <f>(COUNTIF(X249:X319,"&lt;"&amp;$I$42)-COUNTIF(X249:X319,"&lt;1"))/COUNT(X249:X319)*100</f>
        <v>19.718309859154928</v>
      </c>
      <c r="N8" s="29">
        <f>COUNTIF(X249:X319,"&lt;1")/COUNT(X249:X319)*100</f>
        <v>66.197183098591552</v>
      </c>
      <c r="Q8" s="29" t="s">
        <v>24</v>
      </c>
      <c r="R8" s="29">
        <v>4.9114654274497234</v>
      </c>
      <c r="S8" s="29">
        <f t="shared" si="0"/>
        <v>2.9043738920813089</v>
      </c>
      <c r="T8" s="29" t="s">
        <v>741</v>
      </c>
      <c r="U8" s="29">
        <v>1.4303820387470578</v>
      </c>
      <c r="V8" s="29">
        <f t="shared" si="1"/>
        <v>0.57670949662135662</v>
      </c>
      <c r="W8" s="29" t="s">
        <v>224</v>
      </c>
      <c r="X8" s="29">
        <v>0.71597667301807266</v>
      </c>
      <c r="Y8" s="29">
        <f t="shared" si="2"/>
        <v>1.2911148623503417</v>
      </c>
      <c r="Z8" s="29" t="s">
        <v>792</v>
      </c>
      <c r="AA8" s="29">
        <v>5.9443911792905082</v>
      </c>
      <c r="AB8" s="29">
        <f t="shared" si="3"/>
        <v>3.9372996439220938</v>
      </c>
      <c r="AC8" s="29" t="s">
        <v>310</v>
      </c>
      <c r="AD8" s="29">
        <v>1.48350575834472</v>
      </c>
      <c r="AE8" s="29">
        <f t="shared" si="4"/>
        <v>0.52358577702369447</v>
      </c>
      <c r="AF8" s="29" t="s">
        <v>326</v>
      </c>
      <c r="AG8" s="29">
        <v>0</v>
      </c>
      <c r="AH8" s="29">
        <f t="shared" si="5"/>
        <v>2.0070915353684144</v>
      </c>
      <c r="AI8" s="29" t="s">
        <v>334</v>
      </c>
      <c r="AJ8" s="29">
        <v>33.601949025487258</v>
      </c>
      <c r="AK8" s="29">
        <f t="shared" si="6"/>
        <v>31.594857490118844</v>
      </c>
      <c r="AL8" s="29" t="s">
        <v>359</v>
      </c>
      <c r="AM8" s="29">
        <v>18.175987685992816</v>
      </c>
      <c r="AN8" s="29">
        <f t="shared" si="7"/>
        <v>16.168896150624402</v>
      </c>
      <c r="AO8" s="29" t="s">
        <v>987</v>
      </c>
      <c r="AP8" s="29">
        <v>0.51541078239356763</v>
      </c>
      <c r="AQ8" s="29">
        <f t="shared" si="8"/>
        <v>1.4916807529748468</v>
      </c>
      <c r="AR8" s="29" t="s">
        <v>389</v>
      </c>
      <c r="AS8" s="29">
        <v>0.60253927264902085</v>
      </c>
      <c r="AT8" s="29">
        <f t="shared" si="9"/>
        <v>1.4045522627193936</v>
      </c>
      <c r="AU8" s="29" t="s">
        <v>402</v>
      </c>
      <c r="AV8" s="29">
        <v>1.3290113452188006</v>
      </c>
      <c r="AW8" s="29">
        <f t="shared" si="10"/>
        <v>0.67808019014961385</v>
      </c>
      <c r="AX8" s="29" t="s">
        <v>1366</v>
      </c>
      <c r="AY8" s="11">
        <v>5.4479418886198543</v>
      </c>
      <c r="AZ8" s="29">
        <f t="shared" si="11"/>
        <v>3.4408503532514398</v>
      </c>
      <c r="BA8" s="29" t="s">
        <v>1358</v>
      </c>
      <c r="BB8" s="5">
        <v>0.76379388964888284</v>
      </c>
      <c r="BC8" s="29">
        <f t="shared" si="12"/>
        <v>1.2432976457195317</v>
      </c>
      <c r="BD8" s="29" t="s">
        <v>1356</v>
      </c>
      <c r="BE8" s="5">
        <v>0.8279391841035677</v>
      </c>
      <c r="BF8" s="29">
        <f t="shared" si="13"/>
        <v>1.1791523512648467</v>
      </c>
      <c r="BG8" s="29" t="s">
        <v>1140</v>
      </c>
      <c r="BH8" s="5">
        <v>1.3955726660250241</v>
      </c>
      <c r="BI8" s="29">
        <f t="shared" si="14"/>
        <v>0.61151886934339039</v>
      </c>
      <c r="BJ8" s="29" t="s">
        <v>1329</v>
      </c>
      <c r="BK8" s="5">
        <v>4.5685059165185731</v>
      </c>
      <c r="BL8" s="5">
        <f t="shared" si="15"/>
        <v>2.5614143811501586</v>
      </c>
      <c r="BM8" s="29" t="s">
        <v>1250</v>
      </c>
      <c r="BN8" s="5">
        <v>21.597531710661638</v>
      </c>
      <c r="BO8" s="29">
        <f t="shared" si="16"/>
        <v>19.590440175293224</v>
      </c>
      <c r="BR8" s="29" t="s">
        <v>25</v>
      </c>
      <c r="BS8" s="29">
        <v>14.372933095904351</v>
      </c>
      <c r="BT8" s="29" t="s">
        <v>751</v>
      </c>
      <c r="BU8" s="29">
        <v>1.0384850335980453</v>
      </c>
      <c r="BV8" s="29" t="s">
        <v>226</v>
      </c>
      <c r="BW8" s="29">
        <v>7.0743997628692821</v>
      </c>
      <c r="BX8" s="29" t="s">
        <v>792</v>
      </c>
      <c r="BY8" s="29">
        <v>5.9443911792905082</v>
      </c>
      <c r="BZ8" s="29" t="s">
        <v>311</v>
      </c>
      <c r="CA8" s="29">
        <v>5.3485313459009207</v>
      </c>
      <c r="CD8" s="10" t="s">
        <v>1431</v>
      </c>
      <c r="CE8" s="29">
        <f>AVERAGE(BS91:BS108)</f>
        <v>6.3021134896726414</v>
      </c>
      <c r="CF8" s="29">
        <f>STDEV(BS91:BS108)/SQRT(COUNT(BS91:BS108))</f>
        <v>2.6590536926391573</v>
      </c>
      <c r="CG8" s="31"/>
      <c r="CH8" s="29"/>
      <c r="CI8" s="29"/>
      <c r="CJ8" s="29"/>
      <c r="CK8" s="31"/>
      <c r="CL8" s="10" t="s">
        <v>1440</v>
      </c>
      <c r="CM8" s="29">
        <f>AVERAGE(BW148:BW171)</f>
        <v>14.448017068581498</v>
      </c>
      <c r="CN8" s="29">
        <f>STDEV(BW148:BW171)/SQRT(COUNT(BW148:BW171))</f>
        <v>5.3811260740831317</v>
      </c>
    </row>
    <row r="9" spans="1:92" x14ac:dyDescent="0.25">
      <c r="A9" s="10" t="s">
        <v>1730</v>
      </c>
      <c r="B9" s="29">
        <f>AVERAGE(B2:B8)</f>
        <v>16.590700466662092</v>
      </c>
      <c r="C9" s="29">
        <f>AVERAGE(C2:C8)</f>
        <v>24.163342009105786</v>
      </c>
      <c r="D9" s="29">
        <f>AVERAGE(D2:D8)</f>
        <v>59.245957524232104</v>
      </c>
      <c r="F9" s="10" t="s">
        <v>1731</v>
      </c>
      <c r="G9" s="29">
        <f>AVERAGE(G2:G6)</f>
        <v>26.69996617145889</v>
      </c>
      <c r="H9" s="29">
        <f>AVERAGE(H2:H6)</f>
        <v>21.014441525537283</v>
      </c>
      <c r="I9" s="29">
        <f>AVERAGE(I2:I6)</f>
        <v>52.285592303003817</v>
      </c>
      <c r="K9" s="10" t="s">
        <v>1732</v>
      </c>
      <c r="L9" s="29">
        <f>AVERAGE(L2:L8)</f>
        <v>34.922111560779776</v>
      </c>
      <c r="M9" s="29">
        <f>AVERAGE(M2:M8)</f>
        <v>18.50031624211184</v>
      </c>
      <c r="N9" s="29">
        <f>AVERAGE(N2:N8)</f>
        <v>46.577572197108381</v>
      </c>
      <c r="Q9" s="29" t="s">
        <v>24</v>
      </c>
      <c r="R9" s="29">
        <v>6.6802076280749274</v>
      </c>
      <c r="S9" s="29">
        <f t="shared" si="0"/>
        <v>4.673116092706513</v>
      </c>
      <c r="T9" s="29" t="s">
        <v>741</v>
      </c>
      <c r="U9" s="29">
        <v>0</v>
      </c>
      <c r="V9" s="29">
        <f t="shared" si="1"/>
        <v>2.0070915353684144</v>
      </c>
      <c r="W9" s="29" t="s">
        <v>225</v>
      </c>
      <c r="X9" s="29">
        <v>0.317846757286806</v>
      </c>
      <c r="Y9" s="29">
        <f t="shared" si="2"/>
        <v>1.6892447780816084</v>
      </c>
      <c r="Z9" s="29" t="s">
        <v>792</v>
      </c>
      <c r="AA9" s="29">
        <v>20.285359801488834</v>
      </c>
      <c r="AB9" s="29">
        <f t="shared" si="3"/>
        <v>18.278268266120421</v>
      </c>
      <c r="AC9" s="29" t="s">
        <v>310</v>
      </c>
      <c r="AD9" s="29">
        <v>0</v>
      </c>
      <c r="AE9" s="29">
        <f t="shared" si="4"/>
        <v>2.0070915353684144</v>
      </c>
      <c r="AF9" s="29" t="s">
        <v>326</v>
      </c>
      <c r="AG9" s="29">
        <v>1.2376237623762376</v>
      </c>
      <c r="AH9" s="29">
        <f t="shared" si="5"/>
        <v>0.76946777299217683</v>
      </c>
      <c r="AI9" s="29" t="s">
        <v>336</v>
      </c>
      <c r="AJ9" s="29">
        <v>1.6133229247983347</v>
      </c>
      <c r="AK9" s="29">
        <f t="shared" si="6"/>
        <v>0.39376861057007972</v>
      </c>
      <c r="AL9" s="29" t="s">
        <v>359</v>
      </c>
      <c r="AM9" s="29">
        <v>1.5736040609137056</v>
      </c>
      <c r="AN9" s="29">
        <f t="shared" si="7"/>
        <v>0.43348747445470881</v>
      </c>
      <c r="AO9" s="29" t="s">
        <v>988</v>
      </c>
      <c r="AP9" s="29">
        <v>0.64661506809052616</v>
      </c>
      <c r="AQ9" s="29">
        <f t="shared" si="8"/>
        <v>1.3604764672778882</v>
      </c>
      <c r="AR9" s="29" t="s">
        <v>390</v>
      </c>
      <c r="AS9" s="29">
        <v>0</v>
      </c>
      <c r="AT9" s="29">
        <f t="shared" si="9"/>
        <v>2.0070915353684144</v>
      </c>
      <c r="AU9" s="29" t="s">
        <v>402</v>
      </c>
      <c r="AV9" s="29">
        <v>0</v>
      </c>
      <c r="AW9" s="29">
        <f t="shared" si="10"/>
        <v>2.0070915353684144</v>
      </c>
      <c r="AX9" s="29" t="s">
        <v>1367</v>
      </c>
      <c r="AY9" s="11">
        <v>4.0577448302770192</v>
      </c>
      <c r="AZ9" s="29">
        <f t="shared" si="11"/>
        <v>2.0506532949086047</v>
      </c>
      <c r="BA9" s="29" t="s">
        <v>1359</v>
      </c>
      <c r="BB9" s="5">
        <v>43.097766385939217</v>
      </c>
      <c r="BC9" s="29">
        <f t="shared" si="12"/>
        <v>41.090674850570799</v>
      </c>
      <c r="BD9" s="29" t="s">
        <v>1126</v>
      </c>
      <c r="BE9" s="5">
        <v>4.9944429008057796</v>
      </c>
      <c r="BF9" s="29">
        <f t="shared" si="13"/>
        <v>2.9873513654373651</v>
      </c>
      <c r="BG9" s="29" t="s">
        <v>1140</v>
      </c>
      <c r="BH9" s="5">
        <v>35.391400220507165</v>
      </c>
      <c r="BI9" s="29">
        <f t="shared" si="14"/>
        <v>33.384308685138748</v>
      </c>
      <c r="BJ9" s="29" t="s">
        <v>1330</v>
      </c>
      <c r="BK9" s="5">
        <v>24.044484213217434</v>
      </c>
      <c r="BL9" s="5">
        <f t="shared" si="15"/>
        <v>22.03739267784902</v>
      </c>
      <c r="BM9" s="29" t="s">
        <v>1251</v>
      </c>
      <c r="BN9" s="5">
        <v>18.228279386712096</v>
      </c>
      <c r="BO9" s="29">
        <f t="shared" si="16"/>
        <v>16.221187851343682</v>
      </c>
      <c r="BR9" s="29" t="s">
        <v>25</v>
      </c>
      <c r="BS9" s="29">
        <v>6.0999532928538072</v>
      </c>
      <c r="BT9" s="29" t="s">
        <v>751</v>
      </c>
      <c r="BU9" s="29">
        <v>41.073781291172594</v>
      </c>
      <c r="BV9" s="29" t="s">
        <v>226</v>
      </c>
      <c r="BW9" s="29">
        <v>1.4975616071813906</v>
      </c>
      <c r="BX9" s="29" t="s">
        <v>792</v>
      </c>
      <c r="BY9" s="29">
        <v>20.285359801488834</v>
      </c>
      <c r="BZ9" s="29" t="s">
        <v>311</v>
      </c>
      <c r="CA9" s="29">
        <v>1.3051470588235294</v>
      </c>
      <c r="CD9" s="10"/>
      <c r="CE9" s="29"/>
      <c r="CF9" s="29"/>
      <c r="CG9" s="31"/>
      <c r="CH9" s="10"/>
      <c r="CI9" s="29"/>
      <c r="CJ9" s="29"/>
      <c r="CK9" s="31"/>
      <c r="CL9" s="10"/>
      <c r="CM9" s="29"/>
      <c r="CN9" s="29"/>
    </row>
    <row r="10" spans="1:92" x14ac:dyDescent="0.25">
      <c r="A10" s="31"/>
      <c r="B10" s="31"/>
      <c r="C10" s="31"/>
      <c r="D10" s="31"/>
      <c r="F10" s="31"/>
      <c r="G10" s="31"/>
      <c r="H10" s="31"/>
      <c r="I10" s="31"/>
      <c r="K10" s="31"/>
      <c r="L10" s="31"/>
      <c r="M10" s="31"/>
      <c r="N10" s="44"/>
      <c r="Q10" s="29" t="s">
        <v>25</v>
      </c>
      <c r="R10" s="29">
        <v>5.8139534883720927</v>
      </c>
      <c r="S10" s="29">
        <f t="shared" si="0"/>
        <v>3.8068619530036782</v>
      </c>
      <c r="T10" s="29" t="s">
        <v>741</v>
      </c>
      <c r="U10" s="29">
        <v>0.4531501242508405</v>
      </c>
      <c r="V10" s="29">
        <f t="shared" si="1"/>
        <v>1.553941411117574</v>
      </c>
      <c r="W10" s="29" t="s">
        <v>225</v>
      </c>
      <c r="X10" s="29">
        <v>0.5095871480393851</v>
      </c>
      <c r="Y10" s="29">
        <f t="shared" si="2"/>
        <v>1.4975043873290295</v>
      </c>
      <c r="Z10" s="29" t="s">
        <v>793</v>
      </c>
      <c r="AA10" s="29">
        <v>4.1584364279031085</v>
      </c>
      <c r="AB10" s="29">
        <f t="shared" si="3"/>
        <v>2.1513448925346941</v>
      </c>
      <c r="AC10" s="29" t="s">
        <v>311</v>
      </c>
      <c r="AD10" s="29">
        <v>1.8377321603128056</v>
      </c>
      <c r="AE10" s="29">
        <f t="shared" si="4"/>
        <v>0.16935937505560883</v>
      </c>
      <c r="AF10" s="29" t="s">
        <v>326</v>
      </c>
      <c r="AG10" s="29">
        <v>0</v>
      </c>
      <c r="AH10" s="29">
        <f t="shared" si="5"/>
        <v>2.0070915353684144</v>
      </c>
      <c r="AI10" s="29" t="s">
        <v>336</v>
      </c>
      <c r="AJ10" s="29">
        <v>1.9548126637863872</v>
      </c>
      <c r="AK10" s="29">
        <f t="shared" si="6"/>
        <v>5.2278871582027264E-2</v>
      </c>
      <c r="AL10" s="29" t="s">
        <v>359</v>
      </c>
      <c r="AM10" s="29">
        <v>34.382151029748279</v>
      </c>
      <c r="AN10" s="29">
        <f t="shared" si="7"/>
        <v>32.375059494379862</v>
      </c>
      <c r="AO10" s="29" t="s">
        <v>988</v>
      </c>
      <c r="AP10" s="29">
        <v>5.3820497271073382</v>
      </c>
      <c r="AQ10" s="29">
        <f t="shared" si="8"/>
        <v>3.3749581917389238</v>
      </c>
      <c r="AR10" s="29" t="s">
        <v>391</v>
      </c>
      <c r="AS10" s="29">
        <v>1.0507462686567164</v>
      </c>
      <c r="AT10" s="29">
        <f t="shared" si="9"/>
        <v>0.95634526671169806</v>
      </c>
      <c r="AU10" s="29" t="s">
        <v>403</v>
      </c>
      <c r="AV10" s="29">
        <v>0</v>
      </c>
      <c r="AW10" s="29">
        <f t="shared" si="10"/>
        <v>2.0070915353684144</v>
      </c>
      <c r="AX10" s="29" t="s">
        <v>1368</v>
      </c>
      <c r="AY10" s="11">
        <v>2.6610220743876623</v>
      </c>
      <c r="AZ10" s="29">
        <f t="shared" si="11"/>
        <v>0.6539305390192478</v>
      </c>
      <c r="BA10" s="29" t="s">
        <v>1359</v>
      </c>
      <c r="BB10" s="5">
        <v>7.8313253012048181E-2</v>
      </c>
      <c r="BC10" s="29">
        <f t="shared" si="12"/>
        <v>1.9287782823563662</v>
      </c>
      <c r="BD10" s="29" t="s">
        <v>1126</v>
      </c>
      <c r="BE10" s="5">
        <v>7.6906077348066297</v>
      </c>
      <c r="BF10" s="29">
        <f t="shared" si="13"/>
        <v>5.6835161994382153</v>
      </c>
      <c r="BG10" s="29" t="s">
        <v>1140</v>
      </c>
      <c r="BH10" s="5">
        <v>31.625183016105417</v>
      </c>
      <c r="BI10" s="29">
        <f t="shared" si="14"/>
        <v>29.618091480737004</v>
      </c>
      <c r="BJ10" s="29" t="s">
        <v>1330</v>
      </c>
      <c r="BK10" s="5">
        <v>4.0384746572071766</v>
      </c>
      <c r="BL10" s="5">
        <f t="shared" si="15"/>
        <v>2.0313831218387621</v>
      </c>
      <c r="BM10" s="29" t="s">
        <v>1251</v>
      </c>
      <c r="BN10" s="5">
        <v>7.3432222059039501E-2</v>
      </c>
      <c r="BO10" s="29">
        <f t="shared" si="16"/>
        <v>1.9336593133093749</v>
      </c>
      <c r="BR10" s="29" t="s">
        <v>26</v>
      </c>
      <c r="BS10" s="29">
        <v>5.9515273196615519</v>
      </c>
      <c r="BT10" s="29" t="s">
        <v>752</v>
      </c>
      <c r="BU10" s="29">
        <v>5.0540257929592194</v>
      </c>
      <c r="BV10" s="29" t="s">
        <v>226</v>
      </c>
      <c r="BW10" s="29">
        <v>1.1455399061032865</v>
      </c>
      <c r="BX10" s="29" t="s">
        <v>793</v>
      </c>
      <c r="BY10" s="29">
        <v>4.1584364279031085</v>
      </c>
      <c r="BZ10" s="29" t="s">
        <v>313</v>
      </c>
      <c r="CA10" s="29">
        <v>2.7013251783893986</v>
      </c>
      <c r="CD10" s="31"/>
      <c r="CE10" s="31"/>
      <c r="CF10" s="31"/>
      <c r="CG10" s="31"/>
      <c r="CH10" s="31"/>
      <c r="CI10" s="31"/>
      <c r="CJ10" s="31"/>
      <c r="CK10" s="31"/>
      <c r="CL10" s="31"/>
      <c r="CM10" s="31"/>
      <c r="CN10" s="31"/>
    </row>
    <row r="11" spans="1:92" ht="33" customHeight="1" x14ac:dyDescent="0.25">
      <c r="A11" s="1" t="s">
        <v>1627</v>
      </c>
      <c r="B11" s="1" t="s">
        <v>1704</v>
      </c>
      <c r="C11" s="1" t="s">
        <v>1628</v>
      </c>
      <c r="D11" s="1" t="s">
        <v>1718</v>
      </c>
      <c r="E11" s="32"/>
      <c r="F11" s="1" t="s">
        <v>1631</v>
      </c>
      <c r="G11" s="1" t="s">
        <v>1708</v>
      </c>
      <c r="H11" s="1" t="s">
        <v>1632</v>
      </c>
      <c r="I11" s="1" t="s">
        <v>1719</v>
      </c>
      <c r="J11" s="32"/>
      <c r="K11" s="1" t="s">
        <v>1635</v>
      </c>
      <c r="L11" s="1" t="s">
        <v>1712</v>
      </c>
      <c r="M11" s="1" t="s">
        <v>1636</v>
      </c>
      <c r="N11" s="1" t="s">
        <v>1720</v>
      </c>
      <c r="Q11" s="29" t="s">
        <v>25</v>
      </c>
      <c r="R11" s="29">
        <v>14.372933095904351</v>
      </c>
      <c r="S11" s="29">
        <f t="shared" si="0"/>
        <v>12.365841560535937</v>
      </c>
      <c r="T11" s="29" t="s">
        <v>741</v>
      </c>
      <c r="U11" s="29">
        <v>0.84295612009237886</v>
      </c>
      <c r="V11" s="29">
        <f t="shared" si="1"/>
        <v>1.1641354152760357</v>
      </c>
      <c r="W11" s="29" t="s">
        <v>225</v>
      </c>
      <c r="X11" s="29">
        <v>12.668045501551189</v>
      </c>
      <c r="Y11" s="29">
        <f t="shared" si="2"/>
        <v>10.660953966182774</v>
      </c>
      <c r="Z11" s="29" t="s">
        <v>793</v>
      </c>
      <c r="AA11" s="29">
        <v>30.073529411764703</v>
      </c>
      <c r="AB11" s="29">
        <f t="shared" si="3"/>
        <v>28.066437876396289</v>
      </c>
      <c r="AC11" s="29" t="s">
        <v>311</v>
      </c>
      <c r="AD11" s="29">
        <v>5.3485313459009207</v>
      </c>
      <c r="AE11" s="29">
        <f t="shared" si="4"/>
        <v>3.3414398105325063</v>
      </c>
      <c r="AF11" s="29" t="s">
        <v>327</v>
      </c>
      <c r="AG11" s="29">
        <v>14.657147893530759</v>
      </c>
      <c r="AH11" s="29">
        <f t="shared" si="5"/>
        <v>12.650056358162345</v>
      </c>
      <c r="AI11" s="29" t="s">
        <v>336</v>
      </c>
      <c r="AJ11" s="29">
        <v>6.1178115714036009E-2</v>
      </c>
      <c r="AK11" s="29">
        <f t="shared" si="6"/>
        <v>1.9459134196543784</v>
      </c>
      <c r="AL11" s="29" t="s">
        <v>359</v>
      </c>
      <c r="AM11" s="29">
        <v>6.6295546558704457</v>
      </c>
      <c r="AN11" s="29">
        <f t="shared" si="7"/>
        <v>4.6224631205020312</v>
      </c>
      <c r="AO11" s="29" t="s">
        <v>988</v>
      </c>
      <c r="AP11" s="29">
        <v>0.9369676320272573</v>
      </c>
      <c r="AQ11" s="29">
        <f t="shared" si="8"/>
        <v>1.0701239033411571</v>
      </c>
      <c r="AR11" s="29" t="s">
        <v>392</v>
      </c>
      <c r="AS11" s="29">
        <v>0.68627450980392157</v>
      </c>
      <c r="AT11" s="29">
        <f t="shared" si="9"/>
        <v>1.3208170255644929</v>
      </c>
      <c r="AU11" s="29" t="s">
        <v>403</v>
      </c>
      <c r="AV11" s="29">
        <v>1.2778860732077106</v>
      </c>
      <c r="AW11" s="29">
        <f t="shared" si="10"/>
        <v>0.72920546216070381</v>
      </c>
      <c r="AX11" s="29" t="s">
        <v>1368</v>
      </c>
      <c r="AY11" s="11">
        <v>50.206825232678383</v>
      </c>
      <c r="AZ11" s="29">
        <f t="shared" si="11"/>
        <v>48.199733697309966</v>
      </c>
      <c r="BA11" s="29" t="s">
        <v>1359</v>
      </c>
      <c r="BB11" s="5">
        <v>9.7345132743362832</v>
      </c>
      <c r="BC11" s="29">
        <f t="shared" si="12"/>
        <v>7.7274217389678688</v>
      </c>
      <c r="BD11" s="29" t="s">
        <v>1126</v>
      </c>
      <c r="BE11" s="5">
        <v>0</v>
      </c>
      <c r="BF11" s="29">
        <f t="shared" si="13"/>
        <v>2.0070915353684144</v>
      </c>
      <c r="BG11" s="29" t="s">
        <v>1140</v>
      </c>
      <c r="BH11" s="5">
        <v>1.1442441054091539</v>
      </c>
      <c r="BI11" s="29">
        <f t="shared" si="14"/>
        <v>0.86284742995926056</v>
      </c>
      <c r="BJ11" s="29" t="s">
        <v>1330</v>
      </c>
      <c r="BK11" s="5">
        <v>1.0613526831645637</v>
      </c>
      <c r="BL11" s="5">
        <f t="shared" si="15"/>
        <v>0.94573885220385079</v>
      </c>
      <c r="BM11" s="29" t="s">
        <v>1251</v>
      </c>
      <c r="BN11" s="5">
        <v>17.130620985010705</v>
      </c>
      <c r="BO11" s="29">
        <f t="shared" si="16"/>
        <v>15.123529449642291</v>
      </c>
      <c r="BR11" s="29" t="s">
        <v>27</v>
      </c>
      <c r="BS11" s="29">
        <v>8.0186515823268625</v>
      </c>
      <c r="BT11" s="29" t="s">
        <v>754</v>
      </c>
      <c r="BU11" s="29">
        <v>7.682619647355164</v>
      </c>
      <c r="BV11" s="29" t="s">
        <v>227</v>
      </c>
      <c r="BW11" s="29">
        <v>24.51735615786971</v>
      </c>
      <c r="BX11" s="29" t="s">
        <v>793</v>
      </c>
      <c r="BY11" s="29">
        <v>30.073529411764703</v>
      </c>
      <c r="BZ11" s="29" t="s">
        <v>313</v>
      </c>
      <c r="CA11" s="29">
        <v>1.6705217167823181</v>
      </c>
      <c r="CD11" s="1" t="s">
        <v>1627</v>
      </c>
      <c r="CE11" s="1" t="s">
        <v>1744</v>
      </c>
      <c r="CF11" s="1" t="s">
        <v>1745</v>
      </c>
      <c r="CG11" s="32"/>
      <c r="CH11" s="1" t="s">
        <v>1631</v>
      </c>
      <c r="CI11" s="1" t="s">
        <v>1746</v>
      </c>
      <c r="CJ11" s="1" t="s">
        <v>1747</v>
      </c>
      <c r="CK11" s="32"/>
      <c r="CL11" s="1"/>
      <c r="CM11" s="1"/>
      <c r="CN11" s="1"/>
    </row>
    <row r="12" spans="1:92" x14ac:dyDescent="0.25">
      <c r="A12" s="10" t="s">
        <v>555</v>
      </c>
      <c r="B12" s="29">
        <f>COUNTIF(AA2:AA28,"&gt;"&amp;$I$42)/COUNT(AA2:AA28)*100</f>
        <v>81.481481481481481</v>
      </c>
      <c r="C12" s="29">
        <f>(COUNTIF(AA2:AA28,"&lt;"&amp;$I$42)-COUNTIF(AA2:AA28,"&lt;1"))/COUNT(AA2:AA28)*100</f>
        <v>18.518518518518519</v>
      </c>
      <c r="D12" s="29">
        <f>COUNTIF(AA2:AA28,"&lt;1")/COUNT(AA2:AA28)*100</f>
        <v>0</v>
      </c>
      <c r="F12" s="10" t="s">
        <v>564</v>
      </c>
      <c r="G12" s="29">
        <f>COUNTIF(AD2:AD22,"&gt;"&amp;$I$42)/COUNT(AD2:AD22)*100</f>
        <v>14.285714285714285</v>
      </c>
      <c r="H12" s="29">
        <f>(COUNTIF(AD2:AD22,"&lt;"&amp;$I$42)-COUNTIF(AD2:AD22,"&lt;1"))/COUNT(AD2:AD22)*100</f>
        <v>66.666666666666657</v>
      </c>
      <c r="I12" s="29">
        <f>COUNTIF(AD2:AD22,"&lt;1")/COUNT(AD2:AD22)*100</f>
        <v>19.047619047619047</v>
      </c>
      <c r="K12" s="10" t="s">
        <v>566</v>
      </c>
      <c r="L12" s="29">
        <f>COUNTIF(AG2:AG16,"&gt;"&amp;$I$42)/COUNT(AG2:AG16)*100</f>
        <v>60</v>
      </c>
      <c r="M12" s="29">
        <f>(COUNTIF(AG2:AG16,"&lt;"&amp;$I$42)-COUNTIF(AG2:AG16,"&lt;1"))/COUNT(AG2:AG16)*100</f>
        <v>26.666666666666668</v>
      </c>
      <c r="N12" s="29">
        <f>COUNTIF(AG2:AG16,"&lt;1")/COUNT(AG2:AG16)*100</f>
        <v>13.333333333333334</v>
      </c>
      <c r="Q12" s="29" t="s">
        <v>25</v>
      </c>
      <c r="R12" s="29">
        <v>6.0999532928538072</v>
      </c>
      <c r="S12" s="29">
        <f t="shared" si="0"/>
        <v>4.0928617574853927</v>
      </c>
      <c r="T12" s="29" t="s">
        <v>741</v>
      </c>
      <c r="U12" s="29">
        <v>0.1178351990573184</v>
      </c>
      <c r="V12" s="29">
        <f t="shared" si="1"/>
        <v>1.8892563363110961</v>
      </c>
      <c r="W12" s="29" t="s">
        <v>225</v>
      </c>
      <c r="X12" s="29">
        <v>0.50298834250547364</v>
      </c>
      <c r="Y12" s="29">
        <f t="shared" si="2"/>
        <v>1.5041031928629409</v>
      </c>
      <c r="Z12" s="29" t="s">
        <v>793</v>
      </c>
      <c r="AA12" s="29">
        <v>5.5794568432374287</v>
      </c>
      <c r="AB12" s="29">
        <f t="shared" si="3"/>
        <v>3.5723653078690143</v>
      </c>
      <c r="AC12" s="29" t="s">
        <v>311</v>
      </c>
      <c r="AD12" s="29">
        <v>1.3051470588235294</v>
      </c>
      <c r="AE12" s="29">
        <f t="shared" si="4"/>
        <v>0.70194447654488501</v>
      </c>
      <c r="AF12" s="29" t="s">
        <v>328</v>
      </c>
      <c r="AG12" s="29">
        <v>8.4187205760177246</v>
      </c>
      <c r="AH12" s="29">
        <f t="shared" si="5"/>
        <v>6.4116290406493102</v>
      </c>
      <c r="AI12" s="29" t="s">
        <v>336</v>
      </c>
      <c r="AJ12" s="29">
        <v>0.18224895206852559</v>
      </c>
      <c r="AK12" s="29">
        <f t="shared" si="6"/>
        <v>1.8248425832998889</v>
      </c>
      <c r="AL12" s="29" t="s">
        <v>359</v>
      </c>
      <c r="AM12" s="29">
        <v>7.8995078995079</v>
      </c>
      <c r="AN12" s="29">
        <f t="shared" si="7"/>
        <v>5.8924163641394856</v>
      </c>
      <c r="AO12" s="29" t="s">
        <v>989</v>
      </c>
      <c r="AP12" s="29">
        <v>9.2012288786482337</v>
      </c>
      <c r="AQ12" s="29">
        <f t="shared" si="8"/>
        <v>7.1941373432798192</v>
      </c>
      <c r="AR12" s="29" t="s">
        <v>393</v>
      </c>
      <c r="AS12" s="29">
        <v>2.040011826155514</v>
      </c>
      <c r="AT12" s="29">
        <f t="shared" si="9"/>
        <v>3.2920290787099571E-2</v>
      </c>
      <c r="AU12" s="29" t="s">
        <v>403</v>
      </c>
      <c r="AV12" s="29">
        <v>1.2612808524518866</v>
      </c>
      <c r="AW12" s="29">
        <f t="shared" si="10"/>
        <v>0.74581068291652786</v>
      </c>
      <c r="AX12" s="29" t="s">
        <v>1369</v>
      </c>
      <c r="AY12" s="11">
        <v>3.2516194589101994</v>
      </c>
      <c r="AZ12" s="29">
        <f t="shared" si="11"/>
        <v>1.244527923541785</v>
      </c>
      <c r="BA12" s="29" t="s">
        <v>1359</v>
      </c>
      <c r="BB12" s="5">
        <v>0</v>
      </c>
      <c r="BC12" s="29">
        <f t="shared" si="12"/>
        <v>2.0070915353684144</v>
      </c>
      <c r="BD12" s="29" t="s">
        <v>1126</v>
      </c>
      <c r="BE12" s="5">
        <v>0.39245000934404783</v>
      </c>
      <c r="BF12" s="29">
        <f t="shared" si="13"/>
        <v>1.6146415260243665</v>
      </c>
      <c r="BG12" s="29" t="s">
        <v>1141</v>
      </c>
      <c r="BH12" s="5">
        <v>0.92467732614139853</v>
      </c>
      <c r="BI12" s="29">
        <f t="shared" si="14"/>
        <v>1.0824142092270159</v>
      </c>
      <c r="BJ12" s="29" t="s">
        <v>1330</v>
      </c>
      <c r="BK12" s="5">
        <v>2.4519940915805023</v>
      </c>
      <c r="BL12" s="5">
        <f t="shared" si="15"/>
        <v>0.44490255621208785</v>
      </c>
      <c r="BM12" s="29" t="s">
        <v>1252</v>
      </c>
      <c r="BN12" s="5">
        <v>0.15549901046084252</v>
      </c>
      <c r="BO12" s="29">
        <f t="shared" si="16"/>
        <v>1.851592524907572</v>
      </c>
      <c r="BR12" s="29" t="s">
        <v>27</v>
      </c>
      <c r="BS12" s="29">
        <v>5.0288168154593738</v>
      </c>
      <c r="BT12" s="29" t="s">
        <v>755</v>
      </c>
      <c r="BU12" s="29">
        <v>7.1025745811197387</v>
      </c>
      <c r="BV12" s="29" t="s">
        <v>228</v>
      </c>
      <c r="BW12" s="29">
        <v>16.781196314227707</v>
      </c>
      <c r="BX12" s="29" t="s">
        <v>793</v>
      </c>
      <c r="BY12" s="29">
        <v>5.5794568432374287</v>
      </c>
      <c r="BZ12" s="29" t="s">
        <v>313</v>
      </c>
      <c r="CA12" s="29">
        <v>3.8529784537389102</v>
      </c>
      <c r="CD12" s="10" t="s">
        <v>555</v>
      </c>
      <c r="CE12" s="29">
        <f>AVERAGE(BY2:BY28)</f>
        <v>10.902835253607666</v>
      </c>
      <c r="CF12" s="29">
        <f>STDEV(BY2:BY28)/SQRT(COUNT(BY2:BY28))</f>
        <v>2.0186844161518493</v>
      </c>
      <c r="CG12" s="31"/>
      <c r="CH12" s="10" t="s">
        <v>564</v>
      </c>
      <c r="CI12" s="29">
        <f>AVERAGE(CA2:CA18)</f>
        <v>2.9571866395085817</v>
      </c>
      <c r="CJ12" s="29">
        <f>STDEV(CA2:CA18)/SQRT(COUNT(CA2:CA18))</f>
        <v>0.36879802401160028</v>
      </c>
      <c r="CK12" s="31"/>
      <c r="CL12" s="10"/>
      <c r="CM12" s="29"/>
      <c r="CN12" s="29"/>
    </row>
    <row r="13" spans="1:92" x14ac:dyDescent="0.25">
      <c r="A13" s="10" t="s">
        <v>556</v>
      </c>
      <c r="B13" s="29">
        <f>COUNTIF(AA29:AA73,"&gt;"&amp;$I$42)/COUNT(AA29:AA73)*100</f>
        <v>35.555555555555557</v>
      </c>
      <c r="C13" s="29">
        <f>(COUNTIF(AA29:AA73,"&lt;"&amp;$I$42)-COUNTIF(AA29:AA73,"&lt;1"))/COUNT(AA29:AA73)*100</f>
        <v>37.777777777777779</v>
      </c>
      <c r="D13" s="29">
        <f>COUNTIF(AA29:AA73,"&lt;1")/COUNT(AA29:AA73)*100</f>
        <v>26.666666666666668</v>
      </c>
      <c r="F13" s="10" t="s">
        <v>563</v>
      </c>
      <c r="G13" s="29">
        <f>COUNTIF(AD23:AD45,"&gt;"&amp;$I$42)/COUNT(AD23:AD45)*100</f>
        <v>26.086956521739129</v>
      </c>
      <c r="H13" s="29">
        <f>(COUNTIF(AD23:AD45,"&lt;"&amp;$I$42)-COUNTIF(AD23:AD45,"&lt;1"))/COUNT(AD23:AD45)*100</f>
        <v>34.782608695652172</v>
      </c>
      <c r="I13" s="29">
        <f>COUNTIF(AD23:AD45,"&lt;1")/COUNT(AD23:AD45)*100</f>
        <v>39.130434782608695</v>
      </c>
      <c r="K13" s="10" t="s">
        <v>842</v>
      </c>
      <c r="L13" s="29">
        <f>COUNTIF(AG17:AG66,"&gt;"&amp;$I$42)/COUNT(AG17:AG66)*100</f>
        <v>38</v>
      </c>
      <c r="M13" s="29">
        <f>(COUNTIF(AG17:AG66,"&lt;"&amp;$I$42)-COUNTIF(AG17:AG66,"&lt;1"))/COUNT(AG17:AG66)*100</f>
        <v>32</v>
      </c>
      <c r="N13" s="29">
        <f>COUNTIF(AG17:AG66,"&lt;1")/COUNT(AG17:AG66)*100</f>
        <v>30</v>
      </c>
      <c r="P13" s="29"/>
      <c r="Q13" s="29" t="s">
        <v>26</v>
      </c>
      <c r="R13" s="29">
        <v>5.9515273196615519</v>
      </c>
      <c r="S13" s="29">
        <f t="shared" si="0"/>
        <v>3.9444357842931375</v>
      </c>
      <c r="T13" s="29" t="s">
        <v>742</v>
      </c>
      <c r="U13" s="29">
        <v>0.22953328232593728</v>
      </c>
      <c r="V13" s="29">
        <f t="shared" si="1"/>
        <v>1.7775582530424772</v>
      </c>
      <c r="W13" s="29" t="s">
        <v>225</v>
      </c>
      <c r="X13" s="29">
        <v>0.25920414726635627</v>
      </c>
      <c r="Y13" s="29">
        <f t="shared" si="2"/>
        <v>1.7478873881020582</v>
      </c>
      <c r="Z13" s="29" t="s">
        <v>793</v>
      </c>
      <c r="AA13" s="29">
        <v>11.375755421258443</v>
      </c>
      <c r="AB13" s="29">
        <f t="shared" si="3"/>
        <v>9.3686638858900295</v>
      </c>
      <c r="AC13" s="29" t="s">
        <v>312</v>
      </c>
      <c r="AD13" s="29">
        <v>0.3147128245476003</v>
      </c>
      <c r="AE13" s="29">
        <f t="shared" si="4"/>
        <v>1.6923787108208141</v>
      </c>
      <c r="AF13" s="29" t="s">
        <v>328</v>
      </c>
      <c r="AG13" s="29">
        <v>18.711504424778759</v>
      </c>
      <c r="AH13" s="29">
        <f t="shared" si="5"/>
        <v>16.704412889410346</v>
      </c>
      <c r="AI13" s="29" t="s">
        <v>336</v>
      </c>
      <c r="AJ13" s="29">
        <v>4.599853827882332</v>
      </c>
      <c r="AK13" s="29">
        <f t="shared" si="6"/>
        <v>2.5927622925139175</v>
      </c>
      <c r="AL13" s="29" t="s">
        <v>360</v>
      </c>
      <c r="AM13" s="29">
        <v>16.948724425359941</v>
      </c>
      <c r="AN13" s="29">
        <f t="shared" si="7"/>
        <v>14.941632889991528</v>
      </c>
      <c r="AO13" s="29" t="s">
        <v>989</v>
      </c>
      <c r="AP13" s="29">
        <v>0.47144636185732075</v>
      </c>
      <c r="AQ13" s="29">
        <f t="shared" si="8"/>
        <v>1.5356451735110936</v>
      </c>
      <c r="AR13" s="29" t="s">
        <v>394</v>
      </c>
      <c r="AS13" s="29">
        <v>3.2697547683923704</v>
      </c>
      <c r="AT13" s="29">
        <f t="shared" si="9"/>
        <v>1.262663233023956</v>
      </c>
      <c r="AU13" s="29" t="s">
        <v>404</v>
      </c>
      <c r="AV13" s="29">
        <v>0.5617977528089888</v>
      </c>
      <c r="AW13" s="29">
        <f t="shared" si="10"/>
        <v>1.4452937825594256</v>
      </c>
      <c r="AX13" s="29" t="s">
        <v>1369</v>
      </c>
      <c r="AY13" s="11">
        <v>71.768060836501903</v>
      </c>
      <c r="AZ13" s="29">
        <f t="shared" si="11"/>
        <v>69.760969301133485</v>
      </c>
      <c r="BA13" s="29" t="s">
        <v>1359</v>
      </c>
      <c r="BB13" s="5">
        <v>15.195530726256983</v>
      </c>
      <c r="BC13" s="29">
        <f t="shared" si="12"/>
        <v>13.18843919088857</v>
      </c>
      <c r="BD13" s="29" t="s">
        <v>1126</v>
      </c>
      <c r="BE13" s="5">
        <v>2.7710426047800486E-2</v>
      </c>
      <c r="BF13" s="29">
        <f t="shared" si="13"/>
        <v>1.979381109320614</v>
      </c>
      <c r="BG13" s="29" t="s">
        <v>1141</v>
      </c>
      <c r="BH13" s="5">
        <v>0.25921125717459725</v>
      </c>
      <c r="BI13" s="29">
        <f t="shared" si="14"/>
        <v>1.7478802781938172</v>
      </c>
      <c r="BJ13" s="29" t="s">
        <v>1331</v>
      </c>
      <c r="BK13" s="5">
        <v>0.52300327985107709</v>
      </c>
      <c r="BL13" s="5">
        <f t="shared" si="15"/>
        <v>1.4840882555173374</v>
      </c>
      <c r="BM13" s="29" t="s">
        <v>1252</v>
      </c>
      <c r="BN13" s="5">
        <v>0.28885575847931416</v>
      </c>
      <c r="BO13" s="29">
        <f t="shared" si="16"/>
        <v>1.7182357768891003</v>
      </c>
      <c r="BR13" s="29" t="s">
        <v>27</v>
      </c>
      <c r="BS13" s="29">
        <v>19.018691588785046</v>
      </c>
      <c r="BT13" s="29" t="s">
        <v>756</v>
      </c>
      <c r="BU13" s="29">
        <v>1.2031782065834278</v>
      </c>
      <c r="BV13" s="29" t="s">
        <v>228</v>
      </c>
      <c r="BW13" s="29">
        <v>48.139711465451782</v>
      </c>
      <c r="BX13" s="29" t="s">
        <v>793</v>
      </c>
      <c r="BY13" s="29">
        <v>11.375755421258443</v>
      </c>
      <c r="BZ13" s="29" t="s">
        <v>314</v>
      </c>
      <c r="CA13" s="29">
        <v>5.0735294117647056</v>
      </c>
      <c r="CD13" s="10" t="s">
        <v>556</v>
      </c>
      <c r="CE13" s="29">
        <f>AVERAGE(BY29:BY61)</f>
        <v>10.196826887999228</v>
      </c>
      <c r="CF13" s="29">
        <f>STDEV(BY29:BY61)/SQRT(COUNT(BY29:BY61))</f>
        <v>2.2761651137754209</v>
      </c>
      <c r="CG13" s="31"/>
      <c r="CH13" s="10" t="s">
        <v>563</v>
      </c>
      <c r="CI13" s="29">
        <f>AVERAGE(CA19:CA32)</f>
        <v>10.356276536021431</v>
      </c>
      <c r="CJ13" s="29">
        <f>STDEV(CA19:CA32)/SQRT(COUNT(CA19:CA32))</f>
        <v>5.0502365290171589</v>
      </c>
      <c r="CK13" s="31"/>
      <c r="CL13" s="10"/>
      <c r="CM13" s="29"/>
      <c r="CN13" s="29"/>
    </row>
    <row r="14" spans="1:92" x14ac:dyDescent="0.25">
      <c r="A14" s="10" t="s">
        <v>837</v>
      </c>
      <c r="B14" s="29">
        <f>COUNTIF(AA74:AA114,"&gt;"&amp;$I$42)/COUNT(AA74:AA114)*100</f>
        <v>34.146341463414636</v>
      </c>
      <c r="C14" s="29">
        <f>(COUNTIF(AA74:AA114,"&lt;"&amp;$I$42)-COUNTIF(AA74:AA114,"&lt;1"))/COUNT(AA74:AA114)*100</f>
        <v>29.268292682926827</v>
      </c>
      <c r="D14" s="29">
        <f>COUNTIF(AA74:AA114,"&lt;1")/COUNT(AA74:AA114)*100</f>
        <v>36.585365853658537</v>
      </c>
      <c r="F14" s="10" t="s">
        <v>559</v>
      </c>
      <c r="G14" s="29">
        <f>COUNTIF(AD46:AD67,"&gt;"&amp;$I$42)/COUNT(AD46:AD67)*100</f>
        <v>45.454545454545453</v>
      </c>
      <c r="H14" s="29">
        <f>(COUNTIF(AD46:AD67,"&lt;"&amp;$I$42)-COUNTIF(AD46:AD67,"&lt;1"))/COUNT(AD46:AD67)*100</f>
        <v>31.818181818181817</v>
      </c>
      <c r="I14" s="29">
        <f>COUNTIF(AD46:AD67,"&lt;1")/COUNT(AD46:AD67)*100</f>
        <v>22.727272727272727</v>
      </c>
      <c r="K14" s="10" t="s">
        <v>841</v>
      </c>
      <c r="L14" s="29">
        <f>COUNTIF(AG67:AG111,"&gt;"&amp;$I$42)/COUNT(AG67:AG111)*100</f>
        <v>24.444444444444443</v>
      </c>
      <c r="M14" s="29">
        <f>(COUNTIF(AG67:AG111,"&lt;"&amp;$I$42)-COUNTIF(AG67:AG111,"&lt;1"))/COUNT(AG67:AG111)*100</f>
        <v>20</v>
      </c>
      <c r="N14" s="29">
        <f>COUNTIF(AG67:AG111,"&lt;1")/COUNT(AG67:AG111)*100</f>
        <v>55.555555555555557</v>
      </c>
      <c r="P14" s="29"/>
      <c r="Q14" s="29" t="s">
        <v>27</v>
      </c>
      <c r="R14" s="29">
        <v>8.0186515823268625</v>
      </c>
      <c r="S14" s="29">
        <f t="shared" si="0"/>
        <v>6.011560046958448</v>
      </c>
      <c r="T14" s="29" t="s">
        <v>742</v>
      </c>
      <c r="U14" s="29">
        <v>0.94009400940094012</v>
      </c>
      <c r="V14" s="29">
        <f t="shared" si="1"/>
        <v>1.0669975259674742</v>
      </c>
      <c r="W14" s="29" t="s">
        <v>226</v>
      </c>
      <c r="X14" s="29">
        <v>7.0743997628692821</v>
      </c>
      <c r="Y14" s="29">
        <f t="shared" si="2"/>
        <v>5.0673082275008676</v>
      </c>
      <c r="Z14" s="29" t="s">
        <v>794</v>
      </c>
      <c r="AA14" s="29">
        <v>5.6433408577878108</v>
      </c>
      <c r="AB14" s="29">
        <f t="shared" si="3"/>
        <v>3.6362493224193964</v>
      </c>
      <c r="AC14" s="29" t="s">
        <v>313</v>
      </c>
      <c r="AD14" s="29">
        <v>2.7013251783893986</v>
      </c>
      <c r="AE14" s="29">
        <f t="shared" si="4"/>
        <v>0.69423364302098411</v>
      </c>
      <c r="AF14" s="29" t="s">
        <v>329</v>
      </c>
      <c r="AG14" s="29">
        <v>7.6341375585163851</v>
      </c>
      <c r="AH14" s="29">
        <f t="shared" si="5"/>
        <v>5.6270460231479706</v>
      </c>
      <c r="AI14" s="29" t="s">
        <v>336</v>
      </c>
      <c r="AJ14" s="29">
        <v>15.242754986827247</v>
      </c>
      <c r="AK14" s="29">
        <f t="shared" si="6"/>
        <v>13.235663451458834</v>
      </c>
      <c r="AL14" s="29" t="s">
        <v>360</v>
      </c>
      <c r="AM14" s="29">
        <v>1.4627151051625238</v>
      </c>
      <c r="AN14" s="29">
        <f t="shared" si="7"/>
        <v>0.54437643020589066</v>
      </c>
      <c r="AO14" s="29" t="s">
        <v>989</v>
      </c>
      <c r="AP14" s="29">
        <v>0.81427196683692349</v>
      </c>
      <c r="AQ14" s="29">
        <f t="shared" si="8"/>
        <v>1.1928195685314908</v>
      </c>
      <c r="AR14" s="29" t="s">
        <v>395</v>
      </c>
      <c r="AS14" s="29">
        <v>21.390778533635675</v>
      </c>
      <c r="AT14" s="29">
        <f t="shared" si="9"/>
        <v>19.383686998267262</v>
      </c>
      <c r="AU14" s="29" t="s">
        <v>404</v>
      </c>
      <c r="AV14" s="29">
        <v>0</v>
      </c>
      <c r="AW14" s="29">
        <f t="shared" si="10"/>
        <v>2.0070915353684144</v>
      </c>
      <c r="AX14" s="29" t="s">
        <v>1369</v>
      </c>
      <c r="AY14" s="11">
        <v>40.12251148545176</v>
      </c>
      <c r="AZ14" s="29">
        <f t="shared" si="11"/>
        <v>38.115419950083343</v>
      </c>
      <c r="BA14" s="29" t="s">
        <v>1360</v>
      </c>
      <c r="BB14" s="5">
        <v>2.0483765526258444</v>
      </c>
      <c r="BC14" s="29">
        <f t="shared" si="12"/>
        <v>4.1285017257429946E-2</v>
      </c>
      <c r="BD14" s="29" t="s">
        <v>1126</v>
      </c>
      <c r="BE14" s="5">
        <v>20.615911035072713</v>
      </c>
      <c r="BF14" s="29">
        <f t="shared" si="13"/>
        <v>18.6088194997043</v>
      </c>
      <c r="BG14" s="29" t="s">
        <v>1141</v>
      </c>
      <c r="BH14" s="5">
        <v>1.1725293132328307</v>
      </c>
      <c r="BI14" s="29">
        <f t="shared" si="14"/>
        <v>0.83456222213558373</v>
      </c>
      <c r="BJ14" s="29" t="s">
        <v>1331</v>
      </c>
      <c r="BK14" s="5">
        <v>0.10366722819748608</v>
      </c>
      <c r="BL14" s="5">
        <f t="shared" si="15"/>
        <v>1.9034243071709285</v>
      </c>
      <c r="BM14" s="29" t="s">
        <v>1252</v>
      </c>
      <c r="BN14" s="5">
        <v>0.18372703412073491</v>
      </c>
      <c r="BO14" s="29">
        <f t="shared" si="16"/>
        <v>1.8233645012476796</v>
      </c>
      <c r="BR14" s="29" t="s">
        <v>29</v>
      </c>
      <c r="BS14" s="29">
        <v>1.8830128205128205</v>
      </c>
      <c r="BT14" s="29" t="s">
        <v>756</v>
      </c>
      <c r="BU14" s="29">
        <v>3.5366931918656057</v>
      </c>
      <c r="BV14" s="29" t="s">
        <v>228</v>
      </c>
      <c r="BW14" s="29">
        <v>2.3217247097844109</v>
      </c>
      <c r="BX14" s="29" t="s">
        <v>794</v>
      </c>
      <c r="BY14" s="29">
        <v>5.6433408577878108</v>
      </c>
      <c r="BZ14" s="29" t="s">
        <v>315</v>
      </c>
      <c r="CA14" s="29">
        <v>2.4782010096374485</v>
      </c>
      <c r="CD14" s="10" t="s">
        <v>837</v>
      </c>
      <c r="CE14" s="29">
        <f>AVERAGE(BY62:BY87)</f>
        <v>5.307983246176093</v>
      </c>
      <c r="CF14" s="29">
        <f>STDEV(BY62:BY87)/SQRT(COUNT(BY62:BY87))</f>
        <v>0.84552377881072938</v>
      </c>
      <c r="CG14" s="31"/>
      <c r="CH14" s="10" t="s">
        <v>559</v>
      </c>
      <c r="CI14" s="29">
        <f>AVERAGE(CA33:CA49)</f>
        <v>13.117686980575572</v>
      </c>
      <c r="CJ14" s="29">
        <f>STDEV(CA33:CA49)/SQRT(COUNT(CA33:CA49))</f>
        <v>2.8225101274823841</v>
      </c>
      <c r="CK14" s="31"/>
      <c r="CL14" s="10"/>
      <c r="CM14" s="29"/>
      <c r="CN14" s="29"/>
    </row>
    <row r="15" spans="1:92" x14ac:dyDescent="0.25">
      <c r="A15" s="10" t="s">
        <v>831</v>
      </c>
      <c r="B15" s="29">
        <f>COUNTIF(AA115:AA168,"&gt;"&amp;$I$42)/COUNT(AA115:AA168)*100</f>
        <v>33.333333333333329</v>
      </c>
      <c r="C15" s="29">
        <f>(COUNTIF(AA115:AA168,"&lt;"&amp;$I$42)-COUNTIF(AA115:AA168,"&lt;1"))/COUNT(AA115:AA168)*100</f>
        <v>31.481481481481481</v>
      </c>
      <c r="D15" s="29">
        <f>COUNTIF(AA115:AA168,"&lt;1")/COUNT(AA115:AA168)*100</f>
        <v>35.185185185185183</v>
      </c>
      <c r="F15" s="10" t="s">
        <v>560</v>
      </c>
      <c r="G15" s="29">
        <f>COUNTIF(AD68:AD95,"&gt;"&amp;$I$42)/COUNT(AD68:AD95)*100</f>
        <v>75</v>
      </c>
      <c r="H15" s="29">
        <f>(COUNTIF(AD68:AD95,"&lt;"&amp;$I$42)-COUNTIF(AD68:AD95,"&lt;1"))/COUNT(AD68:AD95)*100</f>
        <v>21.428571428571427</v>
      </c>
      <c r="I15" s="29">
        <f>COUNTIF(AD68:AD95,"&lt;1")/COUNT(AD68:AD95)*100</f>
        <v>3.5714285714285712</v>
      </c>
      <c r="K15" s="10" t="s">
        <v>840</v>
      </c>
      <c r="L15" s="29">
        <f>COUNTIF(AG112:AG161,"&gt;"&amp;$I$42)/COUNT(AG112:AG161)*100</f>
        <v>48</v>
      </c>
      <c r="M15" s="29">
        <f>(COUNTIF(AG112:AG161,"&lt;"&amp;$I$42)-COUNTIF(AG112:AG161,"&lt;1"))/COUNT(AG112:AG161)*100</f>
        <v>24</v>
      </c>
      <c r="N15" s="29">
        <f>COUNTIF(AG112:AG161,"&lt;1")/COUNT(AG112:AG161)*100</f>
        <v>28.000000000000004</v>
      </c>
      <c r="P15" s="29"/>
      <c r="Q15" s="29" t="s">
        <v>27</v>
      </c>
      <c r="R15" s="29">
        <v>5.0288168154593738</v>
      </c>
      <c r="S15" s="29">
        <f t="shared" si="0"/>
        <v>3.0217252800909593</v>
      </c>
      <c r="T15" s="29" t="s">
        <v>742</v>
      </c>
      <c r="U15" s="29">
        <v>0.45162823864986923</v>
      </c>
      <c r="V15" s="29">
        <f t="shared" si="1"/>
        <v>1.5554632967185453</v>
      </c>
      <c r="W15" s="29" t="s">
        <v>226</v>
      </c>
      <c r="X15" s="29">
        <v>1.4975616071813906</v>
      </c>
      <c r="Y15" s="29">
        <f t="shared" si="2"/>
        <v>0.50952992818702381</v>
      </c>
      <c r="Z15" s="29" t="s">
        <v>794</v>
      </c>
      <c r="AA15" s="29">
        <v>7.7969900736471338</v>
      </c>
      <c r="AB15" s="29">
        <f t="shared" si="3"/>
        <v>5.7898985382787194</v>
      </c>
      <c r="AC15" s="29" t="s">
        <v>313</v>
      </c>
      <c r="AD15" s="29">
        <v>1.6705217167823181</v>
      </c>
      <c r="AE15" s="29">
        <f t="shared" si="4"/>
        <v>0.33656981858609636</v>
      </c>
      <c r="AF15" s="29" t="s">
        <v>329</v>
      </c>
      <c r="AG15" s="29">
        <v>10.680933852140077</v>
      </c>
      <c r="AH15" s="29">
        <f t="shared" si="5"/>
        <v>8.6738423167716618</v>
      </c>
      <c r="AI15" s="29" t="s">
        <v>337</v>
      </c>
      <c r="AJ15" s="29">
        <v>7.0761637988528747</v>
      </c>
      <c r="AK15" s="29">
        <f t="shared" si="6"/>
        <v>5.0690722634844603</v>
      </c>
      <c r="AL15" s="29" t="s">
        <v>360</v>
      </c>
      <c r="AM15" s="29">
        <v>24.806919987642878</v>
      </c>
      <c r="AN15" s="29">
        <f t="shared" si="7"/>
        <v>22.799828452274465</v>
      </c>
      <c r="AO15" s="29" t="s">
        <v>989</v>
      </c>
      <c r="AP15" s="29">
        <v>5.389867049946101E-2</v>
      </c>
      <c r="AQ15" s="29">
        <f t="shared" si="8"/>
        <v>1.9531928648689534</v>
      </c>
      <c r="AR15" s="29" t="s">
        <v>396</v>
      </c>
      <c r="AS15" s="29">
        <v>6.1546554445028931</v>
      </c>
      <c r="AT15" s="29">
        <f t="shared" si="9"/>
        <v>4.1475639091344787</v>
      </c>
      <c r="AU15" s="29" t="s">
        <v>405</v>
      </c>
      <c r="AV15" s="29">
        <v>0</v>
      </c>
      <c r="AW15" s="29">
        <f t="shared" si="10"/>
        <v>2.0070915353684144</v>
      </c>
      <c r="AX15" s="29" t="s">
        <v>1370</v>
      </c>
      <c r="AY15" s="11">
        <v>9.0205318074722314</v>
      </c>
      <c r="AZ15" s="29">
        <f t="shared" si="11"/>
        <v>7.0134402721038169</v>
      </c>
      <c r="BA15" s="29" t="s">
        <v>1360</v>
      </c>
      <c r="BB15" s="5">
        <v>0.33314825097168238</v>
      </c>
      <c r="BC15" s="29">
        <f t="shared" si="12"/>
        <v>1.6739432843967321</v>
      </c>
      <c r="BD15" s="29" t="s">
        <v>1127</v>
      </c>
      <c r="BE15" s="5">
        <v>19.055801014563901</v>
      </c>
      <c r="BF15" s="29">
        <f t="shared" si="13"/>
        <v>17.048709479195487</v>
      </c>
      <c r="BG15" s="29" t="s">
        <v>1141</v>
      </c>
      <c r="BH15" s="5">
        <v>31.868131868131865</v>
      </c>
      <c r="BI15" s="29">
        <f t="shared" si="14"/>
        <v>29.861040332763451</v>
      </c>
      <c r="BJ15" s="29" t="s">
        <v>1331</v>
      </c>
      <c r="BK15" s="5">
        <v>3.7143723468768952</v>
      </c>
      <c r="BL15" s="5">
        <f t="shared" si="15"/>
        <v>1.7072808115084808</v>
      </c>
      <c r="BM15" s="29" t="s">
        <v>1252</v>
      </c>
      <c r="BN15" s="5">
        <v>47.027972027972027</v>
      </c>
      <c r="BO15" s="29">
        <f t="shared" si="16"/>
        <v>45.020880492603609</v>
      </c>
      <c r="BR15" s="29" t="s">
        <v>29</v>
      </c>
      <c r="BS15" s="29">
        <v>2.9221479404787578</v>
      </c>
      <c r="BT15" s="29" t="s">
        <v>757</v>
      </c>
      <c r="BU15" s="29">
        <v>65</v>
      </c>
      <c r="BV15" s="29" t="s">
        <v>229</v>
      </c>
      <c r="BW15" s="29">
        <v>1.4844355821424615</v>
      </c>
      <c r="BX15" s="29" t="s">
        <v>794</v>
      </c>
      <c r="BY15" s="29">
        <v>7.7969900736471338</v>
      </c>
      <c r="BZ15" s="29" t="s">
        <v>316</v>
      </c>
      <c r="CA15" s="29">
        <v>3.6465638148667603</v>
      </c>
      <c r="CD15" s="10" t="s">
        <v>831</v>
      </c>
      <c r="CE15" s="29">
        <f>AVERAGE(BY88:BY122)</f>
        <v>6.5322993076134761</v>
      </c>
      <c r="CF15" s="29">
        <f>STDEV(BY88:BY122)/SQRT(COUNT(BY88:BY122))</f>
        <v>1.3672159806388999</v>
      </c>
      <c r="CG15" s="31"/>
      <c r="CH15" s="10" t="s">
        <v>560</v>
      </c>
      <c r="CI15" s="29">
        <f>AVERAGE(CA50:CA76)</f>
        <v>17.29792730214146</v>
      </c>
      <c r="CJ15" s="29">
        <f>STDEV(CA50:CA76)/SQRT(COUNT(CA50:CA76))</f>
        <v>2.4836484754529975</v>
      </c>
      <c r="CK15" s="31"/>
      <c r="CL15" s="10"/>
      <c r="CM15" s="29"/>
      <c r="CN15" s="29"/>
    </row>
    <row r="16" spans="1:92" x14ac:dyDescent="0.25">
      <c r="A16" s="10" t="s">
        <v>1441</v>
      </c>
      <c r="B16" s="29">
        <f>COUNTIF(AA169:AA194,"&gt;"&amp;$I$42)/COUNT(AA169:AA194)*100</f>
        <v>30.76923076923077</v>
      </c>
      <c r="C16" s="29">
        <f>(COUNTIF(AA169:AA194,"&lt;"&amp;$I$42)-COUNTIF(AA169:AA194,"&lt;1"))/COUNT(AA169:AA194)*100</f>
        <v>11.538461538461538</v>
      </c>
      <c r="D16" s="29">
        <f>COUNTIF(AA169:AA194,"&lt;1")/COUNT(AA169:AA194)*100</f>
        <v>57.692307692307686</v>
      </c>
      <c r="F16" s="10" t="s">
        <v>562</v>
      </c>
      <c r="G16" s="29">
        <f>COUNTIF(AD96:AD132,"&gt;"&amp;$I$42)/COUNT(AD96:AD132)*100</f>
        <v>48.648648648648653</v>
      </c>
      <c r="H16" s="29">
        <f>(COUNTIF(AD96:AD132,"&lt;"&amp;$I$42)-COUNTIF(AD96:AD132,"&lt;1"))/COUNT(AD96:AD132)*100</f>
        <v>21.621621621621621</v>
      </c>
      <c r="I16" s="29">
        <f>COUNTIF(AD96:AD132,"&lt;1")/COUNT(AD96:AD132)*100</f>
        <v>29.72972972972973</v>
      </c>
      <c r="K16" s="10" t="s">
        <v>839</v>
      </c>
      <c r="L16" s="29">
        <f>COUNTIF(AG162:AG177,"&gt;"&amp;$I$42)/COUNT(AG162:AG177)*100</f>
        <v>68.75</v>
      </c>
      <c r="M16" s="29">
        <f>(COUNTIF(AG162:AG177,"&lt;"&amp;$I$42)-COUNTIF(AG162:AG177,"&lt;1"))/COUNT(AG162:AG177)*100</f>
        <v>12.5</v>
      </c>
      <c r="N16" s="29">
        <f>COUNTIF(AG162:AG177,"&lt;1")/COUNT(AG162:AG177)*100</f>
        <v>18.75</v>
      </c>
      <c r="P16" s="29"/>
      <c r="Q16" s="29" t="s">
        <v>27</v>
      </c>
      <c r="R16" s="29">
        <v>19.018691588785046</v>
      </c>
      <c r="S16" s="29">
        <f t="shared" si="0"/>
        <v>17.011600053416633</v>
      </c>
      <c r="T16" s="29" t="s">
        <v>742</v>
      </c>
      <c r="U16" s="29">
        <v>0</v>
      </c>
      <c r="V16" s="29">
        <f t="shared" si="1"/>
        <v>2.0070915353684144</v>
      </c>
      <c r="W16" s="29" t="s">
        <v>226</v>
      </c>
      <c r="X16" s="29">
        <v>1.1455399061032865</v>
      </c>
      <c r="Y16" s="29">
        <f t="shared" si="2"/>
        <v>0.86155162926512796</v>
      </c>
      <c r="Z16" s="29" t="s">
        <v>794</v>
      </c>
      <c r="AA16" s="29">
        <v>2.8218535881716553</v>
      </c>
      <c r="AB16" s="29">
        <f t="shared" si="3"/>
        <v>0.81476205280324088</v>
      </c>
      <c r="AC16" s="29" t="s">
        <v>313</v>
      </c>
      <c r="AD16" s="29">
        <v>3.8529784537389102</v>
      </c>
      <c r="AE16" s="29">
        <f t="shared" si="4"/>
        <v>1.8458869183704958</v>
      </c>
      <c r="AF16" s="29" t="s">
        <v>329</v>
      </c>
      <c r="AG16" s="29">
        <v>20.729712041884817</v>
      </c>
      <c r="AH16" s="29">
        <f t="shared" si="5"/>
        <v>18.722620506516403</v>
      </c>
      <c r="AI16" s="29" t="s">
        <v>337</v>
      </c>
      <c r="AJ16" s="29">
        <v>2.2361190070115597</v>
      </c>
      <c r="AK16" s="29">
        <f t="shared" si="6"/>
        <v>0.2290274716431453</v>
      </c>
      <c r="AL16" s="29" t="s">
        <v>360</v>
      </c>
      <c r="AM16" s="29">
        <v>16.889952153110048</v>
      </c>
      <c r="AN16" s="29">
        <f t="shared" si="7"/>
        <v>14.882860617741635</v>
      </c>
      <c r="AO16" s="29" t="s">
        <v>989</v>
      </c>
      <c r="AP16" s="29">
        <v>0.20078708537466872</v>
      </c>
      <c r="AQ16" s="29">
        <f t="shared" si="8"/>
        <v>1.8063044499937457</v>
      </c>
      <c r="AR16" s="29" t="s">
        <v>397</v>
      </c>
      <c r="AS16" s="29">
        <v>4.6859169199594728</v>
      </c>
      <c r="AT16" s="29">
        <f t="shared" si="9"/>
        <v>2.6788253845910583</v>
      </c>
      <c r="AU16" s="29" t="s">
        <v>405</v>
      </c>
      <c r="AV16" s="29">
        <v>1.2753879612223082</v>
      </c>
      <c r="AW16" s="29">
        <f t="shared" si="10"/>
        <v>0.73170357414610621</v>
      </c>
      <c r="AX16" s="29" t="s">
        <v>1370</v>
      </c>
      <c r="AY16" s="11">
        <v>3.6961451247165531</v>
      </c>
      <c r="AZ16" s="29">
        <f t="shared" si="11"/>
        <v>1.6890535893481387</v>
      </c>
      <c r="BA16" s="29" t="s">
        <v>1360</v>
      </c>
      <c r="BB16" s="5">
        <v>9.2850510677808723E-2</v>
      </c>
      <c r="BC16" s="29">
        <f t="shared" si="12"/>
        <v>1.9142410246906056</v>
      </c>
      <c r="BD16" s="29" t="s">
        <v>1128</v>
      </c>
      <c r="BE16" s="5">
        <v>53.348214285714292</v>
      </c>
      <c r="BF16" s="29">
        <f t="shared" si="13"/>
        <v>51.341122750345875</v>
      </c>
      <c r="BG16" s="29" t="s">
        <v>1141</v>
      </c>
      <c r="BH16" s="5">
        <v>35.093696763202722</v>
      </c>
      <c r="BI16" s="29">
        <f t="shared" si="14"/>
        <v>33.086605227834305</v>
      </c>
      <c r="BJ16" s="29" t="s">
        <v>1332</v>
      </c>
      <c r="BK16" s="5">
        <v>2.459016393442623</v>
      </c>
      <c r="BL16" s="5">
        <f t="shared" si="15"/>
        <v>0.45192485807420857</v>
      </c>
      <c r="BM16" s="29" t="s">
        <v>1252</v>
      </c>
      <c r="BN16" s="5">
        <v>23.877423389618514</v>
      </c>
      <c r="BO16" s="29">
        <f t="shared" si="16"/>
        <v>21.8703318542501</v>
      </c>
      <c r="BR16" s="29" t="s">
        <v>29</v>
      </c>
      <c r="BS16" s="29">
        <v>14.897302647859439</v>
      </c>
      <c r="BT16" s="29" t="s">
        <v>757</v>
      </c>
      <c r="BU16" s="29">
        <v>2.2006713912719134</v>
      </c>
      <c r="BV16" s="29" t="s">
        <v>229</v>
      </c>
      <c r="BW16" s="29">
        <v>2.3985239852398523</v>
      </c>
      <c r="BX16" s="29" t="s">
        <v>794</v>
      </c>
      <c r="BY16" s="29">
        <v>2.8218535881716553</v>
      </c>
      <c r="BZ16" s="29" t="s">
        <v>316</v>
      </c>
      <c r="CA16" s="29">
        <v>1.4549615824750695</v>
      </c>
      <c r="CD16" s="10" t="s">
        <v>1441</v>
      </c>
      <c r="CE16" s="29">
        <f>AVERAGE(BY123:BY133)</f>
        <v>26.254824067059698</v>
      </c>
      <c r="CF16" s="29">
        <f>STDEV(BY123:BY133)/SQRT(COUNT(BY123:BY133))</f>
        <v>6.8177898319237018</v>
      </c>
      <c r="CG16" s="31"/>
      <c r="CH16" s="10" t="s">
        <v>562</v>
      </c>
      <c r="CI16" s="29">
        <f>AVERAGE(CA77:CA102)</f>
        <v>15.044624503241742</v>
      </c>
      <c r="CJ16" s="29">
        <f>STDEV(CA77:CA102)/SQRT(COUNT(CA77:CA102))</f>
        <v>2.9991237754339215</v>
      </c>
      <c r="CK16" s="31"/>
      <c r="CL16" s="10"/>
      <c r="CM16" s="29"/>
      <c r="CN16" s="29"/>
    </row>
    <row r="17" spans="1:92" x14ac:dyDescent="0.25">
      <c r="A17" s="10" t="s">
        <v>1442</v>
      </c>
      <c r="B17" s="29">
        <f>COUNTIF(AA195:AA251,"&gt;"&amp;$I$42)/COUNT(AA195:AA251)*100</f>
        <v>17.543859649122805</v>
      </c>
      <c r="C17" s="29">
        <f>(COUNTIF(AA195:AA251,"&lt;"&amp;$I$42)-COUNTIF(AA195:AA251,"&lt;1"))/COUNT(AA195:AA251)*100</f>
        <v>17.543859649122805</v>
      </c>
      <c r="D17" s="29">
        <f>COUNTIF(AA195:AA251,"&lt;1")/COUNT(AA195:AA251)*100</f>
        <v>64.912280701754383</v>
      </c>
      <c r="F17" s="10" t="s">
        <v>832</v>
      </c>
      <c r="G17" s="29">
        <f>COUNTIF(AD133:AD192,"&gt;"&amp;$I$42)/COUNT(AD133:AD192)*100</f>
        <v>45</v>
      </c>
      <c r="H17" s="29">
        <f>(COUNTIF(AD133:AD192,"&lt;"&amp;$I$42)-COUNTIF(AD133:AD192,"&lt;1"))/COUNT(AD133:AD192)*100</f>
        <v>25</v>
      </c>
      <c r="I17" s="29">
        <f>COUNTIF(AD133:AD192,"&lt;1")/COUNT(AD133:AD192)*100</f>
        <v>30</v>
      </c>
      <c r="K17" s="10" t="s">
        <v>838</v>
      </c>
      <c r="L17" s="29">
        <f>COUNTIF(AG178:AG203,"&gt;"&amp;$I$42)/COUNT(AG178:AG203)*100</f>
        <v>42.307692307692307</v>
      </c>
      <c r="M17" s="29">
        <f>(COUNTIF(AG178:AG203,"&lt;"&amp;$I$42)-COUNTIF(AG178:AG203,"&lt;1"))/COUNT(AG178:AG203)*100</f>
        <v>11.538461538461538</v>
      </c>
      <c r="N17" s="29">
        <f>COUNTIF(AG178:AG203,"&lt;1")/COUNT(AG178:AG203)*100</f>
        <v>46.153846153846153</v>
      </c>
      <c r="P17" s="29"/>
      <c r="Q17" s="29" t="s">
        <v>29</v>
      </c>
      <c r="R17" s="29">
        <v>1.8830128205128205</v>
      </c>
      <c r="S17" s="29">
        <f t="shared" si="0"/>
        <v>0.12407871485559396</v>
      </c>
      <c r="T17" s="29" t="s">
        <v>742</v>
      </c>
      <c r="U17" s="29">
        <v>1.4285714285714286</v>
      </c>
      <c r="V17" s="29">
        <f t="shared" si="1"/>
        <v>0.57852010679698584</v>
      </c>
      <c r="W17" s="29" t="s">
        <v>227</v>
      </c>
      <c r="X17" s="29">
        <v>24.51735615786971</v>
      </c>
      <c r="Y17" s="29">
        <f t="shared" si="2"/>
        <v>22.510264622501296</v>
      </c>
      <c r="Z17" s="29" t="s">
        <v>247</v>
      </c>
      <c r="AA17" s="29">
        <v>1.9078415521422798</v>
      </c>
      <c r="AB17" s="29">
        <f t="shared" si="3"/>
        <v>9.9249983226134653E-2</v>
      </c>
      <c r="AC17" s="29" t="s">
        <v>314</v>
      </c>
      <c r="AD17" s="29">
        <v>5.0735294117647056</v>
      </c>
      <c r="AE17" s="29">
        <f t="shared" si="4"/>
        <v>3.0664378763962912</v>
      </c>
      <c r="AF17" s="29" t="s">
        <v>620</v>
      </c>
      <c r="AG17" s="29">
        <v>28.231481481481481</v>
      </c>
      <c r="AH17" s="29">
        <f t="shared" si="5"/>
        <v>26.224389946113067</v>
      </c>
      <c r="AI17" s="29" t="s">
        <v>337</v>
      </c>
      <c r="AJ17" s="29">
        <v>2.4801587301587302</v>
      </c>
      <c r="AK17" s="29">
        <f t="shared" si="6"/>
        <v>0.47306719479031578</v>
      </c>
      <c r="AL17" s="29" t="s">
        <v>360</v>
      </c>
      <c r="AM17" s="29">
        <v>17.598039215686274</v>
      </c>
      <c r="AN17" s="29">
        <f t="shared" si="7"/>
        <v>15.590947680317861</v>
      </c>
      <c r="AO17" s="29" t="s">
        <v>990</v>
      </c>
      <c r="AP17" s="29">
        <v>5.7471264367816088</v>
      </c>
      <c r="AQ17" s="29">
        <f t="shared" si="8"/>
        <v>3.7400349014131944</v>
      </c>
      <c r="AR17" s="29" t="s">
        <v>397</v>
      </c>
      <c r="AS17" s="29">
        <v>4.6006624953993374</v>
      </c>
      <c r="AT17" s="29">
        <f t="shared" si="9"/>
        <v>2.5935709600309229</v>
      </c>
      <c r="AU17" s="29" t="s">
        <v>405</v>
      </c>
      <c r="AV17" s="29">
        <v>9.97589159531133E-2</v>
      </c>
      <c r="AW17" s="29">
        <f t="shared" si="10"/>
        <v>1.9073326194153011</v>
      </c>
      <c r="AX17" s="29" t="s">
        <v>1370</v>
      </c>
      <c r="AY17" s="11">
        <v>4.2237442922374431</v>
      </c>
      <c r="AZ17" s="29">
        <f t="shared" si="11"/>
        <v>2.2166527568690286</v>
      </c>
      <c r="BA17" s="29" t="s">
        <v>1360</v>
      </c>
      <c r="BB17" s="5">
        <v>0</v>
      </c>
      <c r="BC17" s="29">
        <f t="shared" si="12"/>
        <v>2.0070915353684144</v>
      </c>
      <c r="BD17" s="29" t="s">
        <v>1128</v>
      </c>
      <c r="BE17" s="5">
        <v>26.068734283319362</v>
      </c>
      <c r="BF17" s="29">
        <f t="shared" si="13"/>
        <v>24.061642747950948</v>
      </c>
      <c r="BG17" s="29" t="s">
        <v>1142</v>
      </c>
      <c r="BH17" s="5">
        <v>1.9425333872925938</v>
      </c>
      <c r="BI17" s="29">
        <f t="shared" si="14"/>
        <v>6.4558148075820609E-2</v>
      </c>
      <c r="BJ17" s="29" t="s">
        <v>1332</v>
      </c>
      <c r="BK17" s="5">
        <v>0.60718502276943831</v>
      </c>
      <c r="BL17" s="5">
        <f t="shared" si="15"/>
        <v>1.3999065125989762</v>
      </c>
      <c r="BM17" s="29" t="s">
        <v>1320</v>
      </c>
      <c r="BN17" s="5">
        <v>2.3143683702989395</v>
      </c>
      <c r="BO17" s="29">
        <f t="shared" si="16"/>
        <v>0.30727683493052504</v>
      </c>
      <c r="BR17" s="29" t="s">
        <v>519</v>
      </c>
      <c r="BS17" s="29">
        <v>4.2822384428223845</v>
      </c>
      <c r="BT17" s="29" t="s">
        <v>758</v>
      </c>
      <c r="BU17" s="29">
        <v>25.035470140590739</v>
      </c>
      <c r="BV17" s="2" t="s">
        <v>229</v>
      </c>
      <c r="BW17" s="29">
        <v>22.054904051172709</v>
      </c>
      <c r="BX17" s="29" t="s">
        <v>247</v>
      </c>
      <c r="BY17" s="29">
        <v>1.9078415521422798</v>
      </c>
      <c r="BZ17" s="29" t="s">
        <v>317</v>
      </c>
      <c r="CA17" s="29">
        <v>2.1050800278357689</v>
      </c>
      <c r="CD17" s="10" t="s">
        <v>1442</v>
      </c>
      <c r="CE17" s="29">
        <f>AVERAGE(BY134:BY153)</f>
        <v>6.9921928904213759</v>
      </c>
      <c r="CF17" s="29">
        <f>STDEV(BY134:BY153)/SQRT(COUNT(BY134:BY153))</f>
        <v>2.3158521606428755</v>
      </c>
      <c r="CG17" s="31"/>
      <c r="CH17" s="10" t="s">
        <v>832</v>
      </c>
      <c r="CI17" s="29">
        <f>AVERAGE(CA103:CA144)</f>
        <v>7.1081273675118419</v>
      </c>
      <c r="CJ17" s="29">
        <f>STDEV(CA103:CA144)/SQRT(COUNT(CA103:CA144))</f>
        <v>0.80157992724097682</v>
      </c>
      <c r="CK17" s="31"/>
      <c r="CL17" s="10"/>
      <c r="CM17" s="29"/>
      <c r="CN17" s="29"/>
    </row>
    <row r="18" spans="1:92" x14ac:dyDescent="0.25">
      <c r="A18" s="10" t="s">
        <v>1443</v>
      </c>
      <c r="B18" s="29">
        <f>COUNTIF(AA252:AA290,"&gt;"&amp;$I$42)/COUNT(AA252:AA290)*100</f>
        <v>53.846153846153847</v>
      </c>
      <c r="C18" s="29">
        <f>(COUNTIF(AA252:AA290,"&lt;"&amp;$I$42)-COUNTIF(AA252:AA290,"&lt;1"))/COUNT(AA252:AA290)*100</f>
        <v>28.205128205128204</v>
      </c>
      <c r="D18" s="29">
        <f>COUNTIF(AA252:AA290,"&lt;1")/COUNT(AA252:AA290)*100</f>
        <v>17.948717948717949</v>
      </c>
      <c r="F18" s="10" t="s">
        <v>833</v>
      </c>
      <c r="G18" s="29">
        <f>COUNTIF(AD193:AD222,"&gt;"&amp;$I$42)/COUNT(AD193:AD222)*100</f>
        <v>40</v>
      </c>
      <c r="H18" s="29">
        <f>(COUNTIF(AD193:AD222,"&lt;"&amp;$I$42)-COUNTIF(AD193:AD222,"&lt;1"))/COUNT(AD193:AD222)*100</f>
        <v>6.666666666666667</v>
      </c>
      <c r="I18" s="29">
        <f>COUNTIF(AD193:AD222,"&lt;1")/COUNT(AD193:AD222)*100</f>
        <v>53.333333333333336</v>
      </c>
      <c r="K18" s="10" t="s">
        <v>1453</v>
      </c>
      <c r="L18" s="29">
        <f>COUNTIF(AG204:AG246,"&gt;"&amp;$I$42)/COUNT(AG204:AG246)*100</f>
        <v>76.744186046511629</v>
      </c>
      <c r="M18" s="29">
        <f>(COUNTIF(AG204:AG246,"&lt;"&amp;$I$42)-COUNTIF(AG204:AG246,"&lt;1"))/COUNT(AG204:AG246)*100</f>
        <v>16.279069767441861</v>
      </c>
      <c r="N18" s="29">
        <f>COUNTIF(AG204:AG246,"&lt;1")/COUNT(AG204:AG246)*100</f>
        <v>6.9767441860465116</v>
      </c>
      <c r="P18" s="29"/>
      <c r="Q18" s="29" t="s">
        <v>29</v>
      </c>
      <c r="R18" s="29">
        <v>2.9221479404787578</v>
      </c>
      <c r="S18" s="29">
        <f t="shared" si="0"/>
        <v>0.91505640511034336</v>
      </c>
      <c r="T18" s="29" t="s">
        <v>743</v>
      </c>
      <c r="U18" s="29">
        <v>0</v>
      </c>
      <c r="V18" s="29">
        <f t="shared" si="1"/>
        <v>2.0070915353684144</v>
      </c>
      <c r="W18" s="29" t="s">
        <v>228</v>
      </c>
      <c r="X18" s="29">
        <v>16.781196314227707</v>
      </c>
      <c r="Y18" s="29">
        <f t="shared" si="2"/>
        <v>14.774104778859293</v>
      </c>
      <c r="Z18" s="29" t="s">
        <v>247</v>
      </c>
      <c r="AA18" s="29">
        <v>2.3329039645055101</v>
      </c>
      <c r="AB18" s="29">
        <f t="shared" si="3"/>
        <v>0.32581242913709563</v>
      </c>
      <c r="AC18" s="29" t="s">
        <v>315</v>
      </c>
      <c r="AD18" s="29">
        <v>2.4782010096374485</v>
      </c>
      <c r="AE18" s="29">
        <f t="shared" si="4"/>
        <v>0.47110947426903405</v>
      </c>
      <c r="AF18" s="29" t="s">
        <v>621</v>
      </c>
      <c r="AG18" s="29">
        <v>0.52824401465451143</v>
      </c>
      <c r="AH18" s="29">
        <f t="shared" si="5"/>
        <v>1.4788475207139031</v>
      </c>
      <c r="AI18" s="29" t="s">
        <v>337</v>
      </c>
      <c r="AJ18" s="29">
        <v>6.4407052572256665E-2</v>
      </c>
      <c r="AK18" s="29">
        <f t="shared" si="6"/>
        <v>1.9426844827961578</v>
      </c>
      <c r="AL18" s="29" t="s">
        <v>360</v>
      </c>
      <c r="AM18" s="29">
        <v>4.3026706231454011</v>
      </c>
      <c r="AN18" s="29">
        <f t="shared" si="7"/>
        <v>2.2955790877769866</v>
      </c>
      <c r="AO18" s="29" t="s">
        <v>990</v>
      </c>
      <c r="AP18" s="29">
        <v>11.71993911719939</v>
      </c>
      <c r="AQ18" s="29">
        <f t="shared" si="8"/>
        <v>9.7128475818309745</v>
      </c>
      <c r="AR18" s="29" t="s">
        <v>397</v>
      </c>
      <c r="AS18" s="29">
        <v>5.4444917056571676</v>
      </c>
      <c r="AT18" s="29">
        <f t="shared" si="9"/>
        <v>3.4374001702887531</v>
      </c>
      <c r="AU18" s="29" t="s">
        <v>405</v>
      </c>
      <c r="AV18" s="29">
        <v>1.2590656407613299</v>
      </c>
      <c r="AW18" s="29">
        <f t="shared" si="10"/>
        <v>0.74802589460708457</v>
      </c>
      <c r="AX18" s="29" t="s">
        <v>1371</v>
      </c>
      <c r="AY18" s="11">
        <v>15.1987529228371</v>
      </c>
      <c r="AZ18" s="29">
        <f t="shared" si="11"/>
        <v>13.191661387468685</v>
      </c>
      <c r="BA18" s="29" t="s">
        <v>1361</v>
      </c>
      <c r="BB18" s="5">
        <v>1.3388259526261586</v>
      </c>
      <c r="BC18" s="29">
        <f t="shared" si="12"/>
        <v>0.66826558274225589</v>
      </c>
      <c r="BD18" s="29" t="s">
        <v>1128</v>
      </c>
      <c r="BE18" s="5">
        <v>12.002024437856988</v>
      </c>
      <c r="BF18" s="29">
        <f t="shared" si="13"/>
        <v>9.9949329024885749</v>
      </c>
      <c r="BG18" s="29" t="s">
        <v>1142</v>
      </c>
      <c r="BH18" s="5">
        <v>32.124352331606218</v>
      </c>
      <c r="BI18" s="29">
        <f t="shared" si="14"/>
        <v>30.117260796237804</v>
      </c>
      <c r="BJ18" s="29" t="s">
        <v>1332</v>
      </c>
      <c r="BK18" s="5">
        <v>20.546034276604225</v>
      </c>
      <c r="BL18" s="5">
        <f t="shared" si="15"/>
        <v>18.538942741235811</v>
      </c>
      <c r="BM18" s="29" t="s">
        <v>1320</v>
      </c>
      <c r="BN18" s="5">
        <v>29.160887656033285</v>
      </c>
      <c r="BO18" s="29">
        <f t="shared" si="16"/>
        <v>27.153796120664872</v>
      </c>
      <c r="BR18" s="29" t="s">
        <v>521</v>
      </c>
      <c r="BS18" s="29">
        <v>1.1184544992374175</v>
      </c>
      <c r="BT18" s="29" t="s">
        <v>758</v>
      </c>
      <c r="BU18" s="29">
        <v>3.0843742034157531</v>
      </c>
      <c r="BV18" s="29" t="s">
        <v>230</v>
      </c>
      <c r="BW18" s="29">
        <v>10.990712074303406</v>
      </c>
      <c r="BX18" s="29" t="s">
        <v>247</v>
      </c>
      <c r="BY18" s="29">
        <v>2.3329039645055101</v>
      </c>
      <c r="BZ18" s="29" t="s">
        <v>317</v>
      </c>
      <c r="CA18" s="29">
        <v>3.5471698113207548</v>
      </c>
      <c r="CD18" s="10" t="s">
        <v>1443</v>
      </c>
      <c r="CE18" s="29">
        <f>AVERAGE(BY154:BY185)</f>
        <v>13.450316722700009</v>
      </c>
      <c r="CF18" s="29">
        <f>STDEV(BY154:BY185)/SQRT(COUNT(BY154:BY185))</f>
        <v>3.1519263219795466</v>
      </c>
      <c r="CG18" s="31"/>
      <c r="CH18" s="10" t="s">
        <v>833</v>
      </c>
      <c r="CI18" s="29">
        <f>AVERAGE(CA145:CA158)</f>
        <v>18.072606862742962</v>
      </c>
      <c r="CJ18" s="29">
        <f>STDEV(CA145:CA158)/SQRT(COUNT(CA145:CA158))</f>
        <v>3.3712549814109352</v>
      </c>
      <c r="CK18" s="31"/>
      <c r="CL18" s="10"/>
      <c r="CM18" s="29"/>
      <c r="CN18" s="29"/>
    </row>
    <row r="19" spans="1:92" x14ac:dyDescent="0.25">
      <c r="A19" s="10" t="s">
        <v>1444</v>
      </c>
      <c r="B19" s="29">
        <f>COUNTIF(AA291:AA319,"&gt;"&amp;$I$42)/COUNT(AA291:AA319)*100</f>
        <v>31.03448275862069</v>
      </c>
      <c r="C19" s="29">
        <f>(COUNTIF(AA291:AA319,"&lt;"&amp;$I$42)-COUNTIF(AA291:AA319,"&lt;1"))/COUNT(AA291:AA319)*100</f>
        <v>20.689655172413794</v>
      </c>
      <c r="D19" s="29">
        <f>COUNTIF(AA291:AA319,"&lt;1")/COUNT(AA291:AA319)*100</f>
        <v>48.275862068965516</v>
      </c>
      <c r="F19" s="10" t="s">
        <v>834</v>
      </c>
      <c r="G19" s="29">
        <f>COUNTIF(AD223:AD249,"&gt;"&amp;$I$42)/COUNT(AD223:AD249)*100</f>
        <v>62.962962962962962</v>
      </c>
      <c r="H19" s="29">
        <f>(COUNTIF(AD223:AD249,"&lt;"&amp;$I$42)-COUNTIF(AD223:AD249,"&lt;1"))/COUNT(AD223:AD249)*100</f>
        <v>14.814814814814813</v>
      </c>
      <c r="I19" s="29">
        <f>COUNTIF(AD223:AD249,"&lt;1")/COUNT(AD223:AD249)*100</f>
        <v>22.222222222222221</v>
      </c>
      <c r="P19" s="29"/>
      <c r="Q19" s="29" t="s">
        <v>29</v>
      </c>
      <c r="R19" s="29">
        <v>0.27977897461005802</v>
      </c>
      <c r="S19" s="29">
        <f t="shared" si="0"/>
        <v>1.7273125607583564</v>
      </c>
      <c r="T19" s="29" t="s">
        <v>743</v>
      </c>
      <c r="U19" s="29">
        <v>0.57841318345520032</v>
      </c>
      <c r="V19" s="29">
        <f t="shared" si="1"/>
        <v>1.4286783519132142</v>
      </c>
      <c r="W19" s="29" t="s">
        <v>228</v>
      </c>
      <c r="X19" s="29">
        <v>48.139711465451782</v>
      </c>
      <c r="Y19" s="29">
        <f t="shared" si="2"/>
        <v>46.132619930083365</v>
      </c>
      <c r="Z19" s="29" t="s">
        <v>247</v>
      </c>
      <c r="AA19" s="29">
        <v>12.685774946921443</v>
      </c>
      <c r="AB19" s="29">
        <f t="shared" si="3"/>
        <v>10.678683411553028</v>
      </c>
      <c r="AC19" s="29" t="s">
        <v>316</v>
      </c>
      <c r="AD19" s="29">
        <v>3.6465638148667603</v>
      </c>
      <c r="AE19" s="29">
        <f t="shared" si="4"/>
        <v>1.6394722794983458</v>
      </c>
      <c r="AF19" s="29" t="s">
        <v>621</v>
      </c>
      <c r="AG19" s="29">
        <v>14.32518597236982</v>
      </c>
      <c r="AH19" s="29">
        <f t="shared" si="5"/>
        <v>12.318094437001406</v>
      </c>
      <c r="AI19" s="29" t="s">
        <v>338</v>
      </c>
      <c r="AJ19" s="29">
        <v>5.0825431968041581</v>
      </c>
      <c r="AK19" s="29">
        <f t="shared" si="6"/>
        <v>3.0754516614357437</v>
      </c>
      <c r="AL19" s="29" t="s">
        <v>361</v>
      </c>
      <c r="AM19" s="29">
        <v>15.722344861417708</v>
      </c>
      <c r="AN19" s="29">
        <f t="shared" si="7"/>
        <v>13.715253326049293</v>
      </c>
      <c r="AO19" s="29" t="s">
        <v>991</v>
      </c>
      <c r="AP19" s="29">
        <v>12.193412754029433</v>
      </c>
      <c r="AQ19" s="29">
        <f t="shared" si="8"/>
        <v>10.186321218661018</v>
      </c>
      <c r="AR19" s="29" t="s">
        <v>445</v>
      </c>
      <c r="AS19" s="29">
        <v>1.4314928425357873</v>
      </c>
      <c r="AT19" s="29">
        <f t="shared" si="9"/>
        <v>0.5755986928326271</v>
      </c>
      <c r="AU19" s="29" t="s">
        <v>406</v>
      </c>
      <c r="AV19" s="29">
        <v>4.6947060285548591E-2</v>
      </c>
      <c r="AW19" s="29">
        <f t="shared" si="10"/>
        <v>1.9601444750828658</v>
      </c>
      <c r="AX19" s="29" t="s">
        <v>1371</v>
      </c>
      <c r="AY19" s="11">
        <v>4.7680176049880796</v>
      </c>
      <c r="AZ19" s="29">
        <f t="shared" si="11"/>
        <v>2.7609260696196651</v>
      </c>
      <c r="BA19" s="29" t="s">
        <v>1361</v>
      </c>
      <c r="BB19" s="5">
        <v>1.5455822795272336</v>
      </c>
      <c r="BC19" s="29">
        <f t="shared" si="12"/>
        <v>0.46150925584118085</v>
      </c>
      <c r="BD19" s="29" t="s">
        <v>1129</v>
      </c>
      <c r="BE19" s="5">
        <v>12.432959531935643</v>
      </c>
      <c r="BF19" s="29">
        <f t="shared" si="13"/>
        <v>10.425867996567227</v>
      </c>
      <c r="BG19" s="29" t="s">
        <v>1142</v>
      </c>
      <c r="BH19" s="5">
        <v>31.475128644939964</v>
      </c>
      <c r="BI19" s="29">
        <f t="shared" si="14"/>
        <v>29.468037109571551</v>
      </c>
      <c r="BJ19" s="29" t="s">
        <v>1332</v>
      </c>
      <c r="BK19" s="5">
        <v>1.4669494521032167</v>
      </c>
      <c r="BL19" s="5">
        <f t="shared" si="15"/>
        <v>0.54014208326519775</v>
      </c>
      <c r="BM19" s="29" t="s">
        <v>1320</v>
      </c>
      <c r="BN19" s="5">
        <v>7.0612244897959187</v>
      </c>
      <c r="BO19" s="29">
        <f t="shared" si="16"/>
        <v>5.0541329544275042</v>
      </c>
      <c r="BR19" s="29" t="s">
        <v>522</v>
      </c>
      <c r="BS19" s="29">
        <v>1.2062726176115801</v>
      </c>
      <c r="BT19" s="29" t="s">
        <v>758</v>
      </c>
      <c r="BU19" s="29">
        <v>42.046855733662149</v>
      </c>
      <c r="BV19" s="29" t="s">
        <v>231</v>
      </c>
      <c r="BW19" s="29">
        <v>7.1306471306471302</v>
      </c>
      <c r="BX19" s="29" t="s">
        <v>247</v>
      </c>
      <c r="BY19" s="29">
        <v>12.685774946921443</v>
      </c>
      <c r="BZ19" s="29" t="s">
        <v>684</v>
      </c>
      <c r="CA19" s="29">
        <v>36.516329704510106</v>
      </c>
      <c r="CD19" s="10" t="s">
        <v>1444</v>
      </c>
      <c r="CE19" s="29">
        <f>AVERAGE(BY186:BY200)</f>
        <v>23.2036246448254</v>
      </c>
      <c r="CF19" s="29">
        <f>STDEV(BY186:BY200)/SQRT(COUNT(BY186:BY200))</f>
        <v>5.839787769156481</v>
      </c>
      <c r="CG19" s="31"/>
      <c r="CH19" s="10" t="s">
        <v>834</v>
      </c>
      <c r="CI19" s="29">
        <f>AVERAGE(CA159:CA179)</f>
        <v>10.887590122195649</v>
      </c>
      <c r="CJ19" s="29">
        <f>STDEV(CA159:CA179)/SQRT(COUNT(CA159:CA179))</f>
        <v>2.1662883291935233</v>
      </c>
      <c r="CK19" s="31"/>
      <c r="CL19" s="29"/>
      <c r="CM19" s="29"/>
      <c r="CN19" s="29"/>
    </row>
    <row r="20" spans="1:92" x14ac:dyDescent="0.25">
      <c r="F20" s="10" t="s">
        <v>835</v>
      </c>
      <c r="G20" s="29">
        <f>COUNTIF(AD250:AD294,"&gt;"&amp;$I$42)/COUNT(AD250:AD294)*100</f>
        <v>26.666666666666668</v>
      </c>
      <c r="H20" s="29">
        <f>(COUNTIF(AD250:AD294,"&lt;"&amp;$I$42)-COUNTIF(AD250:AD294,"&lt;1"))/COUNT(AD250:AD294)*100</f>
        <v>40</v>
      </c>
      <c r="I20" s="29">
        <f>COUNTIF(AD250:AD294,"&lt;1")/COUNT(AD250:AD294)*100</f>
        <v>33.333333333333329</v>
      </c>
      <c r="Q20" s="29" t="s">
        <v>29</v>
      </c>
      <c r="R20" s="29">
        <v>0</v>
      </c>
      <c r="S20" s="29">
        <f t="shared" si="0"/>
        <v>2.0070915353684144</v>
      </c>
      <c r="T20" s="29" t="s">
        <v>744</v>
      </c>
      <c r="U20" s="29">
        <v>0.77239442271040226</v>
      </c>
      <c r="V20" s="29">
        <f t="shared" si="1"/>
        <v>1.2346971126580122</v>
      </c>
      <c r="W20" s="29" t="s">
        <v>228</v>
      </c>
      <c r="X20" s="29">
        <v>2.3217247097844109</v>
      </c>
      <c r="Y20" s="29">
        <f t="shared" si="2"/>
        <v>0.31463317441599647</v>
      </c>
      <c r="Z20" s="29" t="s">
        <v>247</v>
      </c>
      <c r="AA20" s="29">
        <v>4.9784327821711001</v>
      </c>
      <c r="AB20" s="29">
        <f t="shared" si="3"/>
        <v>2.9713412468026856</v>
      </c>
      <c r="AC20" s="29" t="s">
        <v>316</v>
      </c>
      <c r="AD20" s="29">
        <v>1.4549615824750695</v>
      </c>
      <c r="AE20" s="29">
        <f t="shared" si="4"/>
        <v>0.55212995289334499</v>
      </c>
      <c r="AF20" s="29" t="s">
        <v>621</v>
      </c>
      <c r="AG20" s="29">
        <v>12.601880877742946</v>
      </c>
      <c r="AH20" s="29">
        <f t="shared" si="5"/>
        <v>10.594789342374533</v>
      </c>
      <c r="AI20" s="29" t="s">
        <v>338</v>
      </c>
      <c r="AJ20" s="29">
        <v>8.7524147815791107</v>
      </c>
      <c r="AK20" s="29">
        <f t="shared" si="6"/>
        <v>6.7453232462106962</v>
      </c>
      <c r="AL20" s="29" t="s">
        <v>361</v>
      </c>
      <c r="AM20" s="29">
        <v>43.248945147679322</v>
      </c>
      <c r="AN20" s="29">
        <f t="shared" si="7"/>
        <v>41.241853612310905</v>
      </c>
      <c r="AO20" s="29" t="s">
        <v>991</v>
      </c>
      <c r="AP20" s="29">
        <v>7.3773515308004427</v>
      </c>
      <c r="AQ20" s="29">
        <f t="shared" si="8"/>
        <v>5.3702599954320283</v>
      </c>
      <c r="AR20" s="29" t="s">
        <v>445</v>
      </c>
      <c r="AS20" s="29">
        <v>35.745296671490593</v>
      </c>
      <c r="AT20" s="29">
        <f t="shared" si="9"/>
        <v>33.738205136122176</v>
      </c>
      <c r="AU20" s="29" t="s">
        <v>407</v>
      </c>
      <c r="AV20" s="29">
        <v>1.9312574442742898</v>
      </c>
      <c r="AW20" s="29">
        <f t="shared" si="10"/>
        <v>7.5834091094124645E-2</v>
      </c>
      <c r="AX20" s="29" t="s">
        <v>1371</v>
      </c>
      <c r="AY20" s="11">
        <v>5.6314511232544016</v>
      </c>
      <c r="AZ20" s="29">
        <f t="shared" si="11"/>
        <v>3.6243595878859871</v>
      </c>
      <c r="BA20" s="29" t="s">
        <v>1361</v>
      </c>
      <c r="BB20" s="5">
        <v>7.9447048542146667E-2</v>
      </c>
      <c r="BC20" s="29">
        <f t="shared" si="12"/>
        <v>1.9276444868262679</v>
      </c>
      <c r="BD20" s="29" t="s">
        <v>1129</v>
      </c>
      <c r="BE20" s="5">
        <v>0.67302299495232754</v>
      </c>
      <c r="BF20" s="29">
        <f t="shared" si="13"/>
        <v>1.3340685404160868</v>
      </c>
      <c r="BG20" s="29" t="s">
        <v>1142</v>
      </c>
      <c r="BH20" s="5">
        <v>0.20429009193054137</v>
      </c>
      <c r="BI20" s="29">
        <f t="shared" si="14"/>
        <v>1.8028014434378732</v>
      </c>
      <c r="BJ20" s="29" t="s">
        <v>1332</v>
      </c>
      <c r="BK20" s="5">
        <v>6.5633149811648792</v>
      </c>
      <c r="BL20" s="5">
        <f t="shared" si="15"/>
        <v>4.5562234457964648</v>
      </c>
      <c r="BM20" s="29" t="s">
        <v>1321</v>
      </c>
      <c r="BN20" s="5">
        <v>3.0557677616501149</v>
      </c>
      <c r="BO20" s="29">
        <f t="shared" si="16"/>
        <v>1.0486762262817004</v>
      </c>
      <c r="BR20" s="29" t="s">
        <v>37</v>
      </c>
      <c r="BS20" s="29">
        <v>2.2533495736906208</v>
      </c>
      <c r="BT20" s="29" t="s">
        <v>759</v>
      </c>
      <c r="BU20" s="29">
        <v>4.907334899504046</v>
      </c>
      <c r="BV20" s="29" t="s">
        <v>231</v>
      </c>
      <c r="BW20" s="29">
        <v>3.3579583613163195</v>
      </c>
      <c r="BX20" s="29" t="s">
        <v>247</v>
      </c>
      <c r="BY20" s="29">
        <v>4.9784327821711001</v>
      </c>
      <c r="BZ20" s="29" t="s">
        <v>684</v>
      </c>
      <c r="CA20" s="29">
        <v>3.8926681783824644</v>
      </c>
      <c r="CD20" s="29"/>
      <c r="CE20" s="29"/>
      <c r="CF20" s="29"/>
      <c r="CG20" s="31"/>
      <c r="CH20" s="10" t="s">
        <v>835</v>
      </c>
      <c r="CI20" s="29">
        <f>AVERAGE(CA180:CA209)</f>
        <v>4.0167392121375665</v>
      </c>
      <c r="CJ20" s="29">
        <f>STDEV(CA180:CA209)/SQRT(COUNT(CA180:CA209))</f>
        <v>0.50809615921047679</v>
      </c>
      <c r="CK20" s="31"/>
      <c r="CL20" s="29"/>
      <c r="CM20" s="29"/>
      <c r="CN20" s="29"/>
    </row>
    <row r="21" spans="1:92" x14ac:dyDescent="0.25">
      <c r="A21" s="10" t="s">
        <v>1733</v>
      </c>
      <c r="B21" s="29">
        <f>AVERAGE(B12:B19)</f>
        <v>39.713804857114141</v>
      </c>
      <c r="C21" s="29">
        <f>AVERAGE(C12:C19)</f>
        <v>24.377896878228867</v>
      </c>
      <c r="D21" s="29">
        <f>AVERAGE(D12:D19)</f>
        <v>35.908298264656992</v>
      </c>
      <c r="F21" s="10" t="s">
        <v>1734</v>
      </c>
      <c r="G21" s="29">
        <f>AVERAGE(G12:G20)</f>
        <v>42.67838828225301</v>
      </c>
      <c r="H21" s="29">
        <f>AVERAGE(H12:H20)</f>
        <v>29.199903523575017</v>
      </c>
      <c r="I21" s="29">
        <f>AVERAGE(I12:I20)</f>
        <v>28.121708194171966</v>
      </c>
      <c r="L21" s="29">
        <f>AVERAGE(L12:L18)</f>
        <v>51.178046114092631</v>
      </c>
      <c r="M21" s="29">
        <f>AVERAGE(M12:M18)</f>
        <v>20.426313996081436</v>
      </c>
      <c r="N21" s="29">
        <f>AVERAGE(N12:N18)</f>
        <v>28.395639889825937</v>
      </c>
      <c r="Q21" s="29" t="s">
        <v>29</v>
      </c>
      <c r="R21" s="29">
        <v>14.897302647859439</v>
      </c>
      <c r="S21" s="29">
        <f t="shared" si="0"/>
        <v>12.890211112491023</v>
      </c>
      <c r="T21" s="29" t="s">
        <v>744</v>
      </c>
      <c r="U21" s="29">
        <v>0.29255319148936171</v>
      </c>
      <c r="V21" s="29">
        <f t="shared" si="1"/>
        <v>1.7145383438790527</v>
      </c>
      <c r="W21" s="29" t="s">
        <v>229</v>
      </c>
      <c r="X21" s="29">
        <v>1.4844355821424615</v>
      </c>
      <c r="Y21" s="29">
        <f t="shared" si="2"/>
        <v>0.52265595322595293</v>
      </c>
      <c r="Z21" s="29" t="s">
        <v>248</v>
      </c>
      <c r="AA21" s="29">
        <v>9.0650939274792481</v>
      </c>
      <c r="AB21" s="29">
        <f t="shared" si="3"/>
        <v>7.0580023921108337</v>
      </c>
      <c r="AC21" s="29" t="s">
        <v>317</v>
      </c>
      <c r="AD21" s="29">
        <v>2.1050800278357689</v>
      </c>
      <c r="AE21" s="29">
        <f t="shared" si="4"/>
        <v>9.7988492467354416E-2</v>
      </c>
      <c r="AF21" s="29" t="s">
        <v>622</v>
      </c>
      <c r="AG21" s="29">
        <v>23.230747411714649</v>
      </c>
      <c r="AH21" s="29">
        <f t="shared" si="5"/>
        <v>21.223655876346236</v>
      </c>
      <c r="AI21" s="29" t="s">
        <v>338</v>
      </c>
      <c r="AJ21" s="29">
        <v>1.7720442302239865</v>
      </c>
      <c r="AK21" s="29">
        <f t="shared" si="6"/>
        <v>0.23504730514442795</v>
      </c>
      <c r="AL21" s="29" t="s">
        <v>362</v>
      </c>
      <c r="AM21" s="29">
        <v>0.28960324355632783</v>
      </c>
      <c r="AN21" s="29">
        <f t="shared" si="7"/>
        <v>1.7174882918120866</v>
      </c>
      <c r="AO21" s="29" t="s">
        <v>992</v>
      </c>
      <c r="AP21" s="29">
        <v>15.505725190839694</v>
      </c>
      <c r="AQ21" s="29">
        <f t="shared" si="8"/>
        <v>13.498633655471281</v>
      </c>
      <c r="AR21" s="29" t="s">
        <v>446</v>
      </c>
      <c r="AS21" s="29">
        <v>0.44711014176663033</v>
      </c>
      <c r="AT21" s="29">
        <f t="shared" si="9"/>
        <v>1.5599813936017841</v>
      </c>
      <c r="AU21" s="29" t="s">
        <v>407</v>
      </c>
      <c r="AV21" s="29">
        <v>0.13367707438174353</v>
      </c>
      <c r="AW21" s="29">
        <f t="shared" si="10"/>
        <v>1.873414460986671</v>
      </c>
      <c r="AX21" s="29" t="s">
        <v>1371</v>
      </c>
      <c r="AY21" s="11">
        <v>1.7972797927461142</v>
      </c>
      <c r="AZ21" s="29">
        <f t="shared" si="11"/>
        <v>0.20981174262230029</v>
      </c>
      <c r="BA21" s="29" t="s">
        <v>1361</v>
      </c>
      <c r="BB21" s="5">
        <v>0.10202129694573742</v>
      </c>
      <c r="BC21" s="29">
        <f t="shared" si="12"/>
        <v>1.905070238422677</v>
      </c>
      <c r="BD21" s="29" t="s">
        <v>1129</v>
      </c>
      <c r="BE21" s="5">
        <v>8.0742887249736572</v>
      </c>
      <c r="BF21" s="29">
        <f t="shared" si="13"/>
        <v>6.0671971896052428</v>
      </c>
      <c r="BG21" s="29" t="s">
        <v>1143</v>
      </c>
      <c r="BH21" s="5">
        <v>37.706422018348626</v>
      </c>
      <c r="BI21" s="29">
        <f t="shared" si="14"/>
        <v>35.699330482980209</v>
      </c>
      <c r="BJ21" s="29" t="s">
        <v>1333</v>
      </c>
      <c r="BK21" s="5">
        <v>4.1632653061224492</v>
      </c>
      <c r="BL21" s="5">
        <f t="shared" si="15"/>
        <v>2.1561737707540347</v>
      </c>
      <c r="BM21" s="29" t="s">
        <v>1322</v>
      </c>
      <c r="BN21" s="5">
        <v>0.66870462361482608</v>
      </c>
      <c r="BO21" s="29">
        <f t="shared" si="16"/>
        <v>1.3383869117535885</v>
      </c>
      <c r="BR21" s="29" t="s">
        <v>37</v>
      </c>
      <c r="BS21" s="29">
        <v>1.4442636289666395</v>
      </c>
      <c r="BT21" s="29" t="s">
        <v>759</v>
      </c>
      <c r="BU21" s="29">
        <v>1.0061486864169928</v>
      </c>
      <c r="BV21" s="29" t="s">
        <v>232</v>
      </c>
      <c r="BW21" s="29">
        <v>1.171875</v>
      </c>
      <c r="BX21" s="29" t="s">
        <v>248</v>
      </c>
      <c r="BY21" s="29">
        <v>9.0650939274792481</v>
      </c>
      <c r="BZ21" s="29" t="s">
        <v>303</v>
      </c>
      <c r="CA21" s="29">
        <v>3.6233701103309932</v>
      </c>
    </row>
    <row r="22" spans="1:92" x14ac:dyDescent="0.25">
      <c r="A22" s="31"/>
      <c r="B22" s="31"/>
      <c r="C22" s="31"/>
      <c r="D22" s="31"/>
      <c r="F22" s="31"/>
      <c r="G22" s="31"/>
      <c r="H22" s="31"/>
      <c r="I22" s="31"/>
      <c r="K22" s="31"/>
      <c r="L22" s="31"/>
      <c r="M22" s="31"/>
      <c r="N22" s="31"/>
      <c r="Q22" s="29" t="s">
        <v>515</v>
      </c>
      <c r="R22" s="29">
        <v>0.53304125593282226</v>
      </c>
      <c r="S22" s="29">
        <f t="shared" si="0"/>
        <v>1.4740502794355921</v>
      </c>
      <c r="T22" s="29" t="s">
        <v>744</v>
      </c>
      <c r="U22" s="29">
        <v>6.7548007333783661E-2</v>
      </c>
      <c r="V22" s="29">
        <f t="shared" si="1"/>
        <v>1.9395435280346307</v>
      </c>
      <c r="W22" s="29" t="s">
        <v>229</v>
      </c>
      <c r="X22" s="29">
        <v>0.7154650522839846</v>
      </c>
      <c r="Y22" s="29">
        <f t="shared" si="2"/>
        <v>1.2916264830844297</v>
      </c>
      <c r="Z22" s="29" t="s">
        <v>249</v>
      </c>
      <c r="AA22" s="29">
        <v>4.325562592642501</v>
      </c>
      <c r="AB22" s="29">
        <f t="shared" si="3"/>
        <v>2.3184710572740865</v>
      </c>
      <c r="AC22" s="29" t="s">
        <v>317</v>
      </c>
      <c r="AD22" s="29">
        <v>3.5471698113207548</v>
      </c>
      <c r="AE22" s="29">
        <f t="shared" si="4"/>
        <v>1.5400782759523404</v>
      </c>
      <c r="AF22" s="29" t="s">
        <v>622</v>
      </c>
      <c r="AG22" s="29">
        <v>0</v>
      </c>
      <c r="AH22" s="29">
        <f t="shared" si="5"/>
        <v>2.0070915353684144</v>
      </c>
      <c r="AI22" s="29" t="s">
        <v>338</v>
      </c>
      <c r="AJ22" s="29">
        <v>0.15137877424106047</v>
      </c>
      <c r="AK22" s="29">
        <f t="shared" si="6"/>
        <v>1.8557127611273541</v>
      </c>
      <c r="AL22" s="29" t="s">
        <v>362</v>
      </c>
      <c r="AM22" s="29">
        <v>25.171400587659161</v>
      </c>
      <c r="AN22" s="29">
        <f t="shared" si="7"/>
        <v>23.164309052290747</v>
      </c>
      <c r="AO22" s="29" t="s">
        <v>992</v>
      </c>
      <c r="AP22" s="29">
        <v>7.060063224446786</v>
      </c>
      <c r="AQ22" s="29">
        <f t="shared" si="8"/>
        <v>5.0529716890783716</v>
      </c>
      <c r="AR22" s="29" t="s">
        <v>447</v>
      </c>
      <c r="AS22" s="29">
        <v>0.21691973969631237</v>
      </c>
      <c r="AT22" s="29">
        <f t="shared" si="9"/>
        <v>1.7901717956721022</v>
      </c>
      <c r="AU22" s="29" t="s">
        <v>407</v>
      </c>
      <c r="AV22" s="29">
        <v>0.10013702961947928</v>
      </c>
      <c r="AW22" s="29">
        <f t="shared" si="10"/>
        <v>1.9069545057489352</v>
      </c>
      <c r="AX22" s="29" t="s">
        <v>1371</v>
      </c>
      <c r="AY22" s="11">
        <v>28.202479338842974</v>
      </c>
      <c r="AZ22" s="29">
        <f t="shared" si="11"/>
        <v>26.19538780347456</v>
      </c>
      <c r="BA22" s="29" t="s">
        <v>1362</v>
      </c>
      <c r="BB22" s="5">
        <v>0.19739976856578859</v>
      </c>
      <c r="BC22" s="29">
        <f t="shared" si="12"/>
        <v>1.8096917668026258</v>
      </c>
      <c r="BD22" s="29" t="s">
        <v>1129</v>
      </c>
      <c r="BE22" s="5">
        <v>26.57100445324097</v>
      </c>
      <c r="BF22" s="29">
        <f t="shared" si="13"/>
        <v>24.563912917872557</v>
      </c>
      <c r="BG22" s="29" t="s">
        <v>1143</v>
      </c>
      <c r="BH22" s="5">
        <v>6.3957151858853187</v>
      </c>
      <c r="BI22" s="29">
        <f t="shared" si="14"/>
        <v>4.3886236505169043</v>
      </c>
      <c r="BJ22" s="29" t="s">
        <v>1333</v>
      </c>
      <c r="BK22" s="5">
        <v>6.753852766009702E-2</v>
      </c>
      <c r="BL22" s="5">
        <f t="shared" si="15"/>
        <v>1.9395530077083174</v>
      </c>
      <c r="BM22" s="29" t="s">
        <v>1322</v>
      </c>
      <c r="BN22" s="5">
        <v>29.88826815642458</v>
      </c>
      <c r="BO22" s="29">
        <f t="shared" si="16"/>
        <v>27.881176621056166</v>
      </c>
      <c r="BR22" s="29" t="s">
        <v>39</v>
      </c>
      <c r="BS22" s="29">
        <v>1.5055467511885896</v>
      </c>
      <c r="BT22" s="29" t="s">
        <v>759</v>
      </c>
      <c r="BU22" s="29">
        <v>1.0461202583462204</v>
      </c>
      <c r="BV22" s="29" t="s">
        <v>232</v>
      </c>
      <c r="BW22" s="29">
        <v>13.612935826174835</v>
      </c>
      <c r="BX22" s="29" t="s">
        <v>249</v>
      </c>
      <c r="BY22" s="29">
        <v>4.325562592642501</v>
      </c>
      <c r="BZ22" s="29" t="s">
        <v>303</v>
      </c>
      <c r="CA22" s="29">
        <v>3.9699364039313934</v>
      </c>
    </row>
    <row r="23" spans="1:92" ht="45" x14ac:dyDescent="0.25">
      <c r="A23" s="1" t="s">
        <v>1639</v>
      </c>
      <c r="B23" s="1" t="s">
        <v>1705</v>
      </c>
      <c r="C23" s="1" t="s">
        <v>1640</v>
      </c>
      <c r="D23" s="1" t="s">
        <v>1721</v>
      </c>
      <c r="E23" s="32"/>
      <c r="F23" s="1" t="s">
        <v>1653</v>
      </c>
      <c r="G23" s="1" t="s">
        <v>1709</v>
      </c>
      <c r="H23" s="1" t="s">
        <v>1654</v>
      </c>
      <c r="I23" s="1" t="s">
        <v>1722</v>
      </c>
      <c r="J23" s="32"/>
      <c r="K23" s="1" t="s">
        <v>1643</v>
      </c>
      <c r="L23" s="1" t="s">
        <v>1713</v>
      </c>
      <c r="M23" s="1" t="s">
        <v>1644</v>
      </c>
      <c r="N23" s="1" t="s">
        <v>1723</v>
      </c>
      <c r="Q23" s="29" t="s">
        <v>515</v>
      </c>
      <c r="R23" s="29">
        <v>2.5802012556979444E-2</v>
      </c>
      <c r="S23" s="29">
        <f t="shared" si="0"/>
        <v>1.9812895228114351</v>
      </c>
      <c r="T23" s="29" t="s">
        <v>745</v>
      </c>
      <c r="U23" s="29">
        <v>7.5746099075897591E-2</v>
      </c>
      <c r="V23" s="29">
        <f t="shared" si="1"/>
        <v>1.9313454362925169</v>
      </c>
      <c r="W23" s="29" t="s">
        <v>229</v>
      </c>
      <c r="X23" s="29">
        <v>2.3985239852398523</v>
      </c>
      <c r="Y23" s="29">
        <f t="shared" si="2"/>
        <v>0.39143244987143788</v>
      </c>
      <c r="Z23" s="29" t="s">
        <v>249</v>
      </c>
      <c r="AA23" s="29">
        <v>6.8990454150997973</v>
      </c>
      <c r="AB23" s="29">
        <f t="shared" si="3"/>
        <v>4.8919538797313828</v>
      </c>
      <c r="AC23" s="29" t="s">
        <v>684</v>
      </c>
      <c r="AD23" s="29">
        <v>36.516329704510106</v>
      </c>
      <c r="AE23" s="29">
        <f t="shared" si="4"/>
        <v>34.509238169141689</v>
      </c>
      <c r="AF23" s="29" t="s">
        <v>622</v>
      </c>
      <c r="AG23" s="29">
        <v>27.567567567567568</v>
      </c>
      <c r="AH23" s="29">
        <f t="shared" si="5"/>
        <v>25.560476032199155</v>
      </c>
      <c r="AI23" s="29" t="s">
        <v>339</v>
      </c>
      <c r="AJ23" s="29">
        <v>11.498343355012885</v>
      </c>
      <c r="AK23" s="29">
        <f t="shared" si="6"/>
        <v>9.4912518196444715</v>
      </c>
      <c r="AL23" s="29" t="s">
        <v>362</v>
      </c>
      <c r="AM23" s="29">
        <v>24.319669307612816</v>
      </c>
      <c r="AN23" s="29">
        <f t="shared" si="7"/>
        <v>22.312577772244403</v>
      </c>
      <c r="AO23" s="29" t="s">
        <v>992</v>
      </c>
      <c r="AP23" s="29">
        <v>6.1755952380952381</v>
      </c>
      <c r="AQ23" s="29">
        <f t="shared" si="8"/>
        <v>4.1685037027268237</v>
      </c>
      <c r="AR23" s="29" t="s">
        <v>448</v>
      </c>
      <c r="AS23" s="29">
        <v>2.7606098063452822</v>
      </c>
      <c r="AT23" s="29">
        <f t="shared" si="9"/>
        <v>0.75351827097686774</v>
      </c>
      <c r="AU23" s="29" t="s">
        <v>407</v>
      </c>
      <c r="AV23" s="29">
        <v>0.2819345044458903</v>
      </c>
      <c r="AW23" s="29">
        <f t="shared" si="10"/>
        <v>1.7251570309225241</v>
      </c>
      <c r="AX23" s="29" t="s">
        <v>1818</v>
      </c>
      <c r="AY23" s="11">
        <v>6.4678899082568808</v>
      </c>
      <c r="AZ23" s="29">
        <f t="shared" si="11"/>
        <v>4.4607983728884664</v>
      </c>
      <c r="BA23" s="29" t="s">
        <v>1362</v>
      </c>
      <c r="BB23" s="5">
        <v>0.51334702258726894</v>
      </c>
      <c r="BC23" s="29">
        <f t="shared" si="12"/>
        <v>1.4937445127811455</v>
      </c>
      <c r="BD23" s="29" t="s">
        <v>1130</v>
      </c>
      <c r="BE23" s="5">
        <v>14.893320317947287</v>
      </c>
      <c r="BF23" s="29">
        <f t="shared" si="13"/>
        <v>12.886228782578872</v>
      </c>
      <c r="BG23" s="29" t="s">
        <v>1143</v>
      </c>
      <c r="BH23" s="5">
        <v>8.4096512856639656</v>
      </c>
      <c r="BI23" s="29">
        <f t="shared" si="14"/>
        <v>6.4025597502955511</v>
      </c>
      <c r="BJ23" s="29" t="s">
        <v>1333</v>
      </c>
      <c r="BK23" s="5">
        <v>0.67230385361796507</v>
      </c>
      <c r="BL23" s="5">
        <f t="shared" si="15"/>
        <v>1.3347876817504494</v>
      </c>
      <c r="BM23" s="29" t="s">
        <v>1323</v>
      </c>
      <c r="BN23" s="5">
        <v>0.61500615006150061</v>
      </c>
      <c r="BO23" s="29">
        <f t="shared" si="16"/>
        <v>1.3920853853069137</v>
      </c>
      <c r="BR23" s="29" t="s">
        <v>41</v>
      </c>
      <c r="BS23" s="29">
        <v>2.4893314366998576</v>
      </c>
      <c r="BT23" s="29" t="s">
        <v>760</v>
      </c>
      <c r="BU23" s="29">
        <v>29.830148619957537</v>
      </c>
      <c r="BV23" s="29" t="s">
        <v>233</v>
      </c>
      <c r="BW23" s="29">
        <v>8.2338410868670238</v>
      </c>
      <c r="BX23" s="29" t="s">
        <v>249</v>
      </c>
      <c r="BY23" s="29">
        <v>6.8990454150997973</v>
      </c>
      <c r="BZ23" s="29" t="s">
        <v>303</v>
      </c>
      <c r="CA23" s="29">
        <v>68.150346191889227</v>
      </c>
    </row>
    <row r="24" spans="1:92" x14ac:dyDescent="0.25">
      <c r="A24" s="10" t="s">
        <v>1454</v>
      </c>
      <c r="B24" s="29">
        <f>COUNTIF(AJ2:AJ22,"&gt;"&amp;$I$42)/COUNT(AJ2:AJ22)*100</f>
        <v>42.857142857142854</v>
      </c>
      <c r="C24" s="29">
        <f>(COUNTIF(AJ2:AJ22,"&lt;"&amp;$I$42)-COUNTIF(AJ2:AJ22,"&lt;1"))/COUNT(AJ2:AJ22)*100</f>
        <v>23.809523809523807</v>
      </c>
      <c r="D24" s="29">
        <f>COUNTIF(AJ2:AJ22,"&lt;1")/COUNT(AJ2:AJ22)*100</f>
        <v>33.333333333333329</v>
      </c>
      <c r="E24" s="34"/>
      <c r="F24" s="10" t="s">
        <v>567</v>
      </c>
      <c r="G24" s="29">
        <f>COUNTIF(AM2:AM34,"&gt;"&amp;$I$42)/COUNT(AM2:AM34)*100</f>
        <v>72.727272727272734</v>
      </c>
      <c r="H24" s="29">
        <f>(COUNTIF(AM2:AM34,"&lt;"&amp;$I$42)-COUNTIF(AM2:AM34,"&lt;1"))/COUNT(AM2:AM34)*100</f>
        <v>18.181818181818183</v>
      </c>
      <c r="I24" s="29">
        <f>COUNTIF(AM2:AM34,"&lt;1")/COUNT(AM2:AM34)*100</f>
        <v>9.0909090909090917</v>
      </c>
      <c r="K24" s="10" t="s">
        <v>1606</v>
      </c>
      <c r="L24" s="29">
        <f>COUNTIF(AP2:AP35,"&gt;"&amp;$I$42)/COUNT(AP2:AP35)*100</f>
        <v>47.058823529411761</v>
      </c>
      <c r="M24" s="29">
        <f>(COUNTIF(AP2:AP35,"&lt;"&amp;$I$42)-COUNTIF(AP2:AP35,"&lt;1"))/COUNT(AP2:AP35)*100</f>
        <v>14.705882352941178</v>
      </c>
      <c r="N24" s="29">
        <f>COUNTIF(AP2:AP35,"&lt;1")/COUNT(AP2:AP35)*100</f>
        <v>38.235294117647058</v>
      </c>
      <c r="P24" s="29">
        <f t="shared" ref="P24:P29" si="17">G24+H24+I24</f>
        <v>100.00000000000001</v>
      </c>
      <c r="Q24" s="29" t="s">
        <v>515</v>
      </c>
      <c r="R24" s="29">
        <v>0</v>
      </c>
      <c r="S24" s="29">
        <f t="shared" si="0"/>
        <v>2.0070915353684144</v>
      </c>
      <c r="T24" s="29" t="s">
        <v>745</v>
      </c>
      <c r="U24" s="29">
        <v>0.35573428195808521</v>
      </c>
      <c r="V24" s="29">
        <f t="shared" si="1"/>
        <v>1.6513572534103291</v>
      </c>
      <c r="W24" s="2" t="s">
        <v>229</v>
      </c>
      <c r="X24" s="29">
        <v>22.054904051172709</v>
      </c>
      <c r="Y24" s="29">
        <f t="shared" si="2"/>
        <v>20.047812515804296</v>
      </c>
      <c r="Z24" s="29" t="s">
        <v>250</v>
      </c>
      <c r="AA24" s="29">
        <v>43.408570493948318</v>
      </c>
      <c r="AB24" s="29">
        <f t="shared" si="3"/>
        <v>41.401478958579901</v>
      </c>
      <c r="AC24" s="29" t="s">
        <v>684</v>
      </c>
      <c r="AD24" s="29">
        <v>3.8926681783824644</v>
      </c>
      <c r="AE24" s="29">
        <f t="shared" si="4"/>
        <v>1.8855766430140499</v>
      </c>
      <c r="AF24" s="29" t="s">
        <v>622</v>
      </c>
      <c r="AG24" s="29">
        <v>16.885625965996908</v>
      </c>
      <c r="AH24" s="29">
        <f t="shared" si="5"/>
        <v>14.878534430628495</v>
      </c>
      <c r="AI24" s="29" t="s">
        <v>339</v>
      </c>
      <c r="AJ24" s="29">
        <v>67.514144524815592</v>
      </c>
      <c r="AK24" s="29">
        <f t="shared" si="6"/>
        <v>65.507052989447175</v>
      </c>
      <c r="AL24" s="29" t="s">
        <v>362</v>
      </c>
      <c r="AM24" s="29">
        <v>12.283813747228381</v>
      </c>
      <c r="AN24" s="29">
        <f t="shared" si="7"/>
        <v>10.276722211859965</v>
      </c>
      <c r="AO24" s="29" t="s">
        <v>993</v>
      </c>
      <c r="AP24" s="29">
        <v>8.5199004975124382</v>
      </c>
      <c r="AQ24" s="29">
        <f t="shared" si="8"/>
        <v>6.5128089621440237</v>
      </c>
      <c r="AR24" s="29" t="s">
        <v>449</v>
      </c>
      <c r="AS24" s="29">
        <v>0.5615776413739062</v>
      </c>
      <c r="AT24" s="29">
        <f t="shared" si="9"/>
        <v>1.4455138939945082</v>
      </c>
      <c r="AU24" s="29" t="s">
        <v>408</v>
      </c>
      <c r="AV24" s="29">
        <v>0.18364891393831928</v>
      </c>
      <c r="AW24" s="29">
        <f t="shared" si="10"/>
        <v>1.8234426214300952</v>
      </c>
      <c r="AX24" s="29" t="s">
        <v>1818</v>
      </c>
      <c r="AY24" s="11">
        <v>6.3054686839658523</v>
      </c>
      <c r="AZ24" s="29">
        <f t="shared" si="11"/>
        <v>4.2983771485974378</v>
      </c>
      <c r="BA24" s="29" t="s">
        <v>1362</v>
      </c>
      <c r="BB24" s="5">
        <v>0.88218319729573746</v>
      </c>
      <c r="BC24" s="29">
        <f t="shared" si="12"/>
        <v>1.124908338072677</v>
      </c>
      <c r="BD24" s="29" t="s">
        <v>1130</v>
      </c>
      <c r="BE24" s="5">
        <v>12.460712731492675</v>
      </c>
      <c r="BF24" s="29">
        <f t="shared" si="13"/>
        <v>10.45362119612426</v>
      </c>
      <c r="BG24" s="29" t="s">
        <v>1143</v>
      </c>
      <c r="BH24" s="5">
        <v>0.43560817603038088</v>
      </c>
      <c r="BI24" s="29">
        <f t="shared" si="14"/>
        <v>1.5714833593380335</v>
      </c>
      <c r="BJ24" s="29" t="s">
        <v>1334</v>
      </c>
      <c r="BK24" s="5">
        <v>4.5705750560119487</v>
      </c>
      <c r="BL24" s="5">
        <f t="shared" si="15"/>
        <v>2.5634835206435342</v>
      </c>
      <c r="BM24" s="29" t="s">
        <v>1324</v>
      </c>
      <c r="BN24" s="5">
        <v>1.9856845993996768</v>
      </c>
      <c r="BO24" s="29">
        <f t="shared" si="16"/>
        <v>2.1406935968737661E-2</v>
      </c>
      <c r="BR24" s="29" t="s">
        <v>46</v>
      </c>
      <c r="BS24" s="29">
        <v>4.3748855939959732</v>
      </c>
      <c r="BT24" s="29" t="s">
        <v>760</v>
      </c>
      <c r="BU24" s="29">
        <v>1.7857142857142856</v>
      </c>
      <c r="BV24" s="29" t="s">
        <v>1616</v>
      </c>
      <c r="BW24" s="29">
        <v>29.627630868861303</v>
      </c>
      <c r="BX24" s="29" t="s">
        <v>250</v>
      </c>
      <c r="BY24" s="29">
        <v>43.408570493948318</v>
      </c>
      <c r="BZ24" s="29" t="s">
        <v>304</v>
      </c>
      <c r="CA24" s="29">
        <v>3.1506849315068495</v>
      </c>
    </row>
    <row r="25" spans="1:92" x14ac:dyDescent="0.25">
      <c r="A25" s="10" t="s">
        <v>568</v>
      </c>
      <c r="B25" s="29">
        <f>COUNTIF(AJ23:AJ40,"&gt;"&amp;$I$42)/COUNT(AJ23:AJ40)*100</f>
        <v>55.555555555555557</v>
      </c>
      <c r="C25" s="29">
        <f>(COUNTIF(AJ23:AJ40,"&lt;"&amp;$I$42)-COUNTIF(AJ23:AJ40,"&lt;1"))/COUNT(AJ23:AJ40)*100</f>
        <v>22.222222222222221</v>
      </c>
      <c r="D25" s="29">
        <f>COUNTIF(AJ23:AJ40,"&lt;1")/COUNT(AJ23:AJ40)*100</f>
        <v>22.222222222222221</v>
      </c>
      <c r="E25" s="34"/>
      <c r="F25" s="10" t="s">
        <v>568</v>
      </c>
      <c r="G25" s="29">
        <f>COUNTIF(AM35:AM44,"&gt;"&amp;$I$42)/COUNT(AM35:AM44)*100</f>
        <v>10</v>
      </c>
      <c r="H25" s="29">
        <f>(COUNTIF(AM35:AM44,"&lt;"&amp;$I$42)-COUNTIF(AM35:AM44,"&lt;1"))/COUNT(AM35:AM44)*100</f>
        <v>20</v>
      </c>
      <c r="I25" s="29">
        <f>COUNTIF(AM35:AM44,"&lt;1")/COUNT(AM35:AM44)*100</f>
        <v>70</v>
      </c>
      <c r="K25" s="10" t="s">
        <v>1607</v>
      </c>
      <c r="L25" s="29">
        <f>COUNTIF(AP36:AP71,"&gt;"&amp;$I$42)/COUNT(AP36:AP71)*100</f>
        <v>11.111111111111111</v>
      </c>
      <c r="M25" s="29">
        <f>(COUNTIF(AP36:AP71,"&lt;"&amp;$I$42)-COUNTIF(AP36:AP71,"&lt;1"))/COUNT(AP36:AP71)*100</f>
        <v>22.222222222222221</v>
      </c>
      <c r="N25" s="29">
        <f>COUNTIF(AP36:AP71,"&lt;1")/COUNT(AP36:AP71)*100</f>
        <v>66.666666666666657</v>
      </c>
      <c r="P25" s="29">
        <f t="shared" si="17"/>
        <v>100</v>
      </c>
      <c r="Q25" s="29" t="s">
        <v>516</v>
      </c>
      <c r="R25" s="29">
        <v>0.15471892728210418</v>
      </c>
      <c r="S25" s="29">
        <f t="shared" si="0"/>
        <v>1.8523726080863103</v>
      </c>
      <c r="T25" s="29" t="s">
        <v>746</v>
      </c>
      <c r="U25" s="29">
        <v>0</v>
      </c>
      <c r="V25" s="29">
        <f t="shared" si="1"/>
        <v>2.0070915353684144</v>
      </c>
      <c r="W25" s="29" t="s">
        <v>230</v>
      </c>
      <c r="X25" s="29">
        <v>10.990712074303406</v>
      </c>
      <c r="Y25" s="29">
        <f t="shared" si="2"/>
        <v>8.9836205389349928</v>
      </c>
      <c r="Z25" s="29" t="s">
        <v>250</v>
      </c>
      <c r="AA25" s="29">
        <v>6.5828531517373845</v>
      </c>
      <c r="AB25" s="29">
        <f t="shared" si="3"/>
        <v>4.5757616163689701</v>
      </c>
      <c r="AC25" s="29" t="s">
        <v>303</v>
      </c>
      <c r="AD25" s="29">
        <v>3.6233701103309932</v>
      </c>
      <c r="AE25" s="29">
        <f t="shared" si="4"/>
        <v>1.6162785749625788</v>
      </c>
      <c r="AF25" s="29" t="s">
        <v>622</v>
      </c>
      <c r="AG25" s="29">
        <v>1.1021242556217226</v>
      </c>
      <c r="AH25" s="29">
        <f t="shared" si="5"/>
        <v>0.90496727974669189</v>
      </c>
      <c r="AI25" s="29" t="s">
        <v>340</v>
      </c>
      <c r="AJ25" s="29">
        <v>3.956114358933291</v>
      </c>
      <c r="AK25" s="29">
        <f t="shared" si="6"/>
        <v>1.9490228235648765</v>
      </c>
      <c r="AL25" s="29" t="s">
        <v>362</v>
      </c>
      <c r="AM25" s="29">
        <v>3.5955331942569639</v>
      </c>
      <c r="AN25" s="29">
        <f t="shared" si="7"/>
        <v>1.5884416588885495</v>
      </c>
      <c r="AO25" s="29" t="s">
        <v>993</v>
      </c>
      <c r="AP25" s="29">
        <v>0.88087248322147649</v>
      </c>
      <c r="AQ25" s="29">
        <f t="shared" si="8"/>
        <v>1.126219052146938</v>
      </c>
      <c r="AR25" s="29" t="s">
        <v>450</v>
      </c>
      <c r="AS25" s="29">
        <v>19.686215913335825</v>
      </c>
      <c r="AT25" s="29">
        <f t="shared" si="9"/>
        <v>17.679124377967412</v>
      </c>
      <c r="AU25" s="29" t="s">
        <v>408</v>
      </c>
      <c r="AV25" s="29">
        <v>0.35177790454459024</v>
      </c>
      <c r="AW25" s="29">
        <f t="shared" si="10"/>
        <v>1.6553136308238243</v>
      </c>
      <c r="AX25" s="29" t="s">
        <v>1818</v>
      </c>
      <c r="AY25" s="11">
        <v>11.857045355835453</v>
      </c>
      <c r="AZ25" s="29">
        <f t="shared" si="11"/>
        <v>9.8499538204670394</v>
      </c>
      <c r="BA25" s="29" t="s">
        <v>1362</v>
      </c>
      <c r="BB25" s="5">
        <v>0</v>
      </c>
      <c r="BC25" s="29">
        <f t="shared" si="12"/>
        <v>2.0070915353684144</v>
      </c>
      <c r="BD25" s="29" t="s">
        <v>1130</v>
      </c>
      <c r="BE25" s="5">
        <v>19.036027263875365</v>
      </c>
      <c r="BF25" s="29">
        <f t="shared" si="13"/>
        <v>17.028935728506951</v>
      </c>
      <c r="BG25" s="29" t="s">
        <v>1143</v>
      </c>
      <c r="BH25" s="5">
        <v>2.9834254143646408</v>
      </c>
      <c r="BI25" s="29">
        <f t="shared" si="14"/>
        <v>0.97633387899622637</v>
      </c>
      <c r="BJ25" s="29" t="s">
        <v>1334</v>
      </c>
      <c r="BK25" s="5">
        <v>32.049534196773457</v>
      </c>
      <c r="BL25" s="5">
        <f t="shared" si="15"/>
        <v>30.042442661405044</v>
      </c>
      <c r="BM25" s="29" t="s">
        <v>1324</v>
      </c>
      <c r="BN25" s="5">
        <v>1.8953645204798748</v>
      </c>
      <c r="BO25" s="29">
        <f t="shared" si="16"/>
        <v>0.11172701488853964</v>
      </c>
      <c r="BR25" s="29" t="s">
        <v>46</v>
      </c>
      <c r="BS25" s="29">
        <v>2.2858982614294914</v>
      </c>
      <c r="BT25" s="29" t="s">
        <v>760</v>
      </c>
      <c r="BU25" s="29">
        <v>3.1912241336325109</v>
      </c>
      <c r="BV25" s="29" t="s">
        <v>234</v>
      </c>
      <c r="BW25" s="29">
        <v>17.962962962962965</v>
      </c>
      <c r="BX25" s="29" t="s">
        <v>250</v>
      </c>
      <c r="BY25" s="29">
        <v>6.5828531517373845</v>
      </c>
      <c r="BZ25" s="29" t="s">
        <v>305</v>
      </c>
      <c r="CA25" s="29">
        <v>1.6308119361554476</v>
      </c>
    </row>
    <row r="26" spans="1:92" x14ac:dyDescent="0.25">
      <c r="A26" s="10" t="s">
        <v>569</v>
      </c>
      <c r="B26" s="29">
        <f>COUNTIF(AJ41:AJ46,"&gt;"&amp;$I$42)/COUNT(AJ41:AJ46)*100</f>
        <v>0</v>
      </c>
      <c r="C26" s="29">
        <f>(COUNTIF(AJ41:AJ46,"&lt;"&amp;$I$42)-COUNTIF(AJ41:AJ46,"&lt;1"))/COUNT(AJ41:AJ46)*100</f>
        <v>16.666666666666664</v>
      </c>
      <c r="D26" s="29">
        <f>COUNTIF(AJ41:AJ46,"&lt;1")/COUNT(AJ41:AJ46)*100</f>
        <v>83.333333333333343</v>
      </c>
      <c r="E26" s="34"/>
      <c r="F26" s="10" t="s">
        <v>569</v>
      </c>
      <c r="G26" s="29">
        <f>COUNTIF(AM45:AM76,"&gt;"&amp;$I$42)/COUNT(AM45:AM76)*100</f>
        <v>46.875</v>
      </c>
      <c r="H26" s="29">
        <f>(COUNTIF(AM45:AM76,"&lt;"&amp;$I$42)-COUNTIF(AM45:AM76,"&lt;1"))/COUNT(AM45:AM76)*100</f>
        <v>21.875</v>
      </c>
      <c r="I26" s="29">
        <f>COUNTIF(AM45:AM76,"&lt;1")/COUNT(AM45:AM76)*100</f>
        <v>31.25</v>
      </c>
      <c r="K26" s="10" t="s">
        <v>1608</v>
      </c>
      <c r="L26" s="29">
        <f>COUNTIF(AP72:AP99,"&gt;"&amp;$I$42)/COUNT(AP72:AP99)*100</f>
        <v>10.714285714285714</v>
      </c>
      <c r="M26" s="29">
        <f>(COUNTIF(AP72:AP99,"&lt;"&amp;$I$42)-COUNTIF(AP72:AP99,"&lt;1"))/COUNT(AP72:AP99)*100</f>
        <v>0</v>
      </c>
      <c r="N26" s="29">
        <f>COUNTIF(AP72:AP99,"&lt;1")/COUNT(AP72:AP99)*100</f>
        <v>89.285714285714292</v>
      </c>
      <c r="P26" s="29">
        <f t="shared" si="17"/>
        <v>100</v>
      </c>
      <c r="Q26" s="29" t="s">
        <v>516</v>
      </c>
      <c r="R26" s="29">
        <v>0.36360488269413904</v>
      </c>
      <c r="S26" s="29">
        <f t="shared" si="0"/>
        <v>1.6434866526742753</v>
      </c>
      <c r="T26" s="29" t="s">
        <v>746</v>
      </c>
      <c r="U26" s="29">
        <v>0</v>
      </c>
      <c r="V26" s="29">
        <f t="shared" si="1"/>
        <v>2.0070915353684144</v>
      </c>
      <c r="W26" s="29" t="s">
        <v>230</v>
      </c>
      <c r="X26" s="29">
        <v>0.80261593341260407</v>
      </c>
      <c r="Y26" s="29">
        <f t="shared" si="2"/>
        <v>1.2044756019558105</v>
      </c>
      <c r="Z26" s="29" t="s">
        <v>250</v>
      </c>
      <c r="AA26" s="29">
        <v>17.396286958514786</v>
      </c>
      <c r="AB26" s="29">
        <f t="shared" si="3"/>
        <v>15.389195423146372</v>
      </c>
      <c r="AC26" s="29" t="s">
        <v>303</v>
      </c>
      <c r="AD26" s="29">
        <v>0.87633885102239539</v>
      </c>
      <c r="AE26" s="29">
        <f t="shared" si="4"/>
        <v>1.1307526843460192</v>
      </c>
      <c r="AF26" s="29" t="s">
        <v>622</v>
      </c>
      <c r="AG26" s="29">
        <v>13.690115221346272</v>
      </c>
      <c r="AH26" s="29">
        <f t="shared" si="5"/>
        <v>11.683023685977858</v>
      </c>
      <c r="AI26" s="29" t="s">
        <v>340</v>
      </c>
      <c r="AJ26" s="29">
        <v>0.83880076405614157</v>
      </c>
      <c r="AK26" s="29">
        <f t="shared" si="6"/>
        <v>1.168290771312273</v>
      </c>
      <c r="AL26" s="29" t="s">
        <v>362</v>
      </c>
      <c r="AM26" s="29">
        <v>3.8816638538667729</v>
      </c>
      <c r="AN26" s="29">
        <f t="shared" si="7"/>
        <v>1.8745723184983585</v>
      </c>
      <c r="AO26" s="29" t="s">
        <v>993</v>
      </c>
      <c r="AP26" s="29">
        <v>8.2967032967032956</v>
      </c>
      <c r="AQ26" s="29">
        <f t="shared" si="8"/>
        <v>6.2896117613348812</v>
      </c>
      <c r="AR26" s="29" t="s">
        <v>450</v>
      </c>
      <c r="AS26" s="29">
        <v>1.3134220942785175</v>
      </c>
      <c r="AT26" s="29">
        <f t="shared" si="9"/>
        <v>0.69366944108989692</v>
      </c>
      <c r="AU26" s="29" t="s">
        <v>408</v>
      </c>
      <c r="AV26" s="29">
        <v>20.715350223546945</v>
      </c>
      <c r="AW26" s="29">
        <f t="shared" si="10"/>
        <v>18.708258688178532</v>
      </c>
      <c r="AX26" s="29" t="s">
        <v>1819</v>
      </c>
      <c r="AY26" s="11">
        <v>53.558307252687442</v>
      </c>
      <c r="AZ26" s="29">
        <f t="shared" si="11"/>
        <v>51.551215717319025</v>
      </c>
      <c r="BA26" s="29" t="s">
        <v>1363</v>
      </c>
      <c r="BB26" s="5">
        <v>0.16510164069755442</v>
      </c>
      <c r="BC26" s="29">
        <f t="shared" si="12"/>
        <v>1.8419898946708599</v>
      </c>
      <c r="BD26" s="29" t="s">
        <v>1131</v>
      </c>
      <c r="BE26" s="5">
        <v>1.5666794038975929</v>
      </c>
      <c r="BF26" s="29">
        <f t="shared" si="13"/>
        <v>0.44041213147082159</v>
      </c>
      <c r="BG26" s="29" t="s">
        <v>1144</v>
      </c>
      <c r="BH26" s="5">
        <v>5.8891789962286039</v>
      </c>
      <c r="BI26" s="29">
        <f t="shared" si="14"/>
        <v>3.8820874608601894</v>
      </c>
      <c r="BJ26" s="29" t="s">
        <v>1335</v>
      </c>
      <c r="BK26" s="5">
        <v>5.364583333333333</v>
      </c>
      <c r="BL26" s="5">
        <f t="shared" si="15"/>
        <v>3.3574917979649186</v>
      </c>
      <c r="BM26" s="29" t="s">
        <v>1325</v>
      </c>
      <c r="BN26" s="5">
        <v>8.444761395376478</v>
      </c>
      <c r="BO26" s="29">
        <f t="shared" si="16"/>
        <v>6.4376698600080635</v>
      </c>
      <c r="BR26" s="29" t="s">
        <v>46</v>
      </c>
      <c r="BS26" s="29">
        <v>1.2824728707661954</v>
      </c>
      <c r="BT26" s="29" t="s">
        <v>761</v>
      </c>
      <c r="BU26" s="29">
        <v>3.1141868512110724</v>
      </c>
      <c r="BV26" s="29" t="s">
        <v>768</v>
      </c>
      <c r="BW26" s="29">
        <v>1.1264672472548276</v>
      </c>
      <c r="BX26" s="29" t="s">
        <v>250</v>
      </c>
      <c r="BY26" s="29">
        <v>17.396286958514786</v>
      </c>
      <c r="BZ26" s="29" t="s">
        <v>306</v>
      </c>
      <c r="CA26" s="29">
        <v>5.2388289676425268</v>
      </c>
    </row>
    <row r="27" spans="1:92" x14ac:dyDescent="0.25">
      <c r="A27" s="10" t="s">
        <v>1455</v>
      </c>
      <c r="B27" s="29">
        <f>COUNTIF(AJ47:AJ75,"&gt;"&amp;$I$42)/COUNT(AJ47:AJ75)*100</f>
        <v>48.275862068965516</v>
      </c>
      <c r="C27" s="29">
        <f>(COUNTIF(AJ47:AJ75,"&lt;"&amp;$I$42)-COUNTIF(AJ47:AJ75,"&lt;1"))/COUNT(AJ47:AJ75)*100</f>
        <v>17.241379310344829</v>
      </c>
      <c r="D27" s="29">
        <f>COUNTIF(AJ47:AJ75,"&lt;1")/COUNT(AJ47:AJ75)*100</f>
        <v>34.482758620689658</v>
      </c>
      <c r="E27" s="34"/>
      <c r="F27" s="10" t="s">
        <v>570</v>
      </c>
      <c r="G27" s="29">
        <f>COUNTIF(AM77:AM93,"&gt;"&amp;$I$42)/COUNT(AM77:AM93)*100</f>
        <v>70.588235294117652</v>
      </c>
      <c r="H27" s="29">
        <f>(COUNTIF(AM77:AM93,"&lt;"&amp;$I$42)-COUNTIF(AM77:AM93,"&lt;1"))/COUNT(AM77:AM93)*100</f>
        <v>23.52941176470588</v>
      </c>
      <c r="I27" s="29">
        <f>COUNTIF(AM77:AM93,"&lt;1")/COUNT(AM77:AM93)*100</f>
        <v>5.8823529411764701</v>
      </c>
      <c r="P27" s="29">
        <f t="shared" si="17"/>
        <v>100</v>
      </c>
      <c r="Q27" s="29" t="s">
        <v>517</v>
      </c>
      <c r="R27" s="29">
        <v>0</v>
      </c>
      <c r="S27" s="29">
        <f t="shared" si="0"/>
        <v>2.0070915353684144</v>
      </c>
      <c r="T27" s="29" t="s">
        <v>747</v>
      </c>
      <c r="U27" s="29">
        <v>0.70147194112235511</v>
      </c>
      <c r="V27" s="29">
        <f t="shared" si="1"/>
        <v>1.3056195942460593</v>
      </c>
      <c r="W27" s="29" t="s">
        <v>231</v>
      </c>
      <c r="X27" s="29">
        <v>7.1306471306471302</v>
      </c>
      <c r="Y27" s="29">
        <f t="shared" si="2"/>
        <v>5.1235555952787157</v>
      </c>
      <c r="Z27" s="29" t="s">
        <v>250</v>
      </c>
      <c r="AA27" s="29">
        <v>1.0396673064619322</v>
      </c>
      <c r="AB27" s="29">
        <f t="shared" si="3"/>
        <v>0.96742422890648228</v>
      </c>
      <c r="AC27" s="29" t="s">
        <v>303</v>
      </c>
      <c r="AD27" s="29">
        <v>0.59788440901425732</v>
      </c>
      <c r="AE27" s="29">
        <f t="shared" si="4"/>
        <v>1.4092071263541572</v>
      </c>
      <c r="AF27" s="29" t="s">
        <v>623</v>
      </c>
      <c r="AG27" s="29">
        <v>4.3005467838053694E-2</v>
      </c>
      <c r="AH27" s="29">
        <f t="shared" si="5"/>
        <v>1.9640860675303609</v>
      </c>
      <c r="AI27" s="29" t="s">
        <v>340</v>
      </c>
      <c r="AJ27" s="29">
        <v>8.2795482049213387</v>
      </c>
      <c r="AK27" s="29">
        <f t="shared" si="6"/>
        <v>6.2724566695529242</v>
      </c>
      <c r="AL27" s="29" t="s">
        <v>363</v>
      </c>
      <c r="AM27" s="29">
        <v>14.391426384281706</v>
      </c>
      <c r="AN27" s="29">
        <f t="shared" si="7"/>
        <v>12.384334848913291</v>
      </c>
      <c r="AO27" s="29" t="s">
        <v>993</v>
      </c>
      <c r="AP27" s="29">
        <v>5.2029136316337155E-2</v>
      </c>
      <c r="AQ27" s="29">
        <f t="shared" si="8"/>
        <v>1.9550623990520772</v>
      </c>
      <c r="AR27" s="29" t="s">
        <v>451</v>
      </c>
      <c r="AS27" s="29">
        <v>7.2604790419161684</v>
      </c>
      <c r="AT27" s="29">
        <f t="shared" si="9"/>
        <v>5.253387506547754</v>
      </c>
      <c r="AU27" s="29" t="s">
        <v>408</v>
      </c>
      <c r="AV27" s="29">
        <v>16.91616766467066</v>
      </c>
      <c r="AW27" s="29">
        <f t="shared" si="10"/>
        <v>14.909076129302246</v>
      </c>
      <c r="AX27" s="29" t="s">
        <v>1819</v>
      </c>
      <c r="AY27" s="11">
        <v>80.047608742696383</v>
      </c>
      <c r="AZ27" s="29">
        <f t="shared" si="11"/>
        <v>78.040517207327966</v>
      </c>
      <c r="BA27" s="29" t="s">
        <v>1363</v>
      </c>
      <c r="BB27" s="5">
        <v>0.41580041580041582</v>
      </c>
      <c r="BC27" s="29">
        <f t="shared" si="12"/>
        <v>1.5912911195679986</v>
      </c>
      <c r="BD27" s="29" t="s">
        <v>1132</v>
      </c>
      <c r="BE27" s="5">
        <v>0.28932140978432402</v>
      </c>
      <c r="BF27" s="29">
        <f t="shared" si="13"/>
        <v>1.7177701255840905</v>
      </c>
      <c r="BG27" s="29" t="s">
        <v>1144</v>
      </c>
      <c r="BH27" s="5">
        <v>0.48243630333182569</v>
      </c>
      <c r="BI27" s="29">
        <f t="shared" si="14"/>
        <v>1.5246552320365887</v>
      </c>
      <c r="BJ27" s="29" t="s">
        <v>1336</v>
      </c>
      <c r="BK27" s="5">
        <v>3.9505818129579082</v>
      </c>
      <c r="BL27" s="5">
        <f t="shared" si="15"/>
        <v>1.9434902775894938</v>
      </c>
      <c r="BM27" s="29" t="s">
        <v>1325</v>
      </c>
      <c r="BN27" s="5">
        <v>3.4166013218326428</v>
      </c>
      <c r="BO27" s="29">
        <f t="shared" si="16"/>
        <v>1.4095097864642283</v>
      </c>
      <c r="BR27" s="29" t="s">
        <v>48</v>
      </c>
      <c r="BS27" s="29">
        <v>1.2675507020280812</v>
      </c>
      <c r="BT27" s="29" t="s">
        <v>761</v>
      </c>
      <c r="BU27" s="29">
        <v>4.1881812966150314</v>
      </c>
      <c r="BV27" s="29" t="s">
        <v>768</v>
      </c>
      <c r="BW27" s="29">
        <v>9.525222551928783</v>
      </c>
      <c r="BX27" s="29" t="s">
        <v>250</v>
      </c>
      <c r="BY27" s="29">
        <v>1.0396673064619322</v>
      </c>
      <c r="BZ27" s="29" t="s">
        <v>307</v>
      </c>
      <c r="CA27" s="29">
        <v>1.5785319652722969</v>
      </c>
    </row>
    <row r="28" spans="1:92" x14ac:dyDescent="0.25">
      <c r="A28" s="10" t="s">
        <v>1456</v>
      </c>
      <c r="B28" s="29">
        <f>COUNTIF(AJ76:AJ95,"&gt;"&amp;$I$42)/COUNT(AJ76:AJ95)*100</f>
        <v>35</v>
      </c>
      <c r="C28" s="29">
        <f>(COUNTIF(AJ76:AJ95,"&lt;"&amp;$I$42)-COUNTIF(AJ76:AJ95,"&lt;1"))/COUNT(AJ76:AJ95)*100</f>
        <v>15</v>
      </c>
      <c r="D28" s="29">
        <f>COUNTIF(AJ76:AJ95,"&lt;1")/COUNT(AJ76:AJ95)*100</f>
        <v>50</v>
      </c>
      <c r="E28" s="34"/>
      <c r="F28" s="10" t="s">
        <v>571</v>
      </c>
      <c r="G28" s="29">
        <f>COUNTIF(AM94:AM118,"&gt;"&amp;$I$42)/COUNT(AM94:AM118)*100</f>
        <v>64</v>
      </c>
      <c r="H28" s="29">
        <f>(COUNTIF(AM94:AM118,"&lt;"&amp;$I$42)-COUNTIF(AM94:AM118,"&lt;1"))/COUNT(AM94:AM118)*100</f>
        <v>24</v>
      </c>
      <c r="I28" s="29">
        <f>COUNTIF(AM94:AM118,"&lt;1")/COUNT(AM94:AM118)*100</f>
        <v>12</v>
      </c>
      <c r="P28" s="29">
        <f t="shared" si="17"/>
        <v>100</v>
      </c>
      <c r="Q28" s="29" t="s">
        <v>517</v>
      </c>
      <c r="R28" s="29">
        <v>6.5688635865995187E-2</v>
      </c>
      <c r="S28" s="29">
        <f t="shared" si="0"/>
        <v>1.9414028995024193</v>
      </c>
      <c r="T28" s="29" t="s">
        <v>748</v>
      </c>
      <c r="U28" s="29">
        <v>3.1913196106590075E-2</v>
      </c>
      <c r="V28" s="29">
        <f t="shared" si="1"/>
        <v>1.9751783392618243</v>
      </c>
      <c r="W28" s="29" t="s">
        <v>231</v>
      </c>
      <c r="X28" s="29">
        <v>3.3579583613163195</v>
      </c>
      <c r="Y28" s="29">
        <f t="shared" si="2"/>
        <v>1.3508668259479051</v>
      </c>
      <c r="Z28" s="29" t="s">
        <v>250</v>
      </c>
      <c r="AA28" s="29">
        <v>6.2912756343413285</v>
      </c>
      <c r="AB28" s="29">
        <f t="shared" si="3"/>
        <v>4.2841840989729141</v>
      </c>
      <c r="AC28" s="29" t="s">
        <v>303</v>
      </c>
      <c r="AD28" s="29">
        <v>3.9699364039313934</v>
      </c>
      <c r="AE28" s="29">
        <f t="shared" si="4"/>
        <v>1.9628448685629789</v>
      </c>
      <c r="AF28" s="29" t="s">
        <v>623</v>
      </c>
      <c r="AG28" s="29">
        <v>28.323108384458077</v>
      </c>
      <c r="AH28" s="29">
        <f t="shared" si="5"/>
        <v>26.316016849089664</v>
      </c>
      <c r="AI28" s="29" t="s">
        <v>341</v>
      </c>
      <c r="AJ28" s="29">
        <v>1.4603899812352126</v>
      </c>
      <c r="AK28" s="29">
        <f t="shared" si="6"/>
        <v>0.54670155413320187</v>
      </c>
      <c r="AL28" s="29" t="s">
        <v>363</v>
      </c>
      <c r="AM28" s="29">
        <v>10.926258992805755</v>
      </c>
      <c r="AN28" s="29">
        <f t="shared" si="7"/>
        <v>8.9191674574373394</v>
      </c>
      <c r="AO28" s="29" t="s">
        <v>993</v>
      </c>
      <c r="AP28" s="29">
        <v>17.618415227976982</v>
      </c>
      <c r="AQ28" s="29">
        <f t="shared" si="8"/>
        <v>15.611323692608568</v>
      </c>
      <c r="AR28" s="29" t="s">
        <v>451</v>
      </c>
      <c r="AS28" s="29">
        <v>6.6022905906130704</v>
      </c>
      <c r="AT28" s="29">
        <f t="shared" si="9"/>
        <v>4.595199055244656</v>
      </c>
      <c r="AU28" s="29" t="s">
        <v>408</v>
      </c>
      <c r="AV28" s="29">
        <v>0.12372208113563847</v>
      </c>
      <c r="AW28" s="29">
        <f t="shared" si="10"/>
        <v>1.8833694542327759</v>
      </c>
      <c r="AX28" s="29" t="s">
        <v>1819</v>
      </c>
      <c r="AY28" s="11">
        <v>12.214521077150325</v>
      </c>
      <c r="AZ28" s="29">
        <f t="shared" si="11"/>
        <v>10.207429541781909</v>
      </c>
      <c r="BA28" s="29" t="s">
        <v>1363</v>
      </c>
      <c r="BB28" s="5">
        <v>0.41778074866310161</v>
      </c>
      <c r="BC28" s="29">
        <f t="shared" si="12"/>
        <v>1.5893107867053129</v>
      </c>
      <c r="BD28" s="29" t="s">
        <v>1132</v>
      </c>
      <c r="BE28" s="5">
        <v>9.7770825185764576E-2</v>
      </c>
      <c r="BF28" s="29">
        <f t="shared" si="13"/>
        <v>1.9093207101826499</v>
      </c>
      <c r="BG28" s="29" t="s">
        <v>1144</v>
      </c>
      <c r="BH28" s="5">
        <v>34.378159757330643</v>
      </c>
      <c r="BI28" s="29">
        <f t="shared" si="14"/>
        <v>32.371068221962226</v>
      </c>
      <c r="BJ28" s="29" t="s">
        <v>1336</v>
      </c>
      <c r="BK28" s="5">
        <v>7.7579519006982151E-2</v>
      </c>
      <c r="BL28" s="5">
        <f t="shared" si="15"/>
        <v>1.9295120163614323</v>
      </c>
      <c r="BM28" s="29" t="s">
        <v>1325</v>
      </c>
      <c r="BN28" s="5">
        <v>2.0508668960399379</v>
      </c>
      <c r="BO28" s="29">
        <f t="shared" si="16"/>
        <v>4.3775360671523433E-2</v>
      </c>
      <c r="BR28" s="29" t="s">
        <v>48</v>
      </c>
      <c r="BS28" s="29">
        <v>4.9236871604725359</v>
      </c>
      <c r="BT28" s="29" t="s">
        <v>762</v>
      </c>
      <c r="BU28" s="29">
        <v>5.5543626082599671</v>
      </c>
      <c r="BV28" s="29" t="s">
        <v>769</v>
      </c>
      <c r="BW28" s="29">
        <v>9.7992208570572359</v>
      </c>
      <c r="BX28" s="29" t="s">
        <v>250</v>
      </c>
      <c r="BY28" s="29">
        <v>6.2912756343413285</v>
      </c>
      <c r="BZ28" s="29" t="s">
        <v>307</v>
      </c>
      <c r="CA28" s="29">
        <v>1.0025062656641603</v>
      </c>
    </row>
    <row r="29" spans="1:92" x14ac:dyDescent="0.25">
      <c r="F29" s="10" t="s">
        <v>572</v>
      </c>
      <c r="G29" s="29">
        <f>COUNTIF(AM119:AM137,"&gt;"&amp;$I$42)/COUNT(AM119:AM137)*100</f>
        <v>42.105263157894733</v>
      </c>
      <c r="H29" s="29">
        <f>(COUNTIF(AM119:AM137,"&lt;"&amp;$I$42)-COUNTIF(AM119:AM137,"&lt;1"))/COUNT(AM119:AM137)*100</f>
        <v>36.84210526315789</v>
      </c>
      <c r="I29" s="29">
        <f>COUNTIF(AM119:AM137,"&lt;1")/COUNT(AM119:AM137)*100</f>
        <v>21.052631578947366</v>
      </c>
      <c r="K29" s="10" t="s">
        <v>1760</v>
      </c>
      <c r="L29" s="29">
        <f>AVERAGE(L24:L26)</f>
        <v>22.961406784936191</v>
      </c>
      <c r="M29" s="29">
        <f>AVERAGE(M24:M26)</f>
        <v>12.309368191721134</v>
      </c>
      <c r="N29" s="29">
        <f>AVERAGE(N24:N26)</f>
        <v>64.729225023342664</v>
      </c>
      <c r="P29" s="29">
        <f t="shared" si="17"/>
        <v>100</v>
      </c>
      <c r="Q29" s="29" t="s">
        <v>518</v>
      </c>
      <c r="R29" s="29">
        <v>0</v>
      </c>
      <c r="S29" s="29">
        <f t="shared" si="0"/>
        <v>2.0070915353684144</v>
      </c>
      <c r="T29" s="29" t="s">
        <v>749</v>
      </c>
      <c r="U29" s="29">
        <v>0.37903913579077042</v>
      </c>
      <c r="V29" s="29">
        <f t="shared" si="1"/>
        <v>1.6280523995776441</v>
      </c>
      <c r="W29" s="29" t="s">
        <v>232</v>
      </c>
      <c r="X29" s="29">
        <v>1.171875</v>
      </c>
      <c r="Y29" s="29">
        <f t="shared" si="2"/>
        <v>0.83521653536841445</v>
      </c>
      <c r="Z29" s="29" t="s">
        <v>795</v>
      </c>
      <c r="AA29" s="29">
        <v>1.4285714285714286</v>
      </c>
      <c r="AB29" s="29">
        <f t="shared" si="3"/>
        <v>0.57852010679698584</v>
      </c>
      <c r="AC29" s="29" t="s">
        <v>303</v>
      </c>
      <c r="AD29" s="29">
        <v>68.150346191889227</v>
      </c>
      <c r="AE29" s="29">
        <f t="shared" si="4"/>
        <v>66.14325465652081</v>
      </c>
      <c r="AF29" s="29" t="s">
        <v>623</v>
      </c>
      <c r="AG29" s="29">
        <v>20.037970314118052</v>
      </c>
      <c r="AH29" s="29">
        <f t="shared" si="5"/>
        <v>18.030878778749639</v>
      </c>
      <c r="AI29" s="29" t="s">
        <v>341</v>
      </c>
      <c r="AJ29" s="29">
        <v>13.566045220150732</v>
      </c>
      <c r="AK29" s="29">
        <f t="shared" si="6"/>
        <v>11.558953684782317</v>
      </c>
      <c r="AL29" s="29" t="s">
        <v>364</v>
      </c>
      <c r="AM29" s="29">
        <v>5.7618549511854953</v>
      </c>
      <c r="AN29" s="29">
        <f t="shared" si="7"/>
        <v>3.7547634158170808</v>
      </c>
      <c r="AO29" s="29" t="s">
        <v>994</v>
      </c>
      <c r="AP29" s="29">
        <v>16.533466533466534</v>
      </c>
      <c r="AQ29" s="29">
        <f t="shared" si="8"/>
        <v>14.52637499809812</v>
      </c>
      <c r="AR29" s="29" t="s">
        <v>451</v>
      </c>
      <c r="AS29" s="29">
        <v>0.35647598030894584</v>
      </c>
      <c r="AT29" s="29">
        <f t="shared" si="9"/>
        <v>1.6506155550594686</v>
      </c>
      <c r="AU29" s="29" t="s">
        <v>409</v>
      </c>
      <c r="AV29" s="29">
        <v>7.9063883617963307E-2</v>
      </c>
      <c r="AW29" s="29">
        <f t="shared" si="10"/>
        <v>1.9280276517504511</v>
      </c>
      <c r="AX29" s="29" t="s">
        <v>1820</v>
      </c>
      <c r="AY29" s="11">
        <v>25.26188557614827</v>
      </c>
      <c r="AZ29" s="29">
        <f t="shared" si="11"/>
        <v>23.254794040779856</v>
      </c>
      <c r="BA29" s="29" t="s">
        <v>1364</v>
      </c>
      <c r="BB29" s="5">
        <v>0.29793059022465579</v>
      </c>
      <c r="BC29" s="29">
        <f t="shared" si="12"/>
        <v>1.7091609451437586</v>
      </c>
      <c r="BD29" s="29" t="s">
        <v>1133</v>
      </c>
      <c r="BE29" s="5">
        <v>8.0864515180474897E-2</v>
      </c>
      <c r="BF29" s="29">
        <f t="shared" si="13"/>
        <v>1.9262270201879395</v>
      </c>
      <c r="BG29" s="29" t="s">
        <v>1144</v>
      </c>
      <c r="BH29" s="5">
        <v>33.391304347826093</v>
      </c>
      <c r="BI29" s="29">
        <f t="shared" si="14"/>
        <v>31.38421281245768</v>
      </c>
      <c r="BJ29" s="29" t="s">
        <v>1337</v>
      </c>
      <c r="BK29" s="5">
        <v>0.44952380952380955</v>
      </c>
      <c r="BL29" s="5">
        <f t="shared" si="15"/>
        <v>1.557567725844605</v>
      </c>
      <c r="BM29" s="29" t="s">
        <v>1137</v>
      </c>
      <c r="BN29" s="5">
        <v>10.240738430834478</v>
      </c>
      <c r="BO29" s="29">
        <f t="shared" si="16"/>
        <v>8.2336468954660624</v>
      </c>
      <c r="BR29" s="29" t="s">
        <v>48</v>
      </c>
      <c r="BS29" s="29">
        <v>3.433220877158166</v>
      </c>
      <c r="BT29" s="29" t="s">
        <v>762</v>
      </c>
      <c r="BU29" s="29">
        <v>1.5989671268249079</v>
      </c>
      <c r="BV29" s="29" t="s">
        <v>769</v>
      </c>
      <c r="BW29" s="29">
        <v>1.0026619343389529</v>
      </c>
      <c r="BX29" s="29" t="s">
        <v>795</v>
      </c>
      <c r="BY29" s="29">
        <v>1.4285714285714286</v>
      </c>
      <c r="BZ29" s="29" t="s">
        <v>307</v>
      </c>
      <c r="CA29" s="29">
        <v>5.7295645530939643</v>
      </c>
    </row>
    <row r="30" spans="1:92" x14ac:dyDescent="0.25">
      <c r="B30" s="29">
        <f>AVERAGE(B24:B28)</f>
        <v>36.337712096332787</v>
      </c>
      <c r="C30" s="29">
        <f>AVERAGE(C24:C28)</f>
        <v>18.987958401751506</v>
      </c>
      <c r="D30" s="29">
        <f>AVERAGE(D24:D28)</f>
        <v>44.674329501915707</v>
      </c>
      <c r="F30" s="10"/>
      <c r="G30" s="29">
        <f>AVERAGE(G24:G29)</f>
        <v>51.049295196547526</v>
      </c>
      <c r="H30" s="29">
        <f>AVERAGE(H24:H29)</f>
        <v>24.071389201613659</v>
      </c>
      <c r="I30" s="29">
        <f>AVERAGE(I24:I29)</f>
        <v>24.879315601838822</v>
      </c>
      <c r="K30" s="10"/>
      <c r="N30" s="29"/>
      <c r="P30">
        <f>G30+H30+I30</f>
        <v>100.00000000000001</v>
      </c>
      <c r="Q30" s="29" t="s">
        <v>519</v>
      </c>
      <c r="R30" s="29">
        <v>4.2822384428223845</v>
      </c>
      <c r="S30" s="29">
        <f t="shared" si="0"/>
        <v>2.2751469074539701</v>
      </c>
      <c r="T30" s="29" t="s">
        <v>750</v>
      </c>
      <c r="U30" s="29">
        <v>7.9942457870941226</v>
      </c>
      <c r="V30" s="29">
        <f t="shared" si="1"/>
        <v>5.9871542517257081</v>
      </c>
      <c r="W30" s="29" t="s">
        <v>232</v>
      </c>
      <c r="X30" s="29">
        <v>13.612935826174835</v>
      </c>
      <c r="Y30" s="29">
        <f t="shared" si="2"/>
        <v>11.60584429080642</v>
      </c>
      <c r="Z30" s="29" t="s">
        <v>795</v>
      </c>
      <c r="AA30" s="29">
        <v>2.0915975477821855</v>
      </c>
      <c r="AB30" s="29">
        <f t="shared" si="3"/>
        <v>8.4506012413771092E-2</v>
      </c>
      <c r="AC30" s="29" t="s">
        <v>303</v>
      </c>
      <c r="AD30" s="29">
        <v>0.42207792207792205</v>
      </c>
      <c r="AE30" s="29">
        <f t="shared" si="4"/>
        <v>1.5850136132904924</v>
      </c>
      <c r="AF30" s="29" t="s">
        <v>623</v>
      </c>
      <c r="AG30" s="29">
        <v>11.624441132637854</v>
      </c>
      <c r="AH30" s="29">
        <f t="shared" si="5"/>
        <v>9.6173495972694383</v>
      </c>
      <c r="AI30" s="29" t="s">
        <v>341</v>
      </c>
      <c r="AJ30" s="29">
        <v>0.74673304293714993</v>
      </c>
      <c r="AK30" s="29">
        <f t="shared" si="6"/>
        <v>1.2603584924312645</v>
      </c>
      <c r="AL30" s="29" t="s">
        <v>364</v>
      </c>
      <c r="AM30" s="29">
        <v>21.164361531038921</v>
      </c>
      <c r="AN30" s="29">
        <f t="shared" si="7"/>
        <v>19.157269995670507</v>
      </c>
      <c r="AO30" s="29" t="s">
        <v>994</v>
      </c>
      <c r="AP30" s="29">
        <v>0.22257027450333858</v>
      </c>
      <c r="AQ30" s="29">
        <f t="shared" si="8"/>
        <v>1.7845212608650758</v>
      </c>
      <c r="AR30" s="29" t="s">
        <v>451</v>
      </c>
      <c r="AS30" s="29">
        <v>25.605536332179931</v>
      </c>
      <c r="AT30" s="29">
        <f t="shared" si="9"/>
        <v>23.598444796811517</v>
      </c>
      <c r="AU30" s="29" t="s">
        <v>409</v>
      </c>
      <c r="AV30" s="29">
        <v>6.1274509803921566E-2</v>
      </c>
      <c r="AW30" s="29">
        <f t="shared" si="10"/>
        <v>1.9458170255644929</v>
      </c>
      <c r="AX30" s="29" t="s">
        <v>1820</v>
      </c>
      <c r="AY30" s="11">
        <v>46.731298309969866</v>
      </c>
      <c r="AZ30" s="29">
        <f t="shared" si="11"/>
        <v>44.724206774601448</v>
      </c>
      <c r="BA30" s="29" t="s">
        <v>1364</v>
      </c>
      <c r="BB30" s="5">
        <v>5.0118135605355475E-2</v>
      </c>
      <c r="BC30" s="29">
        <f t="shared" si="12"/>
        <v>1.956973399763059</v>
      </c>
      <c r="BD30" s="29" t="s">
        <v>1134</v>
      </c>
      <c r="BE30" s="5">
        <v>0</v>
      </c>
      <c r="BF30" s="29">
        <f t="shared" si="13"/>
        <v>2.0070915353684144</v>
      </c>
      <c r="BG30" s="29" t="s">
        <v>1144</v>
      </c>
      <c r="BH30" s="5">
        <v>1.2594818949477602</v>
      </c>
      <c r="BI30" s="29">
        <f t="shared" si="14"/>
        <v>0.74760964042065425</v>
      </c>
      <c r="BJ30" s="29" t="s">
        <v>1337</v>
      </c>
      <c r="BK30" s="5">
        <v>4.361836805155944</v>
      </c>
      <c r="BL30" s="5">
        <f t="shared" si="15"/>
        <v>2.3547452697875295</v>
      </c>
      <c r="BM30" s="29" t="s">
        <v>2034</v>
      </c>
      <c r="BN30" s="5">
        <v>10.978835978835978</v>
      </c>
      <c r="BO30" s="29">
        <f t="shared" si="16"/>
        <v>8.9717444434675642</v>
      </c>
      <c r="BR30" s="29" t="s">
        <v>48</v>
      </c>
      <c r="BS30" s="29">
        <v>4.5996413123747226</v>
      </c>
      <c r="BT30" s="29" t="s">
        <v>763</v>
      </c>
      <c r="BU30" s="29">
        <v>37.817258883248734</v>
      </c>
      <c r="BV30" s="29" t="s">
        <v>235</v>
      </c>
      <c r="BW30" s="29">
        <v>10.089332632685235</v>
      </c>
      <c r="BX30" s="29" t="s">
        <v>795</v>
      </c>
      <c r="BY30" s="29">
        <v>2.0915975477821855</v>
      </c>
      <c r="BZ30" s="29" t="s">
        <v>307</v>
      </c>
      <c r="CA30" s="29">
        <v>3.2924467398321502</v>
      </c>
    </row>
    <row r="31" spans="1:92" x14ac:dyDescent="0.25">
      <c r="A31" s="31"/>
      <c r="B31" s="31"/>
      <c r="C31" s="31"/>
      <c r="D31" s="31"/>
      <c r="F31" s="31"/>
      <c r="G31" s="31"/>
      <c r="H31" s="31"/>
      <c r="I31" s="31"/>
      <c r="K31" s="31"/>
      <c r="L31" s="31"/>
      <c r="M31" s="31"/>
      <c r="N31" s="31"/>
      <c r="Q31" s="29" t="s">
        <v>519</v>
      </c>
      <c r="R31" s="29">
        <v>0.2453871926761361</v>
      </c>
      <c r="S31" s="29">
        <f t="shared" si="0"/>
        <v>1.7617043426922783</v>
      </c>
      <c r="T31" s="29" t="s">
        <v>750</v>
      </c>
      <c r="U31" s="29">
        <v>13.577950625634088</v>
      </c>
      <c r="V31" s="29">
        <f t="shared" si="1"/>
        <v>11.570859090265674</v>
      </c>
      <c r="W31" s="29" t="s">
        <v>233</v>
      </c>
      <c r="X31" s="29">
        <v>8.2338410868670238</v>
      </c>
      <c r="Y31" s="29">
        <f t="shared" si="2"/>
        <v>6.2267495514986093</v>
      </c>
      <c r="Z31" s="29" t="s">
        <v>795</v>
      </c>
      <c r="AA31" s="29">
        <v>2.7915779512656731</v>
      </c>
      <c r="AB31" s="29">
        <f t="shared" si="3"/>
        <v>0.78448641589725865</v>
      </c>
      <c r="AC31" s="29" t="s">
        <v>304</v>
      </c>
      <c r="AD31" s="29">
        <v>0.91588785046728982</v>
      </c>
      <c r="AE31" s="29">
        <f t="shared" si="4"/>
        <v>1.0912036849011246</v>
      </c>
      <c r="AF31" s="29" t="s">
        <v>623</v>
      </c>
      <c r="AG31" s="29">
        <v>0.96936442615454965</v>
      </c>
      <c r="AH31" s="29">
        <f t="shared" si="5"/>
        <v>1.0377271092138649</v>
      </c>
      <c r="AI31" s="29" t="s">
        <v>342</v>
      </c>
      <c r="AJ31" s="29">
        <v>10.986482599942478</v>
      </c>
      <c r="AK31" s="29">
        <f t="shared" si="6"/>
        <v>8.9793910645740631</v>
      </c>
      <c r="AL31" s="29" t="s">
        <v>364</v>
      </c>
      <c r="AM31" s="29">
        <v>0.83092030718871968</v>
      </c>
      <c r="AN31" s="29">
        <f t="shared" si="7"/>
        <v>1.1761712281796948</v>
      </c>
      <c r="AO31" s="29" t="s">
        <v>994</v>
      </c>
      <c r="AP31" s="29">
        <v>7.2505384063173013</v>
      </c>
      <c r="AQ31" s="29">
        <f t="shared" si="8"/>
        <v>5.2434468709488868</v>
      </c>
      <c r="AR31" s="29" t="s">
        <v>452</v>
      </c>
      <c r="AS31" s="29">
        <v>0</v>
      </c>
      <c r="AT31" s="29">
        <f t="shared" si="9"/>
        <v>2.0070915353684144</v>
      </c>
      <c r="AU31" s="29" t="s">
        <v>409</v>
      </c>
      <c r="AV31" s="29">
        <v>31.498194945848372</v>
      </c>
      <c r="AW31" s="29">
        <f t="shared" si="10"/>
        <v>29.491103410479958</v>
      </c>
      <c r="AX31" s="29" t="s">
        <v>1820</v>
      </c>
      <c r="AY31" s="11">
        <v>15.861896422316738</v>
      </c>
      <c r="AZ31" s="29">
        <f t="shared" si="11"/>
        <v>13.854804886948322</v>
      </c>
      <c r="BA31" s="29" t="s">
        <v>1372</v>
      </c>
      <c r="BB31" s="5">
        <v>2.2780498190334253</v>
      </c>
      <c r="BC31" s="29">
        <f t="shared" si="12"/>
        <v>0.27095828366501085</v>
      </c>
      <c r="BD31" s="29" t="s">
        <v>1134</v>
      </c>
      <c r="BE31" s="5">
        <v>13.676236044657097</v>
      </c>
      <c r="BF31" s="29">
        <f t="shared" si="13"/>
        <v>11.669144509288682</v>
      </c>
      <c r="BG31" s="29" t="s">
        <v>1145</v>
      </c>
      <c r="BH31" s="5">
        <v>0.33248081841432225</v>
      </c>
      <c r="BI31" s="29">
        <f t="shared" si="14"/>
        <v>1.6746107169540922</v>
      </c>
      <c r="BJ31" s="29" t="s">
        <v>1337</v>
      </c>
      <c r="BK31" s="5">
        <v>3.5556257901390644E-2</v>
      </c>
      <c r="BL31" s="5">
        <f t="shared" si="15"/>
        <v>1.9715352774670238</v>
      </c>
      <c r="BM31" s="29" t="s">
        <v>2034</v>
      </c>
      <c r="BN31" s="5">
        <v>46.969696969696969</v>
      </c>
      <c r="BO31" s="29">
        <f t="shared" si="16"/>
        <v>44.962605434328552</v>
      </c>
      <c r="BR31" s="29" t="s">
        <v>851</v>
      </c>
      <c r="BS31" s="29">
        <v>6.1966680211296223</v>
      </c>
      <c r="BT31" s="29" t="s">
        <v>763</v>
      </c>
      <c r="BU31" s="29">
        <v>2.2016369519700527</v>
      </c>
      <c r="BV31" s="29" t="s">
        <v>235</v>
      </c>
      <c r="BW31" s="29">
        <v>1.021819299323909</v>
      </c>
      <c r="BX31" s="29" t="s">
        <v>795</v>
      </c>
      <c r="BY31" s="29">
        <v>2.7915779512656731</v>
      </c>
      <c r="BZ31" s="29" t="s">
        <v>308</v>
      </c>
      <c r="CA31" s="29">
        <v>5.6391774432902269</v>
      </c>
      <c r="CE31" s="10" t="s">
        <v>1752</v>
      </c>
      <c r="CF31" s="10" t="s">
        <v>1753</v>
      </c>
      <c r="CG31" s="10"/>
      <c r="CH31" s="10" t="s">
        <v>1748</v>
      </c>
      <c r="CI31" s="10" t="s">
        <v>1749</v>
      </c>
      <c r="CJ31" s="10" t="s">
        <v>1750</v>
      </c>
      <c r="CK31" s="10"/>
      <c r="CL31" s="10" t="s">
        <v>1751</v>
      </c>
      <c r="CM31" s="10" t="s">
        <v>1754</v>
      </c>
      <c r="CN31" s="10" t="s">
        <v>1755</v>
      </c>
    </row>
    <row r="32" spans="1:92" ht="45" x14ac:dyDescent="0.25">
      <c r="A32" s="1" t="s">
        <v>1647</v>
      </c>
      <c r="B32" s="1" t="s">
        <v>1706</v>
      </c>
      <c r="C32" s="1" t="s">
        <v>1648</v>
      </c>
      <c r="D32" s="1" t="s">
        <v>1724</v>
      </c>
      <c r="E32" s="32"/>
      <c r="F32" s="1" t="s">
        <v>1650</v>
      </c>
      <c r="G32" s="1" t="s">
        <v>1710</v>
      </c>
      <c r="H32" s="1" t="s">
        <v>1651</v>
      </c>
      <c r="I32" s="1" t="s">
        <v>1725</v>
      </c>
      <c r="J32" s="32"/>
      <c r="K32" s="1"/>
      <c r="L32" s="1"/>
      <c r="M32" s="1"/>
      <c r="N32" s="1"/>
      <c r="Q32" s="29" t="s">
        <v>519</v>
      </c>
      <c r="R32" s="29">
        <v>6.4191357816142436E-2</v>
      </c>
      <c r="S32" s="29">
        <f t="shared" si="0"/>
        <v>1.9429001775522721</v>
      </c>
      <c r="T32" s="29" t="s">
        <v>751</v>
      </c>
      <c r="U32" s="29">
        <v>0.51177072671443202</v>
      </c>
      <c r="V32" s="29">
        <f t="shared" si="1"/>
        <v>1.4953208086539824</v>
      </c>
      <c r="W32" s="29" t="s">
        <v>233</v>
      </c>
      <c r="X32" s="29">
        <v>0.86431446838740233</v>
      </c>
      <c r="Y32" s="29">
        <f t="shared" si="2"/>
        <v>1.142777066981012</v>
      </c>
      <c r="Z32" s="29" t="s">
        <v>795</v>
      </c>
      <c r="AA32" s="29">
        <v>3.3319094404100809</v>
      </c>
      <c r="AB32" s="29">
        <f t="shared" si="3"/>
        <v>1.3248179050416664</v>
      </c>
      <c r="AC32" s="29" t="s">
        <v>304</v>
      </c>
      <c r="AD32" s="29">
        <v>0.11724578981027499</v>
      </c>
      <c r="AE32" s="29">
        <f t="shared" si="4"/>
        <v>1.8898457455581394</v>
      </c>
      <c r="AF32" s="29" t="s">
        <v>623</v>
      </c>
      <c r="AG32" s="29">
        <v>21.045251752708733</v>
      </c>
      <c r="AH32" s="29">
        <f t="shared" si="5"/>
        <v>19.038160217340319</v>
      </c>
      <c r="AI32" s="29" t="s">
        <v>342</v>
      </c>
      <c r="AJ32" s="29">
        <v>3.2866073119909069</v>
      </c>
      <c r="AK32" s="29">
        <f t="shared" si="6"/>
        <v>1.2795157766224925</v>
      </c>
      <c r="AL32" s="29" t="s">
        <v>364</v>
      </c>
      <c r="AM32" s="29">
        <v>6.3520871143375679</v>
      </c>
      <c r="AN32" s="29">
        <f t="shared" si="7"/>
        <v>4.3449955789691534</v>
      </c>
      <c r="AO32" s="29" t="s">
        <v>994</v>
      </c>
      <c r="AP32" s="29">
        <v>16.300290335960181</v>
      </c>
      <c r="AQ32" s="29">
        <f t="shared" si="8"/>
        <v>14.293198800591767</v>
      </c>
      <c r="AR32" s="29" t="s">
        <v>452</v>
      </c>
      <c r="AS32" s="29">
        <v>2.1711092003439383</v>
      </c>
      <c r="AT32" s="29">
        <f t="shared" si="9"/>
        <v>0.16401766497552384</v>
      </c>
      <c r="AU32" s="29" t="s">
        <v>410</v>
      </c>
      <c r="AV32" s="29">
        <v>9.8953915747808874E-2</v>
      </c>
      <c r="AW32" s="29">
        <f t="shared" si="10"/>
        <v>1.9081376196206055</v>
      </c>
      <c r="AX32" s="29" t="s">
        <v>1821</v>
      </c>
      <c r="AY32" s="11">
        <v>46.016836508639784</v>
      </c>
      <c r="AZ32" s="29">
        <f t="shared" si="11"/>
        <v>44.009744973271367</v>
      </c>
      <c r="BA32" s="29" t="s">
        <v>1372</v>
      </c>
      <c r="BB32" s="5">
        <v>4.0856481481481479</v>
      </c>
      <c r="BC32" s="29">
        <f t="shared" si="12"/>
        <v>2.0785566127797335</v>
      </c>
      <c r="BD32" s="29" t="s">
        <v>1134</v>
      </c>
      <c r="BE32" s="5">
        <v>17.259467758444217</v>
      </c>
      <c r="BF32" s="29">
        <f t="shared" si="13"/>
        <v>15.252376223075803</v>
      </c>
      <c r="BG32" s="29" t="s">
        <v>1145</v>
      </c>
      <c r="BH32" s="5">
        <v>3.0972710530721583</v>
      </c>
      <c r="BI32" s="29">
        <f t="shared" si="14"/>
        <v>1.0901795177037439</v>
      </c>
      <c r="BJ32" s="29" t="s">
        <v>1337</v>
      </c>
      <c r="BK32" s="5">
        <v>0.86945066526149395</v>
      </c>
      <c r="BL32" s="5">
        <f t="shared" si="15"/>
        <v>1.1376408701069205</v>
      </c>
      <c r="BM32" s="29" t="s">
        <v>2034</v>
      </c>
      <c r="BN32" s="5">
        <v>31.9376026272578</v>
      </c>
      <c r="BO32" s="29">
        <f t="shared" si="16"/>
        <v>29.930511091889386</v>
      </c>
      <c r="BR32" s="29" t="s">
        <v>852</v>
      </c>
      <c r="BS32" s="29">
        <v>27.466937945066121</v>
      </c>
      <c r="BT32" s="29" t="s">
        <v>763</v>
      </c>
      <c r="BU32" s="29">
        <v>3.3864739083077535</v>
      </c>
      <c r="BV32" s="29" t="s">
        <v>237</v>
      </c>
      <c r="BW32" s="29">
        <v>12.770562770562771</v>
      </c>
      <c r="BX32" s="29" t="s">
        <v>795</v>
      </c>
      <c r="BY32" s="29">
        <v>3.3319094404100809</v>
      </c>
      <c r="BZ32" s="29" t="s">
        <v>309</v>
      </c>
      <c r="CA32" s="29">
        <v>1.5726681127982649</v>
      </c>
      <c r="CE32">
        <v>4.6146700000000003</v>
      </c>
      <c r="CF32">
        <v>1.3333299999999999</v>
      </c>
      <c r="CH32">
        <v>100</v>
      </c>
      <c r="CI32">
        <v>2.3333300000000001</v>
      </c>
      <c r="CJ32">
        <v>6.2929500000000003</v>
      </c>
      <c r="CL32">
        <v>0.39990999999999999</v>
      </c>
      <c r="CM32">
        <f>CJ32/CJ32*100</f>
        <v>100</v>
      </c>
      <c r="CN32">
        <f>CL32/CJ32*100</f>
        <v>6.354889201407925</v>
      </c>
    </row>
    <row r="33" spans="1:92" x14ac:dyDescent="0.25">
      <c r="A33" s="10" t="s">
        <v>611</v>
      </c>
      <c r="B33" s="29">
        <f>COUNTIF(AS2:AS18,"&gt;"&amp;$I$42)/COUNT(AS2:AS18)*100</f>
        <v>41.17647058823529</v>
      </c>
      <c r="C33" s="29">
        <f>(COUNTIF(AS2:AS18,"&lt;"&amp;$I$42)-COUNTIF(AS2:AS18,"&lt;1"))/COUNT(AS2:AS18)*100</f>
        <v>17.647058823529413</v>
      </c>
      <c r="D33" s="29">
        <f>COUNTIF(AS2:AS18,"&lt;1")/COUNT(AS2:AS18)*100</f>
        <v>41.17647058823529</v>
      </c>
      <c r="F33" s="10" t="s">
        <v>614</v>
      </c>
      <c r="G33" s="29">
        <f>COUNTIF(AV2:AV23,"&gt;"&amp;$I$42)/COUNT(AV2:AV23)*100</f>
        <v>0</v>
      </c>
      <c r="H33" s="29">
        <f>(COUNTIF(AV2:AV23,"&lt;"&amp;$I$42)-COUNTIF(AV2:AV23,"&lt;1"))/COUNT(AV2:AV23)*100</f>
        <v>31.818181818181817</v>
      </c>
      <c r="I33" s="29">
        <f>COUNTIF(AV2:AV23,"&lt;1")/COUNT(AV2:AV23)*100</f>
        <v>68.181818181818173</v>
      </c>
      <c r="K33" s="10"/>
      <c r="N33" s="29"/>
      <c r="Q33" s="29" t="s">
        <v>520</v>
      </c>
      <c r="R33" s="29">
        <v>0.12081185567010309</v>
      </c>
      <c r="S33" s="29">
        <f t="shared" si="0"/>
        <v>1.8862796796983115</v>
      </c>
      <c r="T33" s="29" t="s">
        <v>751</v>
      </c>
      <c r="U33" s="29">
        <v>5.1849291393017631E-2</v>
      </c>
      <c r="V33" s="29">
        <f t="shared" si="1"/>
        <v>1.9552422439753969</v>
      </c>
      <c r="W33" s="29" t="s">
        <v>1616</v>
      </c>
      <c r="X33" s="29">
        <v>0.48303195442160018</v>
      </c>
      <c r="Y33" s="29">
        <f t="shared" si="2"/>
        <v>1.5240595809468143</v>
      </c>
      <c r="Z33" s="29" t="s">
        <v>795</v>
      </c>
      <c r="AA33" s="29">
        <v>18.476903870162296</v>
      </c>
      <c r="AB33" s="29">
        <f t="shared" si="3"/>
        <v>16.469812334793883</v>
      </c>
      <c r="AC33" s="29" t="s">
        <v>304</v>
      </c>
      <c r="AD33" s="29">
        <v>0.36471392751310694</v>
      </c>
      <c r="AE33" s="29">
        <f t="shared" si="4"/>
        <v>1.6423776078553076</v>
      </c>
      <c r="AF33" s="29" t="s">
        <v>624</v>
      </c>
      <c r="AG33" s="29">
        <v>0.97930338213023727</v>
      </c>
      <c r="AH33" s="29">
        <f t="shared" si="5"/>
        <v>1.0277881532381772</v>
      </c>
      <c r="AI33" s="29" t="s">
        <v>342</v>
      </c>
      <c r="AJ33" s="29">
        <v>10.537161698035444</v>
      </c>
      <c r="AK33" s="29">
        <f t="shared" si="6"/>
        <v>8.5300701626670303</v>
      </c>
      <c r="AL33" s="29" t="s">
        <v>364</v>
      </c>
      <c r="AM33" s="29">
        <v>20.23952095808383</v>
      </c>
      <c r="AN33" s="29">
        <f t="shared" si="7"/>
        <v>18.232429422715416</v>
      </c>
      <c r="AO33" s="29" t="s">
        <v>994</v>
      </c>
      <c r="AP33" s="29">
        <v>0.51574375678610207</v>
      </c>
      <c r="AQ33" s="29">
        <f t="shared" si="8"/>
        <v>1.4913477785823124</v>
      </c>
      <c r="AR33" s="29" t="s">
        <v>453</v>
      </c>
      <c r="AS33" s="29">
        <v>1.1536050156739812</v>
      </c>
      <c r="AT33" s="29">
        <f t="shared" si="9"/>
        <v>0.85348651969443323</v>
      </c>
      <c r="AU33" s="29" t="s">
        <v>410</v>
      </c>
      <c r="AV33" s="29">
        <v>0.30479357162648935</v>
      </c>
      <c r="AW33" s="29">
        <f t="shared" si="10"/>
        <v>1.7022979637419251</v>
      </c>
      <c r="AX33" s="29" t="s">
        <v>1821</v>
      </c>
      <c r="AY33" s="11">
        <v>26.251706873008647</v>
      </c>
      <c r="AZ33" s="29">
        <f t="shared" si="11"/>
        <v>24.244615337640234</v>
      </c>
      <c r="BA33" s="29" t="s">
        <v>1372</v>
      </c>
      <c r="BB33" s="5">
        <v>6.2286105407255308</v>
      </c>
      <c r="BC33" s="29">
        <f t="shared" si="12"/>
        <v>4.2215190053571163</v>
      </c>
      <c r="BD33" s="29" t="s">
        <v>1135</v>
      </c>
      <c r="BE33" s="5">
        <v>0</v>
      </c>
      <c r="BF33" s="29">
        <f t="shared" si="13"/>
        <v>2.0070915353684144</v>
      </c>
      <c r="BG33" s="29" t="s">
        <v>1145</v>
      </c>
      <c r="BH33" s="5">
        <v>0.17208413001912046</v>
      </c>
      <c r="BI33" s="29">
        <f t="shared" si="14"/>
        <v>1.835007405349294</v>
      </c>
      <c r="BJ33" s="29" t="s">
        <v>1338</v>
      </c>
      <c r="BK33" s="5">
        <v>17.115768463073852</v>
      </c>
      <c r="BL33" s="5">
        <f t="shared" si="15"/>
        <v>15.108676927705439</v>
      </c>
      <c r="BM33" s="29" t="s">
        <v>2034</v>
      </c>
      <c r="BN33" s="5">
        <v>20.210526315789473</v>
      </c>
      <c r="BO33" s="29">
        <f t="shared" si="16"/>
        <v>18.203434780421059</v>
      </c>
      <c r="BR33" s="29" t="s">
        <v>854</v>
      </c>
      <c r="BS33" s="29">
        <v>3.518796992481203</v>
      </c>
      <c r="BT33" s="29" t="s">
        <v>763</v>
      </c>
      <c r="BU33" s="29">
        <v>8.4805137936067734</v>
      </c>
      <c r="BV33" s="29" t="s">
        <v>237</v>
      </c>
      <c r="BW33" s="29">
        <v>1.3265950726468732</v>
      </c>
      <c r="BX33" s="29" t="s">
        <v>795</v>
      </c>
      <c r="BY33" s="29">
        <v>18.476903870162296</v>
      </c>
      <c r="BZ33" s="5" t="s">
        <v>269</v>
      </c>
      <c r="CA33" s="29">
        <v>3.9781458084343524</v>
      </c>
      <c r="CE33">
        <v>2.6937700000000002</v>
      </c>
      <c r="CF33">
        <v>2.8</v>
      </c>
      <c r="CH33">
        <v>85.4178</v>
      </c>
      <c r="CI33">
        <v>12.8</v>
      </c>
      <c r="CJ33">
        <v>6.97295</v>
      </c>
      <c r="CL33">
        <v>1.54366</v>
      </c>
      <c r="CM33">
        <f>CJ33/CJ32*100</f>
        <v>110.80574293455373</v>
      </c>
      <c r="CN33">
        <f>CL33/CJ32*100</f>
        <v>24.529989909342994</v>
      </c>
    </row>
    <row r="34" spans="1:92" x14ac:dyDescent="0.25">
      <c r="A34" s="10" t="s">
        <v>612</v>
      </c>
      <c r="B34" s="29">
        <f>COUNTIF(AS19:AS68,"&gt;"&amp;$I$42)/COUNT(AS19:AS68)*100</f>
        <v>24</v>
      </c>
      <c r="C34" s="29">
        <f>(COUNTIF(AS19:AS68,"&lt;"&amp;$I$42)-COUNTIF(AS19:AS68,"&lt;1"))/COUNT(AS19:AS68)*100</f>
        <v>30</v>
      </c>
      <c r="D34" s="29">
        <f>COUNTIF(AS19:AS68,"&lt;1")/COUNT(AS19:AS68)*100</f>
        <v>46</v>
      </c>
      <c r="F34" s="10" t="s">
        <v>615</v>
      </c>
      <c r="G34" s="29">
        <f>COUNTIF(AV24:AV94,"&gt;"&amp;$I$42)/COUNT(AV24:AV94)*100</f>
        <v>36.619718309859159</v>
      </c>
      <c r="H34" s="29">
        <f>(COUNTIF(AV24:AV94,"&lt;"&amp;$I$42)-COUNTIF(AV24:AV94,"&lt;1"))/COUNT(AV24:AV94)*100</f>
        <v>18.30985915492958</v>
      </c>
      <c r="I34" s="29">
        <f>COUNTIF(AV24:AV94,"&lt;1")/COUNT(AV24:AV94)*100</f>
        <v>45.070422535211272</v>
      </c>
      <c r="K34" s="10"/>
      <c r="N34" s="29"/>
      <c r="Q34" s="29" t="s">
        <v>520</v>
      </c>
      <c r="R34" s="29">
        <v>1.6720543975030654E-2</v>
      </c>
      <c r="S34" s="29">
        <f t="shared" si="0"/>
        <v>1.9903709913933838</v>
      </c>
      <c r="T34" s="29" t="s">
        <v>751</v>
      </c>
      <c r="U34" s="29">
        <v>0.15718776793369535</v>
      </c>
      <c r="V34" s="29">
        <f t="shared" si="1"/>
        <v>1.8499037674347192</v>
      </c>
      <c r="W34" s="29" t="s">
        <v>1616</v>
      </c>
      <c r="X34" s="29">
        <v>29.627630868861303</v>
      </c>
      <c r="Y34" s="29">
        <f t="shared" si="2"/>
        <v>27.620539333492889</v>
      </c>
      <c r="Z34" s="29" t="s">
        <v>251</v>
      </c>
      <c r="AA34" s="29">
        <v>3.657968313140727</v>
      </c>
      <c r="AB34" s="29">
        <f t="shared" si="3"/>
        <v>1.6508767777723126</v>
      </c>
      <c r="AC34" s="29" t="s">
        <v>304</v>
      </c>
      <c r="AD34" s="29">
        <v>3.1506849315068495</v>
      </c>
      <c r="AE34" s="29">
        <f t="shared" si="4"/>
        <v>1.143593396138435</v>
      </c>
      <c r="AF34" s="29" t="s">
        <v>624</v>
      </c>
      <c r="AG34" s="29">
        <v>15.019157088122606</v>
      </c>
      <c r="AH34" s="29">
        <f t="shared" si="5"/>
        <v>13.012065552754191</v>
      </c>
      <c r="AI34" s="29" t="s">
        <v>343</v>
      </c>
      <c r="AJ34" s="29">
        <v>8.2180409518539008</v>
      </c>
      <c r="AK34" s="29">
        <f t="shared" si="6"/>
        <v>6.2109494164854864</v>
      </c>
      <c r="AL34" s="29" t="s">
        <v>364</v>
      </c>
      <c r="AM34" s="29">
        <v>3.638017280582083</v>
      </c>
      <c r="AN34" s="29">
        <f t="shared" si="7"/>
        <v>1.6309257452136685</v>
      </c>
      <c r="AO34" s="29" t="s">
        <v>995</v>
      </c>
      <c r="AP34" s="29">
        <v>2.0506867866124976</v>
      </c>
      <c r="AQ34" s="29">
        <f t="shared" si="8"/>
        <v>4.3595251244083144E-2</v>
      </c>
      <c r="AR34" s="29" t="s">
        <v>453</v>
      </c>
      <c r="AS34" s="29">
        <v>0.8257522743177047</v>
      </c>
      <c r="AT34" s="29">
        <f t="shared" si="9"/>
        <v>1.1813392610507099</v>
      </c>
      <c r="AU34" s="29" t="s">
        <v>410</v>
      </c>
      <c r="AV34" s="29">
        <v>0</v>
      </c>
      <c r="AW34" s="29">
        <f t="shared" si="10"/>
        <v>2.0070915353684144</v>
      </c>
      <c r="AX34" s="29" t="s">
        <v>1822</v>
      </c>
      <c r="AY34" s="11">
        <v>3.9005783191829702</v>
      </c>
      <c r="AZ34" s="29">
        <f t="shared" si="11"/>
        <v>1.8934867838145557</v>
      </c>
      <c r="BA34" s="29" t="s">
        <v>1372</v>
      </c>
      <c r="BB34" s="5">
        <v>1.7981362383514898</v>
      </c>
      <c r="BC34" s="29">
        <f t="shared" si="12"/>
        <v>0.20895529701692461</v>
      </c>
      <c r="BD34" s="29" t="s">
        <v>1135</v>
      </c>
      <c r="BE34" s="5">
        <v>8.9230769230769234</v>
      </c>
      <c r="BF34" s="29">
        <f t="shared" si="13"/>
        <v>6.9159853877085089</v>
      </c>
      <c r="BG34" s="29" t="s">
        <v>1145</v>
      </c>
      <c r="BH34" s="5">
        <v>5.1835157759175789</v>
      </c>
      <c r="BI34" s="29">
        <f t="shared" si="14"/>
        <v>3.1764242405491645</v>
      </c>
      <c r="BJ34" s="29" t="s">
        <v>1338</v>
      </c>
      <c r="BK34" s="5">
        <v>3.5608308605341246</v>
      </c>
      <c r="BL34" s="5">
        <f t="shared" si="15"/>
        <v>1.5537393251657101</v>
      </c>
      <c r="BM34" s="29" t="s">
        <v>2034</v>
      </c>
      <c r="BN34" s="5">
        <v>19.56989247311828</v>
      </c>
      <c r="BO34" s="29">
        <f t="shared" si="16"/>
        <v>17.562800937749866</v>
      </c>
      <c r="BR34" s="29" t="s">
        <v>857</v>
      </c>
      <c r="BS34" s="29">
        <v>2.5820793433652534</v>
      </c>
      <c r="BT34" s="29" t="s">
        <v>763</v>
      </c>
      <c r="BU34" s="29">
        <v>1.529882756648556</v>
      </c>
      <c r="BV34" s="29" t="s">
        <v>238</v>
      </c>
      <c r="BW34" s="29">
        <v>12.095905172413794</v>
      </c>
      <c r="BX34" s="29" t="s">
        <v>251</v>
      </c>
      <c r="BY34" s="29">
        <v>3.657968313140727</v>
      </c>
      <c r="BZ34" s="5" t="s">
        <v>270</v>
      </c>
      <c r="CA34" s="29">
        <v>3.2054794520547945</v>
      </c>
      <c r="CE34">
        <v>2.3178700000000001</v>
      </c>
      <c r="CF34">
        <v>3.09267</v>
      </c>
      <c r="CH34">
        <v>61.210900000000002</v>
      </c>
      <c r="CI34">
        <v>17.428599999999999</v>
      </c>
      <c r="CJ34">
        <v>7.3168699999999998</v>
      </c>
      <c r="CL34">
        <v>0.71087</v>
      </c>
      <c r="CM34">
        <f>CJ34/CJ32*100</f>
        <v>116.27090633168862</v>
      </c>
      <c r="CN34">
        <f>CL34/CJ32*100</f>
        <v>11.296291882185621</v>
      </c>
    </row>
    <row r="35" spans="1:92" x14ac:dyDescent="0.25">
      <c r="A35" s="10" t="s">
        <v>561</v>
      </c>
      <c r="B35" s="29">
        <f>COUNTIF(AS69:AS113,"&gt;"&amp;$I$42)/COUNT(AS69:AS113)*100</f>
        <v>20</v>
      </c>
      <c r="C35" s="29">
        <f>(COUNTIF(AS69:AS113,"&lt;"&amp;$I$42)-COUNTIF(AS69:AS113,"&lt;1"))/COUNT(AS69:AS113)*100</f>
        <v>35.555555555555557</v>
      </c>
      <c r="D35" s="29">
        <f>COUNTIF(AS69:AS113,"&lt;1")/COUNT(AS69:AS113)*100</f>
        <v>44.444444444444443</v>
      </c>
      <c r="F35" s="10" t="s">
        <v>616</v>
      </c>
      <c r="G35" s="29">
        <f>COUNTIF(AV95:AV151,"&gt;"&amp;$I$42)/COUNT(AV95:AV151)*100</f>
        <v>45.614035087719294</v>
      </c>
      <c r="H35" s="29">
        <f>(COUNTIF(AV95:AV151,"&lt;"&amp;$I$42)-COUNTIF(AV95:AV151,"&lt;1"))/COUNT(AV95:AV151)*100</f>
        <v>35.087719298245609</v>
      </c>
      <c r="I35" s="29">
        <f>COUNTIF(AV95:AV151,"&lt;1")/COUNT(AV95:AV151)*100</f>
        <v>19.298245614035086</v>
      </c>
      <c r="K35" s="10"/>
      <c r="N35" s="29"/>
      <c r="Q35" s="29" t="s">
        <v>520</v>
      </c>
      <c r="R35" s="29">
        <v>0.60724962630792223</v>
      </c>
      <c r="S35" s="29">
        <f t="shared" si="0"/>
        <v>1.3998419090604921</v>
      </c>
      <c r="T35" s="29" t="s">
        <v>751</v>
      </c>
      <c r="U35" s="29">
        <v>1.0384850335980453</v>
      </c>
      <c r="V35" s="29">
        <f t="shared" si="1"/>
        <v>0.96860650177036911</v>
      </c>
      <c r="W35" s="29" t="s">
        <v>234</v>
      </c>
      <c r="X35" s="29">
        <v>17.962962962962965</v>
      </c>
      <c r="Y35" s="29">
        <f t="shared" si="2"/>
        <v>15.955871427594552</v>
      </c>
      <c r="Z35" s="29" t="s">
        <v>251</v>
      </c>
      <c r="AA35" s="29">
        <v>5.452946350043975</v>
      </c>
      <c r="AB35" s="29">
        <f t="shared" si="3"/>
        <v>3.4458548146755605</v>
      </c>
      <c r="AC35" s="29" t="s">
        <v>305</v>
      </c>
      <c r="AD35" s="29">
        <v>0.60290490545354891</v>
      </c>
      <c r="AE35" s="29">
        <f t="shared" si="4"/>
        <v>1.4041866299148655</v>
      </c>
      <c r="AF35" s="29" t="s">
        <v>624</v>
      </c>
      <c r="AG35" s="29">
        <v>3.7509377344336084E-2</v>
      </c>
      <c r="AH35" s="29">
        <f t="shared" si="5"/>
        <v>1.9695821580240784</v>
      </c>
      <c r="AI35" s="29" t="s">
        <v>343</v>
      </c>
      <c r="AJ35" s="29">
        <v>1.3586956521739131</v>
      </c>
      <c r="AK35" s="29">
        <f t="shared" si="6"/>
        <v>0.64839588319450137</v>
      </c>
      <c r="AL35" s="29" t="s">
        <v>365</v>
      </c>
      <c r="AM35" s="29">
        <v>2.674192652910151</v>
      </c>
      <c r="AN35" s="29">
        <f t="shared" si="7"/>
        <v>0.66710111754173651</v>
      </c>
      <c r="AO35" s="29" t="s">
        <v>995</v>
      </c>
      <c r="AP35" s="29">
        <v>21.653543307086615</v>
      </c>
      <c r="AQ35" s="29">
        <f t="shared" si="8"/>
        <v>19.646451771718201</v>
      </c>
      <c r="AR35" s="29" t="s">
        <v>453</v>
      </c>
      <c r="AS35" s="29">
        <v>0</v>
      </c>
      <c r="AT35" s="29">
        <f t="shared" si="9"/>
        <v>2.0070915353684144</v>
      </c>
      <c r="AU35" s="29" t="s">
        <v>410</v>
      </c>
      <c r="AV35" s="29">
        <v>17.283950617283949</v>
      </c>
      <c r="AW35" s="29">
        <f t="shared" si="10"/>
        <v>15.276859081915536</v>
      </c>
      <c r="AX35" s="29" t="s">
        <v>1822</v>
      </c>
      <c r="AY35" s="11">
        <v>29.119170984455963</v>
      </c>
      <c r="AZ35" s="29">
        <f t="shared" si="11"/>
        <v>27.112079449087549</v>
      </c>
      <c r="BA35" s="29" t="s">
        <v>1372</v>
      </c>
      <c r="BB35" s="5">
        <v>2.0193861066235863</v>
      </c>
      <c r="BC35" s="29">
        <f t="shared" si="12"/>
        <v>1.229457125517186E-2</v>
      </c>
      <c r="BD35" s="29" t="s">
        <v>1136</v>
      </c>
      <c r="BE35" s="5">
        <v>11.189279731993301</v>
      </c>
      <c r="BF35" s="29">
        <f t="shared" si="13"/>
        <v>9.1821881966248853</v>
      </c>
      <c r="BG35" s="29" t="s">
        <v>1145</v>
      </c>
      <c r="BH35" s="5">
        <v>3.5646862853970016</v>
      </c>
      <c r="BI35" s="29">
        <f t="shared" si="14"/>
        <v>1.5575947500285872</v>
      </c>
      <c r="BJ35" s="29" t="s">
        <v>1338</v>
      </c>
      <c r="BK35" s="5">
        <v>0.43154178109062374</v>
      </c>
      <c r="BL35" s="5">
        <f t="shared" si="15"/>
        <v>1.5755497542777908</v>
      </c>
      <c r="BM35" s="29" t="s">
        <v>2035</v>
      </c>
      <c r="BN35" s="5">
        <v>24.768211920529801</v>
      </c>
      <c r="BO35" s="29">
        <f t="shared" si="16"/>
        <v>22.761120385161387</v>
      </c>
      <c r="BR35" s="29" t="s">
        <v>857</v>
      </c>
      <c r="BS35" s="29">
        <v>2.6624405705229797</v>
      </c>
      <c r="BT35" s="29" t="s">
        <v>763</v>
      </c>
      <c r="BU35" s="29">
        <v>33.219761499148213</v>
      </c>
      <c r="BV35" s="29" t="s">
        <v>238</v>
      </c>
      <c r="BW35" s="29">
        <v>4.5372866127583107</v>
      </c>
      <c r="BX35" s="29" t="s">
        <v>251</v>
      </c>
      <c r="BY35" s="29">
        <v>5.452946350043975</v>
      </c>
      <c r="BZ35" s="5" t="s">
        <v>270</v>
      </c>
      <c r="CA35" s="29">
        <v>3.5333707234997194</v>
      </c>
      <c r="CE35">
        <v>3.8683900000000002</v>
      </c>
      <c r="CF35">
        <v>2.0127899999999999</v>
      </c>
      <c r="CH35">
        <v>28.289400000000001</v>
      </c>
      <c r="CI35">
        <v>23.875</v>
      </c>
      <c r="CJ35">
        <v>4.5834999999999999</v>
      </c>
      <c r="CL35">
        <v>1.8830800000000001</v>
      </c>
      <c r="CM35">
        <f>CJ35/CJ32*100</f>
        <v>72.835474618422197</v>
      </c>
      <c r="CN35">
        <f>CL35/CJ32*100</f>
        <v>29.923644713528631</v>
      </c>
    </row>
    <row r="36" spans="1:92" x14ac:dyDescent="0.25">
      <c r="A36" s="10" t="s">
        <v>1610</v>
      </c>
      <c r="B36" s="29">
        <f>COUNTIF(AS114:AS156,"&gt;"&amp;$I$42)/COUNT(AS114:AS156)*100</f>
        <v>46.511627906976742</v>
      </c>
      <c r="C36" s="29">
        <f>(COUNTIF(AS114:AS156,"&lt;"&amp;$I$42)-COUNTIF(AS114:AS156,"&lt;1"))/COUNT(AS114:AS156)*100</f>
        <v>23.255813953488371</v>
      </c>
      <c r="D36" s="29">
        <f>COUNTIF(AS114:AS156,"&lt;1")/COUNT(AS114:AS156)*100</f>
        <v>30.232558139534881</v>
      </c>
      <c r="K36" s="10"/>
      <c r="N36" s="29"/>
      <c r="Q36" s="29" t="s">
        <v>520</v>
      </c>
      <c r="R36" s="29">
        <v>0.38939831679437253</v>
      </c>
      <c r="S36" s="29">
        <f t="shared" si="0"/>
        <v>1.617693218574042</v>
      </c>
      <c r="T36" s="29" t="s">
        <v>751</v>
      </c>
      <c r="U36" s="29">
        <v>41.073781291172594</v>
      </c>
      <c r="V36" s="29">
        <f t="shared" si="1"/>
        <v>39.066689755804177</v>
      </c>
      <c r="W36" s="29" t="s">
        <v>234</v>
      </c>
      <c r="X36" s="29">
        <v>0.77015004647457175</v>
      </c>
      <c r="Y36" s="29">
        <f t="shared" si="2"/>
        <v>1.2369414888938426</v>
      </c>
      <c r="Z36" s="29" t="s">
        <v>252</v>
      </c>
      <c r="AA36" s="29">
        <v>2.9121540312876051</v>
      </c>
      <c r="AB36" s="29">
        <f t="shared" si="3"/>
        <v>0.90506249591919063</v>
      </c>
      <c r="AC36" s="29" t="s">
        <v>305</v>
      </c>
      <c r="AD36" s="29">
        <v>1.6308119361554476</v>
      </c>
      <c r="AE36" s="29">
        <f t="shared" si="4"/>
        <v>0.37627959921296683</v>
      </c>
      <c r="AF36" s="29" t="s">
        <v>624</v>
      </c>
      <c r="AG36" s="29">
        <v>30.426065162907268</v>
      </c>
      <c r="AH36" s="29">
        <f t="shared" si="5"/>
        <v>28.418973627538854</v>
      </c>
      <c r="AI36" s="29" t="s">
        <v>344</v>
      </c>
      <c r="AJ36" s="29">
        <v>0.93074185600875992</v>
      </c>
      <c r="AK36" s="29">
        <f t="shared" si="6"/>
        <v>1.0763496793596545</v>
      </c>
      <c r="AL36" s="29" t="s">
        <v>366</v>
      </c>
      <c r="AM36" s="29">
        <v>1.1336797354747286</v>
      </c>
      <c r="AN36" s="29">
        <f t="shared" si="7"/>
        <v>0.87341179989368589</v>
      </c>
      <c r="AO36" s="29" t="s">
        <v>996</v>
      </c>
      <c r="AP36" s="29">
        <v>1.2720713878868426</v>
      </c>
      <c r="AQ36" s="29">
        <f t="shared" si="8"/>
        <v>0.73502014748157185</v>
      </c>
      <c r="AR36" s="29" t="s">
        <v>453</v>
      </c>
      <c r="AS36" s="29">
        <v>1.8814840865131002</v>
      </c>
      <c r="AT36" s="29">
        <f t="shared" si="9"/>
        <v>0.12560744885531427</v>
      </c>
      <c r="AU36" s="29" t="s">
        <v>410</v>
      </c>
      <c r="AV36" s="29">
        <v>0.29012537560874518</v>
      </c>
      <c r="AW36" s="29">
        <f t="shared" si="10"/>
        <v>1.7169661597596693</v>
      </c>
      <c r="AX36" s="29" t="s">
        <v>1822</v>
      </c>
      <c r="AY36" s="11">
        <v>42.597402597402592</v>
      </c>
      <c r="AZ36" s="29">
        <f t="shared" si="11"/>
        <v>40.590311062034175</v>
      </c>
      <c r="BA36" s="29" t="s">
        <v>1373</v>
      </c>
      <c r="BB36" s="5">
        <v>17.068779258192293</v>
      </c>
      <c r="BC36" s="29">
        <f t="shared" si="12"/>
        <v>15.06168772282388</v>
      </c>
      <c r="BD36" s="29" t="s">
        <v>1342</v>
      </c>
      <c r="BE36" s="5">
        <v>10.30097498940229</v>
      </c>
      <c r="BF36" s="29">
        <f t="shared" si="13"/>
        <v>8.2938834540338746</v>
      </c>
      <c r="BG36" s="29" t="s">
        <v>1145</v>
      </c>
      <c r="BH36" s="5">
        <v>29.684481648422405</v>
      </c>
      <c r="BI36" s="29">
        <f t="shared" si="14"/>
        <v>27.677390113053992</v>
      </c>
      <c r="BJ36" s="29" t="s">
        <v>1338</v>
      </c>
      <c r="BK36" s="5">
        <v>0.16334347189365775</v>
      </c>
      <c r="BL36" s="5">
        <f t="shared" si="15"/>
        <v>1.8437480634747567</v>
      </c>
      <c r="BM36" s="29" t="s">
        <v>2035</v>
      </c>
      <c r="BN36" s="5">
        <v>21.620132255694344</v>
      </c>
      <c r="BO36" s="29">
        <f t="shared" si="16"/>
        <v>19.61304072032593</v>
      </c>
      <c r="BR36" s="29" t="s">
        <v>857</v>
      </c>
      <c r="BS36" s="29">
        <v>1.8905872888173776</v>
      </c>
      <c r="BT36" s="29" t="s">
        <v>764</v>
      </c>
      <c r="BU36" s="29">
        <v>3.4077079107505073</v>
      </c>
      <c r="BV36" s="29" t="s">
        <v>238</v>
      </c>
      <c r="BW36" s="29">
        <v>18.843683083511777</v>
      </c>
      <c r="BX36" s="29" t="s">
        <v>252</v>
      </c>
      <c r="BY36" s="29">
        <v>2.9121540312876051</v>
      </c>
      <c r="BZ36" s="5" t="s">
        <v>270</v>
      </c>
      <c r="CA36" s="29">
        <v>18.137651821862349</v>
      </c>
      <c r="CE36">
        <v>1.26309</v>
      </c>
      <c r="CF36">
        <v>5.1592399999999996</v>
      </c>
      <c r="CH36">
        <v>3.9477899999999999</v>
      </c>
      <c r="CI36">
        <v>35.200000000000003</v>
      </c>
      <c r="CJ36">
        <v>1.5177499999999999</v>
      </c>
      <c r="CL36">
        <v>0.67605199999999999</v>
      </c>
      <c r="CM36">
        <f>CJ36/CJ32*100</f>
        <v>24.118259321939629</v>
      </c>
      <c r="CN36">
        <f>CL36/CJ32*100</f>
        <v>10.743006062339601</v>
      </c>
    </row>
    <row r="37" spans="1:92" ht="33.950000000000003" customHeight="1" x14ac:dyDescent="0.25">
      <c r="K37" s="10"/>
      <c r="N37" s="29"/>
      <c r="Q37" s="29" t="s">
        <v>520</v>
      </c>
      <c r="R37" s="29">
        <v>0.16</v>
      </c>
      <c r="S37" s="29">
        <f t="shared" si="0"/>
        <v>1.8470915353684145</v>
      </c>
      <c r="T37" s="29" t="s">
        <v>752</v>
      </c>
      <c r="U37" s="29">
        <v>5.0540257929592194</v>
      </c>
      <c r="V37" s="29">
        <f t="shared" si="1"/>
        <v>3.0469342575908049</v>
      </c>
      <c r="W37" s="29" t="s">
        <v>768</v>
      </c>
      <c r="X37" s="29">
        <v>1.1264672472548276</v>
      </c>
      <c r="Y37" s="29">
        <f t="shared" si="2"/>
        <v>0.88062428811358684</v>
      </c>
      <c r="Z37" s="29" t="s">
        <v>252</v>
      </c>
      <c r="AA37" s="29">
        <v>5.2758318739054291</v>
      </c>
      <c r="AB37" s="29">
        <f t="shared" si="3"/>
        <v>3.2687403385370146</v>
      </c>
      <c r="AC37" s="29" t="s">
        <v>305</v>
      </c>
      <c r="AD37" s="29">
        <v>0.74978371623570128</v>
      </c>
      <c r="AE37" s="29">
        <f t="shared" si="4"/>
        <v>1.2573078191327132</v>
      </c>
      <c r="AF37" s="29" t="s">
        <v>624</v>
      </c>
      <c r="AG37" s="29">
        <v>33.089770354906058</v>
      </c>
      <c r="AH37" s="29">
        <f t="shared" si="5"/>
        <v>31.082678819537644</v>
      </c>
      <c r="AI37" s="29" t="s">
        <v>344</v>
      </c>
      <c r="AJ37" s="29">
        <v>7.4179215008639847</v>
      </c>
      <c r="AK37" s="29">
        <f t="shared" si="6"/>
        <v>5.4108299654955703</v>
      </c>
      <c r="AL37" s="29" t="s">
        <v>367</v>
      </c>
      <c r="AM37" s="29">
        <v>0.51407588739290089</v>
      </c>
      <c r="AN37" s="29">
        <f t="shared" si="7"/>
        <v>1.4930156479755134</v>
      </c>
      <c r="AO37" s="29" t="s">
        <v>997</v>
      </c>
      <c r="AP37" s="29">
        <v>1.421012849584278</v>
      </c>
      <c r="AQ37" s="29">
        <f t="shared" si="8"/>
        <v>0.58607868578413647</v>
      </c>
      <c r="AR37" s="29" t="s">
        <v>454</v>
      </c>
      <c r="AS37" s="29">
        <v>1.76536312849162</v>
      </c>
      <c r="AT37" s="29">
        <f t="shared" si="9"/>
        <v>0.24172840687679442</v>
      </c>
      <c r="AU37" s="29" t="s">
        <v>410</v>
      </c>
      <c r="AV37" s="29">
        <v>0.14884644008930786</v>
      </c>
      <c r="AW37" s="29">
        <f t="shared" si="10"/>
        <v>1.8582450952791065</v>
      </c>
      <c r="AX37" s="29" t="s">
        <v>1822</v>
      </c>
      <c r="AY37" s="11">
        <v>0.22431583669807087</v>
      </c>
      <c r="AZ37" s="29">
        <f t="shared" si="11"/>
        <v>1.7827756986703436</v>
      </c>
      <c r="BA37" s="29" t="s">
        <v>1374</v>
      </c>
      <c r="BB37" s="5">
        <v>15.399405698304491</v>
      </c>
      <c r="BC37" s="29">
        <f t="shared" si="12"/>
        <v>13.392314162936078</v>
      </c>
      <c r="BD37" s="29" t="s">
        <v>1343</v>
      </c>
      <c r="BE37" s="5">
        <v>1.7082242733158837</v>
      </c>
      <c r="BF37" s="29">
        <f t="shared" si="13"/>
        <v>0.29886726205253078</v>
      </c>
      <c r="BG37" s="29" t="s">
        <v>1145</v>
      </c>
      <c r="BH37" s="5">
        <v>2.3782876329043088</v>
      </c>
      <c r="BI37" s="29">
        <f t="shared" si="14"/>
        <v>0.37119609753589433</v>
      </c>
      <c r="BJ37" s="29" t="s">
        <v>1338</v>
      </c>
      <c r="BK37" s="5">
        <v>38.742857142857147</v>
      </c>
      <c r="BL37" s="5">
        <f t="shared" si="15"/>
        <v>36.73576560748873</v>
      </c>
      <c r="BM37" s="29" t="s">
        <v>2035</v>
      </c>
      <c r="BN37" s="5">
        <v>3.1684352114781054</v>
      </c>
      <c r="BO37" s="29">
        <f t="shared" si="16"/>
        <v>1.1613436761096909</v>
      </c>
      <c r="BR37" s="29" t="s">
        <v>858</v>
      </c>
      <c r="BS37" s="29">
        <v>2.0774315391879132</v>
      </c>
      <c r="BT37" s="29" t="s">
        <v>764</v>
      </c>
      <c r="BU37" s="29">
        <v>3.3820239505198053</v>
      </c>
      <c r="BV37" s="29" t="s">
        <v>239</v>
      </c>
      <c r="BW37" s="29">
        <v>30.693069306930692</v>
      </c>
      <c r="BX37" s="29" t="s">
        <v>252</v>
      </c>
      <c r="BY37" s="29">
        <v>5.2758318739054291</v>
      </c>
      <c r="BZ37" s="5" t="s">
        <v>272</v>
      </c>
      <c r="CA37" s="29">
        <v>35.723771580345286</v>
      </c>
    </row>
    <row r="38" spans="1:92" x14ac:dyDescent="0.25">
      <c r="A38" s="10" t="s">
        <v>1761</v>
      </c>
      <c r="B38" s="29">
        <f>AVERAGE(B33:B36)</f>
        <v>32.922024623803011</v>
      </c>
      <c r="C38" s="29">
        <f>AVERAGE(C33:C36)</f>
        <v>26.614607083143333</v>
      </c>
      <c r="D38" s="29">
        <f>AVERAGE(D33:D36)</f>
        <v>40.463368293053655</v>
      </c>
      <c r="E38" s="38"/>
      <c r="F38" s="10" t="s">
        <v>1762</v>
      </c>
      <c r="G38" s="29">
        <f>AVERAGE(G33:G35)</f>
        <v>27.41125113252615</v>
      </c>
      <c r="H38" s="29">
        <f>AVERAGE(H33:H35)</f>
        <v>28.405253423785666</v>
      </c>
      <c r="I38" s="29">
        <f>AVERAGE(I33:I35)</f>
        <v>44.18349544368818</v>
      </c>
      <c r="J38" s="38"/>
      <c r="K38" s="1"/>
      <c r="N38" s="29"/>
      <c r="Q38" s="29" t="s">
        <v>521</v>
      </c>
      <c r="R38" s="29">
        <v>0</v>
      </c>
      <c r="S38" s="29">
        <f t="shared" si="0"/>
        <v>2.0070915353684144</v>
      </c>
      <c r="T38" s="29" t="s">
        <v>753</v>
      </c>
      <c r="U38" s="29">
        <v>0.88308343298684577</v>
      </c>
      <c r="V38" s="29">
        <f t="shared" si="1"/>
        <v>1.1240081023815687</v>
      </c>
      <c r="W38" s="29" t="s">
        <v>768</v>
      </c>
      <c r="X38" s="29">
        <v>9.525222551928783</v>
      </c>
      <c r="Y38" s="29">
        <f t="shared" si="2"/>
        <v>7.5181310165603685</v>
      </c>
      <c r="Z38" s="2" t="s">
        <v>252</v>
      </c>
      <c r="AA38" s="29">
        <v>0.64826819781441014</v>
      </c>
      <c r="AB38" s="29">
        <f t="shared" si="3"/>
        <v>1.3588233375540044</v>
      </c>
      <c r="AC38" s="29" t="s">
        <v>306</v>
      </c>
      <c r="AD38" s="29">
        <v>5.2388289676425268</v>
      </c>
      <c r="AE38" s="29">
        <f t="shared" si="4"/>
        <v>3.2317374322741124</v>
      </c>
      <c r="AF38" s="29" t="s">
        <v>625</v>
      </c>
      <c r="AG38" s="29">
        <v>0</v>
      </c>
      <c r="AH38" s="29">
        <f t="shared" si="5"/>
        <v>2.0070915353684144</v>
      </c>
      <c r="AI38" s="29" t="s">
        <v>344</v>
      </c>
      <c r="AJ38" s="29">
        <v>0.84732214228617109</v>
      </c>
      <c r="AK38" s="29">
        <f t="shared" si="6"/>
        <v>1.1597693930822435</v>
      </c>
      <c r="AL38" s="29" t="s">
        <v>367</v>
      </c>
      <c r="AM38" s="29">
        <v>0.60437006043700603</v>
      </c>
      <c r="AN38" s="29">
        <f t="shared" si="7"/>
        <v>1.4027214749314085</v>
      </c>
      <c r="AO38" s="29" t="s">
        <v>998</v>
      </c>
      <c r="AP38" s="29">
        <v>1.7949173627154789</v>
      </c>
      <c r="AQ38" s="29">
        <f t="shared" si="8"/>
        <v>0.21217417265293559</v>
      </c>
      <c r="AR38" s="29" t="s">
        <v>454</v>
      </c>
      <c r="AS38" s="29">
        <v>0</v>
      </c>
      <c r="AT38" s="29">
        <f t="shared" si="9"/>
        <v>2.0070915353684144</v>
      </c>
      <c r="AU38" s="29" t="s">
        <v>411</v>
      </c>
      <c r="AV38" s="29">
        <v>0.42674253200568996</v>
      </c>
      <c r="AW38" s="29">
        <f t="shared" si="10"/>
        <v>1.5803490033627245</v>
      </c>
      <c r="AX38" s="29" t="s">
        <v>1823</v>
      </c>
      <c r="AY38" s="11">
        <v>43.79032258064516</v>
      </c>
      <c r="AZ38" s="29">
        <f t="shared" si="11"/>
        <v>41.783231045276743</v>
      </c>
      <c r="BA38" s="29" t="s">
        <v>1374</v>
      </c>
      <c r="BB38" s="5">
        <v>0.58394160583941601</v>
      </c>
      <c r="BC38" s="29">
        <f t="shared" si="12"/>
        <v>1.4231499295289984</v>
      </c>
      <c r="BD38" s="29" t="s">
        <v>1344</v>
      </c>
      <c r="BE38" s="5">
        <v>3.7843784378437841</v>
      </c>
      <c r="BF38" s="29">
        <f t="shared" si="13"/>
        <v>1.7772869024753697</v>
      </c>
      <c r="BG38" s="29" t="s">
        <v>1145</v>
      </c>
      <c r="BH38" s="5">
        <v>5.2682611506140917</v>
      </c>
      <c r="BI38" s="29">
        <f t="shared" si="14"/>
        <v>3.2611696152456773</v>
      </c>
      <c r="BJ38" s="29" t="s">
        <v>1338</v>
      </c>
      <c r="BK38" s="5">
        <v>0</v>
      </c>
      <c r="BL38" s="5">
        <f t="shared" si="15"/>
        <v>2.0070915353684144</v>
      </c>
      <c r="BM38" s="29" t="s">
        <v>2035</v>
      </c>
      <c r="BN38" s="5">
        <v>0.21621621621621623</v>
      </c>
      <c r="BO38" s="29">
        <f t="shared" si="16"/>
        <v>1.7908753191521982</v>
      </c>
      <c r="BR38" s="29" t="s">
        <v>858</v>
      </c>
      <c r="BS38" s="29">
        <v>2.1278451207813727</v>
      </c>
      <c r="BT38" s="29" t="s">
        <v>764</v>
      </c>
      <c r="BU38" s="29">
        <v>30.604772029293649</v>
      </c>
      <c r="BV38" s="29" t="s">
        <v>239</v>
      </c>
      <c r="BW38" s="29">
        <v>18.221258134490238</v>
      </c>
      <c r="BX38" s="2" t="s">
        <v>252</v>
      </c>
      <c r="BY38" s="29">
        <v>2.6597856292179438</v>
      </c>
      <c r="BZ38" s="5" t="s">
        <v>272</v>
      </c>
      <c r="CA38" s="29">
        <v>3.0295250320924261</v>
      </c>
    </row>
    <row r="39" spans="1:92" x14ac:dyDescent="0.25">
      <c r="A39" s="10"/>
      <c r="E39" s="38"/>
      <c r="F39" s="10"/>
      <c r="J39" s="38"/>
      <c r="K39" s="1"/>
      <c r="N39" s="29"/>
      <c r="Q39" s="29" t="s">
        <v>521</v>
      </c>
      <c r="R39" s="29">
        <v>0</v>
      </c>
      <c r="S39" s="29">
        <f t="shared" si="0"/>
        <v>2.0070915353684144</v>
      </c>
      <c r="T39" s="29" t="s">
        <v>753</v>
      </c>
      <c r="U39" s="29">
        <v>0.11291779584462511</v>
      </c>
      <c r="V39" s="29">
        <f t="shared" si="1"/>
        <v>1.8941737395237894</v>
      </c>
      <c r="W39" s="29" t="s">
        <v>769</v>
      </c>
      <c r="X39" s="29">
        <v>9.7992208570572359</v>
      </c>
      <c r="Y39" s="29">
        <f t="shared" si="2"/>
        <v>7.7921293216888214</v>
      </c>
      <c r="Z39" s="2" t="s">
        <v>252</v>
      </c>
      <c r="AA39" s="29">
        <v>0.63517268757443424</v>
      </c>
      <c r="AB39" s="29">
        <f t="shared" si="3"/>
        <v>1.3719188477939803</v>
      </c>
      <c r="AC39" s="29" t="s">
        <v>307</v>
      </c>
      <c r="AD39" s="29">
        <v>1.5785319652722969</v>
      </c>
      <c r="AE39" s="29">
        <f t="shared" si="4"/>
        <v>0.42855957009611756</v>
      </c>
      <c r="AF39" s="29" t="s">
        <v>625</v>
      </c>
      <c r="AG39" s="29">
        <v>19.313682358117028</v>
      </c>
      <c r="AH39" s="29">
        <f t="shared" si="5"/>
        <v>17.306590822748614</v>
      </c>
      <c r="AI39" s="29" t="s">
        <v>344</v>
      </c>
      <c r="AJ39" s="29">
        <v>1.563544033141788</v>
      </c>
      <c r="AK39" s="29">
        <f t="shared" si="6"/>
        <v>0.44354750222662642</v>
      </c>
      <c r="AL39" s="29" t="s">
        <v>368</v>
      </c>
      <c r="AM39" s="29">
        <v>0.68924183398261918</v>
      </c>
      <c r="AN39" s="29">
        <f t="shared" si="7"/>
        <v>1.3178497013857953</v>
      </c>
      <c r="AO39" s="29" t="s">
        <v>998</v>
      </c>
      <c r="AP39" s="29">
        <v>0.28939752696658771</v>
      </c>
      <c r="AQ39" s="29">
        <f t="shared" si="8"/>
        <v>1.7176940084018266</v>
      </c>
      <c r="AR39" s="29" t="s">
        <v>454</v>
      </c>
      <c r="AS39" s="29">
        <v>0</v>
      </c>
      <c r="AT39" s="29">
        <f t="shared" si="9"/>
        <v>2.0070915353684144</v>
      </c>
      <c r="AU39" s="29" t="s">
        <v>411</v>
      </c>
      <c r="AV39" s="29">
        <v>0.1284796573875803</v>
      </c>
      <c r="AW39" s="29">
        <f t="shared" si="10"/>
        <v>1.8786118779808341</v>
      </c>
      <c r="AX39" s="29" t="s">
        <v>1823</v>
      </c>
      <c r="AY39" s="11">
        <v>23.105776444111029</v>
      </c>
      <c r="AZ39" s="29">
        <f t="shared" si="11"/>
        <v>21.098684908742616</v>
      </c>
      <c r="BA39" s="29" t="s">
        <v>1374</v>
      </c>
      <c r="BB39" s="5">
        <v>0.28669092512956224</v>
      </c>
      <c r="BC39" s="29">
        <f t="shared" si="12"/>
        <v>1.7204006102388523</v>
      </c>
      <c r="BD39" s="29" t="s">
        <v>1345</v>
      </c>
      <c r="BE39" s="5">
        <v>4.0374331550802136</v>
      </c>
      <c r="BF39" s="29">
        <f t="shared" si="13"/>
        <v>2.0303416197117992</v>
      </c>
      <c r="BG39" s="29" t="s">
        <v>1146</v>
      </c>
      <c r="BH39" s="5">
        <v>4.2616875712656785</v>
      </c>
      <c r="BI39" s="29">
        <f t="shared" si="14"/>
        <v>2.2545960358972641</v>
      </c>
      <c r="BJ39" s="29" t="s">
        <v>1338</v>
      </c>
      <c r="BK39" s="5">
        <v>3.3910155567208529</v>
      </c>
      <c r="BL39" s="5">
        <f t="shared" si="15"/>
        <v>1.3839240213524384</v>
      </c>
      <c r="BM39" s="29" t="s">
        <v>2035</v>
      </c>
      <c r="BN39" s="5">
        <v>24.210722959088361</v>
      </c>
      <c r="BO39" s="29">
        <f t="shared" si="16"/>
        <v>22.203631423719948</v>
      </c>
      <c r="BR39" s="29" t="s">
        <v>859</v>
      </c>
      <c r="BS39" s="29">
        <v>1.8250471994965389</v>
      </c>
      <c r="BT39" s="29" t="s">
        <v>764</v>
      </c>
      <c r="BU39" s="29">
        <v>22.823011631562402</v>
      </c>
      <c r="BV39" s="29" t="s">
        <v>242</v>
      </c>
      <c r="BW39" s="29">
        <v>16.587677725118482</v>
      </c>
      <c r="BX39" s="29" t="s">
        <v>253</v>
      </c>
      <c r="BY39" s="29">
        <v>14.285714285714285</v>
      </c>
      <c r="BZ39" s="5" t="s">
        <v>273</v>
      </c>
      <c r="CA39" s="29">
        <v>1.2131715771230502</v>
      </c>
    </row>
    <row r="40" spans="1:92" x14ac:dyDescent="0.25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2"/>
      <c r="L40" s="38"/>
      <c r="M40" s="38"/>
      <c r="N40" s="31"/>
      <c r="Q40" s="29" t="s">
        <v>521</v>
      </c>
      <c r="R40" s="29">
        <v>1.1184544992374175</v>
      </c>
      <c r="S40" s="29">
        <f t="shared" si="0"/>
        <v>0.88863703613099698</v>
      </c>
      <c r="T40" s="29" t="s">
        <v>753</v>
      </c>
      <c r="U40" s="29">
        <v>0.69228106611284179</v>
      </c>
      <c r="V40" s="29">
        <f t="shared" si="1"/>
        <v>1.3148104692555727</v>
      </c>
      <c r="W40" s="29" t="s">
        <v>769</v>
      </c>
      <c r="X40" s="29">
        <v>1.0026619343389529</v>
      </c>
      <c r="Y40" s="29">
        <f t="shared" si="2"/>
        <v>1.0044296010294615</v>
      </c>
      <c r="Z40" s="2" t="s">
        <v>252</v>
      </c>
      <c r="AA40" s="29">
        <v>2.6597856292179438</v>
      </c>
      <c r="AB40" s="29">
        <f t="shared" si="3"/>
        <v>0.65269409384952937</v>
      </c>
      <c r="AC40" s="29" t="s">
        <v>307</v>
      </c>
      <c r="AD40" s="29">
        <v>1.0025062656641603</v>
      </c>
      <c r="AE40" s="29">
        <f t="shared" si="4"/>
        <v>1.0045852697042541</v>
      </c>
      <c r="AF40" s="29" t="s">
        <v>625</v>
      </c>
      <c r="AG40" s="29">
        <v>21.550119649029515</v>
      </c>
      <c r="AH40" s="29">
        <f t="shared" si="5"/>
        <v>19.543028113661101</v>
      </c>
      <c r="AI40" s="29" t="s">
        <v>344</v>
      </c>
      <c r="AJ40" s="29">
        <v>15.973837209302324</v>
      </c>
      <c r="AK40" s="29">
        <f t="shared" si="6"/>
        <v>13.966745673933911</v>
      </c>
      <c r="AL40" s="29" t="s">
        <v>368</v>
      </c>
      <c r="AM40" s="29">
        <v>0.33475349969567864</v>
      </c>
      <c r="AN40" s="29">
        <f t="shared" si="7"/>
        <v>1.6723380356727358</v>
      </c>
      <c r="AO40" s="29" t="s">
        <v>999</v>
      </c>
      <c r="AP40" s="29">
        <v>1.1757021554539515</v>
      </c>
      <c r="AQ40" s="29">
        <f t="shared" si="8"/>
        <v>0.83138937991446293</v>
      </c>
      <c r="AR40" s="29" t="s">
        <v>455</v>
      </c>
      <c r="AS40" s="29">
        <v>0</v>
      </c>
      <c r="AT40" s="29">
        <f t="shared" si="9"/>
        <v>2.0070915353684144</v>
      </c>
      <c r="AU40" s="29" t="s">
        <v>411</v>
      </c>
      <c r="AV40" s="29">
        <v>0.21310602024507191</v>
      </c>
      <c r="AW40" s="29">
        <f t="shared" si="10"/>
        <v>1.7939855151233426</v>
      </c>
      <c r="AX40" s="29" t="s">
        <v>1823</v>
      </c>
      <c r="AY40" s="11">
        <v>77.098479841374754</v>
      </c>
      <c r="AZ40" s="29">
        <f t="shared" si="11"/>
        <v>75.091388306006337</v>
      </c>
      <c r="BA40" s="29" t="s">
        <v>1374</v>
      </c>
      <c r="BB40" s="5">
        <v>34.292379471228621</v>
      </c>
      <c r="BC40" s="29">
        <f t="shared" si="12"/>
        <v>32.285287935860204</v>
      </c>
      <c r="BD40" s="29" t="s">
        <v>1346</v>
      </c>
      <c r="BE40" s="5">
        <v>7.6119813135476777</v>
      </c>
      <c r="BF40" s="29">
        <f t="shared" si="13"/>
        <v>5.6048897781792633</v>
      </c>
      <c r="BG40" s="29" t="s">
        <v>1146</v>
      </c>
      <c r="BH40" s="5">
        <v>1.4794590132706837</v>
      </c>
      <c r="BI40" s="29">
        <f t="shared" si="14"/>
        <v>0.52763252209773071</v>
      </c>
      <c r="BJ40" s="29" t="s">
        <v>1339</v>
      </c>
      <c r="BK40" s="5">
        <v>0.20138089758342925</v>
      </c>
      <c r="BL40" s="5">
        <f t="shared" si="15"/>
        <v>1.8057106377849852</v>
      </c>
      <c r="BM40" s="29" t="s">
        <v>2035</v>
      </c>
      <c r="BN40" s="5">
        <v>32.748244734202608</v>
      </c>
      <c r="BO40" s="29">
        <f t="shared" si="16"/>
        <v>30.741153198834194</v>
      </c>
      <c r="BR40" s="29" t="s">
        <v>860</v>
      </c>
      <c r="BS40" s="29">
        <v>1.3983840894965818</v>
      </c>
      <c r="BT40" s="29" t="s">
        <v>765</v>
      </c>
      <c r="BU40" s="29">
        <v>1.9553441669969613</v>
      </c>
      <c r="BV40" s="29" t="s">
        <v>770</v>
      </c>
      <c r="BW40" s="29">
        <v>2.5264783759929395</v>
      </c>
      <c r="BX40" s="29" t="s">
        <v>253</v>
      </c>
      <c r="BY40" s="29">
        <v>2.3912490460442637</v>
      </c>
      <c r="BZ40" s="5" t="s">
        <v>273</v>
      </c>
      <c r="CA40" s="29">
        <v>3.5823382393779504</v>
      </c>
    </row>
    <row r="41" spans="1:92" ht="30" x14ac:dyDescent="0.25">
      <c r="A41" s="1"/>
      <c r="B41" s="1"/>
      <c r="C41" s="1"/>
      <c r="D41" s="1"/>
      <c r="E41" s="32"/>
      <c r="G41" s="1" t="s">
        <v>1726</v>
      </c>
      <c r="H41" s="1" t="s">
        <v>1727</v>
      </c>
      <c r="I41" s="1" t="s">
        <v>1729</v>
      </c>
      <c r="Q41" s="29" t="s">
        <v>521</v>
      </c>
      <c r="R41" s="29">
        <v>0</v>
      </c>
      <c r="S41" s="29">
        <f t="shared" si="0"/>
        <v>2.0070915353684144</v>
      </c>
      <c r="T41" s="29" t="s">
        <v>753</v>
      </c>
      <c r="U41" s="29">
        <v>0.15473032714412024</v>
      </c>
      <c r="V41" s="29">
        <f t="shared" si="1"/>
        <v>1.8523612082242942</v>
      </c>
      <c r="W41" s="29" t="s">
        <v>235</v>
      </c>
      <c r="X41" s="29">
        <v>10.089332632685235</v>
      </c>
      <c r="Y41" s="29">
        <f t="shared" si="2"/>
        <v>8.0822410973168211</v>
      </c>
      <c r="Z41" s="2" t="s">
        <v>252</v>
      </c>
      <c r="AA41" s="29">
        <v>0.48116418260767513</v>
      </c>
      <c r="AB41" s="29">
        <f t="shared" si="3"/>
        <v>1.5259273527607393</v>
      </c>
      <c r="AC41" s="29" t="s">
        <v>307</v>
      </c>
      <c r="AD41" s="29">
        <v>5.7295645530939643</v>
      </c>
      <c r="AE41" s="29">
        <f t="shared" si="4"/>
        <v>3.7224730177255498</v>
      </c>
      <c r="AF41" s="29" t="s">
        <v>625</v>
      </c>
      <c r="AG41" s="29">
        <v>2.540862963823689</v>
      </c>
      <c r="AH41" s="29">
        <f t="shared" si="5"/>
        <v>0.53377142845527459</v>
      </c>
      <c r="AI41" s="5" t="s">
        <v>347</v>
      </c>
      <c r="AJ41" s="29">
        <v>1.1620111731843576</v>
      </c>
      <c r="AK41" s="29">
        <f t="shared" si="6"/>
        <v>0.8450803621840568</v>
      </c>
      <c r="AL41" s="29" t="s">
        <v>368</v>
      </c>
      <c r="AM41" s="29">
        <v>53.34796926454446</v>
      </c>
      <c r="AN41" s="29">
        <f t="shared" si="7"/>
        <v>51.340877729176043</v>
      </c>
      <c r="AO41" s="29" t="s">
        <v>999</v>
      </c>
      <c r="AP41" s="29">
        <v>0.35604082601471637</v>
      </c>
      <c r="AQ41" s="29">
        <f t="shared" si="8"/>
        <v>1.6510507093536981</v>
      </c>
      <c r="AR41" s="29" t="s">
        <v>455</v>
      </c>
      <c r="AS41" s="29">
        <v>1.1847133757961783</v>
      </c>
      <c r="AT41" s="29">
        <f t="shared" si="9"/>
        <v>0.82237815957223614</v>
      </c>
      <c r="AU41" s="29" t="s">
        <v>411</v>
      </c>
      <c r="AV41" s="29">
        <v>0</v>
      </c>
      <c r="AW41" s="29">
        <f t="shared" si="10"/>
        <v>2.0070915353684144</v>
      </c>
      <c r="AX41" s="29" t="s">
        <v>1823</v>
      </c>
      <c r="AY41" s="11">
        <v>0.77041602465331283</v>
      </c>
      <c r="AZ41" s="29">
        <f t="shared" si="11"/>
        <v>1.2366755107151017</v>
      </c>
      <c r="BA41" s="29" t="s">
        <v>1374</v>
      </c>
      <c r="BB41" s="5">
        <v>0.53464023167743369</v>
      </c>
      <c r="BC41" s="29">
        <f t="shared" si="12"/>
        <v>1.4724513036909808</v>
      </c>
      <c r="BD41" s="29" t="s">
        <v>1347</v>
      </c>
      <c r="BE41" s="5">
        <v>1.2259682362775146</v>
      </c>
      <c r="BF41" s="29">
        <f t="shared" si="13"/>
        <v>0.78112329909089984</v>
      </c>
      <c r="BG41" s="29" t="s">
        <v>1146</v>
      </c>
      <c r="BH41" s="5">
        <v>0</v>
      </c>
      <c r="BI41" s="29">
        <f t="shared" si="14"/>
        <v>2.0070915353684144</v>
      </c>
      <c r="BJ41" s="29" t="s">
        <v>1339</v>
      </c>
      <c r="BK41" s="5">
        <v>1.6076308879481273E-2</v>
      </c>
      <c r="BL41" s="5">
        <f t="shared" si="15"/>
        <v>1.9910152264889331</v>
      </c>
      <c r="BM41" s="29" t="s">
        <v>2035</v>
      </c>
      <c r="BN41" s="5">
        <v>17.287234042553195</v>
      </c>
      <c r="BO41" s="29">
        <f t="shared" si="16"/>
        <v>15.280142507184781</v>
      </c>
      <c r="BR41" s="29" t="s">
        <v>861</v>
      </c>
      <c r="BS41" s="29">
        <v>1.2579211198335383</v>
      </c>
      <c r="BT41" s="29" t="s">
        <v>765</v>
      </c>
      <c r="BU41" s="29">
        <v>2.913320980028824</v>
      </c>
      <c r="BV41" s="29" t="s">
        <v>770</v>
      </c>
      <c r="BW41" s="29">
        <v>2.1653910770953892</v>
      </c>
      <c r="BX41" s="29" t="s">
        <v>254</v>
      </c>
      <c r="BY41" s="29">
        <v>4.7740835464620632</v>
      </c>
      <c r="BZ41" s="5" t="s">
        <v>274</v>
      </c>
      <c r="CA41" s="29">
        <v>2.674561045324622</v>
      </c>
    </row>
    <row r="42" spans="1:92" x14ac:dyDescent="0.25">
      <c r="A42" s="10"/>
      <c r="G42" s="29">
        <f>MEDIAN(R2:R263,U2:U273,X2:X319,AA2:AA319,AD2:AD294,AG2:AG246,AJ2:AJ95,AM2:AM137,AP2:AP99,AS2:AS156,AV2:AV151, AY2:AY111,BB2:BB135,BE2:BE85,BH2:BH174,BK2:BK185,BN2:BN113)</f>
        <v>2.0070915353684144</v>
      </c>
      <c r="H42" s="29">
        <f>MEDIAN(S2:S263,V2:V273,Y2:Y319,AB2:AB319,AE2:AE294,AH2:AH246,AK2:AK95,AN2:AN137,AQ2:AQ99,AT2:AT156,AW2:AW151)</f>
        <v>1.9176620951967098</v>
      </c>
      <c r="I42" s="29">
        <f>G42+H42</f>
        <v>3.9247536305651245</v>
      </c>
      <c r="Q42" s="29" t="s">
        <v>521</v>
      </c>
      <c r="R42" s="29">
        <v>0.64257028112449799</v>
      </c>
      <c r="S42" s="29">
        <f t="shared" si="0"/>
        <v>1.3645212542439165</v>
      </c>
      <c r="T42" s="29" t="s">
        <v>754</v>
      </c>
      <c r="U42" s="29">
        <v>0.4212497074654809</v>
      </c>
      <c r="V42" s="29">
        <f t="shared" si="1"/>
        <v>1.5858418279029336</v>
      </c>
      <c r="W42" s="29" t="s">
        <v>235</v>
      </c>
      <c r="X42" s="29">
        <v>1.021819299323909</v>
      </c>
      <c r="Y42" s="29">
        <f t="shared" si="2"/>
        <v>0.98527223604450542</v>
      </c>
      <c r="Z42" s="2" t="s">
        <v>253</v>
      </c>
      <c r="AA42" s="29">
        <v>0.50751879699248126</v>
      </c>
      <c r="AB42" s="29">
        <f t="shared" si="3"/>
        <v>1.4995727383759332</v>
      </c>
      <c r="AC42" s="29" t="s">
        <v>307</v>
      </c>
      <c r="AD42" s="29">
        <v>3.2924467398321502</v>
      </c>
      <c r="AE42" s="29">
        <f t="shared" si="4"/>
        <v>1.2853552044637357</v>
      </c>
      <c r="AF42" s="29" t="s">
        <v>625</v>
      </c>
      <c r="AG42" s="29">
        <v>18.492443443161552</v>
      </c>
      <c r="AH42" s="29">
        <f t="shared" si="5"/>
        <v>16.485351907793138</v>
      </c>
      <c r="AI42" s="5" t="s">
        <v>348</v>
      </c>
      <c r="AJ42" s="29">
        <v>9.2986184909670561E-2</v>
      </c>
      <c r="AK42" s="29">
        <f t="shared" si="6"/>
        <v>1.914105350458744</v>
      </c>
      <c r="AL42" s="29" t="s">
        <v>368</v>
      </c>
      <c r="AM42" s="29">
        <v>0.81984897518878108</v>
      </c>
      <c r="AN42" s="29">
        <f t="shared" si="7"/>
        <v>1.1872425601796333</v>
      </c>
      <c r="AO42" s="29" t="s">
        <v>1000</v>
      </c>
      <c r="AP42" s="29">
        <v>8.9800893945550584</v>
      </c>
      <c r="AQ42" s="29">
        <f t="shared" si="8"/>
        <v>6.9729978591866439</v>
      </c>
      <c r="AR42" s="29" t="s">
        <v>455</v>
      </c>
      <c r="AS42" s="29">
        <v>4.1106270126917979</v>
      </c>
      <c r="AT42" s="29">
        <f t="shared" si="9"/>
        <v>2.1035354773233834</v>
      </c>
      <c r="AU42" s="29" t="s">
        <v>411</v>
      </c>
      <c r="AV42" s="29">
        <v>9.5513748191027492</v>
      </c>
      <c r="AW42" s="29">
        <f t="shared" si="10"/>
        <v>7.5442832837343348</v>
      </c>
      <c r="AX42" s="29" t="s">
        <v>1823</v>
      </c>
      <c r="AY42" s="11">
        <v>3.5717983228077439</v>
      </c>
      <c r="AZ42" s="29">
        <f t="shared" si="11"/>
        <v>1.5647067874393294</v>
      </c>
      <c r="BA42" s="29" t="s">
        <v>1374</v>
      </c>
      <c r="BB42" s="5">
        <v>0</v>
      </c>
      <c r="BC42" s="29">
        <f t="shared" si="12"/>
        <v>2.0070915353684144</v>
      </c>
      <c r="BD42" s="29" t="s">
        <v>1348</v>
      </c>
      <c r="BE42" s="5">
        <v>9.3925472179683513</v>
      </c>
      <c r="BF42" s="29">
        <f t="shared" si="13"/>
        <v>7.3854556825999369</v>
      </c>
      <c r="BG42" s="29" t="s">
        <v>1146</v>
      </c>
      <c r="BH42" s="5">
        <v>0.41738276454701695</v>
      </c>
      <c r="BI42" s="29">
        <f t="shared" si="14"/>
        <v>1.5897087708213975</v>
      </c>
      <c r="BJ42" s="29" t="s">
        <v>1339</v>
      </c>
      <c r="BK42" s="5">
        <v>0.5152362726335934</v>
      </c>
      <c r="BL42" s="5">
        <f t="shared" si="15"/>
        <v>1.4918552627348212</v>
      </c>
      <c r="BM42" s="29" t="s">
        <v>2035</v>
      </c>
      <c r="BN42" s="5">
        <v>12.318540024885939</v>
      </c>
      <c r="BO42" s="29">
        <f t="shared" si="16"/>
        <v>10.311448489517524</v>
      </c>
      <c r="BR42" s="29" t="s">
        <v>864</v>
      </c>
      <c r="BS42" s="29">
        <v>2.6151222285389424</v>
      </c>
      <c r="BT42" s="29" t="s">
        <v>765</v>
      </c>
      <c r="BU42" s="29">
        <v>6.1571125265392785</v>
      </c>
      <c r="BV42" s="29" t="s">
        <v>770</v>
      </c>
      <c r="BW42" s="29">
        <v>4.7522457258765574</v>
      </c>
      <c r="BX42" s="29" t="s">
        <v>254</v>
      </c>
      <c r="BY42" s="29">
        <v>3.0062858704564088</v>
      </c>
      <c r="BZ42" s="5" t="s">
        <v>274</v>
      </c>
      <c r="CA42" s="29">
        <v>22.465866776996275</v>
      </c>
    </row>
    <row r="43" spans="1:92" x14ac:dyDescent="0.25">
      <c r="A43" s="10"/>
      <c r="Q43" s="29" t="s">
        <v>522</v>
      </c>
      <c r="R43" s="29">
        <v>7.5059706584783351E-2</v>
      </c>
      <c r="S43" s="29">
        <f t="shared" si="0"/>
        <v>1.9320318287836311</v>
      </c>
      <c r="T43" s="29" t="s">
        <v>754</v>
      </c>
      <c r="U43" s="29">
        <v>7.682619647355164</v>
      </c>
      <c r="V43" s="29">
        <f t="shared" si="1"/>
        <v>5.6755281119867496</v>
      </c>
      <c r="W43" s="29" t="s">
        <v>237</v>
      </c>
      <c r="X43" s="29">
        <v>12.770562770562771</v>
      </c>
      <c r="Y43" s="29">
        <f t="shared" si="2"/>
        <v>10.763471235194356</v>
      </c>
      <c r="Z43" s="29" t="s">
        <v>253</v>
      </c>
      <c r="AA43" s="29">
        <v>14.285714285714285</v>
      </c>
      <c r="AB43" s="29">
        <f t="shared" si="3"/>
        <v>12.278622750345871</v>
      </c>
      <c r="AC43" s="29" t="s">
        <v>308</v>
      </c>
      <c r="AD43" s="29">
        <v>5.6391774432902269</v>
      </c>
      <c r="AE43" s="29">
        <f t="shared" si="4"/>
        <v>3.6320859079218124</v>
      </c>
      <c r="AF43" s="29" t="s">
        <v>626</v>
      </c>
      <c r="AG43" s="29">
        <v>0.38378107792424498</v>
      </c>
      <c r="AH43" s="29">
        <f t="shared" si="5"/>
        <v>1.6233104574441695</v>
      </c>
      <c r="AI43" s="5" t="s">
        <v>349</v>
      </c>
      <c r="AJ43" s="29">
        <v>0.82085723613637418</v>
      </c>
      <c r="AK43" s="29">
        <f t="shared" si="6"/>
        <v>1.1862342992320403</v>
      </c>
      <c r="AL43" s="29" t="s">
        <v>369</v>
      </c>
      <c r="AM43" s="29">
        <v>0.30115707719131402</v>
      </c>
      <c r="AN43" s="29">
        <f t="shared" si="7"/>
        <v>1.7059344581771003</v>
      </c>
      <c r="AO43" s="29" t="s">
        <v>1001</v>
      </c>
      <c r="AP43" s="29">
        <v>5.8304181242711979E-2</v>
      </c>
      <c r="AQ43" s="29">
        <f t="shared" si="8"/>
        <v>1.9487873541257024</v>
      </c>
      <c r="AR43" s="29" t="s">
        <v>455</v>
      </c>
      <c r="AS43" s="29">
        <v>0.42646254784034993</v>
      </c>
      <c r="AT43" s="29">
        <f t="shared" si="9"/>
        <v>1.5806289875280646</v>
      </c>
      <c r="AU43" s="29" t="s">
        <v>412</v>
      </c>
      <c r="AV43" s="29">
        <v>0</v>
      </c>
      <c r="AW43" s="29">
        <f t="shared" si="10"/>
        <v>2.0070915353684144</v>
      </c>
      <c r="AX43" s="29" t="s">
        <v>1824</v>
      </c>
      <c r="AY43" s="11">
        <v>29.980276134122285</v>
      </c>
      <c r="AZ43" s="29">
        <f t="shared" si="11"/>
        <v>27.973184598753871</v>
      </c>
      <c r="BA43" s="29" t="s">
        <v>1375</v>
      </c>
      <c r="BB43" s="5">
        <v>26.767545003913384</v>
      </c>
      <c r="BC43" s="29">
        <f t="shared" si="12"/>
        <v>24.76045346854497</v>
      </c>
      <c r="BD43" s="29" t="s">
        <v>1348</v>
      </c>
      <c r="BE43" s="5">
        <v>17.638554216867469</v>
      </c>
      <c r="BF43" s="29">
        <f t="shared" si="13"/>
        <v>15.631462681499055</v>
      </c>
      <c r="BG43" s="29" t="s">
        <v>1146</v>
      </c>
      <c r="BH43" s="5">
        <v>3.3468877072255236</v>
      </c>
      <c r="BI43" s="29">
        <f t="shared" si="14"/>
        <v>1.3397961718571092</v>
      </c>
      <c r="BJ43" s="29" t="s">
        <v>1340</v>
      </c>
      <c r="BK43" s="5">
        <v>1.7778409899018632</v>
      </c>
      <c r="BL43" s="5">
        <f t="shared" si="15"/>
        <v>0.22925054546655121</v>
      </c>
      <c r="BM43" s="29" t="s">
        <v>2036</v>
      </c>
      <c r="BN43" s="5">
        <v>21.436227224008576</v>
      </c>
      <c r="BO43" s="29">
        <f t="shared" si="16"/>
        <v>19.429135688640162</v>
      </c>
      <c r="BR43" s="29" t="s">
        <v>864</v>
      </c>
      <c r="BS43" s="29">
        <v>2.6610387227014134</v>
      </c>
      <c r="BT43" s="29" t="s">
        <v>766</v>
      </c>
      <c r="BU43" s="29">
        <v>3.9844927848373892</v>
      </c>
      <c r="BV43" s="29" t="s">
        <v>771</v>
      </c>
      <c r="BW43" s="29">
        <v>1.0197710718002082</v>
      </c>
      <c r="BX43" s="29" t="s">
        <v>255</v>
      </c>
      <c r="BY43" s="29">
        <v>14.14141414141414</v>
      </c>
      <c r="BZ43" s="5" t="s">
        <v>275</v>
      </c>
      <c r="CA43" s="29">
        <v>4.8571428571428568</v>
      </c>
    </row>
    <row r="44" spans="1:92" x14ac:dyDescent="0.25">
      <c r="A44" s="10"/>
      <c r="Q44" s="29" t="s">
        <v>522</v>
      </c>
      <c r="R44" s="29">
        <v>0.22662889518413595</v>
      </c>
      <c r="S44" s="29">
        <f t="shared" si="0"/>
        <v>1.7804626401842785</v>
      </c>
      <c r="T44" s="29" t="s">
        <v>755</v>
      </c>
      <c r="U44" s="29">
        <v>7.1025745811197387</v>
      </c>
      <c r="V44" s="29">
        <f t="shared" si="1"/>
        <v>5.0954830457513243</v>
      </c>
      <c r="W44" s="29" t="s">
        <v>237</v>
      </c>
      <c r="X44" s="29">
        <v>0.27981474334233886</v>
      </c>
      <c r="Y44" s="29">
        <f t="shared" si="2"/>
        <v>1.7272767920260756</v>
      </c>
      <c r="Z44" s="29" t="s">
        <v>253</v>
      </c>
      <c r="AA44" s="29">
        <v>2.3912490460442637</v>
      </c>
      <c r="AB44" s="29">
        <f t="shared" si="3"/>
        <v>0.38415751067584925</v>
      </c>
      <c r="AC44" s="29" t="s">
        <v>309</v>
      </c>
      <c r="AD44" s="29">
        <v>0.43370508054522927</v>
      </c>
      <c r="AE44" s="29">
        <f t="shared" si="4"/>
        <v>1.5733864548231851</v>
      </c>
      <c r="AF44" s="29" t="s">
        <v>626</v>
      </c>
      <c r="AG44" s="29">
        <v>1.0505140813589628</v>
      </c>
      <c r="AH44" s="29">
        <f t="shared" si="5"/>
        <v>0.9565774540094516</v>
      </c>
      <c r="AI44" s="5" t="s">
        <v>350</v>
      </c>
      <c r="AJ44" s="29">
        <v>0</v>
      </c>
      <c r="AK44" s="29">
        <f t="shared" si="6"/>
        <v>2.0070915353684144</v>
      </c>
      <c r="AL44" s="29" t="s">
        <v>370</v>
      </c>
      <c r="AM44" s="29">
        <v>0.55625790139064479</v>
      </c>
      <c r="AN44" s="29">
        <f t="shared" si="7"/>
        <v>1.4508336339777697</v>
      </c>
      <c r="AO44" s="29" t="s">
        <v>1002</v>
      </c>
      <c r="AP44" s="29">
        <v>3.4051247126926025E-2</v>
      </c>
      <c r="AQ44" s="29">
        <f t="shared" si="8"/>
        <v>1.9730402882414884</v>
      </c>
      <c r="AR44" s="29" t="s">
        <v>455</v>
      </c>
      <c r="AS44" s="29">
        <v>0.15643332029722329</v>
      </c>
      <c r="AT44" s="29">
        <f t="shared" si="9"/>
        <v>1.8506582150711912</v>
      </c>
      <c r="AU44" s="29" t="s">
        <v>412</v>
      </c>
      <c r="AV44" s="29">
        <v>0</v>
      </c>
      <c r="AW44" s="29">
        <f t="shared" si="10"/>
        <v>2.0070915353684144</v>
      </c>
      <c r="AX44" s="29" t="s">
        <v>1824</v>
      </c>
      <c r="AY44" s="11">
        <v>46.589817483189236</v>
      </c>
      <c r="AZ44" s="29">
        <f t="shared" si="11"/>
        <v>44.582725947820819</v>
      </c>
      <c r="BA44" s="29" t="s">
        <v>1375</v>
      </c>
      <c r="BB44" s="5">
        <v>2.3953744493392071</v>
      </c>
      <c r="BC44" s="29">
        <f t="shared" si="12"/>
        <v>0.38828291397079262</v>
      </c>
      <c r="BD44" s="29" t="s">
        <v>1348</v>
      </c>
      <c r="BE44" s="5">
        <v>9.0214067278287455</v>
      </c>
      <c r="BF44" s="29">
        <f t="shared" si="13"/>
        <v>7.0143151924603311</v>
      </c>
      <c r="BG44" s="29" t="s">
        <v>1147</v>
      </c>
      <c r="BH44" s="5">
        <v>1.0167464114832536</v>
      </c>
      <c r="BI44" s="29">
        <f t="shared" si="14"/>
        <v>0.99034512388516083</v>
      </c>
      <c r="BJ44" s="29" t="s">
        <v>1340</v>
      </c>
      <c r="BK44" s="5">
        <v>0.18178619597724741</v>
      </c>
      <c r="BL44" s="5">
        <f t="shared" si="15"/>
        <v>1.8253053393911671</v>
      </c>
      <c r="BM44" s="29" t="s">
        <v>2036</v>
      </c>
      <c r="BN44" s="5">
        <v>35.253227408142997</v>
      </c>
      <c r="BO44" s="29">
        <f t="shared" si="16"/>
        <v>33.24613587277458</v>
      </c>
      <c r="BR44" s="29" t="s">
        <v>865</v>
      </c>
      <c r="BS44" s="29">
        <v>2.8265851795263561</v>
      </c>
      <c r="BT44" s="29" t="s">
        <v>1025</v>
      </c>
      <c r="BU44" s="29">
        <v>8.8468422398363575</v>
      </c>
      <c r="BV44" s="29" t="s">
        <v>772</v>
      </c>
      <c r="BW44" s="29">
        <v>28.4688995215311</v>
      </c>
      <c r="BX44" s="29" t="s">
        <v>255</v>
      </c>
      <c r="BY44" s="29">
        <v>4.235880398671096</v>
      </c>
      <c r="BZ44" s="5" t="s">
        <v>275</v>
      </c>
      <c r="CA44" s="29">
        <v>27.048741296197111</v>
      </c>
    </row>
    <row r="45" spans="1:92" x14ac:dyDescent="0.25">
      <c r="A45" s="10"/>
      <c r="Q45" s="29" t="s">
        <v>522</v>
      </c>
      <c r="R45" s="29">
        <v>0.12856949519556096</v>
      </c>
      <c r="S45" s="29">
        <f t="shared" si="0"/>
        <v>1.8785220401728535</v>
      </c>
      <c r="T45" s="29" t="s">
        <v>756</v>
      </c>
      <c r="U45" s="29">
        <v>1.2031782065834278</v>
      </c>
      <c r="V45" s="29">
        <f t="shared" si="1"/>
        <v>0.80391332878498667</v>
      </c>
      <c r="W45" s="29" t="s">
        <v>237</v>
      </c>
      <c r="X45" s="29">
        <v>1.3265950726468732</v>
      </c>
      <c r="Y45" s="29">
        <f t="shared" si="2"/>
        <v>0.6804964627215413</v>
      </c>
      <c r="Z45" s="29" t="s">
        <v>254</v>
      </c>
      <c r="AA45" s="29">
        <v>4.7740835464620632</v>
      </c>
      <c r="AB45" s="29">
        <f t="shared" si="3"/>
        <v>2.7669920110936488</v>
      </c>
      <c r="AC45" s="29" t="s">
        <v>309</v>
      </c>
      <c r="AD45" s="29">
        <v>1.5726681127982649</v>
      </c>
      <c r="AE45" s="29">
        <f t="shared" si="4"/>
        <v>0.43442342257014954</v>
      </c>
      <c r="AF45" s="29" t="s">
        <v>627</v>
      </c>
      <c r="AG45" s="29">
        <v>0.62309609526446963</v>
      </c>
      <c r="AH45" s="29">
        <f t="shared" si="5"/>
        <v>1.3839954401039449</v>
      </c>
      <c r="AI45" s="5" t="s">
        <v>351</v>
      </c>
      <c r="AJ45" s="29">
        <v>0</v>
      </c>
      <c r="AK45" s="29">
        <f t="shared" si="6"/>
        <v>2.0070915353684144</v>
      </c>
      <c r="AL45" s="5" t="s">
        <v>352</v>
      </c>
      <c r="AM45" s="29">
        <v>13.459590844642497</v>
      </c>
      <c r="AN45" s="29">
        <f t="shared" si="7"/>
        <v>11.452499309274081</v>
      </c>
      <c r="AO45" s="29" t="s">
        <v>1003</v>
      </c>
      <c r="AP45" s="29">
        <v>0.17414707512071559</v>
      </c>
      <c r="AQ45" s="29">
        <f t="shared" si="8"/>
        <v>1.832944460247699</v>
      </c>
      <c r="AR45" s="29" t="s">
        <v>456</v>
      </c>
      <c r="AS45" s="29">
        <v>0.28042624789680315</v>
      </c>
      <c r="AT45" s="29">
        <f t="shared" si="9"/>
        <v>1.7266652874716113</v>
      </c>
      <c r="AU45" s="29" t="s">
        <v>413</v>
      </c>
      <c r="AV45" s="29">
        <v>1.0309278350515463</v>
      </c>
      <c r="AW45" s="29">
        <f t="shared" si="10"/>
        <v>0.97616370031686817</v>
      </c>
      <c r="AX45" s="29" t="s">
        <v>1824</v>
      </c>
      <c r="AY45" s="11">
        <v>9.3092282784673497</v>
      </c>
      <c r="AZ45" s="29">
        <f t="shared" si="11"/>
        <v>7.3021367430989352</v>
      </c>
      <c r="BA45" s="29" t="s">
        <v>1375</v>
      </c>
      <c r="BB45" s="5">
        <v>0</v>
      </c>
      <c r="BC45" s="29">
        <f t="shared" si="12"/>
        <v>2.0070915353684144</v>
      </c>
      <c r="BD45" s="29" t="s">
        <v>1349</v>
      </c>
      <c r="BE45" s="5">
        <v>3.9473684210526314</v>
      </c>
      <c r="BF45" s="29">
        <f t="shared" si="13"/>
        <v>1.940276885684217</v>
      </c>
      <c r="BG45" s="29" t="s">
        <v>1147</v>
      </c>
      <c r="BH45" s="5">
        <v>2.6815031010580084</v>
      </c>
      <c r="BI45" s="29">
        <f t="shared" si="14"/>
        <v>0.67441156568959393</v>
      </c>
      <c r="BJ45" s="29" t="s">
        <v>1340</v>
      </c>
      <c r="BK45" s="5">
        <v>1.8544935805991443</v>
      </c>
      <c r="BL45" s="5">
        <f t="shared" si="15"/>
        <v>0.15259795476927018</v>
      </c>
      <c r="BM45" s="29" t="s">
        <v>2037</v>
      </c>
      <c r="BN45" s="5">
        <v>23.161189358372457</v>
      </c>
      <c r="BO45" s="29">
        <f t="shared" si="16"/>
        <v>21.154097823004044</v>
      </c>
      <c r="BR45" s="29" t="s">
        <v>868</v>
      </c>
      <c r="BS45" s="29">
        <v>1.5235300756122334</v>
      </c>
      <c r="BT45" s="29" t="s">
        <v>1026</v>
      </c>
      <c r="BU45" s="29">
        <v>2.3108751658989775</v>
      </c>
      <c r="BV45" s="29" t="s">
        <v>773</v>
      </c>
      <c r="BW45" s="29">
        <v>1.0216884746370316</v>
      </c>
      <c r="BX45" s="29" t="s">
        <v>255</v>
      </c>
      <c r="BY45" s="29">
        <v>3.9240279519799319</v>
      </c>
      <c r="BZ45" s="5" t="s">
        <v>275</v>
      </c>
      <c r="CA45" s="29">
        <v>19.444444444444446</v>
      </c>
    </row>
    <row r="46" spans="1:92" x14ac:dyDescent="0.25">
      <c r="A46" s="10"/>
      <c r="I46" s="29">
        <v>3.9247536305651245</v>
      </c>
      <c r="Q46" s="29" t="s">
        <v>522</v>
      </c>
      <c r="R46" s="29">
        <v>0.31264867803982871</v>
      </c>
      <c r="S46" s="29">
        <f t="shared" si="0"/>
        <v>1.6944428573285857</v>
      </c>
      <c r="T46" s="29" t="s">
        <v>756</v>
      </c>
      <c r="U46" s="29">
        <v>2.5053238131028437E-2</v>
      </c>
      <c r="V46" s="29">
        <f t="shared" si="1"/>
        <v>1.982038297237386</v>
      </c>
      <c r="W46" s="29" t="s">
        <v>238</v>
      </c>
      <c r="X46" s="29">
        <v>12.095905172413794</v>
      </c>
      <c r="Y46" s="29">
        <f t="shared" si="2"/>
        <v>10.08881363704538</v>
      </c>
      <c r="Z46" s="29" t="s">
        <v>254</v>
      </c>
      <c r="AA46" s="29">
        <v>3.0062858704564088</v>
      </c>
      <c r="AB46" s="29">
        <f t="shared" si="3"/>
        <v>0.99919433508799438</v>
      </c>
      <c r="AC46" s="5" t="s">
        <v>269</v>
      </c>
      <c r="AD46" s="29">
        <v>3.9781458084343524</v>
      </c>
      <c r="AE46" s="29">
        <f t="shared" si="4"/>
        <v>1.9710542730659379</v>
      </c>
      <c r="AF46" s="29" t="s">
        <v>627</v>
      </c>
      <c r="AG46" s="29">
        <v>6.6489361702127658E-2</v>
      </c>
      <c r="AH46" s="29">
        <f t="shared" si="5"/>
        <v>1.9406021736662868</v>
      </c>
      <c r="AI46" s="5" t="s">
        <v>351</v>
      </c>
      <c r="AJ46" s="29">
        <v>0</v>
      </c>
      <c r="AK46" s="29">
        <f t="shared" si="6"/>
        <v>2.0070915353684144</v>
      </c>
      <c r="AL46" s="5" t="s">
        <v>352</v>
      </c>
      <c r="AM46" s="29">
        <v>0.12664239354123794</v>
      </c>
      <c r="AN46" s="29">
        <f t="shared" si="7"/>
        <v>1.8804491418271765</v>
      </c>
      <c r="AO46" s="29" t="s">
        <v>1004</v>
      </c>
      <c r="AP46" s="29">
        <v>7.4397842462568586E-2</v>
      </c>
      <c r="AQ46" s="29">
        <f t="shared" si="8"/>
        <v>1.9326936929058458</v>
      </c>
      <c r="AR46" s="29" t="s">
        <v>456</v>
      </c>
      <c r="AS46" s="29">
        <v>1.4258095698405027</v>
      </c>
      <c r="AT46" s="29">
        <f t="shared" si="9"/>
        <v>0.58128196552791178</v>
      </c>
      <c r="AU46" s="29" t="s">
        <v>413</v>
      </c>
      <c r="AV46" s="29">
        <v>0.26479883830187068</v>
      </c>
      <c r="AW46" s="29">
        <f t="shared" si="10"/>
        <v>1.7422926970665438</v>
      </c>
      <c r="AX46" s="29" t="s">
        <v>1824</v>
      </c>
      <c r="AY46" s="11">
        <v>0.20425327405983418</v>
      </c>
      <c r="AZ46" s="29">
        <f t="shared" si="11"/>
        <v>1.8028382613085803</v>
      </c>
      <c r="BA46" s="29" t="s">
        <v>1375</v>
      </c>
      <c r="BB46" s="5">
        <v>0</v>
      </c>
      <c r="BC46" s="29">
        <f t="shared" si="12"/>
        <v>2.0070915353684144</v>
      </c>
      <c r="BD46" s="29" t="s">
        <v>1349</v>
      </c>
      <c r="BE46" s="5">
        <v>16.59779614325069</v>
      </c>
      <c r="BF46" s="29">
        <f t="shared" si="13"/>
        <v>14.590704607882277</v>
      </c>
      <c r="BG46" s="29" t="s">
        <v>1147</v>
      </c>
      <c r="BH46" s="5">
        <v>0.10342233922527265</v>
      </c>
      <c r="BI46" s="29">
        <f t="shared" si="14"/>
        <v>1.9036691961431418</v>
      </c>
      <c r="BJ46" s="29" t="s">
        <v>1340</v>
      </c>
      <c r="BK46" s="5">
        <v>17.881944444444446</v>
      </c>
      <c r="BL46" s="5">
        <f t="shared" si="15"/>
        <v>15.874852909076033</v>
      </c>
      <c r="BM46" s="29" t="s">
        <v>2037</v>
      </c>
      <c r="BN46" s="5">
        <v>3.4459994718774754</v>
      </c>
      <c r="BO46" s="29">
        <f t="shared" si="16"/>
        <v>1.4389079365090609</v>
      </c>
      <c r="BR46" s="29" t="s">
        <v>869</v>
      </c>
      <c r="BS46" s="29">
        <v>2.835370039818756</v>
      </c>
      <c r="BT46" s="29" t="s">
        <v>1027</v>
      </c>
      <c r="BU46" s="29">
        <v>2.0281304324922296</v>
      </c>
      <c r="BV46" s="29" t="s">
        <v>774</v>
      </c>
      <c r="BW46" s="29">
        <v>1.1664522996407503</v>
      </c>
      <c r="BX46" s="29" t="s">
        <v>260</v>
      </c>
      <c r="BY46" s="29">
        <v>27.90960451977401</v>
      </c>
      <c r="BZ46" s="5" t="s">
        <v>276</v>
      </c>
      <c r="CA46" s="29">
        <v>19.396123260437374</v>
      </c>
    </row>
    <row r="47" spans="1:92" x14ac:dyDescent="0.25">
      <c r="A47" s="10"/>
      <c r="Q47" s="29" t="s">
        <v>522</v>
      </c>
      <c r="R47" s="29">
        <v>1.2062726176115801</v>
      </c>
      <c r="S47" s="29">
        <f t="shared" si="0"/>
        <v>0.80081891775683434</v>
      </c>
      <c r="T47" s="29" t="s">
        <v>756</v>
      </c>
      <c r="U47" s="29">
        <v>3.5366931918656057</v>
      </c>
      <c r="V47" s="29">
        <f t="shared" si="1"/>
        <v>1.5296016564971913</v>
      </c>
      <c r="W47" s="29" t="s">
        <v>238</v>
      </c>
      <c r="X47" s="29">
        <v>4.5372866127583107</v>
      </c>
      <c r="Y47" s="29">
        <f t="shared" si="2"/>
        <v>2.5301950773898962</v>
      </c>
      <c r="Z47" s="29" t="s">
        <v>254</v>
      </c>
      <c r="AA47" s="29">
        <v>0.50332192470304005</v>
      </c>
      <c r="AB47" s="29">
        <f t="shared" si="3"/>
        <v>1.5037696106653744</v>
      </c>
      <c r="AC47" s="5" t="s">
        <v>270</v>
      </c>
      <c r="AD47" s="29">
        <v>3.2054794520547945</v>
      </c>
      <c r="AE47" s="29">
        <f t="shared" si="4"/>
        <v>1.19838791668638</v>
      </c>
      <c r="AF47" s="29" t="s">
        <v>627</v>
      </c>
      <c r="AG47" s="29">
        <v>2.4962978633382695</v>
      </c>
      <c r="AH47" s="29">
        <f t="shared" si="5"/>
        <v>0.48920632796985508</v>
      </c>
      <c r="AI47" s="29" t="s">
        <v>483</v>
      </c>
      <c r="AJ47" s="29">
        <v>2.8392402584687684</v>
      </c>
      <c r="AK47" s="29">
        <f t="shared" si="6"/>
        <v>0.83214872310035393</v>
      </c>
      <c r="AL47" s="5" t="s">
        <v>352</v>
      </c>
      <c r="AM47" s="29">
        <v>1.4022482327036738</v>
      </c>
      <c r="AN47" s="29">
        <f t="shared" si="7"/>
        <v>0.60484330266474062</v>
      </c>
      <c r="AO47" s="29" t="s">
        <v>1004</v>
      </c>
      <c r="AP47" s="29">
        <v>0.42843909217230197</v>
      </c>
      <c r="AQ47" s="29">
        <f t="shared" si="8"/>
        <v>1.5786524431961124</v>
      </c>
      <c r="AR47" s="29" t="s">
        <v>456</v>
      </c>
      <c r="AS47" s="29">
        <v>0.62758303995101794</v>
      </c>
      <c r="AT47" s="29">
        <f t="shared" si="9"/>
        <v>1.3795084954173964</v>
      </c>
      <c r="AU47" s="29" t="s">
        <v>413</v>
      </c>
      <c r="AV47" s="29">
        <v>0.42059463379260331</v>
      </c>
      <c r="AW47" s="29">
        <f t="shared" si="10"/>
        <v>1.5864969015758112</v>
      </c>
      <c r="AX47" s="29" t="s">
        <v>1824</v>
      </c>
      <c r="AY47" s="11">
        <v>5.1918158567774935</v>
      </c>
      <c r="AZ47" s="29">
        <f t="shared" si="11"/>
        <v>3.184724321409079</v>
      </c>
      <c r="BA47" s="29" t="s">
        <v>1375</v>
      </c>
      <c r="BB47" s="5">
        <v>9.7227570273392381</v>
      </c>
      <c r="BC47" s="29">
        <f t="shared" si="12"/>
        <v>7.7156654919708236</v>
      </c>
      <c r="BD47" s="29" t="s">
        <v>1350</v>
      </c>
      <c r="BE47" s="5">
        <v>1.9831223628691983</v>
      </c>
      <c r="BF47" s="29">
        <f t="shared" si="13"/>
        <v>2.3969172499216151E-2</v>
      </c>
      <c r="BG47" s="29" t="s">
        <v>1147</v>
      </c>
      <c r="BH47" s="5">
        <v>4.0326741186586412</v>
      </c>
      <c r="BI47" s="29">
        <f t="shared" si="14"/>
        <v>2.0255825832902268</v>
      </c>
      <c r="BJ47" s="29" t="s">
        <v>1340</v>
      </c>
      <c r="BK47" s="5">
        <v>0</v>
      </c>
      <c r="BL47" s="5">
        <f t="shared" si="15"/>
        <v>2.0070915353684144</v>
      </c>
      <c r="BM47" s="29" t="s">
        <v>2037</v>
      </c>
      <c r="BN47" s="5">
        <v>1.2250453720508168</v>
      </c>
      <c r="BO47" s="29">
        <f t="shared" si="16"/>
        <v>0.78204616331759769</v>
      </c>
      <c r="BR47" s="29" t="s">
        <v>870</v>
      </c>
      <c r="BS47" s="29">
        <v>1.2001363791339925</v>
      </c>
      <c r="BT47" s="29" t="s">
        <v>1029</v>
      </c>
      <c r="BU47" s="29">
        <v>2.5654910986258717</v>
      </c>
      <c r="BV47" s="29" t="s">
        <v>775</v>
      </c>
      <c r="BW47" s="29">
        <v>2.9057930779196739</v>
      </c>
      <c r="BX47" s="29" t="s">
        <v>260</v>
      </c>
      <c r="BY47" s="29">
        <v>4.3648463495791736</v>
      </c>
      <c r="BZ47" s="5" t="s">
        <v>276</v>
      </c>
      <c r="CA47" s="29">
        <v>2.2689768976897691</v>
      </c>
    </row>
    <row r="48" spans="1:92" x14ac:dyDescent="0.25">
      <c r="A48" s="10"/>
      <c r="Q48" s="29" t="s">
        <v>522</v>
      </c>
      <c r="R48" s="29">
        <v>0.27210884353741494</v>
      </c>
      <c r="S48" s="29">
        <f t="shared" si="0"/>
        <v>1.7349826918309996</v>
      </c>
      <c r="T48" s="29" t="s">
        <v>756</v>
      </c>
      <c r="U48" s="29">
        <v>0</v>
      </c>
      <c r="V48" s="29">
        <f t="shared" si="1"/>
        <v>2.0070915353684144</v>
      </c>
      <c r="W48" s="29" t="s">
        <v>238</v>
      </c>
      <c r="X48" s="29">
        <v>0</v>
      </c>
      <c r="Y48" s="29">
        <f t="shared" si="2"/>
        <v>2.0070915353684144</v>
      </c>
      <c r="Z48" s="29" t="s">
        <v>255</v>
      </c>
      <c r="AA48" s="29">
        <v>14.14141414141414</v>
      </c>
      <c r="AB48" s="29">
        <f t="shared" si="3"/>
        <v>12.134322606045725</v>
      </c>
      <c r="AC48" s="5" t="s">
        <v>270</v>
      </c>
      <c r="AD48" s="29">
        <v>0.45821514291948501</v>
      </c>
      <c r="AE48" s="29">
        <f t="shared" si="4"/>
        <v>1.5488763924489295</v>
      </c>
      <c r="AF48" s="29" t="s">
        <v>627</v>
      </c>
      <c r="AG48" s="29">
        <v>1.5710632078918523</v>
      </c>
      <c r="AH48" s="29">
        <f t="shared" si="5"/>
        <v>0.43602832747656217</v>
      </c>
      <c r="AI48" s="29" t="s">
        <v>483</v>
      </c>
      <c r="AJ48" s="29">
        <v>16.474919466175795</v>
      </c>
      <c r="AK48" s="29">
        <f t="shared" si="6"/>
        <v>14.467827930807381</v>
      </c>
      <c r="AL48" s="5" t="s">
        <v>352</v>
      </c>
      <c r="AM48" s="29">
        <v>0.75821398483572033</v>
      </c>
      <c r="AN48" s="29">
        <f t="shared" si="7"/>
        <v>1.2488775505326941</v>
      </c>
      <c r="AO48" s="29" t="s">
        <v>1004</v>
      </c>
      <c r="AP48" s="29">
        <v>5.3259957093554702</v>
      </c>
      <c r="AQ48" s="29">
        <f t="shared" si="8"/>
        <v>3.3189041739870557</v>
      </c>
      <c r="AR48" s="29" t="s">
        <v>456</v>
      </c>
      <c r="AS48" s="29">
        <v>0</v>
      </c>
      <c r="AT48" s="29">
        <f t="shared" si="9"/>
        <v>2.0070915353684144</v>
      </c>
      <c r="AU48" s="29" t="s">
        <v>414</v>
      </c>
      <c r="AV48" s="29">
        <v>4.8713160672241622E-2</v>
      </c>
      <c r="AW48" s="29">
        <f t="shared" si="10"/>
        <v>1.9583783746961729</v>
      </c>
      <c r="AX48" s="29" t="s">
        <v>1824</v>
      </c>
      <c r="AY48" s="11">
        <v>0.24561700686033711</v>
      </c>
      <c r="AZ48" s="29">
        <f t="shared" si="11"/>
        <v>1.7614745285080773</v>
      </c>
      <c r="BA48" s="29" t="s">
        <v>1376</v>
      </c>
      <c r="BB48" s="5">
        <v>0.71276728773289988</v>
      </c>
      <c r="BC48" s="29">
        <f t="shared" si="12"/>
        <v>1.2943242476355146</v>
      </c>
      <c r="BD48" s="29" t="s">
        <v>1351</v>
      </c>
      <c r="BE48" s="5">
        <v>2.4643499930776684</v>
      </c>
      <c r="BF48" s="29">
        <f t="shared" si="13"/>
        <v>0.457258457709254</v>
      </c>
      <c r="BG48" s="29" t="s">
        <v>1147</v>
      </c>
      <c r="BH48" s="5">
        <v>0.92067988668555234</v>
      </c>
      <c r="BI48" s="29">
        <f t="shared" si="14"/>
        <v>1.0864116486828621</v>
      </c>
      <c r="BJ48" s="29" t="s">
        <v>1341</v>
      </c>
      <c r="BK48" s="5">
        <v>0</v>
      </c>
      <c r="BL48" s="5">
        <f t="shared" si="15"/>
        <v>2.0070915353684144</v>
      </c>
      <c r="BM48" s="29" t="s">
        <v>2037</v>
      </c>
      <c r="BN48" s="5">
        <v>24.568195354377607</v>
      </c>
      <c r="BO48" s="29">
        <f t="shared" si="16"/>
        <v>22.561103819009194</v>
      </c>
      <c r="BR48" s="29" t="s">
        <v>873</v>
      </c>
      <c r="BS48" s="29">
        <v>23.222390317700452</v>
      </c>
      <c r="BT48" s="29" t="s">
        <v>1030</v>
      </c>
      <c r="BU48" s="29">
        <v>49.416539827498731</v>
      </c>
      <c r="BV48" s="29" t="s">
        <v>776</v>
      </c>
      <c r="BW48" s="29">
        <v>9.2123132639203256</v>
      </c>
      <c r="BX48" s="29" t="s">
        <v>260</v>
      </c>
      <c r="BY48" s="29">
        <v>3.3026113671274961</v>
      </c>
      <c r="BZ48" s="5" t="s">
        <v>277</v>
      </c>
      <c r="CA48" s="29">
        <v>29.636835278858626</v>
      </c>
    </row>
    <row r="49" spans="14:79" x14ac:dyDescent="0.25">
      <c r="N49" s="29"/>
      <c r="Q49" s="29" t="s">
        <v>37</v>
      </c>
      <c r="R49" s="29">
        <v>0.13847675568743817</v>
      </c>
      <c r="S49" s="29">
        <f t="shared" si="0"/>
        <v>1.8686147796809762</v>
      </c>
      <c r="T49" s="29" t="s">
        <v>757</v>
      </c>
      <c r="U49" s="29">
        <v>0.8759721653704462</v>
      </c>
      <c r="V49" s="29">
        <f t="shared" si="1"/>
        <v>1.1311193699979682</v>
      </c>
      <c r="W49" s="29" t="s">
        <v>238</v>
      </c>
      <c r="X49" s="29">
        <v>18.843683083511777</v>
      </c>
      <c r="Y49" s="29">
        <f t="shared" si="2"/>
        <v>16.836591548143364</v>
      </c>
      <c r="Z49" s="29" t="s">
        <v>255</v>
      </c>
      <c r="AA49" s="29">
        <v>4.235880398671096</v>
      </c>
      <c r="AB49" s="29">
        <f t="shared" si="3"/>
        <v>2.2287888633026816</v>
      </c>
      <c r="AC49" s="5" t="s">
        <v>270</v>
      </c>
      <c r="AD49" s="29">
        <v>3.5333707234997194</v>
      </c>
      <c r="AE49" s="29">
        <f t="shared" si="4"/>
        <v>1.5262791881313049</v>
      </c>
      <c r="AF49" s="29" t="s">
        <v>628</v>
      </c>
      <c r="AG49" s="29">
        <v>6.7080328693610594E-2</v>
      </c>
      <c r="AH49" s="29">
        <f t="shared" si="5"/>
        <v>1.9400112066748039</v>
      </c>
      <c r="AI49" s="29" t="s">
        <v>483</v>
      </c>
      <c r="AJ49" s="29">
        <v>7.6675977653631282</v>
      </c>
      <c r="AK49" s="29">
        <f t="shared" si="6"/>
        <v>5.6605062299947138</v>
      </c>
      <c r="AL49" s="5" t="s">
        <v>353</v>
      </c>
      <c r="AM49" s="29">
        <v>0.70353242152907614</v>
      </c>
      <c r="AN49" s="29">
        <f t="shared" si="7"/>
        <v>1.3035591138393383</v>
      </c>
      <c r="AO49" s="29" t="s">
        <v>1005</v>
      </c>
      <c r="AP49" s="29">
        <v>0.23177036904974149</v>
      </c>
      <c r="AQ49" s="29">
        <f t="shared" si="8"/>
        <v>1.775321166318673</v>
      </c>
      <c r="AR49" s="29" t="s">
        <v>456</v>
      </c>
      <c r="AS49" s="29">
        <v>0.50652859072489864</v>
      </c>
      <c r="AT49" s="29">
        <f t="shared" si="9"/>
        <v>1.5005629446435158</v>
      </c>
      <c r="AU49" s="29" t="s">
        <v>414</v>
      </c>
      <c r="AV49" s="29">
        <v>0</v>
      </c>
      <c r="AW49" s="29">
        <f t="shared" si="10"/>
        <v>2.0070915353684144</v>
      </c>
      <c r="AX49" s="29" t="s">
        <v>1825</v>
      </c>
      <c r="AY49" s="11">
        <v>38.694638694638698</v>
      </c>
      <c r="AZ49" s="29">
        <f t="shared" si="11"/>
        <v>36.687547159270281</v>
      </c>
      <c r="BA49" s="29" t="s">
        <v>1376</v>
      </c>
      <c r="BB49" s="5">
        <v>3.2057572783774941</v>
      </c>
      <c r="BC49" s="29">
        <f t="shared" si="12"/>
        <v>1.1986657430090797</v>
      </c>
      <c r="BD49" s="29" t="s">
        <v>1351</v>
      </c>
      <c r="BE49" s="5">
        <v>4.3399638336347195</v>
      </c>
      <c r="BF49" s="29">
        <f t="shared" si="13"/>
        <v>2.332872298266305</v>
      </c>
      <c r="BG49" s="29" t="s">
        <v>1147</v>
      </c>
      <c r="BH49" s="5">
        <v>2.642559109874826</v>
      </c>
      <c r="BI49" s="29">
        <f t="shared" si="14"/>
        <v>0.63546757450641156</v>
      </c>
      <c r="BJ49" s="29" t="s">
        <v>1341</v>
      </c>
      <c r="BK49" s="5">
        <v>1.3649936015924926</v>
      </c>
      <c r="BL49" s="5">
        <f t="shared" si="15"/>
        <v>0.64209793377592184</v>
      </c>
      <c r="BM49" s="29" t="s">
        <v>2037</v>
      </c>
      <c r="BN49" s="5">
        <v>10.143288084464555</v>
      </c>
      <c r="BO49" s="29">
        <f t="shared" si="16"/>
        <v>8.136196549096141</v>
      </c>
      <c r="BR49" s="29" t="s">
        <v>873</v>
      </c>
      <c r="BS49" s="29">
        <v>33.730158730158735</v>
      </c>
      <c r="BT49" s="29" t="s">
        <v>1030</v>
      </c>
      <c r="BU49" s="29">
        <v>51.445086705202314</v>
      </c>
      <c r="BV49" s="29" t="s">
        <v>778</v>
      </c>
      <c r="BW49" s="29">
        <v>16.935966487133452</v>
      </c>
      <c r="BX49" s="29" t="s">
        <v>261</v>
      </c>
      <c r="BY49" s="29">
        <v>59.91189427312775</v>
      </c>
      <c r="BZ49" s="5" t="s">
        <v>278</v>
      </c>
      <c r="CA49" s="29">
        <v>22.804532577903682</v>
      </c>
    </row>
    <row r="50" spans="14:79" x14ac:dyDescent="0.25">
      <c r="N50" s="29"/>
      <c r="Q50" s="29" t="s">
        <v>37</v>
      </c>
      <c r="R50" s="29">
        <v>2.2533495736906208</v>
      </c>
      <c r="S50" s="29">
        <f t="shared" si="0"/>
        <v>0.24625803832220639</v>
      </c>
      <c r="T50" s="29" t="s">
        <v>757</v>
      </c>
      <c r="U50" s="29">
        <v>65</v>
      </c>
      <c r="V50" s="29">
        <f t="shared" si="1"/>
        <v>62.992908464631583</v>
      </c>
      <c r="W50" s="29" t="s">
        <v>239</v>
      </c>
      <c r="X50" s="29">
        <v>0</v>
      </c>
      <c r="Y50" s="29">
        <f t="shared" si="2"/>
        <v>2.0070915353684144</v>
      </c>
      <c r="Z50" s="29" t="s">
        <v>255</v>
      </c>
      <c r="AA50" s="29">
        <v>0.30678332007726394</v>
      </c>
      <c r="AB50" s="29">
        <f t="shared" si="3"/>
        <v>1.7003082152911504</v>
      </c>
      <c r="AC50" s="5" t="s">
        <v>270</v>
      </c>
      <c r="AD50" s="29">
        <v>18.137651821862349</v>
      </c>
      <c r="AE50" s="29">
        <f t="shared" si="4"/>
        <v>16.130560286493935</v>
      </c>
      <c r="AF50" s="29" t="s">
        <v>628</v>
      </c>
      <c r="AG50" s="29">
        <v>0</v>
      </c>
      <c r="AH50" s="29">
        <f t="shared" si="5"/>
        <v>2.0070915353684144</v>
      </c>
      <c r="AI50" s="29" t="s">
        <v>484</v>
      </c>
      <c r="AJ50" s="29">
        <v>8.2054648395831625E-2</v>
      </c>
      <c r="AK50" s="29">
        <f t="shared" si="6"/>
        <v>1.9250368869725829</v>
      </c>
      <c r="AL50" s="5" t="s">
        <v>353</v>
      </c>
      <c r="AM50" s="29">
        <v>16.87062937062937</v>
      </c>
      <c r="AN50" s="29">
        <f t="shared" si="7"/>
        <v>14.863537835260956</v>
      </c>
      <c r="AO50" s="29" t="s">
        <v>1005</v>
      </c>
      <c r="AP50" s="29">
        <v>0.96436374595042573</v>
      </c>
      <c r="AQ50" s="29">
        <f t="shared" si="8"/>
        <v>1.0427277894179887</v>
      </c>
      <c r="AR50" s="29" t="s">
        <v>456</v>
      </c>
      <c r="AS50" s="29">
        <v>1.9510226049515609</v>
      </c>
      <c r="AT50" s="29">
        <f t="shared" si="9"/>
        <v>5.6068930416853568E-2</v>
      </c>
      <c r="AU50" s="29" t="s">
        <v>414</v>
      </c>
      <c r="AV50" s="29">
        <v>9.1324200913242004E-2</v>
      </c>
      <c r="AW50" s="29">
        <f t="shared" si="10"/>
        <v>1.9157673344551724</v>
      </c>
      <c r="AX50" s="29" t="s">
        <v>1826</v>
      </c>
      <c r="AY50" s="11">
        <v>61.639449247518407</v>
      </c>
      <c r="AZ50" s="29">
        <f t="shared" si="11"/>
        <v>59.632357712149989</v>
      </c>
      <c r="BA50" s="29" t="s">
        <v>1377</v>
      </c>
      <c r="BB50" s="5">
        <v>9.557488292076842E-2</v>
      </c>
      <c r="BC50" s="29">
        <f t="shared" si="12"/>
        <v>1.9115166524476461</v>
      </c>
      <c r="BD50" s="29" t="s">
        <v>1352</v>
      </c>
      <c r="BE50" s="5">
        <v>5.9738866034698619</v>
      </c>
      <c r="BF50" s="29">
        <f t="shared" si="13"/>
        <v>3.9667950681014474</v>
      </c>
      <c r="BG50" s="29" t="s">
        <v>1147</v>
      </c>
      <c r="BH50" s="5">
        <v>0</v>
      </c>
      <c r="BI50" s="29">
        <f t="shared" si="14"/>
        <v>2.0070915353684144</v>
      </c>
      <c r="BJ50" s="29" t="s">
        <v>1341</v>
      </c>
      <c r="BK50" s="5">
        <v>29.0299823633157</v>
      </c>
      <c r="BL50" s="5">
        <f t="shared" si="15"/>
        <v>27.022890827947286</v>
      </c>
      <c r="BM50" s="29" t="s">
        <v>2038</v>
      </c>
      <c r="BN50" s="5">
        <v>3.3119383825417201</v>
      </c>
      <c r="BO50" s="29">
        <f t="shared" si="16"/>
        <v>1.3048468471733057</v>
      </c>
      <c r="BR50" s="29" t="s">
        <v>876</v>
      </c>
      <c r="BS50" s="29">
        <v>37.972646822204339</v>
      </c>
      <c r="BT50" s="29" t="s">
        <v>1030</v>
      </c>
      <c r="BU50" s="29">
        <v>18.875502008032129</v>
      </c>
      <c r="BV50" s="29" t="s">
        <v>778</v>
      </c>
      <c r="BW50" s="29">
        <v>35.285163385427239</v>
      </c>
      <c r="BX50" s="29" t="s">
        <v>261</v>
      </c>
      <c r="BY50" s="29">
        <v>1.0842663523865645</v>
      </c>
      <c r="BZ50" s="5" t="s">
        <v>279</v>
      </c>
      <c r="CA50" s="29">
        <v>41.892754548356208</v>
      </c>
    </row>
    <row r="51" spans="14:79" x14ac:dyDescent="0.25">
      <c r="N51" s="29"/>
      <c r="Q51" s="29" t="s">
        <v>37</v>
      </c>
      <c r="R51" s="29">
        <v>1.4442636289666395</v>
      </c>
      <c r="S51" s="29">
        <f t="shared" si="0"/>
        <v>0.56282790640177494</v>
      </c>
      <c r="T51" s="29" t="s">
        <v>757</v>
      </c>
      <c r="U51" s="29">
        <v>2.2006713912719134</v>
      </c>
      <c r="V51" s="29">
        <f t="shared" si="1"/>
        <v>0.19357985590349891</v>
      </c>
      <c r="W51" s="29" t="s">
        <v>239</v>
      </c>
      <c r="X51" s="29">
        <v>0.38153376573826786</v>
      </c>
      <c r="Y51" s="29">
        <f t="shared" si="2"/>
        <v>1.6255577696301466</v>
      </c>
      <c r="Z51" s="29" t="s">
        <v>255</v>
      </c>
      <c r="AA51" s="29">
        <v>0.34688250466957221</v>
      </c>
      <c r="AB51" s="29">
        <f t="shared" si="3"/>
        <v>1.6602090306988422</v>
      </c>
      <c r="AC51" s="5" t="s">
        <v>272</v>
      </c>
      <c r="AD51" s="29">
        <v>35.723771580345286</v>
      </c>
      <c r="AE51" s="29">
        <f t="shared" si="4"/>
        <v>33.716680044976869</v>
      </c>
      <c r="AF51" s="29" t="s">
        <v>629</v>
      </c>
      <c r="AG51" s="29">
        <v>0.15387245683022741</v>
      </c>
      <c r="AH51" s="29">
        <f t="shared" si="5"/>
        <v>1.853219078538187</v>
      </c>
      <c r="AI51" s="29" t="s">
        <v>485</v>
      </c>
      <c r="AJ51" s="29">
        <v>0.52926525529265256</v>
      </c>
      <c r="AK51" s="29">
        <f t="shared" si="6"/>
        <v>1.477826280075762</v>
      </c>
      <c r="AL51" s="5" t="s">
        <v>371</v>
      </c>
      <c r="AM51" s="29">
        <v>8.1666666666666661</v>
      </c>
      <c r="AN51" s="29">
        <f t="shared" si="7"/>
        <v>6.1595751312982516</v>
      </c>
      <c r="AO51" s="29" t="s">
        <v>1006</v>
      </c>
      <c r="AP51" s="29">
        <v>0.70284697508896787</v>
      </c>
      <c r="AQ51" s="29">
        <f t="shared" si="8"/>
        <v>1.3042445602794466</v>
      </c>
      <c r="AR51" s="29" t="s">
        <v>456</v>
      </c>
      <c r="AS51" s="29">
        <v>0.19725557461406518</v>
      </c>
      <c r="AT51" s="29">
        <f t="shared" si="9"/>
        <v>1.8098359607543493</v>
      </c>
      <c r="AU51" s="29" t="s">
        <v>415</v>
      </c>
      <c r="AV51" s="29">
        <v>23.980222496909764</v>
      </c>
      <c r="AW51" s="29">
        <f t="shared" si="10"/>
        <v>21.973130961541351</v>
      </c>
      <c r="AX51" s="29" t="s">
        <v>1826</v>
      </c>
      <c r="AY51" s="11">
        <v>38.334778837814397</v>
      </c>
      <c r="AZ51" s="29">
        <f t="shared" si="11"/>
        <v>36.32768730244598</v>
      </c>
      <c r="BA51" s="29" t="s">
        <v>1377</v>
      </c>
      <c r="BB51" s="5">
        <v>0.37414424454704664</v>
      </c>
      <c r="BC51" s="29">
        <f t="shared" si="12"/>
        <v>1.6329472908213678</v>
      </c>
      <c r="BD51" s="29" t="s">
        <v>1352</v>
      </c>
      <c r="BE51" s="5">
        <v>19.680729760547319</v>
      </c>
      <c r="BF51" s="29">
        <f t="shared" si="13"/>
        <v>17.673638225178905</v>
      </c>
      <c r="BG51" s="29" t="s">
        <v>1147</v>
      </c>
      <c r="BH51" s="5">
        <v>0</v>
      </c>
      <c r="BI51" s="29">
        <f t="shared" si="14"/>
        <v>2.0070915353684144</v>
      </c>
      <c r="BJ51" s="29" t="s">
        <v>1253</v>
      </c>
      <c r="BK51" s="5">
        <v>2.2029613578909353</v>
      </c>
      <c r="BL51" s="5">
        <f t="shared" si="15"/>
        <v>0.19586982252252083</v>
      </c>
      <c r="BM51" s="29" t="s">
        <v>2038</v>
      </c>
      <c r="BN51" s="5">
        <v>44.276094276094277</v>
      </c>
      <c r="BO51" s="29">
        <f t="shared" si="16"/>
        <v>42.26900274072586</v>
      </c>
      <c r="BR51" s="29" t="s">
        <v>880</v>
      </c>
      <c r="BS51" s="29">
        <v>2.1476230191826522</v>
      </c>
      <c r="BT51" s="29" t="s">
        <v>1031</v>
      </c>
      <c r="BU51" s="29">
        <v>46.993464052287578</v>
      </c>
      <c r="BV51" s="29" t="s">
        <v>779</v>
      </c>
      <c r="BW51" s="29">
        <v>6.321915090596482</v>
      </c>
      <c r="BX51" s="29" t="s">
        <v>261</v>
      </c>
      <c r="BY51" s="29">
        <v>3.2596041909196738</v>
      </c>
      <c r="BZ51" s="5" t="s">
        <v>279</v>
      </c>
      <c r="CA51" s="29">
        <v>28.605596747189665</v>
      </c>
    </row>
    <row r="52" spans="14:79" x14ac:dyDescent="0.25">
      <c r="Q52" s="29" t="s">
        <v>39</v>
      </c>
      <c r="R52" s="29">
        <v>0</v>
      </c>
      <c r="S52" s="29">
        <f t="shared" si="0"/>
        <v>2.0070915353684144</v>
      </c>
      <c r="T52" s="29" t="s">
        <v>757</v>
      </c>
      <c r="U52" s="29">
        <v>0.58370591157476404</v>
      </c>
      <c r="V52" s="29">
        <f t="shared" si="1"/>
        <v>1.4233856237936504</v>
      </c>
      <c r="W52" s="29" t="s">
        <v>239</v>
      </c>
      <c r="X52" s="29">
        <v>0.20211093644733885</v>
      </c>
      <c r="Y52" s="29">
        <f t="shared" si="2"/>
        <v>1.8049805989210757</v>
      </c>
      <c r="Z52" s="29" t="s">
        <v>255</v>
      </c>
      <c r="AA52" s="29">
        <v>3.9240279519799319</v>
      </c>
      <c r="AB52" s="29">
        <f t="shared" si="3"/>
        <v>1.9169364166115175</v>
      </c>
      <c r="AC52" s="5" t="s">
        <v>272</v>
      </c>
      <c r="AD52" s="29">
        <v>3.0295250320924261</v>
      </c>
      <c r="AE52" s="29">
        <f t="shared" si="4"/>
        <v>1.0224334967240116</v>
      </c>
      <c r="AF52" s="29" t="s">
        <v>629</v>
      </c>
      <c r="AG52" s="29">
        <v>2.6871841984382177</v>
      </c>
      <c r="AH52" s="29">
        <f t="shared" si="5"/>
        <v>0.6800926630698032</v>
      </c>
      <c r="AI52" s="29" t="s">
        <v>485</v>
      </c>
      <c r="AJ52" s="29">
        <v>15.226554267650158</v>
      </c>
      <c r="AK52" s="29">
        <f t="shared" si="6"/>
        <v>13.219462732281745</v>
      </c>
      <c r="AL52" s="5" t="s">
        <v>371</v>
      </c>
      <c r="AM52" s="29">
        <v>2.2277227722772275</v>
      </c>
      <c r="AN52" s="29">
        <f t="shared" si="7"/>
        <v>0.22063123690881303</v>
      </c>
      <c r="AO52" s="29" t="s">
        <v>1006</v>
      </c>
      <c r="AP52" s="29">
        <v>1.4568764568764567</v>
      </c>
      <c r="AQ52" s="29">
        <f t="shared" si="8"/>
        <v>0.55021507849195772</v>
      </c>
      <c r="AR52" s="29" t="s">
        <v>457</v>
      </c>
      <c r="AS52" s="29">
        <v>1.9178082191780823</v>
      </c>
      <c r="AT52" s="29">
        <f t="shared" si="9"/>
        <v>8.928331619033214E-2</v>
      </c>
      <c r="AU52" s="29" t="s">
        <v>415</v>
      </c>
      <c r="AV52" s="29">
        <v>50.044682752457547</v>
      </c>
      <c r="AW52" s="29">
        <f t="shared" si="10"/>
        <v>48.03759121708913</v>
      </c>
      <c r="AX52" s="29" t="s">
        <v>1826</v>
      </c>
      <c r="AY52" s="11">
        <v>20.24619371558147</v>
      </c>
      <c r="AZ52" s="29">
        <f t="shared" si="11"/>
        <v>18.239102180213056</v>
      </c>
      <c r="BA52" s="29" t="s">
        <v>1377</v>
      </c>
      <c r="BB52" s="5">
        <v>0.91367359798361691</v>
      </c>
      <c r="BC52" s="29">
        <f t="shared" si="12"/>
        <v>1.0934179373847974</v>
      </c>
      <c r="BD52" s="29" t="s">
        <v>1352</v>
      </c>
      <c r="BE52" s="5">
        <v>8.5311572700296736</v>
      </c>
      <c r="BF52" s="29">
        <f t="shared" si="13"/>
        <v>6.5240657346612592</v>
      </c>
      <c r="BG52" s="29" t="s">
        <v>1147</v>
      </c>
      <c r="BH52" s="5">
        <v>4.2081532970129629</v>
      </c>
      <c r="BI52" s="29">
        <f t="shared" si="14"/>
        <v>2.2010617616445485</v>
      </c>
      <c r="BJ52" s="29" t="s">
        <v>1254</v>
      </c>
      <c r="BK52" s="5">
        <v>1.5206035983749275</v>
      </c>
      <c r="BL52" s="5">
        <f t="shared" si="15"/>
        <v>0.48648793699348691</v>
      </c>
      <c r="BM52" s="29" t="s">
        <v>2038</v>
      </c>
      <c r="BN52" s="5">
        <v>2.7261462205700124</v>
      </c>
      <c r="BO52" s="29">
        <f t="shared" si="16"/>
        <v>0.71905468520159799</v>
      </c>
      <c r="BR52" s="29" t="s">
        <v>881</v>
      </c>
      <c r="BS52" s="29">
        <v>1.4661183622385123</v>
      </c>
      <c r="BT52" s="29" t="s">
        <v>1031</v>
      </c>
      <c r="BU52" s="29">
        <v>52.304147465437786</v>
      </c>
      <c r="BV52" s="29" t="s">
        <v>779</v>
      </c>
      <c r="BW52" s="29">
        <v>2.8433151845130067</v>
      </c>
      <c r="BX52" s="29" t="s">
        <v>261</v>
      </c>
      <c r="BY52" s="29">
        <v>34.093376764386534</v>
      </c>
      <c r="BZ52" s="5" t="s">
        <v>279</v>
      </c>
      <c r="CA52" s="29">
        <v>21.926564590456373</v>
      </c>
    </row>
    <row r="53" spans="14:79" x14ac:dyDescent="0.25">
      <c r="Q53" s="29" t="s">
        <v>39</v>
      </c>
      <c r="R53" s="29">
        <v>0.6969797543976104</v>
      </c>
      <c r="S53" s="29">
        <f t="shared" si="0"/>
        <v>1.3101117809708041</v>
      </c>
      <c r="T53" s="29" t="s">
        <v>758</v>
      </c>
      <c r="U53" s="29">
        <v>25.035470140590739</v>
      </c>
      <c r="V53" s="29">
        <f t="shared" si="1"/>
        <v>23.028378605222326</v>
      </c>
      <c r="W53" s="29" t="s">
        <v>239</v>
      </c>
      <c r="X53" s="29">
        <v>30.693069306930692</v>
      </c>
      <c r="Y53" s="29">
        <f t="shared" si="2"/>
        <v>28.685977771562278</v>
      </c>
      <c r="Z53" s="29" t="s">
        <v>257</v>
      </c>
      <c r="AA53" s="29">
        <v>2.9417172274315131E-2</v>
      </c>
      <c r="AB53" s="29">
        <f t="shared" si="3"/>
        <v>1.9776743630940994</v>
      </c>
      <c r="AC53" s="5" t="s">
        <v>273</v>
      </c>
      <c r="AD53" s="29">
        <v>0.19337016574585636</v>
      </c>
      <c r="AE53" s="29">
        <f t="shared" si="4"/>
        <v>1.813721369622558</v>
      </c>
      <c r="AF53" s="29" t="s">
        <v>629</v>
      </c>
      <c r="AG53" s="29">
        <v>1.2709275326897225</v>
      </c>
      <c r="AH53" s="29">
        <f t="shared" si="5"/>
        <v>0.73616400267869198</v>
      </c>
      <c r="AI53" s="29" t="s">
        <v>486</v>
      </c>
      <c r="AJ53" s="29">
        <v>4.7472256473489516</v>
      </c>
      <c r="AK53" s="29">
        <f t="shared" si="6"/>
        <v>2.7401341119805371</v>
      </c>
      <c r="AL53" s="5" t="s">
        <v>372</v>
      </c>
      <c r="AM53" s="29">
        <v>1.7347509792949074</v>
      </c>
      <c r="AN53" s="29">
        <f t="shared" si="7"/>
        <v>0.27234055607350705</v>
      </c>
      <c r="AO53" s="29" t="s">
        <v>1006</v>
      </c>
      <c r="AP53" s="29">
        <v>0.34320809248554912</v>
      </c>
      <c r="AQ53" s="29">
        <f t="shared" si="8"/>
        <v>1.6638834428828653</v>
      </c>
      <c r="AR53" s="29" t="s">
        <v>457</v>
      </c>
      <c r="AS53" s="29">
        <v>6.5722214108368621E-2</v>
      </c>
      <c r="AT53" s="29">
        <f t="shared" si="9"/>
        <v>1.9413693212600458</v>
      </c>
      <c r="AU53" s="29" t="s">
        <v>415</v>
      </c>
      <c r="AV53" s="29">
        <v>6.6430469441984052E-2</v>
      </c>
      <c r="AW53" s="29">
        <f t="shared" si="10"/>
        <v>1.9406610659264305</v>
      </c>
      <c r="AX53" s="29" t="s">
        <v>1826</v>
      </c>
      <c r="AY53" s="11">
        <v>28.549323017408124</v>
      </c>
      <c r="AZ53" s="29">
        <f t="shared" si="11"/>
        <v>26.54223148203971</v>
      </c>
      <c r="BA53" s="29" t="s">
        <v>1377</v>
      </c>
      <c r="BB53" s="5">
        <v>0.14389639459589096</v>
      </c>
      <c r="BC53" s="29">
        <f t="shared" si="12"/>
        <v>1.8631951407725236</v>
      </c>
      <c r="BD53" s="29" t="s">
        <v>1988</v>
      </c>
      <c r="BE53" s="5">
        <v>0.12426219322771047</v>
      </c>
      <c r="BF53" s="29">
        <f t="shared" si="13"/>
        <v>1.8828293421407041</v>
      </c>
      <c r="BG53" s="29" t="s">
        <v>1783</v>
      </c>
      <c r="BH53" s="5">
        <v>10.912643036561541</v>
      </c>
      <c r="BI53" s="29">
        <f t="shared" si="14"/>
        <v>8.905551501193127</v>
      </c>
      <c r="BJ53" s="29" t="s">
        <v>1254</v>
      </c>
      <c r="BK53" s="5">
        <v>19.878234398782343</v>
      </c>
      <c r="BL53" s="5">
        <f t="shared" si="15"/>
        <v>17.87114286341393</v>
      </c>
      <c r="BM53" s="29" t="s">
        <v>2038</v>
      </c>
      <c r="BN53" s="5">
        <v>1.1190689346463742</v>
      </c>
      <c r="BO53" s="29">
        <f t="shared" si="16"/>
        <v>0.8880226007220402</v>
      </c>
      <c r="BR53" s="29" t="s">
        <v>882</v>
      </c>
      <c r="BS53" s="29">
        <v>4.3662969081897565</v>
      </c>
      <c r="BT53" s="29" t="s">
        <v>1031</v>
      </c>
      <c r="BU53" s="29">
        <v>20.575916230366492</v>
      </c>
      <c r="BV53" s="29" t="s">
        <v>779</v>
      </c>
      <c r="BW53" s="29">
        <v>6.0092961487383798</v>
      </c>
      <c r="BX53" s="29" t="s">
        <v>261</v>
      </c>
      <c r="BY53" s="29">
        <v>22.054380664652566</v>
      </c>
      <c r="BZ53" s="5" t="s">
        <v>280</v>
      </c>
      <c r="CA53" s="29">
        <v>34.289007347644429</v>
      </c>
    </row>
    <row r="54" spans="14:79" x14ac:dyDescent="0.25">
      <c r="Q54" s="29" t="s">
        <v>39</v>
      </c>
      <c r="R54" s="29">
        <v>1.5055467511885896</v>
      </c>
      <c r="S54" s="29">
        <f t="shared" si="0"/>
        <v>0.50154478417982484</v>
      </c>
      <c r="T54" s="29" t="s">
        <v>758</v>
      </c>
      <c r="U54" s="29">
        <v>3.0843742034157531</v>
      </c>
      <c r="V54" s="29">
        <f t="shared" si="1"/>
        <v>1.0772826680473386</v>
      </c>
      <c r="W54" s="29" t="s">
        <v>239</v>
      </c>
      <c r="X54" s="29">
        <v>18.221258134490238</v>
      </c>
      <c r="Y54" s="29">
        <f t="shared" si="2"/>
        <v>16.214166599121825</v>
      </c>
      <c r="Z54" s="29" t="s">
        <v>260</v>
      </c>
      <c r="AA54" s="29">
        <v>27.90960451977401</v>
      </c>
      <c r="AB54" s="29">
        <f t="shared" si="3"/>
        <v>25.902512984405597</v>
      </c>
      <c r="AC54" s="5" t="s">
        <v>273</v>
      </c>
      <c r="AD54" s="29">
        <v>1.2131715771230502</v>
      </c>
      <c r="AE54" s="29">
        <f t="shared" si="4"/>
        <v>0.79391995824536421</v>
      </c>
      <c r="AF54" s="29" t="s">
        <v>629</v>
      </c>
      <c r="AG54" s="29">
        <v>2.9900332225913622</v>
      </c>
      <c r="AH54" s="29">
        <f t="shared" si="5"/>
        <v>0.98294168722294772</v>
      </c>
      <c r="AI54" s="29" t="s">
        <v>487</v>
      </c>
      <c r="AJ54" s="29">
        <v>0</v>
      </c>
      <c r="AK54" s="29">
        <f t="shared" si="6"/>
        <v>2.0070915353684144</v>
      </c>
      <c r="AL54" s="5" t="s">
        <v>372</v>
      </c>
      <c r="AM54" s="29">
        <v>3.720732226479353</v>
      </c>
      <c r="AN54" s="29">
        <f t="shared" si="7"/>
        <v>1.7136406911109385</v>
      </c>
      <c r="AO54" s="29" t="s">
        <v>1006</v>
      </c>
      <c r="AP54" s="29">
        <v>2.2619316896629722E-2</v>
      </c>
      <c r="AQ54" s="29">
        <f t="shared" si="8"/>
        <v>1.9844722184717847</v>
      </c>
      <c r="AR54" s="29" t="s">
        <v>457</v>
      </c>
      <c r="AS54" s="29">
        <v>3.3333333333333335</v>
      </c>
      <c r="AT54" s="29">
        <f t="shared" si="9"/>
        <v>1.326241797964919</v>
      </c>
      <c r="AU54" s="29" t="s">
        <v>415</v>
      </c>
      <c r="AV54" s="29">
        <v>6.4613396510876595E-2</v>
      </c>
      <c r="AW54" s="29">
        <f t="shared" si="10"/>
        <v>1.9424781388575378</v>
      </c>
      <c r="AX54" s="29" t="s">
        <v>1826</v>
      </c>
      <c r="AY54" s="11">
        <v>3.554868624420402</v>
      </c>
      <c r="AZ54" s="29">
        <f t="shared" si="11"/>
        <v>1.5477770890519875</v>
      </c>
      <c r="BA54" s="29" t="s">
        <v>1377</v>
      </c>
      <c r="BB54" s="5">
        <v>0.41742286751361157</v>
      </c>
      <c r="BC54" s="29">
        <f t="shared" si="12"/>
        <v>1.5896686678548029</v>
      </c>
      <c r="BD54" s="29" t="s">
        <v>1989</v>
      </c>
      <c r="BE54" s="5">
        <v>7.1163653222067689</v>
      </c>
      <c r="BF54" s="29">
        <f t="shared" si="13"/>
        <v>5.1092737868383544</v>
      </c>
      <c r="BG54" s="29" t="s">
        <v>1783</v>
      </c>
      <c r="BH54" s="5">
        <v>12.583668005354752</v>
      </c>
      <c r="BI54" s="29">
        <f t="shared" si="14"/>
        <v>10.576576469986339</v>
      </c>
      <c r="BJ54" s="29" t="s">
        <v>1255</v>
      </c>
      <c r="BK54" s="5">
        <v>0.27828191167574107</v>
      </c>
      <c r="BL54" s="5">
        <f t="shared" si="15"/>
        <v>1.7288096236926733</v>
      </c>
      <c r="BM54" s="29" t="s">
        <v>2038</v>
      </c>
      <c r="BN54" s="5">
        <v>43.902439024390247</v>
      </c>
      <c r="BO54" s="29">
        <f t="shared" si="16"/>
        <v>41.89534748902183</v>
      </c>
      <c r="BR54" s="29" t="s">
        <v>882</v>
      </c>
      <c r="BS54" s="29">
        <v>8.1459270364817584</v>
      </c>
      <c r="BT54" s="29" t="s">
        <v>1031</v>
      </c>
      <c r="BU54" s="29">
        <v>52.531645569620252</v>
      </c>
      <c r="BV54" s="29" t="s">
        <v>779</v>
      </c>
      <c r="BW54" s="29">
        <v>18.133333333333333</v>
      </c>
      <c r="BX54" s="29" t="s">
        <v>261</v>
      </c>
      <c r="BY54" s="29">
        <v>3.4062655395325705</v>
      </c>
      <c r="BZ54" s="5" t="s">
        <v>280</v>
      </c>
      <c r="CA54" s="29">
        <v>30.353469235085097</v>
      </c>
    </row>
    <row r="55" spans="14:79" x14ac:dyDescent="0.25">
      <c r="Q55" s="29" t="s">
        <v>39</v>
      </c>
      <c r="R55" s="29">
        <v>0.44289781714647264</v>
      </c>
      <c r="S55" s="29">
        <f t="shared" si="0"/>
        <v>1.5641937182219419</v>
      </c>
      <c r="T55" s="29" t="s">
        <v>758</v>
      </c>
      <c r="U55" s="29">
        <v>42.046855733662149</v>
      </c>
      <c r="V55" s="29">
        <f t="shared" si="1"/>
        <v>40.039764198293732</v>
      </c>
      <c r="W55" s="29" t="s">
        <v>240</v>
      </c>
      <c r="X55" s="29">
        <v>0.72505247090249958</v>
      </c>
      <c r="Y55" s="29">
        <f t="shared" si="2"/>
        <v>1.282039064465915</v>
      </c>
      <c r="Z55" s="29" t="s">
        <v>260</v>
      </c>
      <c r="AA55" s="29">
        <v>0.48736693600102599</v>
      </c>
      <c r="AB55" s="29">
        <f t="shared" si="3"/>
        <v>1.5197245993673885</v>
      </c>
      <c r="AC55" s="5" t="s">
        <v>273</v>
      </c>
      <c r="AD55" s="29">
        <v>3.5823382393779504</v>
      </c>
      <c r="AE55" s="29">
        <f t="shared" si="4"/>
        <v>1.5752467040095359</v>
      </c>
      <c r="AF55" s="29" t="s">
        <v>630</v>
      </c>
      <c r="AG55" s="29">
        <v>1.285388870810283</v>
      </c>
      <c r="AH55" s="29">
        <f t="shared" si="5"/>
        <v>0.72170266455813148</v>
      </c>
      <c r="AI55" s="29" t="s">
        <v>487</v>
      </c>
      <c r="AJ55" s="29">
        <v>3.3846738923749764</v>
      </c>
      <c r="AK55" s="29">
        <f t="shared" si="6"/>
        <v>1.377582357006562</v>
      </c>
      <c r="AL55" s="5" t="s">
        <v>372</v>
      </c>
      <c r="AM55" s="29">
        <v>19.692168401991854</v>
      </c>
      <c r="AN55" s="29">
        <f t="shared" si="7"/>
        <v>17.68507686662344</v>
      </c>
      <c r="AO55" s="29" t="s">
        <v>1006</v>
      </c>
      <c r="AP55" s="29">
        <v>0.90430076901167766</v>
      </c>
      <c r="AQ55" s="29">
        <f t="shared" si="8"/>
        <v>1.1027907663567369</v>
      </c>
      <c r="AR55" s="29" t="s">
        <v>457</v>
      </c>
      <c r="AS55" s="29">
        <v>7.1607590404582894E-2</v>
      </c>
      <c r="AT55" s="29">
        <f t="shared" si="9"/>
        <v>1.9354839449638315</v>
      </c>
      <c r="AU55" s="29" t="s">
        <v>415</v>
      </c>
      <c r="AV55" s="29">
        <v>44.29805615550756</v>
      </c>
      <c r="AW55" s="29">
        <f t="shared" si="10"/>
        <v>42.290964620139142</v>
      </c>
      <c r="AX55" s="29" t="s">
        <v>1827</v>
      </c>
      <c r="AY55" s="11">
        <v>56.351141653735311</v>
      </c>
      <c r="AZ55" s="29">
        <f t="shared" si="11"/>
        <v>54.344050118366894</v>
      </c>
      <c r="BA55" s="29" t="s">
        <v>1377</v>
      </c>
      <c r="BB55" s="5">
        <v>3.9087018544935805</v>
      </c>
      <c r="BC55" s="29">
        <f t="shared" si="12"/>
        <v>1.9016103191251661</v>
      </c>
      <c r="BD55" s="29" t="s">
        <v>1989</v>
      </c>
      <c r="BE55" s="5">
        <v>0.48840048840048839</v>
      </c>
      <c r="BF55" s="29">
        <f t="shared" si="13"/>
        <v>1.518691046967926</v>
      </c>
      <c r="BG55" s="29" t="s">
        <v>1784</v>
      </c>
      <c r="BH55" s="5">
        <v>3.7647058823529407</v>
      </c>
      <c r="BI55" s="29">
        <f t="shared" si="14"/>
        <v>1.7576143469845262</v>
      </c>
      <c r="BJ55" s="29" t="s">
        <v>1255</v>
      </c>
      <c r="BK55" s="5">
        <v>6.5133227055340468</v>
      </c>
      <c r="BL55" s="5">
        <f t="shared" si="15"/>
        <v>4.5062311701656323</v>
      </c>
      <c r="BM55" s="29" t="s">
        <v>2038</v>
      </c>
      <c r="BN55" s="5">
        <v>19.658119658119659</v>
      </c>
      <c r="BO55" s="29">
        <f t="shared" si="16"/>
        <v>17.651028122751246</v>
      </c>
      <c r="BR55" s="29" t="s">
        <v>883</v>
      </c>
      <c r="BS55" s="29">
        <v>5.5013020833333339</v>
      </c>
      <c r="BT55" s="29" t="s">
        <v>1032</v>
      </c>
      <c r="BU55" s="29">
        <v>33.057607090103396</v>
      </c>
      <c r="BV55" s="29" t="s">
        <v>779</v>
      </c>
      <c r="BW55" s="29">
        <v>29.497707155806761</v>
      </c>
      <c r="BX55" s="29" t="s">
        <v>262</v>
      </c>
      <c r="BY55" s="29">
        <v>2.2614746420446941</v>
      </c>
      <c r="BZ55" s="5" t="s">
        <v>281</v>
      </c>
      <c r="CA55" s="29">
        <v>15.928710665552771</v>
      </c>
    </row>
    <row r="56" spans="14:79" x14ac:dyDescent="0.25">
      <c r="Q56" s="29" t="s">
        <v>40</v>
      </c>
      <c r="R56" s="29">
        <v>0.43322659634582783</v>
      </c>
      <c r="S56" s="29">
        <f t="shared" si="0"/>
        <v>1.5738649390225867</v>
      </c>
      <c r="T56" s="29" t="s">
        <v>759</v>
      </c>
      <c r="U56" s="29">
        <v>0</v>
      </c>
      <c r="V56" s="29">
        <f t="shared" si="1"/>
        <v>2.0070915353684144</v>
      </c>
      <c r="W56" s="29" t="s">
        <v>240</v>
      </c>
      <c r="X56" s="29">
        <v>0.19348597226701064</v>
      </c>
      <c r="Y56" s="29">
        <f t="shared" si="2"/>
        <v>1.8136055631014039</v>
      </c>
      <c r="Z56" s="29" t="s">
        <v>260</v>
      </c>
      <c r="AA56" s="29">
        <v>4.3648463495791736</v>
      </c>
      <c r="AB56" s="29">
        <f t="shared" si="3"/>
        <v>2.3577548142107592</v>
      </c>
      <c r="AC56" s="5" t="s">
        <v>274</v>
      </c>
      <c r="AD56" s="29">
        <v>2.674561045324622</v>
      </c>
      <c r="AE56" s="29">
        <f t="shared" si="4"/>
        <v>0.66746950995620757</v>
      </c>
      <c r="AF56" s="29" t="s">
        <v>630</v>
      </c>
      <c r="AG56" s="29">
        <v>2.1384795931672969</v>
      </c>
      <c r="AH56" s="29">
        <f t="shared" si="5"/>
        <v>0.13138805779888241</v>
      </c>
      <c r="AI56" s="29" t="s">
        <v>491</v>
      </c>
      <c r="AJ56" s="29">
        <v>5.8567279767666989</v>
      </c>
      <c r="AK56" s="29">
        <f t="shared" si="6"/>
        <v>3.8496364413982844</v>
      </c>
      <c r="AL56" s="8" t="s">
        <v>373</v>
      </c>
      <c r="AM56" s="29">
        <v>36.873156342182888</v>
      </c>
      <c r="AN56" s="29">
        <f t="shared" si="7"/>
        <v>34.866064806814471</v>
      </c>
      <c r="AO56" s="29" t="s">
        <v>1007</v>
      </c>
      <c r="AP56" s="29">
        <v>0.25028156676260793</v>
      </c>
      <c r="AQ56" s="29">
        <f t="shared" si="8"/>
        <v>1.7568099686058065</v>
      </c>
      <c r="AR56" s="29" t="s">
        <v>458</v>
      </c>
      <c r="AS56" s="29">
        <v>2.1691609214730114</v>
      </c>
      <c r="AT56" s="29">
        <f t="shared" si="9"/>
        <v>0.16206938610459698</v>
      </c>
      <c r="AU56" s="29" t="s">
        <v>415</v>
      </c>
      <c r="AV56" s="29">
        <v>34.419926446004681</v>
      </c>
      <c r="AW56" s="29">
        <f t="shared" si="10"/>
        <v>32.412834910636263</v>
      </c>
      <c r="AX56" s="29" t="s">
        <v>1827</v>
      </c>
      <c r="AY56" s="11">
        <v>4.1162681669010786</v>
      </c>
      <c r="AZ56" s="29">
        <f t="shared" si="11"/>
        <v>2.1091766315326641</v>
      </c>
      <c r="BA56" s="29" t="s">
        <v>1378</v>
      </c>
      <c r="BB56" s="5">
        <v>1.4017728303442589</v>
      </c>
      <c r="BC56" s="29">
        <f t="shared" si="12"/>
        <v>0.60531870502415552</v>
      </c>
      <c r="BD56" s="29" t="s">
        <v>1989</v>
      </c>
      <c r="BE56" s="5">
        <v>7.7277970011534025</v>
      </c>
      <c r="BF56" s="29">
        <f t="shared" si="13"/>
        <v>5.7207054657849881</v>
      </c>
      <c r="BG56" s="29" t="s">
        <v>1784</v>
      </c>
      <c r="BH56" s="5">
        <v>4.2050691244239626</v>
      </c>
      <c r="BI56" s="29">
        <f t="shared" si="14"/>
        <v>2.1979775890555482</v>
      </c>
      <c r="BJ56" s="29" t="s">
        <v>1255</v>
      </c>
      <c r="BK56" s="5">
        <v>0.43191956383204699</v>
      </c>
      <c r="BL56" s="5">
        <f t="shared" si="15"/>
        <v>1.5751719715363675</v>
      </c>
      <c r="BM56" s="29" t="s">
        <v>2039</v>
      </c>
      <c r="BN56" s="5">
        <v>41.213389121338913</v>
      </c>
      <c r="BO56" s="29">
        <f t="shared" si="16"/>
        <v>39.206297585970496</v>
      </c>
      <c r="BR56" s="29" t="s">
        <v>883</v>
      </c>
      <c r="BS56" s="29">
        <v>2.0844327176781001</v>
      </c>
      <c r="BT56" s="29" t="s">
        <v>1033</v>
      </c>
      <c r="BU56" s="29">
        <v>39.12103746397694</v>
      </c>
      <c r="BV56" s="29" t="s">
        <v>779</v>
      </c>
      <c r="BW56" s="29">
        <v>5.0944750059794304</v>
      </c>
      <c r="BX56" s="29" t="s">
        <v>262</v>
      </c>
      <c r="BY56" s="29">
        <v>30.673316708229425</v>
      </c>
      <c r="BZ56" s="5" t="s">
        <v>281</v>
      </c>
      <c r="CA56" s="29">
        <v>27.707850281550183</v>
      </c>
    </row>
    <row r="57" spans="14:79" x14ac:dyDescent="0.25">
      <c r="Q57" s="29" t="s">
        <v>40</v>
      </c>
      <c r="R57" s="29">
        <v>0.2142857142857143</v>
      </c>
      <c r="S57" s="29">
        <f t="shared" si="0"/>
        <v>1.7928058210827</v>
      </c>
      <c r="T57" s="29" t="s">
        <v>759</v>
      </c>
      <c r="U57" s="29">
        <v>4.907334899504046</v>
      </c>
      <c r="V57" s="29">
        <f t="shared" si="1"/>
        <v>2.9002433641356316</v>
      </c>
      <c r="W57" s="29" t="s">
        <v>240</v>
      </c>
      <c r="X57" s="29">
        <v>7.6729146114216815E-2</v>
      </c>
      <c r="Y57" s="29">
        <f t="shared" si="2"/>
        <v>1.9303623892541977</v>
      </c>
      <c r="Z57" s="29" t="s">
        <v>260</v>
      </c>
      <c r="AA57" s="29">
        <v>3.3026113671274961</v>
      </c>
      <c r="AB57" s="29">
        <f t="shared" si="3"/>
        <v>1.2955198317590817</v>
      </c>
      <c r="AC57" s="5" t="s">
        <v>274</v>
      </c>
      <c r="AD57" s="29">
        <v>22.465866776996275</v>
      </c>
      <c r="AE57" s="29">
        <f t="shared" si="4"/>
        <v>20.458775241627862</v>
      </c>
      <c r="AF57" s="29" t="s">
        <v>630</v>
      </c>
      <c r="AG57" s="29">
        <v>6.967396158999553</v>
      </c>
      <c r="AH57" s="29">
        <f t="shared" si="5"/>
        <v>4.9603046236311386</v>
      </c>
      <c r="AI57" s="29" t="s">
        <v>491</v>
      </c>
      <c r="AJ57" s="29">
        <v>0</v>
      </c>
      <c r="AK57" s="29">
        <f t="shared" si="6"/>
        <v>2.0070915353684144</v>
      </c>
      <c r="AL57" s="5" t="s">
        <v>373</v>
      </c>
      <c r="AM57" s="29">
        <v>3.8713910761154859</v>
      </c>
      <c r="AN57" s="29">
        <f t="shared" si="7"/>
        <v>1.8642995407470715</v>
      </c>
      <c r="AO57" s="29" t="s">
        <v>1007</v>
      </c>
      <c r="AP57" s="29">
        <v>1.1208967173738991</v>
      </c>
      <c r="AQ57" s="29">
        <f t="shared" si="8"/>
        <v>0.88619481799451538</v>
      </c>
      <c r="AR57" s="29" t="s">
        <v>458</v>
      </c>
      <c r="AS57" s="29">
        <v>0</v>
      </c>
      <c r="AT57" s="29">
        <f t="shared" si="9"/>
        <v>2.0070915353684144</v>
      </c>
      <c r="AU57" s="29" t="s">
        <v>416</v>
      </c>
      <c r="AV57" s="29">
        <v>3.4079173838209984</v>
      </c>
      <c r="AW57" s="29">
        <f t="shared" si="10"/>
        <v>1.400825848452584</v>
      </c>
      <c r="AX57" s="29" t="s">
        <v>1827</v>
      </c>
      <c r="AY57" s="11">
        <v>41.952506596306065</v>
      </c>
      <c r="AZ57" s="29">
        <f t="shared" si="11"/>
        <v>39.945415060937648</v>
      </c>
      <c r="BA57" s="29" t="s">
        <v>1378</v>
      </c>
      <c r="BB57" s="5">
        <v>0.2554278416347382</v>
      </c>
      <c r="BC57" s="29">
        <f t="shared" si="12"/>
        <v>1.7516636937336763</v>
      </c>
      <c r="BD57" s="29" t="s">
        <v>1989</v>
      </c>
      <c r="BE57" s="5">
        <v>1.7271589486858574</v>
      </c>
      <c r="BF57" s="29">
        <f t="shared" si="13"/>
        <v>0.27993258668255705</v>
      </c>
      <c r="BG57" s="29" t="s">
        <v>1784</v>
      </c>
      <c r="BH57" s="5">
        <v>9.8709187547456327</v>
      </c>
      <c r="BI57" s="29">
        <f t="shared" si="14"/>
        <v>7.8638272193772183</v>
      </c>
      <c r="BJ57" s="29" t="s">
        <v>1256</v>
      </c>
      <c r="BK57" s="5">
        <v>1.4361859638732604</v>
      </c>
      <c r="BL57" s="5">
        <f t="shared" si="15"/>
        <v>0.57090557149515408</v>
      </c>
      <c r="BM57" s="29" t="s">
        <v>2039</v>
      </c>
      <c r="BN57" s="5">
        <v>8.1163859111791741</v>
      </c>
      <c r="BO57" s="29">
        <f t="shared" si="16"/>
        <v>6.1092943758107596</v>
      </c>
      <c r="BR57" s="29" t="s">
        <v>884</v>
      </c>
      <c r="BS57" s="29">
        <v>8.9439284485724109</v>
      </c>
      <c r="BT57" s="29" t="s">
        <v>1033</v>
      </c>
      <c r="BU57" s="29">
        <v>20.126397666504619</v>
      </c>
      <c r="BV57" s="29" t="s">
        <v>779</v>
      </c>
      <c r="BW57" s="29">
        <v>21.32429614181439</v>
      </c>
      <c r="BX57" s="29" t="s">
        <v>262</v>
      </c>
      <c r="BY57" s="29">
        <v>28.481012658227851</v>
      </c>
      <c r="BZ57" s="5" t="s">
        <v>281</v>
      </c>
      <c r="CA57" s="29">
        <v>25.703399765533412</v>
      </c>
    </row>
    <row r="58" spans="14:79" x14ac:dyDescent="0.25">
      <c r="Q58" s="29" t="s">
        <v>41</v>
      </c>
      <c r="R58" s="29">
        <v>0.19127108328986264</v>
      </c>
      <c r="S58" s="29">
        <f t="shared" si="0"/>
        <v>1.8158204520785519</v>
      </c>
      <c r="T58" s="29" t="s">
        <v>759</v>
      </c>
      <c r="U58" s="29">
        <v>0.21181312030985233</v>
      </c>
      <c r="V58" s="29">
        <f t="shared" si="1"/>
        <v>1.7952784150585621</v>
      </c>
      <c r="W58" s="29" t="s">
        <v>241</v>
      </c>
      <c r="X58" s="29">
        <v>0</v>
      </c>
      <c r="Y58" s="29">
        <f t="shared" si="2"/>
        <v>2.0070915353684144</v>
      </c>
      <c r="Z58" s="29" t="s">
        <v>261</v>
      </c>
      <c r="AA58" s="29">
        <v>59.91189427312775</v>
      </c>
      <c r="AB58" s="29">
        <f t="shared" si="3"/>
        <v>57.904802737759333</v>
      </c>
      <c r="AC58" s="5" t="s">
        <v>274</v>
      </c>
      <c r="AD58" s="29">
        <v>0.10809141445336627</v>
      </c>
      <c r="AE58" s="29">
        <f t="shared" si="4"/>
        <v>1.8990001209150482</v>
      </c>
      <c r="AF58" s="29" t="s">
        <v>630</v>
      </c>
      <c r="AG58" s="29">
        <v>12.101781170483461</v>
      </c>
      <c r="AH58" s="29">
        <f t="shared" si="5"/>
        <v>10.094689635115046</v>
      </c>
      <c r="AI58" s="29" t="s">
        <v>492</v>
      </c>
      <c r="AJ58" s="29">
        <v>0</v>
      </c>
      <c r="AK58" s="29">
        <f t="shared" si="6"/>
        <v>2.0070915353684144</v>
      </c>
      <c r="AL58" s="5" t="s">
        <v>374</v>
      </c>
      <c r="AM58" s="29">
        <v>12.452632954396968</v>
      </c>
      <c r="AN58" s="29">
        <f t="shared" si="7"/>
        <v>10.445541419028554</v>
      </c>
      <c r="AO58" s="29" t="s">
        <v>1007</v>
      </c>
      <c r="AP58" s="29">
        <v>0.615670068314076</v>
      </c>
      <c r="AQ58" s="29">
        <f t="shared" si="8"/>
        <v>1.3914214670543386</v>
      </c>
      <c r="AR58" s="29" t="s">
        <v>458</v>
      </c>
      <c r="AS58" s="29">
        <v>0.15449317655136899</v>
      </c>
      <c r="AT58" s="29">
        <f t="shared" si="9"/>
        <v>1.8525983588170454</v>
      </c>
      <c r="AU58" s="29" t="s">
        <v>416</v>
      </c>
      <c r="AV58" s="29">
        <v>0.25580480125934674</v>
      </c>
      <c r="AW58" s="29">
        <f t="shared" si="10"/>
        <v>1.7512867341090677</v>
      </c>
      <c r="AX58" s="29" t="s">
        <v>1828</v>
      </c>
      <c r="AY58" s="11">
        <v>19.465081723625559</v>
      </c>
      <c r="AZ58" s="29">
        <f t="shared" si="11"/>
        <v>17.457990188257146</v>
      </c>
      <c r="BA58" s="29" t="s">
        <v>1378</v>
      </c>
      <c r="BB58" s="5">
        <v>0.35773604190622205</v>
      </c>
      <c r="BC58" s="29">
        <f t="shared" si="12"/>
        <v>1.6493554934621923</v>
      </c>
      <c r="BD58" s="29" t="s">
        <v>1989</v>
      </c>
      <c r="BE58" s="5">
        <v>30.272108843537417</v>
      </c>
      <c r="BF58" s="29">
        <f t="shared" si="13"/>
        <v>28.265017308169003</v>
      </c>
      <c r="BG58" s="29" t="s">
        <v>1784</v>
      </c>
      <c r="BH58" s="5">
        <v>1.0373232990948844</v>
      </c>
      <c r="BI58" s="29">
        <f t="shared" si="14"/>
        <v>0.96976823627353004</v>
      </c>
      <c r="BJ58" s="29" t="s">
        <v>1256</v>
      </c>
      <c r="BK58" s="5">
        <v>19.696117051209903</v>
      </c>
      <c r="BL58" s="5">
        <f t="shared" si="15"/>
        <v>17.68902551584149</v>
      </c>
      <c r="BM58" s="29" t="s">
        <v>2039</v>
      </c>
      <c r="BN58" s="5">
        <v>17.3828125</v>
      </c>
      <c r="BO58" s="29">
        <f t="shared" si="16"/>
        <v>15.375720964631586</v>
      </c>
      <c r="BR58" s="29" t="s">
        <v>885</v>
      </c>
      <c r="BS58" s="29">
        <v>7.5642823749415609</v>
      </c>
      <c r="BT58" s="29" t="s">
        <v>1035</v>
      </c>
      <c r="BU58" s="29">
        <v>35.158388736800937</v>
      </c>
      <c r="BV58" s="29" t="s">
        <v>780</v>
      </c>
      <c r="BW58" s="29">
        <v>16.357597564350954</v>
      </c>
      <c r="BX58" s="29" t="s">
        <v>263</v>
      </c>
      <c r="BY58" s="29">
        <v>3.2711306256860593</v>
      </c>
      <c r="BZ58" s="5" t="s">
        <v>282</v>
      </c>
      <c r="CA58" s="29">
        <v>10.967250571210966</v>
      </c>
    </row>
    <row r="59" spans="14:79" x14ac:dyDescent="0.25">
      <c r="Q59" s="29" t="s">
        <v>41</v>
      </c>
      <c r="R59" s="29">
        <v>0.51223676721684697</v>
      </c>
      <c r="S59" s="29">
        <f t="shared" si="0"/>
        <v>1.4948547681515674</v>
      </c>
      <c r="T59" s="29" t="s">
        <v>759</v>
      </c>
      <c r="U59" s="29">
        <v>0</v>
      </c>
      <c r="V59" s="29">
        <f t="shared" si="1"/>
        <v>2.0070915353684144</v>
      </c>
      <c r="W59" s="29" t="s">
        <v>241</v>
      </c>
      <c r="X59" s="29">
        <v>0.22622301819210106</v>
      </c>
      <c r="Y59" s="29">
        <f t="shared" si="2"/>
        <v>1.7808685171763134</v>
      </c>
      <c r="Z59" s="29" t="s">
        <v>261</v>
      </c>
      <c r="AA59" s="29">
        <v>1.0842663523865645</v>
      </c>
      <c r="AB59" s="29">
        <f t="shared" si="3"/>
        <v>0.9228251829818499</v>
      </c>
      <c r="AC59" s="5" t="s">
        <v>275</v>
      </c>
      <c r="AD59" s="29">
        <v>0</v>
      </c>
      <c r="AE59" s="29">
        <f t="shared" si="4"/>
        <v>2.0070915353684144</v>
      </c>
      <c r="AF59" s="29" t="s">
        <v>630</v>
      </c>
      <c r="AG59" s="29">
        <v>1.0610079575596816</v>
      </c>
      <c r="AH59" s="29">
        <f t="shared" si="5"/>
        <v>0.94608357780873287</v>
      </c>
      <c r="AI59" s="29" t="s">
        <v>493</v>
      </c>
      <c r="AJ59" s="29">
        <v>7.9511533242876524</v>
      </c>
      <c r="AK59" s="29">
        <f t="shared" si="6"/>
        <v>5.944061788919238</v>
      </c>
      <c r="AL59" s="5" t="s">
        <v>374</v>
      </c>
      <c r="AM59" s="29">
        <v>6.0925332111772788</v>
      </c>
      <c r="AN59" s="29">
        <f t="shared" si="7"/>
        <v>4.0854416758088643</v>
      </c>
      <c r="AO59" s="29" t="s">
        <v>1008</v>
      </c>
      <c r="AP59" s="29">
        <v>0.82577813709072012</v>
      </c>
      <c r="AQ59" s="29">
        <f t="shared" si="8"/>
        <v>1.1813133982776942</v>
      </c>
      <c r="AR59" s="29" t="s">
        <v>458</v>
      </c>
      <c r="AS59" s="29">
        <v>0.3569000679809653</v>
      </c>
      <c r="AT59" s="29">
        <f t="shared" si="9"/>
        <v>1.6501914673874492</v>
      </c>
      <c r="AU59" s="29" t="s">
        <v>416</v>
      </c>
      <c r="AV59" s="29">
        <v>33.900684330584312</v>
      </c>
      <c r="AW59" s="29">
        <f t="shared" si="10"/>
        <v>31.893592795215898</v>
      </c>
      <c r="AX59" s="29" t="s">
        <v>1829</v>
      </c>
      <c r="AY59" s="11">
        <v>9.07197709228166</v>
      </c>
      <c r="AZ59" s="29">
        <f t="shared" si="11"/>
        <v>7.0648855569132456</v>
      </c>
      <c r="BA59" s="29" t="s">
        <v>1378</v>
      </c>
      <c r="BB59" s="5">
        <v>0</v>
      </c>
      <c r="BC59" s="29">
        <f t="shared" si="12"/>
        <v>2.0070915353684144</v>
      </c>
      <c r="BD59" s="29" t="s">
        <v>1989</v>
      </c>
      <c r="BE59" s="5">
        <v>0</v>
      </c>
      <c r="BF59" s="29">
        <f t="shared" si="13"/>
        <v>2.0070915353684144</v>
      </c>
      <c r="BG59" s="29" t="s">
        <v>1784</v>
      </c>
      <c r="BH59" s="5">
        <v>9.7386726828351193</v>
      </c>
      <c r="BI59" s="29">
        <f t="shared" si="14"/>
        <v>7.7315811474667049</v>
      </c>
      <c r="BJ59" s="29" t="s">
        <v>1257</v>
      </c>
      <c r="BK59" s="5">
        <v>19.025994362668335</v>
      </c>
      <c r="BL59" s="5">
        <f t="shared" si="15"/>
        <v>17.018902827299922</v>
      </c>
      <c r="BM59" s="29" t="s">
        <v>2040</v>
      </c>
      <c r="BN59" s="5">
        <v>31.67808219178082</v>
      </c>
      <c r="BO59" s="29">
        <f t="shared" si="16"/>
        <v>29.670990656412407</v>
      </c>
      <c r="BR59" s="29" t="s">
        <v>885</v>
      </c>
      <c r="BS59" s="29">
        <v>6.2101233517652066</v>
      </c>
      <c r="BT59" s="29" t="s">
        <v>1035</v>
      </c>
      <c r="BU59" s="29">
        <v>2.2504213343908002</v>
      </c>
      <c r="BV59" s="29" t="s">
        <v>780</v>
      </c>
      <c r="BW59" s="29">
        <v>17.540498171050338</v>
      </c>
      <c r="BX59" s="29" t="s">
        <v>263</v>
      </c>
      <c r="BY59" s="29">
        <v>9.9249855741488737</v>
      </c>
      <c r="BZ59" s="5" t="s">
        <v>282</v>
      </c>
      <c r="CA59" s="29">
        <v>28.109696376101862</v>
      </c>
    </row>
    <row r="60" spans="14:79" x14ac:dyDescent="0.25">
      <c r="Q60" s="29" t="s">
        <v>41</v>
      </c>
      <c r="R60" s="29">
        <v>2.4893314366998576</v>
      </c>
      <c r="S60" s="29">
        <f t="shared" si="0"/>
        <v>0.48223990133144312</v>
      </c>
      <c r="T60" s="29" t="s">
        <v>759</v>
      </c>
      <c r="U60" s="29">
        <v>1.0061486864169928</v>
      </c>
      <c r="V60" s="29">
        <f t="shared" si="1"/>
        <v>1.0009428489514216</v>
      </c>
      <c r="W60" s="29" t="s">
        <v>242</v>
      </c>
      <c r="X60" s="29">
        <v>16.587677725118482</v>
      </c>
      <c r="Y60" s="29">
        <f t="shared" si="2"/>
        <v>14.580586189750068</v>
      </c>
      <c r="Z60" s="29" t="s">
        <v>261</v>
      </c>
      <c r="AA60" s="29">
        <v>3.2596041909196738</v>
      </c>
      <c r="AB60" s="29">
        <f t="shared" si="3"/>
        <v>1.2525126555512593</v>
      </c>
      <c r="AC60" s="5" t="s">
        <v>275</v>
      </c>
      <c r="AD60" s="29">
        <v>4.8571428571428568</v>
      </c>
      <c r="AE60" s="29">
        <f t="shared" si="4"/>
        <v>2.8500513217744423</v>
      </c>
      <c r="AF60" s="29" t="s">
        <v>631</v>
      </c>
      <c r="AG60" s="29">
        <v>0.78288100208768263</v>
      </c>
      <c r="AH60" s="29">
        <f t="shared" si="5"/>
        <v>1.2242105332807318</v>
      </c>
      <c r="AI60" s="29" t="s">
        <v>494</v>
      </c>
      <c r="AJ60" s="29">
        <v>5.1233206336474835</v>
      </c>
      <c r="AK60" s="29">
        <f t="shared" si="6"/>
        <v>3.116229098279069</v>
      </c>
      <c r="AL60" s="5" t="s">
        <v>375</v>
      </c>
      <c r="AM60" s="29">
        <v>2.2378236068451072</v>
      </c>
      <c r="AN60" s="29">
        <f t="shared" si="7"/>
        <v>0.23073207147669272</v>
      </c>
      <c r="AO60" s="29" t="s">
        <v>1008</v>
      </c>
      <c r="AP60" s="29">
        <v>1.9319291393499791</v>
      </c>
      <c r="AQ60" s="29">
        <f t="shared" si="8"/>
        <v>7.5162396018435329E-2</v>
      </c>
      <c r="AR60" s="29" t="s">
        <v>458</v>
      </c>
      <c r="AS60" s="29">
        <v>0.57690518284172332</v>
      </c>
      <c r="AT60" s="29">
        <f t="shared" si="9"/>
        <v>1.4301863525266911</v>
      </c>
      <c r="AU60" s="29" t="s">
        <v>416</v>
      </c>
      <c r="AV60" s="29">
        <v>20.228183780450202</v>
      </c>
      <c r="AW60" s="29">
        <f t="shared" si="10"/>
        <v>18.221092245081788</v>
      </c>
      <c r="AX60" s="29" t="s">
        <v>1830</v>
      </c>
      <c r="AY60" s="11">
        <v>46.508290816326529</v>
      </c>
      <c r="AZ60" s="29">
        <f t="shared" si="11"/>
        <v>44.501199280958112</v>
      </c>
      <c r="BA60" s="29" t="s">
        <v>1378</v>
      </c>
      <c r="BB60" s="5">
        <v>0.8771929824561403</v>
      </c>
      <c r="BC60" s="29">
        <f t="shared" si="12"/>
        <v>1.129898552912274</v>
      </c>
      <c r="BD60" s="29" t="s">
        <v>1990</v>
      </c>
      <c r="BE60" s="5">
        <v>0.85432956849116715</v>
      </c>
      <c r="BF60" s="29">
        <f t="shared" si="13"/>
        <v>1.1527619668772473</v>
      </c>
      <c r="BG60" s="29" t="s">
        <v>1784</v>
      </c>
      <c r="BH60" s="5">
        <v>17.718631178707227</v>
      </c>
      <c r="BI60" s="29">
        <f t="shared" si="14"/>
        <v>15.711539643338813</v>
      </c>
      <c r="BJ60" s="29" t="s">
        <v>1257</v>
      </c>
      <c r="BK60" s="5">
        <v>6.5305025530771301</v>
      </c>
      <c r="BL60" s="5">
        <f t="shared" si="15"/>
        <v>4.5234110177087157</v>
      </c>
      <c r="BM60" s="29" t="s">
        <v>2040</v>
      </c>
      <c r="BN60" s="5">
        <v>27.1356783919598</v>
      </c>
      <c r="BO60" s="29">
        <f t="shared" si="16"/>
        <v>25.128586856591387</v>
      </c>
      <c r="BR60" s="29" t="s">
        <v>885</v>
      </c>
      <c r="BS60" s="29">
        <v>1.9037078029883785</v>
      </c>
      <c r="BT60" s="29" t="s">
        <v>1035</v>
      </c>
      <c r="BU60" s="29">
        <v>51.746187899655681</v>
      </c>
      <c r="BV60" s="29" t="s">
        <v>780</v>
      </c>
      <c r="BW60" s="29">
        <v>16.87830687830688</v>
      </c>
      <c r="BX60" s="29" t="s">
        <v>263</v>
      </c>
      <c r="BY60" s="29">
        <v>5.8190432051083993</v>
      </c>
      <c r="BZ60" s="5" t="s">
        <v>282</v>
      </c>
      <c r="CA60" s="29">
        <v>31.632653061224492</v>
      </c>
    </row>
    <row r="61" spans="14:79" x14ac:dyDescent="0.25">
      <c r="Q61" s="29" t="s">
        <v>41</v>
      </c>
      <c r="R61" s="29">
        <v>0</v>
      </c>
      <c r="S61" s="29">
        <f t="shared" si="0"/>
        <v>2.0070915353684144</v>
      </c>
      <c r="T61" s="29" t="s">
        <v>759</v>
      </c>
      <c r="U61" s="29">
        <v>7.1661237785016291E-2</v>
      </c>
      <c r="V61" s="29">
        <f t="shared" si="1"/>
        <v>1.9354302975833981</v>
      </c>
      <c r="W61" s="29" t="s">
        <v>242</v>
      </c>
      <c r="X61" s="29">
        <v>0</v>
      </c>
      <c r="Y61" s="29">
        <f t="shared" si="2"/>
        <v>2.0070915353684144</v>
      </c>
      <c r="Z61" s="29" t="s">
        <v>261</v>
      </c>
      <c r="AA61" s="29">
        <v>34.093376764386534</v>
      </c>
      <c r="AB61" s="29">
        <f t="shared" si="3"/>
        <v>32.086285229018117</v>
      </c>
      <c r="AC61" s="5" t="s">
        <v>275</v>
      </c>
      <c r="AD61" s="29">
        <v>27.048741296197111</v>
      </c>
      <c r="AE61" s="29">
        <f t="shared" si="4"/>
        <v>25.041649760828697</v>
      </c>
      <c r="AF61" s="29" t="s">
        <v>631</v>
      </c>
      <c r="AG61" s="29">
        <v>3.1368821292775664</v>
      </c>
      <c r="AH61" s="29">
        <f t="shared" si="5"/>
        <v>1.1297905939091519</v>
      </c>
      <c r="AI61" s="29" t="s">
        <v>495</v>
      </c>
      <c r="AJ61" s="29">
        <v>0.38304392236976509</v>
      </c>
      <c r="AK61" s="29">
        <f t="shared" si="6"/>
        <v>1.6240476129986494</v>
      </c>
      <c r="AL61" s="5" t="s">
        <v>375</v>
      </c>
      <c r="AM61" s="29">
        <v>9.5104615076584242E-2</v>
      </c>
      <c r="AN61" s="29">
        <f t="shared" si="7"/>
        <v>1.9119869202918303</v>
      </c>
      <c r="AO61" s="29" t="s">
        <v>1008</v>
      </c>
      <c r="AP61" s="29">
        <v>0.1076591817902184</v>
      </c>
      <c r="AQ61" s="29">
        <f t="shared" si="8"/>
        <v>1.8994323535781961</v>
      </c>
      <c r="AR61" s="29" t="s">
        <v>458</v>
      </c>
      <c r="AS61" s="29">
        <v>3.5887133595105465</v>
      </c>
      <c r="AT61" s="29">
        <f t="shared" si="9"/>
        <v>1.581621824142132</v>
      </c>
      <c r="AU61" s="29" t="s">
        <v>416</v>
      </c>
      <c r="AV61" s="29">
        <v>2.6947368421052631</v>
      </c>
      <c r="AW61" s="29">
        <f t="shared" si="10"/>
        <v>0.68764530673684865</v>
      </c>
      <c r="AX61" s="29" t="s">
        <v>1831</v>
      </c>
      <c r="AY61" s="11">
        <v>19.320078919411142</v>
      </c>
      <c r="AZ61" s="29">
        <f t="shared" si="11"/>
        <v>17.312987384042728</v>
      </c>
      <c r="BA61" s="29" t="s">
        <v>1379</v>
      </c>
      <c r="BB61" s="5">
        <v>5.0095877277085332</v>
      </c>
      <c r="BC61" s="29">
        <f t="shared" si="12"/>
        <v>3.0024961923401188</v>
      </c>
      <c r="BD61" s="29" t="s">
        <v>1990</v>
      </c>
      <c r="BE61" s="5">
        <v>0</v>
      </c>
      <c r="BF61" s="29">
        <f t="shared" si="13"/>
        <v>2.0070915353684144</v>
      </c>
      <c r="BG61" s="29" t="s">
        <v>1785</v>
      </c>
      <c r="BH61" s="5">
        <v>11.76470588235294</v>
      </c>
      <c r="BI61" s="29">
        <f t="shared" si="14"/>
        <v>9.7576143469845249</v>
      </c>
      <c r="BJ61" s="29" t="s">
        <v>1257</v>
      </c>
      <c r="BK61" s="5">
        <v>2.4585218702865763</v>
      </c>
      <c r="BL61" s="5">
        <f t="shared" si="15"/>
        <v>0.45143033491816187</v>
      </c>
      <c r="BM61" s="29" t="s">
        <v>2040</v>
      </c>
      <c r="BN61" s="5">
        <v>1.7436380772855797</v>
      </c>
      <c r="BO61" s="29">
        <f t="shared" si="16"/>
        <v>0.26345345808283471</v>
      </c>
      <c r="BR61" s="29" t="s">
        <v>885</v>
      </c>
      <c r="BS61" s="29">
        <v>2.9497741163964921</v>
      </c>
      <c r="BT61" s="29" t="s">
        <v>1035</v>
      </c>
      <c r="BU61" s="29">
        <v>20.344643334223885</v>
      </c>
      <c r="BV61" s="29" t="s">
        <v>780</v>
      </c>
      <c r="BW61" s="29">
        <v>15.863706186286834</v>
      </c>
      <c r="BX61" s="29" t="s">
        <v>263</v>
      </c>
      <c r="BY61" s="29">
        <v>1.8395721925133688</v>
      </c>
      <c r="BZ61" s="5" t="s">
        <v>282</v>
      </c>
      <c r="CA61" s="29">
        <v>1.310153691106072</v>
      </c>
    </row>
    <row r="62" spans="14:79" x14ac:dyDescent="0.25">
      <c r="Q62" s="29" t="s">
        <v>43</v>
      </c>
      <c r="R62" s="29">
        <v>0</v>
      </c>
      <c r="S62" s="29">
        <f t="shared" si="0"/>
        <v>2.0070915353684144</v>
      </c>
      <c r="T62" s="29" t="s">
        <v>759</v>
      </c>
      <c r="U62" s="29">
        <v>0.35751355091684928</v>
      </c>
      <c r="V62" s="29">
        <f t="shared" si="1"/>
        <v>1.6495779844515652</v>
      </c>
      <c r="W62" s="29" t="s">
        <v>242</v>
      </c>
      <c r="X62" s="29">
        <v>0.4673223128967009</v>
      </c>
      <c r="Y62" s="29">
        <f t="shared" si="2"/>
        <v>1.5397692224717137</v>
      </c>
      <c r="Z62" s="29" t="s">
        <v>261</v>
      </c>
      <c r="AA62" s="29">
        <v>22.054380664652566</v>
      </c>
      <c r="AB62" s="29">
        <f t="shared" si="3"/>
        <v>20.047289129284152</v>
      </c>
      <c r="AC62" s="5" t="s">
        <v>275</v>
      </c>
      <c r="AD62" s="29">
        <v>19.444444444444446</v>
      </c>
      <c r="AE62" s="29">
        <f t="shared" si="4"/>
        <v>17.437352909076033</v>
      </c>
      <c r="AF62" s="29" t="s">
        <v>631</v>
      </c>
      <c r="AG62" s="29">
        <v>2.2015073383577946</v>
      </c>
      <c r="AH62" s="29">
        <f t="shared" si="5"/>
        <v>0.1944158029893801</v>
      </c>
      <c r="AI62" s="29" t="s">
        <v>495</v>
      </c>
      <c r="AJ62" s="29">
        <v>12.072892938496583</v>
      </c>
      <c r="AK62" s="29">
        <f t="shared" si="6"/>
        <v>10.06580140312817</v>
      </c>
      <c r="AL62" s="5" t="s">
        <v>376</v>
      </c>
      <c r="AM62" s="29">
        <v>0.46330812653104697</v>
      </c>
      <c r="AN62" s="29">
        <f t="shared" si="7"/>
        <v>1.5437834088373674</v>
      </c>
      <c r="AO62" s="29" t="s">
        <v>1008</v>
      </c>
      <c r="AP62" s="29">
        <v>0</v>
      </c>
      <c r="AQ62" s="29">
        <f t="shared" si="8"/>
        <v>2.0070915353684144</v>
      </c>
      <c r="AR62" s="29" t="s">
        <v>459</v>
      </c>
      <c r="AS62" s="29">
        <v>52.457420924574208</v>
      </c>
      <c r="AT62" s="29">
        <f t="shared" si="9"/>
        <v>50.450329389205791</v>
      </c>
      <c r="AU62" s="29" t="s">
        <v>416</v>
      </c>
      <c r="AV62" s="29">
        <v>0.18038331454340473</v>
      </c>
      <c r="AW62" s="29">
        <f t="shared" si="10"/>
        <v>1.8267082208250098</v>
      </c>
      <c r="AX62" s="29" t="s">
        <v>1832</v>
      </c>
      <c r="AY62" s="11">
        <v>29.520833333333336</v>
      </c>
      <c r="AZ62" s="29">
        <f t="shared" si="11"/>
        <v>27.513741797964922</v>
      </c>
      <c r="BA62" s="29" t="s">
        <v>1379</v>
      </c>
      <c r="BB62" s="5">
        <v>0.27029309907931409</v>
      </c>
      <c r="BC62" s="29">
        <f t="shared" si="12"/>
        <v>1.7367984362891002</v>
      </c>
      <c r="BD62" s="29" t="s">
        <v>1990</v>
      </c>
      <c r="BE62" s="5">
        <v>0</v>
      </c>
      <c r="BF62" s="29">
        <f t="shared" si="13"/>
        <v>2.0070915353684144</v>
      </c>
      <c r="BG62" s="29" t="s">
        <v>1786</v>
      </c>
      <c r="BH62" s="5">
        <v>12.191780821917808</v>
      </c>
      <c r="BI62" s="29">
        <f t="shared" si="14"/>
        <v>10.184689286549393</v>
      </c>
      <c r="BJ62" s="29" t="s">
        <v>1257</v>
      </c>
      <c r="BK62" s="5">
        <v>20.563139931740615</v>
      </c>
      <c r="BL62" s="5">
        <f t="shared" si="15"/>
        <v>18.556048396372201</v>
      </c>
      <c r="BM62" s="29" t="s">
        <v>2040</v>
      </c>
      <c r="BN62" s="5">
        <v>5.6506296415886341</v>
      </c>
      <c r="BO62" s="29">
        <f t="shared" si="16"/>
        <v>3.6435381062202197</v>
      </c>
      <c r="BR62" s="29" t="s">
        <v>886</v>
      </c>
      <c r="BS62" s="29">
        <v>7.0094077116735125</v>
      </c>
      <c r="BT62" s="29" t="s">
        <v>1036</v>
      </c>
      <c r="BU62" s="29">
        <v>2.0588530681932311</v>
      </c>
      <c r="BV62" s="29" t="s">
        <v>780</v>
      </c>
      <c r="BW62" s="29">
        <v>2.1859236127792459</v>
      </c>
      <c r="BX62" s="29" t="s">
        <v>796</v>
      </c>
      <c r="BY62" s="29">
        <v>13.552098870658428</v>
      </c>
      <c r="BZ62" s="5" t="s">
        <v>283</v>
      </c>
      <c r="CA62" s="29">
        <v>37.818821459982409</v>
      </c>
    </row>
    <row r="63" spans="14:79" x14ac:dyDescent="0.25">
      <c r="Q63" s="29" t="s">
        <v>44</v>
      </c>
      <c r="R63" s="29">
        <v>0.30391120507399577</v>
      </c>
      <c r="S63" s="29">
        <f t="shared" si="0"/>
        <v>1.7031803302944186</v>
      </c>
      <c r="T63" s="29" t="s">
        <v>759</v>
      </c>
      <c r="U63" s="29">
        <v>7.1451254366465544E-2</v>
      </c>
      <c r="V63" s="29">
        <f t="shared" si="1"/>
        <v>1.9356402810019488</v>
      </c>
      <c r="W63" s="29" t="s">
        <v>770</v>
      </c>
      <c r="X63" s="29">
        <v>2.5264783759929395</v>
      </c>
      <c r="Y63" s="29">
        <f t="shared" si="2"/>
        <v>0.519386840624525</v>
      </c>
      <c r="Z63" s="29" t="s">
        <v>261</v>
      </c>
      <c r="AA63" s="29">
        <v>3.4062655395325705</v>
      </c>
      <c r="AB63" s="29">
        <f t="shared" si="3"/>
        <v>1.399174004164156</v>
      </c>
      <c r="AC63" s="5" t="s">
        <v>276</v>
      </c>
      <c r="AD63" s="29">
        <v>0.24983563445101906</v>
      </c>
      <c r="AE63" s="29">
        <f t="shared" si="4"/>
        <v>1.7572559009173954</v>
      </c>
      <c r="AF63" s="29" t="s">
        <v>632</v>
      </c>
      <c r="AG63" s="29">
        <v>1.3191273465246067</v>
      </c>
      <c r="AH63" s="29">
        <f t="shared" si="5"/>
        <v>0.68796418884380772</v>
      </c>
      <c r="AI63" s="29" t="s">
        <v>495</v>
      </c>
      <c r="AJ63" s="29">
        <v>8.1002506265664156</v>
      </c>
      <c r="AK63" s="29">
        <f t="shared" si="6"/>
        <v>6.0931590911980011</v>
      </c>
      <c r="AL63" s="5" t="s">
        <v>376</v>
      </c>
      <c r="AM63" s="29">
        <v>14.39258416002602</v>
      </c>
      <c r="AN63" s="29">
        <f t="shared" si="7"/>
        <v>12.385492624657605</v>
      </c>
      <c r="AO63" s="29" t="s">
        <v>1008</v>
      </c>
      <c r="AP63" s="29">
        <v>1.7012665817282471</v>
      </c>
      <c r="AQ63" s="29">
        <f t="shared" si="8"/>
        <v>0.30582495364016737</v>
      </c>
      <c r="AR63" s="29" t="s">
        <v>459</v>
      </c>
      <c r="AS63" s="29">
        <v>23.599240265906932</v>
      </c>
      <c r="AT63" s="29">
        <f t="shared" si="9"/>
        <v>21.592148730538518</v>
      </c>
      <c r="AU63" s="29" t="s">
        <v>416</v>
      </c>
      <c r="AV63" s="29">
        <v>1.1442193087008343</v>
      </c>
      <c r="AW63" s="29">
        <f t="shared" si="10"/>
        <v>0.86287222666758012</v>
      </c>
      <c r="AX63" s="29" t="s">
        <v>1769</v>
      </c>
      <c r="AY63" s="11">
        <v>37.95576808129109</v>
      </c>
      <c r="AZ63" s="29">
        <f t="shared" si="11"/>
        <v>35.948676545922673</v>
      </c>
      <c r="BA63" s="29" t="s">
        <v>1379</v>
      </c>
      <c r="BB63" s="5">
        <v>0.79586707623568831</v>
      </c>
      <c r="BC63" s="29">
        <f t="shared" si="12"/>
        <v>1.2112244591327261</v>
      </c>
      <c r="BD63" s="29" t="s">
        <v>1990</v>
      </c>
      <c r="BE63" s="5">
        <v>3.4637876743139904</v>
      </c>
      <c r="BF63" s="29">
        <f t="shared" si="13"/>
        <v>1.4566961389455759</v>
      </c>
      <c r="BG63" s="29" t="s">
        <v>1786</v>
      </c>
      <c r="BH63" s="5">
        <v>8.8084232152028754</v>
      </c>
      <c r="BI63" s="29">
        <f t="shared" si="14"/>
        <v>6.801331679834461</v>
      </c>
      <c r="BJ63" s="29" t="s">
        <v>1257</v>
      </c>
      <c r="BK63" s="5">
        <v>4.6525068631700615</v>
      </c>
      <c r="BL63" s="5">
        <f t="shared" si="15"/>
        <v>2.645415327801647</v>
      </c>
      <c r="BM63" s="29" t="s">
        <v>2041</v>
      </c>
      <c r="BN63" s="5">
        <v>0</v>
      </c>
      <c r="BO63" s="29">
        <f t="shared" si="16"/>
        <v>2.0070915353684144</v>
      </c>
      <c r="BR63" s="29" t="s">
        <v>886</v>
      </c>
      <c r="BS63" s="29">
        <v>2.4861211682355782</v>
      </c>
      <c r="BT63" s="29" t="s">
        <v>1036</v>
      </c>
      <c r="BU63" s="29">
        <v>3.3763654419066533</v>
      </c>
      <c r="BV63" s="29" t="s">
        <v>781</v>
      </c>
      <c r="BW63" s="29">
        <v>15.109343936381709</v>
      </c>
      <c r="BX63" s="29" t="s">
        <v>797</v>
      </c>
      <c r="BY63" s="29">
        <v>2.0295410982072388</v>
      </c>
      <c r="BZ63" s="5" t="s">
        <v>283</v>
      </c>
      <c r="CA63" s="29">
        <v>25.425971877584779</v>
      </c>
    </row>
    <row r="64" spans="14:79" x14ac:dyDescent="0.25">
      <c r="Q64" s="29" t="s">
        <v>44</v>
      </c>
      <c r="R64" s="29">
        <v>0.25264487604610769</v>
      </c>
      <c r="S64" s="29">
        <f t="shared" si="0"/>
        <v>1.7544466593223067</v>
      </c>
      <c r="T64" s="29" t="s">
        <v>759</v>
      </c>
      <c r="U64" s="29">
        <v>0.70209740490579453</v>
      </c>
      <c r="V64" s="29">
        <f t="shared" si="1"/>
        <v>1.30499413046262</v>
      </c>
      <c r="W64" s="29" t="s">
        <v>770</v>
      </c>
      <c r="X64" s="29">
        <v>2.1653910770953892</v>
      </c>
      <c r="Y64" s="29">
        <f t="shared" si="2"/>
        <v>0.1582995417269748</v>
      </c>
      <c r="Z64" s="29" t="s">
        <v>262</v>
      </c>
      <c r="AA64" s="29">
        <v>2.2614746420446941</v>
      </c>
      <c r="AB64" s="29">
        <f t="shared" si="3"/>
        <v>0.25438310667627961</v>
      </c>
      <c r="AC64" s="5" t="s">
        <v>276</v>
      </c>
      <c r="AD64" s="29">
        <v>19.396123260437374</v>
      </c>
      <c r="AE64" s="29">
        <f t="shared" si="4"/>
        <v>17.389031725068961</v>
      </c>
      <c r="AF64" s="29" t="s">
        <v>632</v>
      </c>
      <c r="AG64" s="29">
        <v>0</v>
      </c>
      <c r="AH64" s="29">
        <f t="shared" si="5"/>
        <v>2.0070915353684144</v>
      </c>
      <c r="AI64" s="29" t="s">
        <v>488</v>
      </c>
      <c r="AJ64" s="29">
        <v>0.50325015726567413</v>
      </c>
      <c r="AK64" s="29">
        <f t="shared" si="6"/>
        <v>1.5038413781027402</v>
      </c>
      <c r="AL64" s="5" t="s">
        <v>376</v>
      </c>
      <c r="AM64" s="29">
        <v>0.46871815773384962</v>
      </c>
      <c r="AN64" s="29">
        <f t="shared" si="7"/>
        <v>1.5383733776345649</v>
      </c>
      <c r="AO64" s="29" t="s">
        <v>1008</v>
      </c>
      <c r="AP64" s="29">
        <v>0.79151229370158294</v>
      </c>
      <c r="AQ64" s="29">
        <f t="shared" si="8"/>
        <v>1.2155792416668314</v>
      </c>
      <c r="AR64" s="29" t="s">
        <v>459</v>
      </c>
      <c r="AS64" s="29">
        <v>9.4752186588921283</v>
      </c>
      <c r="AT64" s="29">
        <f t="shared" si="9"/>
        <v>7.4681271235237139</v>
      </c>
      <c r="AU64" s="29" t="s">
        <v>416</v>
      </c>
      <c r="AV64" s="29">
        <v>2.672864613596746</v>
      </c>
      <c r="AW64" s="29">
        <f t="shared" si="10"/>
        <v>0.66577307822833154</v>
      </c>
      <c r="AX64" s="29" t="s">
        <v>1769</v>
      </c>
      <c r="AY64" s="11">
        <v>24.279253815715094</v>
      </c>
      <c r="AZ64" s="29">
        <f t="shared" si="11"/>
        <v>22.272162280346681</v>
      </c>
      <c r="BA64" s="29" t="s">
        <v>1380</v>
      </c>
      <c r="BB64" s="5">
        <v>0.36149162861491624</v>
      </c>
      <c r="BC64" s="29">
        <f t="shared" si="12"/>
        <v>1.6455999067534983</v>
      </c>
      <c r="BD64" s="29" t="s">
        <v>1990</v>
      </c>
      <c r="BE64" s="5">
        <v>0</v>
      </c>
      <c r="BF64" s="29">
        <f t="shared" si="13"/>
        <v>2.0070915353684144</v>
      </c>
      <c r="BG64" s="29" t="s">
        <v>1786</v>
      </c>
      <c r="BH64" s="5">
        <v>1.1513157894736841</v>
      </c>
      <c r="BI64" s="29">
        <f t="shared" si="14"/>
        <v>0.85577574589473038</v>
      </c>
      <c r="BJ64" s="29" t="s">
        <v>1258</v>
      </c>
      <c r="BK64" s="5">
        <v>2.0034592101470166</v>
      </c>
      <c r="BL64" s="5">
        <f t="shared" si="15"/>
        <v>3.6323252213978918E-3</v>
      </c>
      <c r="BM64" s="29" t="s">
        <v>2041</v>
      </c>
      <c r="BN64" s="5">
        <v>1.2058570198105083</v>
      </c>
      <c r="BO64" s="29">
        <f t="shared" si="16"/>
        <v>0.80123451555790615</v>
      </c>
      <c r="BR64" s="29" t="s">
        <v>886</v>
      </c>
      <c r="BS64" s="29">
        <v>3.7729196050775737</v>
      </c>
      <c r="BT64" s="29" t="s">
        <v>1037</v>
      </c>
      <c r="BU64" s="29">
        <v>3.9817232375979108</v>
      </c>
      <c r="BV64" s="29" t="s">
        <v>781</v>
      </c>
      <c r="BW64" s="29">
        <v>2.8114521537271084</v>
      </c>
      <c r="BX64" s="29" t="s">
        <v>797</v>
      </c>
      <c r="BY64" s="29">
        <v>1.7329881981310051</v>
      </c>
      <c r="BZ64" s="5" t="s">
        <v>283</v>
      </c>
      <c r="CA64" s="29">
        <v>9.1069941715237306</v>
      </c>
    </row>
    <row r="65" spans="17:79" x14ac:dyDescent="0.25">
      <c r="Q65" s="29" t="s">
        <v>44</v>
      </c>
      <c r="R65" s="29">
        <v>0.12140131807145335</v>
      </c>
      <c r="S65" s="29">
        <f t="shared" si="0"/>
        <v>1.8856902172969612</v>
      </c>
      <c r="T65" s="29" t="s">
        <v>759</v>
      </c>
      <c r="U65" s="29">
        <v>1.0461202583462204</v>
      </c>
      <c r="V65" s="29">
        <f t="shared" si="1"/>
        <v>0.96097127702219409</v>
      </c>
      <c r="W65" s="29" t="s">
        <v>770</v>
      </c>
      <c r="X65" s="29">
        <v>4.7522457258765574</v>
      </c>
      <c r="Y65" s="29">
        <f t="shared" si="2"/>
        <v>2.7451541905081429</v>
      </c>
      <c r="Z65" s="29" t="s">
        <v>262</v>
      </c>
      <c r="AA65" s="29">
        <v>0.61980101125428144</v>
      </c>
      <c r="AB65" s="29">
        <f t="shared" si="3"/>
        <v>1.3872905241141331</v>
      </c>
      <c r="AC65" s="5" t="s">
        <v>276</v>
      </c>
      <c r="AD65" s="29">
        <v>2.2689768976897691</v>
      </c>
      <c r="AE65" s="29">
        <f t="shared" si="4"/>
        <v>0.26188536232135462</v>
      </c>
      <c r="AF65" s="29" t="s">
        <v>632</v>
      </c>
      <c r="AG65" s="29">
        <v>2.9185867895545314</v>
      </c>
      <c r="AH65" s="29">
        <f t="shared" si="5"/>
        <v>0.91149525418611699</v>
      </c>
      <c r="AI65" s="29" t="s">
        <v>488</v>
      </c>
      <c r="AJ65" s="29">
        <v>20.22132796780684</v>
      </c>
      <c r="AK65" s="29">
        <f t="shared" si="6"/>
        <v>18.214236432438426</v>
      </c>
      <c r="AL65" s="5" t="s">
        <v>376</v>
      </c>
      <c r="AM65" s="29">
        <v>10.837282780410742</v>
      </c>
      <c r="AN65" s="29">
        <f t="shared" si="7"/>
        <v>8.8301912450423288</v>
      </c>
      <c r="AO65" s="29" t="s">
        <v>1009</v>
      </c>
      <c r="AP65" s="29">
        <v>0.63171193935565384</v>
      </c>
      <c r="AQ65" s="29">
        <f t="shared" si="8"/>
        <v>1.3753795960127606</v>
      </c>
      <c r="AR65" s="29" t="s">
        <v>459</v>
      </c>
      <c r="AS65" s="29">
        <v>2.7306967984934087</v>
      </c>
      <c r="AT65" s="29">
        <f t="shared" si="9"/>
        <v>0.72360526312499429</v>
      </c>
      <c r="AU65" s="29" t="s">
        <v>416</v>
      </c>
      <c r="AV65" s="29">
        <v>64.098465473145779</v>
      </c>
      <c r="AW65" s="29">
        <f t="shared" si="10"/>
        <v>62.091373937777362</v>
      </c>
      <c r="AX65" s="29" t="s">
        <v>1770</v>
      </c>
      <c r="AY65" s="11">
        <v>22.671266633809758</v>
      </c>
      <c r="AZ65" s="29">
        <f t="shared" si="11"/>
        <v>20.664175098441344</v>
      </c>
      <c r="BA65" s="29" t="s">
        <v>1380</v>
      </c>
      <c r="BB65" s="5">
        <v>5.4734537493158188E-2</v>
      </c>
      <c r="BC65" s="29">
        <f t="shared" si="12"/>
        <v>1.9523569978752562</v>
      </c>
      <c r="BD65" s="29" t="s">
        <v>1991</v>
      </c>
      <c r="BE65" s="5">
        <v>0.25153717160424821</v>
      </c>
      <c r="BF65" s="29">
        <f t="shared" si="13"/>
        <v>1.7555543637641662</v>
      </c>
      <c r="BG65" s="29" t="s">
        <v>1786</v>
      </c>
      <c r="BH65" s="5">
        <v>1.7619120576068639</v>
      </c>
      <c r="BI65" s="29">
        <f t="shared" si="14"/>
        <v>0.24517947776155058</v>
      </c>
      <c r="BJ65" s="29" t="s">
        <v>1258</v>
      </c>
      <c r="BK65" s="5">
        <v>12.337042925278219</v>
      </c>
      <c r="BL65" s="5">
        <f t="shared" si="15"/>
        <v>10.329951389909805</v>
      </c>
      <c r="BM65" s="29" t="s">
        <v>2041</v>
      </c>
      <c r="BN65" s="5">
        <v>16.68903803131991</v>
      </c>
      <c r="BO65" s="29">
        <f t="shared" si="16"/>
        <v>14.681946495951497</v>
      </c>
      <c r="BR65" s="29" t="s">
        <v>887</v>
      </c>
      <c r="BS65" s="29">
        <v>3.1234424322977237</v>
      </c>
      <c r="BT65" s="29" t="s">
        <v>1037</v>
      </c>
      <c r="BU65" s="29">
        <v>7.0796460176991154</v>
      </c>
      <c r="BV65" s="29" t="s">
        <v>781</v>
      </c>
      <c r="BW65" s="29">
        <v>14.852752880921896</v>
      </c>
      <c r="BX65" s="29" t="s">
        <v>798</v>
      </c>
      <c r="BY65" s="29">
        <v>3.5459587955625991</v>
      </c>
      <c r="BZ65" s="5" t="s">
        <v>283</v>
      </c>
      <c r="CA65" s="29">
        <v>4.2509661286656053</v>
      </c>
    </row>
    <row r="66" spans="17:79" x14ac:dyDescent="0.25">
      <c r="Q66" s="29" t="s">
        <v>45</v>
      </c>
      <c r="R66" s="29">
        <v>0.83673866510994355</v>
      </c>
      <c r="S66" s="29">
        <f t="shared" si="0"/>
        <v>1.1703528702584709</v>
      </c>
      <c r="T66" s="29" t="s">
        <v>760</v>
      </c>
      <c r="U66" s="29">
        <v>29.830148619957537</v>
      </c>
      <c r="V66" s="29">
        <f t="shared" si="1"/>
        <v>27.823057084589124</v>
      </c>
      <c r="W66" s="29" t="s">
        <v>771</v>
      </c>
      <c r="X66" s="29">
        <v>1.0197710718002082</v>
      </c>
      <c r="Y66" s="29">
        <f t="shared" si="2"/>
        <v>0.98732046356820624</v>
      </c>
      <c r="Z66" s="29" t="s">
        <v>262</v>
      </c>
      <c r="AA66" s="29">
        <v>30.673316708229425</v>
      </c>
      <c r="AB66" s="29">
        <f t="shared" si="3"/>
        <v>28.666225172861012</v>
      </c>
      <c r="AC66" s="5" t="s">
        <v>277</v>
      </c>
      <c r="AD66" s="29">
        <v>29.636835278858626</v>
      </c>
      <c r="AE66" s="29">
        <f t="shared" si="4"/>
        <v>27.629743743490213</v>
      </c>
      <c r="AF66" s="29" t="s">
        <v>632</v>
      </c>
      <c r="AG66" s="29">
        <v>1.1248881503259618</v>
      </c>
      <c r="AH66" s="29">
        <f t="shared" si="5"/>
        <v>0.88220338504245266</v>
      </c>
      <c r="AI66" s="29" t="s">
        <v>488</v>
      </c>
      <c r="AJ66" s="29">
        <v>4.2658423493044824</v>
      </c>
      <c r="AK66" s="29">
        <f t="shared" si="6"/>
        <v>2.2587508139360679</v>
      </c>
      <c r="AL66" s="5" t="s">
        <v>377</v>
      </c>
      <c r="AM66" s="29">
        <v>0.35968067374331081</v>
      </c>
      <c r="AN66" s="29">
        <f t="shared" si="7"/>
        <v>1.6474108616251035</v>
      </c>
      <c r="AO66" s="29" t="s">
        <v>1009</v>
      </c>
      <c r="AP66" s="29">
        <v>0.30370959577699036</v>
      </c>
      <c r="AQ66" s="29">
        <f t="shared" si="8"/>
        <v>1.703381939591424</v>
      </c>
      <c r="AR66" s="29" t="s">
        <v>460</v>
      </c>
      <c r="AS66" s="29">
        <v>55.184498041640893</v>
      </c>
      <c r="AT66" s="29">
        <f t="shared" si="9"/>
        <v>53.177406506272476</v>
      </c>
      <c r="AU66" s="29" t="s">
        <v>416</v>
      </c>
      <c r="AV66" s="29">
        <v>17.126477964887137</v>
      </c>
      <c r="AW66" s="29">
        <f t="shared" si="10"/>
        <v>15.119386429518723</v>
      </c>
      <c r="AX66" s="29" t="s">
        <v>1770</v>
      </c>
      <c r="AY66" s="11">
        <v>4.9071955250444947</v>
      </c>
      <c r="AZ66" s="29">
        <f t="shared" si="11"/>
        <v>2.9001039896760803</v>
      </c>
      <c r="BA66" s="29" t="s">
        <v>1380</v>
      </c>
      <c r="BB66" s="5">
        <v>0.18073844564936742</v>
      </c>
      <c r="BC66" s="29">
        <f t="shared" si="12"/>
        <v>1.826353089719047</v>
      </c>
      <c r="BD66" s="29" t="s">
        <v>1991</v>
      </c>
      <c r="BE66" s="5">
        <v>7.6526857983811629</v>
      </c>
      <c r="BF66" s="29">
        <f t="shared" si="13"/>
        <v>5.6455942630127485</v>
      </c>
      <c r="BG66" s="29" t="s">
        <v>1786</v>
      </c>
      <c r="BH66" s="5">
        <v>11.788953009068425</v>
      </c>
      <c r="BI66" s="29">
        <f t="shared" si="14"/>
        <v>9.7818614737000118</v>
      </c>
      <c r="BJ66" s="29" t="s">
        <v>1258</v>
      </c>
      <c r="BK66" s="5">
        <v>5.2968960863697703</v>
      </c>
      <c r="BL66" s="5">
        <f t="shared" si="15"/>
        <v>3.2898045510013558</v>
      </c>
      <c r="BM66" s="29" t="s">
        <v>2041</v>
      </c>
      <c r="BN66" s="5">
        <v>3.9341002698480327</v>
      </c>
      <c r="BO66" s="29">
        <f t="shared" si="16"/>
        <v>1.9270087344796183</v>
      </c>
      <c r="BR66" s="29" t="s">
        <v>887</v>
      </c>
      <c r="BS66" s="29">
        <v>5.3237659857647124</v>
      </c>
      <c r="BT66" s="29" t="s">
        <v>1038</v>
      </c>
      <c r="BU66" s="29">
        <v>3.1489480284241327</v>
      </c>
      <c r="BV66" s="29" t="s">
        <v>781</v>
      </c>
      <c r="BW66" s="29">
        <v>1.0343474694154153</v>
      </c>
      <c r="BX66" s="29" t="s">
        <v>799</v>
      </c>
      <c r="BY66" s="29">
        <v>1.1894386054857728</v>
      </c>
      <c r="BZ66" s="5" t="s">
        <v>284</v>
      </c>
      <c r="CA66" s="29">
        <v>2.6820268202682027</v>
      </c>
    </row>
    <row r="67" spans="17:79" x14ac:dyDescent="0.25">
      <c r="Q67" s="29" t="s">
        <v>45</v>
      </c>
      <c r="R67" s="29">
        <v>0</v>
      </c>
      <c r="S67" s="29">
        <f t="shared" ref="S67:S130" si="18">ABS(R67-G$42)</f>
        <v>2.0070915353684144</v>
      </c>
      <c r="T67" s="29" t="s">
        <v>760</v>
      </c>
      <c r="U67" s="29">
        <v>0</v>
      </c>
      <c r="V67" s="29">
        <f t="shared" ref="V67:V130" si="19">ABS(U67-$G$42)</f>
        <v>2.0070915353684144</v>
      </c>
      <c r="W67" s="29" t="s">
        <v>772</v>
      </c>
      <c r="X67" s="29">
        <v>0</v>
      </c>
      <c r="Y67" s="29">
        <f t="shared" ref="Y67:Y130" si="20">ABS(X67-$G$42)</f>
        <v>2.0070915353684144</v>
      </c>
      <c r="Z67" s="29" t="s">
        <v>262</v>
      </c>
      <c r="AA67" s="29">
        <v>0</v>
      </c>
      <c r="AB67" s="29">
        <f t="shared" ref="AB67:AB130" si="21">ABS(AA67-$G$42)</f>
        <v>2.0070915353684144</v>
      </c>
      <c r="AC67" s="5" t="s">
        <v>278</v>
      </c>
      <c r="AD67" s="29">
        <v>22.804532577903682</v>
      </c>
      <c r="AE67" s="29">
        <f t="shared" ref="AE67:AE130" si="22">ABS(AD67-$G$42)</f>
        <v>20.797441042535269</v>
      </c>
      <c r="AF67" s="29" t="s">
        <v>645</v>
      </c>
      <c r="AG67" s="29">
        <v>13.412171906547449</v>
      </c>
      <c r="AH67" s="29">
        <f t="shared" ref="AH67:AH130" si="23">ABS(AG67-$G$42)</f>
        <v>11.405080371179036</v>
      </c>
      <c r="AI67" s="29" t="s">
        <v>488</v>
      </c>
      <c r="AJ67" s="29">
        <v>12.160591653460116</v>
      </c>
      <c r="AK67" s="29">
        <f t="shared" ref="AK67:AK95" si="24">ABS(AJ67-$G$42)</f>
        <v>10.153500118091703</v>
      </c>
      <c r="AL67" s="5" t="s">
        <v>377</v>
      </c>
      <c r="AM67" s="29">
        <v>6.9819300269127265</v>
      </c>
      <c r="AN67" s="29">
        <f t="shared" ref="AN67:AN130" si="25">ABS(AM67-$G$42)</f>
        <v>4.974838491544312</v>
      </c>
      <c r="AO67" s="29" t="s">
        <v>1010</v>
      </c>
      <c r="AP67" s="29">
        <v>12.269467213114755</v>
      </c>
      <c r="AQ67" s="29">
        <f t="shared" ref="AQ67:AQ99" si="26">ABS(AP67-$G$42)</f>
        <v>10.262375677746341</v>
      </c>
      <c r="AR67" s="29" t="s">
        <v>460</v>
      </c>
      <c r="AS67" s="29">
        <v>22.859970311726869</v>
      </c>
      <c r="AT67" s="29">
        <f t="shared" ref="AT67:AT130" si="27">ABS(AS67-$G$42)</f>
        <v>20.852878776358455</v>
      </c>
      <c r="AU67" s="29" t="s">
        <v>416</v>
      </c>
      <c r="AV67" s="29">
        <v>20.029239766081872</v>
      </c>
      <c r="AW67" s="29">
        <f t="shared" ref="AW67:AW130" si="28">ABS(AV67-$G$42)</f>
        <v>18.022148230713459</v>
      </c>
      <c r="AX67" s="29" t="s">
        <v>1833</v>
      </c>
      <c r="AY67" s="11">
        <v>11.886409736308316</v>
      </c>
      <c r="AZ67" s="29">
        <f t="shared" ref="AZ67:AZ111" si="29">ABS(AY67-$G$42)</f>
        <v>9.8793182009399025</v>
      </c>
      <c r="BA67" s="29" t="s">
        <v>1380</v>
      </c>
      <c r="BB67" s="5">
        <v>1.8822587104525432</v>
      </c>
      <c r="BC67" s="29">
        <f t="shared" ref="BC67:BC130" si="30">ABS(BB67-$G$42)</f>
        <v>0.12483282491587122</v>
      </c>
      <c r="BD67" s="29" t="s">
        <v>1991</v>
      </c>
      <c r="BE67" s="5">
        <v>1.9801980198019802</v>
      </c>
      <c r="BF67" s="29">
        <f t="shared" ref="BF67:BF85" si="31">ABS(BE67-$G$42)</f>
        <v>2.6893515566434267E-2</v>
      </c>
      <c r="BG67" s="29" t="s">
        <v>1787</v>
      </c>
      <c r="BH67" s="5">
        <v>43.463574949790029</v>
      </c>
      <c r="BI67" s="29">
        <f t="shared" ref="BI67:BI130" si="32">ABS(BH67-$G$42)</f>
        <v>41.456483414421612</v>
      </c>
      <c r="BJ67" s="29" t="s">
        <v>1258</v>
      </c>
      <c r="BK67" s="5">
        <v>0.21949644932214329</v>
      </c>
      <c r="BL67" s="5">
        <f t="shared" ref="BL67:BL130" si="33">ABS(BK67-$G$42)</f>
        <v>1.787595086046271</v>
      </c>
      <c r="BM67" s="29" t="s">
        <v>2042</v>
      </c>
      <c r="BN67" s="5">
        <v>12.221144519883609</v>
      </c>
      <c r="BO67" s="29">
        <f t="shared" ref="BO67:BO113" si="34">ABS(BN67-$G$42)</f>
        <v>10.214052984515195</v>
      </c>
      <c r="BR67" s="29" t="s">
        <v>887</v>
      </c>
      <c r="BS67" s="29">
        <v>3.9104708001029076</v>
      </c>
      <c r="BT67" s="29" t="s">
        <v>1038</v>
      </c>
      <c r="BU67" s="29">
        <v>1.7989176004268619</v>
      </c>
      <c r="BV67" s="29" t="s">
        <v>782</v>
      </c>
      <c r="BW67" s="29">
        <v>22.221088088190264</v>
      </c>
      <c r="BX67" s="29" t="s">
        <v>800</v>
      </c>
      <c r="BY67" s="29">
        <v>2.7032208588957056</v>
      </c>
      <c r="BZ67" s="5" t="s">
        <v>285</v>
      </c>
      <c r="CA67" s="29">
        <v>1.6344229486324215</v>
      </c>
    </row>
    <row r="68" spans="17:79" x14ac:dyDescent="0.25">
      <c r="Q68" s="29" t="s">
        <v>45</v>
      </c>
      <c r="R68" s="29">
        <v>0</v>
      </c>
      <c r="S68" s="29">
        <f t="shared" si="18"/>
        <v>2.0070915353684144</v>
      </c>
      <c r="T68" s="29" t="s">
        <v>760</v>
      </c>
      <c r="U68" s="29">
        <v>0.31633056544088572</v>
      </c>
      <c r="V68" s="29">
        <f t="shared" si="19"/>
        <v>1.6907609699275288</v>
      </c>
      <c r="W68" s="29" t="s">
        <v>772</v>
      </c>
      <c r="X68" s="29">
        <v>0.6937561942517344</v>
      </c>
      <c r="Y68" s="29">
        <f t="shared" si="20"/>
        <v>1.3133353411166802</v>
      </c>
      <c r="Z68" s="29" t="s">
        <v>262</v>
      </c>
      <c r="AA68" s="29">
        <v>28.481012658227851</v>
      </c>
      <c r="AB68" s="29">
        <f t="shared" si="21"/>
        <v>26.473921122859437</v>
      </c>
      <c r="AC68" s="5" t="s">
        <v>279</v>
      </c>
      <c r="AD68" s="29">
        <v>41.892754548356208</v>
      </c>
      <c r="AE68" s="29">
        <f t="shared" si="22"/>
        <v>39.885663012987791</v>
      </c>
      <c r="AF68" s="29" t="s">
        <v>646</v>
      </c>
      <c r="AG68" s="29">
        <v>0.27282940138019579</v>
      </c>
      <c r="AH68" s="29">
        <f t="shared" si="23"/>
        <v>1.7342621339882187</v>
      </c>
      <c r="AI68" s="29" t="s">
        <v>489</v>
      </c>
      <c r="AJ68" s="29">
        <v>4.1152263374485596</v>
      </c>
      <c r="AK68" s="29">
        <f t="shared" si="24"/>
        <v>2.1081348020801451</v>
      </c>
      <c r="AL68" s="5" t="s">
        <v>377</v>
      </c>
      <c r="AM68" s="29">
        <v>11.336094493020402</v>
      </c>
      <c r="AN68" s="29">
        <f t="shared" si="25"/>
        <v>9.3290029576519871</v>
      </c>
      <c r="AO68" s="29" t="s">
        <v>1010</v>
      </c>
      <c r="AP68" s="29">
        <v>0.49264501804052185</v>
      </c>
      <c r="AQ68" s="29">
        <f t="shared" si="26"/>
        <v>1.5144465173278925</v>
      </c>
      <c r="AR68" s="29" t="s">
        <v>460</v>
      </c>
      <c r="AS68" s="29">
        <v>38.164076617275029</v>
      </c>
      <c r="AT68" s="29">
        <f t="shared" si="27"/>
        <v>36.156985081906612</v>
      </c>
      <c r="AU68" s="29" t="s">
        <v>417</v>
      </c>
      <c r="AV68" s="29">
        <v>9.6543844615824046</v>
      </c>
      <c r="AW68" s="29">
        <f t="shared" si="28"/>
        <v>7.6472929262139901</v>
      </c>
      <c r="AX68" s="29" t="s">
        <v>1833</v>
      </c>
      <c r="AY68" s="11">
        <v>17.90341578327444</v>
      </c>
      <c r="AZ68" s="29">
        <f t="shared" si="29"/>
        <v>15.896324247906026</v>
      </c>
      <c r="BA68" s="29" t="s">
        <v>1380</v>
      </c>
      <c r="BB68" s="5">
        <v>0.30982590734730009</v>
      </c>
      <c r="BC68" s="29">
        <f t="shared" si="30"/>
        <v>1.6972656280211145</v>
      </c>
      <c r="BD68" s="29" t="s">
        <v>1992</v>
      </c>
      <c r="BE68" s="5">
        <v>1.7844136926438456</v>
      </c>
      <c r="BF68" s="29">
        <f t="shared" si="31"/>
        <v>0.22267784272456881</v>
      </c>
      <c r="BG68" s="29" t="s">
        <v>1787</v>
      </c>
      <c r="BH68" s="5">
        <v>11.027771367028233</v>
      </c>
      <c r="BI68" s="29">
        <f t="shared" si="32"/>
        <v>9.0206798316598196</v>
      </c>
      <c r="BJ68" s="29" t="s">
        <v>1258</v>
      </c>
      <c r="BK68" s="5">
        <v>15.996425379803394</v>
      </c>
      <c r="BL68" s="5">
        <f t="shared" si="33"/>
        <v>13.989333844434981</v>
      </c>
      <c r="BM68" s="29" t="s">
        <v>2042</v>
      </c>
      <c r="BN68" s="5">
        <v>3.4869431643625193</v>
      </c>
      <c r="BO68" s="29">
        <f t="shared" si="34"/>
        <v>1.4798516289941048</v>
      </c>
      <c r="BR68" s="29" t="s">
        <v>888</v>
      </c>
      <c r="BS68" s="29">
        <v>2.9408919415691206</v>
      </c>
      <c r="BT68" s="29" t="s">
        <v>1039</v>
      </c>
      <c r="BU68" s="29">
        <v>42.280945757997216</v>
      </c>
      <c r="BV68" s="29" t="s">
        <v>783</v>
      </c>
      <c r="BW68" s="29">
        <v>53.214774281805745</v>
      </c>
      <c r="BX68" s="29" t="s">
        <v>802</v>
      </c>
      <c r="BY68" s="29">
        <v>7.2036453796153586</v>
      </c>
      <c r="BZ68" s="5" t="s">
        <v>285</v>
      </c>
      <c r="CA68" s="29">
        <v>11.179344033496163</v>
      </c>
    </row>
    <row r="69" spans="17:79" x14ac:dyDescent="0.25">
      <c r="Q69" s="29" t="s">
        <v>46</v>
      </c>
      <c r="R69" s="29">
        <v>4.3748855939959732</v>
      </c>
      <c r="S69" s="29">
        <f t="shared" si="18"/>
        <v>2.3677940586275588</v>
      </c>
      <c r="T69" s="29" t="s">
        <v>760</v>
      </c>
      <c r="U69" s="29">
        <v>0.25519183386131644</v>
      </c>
      <c r="V69" s="29">
        <f t="shared" si="19"/>
        <v>1.7518997015070981</v>
      </c>
      <c r="W69" s="29" t="s">
        <v>772</v>
      </c>
      <c r="X69" s="29">
        <v>28.4688995215311</v>
      </c>
      <c r="Y69" s="29">
        <f t="shared" si="20"/>
        <v>26.461807986162686</v>
      </c>
      <c r="Z69" s="29" t="s">
        <v>263</v>
      </c>
      <c r="AA69" s="29">
        <v>3.2711306256860593</v>
      </c>
      <c r="AB69" s="29">
        <f t="shared" si="21"/>
        <v>1.2640390903176448</v>
      </c>
      <c r="AC69" s="5" t="s">
        <v>279</v>
      </c>
      <c r="AD69" s="29">
        <v>28.605596747189665</v>
      </c>
      <c r="AE69" s="29">
        <f t="shared" si="22"/>
        <v>26.598505211821251</v>
      </c>
      <c r="AF69" s="29" t="s">
        <v>646</v>
      </c>
      <c r="AG69" s="29">
        <v>1.5868436237738026</v>
      </c>
      <c r="AH69" s="29">
        <f t="shared" si="23"/>
        <v>0.42024791159461183</v>
      </c>
      <c r="AI69" s="29" t="s">
        <v>489</v>
      </c>
      <c r="AJ69" s="29">
        <v>0.45026606631191157</v>
      </c>
      <c r="AK69" s="29">
        <f t="shared" si="24"/>
        <v>1.5568254690565029</v>
      </c>
      <c r="AL69" s="5" t="s">
        <v>377</v>
      </c>
      <c r="AM69" s="29">
        <v>29.963697291259422</v>
      </c>
      <c r="AN69" s="29">
        <f t="shared" si="25"/>
        <v>27.956605755891008</v>
      </c>
      <c r="AO69" s="29" t="s">
        <v>1010</v>
      </c>
      <c r="AP69" s="29">
        <v>3.9559543230016314</v>
      </c>
      <c r="AQ69" s="29">
        <f t="shared" si="26"/>
        <v>1.948862787633217</v>
      </c>
      <c r="AR69" s="29" t="s">
        <v>461</v>
      </c>
      <c r="AS69" s="29">
        <v>0.9323640960809102</v>
      </c>
      <c r="AT69" s="29">
        <f t="shared" si="27"/>
        <v>1.0747274392875044</v>
      </c>
      <c r="AU69" s="29" t="s">
        <v>417</v>
      </c>
      <c r="AV69" s="29">
        <v>7.8724788549121669</v>
      </c>
      <c r="AW69" s="29">
        <f t="shared" si="28"/>
        <v>5.8653873195437525</v>
      </c>
      <c r="AX69" s="29" t="s">
        <v>1771</v>
      </c>
      <c r="AY69" s="11">
        <v>36.1328125</v>
      </c>
      <c r="AZ69" s="29">
        <f t="shared" si="29"/>
        <v>34.125720964631583</v>
      </c>
      <c r="BA69" s="29" t="s">
        <v>1380</v>
      </c>
      <c r="BB69" s="5">
        <v>0</v>
      </c>
      <c r="BC69" s="29">
        <f t="shared" si="30"/>
        <v>2.0070915353684144</v>
      </c>
      <c r="BD69" s="29" t="s">
        <v>1992</v>
      </c>
      <c r="BE69" s="5">
        <v>31.838565022421523</v>
      </c>
      <c r="BF69" s="29">
        <f t="shared" si="31"/>
        <v>29.83147348705311</v>
      </c>
      <c r="BG69" s="29" t="s">
        <v>1787</v>
      </c>
      <c r="BH69" s="5">
        <v>2.6901669758812616</v>
      </c>
      <c r="BI69" s="29">
        <f t="shared" si="32"/>
        <v>0.68307544051284719</v>
      </c>
      <c r="BJ69" s="29" t="s">
        <v>1259</v>
      </c>
      <c r="BK69" s="5">
        <v>0.29990403071017274</v>
      </c>
      <c r="BL69" s="5">
        <f t="shared" si="33"/>
        <v>1.7071875046582417</v>
      </c>
      <c r="BM69" s="29" t="s">
        <v>2042</v>
      </c>
      <c r="BN69" s="5">
        <v>7.0453659170674641</v>
      </c>
      <c r="BO69" s="29">
        <f t="shared" si="34"/>
        <v>5.0382743816990496</v>
      </c>
      <c r="BR69" s="29" t="s">
        <v>888</v>
      </c>
      <c r="BS69" s="29">
        <v>3.4088503070082576</v>
      </c>
      <c r="BT69" s="29" t="s">
        <v>1040</v>
      </c>
      <c r="BU69" s="29">
        <v>3.2736827155233637</v>
      </c>
      <c r="BV69" s="29" t="s">
        <v>783</v>
      </c>
      <c r="BW69" s="29">
        <v>2.2619899785254116</v>
      </c>
      <c r="BX69" s="29" t="s">
        <v>803</v>
      </c>
      <c r="BY69" s="29">
        <v>6.6425357072979851</v>
      </c>
      <c r="BZ69" s="5" t="s">
        <v>286</v>
      </c>
      <c r="CA69" s="29">
        <v>2.8348806366047743</v>
      </c>
    </row>
    <row r="70" spans="17:79" x14ac:dyDescent="0.25">
      <c r="Q70" s="29" t="s">
        <v>46</v>
      </c>
      <c r="R70" s="29">
        <v>2.2858982614294914</v>
      </c>
      <c r="S70" s="29">
        <f t="shared" si="18"/>
        <v>0.27880672606107693</v>
      </c>
      <c r="T70" s="29" t="s">
        <v>760</v>
      </c>
      <c r="U70" s="29">
        <v>1.7857142857142856</v>
      </c>
      <c r="V70" s="29">
        <f t="shared" si="19"/>
        <v>0.22137724965412886</v>
      </c>
      <c r="W70" s="29" t="s">
        <v>772</v>
      </c>
      <c r="X70" s="29">
        <v>0.67748859672658968</v>
      </c>
      <c r="Y70" s="29">
        <f t="shared" si="20"/>
        <v>1.3296029386418247</v>
      </c>
      <c r="Z70" s="29" t="s">
        <v>263</v>
      </c>
      <c r="AA70" s="29">
        <v>9.9249855741488737</v>
      </c>
      <c r="AB70" s="29">
        <f t="shared" si="21"/>
        <v>7.9178940387804593</v>
      </c>
      <c r="AC70" s="5" t="s">
        <v>279</v>
      </c>
      <c r="AD70" s="29">
        <v>21.926564590456373</v>
      </c>
      <c r="AE70" s="29">
        <f t="shared" si="22"/>
        <v>19.919473055087959</v>
      </c>
      <c r="AF70" s="29" t="s">
        <v>646</v>
      </c>
      <c r="AG70" s="29">
        <v>0.95848801889976376</v>
      </c>
      <c r="AH70" s="29">
        <f t="shared" si="23"/>
        <v>1.0486035164686507</v>
      </c>
      <c r="AI70" s="29" t="s">
        <v>489</v>
      </c>
      <c r="AJ70" s="29">
        <v>1.46489773355445</v>
      </c>
      <c r="AK70" s="29">
        <f t="shared" si="24"/>
        <v>0.54219380181396448</v>
      </c>
      <c r="AL70" s="5" t="s">
        <v>377</v>
      </c>
      <c r="AM70" s="29">
        <v>0.42851725445582106</v>
      </c>
      <c r="AN70" s="29">
        <f t="shared" si="25"/>
        <v>1.5785742809125933</v>
      </c>
      <c r="AO70" s="29" t="s">
        <v>1010</v>
      </c>
      <c r="AP70" s="29">
        <v>0.38531595908645089</v>
      </c>
      <c r="AQ70" s="29">
        <f t="shared" si="26"/>
        <v>1.6217755762819634</v>
      </c>
      <c r="AR70" s="29" t="s">
        <v>461</v>
      </c>
      <c r="AS70" s="29">
        <v>0</v>
      </c>
      <c r="AT70" s="29">
        <f t="shared" si="27"/>
        <v>2.0070915353684144</v>
      </c>
      <c r="AU70" s="29" t="s">
        <v>417</v>
      </c>
      <c r="AV70" s="29">
        <v>3.9833822091886608</v>
      </c>
      <c r="AW70" s="29">
        <f t="shared" si="28"/>
        <v>1.9762906738202464</v>
      </c>
      <c r="AX70" s="29" t="s">
        <v>1771</v>
      </c>
      <c r="AY70" s="11">
        <v>30.663700407860585</v>
      </c>
      <c r="AZ70" s="29">
        <f t="shared" si="29"/>
        <v>28.656608872492171</v>
      </c>
      <c r="BA70" s="29" t="s">
        <v>1381</v>
      </c>
      <c r="BB70" s="5">
        <v>0.21385799828913601</v>
      </c>
      <c r="BC70" s="29">
        <f t="shared" si="30"/>
        <v>1.7932335370792785</v>
      </c>
      <c r="BD70" s="29" t="s">
        <v>1992</v>
      </c>
      <c r="BE70" s="5">
        <v>9.50168918918919E-2</v>
      </c>
      <c r="BF70" s="29">
        <f t="shared" si="31"/>
        <v>1.9120746434765226</v>
      </c>
      <c r="BG70" s="29" t="s">
        <v>1788</v>
      </c>
      <c r="BH70" s="5">
        <v>1.9140257295262004</v>
      </c>
      <c r="BI70" s="29">
        <f t="shared" si="32"/>
        <v>9.3065805842214022E-2</v>
      </c>
      <c r="BJ70" s="29" t="s">
        <v>1259</v>
      </c>
      <c r="BK70" s="5">
        <v>7.7313360715148587</v>
      </c>
      <c r="BL70" s="5">
        <f t="shared" si="33"/>
        <v>5.7242445361464442</v>
      </c>
      <c r="BM70" s="29" t="s">
        <v>2042</v>
      </c>
      <c r="BN70" s="5">
        <v>40.453938584779706</v>
      </c>
      <c r="BO70" s="29">
        <f t="shared" si="34"/>
        <v>38.446847049411289</v>
      </c>
      <c r="BR70" s="29" t="s">
        <v>889</v>
      </c>
      <c r="BS70" s="29">
        <v>2.8251876819365713</v>
      </c>
      <c r="BT70" s="29" t="s">
        <v>1041</v>
      </c>
      <c r="BU70" s="29">
        <v>2.0286813571178732</v>
      </c>
      <c r="BV70" s="29" t="s">
        <v>783</v>
      </c>
      <c r="BW70" s="29">
        <v>9.7793380140421249</v>
      </c>
      <c r="BX70" s="29" t="s">
        <v>804</v>
      </c>
      <c r="BY70" s="29">
        <v>8.3992696287279376</v>
      </c>
      <c r="BZ70" s="5" t="s">
        <v>287</v>
      </c>
      <c r="CA70" s="29">
        <v>4.1794087665647304</v>
      </c>
    </row>
    <row r="71" spans="17:79" x14ac:dyDescent="0.25">
      <c r="Q71" s="29" t="s">
        <v>46</v>
      </c>
      <c r="R71" s="29">
        <v>1.2824728707661954</v>
      </c>
      <c r="S71" s="29">
        <f t="shared" si="18"/>
        <v>0.72461866460221902</v>
      </c>
      <c r="T71" s="29" t="s">
        <v>760</v>
      </c>
      <c r="U71" s="29">
        <v>0</v>
      </c>
      <c r="V71" s="29">
        <f t="shared" si="19"/>
        <v>2.0070915353684144</v>
      </c>
      <c r="W71" s="29" t="s">
        <v>773</v>
      </c>
      <c r="X71" s="29">
        <v>1.0216884746370316</v>
      </c>
      <c r="Y71" s="29">
        <f t="shared" si="20"/>
        <v>0.98540306073138284</v>
      </c>
      <c r="Z71" s="29" t="s">
        <v>263</v>
      </c>
      <c r="AA71" s="29">
        <v>5.8190432051083993</v>
      </c>
      <c r="AB71" s="29">
        <f t="shared" si="21"/>
        <v>3.8119516697399849</v>
      </c>
      <c r="AC71" s="5" t="s">
        <v>280</v>
      </c>
      <c r="AD71" s="29">
        <v>34.289007347644429</v>
      </c>
      <c r="AE71" s="29">
        <f t="shared" si="22"/>
        <v>32.281915812276011</v>
      </c>
      <c r="AF71" s="29" t="s">
        <v>646</v>
      </c>
      <c r="AG71" s="29">
        <v>31.199411331861665</v>
      </c>
      <c r="AH71" s="29">
        <f t="shared" si="23"/>
        <v>29.192319796493251</v>
      </c>
      <c r="AI71" s="29" t="s">
        <v>490</v>
      </c>
      <c r="AJ71" s="29">
        <v>4.2231024789164326</v>
      </c>
      <c r="AK71" s="29">
        <f t="shared" si="24"/>
        <v>2.2160109435480182</v>
      </c>
      <c r="AL71" s="5" t="s">
        <v>378</v>
      </c>
      <c r="AM71" s="29">
        <v>0.42699866241382861</v>
      </c>
      <c r="AN71" s="29">
        <f t="shared" si="25"/>
        <v>1.5800928729545858</v>
      </c>
      <c r="AO71" s="29" t="s">
        <v>1010</v>
      </c>
      <c r="AP71" s="29">
        <v>0.12578616352201258</v>
      </c>
      <c r="AQ71" s="29">
        <f t="shared" si="26"/>
        <v>1.8813053718464019</v>
      </c>
      <c r="AR71" s="29" t="s">
        <v>462</v>
      </c>
      <c r="AS71" s="29">
        <v>6.7237969676994069</v>
      </c>
      <c r="AT71" s="29">
        <f t="shared" si="27"/>
        <v>4.7167054323309925</v>
      </c>
      <c r="AU71" s="29" t="s">
        <v>417</v>
      </c>
      <c r="AV71" s="29">
        <v>9.9950024987506242E-2</v>
      </c>
      <c r="AW71" s="29">
        <f t="shared" si="28"/>
        <v>1.9071415103809082</v>
      </c>
      <c r="AX71" s="29" t="s">
        <v>1771</v>
      </c>
      <c r="AY71" s="11">
        <v>34.354688950789232</v>
      </c>
      <c r="AZ71" s="29">
        <f t="shared" si="29"/>
        <v>32.347597415420815</v>
      </c>
      <c r="BA71" s="29" t="s">
        <v>1382</v>
      </c>
      <c r="BB71" s="5">
        <v>0.11088523378303455</v>
      </c>
      <c r="BC71" s="29">
        <f t="shared" si="30"/>
        <v>1.8962063015853798</v>
      </c>
      <c r="BD71" s="29" t="s">
        <v>1992</v>
      </c>
      <c r="BE71" s="5">
        <v>0.23364485981308408</v>
      </c>
      <c r="BF71" s="29">
        <f t="shared" si="31"/>
        <v>1.7734466755553304</v>
      </c>
      <c r="BG71" s="29" t="s">
        <v>1788</v>
      </c>
      <c r="BH71" s="5">
        <v>23.814794318391442</v>
      </c>
      <c r="BI71" s="29">
        <f t="shared" si="32"/>
        <v>21.807702783023029</v>
      </c>
      <c r="BJ71" s="29" t="s">
        <v>1259</v>
      </c>
      <c r="BK71" s="5">
        <v>9.9846390168970824</v>
      </c>
      <c r="BL71" s="5">
        <f t="shared" si="33"/>
        <v>7.977547481528668</v>
      </c>
      <c r="BM71" s="29" t="s">
        <v>2042</v>
      </c>
      <c r="BN71" s="5">
        <v>1.2121212121212122</v>
      </c>
      <c r="BO71" s="29">
        <f t="shared" si="34"/>
        <v>0.79497032324720229</v>
      </c>
      <c r="BR71" s="29" t="s">
        <v>891</v>
      </c>
      <c r="BS71" s="29">
        <v>6.5180682201958797</v>
      </c>
      <c r="BT71" s="29" t="s">
        <v>1041</v>
      </c>
      <c r="BU71" s="29">
        <v>1.8837209302325582</v>
      </c>
      <c r="BV71" s="29" t="s">
        <v>783</v>
      </c>
      <c r="BW71" s="29">
        <v>17.008270406328659</v>
      </c>
      <c r="BX71" s="29" t="s">
        <v>804</v>
      </c>
      <c r="BY71" s="29">
        <v>20.774487471526196</v>
      </c>
      <c r="BZ71" s="5" t="s">
        <v>287</v>
      </c>
      <c r="CA71" s="29">
        <v>2.9747638516847594</v>
      </c>
    </row>
    <row r="72" spans="17:79" x14ac:dyDescent="0.25">
      <c r="Q72" s="29" t="s">
        <v>46</v>
      </c>
      <c r="R72" s="29">
        <v>0.39129934399815858</v>
      </c>
      <c r="S72" s="29">
        <f t="shared" si="18"/>
        <v>1.615792191370256</v>
      </c>
      <c r="T72" s="29" t="s">
        <v>760</v>
      </c>
      <c r="U72" s="29">
        <v>0.8957850115972168</v>
      </c>
      <c r="V72" s="29">
        <f t="shared" si="19"/>
        <v>1.1113065237711977</v>
      </c>
      <c r="W72" s="29" t="s">
        <v>773</v>
      </c>
      <c r="X72" s="29">
        <v>0.60103626943005184</v>
      </c>
      <c r="Y72" s="29">
        <f t="shared" si="20"/>
        <v>1.4060552659383627</v>
      </c>
      <c r="Z72" s="29" t="s">
        <v>263</v>
      </c>
      <c r="AA72" s="29">
        <v>0</v>
      </c>
      <c r="AB72" s="29">
        <f t="shared" si="21"/>
        <v>2.0070915353684144</v>
      </c>
      <c r="AC72" s="5" t="s">
        <v>280</v>
      </c>
      <c r="AD72" s="29">
        <v>30.353469235085097</v>
      </c>
      <c r="AE72" s="29">
        <f t="shared" si="22"/>
        <v>28.346377699716683</v>
      </c>
      <c r="AF72" s="29" t="s">
        <v>647</v>
      </c>
      <c r="AG72" s="29">
        <v>0.3737725688945201</v>
      </c>
      <c r="AH72" s="29">
        <f t="shared" si="23"/>
        <v>1.6333189664738943</v>
      </c>
      <c r="AI72" s="29" t="s">
        <v>490</v>
      </c>
      <c r="AJ72" s="29">
        <v>2.2715419829634351</v>
      </c>
      <c r="AK72" s="29">
        <f t="shared" si="24"/>
        <v>0.26445044759502068</v>
      </c>
      <c r="AL72" s="5" t="s">
        <v>378</v>
      </c>
      <c r="AM72" s="29">
        <v>12.303938654583478</v>
      </c>
      <c r="AN72" s="29">
        <f t="shared" si="25"/>
        <v>10.296847119215062</v>
      </c>
      <c r="AO72" s="29" t="s">
        <v>1011</v>
      </c>
      <c r="AP72" s="29">
        <v>0</v>
      </c>
      <c r="AQ72" s="29">
        <f t="shared" si="26"/>
        <v>2.0070915353684144</v>
      </c>
      <c r="AR72" s="29" t="s">
        <v>462</v>
      </c>
      <c r="AS72" s="29">
        <v>0.79135302065238367</v>
      </c>
      <c r="AT72" s="29">
        <f t="shared" si="27"/>
        <v>1.2157385147160307</v>
      </c>
      <c r="AU72" s="29" t="s">
        <v>417</v>
      </c>
      <c r="AV72" s="29">
        <v>0.23228803716608595</v>
      </c>
      <c r="AW72" s="29">
        <f t="shared" si="28"/>
        <v>1.7748034982023284</v>
      </c>
      <c r="AX72" s="29" t="s">
        <v>1834</v>
      </c>
      <c r="AY72" s="11">
        <v>29.209500177242116</v>
      </c>
      <c r="AZ72" s="29">
        <f t="shared" si="29"/>
        <v>27.202408641873703</v>
      </c>
      <c r="BA72" s="29" t="s">
        <v>1382</v>
      </c>
      <c r="BB72" s="5">
        <v>7.4041166888790158E-2</v>
      </c>
      <c r="BC72" s="29">
        <f t="shared" si="30"/>
        <v>1.9330503684796243</v>
      </c>
      <c r="BD72" s="29" t="s">
        <v>1992</v>
      </c>
      <c r="BE72" s="5">
        <v>4.3285939968404419</v>
      </c>
      <c r="BF72" s="29">
        <f t="shared" si="31"/>
        <v>2.3215024614720274</v>
      </c>
      <c r="BG72" s="29" t="s">
        <v>1788</v>
      </c>
      <c r="BH72" s="5">
        <v>11.46155776792437</v>
      </c>
      <c r="BI72" s="29">
        <f t="shared" si="32"/>
        <v>9.454466232555955</v>
      </c>
      <c r="BJ72" s="29" t="s">
        <v>1259</v>
      </c>
      <c r="BK72" s="5">
        <v>4.370939161252215</v>
      </c>
      <c r="BL72" s="5">
        <f t="shared" si="33"/>
        <v>2.3638476258838006</v>
      </c>
      <c r="BM72" s="29" t="s">
        <v>2043</v>
      </c>
      <c r="BN72" s="5">
        <v>7.2699633372082628</v>
      </c>
      <c r="BO72" s="29">
        <f t="shared" si="34"/>
        <v>5.2628718018398484</v>
      </c>
      <c r="BR72" s="29" t="s">
        <v>891</v>
      </c>
      <c r="BS72" s="29">
        <v>5.1522883978500458</v>
      </c>
      <c r="BT72" s="29" t="s">
        <v>1163</v>
      </c>
      <c r="BU72" s="29">
        <v>13.832738803012287</v>
      </c>
      <c r="BV72" s="29" t="s">
        <v>784</v>
      </c>
      <c r="BW72" s="29">
        <v>46.422447388932191</v>
      </c>
      <c r="BX72" s="29" t="s">
        <v>804</v>
      </c>
      <c r="BY72" s="29">
        <v>3.3939128530764173</v>
      </c>
      <c r="BZ72" s="5" t="s">
        <v>288</v>
      </c>
      <c r="CA72" s="29">
        <v>1.1337868480725624</v>
      </c>
    </row>
    <row r="73" spans="17:79" x14ac:dyDescent="0.25">
      <c r="Q73" s="29" t="s">
        <v>48</v>
      </c>
      <c r="R73" s="29">
        <v>1.2675507020280812</v>
      </c>
      <c r="S73" s="29">
        <f t="shared" si="18"/>
        <v>0.73954083334033327</v>
      </c>
      <c r="T73" s="29" t="s">
        <v>760</v>
      </c>
      <c r="U73" s="29">
        <v>3.1912241336325109</v>
      </c>
      <c r="V73" s="29">
        <f t="shared" si="19"/>
        <v>1.1841325982640964</v>
      </c>
      <c r="W73" s="29" t="s">
        <v>774</v>
      </c>
      <c r="X73" s="29">
        <v>1.1664522996407503</v>
      </c>
      <c r="Y73" s="29">
        <f t="shared" si="20"/>
        <v>0.84063923572766419</v>
      </c>
      <c r="Z73" s="29" t="s">
        <v>263</v>
      </c>
      <c r="AA73" s="29">
        <v>1.8395721925133688</v>
      </c>
      <c r="AB73" s="29">
        <f t="shared" si="21"/>
        <v>0.16751934285504566</v>
      </c>
      <c r="AC73" s="5" t="s">
        <v>281</v>
      </c>
      <c r="AD73" s="29">
        <v>15.928710665552771</v>
      </c>
      <c r="AE73" s="29">
        <f t="shared" si="22"/>
        <v>13.921619130184357</v>
      </c>
      <c r="AF73" s="29" t="s">
        <v>647</v>
      </c>
      <c r="AG73" s="29">
        <v>33.097595473833096</v>
      </c>
      <c r="AH73" s="29">
        <f t="shared" si="23"/>
        <v>31.090503938464682</v>
      </c>
      <c r="AI73" s="29" t="s">
        <v>490</v>
      </c>
      <c r="AJ73" s="29">
        <v>0</v>
      </c>
      <c r="AK73" s="29">
        <f t="shared" si="24"/>
        <v>2.0070915353684144</v>
      </c>
      <c r="AL73" s="5" t="s">
        <v>378</v>
      </c>
      <c r="AM73" s="29">
        <v>1.7072082124525774</v>
      </c>
      <c r="AN73" s="29">
        <f t="shared" si="25"/>
        <v>0.29988332291583708</v>
      </c>
      <c r="AO73" s="29" t="s">
        <v>1011</v>
      </c>
      <c r="AP73" s="29">
        <v>0</v>
      </c>
      <c r="AQ73" s="29">
        <f t="shared" si="26"/>
        <v>2.0070915353684144</v>
      </c>
      <c r="AR73" s="29" t="s">
        <v>462</v>
      </c>
      <c r="AS73" s="29">
        <v>0</v>
      </c>
      <c r="AT73" s="29">
        <f t="shared" si="27"/>
        <v>2.0070915353684144</v>
      </c>
      <c r="AU73" s="29" t="s">
        <v>418</v>
      </c>
      <c r="AV73" s="29">
        <v>0.95073465859982709</v>
      </c>
      <c r="AW73" s="29">
        <f t="shared" si="28"/>
        <v>1.0563568767685874</v>
      </c>
      <c r="AX73" s="29" t="s">
        <v>1835</v>
      </c>
      <c r="AY73" s="11">
        <v>0.93204541603118107</v>
      </c>
      <c r="AZ73" s="29">
        <f t="shared" si="29"/>
        <v>1.0750461193372334</v>
      </c>
      <c r="BA73" s="29" t="s">
        <v>1970</v>
      </c>
      <c r="BB73" s="5">
        <v>2.2952403962309735</v>
      </c>
      <c r="BC73" s="29">
        <f t="shared" si="30"/>
        <v>0.28814886086255909</v>
      </c>
      <c r="BD73" s="29" t="s">
        <v>1992</v>
      </c>
      <c r="BE73" s="5">
        <v>0</v>
      </c>
      <c r="BF73" s="29">
        <f t="shared" si="31"/>
        <v>2.0070915353684144</v>
      </c>
      <c r="BG73" s="29" t="s">
        <v>1788</v>
      </c>
      <c r="BH73" s="5">
        <v>14.888762122076441</v>
      </c>
      <c r="BI73" s="29">
        <f t="shared" si="32"/>
        <v>12.881670586708026</v>
      </c>
      <c r="BJ73" s="29" t="s">
        <v>1259</v>
      </c>
      <c r="BK73" s="5">
        <v>1.7293997965412005</v>
      </c>
      <c r="BL73" s="5">
        <f t="shared" si="33"/>
        <v>0.27769173882721399</v>
      </c>
      <c r="BM73" s="29" t="s">
        <v>2043</v>
      </c>
      <c r="BN73" s="5">
        <v>7.3577147803505731</v>
      </c>
      <c r="BO73" s="29">
        <f t="shared" si="34"/>
        <v>5.3506232449821587</v>
      </c>
      <c r="BR73" s="29" t="s">
        <v>892</v>
      </c>
      <c r="BS73" s="29">
        <v>4.7041272998508203</v>
      </c>
      <c r="BT73" s="29" t="s">
        <v>1164</v>
      </c>
      <c r="BU73" s="29">
        <v>1.0437235543018337</v>
      </c>
      <c r="BV73" s="29" t="s">
        <v>784</v>
      </c>
      <c r="BW73" s="29">
        <v>10.359187922956794</v>
      </c>
      <c r="BX73" s="29" t="s">
        <v>805</v>
      </c>
      <c r="BY73" s="29">
        <v>2.0851757039795209</v>
      </c>
      <c r="BZ73" s="5" t="s">
        <v>288</v>
      </c>
      <c r="CA73" s="29">
        <v>27.759118956494572</v>
      </c>
    </row>
    <row r="74" spans="17:79" x14ac:dyDescent="0.25">
      <c r="Q74" s="29" t="s">
        <v>48</v>
      </c>
      <c r="R74" s="29">
        <v>4.9236871604725359</v>
      </c>
      <c r="S74" s="29">
        <f t="shared" si="18"/>
        <v>2.9165956251041214</v>
      </c>
      <c r="T74" s="29" t="s">
        <v>761</v>
      </c>
      <c r="U74" s="29">
        <v>3.1637560111364212E-2</v>
      </c>
      <c r="V74" s="29">
        <f t="shared" si="19"/>
        <v>1.9754539752570501</v>
      </c>
      <c r="W74" s="29" t="s">
        <v>775</v>
      </c>
      <c r="X74" s="29">
        <v>2.9057930779196739</v>
      </c>
      <c r="Y74" s="29">
        <f t="shared" si="20"/>
        <v>0.89870154255125945</v>
      </c>
      <c r="Z74" s="29" t="s">
        <v>796</v>
      </c>
      <c r="AA74" s="29">
        <v>0.72579653093861485</v>
      </c>
      <c r="AB74" s="29">
        <f t="shared" si="21"/>
        <v>1.2812950044297997</v>
      </c>
      <c r="AC74" s="5" t="s">
        <v>281</v>
      </c>
      <c r="AD74" s="29">
        <v>27.707850281550183</v>
      </c>
      <c r="AE74" s="29">
        <f t="shared" si="22"/>
        <v>25.700758746181769</v>
      </c>
      <c r="AF74" s="29" t="s">
        <v>647</v>
      </c>
      <c r="AG74" s="29">
        <v>0.93950177935943069</v>
      </c>
      <c r="AH74" s="29">
        <f t="shared" si="23"/>
        <v>1.0675897560089838</v>
      </c>
      <c r="AI74" s="29" t="s">
        <v>490</v>
      </c>
      <c r="AJ74" s="29">
        <v>9.4480177332025142E-2</v>
      </c>
      <c r="AK74" s="29">
        <f t="shared" si="24"/>
        <v>1.9126113580363893</v>
      </c>
      <c r="AL74" s="5" t="s">
        <v>378</v>
      </c>
      <c r="AM74" s="29">
        <v>0.5042377427314666</v>
      </c>
      <c r="AN74" s="29">
        <f t="shared" si="25"/>
        <v>1.5028537926369478</v>
      </c>
      <c r="AO74" s="29" t="s">
        <v>1012</v>
      </c>
      <c r="AP74" s="29">
        <v>0.13651328997028828</v>
      </c>
      <c r="AQ74" s="29">
        <f t="shared" si="26"/>
        <v>1.8705782453981261</v>
      </c>
      <c r="AR74" s="29" t="s">
        <v>462</v>
      </c>
      <c r="AS74" s="29">
        <v>0.15277542013240536</v>
      </c>
      <c r="AT74" s="29">
        <f t="shared" si="27"/>
        <v>1.854316115236009</v>
      </c>
      <c r="AU74" s="29" t="s">
        <v>418</v>
      </c>
      <c r="AV74" s="29">
        <v>54.7899667573285</v>
      </c>
      <c r="AW74" s="29">
        <f t="shared" si="28"/>
        <v>52.782875221960083</v>
      </c>
      <c r="AX74" s="29" t="s">
        <v>1836</v>
      </c>
      <c r="AY74" s="11">
        <v>0.63468158347676418</v>
      </c>
      <c r="AZ74" s="29">
        <f t="shared" si="29"/>
        <v>1.3724099518916502</v>
      </c>
      <c r="BA74" s="29" t="s">
        <v>1970</v>
      </c>
      <c r="BB74" s="5">
        <v>6.9332100762653115E-2</v>
      </c>
      <c r="BC74" s="29">
        <f t="shared" si="30"/>
        <v>1.9377594346057614</v>
      </c>
      <c r="BD74" s="29" t="s">
        <v>1993</v>
      </c>
      <c r="BE74" s="5">
        <v>0</v>
      </c>
      <c r="BF74" s="29">
        <f t="shared" si="31"/>
        <v>2.0070915353684144</v>
      </c>
      <c r="BG74" s="29" t="s">
        <v>1788</v>
      </c>
      <c r="BH74" s="5">
        <v>25.09234078824532</v>
      </c>
      <c r="BI74" s="29">
        <f t="shared" si="32"/>
        <v>23.085249252876906</v>
      </c>
      <c r="BJ74" s="29" t="s">
        <v>1259</v>
      </c>
      <c r="BK74" s="5">
        <v>3.4700826982325279</v>
      </c>
      <c r="BL74" s="5">
        <f t="shared" si="33"/>
        <v>1.4629911628641135</v>
      </c>
      <c r="BM74" s="29" t="s">
        <v>2043</v>
      </c>
      <c r="BN74" s="5">
        <v>7.6851420586865391</v>
      </c>
      <c r="BO74" s="29">
        <f t="shared" si="34"/>
        <v>5.6780505233181247</v>
      </c>
      <c r="BR74" s="29" t="s">
        <v>894</v>
      </c>
      <c r="BS74" s="29">
        <v>4.3863928682308071</v>
      </c>
      <c r="BT74" s="29" t="s">
        <v>1165</v>
      </c>
      <c r="BU74" s="29">
        <v>4</v>
      </c>
      <c r="BV74" s="29" t="s">
        <v>785</v>
      </c>
      <c r="BW74" s="29">
        <v>5.3265231667274717</v>
      </c>
      <c r="BX74" s="29" t="s">
        <v>805</v>
      </c>
      <c r="BY74" s="29">
        <v>5.6761513640363743</v>
      </c>
      <c r="BZ74" s="5" t="s">
        <v>289</v>
      </c>
      <c r="CA74" s="29">
        <v>11.123403399376446</v>
      </c>
    </row>
    <row r="75" spans="17:79" x14ac:dyDescent="0.25">
      <c r="Q75" s="29" t="s">
        <v>48</v>
      </c>
      <c r="R75" s="29">
        <v>3.433220877158166</v>
      </c>
      <c r="S75" s="29">
        <f t="shared" si="18"/>
        <v>1.4261293417897516</v>
      </c>
      <c r="T75" s="29" t="s">
        <v>761</v>
      </c>
      <c r="U75" s="29">
        <v>0</v>
      </c>
      <c r="V75" s="29">
        <f t="shared" si="19"/>
        <v>2.0070915353684144</v>
      </c>
      <c r="W75" s="29" t="s">
        <v>776</v>
      </c>
      <c r="X75" s="29">
        <v>9.2123132639203256</v>
      </c>
      <c r="Y75" s="29">
        <f t="shared" si="20"/>
        <v>7.2052217285519111</v>
      </c>
      <c r="Z75" s="29" t="s">
        <v>796</v>
      </c>
      <c r="AA75" s="29">
        <v>0.194394945731411</v>
      </c>
      <c r="AB75" s="29">
        <f t="shared" si="21"/>
        <v>1.8126965896370035</v>
      </c>
      <c r="AC75" s="5" t="s">
        <v>281</v>
      </c>
      <c r="AD75" s="29">
        <v>25.703399765533412</v>
      </c>
      <c r="AE75" s="29">
        <f t="shared" si="22"/>
        <v>23.696308230164998</v>
      </c>
      <c r="AF75" s="29" t="s">
        <v>648</v>
      </c>
      <c r="AG75" s="29">
        <v>0.6578947368421052</v>
      </c>
      <c r="AH75" s="29">
        <f t="shared" si="23"/>
        <v>1.3491967985263091</v>
      </c>
      <c r="AI75" s="29" t="s">
        <v>490</v>
      </c>
      <c r="AJ75" s="29">
        <v>3.8578608338642315</v>
      </c>
      <c r="AK75" s="29">
        <f t="shared" si="24"/>
        <v>1.8507692984958171</v>
      </c>
      <c r="AL75" s="5" t="s">
        <v>378</v>
      </c>
      <c r="AM75" s="29">
        <v>12.585566203794249</v>
      </c>
      <c r="AN75" s="29">
        <f t="shared" si="25"/>
        <v>10.578474668425834</v>
      </c>
      <c r="AO75" s="29" t="s">
        <v>1012</v>
      </c>
      <c r="AP75" s="29">
        <v>5.8463136033229492</v>
      </c>
      <c r="AQ75" s="29">
        <f t="shared" si="26"/>
        <v>3.8392220679545348</v>
      </c>
      <c r="AR75" s="29" t="s">
        <v>462</v>
      </c>
      <c r="AS75" s="29">
        <v>0</v>
      </c>
      <c r="AT75" s="29">
        <f t="shared" si="27"/>
        <v>2.0070915353684144</v>
      </c>
      <c r="AU75" s="29" t="s">
        <v>418</v>
      </c>
      <c r="AV75" s="29">
        <v>3.2924399706406628</v>
      </c>
      <c r="AW75" s="29">
        <f t="shared" si="28"/>
        <v>1.2853484352722484</v>
      </c>
      <c r="AX75" s="29" t="s">
        <v>1837</v>
      </c>
      <c r="AY75" s="11">
        <v>23.961352657004831</v>
      </c>
      <c r="AZ75" s="29">
        <f t="shared" si="29"/>
        <v>21.954261121636417</v>
      </c>
      <c r="BA75" s="29" t="s">
        <v>1970</v>
      </c>
      <c r="BB75" s="5">
        <v>0</v>
      </c>
      <c r="BC75" s="29">
        <f t="shared" si="30"/>
        <v>2.0070915353684144</v>
      </c>
      <c r="BD75" s="29" t="s">
        <v>1993</v>
      </c>
      <c r="BE75" s="5">
        <v>0.38403351565227511</v>
      </c>
      <c r="BF75" s="29">
        <f t="shared" si="31"/>
        <v>1.6230580197161393</v>
      </c>
      <c r="BG75" s="29" t="s">
        <v>1788</v>
      </c>
      <c r="BH75" s="5">
        <v>9.695825466750577</v>
      </c>
      <c r="BI75" s="29">
        <f t="shared" si="32"/>
        <v>7.6887339313821625</v>
      </c>
      <c r="BJ75" s="29" t="s">
        <v>1260</v>
      </c>
      <c r="BK75" s="5">
        <v>6.1327118851956332E-2</v>
      </c>
      <c r="BL75" s="5">
        <f t="shared" si="33"/>
        <v>1.945764416516458</v>
      </c>
      <c r="BM75" s="29" t="s">
        <v>2043</v>
      </c>
      <c r="BN75" s="5">
        <v>0.3951701427003293</v>
      </c>
      <c r="BO75" s="29">
        <f t="shared" si="34"/>
        <v>1.6119213926680851</v>
      </c>
      <c r="BR75" s="29" t="s">
        <v>896</v>
      </c>
      <c r="BS75" s="29">
        <v>6.8697544295927875</v>
      </c>
      <c r="BT75" s="29" t="s">
        <v>1166</v>
      </c>
      <c r="BU75" s="29">
        <v>8.6522462562396019</v>
      </c>
      <c r="BV75" s="29" t="s">
        <v>785</v>
      </c>
      <c r="BW75" s="29">
        <v>25.807798280036735</v>
      </c>
      <c r="BX75" s="29" t="s">
        <v>805</v>
      </c>
      <c r="BY75" s="29">
        <v>5.4534588375915138</v>
      </c>
      <c r="BZ75" s="5" t="s">
        <v>289</v>
      </c>
      <c r="CA75" s="29">
        <v>7.3756290735087866</v>
      </c>
    </row>
    <row r="76" spans="17:79" x14ac:dyDescent="0.25">
      <c r="Q76" s="29" t="s">
        <v>48</v>
      </c>
      <c r="R76" s="29">
        <v>4.5996413123747226</v>
      </c>
      <c r="S76" s="29">
        <f t="shared" si="18"/>
        <v>2.5925497770063082</v>
      </c>
      <c r="T76" s="29" t="s">
        <v>761</v>
      </c>
      <c r="U76" s="29">
        <v>3.1141868512110724</v>
      </c>
      <c r="V76" s="29">
        <f t="shared" si="19"/>
        <v>1.107095315842658</v>
      </c>
      <c r="W76" s="29" t="s">
        <v>776</v>
      </c>
      <c r="X76" s="29">
        <v>0.41655095806720349</v>
      </c>
      <c r="Y76" s="29">
        <f t="shared" si="20"/>
        <v>1.5905405773012109</v>
      </c>
      <c r="Z76" s="29" t="s">
        <v>796</v>
      </c>
      <c r="AA76" s="29">
        <v>13.552098870658428</v>
      </c>
      <c r="AB76" s="29">
        <f t="shared" si="21"/>
        <v>11.545007335290013</v>
      </c>
      <c r="AC76" s="5" t="s">
        <v>282</v>
      </c>
      <c r="AD76" s="29">
        <v>10.967250571210966</v>
      </c>
      <c r="AE76" s="29">
        <f t="shared" si="22"/>
        <v>8.9601590358425511</v>
      </c>
      <c r="AF76" s="29" t="s">
        <v>648</v>
      </c>
      <c r="AG76" s="29">
        <v>0</v>
      </c>
      <c r="AH76" s="29">
        <f t="shared" si="23"/>
        <v>2.0070915353684144</v>
      </c>
      <c r="AI76" s="29" t="s">
        <v>504</v>
      </c>
      <c r="AJ76" s="29">
        <v>14.540466392318244</v>
      </c>
      <c r="AK76" s="29">
        <f t="shared" si="24"/>
        <v>12.53337485694983</v>
      </c>
      <c r="AL76" s="5" t="s">
        <v>378</v>
      </c>
      <c r="AM76" s="29">
        <v>31.804465902232952</v>
      </c>
      <c r="AN76" s="29">
        <f t="shared" si="25"/>
        <v>29.797374366864538</v>
      </c>
      <c r="AO76" s="29" t="s">
        <v>1012</v>
      </c>
      <c r="AP76" s="29">
        <v>4.2851725445582103</v>
      </c>
      <c r="AQ76" s="29">
        <f t="shared" si="26"/>
        <v>2.2780810091897958</v>
      </c>
      <c r="AR76" s="29" t="s">
        <v>462</v>
      </c>
      <c r="AS76" s="29">
        <v>2.0327498588368154</v>
      </c>
      <c r="AT76" s="29">
        <f t="shared" si="27"/>
        <v>2.5658323468400912E-2</v>
      </c>
      <c r="AU76" s="29" t="s">
        <v>418</v>
      </c>
      <c r="AV76" s="29">
        <v>3.54598947042428</v>
      </c>
      <c r="AW76" s="29">
        <f t="shared" si="28"/>
        <v>1.5388979350558656</v>
      </c>
      <c r="AX76" s="29" t="s">
        <v>1837</v>
      </c>
      <c r="AY76" s="11">
        <v>2.0027697880046871</v>
      </c>
      <c r="AZ76" s="29">
        <f t="shared" si="29"/>
        <v>4.3217473637273685E-3</v>
      </c>
      <c r="BA76" s="29" t="s">
        <v>1970</v>
      </c>
      <c r="BB76" s="5">
        <v>8.4666039510818436</v>
      </c>
      <c r="BC76" s="29">
        <f t="shared" si="30"/>
        <v>6.4595124157134292</v>
      </c>
      <c r="BD76" s="29" t="s">
        <v>1993</v>
      </c>
      <c r="BE76" s="5">
        <v>0</v>
      </c>
      <c r="BF76" s="29">
        <f t="shared" si="31"/>
        <v>2.0070915353684144</v>
      </c>
      <c r="BG76" s="29" t="s">
        <v>1788</v>
      </c>
      <c r="BH76" s="5">
        <v>8.9923856682393613</v>
      </c>
      <c r="BI76" s="29">
        <f t="shared" si="32"/>
        <v>6.9852941328709468</v>
      </c>
      <c r="BJ76" s="29" t="s">
        <v>1260</v>
      </c>
      <c r="BK76" s="5">
        <v>8.6469747498808953</v>
      </c>
      <c r="BL76" s="5">
        <f t="shared" si="33"/>
        <v>6.6398832145124809</v>
      </c>
      <c r="BM76" s="29" t="s">
        <v>2043</v>
      </c>
      <c r="BN76" s="5">
        <v>1.2307692307692308</v>
      </c>
      <c r="BO76" s="29">
        <f t="shared" si="34"/>
        <v>0.77632230459918361</v>
      </c>
      <c r="BR76" s="29" t="s">
        <v>898</v>
      </c>
      <c r="BS76" s="29">
        <v>3.9691943127962084</v>
      </c>
      <c r="BT76" s="29" t="s">
        <v>1167</v>
      </c>
      <c r="BU76" s="29">
        <v>10.296411856474259</v>
      </c>
      <c r="BV76" s="29" t="s">
        <v>785</v>
      </c>
      <c r="BW76" s="29">
        <v>69.455103607060636</v>
      </c>
      <c r="BX76" s="29" t="s">
        <v>806</v>
      </c>
      <c r="BY76" s="29">
        <v>4.1621969534434671</v>
      </c>
      <c r="BZ76" s="5" t="s">
        <v>289</v>
      </c>
      <c r="CA76" s="29">
        <v>19.137391304347826</v>
      </c>
    </row>
    <row r="77" spans="17:79" x14ac:dyDescent="0.25">
      <c r="Q77" s="29" t="s">
        <v>49</v>
      </c>
      <c r="R77" s="29">
        <v>0.7869309692200418</v>
      </c>
      <c r="S77" s="29">
        <f t="shared" si="18"/>
        <v>1.2201605661483725</v>
      </c>
      <c r="T77" s="29" t="s">
        <v>761</v>
      </c>
      <c r="U77" s="29">
        <v>4.1881812966150314</v>
      </c>
      <c r="V77" s="29">
        <f t="shared" si="19"/>
        <v>2.1810897612466169</v>
      </c>
      <c r="W77" s="29" t="s">
        <v>776</v>
      </c>
      <c r="X77" s="29">
        <v>0.35695298853193591</v>
      </c>
      <c r="Y77" s="29">
        <f t="shared" si="20"/>
        <v>1.6501385468364784</v>
      </c>
      <c r="Z77" s="29" t="s">
        <v>797</v>
      </c>
      <c r="AA77" s="29">
        <v>2.0295410982072388</v>
      </c>
      <c r="AB77" s="29">
        <f t="shared" si="21"/>
        <v>2.2449562838824377E-2</v>
      </c>
      <c r="AC77" s="5" t="s">
        <v>282</v>
      </c>
      <c r="AD77" s="29">
        <v>28.109696376101862</v>
      </c>
      <c r="AE77" s="29">
        <f t="shared" si="22"/>
        <v>26.102604840733449</v>
      </c>
      <c r="AF77" s="29" t="s">
        <v>648</v>
      </c>
      <c r="AG77" s="29">
        <v>39.954075774971301</v>
      </c>
      <c r="AH77" s="29">
        <f t="shared" si="23"/>
        <v>37.946984239602884</v>
      </c>
      <c r="AI77" s="29" t="s">
        <v>505</v>
      </c>
      <c r="AJ77" s="29">
        <v>25.626916122946309</v>
      </c>
      <c r="AK77" s="29">
        <f t="shared" si="24"/>
        <v>23.619824587577895</v>
      </c>
      <c r="AL77" s="29" t="s">
        <v>379</v>
      </c>
      <c r="AM77" s="29">
        <v>10.140679953106682</v>
      </c>
      <c r="AN77" s="29">
        <f t="shared" si="25"/>
        <v>8.1335884177382667</v>
      </c>
      <c r="AO77" s="29" t="s">
        <v>1013</v>
      </c>
      <c r="AP77" s="29">
        <v>0</v>
      </c>
      <c r="AQ77" s="29">
        <f t="shared" si="26"/>
        <v>2.0070915353684144</v>
      </c>
      <c r="AR77" s="29" t="s">
        <v>462</v>
      </c>
      <c r="AS77" s="29">
        <v>9.8063973063973062</v>
      </c>
      <c r="AT77" s="29">
        <f t="shared" si="27"/>
        <v>7.7993057710288918</v>
      </c>
      <c r="AU77" s="29" t="s">
        <v>418</v>
      </c>
      <c r="AV77" s="29">
        <v>5.7316017316017316</v>
      </c>
      <c r="AW77" s="29">
        <f t="shared" si="28"/>
        <v>3.7245101962333171</v>
      </c>
      <c r="AX77" s="29" t="s">
        <v>1838</v>
      </c>
      <c r="AY77" s="11">
        <v>4.9865420031165888</v>
      </c>
      <c r="AZ77" s="29">
        <f t="shared" si="29"/>
        <v>2.9794504677481743</v>
      </c>
      <c r="BA77" s="29" t="s">
        <v>1970</v>
      </c>
      <c r="BB77" s="5">
        <v>45.490716180371358</v>
      </c>
      <c r="BC77" s="29">
        <f t="shared" si="30"/>
        <v>43.483624645002941</v>
      </c>
      <c r="BD77" s="29" t="s">
        <v>1993</v>
      </c>
      <c r="BE77" s="5">
        <v>0.37111489098500078</v>
      </c>
      <c r="BF77" s="29">
        <f t="shared" si="31"/>
        <v>1.6359766443834136</v>
      </c>
      <c r="BG77" s="29" t="s">
        <v>1789</v>
      </c>
      <c r="BH77" s="5">
        <v>19.577196673679993</v>
      </c>
      <c r="BI77" s="29">
        <f t="shared" si="32"/>
        <v>17.570105138311579</v>
      </c>
      <c r="BJ77" s="29" t="s">
        <v>1260</v>
      </c>
      <c r="BK77" s="5">
        <v>3.5543512910423973</v>
      </c>
      <c r="BL77" s="5">
        <f t="shared" si="33"/>
        <v>1.5472597556739829</v>
      </c>
      <c r="BM77" s="29" t="s">
        <v>2043</v>
      </c>
      <c r="BN77" s="5">
        <v>3.9165296052631584</v>
      </c>
      <c r="BO77" s="29">
        <f t="shared" si="34"/>
        <v>1.909438069894744</v>
      </c>
      <c r="BR77" s="29" t="s">
        <v>898</v>
      </c>
      <c r="BS77" s="29">
        <v>1.1724212111433796</v>
      </c>
      <c r="BT77" s="29" t="s">
        <v>1168</v>
      </c>
      <c r="BU77" s="29">
        <v>17.924528301886792</v>
      </c>
      <c r="BV77" s="29" t="s">
        <v>786</v>
      </c>
      <c r="BW77" s="29">
        <v>19.455987910842463</v>
      </c>
      <c r="BX77" s="29" t="s">
        <v>807</v>
      </c>
      <c r="BY77" s="29">
        <v>7.6855511638120335</v>
      </c>
      <c r="BZ77" s="29" t="s">
        <v>523</v>
      </c>
      <c r="CA77" s="29">
        <v>15.773251139104797</v>
      </c>
    </row>
    <row r="78" spans="17:79" x14ac:dyDescent="0.25">
      <c r="Q78" s="29" t="s">
        <v>851</v>
      </c>
      <c r="R78" s="29">
        <v>0</v>
      </c>
      <c r="S78" s="29">
        <f t="shared" si="18"/>
        <v>2.0070915353684144</v>
      </c>
      <c r="T78" s="29" t="s">
        <v>761</v>
      </c>
      <c r="U78" s="29">
        <v>0.50562933998516824</v>
      </c>
      <c r="V78" s="29">
        <f t="shared" si="19"/>
        <v>1.5014621953832461</v>
      </c>
      <c r="W78" s="29" t="s">
        <v>777</v>
      </c>
      <c r="X78" s="29">
        <v>0.2710435175425388</v>
      </c>
      <c r="Y78" s="29">
        <f t="shared" si="20"/>
        <v>1.7360480178258757</v>
      </c>
      <c r="Z78" s="29" t="s">
        <v>797</v>
      </c>
      <c r="AA78" s="29">
        <v>1.7329881981310051</v>
      </c>
      <c r="AB78" s="29">
        <f t="shared" si="21"/>
        <v>0.27410333723740932</v>
      </c>
      <c r="AC78" s="5" t="s">
        <v>282</v>
      </c>
      <c r="AD78" s="29">
        <v>31.632653061224492</v>
      </c>
      <c r="AE78" s="29">
        <f t="shared" si="22"/>
        <v>29.625561525856078</v>
      </c>
      <c r="AF78" s="29" t="s">
        <v>648</v>
      </c>
      <c r="AG78" s="29">
        <v>0.25489883702405608</v>
      </c>
      <c r="AH78" s="29">
        <f t="shared" si="23"/>
        <v>1.7521926983443583</v>
      </c>
      <c r="AI78" s="29" t="s">
        <v>505</v>
      </c>
      <c r="AJ78" s="29">
        <v>3.6832412523020261</v>
      </c>
      <c r="AK78" s="29">
        <f t="shared" si="24"/>
        <v>1.6761497169336117</v>
      </c>
      <c r="AL78" s="29" t="s">
        <v>380</v>
      </c>
      <c r="AM78" s="29">
        <v>12.195945945945946</v>
      </c>
      <c r="AN78" s="29">
        <f t="shared" si="25"/>
        <v>10.18885441057753</v>
      </c>
      <c r="AO78" s="29" t="s">
        <v>1013</v>
      </c>
      <c r="AP78" s="29">
        <v>4.1502386387217267E-2</v>
      </c>
      <c r="AQ78" s="29">
        <f t="shared" si="26"/>
        <v>1.9655891489811972</v>
      </c>
      <c r="AR78" s="29" t="s">
        <v>462</v>
      </c>
      <c r="AS78" s="29">
        <v>0.75376884422110546</v>
      </c>
      <c r="AT78" s="29">
        <f t="shared" si="27"/>
        <v>1.253322691147309</v>
      </c>
      <c r="AU78" s="29" t="s">
        <v>419</v>
      </c>
      <c r="AV78" s="29">
        <v>0</v>
      </c>
      <c r="AW78" s="29">
        <f t="shared" si="28"/>
        <v>2.0070915353684144</v>
      </c>
      <c r="AX78" s="29" t="s">
        <v>1839</v>
      </c>
      <c r="AY78" s="11">
        <v>6.5243970212292988</v>
      </c>
      <c r="AZ78" s="29">
        <f t="shared" si="29"/>
        <v>4.5173054858608843</v>
      </c>
      <c r="BA78" s="29" t="s">
        <v>1970</v>
      </c>
      <c r="BB78" s="5">
        <v>1.3516280974810568</v>
      </c>
      <c r="BC78" s="29">
        <f t="shared" si="30"/>
        <v>0.65546343788735761</v>
      </c>
      <c r="BD78" s="29" t="s">
        <v>1993</v>
      </c>
      <c r="BE78" s="5">
        <v>1.8118466898954706</v>
      </c>
      <c r="BF78" s="29">
        <f t="shared" si="31"/>
        <v>0.19524484547294385</v>
      </c>
      <c r="BG78" s="29" t="s">
        <v>1789</v>
      </c>
      <c r="BH78" s="5">
        <v>49.684490202590503</v>
      </c>
      <c r="BI78" s="29">
        <f t="shared" si="32"/>
        <v>47.677398667222086</v>
      </c>
      <c r="BJ78" s="29" t="s">
        <v>1260</v>
      </c>
      <c r="BK78" s="5">
        <v>14.617784711388456</v>
      </c>
      <c r="BL78" s="5">
        <f t="shared" si="33"/>
        <v>12.610693176020042</v>
      </c>
      <c r="BM78" s="29" t="s">
        <v>2044</v>
      </c>
      <c r="BN78" s="5">
        <v>4.6622426408031314</v>
      </c>
      <c r="BO78" s="29">
        <f t="shared" si="34"/>
        <v>2.655151105434717</v>
      </c>
      <c r="BR78" s="29" t="s">
        <v>902</v>
      </c>
      <c r="BS78" s="29">
        <v>17.733278282411231</v>
      </c>
      <c r="BT78" s="29" t="s">
        <v>1170</v>
      </c>
      <c r="BU78" s="29">
        <v>7.4003795066413662</v>
      </c>
      <c r="BV78" s="29" t="s">
        <v>786</v>
      </c>
      <c r="BW78" s="29">
        <v>69.718909710391813</v>
      </c>
      <c r="BX78" s="29" t="s">
        <v>807</v>
      </c>
      <c r="BY78" s="29">
        <v>2.098278335724534</v>
      </c>
      <c r="BZ78" s="29" t="s">
        <v>524</v>
      </c>
      <c r="CA78" s="29">
        <v>10.772790374826469</v>
      </c>
    </row>
    <row r="79" spans="17:79" x14ac:dyDescent="0.25">
      <c r="Q79" s="29" t="s">
        <v>851</v>
      </c>
      <c r="R79" s="29">
        <v>0.28239723878255413</v>
      </c>
      <c r="S79" s="29">
        <f t="shared" si="18"/>
        <v>1.7246942965858603</v>
      </c>
      <c r="T79" s="29" t="s">
        <v>761</v>
      </c>
      <c r="U79" s="29">
        <v>0.43976103551277795</v>
      </c>
      <c r="V79" s="29">
        <f t="shared" si="19"/>
        <v>1.5673304998556365</v>
      </c>
      <c r="W79" s="29" t="s">
        <v>778</v>
      </c>
      <c r="X79" s="29">
        <v>16.935966487133452</v>
      </c>
      <c r="Y79" s="29">
        <f t="shared" si="20"/>
        <v>14.928874951765039</v>
      </c>
      <c r="Z79" s="29" t="s">
        <v>798</v>
      </c>
      <c r="AA79" s="29">
        <v>0.27564316739057804</v>
      </c>
      <c r="AB79" s="29">
        <f t="shared" si="21"/>
        <v>1.7314483679778365</v>
      </c>
      <c r="AC79" s="5" t="s">
        <v>282</v>
      </c>
      <c r="AD79" s="29">
        <v>1.310153691106072</v>
      </c>
      <c r="AE79" s="29">
        <f t="shared" si="22"/>
        <v>0.6969378442623424</v>
      </c>
      <c r="AF79" s="29" t="s">
        <v>649</v>
      </c>
      <c r="AG79" s="29">
        <v>27.47875354107649</v>
      </c>
      <c r="AH79" s="29">
        <f t="shared" si="23"/>
        <v>25.471662005708076</v>
      </c>
      <c r="AI79" s="29" t="s">
        <v>506</v>
      </c>
      <c r="AJ79" s="29">
        <v>14.976553341148884</v>
      </c>
      <c r="AK79" s="29">
        <f t="shared" si="24"/>
        <v>12.969461805780469</v>
      </c>
      <c r="AL79" s="29" t="s">
        <v>381</v>
      </c>
      <c r="AM79" s="29">
        <v>15.868936716993254</v>
      </c>
      <c r="AN79" s="29">
        <f t="shared" si="25"/>
        <v>13.86184518162484</v>
      </c>
      <c r="AO79" s="29" t="s">
        <v>1014</v>
      </c>
      <c r="AP79" s="29">
        <v>5.7307561885384875</v>
      </c>
      <c r="AQ79" s="29">
        <f t="shared" si="26"/>
        <v>3.723664653170073</v>
      </c>
      <c r="AR79" s="29" t="s">
        <v>463</v>
      </c>
      <c r="AS79" s="29">
        <v>2.0266666666666664</v>
      </c>
      <c r="AT79" s="29">
        <f t="shared" si="27"/>
        <v>1.9575131298251947E-2</v>
      </c>
      <c r="AU79" s="29" t="s">
        <v>419</v>
      </c>
      <c r="AV79" s="29">
        <v>0.60213061602593787</v>
      </c>
      <c r="AW79" s="29">
        <f t="shared" si="28"/>
        <v>1.4049609193424766</v>
      </c>
      <c r="AX79" s="29" t="s">
        <v>1840</v>
      </c>
      <c r="AY79" s="11">
        <v>2.0027816411682893</v>
      </c>
      <c r="AZ79" s="29">
        <f t="shared" si="29"/>
        <v>4.309894200125175E-3</v>
      </c>
      <c r="BA79" s="29" t="s">
        <v>1970</v>
      </c>
      <c r="BB79" s="5">
        <v>8.6306098964326811E-2</v>
      </c>
      <c r="BC79" s="29">
        <f t="shared" si="30"/>
        <v>1.9207854364040877</v>
      </c>
      <c r="BD79" s="29" t="s">
        <v>1994</v>
      </c>
      <c r="BE79" s="5">
        <v>0</v>
      </c>
      <c r="BF79" s="29">
        <f t="shared" si="31"/>
        <v>2.0070915353684144</v>
      </c>
      <c r="BG79" s="29" t="s">
        <v>1790</v>
      </c>
      <c r="BH79" s="5">
        <v>7.8357289527720742</v>
      </c>
      <c r="BI79" s="29">
        <f t="shared" si="32"/>
        <v>5.8286374174036597</v>
      </c>
      <c r="BJ79" s="29" t="s">
        <v>1261</v>
      </c>
      <c r="BK79" s="5">
        <v>5.6035212459793469</v>
      </c>
      <c r="BL79" s="5">
        <f t="shared" si="33"/>
        <v>3.5964297106109324</v>
      </c>
      <c r="BM79" s="29" t="s">
        <v>2044</v>
      </c>
      <c r="BN79" s="5">
        <v>4.7628823650174503</v>
      </c>
      <c r="BO79" s="29">
        <f t="shared" si="34"/>
        <v>2.7557908296490359</v>
      </c>
      <c r="BR79" s="29" t="s">
        <v>903</v>
      </c>
      <c r="BS79" s="29">
        <v>1.8833162743091096</v>
      </c>
      <c r="BT79" s="29" t="s">
        <v>1170</v>
      </c>
      <c r="BU79" s="29">
        <v>2.1477663230240549</v>
      </c>
      <c r="BV79" s="29" t="s">
        <v>786</v>
      </c>
      <c r="BW79" s="29">
        <v>8.1094779523568175</v>
      </c>
      <c r="BX79" s="29" t="s">
        <v>807</v>
      </c>
      <c r="BY79" s="29">
        <v>2.6248262589543461</v>
      </c>
      <c r="BZ79" s="29" t="s">
        <v>524</v>
      </c>
      <c r="CA79" s="29">
        <v>40.631099544567341</v>
      </c>
    </row>
    <row r="80" spans="17:79" x14ac:dyDescent="0.25">
      <c r="Q80" s="29" t="s">
        <v>851</v>
      </c>
      <c r="R80" s="29">
        <v>6.1966680211296223</v>
      </c>
      <c r="S80" s="29">
        <f t="shared" si="18"/>
        <v>4.1895764857612079</v>
      </c>
      <c r="T80" s="29" t="s">
        <v>761</v>
      </c>
      <c r="U80" s="29">
        <v>0.25594149908592323</v>
      </c>
      <c r="V80" s="29">
        <f t="shared" si="19"/>
        <v>1.7511500362824912</v>
      </c>
      <c r="W80" s="29" t="s">
        <v>778</v>
      </c>
      <c r="X80" s="29">
        <v>35.285163385427239</v>
      </c>
      <c r="Y80" s="29">
        <f t="shared" si="20"/>
        <v>33.278071850058822</v>
      </c>
      <c r="Z80" s="29" t="s">
        <v>798</v>
      </c>
      <c r="AA80" s="29">
        <v>0.14620595545591891</v>
      </c>
      <c r="AB80" s="29">
        <f t="shared" si="21"/>
        <v>1.8608855799124955</v>
      </c>
      <c r="AC80" s="5" t="s">
        <v>283</v>
      </c>
      <c r="AD80" s="29">
        <v>37.818821459982409</v>
      </c>
      <c r="AE80" s="29">
        <f t="shared" si="22"/>
        <v>35.811729924613992</v>
      </c>
      <c r="AF80" s="29" t="s">
        <v>649</v>
      </c>
      <c r="AG80" s="29">
        <v>21.170830179157203</v>
      </c>
      <c r="AH80" s="29">
        <f t="shared" si="23"/>
        <v>19.16373864378879</v>
      </c>
      <c r="AI80" s="29" t="s">
        <v>506</v>
      </c>
      <c r="AJ80" s="29">
        <v>23.719890379345159</v>
      </c>
      <c r="AK80" s="29">
        <f t="shared" si="24"/>
        <v>21.712798843976746</v>
      </c>
      <c r="AL80" s="29" t="s">
        <v>382</v>
      </c>
      <c r="AM80" s="29">
        <v>13.440111420612814</v>
      </c>
      <c r="AN80" s="29">
        <f t="shared" si="25"/>
        <v>11.433019885244398</v>
      </c>
      <c r="AO80" s="29" t="s">
        <v>1014</v>
      </c>
      <c r="AP80" s="29">
        <v>0.32432432432432429</v>
      </c>
      <c r="AQ80" s="29">
        <f t="shared" si="26"/>
        <v>1.6827672110440901</v>
      </c>
      <c r="AR80" s="29" t="s">
        <v>463</v>
      </c>
      <c r="AS80" s="29">
        <v>10.60698211896363</v>
      </c>
      <c r="AT80" s="29">
        <f t="shared" si="27"/>
        <v>8.5998905835952151</v>
      </c>
      <c r="AU80" s="29" t="s">
        <v>419</v>
      </c>
      <c r="AV80" s="29">
        <v>1.0977701543739278</v>
      </c>
      <c r="AW80" s="29">
        <f t="shared" si="28"/>
        <v>0.90932138099448667</v>
      </c>
      <c r="AX80" s="29" t="s">
        <v>1841</v>
      </c>
      <c r="AY80" s="11">
        <v>1.2285491419656787</v>
      </c>
      <c r="AZ80" s="29">
        <f t="shared" si="29"/>
        <v>0.77854239340273579</v>
      </c>
      <c r="BA80" s="29" t="s">
        <v>1971</v>
      </c>
      <c r="BB80" s="5">
        <v>0</v>
      </c>
      <c r="BC80" s="29">
        <f t="shared" si="30"/>
        <v>2.0070915353684144</v>
      </c>
      <c r="BD80" s="29" t="s">
        <v>1994</v>
      </c>
      <c r="BE80" s="5">
        <v>0</v>
      </c>
      <c r="BF80" s="29">
        <f t="shared" si="31"/>
        <v>2.0070915353684144</v>
      </c>
      <c r="BG80" s="29" t="s">
        <v>1790</v>
      </c>
      <c r="BH80" s="5">
        <v>16.615740358411099</v>
      </c>
      <c r="BI80" s="29">
        <f t="shared" si="32"/>
        <v>14.608648823042685</v>
      </c>
      <c r="BJ80" s="29" t="s">
        <v>1261</v>
      </c>
      <c r="BK80" s="5">
        <v>3.9710085749285424</v>
      </c>
      <c r="BL80" s="5">
        <f t="shared" si="33"/>
        <v>1.963917039560128</v>
      </c>
      <c r="BM80" s="29" t="s">
        <v>2044</v>
      </c>
      <c r="BN80" s="5">
        <v>33.940397350993379</v>
      </c>
      <c r="BO80" s="29">
        <f t="shared" si="34"/>
        <v>31.933305815624966</v>
      </c>
      <c r="BR80" s="29" t="s">
        <v>904</v>
      </c>
      <c r="BS80" s="29">
        <v>2.0898051397910193</v>
      </c>
      <c r="BT80" s="29" t="s">
        <v>1171</v>
      </c>
      <c r="BU80" s="29">
        <v>1.1305952930318413</v>
      </c>
      <c r="BV80" s="29" t="s">
        <v>786</v>
      </c>
      <c r="BW80" s="29">
        <v>6.7236153210250755</v>
      </c>
      <c r="BX80" s="29" t="s">
        <v>808</v>
      </c>
      <c r="BY80" s="29">
        <v>4.1426927502876865</v>
      </c>
      <c r="BZ80" s="29" t="s">
        <v>525</v>
      </c>
      <c r="CA80" s="29">
        <v>18.067691071607914</v>
      </c>
    </row>
    <row r="81" spans="17:79" x14ac:dyDescent="0.25">
      <c r="Q81" s="29" t="s">
        <v>852</v>
      </c>
      <c r="R81" s="29">
        <v>3.7399488873652062E-2</v>
      </c>
      <c r="S81" s="29">
        <f t="shared" si="18"/>
        <v>1.9696920464947625</v>
      </c>
      <c r="T81" s="29" t="s">
        <v>762</v>
      </c>
      <c r="U81" s="29">
        <v>5.5543626082599671</v>
      </c>
      <c r="V81" s="29">
        <f t="shared" si="19"/>
        <v>3.5472710728915526</v>
      </c>
      <c r="W81" s="29" t="s">
        <v>779</v>
      </c>
      <c r="X81" s="29">
        <v>6.321915090596482</v>
      </c>
      <c r="Y81" s="29">
        <f t="shared" si="20"/>
        <v>4.3148235552280676</v>
      </c>
      <c r="Z81" s="29" t="s">
        <v>798</v>
      </c>
      <c r="AA81" s="29">
        <v>3.5459587955625991</v>
      </c>
      <c r="AB81" s="29">
        <f t="shared" si="21"/>
        <v>1.5388672601941846</v>
      </c>
      <c r="AC81" s="5" t="s">
        <v>283</v>
      </c>
      <c r="AD81" s="29">
        <v>25.425971877584779</v>
      </c>
      <c r="AE81" s="29">
        <f t="shared" si="22"/>
        <v>23.418880342216365</v>
      </c>
      <c r="AF81" s="29" t="s">
        <v>649</v>
      </c>
      <c r="AG81" s="29">
        <v>2.2653930553762747</v>
      </c>
      <c r="AH81" s="29">
        <f t="shared" si="23"/>
        <v>0.25830152000786022</v>
      </c>
      <c r="AI81" s="29" t="s">
        <v>506</v>
      </c>
      <c r="AJ81" s="29">
        <v>9.9878197320341044</v>
      </c>
      <c r="AK81" s="29">
        <f t="shared" si="24"/>
        <v>7.98072819666569</v>
      </c>
      <c r="AL81" s="29" t="s">
        <v>382</v>
      </c>
      <c r="AM81" s="29">
        <v>8.1610446137105552E-2</v>
      </c>
      <c r="AN81" s="29">
        <f t="shared" si="25"/>
        <v>1.925481089231309</v>
      </c>
      <c r="AO81" s="29" t="s">
        <v>1014</v>
      </c>
      <c r="AP81" s="29">
        <v>0.2455905336012503</v>
      </c>
      <c r="AQ81" s="29">
        <f t="shared" si="26"/>
        <v>1.7615010017671642</v>
      </c>
      <c r="AR81" s="29" t="s">
        <v>463</v>
      </c>
      <c r="AS81" s="29">
        <v>0.11112233558945347</v>
      </c>
      <c r="AT81" s="29">
        <f t="shared" si="27"/>
        <v>1.8959691997789609</v>
      </c>
      <c r="AU81" s="29" t="s">
        <v>419</v>
      </c>
      <c r="AV81" s="29">
        <v>8.1852243251032757</v>
      </c>
      <c r="AW81" s="29">
        <f t="shared" si="28"/>
        <v>6.1781327897348612</v>
      </c>
      <c r="AX81" s="29" t="s">
        <v>1842</v>
      </c>
      <c r="AY81" s="11">
        <v>0</v>
      </c>
      <c r="AZ81" s="29">
        <f t="shared" si="29"/>
        <v>2.0070915353684144</v>
      </c>
      <c r="BA81" s="29" t="s">
        <v>1971</v>
      </c>
      <c r="BB81" s="5">
        <v>10.458651841556636</v>
      </c>
      <c r="BC81" s="29">
        <f t="shared" si="30"/>
        <v>8.4515603061882203</v>
      </c>
      <c r="BD81" s="29" t="s">
        <v>1994</v>
      </c>
      <c r="BE81" s="5">
        <v>0.12990503493997491</v>
      </c>
      <c r="BF81" s="29">
        <f t="shared" si="31"/>
        <v>1.8771865004284396</v>
      </c>
      <c r="BG81" s="29" t="s">
        <v>1790</v>
      </c>
      <c r="BH81" s="5">
        <v>8.5787451984635084</v>
      </c>
      <c r="BI81" s="29">
        <f t="shared" si="32"/>
        <v>6.5716536630950939</v>
      </c>
      <c r="BJ81" s="29" t="s">
        <v>1261</v>
      </c>
      <c r="BK81" s="5">
        <v>17.982338774417983</v>
      </c>
      <c r="BL81" s="5">
        <f t="shared" si="33"/>
        <v>15.975247239049569</v>
      </c>
      <c r="BM81" s="29" t="s">
        <v>2044</v>
      </c>
      <c r="BN81" s="5">
        <v>1.5315315315315314</v>
      </c>
      <c r="BO81" s="29">
        <f t="shared" si="34"/>
        <v>0.47556000383688302</v>
      </c>
      <c r="BR81" s="29" t="s">
        <v>905</v>
      </c>
      <c r="BS81" s="29">
        <v>2.7983888064447742</v>
      </c>
      <c r="BT81" s="29" t="s">
        <v>1171</v>
      </c>
      <c r="BU81" s="29">
        <v>5.0587389115320072</v>
      </c>
      <c r="BV81" s="29" t="s">
        <v>787</v>
      </c>
      <c r="BW81" s="29">
        <v>12.313803376365442</v>
      </c>
      <c r="BX81" s="29" t="s">
        <v>809</v>
      </c>
      <c r="BY81" s="29">
        <v>2.0567940552016983</v>
      </c>
      <c r="BZ81" s="29" t="s">
        <v>525</v>
      </c>
      <c r="CA81" s="29">
        <v>35.474006116207953</v>
      </c>
    </row>
    <row r="82" spans="17:79" x14ac:dyDescent="0.25">
      <c r="Q82" s="29" t="s">
        <v>852</v>
      </c>
      <c r="R82" s="29">
        <v>27.466937945066121</v>
      </c>
      <c r="S82" s="29">
        <f t="shared" si="18"/>
        <v>25.459846409697708</v>
      </c>
      <c r="T82" s="29" t="s">
        <v>762</v>
      </c>
      <c r="U82" s="29">
        <v>1.5989671268249079</v>
      </c>
      <c r="V82" s="29">
        <f t="shared" si="19"/>
        <v>0.40812440854350651</v>
      </c>
      <c r="W82" s="29" t="s">
        <v>779</v>
      </c>
      <c r="X82" s="29">
        <v>2.8433151845130067</v>
      </c>
      <c r="Y82" s="29">
        <f t="shared" si="20"/>
        <v>0.83622364914459224</v>
      </c>
      <c r="Z82" s="29" t="s">
        <v>799</v>
      </c>
      <c r="AA82" s="29">
        <v>1.1894386054857728</v>
      </c>
      <c r="AB82" s="29">
        <f t="shared" si="21"/>
        <v>0.8176529298826416</v>
      </c>
      <c r="AC82" s="5" t="s">
        <v>283</v>
      </c>
      <c r="AD82" s="29">
        <v>9.1069941715237306</v>
      </c>
      <c r="AE82" s="29">
        <f t="shared" si="22"/>
        <v>7.0999026361553161</v>
      </c>
      <c r="AF82" s="29" t="s">
        <v>649</v>
      </c>
      <c r="AG82" s="29">
        <v>0</v>
      </c>
      <c r="AH82" s="29">
        <f t="shared" si="23"/>
        <v>2.0070915353684144</v>
      </c>
      <c r="AI82" s="29" t="s">
        <v>507</v>
      </c>
      <c r="AJ82" s="29">
        <v>0</v>
      </c>
      <c r="AK82" s="29">
        <f t="shared" si="24"/>
        <v>2.0070915353684144</v>
      </c>
      <c r="AL82" s="29" t="s">
        <v>383</v>
      </c>
      <c r="AM82" s="29">
        <v>8.8631090487238975</v>
      </c>
      <c r="AN82" s="29">
        <f t="shared" si="25"/>
        <v>6.856017513355483</v>
      </c>
      <c r="AO82" s="29" t="s">
        <v>1014</v>
      </c>
      <c r="AP82" s="29">
        <v>0.43748560902601891</v>
      </c>
      <c r="AQ82" s="29">
        <f t="shared" si="26"/>
        <v>1.5696059263423956</v>
      </c>
      <c r="AR82" s="29" t="s">
        <v>463</v>
      </c>
      <c r="AS82" s="29">
        <v>8.1452404317958784</v>
      </c>
      <c r="AT82" s="29">
        <f t="shared" si="27"/>
        <v>6.138148896427464</v>
      </c>
      <c r="AU82" s="29" t="s">
        <v>419</v>
      </c>
      <c r="AV82" s="29">
        <v>1.7974934036939314</v>
      </c>
      <c r="AW82" s="29">
        <f t="shared" si="28"/>
        <v>0.20959813167448305</v>
      </c>
      <c r="AX82" s="29" t="s">
        <v>1843</v>
      </c>
      <c r="AY82" s="11">
        <v>0</v>
      </c>
      <c r="AZ82" s="29">
        <f t="shared" si="29"/>
        <v>2.0070915353684144</v>
      </c>
      <c r="BA82" s="29" t="s">
        <v>1971</v>
      </c>
      <c r="BB82" s="5">
        <v>0</v>
      </c>
      <c r="BC82" s="29">
        <f t="shared" si="30"/>
        <v>2.0070915353684144</v>
      </c>
      <c r="BD82" s="29" t="s">
        <v>1994</v>
      </c>
      <c r="BE82" s="5">
        <v>0.43848614455666179</v>
      </c>
      <c r="BF82" s="29">
        <f t="shared" si="31"/>
        <v>1.5686053908117525</v>
      </c>
      <c r="BG82" s="29" t="s">
        <v>1790</v>
      </c>
      <c r="BH82" s="5">
        <v>2.2290809327846368</v>
      </c>
      <c r="BI82" s="29">
        <f t="shared" si="32"/>
        <v>0.22198939741622237</v>
      </c>
      <c r="BJ82" s="29" t="s">
        <v>1261</v>
      </c>
      <c r="BK82" s="5">
        <v>0.125591730267607</v>
      </c>
      <c r="BL82" s="5">
        <f t="shared" si="33"/>
        <v>1.8814998051008074</v>
      </c>
      <c r="BM82" s="29" t="s">
        <v>2044</v>
      </c>
      <c r="BN82" s="5">
        <v>14.248123964525874</v>
      </c>
      <c r="BO82" s="29">
        <f t="shared" si="34"/>
        <v>12.24103242915746</v>
      </c>
      <c r="BR82" s="29" t="s">
        <v>905</v>
      </c>
      <c r="BS82" s="29">
        <v>29.005524861878452</v>
      </c>
      <c r="BT82" s="29" t="s">
        <v>1171</v>
      </c>
      <c r="BU82" s="29">
        <v>71.385542168674704</v>
      </c>
      <c r="BV82" s="29" t="s">
        <v>787</v>
      </c>
      <c r="BW82" s="29">
        <v>16.018035121025154</v>
      </c>
      <c r="BX82" s="29" t="s">
        <v>809</v>
      </c>
      <c r="BY82" s="29">
        <v>1.0928428550519589</v>
      </c>
      <c r="BZ82" s="29" t="s">
        <v>525</v>
      </c>
      <c r="CA82" s="29">
        <v>4.0983606557377046</v>
      </c>
    </row>
    <row r="83" spans="17:79" x14ac:dyDescent="0.25">
      <c r="Q83" s="29" t="s">
        <v>853</v>
      </c>
      <c r="R83" s="29">
        <v>9.8051231768599104E-2</v>
      </c>
      <c r="S83" s="29">
        <f t="shared" si="18"/>
        <v>1.9090403035998154</v>
      </c>
      <c r="T83" s="29" t="s">
        <v>763</v>
      </c>
      <c r="U83" s="29">
        <v>37.817258883248734</v>
      </c>
      <c r="V83" s="29">
        <f t="shared" si="19"/>
        <v>35.810167347880316</v>
      </c>
      <c r="W83" s="29" t="s">
        <v>779</v>
      </c>
      <c r="X83" s="29">
        <v>6.0092961487383798</v>
      </c>
      <c r="Y83" s="29">
        <f t="shared" si="20"/>
        <v>4.0022046133699654</v>
      </c>
      <c r="Z83" s="29" t="s">
        <v>799</v>
      </c>
      <c r="AA83" s="29">
        <v>0.22044320686854624</v>
      </c>
      <c r="AB83" s="29">
        <f t="shared" si="21"/>
        <v>1.7866483284998682</v>
      </c>
      <c r="AC83" s="5" t="s">
        <v>283</v>
      </c>
      <c r="AD83" s="29">
        <v>4.2509661286656053</v>
      </c>
      <c r="AE83" s="29">
        <f t="shared" si="22"/>
        <v>2.2438745932971909</v>
      </c>
      <c r="AF83" s="29" t="s">
        <v>649</v>
      </c>
      <c r="AG83" s="29">
        <v>6.8144305588304643</v>
      </c>
      <c r="AH83" s="29">
        <f t="shared" si="23"/>
        <v>4.8073390234620499</v>
      </c>
      <c r="AI83" s="29" t="s">
        <v>507</v>
      </c>
      <c r="AJ83" s="29">
        <v>4.6538685282140779E-2</v>
      </c>
      <c r="AK83" s="29">
        <f t="shared" si="24"/>
        <v>1.9605528500862737</v>
      </c>
      <c r="AL83" s="29" t="s">
        <v>383</v>
      </c>
      <c r="AM83" s="29">
        <v>3.5242290748898681</v>
      </c>
      <c r="AN83" s="29">
        <f t="shared" si="25"/>
        <v>1.5171375395214537</v>
      </c>
      <c r="AO83" s="29" t="s">
        <v>1014</v>
      </c>
      <c r="AP83" s="29">
        <v>7.3327222731439046E-2</v>
      </c>
      <c r="AQ83" s="29">
        <f t="shared" si="26"/>
        <v>1.9337643126369755</v>
      </c>
      <c r="AR83" s="29" t="s">
        <v>463</v>
      </c>
      <c r="AS83" s="29">
        <v>3.1077770973668093</v>
      </c>
      <c r="AT83" s="29">
        <f t="shared" si="27"/>
        <v>1.1006855619983948</v>
      </c>
      <c r="AU83" s="29" t="s">
        <v>420</v>
      </c>
      <c r="AV83" s="29">
        <v>4.7473625763464744</v>
      </c>
      <c r="AW83" s="29">
        <f t="shared" si="28"/>
        <v>2.74027104097806</v>
      </c>
      <c r="AX83" s="29" t="s">
        <v>1844</v>
      </c>
      <c r="AY83" s="11">
        <v>0.36337209302325579</v>
      </c>
      <c r="AZ83" s="29">
        <f t="shared" si="29"/>
        <v>1.6437194423451587</v>
      </c>
      <c r="BA83" s="29" t="s">
        <v>1971</v>
      </c>
      <c r="BB83" s="5">
        <v>0.48076923076923078</v>
      </c>
      <c r="BC83" s="29">
        <f t="shared" si="30"/>
        <v>1.5263223045991836</v>
      </c>
      <c r="BD83" s="29" t="s">
        <v>1995</v>
      </c>
      <c r="BE83" s="5">
        <v>2.8436018957345972</v>
      </c>
      <c r="BF83" s="29">
        <f t="shared" si="31"/>
        <v>0.83651036036618276</v>
      </c>
      <c r="BG83" s="29" t="s">
        <v>1790</v>
      </c>
      <c r="BH83" s="5">
        <v>6.9272880404267267</v>
      </c>
      <c r="BI83" s="29">
        <f t="shared" si="32"/>
        <v>4.9201965050583123</v>
      </c>
      <c r="BJ83" s="29" t="s">
        <v>1262</v>
      </c>
      <c r="BK83" s="5">
        <v>0.32421216444040979</v>
      </c>
      <c r="BL83" s="5">
        <f t="shared" si="33"/>
        <v>1.6828793709280045</v>
      </c>
      <c r="BM83" s="29" t="s">
        <v>2044</v>
      </c>
      <c r="BN83" s="5">
        <v>8.5836909871244629</v>
      </c>
      <c r="BO83" s="29">
        <f t="shared" si="34"/>
        <v>6.5765994517560484</v>
      </c>
      <c r="BR83" s="29" t="s">
        <v>906</v>
      </c>
      <c r="BS83" s="29">
        <v>1.2792803317950816</v>
      </c>
      <c r="BT83" s="29" t="s">
        <v>1171</v>
      </c>
      <c r="BU83" s="29">
        <v>25.776965265082268</v>
      </c>
      <c r="BV83" s="29" t="s">
        <v>788</v>
      </c>
      <c r="BW83" s="29">
        <v>5.8685994856207628</v>
      </c>
      <c r="BX83" s="29" t="s">
        <v>809</v>
      </c>
      <c r="BY83" s="29">
        <v>4.9584262827012777</v>
      </c>
      <c r="BZ83" s="29" t="s">
        <v>526</v>
      </c>
      <c r="CA83" s="29">
        <v>3.4242232086239692</v>
      </c>
    </row>
    <row r="84" spans="17:79" x14ac:dyDescent="0.25">
      <c r="Q84" s="29" t="s">
        <v>853</v>
      </c>
      <c r="R84" s="29">
        <v>4.0871139137035092E-2</v>
      </c>
      <c r="S84" s="29">
        <f t="shared" si="18"/>
        <v>1.9662203962313793</v>
      </c>
      <c r="T84" s="29" t="s">
        <v>763</v>
      </c>
      <c r="U84" s="29">
        <v>2.2016369519700527</v>
      </c>
      <c r="V84" s="29">
        <f t="shared" si="19"/>
        <v>0.19454541660163827</v>
      </c>
      <c r="W84" s="29" t="s">
        <v>779</v>
      </c>
      <c r="X84" s="29">
        <v>18.133333333333333</v>
      </c>
      <c r="Y84" s="29">
        <f t="shared" si="20"/>
        <v>16.126241797964919</v>
      </c>
      <c r="Z84" s="29" t="s">
        <v>800</v>
      </c>
      <c r="AA84" s="29">
        <v>0.5398216241589735</v>
      </c>
      <c r="AB84" s="29">
        <f t="shared" si="21"/>
        <v>1.4672699112094409</v>
      </c>
      <c r="AC84" s="5" t="s">
        <v>284</v>
      </c>
      <c r="AD84" s="29">
        <v>2.6820268202682027</v>
      </c>
      <c r="AE84" s="29">
        <f t="shared" si="22"/>
        <v>0.67493528489978827</v>
      </c>
      <c r="AF84" s="29" t="s">
        <v>649</v>
      </c>
      <c r="AG84" s="29">
        <v>0</v>
      </c>
      <c r="AH84" s="29">
        <f t="shared" si="23"/>
        <v>2.0070915353684144</v>
      </c>
      <c r="AI84" s="29" t="s">
        <v>507</v>
      </c>
      <c r="AJ84" s="29">
        <v>3.499562554680665</v>
      </c>
      <c r="AK84" s="29">
        <f t="shared" si="24"/>
        <v>1.4924710193122506</v>
      </c>
      <c r="AL84" s="29" t="s">
        <v>383</v>
      </c>
      <c r="AM84" s="29">
        <v>4.6640443124347755</v>
      </c>
      <c r="AN84" s="29">
        <f t="shared" si="25"/>
        <v>2.656952777066361</v>
      </c>
      <c r="AO84" s="29" t="s">
        <v>1015</v>
      </c>
      <c r="AP84" s="29">
        <v>0</v>
      </c>
      <c r="AQ84" s="29">
        <f t="shared" si="26"/>
        <v>2.0070915353684144</v>
      </c>
      <c r="AR84" s="29" t="s">
        <v>463</v>
      </c>
      <c r="AS84" s="29">
        <v>1.5593673423925152</v>
      </c>
      <c r="AT84" s="29">
        <f t="shared" si="27"/>
        <v>0.44772419297589927</v>
      </c>
      <c r="AU84" s="29" t="s">
        <v>420</v>
      </c>
      <c r="AV84" s="29">
        <v>2.8313500205170294</v>
      </c>
      <c r="AW84" s="29">
        <f t="shared" si="28"/>
        <v>0.82425848514861499</v>
      </c>
      <c r="AX84" s="29" t="s">
        <v>1845</v>
      </c>
      <c r="AY84" s="11">
        <v>4.8908837641232008</v>
      </c>
      <c r="AZ84" s="29">
        <f t="shared" si="29"/>
        <v>2.8837922287547864</v>
      </c>
      <c r="BA84" s="29" t="s">
        <v>1972</v>
      </c>
      <c r="BB84" s="5">
        <v>0</v>
      </c>
      <c r="BC84" s="29">
        <f t="shared" si="30"/>
        <v>2.0070915353684144</v>
      </c>
      <c r="BD84" s="29" t="s">
        <v>1995</v>
      </c>
      <c r="BE84" s="5">
        <v>0.24567509468727608</v>
      </c>
      <c r="BF84" s="29">
        <f t="shared" si="31"/>
        <v>1.7614164406811383</v>
      </c>
      <c r="BG84" s="29" t="s">
        <v>1790</v>
      </c>
      <c r="BH84" s="5">
        <v>22.600390125781932</v>
      </c>
      <c r="BI84" s="29">
        <f t="shared" si="32"/>
        <v>20.593298590413518</v>
      </c>
      <c r="BJ84" s="29" t="s">
        <v>1262</v>
      </c>
      <c r="BK84" s="5">
        <v>1.7419206967682788</v>
      </c>
      <c r="BL84" s="5">
        <f t="shared" si="33"/>
        <v>0.26517083860013568</v>
      </c>
      <c r="BM84" s="29" t="s">
        <v>2044</v>
      </c>
      <c r="BN84" s="5">
        <v>7.4422657952069722</v>
      </c>
      <c r="BO84" s="29">
        <f t="shared" si="34"/>
        <v>5.4351742598385577</v>
      </c>
      <c r="BR84" s="29" t="s">
        <v>906</v>
      </c>
      <c r="BS84" s="29">
        <v>2.5610902255639099</v>
      </c>
      <c r="BT84" s="29" t="s">
        <v>1172</v>
      </c>
      <c r="BU84" s="29">
        <v>4.4692737430167595</v>
      </c>
      <c r="BV84" s="29" t="s">
        <v>788</v>
      </c>
      <c r="BW84" s="29">
        <v>43.324125230202576</v>
      </c>
      <c r="BX84" s="29" t="s">
        <v>809</v>
      </c>
      <c r="BY84" s="29">
        <v>8.6181818181818173</v>
      </c>
      <c r="BZ84" s="29" t="s">
        <v>526</v>
      </c>
      <c r="CA84" s="29">
        <v>37.142857142857146</v>
      </c>
    </row>
    <row r="85" spans="17:79" x14ac:dyDescent="0.25">
      <c r="Q85" s="29" t="s">
        <v>854</v>
      </c>
      <c r="R85" s="29">
        <v>0</v>
      </c>
      <c r="S85" s="29">
        <f t="shared" si="18"/>
        <v>2.0070915353684144</v>
      </c>
      <c r="T85" s="29" t="s">
        <v>763</v>
      </c>
      <c r="U85" s="29">
        <v>3.3864739083077535</v>
      </c>
      <c r="V85" s="29">
        <f t="shared" si="19"/>
        <v>1.3793823729393391</v>
      </c>
      <c r="W85" s="29" t="s">
        <v>779</v>
      </c>
      <c r="X85" s="29">
        <v>29.497707155806761</v>
      </c>
      <c r="Y85" s="29">
        <f t="shared" si="20"/>
        <v>27.490615620438348</v>
      </c>
      <c r="Z85" s="29" t="s">
        <v>800</v>
      </c>
      <c r="AA85" s="29">
        <v>0</v>
      </c>
      <c r="AB85" s="29">
        <f t="shared" si="21"/>
        <v>2.0070915353684144</v>
      </c>
      <c r="AC85" s="5" t="s">
        <v>285</v>
      </c>
      <c r="AD85" s="29">
        <v>1.6344229486324215</v>
      </c>
      <c r="AE85" s="29">
        <f t="shared" si="22"/>
        <v>0.3726685867359929</v>
      </c>
      <c r="AF85" s="29" t="s">
        <v>649</v>
      </c>
      <c r="AG85" s="29">
        <v>0.70319140715555217</v>
      </c>
      <c r="AH85" s="29">
        <f t="shared" si="23"/>
        <v>1.3039001282128622</v>
      </c>
      <c r="AI85" s="29" t="s">
        <v>508</v>
      </c>
      <c r="AJ85" s="29">
        <v>0.46114432109308279</v>
      </c>
      <c r="AK85" s="29">
        <f t="shared" si="24"/>
        <v>1.5459472142753317</v>
      </c>
      <c r="AL85" s="29" t="s">
        <v>383</v>
      </c>
      <c r="AM85" s="29">
        <v>9.0070238259192941</v>
      </c>
      <c r="AN85" s="29">
        <f t="shared" si="25"/>
        <v>6.9999322905508796</v>
      </c>
      <c r="AO85" s="29" t="s">
        <v>1015</v>
      </c>
      <c r="AP85" s="29">
        <v>0.13877874702616971</v>
      </c>
      <c r="AQ85" s="29">
        <f t="shared" si="26"/>
        <v>1.8683127883422448</v>
      </c>
      <c r="AR85" s="29" t="s">
        <v>463</v>
      </c>
      <c r="AS85" s="29">
        <v>0.13282417399966795</v>
      </c>
      <c r="AT85" s="29">
        <f t="shared" si="27"/>
        <v>1.8742673613687466</v>
      </c>
      <c r="AU85" s="29" t="s">
        <v>420</v>
      </c>
      <c r="AV85" s="29">
        <v>56.362835755173933</v>
      </c>
      <c r="AW85" s="29">
        <f t="shared" si="28"/>
        <v>54.355744219805516</v>
      </c>
      <c r="AX85" s="29" t="s">
        <v>1845</v>
      </c>
      <c r="AY85" s="11">
        <v>1.4623172103487065</v>
      </c>
      <c r="AZ85" s="29">
        <f t="shared" si="29"/>
        <v>0.54477432501970791</v>
      </c>
      <c r="BA85" s="29" t="s">
        <v>1972</v>
      </c>
      <c r="BB85" s="5">
        <v>0</v>
      </c>
      <c r="BC85" s="29">
        <f t="shared" si="30"/>
        <v>2.0070915353684144</v>
      </c>
      <c r="BD85" s="29" t="s">
        <v>1995</v>
      </c>
      <c r="BE85" s="5">
        <v>0</v>
      </c>
      <c r="BF85" s="29">
        <f t="shared" si="31"/>
        <v>2.0070915353684144</v>
      </c>
      <c r="BG85" s="29" t="s">
        <v>1790</v>
      </c>
      <c r="BH85" s="5">
        <v>19.530647985989489</v>
      </c>
      <c r="BI85" s="29">
        <f t="shared" si="32"/>
        <v>17.523556450621076</v>
      </c>
      <c r="BJ85" s="29" t="s">
        <v>1151</v>
      </c>
      <c r="BK85" s="5">
        <v>2.7968675083906027</v>
      </c>
      <c r="BL85" s="5">
        <f t="shared" si="33"/>
        <v>0.78977597302218827</v>
      </c>
      <c r="BM85" s="29" t="s">
        <v>2045</v>
      </c>
      <c r="BN85" s="5">
        <v>0.70337620578778137</v>
      </c>
      <c r="BO85" s="29">
        <f t="shared" si="34"/>
        <v>1.303715329580633</v>
      </c>
      <c r="BR85" s="29" t="s">
        <v>907</v>
      </c>
      <c r="BS85" s="29">
        <v>1.487386958591147</v>
      </c>
      <c r="BT85" s="29" t="s">
        <v>1172</v>
      </c>
      <c r="BU85" s="29">
        <v>1.3878849212086164</v>
      </c>
      <c r="BV85" s="29" t="s">
        <v>788</v>
      </c>
      <c r="BW85" s="29">
        <v>6.7577828397873958</v>
      </c>
      <c r="BX85" s="29" t="s">
        <v>810</v>
      </c>
      <c r="BY85" s="29">
        <v>7.8525013700775066</v>
      </c>
      <c r="BZ85" s="29" t="s">
        <v>526</v>
      </c>
      <c r="CA85" s="29">
        <v>3.3463469046291134</v>
      </c>
    </row>
    <row r="86" spans="17:79" x14ac:dyDescent="0.25">
      <c r="Q86" s="29" t="s">
        <v>854</v>
      </c>
      <c r="R86" s="29">
        <v>0</v>
      </c>
      <c r="S86" s="29">
        <f t="shared" si="18"/>
        <v>2.0070915353684144</v>
      </c>
      <c r="T86" s="29" t="s">
        <v>763</v>
      </c>
      <c r="U86" s="29">
        <v>8.4805137936067734</v>
      </c>
      <c r="V86" s="29">
        <f t="shared" si="19"/>
        <v>6.4734222582383589</v>
      </c>
      <c r="W86" s="29" t="s">
        <v>779</v>
      </c>
      <c r="X86" s="29">
        <v>0.15598752099832011</v>
      </c>
      <c r="Y86" s="29">
        <f t="shared" si="20"/>
        <v>1.8511040143700943</v>
      </c>
      <c r="Z86" s="29" t="s">
        <v>800</v>
      </c>
      <c r="AA86" s="29">
        <v>2.7032208588957056</v>
      </c>
      <c r="AB86" s="29">
        <f t="shared" si="21"/>
        <v>0.69612932352729118</v>
      </c>
      <c r="AC86" s="5" t="s">
        <v>285</v>
      </c>
      <c r="AD86" s="29">
        <v>11.179344033496163</v>
      </c>
      <c r="AE86" s="29">
        <f t="shared" si="22"/>
        <v>9.1722524981277473</v>
      </c>
      <c r="AF86" s="29" t="s">
        <v>649</v>
      </c>
      <c r="AG86" s="29">
        <v>0.68179000867732731</v>
      </c>
      <c r="AH86" s="29">
        <f t="shared" si="23"/>
        <v>1.3253015266910873</v>
      </c>
      <c r="AI86" s="29" t="s">
        <v>508</v>
      </c>
      <c r="AJ86" s="29">
        <v>4.9356223175965663</v>
      </c>
      <c r="AK86" s="29">
        <f t="shared" si="24"/>
        <v>2.9285307822281519</v>
      </c>
      <c r="AL86" s="29" t="s">
        <v>383</v>
      </c>
      <c r="AM86" s="29">
        <v>3.3479807491106928</v>
      </c>
      <c r="AN86" s="29">
        <f t="shared" si="25"/>
        <v>1.3408892137422783</v>
      </c>
      <c r="AO86" s="29" t="s">
        <v>1016</v>
      </c>
      <c r="AP86" s="29">
        <v>0.42928151830094896</v>
      </c>
      <c r="AQ86" s="29">
        <f t="shared" si="26"/>
        <v>1.5778100170674656</v>
      </c>
      <c r="AR86" s="29" t="s">
        <v>463</v>
      </c>
      <c r="AS86" s="29">
        <v>7.625527921163773E-2</v>
      </c>
      <c r="AT86" s="29">
        <f t="shared" si="27"/>
        <v>1.9308362561567767</v>
      </c>
      <c r="AU86" s="29" t="s">
        <v>421</v>
      </c>
      <c r="AV86" s="29">
        <v>6.4364207221350087</v>
      </c>
      <c r="AW86" s="29">
        <f t="shared" si="28"/>
        <v>4.4293291867665943</v>
      </c>
      <c r="AX86" s="29" t="s">
        <v>1845</v>
      </c>
      <c r="AY86" s="11">
        <v>0.21070375052675938</v>
      </c>
      <c r="AZ86" s="29">
        <f t="shared" si="29"/>
        <v>1.796387784841655</v>
      </c>
      <c r="BA86" s="29" t="s">
        <v>1972</v>
      </c>
      <c r="BB86" s="5">
        <v>0</v>
      </c>
      <c r="BC86" s="29">
        <f t="shared" si="30"/>
        <v>2.0070915353684144</v>
      </c>
      <c r="BG86" s="29" t="s">
        <v>1791</v>
      </c>
      <c r="BH86" s="5">
        <v>38.775510204081634</v>
      </c>
      <c r="BI86" s="29">
        <f t="shared" si="32"/>
        <v>36.768418668713217</v>
      </c>
      <c r="BJ86" s="29" t="s">
        <v>1151</v>
      </c>
      <c r="BK86" s="5">
        <v>0</v>
      </c>
      <c r="BL86" s="5">
        <f t="shared" si="33"/>
        <v>2.0070915353684144</v>
      </c>
      <c r="BM86" s="29" t="s">
        <v>2045</v>
      </c>
      <c r="BN86" s="5">
        <v>0.85964912280701755</v>
      </c>
      <c r="BO86" s="29">
        <f t="shared" si="34"/>
        <v>1.1474424125613969</v>
      </c>
      <c r="BR86" s="29" t="s">
        <v>907</v>
      </c>
      <c r="BS86" s="29">
        <v>5.3448066900981699</v>
      </c>
      <c r="BT86" s="29" t="s">
        <v>1172</v>
      </c>
      <c r="BU86" s="29">
        <v>3.0986993114001531</v>
      </c>
      <c r="BV86" s="29" t="s">
        <v>789</v>
      </c>
      <c r="BW86" s="29">
        <v>10.09251471825063</v>
      </c>
      <c r="BX86" s="29" t="s">
        <v>810</v>
      </c>
      <c r="BY86" s="29">
        <v>5.5219495333563771</v>
      </c>
      <c r="BZ86" s="29" t="s">
        <v>527</v>
      </c>
      <c r="CA86" s="29">
        <v>2.5130890052356021</v>
      </c>
    </row>
    <row r="87" spans="17:79" x14ac:dyDescent="0.25">
      <c r="Q87" s="29" t="s">
        <v>854</v>
      </c>
      <c r="R87" s="29">
        <v>3.518796992481203</v>
      </c>
      <c r="S87" s="29">
        <f t="shared" si="18"/>
        <v>1.5117054571127886</v>
      </c>
      <c r="T87" s="29" t="s">
        <v>763</v>
      </c>
      <c r="U87" s="29">
        <v>1.529882756648556</v>
      </c>
      <c r="V87" s="29">
        <f t="shared" si="19"/>
        <v>0.47720877871985845</v>
      </c>
      <c r="W87" s="29" t="s">
        <v>779</v>
      </c>
      <c r="X87" s="29">
        <v>5.0944750059794304</v>
      </c>
      <c r="Y87" s="29">
        <f t="shared" si="20"/>
        <v>3.0873834706110159</v>
      </c>
      <c r="Z87" s="29" t="s">
        <v>800</v>
      </c>
      <c r="AA87" s="29">
        <v>9.8209564100627034E-2</v>
      </c>
      <c r="AB87" s="29">
        <f t="shared" si="21"/>
        <v>1.9088819712677874</v>
      </c>
      <c r="AC87" s="5" t="s">
        <v>286</v>
      </c>
      <c r="AD87" s="29">
        <v>2.8348806366047743</v>
      </c>
      <c r="AE87" s="29">
        <f t="shared" si="22"/>
        <v>0.82778910123635985</v>
      </c>
      <c r="AF87" s="29" t="s">
        <v>649</v>
      </c>
      <c r="AG87" s="29">
        <v>3.1092620976571053</v>
      </c>
      <c r="AH87" s="29">
        <f t="shared" si="23"/>
        <v>1.1021705622886908</v>
      </c>
      <c r="AI87" s="29" t="s">
        <v>509</v>
      </c>
      <c r="AJ87" s="29">
        <v>0.14113330040222991</v>
      </c>
      <c r="AK87" s="29">
        <f t="shared" si="24"/>
        <v>1.8659582349661845</v>
      </c>
      <c r="AL87" s="29" t="s">
        <v>384</v>
      </c>
      <c r="AM87" s="29">
        <v>12.672315669659795</v>
      </c>
      <c r="AN87" s="29">
        <f t="shared" si="25"/>
        <v>10.665224134291382</v>
      </c>
      <c r="AO87" s="29" t="s">
        <v>1016</v>
      </c>
      <c r="AP87" s="29">
        <v>0.14945652173913043</v>
      </c>
      <c r="AQ87" s="29">
        <f t="shared" si="26"/>
        <v>1.8576350136292841</v>
      </c>
      <c r="AR87" s="29" t="s">
        <v>464</v>
      </c>
      <c r="AS87" s="29">
        <v>0.12066365007541478</v>
      </c>
      <c r="AT87" s="29">
        <f t="shared" si="27"/>
        <v>1.8864278852929997</v>
      </c>
      <c r="AU87" s="29" t="s">
        <v>421</v>
      </c>
      <c r="AV87" s="29">
        <v>0.13805798435342845</v>
      </c>
      <c r="AW87" s="29">
        <f t="shared" si="28"/>
        <v>1.869033551014986</v>
      </c>
      <c r="AX87" s="29" t="s">
        <v>1845</v>
      </c>
      <c r="AY87" s="11">
        <v>2.3086839329661313</v>
      </c>
      <c r="AZ87" s="29">
        <f t="shared" si="29"/>
        <v>0.30159239759771683</v>
      </c>
      <c r="BA87" s="29" t="s">
        <v>1972</v>
      </c>
      <c r="BB87" s="5">
        <v>1.0012515644555695</v>
      </c>
      <c r="BC87" s="29">
        <f t="shared" si="30"/>
        <v>1.0058399709128449</v>
      </c>
      <c r="BG87" s="29" t="s">
        <v>1791</v>
      </c>
      <c r="BH87" s="5">
        <v>10.979815163915582</v>
      </c>
      <c r="BI87" s="29">
        <f t="shared" si="32"/>
        <v>8.9727236285471683</v>
      </c>
      <c r="BJ87" s="29" t="s">
        <v>1152</v>
      </c>
      <c r="BK87" s="5">
        <v>52.431610942249243</v>
      </c>
      <c r="BL87" s="5">
        <f t="shared" si="33"/>
        <v>50.424519406880826</v>
      </c>
      <c r="BM87" s="29" t="s">
        <v>2045</v>
      </c>
      <c r="BN87" s="5">
        <v>7.1088310736533531</v>
      </c>
      <c r="BO87" s="29">
        <f t="shared" si="34"/>
        <v>5.1017395382849386</v>
      </c>
      <c r="BR87" s="29" t="s">
        <v>908</v>
      </c>
      <c r="BS87" s="29">
        <v>1.2912332061268232</v>
      </c>
      <c r="BT87" s="29" t="s">
        <v>1173</v>
      </c>
      <c r="BU87" s="29">
        <v>1.1686414543093655</v>
      </c>
      <c r="BV87" s="29" t="s">
        <v>789</v>
      </c>
      <c r="BW87" s="29">
        <v>3.2358785126312801</v>
      </c>
      <c r="BX87" s="29" t="s">
        <v>810</v>
      </c>
      <c r="BY87" s="29">
        <v>2.8114396509936985</v>
      </c>
      <c r="BZ87" s="29" t="s">
        <v>527</v>
      </c>
      <c r="CA87" s="29">
        <v>45.59270516717325</v>
      </c>
    </row>
    <row r="88" spans="17:79" x14ac:dyDescent="0.25">
      <c r="Q88" s="29" t="s">
        <v>855</v>
      </c>
      <c r="R88" s="29">
        <v>0.15041835103882673</v>
      </c>
      <c r="S88" s="29">
        <f t="shared" si="18"/>
        <v>1.8566731843295878</v>
      </c>
      <c r="T88" s="29" t="s">
        <v>763</v>
      </c>
      <c r="U88" s="29">
        <v>33.219761499148213</v>
      </c>
      <c r="V88" s="29">
        <f t="shared" si="19"/>
        <v>31.212669963779799</v>
      </c>
      <c r="W88" s="29" t="s">
        <v>779</v>
      </c>
      <c r="X88" s="29">
        <v>21.32429614181439</v>
      </c>
      <c r="Y88" s="29">
        <f t="shared" si="20"/>
        <v>19.317204606445976</v>
      </c>
      <c r="Z88" s="29" t="s">
        <v>801</v>
      </c>
      <c r="AA88" s="29">
        <v>0</v>
      </c>
      <c r="AB88" s="29">
        <f t="shared" si="21"/>
        <v>2.0070915353684144</v>
      </c>
      <c r="AC88" s="5" t="s">
        <v>287</v>
      </c>
      <c r="AD88" s="29">
        <v>4.1794087665647304</v>
      </c>
      <c r="AE88" s="29">
        <f t="shared" si="22"/>
        <v>2.1723172311963159</v>
      </c>
      <c r="AF88" s="29" t="s">
        <v>649</v>
      </c>
      <c r="AG88" s="29">
        <v>0</v>
      </c>
      <c r="AH88" s="29">
        <f t="shared" si="23"/>
        <v>2.0070915353684144</v>
      </c>
      <c r="AI88" s="29" t="s">
        <v>510</v>
      </c>
      <c r="AJ88" s="29">
        <v>0.24572346659105945</v>
      </c>
      <c r="AK88" s="29">
        <f t="shared" si="24"/>
        <v>1.761368068777355</v>
      </c>
      <c r="AL88" s="29" t="s">
        <v>385</v>
      </c>
      <c r="AM88" s="29">
        <v>2.3041474654377883</v>
      </c>
      <c r="AN88" s="29">
        <f t="shared" si="25"/>
        <v>0.29705593006937381</v>
      </c>
      <c r="AO88" s="29" t="s">
        <v>1016</v>
      </c>
      <c r="AP88" s="29">
        <v>0</v>
      </c>
      <c r="AQ88" s="29">
        <f t="shared" si="26"/>
        <v>2.0070915353684144</v>
      </c>
      <c r="AR88" s="29" t="s">
        <v>464</v>
      </c>
      <c r="AS88" s="29">
        <v>0.1546218487394958</v>
      </c>
      <c r="AT88" s="29">
        <f t="shared" si="27"/>
        <v>1.8524696866289188</v>
      </c>
      <c r="AU88" s="29" t="s">
        <v>422</v>
      </c>
      <c r="AV88" s="29">
        <v>1.8497546243865608</v>
      </c>
      <c r="AW88" s="29">
        <f t="shared" si="28"/>
        <v>0.15733691098185365</v>
      </c>
      <c r="AX88" s="29" t="s">
        <v>1845</v>
      </c>
      <c r="AY88" s="11">
        <v>0</v>
      </c>
      <c r="AZ88" s="29">
        <f t="shared" si="29"/>
        <v>2.0070915353684144</v>
      </c>
      <c r="BA88" s="29" t="s">
        <v>1972</v>
      </c>
      <c r="BB88" s="5">
        <v>0</v>
      </c>
      <c r="BC88" s="29">
        <f t="shared" si="30"/>
        <v>2.0070915353684144</v>
      </c>
      <c r="BG88" s="29" t="s">
        <v>1791</v>
      </c>
      <c r="BH88" s="5">
        <v>2.9250457038391224</v>
      </c>
      <c r="BI88" s="29">
        <f t="shared" si="32"/>
        <v>0.91795416847070799</v>
      </c>
      <c r="BJ88" s="29" t="s">
        <v>1152</v>
      </c>
      <c r="BK88" s="5">
        <v>3.1786395422759059E-2</v>
      </c>
      <c r="BL88" s="5">
        <f t="shared" si="33"/>
        <v>1.9753051399456554</v>
      </c>
      <c r="BM88" s="29" t="s">
        <v>2045</v>
      </c>
      <c r="BN88" s="5">
        <v>0.28055808310585384</v>
      </c>
      <c r="BO88" s="29">
        <f t="shared" si="34"/>
        <v>1.7265334522625606</v>
      </c>
      <c r="BR88" s="29" t="s">
        <v>908</v>
      </c>
      <c r="BS88" s="29">
        <v>4.5052201543349977</v>
      </c>
      <c r="BT88" s="29" t="s">
        <v>1174</v>
      </c>
      <c r="BU88" s="29">
        <v>2.7333333333333334</v>
      </c>
      <c r="BV88" s="29" t="s">
        <v>789</v>
      </c>
      <c r="BW88" s="29">
        <v>1.768953068592058</v>
      </c>
      <c r="BX88" s="29" t="s">
        <v>811</v>
      </c>
      <c r="BY88" s="29">
        <v>5.6759057799640527</v>
      </c>
      <c r="BZ88" s="29" t="s">
        <v>527</v>
      </c>
      <c r="CA88" s="29">
        <v>7.2272602363286618</v>
      </c>
    </row>
    <row r="89" spans="17:79" x14ac:dyDescent="0.25">
      <c r="Q89" s="29" t="s">
        <v>855</v>
      </c>
      <c r="R89" s="29">
        <v>0.42715827338129497</v>
      </c>
      <c r="S89" s="29">
        <f t="shared" si="18"/>
        <v>1.5799332619871196</v>
      </c>
      <c r="T89" s="29" t="s">
        <v>764</v>
      </c>
      <c r="U89" s="29">
        <v>0.78673047924998374</v>
      </c>
      <c r="V89" s="29">
        <f t="shared" si="19"/>
        <v>1.2203610561184308</v>
      </c>
      <c r="W89" s="29" t="s">
        <v>780</v>
      </c>
      <c r="X89" s="29">
        <v>16.357597564350954</v>
      </c>
      <c r="Y89" s="29">
        <f t="shared" si="20"/>
        <v>14.35050602898254</v>
      </c>
      <c r="Z89" s="29" t="s">
        <v>801</v>
      </c>
      <c r="AA89" s="29">
        <v>4.7941192137644487E-2</v>
      </c>
      <c r="AB89" s="29">
        <f t="shared" si="21"/>
        <v>1.95915034323077</v>
      </c>
      <c r="AC89" s="5" t="s">
        <v>287</v>
      </c>
      <c r="AD89" s="29">
        <v>2.9747638516847594</v>
      </c>
      <c r="AE89" s="29">
        <f t="shared" si="22"/>
        <v>0.96767231631634498</v>
      </c>
      <c r="AF89" s="29" t="s">
        <v>650</v>
      </c>
      <c r="AG89" s="29">
        <v>0</v>
      </c>
      <c r="AH89" s="29">
        <f t="shared" si="23"/>
        <v>2.0070915353684144</v>
      </c>
      <c r="AI89" s="29" t="s">
        <v>511</v>
      </c>
      <c r="AJ89" s="29">
        <v>0.54639660857277439</v>
      </c>
      <c r="AK89" s="29">
        <f t="shared" si="24"/>
        <v>1.4606949267956399</v>
      </c>
      <c r="AL89" s="29" t="s">
        <v>385</v>
      </c>
      <c r="AM89" s="29">
        <v>3.8528245787908819</v>
      </c>
      <c r="AN89" s="29">
        <f t="shared" si="25"/>
        <v>1.8457330434224675</v>
      </c>
      <c r="AO89" s="29" t="s">
        <v>1016</v>
      </c>
      <c r="AP89" s="29">
        <v>0</v>
      </c>
      <c r="AQ89" s="29">
        <f t="shared" si="26"/>
        <v>2.0070915353684144</v>
      </c>
      <c r="AR89" s="29" t="s">
        <v>464</v>
      </c>
      <c r="AS89" s="29">
        <v>20.158387329013681</v>
      </c>
      <c r="AT89" s="29">
        <f t="shared" si="27"/>
        <v>18.151295793645268</v>
      </c>
      <c r="AU89" s="29" t="s">
        <v>422</v>
      </c>
      <c r="AV89" s="29">
        <v>5.6634304207119746</v>
      </c>
      <c r="AW89" s="29">
        <f t="shared" si="28"/>
        <v>3.6563388853435601</v>
      </c>
      <c r="AX89" s="29" t="s">
        <v>1846</v>
      </c>
      <c r="AY89" s="11">
        <v>0.63231850117096022</v>
      </c>
      <c r="AZ89" s="29">
        <f t="shared" si="29"/>
        <v>1.3747730341974542</v>
      </c>
      <c r="BA89" s="29" t="s">
        <v>1973</v>
      </c>
      <c r="BB89" s="5">
        <v>9.5290736237010822</v>
      </c>
      <c r="BC89" s="29">
        <f t="shared" si="30"/>
        <v>7.5219820883326678</v>
      </c>
      <c r="BG89" s="29" t="s">
        <v>1792</v>
      </c>
      <c r="BH89" s="5">
        <v>0.55142921449471083</v>
      </c>
      <c r="BI89" s="29">
        <f t="shared" si="32"/>
        <v>1.4556623208737036</v>
      </c>
      <c r="BJ89" s="29" t="s">
        <v>1152</v>
      </c>
      <c r="BK89" s="5">
        <v>2.3381538045681847</v>
      </c>
      <c r="BL89" s="5">
        <f t="shared" si="33"/>
        <v>0.33106226919977022</v>
      </c>
      <c r="BM89" s="29" t="s">
        <v>2045</v>
      </c>
      <c r="BN89" s="5">
        <v>2.700072974945269</v>
      </c>
      <c r="BO89" s="29">
        <f t="shared" si="34"/>
        <v>0.69298143957685454</v>
      </c>
      <c r="BR89" s="29" t="s">
        <v>909</v>
      </c>
      <c r="BS89" s="29">
        <v>1.1820330969267139</v>
      </c>
      <c r="BT89" s="29" t="s">
        <v>1174</v>
      </c>
      <c r="BU89" s="29">
        <v>3.442405901267259</v>
      </c>
      <c r="BV89" s="29" t="s">
        <v>1043</v>
      </c>
      <c r="BW89" s="29">
        <v>59.892569382273955</v>
      </c>
      <c r="BX89" s="29" t="s">
        <v>811</v>
      </c>
      <c r="BY89" s="29">
        <v>10.4</v>
      </c>
      <c r="BZ89" s="29" t="s">
        <v>528</v>
      </c>
      <c r="CA89" s="29">
        <v>2.3170089520800423</v>
      </c>
    </row>
    <row r="90" spans="17:79" x14ac:dyDescent="0.25">
      <c r="Q90" s="29" t="s">
        <v>856</v>
      </c>
      <c r="R90" s="29">
        <v>0</v>
      </c>
      <c r="S90" s="29">
        <f t="shared" si="18"/>
        <v>2.0070915353684144</v>
      </c>
      <c r="T90" s="29" t="s">
        <v>764</v>
      </c>
      <c r="U90" s="29">
        <v>3.4077079107505073</v>
      </c>
      <c r="V90" s="29">
        <f t="shared" si="19"/>
        <v>1.4006163753820928</v>
      </c>
      <c r="W90" s="29" t="s">
        <v>780</v>
      </c>
      <c r="X90" s="29">
        <v>17.540498171050338</v>
      </c>
      <c r="Y90" s="29">
        <f t="shared" si="20"/>
        <v>15.533406635681924</v>
      </c>
      <c r="Z90" s="29" t="s">
        <v>802</v>
      </c>
      <c r="AA90" s="29">
        <v>7.2036453796153586</v>
      </c>
      <c r="AB90" s="29">
        <f t="shared" si="21"/>
        <v>5.1965538442469441</v>
      </c>
      <c r="AC90" s="5" t="s">
        <v>288</v>
      </c>
      <c r="AD90" s="29">
        <v>1.1337868480725624</v>
      </c>
      <c r="AE90" s="29">
        <f t="shared" si="22"/>
        <v>0.87330468729585209</v>
      </c>
      <c r="AF90" s="29" t="s">
        <v>650</v>
      </c>
      <c r="AG90" s="29">
        <v>0.91301460823373182</v>
      </c>
      <c r="AH90" s="29">
        <f t="shared" si="23"/>
        <v>1.0940769271346826</v>
      </c>
      <c r="AI90" s="29" t="s">
        <v>512</v>
      </c>
      <c r="AJ90" s="29">
        <v>1.2562371587907251</v>
      </c>
      <c r="AK90" s="29">
        <f t="shared" si="24"/>
        <v>0.75085437657768939</v>
      </c>
      <c r="AL90" s="29" t="s">
        <v>385</v>
      </c>
      <c r="AM90" s="29">
        <v>4.0002051387250628</v>
      </c>
      <c r="AN90" s="29">
        <f t="shared" si="25"/>
        <v>1.9931136033566483</v>
      </c>
      <c r="AO90" s="29" t="s">
        <v>1017</v>
      </c>
      <c r="AP90" s="29">
        <v>0.92581459660935428</v>
      </c>
      <c r="AQ90" s="29">
        <f t="shared" si="26"/>
        <v>1.0812769387590602</v>
      </c>
      <c r="AR90" s="29" t="s">
        <v>464</v>
      </c>
      <c r="AS90" s="29">
        <v>11.814469078179696</v>
      </c>
      <c r="AT90" s="29">
        <f t="shared" si="27"/>
        <v>9.807377542811281</v>
      </c>
      <c r="AU90" s="29" t="s">
        <v>422</v>
      </c>
      <c r="AV90" s="29">
        <v>0.34472422062350117</v>
      </c>
      <c r="AW90" s="29">
        <f t="shared" si="28"/>
        <v>1.6623673147449134</v>
      </c>
      <c r="AX90" s="29" t="s">
        <v>1846</v>
      </c>
      <c r="AY90" s="11">
        <v>7.7655941039007734</v>
      </c>
      <c r="AZ90" s="29">
        <f t="shared" si="29"/>
        <v>5.758502568532359</v>
      </c>
      <c r="BA90" s="29" t="s">
        <v>1973</v>
      </c>
      <c r="BB90" s="5">
        <v>0.96560048280024147</v>
      </c>
      <c r="BC90" s="29">
        <f t="shared" si="30"/>
        <v>1.0414910525681731</v>
      </c>
      <c r="BG90" s="29" t="s">
        <v>1792</v>
      </c>
      <c r="BH90" s="5">
        <v>11.556728232189974</v>
      </c>
      <c r="BI90" s="29">
        <f t="shared" si="32"/>
        <v>9.5496366968215582</v>
      </c>
      <c r="BJ90" s="29" t="s">
        <v>1153</v>
      </c>
      <c r="BK90" s="5">
        <v>26.267562614538793</v>
      </c>
      <c r="BL90" s="5">
        <f t="shared" si="33"/>
        <v>24.260471079170379</v>
      </c>
      <c r="BM90" s="29" t="s">
        <v>2046</v>
      </c>
      <c r="BN90" s="5">
        <v>2.3114547175765225</v>
      </c>
      <c r="BO90" s="29">
        <f t="shared" si="34"/>
        <v>0.3043631822081081</v>
      </c>
      <c r="BR90" s="29" t="s">
        <v>909</v>
      </c>
      <c r="BS90" s="29">
        <v>1.6653696498054475</v>
      </c>
      <c r="BT90" s="29" t="s">
        <v>1174</v>
      </c>
      <c r="BU90" s="29">
        <v>2.1205186880244087</v>
      </c>
      <c r="BV90" s="29" t="s">
        <v>1046</v>
      </c>
      <c r="BW90" s="29">
        <v>36.493411420204978</v>
      </c>
      <c r="BX90" s="29" t="s">
        <v>811</v>
      </c>
      <c r="BY90" s="29">
        <v>35.682819383259911</v>
      </c>
      <c r="BZ90" s="29" t="s">
        <v>529</v>
      </c>
      <c r="CA90" s="29">
        <v>5.2181351582549187</v>
      </c>
    </row>
    <row r="91" spans="17:79" x14ac:dyDescent="0.25">
      <c r="Q91" s="29" t="s">
        <v>856</v>
      </c>
      <c r="R91" s="29">
        <v>2.2536057692307692E-2</v>
      </c>
      <c r="S91" s="29">
        <f t="shared" si="18"/>
        <v>1.9845554776761067</v>
      </c>
      <c r="T91" s="29" t="s">
        <v>764</v>
      </c>
      <c r="U91" s="29">
        <v>3.3820239505198053</v>
      </c>
      <c r="V91" s="29">
        <f t="shared" si="19"/>
        <v>1.3749324151513909</v>
      </c>
      <c r="W91" s="29" t="s">
        <v>780</v>
      </c>
      <c r="X91" s="29">
        <v>16.87830687830688</v>
      </c>
      <c r="Y91" s="29">
        <f t="shared" si="20"/>
        <v>14.871215342938466</v>
      </c>
      <c r="Z91" s="29" t="s">
        <v>803</v>
      </c>
      <c r="AA91" s="29">
        <v>6.6425357072979851</v>
      </c>
      <c r="AB91" s="29">
        <f t="shared" si="21"/>
        <v>4.6354441719295707</v>
      </c>
      <c r="AC91" s="5" t="s">
        <v>288</v>
      </c>
      <c r="AD91" s="29">
        <v>27.759118956494572</v>
      </c>
      <c r="AE91" s="29">
        <f t="shared" si="22"/>
        <v>25.752027421126158</v>
      </c>
      <c r="AF91" s="29" t="s">
        <v>650</v>
      </c>
      <c r="AG91" s="29">
        <v>3.8796807857581337</v>
      </c>
      <c r="AH91" s="29">
        <f t="shared" si="23"/>
        <v>1.8725892503897192</v>
      </c>
      <c r="AI91" s="29" t="s">
        <v>513</v>
      </c>
      <c r="AJ91" s="29">
        <v>5.5367919827252088E-2</v>
      </c>
      <c r="AK91" s="29">
        <f t="shared" si="24"/>
        <v>1.9517236155411624</v>
      </c>
      <c r="AL91" s="29" t="s">
        <v>385</v>
      </c>
      <c r="AM91" s="29">
        <v>6.4434145612199138</v>
      </c>
      <c r="AN91" s="29">
        <f t="shared" si="25"/>
        <v>4.4363230258514994</v>
      </c>
      <c r="AO91" s="29" t="s">
        <v>1018</v>
      </c>
      <c r="AP91" s="29">
        <v>0.11552837240910636</v>
      </c>
      <c r="AQ91" s="29">
        <f t="shared" si="26"/>
        <v>1.8915631629593082</v>
      </c>
      <c r="AR91" s="29" t="s">
        <v>464</v>
      </c>
      <c r="AS91" s="29">
        <v>0.46610169491525427</v>
      </c>
      <c r="AT91" s="29">
        <f t="shared" si="27"/>
        <v>1.5409898404531601</v>
      </c>
      <c r="AU91" s="29" t="s">
        <v>423</v>
      </c>
      <c r="AV91" s="29">
        <v>1.2070566388115136</v>
      </c>
      <c r="AW91" s="29">
        <f t="shared" si="28"/>
        <v>0.80003489655690085</v>
      </c>
      <c r="AX91" s="29" t="s">
        <v>1846</v>
      </c>
      <c r="AY91" s="11">
        <v>0</v>
      </c>
      <c r="AZ91" s="29">
        <f t="shared" si="29"/>
        <v>2.0070915353684144</v>
      </c>
      <c r="BA91" s="29" t="s">
        <v>1973</v>
      </c>
      <c r="BB91" s="5">
        <v>0</v>
      </c>
      <c r="BC91" s="29">
        <f t="shared" si="30"/>
        <v>2.0070915353684144</v>
      </c>
      <c r="BG91" s="29" t="s">
        <v>1792</v>
      </c>
      <c r="BH91" s="5">
        <v>58.035714285714292</v>
      </c>
      <c r="BI91" s="29">
        <f t="shared" si="32"/>
        <v>56.028622750345875</v>
      </c>
      <c r="BJ91" s="29" t="s">
        <v>1153</v>
      </c>
      <c r="BK91" s="5">
        <v>4.1754169240271777</v>
      </c>
      <c r="BL91" s="5">
        <f t="shared" si="33"/>
        <v>2.1683253886587632</v>
      </c>
      <c r="BM91" s="29" t="s">
        <v>2047</v>
      </c>
      <c r="BN91" s="5">
        <v>6.4330182153562374</v>
      </c>
      <c r="BO91" s="29">
        <f t="shared" si="34"/>
        <v>4.425926679987823</v>
      </c>
      <c r="BR91" s="29" t="s">
        <v>910</v>
      </c>
      <c r="BS91" s="29">
        <v>4.2391045487020715</v>
      </c>
      <c r="BT91" s="29" t="s">
        <v>1175</v>
      </c>
      <c r="BU91" s="29">
        <v>5.0066628593184843</v>
      </c>
      <c r="BV91" s="29" t="s">
        <v>1046</v>
      </c>
      <c r="BW91" s="29">
        <v>3.0986864264061973</v>
      </c>
      <c r="BX91" s="29" t="s">
        <v>811</v>
      </c>
      <c r="BY91" s="29">
        <v>2.9976792160907686</v>
      </c>
      <c r="BZ91" s="29" t="s">
        <v>529</v>
      </c>
      <c r="CA91" s="29">
        <v>17.119190059825126</v>
      </c>
    </row>
    <row r="92" spans="17:79" x14ac:dyDescent="0.25">
      <c r="Q92" s="29" t="s">
        <v>857</v>
      </c>
      <c r="R92" s="29">
        <v>2.5820793433652534</v>
      </c>
      <c r="S92" s="29">
        <f t="shared" si="18"/>
        <v>0.57498780799683891</v>
      </c>
      <c r="T92" s="29" t="s">
        <v>764</v>
      </c>
      <c r="U92" s="29">
        <v>30.604772029293649</v>
      </c>
      <c r="V92" s="29">
        <f t="shared" si="19"/>
        <v>28.597680493925235</v>
      </c>
      <c r="W92" s="29" t="s">
        <v>780</v>
      </c>
      <c r="X92" s="29">
        <v>15.863706186286834</v>
      </c>
      <c r="Y92" s="29">
        <f t="shared" si="20"/>
        <v>13.85661465091842</v>
      </c>
      <c r="Z92" s="29" t="s">
        <v>803</v>
      </c>
      <c r="AA92" s="29">
        <v>6.0636128107601571E-2</v>
      </c>
      <c r="AB92" s="29">
        <f t="shared" si="21"/>
        <v>1.9464554072608129</v>
      </c>
      <c r="AC92" s="5" t="s">
        <v>289</v>
      </c>
      <c r="AD92" s="29">
        <v>11.123403399376446</v>
      </c>
      <c r="AE92" s="29">
        <f t="shared" si="22"/>
        <v>9.1163118640080327</v>
      </c>
      <c r="AF92" s="29" t="s">
        <v>650</v>
      </c>
      <c r="AG92" s="29">
        <v>2.052475666525603</v>
      </c>
      <c r="AH92" s="29">
        <f t="shared" si="23"/>
        <v>4.5384131157188534E-2</v>
      </c>
      <c r="AI92" s="29" t="s">
        <v>513</v>
      </c>
      <c r="AJ92" s="29">
        <v>4.0156709108716946</v>
      </c>
      <c r="AK92" s="29">
        <f t="shared" si="24"/>
        <v>2.0085793755032801</v>
      </c>
      <c r="AL92" s="29" t="s">
        <v>385</v>
      </c>
      <c r="AM92" s="29">
        <v>8.4581611570247937</v>
      </c>
      <c r="AN92" s="29">
        <f t="shared" si="25"/>
        <v>6.4510696216563792</v>
      </c>
      <c r="AO92" s="29" t="s">
        <v>1018</v>
      </c>
      <c r="AP92" s="29">
        <v>0</v>
      </c>
      <c r="AQ92" s="29">
        <f t="shared" si="26"/>
        <v>2.0070915353684144</v>
      </c>
      <c r="AR92" s="29" t="s">
        <v>465</v>
      </c>
      <c r="AS92" s="29">
        <v>0.97251037344398339</v>
      </c>
      <c r="AT92" s="29">
        <f t="shared" si="27"/>
        <v>1.0345811619244309</v>
      </c>
      <c r="AU92" s="29" t="s">
        <v>423</v>
      </c>
      <c r="AV92" s="29">
        <v>4.1787160208212839</v>
      </c>
      <c r="AW92" s="29">
        <f t="shared" si="28"/>
        <v>2.1716244854528695</v>
      </c>
      <c r="AX92" s="29" t="s">
        <v>1847</v>
      </c>
      <c r="AY92" s="11">
        <v>31.319234642497484</v>
      </c>
      <c r="AZ92" s="29">
        <f t="shared" si="29"/>
        <v>29.312143107129071</v>
      </c>
      <c r="BA92" s="29" t="s">
        <v>1973</v>
      </c>
      <c r="BB92" s="5">
        <v>0</v>
      </c>
      <c r="BC92" s="29">
        <f t="shared" si="30"/>
        <v>2.0070915353684144</v>
      </c>
      <c r="BG92" s="29" t="s">
        <v>1792</v>
      </c>
      <c r="BH92" s="5">
        <v>34.649776453055139</v>
      </c>
      <c r="BI92" s="29">
        <f t="shared" si="32"/>
        <v>32.642684917686722</v>
      </c>
      <c r="BJ92" s="29" t="s">
        <v>1153</v>
      </c>
      <c r="BK92" s="5">
        <v>0</v>
      </c>
      <c r="BL92" s="5">
        <f t="shared" si="33"/>
        <v>2.0070915353684144</v>
      </c>
      <c r="BM92" s="29" t="s">
        <v>2047</v>
      </c>
      <c r="BN92" s="5">
        <v>0.75419198945595667</v>
      </c>
      <c r="BO92" s="29">
        <f t="shared" si="34"/>
        <v>1.2528995459124577</v>
      </c>
      <c r="BR92" s="29" t="s">
        <v>911</v>
      </c>
      <c r="BS92" s="29">
        <v>6.6806470940683038</v>
      </c>
      <c r="BT92" s="29" t="s">
        <v>1175</v>
      </c>
      <c r="BU92" s="29">
        <v>19.023883696780892</v>
      </c>
      <c r="BV92" s="29" t="s">
        <v>1047</v>
      </c>
      <c r="BW92" s="29">
        <v>10.648423557406305</v>
      </c>
      <c r="BX92" s="29" t="s">
        <v>812</v>
      </c>
      <c r="BY92" s="29">
        <v>4.8596398305084749</v>
      </c>
      <c r="BZ92" s="29" t="s">
        <v>533</v>
      </c>
      <c r="CA92" s="29">
        <v>1.7418032786885245</v>
      </c>
    </row>
    <row r="93" spans="17:79" x14ac:dyDescent="0.25">
      <c r="Q93" s="29" t="s">
        <v>857</v>
      </c>
      <c r="R93" s="29">
        <v>2.6624405705229797</v>
      </c>
      <c r="S93" s="29">
        <f t="shared" si="18"/>
        <v>0.65534903515456522</v>
      </c>
      <c r="T93" s="29" t="s">
        <v>764</v>
      </c>
      <c r="U93" s="29">
        <v>22.823011631562402</v>
      </c>
      <c r="V93" s="29">
        <f t="shared" si="19"/>
        <v>20.815920096193988</v>
      </c>
      <c r="W93" s="29" t="s">
        <v>780</v>
      </c>
      <c r="X93" s="29">
        <v>2.1859236127792459</v>
      </c>
      <c r="Y93" s="29">
        <f t="shared" si="20"/>
        <v>0.1788320774108314</v>
      </c>
      <c r="Z93" s="29" t="s">
        <v>803</v>
      </c>
      <c r="AA93" s="29">
        <v>0.56785917092561045</v>
      </c>
      <c r="AB93" s="29">
        <f t="shared" si="21"/>
        <v>1.439232364442804</v>
      </c>
      <c r="AC93" s="5" t="s">
        <v>289</v>
      </c>
      <c r="AD93" s="29">
        <v>7.3756290735087866</v>
      </c>
      <c r="AE93" s="29">
        <f t="shared" si="22"/>
        <v>5.3685375381403722</v>
      </c>
      <c r="AF93" s="29" t="s">
        <v>650</v>
      </c>
      <c r="AG93" s="29">
        <v>0.34620045006058509</v>
      </c>
      <c r="AH93" s="29">
        <f t="shared" si="23"/>
        <v>1.6608910853078294</v>
      </c>
      <c r="AI93" s="29" t="s">
        <v>513</v>
      </c>
      <c r="AJ93" s="29">
        <v>0.46283110225007118</v>
      </c>
      <c r="AK93" s="29">
        <f t="shared" si="24"/>
        <v>1.5442604331183434</v>
      </c>
      <c r="AL93" s="29" t="s">
        <v>386</v>
      </c>
      <c r="AM93" s="29">
        <v>11.892726762145465</v>
      </c>
      <c r="AN93" s="29">
        <f t="shared" si="25"/>
        <v>9.8856352267770511</v>
      </c>
      <c r="AO93" s="29" t="s">
        <v>1019</v>
      </c>
      <c r="AP93" s="29">
        <v>0</v>
      </c>
      <c r="AQ93" s="29">
        <f t="shared" si="26"/>
        <v>2.0070915353684144</v>
      </c>
      <c r="AR93" s="29" t="s">
        <v>465</v>
      </c>
      <c r="AS93" s="29">
        <v>4.7821576763485476</v>
      </c>
      <c r="AT93" s="29">
        <f t="shared" si="27"/>
        <v>2.7750661409801332</v>
      </c>
      <c r="AU93" s="29" t="s">
        <v>423</v>
      </c>
      <c r="AV93" s="29">
        <v>1.8483889528193327</v>
      </c>
      <c r="AW93" s="29">
        <f t="shared" si="28"/>
        <v>0.15870258254908176</v>
      </c>
      <c r="AX93" s="29" t="s">
        <v>1847</v>
      </c>
      <c r="AY93" s="11">
        <v>7.3370577281191816</v>
      </c>
      <c r="AZ93" s="29">
        <f t="shared" si="29"/>
        <v>5.3299661927507671</v>
      </c>
      <c r="BA93" s="29" t="s">
        <v>1974</v>
      </c>
      <c r="BB93" s="5">
        <v>0</v>
      </c>
      <c r="BC93" s="29">
        <f t="shared" si="30"/>
        <v>2.0070915353684144</v>
      </c>
      <c r="BG93" s="29" t="s">
        <v>1793</v>
      </c>
      <c r="BH93" s="5">
        <v>54.910394265232974</v>
      </c>
      <c r="BI93" s="29">
        <f t="shared" si="32"/>
        <v>52.903302729864556</v>
      </c>
      <c r="BJ93" s="29" t="s">
        <v>1154</v>
      </c>
      <c r="BK93" s="5">
        <v>0.4163197335553705</v>
      </c>
      <c r="BL93" s="5">
        <f t="shared" si="33"/>
        <v>1.5907718018130439</v>
      </c>
      <c r="BM93" s="29" t="s">
        <v>2048</v>
      </c>
      <c r="BN93" s="5">
        <v>2.108005684509711</v>
      </c>
      <c r="BO93" s="29">
        <f t="shared" si="34"/>
        <v>0.10091414914129659</v>
      </c>
      <c r="BR93" s="29" t="s">
        <v>911</v>
      </c>
      <c r="BS93" s="29">
        <v>1.284175642087821</v>
      </c>
      <c r="BT93" s="29" t="s">
        <v>1176</v>
      </c>
      <c r="BU93" s="29">
        <v>4.2115902964959568</v>
      </c>
      <c r="BV93" s="29" t="s">
        <v>1047</v>
      </c>
      <c r="BW93" s="29">
        <v>28.420854507811029</v>
      </c>
      <c r="BX93" s="29" t="s">
        <v>812</v>
      </c>
      <c r="BY93" s="29">
        <v>4.3172690763052213</v>
      </c>
      <c r="BZ93" s="29" t="s">
        <v>534</v>
      </c>
      <c r="CA93" s="29">
        <v>4.4350580781414992</v>
      </c>
    </row>
    <row r="94" spans="17:79" x14ac:dyDescent="0.25">
      <c r="Q94" s="29" t="s">
        <v>857</v>
      </c>
      <c r="R94" s="29">
        <v>0.17286084701815038</v>
      </c>
      <c r="S94" s="29">
        <f t="shared" si="18"/>
        <v>1.8342306883502641</v>
      </c>
      <c r="T94" s="29" t="s">
        <v>765</v>
      </c>
      <c r="U94" s="29">
        <v>1.9553441669969613</v>
      </c>
      <c r="V94" s="29">
        <f t="shared" si="19"/>
        <v>5.1747368371453106E-2</v>
      </c>
      <c r="W94" s="29" t="s">
        <v>781</v>
      </c>
      <c r="X94" s="29">
        <v>0.97008066986623098</v>
      </c>
      <c r="Y94" s="29">
        <f t="shared" si="20"/>
        <v>1.0370108655021835</v>
      </c>
      <c r="Z94" s="29" t="s">
        <v>804</v>
      </c>
      <c r="AA94" s="29">
        <v>8.3992696287279376</v>
      </c>
      <c r="AB94" s="29">
        <f t="shared" si="21"/>
        <v>6.3921780933595231</v>
      </c>
      <c r="AC94" s="5" t="s">
        <v>289</v>
      </c>
      <c r="AD94" s="29">
        <v>19.137391304347826</v>
      </c>
      <c r="AE94" s="29">
        <f t="shared" si="22"/>
        <v>17.130299768979413</v>
      </c>
      <c r="AF94" s="29" t="s">
        <v>650</v>
      </c>
      <c r="AG94" s="29">
        <v>0</v>
      </c>
      <c r="AH94" s="29">
        <f t="shared" si="23"/>
        <v>2.0070915353684144</v>
      </c>
      <c r="AI94" s="29" t="s">
        <v>514</v>
      </c>
      <c r="AJ94" s="29">
        <v>0.95048519532221942</v>
      </c>
      <c r="AK94" s="29">
        <f t="shared" si="24"/>
        <v>1.0566063400461951</v>
      </c>
      <c r="AL94" s="29" t="s">
        <v>474</v>
      </c>
      <c r="AM94" s="29">
        <v>22.704765834536829</v>
      </c>
      <c r="AN94" s="29">
        <f t="shared" si="25"/>
        <v>20.697674299168416</v>
      </c>
      <c r="AO94" s="29" t="s">
        <v>1019</v>
      </c>
      <c r="AP94" s="29">
        <v>4.3550213396045638E-2</v>
      </c>
      <c r="AQ94" s="29">
        <f t="shared" si="26"/>
        <v>1.9635413219723687</v>
      </c>
      <c r="AR94" s="29" t="s">
        <v>465</v>
      </c>
      <c r="AS94" s="29">
        <v>2.6180807864928402</v>
      </c>
      <c r="AT94" s="29">
        <f t="shared" si="27"/>
        <v>0.6109892511244257</v>
      </c>
      <c r="AU94" s="29" t="s">
        <v>423</v>
      </c>
      <c r="AV94" s="29">
        <v>5.5572334642102081</v>
      </c>
      <c r="AW94" s="29">
        <f t="shared" si="28"/>
        <v>3.5501419288417937</v>
      </c>
      <c r="AX94" s="29" t="s">
        <v>1847</v>
      </c>
      <c r="AY94" s="11">
        <v>15.910396323951753</v>
      </c>
      <c r="AZ94" s="29">
        <f t="shared" si="29"/>
        <v>13.903304788583338</v>
      </c>
      <c r="BA94" s="29" t="s">
        <v>1974</v>
      </c>
      <c r="BB94" s="5">
        <v>0.20852641334569047</v>
      </c>
      <c r="BC94" s="29">
        <f t="shared" si="30"/>
        <v>1.7985651220227239</v>
      </c>
      <c r="BG94" s="29" t="s">
        <v>1793</v>
      </c>
      <c r="BH94" s="5">
        <v>57.068062827225127</v>
      </c>
      <c r="BI94" s="29">
        <f t="shared" si="32"/>
        <v>55.06097129185671</v>
      </c>
      <c r="BJ94" s="29" t="s">
        <v>1155</v>
      </c>
      <c r="BK94" s="5">
        <v>0.79241765071472958</v>
      </c>
      <c r="BL94" s="5">
        <f t="shared" si="33"/>
        <v>1.2146738846536849</v>
      </c>
      <c r="BM94" s="29" t="s">
        <v>2048</v>
      </c>
      <c r="BN94" s="5">
        <v>0.9678800856531049</v>
      </c>
      <c r="BO94" s="29">
        <f t="shared" si="34"/>
        <v>1.0392114497153095</v>
      </c>
      <c r="BR94" s="29" t="s">
        <v>912</v>
      </c>
      <c r="BS94" s="29">
        <v>6.8381912984015729</v>
      </c>
      <c r="BT94" s="29" t="s">
        <v>1176</v>
      </c>
      <c r="BU94" s="29">
        <v>3.8501560874089491</v>
      </c>
      <c r="BV94" s="29" t="s">
        <v>1047</v>
      </c>
      <c r="BW94" s="29">
        <v>1.834301436869459</v>
      </c>
      <c r="BX94" s="29" t="s">
        <v>812</v>
      </c>
      <c r="BY94" s="29">
        <v>3.1644793327609473</v>
      </c>
      <c r="BZ94" s="29" t="s">
        <v>534</v>
      </c>
      <c r="CA94" s="29">
        <v>1.2446657183499288</v>
      </c>
    </row>
    <row r="95" spans="17:79" x14ac:dyDescent="0.25">
      <c r="Q95" s="29" t="s">
        <v>857</v>
      </c>
      <c r="R95" s="29">
        <v>1.8905872888173776</v>
      </c>
      <c r="S95" s="29">
        <f t="shared" si="18"/>
        <v>0.11650424655103686</v>
      </c>
      <c r="T95" s="29" t="s">
        <v>765</v>
      </c>
      <c r="U95" s="29">
        <v>2.913320980028824</v>
      </c>
      <c r="V95" s="29">
        <f t="shared" si="19"/>
        <v>0.90622944466040956</v>
      </c>
      <c r="W95" s="29" t="s">
        <v>781</v>
      </c>
      <c r="X95" s="29">
        <v>15.109343936381709</v>
      </c>
      <c r="Y95" s="29">
        <f t="shared" si="20"/>
        <v>13.102252401013295</v>
      </c>
      <c r="Z95" s="29" t="s">
        <v>804</v>
      </c>
      <c r="AA95" s="29">
        <v>20.774487471526196</v>
      </c>
      <c r="AB95" s="29">
        <f t="shared" si="21"/>
        <v>18.767395936157783</v>
      </c>
      <c r="AC95" s="5" t="s">
        <v>289</v>
      </c>
      <c r="AD95" s="29">
        <v>3.679175864606328E-2</v>
      </c>
      <c r="AE95" s="29">
        <f t="shared" si="22"/>
        <v>1.9702997767223511</v>
      </c>
      <c r="AF95" s="29" t="s">
        <v>650</v>
      </c>
      <c r="AG95" s="29">
        <v>1.2435601350151002</v>
      </c>
      <c r="AH95" s="29">
        <f t="shared" si="23"/>
        <v>0.76353140035331424</v>
      </c>
      <c r="AI95" s="29" t="s">
        <v>514</v>
      </c>
      <c r="AJ95" s="29">
        <v>0.50821616127392855</v>
      </c>
      <c r="AK95" s="29">
        <f t="shared" si="24"/>
        <v>1.498875374094486</v>
      </c>
      <c r="AL95" s="29" t="s">
        <v>474</v>
      </c>
      <c r="AM95" s="29">
        <v>8.2114118507681049</v>
      </c>
      <c r="AN95" s="29">
        <f t="shared" si="25"/>
        <v>6.2043203153996904</v>
      </c>
      <c r="AO95" s="29" t="s">
        <v>1020</v>
      </c>
      <c r="AP95" s="29">
        <v>0</v>
      </c>
      <c r="AQ95" s="29">
        <f t="shared" si="26"/>
        <v>2.0070915353684144</v>
      </c>
      <c r="AR95" s="29" t="s">
        <v>465</v>
      </c>
      <c r="AS95" s="29">
        <v>3.7326039739361274</v>
      </c>
      <c r="AT95" s="29">
        <f t="shared" si="27"/>
        <v>1.725512438567713</v>
      </c>
      <c r="AU95" s="29" t="s">
        <v>424</v>
      </c>
      <c r="AV95" s="29">
        <v>12.360074626865671</v>
      </c>
      <c r="AW95" s="29">
        <f t="shared" si="28"/>
        <v>10.352983091497258</v>
      </c>
      <c r="AX95" s="29" t="s">
        <v>1848</v>
      </c>
      <c r="AY95" s="11">
        <v>27.27272727272727</v>
      </c>
      <c r="AZ95" s="29">
        <f t="shared" si="29"/>
        <v>25.265635737358856</v>
      </c>
      <c r="BA95" s="29" t="s">
        <v>1975</v>
      </c>
      <c r="BB95" s="5">
        <v>0</v>
      </c>
      <c r="BC95" s="29">
        <f t="shared" si="30"/>
        <v>2.0070915353684144</v>
      </c>
      <c r="BG95" s="29" t="s">
        <v>1793</v>
      </c>
      <c r="BH95" s="5">
        <v>10.362817168603272</v>
      </c>
      <c r="BI95" s="29">
        <f t="shared" si="32"/>
        <v>8.355725633234858</v>
      </c>
      <c r="BJ95" s="29" t="s">
        <v>1155</v>
      </c>
      <c r="BK95" s="5">
        <v>16.182889567874291</v>
      </c>
      <c r="BL95" s="5">
        <f t="shared" si="33"/>
        <v>14.175798032505877</v>
      </c>
      <c r="BM95" s="29" t="s">
        <v>2049</v>
      </c>
      <c r="BN95" s="5">
        <v>1.1886600559369438</v>
      </c>
      <c r="BO95" s="29">
        <f t="shared" si="34"/>
        <v>0.81843147943147065</v>
      </c>
      <c r="BR95" s="29" t="s">
        <v>913</v>
      </c>
      <c r="BS95" s="29">
        <v>6.2867924528301877</v>
      </c>
      <c r="BT95" s="29" t="s">
        <v>1176</v>
      </c>
      <c r="BU95" s="29">
        <v>7.3524720893141948</v>
      </c>
      <c r="BV95" s="29" t="s">
        <v>1049</v>
      </c>
      <c r="BW95" s="29">
        <v>12.753623188405797</v>
      </c>
      <c r="BX95" s="29" t="s">
        <v>812</v>
      </c>
      <c r="BY95" s="29">
        <v>1.986062717770035</v>
      </c>
      <c r="BZ95" s="29" t="s">
        <v>534</v>
      </c>
      <c r="CA95" s="29">
        <v>4.0956826137689619</v>
      </c>
    </row>
    <row r="96" spans="17:79" x14ac:dyDescent="0.25">
      <c r="Q96" s="29" t="s">
        <v>858</v>
      </c>
      <c r="R96" s="29">
        <v>2.0774315391879132</v>
      </c>
      <c r="S96" s="29">
        <f t="shared" si="18"/>
        <v>7.0340003819498786E-2</v>
      </c>
      <c r="T96" s="29" t="s">
        <v>765</v>
      </c>
      <c r="U96" s="29">
        <v>6.1571125265392785</v>
      </c>
      <c r="V96" s="29">
        <f t="shared" si="19"/>
        <v>4.1500209911708641</v>
      </c>
      <c r="W96" s="29" t="s">
        <v>781</v>
      </c>
      <c r="X96" s="29">
        <v>2.8114521537271084</v>
      </c>
      <c r="Y96" s="29">
        <f t="shared" si="20"/>
        <v>0.80436061835869399</v>
      </c>
      <c r="Z96" s="29" t="s">
        <v>804</v>
      </c>
      <c r="AA96" s="29">
        <v>3.3939128530764173</v>
      </c>
      <c r="AB96" s="29">
        <f t="shared" si="21"/>
        <v>1.3868213177080029</v>
      </c>
      <c r="AC96" s="29" t="s">
        <v>523</v>
      </c>
      <c r="AD96" s="29">
        <v>0</v>
      </c>
      <c r="AE96" s="29">
        <f t="shared" si="22"/>
        <v>2.0070915353684144</v>
      </c>
      <c r="AF96" s="29" t="s">
        <v>650</v>
      </c>
      <c r="AG96" s="29">
        <v>4.4812504481250448</v>
      </c>
      <c r="AH96" s="29">
        <f t="shared" si="23"/>
        <v>2.4741589127566304</v>
      </c>
      <c r="AL96" s="29" t="s">
        <v>475</v>
      </c>
      <c r="AM96" s="29">
        <v>9.0711569799022271</v>
      </c>
      <c r="AN96" s="29">
        <f t="shared" si="25"/>
        <v>7.0640654445338127</v>
      </c>
      <c r="AO96" s="29" t="s">
        <v>1020</v>
      </c>
      <c r="AP96" s="29">
        <v>3.0319108618206622E-2</v>
      </c>
      <c r="AQ96" s="29">
        <f t="shared" si="26"/>
        <v>1.9767724267502078</v>
      </c>
      <c r="AR96" s="29" t="s">
        <v>466</v>
      </c>
      <c r="AS96" s="29">
        <v>4.354332953249715</v>
      </c>
      <c r="AT96" s="29">
        <f t="shared" si="27"/>
        <v>2.3472414178813006</v>
      </c>
      <c r="AU96" s="29" t="s">
        <v>424</v>
      </c>
      <c r="AV96" s="29">
        <v>0.34555576886158573</v>
      </c>
      <c r="AW96" s="29">
        <f t="shared" si="28"/>
        <v>1.6615357665068287</v>
      </c>
      <c r="AX96" s="29" t="s">
        <v>1848</v>
      </c>
      <c r="AY96" s="11">
        <v>23.028391167192432</v>
      </c>
      <c r="AZ96" s="29">
        <f t="shared" si="29"/>
        <v>21.021299631824018</v>
      </c>
      <c r="BA96" s="29" t="s">
        <v>1975</v>
      </c>
      <c r="BB96" s="5">
        <v>0</v>
      </c>
      <c r="BC96" s="29">
        <f t="shared" si="30"/>
        <v>2.0070915353684144</v>
      </c>
      <c r="BG96" s="29" t="s">
        <v>1793</v>
      </c>
      <c r="BH96" s="5">
        <v>61.973525872442835</v>
      </c>
      <c r="BI96" s="29">
        <f t="shared" si="32"/>
        <v>59.966434337074418</v>
      </c>
      <c r="BJ96" s="29" t="s">
        <v>1156</v>
      </c>
      <c r="BK96" s="5">
        <v>0.76776835331968407</v>
      </c>
      <c r="BL96" s="5">
        <f t="shared" si="33"/>
        <v>1.2393231820487305</v>
      </c>
      <c r="BM96" s="29" t="s">
        <v>2049</v>
      </c>
      <c r="BN96" s="5">
        <v>4.9161171855437775</v>
      </c>
      <c r="BO96" s="29">
        <f t="shared" si="34"/>
        <v>2.9090256501753631</v>
      </c>
      <c r="BR96" s="29" t="s">
        <v>914</v>
      </c>
      <c r="BS96" s="29">
        <v>8.2832331329325317</v>
      </c>
      <c r="BT96" s="29" t="s">
        <v>1184</v>
      </c>
      <c r="BU96" s="29">
        <v>71.205151793928252</v>
      </c>
      <c r="BV96" s="29" t="s">
        <v>1051</v>
      </c>
      <c r="BW96" s="29">
        <v>11.736770691994572</v>
      </c>
      <c r="BX96" s="29" t="s">
        <v>812</v>
      </c>
      <c r="BY96" s="29">
        <v>6.8320509418944022</v>
      </c>
      <c r="BZ96" s="29" t="s">
        <v>535</v>
      </c>
      <c r="CA96" s="29">
        <v>10.378912685337728</v>
      </c>
    </row>
    <row r="97" spans="17:79" x14ac:dyDescent="0.25">
      <c r="Q97" s="29" t="s">
        <v>858</v>
      </c>
      <c r="R97" s="29">
        <v>5.2826201796090863E-2</v>
      </c>
      <c r="S97" s="29">
        <f t="shared" si="18"/>
        <v>1.9542653335723237</v>
      </c>
      <c r="T97" s="29" t="s">
        <v>766</v>
      </c>
      <c r="U97" s="29">
        <v>0.20733123237684525</v>
      </c>
      <c r="V97" s="29">
        <f t="shared" si="19"/>
        <v>1.7997603029915692</v>
      </c>
      <c r="W97" s="29" t="s">
        <v>781</v>
      </c>
      <c r="X97" s="29">
        <v>14.852752880921896</v>
      </c>
      <c r="Y97" s="29">
        <f t="shared" si="20"/>
        <v>12.845661345553481</v>
      </c>
      <c r="Z97" s="29" t="s">
        <v>805</v>
      </c>
      <c r="AA97" s="29">
        <v>0.18551969926280332</v>
      </c>
      <c r="AB97" s="29">
        <f t="shared" si="21"/>
        <v>1.821571836105611</v>
      </c>
      <c r="AC97" s="29" t="s">
        <v>523</v>
      </c>
      <c r="AD97" s="29">
        <v>15.773251139104797</v>
      </c>
      <c r="AE97" s="29">
        <f t="shared" si="22"/>
        <v>13.766159603736384</v>
      </c>
      <c r="AF97" s="29" t="s">
        <v>651</v>
      </c>
      <c r="AG97" s="29">
        <v>0</v>
      </c>
      <c r="AH97" s="29">
        <f t="shared" si="23"/>
        <v>2.0070915353684144</v>
      </c>
      <c r="AL97" s="29" t="s">
        <v>475</v>
      </c>
      <c r="AM97" s="29">
        <v>0.14120969639915276</v>
      </c>
      <c r="AN97" s="29">
        <f t="shared" si="25"/>
        <v>1.8658818389692617</v>
      </c>
      <c r="AO97" s="29" t="s">
        <v>1021</v>
      </c>
      <c r="AP97" s="29">
        <v>5.1195787318072117E-2</v>
      </c>
      <c r="AQ97" s="29">
        <f t="shared" si="26"/>
        <v>1.9558957480503423</v>
      </c>
      <c r="AR97" s="29" t="s">
        <v>466</v>
      </c>
      <c r="AS97" s="29">
        <v>6.736609607951408</v>
      </c>
      <c r="AT97" s="29">
        <f t="shared" si="27"/>
        <v>4.7295180725829935</v>
      </c>
      <c r="AU97" s="29" t="s">
        <v>424</v>
      </c>
      <c r="AV97" s="29">
        <v>29.082774049217004</v>
      </c>
      <c r="AW97" s="29">
        <f t="shared" si="28"/>
        <v>27.075682513848591</v>
      </c>
      <c r="AX97" s="29" t="s">
        <v>1848</v>
      </c>
      <c r="AY97" s="11">
        <v>18.834688346883468</v>
      </c>
      <c r="AZ97" s="29">
        <f t="shared" si="29"/>
        <v>16.827596811515054</v>
      </c>
      <c r="BA97" s="29" t="s">
        <v>1975</v>
      </c>
      <c r="BB97" s="5">
        <v>0</v>
      </c>
      <c r="BC97" s="29">
        <f t="shared" si="30"/>
        <v>2.0070915353684144</v>
      </c>
      <c r="BG97" s="29" t="s">
        <v>1793</v>
      </c>
      <c r="BH97" s="5">
        <v>29.773967264224471</v>
      </c>
      <c r="BI97" s="29">
        <f t="shared" si="32"/>
        <v>27.766875728856057</v>
      </c>
      <c r="BJ97" s="29" t="s">
        <v>1157</v>
      </c>
      <c r="BK97" s="5">
        <v>0.27535017359032682</v>
      </c>
      <c r="BL97" s="5">
        <f t="shared" si="33"/>
        <v>1.7317413617780877</v>
      </c>
      <c r="BM97" s="29" t="s">
        <v>2049</v>
      </c>
      <c r="BN97" s="5">
        <v>3.7366548042704624</v>
      </c>
      <c r="BO97" s="29">
        <f t="shared" si="34"/>
        <v>1.7295632689020479</v>
      </c>
      <c r="BR97" s="29" t="s">
        <v>915</v>
      </c>
      <c r="BS97" s="29">
        <v>48.952590959206169</v>
      </c>
      <c r="BT97" s="29" t="s">
        <v>1187</v>
      </c>
      <c r="BU97" s="29">
        <v>1.3476347634763475</v>
      </c>
      <c r="BV97" s="29" t="s">
        <v>1052</v>
      </c>
      <c r="BW97" s="29">
        <v>12.573270808909731</v>
      </c>
      <c r="BX97" s="29" t="s">
        <v>813</v>
      </c>
      <c r="BY97" s="29">
        <v>5.3272980501392757</v>
      </c>
      <c r="BZ97" s="29" t="s">
        <v>536</v>
      </c>
      <c r="CA97" s="29">
        <v>3.2652348524532915</v>
      </c>
    </row>
    <row r="98" spans="17:79" x14ac:dyDescent="0.25">
      <c r="Q98" s="29" t="s">
        <v>858</v>
      </c>
      <c r="R98" s="29">
        <v>2.1278451207813727</v>
      </c>
      <c r="S98" s="29">
        <f t="shared" si="18"/>
        <v>0.12075358541295822</v>
      </c>
      <c r="T98" s="29" t="s">
        <v>766</v>
      </c>
      <c r="U98" s="29">
        <v>6.893094372728413E-2</v>
      </c>
      <c r="V98" s="29">
        <f t="shared" si="19"/>
        <v>1.9381605916411304</v>
      </c>
      <c r="W98" s="29" t="s">
        <v>781</v>
      </c>
      <c r="X98" s="29">
        <v>1.0343474694154153</v>
      </c>
      <c r="Y98" s="29">
        <f t="shared" si="20"/>
        <v>0.97274406595299912</v>
      </c>
      <c r="Z98" s="29" t="s">
        <v>805</v>
      </c>
      <c r="AA98" s="29">
        <v>2.0851757039795209</v>
      </c>
      <c r="AB98" s="29">
        <f t="shared" si="21"/>
        <v>7.8084168611106453E-2</v>
      </c>
      <c r="AC98" s="29" t="s">
        <v>524</v>
      </c>
      <c r="AD98" s="29">
        <v>10.772790374826469</v>
      </c>
      <c r="AE98" s="29">
        <f t="shared" si="22"/>
        <v>8.7656988394580537</v>
      </c>
      <c r="AF98" s="29" t="s">
        <v>651</v>
      </c>
      <c r="AG98" s="29">
        <v>19.952850407201026</v>
      </c>
      <c r="AH98" s="29">
        <f t="shared" si="23"/>
        <v>17.945758871832613</v>
      </c>
      <c r="AL98" s="29" t="s">
        <v>475</v>
      </c>
      <c r="AM98" s="29">
        <v>11.951462765957446</v>
      </c>
      <c r="AN98" s="29">
        <f t="shared" si="25"/>
        <v>9.9443712305890308</v>
      </c>
      <c r="AO98" s="29" t="s">
        <v>1021</v>
      </c>
      <c r="AP98" s="29">
        <v>0.10018924635422463</v>
      </c>
      <c r="AQ98" s="29">
        <f t="shared" si="26"/>
        <v>1.9069022890141898</v>
      </c>
      <c r="AR98" s="29" t="s">
        <v>467</v>
      </c>
      <c r="AS98" s="29">
        <v>0</v>
      </c>
      <c r="AT98" s="29">
        <f t="shared" si="27"/>
        <v>2.0070915353684144</v>
      </c>
      <c r="AU98" s="29" t="s">
        <v>424</v>
      </c>
      <c r="AV98" s="29">
        <v>13.311421528348397</v>
      </c>
      <c r="AW98" s="29">
        <f t="shared" si="28"/>
        <v>11.304329992979984</v>
      </c>
      <c r="AX98" s="29" t="s">
        <v>1848</v>
      </c>
      <c r="AY98" s="11">
        <v>0</v>
      </c>
      <c r="AZ98" s="29">
        <f t="shared" si="29"/>
        <v>2.0070915353684144</v>
      </c>
      <c r="BA98" s="29" t="s">
        <v>1975</v>
      </c>
      <c r="BB98" s="5">
        <v>3.1355932203389827</v>
      </c>
      <c r="BC98" s="29">
        <f t="shared" si="30"/>
        <v>1.1285016849705682</v>
      </c>
      <c r="BG98" s="29" t="s">
        <v>1793</v>
      </c>
      <c r="BH98" s="5">
        <v>0.46928327645051199</v>
      </c>
      <c r="BI98" s="29">
        <f t="shared" si="32"/>
        <v>1.5378082589179025</v>
      </c>
      <c r="BJ98" s="29" t="s">
        <v>1158</v>
      </c>
      <c r="BK98" s="5">
        <v>0.74836295603367631</v>
      </c>
      <c r="BL98" s="5">
        <f t="shared" si="33"/>
        <v>1.258728579334738</v>
      </c>
      <c r="BM98" s="29" t="s">
        <v>2050</v>
      </c>
      <c r="BN98" s="5">
        <v>5.1472207944783026</v>
      </c>
      <c r="BO98" s="29">
        <f t="shared" si="34"/>
        <v>3.1401292591098882</v>
      </c>
      <c r="BR98" s="29" t="s">
        <v>916</v>
      </c>
      <c r="BS98" s="29">
        <v>15.360696517412936</v>
      </c>
      <c r="BT98" s="29" t="s">
        <v>1187</v>
      </c>
      <c r="BU98" s="29">
        <v>62.549800796812747</v>
      </c>
      <c r="BV98" s="29" t="s">
        <v>1055</v>
      </c>
      <c r="BW98" s="29">
        <v>10.242274771507326</v>
      </c>
      <c r="BX98" s="29" t="s">
        <v>813</v>
      </c>
      <c r="BY98" s="29">
        <v>5.9297148811215301</v>
      </c>
      <c r="BZ98" s="29" t="s">
        <v>537</v>
      </c>
      <c r="CA98" s="29">
        <v>2.497883149872989</v>
      </c>
    </row>
    <row r="99" spans="17:79" x14ac:dyDescent="0.25">
      <c r="Q99" s="29" t="s">
        <v>859</v>
      </c>
      <c r="R99" s="29">
        <v>1.8250471994965389</v>
      </c>
      <c r="S99" s="29">
        <f t="shared" si="18"/>
        <v>0.18204433587187552</v>
      </c>
      <c r="T99" s="29" t="s">
        <v>766</v>
      </c>
      <c r="U99" s="29">
        <v>3.9844927848373892</v>
      </c>
      <c r="V99" s="29">
        <f t="shared" si="19"/>
        <v>1.9774012494689748</v>
      </c>
      <c r="W99" s="29" t="s">
        <v>782</v>
      </c>
      <c r="X99" s="29">
        <v>22.221088088190264</v>
      </c>
      <c r="Y99" s="29">
        <f t="shared" si="20"/>
        <v>20.21399655282185</v>
      </c>
      <c r="Z99" s="29" t="s">
        <v>805</v>
      </c>
      <c r="AA99" s="29">
        <v>5.6761513640363743</v>
      </c>
      <c r="AB99" s="29">
        <f t="shared" si="21"/>
        <v>3.6690598286679599</v>
      </c>
      <c r="AC99" s="29" t="s">
        <v>524</v>
      </c>
      <c r="AD99" s="29">
        <v>40.631099544567341</v>
      </c>
      <c r="AE99" s="29">
        <f t="shared" si="22"/>
        <v>38.624008009198924</v>
      </c>
      <c r="AF99" s="29" t="s">
        <v>651</v>
      </c>
      <c r="AG99" s="29">
        <v>33.668341708542712</v>
      </c>
      <c r="AH99" s="29">
        <f t="shared" si="23"/>
        <v>31.661250173174299</v>
      </c>
      <c r="AL99" s="29" t="s">
        <v>476</v>
      </c>
      <c r="AM99" s="29">
        <v>11.37990395940926</v>
      </c>
      <c r="AN99" s="29">
        <f t="shared" si="25"/>
        <v>9.3728124240408448</v>
      </c>
      <c r="AO99" s="29" t="s">
        <v>1022</v>
      </c>
      <c r="AP99" s="29">
        <v>0.36354193715917943</v>
      </c>
      <c r="AQ99" s="29">
        <f t="shared" si="26"/>
        <v>1.643549598209235</v>
      </c>
      <c r="AR99" s="29" t="s">
        <v>468</v>
      </c>
      <c r="AS99" s="29">
        <v>2.0315879153286582</v>
      </c>
      <c r="AT99" s="29">
        <f t="shared" si="27"/>
        <v>2.4496379960243786E-2</v>
      </c>
      <c r="AU99" s="29" t="s">
        <v>426</v>
      </c>
      <c r="AV99" s="29">
        <v>1.3745704467353952</v>
      </c>
      <c r="AW99" s="29">
        <f t="shared" si="28"/>
        <v>0.63252108863301926</v>
      </c>
      <c r="AX99" s="29" t="s">
        <v>1849</v>
      </c>
      <c r="AY99" s="11">
        <v>0</v>
      </c>
      <c r="AZ99" s="29">
        <f t="shared" si="29"/>
        <v>2.0070915353684144</v>
      </c>
      <c r="BA99" s="29" t="s">
        <v>1976</v>
      </c>
      <c r="BB99" s="5">
        <v>0.35389282103134478</v>
      </c>
      <c r="BC99" s="29">
        <f t="shared" si="30"/>
        <v>1.6531987143370697</v>
      </c>
      <c r="BG99" s="29" t="s">
        <v>1794</v>
      </c>
      <c r="BH99" s="5">
        <v>23.575638506876228</v>
      </c>
      <c r="BI99" s="29">
        <f t="shared" si="32"/>
        <v>21.568546971507814</v>
      </c>
      <c r="BJ99" s="29" t="s">
        <v>1158</v>
      </c>
      <c r="BK99" s="5">
        <v>0.49712192569335428</v>
      </c>
      <c r="BL99" s="5">
        <f t="shared" si="33"/>
        <v>1.5099696096750601</v>
      </c>
      <c r="BM99" s="29" t="s">
        <v>2050</v>
      </c>
      <c r="BN99" s="5">
        <v>41.12903225806452</v>
      </c>
      <c r="BO99" s="29">
        <f t="shared" si="34"/>
        <v>39.121940722696102</v>
      </c>
      <c r="BR99" s="29" t="s">
        <v>916</v>
      </c>
      <c r="BS99" s="29">
        <v>1.6282695305733588</v>
      </c>
      <c r="BT99" s="29" t="s">
        <v>1188</v>
      </c>
      <c r="BU99" s="29">
        <v>2.6816883529038398</v>
      </c>
      <c r="BV99" s="29" t="s">
        <v>1055</v>
      </c>
      <c r="BW99" s="29">
        <v>9.9094153170463901</v>
      </c>
      <c r="BX99" s="29" t="s">
        <v>814</v>
      </c>
      <c r="BY99" s="29">
        <v>6.0873706541975148</v>
      </c>
      <c r="BZ99" s="29" t="s">
        <v>537</v>
      </c>
      <c r="CA99" s="29">
        <v>4.6069315300084535</v>
      </c>
    </row>
    <row r="100" spans="17:79" x14ac:dyDescent="0.25">
      <c r="Q100" s="29" t="s">
        <v>859</v>
      </c>
      <c r="R100" s="29">
        <v>0.12525186516364428</v>
      </c>
      <c r="S100" s="29">
        <f t="shared" si="18"/>
        <v>1.8818396702047702</v>
      </c>
      <c r="T100" s="29" t="s">
        <v>766</v>
      </c>
      <c r="U100" s="29">
        <v>4.5484080571799868E-2</v>
      </c>
      <c r="V100" s="29">
        <f t="shared" si="19"/>
        <v>1.9616074547966145</v>
      </c>
      <c r="W100" s="29" t="s">
        <v>782</v>
      </c>
      <c r="X100" s="29">
        <v>9.0555102780041655E-2</v>
      </c>
      <c r="Y100" s="29">
        <f t="shared" si="20"/>
        <v>1.9165364325883727</v>
      </c>
      <c r="Z100" s="29" t="s">
        <v>805</v>
      </c>
      <c r="AA100" s="29">
        <v>5.4534588375915138</v>
      </c>
      <c r="AB100" s="29">
        <f t="shared" si="21"/>
        <v>3.4463673022230994</v>
      </c>
      <c r="AC100" s="29" t="s">
        <v>524</v>
      </c>
      <c r="AD100" s="29">
        <v>0</v>
      </c>
      <c r="AE100" s="29">
        <f t="shared" si="22"/>
        <v>2.0070915353684144</v>
      </c>
      <c r="AF100" s="29" t="s">
        <v>652</v>
      </c>
      <c r="AG100" s="29">
        <v>0.54164537557485948</v>
      </c>
      <c r="AH100" s="29">
        <f t="shared" si="23"/>
        <v>1.4654461597935549</v>
      </c>
      <c r="AL100" s="29" t="s">
        <v>476</v>
      </c>
      <c r="AM100" s="29">
        <v>5.1166773710126314</v>
      </c>
      <c r="AN100" s="29">
        <f t="shared" si="25"/>
        <v>3.109585835644217</v>
      </c>
      <c r="AR100" s="29" t="s">
        <v>469</v>
      </c>
      <c r="AS100" s="29">
        <v>1.76487747957993</v>
      </c>
      <c r="AT100" s="29">
        <f t="shared" si="27"/>
        <v>0.24221405578848443</v>
      </c>
      <c r="AU100" s="29" t="s">
        <v>426</v>
      </c>
      <c r="AV100" s="29">
        <v>2.3136246786632388</v>
      </c>
      <c r="AW100" s="29">
        <f t="shared" si="28"/>
        <v>0.3065331432948244</v>
      </c>
      <c r="AX100" s="29" t="s">
        <v>1849</v>
      </c>
      <c r="AY100" s="11">
        <v>11.042471042471043</v>
      </c>
      <c r="AZ100" s="29">
        <f t="shared" si="29"/>
        <v>9.035379507102629</v>
      </c>
      <c r="BA100" s="29" t="s">
        <v>1976</v>
      </c>
      <c r="BB100" s="5">
        <v>0</v>
      </c>
      <c r="BC100" s="29">
        <f t="shared" si="30"/>
        <v>2.0070915353684144</v>
      </c>
      <c r="BG100" s="29" t="s">
        <v>1794</v>
      </c>
      <c r="BH100" s="5">
        <v>1.9102840704782453</v>
      </c>
      <c r="BI100" s="29">
        <f t="shared" si="32"/>
        <v>9.6807464890169115E-2</v>
      </c>
      <c r="BJ100" s="29" t="s">
        <v>1158</v>
      </c>
      <c r="BK100" s="5">
        <v>0</v>
      </c>
      <c r="BL100" s="5">
        <f t="shared" si="33"/>
        <v>2.0070915353684144</v>
      </c>
      <c r="BM100" s="29" t="s">
        <v>2051</v>
      </c>
      <c r="BN100" s="5">
        <v>0.48758865248226951</v>
      </c>
      <c r="BO100" s="29">
        <f t="shared" si="34"/>
        <v>1.519502882886145</v>
      </c>
      <c r="BR100" s="29" t="s">
        <v>917</v>
      </c>
      <c r="BS100" s="29">
        <v>1.2066621346023114</v>
      </c>
      <c r="BT100" s="29" t="s">
        <v>1191</v>
      </c>
      <c r="BU100" s="29">
        <v>1.5925951133192677</v>
      </c>
      <c r="BV100" s="29" t="s">
        <v>1056</v>
      </c>
      <c r="BW100" s="29">
        <v>10.771014492753624</v>
      </c>
      <c r="BX100" s="29" t="s">
        <v>815</v>
      </c>
      <c r="BY100" s="29">
        <v>7.7786214460474135</v>
      </c>
      <c r="BZ100" s="29" t="s">
        <v>538</v>
      </c>
      <c r="CA100" s="29">
        <v>35.468208092485547</v>
      </c>
    </row>
    <row r="101" spans="17:79" x14ac:dyDescent="0.25">
      <c r="Q101" s="29" t="s">
        <v>860</v>
      </c>
      <c r="R101" s="29">
        <v>0.15094339622641509</v>
      </c>
      <c r="S101" s="29">
        <f t="shared" si="18"/>
        <v>1.8561481391419994</v>
      </c>
      <c r="T101" s="29" t="s">
        <v>1023</v>
      </c>
      <c r="U101" s="29">
        <v>0.62856020428206638</v>
      </c>
      <c r="V101" s="29">
        <f t="shared" si="19"/>
        <v>1.3785313310863481</v>
      </c>
      <c r="W101" s="29" t="s">
        <v>783</v>
      </c>
      <c r="X101" s="29">
        <v>53.214774281805745</v>
      </c>
      <c r="Y101" s="29">
        <f t="shared" si="20"/>
        <v>51.207682746437328</v>
      </c>
      <c r="Z101" s="29" t="s">
        <v>806</v>
      </c>
      <c r="AA101" s="29">
        <v>4.1621969534434671</v>
      </c>
      <c r="AB101" s="29">
        <f t="shared" si="21"/>
        <v>2.1551054180750526</v>
      </c>
      <c r="AC101" s="29" t="s">
        <v>525</v>
      </c>
      <c r="AD101" s="29">
        <v>18.067691071607914</v>
      </c>
      <c r="AE101" s="29">
        <f t="shared" si="22"/>
        <v>16.060599536239501</v>
      </c>
      <c r="AF101" s="29" t="s">
        <v>652</v>
      </c>
      <c r="AG101" s="29">
        <v>0.24371137609887719</v>
      </c>
      <c r="AH101" s="29">
        <f t="shared" si="23"/>
        <v>1.7633801592695373</v>
      </c>
      <c r="AL101" s="29" t="s">
        <v>477</v>
      </c>
      <c r="AM101" s="29">
        <v>6.5145309147649693</v>
      </c>
      <c r="AN101" s="29">
        <f t="shared" si="25"/>
        <v>4.5074393793965548</v>
      </c>
      <c r="AR101" s="29" t="s">
        <v>469</v>
      </c>
      <c r="AS101" s="29">
        <v>0.95398428731762064</v>
      </c>
      <c r="AT101" s="29">
        <f t="shared" si="27"/>
        <v>1.0531072480507939</v>
      </c>
      <c r="AU101" s="29" t="s">
        <v>427</v>
      </c>
      <c r="AV101" s="29">
        <v>1.1542730299667037</v>
      </c>
      <c r="AW101" s="29">
        <f t="shared" si="28"/>
        <v>0.85281850540171078</v>
      </c>
      <c r="AX101" s="29" t="s">
        <v>1849</v>
      </c>
      <c r="AY101" s="11">
        <v>36.523125996810208</v>
      </c>
      <c r="AZ101" s="29">
        <f t="shared" si="29"/>
        <v>34.516034461441791</v>
      </c>
      <c r="BA101" s="29" t="s">
        <v>1977</v>
      </c>
      <c r="BB101" s="5">
        <v>0.28761929664008368</v>
      </c>
      <c r="BC101" s="29">
        <f t="shared" si="30"/>
        <v>1.7194722387283308</v>
      </c>
      <c r="BG101" s="29" t="s">
        <v>1794</v>
      </c>
      <c r="BH101" s="5">
        <v>3.2043579267804212E-2</v>
      </c>
      <c r="BI101" s="29">
        <f t="shared" si="32"/>
        <v>1.9750479561006102</v>
      </c>
      <c r="BJ101" s="29" t="s">
        <v>1159</v>
      </c>
      <c r="BK101" s="5">
        <v>5.5292259083728285E-2</v>
      </c>
      <c r="BL101" s="5">
        <f t="shared" si="33"/>
        <v>1.9517992762846861</v>
      </c>
      <c r="BM101" s="29" t="s">
        <v>2052</v>
      </c>
      <c r="BN101" s="5">
        <v>0.22405660377358491</v>
      </c>
      <c r="BO101" s="29">
        <f t="shared" si="34"/>
        <v>1.7830349315948295</v>
      </c>
      <c r="BR101" s="29" t="s">
        <v>918</v>
      </c>
      <c r="BS101" s="29">
        <v>1.3503806924292487</v>
      </c>
      <c r="BT101" s="29" t="s">
        <v>1191</v>
      </c>
      <c r="BU101" s="29">
        <v>2.8744326777609683</v>
      </c>
      <c r="BV101" s="29" t="s">
        <v>1056</v>
      </c>
      <c r="BW101" s="29">
        <v>5.6577697158158422</v>
      </c>
      <c r="BX101" s="29" t="s">
        <v>815</v>
      </c>
      <c r="BY101" s="29">
        <v>1.6238709022632702</v>
      </c>
      <c r="BZ101" s="29" t="s">
        <v>539</v>
      </c>
      <c r="CA101" s="29">
        <v>34.790486976217437</v>
      </c>
    </row>
    <row r="102" spans="17:79" x14ac:dyDescent="0.25">
      <c r="Q102" s="29" t="s">
        <v>860</v>
      </c>
      <c r="R102" s="29">
        <v>1.3983840894965818</v>
      </c>
      <c r="S102" s="29">
        <f t="shared" si="18"/>
        <v>0.60870744587183268</v>
      </c>
      <c r="T102" s="29" t="s">
        <v>1024</v>
      </c>
      <c r="U102" s="29">
        <v>0.62277580071174377</v>
      </c>
      <c r="V102" s="29">
        <f t="shared" si="19"/>
        <v>1.3843157346566706</v>
      </c>
      <c r="W102" s="29" t="s">
        <v>783</v>
      </c>
      <c r="X102" s="29">
        <v>2.2619899785254116</v>
      </c>
      <c r="Y102" s="29">
        <f t="shared" si="20"/>
        <v>0.25489844315699717</v>
      </c>
      <c r="Z102" s="29" t="s">
        <v>807</v>
      </c>
      <c r="AA102" s="29">
        <v>0.77541642734060889</v>
      </c>
      <c r="AB102" s="29">
        <f t="shared" si="21"/>
        <v>1.2316751080278054</v>
      </c>
      <c r="AC102" s="29" t="s">
        <v>525</v>
      </c>
      <c r="AD102" s="29">
        <v>35.474006116207953</v>
      </c>
      <c r="AE102" s="29">
        <f t="shared" si="22"/>
        <v>33.466914580839536</v>
      </c>
      <c r="AF102" s="29" t="s">
        <v>653</v>
      </c>
      <c r="AG102" s="29">
        <v>2.5270532307499844</v>
      </c>
      <c r="AH102" s="29">
        <f t="shared" si="23"/>
        <v>0.51996169538157</v>
      </c>
      <c r="AL102" s="29" t="s">
        <v>477</v>
      </c>
      <c r="AM102" s="29">
        <v>10.378975433250808</v>
      </c>
      <c r="AN102" s="29">
        <f t="shared" si="25"/>
        <v>8.3718838978823946</v>
      </c>
      <c r="AR102" s="29" t="s">
        <v>469</v>
      </c>
      <c r="AS102" s="29">
        <v>2.0161290322580645</v>
      </c>
      <c r="AT102" s="29">
        <f t="shared" si="27"/>
        <v>9.037496889650054E-3</v>
      </c>
      <c r="AU102" s="29" t="s">
        <v>427</v>
      </c>
      <c r="AV102" s="29">
        <v>0.34762456546929316</v>
      </c>
      <c r="AW102" s="29">
        <f t="shared" si="28"/>
        <v>1.6594669698991213</v>
      </c>
      <c r="AX102" s="29" t="s">
        <v>1849</v>
      </c>
      <c r="AY102" s="11">
        <v>41.133004926108377</v>
      </c>
      <c r="AZ102" s="29">
        <f t="shared" si="29"/>
        <v>39.12591339073996</v>
      </c>
      <c r="BA102" s="29" t="s">
        <v>1977</v>
      </c>
      <c r="BB102" s="5">
        <v>0.27210884353741494</v>
      </c>
      <c r="BC102" s="29">
        <f t="shared" si="30"/>
        <v>1.7349826918309996</v>
      </c>
      <c r="BG102" s="29" t="s">
        <v>1794</v>
      </c>
      <c r="BH102" s="5">
        <v>0.27472527472527475</v>
      </c>
      <c r="BI102" s="29">
        <f t="shared" si="32"/>
        <v>1.7323662606431398</v>
      </c>
      <c r="BJ102" s="29" t="s">
        <v>1159</v>
      </c>
      <c r="BK102" s="5">
        <v>1.2328056060212822</v>
      </c>
      <c r="BL102" s="5">
        <f t="shared" si="33"/>
        <v>0.77428592934713225</v>
      </c>
      <c r="BM102" s="29" t="s">
        <v>2052</v>
      </c>
      <c r="BN102" s="5">
        <v>2.5101513473606496</v>
      </c>
      <c r="BO102" s="29">
        <f t="shared" si="34"/>
        <v>0.50305981199223515</v>
      </c>
      <c r="BR102" s="29" t="s">
        <v>919</v>
      </c>
      <c r="BS102" s="29">
        <v>1.038500506585613</v>
      </c>
      <c r="BT102" s="29" t="s">
        <v>1192</v>
      </c>
      <c r="BU102" s="29">
        <v>42.980561555075589</v>
      </c>
      <c r="BV102" s="29" t="s">
        <v>1056</v>
      </c>
      <c r="BW102" s="29">
        <v>20.714065866420437</v>
      </c>
      <c r="BX102" s="29" t="s">
        <v>815</v>
      </c>
      <c r="BY102" s="29">
        <v>5.1244402026282945</v>
      </c>
      <c r="BZ102" s="29" t="s">
        <v>540</v>
      </c>
      <c r="CA102" s="29">
        <v>39.917355371900825</v>
      </c>
    </row>
    <row r="103" spans="17:79" x14ac:dyDescent="0.25">
      <c r="Q103" s="29" t="s">
        <v>860</v>
      </c>
      <c r="R103" s="29">
        <v>0.82611323796091074</v>
      </c>
      <c r="S103" s="29">
        <f t="shared" si="18"/>
        <v>1.1809782974075036</v>
      </c>
      <c r="T103" s="29" t="s">
        <v>1025</v>
      </c>
      <c r="U103" s="29">
        <v>0.26375945138034113</v>
      </c>
      <c r="V103" s="29">
        <f t="shared" si="19"/>
        <v>1.7433320839880733</v>
      </c>
      <c r="W103" s="29" t="s">
        <v>783</v>
      </c>
      <c r="X103" s="29">
        <v>0.2266491709411905</v>
      </c>
      <c r="Y103" s="29">
        <f t="shared" si="20"/>
        <v>1.780442364427224</v>
      </c>
      <c r="Z103" s="29" t="s">
        <v>807</v>
      </c>
      <c r="AA103" s="29">
        <v>7.6855511638120335</v>
      </c>
      <c r="AB103" s="29">
        <f t="shared" si="21"/>
        <v>5.6784596284436191</v>
      </c>
      <c r="AC103" s="29" t="s">
        <v>525</v>
      </c>
      <c r="AD103" s="29">
        <v>4.0983606557377046</v>
      </c>
      <c r="AE103" s="29">
        <f t="shared" si="22"/>
        <v>2.0912691203692901</v>
      </c>
      <c r="AF103" s="29" t="s">
        <v>653</v>
      </c>
      <c r="AG103" s="29">
        <v>2.8523489932885906</v>
      </c>
      <c r="AH103" s="29">
        <f t="shared" si="23"/>
        <v>0.84525745792017615</v>
      </c>
      <c r="AL103" s="29" t="s">
        <v>477</v>
      </c>
      <c r="AM103" s="29">
        <v>6.9599711503786503</v>
      </c>
      <c r="AN103" s="29">
        <f t="shared" si="25"/>
        <v>4.9528796150102359</v>
      </c>
      <c r="AR103" s="29" t="s">
        <v>470</v>
      </c>
      <c r="AS103" s="29">
        <v>0.59209679495430556</v>
      </c>
      <c r="AT103" s="29">
        <f t="shared" si="27"/>
        <v>1.4149947404141088</v>
      </c>
      <c r="AU103" s="29" t="s">
        <v>428</v>
      </c>
      <c r="AV103" s="29">
        <v>4.0816326530612246</v>
      </c>
      <c r="AW103" s="29">
        <f t="shared" si="28"/>
        <v>2.0745411176928101</v>
      </c>
      <c r="AX103" s="29" t="s">
        <v>1850</v>
      </c>
      <c r="AY103" s="11">
        <v>0.17565193892717201</v>
      </c>
      <c r="AZ103" s="29">
        <f t="shared" si="29"/>
        <v>1.8314395964412424</v>
      </c>
      <c r="BA103" s="29" t="s">
        <v>1977</v>
      </c>
      <c r="BB103" s="5">
        <v>0</v>
      </c>
      <c r="BC103" s="29">
        <f t="shared" si="30"/>
        <v>2.0070915353684144</v>
      </c>
      <c r="BG103" s="29" t="s">
        <v>1794</v>
      </c>
      <c r="BH103" s="5">
        <v>2.3789294817332203</v>
      </c>
      <c r="BI103" s="29">
        <f t="shared" si="32"/>
        <v>0.37183794636480583</v>
      </c>
      <c r="BJ103" s="29" t="s">
        <v>1159</v>
      </c>
      <c r="BK103" s="5">
        <v>10.578842315369261</v>
      </c>
      <c r="BL103" s="5">
        <f t="shared" si="33"/>
        <v>8.5717507800008477</v>
      </c>
      <c r="BM103" s="29" t="s">
        <v>2052</v>
      </c>
      <c r="BN103" s="5">
        <v>2.9933291521751526</v>
      </c>
      <c r="BO103" s="29">
        <f t="shared" si="34"/>
        <v>0.98623761680673816</v>
      </c>
      <c r="BR103" s="29" t="s">
        <v>920</v>
      </c>
      <c r="BS103" s="29">
        <v>1.2084862590636469</v>
      </c>
      <c r="BT103" s="29" t="s">
        <v>1193</v>
      </c>
      <c r="BU103" s="29">
        <v>1.8314210061782878</v>
      </c>
      <c r="BV103" s="29" t="s">
        <v>1057</v>
      </c>
      <c r="BW103" s="29">
        <v>4.6186278267535457</v>
      </c>
      <c r="BX103" s="29" t="s">
        <v>816</v>
      </c>
      <c r="BY103" s="29">
        <v>13.314538864277084</v>
      </c>
      <c r="BZ103" s="29" t="s">
        <v>685</v>
      </c>
      <c r="CA103" s="29">
        <v>5.0635654435134354</v>
      </c>
    </row>
    <row r="104" spans="17:79" x14ac:dyDescent="0.25">
      <c r="Q104" s="29" t="s">
        <v>861</v>
      </c>
      <c r="R104" s="29">
        <v>1.2579211198335383</v>
      </c>
      <c r="S104" s="29">
        <f t="shared" si="18"/>
        <v>0.74917041553487618</v>
      </c>
      <c r="T104" s="29" t="s">
        <v>1025</v>
      </c>
      <c r="U104" s="29">
        <v>8.8468422398363575</v>
      </c>
      <c r="V104" s="29">
        <f t="shared" si="19"/>
        <v>6.8397507044679431</v>
      </c>
      <c r="W104" s="29" t="s">
        <v>783</v>
      </c>
      <c r="X104" s="29">
        <v>9.7793380140421249</v>
      </c>
      <c r="Y104" s="29">
        <f t="shared" si="20"/>
        <v>7.7722464786737104</v>
      </c>
      <c r="Z104" s="29" t="s">
        <v>807</v>
      </c>
      <c r="AA104" s="29">
        <v>2.098278335724534</v>
      </c>
      <c r="AB104" s="29">
        <f t="shared" si="21"/>
        <v>9.1186800356119591E-2</v>
      </c>
      <c r="AC104" s="29" t="s">
        <v>526</v>
      </c>
      <c r="AD104" s="29">
        <v>3.4242232086239692</v>
      </c>
      <c r="AE104" s="29">
        <f t="shared" si="22"/>
        <v>1.4171316732555548</v>
      </c>
      <c r="AF104" s="29" t="s">
        <v>653</v>
      </c>
      <c r="AG104" s="29">
        <v>0.35113657364627615</v>
      </c>
      <c r="AH104" s="29">
        <f t="shared" si="23"/>
        <v>1.6559549617221383</v>
      </c>
      <c r="AL104" s="29" t="s">
        <v>478</v>
      </c>
      <c r="AM104" s="29">
        <v>10.598522538821047</v>
      </c>
      <c r="AN104" s="29">
        <f t="shared" si="25"/>
        <v>8.5914310034526338</v>
      </c>
      <c r="AR104" s="29" t="s">
        <v>470</v>
      </c>
      <c r="AS104" s="29">
        <v>0.23602223853980911</v>
      </c>
      <c r="AT104" s="29">
        <f t="shared" si="27"/>
        <v>1.7710692968286053</v>
      </c>
      <c r="AU104" s="29" t="s">
        <v>428</v>
      </c>
      <c r="AV104" s="29">
        <v>1.9670234307202776</v>
      </c>
      <c r="AW104" s="29">
        <f t="shared" si="28"/>
        <v>4.0068104648136815E-2</v>
      </c>
      <c r="AX104" s="29" t="s">
        <v>1850</v>
      </c>
      <c r="AY104" s="11">
        <v>12.832929782082324</v>
      </c>
      <c r="AZ104" s="29">
        <f t="shared" si="29"/>
        <v>10.825838246713911</v>
      </c>
      <c r="BA104" s="29" t="s">
        <v>1978</v>
      </c>
      <c r="BB104" s="5">
        <v>0</v>
      </c>
      <c r="BC104" s="29">
        <f t="shared" si="30"/>
        <v>2.0070915353684144</v>
      </c>
      <c r="BG104" s="29" t="s">
        <v>1794</v>
      </c>
      <c r="BH104" s="5">
        <v>45.512265512265508</v>
      </c>
      <c r="BI104" s="29">
        <f t="shared" si="32"/>
        <v>43.50517397689709</v>
      </c>
      <c r="BJ104" s="29" t="s">
        <v>1160</v>
      </c>
      <c r="BK104" s="5">
        <v>0.33914728682170542</v>
      </c>
      <c r="BL104" s="5">
        <f t="shared" si="33"/>
        <v>1.6679442485467091</v>
      </c>
      <c r="BM104" s="29" t="s">
        <v>2053</v>
      </c>
      <c r="BN104" s="5">
        <v>4.329384232850666</v>
      </c>
      <c r="BO104" s="29">
        <f t="shared" si="34"/>
        <v>2.3222926974822515</v>
      </c>
      <c r="BR104" s="29" t="s">
        <v>922</v>
      </c>
      <c r="BS104" s="29">
        <v>1.140603347191131</v>
      </c>
      <c r="BT104" s="29" t="s">
        <v>1194</v>
      </c>
      <c r="BU104" s="29">
        <v>30.519790176442534</v>
      </c>
      <c r="BV104" s="29" t="s">
        <v>1057</v>
      </c>
      <c r="BW104" s="29">
        <v>9.4712885154061617</v>
      </c>
      <c r="BX104" s="29" t="s">
        <v>816</v>
      </c>
      <c r="BY104" s="29">
        <v>1.8276602269242566</v>
      </c>
      <c r="BZ104" s="29" t="s">
        <v>685</v>
      </c>
      <c r="CA104" s="29">
        <v>3.5332252836304701</v>
      </c>
    </row>
    <row r="105" spans="17:79" x14ac:dyDescent="0.25">
      <c r="Q105" s="29" t="s">
        <v>861</v>
      </c>
      <c r="R105" s="29">
        <v>0.12719050310910118</v>
      </c>
      <c r="S105" s="29">
        <f t="shared" si="18"/>
        <v>1.8799010322593133</v>
      </c>
      <c r="T105" s="29" t="s">
        <v>1026</v>
      </c>
      <c r="U105" s="29">
        <v>2.3108751658989775</v>
      </c>
      <c r="V105" s="29">
        <f t="shared" si="19"/>
        <v>0.30378363053056301</v>
      </c>
      <c r="W105" s="29" t="s">
        <v>783</v>
      </c>
      <c r="X105" s="29">
        <v>0.6932409012131715</v>
      </c>
      <c r="Y105" s="29">
        <f t="shared" si="20"/>
        <v>1.3138506341552429</v>
      </c>
      <c r="Z105" s="29" t="s">
        <v>807</v>
      </c>
      <c r="AA105" s="29">
        <v>2.6248262589543461</v>
      </c>
      <c r="AB105" s="29">
        <f t="shared" si="21"/>
        <v>0.61773472358593162</v>
      </c>
      <c r="AC105" s="29" t="s">
        <v>526</v>
      </c>
      <c r="AD105" s="29">
        <v>37.142857142857146</v>
      </c>
      <c r="AE105" s="29">
        <f t="shared" si="22"/>
        <v>35.135765607488729</v>
      </c>
      <c r="AF105" s="29" t="s">
        <v>653</v>
      </c>
      <c r="AG105" s="29">
        <v>1.6299614283936792</v>
      </c>
      <c r="AH105" s="29">
        <f t="shared" si="23"/>
        <v>0.37713010697473526</v>
      </c>
      <c r="AL105" s="29" t="s">
        <v>478</v>
      </c>
      <c r="AM105" s="29">
        <v>0.74803149606299213</v>
      </c>
      <c r="AN105" s="29">
        <f t="shared" si="25"/>
        <v>1.2590600393054223</v>
      </c>
      <c r="AR105" s="29" t="s">
        <v>470</v>
      </c>
      <c r="AS105" s="29">
        <v>3.2194610189495774</v>
      </c>
      <c r="AT105" s="29">
        <f t="shared" si="27"/>
        <v>1.2123694835811629</v>
      </c>
      <c r="AU105" s="29" t="s">
        <v>429</v>
      </c>
      <c r="AV105" s="29">
        <v>2.3499638467100508</v>
      </c>
      <c r="AW105" s="29">
        <f t="shared" si="28"/>
        <v>0.34287231134163632</v>
      </c>
      <c r="AX105" s="29" t="s">
        <v>1851</v>
      </c>
      <c r="AY105" s="11">
        <v>0.44560943643512452</v>
      </c>
      <c r="AZ105" s="29">
        <f t="shared" si="29"/>
        <v>1.5614820989332898</v>
      </c>
      <c r="BA105" s="29" t="s">
        <v>1978</v>
      </c>
      <c r="BB105" s="5">
        <v>0.30277719774483192</v>
      </c>
      <c r="BC105" s="29">
        <f t="shared" si="30"/>
        <v>1.7043143376235825</v>
      </c>
      <c r="BG105" s="29" t="s">
        <v>1795</v>
      </c>
      <c r="BH105" s="5">
        <v>0.56792159018045252</v>
      </c>
      <c r="BI105" s="29">
        <f t="shared" si="32"/>
        <v>1.4391699451879618</v>
      </c>
      <c r="BJ105" s="29" t="s">
        <v>1160</v>
      </c>
      <c r="BK105" s="5">
        <v>0.40666937779585194</v>
      </c>
      <c r="BL105" s="5">
        <f t="shared" si="33"/>
        <v>1.6004221575725626</v>
      </c>
      <c r="BM105" s="29" t="s">
        <v>2053</v>
      </c>
      <c r="BN105" s="5">
        <v>0.67044868488911813</v>
      </c>
      <c r="BO105" s="29">
        <f t="shared" si="34"/>
        <v>1.3366428504792962</v>
      </c>
      <c r="BR105" s="29" t="s">
        <v>923</v>
      </c>
      <c r="BS105" s="29">
        <v>1.3867248363976317</v>
      </c>
      <c r="BT105" s="29" t="s">
        <v>1194</v>
      </c>
      <c r="BU105" s="29">
        <v>12.481387404747307</v>
      </c>
      <c r="BV105" s="29" t="s">
        <v>1058</v>
      </c>
      <c r="BW105" s="29">
        <v>25.291545189504372</v>
      </c>
      <c r="BX105" s="29" t="s">
        <v>816</v>
      </c>
      <c r="BY105" s="29">
        <v>3.2247894428680812</v>
      </c>
      <c r="BZ105" s="29" t="s">
        <v>685</v>
      </c>
      <c r="CA105" s="29">
        <v>13.240748727680495</v>
      </c>
    </row>
    <row r="106" spans="17:79" x14ac:dyDescent="0.25">
      <c r="Q106" s="29" t="s">
        <v>862</v>
      </c>
      <c r="R106" s="29">
        <v>9.3037680260505504E-2</v>
      </c>
      <c r="S106" s="29">
        <f t="shared" si="18"/>
        <v>1.9140538551079089</v>
      </c>
      <c r="T106" s="29" t="s">
        <v>1026</v>
      </c>
      <c r="U106" s="29">
        <v>0.17103762827822122</v>
      </c>
      <c r="V106" s="29">
        <f t="shared" si="19"/>
        <v>1.8360539070901933</v>
      </c>
      <c r="W106" s="29" t="s">
        <v>783</v>
      </c>
      <c r="X106" s="29">
        <v>17.008270406328659</v>
      </c>
      <c r="Y106" s="29">
        <f t="shared" si="20"/>
        <v>15.001178870960246</v>
      </c>
      <c r="Z106" s="29" t="s">
        <v>808</v>
      </c>
      <c r="AA106" s="29">
        <v>4.1426927502876865</v>
      </c>
      <c r="AB106" s="29">
        <f t="shared" si="21"/>
        <v>2.135601214919272</v>
      </c>
      <c r="AC106" s="29" t="s">
        <v>526</v>
      </c>
      <c r="AD106" s="29">
        <v>3.3463469046291134</v>
      </c>
      <c r="AE106" s="29">
        <f t="shared" si="22"/>
        <v>1.339255369260699</v>
      </c>
      <c r="AF106" s="29" t="s">
        <v>653</v>
      </c>
      <c r="AG106" s="29">
        <v>6.0762570256721861E-2</v>
      </c>
      <c r="AH106" s="29">
        <f t="shared" si="23"/>
        <v>1.9463289651116926</v>
      </c>
      <c r="AL106" s="29" t="s">
        <v>478</v>
      </c>
      <c r="AM106" s="29">
        <v>9.7198996655518393</v>
      </c>
      <c r="AN106" s="29">
        <f t="shared" si="25"/>
        <v>7.7128081301834248</v>
      </c>
      <c r="AR106" s="29" t="s">
        <v>470</v>
      </c>
      <c r="AS106" s="29">
        <v>2.7225485765928603</v>
      </c>
      <c r="AT106" s="29">
        <f t="shared" si="27"/>
        <v>0.71545704122444587</v>
      </c>
      <c r="AU106" s="29" t="s">
        <v>429</v>
      </c>
      <c r="AV106" s="29">
        <v>3.6389172625127681</v>
      </c>
      <c r="AW106" s="29">
        <f t="shared" si="28"/>
        <v>1.6318257271443537</v>
      </c>
      <c r="AX106" s="29" t="s">
        <v>1851</v>
      </c>
      <c r="AY106" s="11">
        <v>26.592252133946161</v>
      </c>
      <c r="AZ106" s="29">
        <f t="shared" si="29"/>
        <v>24.585160598577747</v>
      </c>
      <c r="BA106" s="29" t="s">
        <v>1978</v>
      </c>
      <c r="BB106" s="5">
        <v>0.38501925096254813</v>
      </c>
      <c r="BC106" s="29">
        <f t="shared" si="30"/>
        <v>1.6220722844058664</v>
      </c>
      <c r="BG106" s="29" t="s">
        <v>1795</v>
      </c>
      <c r="BH106" s="5">
        <v>27.39273927392739</v>
      </c>
      <c r="BI106" s="29">
        <f t="shared" si="32"/>
        <v>25.385647738558976</v>
      </c>
      <c r="BJ106" s="29" t="s">
        <v>1161</v>
      </c>
      <c r="BK106" s="5">
        <v>0.39332700393327003</v>
      </c>
      <c r="BL106" s="5">
        <f t="shared" si="33"/>
        <v>1.6137645314351445</v>
      </c>
      <c r="BM106" s="29" t="s">
        <v>2054</v>
      </c>
      <c r="BN106" s="5">
        <v>3.5903250188964475</v>
      </c>
      <c r="BO106" s="29">
        <f t="shared" si="34"/>
        <v>1.5832334835280331</v>
      </c>
      <c r="BR106" s="29" t="s">
        <v>923</v>
      </c>
      <c r="BS106" s="29">
        <v>1.372456223379082</v>
      </c>
      <c r="BT106" s="29" t="s">
        <v>1194</v>
      </c>
      <c r="BU106" s="29">
        <v>39.574468085106382</v>
      </c>
      <c r="BV106" s="29" t="s">
        <v>1058</v>
      </c>
      <c r="BW106" s="29">
        <v>14.076020767899495</v>
      </c>
      <c r="BX106" s="29" t="s">
        <v>816</v>
      </c>
      <c r="BY106" s="29">
        <v>7.0645297342893292</v>
      </c>
      <c r="BZ106" s="29" t="s">
        <v>685</v>
      </c>
      <c r="CA106" s="29">
        <v>10.794427310432839</v>
      </c>
    </row>
    <row r="107" spans="17:79" x14ac:dyDescent="0.25">
      <c r="Q107" s="29" t="s">
        <v>863</v>
      </c>
      <c r="R107" s="29">
        <v>0.27978933508887427</v>
      </c>
      <c r="S107" s="29">
        <f t="shared" si="18"/>
        <v>1.7273022002795402</v>
      </c>
      <c r="T107" s="29" t="s">
        <v>1026</v>
      </c>
      <c r="U107" s="29">
        <v>0.50590219224283306</v>
      </c>
      <c r="V107" s="29">
        <f t="shared" si="19"/>
        <v>1.5011893431255814</v>
      </c>
      <c r="W107" s="29" t="s">
        <v>784</v>
      </c>
      <c r="X107" s="29">
        <v>46.422447388932191</v>
      </c>
      <c r="Y107" s="29">
        <f t="shared" si="20"/>
        <v>44.415355853563774</v>
      </c>
      <c r="Z107" s="29" t="s">
        <v>809</v>
      </c>
      <c r="AA107" s="29">
        <v>2.0567940552016983</v>
      </c>
      <c r="AB107" s="29">
        <f t="shared" si="21"/>
        <v>4.9702519833283887E-2</v>
      </c>
      <c r="AC107" s="29" t="s">
        <v>527</v>
      </c>
      <c r="AD107" s="29">
        <v>2.5130890052356021</v>
      </c>
      <c r="AE107" s="29">
        <f t="shared" si="22"/>
        <v>0.50599746986718763</v>
      </c>
      <c r="AF107" s="29" t="s">
        <v>653</v>
      </c>
      <c r="AG107" s="29">
        <v>0.28559771521827826</v>
      </c>
      <c r="AH107" s="29">
        <f t="shared" si="23"/>
        <v>1.7214938201501362</v>
      </c>
      <c r="AL107" s="29" t="s">
        <v>478</v>
      </c>
      <c r="AM107" s="29">
        <v>1.0213852537503989</v>
      </c>
      <c r="AN107" s="29">
        <f t="shared" si="25"/>
        <v>0.98570628161801555</v>
      </c>
      <c r="AR107" s="29" t="s">
        <v>470</v>
      </c>
      <c r="AS107" s="29">
        <v>2.1961430238144257</v>
      </c>
      <c r="AT107" s="29">
        <f t="shared" si="27"/>
        <v>0.18905148844601127</v>
      </c>
      <c r="AU107" s="29" t="s">
        <v>429</v>
      </c>
      <c r="AV107" s="29">
        <v>2.0614761641818515</v>
      </c>
      <c r="AW107" s="29">
        <f t="shared" si="28"/>
        <v>5.4384628813437086E-2</v>
      </c>
      <c r="AX107" s="29" t="s">
        <v>1851</v>
      </c>
      <c r="AY107" s="11">
        <v>0.53846153846153844</v>
      </c>
      <c r="AZ107" s="29">
        <f t="shared" si="29"/>
        <v>1.4686299969068761</v>
      </c>
      <c r="BA107" s="29" t="s">
        <v>1978</v>
      </c>
      <c r="BB107" s="5">
        <v>0.93536521282186025</v>
      </c>
      <c r="BC107" s="29">
        <f t="shared" si="30"/>
        <v>1.0717263225465543</v>
      </c>
      <c r="BG107" s="29" t="s">
        <v>1795</v>
      </c>
      <c r="BH107" s="5">
        <v>70.88122605363985</v>
      </c>
      <c r="BI107" s="29">
        <f t="shared" si="32"/>
        <v>68.874134518271433</v>
      </c>
      <c r="BJ107" s="29" t="s">
        <v>1162</v>
      </c>
      <c r="BK107" s="5">
        <v>7.6519457804984703E-2</v>
      </c>
      <c r="BL107" s="5">
        <f t="shared" si="33"/>
        <v>1.9305720775634296</v>
      </c>
      <c r="BM107" s="29" t="s">
        <v>2054</v>
      </c>
      <c r="BN107" s="5">
        <v>1.6583273766976412</v>
      </c>
      <c r="BO107" s="29">
        <f t="shared" si="34"/>
        <v>0.34876415867077326</v>
      </c>
      <c r="BR107" s="29" t="s">
        <v>923</v>
      </c>
      <c r="BS107" s="29">
        <v>2.7361998283916482</v>
      </c>
      <c r="BT107" s="29" t="s">
        <v>1194</v>
      </c>
      <c r="BU107" s="29">
        <v>21.838286109191429</v>
      </c>
      <c r="BV107" s="29" t="s">
        <v>1059</v>
      </c>
      <c r="BW107" s="29">
        <v>10.037934053107675</v>
      </c>
      <c r="BX107" s="29" t="s">
        <v>816</v>
      </c>
      <c r="BY107" s="29">
        <v>3.4925160370634352</v>
      </c>
      <c r="BZ107" s="29" t="s">
        <v>686</v>
      </c>
      <c r="CA107" s="29">
        <v>17.635455023671749</v>
      </c>
    </row>
    <row r="108" spans="17:79" x14ac:dyDescent="0.25">
      <c r="Q108" s="29" t="s">
        <v>864</v>
      </c>
      <c r="R108" s="29">
        <v>2.6151222285389424</v>
      </c>
      <c r="S108" s="29">
        <f t="shared" si="18"/>
        <v>0.60803069317052794</v>
      </c>
      <c r="T108" s="29" t="s">
        <v>1027</v>
      </c>
      <c r="U108" s="29">
        <v>2.0281304324922296</v>
      </c>
      <c r="V108" s="29">
        <f t="shared" si="19"/>
        <v>2.1038897123815126E-2</v>
      </c>
      <c r="W108" s="29" t="s">
        <v>784</v>
      </c>
      <c r="X108" s="29">
        <v>10.359187922956794</v>
      </c>
      <c r="Y108" s="29">
        <f t="shared" si="20"/>
        <v>8.3520963875883787</v>
      </c>
      <c r="Z108" s="29" t="s">
        <v>809</v>
      </c>
      <c r="AA108" s="29">
        <v>1.0928428550519589</v>
      </c>
      <c r="AB108" s="29">
        <f t="shared" si="21"/>
        <v>0.91424868031645556</v>
      </c>
      <c r="AC108" s="29" t="s">
        <v>527</v>
      </c>
      <c r="AD108" s="29">
        <v>45.59270516717325</v>
      </c>
      <c r="AE108" s="29">
        <f t="shared" si="22"/>
        <v>43.585613631804833</v>
      </c>
      <c r="AF108" s="29" t="s">
        <v>654</v>
      </c>
      <c r="AG108" s="29">
        <v>0.42586140147115759</v>
      </c>
      <c r="AH108" s="29">
        <f t="shared" si="23"/>
        <v>1.581230133897257</v>
      </c>
      <c r="AL108" s="29" t="s">
        <v>478</v>
      </c>
      <c r="AM108" s="29">
        <v>2.2858644245927486</v>
      </c>
      <c r="AN108" s="29">
        <f t="shared" si="25"/>
        <v>0.27877288922433419</v>
      </c>
      <c r="AR108" s="29" t="s">
        <v>471</v>
      </c>
      <c r="AS108" s="29">
        <v>2.3168178646196793</v>
      </c>
      <c r="AT108" s="29">
        <f t="shared" si="27"/>
        <v>0.30972632925126486</v>
      </c>
      <c r="AU108" s="29" t="s">
        <v>430</v>
      </c>
      <c r="AV108" s="29">
        <v>1.9764056994024819</v>
      </c>
      <c r="AW108" s="29">
        <f t="shared" si="28"/>
        <v>3.0685835965932551E-2</v>
      </c>
      <c r="AX108" s="29" t="s">
        <v>1852</v>
      </c>
      <c r="AY108" s="11">
        <v>0</v>
      </c>
      <c r="AZ108" s="29">
        <f t="shared" si="29"/>
        <v>2.0070915353684144</v>
      </c>
      <c r="BA108" s="29" t="s">
        <v>1979</v>
      </c>
      <c r="BB108" s="5">
        <v>0.17937219730941703</v>
      </c>
      <c r="BC108" s="29">
        <f t="shared" si="30"/>
        <v>1.8277193380589973</v>
      </c>
      <c r="BG108" s="29" t="s">
        <v>1795</v>
      </c>
      <c r="BH108" s="5">
        <v>0.58859595340282034</v>
      </c>
      <c r="BI108" s="29">
        <f t="shared" si="32"/>
        <v>1.418495581965594</v>
      </c>
      <c r="BJ108" s="29" t="s">
        <v>2000</v>
      </c>
      <c r="BK108" s="5">
        <v>0</v>
      </c>
      <c r="BL108" s="5">
        <f t="shared" si="33"/>
        <v>2.0070915353684144</v>
      </c>
      <c r="BM108" s="29" t="s">
        <v>2054</v>
      </c>
      <c r="BN108" s="5">
        <v>1.080550098231827</v>
      </c>
      <c r="BO108" s="29">
        <f t="shared" si="34"/>
        <v>0.92654143713658743</v>
      </c>
      <c r="BR108" s="29" t="s">
        <v>926</v>
      </c>
      <c r="BS108" s="29">
        <v>2.4443278098522909</v>
      </c>
      <c r="BT108" s="29" t="s">
        <v>1194</v>
      </c>
      <c r="BU108" s="29">
        <v>1.6171443597160138</v>
      </c>
      <c r="BV108" s="29" t="s">
        <v>1060</v>
      </c>
      <c r="BW108" s="29">
        <v>8.4899546338301999</v>
      </c>
      <c r="BX108" s="29" t="s">
        <v>817</v>
      </c>
      <c r="BY108" s="29">
        <v>2.0339479075212172</v>
      </c>
      <c r="BZ108" s="29" t="s">
        <v>686</v>
      </c>
      <c r="CA108" s="29">
        <v>1.9407290847102021</v>
      </c>
    </row>
    <row r="109" spans="17:79" x14ac:dyDescent="0.25">
      <c r="Q109" s="29" t="s">
        <v>864</v>
      </c>
      <c r="R109" s="29">
        <v>0.15756789322458059</v>
      </c>
      <c r="S109" s="29">
        <f t="shared" si="18"/>
        <v>1.8495236421438339</v>
      </c>
      <c r="T109" s="29" t="s">
        <v>1027</v>
      </c>
      <c r="U109" s="29">
        <v>0.64805583250249255</v>
      </c>
      <c r="V109" s="29">
        <f t="shared" si="19"/>
        <v>1.3590357028659219</v>
      </c>
      <c r="W109" s="29" t="s">
        <v>785</v>
      </c>
      <c r="X109" s="29">
        <v>5.3265231667274717</v>
      </c>
      <c r="Y109" s="29">
        <f t="shared" si="20"/>
        <v>3.3194316313590573</v>
      </c>
      <c r="Z109" s="29" t="s">
        <v>809</v>
      </c>
      <c r="AA109" s="29">
        <v>4.9584262827012777</v>
      </c>
      <c r="AB109" s="29">
        <f t="shared" si="21"/>
        <v>2.9513347473328633</v>
      </c>
      <c r="AC109" s="29" t="s">
        <v>527</v>
      </c>
      <c r="AD109" s="29">
        <v>7.2272602363286618</v>
      </c>
      <c r="AE109" s="29">
        <f t="shared" si="22"/>
        <v>5.2201687009602473</v>
      </c>
      <c r="AF109" s="29" t="s">
        <v>654</v>
      </c>
      <c r="AG109" s="29">
        <v>0.1647748077627243</v>
      </c>
      <c r="AH109" s="29">
        <f t="shared" si="23"/>
        <v>1.8423167276056902</v>
      </c>
      <c r="AL109" s="29" t="s">
        <v>478</v>
      </c>
      <c r="AM109" s="29">
        <v>1.2417218543046358</v>
      </c>
      <c r="AN109" s="29">
        <f t="shared" si="25"/>
        <v>0.76536968106377867</v>
      </c>
      <c r="AR109" s="29" t="s">
        <v>471</v>
      </c>
      <c r="AS109" s="29">
        <v>1.4817428117833833</v>
      </c>
      <c r="AT109" s="29">
        <f t="shared" si="27"/>
        <v>0.52534872358503115</v>
      </c>
      <c r="AU109" s="29" t="s">
        <v>430</v>
      </c>
      <c r="AV109" s="29">
        <v>0.52148894083797881</v>
      </c>
      <c r="AW109" s="29">
        <f t="shared" si="28"/>
        <v>1.4856025945304356</v>
      </c>
      <c r="AX109" s="29" t="s">
        <v>1853</v>
      </c>
      <c r="AY109" s="11">
        <v>0.24865312888520513</v>
      </c>
      <c r="AZ109" s="29">
        <f t="shared" si="29"/>
        <v>1.7584384064832093</v>
      </c>
      <c r="BA109" s="29" t="s">
        <v>1979</v>
      </c>
      <c r="BB109" s="5">
        <v>0.30971738288811457</v>
      </c>
      <c r="BC109" s="29">
        <f t="shared" si="30"/>
        <v>1.6973741524802999</v>
      </c>
      <c r="BG109" s="29" t="s">
        <v>1796</v>
      </c>
      <c r="BH109" s="5">
        <v>0.10945195840825581</v>
      </c>
      <c r="BI109" s="29">
        <f t="shared" si="32"/>
        <v>1.8976395769601586</v>
      </c>
      <c r="BJ109" s="29" t="s">
        <v>2000</v>
      </c>
      <c r="BK109" s="5">
        <v>0</v>
      </c>
      <c r="BL109" s="5">
        <f t="shared" si="33"/>
        <v>2.0070915353684144</v>
      </c>
      <c r="BM109" s="29" t="s">
        <v>2055</v>
      </c>
      <c r="BN109" s="5">
        <v>4.3801269153381828</v>
      </c>
      <c r="BO109" s="29">
        <f t="shared" si="34"/>
        <v>2.3730353799697683</v>
      </c>
      <c r="BR109" s="29"/>
      <c r="BS109" s="29"/>
      <c r="BT109" s="29" t="s">
        <v>1195</v>
      </c>
      <c r="BU109" s="29">
        <v>26.546391752577321</v>
      </c>
      <c r="BV109" s="29" t="s">
        <v>1060</v>
      </c>
      <c r="BW109" s="29">
        <v>8.1656064240275317</v>
      </c>
      <c r="BX109" s="29" t="s">
        <v>817</v>
      </c>
      <c r="BY109" s="29">
        <v>3.3779166259884801</v>
      </c>
      <c r="BZ109" s="29" t="s">
        <v>687</v>
      </c>
      <c r="CA109" s="29">
        <v>19.844357976653697</v>
      </c>
    </row>
    <row r="110" spans="17:79" x14ac:dyDescent="0.25">
      <c r="Q110" s="29" t="s">
        <v>864</v>
      </c>
      <c r="R110" s="29">
        <v>2.6610387227014134</v>
      </c>
      <c r="S110" s="29">
        <f t="shared" si="18"/>
        <v>0.65394718733299895</v>
      </c>
      <c r="T110" s="29" t="s">
        <v>1028</v>
      </c>
      <c r="U110" s="29">
        <v>0.18920858615515104</v>
      </c>
      <c r="V110" s="29">
        <f t="shared" si="19"/>
        <v>1.8178829492132633</v>
      </c>
      <c r="W110" s="29" t="s">
        <v>785</v>
      </c>
      <c r="X110" s="29">
        <v>25.807798280036735</v>
      </c>
      <c r="Y110" s="29">
        <f t="shared" si="20"/>
        <v>23.800706744668322</v>
      </c>
      <c r="Z110" s="29" t="s">
        <v>809</v>
      </c>
      <c r="AA110" s="29">
        <v>0.16480670527852331</v>
      </c>
      <c r="AB110" s="29">
        <f t="shared" si="21"/>
        <v>1.8422848300898911</v>
      </c>
      <c r="AC110" s="29" t="s">
        <v>528</v>
      </c>
      <c r="AD110" s="29">
        <v>2.3170089520800423</v>
      </c>
      <c r="AE110" s="29">
        <f t="shared" si="22"/>
        <v>0.30991741671162787</v>
      </c>
      <c r="AF110" s="29" t="s">
        <v>654</v>
      </c>
      <c r="AG110" s="29">
        <v>8.5247177890229668</v>
      </c>
      <c r="AH110" s="29">
        <f t="shared" si="23"/>
        <v>6.5176262536545524</v>
      </c>
      <c r="AL110" s="29" t="s">
        <v>479</v>
      </c>
      <c r="AM110" s="29">
        <v>8.924335378323109</v>
      </c>
      <c r="AN110" s="29">
        <f t="shared" si="25"/>
        <v>6.9172438429546945</v>
      </c>
      <c r="AR110" s="29" t="s">
        <v>471</v>
      </c>
      <c r="AS110" s="29">
        <v>0.76794657762938234</v>
      </c>
      <c r="AT110" s="29">
        <f t="shared" si="27"/>
        <v>1.2391449577390321</v>
      </c>
      <c r="AU110" s="29" t="s">
        <v>430</v>
      </c>
      <c r="AV110" s="29">
        <v>1.8305477172418785</v>
      </c>
      <c r="AW110" s="29">
        <f t="shared" si="28"/>
        <v>0.17654381812653597</v>
      </c>
      <c r="AX110" s="29" t="s">
        <v>1854</v>
      </c>
      <c r="AY110" s="11">
        <v>0.40013917884481559</v>
      </c>
      <c r="AZ110" s="29">
        <f t="shared" si="29"/>
        <v>1.6069523565235988</v>
      </c>
      <c r="BA110" s="29" t="s">
        <v>1979</v>
      </c>
      <c r="BB110" s="5">
        <v>0</v>
      </c>
      <c r="BC110" s="29">
        <f t="shared" si="30"/>
        <v>2.0070915353684144</v>
      </c>
      <c r="BG110" s="29" t="s">
        <v>1796</v>
      </c>
      <c r="BH110" s="5">
        <v>6.0483508582726699</v>
      </c>
      <c r="BI110" s="29">
        <f t="shared" si="32"/>
        <v>4.0412593229042555</v>
      </c>
      <c r="BJ110" s="29" t="s">
        <v>2001</v>
      </c>
      <c r="BK110" s="5">
        <v>7.2176949941792783</v>
      </c>
      <c r="BL110" s="5">
        <f t="shared" si="33"/>
        <v>5.2106034588108638</v>
      </c>
      <c r="BM110" s="29" t="s">
        <v>2055</v>
      </c>
      <c r="BN110" s="5">
        <v>3.5159599809433062</v>
      </c>
      <c r="BO110" s="29">
        <f t="shared" si="34"/>
        <v>1.5088684455748917</v>
      </c>
      <c r="BR110" s="29" t="s">
        <v>20</v>
      </c>
      <c r="BS110" s="29">
        <v>0.68895643363728465</v>
      </c>
      <c r="BT110" s="29" t="s">
        <v>1195</v>
      </c>
      <c r="BU110" s="29">
        <v>9.9685638649900721</v>
      </c>
      <c r="BV110" s="29" t="s">
        <v>1060</v>
      </c>
      <c r="BW110" s="29">
        <v>1.5491009681881052</v>
      </c>
      <c r="BX110" s="29" t="s">
        <v>817</v>
      </c>
      <c r="BY110" s="29">
        <v>1.3770986606300697</v>
      </c>
      <c r="BZ110" s="29" t="s">
        <v>291</v>
      </c>
      <c r="CA110" s="29">
        <v>6.5546907005325687</v>
      </c>
    </row>
    <row r="111" spans="17:79" x14ac:dyDescent="0.25">
      <c r="Q111" s="29" t="s">
        <v>865</v>
      </c>
      <c r="R111" s="29">
        <v>2.8265851795263561</v>
      </c>
      <c r="S111" s="29">
        <f t="shared" si="18"/>
        <v>0.81949364415794168</v>
      </c>
      <c r="T111" s="29" t="s">
        <v>1028</v>
      </c>
      <c r="U111" s="29">
        <v>0.5225469324559705</v>
      </c>
      <c r="V111" s="29">
        <f t="shared" si="19"/>
        <v>1.4845446029124441</v>
      </c>
      <c r="W111" s="29" t="s">
        <v>785</v>
      </c>
      <c r="X111" s="29">
        <v>69.455103607060636</v>
      </c>
      <c r="Y111" s="29">
        <f t="shared" si="20"/>
        <v>67.448012071692219</v>
      </c>
      <c r="Z111" s="29" t="s">
        <v>809</v>
      </c>
      <c r="AA111" s="29">
        <v>8.6181818181818173</v>
      </c>
      <c r="AB111" s="29">
        <f t="shared" si="21"/>
        <v>6.6110902828134028</v>
      </c>
      <c r="AC111" s="29" t="s">
        <v>528</v>
      </c>
      <c r="AD111" s="29">
        <v>0.79537237888647871</v>
      </c>
      <c r="AE111" s="29">
        <f t="shared" si="22"/>
        <v>1.2117191564819358</v>
      </c>
      <c r="AF111" s="29" t="s">
        <v>654</v>
      </c>
      <c r="AG111" s="29">
        <v>0.30177556319741733</v>
      </c>
      <c r="AH111" s="29">
        <f t="shared" si="23"/>
        <v>1.7053159721709972</v>
      </c>
      <c r="AL111" s="29" t="s">
        <v>480</v>
      </c>
      <c r="AM111" s="29">
        <v>4.8991354466858787</v>
      </c>
      <c r="AN111" s="29">
        <f t="shared" si="25"/>
        <v>2.8920439113174643</v>
      </c>
      <c r="AR111" s="29" t="s">
        <v>471</v>
      </c>
      <c r="AS111" s="29">
        <v>2.3809523809523809</v>
      </c>
      <c r="AT111" s="29">
        <f t="shared" si="27"/>
        <v>0.37386084558396648</v>
      </c>
      <c r="AU111" s="29" t="s">
        <v>430</v>
      </c>
      <c r="AV111" s="29">
        <v>0.36810917579457714</v>
      </c>
      <c r="AW111" s="29">
        <f t="shared" si="28"/>
        <v>1.6389823595738373</v>
      </c>
      <c r="AX111" s="29" t="s">
        <v>1854</v>
      </c>
      <c r="AY111" s="11">
        <v>0.24171270718232044</v>
      </c>
      <c r="AZ111" s="29">
        <f t="shared" si="29"/>
        <v>1.765378828186094</v>
      </c>
      <c r="BA111" s="29" t="s">
        <v>1980</v>
      </c>
      <c r="BB111" s="5">
        <v>8.6755349913244656E-2</v>
      </c>
      <c r="BC111" s="29">
        <f t="shared" si="30"/>
        <v>1.9203361854551697</v>
      </c>
      <c r="BG111" s="29" t="s">
        <v>1796</v>
      </c>
      <c r="BH111" s="5">
        <v>0</v>
      </c>
      <c r="BI111" s="29">
        <f t="shared" si="32"/>
        <v>2.0070915353684144</v>
      </c>
      <c r="BJ111" s="29" t="s">
        <v>2001</v>
      </c>
      <c r="BK111" s="5">
        <v>5.2316890881913301</v>
      </c>
      <c r="BL111" s="5">
        <f t="shared" si="33"/>
        <v>3.2245975528229156</v>
      </c>
      <c r="BM111" s="29" t="s">
        <v>2056</v>
      </c>
      <c r="BN111" s="5">
        <v>10.979618671926364</v>
      </c>
      <c r="BO111" s="29">
        <f t="shared" si="34"/>
        <v>8.9725271365579502</v>
      </c>
      <c r="BR111" s="29" t="s">
        <v>22</v>
      </c>
      <c r="BS111" s="29">
        <v>0.65530799475753598</v>
      </c>
      <c r="BT111" s="29" t="s">
        <v>1196</v>
      </c>
      <c r="BU111" s="29">
        <v>54.460719041278296</v>
      </c>
      <c r="BV111" s="29" t="s">
        <v>1061</v>
      </c>
      <c r="BW111" s="29">
        <v>2.5716529250098157</v>
      </c>
      <c r="BX111" s="29" t="s">
        <v>817</v>
      </c>
      <c r="BY111" s="29">
        <v>8.5123309466984889</v>
      </c>
      <c r="BZ111" s="29" t="s">
        <v>291</v>
      </c>
      <c r="CA111" s="29">
        <v>5.508474576271186</v>
      </c>
    </row>
    <row r="112" spans="17:79" x14ac:dyDescent="0.25">
      <c r="Q112" s="29" t="s">
        <v>866</v>
      </c>
      <c r="R112" s="29">
        <v>0</v>
      </c>
      <c r="S112" s="29">
        <f t="shared" si="18"/>
        <v>2.0070915353684144</v>
      </c>
      <c r="T112" s="29" t="s">
        <v>1028</v>
      </c>
      <c r="U112" s="29">
        <v>0</v>
      </c>
      <c r="V112" s="29">
        <f t="shared" si="19"/>
        <v>2.0070915353684144</v>
      </c>
      <c r="W112" s="29" t="s">
        <v>786</v>
      </c>
      <c r="X112" s="29">
        <v>19.455987910842463</v>
      </c>
      <c r="Y112" s="29">
        <f t="shared" si="20"/>
        <v>17.44889637547405</v>
      </c>
      <c r="Z112" s="29" t="s">
        <v>810</v>
      </c>
      <c r="AA112" s="29">
        <v>7.8525013700775066</v>
      </c>
      <c r="AB112" s="29">
        <f t="shared" si="21"/>
        <v>5.8454098347090921</v>
      </c>
      <c r="AC112" s="29" t="s">
        <v>529</v>
      </c>
      <c r="AD112" s="29">
        <v>5.2181351582549187</v>
      </c>
      <c r="AE112" s="29">
        <f t="shared" si="22"/>
        <v>3.2110436228865042</v>
      </c>
      <c r="AF112" s="29" t="s">
        <v>633</v>
      </c>
      <c r="AG112" s="29">
        <v>0</v>
      </c>
      <c r="AH112" s="29">
        <f t="shared" si="23"/>
        <v>2.0070915353684144</v>
      </c>
      <c r="AL112" s="29" t="s">
        <v>480</v>
      </c>
      <c r="AM112" s="29">
        <v>4.2963412782753911</v>
      </c>
      <c r="AN112" s="29">
        <f t="shared" si="25"/>
        <v>2.2892497429069767</v>
      </c>
      <c r="AR112" s="29" t="s">
        <v>472</v>
      </c>
      <c r="AS112" s="29">
        <v>1.705018020515664</v>
      </c>
      <c r="AT112" s="29">
        <f t="shared" si="27"/>
        <v>0.30207351485275047</v>
      </c>
      <c r="AU112" s="29" t="s">
        <v>430</v>
      </c>
      <c r="AV112" s="29">
        <v>0.88836741535367092</v>
      </c>
      <c r="AW112" s="29">
        <f t="shared" si="28"/>
        <v>1.1187241200147435</v>
      </c>
      <c r="BA112" s="29" t="s">
        <v>1980</v>
      </c>
      <c r="BB112" s="5">
        <v>0.17367141368530739</v>
      </c>
      <c r="BC112" s="29">
        <f t="shared" si="30"/>
        <v>1.833420121683107</v>
      </c>
      <c r="BG112" s="29" t="s">
        <v>1797</v>
      </c>
      <c r="BH112" s="5">
        <v>0.1920355771174449</v>
      </c>
      <c r="BI112" s="29">
        <f t="shared" si="32"/>
        <v>1.8150559582509695</v>
      </c>
      <c r="BJ112" s="29" t="s">
        <v>2002</v>
      </c>
      <c r="BK112" s="5">
        <v>19.227313566936207</v>
      </c>
      <c r="BL112" s="5">
        <f t="shared" si="33"/>
        <v>17.220222031567793</v>
      </c>
      <c r="BM112" s="29" t="s">
        <v>2056</v>
      </c>
      <c r="BN112" s="5">
        <v>1.6954871362294393</v>
      </c>
      <c r="BO112" s="29">
        <f t="shared" si="34"/>
        <v>0.3116043991389752</v>
      </c>
      <c r="BR112" s="29" t="s">
        <v>24</v>
      </c>
      <c r="BS112" s="29">
        <v>0.12726694241170855</v>
      </c>
      <c r="BT112" s="29" t="s">
        <v>1197</v>
      </c>
      <c r="BU112" s="29">
        <v>1.8805476154656238</v>
      </c>
      <c r="BV112" s="29" t="s">
        <v>1062</v>
      </c>
      <c r="BW112" s="29">
        <v>2.3341656714797527</v>
      </c>
      <c r="BX112" s="29" t="s">
        <v>817</v>
      </c>
      <c r="BY112" s="29">
        <v>4.0660637042862762</v>
      </c>
      <c r="BZ112" s="29" t="s">
        <v>291</v>
      </c>
      <c r="CA112" s="29">
        <v>13.928736695974086</v>
      </c>
    </row>
    <row r="113" spans="17:79" x14ac:dyDescent="0.25">
      <c r="Q113" s="29" t="s">
        <v>866</v>
      </c>
      <c r="R113" s="29">
        <v>0.28554431885782272</v>
      </c>
      <c r="S113" s="29">
        <f t="shared" si="18"/>
        <v>1.7215472165105918</v>
      </c>
      <c r="T113" s="29" t="s">
        <v>1028</v>
      </c>
      <c r="U113" s="29">
        <v>0.48908176620513882</v>
      </c>
      <c r="V113" s="29">
        <f t="shared" si="19"/>
        <v>1.5180097691632757</v>
      </c>
      <c r="W113" s="29" t="s">
        <v>786</v>
      </c>
      <c r="X113" s="29">
        <v>69.718909710391813</v>
      </c>
      <c r="Y113" s="29">
        <f t="shared" si="20"/>
        <v>67.711818175023396</v>
      </c>
      <c r="Z113" s="29" t="s">
        <v>810</v>
      </c>
      <c r="AA113" s="29">
        <v>5.5219495333563771</v>
      </c>
      <c r="AB113" s="29">
        <f t="shared" si="21"/>
        <v>3.5148579979879626</v>
      </c>
      <c r="AC113" s="29" t="s">
        <v>529</v>
      </c>
      <c r="AD113" s="29">
        <v>17.119190059825126</v>
      </c>
      <c r="AE113" s="29">
        <f t="shared" si="22"/>
        <v>15.112098524456712</v>
      </c>
      <c r="AF113" s="29" t="s">
        <v>633</v>
      </c>
      <c r="AG113" s="29">
        <v>11.46524064171123</v>
      </c>
      <c r="AH113" s="29">
        <f t="shared" si="23"/>
        <v>9.458149106342816</v>
      </c>
      <c r="AL113" s="29" t="s">
        <v>481</v>
      </c>
      <c r="AM113" s="29">
        <v>0.16374494317087268</v>
      </c>
      <c r="AN113" s="29">
        <f t="shared" si="25"/>
        <v>1.8433465921975418</v>
      </c>
      <c r="AR113" s="29" t="s">
        <v>472</v>
      </c>
      <c r="AS113" s="29">
        <v>0.22175536881419233</v>
      </c>
      <c r="AT113" s="29">
        <f t="shared" si="27"/>
        <v>1.785336166554222</v>
      </c>
      <c r="AU113" s="29" t="s">
        <v>430</v>
      </c>
      <c r="AV113" s="29">
        <v>1.2378721980595517</v>
      </c>
      <c r="AW113" s="29">
        <f t="shared" si="28"/>
        <v>0.76921933730886272</v>
      </c>
      <c r="BA113" s="29" t="s">
        <v>1980</v>
      </c>
      <c r="BB113" s="5">
        <v>2.0161792159303049</v>
      </c>
      <c r="BC113" s="29">
        <f t="shared" si="30"/>
        <v>9.0876805618904655E-3</v>
      </c>
      <c r="BG113" s="29" t="s">
        <v>1797</v>
      </c>
      <c r="BH113" s="5">
        <v>0</v>
      </c>
      <c r="BI113" s="29">
        <f t="shared" si="32"/>
        <v>2.0070915353684144</v>
      </c>
      <c r="BJ113" s="29" t="s">
        <v>2002</v>
      </c>
      <c r="BK113" s="5">
        <v>6.1669591376284787</v>
      </c>
      <c r="BL113" s="5">
        <f t="shared" si="33"/>
        <v>4.1598676022600642</v>
      </c>
      <c r="BM113" s="29" t="s">
        <v>2056</v>
      </c>
      <c r="BN113" s="5">
        <v>0.69713400464756003</v>
      </c>
      <c r="BO113" s="29">
        <f t="shared" si="34"/>
        <v>1.3099575307208544</v>
      </c>
      <c r="BR113" s="29" t="s">
        <v>29</v>
      </c>
      <c r="BS113" s="29">
        <v>0.27977897461005802</v>
      </c>
      <c r="BT113" s="29" t="s">
        <v>1198</v>
      </c>
      <c r="BU113" s="29">
        <v>2.8454669290146817</v>
      </c>
      <c r="BV113" s="29" t="s">
        <v>1062</v>
      </c>
      <c r="BW113" s="29">
        <v>14.125932062966031</v>
      </c>
      <c r="BX113" s="29" t="s">
        <v>818</v>
      </c>
      <c r="BY113" s="29">
        <v>2.4709302325581395</v>
      </c>
      <c r="BZ113" s="29" t="s">
        <v>291</v>
      </c>
      <c r="CA113" s="29">
        <v>1.5621513055121625</v>
      </c>
    </row>
    <row r="114" spans="17:79" x14ac:dyDescent="0.25">
      <c r="Q114" s="29" t="s">
        <v>867</v>
      </c>
      <c r="R114" s="29">
        <v>0.22696929238985314</v>
      </c>
      <c r="S114" s="29">
        <f t="shared" si="18"/>
        <v>1.7801222429785613</v>
      </c>
      <c r="T114" s="29" t="s">
        <v>1028</v>
      </c>
      <c r="U114" s="29">
        <v>0.12089810017271156</v>
      </c>
      <c r="V114" s="29">
        <f t="shared" si="19"/>
        <v>1.8861934351957028</v>
      </c>
      <c r="W114" s="29" t="s">
        <v>786</v>
      </c>
      <c r="X114" s="29">
        <v>8.1094779523568175</v>
      </c>
      <c r="Y114" s="29">
        <f t="shared" si="20"/>
        <v>6.102386416988403</v>
      </c>
      <c r="Z114" s="29" t="s">
        <v>810</v>
      </c>
      <c r="AA114" s="29">
        <v>2.8114396509936985</v>
      </c>
      <c r="AB114" s="29">
        <f t="shared" si="21"/>
        <v>0.80434811562528408</v>
      </c>
      <c r="AC114" s="29" t="s">
        <v>529</v>
      </c>
      <c r="AD114" s="29">
        <v>0.22874571101791841</v>
      </c>
      <c r="AE114" s="29">
        <f t="shared" si="22"/>
        <v>1.7783458243504962</v>
      </c>
      <c r="AF114" s="29" t="s">
        <v>633</v>
      </c>
      <c r="AG114" s="29">
        <v>34.52611218568665</v>
      </c>
      <c r="AH114" s="29">
        <f t="shared" si="23"/>
        <v>32.519020650318232</v>
      </c>
      <c r="AL114" s="29" t="s">
        <v>481</v>
      </c>
      <c r="AM114" s="29">
        <v>1.2984981226533168</v>
      </c>
      <c r="AN114" s="29">
        <f t="shared" si="25"/>
        <v>0.70859341271509768</v>
      </c>
      <c r="AR114" s="29" t="s">
        <v>927</v>
      </c>
      <c r="AS114" s="29">
        <v>0.170261066969353</v>
      </c>
      <c r="AT114" s="29">
        <f t="shared" si="27"/>
        <v>1.8368304683990615</v>
      </c>
      <c r="AU114" s="29" t="s">
        <v>431</v>
      </c>
      <c r="AV114" s="29">
        <v>0.72036673215455138</v>
      </c>
      <c r="AW114" s="29">
        <f t="shared" si="28"/>
        <v>1.286724803213863</v>
      </c>
      <c r="BA114" s="29" t="s">
        <v>1981</v>
      </c>
      <c r="BB114" s="5">
        <v>8.3263946711074108E-2</v>
      </c>
      <c r="BC114" s="29">
        <f t="shared" si="30"/>
        <v>1.9238275886573404</v>
      </c>
      <c r="BG114" s="29" t="s">
        <v>1797</v>
      </c>
      <c r="BH114" s="5">
        <v>3.1978319783197833</v>
      </c>
      <c r="BI114" s="29">
        <f t="shared" si="32"/>
        <v>1.1907404429513688</v>
      </c>
      <c r="BJ114" s="29" t="s">
        <v>2002</v>
      </c>
      <c r="BK114" s="5">
        <v>1.6763378465506125</v>
      </c>
      <c r="BL114" s="5">
        <f t="shared" si="33"/>
        <v>0.33075368881780198</v>
      </c>
      <c r="BM114" s="5"/>
      <c r="BR114" s="29" t="s">
        <v>29</v>
      </c>
      <c r="BS114" s="29">
        <v>0</v>
      </c>
      <c r="BT114" s="29" t="s">
        <v>1198</v>
      </c>
      <c r="BU114" s="29">
        <v>4.2027388635290412</v>
      </c>
      <c r="BV114" s="29" t="s">
        <v>1063</v>
      </c>
      <c r="BW114" s="29">
        <v>3.0612244897959182</v>
      </c>
      <c r="BX114" s="29" t="s">
        <v>819</v>
      </c>
      <c r="BY114" s="29">
        <v>3.1227020932398646</v>
      </c>
      <c r="BZ114" s="29" t="s">
        <v>292</v>
      </c>
      <c r="CA114" s="29">
        <v>12.180498579993689</v>
      </c>
    </row>
    <row r="115" spans="17:79" x14ac:dyDescent="0.25">
      <c r="Q115" s="29" t="s">
        <v>867</v>
      </c>
      <c r="R115" s="29">
        <v>0</v>
      </c>
      <c r="S115" s="29">
        <f t="shared" si="18"/>
        <v>2.0070915353684144</v>
      </c>
      <c r="T115" s="29" t="s">
        <v>1029</v>
      </c>
      <c r="U115" s="29">
        <v>2.5654910986258717</v>
      </c>
      <c r="V115" s="29">
        <f t="shared" si="19"/>
        <v>0.55839956325745721</v>
      </c>
      <c r="W115" s="29" t="s">
        <v>786</v>
      </c>
      <c r="X115" s="29">
        <v>6.7236153210250755</v>
      </c>
      <c r="Y115" s="29">
        <f t="shared" si="20"/>
        <v>4.7165237856566611</v>
      </c>
      <c r="Z115" s="29" t="s">
        <v>811</v>
      </c>
      <c r="AA115" s="29">
        <v>5.6759057799640527</v>
      </c>
      <c r="AB115" s="29">
        <f t="shared" si="21"/>
        <v>3.6688142445956382</v>
      </c>
      <c r="AC115" s="29" t="s">
        <v>529</v>
      </c>
      <c r="AD115" s="29">
        <v>5.0530570995452252E-2</v>
      </c>
      <c r="AE115" s="29">
        <f t="shared" si="22"/>
        <v>1.9565609643729622</v>
      </c>
      <c r="AF115" s="29" t="s">
        <v>634</v>
      </c>
      <c r="AG115" s="29">
        <v>5.3705692803437163E-2</v>
      </c>
      <c r="AH115" s="29">
        <f t="shared" si="23"/>
        <v>1.9533858425649773</v>
      </c>
      <c r="AL115" s="29" t="s">
        <v>481</v>
      </c>
      <c r="AM115" s="29">
        <v>6.0087206210783792</v>
      </c>
      <c r="AN115" s="29">
        <f t="shared" si="25"/>
        <v>4.0016290857099648</v>
      </c>
      <c r="AR115" s="29" t="s">
        <v>927</v>
      </c>
      <c r="AS115" s="29">
        <v>3.3492822966507179</v>
      </c>
      <c r="AT115" s="29">
        <f t="shared" si="27"/>
        <v>1.3421907612823034</v>
      </c>
      <c r="AU115" s="29" t="s">
        <v>431</v>
      </c>
      <c r="AV115" s="29">
        <v>3.9570552147239266</v>
      </c>
      <c r="AW115" s="29">
        <f t="shared" si="28"/>
        <v>1.9499636793555122</v>
      </c>
      <c r="BA115" s="29" t="s">
        <v>1981</v>
      </c>
      <c r="BB115" s="5">
        <v>0</v>
      </c>
      <c r="BC115" s="29">
        <f t="shared" si="30"/>
        <v>2.0070915353684144</v>
      </c>
      <c r="BG115" s="29" t="s">
        <v>1798</v>
      </c>
      <c r="BH115" s="5">
        <v>0.1886860916578976</v>
      </c>
      <c r="BI115" s="29">
        <f t="shared" si="32"/>
        <v>1.8184054437105168</v>
      </c>
      <c r="BJ115" s="29" t="s">
        <v>2002</v>
      </c>
      <c r="BK115" s="5">
        <v>5.2536698429049702</v>
      </c>
      <c r="BL115" s="5">
        <f t="shared" si="33"/>
        <v>3.2465783075365557</v>
      </c>
      <c r="BM115" s="5"/>
      <c r="BR115" s="29" t="s">
        <v>515</v>
      </c>
      <c r="BS115" s="29">
        <v>0.53304125593282226</v>
      </c>
      <c r="BT115" s="29" t="s">
        <v>1199</v>
      </c>
      <c r="BU115" s="29">
        <v>1.1342920802106542</v>
      </c>
      <c r="BV115" s="29" t="s">
        <v>1065</v>
      </c>
      <c r="BW115" s="29">
        <v>4.3677204658901836</v>
      </c>
      <c r="BX115" s="29" t="s">
        <v>819</v>
      </c>
      <c r="BY115" s="29">
        <v>2.2248391302519241</v>
      </c>
      <c r="BZ115" s="29" t="s">
        <v>292</v>
      </c>
      <c r="CA115" s="29">
        <v>2.9401062513645293</v>
      </c>
    </row>
    <row r="116" spans="17:79" x14ac:dyDescent="0.25">
      <c r="Q116" s="29" t="s">
        <v>868</v>
      </c>
      <c r="R116" s="29">
        <v>0</v>
      </c>
      <c r="S116" s="29">
        <f t="shared" si="18"/>
        <v>2.0070915353684144</v>
      </c>
      <c r="T116" s="29" t="s">
        <v>1029</v>
      </c>
      <c r="U116" s="29">
        <v>0.38917388996992747</v>
      </c>
      <c r="V116" s="29">
        <f t="shared" si="19"/>
        <v>1.6179176453984869</v>
      </c>
      <c r="W116" s="29" t="s">
        <v>787</v>
      </c>
      <c r="X116" s="29">
        <v>12.313803376365442</v>
      </c>
      <c r="Y116" s="29">
        <f t="shared" si="20"/>
        <v>10.306711840997028</v>
      </c>
      <c r="Z116" s="29" t="s">
        <v>811</v>
      </c>
      <c r="AA116" s="29">
        <v>10.4</v>
      </c>
      <c r="AB116" s="29">
        <f t="shared" si="21"/>
        <v>8.392908464631585</v>
      </c>
      <c r="AC116" s="29" t="s">
        <v>530</v>
      </c>
      <c r="AD116" s="29">
        <v>0.44527771267869698</v>
      </c>
      <c r="AE116" s="29">
        <f t="shared" si="22"/>
        <v>1.5618138226897176</v>
      </c>
      <c r="AF116" s="29" t="s">
        <v>634</v>
      </c>
      <c r="AG116" s="29">
        <v>12.863785086964008</v>
      </c>
      <c r="AH116" s="29">
        <f t="shared" si="23"/>
        <v>10.856693551595594</v>
      </c>
      <c r="AL116" s="29" t="s">
        <v>481</v>
      </c>
      <c r="AM116" s="29">
        <v>1</v>
      </c>
      <c r="AN116" s="29">
        <f t="shared" si="25"/>
        <v>1.0070915353684144</v>
      </c>
      <c r="AR116" s="29" t="s">
        <v>927</v>
      </c>
      <c r="AS116" s="29">
        <v>0.19832189168573611</v>
      </c>
      <c r="AT116" s="29">
        <f t="shared" si="27"/>
        <v>1.8087696436826783</v>
      </c>
      <c r="AU116" s="29" t="s">
        <v>431</v>
      </c>
      <c r="AV116" s="29">
        <v>1.3736609955891619</v>
      </c>
      <c r="AW116" s="29">
        <f t="shared" si="28"/>
        <v>0.63343053977925257</v>
      </c>
      <c r="BA116" s="29" t="s">
        <v>1981</v>
      </c>
      <c r="BB116" s="5">
        <v>44.848484848484851</v>
      </c>
      <c r="BC116" s="29">
        <f t="shared" si="30"/>
        <v>42.841393313116434</v>
      </c>
      <c r="BG116" s="29" t="s">
        <v>1798</v>
      </c>
      <c r="BH116" s="5">
        <v>29.332226307674059</v>
      </c>
      <c r="BI116" s="29">
        <f t="shared" si="32"/>
        <v>27.325134772305645</v>
      </c>
      <c r="BJ116" s="29" t="s">
        <v>2003</v>
      </c>
      <c r="BK116" s="5">
        <v>6.5301478953356087</v>
      </c>
      <c r="BL116" s="5">
        <f t="shared" si="33"/>
        <v>4.5230563599671942</v>
      </c>
      <c r="BM116" s="5"/>
      <c r="BR116" s="29" t="s">
        <v>515</v>
      </c>
      <c r="BS116" s="29">
        <v>2.5802012556979444E-2</v>
      </c>
      <c r="BT116" s="29" t="s">
        <v>1200</v>
      </c>
      <c r="BU116" s="29">
        <v>1.935096153846154</v>
      </c>
      <c r="BV116" s="29" t="s">
        <v>1065</v>
      </c>
      <c r="BW116" s="29">
        <v>3.0252682589131186</v>
      </c>
      <c r="BX116" s="29" t="s">
        <v>821</v>
      </c>
      <c r="BY116" s="29">
        <v>6.9247415244049053</v>
      </c>
      <c r="BZ116" s="29" t="s">
        <v>294</v>
      </c>
      <c r="CA116" s="29">
        <v>11.384126984126985</v>
      </c>
    </row>
    <row r="117" spans="17:79" x14ac:dyDescent="0.25">
      <c r="Q117" s="29" t="s">
        <v>868</v>
      </c>
      <c r="R117" s="29">
        <v>1.5235300756122334</v>
      </c>
      <c r="S117" s="29">
        <f t="shared" si="18"/>
        <v>0.48356145975618103</v>
      </c>
      <c r="T117" s="29" t="s">
        <v>1029</v>
      </c>
      <c r="U117" s="29">
        <v>0.4673173617272996</v>
      </c>
      <c r="V117" s="29">
        <f t="shared" si="19"/>
        <v>1.5397741736411148</v>
      </c>
      <c r="W117" s="29" t="s">
        <v>787</v>
      </c>
      <c r="X117" s="29">
        <v>16.018035121025154</v>
      </c>
      <c r="Y117" s="29">
        <f t="shared" si="20"/>
        <v>14.01094358565674</v>
      </c>
      <c r="Z117" s="29" t="s">
        <v>811</v>
      </c>
      <c r="AA117" s="29">
        <v>35.682819383259911</v>
      </c>
      <c r="AB117" s="29">
        <f t="shared" si="21"/>
        <v>33.675727847891494</v>
      </c>
      <c r="AC117" s="29" t="s">
        <v>530</v>
      </c>
      <c r="AD117" s="29">
        <v>0</v>
      </c>
      <c r="AE117" s="29">
        <f t="shared" si="22"/>
        <v>2.0070915353684144</v>
      </c>
      <c r="AF117" s="29" t="s">
        <v>634</v>
      </c>
      <c r="AG117" s="29">
        <v>20.868040333187199</v>
      </c>
      <c r="AH117" s="29">
        <f t="shared" si="23"/>
        <v>18.860948797818786</v>
      </c>
      <c r="AL117" s="29" t="s">
        <v>482</v>
      </c>
      <c r="AM117" s="29">
        <v>6.7790399413704652</v>
      </c>
      <c r="AN117" s="29">
        <f t="shared" si="25"/>
        <v>4.7719484060020507</v>
      </c>
      <c r="AR117" s="29" t="s">
        <v>928</v>
      </c>
      <c r="AS117" s="29">
        <v>0.13784049885132918</v>
      </c>
      <c r="AT117" s="29">
        <f t="shared" si="27"/>
        <v>1.8692510365170854</v>
      </c>
      <c r="AU117" s="29" t="s">
        <v>432</v>
      </c>
      <c r="AV117" s="29">
        <v>2.9022620571916349</v>
      </c>
      <c r="AW117" s="29">
        <f t="shared" si="28"/>
        <v>0.89517052182322043</v>
      </c>
      <c r="BA117" s="29" t="s">
        <v>1982</v>
      </c>
      <c r="BB117" s="5">
        <v>0</v>
      </c>
      <c r="BC117" s="29">
        <f t="shared" si="30"/>
        <v>2.0070915353684144</v>
      </c>
      <c r="BG117" s="29" t="s">
        <v>1799</v>
      </c>
      <c r="BH117" s="5">
        <v>0</v>
      </c>
      <c r="BI117" s="29">
        <f t="shared" si="32"/>
        <v>2.0070915353684144</v>
      </c>
      <c r="BJ117" s="29" t="s">
        <v>2003</v>
      </c>
      <c r="BK117" s="5">
        <v>6.2285714285714286</v>
      </c>
      <c r="BL117" s="5">
        <f t="shared" si="33"/>
        <v>4.2214798932030142</v>
      </c>
      <c r="BM117" s="5"/>
      <c r="BR117" s="29" t="s">
        <v>515</v>
      </c>
      <c r="BS117" s="29">
        <v>0</v>
      </c>
      <c r="BT117" s="29" t="s">
        <v>1200</v>
      </c>
      <c r="BU117" s="29">
        <v>14.889529298751199</v>
      </c>
      <c r="BV117" s="29" t="s">
        <v>1065</v>
      </c>
      <c r="BW117" s="29">
        <v>10.575635876840696</v>
      </c>
      <c r="BX117" s="29" t="s">
        <v>821</v>
      </c>
      <c r="BY117" s="29">
        <v>2.6467302569390738</v>
      </c>
      <c r="BZ117" s="29" t="s">
        <v>294</v>
      </c>
      <c r="CA117" s="29">
        <v>8.0924855491329488</v>
      </c>
    </row>
    <row r="118" spans="17:79" x14ac:dyDescent="0.25">
      <c r="Q118" s="29" t="s">
        <v>869</v>
      </c>
      <c r="R118" s="29">
        <v>2.835370039818756</v>
      </c>
      <c r="S118" s="29">
        <f t="shared" si="18"/>
        <v>0.82827850445034157</v>
      </c>
      <c r="T118" s="29" t="s">
        <v>1030</v>
      </c>
      <c r="U118" s="29">
        <v>49.416539827498731</v>
      </c>
      <c r="V118" s="29">
        <f t="shared" si="19"/>
        <v>47.409448292130314</v>
      </c>
      <c r="W118" s="29" t="s">
        <v>788</v>
      </c>
      <c r="X118" s="29">
        <v>5.8685994856207628</v>
      </c>
      <c r="Y118" s="29">
        <f t="shared" si="20"/>
        <v>3.8615079502523484</v>
      </c>
      <c r="Z118" s="29" t="s">
        <v>811</v>
      </c>
      <c r="AA118" s="29">
        <v>2.9976792160907686</v>
      </c>
      <c r="AB118" s="29">
        <f t="shared" si="21"/>
        <v>0.99058768072235415</v>
      </c>
      <c r="AC118" s="29" t="s">
        <v>531</v>
      </c>
      <c r="AD118" s="29">
        <v>0</v>
      </c>
      <c r="AE118" s="29">
        <f t="shared" si="22"/>
        <v>2.0070915353684144</v>
      </c>
      <c r="AF118" s="29" t="s">
        <v>635</v>
      </c>
      <c r="AG118" s="29">
        <v>0.44827179426683972</v>
      </c>
      <c r="AH118" s="29">
        <f t="shared" si="23"/>
        <v>1.5588197411015747</v>
      </c>
      <c r="AL118" s="29" t="s">
        <v>482</v>
      </c>
      <c r="AM118" s="29">
        <v>1.6057845807118041</v>
      </c>
      <c r="AN118" s="29">
        <f t="shared" si="25"/>
        <v>0.40130695465661037</v>
      </c>
      <c r="AR118" s="29" t="s">
        <v>929</v>
      </c>
      <c r="AS118" s="29">
        <v>0.70657507360157012</v>
      </c>
      <c r="AT118" s="29">
        <f t="shared" si="27"/>
        <v>1.3005164617668443</v>
      </c>
      <c r="AU118" s="29" t="s">
        <v>432</v>
      </c>
      <c r="AV118" s="29">
        <v>3.4120734908136483</v>
      </c>
      <c r="AW118" s="29">
        <f t="shared" si="28"/>
        <v>1.4049819554452339</v>
      </c>
      <c r="BA118" s="29" t="s">
        <v>1982</v>
      </c>
      <c r="BB118" s="5">
        <v>0.14500759563596188</v>
      </c>
      <c r="BC118" s="29">
        <f t="shared" si="30"/>
        <v>1.8620839397324525</v>
      </c>
      <c r="BG118" s="29" t="s">
        <v>1800</v>
      </c>
      <c r="BH118" s="5">
        <v>33.528173953705867</v>
      </c>
      <c r="BI118" s="29">
        <f t="shared" si="32"/>
        <v>31.521082418337453</v>
      </c>
      <c r="BJ118" s="29" t="s">
        <v>2003</v>
      </c>
      <c r="BK118" s="5">
        <v>42.048929663608561</v>
      </c>
      <c r="BL118" s="5">
        <f t="shared" si="33"/>
        <v>40.041838128240144</v>
      </c>
      <c r="BM118" s="5"/>
      <c r="BR118" s="29" t="s">
        <v>516</v>
      </c>
      <c r="BS118" s="29">
        <v>0.15471892728210418</v>
      </c>
      <c r="BT118" s="29" t="s">
        <v>1200</v>
      </c>
      <c r="BU118" s="29">
        <v>16.681338028169016</v>
      </c>
      <c r="BV118" s="29" t="s">
        <v>1066</v>
      </c>
      <c r="BW118" s="29">
        <v>2.3908270309831665</v>
      </c>
      <c r="BX118" s="29" t="s">
        <v>822</v>
      </c>
      <c r="BY118" s="29">
        <v>38.613470274540788</v>
      </c>
      <c r="BZ118" s="29" t="s">
        <v>295</v>
      </c>
      <c r="CA118" s="29">
        <v>10.277382645803698</v>
      </c>
    </row>
    <row r="119" spans="17:79" x14ac:dyDescent="0.25">
      <c r="Q119" s="29" t="s">
        <v>869</v>
      </c>
      <c r="R119" s="29">
        <v>0.16324107739111079</v>
      </c>
      <c r="S119" s="29">
        <f t="shared" si="18"/>
        <v>1.8438504579773036</v>
      </c>
      <c r="T119" s="29" t="s">
        <v>1030</v>
      </c>
      <c r="U119" s="29">
        <v>51.445086705202314</v>
      </c>
      <c r="V119" s="29">
        <f t="shared" si="19"/>
        <v>49.437995169833897</v>
      </c>
      <c r="W119" s="29" t="s">
        <v>788</v>
      </c>
      <c r="X119" s="29">
        <v>43.324125230202576</v>
      </c>
      <c r="Y119" s="29">
        <f t="shared" si="20"/>
        <v>41.317033694834159</v>
      </c>
      <c r="Z119" s="29" t="s">
        <v>812</v>
      </c>
      <c r="AA119" s="29">
        <v>4.8596398305084749</v>
      </c>
      <c r="AB119" s="29">
        <f t="shared" si="21"/>
        <v>2.8525482951400605</v>
      </c>
      <c r="AC119" s="29" t="s">
        <v>531</v>
      </c>
      <c r="AD119" s="29">
        <v>0.29888983774551664</v>
      </c>
      <c r="AE119" s="29">
        <f t="shared" si="22"/>
        <v>1.7082016976228978</v>
      </c>
      <c r="AF119" s="29" t="s">
        <v>635</v>
      </c>
      <c r="AG119" s="29">
        <v>9.7099509147701912</v>
      </c>
      <c r="AH119" s="29">
        <f t="shared" si="23"/>
        <v>7.7028593794017768</v>
      </c>
      <c r="AL119" s="29" t="s">
        <v>496</v>
      </c>
      <c r="AM119" s="29">
        <v>67.373202119606361</v>
      </c>
      <c r="AN119" s="29">
        <f t="shared" si="25"/>
        <v>65.366110584237944</v>
      </c>
      <c r="AR119" s="29" t="s">
        <v>929</v>
      </c>
      <c r="AS119" s="29">
        <v>0.16888325944690732</v>
      </c>
      <c r="AT119" s="29">
        <f t="shared" si="27"/>
        <v>1.838208275921507</v>
      </c>
      <c r="AU119" s="29" t="s">
        <v>432</v>
      </c>
      <c r="AV119" s="29">
        <v>17.498469075321495</v>
      </c>
      <c r="AW119" s="29">
        <f t="shared" si="28"/>
        <v>15.491377539953081</v>
      </c>
      <c r="BA119" s="29" t="s">
        <v>1982</v>
      </c>
      <c r="BB119" s="5">
        <v>0.36066028575391873</v>
      </c>
      <c r="BC119" s="29">
        <f t="shared" si="30"/>
        <v>1.6464312496144957</v>
      </c>
      <c r="BG119" s="29" t="s">
        <v>1800</v>
      </c>
      <c r="BH119" s="5">
        <v>5.5728518057285186</v>
      </c>
      <c r="BI119" s="29">
        <f t="shared" si="32"/>
        <v>3.5657602703601041</v>
      </c>
      <c r="BJ119" s="29" t="s">
        <v>2003</v>
      </c>
      <c r="BK119" s="5">
        <v>5.9327620303230058</v>
      </c>
      <c r="BL119" s="5">
        <f t="shared" si="33"/>
        <v>3.9256704949545913</v>
      </c>
      <c r="BM119" s="5"/>
      <c r="BR119" s="29" t="s">
        <v>516</v>
      </c>
      <c r="BS119" s="29">
        <v>0.36360488269413904</v>
      </c>
      <c r="BT119" s="29" t="s">
        <v>1201</v>
      </c>
      <c r="BU119" s="29">
        <v>17.573696145124718</v>
      </c>
      <c r="BV119" s="29" t="s">
        <v>1067</v>
      </c>
      <c r="BW119" s="29">
        <v>5.9847007649617519</v>
      </c>
      <c r="BX119" s="29" t="s">
        <v>822</v>
      </c>
      <c r="BY119" s="29">
        <v>3.5807931825630939</v>
      </c>
      <c r="BZ119" s="29" t="s">
        <v>295</v>
      </c>
      <c r="CA119" s="29">
        <v>9.5584988962472401</v>
      </c>
    </row>
    <row r="120" spans="17:79" x14ac:dyDescent="0.25">
      <c r="Q120" s="29" t="s">
        <v>869</v>
      </c>
      <c r="R120" s="29">
        <v>0</v>
      </c>
      <c r="S120" s="29">
        <f t="shared" si="18"/>
        <v>2.0070915353684144</v>
      </c>
      <c r="T120" s="29" t="s">
        <v>1030</v>
      </c>
      <c r="U120" s="29">
        <v>18.875502008032129</v>
      </c>
      <c r="V120" s="29">
        <f t="shared" si="19"/>
        <v>16.868410472663715</v>
      </c>
      <c r="W120" s="29" t="s">
        <v>788</v>
      </c>
      <c r="X120" s="29">
        <v>0.83482142857142849</v>
      </c>
      <c r="Y120" s="29">
        <f t="shared" si="20"/>
        <v>1.1722701067969861</v>
      </c>
      <c r="Z120" s="29" t="s">
        <v>812</v>
      </c>
      <c r="AA120" s="29">
        <v>4.3172690763052213</v>
      </c>
      <c r="AB120" s="29">
        <f t="shared" si="21"/>
        <v>2.3101775409368068</v>
      </c>
      <c r="AC120" s="29" t="s">
        <v>532</v>
      </c>
      <c r="AD120" s="29">
        <v>0</v>
      </c>
      <c r="AE120" s="29">
        <f t="shared" si="22"/>
        <v>2.0070915353684144</v>
      </c>
      <c r="AF120" s="29" t="s">
        <v>635</v>
      </c>
      <c r="AG120" s="29">
        <v>25.744680851063826</v>
      </c>
      <c r="AH120" s="29">
        <f t="shared" si="23"/>
        <v>23.737589315695413</v>
      </c>
      <c r="AL120" s="29" t="s">
        <v>496</v>
      </c>
      <c r="AM120" s="29">
        <v>11.872684405523746</v>
      </c>
      <c r="AN120" s="29">
        <f t="shared" si="25"/>
        <v>9.8655928701553322</v>
      </c>
      <c r="AR120" s="29" t="s">
        <v>930</v>
      </c>
      <c r="AS120" s="29">
        <v>0</v>
      </c>
      <c r="AT120" s="29">
        <f t="shared" si="27"/>
        <v>2.0070915353684144</v>
      </c>
      <c r="AU120" s="29" t="s">
        <v>432</v>
      </c>
      <c r="AV120" s="29">
        <v>1.9513905118018229</v>
      </c>
      <c r="AW120" s="29">
        <f t="shared" si="28"/>
        <v>5.5701023566591568E-2</v>
      </c>
      <c r="BA120" s="29" t="s">
        <v>1982</v>
      </c>
      <c r="BB120" s="5">
        <v>0.16874789065136686</v>
      </c>
      <c r="BC120" s="29">
        <f t="shared" si="30"/>
        <v>1.8383436447170476</v>
      </c>
      <c r="BG120" s="29" t="s">
        <v>1800</v>
      </c>
      <c r="BH120" s="5">
        <v>0</v>
      </c>
      <c r="BI120" s="29">
        <f t="shared" si="32"/>
        <v>2.0070915353684144</v>
      </c>
      <c r="BJ120" s="29" t="s">
        <v>2003</v>
      </c>
      <c r="BK120" s="5">
        <v>28.441593156909917</v>
      </c>
      <c r="BL120" s="5">
        <f t="shared" si="33"/>
        <v>26.434501621541504</v>
      </c>
      <c r="BM120" s="5"/>
      <c r="BR120" s="29" t="s">
        <v>517</v>
      </c>
      <c r="BS120" s="29">
        <v>0</v>
      </c>
      <c r="BT120" s="29" t="s">
        <v>1201</v>
      </c>
      <c r="BU120" s="29">
        <v>20.133070478068014</v>
      </c>
      <c r="BV120" s="29" t="s">
        <v>1067</v>
      </c>
      <c r="BW120" s="29">
        <v>46.067415730337082</v>
      </c>
      <c r="BX120" s="29" t="s">
        <v>823</v>
      </c>
      <c r="BY120" s="29">
        <v>3.7303805633197165</v>
      </c>
      <c r="BZ120" s="29" t="s">
        <v>295</v>
      </c>
      <c r="CA120" s="29">
        <v>1.3370096764124439</v>
      </c>
    </row>
    <row r="121" spans="17:79" x14ac:dyDescent="0.25">
      <c r="Q121" s="29" t="s">
        <v>870</v>
      </c>
      <c r="R121" s="29">
        <v>0.14972301242701003</v>
      </c>
      <c r="S121" s="29">
        <f t="shared" si="18"/>
        <v>1.8573685229414045</v>
      </c>
      <c r="T121" s="29" t="s">
        <v>1031</v>
      </c>
      <c r="U121" s="29">
        <v>46.993464052287578</v>
      </c>
      <c r="V121" s="29">
        <f t="shared" si="19"/>
        <v>44.986372516919161</v>
      </c>
      <c r="W121" s="29" t="s">
        <v>788</v>
      </c>
      <c r="X121" s="29">
        <v>6.7577828397873958</v>
      </c>
      <c r="Y121" s="29">
        <f t="shared" si="20"/>
        <v>4.7506913044189814</v>
      </c>
      <c r="Z121" s="29" t="s">
        <v>812</v>
      </c>
      <c r="AA121" s="29">
        <v>3.1644793327609473</v>
      </c>
      <c r="AB121" s="29">
        <f t="shared" si="21"/>
        <v>1.1573877973925328</v>
      </c>
      <c r="AC121" s="29" t="s">
        <v>532</v>
      </c>
      <c r="AD121" s="29">
        <v>0.3222687721559781</v>
      </c>
      <c r="AE121" s="29">
        <f t="shared" si="22"/>
        <v>1.6848227632124364</v>
      </c>
      <c r="AF121" s="29" t="s">
        <v>635</v>
      </c>
      <c r="AG121" s="29">
        <v>3.8451679056652144E-2</v>
      </c>
      <c r="AH121" s="29">
        <f t="shared" si="23"/>
        <v>1.9686398563117624</v>
      </c>
      <c r="AL121" s="29" t="s">
        <v>496</v>
      </c>
      <c r="AM121" s="29">
        <v>0.64477611940298507</v>
      </c>
      <c r="AN121" s="29">
        <f t="shared" si="25"/>
        <v>1.3623154159654294</v>
      </c>
      <c r="AR121" s="29" t="s">
        <v>931</v>
      </c>
      <c r="AS121" s="29">
        <v>9.4558583340496855E-2</v>
      </c>
      <c r="AT121" s="29">
        <f t="shared" si="27"/>
        <v>1.9125329520279175</v>
      </c>
      <c r="AU121" s="29" t="s">
        <v>432</v>
      </c>
      <c r="AV121" s="29">
        <v>4.8258842884562654</v>
      </c>
      <c r="AW121" s="29">
        <f t="shared" si="28"/>
        <v>2.8187927530878509</v>
      </c>
      <c r="BA121" s="29" t="s">
        <v>1983</v>
      </c>
      <c r="BB121" s="5">
        <v>0</v>
      </c>
      <c r="BC121" s="29">
        <f t="shared" si="30"/>
        <v>2.0070915353684144</v>
      </c>
      <c r="BG121" s="29" t="s">
        <v>1801</v>
      </c>
      <c r="BH121" s="5">
        <v>33.245871276431551</v>
      </c>
      <c r="BI121" s="29">
        <f t="shared" si="32"/>
        <v>31.238779741063137</v>
      </c>
      <c r="BJ121" s="29" t="s">
        <v>2003</v>
      </c>
      <c r="BK121" s="5">
        <v>11.157131762878592</v>
      </c>
      <c r="BL121" s="5">
        <f t="shared" si="33"/>
        <v>9.1500402275101784</v>
      </c>
      <c r="BM121" s="5"/>
      <c r="BR121" s="29" t="s">
        <v>517</v>
      </c>
      <c r="BS121" s="29">
        <v>6.5688635865995187E-2</v>
      </c>
      <c r="BT121" s="29" t="s">
        <v>1202</v>
      </c>
      <c r="BU121" s="29">
        <v>11.585365853658537</v>
      </c>
      <c r="BV121" s="29" t="s">
        <v>1067</v>
      </c>
      <c r="BW121" s="29">
        <v>4.1302120280602193</v>
      </c>
      <c r="BX121" s="29" t="s">
        <v>824</v>
      </c>
      <c r="BY121" s="29">
        <v>2.7904527904527905</v>
      </c>
      <c r="BZ121" s="29" t="s">
        <v>688</v>
      </c>
      <c r="CA121" s="29">
        <v>5.8679026651216688</v>
      </c>
    </row>
    <row r="122" spans="17:79" x14ac:dyDescent="0.25">
      <c r="Q122" s="29" t="s">
        <v>870</v>
      </c>
      <c r="R122" s="29">
        <v>1.2001363791339925</v>
      </c>
      <c r="S122" s="29">
        <f t="shared" si="18"/>
        <v>0.80695515623442193</v>
      </c>
      <c r="T122" s="29" t="s">
        <v>1031</v>
      </c>
      <c r="U122" s="29">
        <v>52.304147465437786</v>
      </c>
      <c r="V122" s="29">
        <f t="shared" si="19"/>
        <v>50.297055930069369</v>
      </c>
      <c r="W122" s="29" t="s">
        <v>789</v>
      </c>
      <c r="X122" s="29">
        <v>10.09251471825063</v>
      </c>
      <c r="Y122" s="29">
        <f t="shared" si="20"/>
        <v>8.0854231828822165</v>
      </c>
      <c r="Z122" s="29" t="s">
        <v>812</v>
      </c>
      <c r="AA122" s="29">
        <v>1.986062717770035</v>
      </c>
      <c r="AB122" s="29">
        <f t="shared" si="21"/>
        <v>2.102881759837949E-2</v>
      </c>
      <c r="AC122" s="29" t="s">
        <v>533</v>
      </c>
      <c r="AD122" s="29">
        <v>1.7418032786885245</v>
      </c>
      <c r="AE122" s="29">
        <f t="shared" si="22"/>
        <v>0.26528825667988998</v>
      </c>
      <c r="AF122" s="29" t="s">
        <v>636</v>
      </c>
      <c r="AG122" s="29">
        <v>65.306122448979593</v>
      </c>
      <c r="AH122" s="29">
        <f t="shared" si="23"/>
        <v>63.299030913611176</v>
      </c>
      <c r="AL122" s="29" t="s">
        <v>497</v>
      </c>
      <c r="AM122" s="29">
        <v>0.24392948220423549</v>
      </c>
      <c r="AN122" s="29">
        <f t="shared" si="25"/>
        <v>1.763162053164179</v>
      </c>
      <c r="AR122" s="29" t="s">
        <v>931</v>
      </c>
      <c r="AS122" s="29">
        <v>1.1145452842558772</v>
      </c>
      <c r="AT122" s="29">
        <f t="shared" si="27"/>
        <v>0.89254625111253727</v>
      </c>
      <c r="AU122" s="29" t="s">
        <v>432</v>
      </c>
      <c r="AV122" s="29">
        <v>4.621042532779021</v>
      </c>
      <c r="AW122" s="29">
        <f t="shared" si="28"/>
        <v>2.6139509974106065</v>
      </c>
      <c r="BA122" s="29" t="s">
        <v>1983</v>
      </c>
      <c r="BB122" s="5">
        <v>0.26965654271927336</v>
      </c>
      <c r="BC122" s="29">
        <f t="shared" si="30"/>
        <v>1.737434992649141</v>
      </c>
      <c r="BG122" s="29" t="s">
        <v>1801</v>
      </c>
      <c r="BH122" s="5">
        <v>0.23032629558541268</v>
      </c>
      <c r="BI122" s="29">
        <f t="shared" si="32"/>
        <v>1.7767652397830018</v>
      </c>
      <c r="BJ122" s="29" t="s">
        <v>2004</v>
      </c>
      <c r="BK122" s="5">
        <v>1.6182907164247868</v>
      </c>
      <c r="BL122" s="5">
        <f t="shared" si="33"/>
        <v>0.38880081894362761</v>
      </c>
      <c r="BM122" s="5"/>
      <c r="BR122" s="29" t="s">
        <v>518</v>
      </c>
      <c r="BS122" s="29">
        <v>0</v>
      </c>
      <c r="BT122" s="29" t="s">
        <v>1204</v>
      </c>
      <c r="BU122" s="29">
        <v>17.053103964098728</v>
      </c>
      <c r="BV122" s="29" t="s">
        <v>1068</v>
      </c>
      <c r="BW122" s="29">
        <v>4.7009698275862073</v>
      </c>
      <c r="BX122" s="29" t="s">
        <v>827</v>
      </c>
      <c r="BY122" s="29">
        <v>6.4468211527035049</v>
      </c>
      <c r="BZ122" s="29" t="s">
        <v>689</v>
      </c>
      <c r="CA122" s="29">
        <v>4.8953250432866362</v>
      </c>
    </row>
    <row r="123" spans="17:79" x14ac:dyDescent="0.25">
      <c r="Q123" s="29" t="s">
        <v>870</v>
      </c>
      <c r="R123" s="29">
        <v>0.1651287032540068</v>
      </c>
      <c r="S123" s="29">
        <f t="shared" si="18"/>
        <v>1.8419628321144077</v>
      </c>
      <c r="T123" s="29" t="s">
        <v>1031</v>
      </c>
      <c r="U123" s="29">
        <v>20.575916230366492</v>
      </c>
      <c r="V123" s="29">
        <f t="shared" si="19"/>
        <v>18.568824694998078</v>
      </c>
      <c r="W123" s="29" t="s">
        <v>789</v>
      </c>
      <c r="X123" s="29">
        <v>3.2358785126312801</v>
      </c>
      <c r="Y123" s="29">
        <f t="shared" si="20"/>
        <v>1.2287869772628657</v>
      </c>
      <c r="Z123" s="29" t="s">
        <v>812</v>
      </c>
      <c r="AA123" s="29">
        <v>6.8320509418944022</v>
      </c>
      <c r="AB123" s="29">
        <f t="shared" si="21"/>
        <v>4.8249594065259878</v>
      </c>
      <c r="AC123" s="29" t="s">
        <v>534</v>
      </c>
      <c r="AD123" s="29">
        <v>4.4350580781414992</v>
      </c>
      <c r="AE123" s="29">
        <f t="shared" si="22"/>
        <v>2.4279665427730848</v>
      </c>
      <c r="AF123" s="29" t="s">
        <v>636</v>
      </c>
      <c r="AG123" s="29">
        <v>6.0163265306122451</v>
      </c>
      <c r="AH123" s="29">
        <f t="shared" si="23"/>
        <v>4.0092349952438306</v>
      </c>
      <c r="AL123" s="29" t="s">
        <v>497</v>
      </c>
      <c r="AM123" s="29">
        <v>67.899947889525791</v>
      </c>
      <c r="AN123" s="29">
        <f t="shared" si="25"/>
        <v>65.892856354157374</v>
      </c>
      <c r="AR123" s="29" t="s">
        <v>932</v>
      </c>
      <c r="AS123" s="29">
        <v>0</v>
      </c>
      <c r="AT123" s="29">
        <f t="shared" si="27"/>
        <v>2.0070915353684144</v>
      </c>
      <c r="AU123" s="29" t="s">
        <v>432</v>
      </c>
      <c r="AV123" s="29">
        <v>2.6359600443951163</v>
      </c>
      <c r="AW123" s="29">
        <f t="shared" si="28"/>
        <v>0.62886850902670188</v>
      </c>
      <c r="BA123" s="29" t="s">
        <v>1983</v>
      </c>
      <c r="BB123" s="5">
        <v>0.2824858757062147</v>
      </c>
      <c r="BC123" s="29">
        <f t="shared" si="30"/>
        <v>1.7246056596621997</v>
      </c>
      <c r="BG123" s="29" t="s">
        <v>1801</v>
      </c>
      <c r="BH123" s="5">
        <v>0</v>
      </c>
      <c r="BI123" s="29">
        <f t="shared" si="32"/>
        <v>2.0070915353684144</v>
      </c>
      <c r="BJ123" s="29" t="s">
        <v>2004</v>
      </c>
      <c r="BK123" s="5">
        <v>46.217391304347828</v>
      </c>
      <c r="BL123" s="5">
        <f t="shared" si="33"/>
        <v>44.210299768979411</v>
      </c>
      <c r="BM123" s="5"/>
      <c r="BR123" s="29" t="s">
        <v>519</v>
      </c>
      <c r="BS123" s="29">
        <v>0.2453871926761361</v>
      </c>
      <c r="BT123" s="29" t="s">
        <v>1204</v>
      </c>
      <c r="BU123" s="29">
        <v>17.814726840855108</v>
      </c>
      <c r="BV123" s="29" t="s">
        <v>1069</v>
      </c>
      <c r="BW123" s="29">
        <v>4.2803079733785721</v>
      </c>
      <c r="BX123" s="29" t="s">
        <v>1263</v>
      </c>
      <c r="BY123" s="29">
        <v>15.094038890659867</v>
      </c>
      <c r="BZ123" s="29" t="s">
        <v>690</v>
      </c>
      <c r="CA123" s="29">
        <v>4.3221110100090989</v>
      </c>
    </row>
    <row r="124" spans="17:79" x14ac:dyDescent="0.25">
      <c r="Q124" s="29" t="s">
        <v>871</v>
      </c>
      <c r="R124" s="29">
        <v>0.62716465412337352</v>
      </c>
      <c r="S124" s="29">
        <f t="shared" si="18"/>
        <v>1.3799268812450409</v>
      </c>
      <c r="T124" s="29" t="s">
        <v>1031</v>
      </c>
      <c r="U124" s="29">
        <v>52.531645569620252</v>
      </c>
      <c r="V124" s="29">
        <f t="shared" si="19"/>
        <v>50.524554034251835</v>
      </c>
      <c r="W124" s="29" t="s">
        <v>789</v>
      </c>
      <c r="X124" s="29">
        <v>0.27102369521449587</v>
      </c>
      <c r="Y124" s="29">
        <f t="shared" si="20"/>
        <v>1.7360678401539187</v>
      </c>
      <c r="Z124" s="29" t="s">
        <v>813</v>
      </c>
      <c r="AA124" s="29">
        <v>5.3272980501392757</v>
      </c>
      <c r="AB124" s="29">
        <f t="shared" si="21"/>
        <v>3.3202065147708613</v>
      </c>
      <c r="AC124" s="29" t="s">
        <v>534</v>
      </c>
      <c r="AD124" s="29">
        <v>1.2446657183499288</v>
      </c>
      <c r="AE124" s="29">
        <f t="shared" si="22"/>
        <v>0.76242581701848566</v>
      </c>
      <c r="AF124" s="29" t="s">
        <v>636</v>
      </c>
      <c r="AG124" s="29">
        <v>1.1845222426954463</v>
      </c>
      <c r="AH124" s="29">
        <f t="shared" si="23"/>
        <v>0.82256929267296819</v>
      </c>
      <c r="AL124" s="29" t="s">
        <v>498</v>
      </c>
      <c r="AM124" s="29">
        <v>13.651315789473683</v>
      </c>
      <c r="AN124" s="29">
        <f t="shared" si="25"/>
        <v>11.644224254105268</v>
      </c>
      <c r="AR124" s="29" t="s">
        <v>933</v>
      </c>
      <c r="AS124" s="29">
        <v>8.6096501257717808</v>
      </c>
      <c r="AT124" s="29">
        <f t="shared" si="27"/>
        <v>6.6025585904033663</v>
      </c>
      <c r="AU124" s="29" t="s">
        <v>432</v>
      </c>
      <c r="AV124" s="29">
        <v>2.3063356396689731</v>
      </c>
      <c r="AW124" s="29">
        <f t="shared" si="28"/>
        <v>0.2992441043005587</v>
      </c>
      <c r="BA124" s="29" t="s">
        <v>1983</v>
      </c>
      <c r="BB124" s="5">
        <v>0.17477692944531323</v>
      </c>
      <c r="BC124" s="29">
        <f t="shared" si="30"/>
        <v>1.8323146059231012</v>
      </c>
      <c r="BG124" s="29" t="s">
        <v>1802</v>
      </c>
      <c r="BH124" s="5">
        <v>0.28609895658027601</v>
      </c>
      <c r="BI124" s="29">
        <f t="shared" si="32"/>
        <v>1.7209925787881384</v>
      </c>
      <c r="BJ124" s="29" t="s">
        <v>2004</v>
      </c>
      <c r="BK124" s="5">
        <v>2.2793330273825916</v>
      </c>
      <c r="BL124" s="5">
        <f t="shared" si="33"/>
        <v>0.27224149201417713</v>
      </c>
      <c r="BM124" s="5"/>
      <c r="BR124" s="29" t="s">
        <v>519</v>
      </c>
      <c r="BS124" s="29">
        <v>6.4191357816142436E-2</v>
      </c>
      <c r="BT124" s="29" t="s">
        <v>1206</v>
      </c>
      <c r="BU124" s="29">
        <v>32.748217224355457</v>
      </c>
      <c r="BV124" s="29" t="s">
        <v>1070</v>
      </c>
      <c r="BW124" s="29">
        <v>2.2337325995467792</v>
      </c>
      <c r="BX124" s="29" t="s">
        <v>1264</v>
      </c>
      <c r="BY124" s="29">
        <v>48.495788206979547</v>
      </c>
      <c r="BZ124" s="29" t="s">
        <v>690</v>
      </c>
      <c r="CA124" s="29">
        <v>4.9876399592845715</v>
      </c>
    </row>
    <row r="125" spans="17:79" x14ac:dyDescent="0.25">
      <c r="Q125" s="29" t="s">
        <v>872</v>
      </c>
      <c r="R125" s="29">
        <v>0.33953640222004566</v>
      </c>
      <c r="S125" s="29">
        <f t="shared" si="18"/>
        <v>1.6675551331483689</v>
      </c>
      <c r="T125" s="29" t="s">
        <v>1032</v>
      </c>
      <c r="U125" s="29">
        <v>33.057607090103396</v>
      </c>
      <c r="V125" s="29">
        <f t="shared" si="19"/>
        <v>31.050515554734982</v>
      </c>
      <c r="W125" s="29" t="s">
        <v>789</v>
      </c>
      <c r="X125" s="29">
        <v>1.768953068592058</v>
      </c>
      <c r="Y125" s="29">
        <f t="shared" si="20"/>
        <v>0.23813846677635642</v>
      </c>
      <c r="Z125" s="29" t="s">
        <v>813</v>
      </c>
      <c r="AA125" s="29">
        <v>0.34672830725462306</v>
      </c>
      <c r="AB125" s="29">
        <f t="shared" si="21"/>
        <v>1.6603632281137914</v>
      </c>
      <c r="AC125" s="29" t="s">
        <v>534</v>
      </c>
      <c r="AD125" s="29">
        <v>4.0956826137689619</v>
      </c>
      <c r="AE125" s="29">
        <f t="shared" si="22"/>
        <v>2.0885910784005475</v>
      </c>
      <c r="AF125" s="29" t="s">
        <v>636</v>
      </c>
      <c r="AG125" s="29">
        <v>27.077026572485707</v>
      </c>
      <c r="AH125" s="29">
        <f t="shared" si="23"/>
        <v>25.069935037117293</v>
      </c>
      <c r="AL125" s="29" t="s">
        <v>498</v>
      </c>
      <c r="AM125" s="29">
        <v>5.1402918069584738</v>
      </c>
      <c r="AN125" s="29">
        <f t="shared" si="25"/>
        <v>3.1332002715900593</v>
      </c>
      <c r="AR125" s="29" t="s">
        <v>934</v>
      </c>
      <c r="AS125" s="29">
        <v>7.928130263896688</v>
      </c>
      <c r="AT125" s="29">
        <f t="shared" si="27"/>
        <v>5.9210387285282735</v>
      </c>
      <c r="AU125" s="29" t="s">
        <v>434</v>
      </c>
      <c r="AV125" s="29">
        <v>0.48465266558966075</v>
      </c>
      <c r="AW125" s="29">
        <f t="shared" si="28"/>
        <v>1.5224388697787536</v>
      </c>
      <c r="BA125" s="29" t="s">
        <v>1983</v>
      </c>
      <c r="BB125" s="5">
        <v>0.21621621621621623</v>
      </c>
      <c r="BC125" s="29">
        <f t="shared" si="30"/>
        <v>1.7908753191521982</v>
      </c>
      <c r="BG125" s="29" t="s">
        <v>1802</v>
      </c>
      <c r="BH125" s="5">
        <v>36.507072905331881</v>
      </c>
      <c r="BI125" s="29">
        <f t="shared" si="32"/>
        <v>34.499981369963464</v>
      </c>
      <c r="BJ125" s="29" t="s">
        <v>2004</v>
      </c>
      <c r="BK125" s="5">
        <v>30.489954176947482</v>
      </c>
      <c r="BL125" s="5">
        <f t="shared" si="33"/>
        <v>28.482862641579068</v>
      </c>
      <c r="BM125" s="5"/>
      <c r="BR125" s="29" t="s">
        <v>520</v>
      </c>
      <c r="BS125" s="29">
        <v>0.12081185567010309</v>
      </c>
      <c r="BT125" s="29" t="s">
        <v>1206</v>
      </c>
      <c r="BU125" s="29">
        <v>1.2574139976275207</v>
      </c>
      <c r="BV125" s="29" t="s">
        <v>1070</v>
      </c>
      <c r="BW125" s="29">
        <v>44.677419354838712</v>
      </c>
      <c r="BX125" s="29" t="s">
        <v>1264</v>
      </c>
      <c r="BY125" s="29">
        <v>11.621814717789949</v>
      </c>
      <c r="BZ125" s="29" t="s">
        <v>690</v>
      </c>
      <c r="CA125" s="29">
        <v>7.4076358477764757</v>
      </c>
    </row>
    <row r="126" spans="17:79" x14ac:dyDescent="0.25">
      <c r="Q126" s="29" t="s">
        <v>873</v>
      </c>
      <c r="R126" s="29">
        <v>0.37899968934451694</v>
      </c>
      <c r="S126" s="29">
        <f t="shared" si="18"/>
        <v>1.6280918460238976</v>
      </c>
      <c r="T126" s="29" t="s">
        <v>1033</v>
      </c>
      <c r="U126" s="29">
        <v>39.12103746397694</v>
      </c>
      <c r="V126" s="29">
        <f t="shared" si="19"/>
        <v>37.113945928608523</v>
      </c>
      <c r="W126" s="29" t="s">
        <v>1042</v>
      </c>
      <c r="X126" s="29">
        <v>0.33112582781456956</v>
      </c>
      <c r="Y126" s="29">
        <f t="shared" si="20"/>
        <v>1.675965707553845</v>
      </c>
      <c r="Z126" s="29" t="s">
        <v>813</v>
      </c>
      <c r="AA126" s="29">
        <v>5.9297148811215301</v>
      </c>
      <c r="AB126" s="29">
        <f t="shared" si="21"/>
        <v>3.9226233457531157</v>
      </c>
      <c r="AC126" s="29" t="s">
        <v>535</v>
      </c>
      <c r="AD126" s="29">
        <v>10.378912685337728</v>
      </c>
      <c r="AE126" s="29">
        <f t="shared" si="22"/>
        <v>8.371821149969314</v>
      </c>
      <c r="AF126" s="29" t="s">
        <v>637</v>
      </c>
      <c r="AG126" s="29">
        <v>0</v>
      </c>
      <c r="AH126" s="29">
        <f t="shared" si="23"/>
        <v>2.0070915353684144</v>
      </c>
      <c r="AL126" s="29" t="s">
        <v>498</v>
      </c>
      <c r="AM126" s="29">
        <v>55.895522388059703</v>
      </c>
      <c r="AN126" s="29">
        <f t="shared" si="25"/>
        <v>53.888430852691286</v>
      </c>
      <c r="AR126" s="29" t="s">
        <v>934</v>
      </c>
      <c r="AS126" s="29">
        <v>44.971264367816097</v>
      </c>
      <c r="AT126" s="29">
        <f t="shared" si="27"/>
        <v>42.96417283244768</v>
      </c>
      <c r="AU126" s="29" t="s">
        <v>434</v>
      </c>
      <c r="AV126" s="29">
        <v>1.8371400198609733</v>
      </c>
      <c r="AW126" s="29">
        <f t="shared" si="28"/>
        <v>0.16995151550744114</v>
      </c>
      <c r="BA126" s="29" t="s">
        <v>1984</v>
      </c>
      <c r="BB126" s="5">
        <v>0.39393342525113251</v>
      </c>
      <c r="BC126" s="29">
        <f t="shared" si="30"/>
        <v>1.6131581101172818</v>
      </c>
      <c r="BG126" s="29" t="s">
        <v>1802</v>
      </c>
      <c r="BH126" s="5">
        <v>6.0717571297148121</v>
      </c>
      <c r="BI126" s="29">
        <f t="shared" si="32"/>
        <v>4.0646655943463976</v>
      </c>
      <c r="BJ126" s="29" t="s">
        <v>2004</v>
      </c>
      <c r="BK126" s="5">
        <v>3.8673317354408239</v>
      </c>
      <c r="BL126" s="5">
        <f t="shared" si="33"/>
        <v>1.8602402000724094</v>
      </c>
      <c r="BM126" s="5"/>
      <c r="BR126" s="29" t="s">
        <v>520</v>
      </c>
      <c r="BS126" s="29">
        <v>1.6720543975030654E-2</v>
      </c>
      <c r="BT126" s="29" t="s">
        <v>1207</v>
      </c>
      <c r="BU126" s="29">
        <v>4.5569941609545568</v>
      </c>
      <c r="BV126" s="29" t="s">
        <v>1071</v>
      </c>
      <c r="BW126" s="29">
        <v>1.6492273577714642</v>
      </c>
      <c r="BX126" s="29" t="s">
        <v>1265</v>
      </c>
      <c r="BY126" s="29">
        <v>3.6370798319327733</v>
      </c>
      <c r="BZ126" s="29" t="s">
        <v>691</v>
      </c>
      <c r="CA126" s="29">
        <v>1.4794181367997525</v>
      </c>
    </row>
    <row r="127" spans="17:79" x14ac:dyDescent="0.25">
      <c r="Q127" s="29" t="s">
        <v>873</v>
      </c>
      <c r="R127" s="29">
        <v>0</v>
      </c>
      <c r="S127" s="29">
        <f t="shared" si="18"/>
        <v>2.0070915353684144</v>
      </c>
      <c r="T127" s="29" t="s">
        <v>1033</v>
      </c>
      <c r="U127" s="29">
        <v>20.126397666504619</v>
      </c>
      <c r="V127" s="29">
        <f t="shared" si="19"/>
        <v>18.119306131136206</v>
      </c>
      <c r="W127" s="29" t="s">
        <v>1042</v>
      </c>
      <c r="X127" s="29">
        <v>0.3524353281172905</v>
      </c>
      <c r="Y127" s="29">
        <f t="shared" si="20"/>
        <v>1.6546562072511239</v>
      </c>
      <c r="Z127" s="29" t="s">
        <v>814</v>
      </c>
      <c r="AA127" s="29">
        <v>6.0873706541975148</v>
      </c>
      <c r="AB127" s="29">
        <f t="shared" si="21"/>
        <v>4.0802791188291003</v>
      </c>
      <c r="AC127" s="29" t="s">
        <v>536</v>
      </c>
      <c r="AD127" s="29">
        <v>3.2652348524532915</v>
      </c>
      <c r="AE127" s="29">
        <f t="shared" si="22"/>
        <v>1.258143317084877</v>
      </c>
      <c r="AF127" s="29" t="s">
        <v>637</v>
      </c>
      <c r="AG127" s="29">
        <v>16.095714652296639</v>
      </c>
      <c r="AH127" s="29">
        <f t="shared" si="23"/>
        <v>14.088623116928225</v>
      </c>
      <c r="AL127" s="29" t="s">
        <v>498</v>
      </c>
      <c r="AM127" s="29">
        <v>1.7376989207975122</v>
      </c>
      <c r="AN127" s="29">
        <f t="shared" si="25"/>
        <v>0.26939261457090224</v>
      </c>
      <c r="AR127" s="29" t="s">
        <v>935</v>
      </c>
      <c r="AS127" s="29">
        <v>1.3070242010287547</v>
      </c>
      <c r="AT127" s="29">
        <f t="shared" si="27"/>
        <v>0.70006733433965973</v>
      </c>
      <c r="AU127" s="29" t="s">
        <v>434</v>
      </c>
      <c r="AV127" s="29">
        <v>0.5974063820486667</v>
      </c>
      <c r="AW127" s="29">
        <f t="shared" si="28"/>
        <v>1.4096851533197476</v>
      </c>
      <c r="BA127" s="29" t="s">
        <v>1984</v>
      </c>
      <c r="BB127" s="5">
        <v>0</v>
      </c>
      <c r="BC127" s="29">
        <f t="shared" si="30"/>
        <v>2.0070915353684144</v>
      </c>
      <c r="BG127" s="29" t="s">
        <v>1802</v>
      </c>
      <c r="BH127" s="5">
        <v>6.4381136327056179E-2</v>
      </c>
      <c r="BI127" s="29">
        <f t="shared" si="32"/>
        <v>1.9427103990413583</v>
      </c>
      <c r="BJ127" s="29" t="s">
        <v>2004</v>
      </c>
      <c r="BK127" s="5">
        <v>6.9228326452842177</v>
      </c>
      <c r="BL127" s="5">
        <f t="shared" si="33"/>
        <v>4.9157411099158033</v>
      </c>
      <c r="BM127" s="5"/>
      <c r="BR127" s="29" t="s">
        <v>520</v>
      </c>
      <c r="BS127" s="29">
        <v>0.60724962630792223</v>
      </c>
      <c r="BT127" s="29" t="s">
        <v>1208</v>
      </c>
      <c r="BU127" s="29">
        <v>1.2200772200772201</v>
      </c>
      <c r="BV127" s="29" t="s">
        <v>1071</v>
      </c>
      <c r="BW127" s="29">
        <v>2.4703419399860436</v>
      </c>
      <c r="BX127" s="29" t="s">
        <v>1265</v>
      </c>
      <c r="BY127" s="29">
        <v>51.543209876543209</v>
      </c>
      <c r="BZ127" s="29" t="s">
        <v>691</v>
      </c>
      <c r="CA127" s="29">
        <v>10.090774751952711</v>
      </c>
    </row>
    <row r="128" spans="17:79" x14ac:dyDescent="0.25">
      <c r="Q128" s="29" t="s">
        <v>873</v>
      </c>
      <c r="R128" s="29">
        <v>23.222390317700452</v>
      </c>
      <c r="S128" s="29">
        <f t="shared" si="18"/>
        <v>21.215298782332038</v>
      </c>
      <c r="T128" s="29" t="s">
        <v>1034</v>
      </c>
      <c r="U128" s="29">
        <v>0.6885339963660706</v>
      </c>
      <c r="V128" s="29">
        <f t="shared" si="19"/>
        <v>1.3185575390023438</v>
      </c>
      <c r="W128" s="29" t="s">
        <v>1043</v>
      </c>
      <c r="X128" s="29">
        <v>6.0400151000377503E-2</v>
      </c>
      <c r="Y128" s="29">
        <f t="shared" si="20"/>
        <v>1.9466913843680369</v>
      </c>
      <c r="Z128" s="29" t="s">
        <v>814</v>
      </c>
      <c r="AA128" s="29">
        <v>0.93964810493788242</v>
      </c>
      <c r="AB128" s="29">
        <f t="shared" si="21"/>
        <v>1.067443430430532</v>
      </c>
      <c r="AC128" s="29" t="s">
        <v>537</v>
      </c>
      <c r="AD128" s="29">
        <v>2.497883149872989</v>
      </c>
      <c r="AE128" s="29">
        <f t="shared" si="22"/>
        <v>0.49079161450457454</v>
      </c>
      <c r="AF128" s="29" t="s">
        <v>637</v>
      </c>
      <c r="AG128" s="29">
        <v>10.056328694499667</v>
      </c>
      <c r="AH128" s="29">
        <f t="shared" si="23"/>
        <v>8.0492371591312519</v>
      </c>
      <c r="AL128" s="29" t="s">
        <v>499</v>
      </c>
      <c r="AM128" s="29">
        <v>2.4226110363391657</v>
      </c>
      <c r="AN128" s="29">
        <f t="shared" si="25"/>
        <v>0.4155195009707513</v>
      </c>
      <c r="AR128" s="29" t="s">
        <v>935</v>
      </c>
      <c r="AS128" s="29">
        <v>11.60995138690306</v>
      </c>
      <c r="AT128" s="29">
        <f t="shared" si="27"/>
        <v>9.6028598515346459</v>
      </c>
      <c r="AU128" s="29" t="s">
        <v>434</v>
      </c>
      <c r="AV128" s="29">
        <v>5.3297546012269938</v>
      </c>
      <c r="AW128" s="29">
        <f t="shared" si="28"/>
        <v>3.3226630658585794</v>
      </c>
      <c r="BA128" s="29" t="s">
        <v>1984</v>
      </c>
      <c r="BB128" s="5">
        <v>6.4061499039077513E-2</v>
      </c>
      <c r="BC128" s="29">
        <f t="shared" si="30"/>
        <v>1.9430300363293369</v>
      </c>
      <c r="BG128" s="29" t="s">
        <v>1803</v>
      </c>
      <c r="BH128" s="5">
        <v>32.569128456422817</v>
      </c>
      <c r="BI128" s="29">
        <f t="shared" si="32"/>
        <v>30.562036921054403</v>
      </c>
      <c r="BJ128" s="29" t="s">
        <v>2004</v>
      </c>
      <c r="BK128" s="5">
        <v>13.997695852534561</v>
      </c>
      <c r="BL128" s="5">
        <f t="shared" si="33"/>
        <v>11.990604317166145</v>
      </c>
      <c r="BM128" s="5"/>
      <c r="BR128" s="29" t="s">
        <v>520</v>
      </c>
      <c r="BS128" s="29">
        <v>0.38939831679437253</v>
      </c>
      <c r="BT128" s="29" t="s">
        <v>1208</v>
      </c>
      <c r="BU128" s="29">
        <v>1.1984021304926764</v>
      </c>
      <c r="BV128" s="29" t="s">
        <v>1211</v>
      </c>
      <c r="BW128" s="29">
        <v>2.3460410557184752</v>
      </c>
      <c r="BX128" s="29" t="s">
        <v>1266</v>
      </c>
      <c r="BY128" s="29">
        <v>56.784565916398712</v>
      </c>
      <c r="BZ128" s="29" t="s">
        <v>691</v>
      </c>
      <c r="CA128" s="29">
        <v>2.5457317073170729</v>
      </c>
    </row>
    <row r="129" spans="17:79" x14ac:dyDescent="0.25">
      <c r="Q129" s="29" t="s">
        <v>873</v>
      </c>
      <c r="R129" s="29">
        <v>33.730158730158735</v>
      </c>
      <c r="S129" s="29">
        <f t="shared" si="18"/>
        <v>31.723067194790321</v>
      </c>
      <c r="T129" s="29" t="s">
        <v>1035</v>
      </c>
      <c r="U129" s="29">
        <v>35.158388736800937</v>
      </c>
      <c r="V129" s="29">
        <f t="shared" si="19"/>
        <v>33.15129720143252</v>
      </c>
      <c r="W129" s="29" t="s">
        <v>1043</v>
      </c>
      <c r="X129" s="29">
        <v>0.60497994013882694</v>
      </c>
      <c r="Y129" s="29">
        <f t="shared" si="20"/>
        <v>1.4021115952295875</v>
      </c>
      <c r="Z129" s="29" t="s">
        <v>815</v>
      </c>
      <c r="AA129" s="29">
        <v>7.7786214460474135</v>
      </c>
      <c r="AB129" s="29">
        <f t="shared" si="21"/>
        <v>5.771529910678999</v>
      </c>
      <c r="AC129" s="29" t="s">
        <v>537</v>
      </c>
      <c r="AD129" s="29">
        <v>4.6069315300084535</v>
      </c>
      <c r="AE129" s="29">
        <f t="shared" si="22"/>
        <v>2.599839994640039</v>
      </c>
      <c r="AF129" s="29" t="s">
        <v>637</v>
      </c>
      <c r="AG129" s="29">
        <v>0.96227446692181517</v>
      </c>
      <c r="AH129" s="29">
        <f t="shared" si="23"/>
        <v>1.0448170684465992</v>
      </c>
      <c r="AL129" s="29" t="s">
        <v>499</v>
      </c>
      <c r="AM129" s="29">
        <v>3.9048925468678553</v>
      </c>
      <c r="AN129" s="29">
        <f t="shared" si="25"/>
        <v>1.8978010114994408</v>
      </c>
      <c r="AR129" s="29" t="s">
        <v>936</v>
      </c>
      <c r="AS129" s="29">
        <v>14.86801242236025</v>
      </c>
      <c r="AT129" s="29">
        <f t="shared" si="27"/>
        <v>12.860920886991835</v>
      </c>
      <c r="AU129" s="29" t="s">
        <v>435</v>
      </c>
      <c r="AV129" s="29">
        <v>17.932615629984049</v>
      </c>
      <c r="AW129" s="29">
        <f t="shared" si="28"/>
        <v>15.925524094615636</v>
      </c>
      <c r="BA129" s="29" t="s">
        <v>1984</v>
      </c>
      <c r="BB129" s="5">
        <v>0</v>
      </c>
      <c r="BC129" s="29">
        <f t="shared" si="30"/>
        <v>2.0070915353684144</v>
      </c>
      <c r="BG129" s="29" t="s">
        <v>1803</v>
      </c>
      <c r="BH129" s="5">
        <v>0.69334737581183081</v>
      </c>
      <c r="BI129" s="29">
        <f t="shared" si="32"/>
        <v>1.3137441595565837</v>
      </c>
      <c r="BJ129" s="29" t="s">
        <v>2004</v>
      </c>
      <c r="BK129" s="5">
        <v>16.564735150824088</v>
      </c>
      <c r="BL129" s="5">
        <f t="shared" si="33"/>
        <v>14.557643615455675</v>
      </c>
      <c r="BM129" s="5"/>
      <c r="BR129" s="29" t="s">
        <v>520</v>
      </c>
      <c r="BS129" s="29">
        <v>0.16</v>
      </c>
      <c r="BT129" s="29" t="s">
        <v>1208</v>
      </c>
      <c r="BU129" s="29">
        <v>5.0965360590573532</v>
      </c>
      <c r="BV129" s="29" t="s">
        <v>1211</v>
      </c>
      <c r="BW129" s="29">
        <v>22.544898739014137</v>
      </c>
      <c r="BX129" s="29" t="s">
        <v>1267</v>
      </c>
      <c r="BY129" s="29">
        <v>36.086956521739133</v>
      </c>
      <c r="BZ129" s="29" t="s">
        <v>691</v>
      </c>
      <c r="CA129" s="29">
        <v>2.1044176706827309</v>
      </c>
    </row>
    <row r="130" spans="17:79" x14ac:dyDescent="0.25">
      <c r="Q130" s="29" t="s">
        <v>873</v>
      </c>
      <c r="R130" s="29">
        <v>9.6487842531840992E-2</v>
      </c>
      <c r="S130" s="29">
        <f t="shared" si="18"/>
        <v>1.9106036928365735</v>
      </c>
      <c r="T130" s="29" t="s">
        <v>1035</v>
      </c>
      <c r="U130" s="29">
        <v>2.2504213343908002</v>
      </c>
      <c r="V130" s="29">
        <f t="shared" si="19"/>
        <v>0.24332979902238572</v>
      </c>
      <c r="W130" s="29" t="s">
        <v>1043</v>
      </c>
      <c r="X130" s="29">
        <v>59.892569382273955</v>
      </c>
      <c r="Y130" s="29">
        <f t="shared" si="20"/>
        <v>57.885477846905538</v>
      </c>
      <c r="Z130" s="29" t="s">
        <v>815</v>
      </c>
      <c r="AA130" s="29">
        <v>1.6238709022632702</v>
      </c>
      <c r="AB130" s="29">
        <f t="shared" si="21"/>
        <v>0.3832206331051442</v>
      </c>
      <c r="AC130" s="29" t="s">
        <v>538</v>
      </c>
      <c r="AD130" s="29">
        <v>35.468208092485547</v>
      </c>
      <c r="AE130" s="29">
        <f t="shared" si="22"/>
        <v>33.46111655711713</v>
      </c>
      <c r="AF130" s="29" t="s">
        <v>638</v>
      </c>
      <c r="AG130" s="29">
        <v>13.747401247401248</v>
      </c>
      <c r="AH130" s="29">
        <f t="shared" si="23"/>
        <v>11.740309712032833</v>
      </c>
      <c r="AL130" s="29" t="s">
        <v>500</v>
      </c>
      <c r="AM130" s="29">
        <v>0</v>
      </c>
      <c r="AN130" s="29">
        <f t="shared" si="25"/>
        <v>2.0070915353684144</v>
      </c>
      <c r="AR130" s="29" t="s">
        <v>937</v>
      </c>
      <c r="AS130" s="29">
        <v>0.31265844177792801</v>
      </c>
      <c r="AT130" s="29">
        <f t="shared" si="27"/>
        <v>1.6944330935904865</v>
      </c>
      <c r="AU130" s="29" t="s">
        <v>435</v>
      </c>
      <c r="AV130" s="29">
        <v>11.339391544843934</v>
      </c>
      <c r="AW130" s="29">
        <f t="shared" si="28"/>
        <v>9.3323000094755209</v>
      </c>
      <c r="BA130" s="29" t="s">
        <v>1984</v>
      </c>
      <c r="BB130" s="5">
        <v>0</v>
      </c>
      <c r="BC130" s="29">
        <f t="shared" si="30"/>
        <v>2.0070915353684144</v>
      </c>
      <c r="BG130" s="29" t="s">
        <v>1803</v>
      </c>
      <c r="BH130" s="5">
        <v>0.44604563389946822</v>
      </c>
      <c r="BI130" s="29">
        <f t="shared" si="32"/>
        <v>1.5610459014689462</v>
      </c>
      <c r="BJ130" s="29" t="s">
        <v>2005</v>
      </c>
      <c r="BK130" s="5">
        <v>1.2765290938992873</v>
      </c>
      <c r="BL130" s="5">
        <f t="shared" si="33"/>
        <v>0.73056244146912719</v>
      </c>
      <c r="BM130" s="5"/>
      <c r="BR130" s="29" t="s">
        <v>521</v>
      </c>
      <c r="BS130" s="29">
        <v>0</v>
      </c>
      <c r="BT130" s="29"/>
      <c r="BU130" s="29"/>
      <c r="BV130" s="29" t="s">
        <v>1212</v>
      </c>
      <c r="BW130" s="29">
        <v>1.1258355810953442</v>
      </c>
      <c r="BX130" s="29" t="s">
        <v>1268</v>
      </c>
      <c r="BY130" s="29">
        <v>51.91163976210705</v>
      </c>
      <c r="BZ130" s="29" t="s">
        <v>296</v>
      </c>
      <c r="CA130" s="29">
        <v>5.375859348585597</v>
      </c>
    </row>
    <row r="131" spans="17:79" x14ac:dyDescent="0.25">
      <c r="Q131" s="29" t="s">
        <v>874</v>
      </c>
      <c r="R131" s="29">
        <v>0</v>
      </c>
      <c r="S131" s="29">
        <f t="shared" ref="S131:S194" si="35">ABS(R131-G$42)</f>
        <v>2.0070915353684144</v>
      </c>
      <c r="T131" s="29" t="s">
        <v>1035</v>
      </c>
      <c r="U131" s="29">
        <v>51.746187899655681</v>
      </c>
      <c r="V131" s="29">
        <f t="shared" ref="V131:V194" si="36">ABS(U131-$G$42)</f>
        <v>49.739096364287263</v>
      </c>
      <c r="W131" s="29" t="s">
        <v>1044</v>
      </c>
      <c r="X131" s="29">
        <v>0.45439432561232407</v>
      </c>
      <c r="Y131" s="29">
        <f t="shared" ref="Y131:Y194" si="37">ABS(X131-$G$42)</f>
        <v>1.5526972097560905</v>
      </c>
      <c r="Z131" s="29" t="s">
        <v>815</v>
      </c>
      <c r="AA131" s="29">
        <v>5.1244402026282945</v>
      </c>
      <c r="AB131" s="29">
        <f t="shared" ref="AB131:AB194" si="38">ABS(AA131-$G$42)</f>
        <v>3.11734866725988</v>
      </c>
      <c r="AC131" s="29" t="s">
        <v>539</v>
      </c>
      <c r="AD131" s="29">
        <v>34.790486976217437</v>
      </c>
      <c r="AE131" s="29">
        <f t="shared" ref="AE131:AE194" si="39">ABS(AD131-$G$42)</f>
        <v>32.78339544084902</v>
      </c>
      <c r="AF131" s="29" t="s">
        <v>638</v>
      </c>
      <c r="AG131" s="29">
        <v>9.4827046975667724</v>
      </c>
      <c r="AH131" s="29">
        <f t="shared" ref="AH131:AH194" si="40">ABS(AG131-$G$42)</f>
        <v>7.4756131621983579</v>
      </c>
      <c r="AL131" s="29" t="s">
        <v>500</v>
      </c>
      <c r="AM131" s="29">
        <v>6.299911268855368</v>
      </c>
      <c r="AN131" s="29">
        <f t="shared" ref="AN131:AN137" si="41">ABS(AM131-$G$42)</f>
        <v>4.2928197334869536</v>
      </c>
      <c r="AR131" s="29" t="s">
        <v>937</v>
      </c>
      <c r="AS131" s="29">
        <v>2.1883920076117986</v>
      </c>
      <c r="AT131" s="29">
        <f t="shared" ref="AT131:AT156" si="42">ABS(AS131-$G$42)</f>
        <v>0.18130047224338419</v>
      </c>
      <c r="AU131" s="29" t="s">
        <v>435</v>
      </c>
      <c r="AV131" s="29">
        <v>0</v>
      </c>
      <c r="AW131" s="29">
        <f t="shared" ref="AW131:AW151" si="43">ABS(AV131-$G$42)</f>
        <v>2.0070915353684144</v>
      </c>
      <c r="BA131" s="29" t="s">
        <v>1985</v>
      </c>
      <c r="BB131" s="5">
        <v>1.8568287319814316</v>
      </c>
      <c r="BC131" s="29">
        <f t="shared" ref="BC131:BC135" si="44">ABS(BB131-$G$42)</f>
        <v>0.15026280338698284</v>
      </c>
      <c r="BG131" s="29" t="s">
        <v>1803</v>
      </c>
      <c r="BH131" s="5">
        <v>0</v>
      </c>
      <c r="BI131" s="29">
        <f t="shared" ref="BI131:BI174" si="45">ABS(BH131-$G$42)</f>
        <v>2.0070915353684144</v>
      </c>
      <c r="BJ131" s="29" t="s">
        <v>2005</v>
      </c>
      <c r="BK131" s="5">
        <v>2.3495333118764083</v>
      </c>
      <c r="BL131" s="5">
        <f t="shared" ref="BL131:BL185" si="46">ABS(BK131-$G$42)</f>
        <v>0.3424417765079939</v>
      </c>
      <c r="BM131" s="5"/>
      <c r="BR131" s="29" t="s">
        <v>521</v>
      </c>
      <c r="BS131" s="29">
        <v>0</v>
      </c>
      <c r="BT131" s="29" t="s">
        <v>739</v>
      </c>
      <c r="BU131" s="29">
        <v>0.91159635361458546</v>
      </c>
      <c r="BV131" s="29" t="s">
        <v>1213</v>
      </c>
      <c r="BW131" s="29">
        <v>14.48329853862213</v>
      </c>
      <c r="BX131" s="29" t="s">
        <v>1269</v>
      </c>
      <c r="BY131" s="29">
        <v>3.8842493688094772</v>
      </c>
      <c r="BZ131" s="29" t="s">
        <v>296</v>
      </c>
      <c r="CA131" s="29">
        <v>11.848461734045259</v>
      </c>
    </row>
    <row r="132" spans="17:79" x14ac:dyDescent="0.25">
      <c r="Q132" s="29" t="s">
        <v>874</v>
      </c>
      <c r="R132" s="29">
        <v>0.16619183285849953</v>
      </c>
      <c r="S132" s="29">
        <f t="shared" si="35"/>
        <v>1.840899702509915</v>
      </c>
      <c r="T132" s="29" t="s">
        <v>1035</v>
      </c>
      <c r="U132" s="29">
        <v>20.344643334223885</v>
      </c>
      <c r="V132" s="29">
        <f t="shared" si="36"/>
        <v>18.337551798855472</v>
      </c>
      <c r="W132" s="29" t="s">
        <v>1044</v>
      </c>
      <c r="X132" s="29">
        <v>0.40778366003720129</v>
      </c>
      <c r="Y132" s="29">
        <f t="shared" si="37"/>
        <v>1.5993078753312131</v>
      </c>
      <c r="Z132" s="29" t="s">
        <v>816</v>
      </c>
      <c r="AA132" s="29">
        <v>13.314538864277084</v>
      </c>
      <c r="AB132" s="29">
        <f t="shared" si="38"/>
        <v>11.307447328908669</v>
      </c>
      <c r="AC132" s="29" t="s">
        <v>540</v>
      </c>
      <c r="AD132" s="29">
        <v>39.917355371900825</v>
      </c>
      <c r="AE132" s="29">
        <f t="shared" si="39"/>
        <v>37.910263836532408</v>
      </c>
      <c r="AF132" s="29" t="s">
        <v>639</v>
      </c>
      <c r="AG132" s="29">
        <v>9.4390743995313411</v>
      </c>
      <c r="AH132" s="29">
        <f t="shared" si="40"/>
        <v>7.4319828641629266</v>
      </c>
      <c r="AL132" s="29" t="s">
        <v>500</v>
      </c>
      <c r="AM132" s="29">
        <v>1.4421385860007034</v>
      </c>
      <c r="AN132" s="29">
        <f t="shared" si="41"/>
        <v>0.56495294936771101</v>
      </c>
      <c r="AR132" s="29" t="s">
        <v>938</v>
      </c>
      <c r="AS132" s="29">
        <v>6.5568396033112042E-2</v>
      </c>
      <c r="AT132" s="29">
        <f t="shared" si="42"/>
        <v>1.9415231393353025</v>
      </c>
      <c r="AU132" s="29" t="s">
        <v>436</v>
      </c>
      <c r="AV132" s="29">
        <v>13.687240166293572</v>
      </c>
      <c r="AW132" s="29">
        <f t="shared" si="43"/>
        <v>11.680148630925157</v>
      </c>
      <c r="BA132" s="29" t="s">
        <v>1985</v>
      </c>
      <c r="BB132" s="5">
        <v>0</v>
      </c>
      <c r="BC132" s="29">
        <f t="shared" si="44"/>
        <v>2.0070915353684144</v>
      </c>
      <c r="BG132" s="29" t="s">
        <v>1803</v>
      </c>
      <c r="BH132" s="5">
        <v>9.7751710654936458E-2</v>
      </c>
      <c r="BI132" s="29">
        <f t="shared" si="45"/>
        <v>1.9093398247134781</v>
      </c>
      <c r="BJ132" s="29" t="s">
        <v>2005</v>
      </c>
      <c r="BK132" s="5">
        <v>1.3635452175656708</v>
      </c>
      <c r="BL132" s="5">
        <f t="shared" si="46"/>
        <v>0.64354631780274363</v>
      </c>
      <c r="BM132" s="5"/>
      <c r="BR132" s="29" t="s">
        <v>521</v>
      </c>
      <c r="BS132" s="29">
        <v>0</v>
      </c>
      <c r="BT132" s="29" t="s">
        <v>739</v>
      </c>
      <c r="BU132" s="29">
        <v>9.0735867888576349E-2</v>
      </c>
      <c r="BV132" s="29" t="s">
        <v>1213</v>
      </c>
      <c r="BW132" s="29">
        <v>2.2697962342017024</v>
      </c>
      <c r="BX132" s="29" t="s">
        <v>1271</v>
      </c>
      <c r="BY132" s="29">
        <v>8.5271317829457356</v>
      </c>
      <c r="BZ132" s="29" t="s">
        <v>296</v>
      </c>
      <c r="CA132" s="29">
        <v>1.6126882580301212</v>
      </c>
    </row>
    <row r="133" spans="17:79" x14ac:dyDescent="0.25">
      <c r="Q133" s="29" t="s">
        <v>874</v>
      </c>
      <c r="R133" s="29">
        <v>0</v>
      </c>
      <c r="S133" s="29">
        <f t="shared" si="35"/>
        <v>2.0070915353684144</v>
      </c>
      <c r="T133" s="29" t="s">
        <v>1036</v>
      </c>
      <c r="U133" s="29">
        <v>2.0588530681932311</v>
      </c>
      <c r="V133" s="29">
        <f t="shared" si="36"/>
        <v>5.1761532824816658E-2</v>
      </c>
      <c r="W133" s="29" t="s">
        <v>1045</v>
      </c>
      <c r="X133" s="29">
        <v>0.11232071885260067</v>
      </c>
      <c r="Y133" s="29">
        <f t="shared" si="37"/>
        <v>1.8947708165158137</v>
      </c>
      <c r="Z133" s="29" t="s">
        <v>816</v>
      </c>
      <c r="AA133" s="29">
        <v>1.8276602269242566</v>
      </c>
      <c r="AB133" s="29">
        <f t="shared" si="38"/>
        <v>0.17943130844415789</v>
      </c>
      <c r="AC133" s="29" t="s">
        <v>685</v>
      </c>
      <c r="AD133" s="29">
        <v>5.0635654435134354</v>
      </c>
      <c r="AE133" s="29">
        <f t="shared" si="39"/>
        <v>3.056473908145021</v>
      </c>
      <c r="AF133" s="29" t="s">
        <v>639</v>
      </c>
      <c r="AG133" s="29">
        <v>15.623241983444508</v>
      </c>
      <c r="AH133" s="29">
        <f t="shared" si="40"/>
        <v>13.616150448076095</v>
      </c>
      <c r="AL133" s="29" t="s">
        <v>501</v>
      </c>
      <c r="AM133" s="29">
        <v>2.5843807371840133</v>
      </c>
      <c r="AN133" s="29">
        <f t="shared" si="41"/>
        <v>0.57728920181559884</v>
      </c>
      <c r="AR133" s="29" t="s">
        <v>938</v>
      </c>
      <c r="AS133" s="29">
        <v>10.209059233449477</v>
      </c>
      <c r="AT133" s="29">
        <f t="shared" si="42"/>
        <v>8.201967698081063</v>
      </c>
      <c r="AU133" s="29" t="s">
        <v>436</v>
      </c>
      <c r="AV133" s="29">
        <v>25.472411186696903</v>
      </c>
      <c r="AW133" s="29">
        <f t="shared" si="43"/>
        <v>23.465319651328489</v>
      </c>
      <c r="BA133" s="29" t="s">
        <v>1985</v>
      </c>
      <c r="BB133" s="5">
        <v>0.31067961165048547</v>
      </c>
      <c r="BC133" s="29">
        <f t="shared" si="44"/>
        <v>1.6964119237179289</v>
      </c>
      <c r="BG133" s="29" t="s">
        <v>1804</v>
      </c>
      <c r="BH133" s="5">
        <v>0.36297640653357532</v>
      </c>
      <c r="BI133" s="29">
        <f t="shared" si="45"/>
        <v>1.644115128834839</v>
      </c>
      <c r="BJ133" s="29" t="s">
        <v>2005</v>
      </c>
      <c r="BK133" s="5">
        <v>8.6836664369400403</v>
      </c>
      <c r="BL133" s="5">
        <f t="shared" si="46"/>
        <v>6.6765749015716258</v>
      </c>
      <c r="BM133" s="5"/>
      <c r="BR133" s="29" t="s">
        <v>521</v>
      </c>
      <c r="BS133" s="29">
        <v>0.64257028112449799</v>
      </c>
      <c r="BT133" s="29" t="s">
        <v>740</v>
      </c>
      <c r="BU133" s="29">
        <v>7.620499142693847E-2</v>
      </c>
      <c r="BV133" s="29" t="s">
        <v>1215</v>
      </c>
      <c r="BW133" s="29">
        <v>2.0107238605898123</v>
      </c>
      <c r="BX133" s="29" t="s">
        <v>1271</v>
      </c>
      <c r="BY133" s="29">
        <v>1.2165898617511521</v>
      </c>
      <c r="BZ133" s="29" t="s">
        <v>296</v>
      </c>
      <c r="CA133" s="29">
        <v>5.8071454176126176</v>
      </c>
    </row>
    <row r="134" spans="17:79" x14ac:dyDescent="0.25">
      <c r="Q134" s="29" t="s">
        <v>875</v>
      </c>
      <c r="R134" s="29">
        <v>8.2542302930251762E-2</v>
      </c>
      <c r="S134" s="29">
        <f t="shared" si="35"/>
        <v>1.9245492324381628</v>
      </c>
      <c r="T134" s="29" t="s">
        <v>1036</v>
      </c>
      <c r="U134" s="29">
        <v>3.3763654419066533</v>
      </c>
      <c r="V134" s="29">
        <f t="shared" si="36"/>
        <v>1.3692739065382389</v>
      </c>
      <c r="W134" s="29" t="s">
        <v>1045</v>
      </c>
      <c r="X134" s="29">
        <v>0</v>
      </c>
      <c r="Y134" s="29">
        <f t="shared" si="37"/>
        <v>2.0070915353684144</v>
      </c>
      <c r="Z134" s="29" t="s">
        <v>816</v>
      </c>
      <c r="AA134" s="29">
        <v>3.2247894428680812</v>
      </c>
      <c r="AB134" s="29">
        <f t="shared" si="38"/>
        <v>1.2176979074996668</v>
      </c>
      <c r="AC134" s="29" t="s">
        <v>685</v>
      </c>
      <c r="AD134" s="29">
        <v>3.5332252836304701</v>
      </c>
      <c r="AE134" s="29">
        <f t="shared" si="39"/>
        <v>1.5261337482620556</v>
      </c>
      <c r="AF134" s="29" t="s">
        <v>639</v>
      </c>
      <c r="AG134" s="29">
        <v>10.771800868693617</v>
      </c>
      <c r="AH134" s="29">
        <f t="shared" si="40"/>
        <v>8.7647093333252037</v>
      </c>
      <c r="AL134" s="29" t="s">
        <v>502</v>
      </c>
      <c r="AM134" s="29">
        <v>1.2890289315382413</v>
      </c>
      <c r="AN134" s="29">
        <f t="shared" si="41"/>
        <v>0.71806260383017317</v>
      </c>
      <c r="AR134" s="29" t="s">
        <v>938</v>
      </c>
      <c r="AS134" s="29">
        <v>1.5726410384423364</v>
      </c>
      <c r="AT134" s="29">
        <f t="shared" si="42"/>
        <v>0.43445049692607807</v>
      </c>
      <c r="AU134" s="29" t="s">
        <v>436</v>
      </c>
      <c r="AV134" s="29">
        <v>36.360442648867028</v>
      </c>
      <c r="AW134" s="29">
        <f t="shared" si="43"/>
        <v>34.353351113498611</v>
      </c>
      <c r="BA134" s="29" t="s">
        <v>1985</v>
      </c>
      <c r="BB134" s="5">
        <v>0.30407740152038704</v>
      </c>
      <c r="BC134" s="29">
        <f t="shared" si="44"/>
        <v>1.7030141338480274</v>
      </c>
      <c r="BG134" s="29" t="s">
        <v>1804</v>
      </c>
      <c r="BH134" s="5">
        <v>6.250781347668459E-2</v>
      </c>
      <c r="BI134" s="29">
        <f t="shared" si="45"/>
        <v>1.9445837218917299</v>
      </c>
      <c r="BJ134" s="29" t="s">
        <v>2005</v>
      </c>
      <c r="BK134" s="5">
        <v>16.321198397491727</v>
      </c>
      <c r="BL134" s="5">
        <f t="shared" si="46"/>
        <v>14.314106862123314</v>
      </c>
      <c r="BM134" s="5"/>
      <c r="BR134" s="29" t="s">
        <v>522</v>
      </c>
      <c r="BS134" s="29">
        <v>7.5059706584783351E-2</v>
      </c>
      <c r="BT134" s="29" t="s">
        <v>740</v>
      </c>
      <c r="BU134" s="29">
        <v>0.17945266935845669</v>
      </c>
      <c r="BV134" s="29" t="s">
        <v>1215</v>
      </c>
      <c r="BW134" s="29">
        <v>39.089931924041558</v>
      </c>
      <c r="BX134" s="29" t="s">
        <v>1303</v>
      </c>
      <c r="BY134" s="29">
        <v>14.106447425356988</v>
      </c>
      <c r="BZ134" s="29" t="s">
        <v>297</v>
      </c>
      <c r="CA134" s="29">
        <v>3.140794223826715</v>
      </c>
    </row>
    <row r="135" spans="17:79" x14ac:dyDescent="0.25">
      <c r="Q135" s="29" t="s">
        <v>875</v>
      </c>
      <c r="R135" s="29">
        <v>0.30336800396235764</v>
      </c>
      <c r="S135" s="29">
        <f t="shared" si="35"/>
        <v>1.7037235314060568</v>
      </c>
      <c r="T135" s="29" t="s">
        <v>1037</v>
      </c>
      <c r="U135" s="29">
        <v>3.9817232375979108</v>
      </c>
      <c r="V135" s="29">
        <f t="shared" si="36"/>
        <v>1.9746317022294964</v>
      </c>
      <c r="W135" s="29" t="s">
        <v>1045</v>
      </c>
      <c r="X135" s="29">
        <v>0.53264943775892681</v>
      </c>
      <c r="Y135" s="29">
        <f t="shared" si="37"/>
        <v>1.4744420976094876</v>
      </c>
      <c r="Z135" s="29" t="s">
        <v>816</v>
      </c>
      <c r="AA135" s="29">
        <v>7.0645297342893292</v>
      </c>
      <c r="AB135" s="29">
        <f t="shared" si="38"/>
        <v>5.0574381989209147</v>
      </c>
      <c r="AC135" s="29" t="s">
        <v>685</v>
      </c>
      <c r="AD135" s="29">
        <v>13.240748727680495</v>
      </c>
      <c r="AE135" s="29">
        <f t="shared" si="39"/>
        <v>11.23365719231208</v>
      </c>
      <c r="AF135" s="29" t="s">
        <v>640</v>
      </c>
      <c r="AG135" s="29">
        <v>3.4191176470588238</v>
      </c>
      <c r="AH135" s="29">
        <f t="shared" si="40"/>
        <v>1.4120261116904094</v>
      </c>
      <c r="AL135" s="29" t="s">
        <v>502</v>
      </c>
      <c r="AM135" s="29">
        <v>0.40910845233500576</v>
      </c>
      <c r="AN135" s="29">
        <f t="shared" si="41"/>
        <v>1.5979830830334087</v>
      </c>
      <c r="AR135" s="29" t="s">
        <v>939</v>
      </c>
      <c r="AS135" s="29">
        <v>5.9719934102141679</v>
      </c>
      <c r="AT135" s="29">
        <f t="shared" si="42"/>
        <v>3.9649018748457534</v>
      </c>
      <c r="AU135" s="29" t="s">
        <v>437</v>
      </c>
      <c r="AV135" s="29">
        <v>0.42918454935622319</v>
      </c>
      <c r="AW135" s="29">
        <f t="shared" si="43"/>
        <v>1.5779069860121913</v>
      </c>
      <c r="BA135" s="29" t="s">
        <v>1985</v>
      </c>
      <c r="BB135" s="5">
        <v>0.59643395278754396</v>
      </c>
      <c r="BC135" s="29">
        <f t="shared" si="44"/>
        <v>1.4106575825808705</v>
      </c>
      <c r="BG135" s="29" t="s">
        <v>1804</v>
      </c>
      <c r="BH135" s="5">
        <v>5.5928411633109618E-2</v>
      </c>
      <c r="BI135" s="29">
        <f t="shared" si="45"/>
        <v>1.9511631237353049</v>
      </c>
      <c r="BJ135" s="29" t="s">
        <v>2005</v>
      </c>
      <c r="BK135" s="5">
        <v>25.310870437224224</v>
      </c>
      <c r="BL135" s="5">
        <f t="shared" si="46"/>
        <v>23.303778901855811</v>
      </c>
      <c r="BM135" s="5"/>
      <c r="BR135" s="29" t="s">
        <v>522</v>
      </c>
      <c r="BS135" s="29">
        <v>0.22662889518413595</v>
      </c>
      <c r="BT135" s="29" t="s">
        <v>741</v>
      </c>
      <c r="BU135" s="29">
        <v>0</v>
      </c>
      <c r="BV135" s="29" t="s">
        <v>1216</v>
      </c>
      <c r="BW135" s="29">
        <v>2.4483451000712484</v>
      </c>
      <c r="BX135" s="29" t="s">
        <v>1303</v>
      </c>
      <c r="BY135" s="29">
        <v>5.6014507354422722</v>
      </c>
      <c r="BZ135" s="29" t="s">
        <v>297</v>
      </c>
      <c r="CA135" s="29">
        <v>19.437834622248662</v>
      </c>
    </row>
    <row r="136" spans="17:79" x14ac:dyDescent="0.25">
      <c r="Q136" s="29" t="s">
        <v>875</v>
      </c>
      <c r="R136" s="29">
        <v>0.4922917476357041</v>
      </c>
      <c r="S136" s="29">
        <f t="shared" si="35"/>
        <v>1.5147997877327104</v>
      </c>
      <c r="T136" s="29" t="s">
        <v>1037</v>
      </c>
      <c r="U136" s="29">
        <v>7.0796460176991154</v>
      </c>
      <c r="V136" s="29">
        <f t="shared" si="36"/>
        <v>5.0725544823307009</v>
      </c>
      <c r="W136" s="29" t="s">
        <v>1045</v>
      </c>
      <c r="X136" s="29">
        <v>0.60776661761883444</v>
      </c>
      <c r="Y136" s="29">
        <f t="shared" si="37"/>
        <v>1.3993249177495799</v>
      </c>
      <c r="Z136" s="29" t="s">
        <v>816</v>
      </c>
      <c r="AA136" s="29">
        <v>3.4925160370634352</v>
      </c>
      <c r="AB136" s="29">
        <f t="shared" si="38"/>
        <v>1.4854245016950207</v>
      </c>
      <c r="AC136" s="29" t="s">
        <v>685</v>
      </c>
      <c r="AD136" s="29">
        <v>10.794427310432839</v>
      </c>
      <c r="AE136" s="29">
        <f t="shared" si="39"/>
        <v>8.7873357750644239</v>
      </c>
      <c r="AF136" s="29" t="s">
        <v>640</v>
      </c>
      <c r="AG136" s="29">
        <v>31.864732238105397</v>
      </c>
      <c r="AH136" s="29">
        <f t="shared" si="40"/>
        <v>29.857640702736983</v>
      </c>
      <c r="AL136" s="29" t="s">
        <v>503</v>
      </c>
      <c r="AM136" s="29">
        <v>8.8726513569937371</v>
      </c>
      <c r="AN136" s="29">
        <f t="shared" si="41"/>
        <v>6.8655598216253226</v>
      </c>
      <c r="AR136" s="29" t="s">
        <v>939</v>
      </c>
      <c r="AS136" s="29">
        <v>9.2357114174809265</v>
      </c>
      <c r="AT136" s="29">
        <f t="shared" si="42"/>
        <v>7.2286198821125121</v>
      </c>
      <c r="AU136" s="29" t="s">
        <v>437</v>
      </c>
      <c r="AV136" s="29">
        <v>11.185223191380194</v>
      </c>
      <c r="AW136" s="29">
        <f t="shared" si="43"/>
        <v>9.1781316560117787</v>
      </c>
      <c r="BG136" s="29" t="s">
        <v>1804</v>
      </c>
      <c r="BH136" s="5">
        <v>30.614136732329083</v>
      </c>
      <c r="BI136" s="29">
        <f t="shared" si="45"/>
        <v>28.607045196960669</v>
      </c>
      <c r="BJ136" s="29" t="s">
        <v>2006</v>
      </c>
      <c r="BK136" s="5">
        <v>3.7951249614316569</v>
      </c>
      <c r="BL136" s="5">
        <f t="shared" si="46"/>
        <v>1.7880334260632424</v>
      </c>
      <c r="BM136" s="5"/>
      <c r="BR136" s="29" t="s">
        <v>522</v>
      </c>
      <c r="BS136" s="29">
        <v>0.12856949519556096</v>
      </c>
      <c r="BT136" s="29" t="s">
        <v>741</v>
      </c>
      <c r="BU136" s="29">
        <v>0.4531501242508405</v>
      </c>
      <c r="BV136" s="29" t="s">
        <v>1218</v>
      </c>
      <c r="BW136" s="29">
        <v>4.134762633996937</v>
      </c>
      <c r="BX136" s="29" t="s">
        <v>1304</v>
      </c>
      <c r="BY136" s="29">
        <v>4.1247384676696228</v>
      </c>
      <c r="BZ136" s="29" t="s">
        <v>298</v>
      </c>
      <c r="CA136" s="29">
        <v>2.1475357027810587</v>
      </c>
    </row>
    <row r="137" spans="17:79" x14ac:dyDescent="0.25">
      <c r="Q137" s="29" t="s">
        <v>875</v>
      </c>
      <c r="R137" s="29">
        <v>0.12040280210157618</v>
      </c>
      <c r="S137" s="29">
        <f t="shared" si="35"/>
        <v>1.8866887332668383</v>
      </c>
      <c r="T137" s="29" t="s">
        <v>1038</v>
      </c>
      <c r="U137" s="29">
        <v>3.1489480284241327</v>
      </c>
      <c r="V137" s="29">
        <f t="shared" si="36"/>
        <v>1.1418564930557182</v>
      </c>
      <c r="W137" s="29" t="s">
        <v>1046</v>
      </c>
      <c r="X137" s="29">
        <v>36.493411420204978</v>
      </c>
      <c r="Y137" s="29">
        <f t="shared" si="37"/>
        <v>34.486319884836561</v>
      </c>
      <c r="Z137" s="29" t="s">
        <v>817</v>
      </c>
      <c r="AA137" s="29">
        <v>2.0339479075212172</v>
      </c>
      <c r="AB137" s="29">
        <f t="shared" si="38"/>
        <v>2.6856372152802788E-2</v>
      </c>
      <c r="AC137" s="29" t="s">
        <v>686</v>
      </c>
      <c r="AD137" s="29">
        <v>17.635455023671749</v>
      </c>
      <c r="AE137" s="29">
        <f t="shared" si="39"/>
        <v>15.628363488303336</v>
      </c>
      <c r="AF137" s="29" t="s">
        <v>640</v>
      </c>
      <c r="AG137" s="29">
        <v>0.41762672811059909</v>
      </c>
      <c r="AH137" s="29">
        <f t="shared" si="40"/>
        <v>1.5894648072578152</v>
      </c>
      <c r="AL137" s="29" t="s">
        <v>503</v>
      </c>
      <c r="AM137" s="29">
        <v>2.7110289587184226</v>
      </c>
      <c r="AN137" s="29">
        <f t="shared" si="41"/>
        <v>0.7039374233500082</v>
      </c>
      <c r="AR137" s="29" t="s">
        <v>940</v>
      </c>
      <c r="AS137" s="29">
        <v>5.270331667423898</v>
      </c>
      <c r="AT137" s="29">
        <f t="shared" si="42"/>
        <v>3.2632401320554836</v>
      </c>
      <c r="AU137" s="29" t="s">
        <v>437</v>
      </c>
      <c r="AV137" s="29">
        <v>6.7614828631382604</v>
      </c>
      <c r="AW137" s="29">
        <f t="shared" si="43"/>
        <v>4.754391327769846</v>
      </c>
      <c r="BG137" s="29" t="s">
        <v>1804</v>
      </c>
      <c r="BH137" s="5">
        <v>1.3980681240467716</v>
      </c>
      <c r="BI137" s="29">
        <f t="shared" si="45"/>
        <v>0.60902341132164284</v>
      </c>
      <c r="BJ137" s="29" t="s">
        <v>2006</v>
      </c>
      <c r="BK137" s="5">
        <v>9.4689699296225207</v>
      </c>
      <c r="BL137" s="5">
        <f t="shared" si="46"/>
        <v>7.4618783942541063</v>
      </c>
      <c r="BM137" s="5"/>
      <c r="BR137" s="29" t="s">
        <v>522</v>
      </c>
      <c r="BS137" s="29">
        <v>0.31264867803982871</v>
      </c>
      <c r="BT137" s="29" t="s">
        <v>741</v>
      </c>
      <c r="BU137" s="29">
        <v>0.84295612009237886</v>
      </c>
      <c r="BV137" s="29" t="s">
        <v>1219</v>
      </c>
      <c r="BW137" s="29">
        <v>27.080394922425953</v>
      </c>
      <c r="BX137" s="29" t="s">
        <v>1305</v>
      </c>
      <c r="BY137" s="29">
        <v>1.3515965166908563</v>
      </c>
      <c r="BZ137" s="29" t="s">
        <v>298</v>
      </c>
      <c r="CA137" s="29">
        <v>2.2736771712781079</v>
      </c>
    </row>
    <row r="138" spans="17:79" x14ac:dyDescent="0.25">
      <c r="Q138" s="29" t="s">
        <v>876</v>
      </c>
      <c r="R138" s="29">
        <v>0.31370656370656369</v>
      </c>
      <c r="S138" s="29">
        <f t="shared" si="35"/>
        <v>1.6933849716618508</v>
      </c>
      <c r="T138" s="29" t="s">
        <v>1038</v>
      </c>
      <c r="U138" s="29">
        <v>1.7989176004268619</v>
      </c>
      <c r="V138" s="29">
        <f t="shared" si="36"/>
        <v>0.20817393494155256</v>
      </c>
      <c r="W138" s="29" t="s">
        <v>1046</v>
      </c>
      <c r="X138" s="29">
        <v>3.0986864264061973</v>
      </c>
      <c r="Y138" s="29">
        <f t="shared" si="37"/>
        <v>1.0915948910377828</v>
      </c>
      <c r="Z138" s="29" t="s">
        <v>817</v>
      </c>
      <c r="AA138" s="29">
        <v>3.3779166259884801</v>
      </c>
      <c r="AB138" s="29">
        <f t="shared" si="38"/>
        <v>1.3708250906200656</v>
      </c>
      <c r="AC138" s="29" t="s">
        <v>686</v>
      </c>
      <c r="AD138" s="29">
        <v>1.9407290847102021</v>
      </c>
      <c r="AE138" s="29">
        <f t="shared" si="39"/>
        <v>6.6362450658212335E-2</v>
      </c>
      <c r="AF138" s="29" t="s">
        <v>640</v>
      </c>
      <c r="AG138" s="29">
        <v>9.3015557762330356</v>
      </c>
      <c r="AH138" s="29">
        <f t="shared" si="40"/>
        <v>7.2944642408646212</v>
      </c>
      <c r="AR138" s="29" t="s">
        <v>940</v>
      </c>
      <c r="AS138" s="29">
        <v>0.95674437407357504</v>
      </c>
      <c r="AT138" s="29">
        <f t="shared" si="42"/>
        <v>1.0503471612948394</v>
      </c>
      <c r="AU138" s="29" t="s">
        <v>437</v>
      </c>
      <c r="AV138" s="29">
        <v>5.6039515042658286</v>
      </c>
      <c r="AW138" s="29">
        <f t="shared" si="43"/>
        <v>3.5968599688974141</v>
      </c>
      <c r="BG138" s="29" t="s">
        <v>1805</v>
      </c>
      <c r="BH138" s="5">
        <v>0.7868991918332624</v>
      </c>
      <c r="BI138" s="29">
        <f t="shared" si="45"/>
        <v>1.220192343535152</v>
      </c>
      <c r="BJ138" s="29" t="s">
        <v>2006</v>
      </c>
      <c r="BK138" s="5">
        <v>2.2279211412085269</v>
      </c>
      <c r="BL138" s="5">
        <f t="shared" si="46"/>
        <v>0.22082960584011246</v>
      </c>
      <c r="BM138" s="5"/>
      <c r="BR138" s="29" t="s">
        <v>522</v>
      </c>
      <c r="BS138" s="29">
        <v>0.27210884353741494</v>
      </c>
      <c r="BT138" s="29" t="s">
        <v>741</v>
      </c>
      <c r="BU138" s="29">
        <v>0.1178351990573184</v>
      </c>
      <c r="BV138" s="29" t="s">
        <v>1219</v>
      </c>
      <c r="BW138" s="29">
        <v>36.094437775110045</v>
      </c>
      <c r="BX138" s="29" t="s">
        <v>1305</v>
      </c>
      <c r="BY138" s="29">
        <v>2.7769483427888924</v>
      </c>
      <c r="BZ138" s="29" t="s">
        <v>298</v>
      </c>
      <c r="CA138" s="29">
        <v>14.715719063545151</v>
      </c>
    </row>
    <row r="139" spans="17:79" x14ac:dyDescent="0.25">
      <c r="Q139" s="29" t="s">
        <v>876</v>
      </c>
      <c r="R139" s="29">
        <v>37.972646822204339</v>
      </c>
      <c r="S139" s="29">
        <f t="shared" si="35"/>
        <v>35.965555286835922</v>
      </c>
      <c r="T139" s="29" t="s">
        <v>1039</v>
      </c>
      <c r="U139" s="29">
        <v>42.280945757997216</v>
      </c>
      <c r="V139" s="29">
        <f t="shared" si="36"/>
        <v>40.273854222628799</v>
      </c>
      <c r="W139" s="29" t="s">
        <v>1047</v>
      </c>
      <c r="X139" s="29">
        <v>10.648423557406305</v>
      </c>
      <c r="Y139" s="29">
        <f t="shared" si="37"/>
        <v>8.64133202203789</v>
      </c>
      <c r="Z139" s="29" t="s">
        <v>817</v>
      </c>
      <c r="AA139" s="29">
        <v>1.3770986606300697</v>
      </c>
      <c r="AB139" s="29">
        <f t="shared" si="38"/>
        <v>0.62999287473834475</v>
      </c>
      <c r="AC139" s="29" t="s">
        <v>686</v>
      </c>
      <c r="AD139" s="29">
        <v>0.70616883116883111</v>
      </c>
      <c r="AE139" s="29">
        <f t="shared" si="39"/>
        <v>1.3009227041995834</v>
      </c>
      <c r="AF139" s="29" t="s">
        <v>641</v>
      </c>
      <c r="AG139" s="29">
        <v>1.3406593406593406</v>
      </c>
      <c r="AH139" s="29">
        <f t="shared" si="40"/>
        <v>0.66643219470907389</v>
      </c>
      <c r="AR139" s="29" t="s">
        <v>940</v>
      </c>
      <c r="AS139" s="29">
        <v>3.4805890227576977</v>
      </c>
      <c r="AT139" s="29">
        <f t="shared" si="42"/>
        <v>1.4734974873892832</v>
      </c>
      <c r="AU139" s="29" t="s">
        <v>437</v>
      </c>
      <c r="AV139" s="29">
        <v>2.3058252427184467</v>
      </c>
      <c r="AW139" s="29">
        <f t="shared" si="43"/>
        <v>0.29873370735003224</v>
      </c>
      <c r="BG139" s="29" t="s">
        <v>1805</v>
      </c>
      <c r="BH139" s="5">
        <v>0.33945920636778648</v>
      </c>
      <c r="BI139" s="29">
        <f t="shared" si="45"/>
        <v>1.6676323290006279</v>
      </c>
      <c r="BJ139" s="29" t="s">
        <v>2006</v>
      </c>
      <c r="BK139" s="5">
        <v>57.774674115456236</v>
      </c>
      <c r="BL139" s="5">
        <f t="shared" si="46"/>
        <v>55.767582580087819</v>
      </c>
      <c r="BM139" s="5"/>
      <c r="BR139" s="29" t="s">
        <v>37</v>
      </c>
      <c r="BS139" s="29">
        <v>0.13847675568743817</v>
      </c>
      <c r="BT139" s="29" t="s">
        <v>742</v>
      </c>
      <c r="BU139" s="29">
        <v>0.22953328232593728</v>
      </c>
      <c r="BV139" s="29" t="s">
        <v>1219</v>
      </c>
      <c r="BW139" s="29">
        <v>25.217391304347824</v>
      </c>
      <c r="BX139" s="29" t="s">
        <v>1306</v>
      </c>
      <c r="BY139" s="29">
        <v>2.1786971830985915</v>
      </c>
      <c r="BZ139" s="29" t="s">
        <v>298</v>
      </c>
      <c r="CA139" s="29">
        <v>4.5964885841308121</v>
      </c>
    </row>
    <row r="140" spans="17:79" x14ac:dyDescent="0.25">
      <c r="Q140" s="29" t="s">
        <v>877</v>
      </c>
      <c r="R140" s="29">
        <v>0.16572754391779915</v>
      </c>
      <c r="S140" s="29">
        <f t="shared" si="35"/>
        <v>1.8413639914506152</v>
      </c>
      <c r="T140" s="29" t="s">
        <v>1039</v>
      </c>
      <c r="U140" s="29">
        <v>0.73951695381952631</v>
      </c>
      <c r="V140" s="29">
        <f t="shared" si="36"/>
        <v>1.2675745815488881</v>
      </c>
      <c r="W140" s="29" t="s">
        <v>1047</v>
      </c>
      <c r="X140" s="29">
        <v>28.420854507811029</v>
      </c>
      <c r="Y140" s="29">
        <f t="shared" si="37"/>
        <v>26.413762972442616</v>
      </c>
      <c r="Z140" s="29" t="s">
        <v>817</v>
      </c>
      <c r="AA140" s="29">
        <v>8.5123309466984889</v>
      </c>
      <c r="AB140" s="29">
        <f t="shared" si="38"/>
        <v>6.5052394113300744</v>
      </c>
      <c r="AC140" s="29" t="s">
        <v>687</v>
      </c>
      <c r="AD140" s="29">
        <v>0.68700365561578214</v>
      </c>
      <c r="AE140" s="29">
        <f t="shared" si="39"/>
        <v>1.3200878797526323</v>
      </c>
      <c r="AF140" s="29" t="s">
        <v>641</v>
      </c>
      <c r="AG140" s="29">
        <v>4.3939393939393936</v>
      </c>
      <c r="AH140" s="29">
        <f t="shared" si="40"/>
        <v>2.3868478585709791</v>
      </c>
      <c r="AR140" s="29" t="s">
        <v>941</v>
      </c>
      <c r="AS140" s="29">
        <v>4.0600279199627733</v>
      </c>
      <c r="AT140" s="29">
        <f t="shared" si="42"/>
        <v>2.0529363845943589</v>
      </c>
      <c r="AU140" s="29" t="s">
        <v>437</v>
      </c>
      <c r="AV140" s="29">
        <v>1.0783200908059023</v>
      </c>
      <c r="AW140" s="29">
        <f t="shared" si="43"/>
        <v>0.92877144456251215</v>
      </c>
      <c r="BG140" s="29" t="s">
        <v>1805</v>
      </c>
      <c r="BH140" s="5">
        <v>0</v>
      </c>
      <c r="BI140" s="29">
        <f t="shared" si="45"/>
        <v>2.0070915353684144</v>
      </c>
      <c r="BJ140" s="29" t="s">
        <v>2007</v>
      </c>
      <c r="BK140" s="5">
        <v>4.2877962721485003</v>
      </c>
      <c r="BL140" s="5">
        <f t="shared" si="46"/>
        <v>2.2807047367800859</v>
      </c>
      <c r="BM140" s="5"/>
      <c r="BR140" s="29" t="s">
        <v>39</v>
      </c>
      <c r="BS140" s="29">
        <v>0</v>
      </c>
      <c r="BT140" s="29" t="s">
        <v>742</v>
      </c>
      <c r="BU140" s="29">
        <v>0.94009400940094012</v>
      </c>
      <c r="BV140" s="29" t="s">
        <v>1220</v>
      </c>
      <c r="BW140" s="29">
        <v>19.779944986246562</v>
      </c>
      <c r="BX140" s="29" t="s">
        <v>1308</v>
      </c>
      <c r="BY140" s="29">
        <v>4.7222222222222223</v>
      </c>
      <c r="BZ140" s="29" t="s">
        <v>299</v>
      </c>
      <c r="CA140" s="29">
        <v>2.9292557111274871</v>
      </c>
    </row>
    <row r="141" spans="17:79" x14ac:dyDescent="0.25">
      <c r="Q141" s="29" t="s">
        <v>877</v>
      </c>
      <c r="R141" s="29">
        <v>0.17999100044997748</v>
      </c>
      <c r="S141" s="29">
        <f t="shared" si="35"/>
        <v>1.827100534918437</v>
      </c>
      <c r="T141" s="29" t="s">
        <v>1040</v>
      </c>
      <c r="U141" s="29">
        <v>3.2736827155233637</v>
      </c>
      <c r="V141" s="29">
        <f t="shared" si="36"/>
        <v>1.2665911801549492</v>
      </c>
      <c r="W141" s="29" t="s">
        <v>1047</v>
      </c>
      <c r="X141" s="29">
        <v>1.834301436869459</v>
      </c>
      <c r="Y141" s="29">
        <f t="shared" si="37"/>
        <v>0.17279009849895544</v>
      </c>
      <c r="Z141" s="29" t="s">
        <v>817</v>
      </c>
      <c r="AA141" s="29">
        <v>0.62582345191040845</v>
      </c>
      <c r="AB141" s="29">
        <f t="shared" si="38"/>
        <v>1.381268083458006</v>
      </c>
      <c r="AC141" s="29" t="s">
        <v>687</v>
      </c>
      <c r="AD141" s="29">
        <v>19.844357976653697</v>
      </c>
      <c r="AE141" s="29">
        <f t="shared" si="39"/>
        <v>17.837266441285283</v>
      </c>
      <c r="AF141" s="29" t="s">
        <v>641</v>
      </c>
      <c r="AG141" s="29">
        <v>6.8582510578279274</v>
      </c>
      <c r="AH141" s="29">
        <f t="shared" si="40"/>
        <v>4.851159522459513</v>
      </c>
      <c r="AR141" s="29" t="s">
        <v>941</v>
      </c>
      <c r="AS141" s="29">
        <v>29.897367246764837</v>
      </c>
      <c r="AT141" s="29">
        <f t="shared" si="42"/>
        <v>27.890275711396423</v>
      </c>
      <c r="AU141" s="29" t="s">
        <v>438</v>
      </c>
      <c r="AV141" s="29">
        <v>7.350427350427351</v>
      </c>
      <c r="AW141" s="29">
        <f t="shared" si="43"/>
        <v>5.3433358150589365</v>
      </c>
      <c r="BG141" s="29" t="s">
        <v>1805</v>
      </c>
      <c r="BH141" s="5">
        <v>0</v>
      </c>
      <c r="BI141" s="29">
        <f t="shared" si="45"/>
        <v>2.0070915353684144</v>
      </c>
      <c r="BJ141" s="29" t="s">
        <v>2007</v>
      </c>
      <c r="BK141" s="5">
        <v>15.949564539191471</v>
      </c>
      <c r="BL141" s="5">
        <f t="shared" si="46"/>
        <v>13.942473003823057</v>
      </c>
      <c r="BM141" s="5"/>
      <c r="BR141" s="29" t="s">
        <v>39</v>
      </c>
      <c r="BS141" s="29">
        <v>0.6969797543976104</v>
      </c>
      <c r="BT141" s="29" t="s">
        <v>742</v>
      </c>
      <c r="BU141" s="29">
        <v>0.45162823864986923</v>
      </c>
      <c r="BV141" s="29" t="s">
        <v>1220</v>
      </c>
      <c r="BW141" s="29">
        <v>24.966382787987449</v>
      </c>
      <c r="BX141" s="29" t="s">
        <v>1308</v>
      </c>
      <c r="BY141" s="29">
        <v>1.0507189129404328</v>
      </c>
      <c r="BZ141" s="29" t="s">
        <v>300</v>
      </c>
      <c r="CA141" s="29">
        <v>2.9226361031518624</v>
      </c>
    </row>
    <row r="142" spans="17:79" x14ac:dyDescent="0.25">
      <c r="Q142" s="29" t="s">
        <v>877</v>
      </c>
      <c r="R142" s="29">
        <v>0.16590036498080296</v>
      </c>
      <c r="S142" s="29">
        <f t="shared" si="35"/>
        <v>1.8411911703876114</v>
      </c>
      <c r="T142" s="29" t="s">
        <v>1041</v>
      </c>
      <c r="U142" s="29">
        <v>2.0286813571178732</v>
      </c>
      <c r="V142" s="29">
        <f t="shared" si="36"/>
        <v>2.1589821749458782E-2</v>
      </c>
      <c r="W142" s="29" t="s">
        <v>1047</v>
      </c>
      <c r="X142" s="29">
        <v>0</v>
      </c>
      <c r="Y142" s="29">
        <f t="shared" si="37"/>
        <v>2.0070915353684144</v>
      </c>
      <c r="Z142" s="29" t="s">
        <v>817</v>
      </c>
      <c r="AA142" s="29">
        <v>4.0660637042862762</v>
      </c>
      <c r="AB142" s="29">
        <f t="shared" si="38"/>
        <v>2.0589721689178617</v>
      </c>
      <c r="AC142" s="29" t="s">
        <v>687</v>
      </c>
      <c r="AD142" s="29">
        <v>0.75242972097397842</v>
      </c>
      <c r="AE142" s="29">
        <f t="shared" si="39"/>
        <v>1.2546618143944359</v>
      </c>
      <c r="AF142" s="29" t="s">
        <v>641</v>
      </c>
      <c r="AG142" s="29">
        <v>1.0765550239234449</v>
      </c>
      <c r="AH142" s="29">
        <f t="shared" si="40"/>
        <v>0.93053651144496952</v>
      </c>
      <c r="AR142" s="29" t="s">
        <v>941</v>
      </c>
      <c r="AS142" s="29">
        <v>2.5122652681441382</v>
      </c>
      <c r="AT142" s="29">
        <f t="shared" si="42"/>
        <v>0.50517373277572375</v>
      </c>
      <c r="AU142" s="29" t="s">
        <v>438</v>
      </c>
      <c r="AV142" s="29">
        <v>17.150395778364118</v>
      </c>
      <c r="AW142" s="29">
        <f t="shared" si="43"/>
        <v>15.143304242995704</v>
      </c>
      <c r="BG142" s="29" t="s">
        <v>1806</v>
      </c>
      <c r="BH142" s="5">
        <v>3.7009622501850477E-2</v>
      </c>
      <c r="BI142" s="29">
        <f t="shared" si="45"/>
        <v>1.9700819128665639</v>
      </c>
      <c r="BJ142" s="29" t="s">
        <v>2007</v>
      </c>
      <c r="BK142" s="5">
        <v>23.746664794270465</v>
      </c>
      <c r="BL142" s="5">
        <f t="shared" si="46"/>
        <v>21.739573258902052</v>
      </c>
      <c r="BM142" s="5"/>
      <c r="BR142" s="29" t="s">
        <v>39</v>
      </c>
      <c r="BS142" s="29">
        <v>0.44289781714647264</v>
      </c>
      <c r="BT142" s="29" t="s">
        <v>742</v>
      </c>
      <c r="BU142" s="29">
        <v>0</v>
      </c>
      <c r="BV142" s="29" t="s">
        <v>1221</v>
      </c>
      <c r="BW142" s="29">
        <v>22.920792079207921</v>
      </c>
      <c r="BX142" s="29" t="s">
        <v>1308</v>
      </c>
      <c r="BY142" s="29">
        <v>3.0577382985992481</v>
      </c>
      <c r="BZ142" s="29" t="s">
        <v>692</v>
      </c>
      <c r="CA142" s="29">
        <v>4.4816253361219003</v>
      </c>
    </row>
    <row r="143" spans="17:79" x14ac:dyDescent="0.25">
      <c r="Q143" s="29" t="s">
        <v>878</v>
      </c>
      <c r="R143" s="29">
        <v>0.27033876826898706</v>
      </c>
      <c r="S143" s="29">
        <f t="shared" si="35"/>
        <v>1.7367527670994274</v>
      </c>
      <c r="T143" s="29" t="s">
        <v>1041</v>
      </c>
      <c r="U143" s="29">
        <v>1.8837209302325582</v>
      </c>
      <c r="V143" s="29">
        <f t="shared" si="36"/>
        <v>0.12337060513585629</v>
      </c>
      <c r="W143" s="29" t="s">
        <v>1048</v>
      </c>
      <c r="X143" s="29">
        <v>0</v>
      </c>
      <c r="Y143" s="29">
        <f t="shared" si="37"/>
        <v>2.0070915353684144</v>
      </c>
      <c r="Z143" s="29" t="s">
        <v>818</v>
      </c>
      <c r="AA143" s="29">
        <v>0.73363431151241532</v>
      </c>
      <c r="AB143" s="29">
        <f t="shared" si="38"/>
        <v>1.2734572238559991</v>
      </c>
      <c r="AC143" s="29" t="s">
        <v>291</v>
      </c>
      <c r="AD143" s="29">
        <v>6.5546907005325687</v>
      </c>
      <c r="AE143" s="29">
        <f t="shared" si="39"/>
        <v>4.5475991651641543</v>
      </c>
      <c r="AF143" s="29" t="s">
        <v>641</v>
      </c>
      <c r="AG143" s="29">
        <v>2.4485450674237046</v>
      </c>
      <c r="AH143" s="29">
        <f t="shared" si="40"/>
        <v>0.44145353205529014</v>
      </c>
      <c r="AR143" s="29" t="s">
        <v>942</v>
      </c>
      <c r="AS143" s="29">
        <v>3.1126666170228612</v>
      </c>
      <c r="AT143" s="29">
        <f t="shared" si="42"/>
        <v>1.1055750816544467</v>
      </c>
      <c r="AU143" s="29" t="s">
        <v>438</v>
      </c>
      <c r="AV143" s="29">
        <v>10.799438990182328</v>
      </c>
      <c r="AW143" s="29">
        <f t="shared" si="43"/>
        <v>8.792347454813914</v>
      </c>
      <c r="BG143" s="29" t="s">
        <v>1806</v>
      </c>
      <c r="BH143" s="5">
        <v>4.0734018955434559</v>
      </c>
      <c r="BI143" s="29">
        <f t="shared" si="45"/>
        <v>2.0663103601750414</v>
      </c>
      <c r="BJ143" s="29" t="s">
        <v>2007</v>
      </c>
      <c r="BK143" s="5">
        <v>6.7872094058964993</v>
      </c>
      <c r="BL143" s="5">
        <f t="shared" si="46"/>
        <v>4.7801178705280849</v>
      </c>
      <c r="BM143" s="5"/>
      <c r="BR143" s="29" t="s">
        <v>40</v>
      </c>
      <c r="BS143" s="29">
        <v>0.43322659634582783</v>
      </c>
      <c r="BT143" s="29" t="s">
        <v>743</v>
      </c>
      <c r="BU143" s="29">
        <v>0</v>
      </c>
      <c r="BV143" s="29" t="s">
        <v>1223</v>
      </c>
      <c r="BW143" s="29">
        <v>9.317585301837271</v>
      </c>
      <c r="BX143" s="29" t="s">
        <v>1309</v>
      </c>
      <c r="BY143" s="29">
        <v>3.3609522698097796</v>
      </c>
      <c r="BZ143" s="29" t="s">
        <v>692</v>
      </c>
      <c r="CA143" s="29">
        <v>3.8680659670164914</v>
      </c>
    </row>
    <row r="144" spans="17:79" x14ac:dyDescent="0.25">
      <c r="Q144" s="29" t="s">
        <v>878</v>
      </c>
      <c r="R144" s="29">
        <v>0</v>
      </c>
      <c r="S144" s="29">
        <f t="shared" si="35"/>
        <v>2.0070915353684144</v>
      </c>
      <c r="T144" s="29" t="s">
        <v>1163</v>
      </c>
      <c r="U144" s="29">
        <v>13.832738803012287</v>
      </c>
      <c r="V144" s="29">
        <f t="shared" si="36"/>
        <v>11.825647267643873</v>
      </c>
      <c r="W144" s="29" t="s">
        <v>1048</v>
      </c>
      <c r="X144" s="29">
        <v>0</v>
      </c>
      <c r="Y144" s="29">
        <f t="shared" si="37"/>
        <v>2.0070915353684144</v>
      </c>
      <c r="Z144" s="29" t="s">
        <v>818</v>
      </c>
      <c r="AA144" s="29">
        <v>2.4709302325581395</v>
      </c>
      <c r="AB144" s="29">
        <f t="shared" si="38"/>
        <v>0.46383869718972504</v>
      </c>
      <c r="AC144" s="29" t="s">
        <v>291</v>
      </c>
      <c r="AD144" s="29">
        <v>5.508474576271186</v>
      </c>
      <c r="AE144" s="29">
        <f t="shared" si="39"/>
        <v>3.5013830409027715</v>
      </c>
      <c r="AF144" s="29" t="s">
        <v>641</v>
      </c>
      <c r="AG144" s="29">
        <v>0.42783156946633638</v>
      </c>
      <c r="AH144" s="29">
        <f t="shared" si="40"/>
        <v>1.5792599659020781</v>
      </c>
      <c r="AR144" s="29" t="s">
        <v>942</v>
      </c>
      <c r="AS144" s="29">
        <v>29.369053580370558</v>
      </c>
      <c r="AT144" s="29">
        <f t="shared" si="42"/>
        <v>27.361962045002144</v>
      </c>
      <c r="AU144" s="29" t="s">
        <v>438</v>
      </c>
      <c r="AV144" s="29">
        <v>6.9796954314720816</v>
      </c>
      <c r="AW144" s="29">
        <f t="shared" si="43"/>
        <v>4.9726038961036672</v>
      </c>
      <c r="BG144" s="29" t="s">
        <v>1807</v>
      </c>
      <c r="BH144" s="5">
        <v>2.0537368746139593</v>
      </c>
      <c r="BI144" s="29">
        <f t="shared" si="45"/>
        <v>4.6645339245544815E-2</v>
      </c>
      <c r="BJ144" s="29" t="s">
        <v>2008</v>
      </c>
      <c r="BK144" s="5">
        <v>8.7969144043910408</v>
      </c>
      <c r="BL144" s="5">
        <f t="shared" si="46"/>
        <v>6.7898228690226263</v>
      </c>
      <c r="BM144" s="5"/>
      <c r="BR144" s="29" t="s">
        <v>40</v>
      </c>
      <c r="BS144" s="29">
        <v>0.2142857142857143</v>
      </c>
      <c r="BT144" s="29" t="s">
        <v>743</v>
      </c>
      <c r="BU144" s="29">
        <v>0.57841318345520032</v>
      </c>
      <c r="BV144" s="29" t="s">
        <v>1224</v>
      </c>
      <c r="BW144" s="29">
        <v>7.565563641356583</v>
      </c>
      <c r="BX144" s="29" t="s">
        <v>1310</v>
      </c>
      <c r="BY144" s="29">
        <v>3.5857087579001674</v>
      </c>
      <c r="BZ144" s="29" t="s">
        <v>692</v>
      </c>
      <c r="CA144" s="29">
        <v>14.305934688100294</v>
      </c>
    </row>
    <row r="145" spans="17:79" x14ac:dyDescent="0.25">
      <c r="Q145" s="29" t="s">
        <v>878</v>
      </c>
      <c r="R145" s="29">
        <v>0</v>
      </c>
      <c r="S145" s="29">
        <f t="shared" si="35"/>
        <v>2.0070915353684144</v>
      </c>
      <c r="T145" s="29" t="s">
        <v>1164</v>
      </c>
      <c r="U145" s="29">
        <v>1.0437235543018337</v>
      </c>
      <c r="V145" s="29">
        <f t="shared" si="36"/>
        <v>0.96336798106658073</v>
      </c>
      <c r="W145" s="29" t="s">
        <v>1049</v>
      </c>
      <c r="X145" s="29">
        <v>0</v>
      </c>
      <c r="Y145" s="29">
        <f t="shared" si="37"/>
        <v>2.0070915353684144</v>
      </c>
      <c r="Z145" s="29" t="s">
        <v>819</v>
      </c>
      <c r="AA145" s="29">
        <v>3.1227020932398646</v>
      </c>
      <c r="AB145" s="29">
        <f t="shared" si="38"/>
        <v>1.1156105578714501</v>
      </c>
      <c r="AC145" s="29" t="s">
        <v>291</v>
      </c>
      <c r="AD145" s="29">
        <v>13.928736695974086</v>
      </c>
      <c r="AE145" s="29">
        <f t="shared" si="39"/>
        <v>11.921645160605671</v>
      </c>
      <c r="AF145" s="29" t="s">
        <v>642</v>
      </c>
      <c r="AG145" s="29">
        <v>7.0979610608615671</v>
      </c>
      <c r="AH145" s="29">
        <f t="shared" si="40"/>
        <v>5.0908695254931526</v>
      </c>
      <c r="AR145" s="29" t="s">
        <v>942</v>
      </c>
      <c r="AS145" s="29">
        <v>5.322128851540616</v>
      </c>
      <c r="AT145" s="29">
        <f t="shared" si="42"/>
        <v>3.3150373161722015</v>
      </c>
      <c r="AU145" s="29" t="s">
        <v>438</v>
      </c>
      <c r="AV145" s="29">
        <v>14.917252323736113</v>
      </c>
      <c r="AW145" s="29">
        <f t="shared" si="43"/>
        <v>12.910160788367698</v>
      </c>
      <c r="BG145" s="29" t="s">
        <v>1808</v>
      </c>
      <c r="BH145" s="5">
        <v>0.78400627205017637</v>
      </c>
      <c r="BI145" s="29">
        <f t="shared" si="45"/>
        <v>1.2230852633182381</v>
      </c>
      <c r="BJ145" s="29" t="s">
        <v>2008</v>
      </c>
      <c r="BK145" s="5">
        <v>4.5355191256830603</v>
      </c>
      <c r="BL145" s="5">
        <f t="shared" si="46"/>
        <v>2.5284275903146458</v>
      </c>
      <c r="BM145" s="5"/>
      <c r="BR145" s="29" t="s">
        <v>41</v>
      </c>
      <c r="BS145" s="29">
        <v>0.19127108328986264</v>
      </c>
      <c r="BT145" s="29" t="s">
        <v>744</v>
      </c>
      <c r="BU145" s="29">
        <v>0.77239442271040226</v>
      </c>
      <c r="BV145" s="29" t="s">
        <v>1224</v>
      </c>
      <c r="BW145" s="29">
        <v>17.261219792865361</v>
      </c>
      <c r="BX145" s="29" t="s">
        <v>1311</v>
      </c>
      <c r="BY145" s="29">
        <v>5.1802339460491762</v>
      </c>
      <c r="BZ145" s="29" t="s">
        <v>693</v>
      </c>
      <c r="CA145" s="29">
        <v>4.1808609476618148</v>
      </c>
    </row>
    <row r="146" spans="17:79" x14ac:dyDescent="0.25">
      <c r="Q146" s="29" t="s">
        <v>879</v>
      </c>
      <c r="R146" s="29">
        <v>0.70546737213403876</v>
      </c>
      <c r="S146" s="29">
        <f t="shared" si="35"/>
        <v>1.3016241632343757</v>
      </c>
      <c r="T146" s="29" t="s">
        <v>1165</v>
      </c>
      <c r="U146" s="29">
        <v>4</v>
      </c>
      <c r="V146" s="29">
        <f t="shared" si="36"/>
        <v>1.9929084646315856</v>
      </c>
      <c r="W146" s="29" t="s">
        <v>1049</v>
      </c>
      <c r="X146" s="29">
        <v>12.753623188405797</v>
      </c>
      <c r="Y146" s="29">
        <f t="shared" si="37"/>
        <v>10.746531653037383</v>
      </c>
      <c r="Z146" s="29" t="s">
        <v>819</v>
      </c>
      <c r="AA146" s="29">
        <v>2.2248391302519241</v>
      </c>
      <c r="AB146" s="29">
        <f t="shared" si="38"/>
        <v>0.2177475948835097</v>
      </c>
      <c r="AC146" s="29" t="s">
        <v>291</v>
      </c>
      <c r="AD146" s="29">
        <v>1.5621513055121625</v>
      </c>
      <c r="AE146" s="29">
        <f t="shared" si="39"/>
        <v>0.44494022985625192</v>
      </c>
      <c r="AF146" s="29" t="s">
        <v>642</v>
      </c>
      <c r="AG146" s="29">
        <v>0.43718052192628459</v>
      </c>
      <c r="AH146" s="29">
        <f t="shared" si="40"/>
        <v>1.5699110134421299</v>
      </c>
      <c r="AR146" s="29" t="s">
        <v>943</v>
      </c>
      <c r="AS146" s="29">
        <v>4.6939477303988992</v>
      </c>
      <c r="AT146" s="29">
        <f t="shared" si="42"/>
        <v>2.6868561950304848</v>
      </c>
      <c r="AU146" s="29" t="s">
        <v>438</v>
      </c>
      <c r="AV146" s="29">
        <v>2.1556256572029442</v>
      </c>
      <c r="AW146" s="29">
        <f t="shared" si="43"/>
        <v>0.14853412183452974</v>
      </c>
      <c r="BG146" s="29" t="s">
        <v>1808</v>
      </c>
      <c r="BH146" s="5">
        <v>1.4666666666666666</v>
      </c>
      <c r="BI146" s="29">
        <f t="shared" si="45"/>
        <v>0.54042486870174788</v>
      </c>
      <c r="BJ146" s="29" t="s">
        <v>2008</v>
      </c>
      <c r="BK146" s="5">
        <v>20.336808340016038</v>
      </c>
      <c r="BL146" s="5">
        <f t="shared" si="46"/>
        <v>18.329716804647624</v>
      </c>
      <c r="BM146" s="5"/>
      <c r="BR146" s="29" t="s">
        <v>41</v>
      </c>
      <c r="BS146" s="29">
        <v>0.51223676721684697</v>
      </c>
      <c r="BT146" s="29" t="s">
        <v>744</v>
      </c>
      <c r="BU146" s="29">
        <v>0.29255319148936171</v>
      </c>
      <c r="BV146" s="29" t="s">
        <v>1226</v>
      </c>
      <c r="BW146" s="29">
        <v>1.6383307573415766</v>
      </c>
      <c r="BX146" s="29" t="s">
        <v>1312</v>
      </c>
      <c r="BY146" s="29">
        <v>44.973309608540923</v>
      </c>
      <c r="BZ146" s="29" t="s">
        <v>699</v>
      </c>
      <c r="CA146" s="29">
        <v>13.421052631578947</v>
      </c>
    </row>
    <row r="147" spans="17:79" x14ac:dyDescent="0.25">
      <c r="Q147" s="29" t="s">
        <v>880</v>
      </c>
      <c r="R147" s="29">
        <v>2.1476230191826522</v>
      </c>
      <c r="S147" s="29">
        <f t="shared" si="35"/>
        <v>0.14053148381423775</v>
      </c>
      <c r="T147" s="29" t="s">
        <v>1166</v>
      </c>
      <c r="U147" s="29">
        <v>8.6522462562396019</v>
      </c>
      <c r="V147" s="29">
        <f t="shared" si="36"/>
        <v>6.6451547208711874</v>
      </c>
      <c r="W147" s="29" t="s">
        <v>1050</v>
      </c>
      <c r="X147" s="29">
        <v>0.12066695919262835</v>
      </c>
      <c r="Y147" s="29">
        <f t="shared" si="37"/>
        <v>1.8864245761757861</v>
      </c>
      <c r="Z147" s="29" t="s">
        <v>820</v>
      </c>
      <c r="AA147" s="29">
        <v>0.90701025684496051</v>
      </c>
      <c r="AB147" s="29">
        <f t="shared" si="38"/>
        <v>1.1000812785234539</v>
      </c>
      <c r="AC147" s="29" t="s">
        <v>292</v>
      </c>
      <c r="AD147" s="29">
        <v>12.180498579993689</v>
      </c>
      <c r="AE147" s="29">
        <f t="shared" si="39"/>
        <v>10.173407044625275</v>
      </c>
      <c r="AF147" s="29" t="s">
        <v>642</v>
      </c>
      <c r="AG147" s="29">
        <v>0.38745522333503912</v>
      </c>
      <c r="AH147" s="29">
        <f t="shared" si="40"/>
        <v>1.6196363120333754</v>
      </c>
      <c r="AR147" s="29" t="s">
        <v>943</v>
      </c>
      <c r="AS147" s="29">
        <v>19.673735725938009</v>
      </c>
      <c r="AT147" s="29">
        <f t="shared" si="42"/>
        <v>17.666644190569595</v>
      </c>
      <c r="AU147" s="29" t="s">
        <v>439</v>
      </c>
      <c r="AV147" s="29">
        <v>35.146443514644346</v>
      </c>
      <c r="AW147" s="29">
        <f t="shared" si="43"/>
        <v>33.139351979275929</v>
      </c>
      <c r="BG147" s="29" t="s">
        <v>1809</v>
      </c>
      <c r="BH147" s="5">
        <v>2.7008777852802162</v>
      </c>
      <c r="BI147" s="29">
        <f t="shared" si="45"/>
        <v>0.69378624991180171</v>
      </c>
      <c r="BJ147" s="29" t="s">
        <v>2008</v>
      </c>
      <c r="BK147" s="5">
        <v>5.2873748789150792</v>
      </c>
      <c r="BL147" s="5">
        <f t="shared" si="46"/>
        <v>3.2802833435466647</v>
      </c>
      <c r="BM147" s="5"/>
      <c r="BR147" s="29" t="s">
        <v>41</v>
      </c>
      <c r="BS147" s="29">
        <v>0</v>
      </c>
      <c r="BT147" s="29" t="s">
        <v>744</v>
      </c>
      <c r="BU147" s="29">
        <v>6.7548007333783661E-2</v>
      </c>
      <c r="BV147" s="29" t="s">
        <v>1226</v>
      </c>
      <c r="BW147" s="29">
        <v>9.093468468468469</v>
      </c>
      <c r="BX147" s="29" t="s">
        <v>1313</v>
      </c>
      <c r="BY147" s="29">
        <v>5.5268040230446243</v>
      </c>
      <c r="BZ147" s="29" t="s">
        <v>701</v>
      </c>
      <c r="CA147" s="29">
        <v>35.910752067705324</v>
      </c>
    </row>
    <row r="148" spans="17:79" x14ac:dyDescent="0.25">
      <c r="Q148" s="29" t="s">
        <v>880</v>
      </c>
      <c r="R148" s="29">
        <v>0.64589665653495443</v>
      </c>
      <c r="S148" s="29">
        <f t="shared" si="35"/>
        <v>1.36119487883346</v>
      </c>
      <c r="T148" s="29" t="s">
        <v>1167</v>
      </c>
      <c r="U148" s="29">
        <v>10.296411856474259</v>
      </c>
      <c r="V148" s="29">
        <f t="shared" si="36"/>
        <v>8.2893203211058442</v>
      </c>
      <c r="W148" s="29" t="s">
        <v>1051</v>
      </c>
      <c r="X148" s="29">
        <v>0</v>
      </c>
      <c r="Y148" s="29">
        <f t="shared" si="37"/>
        <v>2.0070915353684144</v>
      </c>
      <c r="Z148" s="29" t="s">
        <v>821</v>
      </c>
      <c r="AA148" s="29">
        <v>6.9247415244049053</v>
      </c>
      <c r="AB148" s="29">
        <f t="shared" si="38"/>
        <v>4.9176499890364909</v>
      </c>
      <c r="AC148" s="29" t="s">
        <v>292</v>
      </c>
      <c r="AD148" s="29">
        <v>2.9401062513645293</v>
      </c>
      <c r="AE148" s="29">
        <f t="shared" si="39"/>
        <v>0.93301471599611485</v>
      </c>
      <c r="AF148" s="29" t="s">
        <v>642</v>
      </c>
      <c r="AG148" s="29">
        <v>35.23680649526387</v>
      </c>
      <c r="AH148" s="29">
        <f t="shared" si="40"/>
        <v>33.229714959895453</v>
      </c>
      <c r="AR148" s="29" t="s">
        <v>943</v>
      </c>
      <c r="AS148" s="29">
        <v>31.30093570781769</v>
      </c>
      <c r="AT148" s="29">
        <f t="shared" si="42"/>
        <v>29.293844172449276</v>
      </c>
      <c r="AU148" s="29" t="s">
        <v>439</v>
      </c>
      <c r="AV148" s="29">
        <v>33.655634064708067</v>
      </c>
      <c r="AW148" s="29">
        <f t="shared" si="43"/>
        <v>31.648542529339654</v>
      </c>
      <c r="BG148" s="29" t="s">
        <v>1809</v>
      </c>
      <c r="BH148" s="5">
        <v>42.777777777777779</v>
      </c>
      <c r="BI148" s="29">
        <f t="shared" si="45"/>
        <v>40.770686242409361</v>
      </c>
      <c r="BJ148" s="29" t="s">
        <v>2009</v>
      </c>
      <c r="BK148" s="5">
        <v>20.107844842581319</v>
      </c>
      <c r="BL148" s="5">
        <f t="shared" si="46"/>
        <v>18.100753307212905</v>
      </c>
      <c r="BM148" s="5"/>
      <c r="BR148" s="29" t="s">
        <v>43</v>
      </c>
      <c r="BS148" s="29">
        <v>0</v>
      </c>
      <c r="BT148" s="29" t="s">
        <v>745</v>
      </c>
      <c r="BU148" s="29">
        <v>7.5746099075897591E-2</v>
      </c>
      <c r="BV148" s="29" t="s">
        <v>1276</v>
      </c>
      <c r="BW148" s="29">
        <v>93.830406610949382</v>
      </c>
      <c r="BX148" s="29" t="s">
        <v>1313</v>
      </c>
      <c r="BY148" s="29">
        <v>1.1096166778749159</v>
      </c>
      <c r="BZ148" s="29" t="s">
        <v>701</v>
      </c>
      <c r="CA148" s="29">
        <v>3.5325131810193326</v>
      </c>
    </row>
    <row r="149" spans="17:79" x14ac:dyDescent="0.25">
      <c r="Q149" s="29" t="s">
        <v>881</v>
      </c>
      <c r="R149" s="29">
        <v>0.91363932999782471</v>
      </c>
      <c r="S149" s="29">
        <f t="shared" si="35"/>
        <v>1.0934522053705897</v>
      </c>
      <c r="T149" s="29" t="s">
        <v>1168</v>
      </c>
      <c r="U149" s="29">
        <v>0.14568158168574402</v>
      </c>
      <c r="V149" s="29">
        <f t="shared" si="36"/>
        <v>1.8614099536826705</v>
      </c>
      <c r="W149" s="29" t="s">
        <v>1051</v>
      </c>
      <c r="X149" s="29">
        <v>11.736770691994572</v>
      </c>
      <c r="Y149" s="29">
        <f t="shared" si="37"/>
        <v>9.7296791566261582</v>
      </c>
      <c r="Z149" s="29" t="s">
        <v>821</v>
      </c>
      <c r="AA149" s="29">
        <v>2.6467302569390738</v>
      </c>
      <c r="AB149" s="29">
        <f t="shared" si="38"/>
        <v>0.63963872157065937</v>
      </c>
      <c r="AC149" s="29" t="s">
        <v>294</v>
      </c>
      <c r="AD149" s="29">
        <v>11.384126984126985</v>
      </c>
      <c r="AE149" s="29">
        <f t="shared" si="39"/>
        <v>9.3770354487585692</v>
      </c>
      <c r="AF149" s="29" t="s">
        <v>642</v>
      </c>
      <c r="AG149" s="29">
        <v>1.908957415565345</v>
      </c>
      <c r="AH149" s="29">
        <f t="shared" si="40"/>
        <v>9.8134119803069408E-2</v>
      </c>
      <c r="AR149" s="29" t="s">
        <v>944</v>
      </c>
      <c r="AS149" s="29">
        <v>28.30795625134034</v>
      </c>
      <c r="AT149" s="29">
        <f t="shared" si="42"/>
        <v>26.300864715971926</v>
      </c>
      <c r="AU149" s="29" t="s">
        <v>439</v>
      </c>
      <c r="AV149" s="29">
        <v>0.36322995250069851</v>
      </c>
      <c r="AW149" s="29">
        <f t="shared" si="43"/>
        <v>1.6438615828677159</v>
      </c>
      <c r="BG149" s="29" t="s">
        <v>1810</v>
      </c>
      <c r="BH149" s="5">
        <v>7.0861833105335155</v>
      </c>
      <c r="BI149" s="29">
        <f t="shared" si="45"/>
        <v>5.079091775165101</v>
      </c>
      <c r="BJ149" s="29" t="s">
        <v>2009</v>
      </c>
      <c r="BK149" s="5">
        <v>6.8526733597945366</v>
      </c>
      <c r="BL149" s="5">
        <f t="shared" si="46"/>
        <v>4.8455818244261222</v>
      </c>
      <c r="BM149" s="5"/>
      <c r="BR149" s="29" t="s">
        <v>44</v>
      </c>
      <c r="BS149" s="29">
        <v>0.30391120507399577</v>
      </c>
      <c r="BT149" s="29" t="s">
        <v>745</v>
      </c>
      <c r="BU149" s="29">
        <v>0.35573428195808521</v>
      </c>
      <c r="BV149" s="29" t="s">
        <v>1276</v>
      </c>
      <c r="BW149" s="29">
        <v>84.231487243310525</v>
      </c>
      <c r="BX149" s="29" t="s">
        <v>1314</v>
      </c>
      <c r="BY149" s="29">
        <v>4.5349082472052311</v>
      </c>
      <c r="BZ149" s="29" t="s">
        <v>701</v>
      </c>
      <c r="CA149" s="29">
        <v>6.5703022339027601</v>
      </c>
    </row>
    <row r="150" spans="17:79" x14ac:dyDescent="0.25">
      <c r="Q150" s="29" t="s">
        <v>881</v>
      </c>
      <c r="R150" s="29">
        <v>1.4661183622385123</v>
      </c>
      <c r="S150" s="29">
        <f t="shared" si="35"/>
        <v>0.54097317312990212</v>
      </c>
      <c r="T150" s="29" t="s">
        <v>1168</v>
      </c>
      <c r="U150" s="29">
        <v>17.924528301886792</v>
      </c>
      <c r="V150" s="29">
        <f t="shared" si="36"/>
        <v>15.917436766518378</v>
      </c>
      <c r="W150" s="29" t="s">
        <v>1052</v>
      </c>
      <c r="X150" s="29">
        <v>12.573270808909731</v>
      </c>
      <c r="Y150" s="29">
        <f t="shared" si="37"/>
        <v>10.566179273541316</v>
      </c>
      <c r="Z150" s="29" t="s">
        <v>822</v>
      </c>
      <c r="AA150" s="29">
        <v>38.613470274540788</v>
      </c>
      <c r="AB150" s="29">
        <f t="shared" si="38"/>
        <v>36.606378739172371</v>
      </c>
      <c r="AC150" s="29" t="s">
        <v>294</v>
      </c>
      <c r="AD150" s="29">
        <v>8.0924855491329488</v>
      </c>
      <c r="AE150" s="29">
        <f t="shared" si="39"/>
        <v>6.0853940137645344</v>
      </c>
      <c r="AF150" s="29" t="s">
        <v>643</v>
      </c>
      <c r="AG150" s="29">
        <v>1.3447671019294485</v>
      </c>
      <c r="AH150" s="29">
        <f t="shared" si="40"/>
        <v>0.66232443343896596</v>
      </c>
      <c r="AR150" s="29" t="s">
        <v>944</v>
      </c>
      <c r="AS150" s="29">
        <v>8.9429440171704525E-2</v>
      </c>
      <c r="AT150" s="29">
        <f t="shared" si="42"/>
        <v>1.9176620951967098</v>
      </c>
      <c r="AU150" s="29" t="s">
        <v>440</v>
      </c>
      <c r="AV150" s="29">
        <v>8.0978999848919777</v>
      </c>
      <c r="AW150" s="29">
        <f t="shared" si="43"/>
        <v>6.0908084495235633</v>
      </c>
      <c r="BG150" s="29" t="s">
        <v>1810</v>
      </c>
      <c r="BH150" s="5">
        <v>0.94895287958115182</v>
      </c>
      <c r="BI150" s="29">
        <f t="shared" si="45"/>
        <v>1.0581386557872627</v>
      </c>
      <c r="BJ150" s="29" t="s">
        <v>2009</v>
      </c>
      <c r="BK150" s="5">
        <v>19.945762711864408</v>
      </c>
      <c r="BL150" s="5">
        <f t="shared" si="46"/>
        <v>17.938671176495994</v>
      </c>
      <c r="BM150" s="5"/>
      <c r="BR150" s="29" t="s">
        <v>44</v>
      </c>
      <c r="BS150" s="29">
        <v>0.25264487604610769</v>
      </c>
      <c r="BT150" s="29" t="s">
        <v>746</v>
      </c>
      <c r="BU150" s="29">
        <v>0</v>
      </c>
      <c r="BV150" s="29" t="s">
        <v>1281</v>
      </c>
      <c r="BW150" s="29">
        <v>1.2899607403252944</v>
      </c>
      <c r="BX150" s="29" t="s">
        <v>1316</v>
      </c>
      <c r="BY150" s="29">
        <v>1.596767987687572</v>
      </c>
      <c r="BZ150" s="29" t="s">
        <v>702</v>
      </c>
      <c r="CA150" s="29">
        <v>23.762488646684833</v>
      </c>
    </row>
    <row r="151" spans="17:79" x14ac:dyDescent="0.25">
      <c r="Q151" s="29" t="s">
        <v>881</v>
      </c>
      <c r="R151" s="29">
        <v>0.1774447949526814</v>
      </c>
      <c r="S151" s="29">
        <f t="shared" si="35"/>
        <v>1.8296467404157331</v>
      </c>
      <c r="T151" s="29" t="s">
        <v>1169</v>
      </c>
      <c r="U151" s="29">
        <v>0.56795926361143756</v>
      </c>
      <c r="V151" s="29">
        <f t="shared" si="36"/>
        <v>1.4391322717569768</v>
      </c>
      <c r="W151" s="29" t="s">
        <v>1052</v>
      </c>
      <c r="X151" s="29">
        <v>0.54347826086956519</v>
      </c>
      <c r="Y151" s="29">
        <f t="shared" si="37"/>
        <v>1.4636132744988493</v>
      </c>
      <c r="Z151" s="29" t="s">
        <v>822</v>
      </c>
      <c r="AA151" s="29">
        <v>3.2676179065461282E-2</v>
      </c>
      <c r="AB151" s="29">
        <f t="shared" si="38"/>
        <v>1.9744153563029532</v>
      </c>
      <c r="AC151" s="29" t="s">
        <v>295</v>
      </c>
      <c r="AD151" s="29">
        <v>10.277382645803698</v>
      </c>
      <c r="AE151" s="29">
        <f t="shared" si="39"/>
        <v>8.2702911104352843</v>
      </c>
      <c r="AF151" s="29" t="s">
        <v>643</v>
      </c>
      <c r="AG151" s="29">
        <v>0.46541934282788794</v>
      </c>
      <c r="AH151" s="29">
        <f t="shared" si="40"/>
        <v>1.5416721925405266</v>
      </c>
      <c r="AR151" s="29" t="s">
        <v>944</v>
      </c>
      <c r="AS151" s="29">
        <v>2.1519102762833957</v>
      </c>
      <c r="AT151" s="29">
        <f t="shared" si="42"/>
        <v>0.14481874091498126</v>
      </c>
      <c r="AU151" s="29" t="s">
        <v>440</v>
      </c>
      <c r="AV151" s="29">
        <v>43.23770491803279</v>
      </c>
      <c r="AW151" s="29">
        <f t="shared" si="43"/>
        <v>41.230613382664373</v>
      </c>
      <c r="BG151" s="29" t="s">
        <v>1810</v>
      </c>
      <c r="BH151" s="5">
        <v>2.3267838676318511</v>
      </c>
      <c r="BI151" s="29">
        <f t="shared" si="45"/>
        <v>0.31969233226343663</v>
      </c>
      <c r="BJ151" s="29" t="s">
        <v>2010</v>
      </c>
      <c r="BK151" s="5">
        <v>5.2713839158851945</v>
      </c>
      <c r="BL151" s="5">
        <f t="shared" si="46"/>
        <v>3.2642923805167801</v>
      </c>
      <c r="BM151" s="5"/>
      <c r="BR151" s="29" t="s">
        <v>44</v>
      </c>
      <c r="BS151" s="29">
        <v>0.12140131807145335</v>
      </c>
      <c r="BT151" s="29" t="s">
        <v>746</v>
      </c>
      <c r="BU151" s="29">
        <v>0</v>
      </c>
      <c r="BV151" s="29" t="s">
        <v>1283</v>
      </c>
      <c r="BW151" s="29">
        <v>1.9298936589208351</v>
      </c>
      <c r="BX151" s="29" t="s">
        <v>1316</v>
      </c>
      <c r="BY151" s="29">
        <v>6.109654622136099</v>
      </c>
      <c r="BZ151" s="29" t="s">
        <v>702</v>
      </c>
      <c r="CA151" s="29">
        <v>35.074913561275451</v>
      </c>
    </row>
    <row r="152" spans="17:79" x14ac:dyDescent="0.25">
      <c r="Q152" s="29" t="s">
        <v>882</v>
      </c>
      <c r="R152" s="29">
        <v>4.3662969081897565</v>
      </c>
      <c r="S152" s="29">
        <f t="shared" si="35"/>
        <v>2.359205372821342</v>
      </c>
      <c r="T152" s="29" t="s">
        <v>1170</v>
      </c>
      <c r="U152" s="29">
        <v>0</v>
      </c>
      <c r="V152" s="29">
        <f t="shared" si="36"/>
        <v>2.0070915353684144</v>
      </c>
      <c r="W152" s="29" t="s">
        <v>1052</v>
      </c>
      <c r="X152" s="29">
        <v>0</v>
      </c>
      <c r="Y152" s="29">
        <f t="shared" si="37"/>
        <v>2.0070915353684144</v>
      </c>
      <c r="Z152" s="29" t="s">
        <v>822</v>
      </c>
      <c r="AA152" s="29">
        <v>3.5807931825630939</v>
      </c>
      <c r="AB152" s="29">
        <f t="shared" si="38"/>
        <v>1.5737016471946794</v>
      </c>
      <c r="AC152" s="29" t="s">
        <v>295</v>
      </c>
      <c r="AD152" s="29">
        <v>9.5584988962472401</v>
      </c>
      <c r="AE152" s="29">
        <f t="shared" si="39"/>
        <v>7.5514073608788257</v>
      </c>
      <c r="AF152" s="29" t="s">
        <v>643</v>
      </c>
      <c r="AG152" s="29">
        <v>1.7955879838112068</v>
      </c>
      <c r="AH152" s="29">
        <f t="shared" si="40"/>
        <v>0.21150355155720768</v>
      </c>
      <c r="AR152" s="29" t="s">
        <v>944</v>
      </c>
      <c r="AS152" s="29">
        <v>27.725190839694658</v>
      </c>
      <c r="AT152" s="29">
        <f t="shared" si="42"/>
        <v>25.718099304326245</v>
      </c>
      <c r="BG152" s="29" t="s">
        <v>1810</v>
      </c>
      <c r="BH152" s="5">
        <v>52.457142857142856</v>
      </c>
      <c r="BI152" s="29">
        <f t="shared" si="45"/>
        <v>50.450051321774438</v>
      </c>
      <c r="BJ152" s="29" t="s">
        <v>2010</v>
      </c>
      <c r="BK152" s="5">
        <v>14.506742370475514</v>
      </c>
      <c r="BL152" s="5">
        <f t="shared" si="46"/>
        <v>12.499650835107101</v>
      </c>
      <c r="BM152" s="5"/>
      <c r="BR152" s="29" t="s">
        <v>45</v>
      </c>
      <c r="BS152" s="29">
        <v>0.83673866510994355</v>
      </c>
      <c r="BT152" s="29" t="s">
        <v>747</v>
      </c>
      <c r="BU152" s="29">
        <v>0.70147194112235511</v>
      </c>
      <c r="BV152" s="29" t="s">
        <v>1283</v>
      </c>
      <c r="BW152" s="29">
        <v>4.513064133016627</v>
      </c>
      <c r="BX152" s="29" t="s">
        <v>1318</v>
      </c>
      <c r="BY152" s="29">
        <v>1.3637857377587908</v>
      </c>
      <c r="BZ152" s="29" t="s">
        <v>702</v>
      </c>
      <c r="CA152" s="29">
        <v>3.2961190855927698</v>
      </c>
    </row>
    <row r="153" spans="17:79" x14ac:dyDescent="0.25">
      <c r="Q153" s="29" t="s">
        <v>882</v>
      </c>
      <c r="R153" s="29">
        <v>8.1459270364817584</v>
      </c>
      <c r="S153" s="29">
        <f t="shared" si="35"/>
        <v>6.138835501113344</v>
      </c>
      <c r="T153" s="29" t="s">
        <v>1170</v>
      </c>
      <c r="U153" s="29">
        <v>7.4003795066413662</v>
      </c>
      <c r="V153" s="29">
        <f t="shared" si="36"/>
        <v>5.3932879712729518</v>
      </c>
      <c r="W153" s="29" t="s">
        <v>1053</v>
      </c>
      <c r="X153" s="29">
        <v>0</v>
      </c>
      <c r="Y153" s="29">
        <f t="shared" si="37"/>
        <v>2.0070915353684144</v>
      </c>
      <c r="Z153" s="29" t="s">
        <v>823</v>
      </c>
      <c r="AA153" s="29">
        <v>3.7303805633197165</v>
      </c>
      <c r="AB153" s="29">
        <f t="shared" si="38"/>
        <v>1.723289027951302</v>
      </c>
      <c r="AC153" s="29" t="s">
        <v>295</v>
      </c>
      <c r="AD153" s="29">
        <v>1.3370096764124439</v>
      </c>
      <c r="AE153" s="29">
        <f t="shared" si="39"/>
        <v>0.6700818589559705</v>
      </c>
      <c r="AF153" s="29" t="s">
        <v>643</v>
      </c>
      <c r="AG153" s="29">
        <v>2.6324904745410462</v>
      </c>
      <c r="AH153" s="29">
        <f t="shared" si="40"/>
        <v>0.62539893917263178</v>
      </c>
      <c r="AR153" s="29" t="s">
        <v>945</v>
      </c>
      <c r="AS153" s="29">
        <v>0.56276559090387046</v>
      </c>
      <c r="AT153" s="29">
        <f t="shared" si="42"/>
        <v>1.444325944464544</v>
      </c>
      <c r="BG153" s="29" t="s">
        <v>1811</v>
      </c>
      <c r="BH153" s="5">
        <v>43.14582195521573</v>
      </c>
      <c r="BI153" s="29">
        <f t="shared" si="45"/>
        <v>41.138730419847313</v>
      </c>
      <c r="BJ153" s="29" t="s">
        <v>2010</v>
      </c>
      <c r="BK153" s="5">
        <v>14.248723297130116</v>
      </c>
      <c r="BL153" s="5">
        <f t="shared" si="46"/>
        <v>12.241631761761703</v>
      </c>
      <c r="BM153" s="5"/>
      <c r="BR153" s="29" t="s">
        <v>45</v>
      </c>
      <c r="BS153" s="29">
        <v>0</v>
      </c>
      <c r="BT153" s="29" t="s">
        <v>748</v>
      </c>
      <c r="BU153" s="29">
        <v>3.1913196106590075E-2</v>
      </c>
      <c r="BV153" s="29" t="s">
        <v>1284</v>
      </c>
      <c r="BW153" s="29">
        <v>8.2913421896472741</v>
      </c>
      <c r="BX153" s="29" t="s">
        <v>1318</v>
      </c>
      <c r="BY153" s="29">
        <v>23.531557825611092</v>
      </c>
      <c r="BZ153" s="29" t="s">
        <v>703</v>
      </c>
      <c r="CA153" s="29">
        <v>4.9311789347695996</v>
      </c>
    </row>
    <row r="154" spans="17:79" x14ac:dyDescent="0.25">
      <c r="Q154" s="29" t="s">
        <v>883</v>
      </c>
      <c r="R154" s="29">
        <v>0.9610983981693364</v>
      </c>
      <c r="S154" s="29">
        <f t="shared" si="35"/>
        <v>1.045993137199078</v>
      </c>
      <c r="T154" s="29" t="s">
        <v>1170</v>
      </c>
      <c r="U154" s="29">
        <v>2.1477663230240549</v>
      </c>
      <c r="V154" s="29">
        <f t="shared" si="36"/>
        <v>0.14067478765564045</v>
      </c>
      <c r="W154" s="29" t="s">
        <v>1053</v>
      </c>
      <c r="X154" s="29">
        <v>4.8107761385503531E-2</v>
      </c>
      <c r="Y154" s="29">
        <f t="shared" si="37"/>
        <v>1.958983773982911</v>
      </c>
      <c r="Z154" s="29" t="s">
        <v>823</v>
      </c>
      <c r="AA154" s="29">
        <v>0</v>
      </c>
      <c r="AB154" s="29">
        <f t="shared" si="38"/>
        <v>2.0070915353684144</v>
      </c>
      <c r="AC154" s="29" t="s">
        <v>688</v>
      </c>
      <c r="AD154" s="29">
        <v>5.8679026651216688</v>
      </c>
      <c r="AE154" s="29">
        <f t="shared" si="39"/>
        <v>3.8608111297532544</v>
      </c>
      <c r="AF154" s="29" t="s">
        <v>643</v>
      </c>
      <c r="AG154" s="29">
        <v>4.1573612781309057</v>
      </c>
      <c r="AH154" s="29">
        <f t="shared" si="40"/>
        <v>2.1502697427624913</v>
      </c>
      <c r="AR154" s="29" t="s">
        <v>945</v>
      </c>
      <c r="AS154" s="29">
        <v>2.6144477110457793</v>
      </c>
      <c r="AT154" s="29">
        <f t="shared" si="42"/>
        <v>0.60735617567736488</v>
      </c>
      <c r="BG154" s="29" t="s">
        <v>1811</v>
      </c>
      <c r="BH154" s="5">
        <v>5.070422535211268</v>
      </c>
      <c r="BI154" s="29">
        <f t="shared" si="45"/>
        <v>3.0633309998428535</v>
      </c>
      <c r="BJ154" s="29" t="s">
        <v>2011</v>
      </c>
      <c r="BK154" s="5">
        <v>1.2848484848484849</v>
      </c>
      <c r="BL154" s="5">
        <f t="shared" si="46"/>
        <v>0.72224305051992954</v>
      </c>
      <c r="BM154" s="5"/>
      <c r="BR154" s="29" t="s">
        <v>45</v>
      </c>
      <c r="BS154" s="29">
        <v>0</v>
      </c>
      <c r="BT154" s="29" t="s">
        <v>749</v>
      </c>
      <c r="BU154" s="29">
        <v>0.37903913579077042</v>
      </c>
      <c r="BV154" s="29" t="s">
        <v>1284</v>
      </c>
      <c r="BW154" s="29">
        <v>2.8622832842656201</v>
      </c>
      <c r="BX154" s="29" t="s">
        <v>1227</v>
      </c>
      <c r="BY154" s="29">
        <v>1.6840493732657162</v>
      </c>
      <c r="BZ154" s="29" t="s">
        <v>704</v>
      </c>
      <c r="CA154" s="29">
        <v>14.242878560719641</v>
      </c>
    </row>
    <row r="155" spans="17:79" x14ac:dyDescent="0.25">
      <c r="Q155" s="29" t="s">
        <v>883</v>
      </c>
      <c r="R155" s="29">
        <v>5.5013020833333339</v>
      </c>
      <c r="S155" s="29">
        <f t="shared" si="35"/>
        <v>3.4942105479649195</v>
      </c>
      <c r="T155" s="29" t="s">
        <v>1171</v>
      </c>
      <c r="U155" s="29">
        <v>0</v>
      </c>
      <c r="V155" s="29">
        <f t="shared" si="36"/>
        <v>2.0070915353684144</v>
      </c>
      <c r="W155" s="29" t="s">
        <v>1054</v>
      </c>
      <c r="X155" s="29">
        <v>0</v>
      </c>
      <c r="Y155" s="29">
        <f t="shared" si="37"/>
        <v>2.0070915353684144</v>
      </c>
      <c r="Z155" s="29" t="s">
        <v>824</v>
      </c>
      <c r="AA155" s="29">
        <v>2.7904527904527905</v>
      </c>
      <c r="AB155" s="29">
        <f t="shared" si="38"/>
        <v>0.78336125508437604</v>
      </c>
      <c r="AC155" s="29" t="s">
        <v>689</v>
      </c>
      <c r="AD155" s="29">
        <v>4.8953250432866362</v>
      </c>
      <c r="AE155" s="29">
        <f t="shared" si="39"/>
        <v>2.8882335079182218</v>
      </c>
      <c r="AF155" s="29" t="s">
        <v>643</v>
      </c>
      <c r="AG155" s="29">
        <v>0.71099407504937462</v>
      </c>
      <c r="AH155" s="29">
        <f t="shared" si="40"/>
        <v>1.2960974603190398</v>
      </c>
      <c r="AR155" s="29" t="s">
        <v>945</v>
      </c>
      <c r="AS155" s="29">
        <v>26.033732317736668</v>
      </c>
      <c r="AT155" s="29">
        <f t="shared" si="42"/>
        <v>24.026640782368254</v>
      </c>
      <c r="BG155" s="29" t="s">
        <v>1811</v>
      </c>
      <c r="BH155" s="5">
        <v>0.21739130434782608</v>
      </c>
      <c r="BI155" s="29">
        <f t="shared" si="45"/>
        <v>1.7897002310205883</v>
      </c>
      <c r="BJ155" s="29" t="s">
        <v>2012</v>
      </c>
      <c r="BK155" s="5">
        <v>0</v>
      </c>
      <c r="BL155" s="5">
        <f t="shared" si="46"/>
        <v>2.0070915353684144</v>
      </c>
      <c r="BM155" s="5"/>
      <c r="BR155" s="29" t="s">
        <v>46</v>
      </c>
      <c r="BS155" s="29">
        <v>0.39129934399815858</v>
      </c>
      <c r="BT155" s="29" t="s">
        <v>751</v>
      </c>
      <c r="BU155" s="29">
        <v>0.51177072671443202</v>
      </c>
      <c r="BV155" s="29" t="s">
        <v>1284</v>
      </c>
      <c r="BW155" s="29">
        <v>1.0538795942563561</v>
      </c>
      <c r="BX155" s="29" t="s">
        <v>1228</v>
      </c>
      <c r="BY155" s="29">
        <v>31.838035651044738</v>
      </c>
      <c r="BZ155" s="29" t="s">
        <v>705</v>
      </c>
      <c r="CA155" s="29">
        <v>17.086662569145666</v>
      </c>
    </row>
    <row r="156" spans="17:79" x14ac:dyDescent="0.25">
      <c r="Q156" s="29" t="s">
        <v>883</v>
      </c>
      <c r="R156" s="29">
        <v>2.0844327176781001</v>
      </c>
      <c r="S156" s="29">
        <f t="shared" si="35"/>
        <v>7.7341182309685674E-2</v>
      </c>
      <c r="T156" s="29" t="s">
        <v>1171</v>
      </c>
      <c r="U156" s="29">
        <v>1.1305952930318413</v>
      </c>
      <c r="V156" s="29">
        <f t="shared" si="36"/>
        <v>0.87649624233657319</v>
      </c>
      <c r="W156" s="29" t="s">
        <v>1055</v>
      </c>
      <c r="X156" s="29">
        <v>10.242274771507326</v>
      </c>
      <c r="Y156" s="29">
        <f t="shared" si="37"/>
        <v>8.2351832361389121</v>
      </c>
      <c r="Z156" s="29" t="s">
        <v>824</v>
      </c>
      <c r="AA156" s="29">
        <v>0.12081854564675679</v>
      </c>
      <c r="AB156" s="29">
        <f t="shared" si="38"/>
        <v>1.8862729897216577</v>
      </c>
      <c r="AC156" s="29" t="s">
        <v>690</v>
      </c>
      <c r="AD156" s="29">
        <v>4.3221110100090989</v>
      </c>
      <c r="AE156" s="29">
        <f t="shared" si="39"/>
        <v>2.3150194746406845</v>
      </c>
      <c r="AF156" s="29" t="s">
        <v>643</v>
      </c>
      <c r="AG156" s="29">
        <v>4.2952251413844941E-2</v>
      </c>
      <c r="AH156" s="29">
        <f t="shared" si="40"/>
        <v>1.9641392839545695</v>
      </c>
      <c r="AR156" s="29" t="s">
        <v>945</v>
      </c>
      <c r="AS156" s="29">
        <v>17.025796661608496</v>
      </c>
      <c r="AT156" s="29">
        <f t="shared" si="42"/>
        <v>15.018705126240082</v>
      </c>
      <c r="BG156" s="29" t="s">
        <v>1812</v>
      </c>
      <c r="BH156" s="5">
        <v>0.78125</v>
      </c>
      <c r="BI156" s="29">
        <f t="shared" si="45"/>
        <v>1.2258415353684144</v>
      </c>
      <c r="BJ156" s="29" t="s">
        <v>2013</v>
      </c>
      <c r="BK156" s="5">
        <v>1.5861027190332326</v>
      </c>
      <c r="BL156" s="5">
        <f t="shared" si="46"/>
        <v>0.42098881633518181</v>
      </c>
      <c r="BM156" s="5"/>
      <c r="BR156" s="29" t="s">
        <v>49</v>
      </c>
      <c r="BS156" s="29">
        <v>0.7869309692200418</v>
      </c>
      <c r="BT156" s="29" t="s">
        <v>751</v>
      </c>
      <c r="BU156" s="29">
        <v>5.1849291393017631E-2</v>
      </c>
      <c r="BV156" s="29" t="s">
        <v>1285</v>
      </c>
      <c r="BW156" s="29">
        <v>2.5708552796588915</v>
      </c>
      <c r="BX156" s="29" t="s">
        <v>1229</v>
      </c>
      <c r="BY156" s="29">
        <v>1.265318322207831</v>
      </c>
      <c r="BZ156" s="29" t="s">
        <v>706</v>
      </c>
      <c r="CA156" s="29">
        <v>31.781557743957027</v>
      </c>
    </row>
    <row r="157" spans="17:79" x14ac:dyDescent="0.25">
      <c r="Q157" s="29" t="s">
        <v>884</v>
      </c>
      <c r="R157" s="29">
        <v>8.9439284485724109</v>
      </c>
      <c r="S157" s="29">
        <f t="shared" si="35"/>
        <v>6.9368369132039964</v>
      </c>
      <c r="T157" s="29" t="s">
        <v>1171</v>
      </c>
      <c r="U157" s="29">
        <v>5.0587389115320072</v>
      </c>
      <c r="V157" s="29">
        <f t="shared" si="36"/>
        <v>3.0516473761635927</v>
      </c>
      <c r="W157" s="29" t="s">
        <v>1055</v>
      </c>
      <c r="X157" s="29">
        <v>9.9094153170463901</v>
      </c>
      <c r="Y157" s="29">
        <f t="shared" si="37"/>
        <v>7.9023237816779757</v>
      </c>
      <c r="Z157" s="29" t="s">
        <v>824</v>
      </c>
      <c r="AA157" s="29">
        <v>0.73142188414277354</v>
      </c>
      <c r="AB157" s="29">
        <f t="shared" si="38"/>
        <v>1.2756696512256409</v>
      </c>
      <c r="AC157" s="29" t="s">
        <v>690</v>
      </c>
      <c r="AD157" s="29">
        <v>4.9876399592845715</v>
      </c>
      <c r="AE157" s="29">
        <f t="shared" si="39"/>
        <v>2.980548423916157</v>
      </c>
      <c r="AF157" s="29" t="s">
        <v>643</v>
      </c>
      <c r="AG157" s="29">
        <v>2.7467137531881498</v>
      </c>
      <c r="AH157" s="29">
        <f t="shared" si="40"/>
        <v>0.73962221781973536</v>
      </c>
      <c r="BG157" s="29" t="s">
        <v>1812</v>
      </c>
      <c r="BH157" s="5">
        <v>5.0255792958170327</v>
      </c>
      <c r="BI157" s="29">
        <f t="shared" si="45"/>
        <v>3.0184877604486182</v>
      </c>
      <c r="BJ157" s="29" t="s">
        <v>2013</v>
      </c>
      <c r="BK157" s="5">
        <v>1.2689827335136259</v>
      </c>
      <c r="BL157" s="5">
        <f t="shared" si="46"/>
        <v>0.73810880185478855</v>
      </c>
      <c r="BM157" s="5"/>
      <c r="BR157" s="29" t="s">
        <v>851</v>
      </c>
      <c r="BS157" s="29">
        <v>0</v>
      </c>
      <c r="BT157" s="29" t="s">
        <v>751</v>
      </c>
      <c r="BU157" s="29">
        <v>0.15718776793369535</v>
      </c>
      <c r="BV157" s="29" t="s">
        <v>1286</v>
      </c>
      <c r="BW157" s="29">
        <v>1.5308973069616716</v>
      </c>
      <c r="BX157" s="29" t="s">
        <v>1232</v>
      </c>
      <c r="BY157" s="29">
        <v>1.3125512715340444</v>
      </c>
      <c r="BZ157" s="29" t="s">
        <v>707</v>
      </c>
      <c r="CA157" s="29">
        <v>27.427564604541892</v>
      </c>
    </row>
    <row r="158" spans="17:79" x14ac:dyDescent="0.25">
      <c r="Q158" s="29" t="s">
        <v>884</v>
      </c>
      <c r="R158" s="29">
        <v>0</v>
      </c>
      <c r="S158" s="29">
        <f t="shared" si="35"/>
        <v>2.0070915353684144</v>
      </c>
      <c r="T158" s="29" t="s">
        <v>1171</v>
      </c>
      <c r="U158" s="29">
        <v>71.385542168674704</v>
      </c>
      <c r="V158" s="29">
        <f t="shared" si="36"/>
        <v>69.378450633306286</v>
      </c>
      <c r="W158" s="29" t="s">
        <v>1056</v>
      </c>
      <c r="X158" s="29">
        <v>10.771014492753624</v>
      </c>
      <c r="Y158" s="29">
        <f t="shared" si="37"/>
        <v>8.7639229573852084</v>
      </c>
      <c r="Z158" s="29" t="s">
        <v>825</v>
      </c>
      <c r="AA158" s="29">
        <v>0.39828431372549017</v>
      </c>
      <c r="AB158" s="29">
        <f t="shared" si="38"/>
        <v>1.6088072216429243</v>
      </c>
      <c r="AC158" s="29" t="s">
        <v>690</v>
      </c>
      <c r="AD158" s="29">
        <v>7.4076358477764757</v>
      </c>
      <c r="AE158" s="29">
        <f t="shared" si="39"/>
        <v>5.4005443124080612</v>
      </c>
      <c r="AF158" s="29" t="s">
        <v>644</v>
      </c>
      <c r="AG158" s="29">
        <v>3.5634028892455856</v>
      </c>
      <c r="AH158" s="29">
        <f t="shared" si="40"/>
        <v>1.5563113538771711</v>
      </c>
      <c r="BG158" s="29" t="s">
        <v>1812</v>
      </c>
      <c r="BH158" s="5">
        <v>5.7736720554272515E-2</v>
      </c>
      <c r="BI158" s="29">
        <f t="shared" si="45"/>
        <v>1.949354814814142</v>
      </c>
      <c r="BJ158" s="29" t="s">
        <v>2014</v>
      </c>
      <c r="BK158" s="5">
        <v>1.6222479721900347</v>
      </c>
      <c r="BL158" s="5">
        <f t="shared" si="46"/>
        <v>0.38484356317837976</v>
      </c>
      <c r="BM158" s="5"/>
      <c r="BR158" s="29" t="s">
        <v>851</v>
      </c>
      <c r="BS158" s="29">
        <v>0.28239723878255413</v>
      </c>
      <c r="BT158" s="29" t="s">
        <v>753</v>
      </c>
      <c r="BU158" s="29">
        <v>0.88308343298684577</v>
      </c>
      <c r="BV158" s="29" t="s">
        <v>1286</v>
      </c>
      <c r="BW158" s="29">
        <v>1.384001876612714</v>
      </c>
      <c r="BX158" s="29" t="s">
        <v>1233</v>
      </c>
      <c r="BY158" s="29">
        <v>1.8433179723502304</v>
      </c>
      <c r="BZ158" s="29" t="s">
        <v>707</v>
      </c>
      <c r="CA158" s="29">
        <v>31.79765130984643</v>
      </c>
    </row>
    <row r="159" spans="17:79" x14ac:dyDescent="0.25">
      <c r="Q159" s="29" t="s">
        <v>884</v>
      </c>
      <c r="R159" s="29">
        <v>0.54640718562874258</v>
      </c>
      <c r="S159" s="29">
        <f t="shared" si="35"/>
        <v>1.460684349739672</v>
      </c>
      <c r="T159" s="29" t="s">
        <v>1171</v>
      </c>
      <c r="U159" s="29">
        <v>25.776965265082268</v>
      </c>
      <c r="V159" s="29">
        <f t="shared" si="36"/>
        <v>23.769873729713854</v>
      </c>
      <c r="W159" s="29" t="s">
        <v>1056</v>
      </c>
      <c r="X159" s="29">
        <v>5.6577697158158422</v>
      </c>
      <c r="Y159" s="29">
        <f t="shared" si="37"/>
        <v>3.6506781804474278</v>
      </c>
      <c r="Z159" s="29" t="s">
        <v>825</v>
      </c>
      <c r="AA159" s="29">
        <v>0.52620500947169013</v>
      </c>
      <c r="AB159" s="29">
        <f t="shared" si="38"/>
        <v>1.4808865258967243</v>
      </c>
      <c r="AC159" s="29" t="s">
        <v>691</v>
      </c>
      <c r="AD159" s="29">
        <v>0.26770178021683844</v>
      </c>
      <c r="AE159" s="29">
        <f t="shared" si="39"/>
        <v>1.739389755151576</v>
      </c>
      <c r="AF159" s="29" t="s">
        <v>644</v>
      </c>
      <c r="AG159" s="29">
        <v>22.58093687827817</v>
      </c>
      <c r="AH159" s="29">
        <f t="shared" si="40"/>
        <v>20.573845342909756</v>
      </c>
      <c r="BG159" s="29" t="s">
        <v>1812</v>
      </c>
      <c r="BH159" s="5">
        <v>0.4234825209665366</v>
      </c>
      <c r="BI159" s="29">
        <f t="shared" si="45"/>
        <v>1.583609014401878</v>
      </c>
      <c r="BJ159" s="29" t="s">
        <v>2015</v>
      </c>
      <c r="BK159" s="5">
        <v>31.293302540415702</v>
      </c>
      <c r="BL159" s="5">
        <f t="shared" si="46"/>
        <v>29.286211005047289</v>
      </c>
      <c r="BM159" s="5"/>
      <c r="BR159" s="29" t="s">
        <v>852</v>
      </c>
      <c r="BS159" s="29">
        <v>3.7399488873652062E-2</v>
      </c>
      <c r="BT159" s="29" t="s">
        <v>753</v>
      </c>
      <c r="BU159" s="29">
        <v>0.11291779584462511</v>
      </c>
      <c r="BV159" s="29" t="s">
        <v>1287</v>
      </c>
      <c r="BW159" s="29">
        <v>2.2975778546712804</v>
      </c>
      <c r="BX159" s="29" t="s">
        <v>1234</v>
      </c>
      <c r="BY159" s="29">
        <v>10.373582388258839</v>
      </c>
      <c r="BZ159" s="29" t="s">
        <v>708</v>
      </c>
      <c r="CA159" s="29">
        <v>24.926108374384238</v>
      </c>
    </row>
    <row r="160" spans="17:79" x14ac:dyDescent="0.25">
      <c r="Q160" s="29" t="s">
        <v>885</v>
      </c>
      <c r="R160" s="29">
        <v>7.5642823749415609</v>
      </c>
      <c r="S160" s="29">
        <f t="shared" si="35"/>
        <v>5.5571908395731464</v>
      </c>
      <c r="T160" s="29" t="s">
        <v>1172</v>
      </c>
      <c r="U160" s="29">
        <v>0.2978723404255319</v>
      </c>
      <c r="V160" s="29">
        <f t="shared" si="36"/>
        <v>1.7092191949428825</v>
      </c>
      <c r="W160" s="29" t="s">
        <v>1056</v>
      </c>
      <c r="X160" s="29">
        <v>0.41987403778866339</v>
      </c>
      <c r="Y160" s="29">
        <f t="shared" si="37"/>
        <v>1.5872174975797511</v>
      </c>
      <c r="Z160" s="29" t="s">
        <v>825</v>
      </c>
      <c r="AA160" s="29">
        <v>0.79919239505341966</v>
      </c>
      <c r="AB160" s="29">
        <f t="shared" si="38"/>
        <v>1.2078991403149948</v>
      </c>
      <c r="AC160" s="29" t="s">
        <v>691</v>
      </c>
      <c r="AD160" s="29">
        <v>1.4794181367997525</v>
      </c>
      <c r="AE160" s="29">
        <f t="shared" si="39"/>
        <v>0.52767339856866191</v>
      </c>
      <c r="AF160" s="29" t="s">
        <v>644</v>
      </c>
      <c r="AG160" s="29">
        <v>3.3697463432697647</v>
      </c>
      <c r="AH160" s="29">
        <f t="shared" si="40"/>
        <v>1.3626548079013503</v>
      </c>
      <c r="BG160" s="29" t="s">
        <v>1813</v>
      </c>
      <c r="BH160" s="5">
        <v>2.2366710013003903</v>
      </c>
      <c r="BI160" s="29">
        <f t="shared" si="45"/>
        <v>0.22957946593197587</v>
      </c>
      <c r="BJ160" s="29" t="s">
        <v>2015</v>
      </c>
      <c r="BK160" s="5">
        <v>6.9601203912716336</v>
      </c>
      <c r="BL160" s="5">
        <f t="shared" si="46"/>
        <v>4.9530288559032192</v>
      </c>
      <c r="BM160" s="5"/>
      <c r="BR160" s="29" t="s">
        <v>853</v>
      </c>
      <c r="BS160" s="29">
        <v>9.8051231768599104E-2</v>
      </c>
      <c r="BT160" s="29" t="s">
        <v>753</v>
      </c>
      <c r="BU160" s="29">
        <v>0.69228106611284179</v>
      </c>
      <c r="BV160" s="29" t="s">
        <v>1287</v>
      </c>
      <c r="BW160" s="29">
        <v>1.1319584431694836</v>
      </c>
      <c r="BX160" s="29" t="s">
        <v>1235</v>
      </c>
      <c r="BY160" s="29">
        <v>1.5443241075010028</v>
      </c>
      <c r="BZ160" s="29" t="s">
        <v>708</v>
      </c>
      <c r="CA160" s="29">
        <v>43.201809499874336</v>
      </c>
    </row>
    <row r="161" spans="17:79" x14ac:dyDescent="0.25">
      <c r="Q161" s="29" t="s">
        <v>885</v>
      </c>
      <c r="R161" s="29">
        <v>0.55721236854496936</v>
      </c>
      <c r="S161" s="29">
        <f t="shared" si="35"/>
        <v>1.449879166823445</v>
      </c>
      <c r="T161" s="29" t="s">
        <v>1172</v>
      </c>
      <c r="U161" s="29">
        <v>4.4692737430167595</v>
      </c>
      <c r="V161" s="29">
        <f t="shared" si="36"/>
        <v>2.4621822076483451</v>
      </c>
      <c r="W161" s="29" t="s">
        <v>1056</v>
      </c>
      <c r="X161" s="29">
        <v>20.714065866420437</v>
      </c>
      <c r="Y161" s="29">
        <f t="shared" si="37"/>
        <v>18.706974331052024</v>
      </c>
      <c r="Z161" s="29" t="s">
        <v>825</v>
      </c>
      <c r="AA161" s="29">
        <v>0.16427718040621267</v>
      </c>
      <c r="AB161" s="29">
        <f t="shared" si="38"/>
        <v>1.8428143549622018</v>
      </c>
      <c r="AC161" s="29" t="s">
        <v>691</v>
      </c>
      <c r="AD161" s="29">
        <v>10.090774751952711</v>
      </c>
      <c r="AE161" s="29">
        <f t="shared" si="39"/>
        <v>8.0836832165842978</v>
      </c>
      <c r="AF161" s="29" t="s">
        <v>644</v>
      </c>
      <c r="AG161" s="29">
        <v>0</v>
      </c>
      <c r="AH161" s="29">
        <f t="shared" si="40"/>
        <v>2.0070915353684144</v>
      </c>
      <c r="BG161" s="29" t="s">
        <v>1813</v>
      </c>
      <c r="BH161" s="5">
        <v>5.0056242969628792</v>
      </c>
      <c r="BI161" s="29">
        <f t="shared" si="45"/>
        <v>2.9985327615944648</v>
      </c>
      <c r="BJ161" s="29" t="s">
        <v>2016</v>
      </c>
      <c r="BK161" s="5">
        <v>2.9244516653127541</v>
      </c>
      <c r="BL161" s="5">
        <f t="shared" si="46"/>
        <v>0.91736012994433969</v>
      </c>
      <c r="BM161" s="5"/>
      <c r="BR161" s="29" t="s">
        <v>853</v>
      </c>
      <c r="BS161" s="29">
        <v>4.0871139137035092E-2</v>
      </c>
      <c r="BT161" s="29" t="s">
        <v>753</v>
      </c>
      <c r="BU161" s="29">
        <v>0.15473032714412024</v>
      </c>
      <c r="BV161" s="29" t="s">
        <v>1288</v>
      </c>
      <c r="BW161" s="29">
        <v>50.356052899287896</v>
      </c>
      <c r="BX161" s="29" t="s">
        <v>1235</v>
      </c>
      <c r="BY161" s="29">
        <v>84.065934065934073</v>
      </c>
      <c r="BZ161" s="29" t="s">
        <v>710</v>
      </c>
      <c r="CA161" s="29">
        <v>22.287735849056602</v>
      </c>
    </row>
    <row r="162" spans="17:79" x14ac:dyDescent="0.25">
      <c r="Q162" s="29" t="s">
        <v>885</v>
      </c>
      <c r="R162" s="29">
        <v>6.2101233517652066</v>
      </c>
      <c r="S162" s="29">
        <f t="shared" si="35"/>
        <v>4.2030318163967921</v>
      </c>
      <c r="T162" s="29" t="s">
        <v>1172</v>
      </c>
      <c r="U162" s="29">
        <v>1.3878849212086164</v>
      </c>
      <c r="V162" s="29">
        <f t="shared" si="36"/>
        <v>0.61920661415979805</v>
      </c>
      <c r="W162" s="29" t="s">
        <v>1056</v>
      </c>
      <c r="X162" s="29">
        <v>0</v>
      </c>
      <c r="Y162" s="29">
        <f t="shared" si="37"/>
        <v>2.0070915353684144</v>
      </c>
      <c r="Z162" s="29" t="s">
        <v>826</v>
      </c>
      <c r="AA162" s="29">
        <v>0.35056967572304998</v>
      </c>
      <c r="AB162" s="29">
        <f t="shared" si="38"/>
        <v>1.6565218596453644</v>
      </c>
      <c r="AC162" s="29" t="s">
        <v>691</v>
      </c>
      <c r="AD162" s="29">
        <v>2.5457317073170729</v>
      </c>
      <c r="AE162" s="29">
        <f t="shared" si="39"/>
        <v>0.53864017194865843</v>
      </c>
      <c r="AF162" s="29" t="s">
        <v>655</v>
      </c>
      <c r="AG162" s="29">
        <v>25.36968111859974</v>
      </c>
      <c r="AH162" s="29">
        <f t="shared" si="40"/>
        <v>23.362589583231326</v>
      </c>
      <c r="BG162" s="29" t="s">
        <v>1814</v>
      </c>
      <c r="BH162" s="5">
        <v>3.5640849897189861</v>
      </c>
      <c r="BI162" s="29">
        <f t="shared" si="45"/>
        <v>1.5569934543505717</v>
      </c>
      <c r="BJ162" s="29" t="s">
        <v>2016</v>
      </c>
      <c r="BK162" s="5">
        <v>24.058323207776429</v>
      </c>
      <c r="BL162" s="5">
        <f t="shared" si="46"/>
        <v>22.051231672408015</v>
      </c>
      <c r="BM162" s="5"/>
      <c r="BR162" s="29" t="s">
        <v>854</v>
      </c>
      <c r="BS162" s="29">
        <v>0</v>
      </c>
      <c r="BT162" s="29" t="s">
        <v>754</v>
      </c>
      <c r="BU162" s="29">
        <v>0.4212497074654809</v>
      </c>
      <c r="BV162" s="29" t="s">
        <v>1288</v>
      </c>
      <c r="BW162" s="29">
        <v>8.0182169472812586</v>
      </c>
      <c r="BX162" s="29" t="s">
        <v>1236</v>
      </c>
      <c r="BY162" s="29">
        <v>6.1874431301182895</v>
      </c>
      <c r="BZ162" s="29" t="s">
        <v>711</v>
      </c>
      <c r="CA162" s="29">
        <v>5.4832843754371234</v>
      </c>
    </row>
    <row r="163" spans="17:79" x14ac:dyDescent="0.25">
      <c r="Q163" s="29" t="s">
        <v>885</v>
      </c>
      <c r="R163" s="29">
        <v>0.47350058149194213</v>
      </c>
      <c r="S163" s="29">
        <f t="shared" si="35"/>
        <v>1.5335909538764723</v>
      </c>
      <c r="T163" s="29" t="s">
        <v>1172</v>
      </c>
      <c r="U163" s="29">
        <v>3.0986993114001531</v>
      </c>
      <c r="V163" s="29">
        <f t="shared" si="36"/>
        <v>1.0916077760317386</v>
      </c>
      <c r="W163" s="29" t="s">
        <v>1057</v>
      </c>
      <c r="X163" s="29">
        <v>4.6186278267535457</v>
      </c>
      <c r="Y163" s="29">
        <f t="shared" si="37"/>
        <v>2.6115362913851312</v>
      </c>
      <c r="Z163" s="29" t="s">
        <v>826</v>
      </c>
      <c r="AA163" s="29">
        <v>0.92446448703494921</v>
      </c>
      <c r="AB163" s="29">
        <f t="shared" si="38"/>
        <v>1.0826270483334652</v>
      </c>
      <c r="AC163" s="29" t="s">
        <v>691</v>
      </c>
      <c r="AD163" s="29">
        <v>2.1044176706827309</v>
      </c>
      <c r="AE163" s="29">
        <f t="shared" si="39"/>
        <v>9.7326135314316442E-2</v>
      </c>
      <c r="AF163" s="29" t="s">
        <v>656</v>
      </c>
      <c r="AG163" s="29">
        <v>6.6401320260168912</v>
      </c>
      <c r="AH163" s="29">
        <f t="shared" si="40"/>
        <v>4.6330404906484768</v>
      </c>
      <c r="BG163" s="29" t="s">
        <v>1814</v>
      </c>
      <c r="BH163" s="5">
        <v>0.97465886939571145</v>
      </c>
      <c r="BI163" s="29">
        <f t="shared" si="45"/>
        <v>1.032432665972703</v>
      </c>
      <c r="BJ163" s="29" t="s">
        <v>2016</v>
      </c>
      <c r="BK163" s="5">
        <v>23.457627118644066</v>
      </c>
      <c r="BL163" s="5">
        <f t="shared" si="46"/>
        <v>21.450535583275652</v>
      </c>
      <c r="BM163" s="5"/>
      <c r="BR163" s="29" t="s">
        <v>854</v>
      </c>
      <c r="BS163" s="29">
        <v>0</v>
      </c>
      <c r="BT163" s="29" t="s">
        <v>756</v>
      </c>
      <c r="BU163" s="29">
        <v>2.5053238131028437E-2</v>
      </c>
      <c r="BV163" s="29" t="s">
        <v>1288</v>
      </c>
      <c r="BW163" s="29">
        <v>2.5675225075025008</v>
      </c>
      <c r="BX163" s="29" t="s">
        <v>1237</v>
      </c>
      <c r="BY163" s="29">
        <v>5.4021704436642199</v>
      </c>
      <c r="BZ163" s="29" t="s">
        <v>711</v>
      </c>
      <c r="CA163" s="29">
        <v>16.763969974979148</v>
      </c>
    </row>
    <row r="164" spans="17:79" x14ac:dyDescent="0.25">
      <c r="Q164" s="29" t="s">
        <v>885</v>
      </c>
      <c r="R164" s="29">
        <v>1.9037078029883785</v>
      </c>
      <c r="S164" s="29">
        <f t="shared" si="35"/>
        <v>0.10338373238003595</v>
      </c>
      <c r="T164" s="29" t="s">
        <v>1173</v>
      </c>
      <c r="U164" s="29">
        <v>1.1686414543093655</v>
      </c>
      <c r="V164" s="29">
        <f t="shared" si="36"/>
        <v>0.83845008105904895</v>
      </c>
      <c r="W164" s="29" t="s">
        <v>1057</v>
      </c>
      <c r="X164" s="29">
        <v>0</v>
      </c>
      <c r="Y164" s="29">
        <f t="shared" si="37"/>
        <v>2.0070915353684144</v>
      </c>
      <c r="Z164" s="29" t="s">
        <v>826</v>
      </c>
      <c r="AA164" s="29">
        <v>0.62447375806904293</v>
      </c>
      <c r="AB164" s="29">
        <f t="shared" si="38"/>
        <v>1.3826177772993715</v>
      </c>
      <c r="AC164" s="29" t="s">
        <v>691</v>
      </c>
      <c r="AD164" s="29">
        <v>0.25641025641025639</v>
      </c>
      <c r="AE164" s="29">
        <f t="shared" si="39"/>
        <v>1.7506812789581581</v>
      </c>
      <c r="AF164" s="29" t="s">
        <v>656</v>
      </c>
      <c r="AG164" s="29">
        <v>20.129073128241675</v>
      </c>
      <c r="AH164" s="29">
        <f t="shared" si="40"/>
        <v>18.121981592873261</v>
      </c>
      <c r="BG164" s="29" t="s">
        <v>1814</v>
      </c>
      <c r="BH164" s="5">
        <v>9.9364069952305234E-2</v>
      </c>
      <c r="BI164" s="29">
        <f t="shared" si="45"/>
        <v>1.9077274654161092</v>
      </c>
      <c r="BJ164" s="29" t="s">
        <v>2017</v>
      </c>
      <c r="BK164" s="5">
        <v>3.2659409020217729</v>
      </c>
      <c r="BL164" s="5">
        <f t="shared" si="46"/>
        <v>1.2588493666533584</v>
      </c>
      <c r="BM164" s="5"/>
      <c r="BR164" s="29" t="s">
        <v>855</v>
      </c>
      <c r="BS164" s="29">
        <v>0.15041835103882673</v>
      </c>
      <c r="BT164" s="29" t="s">
        <v>756</v>
      </c>
      <c r="BU164" s="29">
        <v>0</v>
      </c>
      <c r="BV164" s="29" t="s">
        <v>1289</v>
      </c>
      <c r="BW164" s="29">
        <v>10.505028421512899</v>
      </c>
      <c r="BX164" s="29" t="s">
        <v>1237</v>
      </c>
      <c r="BY164" s="29">
        <v>6.5088757396449708</v>
      </c>
      <c r="BZ164" s="29" t="s">
        <v>712</v>
      </c>
      <c r="CA164" s="29">
        <v>5.5147717099373317</v>
      </c>
    </row>
    <row r="165" spans="17:79" x14ac:dyDescent="0.25">
      <c r="Q165" s="29" t="s">
        <v>885</v>
      </c>
      <c r="R165" s="29">
        <v>2.9497741163964921</v>
      </c>
      <c r="S165" s="29">
        <f t="shared" si="35"/>
        <v>0.94268258102807767</v>
      </c>
      <c r="T165" s="29" t="s">
        <v>1174</v>
      </c>
      <c r="U165" s="29">
        <v>2.7333333333333334</v>
      </c>
      <c r="V165" s="29">
        <f t="shared" si="36"/>
        <v>0.72624179796491894</v>
      </c>
      <c r="W165" s="29" t="s">
        <v>1057</v>
      </c>
      <c r="X165" s="29">
        <v>9.4712885154061617</v>
      </c>
      <c r="Y165" s="29">
        <f t="shared" si="37"/>
        <v>7.4641969800377472</v>
      </c>
      <c r="Z165" s="29" t="s">
        <v>827</v>
      </c>
      <c r="AA165" s="29">
        <v>6.4468211527035049</v>
      </c>
      <c r="AB165" s="29">
        <f t="shared" si="38"/>
        <v>4.4397296173350904</v>
      </c>
      <c r="AC165" s="29" t="s">
        <v>296</v>
      </c>
      <c r="AD165" s="29">
        <v>5.375859348585597</v>
      </c>
      <c r="AE165" s="29">
        <f t="shared" si="39"/>
        <v>3.3687678132171825</v>
      </c>
      <c r="AF165" s="29" t="s">
        <v>657</v>
      </c>
      <c r="AG165" s="29">
        <v>45.668549905838042</v>
      </c>
      <c r="AH165" s="29">
        <f t="shared" si="40"/>
        <v>43.661458370469624</v>
      </c>
      <c r="BG165" s="29" t="s">
        <v>1815</v>
      </c>
      <c r="BH165" s="5">
        <v>0.10706638115631692</v>
      </c>
      <c r="BI165" s="29">
        <f t="shared" si="45"/>
        <v>1.9000251542120976</v>
      </c>
      <c r="BJ165" s="29" t="s">
        <v>2017</v>
      </c>
      <c r="BK165" s="5">
        <v>11.011419249592169</v>
      </c>
      <c r="BL165" s="5">
        <f t="shared" si="46"/>
        <v>9.0043277142237557</v>
      </c>
      <c r="BM165" s="5"/>
      <c r="BR165" s="29" t="s">
        <v>855</v>
      </c>
      <c r="BS165" s="29">
        <v>0.42715827338129497</v>
      </c>
      <c r="BT165" s="29" t="s">
        <v>757</v>
      </c>
      <c r="BU165" s="29">
        <v>0.8759721653704462</v>
      </c>
      <c r="BV165" s="29" t="s">
        <v>1289</v>
      </c>
      <c r="BW165" s="29">
        <v>7.7962453664952776</v>
      </c>
      <c r="BX165" s="29" t="s">
        <v>1238</v>
      </c>
      <c r="BY165" s="29">
        <v>6.3040791100123599</v>
      </c>
      <c r="BZ165" s="29" t="s">
        <v>712</v>
      </c>
      <c r="CA165" s="29">
        <v>18.653045781309118</v>
      </c>
    </row>
    <row r="166" spans="17:79" x14ac:dyDescent="0.25">
      <c r="Q166" s="29" t="s">
        <v>886</v>
      </c>
      <c r="R166" s="29">
        <v>0.39574765267323658</v>
      </c>
      <c r="S166" s="29">
        <f t="shared" si="35"/>
        <v>1.6113438826951778</v>
      </c>
      <c r="T166" s="29" t="s">
        <v>1174</v>
      </c>
      <c r="U166" s="29">
        <v>3.442405901267259</v>
      </c>
      <c r="V166" s="29">
        <f t="shared" si="36"/>
        <v>1.4353143658988445</v>
      </c>
      <c r="W166" s="29" t="s">
        <v>1058</v>
      </c>
      <c r="X166" s="29">
        <v>0</v>
      </c>
      <c r="Y166" s="29">
        <f t="shared" si="37"/>
        <v>2.0070915353684144</v>
      </c>
      <c r="Z166" s="29" t="s">
        <v>827</v>
      </c>
      <c r="AA166" s="29">
        <v>0.83999595182673825</v>
      </c>
      <c r="AB166" s="29">
        <f t="shared" si="38"/>
        <v>1.1670955835416761</v>
      </c>
      <c r="AC166" s="29" t="s">
        <v>296</v>
      </c>
      <c r="AD166" s="29">
        <v>0.62780269058295957</v>
      </c>
      <c r="AE166" s="29">
        <f t="shared" si="39"/>
        <v>1.3792888447854548</v>
      </c>
      <c r="AF166" s="29" t="s">
        <v>657</v>
      </c>
      <c r="AG166" s="29">
        <v>4.4763441773549646</v>
      </c>
      <c r="AH166" s="29">
        <f t="shared" si="40"/>
        <v>2.4692526419865501</v>
      </c>
      <c r="BG166" s="29" t="s">
        <v>1815</v>
      </c>
      <c r="BH166" s="5">
        <v>2.9490616621983912</v>
      </c>
      <c r="BI166" s="29">
        <f t="shared" si="45"/>
        <v>0.94197012682997672</v>
      </c>
      <c r="BJ166" s="29" t="s">
        <v>2017</v>
      </c>
      <c r="BK166" s="5">
        <v>0.66916488222698078</v>
      </c>
      <c r="BL166" s="5">
        <f t="shared" si="46"/>
        <v>1.3379266531414338</v>
      </c>
      <c r="BM166" s="5"/>
      <c r="BR166" s="29" t="s">
        <v>856</v>
      </c>
      <c r="BS166" s="29">
        <v>0</v>
      </c>
      <c r="BT166" s="29" t="s">
        <v>757</v>
      </c>
      <c r="BU166" s="29">
        <v>0.58370591157476404</v>
      </c>
      <c r="BV166" s="29" t="s">
        <v>1290</v>
      </c>
      <c r="BW166" s="29">
        <v>4.9209662988368628</v>
      </c>
      <c r="BX166" s="29" t="s">
        <v>1238</v>
      </c>
      <c r="BY166" s="29">
        <v>3.2636469221835074</v>
      </c>
      <c r="BZ166" s="29" t="s">
        <v>714</v>
      </c>
      <c r="CA166" s="29">
        <v>1.4263821761169397</v>
      </c>
    </row>
    <row r="167" spans="17:79" x14ac:dyDescent="0.25">
      <c r="Q167" s="29" t="s">
        <v>886</v>
      </c>
      <c r="R167" s="29">
        <v>0.31871173362408789</v>
      </c>
      <c r="S167" s="29">
        <f t="shared" si="35"/>
        <v>1.6883798017443266</v>
      </c>
      <c r="T167" s="29" t="s">
        <v>1174</v>
      </c>
      <c r="U167" s="29">
        <v>2.1205186880244087</v>
      </c>
      <c r="V167" s="29">
        <f t="shared" si="36"/>
        <v>0.11342715265599423</v>
      </c>
      <c r="W167" s="29" t="s">
        <v>1058</v>
      </c>
      <c r="X167" s="29">
        <v>25.291545189504372</v>
      </c>
      <c r="Y167" s="29">
        <f t="shared" si="37"/>
        <v>23.284453654135959</v>
      </c>
      <c r="Z167" s="29" t="s">
        <v>827</v>
      </c>
      <c r="AA167" s="29">
        <v>0.46776050662061025</v>
      </c>
      <c r="AB167" s="29">
        <f t="shared" si="38"/>
        <v>1.5393310287478041</v>
      </c>
      <c r="AC167" s="29" t="s">
        <v>296</v>
      </c>
      <c r="AD167" s="29">
        <v>11.848461734045259</v>
      </c>
      <c r="AE167" s="29">
        <f t="shared" si="39"/>
        <v>9.8413701986768451</v>
      </c>
      <c r="AF167" s="29" t="s">
        <v>658</v>
      </c>
      <c r="AG167" s="29">
        <v>14.938974776240846</v>
      </c>
      <c r="AH167" s="29">
        <f t="shared" si="40"/>
        <v>12.93188324087243</v>
      </c>
      <c r="BG167" s="29" t="s">
        <v>1815</v>
      </c>
      <c r="BH167" s="5">
        <v>0.90252707581227432</v>
      </c>
      <c r="BI167" s="29">
        <f t="shared" si="45"/>
        <v>1.1045644595561401</v>
      </c>
      <c r="BJ167" s="29" t="s">
        <v>2018</v>
      </c>
      <c r="BK167" s="5">
        <v>10.14755959137344</v>
      </c>
      <c r="BL167" s="5">
        <f t="shared" si="46"/>
        <v>8.1404680560050267</v>
      </c>
      <c r="BM167" s="5"/>
      <c r="BR167" s="29" t="s">
        <v>856</v>
      </c>
      <c r="BS167" s="29">
        <v>2.2536057692307692E-2</v>
      </c>
      <c r="BT167" s="29" t="s">
        <v>759</v>
      </c>
      <c r="BU167" s="29">
        <v>0</v>
      </c>
      <c r="BV167" s="29" t="s">
        <v>1290</v>
      </c>
      <c r="BW167" s="29">
        <v>46.350931677018629</v>
      </c>
      <c r="BX167" s="29" t="s">
        <v>1239</v>
      </c>
      <c r="BY167" s="29">
        <v>11.371123480631603</v>
      </c>
      <c r="BZ167" s="29" t="s">
        <v>714</v>
      </c>
      <c r="CA167" s="29">
        <v>3.4538451981612623</v>
      </c>
    </row>
    <row r="168" spans="17:79" x14ac:dyDescent="0.25">
      <c r="Q168" s="29" t="s">
        <v>886</v>
      </c>
      <c r="R168" s="29">
        <v>7.0094077116735125</v>
      </c>
      <c r="S168" s="29">
        <f t="shared" si="35"/>
        <v>5.0023161763050981</v>
      </c>
      <c r="T168" s="29" t="s">
        <v>1175</v>
      </c>
      <c r="U168" s="29">
        <v>5.0066628593184843</v>
      </c>
      <c r="V168" s="29">
        <f t="shared" si="36"/>
        <v>2.9995713239500699</v>
      </c>
      <c r="W168" s="29" t="s">
        <v>1058</v>
      </c>
      <c r="X168" s="29">
        <v>0.41643531371460296</v>
      </c>
      <c r="Y168" s="29">
        <f t="shared" si="37"/>
        <v>1.5906562216538114</v>
      </c>
      <c r="Z168" s="29" t="s">
        <v>827</v>
      </c>
      <c r="AA168" s="29">
        <v>2.0036064916850331E-2</v>
      </c>
      <c r="AB168" s="29">
        <f t="shared" si="38"/>
        <v>1.9870554704515642</v>
      </c>
      <c r="AC168" s="29" t="s">
        <v>296</v>
      </c>
      <c r="AD168" s="29">
        <v>0.26893769610040341</v>
      </c>
      <c r="AE168" s="29">
        <f t="shared" si="39"/>
        <v>1.7381538392680111</v>
      </c>
      <c r="AF168" s="29" t="s">
        <v>658</v>
      </c>
      <c r="AG168" s="29">
        <v>0.88882618510158007</v>
      </c>
      <c r="AH168" s="29">
        <f t="shared" si="40"/>
        <v>1.1182653502668343</v>
      </c>
      <c r="BG168" s="29" t="s">
        <v>1816</v>
      </c>
      <c r="BH168" s="5">
        <v>0.39174469711446591</v>
      </c>
      <c r="BI168" s="29">
        <f t="shared" si="45"/>
        <v>1.6153468382539486</v>
      </c>
      <c r="BJ168" s="29" t="s">
        <v>2019</v>
      </c>
      <c r="BK168" s="5">
        <v>9.0701060952777208</v>
      </c>
      <c r="BL168" s="5">
        <f t="shared" si="46"/>
        <v>7.0630145599093064</v>
      </c>
      <c r="BM168" s="5"/>
      <c r="BR168" s="29" t="s">
        <v>857</v>
      </c>
      <c r="BS168" s="29">
        <v>0.17286084701815038</v>
      </c>
      <c r="BT168" s="29" t="s">
        <v>759</v>
      </c>
      <c r="BU168" s="29">
        <v>0.21181312030985233</v>
      </c>
      <c r="BV168" s="29" t="s">
        <v>1290</v>
      </c>
      <c r="BW168" s="29">
        <v>3.2565415244596134</v>
      </c>
      <c r="BX168" s="29" t="s">
        <v>1240</v>
      </c>
      <c r="BY168" s="29">
        <v>5.7717564111426007</v>
      </c>
      <c r="BZ168" s="29" t="s">
        <v>715</v>
      </c>
      <c r="CA168" s="29">
        <v>5.4364797728885739</v>
      </c>
    </row>
    <row r="169" spans="17:79" x14ac:dyDescent="0.25">
      <c r="Q169" s="29" t="s">
        <v>886</v>
      </c>
      <c r="R169" s="29">
        <v>2.4861211682355782</v>
      </c>
      <c r="S169" s="29">
        <f t="shared" si="35"/>
        <v>0.47902963286716371</v>
      </c>
      <c r="T169" s="29" t="s">
        <v>1175</v>
      </c>
      <c r="U169" s="29">
        <v>19.023883696780892</v>
      </c>
      <c r="V169" s="29">
        <f t="shared" si="36"/>
        <v>17.016792161412479</v>
      </c>
      <c r="W169" s="29" t="s">
        <v>1058</v>
      </c>
      <c r="X169" s="29">
        <v>14.076020767899495</v>
      </c>
      <c r="Y169" s="29">
        <f t="shared" si="37"/>
        <v>12.06892923253108</v>
      </c>
      <c r="Z169" s="29" t="s">
        <v>1263</v>
      </c>
      <c r="AA169" s="29">
        <v>0.79264115862608864</v>
      </c>
      <c r="AB169" s="29">
        <f t="shared" si="38"/>
        <v>1.2144503767423258</v>
      </c>
      <c r="AC169" s="29" t="s">
        <v>296</v>
      </c>
      <c r="AD169" s="29">
        <v>1.6126882580301212</v>
      </c>
      <c r="AE169" s="29">
        <f t="shared" si="39"/>
        <v>0.39440327733829328</v>
      </c>
      <c r="AF169" s="29" t="s">
        <v>659</v>
      </c>
      <c r="AG169" s="29">
        <v>18.043450802071494</v>
      </c>
      <c r="AH169" s="29">
        <f t="shared" si="40"/>
        <v>16.03635926670308</v>
      </c>
      <c r="BG169" s="29" t="s">
        <v>1816</v>
      </c>
      <c r="BH169" s="5">
        <v>2.8001322897144747</v>
      </c>
      <c r="BI169" s="29">
        <f t="shared" si="45"/>
        <v>0.79304075434606025</v>
      </c>
      <c r="BJ169" s="29" t="s">
        <v>2019</v>
      </c>
      <c r="BK169" s="5">
        <v>9.8831030818278425</v>
      </c>
      <c r="BL169" s="5">
        <f t="shared" si="46"/>
        <v>7.876011546459428</v>
      </c>
      <c r="BM169" s="5"/>
      <c r="BR169" s="29" t="s">
        <v>858</v>
      </c>
      <c r="BS169" s="29">
        <v>5.2826201796090863E-2</v>
      </c>
      <c r="BT169" s="29" t="s">
        <v>759</v>
      </c>
      <c r="BU169" s="29">
        <v>0</v>
      </c>
      <c r="BV169" s="29" t="s">
        <v>1291</v>
      </c>
      <c r="BW169" s="29">
        <v>1.5578190533253444</v>
      </c>
      <c r="BX169" s="29" t="s">
        <v>1241</v>
      </c>
      <c r="BY169" s="29">
        <v>11.690140845070422</v>
      </c>
      <c r="BZ169" s="29" t="s">
        <v>715</v>
      </c>
      <c r="CA169" s="29">
        <v>6.1661602312310082</v>
      </c>
    </row>
    <row r="170" spans="17:79" x14ac:dyDescent="0.25">
      <c r="Q170" s="29" t="s">
        <v>886</v>
      </c>
      <c r="R170" s="29">
        <v>0.94687006838506049</v>
      </c>
      <c r="S170" s="29">
        <f t="shared" si="35"/>
        <v>1.0602214669833541</v>
      </c>
      <c r="T170" s="29" t="s">
        <v>1176</v>
      </c>
      <c r="U170" s="29">
        <v>4.2115902964959568</v>
      </c>
      <c r="V170" s="29">
        <f t="shared" si="36"/>
        <v>2.2044987611275424</v>
      </c>
      <c r="W170" s="29" t="s">
        <v>1059</v>
      </c>
      <c r="X170" s="29">
        <v>10.037934053107675</v>
      </c>
      <c r="Y170" s="29">
        <f t="shared" si="37"/>
        <v>8.0308425177392593</v>
      </c>
      <c r="Z170" s="29" t="s">
        <v>1263</v>
      </c>
      <c r="AA170" s="29">
        <v>15.094038890659867</v>
      </c>
      <c r="AB170" s="29">
        <f t="shared" si="38"/>
        <v>13.086947355291453</v>
      </c>
      <c r="AC170" s="29" t="s">
        <v>296</v>
      </c>
      <c r="AD170" s="29">
        <v>5.8071454176126176</v>
      </c>
      <c r="AE170" s="29">
        <f t="shared" si="39"/>
        <v>3.8000538822442032</v>
      </c>
      <c r="AF170" s="29" t="s">
        <v>660</v>
      </c>
      <c r="AG170" s="29">
        <v>14.834421504617376</v>
      </c>
      <c r="AH170" s="29">
        <f t="shared" si="40"/>
        <v>12.827329969248961</v>
      </c>
      <c r="BG170" s="29" t="s">
        <v>1816</v>
      </c>
      <c r="BH170" s="5">
        <v>0.39355084423003683</v>
      </c>
      <c r="BI170" s="29">
        <f t="shared" si="45"/>
        <v>1.6135406911383776</v>
      </c>
      <c r="BJ170" s="29" t="s">
        <v>2020</v>
      </c>
      <c r="BK170" s="5">
        <v>24.938875305623473</v>
      </c>
      <c r="BL170" s="5">
        <f t="shared" si="46"/>
        <v>22.931783770255059</v>
      </c>
      <c r="BM170" s="5"/>
      <c r="BR170" s="29" t="s">
        <v>859</v>
      </c>
      <c r="BS170" s="29">
        <v>0.12525186516364428</v>
      </c>
      <c r="BT170" s="29" t="s">
        <v>759</v>
      </c>
      <c r="BU170" s="29">
        <v>7.1661237785016291E-2</v>
      </c>
      <c r="BV170" s="29" t="s">
        <v>1291</v>
      </c>
      <c r="BW170" s="29">
        <v>2.2542615899314957</v>
      </c>
      <c r="BX170" s="29" t="s">
        <v>1242</v>
      </c>
      <c r="BY170" s="29">
        <v>10.917155530118757</v>
      </c>
      <c r="BZ170" s="29" t="s">
        <v>716</v>
      </c>
      <c r="CA170" s="29">
        <v>5.7417312520467192</v>
      </c>
    </row>
    <row r="171" spans="17:79" x14ac:dyDescent="0.25">
      <c r="Q171" s="29" t="s">
        <v>886</v>
      </c>
      <c r="R171" s="29">
        <v>3.7729196050775737</v>
      </c>
      <c r="S171" s="29">
        <f t="shared" si="35"/>
        <v>1.7658280697091593</v>
      </c>
      <c r="T171" s="29" t="s">
        <v>1176</v>
      </c>
      <c r="U171" s="29">
        <v>3.8501560874089491</v>
      </c>
      <c r="V171" s="29">
        <f t="shared" si="36"/>
        <v>1.8430645520405347</v>
      </c>
      <c r="W171" s="29" t="s">
        <v>1059</v>
      </c>
      <c r="X171" s="29">
        <v>0</v>
      </c>
      <c r="Y171" s="29">
        <f t="shared" si="37"/>
        <v>2.0070915353684144</v>
      </c>
      <c r="Z171" s="29" t="s">
        <v>1264</v>
      </c>
      <c r="AA171" s="29">
        <v>48.495788206979547</v>
      </c>
      <c r="AB171" s="29">
        <f t="shared" si="38"/>
        <v>46.48869667161113</v>
      </c>
      <c r="AC171" s="29" t="s">
        <v>296</v>
      </c>
      <c r="AD171" s="29">
        <v>0.73002568608895491</v>
      </c>
      <c r="AE171" s="29">
        <f t="shared" si="39"/>
        <v>1.2770658492794595</v>
      </c>
      <c r="AF171" s="29" t="s">
        <v>661</v>
      </c>
      <c r="AG171" s="29">
        <v>1.0582885489871847</v>
      </c>
      <c r="AH171" s="29">
        <f t="shared" si="40"/>
        <v>0.94880298638122973</v>
      </c>
      <c r="BG171" s="29" t="s">
        <v>1816</v>
      </c>
      <c r="BH171" s="5">
        <v>2.5458052073288333</v>
      </c>
      <c r="BI171" s="29">
        <f t="shared" si="45"/>
        <v>0.53871367196041886</v>
      </c>
      <c r="BJ171" s="29" t="s">
        <v>2020</v>
      </c>
      <c r="BK171" s="5">
        <v>2.5806451612903225</v>
      </c>
      <c r="BL171" s="5">
        <f t="shared" si="46"/>
        <v>0.57355362592190806</v>
      </c>
      <c r="BM171" s="5"/>
      <c r="BR171" s="29" t="s">
        <v>860</v>
      </c>
      <c r="BS171" s="29">
        <v>0.15094339622641509</v>
      </c>
      <c r="BT171" s="29" t="s">
        <v>759</v>
      </c>
      <c r="BU171" s="29">
        <v>0.35751355091684928</v>
      </c>
      <c r="BV171" s="29" t="s">
        <v>1291</v>
      </c>
      <c r="BW171" s="29">
        <v>2.2512151445382451</v>
      </c>
      <c r="BX171" s="29" t="s">
        <v>1242</v>
      </c>
      <c r="BY171" s="29">
        <v>3.893195521102498</v>
      </c>
      <c r="BZ171" s="29" t="s">
        <v>717</v>
      </c>
      <c r="CA171" s="29">
        <v>8.4389671361502341</v>
      </c>
    </row>
    <row r="172" spans="17:79" x14ac:dyDescent="0.25">
      <c r="Q172" s="29" t="s">
        <v>887</v>
      </c>
      <c r="R172" s="29">
        <v>3.1234424322977237</v>
      </c>
      <c r="S172" s="29">
        <f t="shared" si="35"/>
        <v>1.1163508969293092</v>
      </c>
      <c r="T172" s="29" t="s">
        <v>1176</v>
      </c>
      <c r="U172" s="29">
        <v>7.3524720893141948</v>
      </c>
      <c r="V172" s="29">
        <f t="shared" si="36"/>
        <v>5.3453805539457804</v>
      </c>
      <c r="W172" s="29" t="s">
        <v>1060</v>
      </c>
      <c r="X172" s="29">
        <v>8.4899546338301999</v>
      </c>
      <c r="Y172" s="29">
        <f t="shared" si="37"/>
        <v>6.4828630984617854</v>
      </c>
      <c r="Z172" s="29" t="s">
        <v>1264</v>
      </c>
      <c r="AA172" s="29">
        <v>11.621814717789949</v>
      </c>
      <c r="AB172" s="29">
        <f t="shared" si="38"/>
        <v>9.6147231824215353</v>
      </c>
      <c r="AC172" s="29" t="s">
        <v>297</v>
      </c>
      <c r="AD172" s="29">
        <v>3.140794223826715</v>
      </c>
      <c r="AE172" s="29">
        <f t="shared" si="39"/>
        <v>1.1337026884583006</v>
      </c>
      <c r="AF172" s="29" t="s">
        <v>662</v>
      </c>
      <c r="AG172" s="29">
        <v>3.793057230934191</v>
      </c>
      <c r="AH172" s="29">
        <f t="shared" si="40"/>
        <v>1.7859656955657766</v>
      </c>
      <c r="BG172" s="29" t="s">
        <v>1817</v>
      </c>
      <c r="BH172" s="5">
        <v>1.0633584404076208</v>
      </c>
      <c r="BI172" s="29">
        <f t="shared" si="45"/>
        <v>0.94373309496079361</v>
      </c>
      <c r="BJ172" s="29" t="s">
        <v>2021</v>
      </c>
      <c r="BK172" s="5">
        <v>2.7397260273972601</v>
      </c>
      <c r="BL172" s="5">
        <f t="shared" si="46"/>
        <v>0.73263449202884567</v>
      </c>
      <c r="BM172" s="5"/>
      <c r="BR172" s="29" t="s">
        <v>860</v>
      </c>
      <c r="BS172" s="29">
        <v>0.82611323796091074</v>
      </c>
      <c r="BT172" s="29" t="s">
        <v>759</v>
      </c>
      <c r="BU172" s="29">
        <v>7.1451254366465544E-2</v>
      </c>
      <c r="BV172" s="29"/>
      <c r="BW172" s="29"/>
      <c r="BX172" s="29" t="s">
        <v>1242</v>
      </c>
      <c r="BY172" s="29">
        <v>3.8349468935050286</v>
      </c>
      <c r="BZ172" s="29" t="s">
        <v>717</v>
      </c>
      <c r="CA172" s="29">
        <v>11.958456973293769</v>
      </c>
    </row>
    <row r="173" spans="17:79" x14ac:dyDescent="0.25">
      <c r="Q173" s="29" t="s">
        <v>887</v>
      </c>
      <c r="R173" s="29">
        <v>5.3237659857647124</v>
      </c>
      <c r="S173" s="29">
        <f t="shared" si="35"/>
        <v>3.3166744503962979</v>
      </c>
      <c r="T173" s="29" t="s">
        <v>1177</v>
      </c>
      <c r="U173" s="29">
        <v>0.18008747105737072</v>
      </c>
      <c r="V173" s="29">
        <f t="shared" si="36"/>
        <v>1.8270040643110437</v>
      </c>
      <c r="W173" s="29" t="s">
        <v>1060</v>
      </c>
      <c r="X173" s="29">
        <v>0.42548426827902808</v>
      </c>
      <c r="Y173" s="29">
        <f t="shared" si="37"/>
        <v>1.5816072670893864</v>
      </c>
      <c r="Z173" s="29" t="s">
        <v>1265</v>
      </c>
      <c r="AA173" s="29">
        <v>3.6370798319327733</v>
      </c>
      <c r="AB173" s="29">
        <f t="shared" si="38"/>
        <v>1.6299882965643588</v>
      </c>
      <c r="AC173" s="29" t="s">
        <v>297</v>
      </c>
      <c r="AD173" s="29">
        <v>0.3732784142103231</v>
      </c>
      <c r="AE173" s="29">
        <f t="shared" si="39"/>
        <v>1.6338131211580913</v>
      </c>
      <c r="AF173" s="29" t="s">
        <v>663</v>
      </c>
      <c r="AG173" s="29">
        <v>4.7376524931896244E-2</v>
      </c>
      <c r="AH173" s="29">
        <f t="shared" si="40"/>
        <v>1.9597150104365182</v>
      </c>
      <c r="BG173" s="29" t="s">
        <v>1817</v>
      </c>
      <c r="BH173" s="5">
        <v>0.86092715231788075</v>
      </c>
      <c r="BI173" s="29">
        <f t="shared" si="45"/>
        <v>1.1461643830505337</v>
      </c>
      <c r="BJ173" s="29" t="s">
        <v>2022</v>
      </c>
      <c r="BK173" s="5">
        <v>20.191965872733736</v>
      </c>
      <c r="BL173" s="5">
        <f t="shared" si="46"/>
        <v>18.184874337365322</v>
      </c>
      <c r="BM173" s="5"/>
      <c r="BR173" s="29" t="s">
        <v>861</v>
      </c>
      <c r="BS173" s="29">
        <v>0.12719050310910118</v>
      </c>
      <c r="BT173" s="29" t="s">
        <v>759</v>
      </c>
      <c r="BU173" s="29">
        <v>0.70209740490579453</v>
      </c>
      <c r="BV173" s="29" t="s">
        <v>222</v>
      </c>
      <c r="BW173" s="29">
        <v>0.65121412803532008</v>
      </c>
      <c r="BX173" s="29" t="s">
        <v>1242</v>
      </c>
      <c r="BY173" s="29">
        <v>42.73197357081299</v>
      </c>
      <c r="BZ173" s="29" t="s">
        <v>718</v>
      </c>
      <c r="CA173" s="29">
        <v>5.693757201925032</v>
      </c>
    </row>
    <row r="174" spans="17:79" x14ac:dyDescent="0.25">
      <c r="Q174" s="29" t="s">
        <v>887</v>
      </c>
      <c r="R174" s="29">
        <v>0.41400638467677575</v>
      </c>
      <c r="S174" s="29">
        <f t="shared" si="35"/>
        <v>1.5930851506916386</v>
      </c>
      <c r="T174" s="29" t="s">
        <v>1177</v>
      </c>
      <c r="U174" s="29">
        <v>0.18223234624145787</v>
      </c>
      <c r="V174" s="29">
        <f t="shared" si="36"/>
        <v>1.8248591891269565</v>
      </c>
      <c r="W174" s="29" t="s">
        <v>1060</v>
      </c>
      <c r="X174" s="29">
        <v>0.94486150660108725</v>
      </c>
      <c r="Y174" s="29">
        <f t="shared" si="37"/>
        <v>1.0622300287673272</v>
      </c>
      <c r="Z174" s="29" t="s">
        <v>1265</v>
      </c>
      <c r="AA174" s="29">
        <v>51.543209876543209</v>
      </c>
      <c r="AB174" s="29">
        <f t="shared" si="38"/>
        <v>49.536118341174792</v>
      </c>
      <c r="AC174" s="29" t="s">
        <v>297</v>
      </c>
      <c r="AD174" s="29">
        <v>19.437834622248662</v>
      </c>
      <c r="AE174" s="29">
        <f t="shared" si="39"/>
        <v>17.430743086880248</v>
      </c>
      <c r="AF174" s="29" t="s">
        <v>663</v>
      </c>
      <c r="AG174" s="29">
        <v>18.269812462189957</v>
      </c>
      <c r="AH174" s="29">
        <f t="shared" si="40"/>
        <v>16.262720926821544</v>
      </c>
      <c r="BG174" s="29" t="s">
        <v>1817</v>
      </c>
      <c r="BH174" s="5">
        <v>0</v>
      </c>
      <c r="BI174" s="29">
        <f t="shared" si="45"/>
        <v>2.0070915353684144</v>
      </c>
      <c r="BJ174" s="29" t="s">
        <v>2023</v>
      </c>
      <c r="BK174" s="5">
        <v>11.205794631444398</v>
      </c>
      <c r="BL174" s="5">
        <f t="shared" si="46"/>
        <v>9.1987030960759846</v>
      </c>
      <c r="BM174" s="5"/>
      <c r="BR174" s="29" t="s">
        <v>862</v>
      </c>
      <c r="BS174" s="29">
        <v>9.3037680260505504E-2</v>
      </c>
      <c r="BT174" s="29" t="s">
        <v>760</v>
      </c>
      <c r="BU174" s="29">
        <v>0</v>
      </c>
      <c r="BV174" s="29" t="s">
        <v>224</v>
      </c>
      <c r="BW174" s="29">
        <v>0.71597667301807266</v>
      </c>
      <c r="BX174" s="29" t="s">
        <v>1243</v>
      </c>
      <c r="BY174" s="29">
        <v>14.804869316147512</v>
      </c>
      <c r="BZ174" s="29" t="s">
        <v>719</v>
      </c>
      <c r="CA174" s="29">
        <v>11.744749596122778</v>
      </c>
    </row>
    <row r="175" spans="17:79" x14ac:dyDescent="0.25">
      <c r="Q175" s="29" t="s">
        <v>887</v>
      </c>
      <c r="R175" s="29">
        <v>3.9104708001029076</v>
      </c>
      <c r="S175" s="29">
        <f t="shared" si="35"/>
        <v>1.9033792647344931</v>
      </c>
      <c r="T175" s="29" t="s">
        <v>1178</v>
      </c>
      <c r="U175" s="29">
        <v>0</v>
      </c>
      <c r="V175" s="29">
        <f t="shared" si="36"/>
        <v>2.0070915353684144</v>
      </c>
      <c r="W175" s="29" t="s">
        <v>1060</v>
      </c>
      <c r="X175" s="29">
        <v>8.1656064240275317</v>
      </c>
      <c r="Y175" s="29">
        <f t="shared" si="37"/>
        <v>6.1585148886591172</v>
      </c>
      <c r="Z175" s="29" t="s">
        <v>1266</v>
      </c>
      <c r="AA175" s="29">
        <v>56.784565916398712</v>
      </c>
      <c r="AB175" s="29">
        <f t="shared" si="38"/>
        <v>54.777474381030295</v>
      </c>
      <c r="AC175" s="29" t="s">
        <v>298</v>
      </c>
      <c r="AD175" s="29">
        <v>0.32467532467532467</v>
      </c>
      <c r="AE175" s="29">
        <f t="shared" si="39"/>
        <v>1.6824162106930898</v>
      </c>
      <c r="AF175" s="29" t="s">
        <v>663</v>
      </c>
      <c r="AG175" s="29">
        <v>0.13866128828942392</v>
      </c>
      <c r="AH175" s="29">
        <f t="shared" si="40"/>
        <v>1.8684302470789906</v>
      </c>
      <c r="BJ175" s="29" t="s">
        <v>2024</v>
      </c>
      <c r="BK175" s="5">
        <v>19.698173153296267</v>
      </c>
      <c r="BL175" s="5">
        <f t="shared" si="46"/>
        <v>17.691081617927853</v>
      </c>
      <c r="BM175" s="5"/>
      <c r="BR175" s="29" t="s">
        <v>863</v>
      </c>
      <c r="BS175" s="29">
        <v>0.27978933508887427</v>
      </c>
      <c r="BT175" s="29" t="s">
        <v>760</v>
      </c>
      <c r="BU175" s="29">
        <v>0.31633056544088572</v>
      </c>
      <c r="BV175" s="29" t="s">
        <v>225</v>
      </c>
      <c r="BW175" s="29">
        <v>0.317846757286806</v>
      </c>
      <c r="BX175" s="29" t="s">
        <v>1243</v>
      </c>
      <c r="BY175" s="29">
        <v>3.3103231879510511</v>
      </c>
      <c r="BZ175" s="29" t="s">
        <v>719</v>
      </c>
      <c r="CA175" s="29">
        <v>2.9921456177533972</v>
      </c>
    </row>
    <row r="176" spans="17:79" x14ac:dyDescent="0.25">
      <c r="Q176" s="29" t="s">
        <v>887</v>
      </c>
      <c r="R176" s="29">
        <v>0.21715526601520088</v>
      </c>
      <c r="S176" s="29">
        <f t="shared" si="35"/>
        <v>1.7899362693532135</v>
      </c>
      <c r="T176" s="29" t="s">
        <v>1178</v>
      </c>
      <c r="U176" s="29">
        <v>0</v>
      </c>
      <c r="V176" s="29">
        <f t="shared" si="36"/>
        <v>2.0070915353684144</v>
      </c>
      <c r="W176" s="29" t="s">
        <v>1060</v>
      </c>
      <c r="X176" s="29">
        <v>1.5491009681881052</v>
      </c>
      <c r="Y176" s="29">
        <f t="shared" si="37"/>
        <v>0.45799056718030928</v>
      </c>
      <c r="Z176" s="29" t="s">
        <v>1266</v>
      </c>
      <c r="AA176" s="29">
        <v>0.17677349934670664</v>
      </c>
      <c r="AB176" s="29">
        <f t="shared" si="38"/>
        <v>1.8303180360217077</v>
      </c>
      <c r="AC176" s="29" t="s">
        <v>298</v>
      </c>
      <c r="AD176" s="29">
        <v>2.1475357027810587</v>
      </c>
      <c r="AE176" s="29">
        <f t="shared" si="39"/>
        <v>0.14044416741264421</v>
      </c>
      <c r="AF176" s="29" t="s">
        <v>663</v>
      </c>
      <c r="AG176" s="29">
        <v>8.2485465116279055</v>
      </c>
      <c r="AH176" s="29">
        <f t="shared" si="40"/>
        <v>6.2414549762594911</v>
      </c>
      <c r="BJ176" s="29" t="s">
        <v>2024</v>
      </c>
      <c r="BK176" s="5">
        <v>6.1754684838160134</v>
      </c>
      <c r="BL176" s="5">
        <f t="shared" si="46"/>
        <v>4.168376948447599</v>
      </c>
      <c r="BM176" s="5"/>
      <c r="BR176" s="29" t="s">
        <v>864</v>
      </c>
      <c r="BS176" s="29">
        <v>0.15756789322458059</v>
      </c>
      <c r="BT176" s="29" t="s">
        <v>760</v>
      </c>
      <c r="BU176" s="29">
        <v>0.25519183386131644</v>
      </c>
      <c r="BV176" s="29" t="s">
        <v>225</v>
      </c>
      <c r="BW176" s="29">
        <v>0.5095871480393851</v>
      </c>
      <c r="BX176" s="29" t="s">
        <v>1244</v>
      </c>
      <c r="BY176" s="29">
        <v>4.1091012676256939</v>
      </c>
      <c r="BZ176" s="29" t="s">
        <v>720</v>
      </c>
      <c r="CA176" s="29">
        <v>4.5444033302497688</v>
      </c>
    </row>
    <row r="177" spans="17:79" x14ac:dyDescent="0.25">
      <c r="Q177" s="29" t="s">
        <v>888</v>
      </c>
      <c r="R177" s="29">
        <v>0.39600944330210952</v>
      </c>
      <c r="S177" s="29">
        <f t="shared" si="35"/>
        <v>1.6110820920663049</v>
      </c>
      <c r="T177" s="29" t="s">
        <v>1179</v>
      </c>
      <c r="U177" s="29">
        <v>0</v>
      </c>
      <c r="V177" s="29">
        <f t="shared" si="36"/>
        <v>2.0070915353684144</v>
      </c>
      <c r="W177" s="29" t="s">
        <v>1061</v>
      </c>
      <c r="X177" s="29">
        <v>2.5716529250098157</v>
      </c>
      <c r="Y177" s="29">
        <f t="shared" si="37"/>
        <v>0.56456138964140123</v>
      </c>
      <c r="Z177" s="29" t="s">
        <v>1267</v>
      </c>
      <c r="AA177" s="29">
        <v>36.086956521739133</v>
      </c>
      <c r="AB177" s="29">
        <f t="shared" si="38"/>
        <v>34.079864986370715</v>
      </c>
      <c r="AC177" s="29" t="s">
        <v>298</v>
      </c>
      <c r="AD177" s="29">
        <v>2.2736771712781079</v>
      </c>
      <c r="AE177" s="29">
        <f t="shared" si="39"/>
        <v>0.26658563590969342</v>
      </c>
      <c r="AF177" s="29" t="s">
        <v>664</v>
      </c>
      <c r="AG177" s="29">
        <v>17.24770642201835</v>
      </c>
      <c r="AH177" s="29">
        <f t="shared" si="40"/>
        <v>15.240614886649936</v>
      </c>
      <c r="BJ177" s="29" t="s">
        <v>2025</v>
      </c>
      <c r="BK177" s="5">
        <v>1.0204825424593631</v>
      </c>
      <c r="BL177" s="5">
        <f t="shared" si="46"/>
        <v>0.98660899290905135</v>
      </c>
      <c r="BM177" s="5"/>
      <c r="BR177" s="29" t="s">
        <v>866</v>
      </c>
      <c r="BS177" s="29">
        <v>0</v>
      </c>
      <c r="BT177" s="29" t="s">
        <v>760</v>
      </c>
      <c r="BU177" s="29">
        <v>0</v>
      </c>
      <c r="BV177" s="29" t="s">
        <v>225</v>
      </c>
      <c r="BW177" s="29">
        <v>0.50298834250547364</v>
      </c>
      <c r="BX177" s="29" t="s">
        <v>1244</v>
      </c>
      <c r="BY177" s="29">
        <v>9.8126968340792313</v>
      </c>
      <c r="BZ177" s="29" t="s">
        <v>720</v>
      </c>
      <c r="CA177" s="29">
        <v>1.9805795314426635</v>
      </c>
    </row>
    <row r="178" spans="17:79" x14ac:dyDescent="0.25">
      <c r="Q178" s="29" t="s">
        <v>888</v>
      </c>
      <c r="R178" s="29">
        <v>0.6719761075161772</v>
      </c>
      <c r="S178" s="29">
        <f t="shared" si="35"/>
        <v>1.3351154278522372</v>
      </c>
      <c r="T178" s="29" t="s">
        <v>1179</v>
      </c>
      <c r="U178" s="29">
        <v>0.1371742112482853</v>
      </c>
      <c r="V178" s="29">
        <f t="shared" si="36"/>
        <v>1.8699173241201292</v>
      </c>
      <c r="W178" s="29" t="s">
        <v>1061</v>
      </c>
      <c r="X178" s="29">
        <v>0.78857036830874849</v>
      </c>
      <c r="Y178" s="29">
        <f t="shared" si="37"/>
        <v>1.2185211670596661</v>
      </c>
      <c r="Z178" s="29" t="s">
        <v>1267</v>
      </c>
      <c r="AA178" s="29">
        <v>8.6570717454820909E-2</v>
      </c>
      <c r="AB178" s="29">
        <f t="shared" si="38"/>
        <v>1.9205208179135935</v>
      </c>
      <c r="AC178" s="29" t="s">
        <v>298</v>
      </c>
      <c r="AD178" s="29">
        <v>14.715719063545151</v>
      </c>
      <c r="AE178" s="29">
        <f t="shared" si="39"/>
        <v>12.708627528176738</v>
      </c>
      <c r="AF178" s="29" t="s">
        <v>542</v>
      </c>
      <c r="AG178" s="29">
        <v>9.1882470119521908</v>
      </c>
      <c r="AH178" s="29">
        <f t="shared" si="40"/>
        <v>7.1811554765837764</v>
      </c>
      <c r="BJ178" s="29" t="s">
        <v>2026</v>
      </c>
      <c r="BK178" s="5">
        <v>0.50153696812813464</v>
      </c>
      <c r="BL178" s="5">
        <f t="shared" si="46"/>
        <v>1.5055545672402797</v>
      </c>
      <c r="BM178" s="5"/>
      <c r="BR178" s="29" t="s">
        <v>866</v>
      </c>
      <c r="BS178" s="29">
        <v>0.28554431885782272</v>
      </c>
      <c r="BT178" s="29" t="s">
        <v>760</v>
      </c>
      <c r="BU178" s="29">
        <v>0.8957850115972168</v>
      </c>
      <c r="BV178" s="29" t="s">
        <v>225</v>
      </c>
      <c r="BW178" s="29">
        <v>0.25920414726635627</v>
      </c>
      <c r="BX178" s="29" t="s">
        <v>1244</v>
      </c>
      <c r="BY178" s="29">
        <v>29.361702127659573</v>
      </c>
      <c r="BZ178" s="29" t="s">
        <v>720</v>
      </c>
      <c r="CA178" s="29">
        <v>12.944563097780668</v>
      </c>
    </row>
    <row r="179" spans="17:79" x14ac:dyDescent="0.25">
      <c r="Q179" s="29" t="s">
        <v>888</v>
      </c>
      <c r="R179" s="29">
        <v>2.9408919415691206</v>
      </c>
      <c r="S179" s="29">
        <f t="shared" si="35"/>
        <v>0.93380040620070615</v>
      </c>
      <c r="T179" s="29" t="s">
        <v>1180</v>
      </c>
      <c r="U179" s="29">
        <v>0</v>
      </c>
      <c r="V179" s="29">
        <f t="shared" si="36"/>
        <v>2.0070915353684144</v>
      </c>
      <c r="W179" s="29" t="s">
        <v>1062</v>
      </c>
      <c r="X179" s="29">
        <v>2.3341656714797527</v>
      </c>
      <c r="Y179" s="29">
        <f t="shared" si="37"/>
        <v>0.32707413611133829</v>
      </c>
      <c r="Z179" s="29" t="s">
        <v>1267</v>
      </c>
      <c r="AA179" s="29">
        <v>0.14248820019592126</v>
      </c>
      <c r="AB179" s="29">
        <f t="shared" si="38"/>
        <v>1.8646033351724931</v>
      </c>
      <c r="AC179" s="29" t="s">
        <v>298</v>
      </c>
      <c r="AD179" s="29">
        <v>4.5964885841308121</v>
      </c>
      <c r="AE179" s="29">
        <f t="shared" si="39"/>
        <v>2.5893970487623976</v>
      </c>
      <c r="AF179" s="29" t="s">
        <v>543</v>
      </c>
      <c r="AG179" s="29">
        <v>14.146981627296586</v>
      </c>
      <c r="AH179" s="29">
        <f t="shared" si="40"/>
        <v>12.139890091928173</v>
      </c>
      <c r="BJ179" s="29" t="s">
        <v>2027</v>
      </c>
      <c r="BK179" s="5">
        <v>0</v>
      </c>
      <c r="BL179" s="5">
        <f t="shared" si="46"/>
        <v>2.0070915353684144</v>
      </c>
      <c r="BM179" s="5"/>
      <c r="BR179" s="29" t="s">
        <v>867</v>
      </c>
      <c r="BS179" s="29">
        <v>0.22696929238985314</v>
      </c>
      <c r="BT179" s="29" t="s">
        <v>761</v>
      </c>
      <c r="BU179" s="29">
        <v>3.1637560111364212E-2</v>
      </c>
      <c r="BV179" s="29" t="s">
        <v>229</v>
      </c>
      <c r="BW179" s="29">
        <v>0.7154650522839846</v>
      </c>
      <c r="BX179" s="29" t="s">
        <v>1245</v>
      </c>
      <c r="BY179" s="29">
        <v>23.541510845175768</v>
      </c>
      <c r="BZ179" s="29" t="s">
        <v>721</v>
      </c>
      <c r="CA179" s="29">
        <v>9.2864458859679075</v>
      </c>
    </row>
    <row r="180" spans="17:79" x14ac:dyDescent="0.25">
      <c r="Q180" s="29" t="s">
        <v>888</v>
      </c>
      <c r="R180" s="29">
        <v>3.4088503070082576</v>
      </c>
      <c r="S180" s="29">
        <f t="shared" si="35"/>
        <v>1.4017587716398432</v>
      </c>
      <c r="T180" s="29" t="s">
        <v>1180</v>
      </c>
      <c r="U180" s="29">
        <v>9.6312603192074853E-2</v>
      </c>
      <c r="V180" s="29">
        <f t="shared" si="36"/>
        <v>1.9107789321763395</v>
      </c>
      <c r="W180" s="29" t="s">
        <v>1062</v>
      </c>
      <c r="X180" s="29">
        <v>0.91097308488612838</v>
      </c>
      <c r="Y180" s="29">
        <f t="shared" si="37"/>
        <v>1.0961184504822861</v>
      </c>
      <c r="Z180" s="29" t="s">
        <v>1268</v>
      </c>
      <c r="AA180" s="29">
        <v>3.0744004919040786E-2</v>
      </c>
      <c r="AB180" s="29">
        <f t="shared" si="38"/>
        <v>1.9763475304493736</v>
      </c>
      <c r="AC180" s="29" t="s">
        <v>298</v>
      </c>
      <c r="AD180" s="29">
        <v>0.24277201500772458</v>
      </c>
      <c r="AE180" s="29">
        <f t="shared" si="39"/>
        <v>1.7643195203606898</v>
      </c>
      <c r="AF180" s="29" t="s">
        <v>544</v>
      </c>
      <c r="AG180" s="29">
        <v>0.37421330158190169</v>
      </c>
      <c r="AH180" s="29">
        <f t="shared" si="40"/>
        <v>1.6328782337865126</v>
      </c>
      <c r="BJ180" s="29" t="s">
        <v>2028</v>
      </c>
      <c r="BK180" s="5">
        <v>10.323040864159788</v>
      </c>
      <c r="BL180" s="5">
        <f t="shared" si="46"/>
        <v>8.3159493287913726</v>
      </c>
      <c r="BM180" s="5"/>
      <c r="BR180" s="29" t="s">
        <v>867</v>
      </c>
      <c r="BS180" s="29">
        <v>0</v>
      </c>
      <c r="BT180" s="29" t="s">
        <v>761</v>
      </c>
      <c r="BU180" s="29">
        <v>0</v>
      </c>
      <c r="BV180" s="29" t="s">
        <v>230</v>
      </c>
      <c r="BW180" s="29">
        <v>0.80261593341260407</v>
      </c>
      <c r="BX180" s="29" t="s">
        <v>1245</v>
      </c>
      <c r="BY180" s="29">
        <v>9.7247374139804421</v>
      </c>
      <c r="BZ180" s="29" t="s">
        <v>722</v>
      </c>
      <c r="CA180" s="29">
        <v>3.7215099715099718</v>
      </c>
    </row>
    <row r="181" spans="17:79" x14ac:dyDescent="0.25">
      <c r="Q181" s="29" t="s">
        <v>889</v>
      </c>
      <c r="R181" s="29">
        <v>0</v>
      </c>
      <c r="S181" s="29">
        <f t="shared" si="35"/>
        <v>2.0070915353684144</v>
      </c>
      <c r="T181" s="29" t="s">
        <v>1180</v>
      </c>
      <c r="U181" s="29">
        <v>3.5827617975227759E-2</v>
      </c>
      <c r="V181" s="29">
        <f t="shared" si="36"/>
        <v>1.9712639173931867</v>
      </c>
      <c r="W181" s="29" t="s">
        <v>1062</v>
      </c>
      <c r="X181" s="29">
        <v>14.125932062966031</v>
      </c>
      <c r="Y181" s="29">
        <f t="shared" si="37"/>
        <v>12.118840527597616</v>
      </c>
      <c r="Z181" s="29" t="s">
        <v>1268</v>
      </c>
      <c r="AA181" s="29">
        <v>0.2431775195893002</v>
      </c>
      <c r="AB181" s="29">
        <f t="shared" si="38"/>
        <v>1.7639140157791142</v>
      </c>
      <c r="AC181" s="29" t="s">
        <v>298</v>
      </c>
      <c r="AD181" s="29">
        <v>0.25643292952515695</v>
      </c>
      <c r="AE181" s="29">
        <f t="shared" si="39"/>
        <v>1.7506586058432574</v>
      </c>
      <c r="AF181" s="29" t="s">
        <v>544</v>
      </c>
      <c r="AG181" s="29">
        <v>18.92812456554984</v>
      </c>
      <c r="AH181" s="29">
        <f t="shared" si="40"/>
        <v>16.921033030181427</v>
      </c>
      <c r="BJ181" s="29" t="s">
        <v>2028</v>
      </c>
      <c r="BK181" s="5">
        <v>0</v>
      </c>
      <c r="BL181" s="5">
        <f t="shared" si="46"/>
        <v>2.0070915353684144</v>
      </c>
      <c r="BM181" s="5"/>
      <c r="BR181" s="29" t="s">
        <v>868</v>
      </c>
      <c r="BS181" s="29">
        <v>0</v>
      </c>
      <c r="BT181" s="29" t="s">
        <v>761</v>
      </c>
      <c r="BU181" s="29">
        <v>0.50562933998516824</v>
      </c>
      <c r="BV181" s="29" t="s">
        <v>233</v>
      </c>
      <c r="BW181" s="29">
        <v>0.86431446838740233</v>
      </c>
      <c r="BX181" s="29" t="s">
        <v>1245</v>
      </c>
      <c r="BY181" s="29">
        <v>4.6038172353961828</v>
      </c>
      <c r="BZ181" s="29" t="s">
        <v>722</v>
      </c>
      <c r="CA181" s="29">
        <v>1.6286960736791083</v>
      </c>
    </row>
    <row r="182" spans="17:79" x14ac:dyDescent="0.25">
      <c r="Q182" s="29" t="s">
        <v>889</v>
      </c>
      <c r="R182" s="29">
        <v>2.8251876819365713</v>
      </c>
      <c r="S182" s="29">
        <f t="shared" si="35"/>
        <v>0.81809614656815688</v>
      </c>
      <c r="T182" s="29" t="s">
        <v>1180</v>
      </c>
      <c r="U182" s="29">
        <v>0</v>
      </c>
      <c r="V182" s="29">
        <f t="shared" si="36"/>
        <v>2.0070915353684144</v>
      </c>
      <c r="W182" s="29" t="s">
        <v>1063</v>
      </c>
      <c r="X182" s="29">
        <v>3.0612244897959182</v>
      </c>
      <c r="Y182" s="29">
        <f t="shared" si="37"/>
        <v>1.0541329544275038</v>
      </c>
      <c r="Z182" s="29" t="s">
        <v>1268</v>
      </c>
      <c r="AA182" s="29">
        <v>51.91163976210705</v>
      </c>
      <c r="AB182" s="29">
        <f t="shared" si="38"/>
        <v>49.904548226738633</v>
      </c>
      <c r="AC182" s="29" t="s">
        <v>299</v>
      </c>
      <c r="AD182" s="29">
        <v>0.27278927028870198</v>
      </c>
      <c r="AE182" s="29">
        <f t="shared" si="39"/>
        <v>1.7343022650797124</v>
      </c>
      <c r="AF182" s="29" t="s">
        <v>544</v>
      </c>
      <c r="AG182" s="29">
        <v>0.1953125</v>
      </c>
      <c r="AH182" s="29">
        <f t="shared" si="40"/>
        <v>1.8117790353684144</v>
      </c>
      <c r="BJ182" s="29" t="s">
        <v>2029</v>
      </c>
      <c r="BK182" s="5">
        <v>0.3738728832197053</v>
      </c>
      <c r="BL182" s="5">
        <f t="shared" si="46"/>
        <v>1.6332186521487091</v>
      </c>
      <c r="BM182" s="5"/>
      <c r="BR182" s="29" t="s">
        <v>869</v>
      </c>
      <c r="BS182" s="29">
        <v>0.16324107739111079</v>
      </c>
      <c r="BT182" s="29" t="s">
        <v>761</v>
      </c>
      <c r="BU182" s="29">
        <v>0.43976103551277795</v>
      </c>
      <c r="BV182" s="29" t="s">
        <v>1616</v>
      </c>
      <c r="BW182" s="29">
        <v>0.48303195442160018</v>
      </c>
      <c r="BX182" s="29" t="s">
        <v>1246</v>
      </c>
      <c r="BY182" s="29">
        <v>24.241155536947876</v>
      </c>
      <c r="BZ182" s="29" t="s">
        <v>722</v>
      </c>
      <c r="CA182" s="29">
        <v>3.3060991829754895</v>
      </c>
    </row>
    <row r="183" spans="17:79" x14ac:dyDescent="0.25">
      <c r="Q183" s="29" t="s">
        <v>890</v>
      </c>
      <c r="R183" s="29">
        <v>0</v>
      </c>
      <c r="S183" s="29">
        <f t="shared" si="35"/>
        <v>2.0070915353684144</v>
      </c>
      <c r="T183" s="29" t="s">
        <v>1181</v>
      </c>
      <c r="U183" s="29">
        <v>0</v>
      </c>
      <c r="V183" s="29">
        <f t="shared" si="36"/>
        <v>2.0070915353684144</v>
      </c>
      <c r="W183" s="29" t="s">
        <v>1064</v>
      </c>
      <c r="X183" s="29">
        <v>0</v>
      </c>
      <c r="Y183" s="29">
        <f t="shared" si="37"/>
        <v>2.0070915353684144</v>
      </c>
      <c r="Z183" s="29" t="s">
        <v>1269</v>
      </c>
      <c r="AA183" s="29">
        <v>0</v>
      </c>
      <c r="AB183" s="29">
        <f t="shared" si="38"/>
        <v>2.0070915353684144</v>
      </c>
      <c r="AC183" s="29" t="s">
        <v>299</v>
      </c>
      <c r="AD183" s="29">
        <v>2.9292557111274871</v>
      </c>
      <c r="AE183" s="29">
        <f t="shared" si="39"/>
        <v>0.92216417575907261</v>
      </c>
      <c r="AF183" s="29" t="s">
        <v>545</v>
      </c>
      <c r="AG183" s="29">
        <v>10.975292587776334</v>
      </c>
      <c r="AH183" s="29">
        <f t="shared" si="40"/>
        <v>8.9682010524079203</v>
      </c>
      <c r="BJ183" s="29" t="s">
        <v>2029</v>
      </c>
      <c r="BK183" s="5">
        <v>0</v>
      </c>
      <c r="BL183" s="5">
        <f t="shared" si="46"/>
        <v>2.0070915353684144</v>
      </c>
      <c r="BM183" s="5"/>
      <c r="BR183" s="29" t="s">
        <v>869</v>
      </c>
      <c r="BS183" s="29">
        <v>0</v>
      </c>
      <c r="BT183" s="29" t="s">
        <v>761</v>
      </c>
      <c r="BU183" s="29">
        <v>0.25594149908592323</v>
      </c>
      <c r="BV183" s="29" t="s">
        <v>234</v>
      </c>
      <c r="BW183" s="29">
        <v>0.77015004647457175</v>
      </c>
      <c r="BX183" s="29" t="s">
        <v>1246</v>
      </c>
      <c r="BY183" s="29">
        <v>2.0183990113964025</v>
      </c>
      <c r="BZ183" s="29" t="s">
        <v>723</v>
      </c>
      <c r="CA183" s="29">
        <v>6.7231247839612855</v>
      </c>
    </row>
    <row r="184" spans="17:79" x14ac:dyDescent="0.25">
      <c r="Q184" s="29" t="s">
        <v>891</v>
      </c>
      <c r="R184" s="29">
        <v>0.19634792852935404</v>
      </c>
      <c r="S184" s="29">
        <f t="shared" si="35"/>
        <v>1.8107436068390603</v>
      </c>
      <c r="T184" s="29" t="s">
        <v>1181</v>
      </c>
      <c r="U184" s="29">
        <v>2.4815435200694833E-2</v>
      </c>
      <c r="V184" s="29">
        <f t="shared" si="36"/>
        <v>1.9822761001677196</v>
      </c>
      <c r="W184" s="29" t="s">
        <v>1065</v>
      </c>
      <c r="X184" s="29">
        <v>4.3677204658901836</v>
      </c>
      <c r="Y184" s="29">
        <f t="shared" si="37"/>
        <v>2.3606289305217691</v>
      </c>
      <c r="Z184" s="29" t="s">
        <v>1269</v>
      </c>
      <c r="AA184" s="29">
        <v>6.4801814450804629E-2</v>
      </c>
      <c r="AB184" s="29">
        <f t="shared" si="38"/>
        <v>1.9422897209176098</v>
      </c>
      <c r="AC184" s="29" t="s">
        <v>299</v>
      </c>
      <c r="AD184" s="29">
        <v>0.21486419481020327</v>
      </c>
      <c r="AE184" s="29">
        <f t="shared" si="39"/>
        <v>1.7922273405582112</v>
      </c>
      <c r="AF184" s="29" t="s">
        <v>546</v>
      </c>
      <c r="AG184" s="29">
        <v>9.4408639609824068</v>
      </c>
      <c r="AH184" s="29">
        <f t="shared" si="40"/>
        <v>7.4337724256139923</v>
      </c>
      <c r="BJ184" s="29" t="s">
        <v>2030</v>
      </c>
      <c r="BK184" s="5">
        <v>4.899258987078204E-2</v>
      </c>
      <c r="BL184" s="5">
        <f t="shared" si="46"/>
        <v>1.9580989454976323</v>
      </c>
      <c r="BM184" s="5"/>
      <c r="BR184" s="29" t="s">
        <v>870</v>
      </c>
      <c r="BS184" s="29">
        <v>0.14972301242701003</v>
      </c>
      <c r="BT184" s="29" t="s">
        <v>764</v>
      </c>
      <c r="BU184" s="29">
        <v>0.78673047924998374</v>
      </c>
      <c r="BV184" s="29" t="s">
        <v>237</v>
      </c>
      <c r="BW184" s="29">
        <v>0.27981474334233886</v>
      </c>
      <c r="BX184" s="29" t="s">
        <v>1247</v>
      </c>
      <c r="BY184" s="29">
        <v>2.7304964539007095</v>
      </c>
      <c r="BZ184" s="29" t="s">
        <v>723</v>
      </c>
      <c r="CA184" s="29">
        <v>5.8741398224793056</v>
      </c>
    </row>
    <row r="185" spans="17:79" x14ac:dyDescent="0.25">
      <c r="Q185" s="29" t="s">
        <v>891</v>
      </c>
      <c r="R185" s="29">
        <v>6.5180682201958797</v>
      </c>
      <c r="S185" s="29">
        <f t="shared" si="35"/>
        <v>4.5109766848274653</v>
      </c>
      <c r="T185" s="29" t="s">
        <v>1181</v>
      </c>
      <c r="U185" s="29">
        <v>0</v>
      </c>
      <c r="V185" s="29">
        <f t="shared" si="36"/>
        <v>2.0070915353684144</v>
      </c>
      <c r="W185" s="29" t="s">
        <v>1065</v>
      </c>
      <c r="X185" s="29">
        <v>3.0252682589131186</v>
      </c>
      <c r="Y185" s="29">
        <f t="shared" si="37"/>
        <v>1.0181767235447041</v>
      </c>
      <c r="Z185" s="29" t="s">
        <v>1269</v>
      </c>
      <c r="AA185" s="29">
        <v>3.8842493688094772</v>
      </c>
      <c r="AB185" s="29">
        <f t="shared" si="38"/>
        <v>1.8771578334410628</v>
      </c>
      <c r="AC185" s="29" t="s">
        <v>299</v>
      </c>
      <c r="AD185" s="29">
        <v>5.9533259247499602E-2</v>
      </c>
      <c r="AE185" s="29">
        <f t="shared" si="39"/>
        <v>1.9475582761209149</v>
      </c>
      <c r="AF185" s="29" t="s">
        <v>546</v>
      </c>
      <c r="AG185" s="29">
        <v>1.3834191659093205</v>
      </c>
      <c r="AH185" s="29">
        <f t="shared" si="40"/>
        <v>0.62367236945909399</v>
      </c>
      <c r="BJ185" s="29" t="s">
        <v>2030</v>
      </c>
      <c r="BK185" s="5">
        <v>14.584242424242424</v>
      </c>
      <c r="BL185" s="5">
        <f t="shared" si="46"/>
        <v>12.577150888874009</v>
      </c>
      <c r="BM185" s="5"/>
      <c r="BR185" s="29" t="s">
        <v>870</v>
      </c>
      <c r="BS185" s="29">
        <v>0.1651287032540068</v>
      </c>
      <c r="BT185" s="29" t="s">
        <v>766</v>
      </c>
      <c r="BU185" s="29">
        <v>0.20733123237684525</v>
      </c>
      <c r="BV185" s="29" t="s">
        <v>238</v>
      </c>
      <c r="BW185" s="29">
        <v>0</v>
      </c>
      <c r="BX185" s="29" t="s">
        <v>1247</v>
      </c>
      <c r="BY185" s="29">
        <v>50.347705146036162</v>
      </c>
      <c r="BZ185" s="29" t="s">
        <v>724</v>
      </c>
      <c r="CA185" s="29">
        <v>4.7302431610942248</v>
      </c>
    </row>
    <row r="186" spans="17:79" x14ac:dyDescent="0.25">
      <c r="Q186" s="29" t="s">
        <v>891</v>
      </c>
      <c r="R186" s="29">
        <v>5.1522883978500458</v>
      </c>
      <c r="S186" s="29">
        <f t="shared" si="35"/>
        <v>3.1451968624816313</v>
      </c>
      <c r="T186" s="29" t="s">
        <v>1182</v>
      </c>
      <c r="U186" s="29">
        <v>0</v>
      </c>
      <c r="V186" s="29">
        <f t="shared" si="36"/>
        <v>2.0070915353684144</v>
      </c>
      <c r="W186" s="29" t="s">
        <v>1065</v>
      </c>
      <c r="X186" s="29">
        <v>10.575635876840696</v>
      </c>
      <c r="Y186" s="29">
        <f t="shared" si="37"/>
        <v>8.5685443414722826</v>
      </c>
      <c r="Z186" s="29" t="s">
        <v>1270</v>
      </c>
      <c r="AA186" s="29">
        <v>0</v>
      </c>
      <c r="AB186" s="29">
        <f t="shared" si="38"/>
        <v>2.0070915353684144</v>
      </c>
      <c r="AC186" s="29" t="s">
        <v>300</v>
      </c>
      <c r="AD186" s="29">
        <v>0.77787381158167668</v>
      </c>
      <c r="AE186" s="29">
        <f t="shared" si="39"/>
        <v>1.2292177237867379</v>
      </c>
      <c r="AF186" s="29" t="s">
        <v>546</v>
      </c>
      <c r="AG186" s="29">
        <v>0.23455824863174357</v>
      </c>
      <c r="AH186" s="29">
        <f t="shared" si="40"/>
        <v>1.772533286736671</v>
      </c>
      <c r="BR186" s="29" t="s">
        <v>871</v>
      </c>
      <c r="BS186" s="29">
        <v>0.62716465412337352</v>
      </c>
      <c r="BT186" s="29" t="s">
        <v>766</v>
      </c>
      <c r="BU186" s="29">
        <v>6.893094372728413E-2</v>
      </c>
      <c r="BV186" s="29" t="s">
        <v>239</v>
      </c>
      <c r="BW186" s="29">
        <v>0</v>
      </c>
      <c r="BX186" s="29" t="s">
        <v>1293</v>
      </c>
      <c r="BY186" s="29">
        <v>44.554086762241667</v>
      </c>
      <c r="BZ186" s="29" t="s">
        <v>724</v>
      </c>
      <c r="CA186" s="29">
        <v>11.966276856132717</v>
      </c>
    </row>
    <row r="187" spans="17:79" x14ac:dyDescent="0.25">
      <c r="Q187" s="29" t="s">
        <v>892</v>
      </c>
      <c r="R187" s="29">
        <v>8.9309636509779397E-2</v>
      </c>
      <c r="S187" s="29">
        <f t="shared" si="35"/>
        <v>1.917781898858635</v>
      </c>
      <c r="T187" s="29" t="s">
        <v>1182</v>
      </c>
      <c r="U187" s="29">
        <v>0</v>
      </c>
      <c r="V187" s="29">
        <f t="shared" si="36"/>
        <v>2.0070915353684144</v>
      </c>
      <c r="W187" s="29" t="s">
        <v>1066</v>
      </c>
      <c r="X187" s="29">
        <v>2.3908270309831665</v>
      </c>
      <c r="Y187" s="29">
        <f t="shared" si="37"/>
        <v>0.38373549561475206</v>
      </c>
      <c r="Z187" s="29" t="s">
        <v>1270</v>
      </c>
      <c r="AA187" s="29">
        <v>0</v>
      </c>
      <c r="AB187" s="29">
        <f t="shared" si="38"/>
        <v>2.0070915353684144</v>
      </c>
      <c r="AC187" s="29" t="s">
        <v>300</v>
      </c>
      <c r="AD187" s="29">
        <v>2.9226361031518624</v>
      </c>
      <c r="AE187" s="29">
        <f t="shared" si="39"/>
        <v>0.91554456778344795</v>
      </c>
      <c r="AF187" s="29" t="s">
        <v>547</v>
      </c>
      <c r="AG187" s="29">
        <v>1.2170385395537524</v>
      </c>
      <c r="AH187" s="29">
        <f t="shared" si="40"/>
        <v>0.79005299581466204</v>
      </c>
      <c r="BR187" s="29" t="s">
        <v>872</v>
      </c>
      <c r="BS187" s="29">
        <v>0.33953640222004566</v>
      </c>
      <c r="BT187" s="29" t="s">
        <v>766</v>
      </c>
      <c r="BU187" s="29">
        <v>4.5484080571799868E-2</v>
      </c>
      <c r="BV187" s="29" t="s">
        <v>239</v>
      </c>
      <c r="BW187" s="29">
        <v>0.38153376573826786</v>
      </c>
      <c r="BX187" s="29" t="s">
        <v>1293</v>
      </c>
      <c r="BY187" s="29">
        <v>34.99205929062996</v>
      </c>
      <c r="BZ187" s="29" t="s">
        <v>725</v>
      </c>
      <c r="CA187" s="29">
        <v>8.3464815399179546</v>
      </c>
    </row>
    <row r="188" spans="17:79" x14ac:dyDescent="0.25">
      <c r="Q188" s="29" t="s">
        <v>892</v>
      </c>
      <c r="R188" s="29">
        <v>4.7041272998508203</v>
      </c>
      <c r="S188" s="29">
        <f t="shared" si="35"/>
        <v>2.6970357644824059</v>
      </c>
      <c r="T188" s="29" t="s">
        <v>1182</v>
      </c>
      <c r="U188" s="29">
        <v>0</v>
      </c>
      <c r="V188" s="29">
        <f t="shared" si="36"/>
        <v>2.0070915353684144</v>
      </c>
      <c r="W188" s="29" t="s">
        <v>1067</v>
      </c>
      <c r="X188" s="29">
        <v>5.9847007649617519</v>
      </c>
      <c r="Y188" s="29">
        <f t="shared" si="37"/>
        <v>3.9776092295933374</v>
      </c>
      <c r="Z188" s="29" t="s">
        <v>1270</v>
      </c>
      <c r="AA188" s="29">
        <v>0</v>
      </c>
      <c r="AB188" s="29">
        <f t="shared" si="38"/>
        <v>2.0070915353684144</v>
      </c>
      <c r="AC188" s="29" t="s">
        <v>692</v>
      </c>
      <c r="AD188" s="29">
        <v>0</v>
      </c>
      <c r="AE188" s="29">
        <f t="shared" si="39"/>
        <v>2.0070915353684144</v>
      </c>
      <c r="AF188" s="29" t="s">
        <v>547</v>
      </c>
      <c r="AG188" s="29">
        <v>5.1174578418949217</v>
      </c>
      <c r="AH188" s="29">
        <f t="shared" si="40"/>
        <v>3.1103663065265073</v>
      </c>
      <c r="BR188" s="29" t="s">
        <v>873</v>
      </c>
      <c r="BS188" s="29">
        <v>0.37899968934451694</v>
      </c>
      <c r="BT188" s="29" t="s">
        <v>1023</v>
      </c>
      <c r="BU188" s="29">
        <v>0.62856020428206638</v>
      </c>
      <c r="BV188" s="29" t="s">
        <v>239</v>
      </c>
      <c r="BW188" s="29">
        <v>0.20211093644733885</v>
      </c>
      <c r="BX188" s="29" t="s">
        <v>1295</v>
      </c>
      <c r="BY188" s="29">
        <v>40.705882352941174</v>
      </c>
      <c r="BZ188" s="29" t="s">
        <v>726</v>
      </c>
      <c r="CA188" s="29">
        <v>8.1911593640946112</v>
      </c>
    </row>
    <row r="189" spans="17:79" x14ac:dyDescent="0.25">
      <c r="Q189" s="29" t="s">
        <v>893</v>
      </c>
      <c r="R189" s="29">
        <v>0.22781119008565701</v>
      </c>
      <c r="S189" s="29">
        <f t="shared" si="35"/>
        <v>1.7792803452827575</v>
      </c>
      <c r="T189" s="29" t="s">
        <v>1183</v>
      </c>
      <c r="U189" s="29">
        <v>7.2053525476067942E-2</v>
      </c>
      <c r="V189" s="29">
        <f t="shared" si="36"/>
        <v>1.9350380098923465</v>
      </c>
      <c r="W189" s="29" t="s">
        <v>1067</v>
      </c>
      <c r="X189" s="29">
        <v>46.067415730337082</v>
      </c>
      <c r="Y189" s="29">
        <f t="shared" si="37"/>
        <v>44.060324194968665</v>
      </c>
      <c r="Z189" s="29" t="s">
        <v>1271</v>
      </c>
      <c r="AA189" s="29">
        <v>8.5271317829457356</v>
      </c>
      <c r="AB189" s="29">
        <f t="shared" si="38"/>
        <v>6.5200402475773211</v>
      </c>
      <c r="AC189" s="29" t="s">
        <v>692</v>
      </c>
      <c r="AD189" s="29">
        <v>4.4816253361219003</v>
      </c>
      <c r="AE189" s="29">
        <f t="shared" si="39"/>
        <v>2.4745338007534858</v>
      </c>
      <c r="AF189" s="29" t="s">
        <v>548</v>
      </c>
      <c r="AG189" s="29">
        <v>0</v>
      </c>
      <c r="AH189" s="29">
        <f t="shared" si="40"/>
        <v>2.0070915353684144</v>
      </c>
      <c r="BR189" s="29" t="s">
        <v>873</v>
      </c>
      <c r="BS189" s="29">
        <v>0</v>
      </c>
      <c r="BT189" s="29" t="s">
        <v>1024</v>
      </c>
      <c r="BU189" s="29">
        <v>0.62277580071174377</v>
      </c>
      <c r="BV189" s="29" t="s">
        <v>240</v>
      </c>
      <c r="BW189" s="29">
        <v>0.72505247090249958</v>
      </c>
      <c r="BX189" s="29" t="s">
        <v>1295</v>
      </c>
      <c r="BY189" s="29">
        <v>65.384615384615387</v>
      </c>
      <c r="BZ189" s="29" t="s">
        <v>726</v>
      </c>
      <c r="CA189" s="29">
        <v>2.1583276733831407</v>
      </c>
    </row>
    <row r="190" spans="17:79" x14ac:dyDescent="0.25">
      <c r="Q190" s="29" t="s">
        <v>894</v>
      </c>
      <c r="R190" s="29">
        <v>0.14347202295552369</v>
      </c>
      <c r="S190" s="29">
        <f t="shared" si="35"/>
        <v>1.8636195124128907</v>
      </c>
      <c r="T190" s="29" t="s">
        <v>1183</v>
      </c>
      <c r="U190" s="29">
        <v>5.3845463519698468E-2</v>
      </c>
      <c r="V190" s="29">
        <f t="shared" si="36"/>
        <v>1.9532460718487159</v>
      </c>
      <c r="W190" s="29" t="s">
        <v>1067</v>
      </c>
      <c r="X190" s="29">
        <v>7.3715248525695026E-2</v>
      </c>
      <c r="Y190" s="29">
        <f t="shared" si="37"/>
        <v>1.9333762868427193</v>
      </c>
      <c r="Z190" s="29" t="s">
        <v>1271</v>
      </c>
      <c r="AA190" s="29">
        <v>0.10277492291880781</v>
      </c>
      <c r="AB190" s="29">
        <f t="shared" si="38"/>
        <v>1.9043166124496067</v>
      </c>
      <c r="AC190" s="29" t="s">
        <v>692</v>
      </c>
      <c r="AD190" s="29">
        <v>3.8680659670164914</v>
      </c>
      <c r="AE190" s="29">
        <f t="shared" si="39"/>
        <v>1.860974431648077</v>
      </c>
      <c r="AF190" s="29" t="s">
        <v>549</v>
      </c>
      <c r="AG190" s="29">
        <v>4.9701789264413515E-2</v>
      </c>
      <c r="AH190" s="29">
        <f t="shared" si="40"/>
        <v>1.9573897461040008</v>
      </c>
      <c r="BR190" s="29" t="s">
        <v>873</v>
      </c>
      <c r="BS190" s="29">
        <v>9.6487842531840992E-2</v>
      </c>
      <c r="BT190" s="29" t="s">
        <v>1025</v>
      </c>
      <c r="BU190" s="29">
        <v>0.26375945138034113</v>
      </c>
      <c r="BV190" s="29" t="s">
        <v>240</v>
      </c>
      <c r="BW190" s="29">
        <v>0.19348597226701064</v>
      </c>
      <c r="BX190" s="29" t="s">
        <v>1296</v>
      </c>
      <c r="BY190" s="29">
        <v>4.4739429695181911</v>
      </c>
      <c r="BZ190" s="29" t="s">
        <v>726</v>
      </c>
      <c r="CA190" s="29">
        <v>1.1533816425120773</v>
      </c>
    </row>
    <row r="191" spans="17:79" x14ac:dyDescent="0.25">
      <c r="Q191" s="29" t="s">
        <v>894</v>
      </c>
      <c r="R191" s="29">
        <v>4.3863928682308071</v>
      </c>
      <c r="S191" s="29">
        <f t="shared" si="35"/>
        <v>2.3793013328623926</v>
      </c>
      <c r="T191" s="29" t="s">
        <v>1183</v>
      </c>
      <c r="U191" s="29">
        <v>0</v>
      </c>
      <c r="V191" s="29">
        <f t="shared" si="36"/>
        <v>2.0070915353684144</v>
      </c>
      <c r="W191" s="29" t="s">
        <v>1067</v>
      </c>
      <c r="X191" s="29">
        <v>4.1302120280602193</v>
      </c>
      <c r="Y191" s="29">
        <f t="shared" si="37"/>
        <v>2.1231204926918048</v>
      </c>
      <c r="Z191" s="29" t="s">
        <v>1271</v>
      </c>
      <c r="AA191" s="29">
        <v>0</v>
      </c>
      <c r="AB191" s="29">
        <f t="shared" si="38"/>
        <v>2.0070915353684144</v>
      </c>
      <c r="AC191" s="29" t="s">
        <v>692</v>
      </c>
      <c r="AD191" s="29">
        <v>0.93977364591754231</v>
      </c>
      <c r="AE191" s="29">
        <f t="shared" si="39"/>
        <v>1.0673178894508721</v>
      </c>
      <c r="AF191" s="29" t="s">
        <v>549</v>
      </c>
      <c r="AG191" s="29">
        <v>8.0868727299681264</v>
      </c>
      <c r="AH191" s="29">
        <f t="shared" si="40"/>
        <v>6.079781194599712</v>
      </c>
      <c r="BR191" s="29" t="s">
        <v>874</v>
      </c>
      <c r="BS191" s="29">
        <v>0</v>
      </c>
      <c r="BT191" s="29" t="s">
        <v>1026</v>
      </c>
      <c r="BU191" s="29">
        <v>0.17103762827822122</v>
      </c>
      <c r="BV191" s="29" t="s">
        <v>240</v>
      </c>
      <c r="BW191" s="29">
        <v>7.6729146114216815E-2</v>
      </c>
      <c r="BX191" s="29" t="s">
        <v>1296</v>
      </c>
      <c r="BY191" s="29">
        <v>36.772486772486772</v>
      </c>
      <c r="BZ191" s="29" t="s">
        <v>727</v>
      </c>
      <c r="CA191" s="29">
        <v>5.8423120308063323</v>
      </c>
    </row>
    <row r="192" spans="17:79" x14ac:dyDescent="0.25">
      <c r="Q192" s="29" t="s">
        <v>895</v>
      </c>
      <c r="R192" s="29">
        <v>8.0596413459601043E-2</v>
      </c>
      <c r="S192" s="29">
        <f t="shared" si="35"/>
        <v>1.9264951219088133</v>
      </c>
      <c r="T192" s="29" t="s">
        <v>1184</v>
      </c>
      <c r="U192" s="29">
        <v>71.205151793928252</v>
      </c>
      <c r="V192" s="29">
        <f t="shared" si="36"/>
        <v>69.198060258559835</v>
      </c>
      <c r="W192" s="29" t="s">
        <v>1068</v>
      </c>
      <c r="X192" s="29">
        <v>4.7009698275862073</v>
      </c>
      <c r="Y192" s="29">
        <f t="shared" si="37"/>
        <v>2.6938782922177928</v>
      </c>
      <c r="Z192" s="29" t="s">
        <v>1271</v>
      </c>
      <c r="AA192" s="29">
        <v>0</v>
      </c>
      <c r="AB192" s="29">
        <f t="shared" si="38"/>
        <v>2.0070915353684144</v>
      </c>
      <c r="AC192" s="29" t="s">
        <v>692</v>
      </c>
      <c r="AD192" s="29">
        <v>14.305934688100294</v>
      </c>
      <c r="AE192" s="29">
        <f t="shared" si="39"/>
        <v>12.29884315273188</v>
      </c>
      <c r="AF192" s="29" t="s">
        <v>549</v>
      </c>
      <c r="AG192" s="29">
        <v>0.55237588180487163</v>
      </c>
      <c r="AH192" s="29">
        <f t="shared" si="40"/>
        <v>1.4547156535635428</v>
      </c>
      <c r="BR192" s="29" t="s">
        <v>874</v>
      </c>
      <c r="BS192" s="29">
        <v>0.16619183285849953</v>
      </c>
      <c r="BT192" s="29" t="s">
        <v>1026</v>
      </c>
      <c r="BU192" s="29">
        <v>0.50590219224283306</v>
      </c>
      <c r="BV192" s="29" t="s">
        <v>241</v>
      </c>
      <c r="BW192" s="29">
        <v>0</v>
      </c>
      <c r="BX192" s="29" t="s">
        <v>1297</v>
      </c>
      <c r="BY192" s="29">
        <v>1.1568469195587838</v>
      </c>
      <c r="BZ192" s="29" t="s">
        <v>727</v>
      </c>
      <c r="CA192" s="29">
        <v>2.0881079704609116</v>
      </c>
    </row>
    <row r="193" spans="17:79" x14ac:dyDescent="0.25">
      <c r="Q193" s="29" t="s">
        <v>896</v>
      </c>
      <c r="R193" s="29">
        <v>6.8697544295927875</v>
      </c>
      <c r="S193" s="29">
        <f t="shared" si="35"/>
        <v>4.862662894224373</v>
      </c>
      <c r="T193" s="29" t="s">
        <v>1184</v>
      </c>
      <c r="U193" s="29">
        <v>0</v>
      </c>
      <c r="V193" s="29">
        <f t="shared" si="36"/>
        <v>2.0070915353684144</v>
      </c>
      <c r="W193" s="29" t="s">
        <v>1068</v>
      </c>
      <c r="X193" s="29">
        <v>0.23562676720075398</v>
      </c>
      <c r="Y193" s="29">
        <f t="shared" si="37"/>
        <v>1.7714647681676605</v>
      </c>
      <c r="Z193" s="29" t="s">
        <v>1271</v>
      </c>
      <c r="AA193" s="29">
        <v>1.2165898617511521</v>
      </c>
      <c r="AB193" s="29">
        <f t="shared" si="38"/>
        <v>0.79050167361726231</v>
      </c>
      <c r="AC193" s="29" t="s">
        <v>693</v>
      </c>
      <c r="AD193" s="29">
        <v>0</v>
      </c>
      <c r="AE193" s="29">
        <f t="shared" si="39"/>
        <v>2.0070915353684144</v>
      </c>
      <c r="AF193" s="29" t="s">
        <v>550</v>
      </c>
      <c r="AG193" s="29">
        <v>2.1468441391155002E-2</v>
      </c>
      <c r="AH193" s="29">
        <f t="shared" si="40"/>
        <v>1.9856230939772594</v>
      </c>
      <c r="BR193" s="29" t="s">
        <v>874</v>
      </c>
      <c r="BS193" s="29">
        <v>0</v>
      </c>
      <c r="BT193" s="29" t="s">
        <v>1027</v>
      </c>
      <c r="BU193" s="29">
        <v>0.64805583250249255</v>
      </c>
      <c r="BV193" s="29" t="s">
        <v>241</v>
      </c>
      <c r="BW193" s="29">
        <v>0.22622301819210106</v>
      </c>
      <c r="BX193" s="29" t="s">
        <v>1298</v>
      </c>
      <c r="BY193" s="29">
        <v>1.3603290098070231</v>
      </c>
      <c r="BZ193" s="29" t="s">
        <v>727</v>
      </c>
      <c r="CA193" s="29">
        <v>6.505648617062719</v>
      </c>
    </row>
    <row r="194" spans="17:79" x14ac:dyDescent="0.25">
      <c r="Q194" s="29" t="s">
        <v>896</v>
      </c>
      <c r="R194" s="29">
        <v>0.54116737533822967</v>
      </c>
      <c r="S194" s="29">
        <f t="shared" si="35"/>
        <v>1.4659241600301849</v>
      </c>
      <c r="T194" s="29" t="s">
        <v>1184</v>
      </c>
      <c r="U194" s="29">
        <v>0.30653950953678477</v>
      </c>
      <c r="V194" s="29">
        <f t="shared" si="36"/>
        <v>1.7005520258316298</v>
      </c>
      <c r="W194" s="29" t="s">
        <v>1068</v>
      </c>
      <c r="X194" s="29">
        <v>8.9705028758376867E-2</v>
      </c>
      <c r="Y194" s="29">
        <f t="shared" si="37"/>
        <v>1.9173865066100375</v>
      </c>
      <c r="Z194" s="29" t="s">
        <v>1271</v>
      </c>
      <c r="AA194" s="29">
        <v>0.50429184549356221</v>
      </c>
      <c r="AB194" s="29">
        <f t="shared" si="38"/>
        <v>1.5027996898748524</v>
      </c>
      <c r="AC194" s="29" t="s">
        <v>693</v>
      </c>
      <c r="AD194" s="29">
        <v>4.1808609476618148</v>
      </c>
      <c r="AE194" s="29">
        <f t="shared" si="39"/>
        <v>2.1737694122934004</v>
      </c>
      <c r="AF194" s="29" t="s">
        <v>550</v>
      </c>
      <c r="AG194" s="29">
        <v>6.263768978862756</v>
      </c>
      <c r="AH194" s="29">
        <f t="shared" si="40"/>
        <v>4.2566774434943415</v>
      </c>
      <c r="BR194" s="29" t="s">
        <v>875</v>
      </c>
      <c r="BS194" s="29">
        <v>8.2542302930251762E-2</v>
      </c>
      <c r="BT194" s="29" t="s">
        <v>1028</v>
      </c>
      <c r="BU194" s="29">
        <v>0.18920858615515104</v>
      </c>
      <c r="BV194" s="29" t="s">
        <v>242</v>
      </c>
      <c r="BW194" s="29">
        <v>0</v>
      </c>
      <c r="BX194" s="29" t="s">
        <v>1298</v>
      </c>
      <c r="BY194" s="29">
        <v>38.340807174887892</v>
      </c>
      <c r="BZ194" s="29" t="s">
        <v>728</v>
      </c>
      <c r="CA194" s="29">
        <v>3.8834951456310676</v>
      </c>
    </row>
    <row r="195" spans="17:79" x14ac:dyDescent="0.25">
      <c r="Q195" s="29" t="s">
        <v>897</v>
      </c>
      <c r="R195" s="29">
        <v>0</v>
      </c>
      <c r="S195" s="29">
        <f t="shared" ref="S195:S258" si="47">ABS(R195-G$42)</f>
        <v>2.0070915353684144</v>
      </c>
      <c r="T195" s="29" t="s">
        <v>1184</v>
      </c>
      <c r="U195" s="29">
        <v>0.18165304268846502</v>
      </c>
      <c r="V195" s="29">
        <f t="shared" ref="V195:V258" si="48">ABS(U195-$G$42)</f>
        <v>1.8254384926799494</v>
      </c>
      <c r="W195" s="29" t="s">
        <v>1069</v>
      </c>
      <c r="X195" s="29">
        <v>4.2803079733785721</v>
      </c>
      <c r="Y195" s="29">
        <f t="shared" ref="Y195:Y258" si="49">ABS(X195-$G$42)</f>
        <v>2.2732164380101576</v>
      </c>
      <c r="Z195" s="29" t="s">
        <v>1303</v>
      </c>
      <c r="AA195" s="29">
        <v>14.106447425356988</v>
      </c>
      <c r="AB195" s="29">
        <f t="shared" ref="AB195:AB258" si="50">ABS(AA195-$G$42)</f>
        <v>12.099355889988573</v>
      </c>
      <c r="AC195" s="29" t="s">
        <v>694</v>
      </c>
      <c r="AD195" s="29">
        <v>0</v>
      </c>
      <c r="AE195" s="29">
        <f t="shared" ref="AE195:AE258" si="51">ABS(AD195-$G$42)</f>
        <v>2.0070915353684144</v>
      </c>
      <c r="AF195" s="29" t="s">
        <v>551</v>
      </c>
      <c r="AG195" s="29">
        <v>0.26296232778825818</v>
      </c>
      <c r="AH195" s="29">
        <f t="shared" ref="AH195:AH246" si="52">ABS(AG195-$G$42)</f>
        <v>1.7441292075801562</v>
      </c>
      <c r="BR195" s="29" t="s">
        <v>875</v>
      </c>
      <c r="BS195" s="29">
        <v>0.30336800396235764</v>
      </c>
      <c r="BT195" s="29" t="s">
        <v>1028</v>
      </c>
      <c r="BU195" s="29">
        <v>0.5225469324559705</v>
      </c>
      <c r="BV195" s="29" t="s">
        <v>242</v>
      </c>
      <c r="BW195" s="29">
        <v>0.4673223128967009</v>
      </c>
      <c r="BX195" s="29" t="s">
        <v>1299</v>
      </c>
      <c r="BY195" s="29">
        <v>1.3007984210998473</v>
      </c>
      <c r="BZ195" s="29" t="s">
        <v>728</v>
      </c>
      <c r="CA195" s="29">
        <v>7.4988972209969127</v>
      </c>
    </row>
    <row r="196" spans="17:79" x14ac:dyDescent="0.25">
      <c r="Q196" s="29" t="s">
        <v>898</v>
      </c>
      <c r="R196" s="29">
        <v>0.15130674002751032</v>
      </c>
      <c r="S196" s="29">
        <f t="shared" si="47"/>
        <v>1.8557847953409041</v>
      </c>
      <c r="T196" s="29" t="s">
        <v>1184</v>
      </c>
      <c r="U196" s="29">
        <v>3.1407035175879394E-2</v>
      </c>
      <c r="V196" s="29">
        <f t="shared" si="48"/>
        <v>1.9756845001925352</v>
      </c>
      <c r="W196" s="29" t="s">
        <v>1069</v>
      </c>
      <c r="X196" s="29">
        <v>3.3707324119998071E-2</v>
      </c>
      <c r="Y196" s="29">
        <f t="shared" si="49"/>
        <v>1.9733842112484163</v>
      </c>
      <c r="Z196" s="29" t="s">
        <v>1303</v>
      </c>
      <c r="AA196" s="29">
        <v>5.6014507354422722</v>
      </c>
      <c r="AB196" s="29">
        <f t="shared" si="50"/>
        <v>3.5943592000738578</v>
      </c>
      <c r="AC196" s="29" t="s">
        <v>695</v>
      </c>
      <c r="AD196" s="29">
        <v>0</v>
      </c>
      <c r="AE196" s="29">
        <f t="shared" si="51"/>
        <v>2.0070915353684144</v>
      </c>
      <c r="AF196" s="29" t="s">
        <v>551</v>
      </c>
      <c r="AG196" s="29">
        <v>2.4400956517495485E-2</v>
      </c>
      <c r="AH196" s="29">
        <f t="shared" si="52"/>
        <v>1.982690578850919</v>
      </c>
      <c r="BR196" s="29" t="s">
        <v>875</v>
      </c>
      <c r="BS196" s="29">
        <v>0.4922917476357041</v>
      </c>
      <c r="BT196" s="29" t="s">
        <v>1028</v>
      </c>
      <c r="BU196" s="29">
        <v>0</v>
      </c>
      <c r="BV196" s="29" t="s">
        <v>772</v>
      </c>
      <c r="BW196" s="29">
        <v>0</v>
      </c>
      <c r="BX196" s="29" t="s">
        <v>1300</v>
      </c>
      <c r="BY196" s="29">
        <v>1.2526354954731489</v>
      </c>
      <c r="BZ196" s="29" t="s">
        <v>728</v>
      </c>
      <c r="CA196" s="29">
        <v>7.796543597800472</v>
      </c>
    </row>
    <row r="197" spans="17:79" x14ac:dyDescent="0.25">
      <c r="Q197" s="29" t="s">
        <v>898</v>
      </c>
      <c r="R197" s="29">
        <v>3.9691943127962084</v>
      </c>
      <c r="S197" s="29">
        <f t="shared" si="47"/>
        <v>1.9621027774277939</v>
      </c>
      <c r="T197" s="29" t="s">
        <v>1185</v>
      </c>
      <c r="U197" s="29">
        <v>0.74950147837447567</v>
      </c>
      <c r="V197" s="29">
        <f t="shared" si="48"/>
        <v>1.2575900569939389</v>
      </c>
      <c r="W197" s="29" t="s">
        <v>1069</v>
      </c>
      <c r="X197" s="29">
        <v>0</v>
      </c>
      <c r="Y197" s="29">
        <f t="shared" si="49"/>
        <v>2.0070915353684144</v>
      </c>
      <c r="Z197" s="29" t="s">
        <v>1304</v>
      </c>
      <c r="AA197" s="29">
        <v>4.1247384676696228</v>
      </c>
      <c r="AB197" s="29">
        <f t="shared" si="50"/>
        <v>2.1176469323012084</v>
      </c>
      <c r="AC197" s="29" t="s">
        <v>696</v>
      </c>
      <c r="AD197" s="29">
        <v>0</v>
      </c>
      <c r="AE197" s="29">
        <f t="shared" si="51"/>
        <v>2.0070915353684144</v>
      </c>
      <c r="AF197" s="29" t="s">
        <v>552</v>
      </c>
      <c r="AG197" s="29">
        <v>0</v>
      </c>
      <c r="AH197" s="29">
        <f t="shared" si="52"/>
        <v>2.0070915353684144</v>
      </c>
      <c r="BR197" s="29" t="s">
        <v>875</v>
      </c>
      <c r="BS197" s="29">
        <v>0.12040280210157618</v>
      </c>
      <c r="BT197" s="29" t="s">
        <v>1028</v>
      </c>
      <c r="BU197" s="29">
        <v>0.48908176620513882</v>
      </c>
      <c r="BV197" s="29" t="s">
        <v>772</v>
      </c>
      <c r="BW197" s="29">
        <v>0.6937561942517344</v>
      </c>
      <c r="BX197" s="29" t="s">
        <v>1300</v>
      </c>
      <c r="BY197" s="29">
        <v>1.9186762893856715</v>
      </c>
      <c r="BZ197" s="29" t="s">
        <v>729</v>
      </c>
      <c r="CA197" s="29">
        <v>4.6681922196796339</v>
      </c>
    </row>
    <row r="198" spans="17:79" x14ac:dyDescent="0.25">
      <c r="Q198" s="29" t="s">
        <v>898</v>
      </c>
      <c r="R198" s="29">
        <v>1.1724212111433796</v>
      </c>
      <c r="S198" s="29">
        <f t="shared" si="47"/>
        <v>0.83467032422503484</v>
      </c>
      <c r="T198" s="29" t="s">
        <v>1186</v>
      </c>
      <c r="U198" s="29">
        <v>0.74274139095205938</v>
      </c>
      <c r="V198" s="29">
        <f t="shared" si="48"/>
        <v>1.2643501444163552</v>
      </c>
      <c r="W198" s="29" t="s">
        <v>1069</v>
      </c>
      <c r="X198" s="29">
        <v>0</v>
      </c>
      <c r="Y198" s="29">
        <f t="shared" si="49"/>
        <v>2.0070915353684144</v>
      </c>
      <c r="Z198" s="29" t="s">
        <v>1305</v>
      </c>
      <c r="AA198" s="29">
        <v>1.3515965166908563</v>
      </c>
      <c r="AB198" s="29">
        <f t="shared" si="50"/>
        <v>0.65549501867755811</v>
      </c>
      <c r="AC198" s="29" t="s">
        <v>697</v>
      </c>
      <c r="AD198" s="29">
        <v>0</v>
      </c>
      <c r="AE198" s="29">
        <f t="shared" si="51"/>
        <v>2.0070915353684144</v>
      </c>
      <c r="AF198" s="29" t="s">
        <v>552</v>
      </c>
      <c r="AG198" s="29">
        <v>4.0734908136482932</v>
      </c>
      <c r="AH198" s="29">
        <f t="shared" si="52"/>
        <v>2.0663992782798788</v>
      </c>
      <c r="BR198" s="29" t="s">
        <v>876</v>
      </c>
      <c r="BS198" s="29">
        <v>0.31370656370656369</v>
      </c>
      <c r="BT198" s="29" t="s">
        <v>1028</v>
      </c>
      <c r="BU198" s="29">
        <v>0.12089810017271156</v>
      </c>
      <c r="BV198" s="29" t="s">
        <v>772</v>
      </c>
      <c r="BW198" s="29">
        <v>0.67748859672658968</v>
      </c>
      <c r="BX198" s="29" t="s">
        <v>1301</v>
      </c>
      <c r="BY198" s="29">
        <v>52.299936988027731</v>
      </c>
      <c r="BZ198" s="29" t="s">
        <v>729</v>
      </c>
      <c r="CA198" s="29">
        <v>1.220780642689002</v>
      </c>
    </row>
    <row r="199" spans="17:79" x14ac:dyDescent="0.25">
      <c r="Q199" s="29" t="s">
        <v>899</v>
      </c>
      <c r="R199" s="29">
        <v>0.60060060060060061</v>
      </c>
      <c r="S199" s="29">
        <f t="shared" si="47"/>
        <v>1.4064909347678138</v>
      </c>
      <c r="T199" s="29" t="s">
        <v>1186</v>
      </c>
      <c r="U199" s="29">
        <v>0</v>
      </c>
      <c r="V199" s="29">
        <f t="shared" si="48"/>
        <v>2.0070915353684144</v>
      </c>
      <c r="W199" s="29" t="s">
        <v>1070</v>
      </c>
      <c r="X199" s="29">
        <v>0</v>
      </c>
      <c r="Y199" s="29">
        <f t="shared" si="49"/>
        <v>2.0070915353684144</v>
      </c>
      <c r="Z199" s="29" t="s">
        <v>1305</v>
      </c>
      <c r="AA199" s="29">
        <v>2.7769483427888924</v>
      </c>
      <c r="AB199" s="29">
        <f t="shared" si="50"/>
        <v>0.76985680742047791</v>
      </c>
      <c r="AC199" s="29" t="s">
        <v>698</v>
      </c>
      <c r="AD199" s="29">
        <v>0.24677817384151354</v>
      </c>
      <c r="AE199" s="29">
        <f t="shared" si="51"/>
        <v>1.7603133615269009</v>
      </c>
      <c r="AF199" s="29" t="s">
        <v>552</v>
      </c>
      <c r="AG199" s="29">
        <v>7.044473377646816</v>
      </c>
      <c r="AH199" s="29">
        <f t="shared" si="52"/>
        <v>5.0373818422784016</v>
      </c>
      <c r="BR199" s="29" t="s">
        <v>877</v>
      </c>
      <c r="BS199" s="29">
        <v>0.16572754391779915</v>
      </c>
      <c r="BT199" s="29" t="s">
        <v>1029</v>
      </c>
      <c r="BU199" s="29">
        <v>0.38917388996992747</v>
      </c>
      <c r="BV199" s="29" t="s">
        <v>773</v>
      </c>
      <c r="BW199" s="29">
        <v>0.60103626943005184</v>
      </c>
      <c r="BX199" s="29" t="s">
        <v>1302</v>
      </c>
      <c r="BY199" s="29">
        <v>1.014448201660006</v>
      </c>
      <c r="BZ199" s="29" t="s">
        <v>730</v>
      </c>
      <c r="CA199" s="29">
        <v>1.029252437703142</v>
      </c>
    </row>
    <row r="200" spans="17:79" x14ac:dyDescent="0.25">
      <c r="Q200" s="29" t="s">
        <v>900</v>
      </c>
      <c r="R200" s="29">
        <v>6.7934782608695649E-2</v>
      </c>
      <c r="S200" s="29">
        <f t="shared" si="47"/>
        <v>1.9391567527597189</v>
      </c>
      <c r="T200" s="29" t="s">
        <v>1187</v>
      </c>
      <c r="U200" s="29">
        <v>1.3476347634763475</v>
      </c>
      <c r="V200" s="29">
        <f t="shared" si="48"/>
        <v>0.65945677189206697</v>
      </c>
      <c r="W200" s="29" t="s">
        <v>1070</v>
      </c>
      <c r="X200" s="29">
        <v>0.193322535137677</v>
      </c>
      <c r="Y200" s="29">
        <f t="shared" si="49"/>
        <v>1.8137690002307374</v>
      </c>
      <c r="Z200" s="29" t="s">
        <v>1306</v>
      </c>
      <c r="AA200" s="29">
        <v>8.2781456953642391E-2</v>
      </c>
      <c r="AB200" s="29">
        <f t="shared" si="50"/>
        <v>1.924310078414772</v>
      </c>
      <c r="AC200" s="29" t="s">
        <v>699</v>
      </c>
      <c r="AD200" s="29">
        <v>0.32667179093005383</v>
      </c>
      <c r="AE200" s="29">
        <f t="shared" si="51"/>
        <v>1.6804197444383606</v>
      </c>
      <c r="AF200" s="29" t="s">
        <v>553</v>
      </c>
      <c r="AG200" s="29">
        <v>1.7194183062446535</v>
      </c>
      <c r="AH200" s="29">
        <f t="shared" si="52"/>
        <v>0.28767322912376092</v>
      </c>
      <c r="BR200" s="29" t="s">
        <v>877</v>
      </c>
      <c r="BS200" s="29">
        <v>0.17999100044997748</v>
      </c>
      <c r="BT200" s="29" t="s">
        <v>1029</v>
      </c>
      <c r="BU200" s="29">
        <v>0.4673173617272996</v>
      </c>
      <c r="BV200" s="29" t="s">
        <v>776</v>
      </c>
      <c r="BW200" s="29">
        <v>0.41655095806720349</v>
      </c>
      <c r="BX200" s="29" t="s">
        <v>1302</v>
      </c>
      <c r="BY200" s="29">
        <v>22.526817640047675</v>
      </c>
      <c r="BZ200" s="29" t="s">
        <v>730</v>
      </c>
      <c r="CA200" s="29">
        <v>2.2113219684786105</v>
      </c>
    </row>
    <row r="201" spans="17:79" x14ac:dyDescent="0.25">
      <c r="Q201" s="29" t="s">
        <v>901</v>
      </c>
      <c r="R201" s="29">
        <v>0.45232710391620051</v>
      </c>
      <c r="S201" s="29">
        <f t="shared" si="47"/>
        <v>1.554764431452214</v>
      </c>
      <c r="T201" s="29" t="s">
        <v>1187</v>
      </c>
      <c r="U201" s="29">
        <v>62.549800796812747</v>
      </c>
      <c r="V201" s="29">
        <f t="shared" si="48"/>
        <v>60.54270926144433</v>
      </c>
      <c r="W201" s="29" t="s">
        <v>1070</v>
      </c>
      <c r="X201" s="29">
        <v>2.2337325995467792</v>
      </c>
      <c r="Y201" s="29">
        <f t="shared" si="49"/>
        <v>0.22664106417836472</v>
      </c>
      <c r="Z201" s="29" t="s">
        <v>1306</v>
      </c>
      <c r="AA201" s="29">
        <v>2.1786971830985915</v>
      </c>
      <c r="AB201" s="29">
        <f t="shared" si="50"/>
        <v>0.17160564773017706</v>
      </c>
      <c r="AC201" s="29" t="s">
        <v>699</v>
      </c>
      <c r="AD201" s="29">
        <v>13.421052631578947</v>
      </c>
      <c r="AE201" s="29">
        <f t="shared" si="51"/>
        <v>11.413961096210532</v>
      </c>
      <c r="AF201" s="29" t="s">
        <v>553</v>
      </c>
      <c r="AG201" s="29">
        <v>0.48066875653082547</v>
      </c>
      <c r="AH201" s="29">
        <f t="shared" si="52"/>
        <v>1.526422778837589</v>
      </c>
      <c r="BR201" s="29" t="s">
        <v>877</v>
      </c>
      <c r="BS201" s="29">
        <v>0.16590036498080296</v>
      </c>
      <c r="BT201" s="29" t="s">
        <v>1034</v>
      </c>
      <c r="BU201" s="29">
        <v>0.6885339963660706</v>
      </c>
      <c r="BV201" s="29" t="s">
        <v>776</v>
      </c>
      <c r="BW201" s="29">
        <v>0.35695298853193591</v>
      </c>
      <c r="BX201" s="29"/>
      <c r="BZ201" s="29" t="s">
        <v>730</v>
      </c>
      <c r="CA201" s="29">
        <v>1.3561924257932445</v>
      </c>
    </row>
    <row r="202" spans="17:79" x14ac:dyDescent="0.25">
      <c r="Q202" s="29" t="s">
        <v>901</v>
      </c>
      <c r="R202" s="29">
        <v>0</v>
      </c>
      <c r="S202" s="29">
        <f t="shared" si="47"/>
        <v>2.0070915353684144</v>
      </c>
      <c r="T202" s="29" t="s">
        <v>1188</v>
      </c>
      <c r="U202" s="29">
        <v>0.87534275469310274</v>
      </c>
      <c r="V202" s="29">
        <f t="shared" si="48"/>
        <v>1.1317487806753117</v>
      </c>
      <c r="W202" s="29" t="s">
        <v>1070</v>
      </c>
      <c r="X202" s="29">
        <v>0.12435519528371407</v>
      </c>
      <c r="Y202" s="29">
        <f t="shared" si="49"/>
        <v>1.8827363400847004</v>
      </c>
      <c r="Z202" s="29" t="s">
        <v>1306</v>
      </c>
      <c r="AA202" s="29">
        <v>0.2422245906404418</v>
      </c>
      <c r="AB202" s="29">
        <f t="shared" si="50"/>
        <v>1.7648669447279726</v>
      </c>
      <c r="AC202" s="29" t="s">
        <v>699</v>
      </c>
      <c r="AD202" s="29">
        <v>8.5881140501545855E-2</v>
      </c>
      <c r="AE202" s="29">
        <f t="shared" si="51"/>
        <v>1.9212103948668686</v>
      </c>
      <c r="AF202" s="29" t="s">
        <v>553</v>
      </c>
      <c r="AG202" s="29">
        <v>11.262832162679896</v>
      </c>
      <c r="AH202" s="29">
        <f t="shared" si="52"/>
        <v>9.2557406273114822</v>
      </c>
      <c r="BR202" s="29" t="s">
        <v>878</v>
      </c>
      <c r="BS202" s="29">
        <v>0.27033876826898706</v>
      </c>
      <c r="BT202" s="29" t="s">
        <v>1039</v>
      </c>
      <c r="BU202" s="29">
        <v>0.73951695381952631</v>
      </c>
      <c r="BV202" s="29" t="s">
        <v>777</v>
      </c>
      <c r="BW202" s="29">
        <v>0.2710435175425388</v>
      </c>
      <c r="BX202" s="2" t="s">
        <v>252</v>
      </c>
      <c r="BY202" s="29">
        <v>0.64826819781441014</v>
      </c>
      <c r="BZ202" s="29" t="s">
        <v>731</v>
      </c>
      <c r="CA202" s="29">
        <v>3.9588688946015425</v>
      </c>
    </row>
    <row r="203" spans="17:79" x14ac:dyDescent="0.25">
      <c r="Q203" s="29" t="s">
        <v>901</v>
      </c>
      <c r="R203" s="29">
        <v>0</v>
      </c>
      <c r="S203" s="29">
        <f t="shared" si="47"/>
        <v>2.0070915353684144</v>
      </c>
      <c r="T203" s="29" t="s">
        <v>1188</v>
      </c>
      <c r="U203" s="29">
        <v>0</v>
      </c>
      <c r="V203" s="29">
        <f t="shared" si="48"/>
        <v>2.0070915353684144</v>
      </c>
      <c r="W203" s="29" t="s">
        <v>1070</v>
      </c>
      <c r="X203" s="29">
        <v>44.677419354838712</v>
      </c>
      <c r="Y203" s="29">
        <f t="shared" si="49"/>
        <v>42.670327819470295</v>
      </c>
      <c r="Z203" s="29" t="s">
        <v>1307</v>
      </c>
      <c r="AA203" s="29">
        <v>0.44496239008369531</v>
      </c>
      <c r="AB203" s="29">
        <f t="shared" si="50"/>
        <v>1.562129145284719</v>
      </c>
      <c r="AC203" s="29" t="s">
        <v>700</v>
      </c>
      <c r="AD203" s="29">
        <v>0.12916559028674762</v>
      </c>
      <c r="AE203" s="29">
        <f t="shared" si="51"/>
        <v>1.8779259450816668</v>
      </c>
      <c r="AF203" s="29" t="s">
        <v>553</v>
      </c>
      <c r="AG203" s="29">
        <v>0</v>
      </c>
      <c r="AH203" s="29">
        <f t="shared" si="52"/>
        <v>2.0070915353684144</v>
      </c>
      <c r="BR203" s="29" t="s">
        <v>878</v>
      </c>
      <c r="BS203" s="29">
        <v>0</v>
      </c>
      <c r="BT203" s="29" t="s">
        <v>1168</v>
      </c>
      <c r="BU203" s="29">
        <v>0.14568158168574402</v>
      </c>
      <c r="BV203" s="29" t="s">
        <v>779</v>
      </c>
      <c r="BW203" s="29">
        <v>0.15598752099832011</v>
      </c>
      <c r="BX203" s="2" t="s">
        <v>252</v>
      </c>
      <c r="BY203" s="29">
        <v>0.63517268757443424</v>
      </c>
      <c r="BZ203" s="29" t="s">
        <v>732</v>
      </c>
      <c r="CA203" s="29">
        <v>1.0756972111553786</v>
      </c>
    </row>
    <row r="204" spans="17:79" x14ac:dyDescent="0.25">
      <c r="Q204" s="29" t="s">
        <v>902</v>
      </c>
      <c r="R204" s="29">
        <v>17.733278282411231</v>
      </c>
      <c r="S204" s="29">
        <f t="shared" si="47"/>
        <v>15.726186747042817</v>
      </c>
      <c r="T204" s="29" t="s">
        <v>1188</v>
      </c>
      <c r="U204" s="29">
        <v>2.6816883529038398</v>
      </c>
      <c r="V204" s="29">
        <f t="shared" si="48"/>
        <v>0.67459681753542533</v>
      </c>
      <c r="W204" s="29" t="s">
        <v>1071</v>
      </c>
      <c r="X204" s="29">
        <v>1.6492273577714642</v>
      </c>
      <c r="Y204" s="29">
        <f t="shared" si="49"/>
        <v>0.35786417759695022</v>
      </c>
      <c r="Z204" s="29" t="s">
        <v>1307</v>
      </c>
      <c r="AA204" s="29">
        <v>0</v>
      </c>
      <c r="AB204" s="29">
        <f t="shared" si="50"/>
        <v>2.0070915353684144</v>
      </c>
      <c r="AC204" s="29" t="s">
        <v>701</v>
      </c>
      <c r="AD204" s="29">
        <v>35.910752067705324</v>
      </c>
      <c r="AE204" s="29">
        <f t="shared" si="51"/>
        <v>33.903660532336907</v>
      </c>
      <c r="AF204" s="29" t="s">
        <v>665</v>
      </c>
      <c r="AG204" s="29">
        <v>16.40250109059183</v>
      </c>
      <c r="AH204" s="29">
        <f t="shared" si="52"/>
        <v>14.395409555223416</v>
      </c>
      <c r="BR204" s="29" t="s">
        <v>878</v>
      </c>
      <c r="BS204" s="29">
        <v>0</v>
      </c>
      <c r="BT204" s="29" t="s">
        <v>1169</v>
      </c>
      <c r="BU204" s="29">
        <v>0.56795926361143756</v>
      </c>
      <c r="BV204" s="29" t="s">
        <v>781</v>
      </c>
      <c r="BW204" s="29">
        <v>0.97008066986623098</v>
      </c>
      <c r="BX204" s="2" t="s">
        <v>252</v>
      </c>
      <c r="BY204" s="29">
        <v>0.48116418260767513</v>
      </c>
      <c r="BZ204" s="29" t="s">
        <v>732</v>
      </c>
      <c r="CA204" s="29">
        <v>2.3251665080875354</v>
      </c>
    </row>
    <row r="205" spans="17:79" x14ac:dyDescent="0.25">
      <c r="Q205" s="29" t="s">
        <v>903</v>
      </c>
      <c r="R205" s="29">
        <v>1.8833162743091096</v>
      </c>
      <c r="S205" s="29">
        <f t="shared" si="47"/>
        <v>0.12377526105930481</v>
      </c>
      <c r="T205" s="29" t="s">
        <v>1188</v>
      </c>
      <c r="U205" s="29">
        <v>0.5488372093023256</v>
      </c>
      <c r="V205" s="29">
        <f t="shared" si="48"/>
        <v>1.458254326066089</v>
      </c>
      <c r="W205" s="29" t="s">
        <v>1071</v>
      </c>
      <c r="X205" s="29">
        <v>0</v>
      </c>
      <c r="Y205" s="29">
        <f t="shared" si="49"/>
        <v>2.0070915353684144</v>
      </c>
      <c r="Z205" s="29" t="s">
        <v>1307</v>
      </c>
      <c r="AA205" s="29">
        <v>0</v>
      </c>
      <c r="AB205" s="29">
        <f t="shared" si="50"/>
        <v>2.0070915353684144</v>
      </c>
      <c r="AC205" s="29" t="s">
        <v>701</v>
      </c>
      <c r="AD205" s="29">
        <v>3.5325131810193326</v>
      </c>
      <c r="AE205" s="29">
        <f t="shared" si="51"/>
        <v>1.5254216456509182</v>
      </c>
      <c r="AF205" s="29" t="s">
        <v>665</v>
      </c>
      <c r="AG205" s="29">
        <v>28.252957233848953</v>
      </c>
      <c r="AH205" s="29">
        <f t="shared" si="52"/>
        <v>26.245865698480539</v>
      </c>
      <c r="BR205" s="29" t="s">
        <v>879</v>
      </c>
      <c r="BS205" s="29">
        <v>0.70546737213403876</v>
      </c>
      <c r="BT205" s="29" t="s">
        <v>1170</v>
      </c>
      <c r="BU205" s="29">
        <v>0</v>
      </c>
      <c r="BV205" s="29" t="s">
        <v>782</v>
      </c>
      <c r="BW205" s="29">
        <v>9.0555102780041655E-2</v>
      </c>
      <c r="BX205" s="2" t="s">
        <v>253</v>
      </c>
      <c r="BY205" s="29">
        <v>0.50751879699248126</v>
      </c>
      <c r="BZ205" s="29" t="s">
        <v>733</v>
      </c>
      <c r="CA205" s="29">
        <v>3.0933967876264128</v>
      </c>
    </row>
    <row r="206" spans="17:79" x14ac:dyDescent="0.25">
      <c r="Q206" s="29" t="s">
        <v>904</v>
      </c>
      <c r="R206" s="29">
        <v>2.0898051397910193</v>
      </c>
      <c r="S206" s="29">
        <f t="shared" si="47"/>
        <v>8.2713604422604892E-2</v>
      </c>
      <c r="T206" s="29" t="s">
        <v>1189</v>
      </c>
      <c r="U206" s="29">
        <v>0.36560766515380738</v>
      </c>
      <c r="V206" s="29">
        <f t="shared" si="48"/>
        <v>1.6414838702146071</v>
      </c>
      <c r="W206" s="29" t="s">
        <v>1071</v>
      </c>
      <c r="X206" s="29">
        <v>2.4703419399860436</v>
      </c>
      <c r="Y206" s="29">
        <f t="shared" si="49"/>
        <v>0.46325040461762912</v>
      </c>
      <c r="Z206" s="29" t="s">
        <v>1307</v>
      </c>
      <c r="AA206" s="29">
        <v>0</v>
      </c>
      <c r="AB206" s="29">
        <f t="shared" si="50"/>
        <v>2.0070915353684144</v>
      </c>
      <c r="AC206" s="29" t="s">
        <v>701</v>
      </c>
      <c r="AD206" s="29">
        <v>6.5703022339027601</v>
      </c>
      <c r="AE206" s="29">
        <f t="shared" si="51"/>
        <v>4.5632106985343457</v>
      </c>
      <c r="AF206" s="29" t="s">
        <v>665</v>
      </c>
      <c r="AG206" s="29">
        <v>24.262389000286451</v>
      </c>
      <c r="AH206" s="29">
        <f t="shared" si="52"/>
        <v>22.255297464918037</v>
      </c>
      <c r="BR206" s="29" t="s">
        <v>880</v>
      </c>
      <c r="BS206" s="29">
        <v>0.64589665653495443</v>
      </c>
      <c r="BT206" s="29" t="s">
        <v>1171</v>
      </c>
      <c r="BU206" s="29">
        <v>0</v>
      </c>
      <c r="BV206" s="29" t="s">
        <v>783</v>
      </c>
      <c r="BW206" s="29">
        <v>0.2266491709411905</v>
      </c>
      <c r="BX206" s="29" t="s">
        <v>254</v>
      </c>
      <c r="BY206" s="29">
        <v>0.50332192470304005</v>
      </c>
      <c r="BZ206" s="29" t="s">
        <v>733</v>
      </c>
      <c r="CA206" s="29">
        <v>2.4923702950152595</v>
      </c>
    </row>
    <row r="207" spans="17:79" x14ac:dyDescent="0.25">
      <c r="Q207" s="29" t="s">
        <v>905</v>
      </c>
      <c r="R207" s="29">
        <v>2.7983888064447742</v>
      </c>
      <c r="S207" s="29">
        <f t="shared" si="47"/>
        <v>0.79129727107635972</v>
      </c>
      <c r="T207" s="29" t="s">
        <v>1189</v>
      </c>
      <c r="U207" s="29">
        <v>5.8088875980249782E-2</v>
      </c>
      <c r="V207" s="29">
        <f t="shared" si="48"/>
        <v>1.9490026593881646</v>
      </c>
      <c r="W207" s="29" t="s">
        <v>1071</v>
      </c>
      <c r="X207" s="29">
        <v>8.8002346729246103E-2</v>
      </c>
      <c r="Y207" s="29">
        <f t="shared" si="49"/>
        <v>1.9190891886391683</v>
      </c>
      <c r="Z207" s="29" t="s">
        <v>1308</v>
      </c>
      <c r="AA207" s="29">
        <v>4.7222222222222223</v>
      </c>
      <c r="AB207" s="29">
        <f t="shared" si="50"/>
        <v>2.7151306868538079</v>
      </c>
      <c r="AC207" s="29" t="s">
        <v>702</v>
      </c>
      <c r="AD207" s="29">
        <v>23.762488646684833</v>
      </c>
      <c r="AE207" s="29">
        <f t="shared" si="51"/>
        <v>21.75539711131642</v>
      </c>
      <c r="AF207" s="29" t="s">
        <v>665</v>
      </c>
      <c r="AG207" s="29">
        <v>0.84178717893373634</v>
      </c>
      <c r="AH207" s="29">
        <f t="shared" si="52"/>
        <v>1.1653043564346781</v>
      </c>
      <c r="BR207" s="29" t="s">
        <v>881</v>
      </c>
      <c r="BS207" s="29">
        <v>0.91363932999782471</v>
      </c>
      <c r="BT207" s="29" t="s">
        <v>1172</v>
      </c>
      <c r="BU207" s="29">
        <v>0.2978723404255319</v>
      </c>
      <c r="BV207" s="29" t="s">
        <v>783</v>
      </c>
      <c r="BW207" s="29">
        <v>0.6932409012131715</v>
      </c>
      <c r="BX207" s="29" t="s">
        <v>255</v>
      </c>
      <c r="BY207" s="29">
        <v>0.30678332007726394</v>
      </c>
      <c r="BZ207" s="29" t="s">
        <v>734</v>
      </c>
      <c r="CA207" s="29">
        <v>2.3802887563409332</v>
      </c>
    </row>
    <row r="208" spans="17:79" x14ac:dyDescent="0.25">
      <c r="Q208" s="29" t="s">
        <v>905</v>
      </c>
      <c r="R208" s="29">
        <v>29.005524861878452</v>
      </c>
      <c r="S208" s="29">
        <f t="shared" si="47"/>
        <v>26.998433326510039</v>
      </c>
      <c r="T208" s="29" t="s">
        <v>1189</v>
      </c>
      <c r="U208" s="29">
        <v>0.98298212201265578</v>
      </c>
      <c r="V208" s="29">
        <f t="shared" si="48"/>
        <v>1.0241094133557587</v>
      </c>
      <c r="W208" s="29" t="s">
        <v>1071</v>
      </c>
      <c r="X208" s="29">
        <v>0.20964360587002098</v>
      </c>
      <c r="Y208" s="29">
        <f t="shared" si="49"/>
        <v>1.7974479294983934</v>
      </c>
      <c r="Z208" s="29" t="s">
        <v>1308</v>
      </c>
      <c r="AA208" s="29">
        <v>0.10213014298220019</v>
      </c>
      <c r="AB208" s="29">
        <f t="shared" si="50"/>
        <v>1.9049613923862143</v>
      </c>
      <c r="AC208" s="29" t="s">
        <v>702</v>
      </c>
      <c r="AD208" s="29">
        <v>35.074913561275451</v>
      </c>
      <c r="AE208" s="29">
        <f t="shared" si="51"/>
        <v>33.067822025907034</v>
      </c>
      <c r="AF208" s="29" t="s">
        <v>666</v>
      </c>
      <c r="AG208" s="29">
        <v>1.121751025991792</v>
      </c>
      <c r="AH208" s="29">
        <f t="shared" si="52"/>
        <v>0.88534050937662245</v>
      </c>
      <c r="BR208" s="29" t="s">
        <v>881</v>
      </c>
      <c r="BS208" s="29">
        <v>0.1774447949526814</v>
      </c>
      <c r="BT208" s="29" t="s">
        <v>1177</v>
      </c>
      <c r="BU208" s="29">
        <v>0.18008747105737072</v>
      </c>
      <c r="BV208" s="29" t="s">
        <v>788</v>
      </c>
      <c r="BW208" s="29">
        <v>0.83482142857142849</v>
      </c>
      <c r="BX208" s="29" t="s">
        <v>255</v>
      </c>
      <c r="BY208" s="29">
        <v>0.34688250466957221</v>
      </c>
      <c r="BZ208" s="29" t="s">
        <v>734</v>
      </c>
      <c r="CA208" s="29">
        <v>1.8984382306181615</v>
      </c>
    </row>
    <row r="209" spans="17:79" x14ac:dyDescent="0.25">
      <c r="Q209" s="29" t="s">
        <v>906</v>
      </c>
      <c r="R209" s="29">
        <v>0.29822633809449062</v>
      </c>
      <c r="S209" s="29">
        <f t="shared" si="47"/>
        <v>1.7088651972739237</v>
      </c>
      <c r="T209" s="29" t="s">
        <v>1189</v>
      </c>
      <c r="U209" s="29">
        <v>0.52447552447552448</v>
      </c>
      <c r="V209" s="29">
        <f t="shared" si="48"/>
        <v>1.4826160108928899</v>
      </c>
      <c r="W209" s="29" t="s">
        <v>1071</v>
      </c>
      <c r="X209" s="29">
        <v>0</v>
      </c>
      <c r="Y209" s="29">
        <f t="shared" si="49"/>
        <v>2.0070915353684144</v>
      </c>
      <c r="Z209" s="29" t="s">
        <v>1308</v>
      </c>
      <c r="AA209" s="29">
        <v>0</v>
      </c>
      <c r="AB209" s="29">
        <f t="shared" si="50"/>
        <v>2.0070915353684144</v>
      </c>
      <c r="AC209" s="29" t="s">
        <v>702</v>
      </c>
      <c r="AD209" s="29">
        <v>3.2961190855927698</v>
      </c>
      <c r="AE209" s="29">
        <f t="shared" si="51"/>
        <v>1.2890275502243553</v>
      </c>
      <c r="AF209" s="29" t="s">
        <v>666</v>
      </c>
      <c r="AG209" s="29">
        <v>13.983864771417595</v>
      </c>
      <c r="AH209" s="29">
        <f t="shared" si="52"/>
        <v>11.97677323604918</v>
      </c>
      <c r="BR209" s="29" t="s">
        <v>883</v>
      </c>
      <c r="BS209" s="29">
        <v>0.9610983981693364</v>
      </c>
      <c r="BT209" s="29" t="s">
        <v>1177</v>
      </c>
      <c r="BU209" s="29">
        <v>0.18223234624145787</v>
      </c>
      <c r="BV209" s="29" t="s">
        <v>789</v>
      </c>
      <c r="BW209" s="29">
        <v>0.27102369521449587</v>
      </c>
      <c r="BX209" s="29" t="s">
        <v>257</v>
      </c>
      <c r="BY209" s="29">
        <v>2.9417172274315131E-2</v>
      </c>
      <c r="BZ209" s="29" t="s">
        <v>735</v>
      </c>
      <c r="CA209" s="29">
        <v>1.3777653318398209</v>
      </c>
    </row>
    <row r="210" spans="17:79" x14ac:dyDescent="0.25">
      <c r="Q210" s="29" t="s">
        <v>906</v>
      </c>
      <c r="R210" s="29">
        <v>1.2792803317950816</v>
      </c>
      <c r="S210" s="29">
        <f t="shared" si="47"/>
        <v>0.72781120357333284</v>
      </c>
      <c r="T210" s="29" t="s">
        <v>1190</v>
      </c>
      <c r="U210" s="29">
        <v>0.77789150460593659</v>
      </c>
      <c r="V210" s="29">
        <f t="shared" si="48"/>
        <v>1.229200030762478</v>
      </c>
      <c r="W210" s="29" t="s">
        <v>1209</v>
      </c>
      <c r="X210" s="29">
        <v>0.91330425299890949</v>
      </c>
      <c r="Y210" s="29">
        <f t="shared" si="49"/>
        <v>1.093787282369505</v>
      </c>
      <c r="Z210" s="29" t="s">
        <v>1308</v>
      </c>
      <c r="AA210" s="29">
        <v>1.0507189129404328</v>
      </c>
      <c r="AB210" s="29">
        <f t="shared" si="50"/>
        <v>0.9563726224279816</v>
      </c>
      <c r="AC210" s="29" t="s">
        <v>703</v>
      </c>
      <c r="AD210" s="29">
        <v>0</v>
      </c>
      <c r="AE210" s="29">
        <f t="shared" si="51"/>
        <v>2.0070915353684144</v>
      </c>
      <c r="AF210" s="29" t="s">
        <v>667</v>
      </c>
      <c r="AG210" s="29">
        <v>2.7059634608755601</v>
      </c>
      <c r="AH210" s="29">
        <f t="shared" si="52"/>
        <v>0.69887192550714561</v>
      </c>
      <c r="BR210" s="29" t="s">
        <v>884</v>
      </c>
      <c r="BS210" s="29">
        <v>0</v>
      </c>
      <c r="BT210" s="29" t="s">
        <v>1178</v>
      </c>
      <c r="BU210" s="29">
        <v>0</v>
      </c>
      <c r="BV210" s="29" t="s">
        <v>1042</v>
      </c>
      <c r="BW210" s="29">
        <v>0.33112582781456956</v>
      </c>
      <c r="BX210" s="29" t="s">
        <v>260</v>
      </c>
      <c r="BY210" s="29">
        <v>0.48736693600102599</v>
      </c>
      <c r="BZ210" s="29"/>
      <c r="CA210" s="29"/>
    </row>
    <row r="211" spans="17:79" x14ac:dyDescent="0.25">
      <c r="Q211" s="29" t="s">
        <v>906</v>
      </c>
      <c r="R211" s="29">
        <v>2.5610902255639099</v>
      </c>
      <c r="S211" s="29">
        <f t="shared" si="47"/>
        <v>0.55399869019549541</v>
      </c>
      <c r="T211" s="29" t="s">
        <v>1190</v>
      </c>
      <c r="U211" s="29">
        <v>0.87510555001151458</v>
      </c>
      <c r="V211" s="29">
        <f t="shared" si="48"/>
        <v>1.1319859853568999</v>
      </c>
      <c r="W211" s="29" t="s">
        <v>1210</v>
      </c>
      <c r="X211" s="29">
        <v>0.35074045206547155</v>
      </c>
      <c r="Y211" s="29">
        <f t="shared" si="49"/>
        <v>1.6563510833029429</v>
      </c>
      <c r="Z211" s="29" t="s">
        <v>1308</v>
      </c>
      <c r="AA211" s="29">
        <v>0.59506942476622271</v>
      </c>
      <c r="AB211" s="29">
        <f t="shared" si="50"/>
        <v>1.4120221106021917</v>
      </c>
      <c r="AC211" s="29" t="s">
        <v>703</v>
      </c>
      <c r="AD211" s="29">
        <v>4.9311789347695996</v>
      </c>
      <c r="AE211" s="29">
        <f t="shared" si="51"/>
        <v>2.9240873994011851</v>
      </c>
      <c r="AF211" s="29" t="s">
        <v>667</v>
      </c>
      <c r="AG211" s="29">
        <v>1.520912547528517</v>
      </c>
      <c r="AH211" s="29">
        <f t="shared" si="52"/>
        <v>0.48617898783989744</v>
      </c>
      <c r="BR211" s="29" t="s">
        <v>884</v>
      </c>
      <c r="BS211" s="29">
        <v>0.54640718562874258</v>
      </c>
      <c r="BT211" s="29" t="s">
        <v>1178</v>
      </c>
      <c r="BU211" s="29">
        <v>0</v>
      </c>
      <c r="BV211" s="29" t="s">
        <v>1042</v>
      </c>
      <c r="BW211" s="29">
        <v>0.3524353281172905</v>
      </c>
      <c r="BX211" s="29" t="s">
        <v>262</v>
      </c>
      <c r="BY211" s="29">
        <v>0.61980101125428144</v>
      </c>
      <c r="BZ211" s="29" t="s">
        <v>683</v>
      </c>
      <c r="CA211" s="29">
        <v>0.65176908752327745</v>
      </c>
    </row>
    <row r="212" spans="17:79" x14ac:dyDescent="0.25">
      <c r="Q212" s="29" t="s">
        <v>907</v>
      </c>
      <c r="R212" s="29">
        <v>1.487386958591147</v>
      </c>
      <c r="S212" s="29">
        <f t="shared" si="47"/>
        <v>0.51970457677726745</v>
      </c>
      <c r="T212" s="29" t="s">
        <v>1191</v>
      </c>
      <c r="U212" s="29">
        <v>0.18906144496961513</v>
      </c>
      <c r="V212" s="29">
        <f t="shared" si="48"/>
        <v>1.8180300903987994</v>
      </c>
      <c r="W212" s="29" t="s">
        <v>1211</v>
      </c>
      <c r="X212" s="29">
        <v>2.3460410557184752</v>
      </c>
      <c r="Y212" s="29">
        <f t="shared" si="49"/>
        <v>0.33894952035006076</v>
      </c>
      <c r="Z212" s="29" t="s">
        <v>1308</v>
      </c>
      <c r="AA212" s="29">
        <v>0</v>
      </c>
      <c r="AB212" s="29">
        <f t="shared" si="50"/>
        <v>2.0070915353684144</v>
      </c>
      <c r="AC212" s="29" t="s">
        <v>704</v>
      </c>
      <c r="AD212" s="29">
        <v>14.242878560719641</v>
      </c>
      <c r="AE212" s="29">
        <f t="shared" si="51"/>
        <v>12.235787025351225</v>
      </c>
      <c r="AF212" s="29" t="s">
        <v>668</v>
      </c>
      <c r="AG212" s="29">
        <v>1.9782062028499581</v>
      </c>
      <c r="AH212" s="29">
        <f t="shared" si="52"/>
        <v>2.8885332518456375E-2</v>
      </c>
      <c r="BR212" s="29" t="s">
        <v>885</v>
      </c>
      <c r="BS212" s="29">
        <v>0.55721236854496936</v>
      </c>
      <c r="BT212" s="29" t="s">
        <v>1179</v>
      </c>
      <c r="BU212" s="29">
        <v>0</v>
      </c>
      <c r="BV212" s="29" t="s">
        <v>1043</v>
      </c>
      <c r="BW212" s="29">
        <v>6.0400151000377503E-2</v>
      </c>
      <c r="BX212" s="29" t="s">
        <v>262</v>
      </c>
      <c r="BY212" s="29">
        <v>0</v>
      </c>
      <c r="BZ212" s="29" t="s">
        <v>683</v>
      </c>
      <c r="CA212" s="29">
        <v>0.98657166346944358</v>
      </c>
    </row>
    <row r="213" spans="17:79" x14ac:dyDescent="0.25">
      <c r="Q213" s="29" t="s">
        <v>907</v>
      </c>
      <c r="R213" s="29">
        <v>5.3448066900981699</v>
      </c>
      <c r="S213" s="29">
        <f t="shared" si="47"/>
        <v>3.3377151547297554</v>
      </c>
      <c r="T213" s="29" t="s">
        <v>1191</v>
      </c>
      <c r="U213" s="29">
        <v>1.5925951133192677</v>
      </c>
      <c r="V213" s="29">
        <f t="shared" si="48"/>
        <v>0.41449642204914672</v>
      </c>
      <c r="W213" s="29" t="s">
        <v>1211</v>
      </c>
      <c r="X213" s="29">
        <v>0.37919826652221017</v>
      </c>
      <c r="Y213" s="29">
        <f t="shared" si="49"/>
        <v>1.6278932688462042</v>
      </c>
      <c r="Z213" s="29" t="s">
        <v>1308</v>
      </c>
      <c r="AA213" s="29">
        <v>3.0577382985992481</v>
      </c>
      <c r="AB213" s="29">
        <f t="shared" si="50"/>
        <v>1.0506467632308336</v>
      </c>
      <c r="AC213" s="29" t="s">
        <v>704</v>
      </c>
      <c r="AD213" s="29">
        <v>0</v>
      </c>
      <c r="AE213" s="29">
        <f t="shared" si="51"/>
        <v>2.0070915353684144</v>
      </c>
      <c r="AF213" s="29" t="s">
        <v>669</v>
      </c>
      <c r="AG213" s="29">
        <v>1.5066500415627599</v>
      </c>
      <c r="AH213" s="29">
        <f t="shared" si="52"/>
        <v>0.5004414938056545</v>
      </c>
      <c r="BR213" s="29" t="s">
        <v>885</v>
      </c>
      <c r="BS213" s="29">
        <v>0.47350058149194213</v>
      </c>
      <c r="BT213" s="29" t="s">
        <v>1179</v>
      </c>
      <c r="BU213" s="29">
        <v>0.1371742112482853</v>
      </c>
      <c r="BV213" s="29" t="s">
        <v>1043</v>
      </c>
      <c r="BW213" s="29">
        <v>0.60497994013882694</v>
      </c>
      <c r="BX213" s="29" t="s">
        <v>263</v>
      </c>
      <c r="BY213" s="29">
        <v>0</v>
      </c>
      <c r="BZ213" s="29" t="s">
        <v>310</v>
      </c>
      <c r="CA213" s="29">
        <v>0</v>
      </c>
    </row>
    <row r="214" spans="17:79" x14ac:dyDescent="0.25">
      <c r="Q214" s="29" t="s">
        <v>908</v>
      </c>
      <c r="R214" s="29">
        <v>0.31897926634768742</v>
      </c>
      <c r="S214" s="29">
        <f t="shared" si="47"/>
        <v>1.6881122690207271</v>
      </c>
      <c r="T214" s="29" t="s">
        <v>1191</v>
      </c>
      <c r="U214" s="29">
        <v>0.19716088328075709</v>
      </c>
      <c r="V214" s="29">
        <f t="shared" si="48"/>
        <v>1.8099306520876572</v>
      </c>
      <c r="W214" s="29" t="s">
        <v>1211</v>
      </c>
      <c r="X214" s="29">
        <v>22.544898739014137</v>
      </c>
      <c r="Y214" s="29">
        <f t="shared" si="49"/>
        <v>20.537807203645723</v>
      </c>
      <c r="Z214" s="29" t="s">
        <v>1309</v>
      </c>
      <c r="AA214" s="29">
        <v>0.36489151873767256</v>
      </c>
      <c r="AB214" s="29">
        <f t="shared" si="50"/>
        <v>1.642200016630742</v>
      </c>
      <c r="AC214" s="29" t="s">
        <v>705</v>
      </c>
      <c r="AD214" s="29">
        <v>0</v>
      </c>
      <c r="AE214" s="29">
        <f t="shared" si="51"/>
        <v>2.0070915353684144</v>
      </c>
      <c r="AF214" s="29" t="s">
        <v>670</v>
      </c>
      <c r="AG214" s="29">
        <v>7.2660996354799519</v>
      </c>
      <c r="AH214" s="29">
        <f t="shared" si="52"/>
        <v>5.2590081001115374</v>
      </c>
      <c r="BR214" s="29" t="s">
        <v>886</v>
      </c>
      <c r="BS214" s="29">
        <v>0.39574765267323658</v>
      </c>
      <c r="BT214" s="29" t="s">
        <v>1180</v>
      </c>
      <c r="BU214" s="29">
        <v>0</v>
      </c>
      <c r="BV214" s="29" t="s">
        <v>1044</v>
      </c>
      <c r="BW214" s="29">
        <v>0.45439432561232407</v>
      </c>
      <c r="BX214" s="29" t="s">
        <v>796</v>
      </c>
      <c r="BY214" s="29">
        <v>0.72579653093861485</v>
      </c>
      <c r="BZ214" s="29" t="s">
        <v>312</v>
      </c>
      <c r="CA214" s="29">
        <v>0.3147128245476003</v>
      </c>
    </row>
    <row r="215" spans="17:79" x14ac:dyDescent="0.25">
      <c r="Q215" s="29" t="s">
        <v>908</v>
      </c>
      <c r="R215" s="29">
        <v>1.2912332061268232</v>
      </c>
      <c r="S215" s="29">
        <f t="shared" si="47"/>
        <v>0.71585832924159121</v>
      </c>
      <c r="T215" s="29" t="s">
        <v>1191</v>
      </c>
      <c r="U215" s="29">
        <v>2.8744326777609683</v>
      </c>
      <c r="V215" s="29">
        <f t="shared" si="48"/>
        <v>0.86734114239255389</v>
      </c>
      <c r="W215" s="29" t="s">
        <v>1211</v>
      </c>
      <c r="X215" s="29">
        <v>0.52530558642287095</v>
      </c>
      <c r="Y215" s="29">
        <f t="shared" si="49"/>
        <v>1.4817859489455434</v>
      </c>
      <c r="Z215" s="29" t="s">
        <v>1309</v>
      </c>
      <c r="AA215" s="29">
        <v>3.3609522698097796</v>
      </c>
      <c r="AB215" s="29">
        <f t="shared" si="50"/>
        <v>1.3538607344413651</v>
      </c>
      <c r="AC215" s="29" t="s">
        <v>705</v>
      </c>
      <c r="AD215" s="29">
        <v>17.086662569145666</v>
      </c>
      <c r="AE215" s="29">
        <f t="shared" si="51"/>
        <v>15.079571033777253</v>
      </c>
      <c r="AF215" s="29" t="s">
        <v>670</v>
      </c>
      <c r="AG215" s="29">
        <v>4.1857350150686461</v>
      </c>
      <c r="AH215" s="29">
        <f t="shared" si="52"/>
        <v>2.1786434797002316</v>
      </c>
      <c r="BR215" s="29" t="s">
        <v>886</v>
      </c>
      <c r="BS215" s="29">
        <v>0.31871173362408789</v>
      </c>
      <c r="BT215" s="29" t="s">
        <v>1180</v>
      </c>
      <c r="BU215" s="29">
        <v>9.6312603192074853E-2</v>
      </c>
      <c r="BV215" s="29" t="s">
        <v>1044</v>
      </c>
      <c r="BW215" s="29">
        <v>0.40778366003720129</v>
      </c>
      <c r="BX215" s="29" t="s">
        <v>796</v>
      </c>
      <c r="BY215" s="29">
        <v>0.194394945731411</v>
      </c>
      <c r="BZ215" s="29" t="s">
        <v>303</v>
      </c>
      <c r="CA215" s="29">
        <v>0.87633885102239539</v>
      </c>
    </row>
    <row r="216" spans="17:79" x14ac:dyDescent="0.25">
      <c r="Q216" s="29" t="s">
        <v>908</v>
      </c>
      <c r="R216" s="29">
        <v>4.5052201543349977</v>
      </c>
      <c r="S216" s="29">
        <f t="shared" si="47"/>
        <v>2.4981286189665832</v>
      </c>
      <c r="T216" s="29" t="s">
        <v>1192</v>
      </c>
      <c r="U216" s="29">
        <v>0.42754275427542754</v>
      </c>
      <c r="V216" s="29">
        <f t="shared" si="48"/>
        <v>1.5795487810929869</v>
      </c>
      <c r="W216" s="29" t="s">
        <v>1212</v>
      </c>
      <c r="X216" s="29">
        <v>1.1258355810953442</v>
      </c>
      <c r="Y216" s="29">
        <f t="shared" si="49"/>
        <v>0.88125595427307024</v>
      </c>
      <c r="Z216" s="29" t="s">
        <v>1309</v>
      </c>
      <c r="AA216" s="29">
        <v>7.0156976234324292E-2</v>
      </c>
      <c r="AB216" s="29">
        <f t="shared" si="50"/>
        <v>1.9369345591340901</v>
      </c>
      <c r="AC216" s="29" t="s">
        <v>706</v>
      </c>
      <c r="AD216" s="29">
        <v>9.003601440576231E-2</v>
      </c>
      <c r="AE216" s="29">
        <f t="shared" si="51"/>
        <v>1.9170555209626521</v>
      </c>
      <c r="AF216" s="29" t="s">
        <v>670</v>
      </c>
      <c r="AG216" s="29">
        <v>12.48913358446827</v>
      </c>
      <c r="AH216" s="29">
        <f t="shared" si="52"/>
        <v>10.482042049099856</v>
      </c>
      <c r="BR216" s="29" t="s">
        <v>886</v>
      </c>
      <c r="BS216" s="29">
        <v>0.94687006838506049</v>
      </c>
      <c r="BT216" s="29" t="s">
        <v>1180</v>
      </c>
      <c r="BU216" s="29">
        <v>3.5827617975227759E-2</v>
      </c>
      <c r="BV216" s="29" t="s">
        <v>1045</v>
      </c>
      <c r="BW216" s="29">
        <v>0.11232071885260067</v>
      </c>
      <c r="BX216" s="29" t="s">
        <v>798</v>
      </c>
      <c r="BY216" s="29">
        <v>0.27564316739057804</v>
      </c>
      <c r="BZ216" s="29" t="s">
        <v>303</v>
      </c>
      <c r="CA216" s="29">
        <v>0.59788440901425732</v>
      </c>
    </row>
    <row r="217" spans="17:79" x14ac:dyDescent="0.25">
      <c r="Q217" s="29" t="s">
        <v>909</v>
      </c>
      <c r="R217" s="29">
        <v>1.1820330969267139</v>
      </c>
      <c r="S217" s="29">
        <f t="shared" si="47"/>
        <v>0.82505843844170057</v>
      </c>
      <c r="T217" s="29" t="s">
        <v>1192</v>
      </c>
      <c r="U217" s="29">
        <v>5.1559680329981955E-2</v>
      </c>
      <c r="V217" s="29">
        <f t="shared" si="48"/>
        <v>1.9555318550384324</v>
      </c>
      <c r="W217" s="29" t="s">
        <v>1213</v>
      </c>
      <c r="X217" s="29">
        <v>0.92876618950238576</v>
      </c>
      <c r="Y217" s="29">
        <f t="shared" si="49"/>
        <v>1.0783253458660287</v>
      </c>
      <c r="Z217" s="29" t="s">
        <v>1310</v>
      </c>
      <c r="AA217" s="29">
        <v>3.5857087579001674</v>
      </c>
      <c r="AB217" s="29">
        <f t="shared" si="50"/>
        <v>1.578617222531753</v>
      </c>
      <c r="AC217" s="29" t="s">
        <v>706</v>
      </c>
      <c r="AD217" s="29">
        <v>0</v>
      </c>
      <c r="AE217" s="29">
        <f t="shared" si="51"/>
        <v>2.0070915353684144</v>
      </c>
      <c r="AF217" s="29" t="s">
        <v>671</v>
      </c>
      <c r="AG217" s="29">
        <v>6.9954128440366965</v>
      </c>
      <c r="AH217" s="29">
        <f t="shared" si="52"/>
        <v>4.9883213086682821</v>
      </c>
      <c r="BR217" s="29" t="s">
        <v>887</v>
      </c>
      <c r="BS217" s="29">
        <v>0.41400638467677575</v>
      </c>
      <c r="BT217" s="29" t="s">
        <v>1180</v>
      </c>
      <c r="BU217" s="29">
        <v>0</v>
      </c>
      <c r="BV217" s="29" t="s">
        <v>1045</v>
      </c>
      <c r="BW217" s="29">
        <v>0</v>
      </c>
      <c r="BX217" s="29" t="s">
        <v>798</v>
      </c>
      <c r="BY217" s="29">
        <v>0.14620595545591891</v>
      </c>
      <c r="BZ217" s="29" t="s">
        <v>303</v>
      </c>
      <c r="CA217" s="29">
        <v>0.42207792207792205</v>
      </c>
    </row>
    <row r="218" spans="17:79" x14ac:dyDescent="0.25">
      <c r="Q218" s="29" t="s">
        <v>909</v>
      </c>
      <c r="R218" s="29">
        <v>1.6653696498054475</v>
      </c>
      <c r="S218" s="29">
        <f t="shared" si="47"/>
        <v>0.3417218855629669</v>
      </c>
      <c r="T218" s="29" t="s">
        <v>1192</v>
      </c>
      <c r="U218" s="29">
        <v>0.70921985815602839</v>
      </c>
      <c r="V218" s="29">
        <f t="shared" si="48"/>
        <v>1.2978716772123859</v>
      </c>
      <c r="W218" s="29" t="s">
        <v>1213</v>
      </c>
      <c r="X218" s="29">
        <v>14.48329853862213</v>
      </c>
      <c r="Y218" s="29">
        <f t="shared" si="49"/>
        <v>12.476207003253716</v>
      </c>
      <c r="Z218" s="29" t="s">
        <v>1310</v>
      </c>
      <c r="AA218" s="29">
        <v>0.58855735012318644</v>
      </c>
      <c r="AB218" s="29">
        <f t="shared" si="50"/>
        <v>1.418534185245228</v>
      </c>
      <c r="AC218" s="29" t="s">
        <v>706</v>
      </c>
      <c r="AD218" s="29">
        <v>31.781557743957027</v>
      </c>
      <c r="AE218" s="29">
        <f t="shared" si="51"/>
        <v>29.774466208588613</v>
      </c>
      <c r="AF218" s="29" t="s">
        <v>672</v>
      </c>
      <c r="AG218" s="29">
        <v>6.4878250103177884</v>
      </c>
      <c r="AH218" s="29">
        <f t="shared" si="52"/>
        <v>4.4807334749493739</v>
      </c>
      <c r="BR218" s="29" t="s">
        <v>887</v>
      </c>
      <c r="BS218" s="29">
        <v>0.21715526601520088</v>
      </c>
      <c r="BT218" s="29" t="s">
        <v>1181</v>
      </c>
      <c r="BU218" s="29">
        <v>0</v>
      </c>
      <c r="BV218" s="29" t="s">
        <v>1045</v>
      </c>
      <c r="BW218" s="29">
        <v>0.53264943775892681</v>
      </c>
      <c r="BX218" s="29" t="s">
        <v>799</v>
      </c>
      <c r="BY218" s="29">
        <v>0.22044320686854624</v>
      </c>
      <c r="BZ218" s="29" t="s">
        <v>304</v>
      </c>
      <c r="CA218" s="29">
        <v>0.91588785046728982</v>
      </c>
    </row>
    <row r="219" spans="17:79" x14ac:dyDescent="0.25">
      <c r="Q219" s="29" t="s">
        <v>909</v>
      </c>
      <c r="R219" s="29">
        <v>0.59758155230596177</v>
      </c>
      <c r="S219" s="29">
        <f t="shared" si="47"/>
        <v>1.4095099830624527</v>
      </c>
      <c r="T219" s="29" t="s">
        <v>1192</v>
      </c>
      <c r="U219" s="29">
        <v>0</v>
      </c>
      <c r="V219" s="29">
        <f t="shared" si="48"/>
        <v>2.0070915353684144</v>
      </c>
      <c r="W219" s="29" t="s">
        <v>1213</v>
      </c>
      <c r="X219" s="29">
        <v>2.2697962342017024</v>
      </c>
      <c r="Y219" s="29">
        <f t="shared" si="49"/>
        <v>0.26270469883328795</v>
      </c>
      <c r="Z219" s="29" t="s">
        <v>1311</v>
      </c>
      <c r="AA219" s="29">
        <v>0.35905210244953323</v>
      </c>
      <c r="AB219" s="29">
        <f t="shared" si="50"/>
        <v>1.6480394329188812</v>
      </c>
      <c r="AC219" s="29" t="s">
        <v>707</v>
      </c>
      <c r="AD219" s="29">
        <v>27.427564604541892</v>
      </c>
      <c r="AE219" s="29">
        <f t="shared" si="51"/>
        <v>25.420473069173479</v>
      </c>
      <c r="AF219" s="29" t="s">
        <v>673</v>
      </c>
      <c r="AG219" s="29">
        <v>49.880810488677</v>
      </c>
      <c r="AH219" s="29">
        <f t="shared" si="52"/>
        <v>47.873718953308583</v>
      </c>
      <c r="BR219" s="29" t="s">
        <v>888</v>
      </c>
      <c r="BS219" s="29">
        <v>0.39600944330210952</v>
      </c>
      <c r="BT219" s="29" t="s">
        <v>1181</v>
      </c>
      <c r="BU219" s="29">
        <v>2.4815435200694833E-2</v>
      </c>
      <c r="BV219" s="29" t="s">
        <v>1045</v>
      </c>
      <c r="BW219" s="29">
        <v>0.60776661761883444</v>
      </c>
      <c r="BX219" s="29" t="s">
        <v>800</v>
      </c>
      <c r="BY219" s="29">
        <v>0.5398216241589735</v>
      </c>
      <c r="BZ219" s="29" t="s">
        <v>304</v>
      </c>
      <c r="CA219" s="29">
        <v>0.11724578981027499</v>
      </c>
    </row>
    <row r="220" spans="17:79" x14ac:dyDescent="0.25">
      <c r="Q220" s="29" t="s">
        <v>910</v>
      </c>
      <c r="R220" s="29">
        <v>0</v>
      </c>
      <c r="S220" s="29">
        <f t="shared" si="47"/>
        <v>2.0070915353684144</v>
      </c>
      <c r="T220" s="29" t="s">
        <v>1192</v>
      </c>
      <c r="U220" s="29">
        <v>42.980561555075589</v>
      </c>
      <c r="V220" s="29">
        <f t="shared" si="48"/>
        <v>40.973470019707172</v>
      </c>
      <c r="W220" s="29" t="s">
        <v>1213</v>
      </c>
      <c r="X220" s="29">
        <v>0</v>
      </c>
      <c r="Y220" s="29">
        <f t="shared" si="49"/>
        <v>2.0070915353684144</v>
      </c>
      <c r="Z220" s="29" t="s">
        <v>1311</v>
      </c>
      <c r="AA220" s="29">
        <v>0.14986084350246201</v>
      </c>
      <c r="AB220" s="29">
        <f t="shared" si="50"/>
        <v>1.8572306918659525</v>
      </c>
      <c r="AC220" s="29" t="s">
        <v>707</v>
      </c>
      <c r="AD220" s="29">
        <v>0.57399550786124276</v>
      </c>
      <c r="AE220" s="29">
        <f t="shared" si="51"/>
        <v>1.4330960275071716</v>
      </c>
      <c r="AF220" s="29" t="s">
        <v>673</v>
      </c>
      <c r="AG220" s="29">
        <v>33.919338159255432</v>
      </c>
      <c r="AH220" s="29">
        <f t="shared" si="52"/>
        <v>31.912246623887018</v>
      </c>
      <c r="BR220" s="29" t="s">
        <v>888</v>
      </c>
      <c r="BS220" s="29">
        <v>0.6719761075161772</v>
      </c>
      <c r="BT220" s="29" t="s">
        <v>1181</v>
      </c>
      <c r="BU220" s="29">
        <v>0</v>
      </c>
      <c r="BV220" s="29" t="s">
        <v>1047</v>
      </c>
      <c r="BW220" s="29">
        <v>0</v>
      </c>
      <c r="BX220" s="29" t="s">
        <v>800</v>
      </c>
      <c r="BY220" s="29">
        <v>0</v>
      </c>
      <c r="BZ220" s="29" t="s">
        <v>304</v>
      </c>
      <c r="CA220" s="29">
        <v>0.36471392751310694</v>
      </c>
    </row>
    <row r="221" spans="17:79" x14ac:dyDescent="0.25">
      <c r="Q221" s="29" t="s">
        <v>910</v>
      </c>
      <c r="R221" s="29">
        <v>4.2391045487020715</v>
      </c>
      <c r="S221" s="29">
        <f t="shared" si="47"/>
        <v>2.2320130133336571</v>
      </c>
      <c r="T221" s="29" t="s">
        <v>1193</v>
      </c>
      <c r="U221" s="29">
        <v>0.23604176123467996</v>
      </c>
      <c r="V221" s="29">
        <f t="shared" si="48"/>
        <v>1.7710497741337345</v>
      </c>
      <c r="W221" s="29" t="s">
        <v>1213</v>
      </c>
      <c r="X221" s="29">
        <v>0.13878683974201977</v>
      </c>
      <c r="Y221" s="29">
        <f t="shared" si="49"/>
        <v>1.8683046956263947</v>
      </c>
      <c r="Z221" s="29" t="s">
        <v>1311</v>
      </c>
      <c r="AA221" s="29">
        <v>5.1802339460491762</v>
      </c>
      <c r="AB221" s="29">
        <f t="shared" si="50"/>
        <v>3.1731424106807617</v>
      </c>
      <c r="AC221" s="29" t="s">
        <v>707</v>
      </c>
      <c r="AD221" s="29">
        <v>0</v>
      </c>
      <c r="AE221" s="29">
        <f t="shared" si="51"/>
        <v>2.0070915353684144</v>
      </c>
      <c r="AF221" s="29" t="s">
        <v>673</v>
      </c>
      <c r="AG221" s="29">
        <v>0.59534883720930232</v>
      </c>
      <c r="AH221" s="29">
        <f t="shared" si="52"/>
        <v>1.4117426981591121</v>
      </c>
      <c r="BR221" s="29" t="s">
        <v>889</v>
      </c>
      <c r="BS221" s="29">
        <v>0</v>
      </c>
      <c r="BT221" s="29" t="s">
        <v>1182</v>
      </c>
      <c r="BU221" s="29">
        <v>0</v>
      </c>
      <c r="BV221" s="29" t="s">
        <v>1048</v>
      </c>
      <c r="BW221" s="29">
        <v>0</v>
      </c>
      <c r="BX221" s="29" t="s">
        <v>800</v>
      </c>
      <c r="BY221" s="29">
        <v>9.8209564100627034E-2</v>
      </c>
      <c r="BZ221" s="29" t="s">
        <v>305</v>
      </c>
      <c r="CA221" s="29">
        <v>0.60290490545354891</v>
      </c>
    </row>
    <row r="222" spans="17:79" x14ac:dyDescent="0.25">
      <c r="Q222" s="29" t="s">
        <v>911</v>
      </c>
      <c r="R222" s="29">
        <v>6.6806470940683038</v>
      </c>
      <c r="S222" s="29">
        <f t="shared" si="47"/>
        <v>4.6735555586998894</v>
      </c>
      <c r="T222" s="29" t="s">
        <v>1193</v>
      </c>
      <c r="U222" s="29">
        <v>0.2778231737211963</v>
      </c>
      <c r="V222" s="29">
        <f t="shared" si="48"/>
        <v>1.7292683616472182</v>
      </c>
      <c r="W222" s="29" t="s">
        <v>1213</v>
      </c>
      <c r="X222" s="29">
        <v>0.83876980428704562</v>
      </c>
      <c r="Y222" s="29">
        <f t="shared" si="49"/>
        <v>1.1683217310813689</v>
      </c>
      <c r="Z222" s="29" t="s">
        <v>1312</v>
      </c>
      <c r="AA222" s="29">
        <v>0</v>
      </c>
      <c r="AB222" s="29">
        <f t="shared" si="50"/>
        <v>2.0070915353684144</v>
      </c>
      <c r="AC222" s="29" t="s">
        <v>707</v>
      </c>
      <c r="AD222" s="29">
        <v>31.79765130984643</v>
      </c>
      <c r="AE222" s="29">
        <f t="shared" si="51"/>
        <v>29.790559774478016</v>
      </c>
      <c r="AF222" s="29" t="s">
        <v>673</v>
      </c>
      <c r="AG222" s="29">
        <v>6.6230812961910175</v>
      </c>
      <c r="AH222" s="29">
        <f t="shared" si="52"/>
        <v>4.615989760822603</v>
      </c>
      <c r="BR222" s="29" t="s">
        <v>890</v>
      </c>
      <c r="BS222" s="29">
        <v>0</v>
      </c>
      <c r="BT222" s="29" t="s">
        <v>1182</v>
      </c>
      <c r="BU222" s="29">
        <v>0</v>
      </c>
      <c r="BV222" s="29" t="s">
        <v>1048</v>
      </c>
      <c r="BW222" s="29">
        <v>0</v>
      </c>
      <c r="BX222" s="29" t="s">
        <v>801</v>
      </c>
      <c r="BY222" s="29">
        <v>0</v>
      </c>
      <c r="BZ222" s="29" t="s">
        <v>305</v>
      </c>
      <c r="CA222" s="29">
        <v>0.74978371623570128</v>
      </c>
    </row>
    <row r="223" spans="17:79" x14ac:dyDescent="0.25">
      <c r="Q223" s="29" t="s">
        <v>911</v>
      </c>
      <c r="R223" s="29">
        <v>0.44208664898320071</v>
      </c>
      <c r="S223" s="29">
        <f t="shared" si="47"/>
        <v>1.5650048863852137</v>
      </c>
      <c r="T223" s="29" t="s">
        <v>1193</v>
      </c>
      <c r="U223" s="29">
        <v>1.8314210061782878</v>
      </c>
      <c r="V223" s="29">
        <f t="shared" si="48"/>
        <v>0.1756705291901266</v>
      </c>
      <c r="W223" s="29" t="s">
        <v>1214</v>
      </c>
      <c r="X223" s="29">
        <v>0.79345193351708021</v>
      </c>
      <c r="Y223" s="29">
        <f t="shared" si="49"/>
        <v>1.2136396018513342</v>
      </c>
      <c r="Z223" s="29" t="s">
        <v>1312</v>
      </c>
      <c r="AA223" s="29">
        <v>0.89913544668587897</v>
      </c>
      <c r="AB223" s="29">
        <f t="shared" si="50"/>
        <v>1.1079560886825355</v>
      </c>
      <c r="AC223" s="29" t="s">
        <v>708</v>
      </c>
      <c r="AD223" s="29">
        <v>24.926108374384238</v>
      </c>
      <c r="AE223" s="29">
        <f t="shared" si="51"/>
        <v>22.919016839015825</v>
      </c>
      <c r="AF223" s="29" t="s">
        <v>674</v>
      </c>
      <c r="AG223" s="29">
        <v>8.2980277574872172</v>
      </c>
      <c r="AH223" s="29">
        <f t="shared" si="52"/>
        <v>6.2909362221188028</v>
      </c>
      <c r="BR223" s="29" t="s">
        <v>891</v>
      </c>
      <c r="BS223" s="29">
        <v>0.19634792852935404</v>
      </c>
      <c r="BT223" s="29" t="s">
        <v>1182</v>
      </c>
      <c r="BU223" s="29">
        <v>0</v>
      </c>
      <c r="BV223" s="29" t="s">
        <v>1049</v>
      </c>
      <c r="BW223" s="29">
        <v>0</v>
      </c>
      <c r="BX223" s="29" t="s">
        <v>801</v>
      </c>
      <c r="BY223" s="29">
        <v>4.7941192137644487E-2</v>
      </c>
      <c r="BZ223" s="29" t="s">
        <v>309</v>
      </c>
      <c r="CA223" s="29">
        <v>0.43370508054522927</v>
      </c>
    </row>
    <row r="224" spans="17:79" x14ac:dyDescent="0.25">
      <c r="Q224" s="29" t="s">
        <v>911</v>
      </c>
      <c r="R224" s="29">
        <v>1.284175642087821</v>
      </c>
      <c r="S224" s="29">
        <f t="shared" si="47"/>
        <v>0.72291589328059347</v>
      </c>
      <c r="T224" s="29" t="s">
        <v>1194</v>
      </c>
      <c r="U224" s="29">
        <v>30.519790176442534</v>
      </c>
      <c r="V224" s="29">
        <f t="shared" si="48"/>
        <v>28.51269864107412</v>
      </c>
      <c r="W224" s="29" t="s">
        <v>1215</v>
      </c>
      <c r="X224" s="29">
        <v>2.0107238605898123</v>
      </c>
      <c r="Y224" s="29">
        <f t="shared" si="49"/>
        <v>3.6323252213978918E-3</v>
      </c>
      <c r="Z224" s="29" t="s">
        <v>1312</v>
      </c>
      <c r="AA224" s="29">
        <v>0</v>
      </c>
      <c r="AB224" s="29">
        <f t="shared" si="50"/>
        <v>2.0070915353684144</v>
      </c>
      <c r="AC224" s="29" t="s">
        <v>708</v>
      </c>
      <c r="AD224" s="29">
        <v>43.201809499874336</v>
      </c>
      <c r="AE224" s="29">
        <f t="shared" si="51"/>
        <v>41.194717964505919</v>
      </c>
      <c r="AF224" s="29" t="s">
        <v>675</v>
      </c>
      <c r="AG224" s="29">
        <v>26.304057066428889</v>
      </c>
      <c r="AH224" s="29">
        <f t="shared" si="52"/>
        <v>24.296965531060476</v>
      </c>
      <c r="BR224" s="29" t="s">
        <v>892</v>
      </c>
      <c r="BS224" s="29">
        <v>8.9309636509779397E-2</v>
      </c>
      <c r="BT224" s="29" t="s">
        <v>1183</v>
      </c>
      <c r="BU224" s="29">
        <v>7.2053525476067942E-2</v>
      </c>
      <c r="BV224" s="29" t="s">
        <v>1050</v>
      </c>
      <c r="BW224" s="29">
        <v>0.12066695919262835</v>
      </c>
      <c r="BX224" s="29" t="s">
        <v>803</v>
      </c>
      <c r="BY224" s="29">
        <v>6.0636128107601571E-2</v>
      </c>
      <c r="BZ224" s="5" t="s">
        <v>270</v>
      </c>
      <c r="CA224" s="29">
        <v>0.45821514291948501</v>
      </c>
    </row>
    <row r="225" spans="17:79" x14ac:dyDescent="0.25">
      <c r="Q225" s="29" t="s">
        <v>912</v>
      </c>
      <c r="R225" s="29">
        <v>6.8381912984015729</v>
      </c>
      <c r="S225" s="29">
        <f t="shared" si="47"/>
        <v>4.8310997630331585</v>
      </c>
      <c r="T225" s="29" t="s">
        <v>1194</v>
      </c>
      <c r="U225" s="29">
        <v>12.481387404747307</v>
      </c>
      <c r="V225" s="29">
        <f t="shared" si="48"/>
        <v>10.474295869378892</v>
      </c>
      <c r="W225" s="29" t="s">
        <v>1215</v>
      </c>
      <c r="X225" s="29">
        <v>39.089931924041558</v>
      </c>
      <c r="Y225" s="29">
        <f t="shared" si="49"/>
        <v>37.082840388673141</v>
      </c>
      <c r="Z225" s="29" t="s">
        <v>1312</v>
      </c>
      <c r="AA225" s="29">
        <v>44.973309608540923</v>
      </c>
      <c r="AB225" s="29">
        <f t="shared" si="50"/>
        <v>42.966218073172506</v>
      </c>
      <c r="AC225" s="29" t="s">
        <v>709</v>
      </c>
      <c r="AD225" s="29">
        <v>5.2652362774779513E-2</v>
      </c>
      <c r="AE225" s="29">
        <f t="shared" si="51"/>
        <v>1.954439172593635</v>
      </c>
      <c r="AF225" s="29" t="s">
        <v>675</v>
      </c>
      <c r="AG225" s="29">
        <v>37.611824192921048</v>
      </c>
      <c r="AH225" s="29">
        <f t="shared" si="52"/>
        <v>35.604732657552631</v>
      </c>
      <c r="BR225" s="29" t="s">
        <v>893</v>
      </c>
      <c r="BS225" s="29">
        <v>0.22781119008565701</v>
      </c>
      <c r="BT225" s="29" t="s">
        <v>1183</v>
      </c>
      <c r="BU225" s="29">
        <v>5.3845463519698468E-2</v>
      </c>
      <c r="BV225" s="29" t="s">
        <v>1051</v>
      </c>
      <c r="BW225" s="29">
        <v>0</v>
      </c>
      <c r="BX225" s="29" t="s">
        <v>803</v>
      </c>
      <c r="BY225" s="29">
        <v>0.56785917092561045</v>
      </c>
      <c r="BZ225" s="5" t="s">
        <v>273</v>
      </c>
      <c r="CA225" s="29">
        <v>0.19337016574585636</v>
      </c>
    </row>
    <row r="226" spans="17:79" x14ac:dyDescent="0.25">
      <c r="Q226" s="29" t="s">
        <v>912</v>
      </c>
      <c r="R226" s="29">
        <v>9.0678273485672825E-2</v>
      </c>
      <c r="S226" s="29">
        <f t="shared" si="47"/>
        <v>1.9164132618827416</v>
      </c>
      <c r="T226" s="29" t="s">
        <v>1194</v>
      </c>
      <c r="U226" s="29">
        <v>39.574468085106382</v>
      </c>
      <c r="V226" s="29">
        <f t="shared" si="48"/>
        <v>37.567376549737965</v>
      </c>
      <c r="W226" s="29" t="s">
        <v>1216</v>
      </c>
      <c r="X226" s="29">
        <v>2.4483451000712484</v>
      </c>
      <c r="Y226" s="29">
        <f t="shared" si="49"/>
        <v>0.44125356470283394</v>
      </c>
      <c r="Z226" s="29" t="s">
        <v>1313</v>
      </c>
      <c r="AA226" s="29">
        <v>5.5268040230446243</v>
      </c>
      <c r="AB226" s="29">
        <f t="shared" si="50"/>
        <v>3.5197124876762098</v>
      </c>
      <c r="AC226" s="29" t="s">
        <v>710</v>
      </c>
      <c r="AD226" s="29">
        <v>22.287735849056602</v>
      </c>
      <c r="AE226" s="29">
        <f t="shared" si="51"/>
        <v>20.280644313688189</v>
      </c>
      <c r="AF226" s="29" t="s">
        <v>676</v>
      </c>
      <c r="AG226" s="29">
        <v>2.0250582750582753</v>
      </c>
      <c r="AH226" s="29">
        <f t="shared" si="52"/>
        <v>1.7966739689860844E-2</v>
      </c>
      <c r="BR226" s="29" t="s">
        <v>894</v>
      </c>
      <c r="BS226" s="29">
        <v>0.14347202295552369</v>
      </c>
      <c r="BT226" s="29" t="s">
        <v>1183</v>
      </c>
      <c r="BU226" s="29">
        <v>0</v>
      </c>
      <c r="BV226" s="29" t="s">
        <v>1052</v>
      </c>
      <c r="BW226" s="29">
        <v>0.54347826086956519</v>
      </c>
      <c r="BX226" s="29" t="s">
        <v>805</v>
      </c>
      <c r="BY226" s="29">
        <v>0.18551969926280332</v>
      </c>
      <c r="BZ226" s="5" t="s">
        <v>274</v>
      </c>
      <c r="CA226" s="29">
        <v>0.10809141445336627</v>
      </c>
    </row>
    <row r="227" spans="17:79" x14ac:dyDescent="0.25">
      <c r="Q227" s="29" t="s">
        <v>913</v>
      </c>
      <c r="R227" s="29">
        <v>0</v>
      </c>
      <c r="S227" s="29">
        <f t="shared" si="47"/>
        <v>2.0070915353684144</v>
      </c>
      <c r="T227" s="29" t="s">
        <v>1194</v>
      </c>
      <c r="U227" s="29">
        <v>21.838286109191429</v>
      </c>
      <c r="V227" s="29">
        <f t="shared" si="48"/>
        <v>19.831194573823016</v>
      </c>
      <c r="W227" s="29" t="s">
        <v>1217</v>
      </c>
      <c r="X227" s="29">
        <v>0</v>
      </c>
      <c r="Y227" s="29">
        <f t="shared" si="49"/>
        <v>2.0070915353684144</v>
      </c>
      <c r="Z227" s="29" t="s">
        <v>1313</v>
      </c>
      <c r="AA227" s="29">
        <v>3.3984706881903144E-2</v>
      </c>
      <c r="AB227" s="29">
        <f t="shared" si="50"/>
        <v>1.9731068284865112</v>
      </c>
      <c r="AC227" s="29" t="s">
        <v>711</v>
      </c>
      <c r="AD227" s="29">
        <v>0.25515411308430291</v>
      </c>
      <c r="AE227" s="29">
        <f t="shared" si="51"/>
        <v>1.7519374222841115</v>
      </c>
      <c r="AF227" s="29" t="s">
        <v>676</v>
      </c>
      <c r="AG227" s="29">
        <v>34.536817102137768</v>
      </c>
      <c r="AH227" s="29">
        <f t="shared" si="52"/>
        <v>32.529725566769351</v>
      </c>
      <c r="BR227" s="29" t="s">
        <v>895</v>
      </c>
      <c r="BS227" s="29">
        <v>8.0596413459601043E-2</v>
      </c>
      <c r="BT227" s="29" t="s">
        <v>1184</v>
      </c>
      <c r="BU227" s="29">
        <v>0</v>
      </c>
      <c r="BV227" s="29" t="s">
        <v>1052</v>
      </c>
      <c r="BW227" s="29">
        <v>0</v>
      </c>
      <c r="BX227" s="29" t="s">
        <v>807</v>
      </c>
      <c r="BY227" s="29">
        <v>0.77541642734060889</v>
      </c>
      <c r="BZ227" s="5" t="s">
        <v>275</v>
      </c>
      <c r="CA227" s="29">
        <v>0</v>
      </c>
    </row>
    <row r="228" spans="17:79" x14ac:dyDescent="0.25">
      <c r="Q228" s="29" t="s">
        <v>913</v>
      </c>
      <c r="R228" s="29">
        <v>0</v>
      </c>
      <c r="S228" s="29">
        <f t="shared" si="47"/>
        <v>2.0070915353684144</v>
      </c>
      <c r="T228" s="29" t="s">
        <v>1194</v>
      </c>
      <c r="U228" s="29">
        <v>1.6171443597160138</v>
      </c>
      <c r="V228" s="29">
        <f t="shared" si="48"/>
        <v>0.38994717565240067</v>
      </c>
      <c r="W228" s="29" t="s">
        <v>1218</v>
      </c>
      <c r="X228" s="29">
        <v>4.134762633996937</v>
      </c>
      <c r="Y228" s="29">
        <f t="shared" si="49"/>
        <v>2.1276710986285226</v>
      </c>
      <c r="Z228" s="29" t="s">
        <v>1313</v>
      </c>
      <c r="AA228" s="29">
        <v>0</v>
      </c>
      <c r="AB228" s="29">
        <f t="shared" si="50"/>
        <v>2.0070915353684144</v>
      </c>
      <c r="AC228" s="29" t="s">
        <v>711</v>
      </c>
      <c r="AD228" s="29">
        <v>5.4832843754371234</v>
      </c>
      <c r="AE228" s="29">
        <f t="shared" si="51"/>
        <v>3.476192840068709</v>
      </c>
      <c r="AF228" s="29" t="s">
        <v>676</v>
      </c>
      <c r="AG228" s="29">
        <v>10.667584308327598</v>
      </c>
      <c r="AH228" s="29">
        <f t="shared" si="52"/>
        <v>8.6604927729591843</v>
      </c>
      <c r="BR228" s="29" t="s">
        <v>896</v>
      </c>
      <c r="BS228" s="29">
        <v>0.54116737533822967</v>
      </c>
      <c r="BT228" s="29" t="s">
        <v>1184</v>
      </c>
      <c r="BU228" s="29">
        <v>0.30653950953678477</v>
      </c>
      <c r="BV228" s="29" t="s">
        <v>1053</v>
      </c>
      <c r="BW228" s="29">
        <v>0</v>
      </c>
      <c r="BX228" s="29" t="s">
        <v>809</v>
      </c>
      <c r="BY228" s="29">
        <v>0.16480670527852331</v>
      </c>
      <c r="BZ228" s="5" t="s">
        <v>276</v>
      </c>
      <c r="CA228" s="29">
        <v>0.24983563445101906</v>
      </c>
    </row>
    <row r="229" spans="17:79" x14ac:dyDescent="0.25">
      <c r="Q229" s="29" t="s">
        <v>913</v>
      </c>
      <c r="R229" s="29">
        <v>6.2867924528301877</v>
      </c>
      <c r="S229" s="29">
        <f t="shared" si="47"/>
        <v>4.2797009174617733</v>
      </c>
      <c r="T229" s="29" t="s">
        <v>1195</v>
      </c>
      <c r="U229" s="29">
        <v>26.546391752577321</v>
      </c>
      <c r="V229" s="29">
        <f t="shared" si="48"/>
        <v>24.539300217208908</v>
      </c>
      <c r="W229" s="29" t="s">
        <v>1219</v>
      </c>
      <c r="X229" s="29">
        <v>27.080394922425953</v>
      </c>
      <c r="Y229" s="29">
        <f t="shared" si="49"/>
        <v>25.073303387057539</v>
      </c>
      <c r="Z229" s="29" t="s">
        <v>1313</v>
      </c>
      <c r="AA229" s="29">
        <v>1.1096166778749159</v>
      </c>
      <c r="AB229" s="29">
        <f t="shared" si="50"/>
        <v>0.89747485749349853</v>
      </c>
      <c r="AC229" s="29" t="s">
        <v>711</v>
      </c>
      <c r="AD229" s="29">
        <v>16.763969974979148</v>
      </c>
      <c r="AE229" s="29">
        <f t="shared" si="51"/>
        <v>14.756878439610734</v>
      </c>
      <c r="AF229" s="29" t="s">
        <v>676</v>
      </c>
      <c r="AG229" s="29">
        <v>20.110764970578053</v>
      </c>
      <c r="AH229" s="29">
        <f t="shared" si="52"/>
        <v>18.10367343520964</v>
      </c>
      <c r="BR229" s="29" t="s">
        <v>897</v>
      </c>
      <c r="BS229" s="29">
        <v>0</v>
      </c>
      <c r="BT229" s="29" t="s">
        <v>1184</v>
      </c>
      <c r="BU229" s="29">
        <v>0.18165304268846502</v>
      </c>
      <c r="BV229" s="29" t="s">
        <v>1053</v>
      </c>
      <c r="BW229" s="29">
        <v>4.8107761385503531E-2</v>
      </c>
      <c r="BX229" s="29" t="s">
        <v>813</v>
      </c>
      <c r="BY229" s="29">
        <v>0.34672830725462306</v>
      </c>
      <c r="BZ229" s="5" t="s">
        <v>289</v>
      </c>
      <c r="CA229" s="29">
        <v>3.679175864606328E-2</v>
      </c>
    </row>
    <row r="230" spans="17:79" x14ac:dyDescent="0.25">
      <c r="Q230" s="29" t="s">
        <v>914</v>
      </c>
      <c r="R230" s="29">
        <v>0.33887535740760349</v>
      </c>
      <c r="S230" s="29">
        <f t="shared" si="47"/>
        <v>1.6682161779608109</v>
      </c>
      <c r="T230" s="29" t="s">
        <v>1195</v>
      </c>
      <c r="U230" s="29">
        <v>9.9685638649900721</v>
      </c>
      <c r="V230" s="29">
        <f t="shared" si="48"/>
        <v>7.9614723296216576</v>
      </c>
      <c r="W230" s="29" t="s">
        <v>1219</v>
      </c>
      <c r="X230" s="29">
        <v>0.14081920039184473</v>
      </c>
      <c r="Y230" s="29">
        <f t="shared" si="49"/>
        <v>1.8662723349765697</v>
      </c>
      <c r="Z230" s="29" t="s">
        <v>1314</v>
      </c>
      <c r="AA230" s="29">
        <v>0</v>
      </c>
      <c r="AB230" s="29">
        <f t="shared" si="50"/>
        <v>2.0070915353684144</v>
      </c>
      <c r="AC230" s="29" t="s">
        <v>712</v>
      </c>
      <c r="AD230" s="29">
        <v>5.5147717099373317</v>
      </c>
      <c r="AE230" s="29">
        <f t="shared" si="51"/>
        <v>3.5076801745689172</v>
      </c>
      <c r="AF230" s="29" t="s">
        <v>676</v>
      </c>
      <c r="AG230" s="29">
        <v>18.956743002544528</v>
      </c>
      <c r="AH230" s="29">
        <f t="shared" si="52"/>
        <v>16.949651467176114</v>
      </c>
      <c r="BR230" s="29" t="s">
        <v>898</v>
      </c>
      <c r="BS230" s="29">
        <v>0.15130674002751032</v>
      </c>
      <c r="BT230" s="29" t="s">
        <v>1184</v>
      </c>
      <c r="BU230" s="29">
        <v>3.1407035175879394E-2</v>
      </c>
      <c r="BV230" s="29" t="s">
        <v>1054</v>
      </c>
      <c r="BW230" s="29">
        <v>0</v>
      </c>
      <c r="BX230" s="29" t="s">
        <v>814</v>
      </c>
      <c r="BY230" s="29">
        <v>0.93964810493788242</v>
      </c>
      <c r="BZ230" s="29" t="s">
        <v>523</v>
      </c>
      <c r="CA230" s="29">
        <v>0</v>
      </c>
    </row>
    <row r="231" spans="17:79" x14ac:dyDescent="0.25">
      <c r="Q231" s="29" t="s">
        <v>914</v>
      </c>
      <c r="R231" s="29">
        <v>8.2832331329325317</v>
      </c>
      <c r="S231" s="29">
        <f t="shared" si="47"/>
        <v>6.2761415975641173</v>
      </c>
      <c r="T231" s="29" t="s">
        <v>1196</v>
      </c>
      <c r="U231" s="29">
        <v>54.460719041278296</v>
      </c>
      <c r="V231" s="29">
        <f t="shared" si="48"/>
        <v>52.453627505909878</v>
      </c>
      <c r="W231" s="29" t="s">
        <v>1219</v>
      </c>
      <c r="X231" s="29">
        <v>36.094437775110045</v>
      </c>
      <c r="Y231" s="29">
        <f t="shared" si="49"/>
        <v>34.087346239741628</v>
      </c>
      <c r="Z231" s="29" t="s">
        <v>1314</v>
      </c>
      <c r="AA231" s="29">
        <v>0</v>
      </c>
      <c r="AB231" s="29">
        <f t="shared" si="50"/>
        <v>2.0070915353684144</v>
      </c>
      <c r="AC231" s="29" t="s">
        <v>712</v>
      </c>
      <c r="AD231" s="29">
        <v>18.653045781309118</v>
      </c>
      <c r="AE231" s="29">
        <f t="shared" si="51"/>
        <v>16.645954245940704</v>
      </c>
      <c r="AF231" s="29" t="s">
        <v>676</v>
      </c>
      <c r="AG231" s="29">
        <v>51.492183799147327</v>
      </c>
      <c r="AH231" s="29">
        <f t="shared" si="52"/>
        <v>49.48509226377891</v>
      </c>
      <c r="BR231" s="29" t="s">
        <v>899</v>
      </c>
      <c r="BS231" s="29">
        <v>0.60060060060060061</v>
      </c>
      <c r="BT231" s="29" t="s">
        <v>1185</v>
      </c>
      <c r="BU231" s="29">
        <v>0.74950147837447567</v>
      </c>
      <c r="BV231" s="29" t="s">
        <v>1056</v>
      </c>
      <c r="BW231" s="29">
        <v>0.41987403778866339</v>
      </c>
      <c r="BX231" s="29" t="s">
        <v>817</v>
      </c>
      <c r="BY231" s="29">
        <v>0.62582345191040845</v>
      </c>
      <c r="BZ231" s="29" t="s">
        <v>524</v>
      </c>
      <c r="CA231" s="29">
        <v>0</v>
      </c>
    </row>
    <row r="232" spans="17:79" x14ac:dyDescent="0.25">
      <c r="Q232" s="29" t="s">
        <v>915</v>
      </c>
      <c r="R232" s="29">
        <v>0.40264132710581418</v>
      </c>
      <c r="S232" s="29">
        <f t="shared" si="47"/>
        <v>1.6044502082626002</v>
      </c>
      <c r="T232" s="29" t="s">
        <v>1197</v>
      </c>
      <c r="U232" s="29">
        <v>1.8805476154656238</v>
      </c>
      <c r="V232" s="29">
        <f t="shared" si="48"/>
        <v>0.12654391990279068</v>
      </c>
      <c r="W232" s="29" t="s">
        <v>1219</v>
      </c>
      <c r="X232" s="29">
        <v>25.217391304347824</v>
      </c>
      <c r="Y232" s="29">
        <f t="shared" si="49"/>
        <v>23.210299768979411</v>
      </c>
      <c r="Z232" s="29" t="s">
        <v>1314</v>
      </c>
      <c r="AA232" s="29">
        <v>0.64584436209634732</v>
      </c>
      <c r="AB232" s="29">
        <f t="shared" si="50"/>
        <v>1.361247173272067</v>
      </c>
      <c r="AC232" s="29" t="s">
        <v>713</v>
      </c>
      <c r="AD232" s="29">
        <v>0.50284948038887023</v>
      </c>
      <c r="AE232" s="29">
        <f t="shared" si="51"/>
        <v>1.5042420549795441</v>
      </c>
      <c r="AF232" s="29" t="s">
        <v>676</v>
      </c>
      <c r="AG232" s="29">
        <v>38.044633368756642</v>
      </c>
      <c r="AH232" s="29">
        <f t="shared" si="52"/>
        <v>36.037541833388225</v>
      </c>
      <c r="BR232" s="29" t="s">
        <v>900</v>
      </c>
      <c r="BS232" s="29">
        <v>6.7934782608695649E-2</v>
      </c>
      <c r="BT232" s="29" t="s">
        <v>1186</v>
      </c>
      <c r="BU232" s="29">
        <v>0.74274139095205938</v>
      </c>
      <c r="BV232" s="29" t="s">
        <v>1056</v>
      </c>
      <c r="BW232" s="29">
        <v>0</v>
      </c>
      <c r="BX232" s="29" t="s">
        <v>818</v>
      </c>
      <c r="BY232" s="29">
        <v>0.73363431151241532</v>
      </c>
      <c r="BZ232" s="29" t="s">
        <v>528</v>
      </c>
      <c r="CA232" s="29">
        <v>0.79537237888647871</v>
      </c>
    </row>
    <row r="233" spans="17:79" x14ac:dyDescent="0.25">
      <c r="Q233" s="29" t="s">
        <v>915</v>
      </c>
      <c r="R233" s="29">
        <v>0.72765072765072769</v>
      </c>
      <c r="S233" s="29">
        <f t="shared" si="47"/>
        <v>1.2794408077176866</v>
      </c>
      <c r="T233" s="29" t="s">
        <v>1197</v>
      </c>
      <c r="U233" s="29">
        <v>0</v>
      </c>
      <c r="V233" s="29">
        <f t="shared" si="48"/>
        <v>2.0070915353684144</v>
      </c>
      <c r="W233" s="29" t="s">
        <v>1220</v>
      </c>
      <c r="X233" s="29">
        <v>0</v>
      </c>
      <c r="Y233" s="29">
        <f t="shared" si="49"/>
        <v>2.0070915353684144</v>
      </c>
      <c r="Z233" s="29" t="s">
        <v>1314</v>
      </c>
      <c r="AA233" s="29">
        <v>4.5349082472052311</v>
      </c>
      <c r="AB233" s="29">
        <f t="shared" si="50"/>
        <v>2.5278167118368167</v>
      </c>
      <c r="AC233" s="29" t="s">
        <v>713</v>
      </c>
      <c r="AD233" s="29">
        <v>0.3277557357253752</v>
      </c>
      <c r="AE233" s="29">
        <f t="shared" si="51"/>
        <v>1.6793357996430394</v>
      </c>
      <c r="AF233" s="29" t="s">
        <v>677</v>
      </c>
      <c r="AG233" s="29">
        <v>28.336755646817245</v>
      </c>
      <c r="AH233" s="29">
        <f t="shared" si="52"/>
        <v>26.329664111448832</v>
      </c>
      <c r="BR233" s="29" t="s">
        <v>901</v>
      </c>
      <c r="BS233" s="29">
        <v>0.45232710391620051</v>
      </c>
      <c r="BT233" s="29" t="s">
        <v>1186</v>
      </c>
      <c r="BU233" s="29">
        <v>0</v>
      </c>
      <c r="BV233" s="29" t="s">
        <v>1057</v>
      </c>
      <c r="BW233" s="29">
        <v>0</v>
      </c>
      <c r="BX233" s="29" t="s">
        <v>820</v>
      </c>
      <c r="BY233" s="29">
        <v>0.90701025684496051</v>
      </c>
      <c r="BZ233" s="29" t="s">
        <v>529</v>
      </c>
      <c r="CA233" s="29">
        <v>0.22874571101791841</v>
      </c>
    </row>
    <row r="234" spans="17:79" x14ac:dyDescent="0.25">
      <c r="Q234" s="29" t="s">
        <v>915</v>
      </c>
      <c r="R234" s="29">
        <v>48.952590959206169</v>
      </c>
      <c r="S234" s="29">
        <f t="shared" si="47"/>
        <v>46.945499423837752</v>
      </c>
      <c r="T234" s="29" t="s">
        <v>1198</v>
      </c>
      <c r="U234" s="29">
        <v>8.1781008632439797E-2</v>
      </c>
      <c r="V234" s="29">
        <f t="shared" si="48"/>
        <v>1.9253105267359747</v>
      </c>
      <c r="W234" s="29" t="s">
        <v>1220</v>
      </c>
      <c r="X234" s="29">
        <v>19.779944986246562</v>
      </c>
      <c r="Y234" s="29">
        <f t="shared" si="49"/>
        <v>17.772853450878149</v>
      </c>
      <c r="Z234" s="29" t="s">
        <v>1315</v>
      </c>
      <c r="AA234" s="29">
        <v>0</v>
      </c>
      <c r="AB234" s="29">
        <f t="shared" si="50"/>
        <v>2.0070915353684144</v>
      </c>
      <c r="AC234" s="29" t="s">
        <v>714</v>
      </c>
      <c r="AD234" s="29">
        <v>1.4263821761169397</v>
      </c>
      <c r="AE234" s="29">
        <f t="shared" si="51"/>
        <v>0.58070935925147471</v>
      </c>
      <c r="AF234" s="29" t="s">
        <v>677</v>
      </c>
      <c r="AG234" s="29">
        <v>35.81706063720452</v>
      </c>
      <c r="AH234" s="29">
        <f t="shared" si="52"/>
        <v>33.809969101836103</v>
      </c>
      <c r="BR234" s="29" t="s">
        <v>901</v>
      </c>
      <c r="BS234" s="29">
        <v>0</v>
      </c>
      <c r="BT234" s="29" t="s">
        <v>1188</v>
      </c>
      <c r="BU234" s="29">
        <v>0.87534275469310274</v>
      </c>
      <c r="BV234" s="29" t="s">
        <v>1058</v>
      </c>
      <c r="BW234" s="29">
        <v>0</v>
      </c>
      <c r="BX234" s="29" t="s">
        <v>822</v>
      </c>
      <c r="BY234" s="29">
        <v>3.2676179065461282E-2</v>
      </c>
      <c r="BZ234" s="29" t="s">
        <v>529</v>
      </c>
      <c r="CA234" s="29">
        <v>5.0530570995452252E-2</v>
      </c>
    </row>
    <row r="235" spans="17:79" x14ac:dyDescent="0.25">
      <c r="Q235" s="29" t="s">
        <v>916</v>
      </c>
      <c r="R235" s="29">
        <v>15.360696517412936</v>
      </c>
      <c r="S235" s="29">
        <f t="shared" si="47"/>
        <v>13.353604982044523</v>
      </c>
      <c r="T235" s="29" t="s">
        <v>1198</v>
      </c>
      <c r="U235" s="29">
        <v>2.8454669290146817</v>
      </c>
      <c r="V235" s="29">
        <f t="shared" si="48"/>
        <v>0.83837539364626723</v>
      </c>
      <c r="W235" s="29" t="s">
        <v>1220</v>
      </c>
      <c r="X235" s="29">
        <v>24.966382787987449</v>
      </c>
      <c r="Y235" s="29">
        <f t="shared" si="49"/>
        <v>22.959291252619035</v>
      </c>
      <c r="Z235" s="29" t="s">
        <v>1315</v>
      </c>
      <c r="AA235" s="29">
        <v>0.3902439024390244</v>
      </c>
      <c r="AB235" s="29">
        <f t="shared" si="50"/>
        <v>1.6168476329293902</v>
      </c>
      <c r="AC235" s="29" t="s">
        <v>714</v>
      </c>
      <c r="AD235" s="29">
        <v>3.4538451981612623</v>
      </c>
      <c r="AE235" s="29">
        <f t="shared" si="51"/>
        <v>1.4467536627928479</v>
      </c>
      <c r="AF235" s="29" t="s">
        <v>677</v>
      </c>
      <c r="AG235" s="29">
        <v>0.74540334603279779</v>
      </c>
      <c r="AH235" s="29">
        <f t="shared" si="52"/>
        <v>1.2616881893356167</v>
      </c>
      <c r="BR235" s="29" t="s">
        <v>901</v>
      </c>
      <c r="BS235" s="29">
        <v>0</v>
      </c>
      <c r="BT235" s="29" t="s">
        <v>1188</v>
      </c>
      <c r="BU235" s="29">
        <v>0</v>
      </c>
      <c r="BV235" s="29" t="s">
        <v>1058</v>
      </c>
      <c r="BW235" s="29">
        <v>0.41643531371460296</v>
      </c>
      <c r="BX235" s="29" t="s">
        <v>823</v>
      </c>
      <c r="BY235" s="29">
        <v>0</v>
      </c>
      <c r="BZ235" s="29" t="s">
        <v>530</v>
      </c>
      <c r="CA235" s="29">
        <v>0.44527771267869698</v>
      </c>
    </row>
    <row r="236" spans="17:79" x14ac:dyDescent="0.25">
      <c r="Q236" s="29" t="s">
        <v>916</v>
      </c>
      <c r="R236" s="29">
        <v>0.47277025184107641</v>
      </c>
      <c r="S236" s="29">
        <f t="shared" si="47"/>
        <v>1.5343212835273381</v>
      </c>
      <c r="T236" s="29" t="s">
        <v>1198</v>
      </c>
      <c r="U236" s="29">
        <v>4.2027388635290412</v>
      </c>
      <c r="V236" s="29">
        <f t="shared" si="48"/>
        <v>2.1956473281606268</v>
      </c>
      <c r="W236" s="29" t="s">
        <v>1221</v>
      </c>
      <c r="X236" s="29">
        <v>22.920792079207921</v>
      </c>
      <c r="Y236" s="29">
        <f t="shared" si="49"/>
        <v>20.913700543839507</v>
      </c>
      <c r="Z236" s="29" t="s">
        <v>1315</v>
      </c>
      <c r="AA236" s="29">
        <v>0.96700796359499441</v>
      </c>
      <c r="AB236" s="29">
        <f t="shared" si="50"/>
        <v>1.04008357177342</v>
      </c>
      <c r="AC236" s="29" t="s">
        <v>715</v>
      </c>
      <c r="AD236" s="29">
        <v>5.4364797728885739</v>
      </c>
      <c r="AE236" s="29">
        <f t="shared" si="51"/>
        <v>3.4293882375201594</v>
      </c>
      <c r="AF236" s="29" t="s">
        <v>678</v>
      </c>
      <c r="AG236" s="29">
        <v>2.9132908119289778</v>
      </c>
      <c r="AH236" s="29">
        <f t="shared" si="52"/>
        <v>0.90619927656056332</v>
      </c>
      <c r="BR236" s="29" t="s">
        <v>906</v>
      </c>
      <c r="BS236" s="29">
        <v>0.29822633809449062</v>
      </c>
      <c r="BT236" s="29" t="s">
        <v>1188</v>
      </c>
      <c r="BU236" s="29">
        <v>0.5488372093023256</v>
      </c>
      <c r="BV236" s="29" t="s">
        <v>1059</v>
      </c>
      <c r="BW236" s="29">
        <v>0</v>
      </c>
      <c r="BX236" s="29" t="s">
        <v>824</v>
      </c>
      <c r="BY236" s="29">
        <v>0.12081854564675679</v>
      </c>
      <c r="BZ236" s="29" t="s">
        <v>530</v>
      </c>
      <c r="CA236" s="29">
        <v>0</v>
      </c>
    </row>
    <row r="237" spans="17:79" x14ac:dyDescent="0.25">
      <c r="Q237" s="29" t="s">
        <v>916</v>
      </c>
      <c r="R237" s="29">
        <v>1.6282695305733588</v>
      </c>
      <c r="S237" s="29">
        <f t="shared" si="47"/>
        <v>0.37882200479505568</v>
      </c>
      <c r="T237" s="29" t="s">
        <v>1198</v>
      </c>
      <c r="U237" s="29">
        <v>0</v>
      </c>
      <c r="V237" s="29">
        <f t="shared" si="48"/>
        <v>2.0070915353684144</v>
      </c>
      <c r="W237" s="29" t="s">
        <v>1221</v>
      </c>
      <c r="X237" s="29">
        <v>0.26820546163849157</v>
      </c>
      <c r="Y237" s="29">
        <f t="shared" si="49"/>
        <v>1.738886073729923</v>
      </c>
      <c r="Z237" s="29" t="s">
        <v>1315</v>
      </c>
      <c r="AA237" s="29">
        <v>0</v>
      </c>
      <c r="AB237" s="29">
        <f t="shared" si="50"/>
        <v>2.0070915353684144</v>
      </c>
      <c r="AC237" s="29" t="s">
        <v>715</v>
      </c>
      <c r="AD237" s="29">
        <v>6.1661602312310082</v>
      </c>
      <c r="AE237" s="29">
        <f t="shared" si="51"/>
        <v>4.1590686958625938</v>
      </c>
      <c r="AF237" s="29" t="s">
        <v>678</v>
      </c>
      <c r="AG237" s="29">
        <v>13.030035335689046</v>
      </c>
      <c r="AH237" s="29">
        <f t="shared" si="52"/>
        <v>11.022943800320633</v>
      </c>
      <c r="BR237" s="29" t="s">
        <v>908</v>
      </c>
      <c r="BS237" s="29">
        <v>0.31897926634768742</v>
      </c>
      <c r="BT237" s="29" t="s">
        <v>1189</v>
      </c>
      <c r="BU237" s="29">
        <v>0.36560766515380738</v>
      </c>
      <c r="BV237" s="29" t="s">
        <v>1060</v>
      </c>
      <c r="BW237" s="29">
        <v>0.42548426827902808</v>
      </c>
      <c r="BX237" s="29" t="s">
        <v>824</v>
      </c>
      <c r="BY237" s="29">
        <v>0.73142188414277354</v>
      </c>
      <c r="BZ237" s="29" t="s">
        <v>531</v>
      </c>
      <c r="CA237" s="29">
        <v>0</v>
      </c>
    </row>
    <row r="238" spans="17:79" x14ac:dyDescent="0.25">
      <c r="Q238" s="29" t="s">
        <v>917</v>
      </c>
      <c r="R238" s="29">
        <v>0.21100607697501689</v>
      </c>
      <c r="S238" s="29">
        <f t="shared" si="47"/>
        <v>1.7960854583933976</v>
      </c>
      <c r="T238" s="29" t="s">
        <v>1199</v>
      </c>
      <c r="U238" s="29">
        <v>0.73407964764176914</v>
      </c>
      <c r="V238" s="29">
        <f t="shared" si="48"/>
        <v>1.2730118877266454</v>
      </c>
      <c r="W238" s="29" t="s">
        <v>1222</v>
      </c>
      <c r="X238" s="29">
        <v>0.36853932584269666</v>
      </c>
      <c r="Y238" s="29">
        <f t="shared" si="49"/>
        <v>1.6385522095257179</v>
      </c>
      <c r="Z238" s="29" t="s">
        <v>1316</v>
      </c>
      <c r="AA238" s="29">
        <v>0.2524078379275988</v>
      </c>
      <c r="AB238" s="29">
        <f t="shared" si="50"/>
        <v>1.7546836974408158</v>
      </c>
      <c r="AC238" s="29" t="s">
        <v>716</v>
      </c>
      <c r="AD238" s="29">
        <v>5.7417312520467192</v>
      </c>
      <c r="AE238" s="29">
        <f t="shared" si="51"/>
        <v>3.7346397166783047</v>
      </c>
      <c r="AF238" s="29" t="s">
        <v>678</v>
      </c>
      <c r="AG238" s="29">
        <v>18.694885361552029</v>
      </c>
      <c r="AH238" s="29">
        <f t="shared" si="52"/>
        <v>16.687793826183615</v>
      </c>
      <c r="BR238" s="29" t="s">
        <v>909</v>
      </c>
      <c r="BS238" s="29">
        <v>0.59758155230596177</v>
      </c>
      <c r="BT238" s="29" t="s">
        <v>1189</v>
      </c>
      <c r="BU238" s="29">
        <v>5.8088875980249782E-2</v>
      </c>
      <c r="BV238" s="29" t="s">
        <v>1060</v>
      </c>
      <c r="BW238" s="29">
        <v>0.94486150660108725</v>
      </c>
      <c r="BX238" s="29" t="s">
        <v>825</v>
      </c>
      <c r="BY238" s="29">
        <v>0.39828431372549017</v>
      </c>
      <c r="BZ238" s="29" t="s">
        <v>531</v>
      </c>
      <c r="CA238" s="29">
        <v>0.29888983774551664</v>
      </c>
    </row>
    <row r="239" spans="17:79" x14ac:dyDescent="0.25">
      <c r="Q239" s="29" t="s">
        <v>917</v>
      </c>
      <c r="R239" s="29">
        <v>1.2066621346023114</v>
      </c>
      <c r="S239" s="29">
        <f t="shared" si="47"/>
        <v>0.80042940076610303</v>
      </c>
      <c r="T239" s="29" t="s">
        <v>1199</v>
      </c>
      <c r="U239" s="29">
        <v>1.1342920802106542</v>
      </c>
      <c r="V239" s="29">
        <f t="shared" si="48"/>
        <v>0.87279945515776025</v>
      </c>
      <c r="W239" s="29" t="s">
        <v>1223</v>
      </c>
      <c r="X239" s="29">
        <v>0.8221993833504625</v>
      </c>
      <c r="Y239" s="29">
        <f t="shared" si="49"/>
        <v>1.1848921520179521</v>
      </c>
      <c r="Z239" s="29" t="s">
        <v>1316</v>
      </c>
      <c r="AA239" s="29">
        <v>0.13050570962479607</v>
      </c>
      <c r="AB239" s="29">
        <f t="shared" si="50"/>
        <v>1.8765858257436183</v>
      </c>
      <c r="AC239" s="29" t="s">
        <v>716</v>
      </c>
      <c r="AD239" s="29">
        <v>0.39628684653384721</v>
      </c>
      <c r="AE239" s="29">
        <f t="shared" si="51"/>
        <v>1.6108046888345673</v>
      </c>
      <c r="AF239" s="29" t="s">
        <v>678</v>
      </c>
      <c r="AG239" s="29">
        <v>30.116033755274263</v>
      </c>
      <c r="AH239" s="29">
        <f t="shared" si="52"/>
        <v>28.108942219905849</v>
      </c>
      <c r="BR239" s="29" t="s">
        <v>910</v>
      </c>
      <c r="BS239" s="29">
        <v>0</v>
      </c>
      <c r="BT239" s="29" t="s">
        <v>1189</v>
      </c>
      <c r="BU239" s="29">
        <v>0.98298212201265578</v>
      </c>
      <c r="BV239" s="29" t="s">
        <v>1061</v>
      </c>
      <c r="BW239" s="29">
        <v>0.78857036830874849</v>
      </c>
      <c r="BX239" s="29" t="s">
        <v>825</v>
      </c>
      <c r="BY239" s="29">
        <v>0.52620500947169013</v>
      </c>
      <c r="BZ239" s="29" t="s">
        <v>532</v>
      </c>
      <c r="CA239" s="29">
        <v>0</v>
      </c>
    </row>
    <row r="240" spans="17:79" x14ac:dyDescent="0.25">
      <c r="Q240" s="29" t="s">
        <v>918</v>
      </c>
      <c r="R240" s="29">
        <v>0.34316019341756354</v>
      </c>
      <c r="S240" s="29">
        <f t="shared" si="47"/>
        <v>1.663931341950851</v>
      </c>
      <c r="T240" s="29" t="s">
        <v>1200</v>
      </c>
      <c r="U240" s="29">
        <v>1.935096153846154</v>
      </c>
      <c r="V240" s="29">
        <f t="shared" si="48"/>
        <v>7.1995381522260482E-2</v>
      </c>
      <c r="W240" s="29" t="s">
        <v>1223</v>
      </c>
      <c r="X240" s="29">
        <v>9.317585301837271</v>
      </c>
      <c r="Y240" s="29">
        <f t="shared" si="49"/>
        <v>7.3104937664688565</v>
      </c>
      <c r="Z240" s="29" t="s">
        <v>1316</v>
      </c>
      <c r="AA240" s="29">
        <v>1.596767987687572</v>
      </c>
      <c r="AB240" s="29">
        <f t="shared" si="50"/>
        <v>0.41032354768084245</v>
      </c>
      <c r="AC240" s="29" t="s">
        <v>717</v>
      </c>
      <c r="AD240" s="29">
        <v>8.4389671361502341</v>
      </c>
      <c r="AE240" s="29">
        <f t="shared" si="51"/>
        <v>6.4318756007818196</v>
      </c>
      <c r="AF240" s="29" t="s">
        <v>679</v>
      </c>
      <c r="AG240" s="29">
        <v>17.426820966643973</v>
      </c>
      <c r="AH240" s="29">
        <f t="shared" si="52"/>
        <v>15.41972943127556</v>
      </c>
      <c r="BR240" s="29" t="s">
        <v>911</v>
      </c>
      <c r="BS240" s="29">
        <v>0.44208664898320071</v>
      </c>
      <c r="BT240" s="29" t="s">
        <v>1189</v>
      </c>
      <c r="BU240" s="29">
        <v>0.52447552447552448</v>
      </c>
      <c r="BV240" s="29" t="s">
        <v>1062</v>
      </c>
      <c r="BW240" s="29">
        <v>0.91097308488612838</v>
      </c>
      <c r="BX240" s="29" t="s">
        <v>825</v>
      </c>
      <c r="BY240" s="29">
        <v>0.79919239505341966</v>
      </c>
      <c r="BZ240" s="29" t="s">
        <v>532</v>
      </c>
      <c r="CA240" s="29">
        <v>0.3222687721559781</v>
      </c>
    </row>
    <row r="241" spans="17:79" x14ac:dyDescent="0.25">
      <c r="Q241" s="29" t="s">
        <v>918</v>
      </c>
      <c r="R241" s="29">
        <v>1.3503806924292487</v>
      </c>
      <c r="S241" s="29">
        <f t="shared" si="47"/>
        <v>0.65671084293916571</v>
      </c>
      <c r="T241" s="29" t="s">
        <v>1200</v>
      </c>
      <c r="U241" s="29">
        <v>14.889529298751199</v>
      </c>
      <c r="V241" s="29">
        <f t="shared" si="48"/>
        <v>12.882437763382786</v>
      </c>
      <c r="W241" s="29" t="s">
        <v>1223</v>
      </c>
      <c r="X241" s="29">
        <v>0.78010726474890291</v>
      </c>
      <c r="Y241" s="29">
        <f t="shared" si="49"/>
        <v>1.2269842706195115</v>
      </c>
      <c r="Z241" s="29" t="s">
        <v>1316</v>
      </c>
      <c r="AA241" s="29">
        <v>0</v>
      </c>
      <c r="AB241" s="29">
        <f t="shared" si="50"/>
        <v>2.0070915353684144</v>
      </c>
      <c r="AC241" s="29" t="s">
        <v>717</v>
      </c>
      <c r="AD241" s="29">
        <v>11.958456973293769</v>
      </c>
      <c r="AE241" s="29">
        <f t="shared" si="51"/>
        <v>9.9513654379253538</v>
      </c>
      <c r="AF241" s="29" t="s">
        <v>679</v>
      </c>
      <c r="AG241" s="29">
        <v>19.126029132362255</v>
      </c>
      <c r="AH241" s="29">
        <f t="shared" si="52"/>
        <v>17.118937596993842</v>
      </c>
      <c r="BR241" s="29" t="s">
        <v>912</v>
      </c>
      <c r="BS241" s="29">
        <v>9.0678273485672825E-2</v>
      </c>
      <c r="BT241" s="29" t="s">
        <v>1190</v>
      </c>
      <c r="BU241" s="29">
        <v>0.77789150460593659</v>
      </c>
      <c r="BV241" s="29" t="s">
        <v>1064</v>
      </c>
      <c r="BW241" s="29">
        <v>0</v>
      </c>
      <c r="BX241" s="29" t="s">
        <v>825</v>
      </c>
      <c r="BY241" s="29">
        <v>0.16427718040621267</v>
      </c>
      <c r="BZ241" s="29" t="s">
        <v>686</v>
      </c>
      <c r="CA241" s="29">
        <v>0.70616883116883111</v>
      </c>
    </row>
    <row r="242" spans="17:79" x14ac:dyDescent="0.25">
      <c r="Q242" s="29" t="s">
        <v>919</v>
      </c>
      <c r="R242" s="29">
        <v>1.038500506585613</v>
      </c>
      <c r="S242" s="29">
        <f t="shared" si="47"/>
        <v>0.96859102878280146</v>
      </c>
      <c r="T242" s="29" t="s">
        <v>1200</v>
      </c>
      <c r="U242" s="29">
        <v>16.681338028169016</v>
      </c>
      <c r="V242" s="29">
        <f t="shared" si="48"/>
        <v>14.674246492800602</v>
      </c>
      <c r="W242" s="29" t="s">
        <v>1224</v>
      </c>
      <c r="X242" s="29">
        <v>0</v>
      </c>
      <c r="Y242" s="29">
        <f t="shared" si="49"/>
        <v>2.0070915353684144</v>
      </c>
      <c r="Z242" s="29" t="s">
        <v>1316</v>
      </c>
      <c r="AA242" s="29">
        <v>6.109654622136099</v>
      </c>
      <c r="AB242" s="29">
        <f t="shared" si="50"/>
        <v>4.1025630867676846</v>
      </c>
      <c r="AC242" s="29" t="s">
        <v>718</v>
      </c>
      <c r="AD242" s="29">
        <v>5.693757201925032</v>
      </c>
      <c r="AE242" s="29">
        <f t="shared" si="51"/>
        <v>3.6866656665566175</v>
      </c>
      <c r="AF242" s="29" t="s">
        <v>679</v>
      </c>
      <c r="AG242" s="29">
        <v>27.625986642380084</v>
      </c>
      <c r="AH242" s="29">
        <f t="shared" si="52"/>
        <v>25.618895107011671</v>
      </c>
      <c r="BR242" s="29" t="s">
        <v>913</v>
      </c>
      <c r="BS242" s="29">
        <v>0</v>
      </c>
      <c r="BT242" s="29" t="s">
        <v>1190</v>
      </c>
      <c r="BU242" s="29">
        <v>0.87510555001151458</v>
      </c>
      <c r="BV242" s="29" t="s">
        <v>1067</v>
      </c>
      <c r="BW242" s="29">
        <v>7.3715248525695026E-2</v>
      </c>
      <c r="BX242" s="29" t="s">
        <v>826</v>
      </c>
      <c r="BY242" s="29">
        <v>0.35056967572304998</v>
      </c>
      <c r="BZ242" s="29" t="s">
        <v>687</v>
      </c>
      <c r="CA242" s="29">
        <v>0.68700365561578214</v>
      </c>
    </row>
    <row r="243" spans="17:79" x14ac:dyDescent="0.25">
      <c r="Q243" s="29" t="s">
        <v>920</v>
      </c>
      <c r="R243" s="29">
        <v>1.2084862590636469</v>
      </c>
      <c r="S243" s="29">
        <f t="shared" si="47"/>
        <v>0.79860527630476752</v>
      </c>
      <c r="T243" s="29" t="s">
        <v>1201</v>
      </c>
      <c r="U243" s="29">
        <v>17.573696145124718</v>
      </c>
      <c r="V243" s="29">
        <f t="shared" si="48"/>
        <v>15.566604609756304</v>
      </c>
      <c r="W243" s="29" t="s">
        <v>1224</v>
      </c>
      <c r="X243" s="29">
        <v>7.565563641356583</v>
      </c>
      <c r="Y243" s="29">
        <f t="shared" si="49"/>
        <v>5.5584721059881685</v>
      </c>
      <c r="Z243" s="29" t="s">
        <v>1317</v>
      </c>
      <c r="AA243" s="29">
        <v>0</v>
      </c>
      <c r="AB243" s="29">
        <f t="shared" si="50"/>
        <v>2.0070915353684144</v>
      </c>
      <c r="AC243" s="29" t="s">
        <v>719</v>
      </c>
      <c r="AD243" s="29">
        <v>11.744749596122778</v>
      </c>
      <c r="AE243" s="29">
        <f t="shared" si="51"/>
        <v>9.737658060754363</v>
      </c>
      <c r="AF243" s="29" t="s">
        <v>679</v>
      </c>
      <c r="AG243" s="29">
        <v>7.9033771106941835</v>
      </c>
      <c r="AH243" s="29">
        <f t="shared" si="52"/>
        <v>5.896285575325769</v>
      </c>
      <c r="BR243" s="29" t="s">
        <v>913</v>
      </c>
      <c r="BS243" s="29">
        <v>0</v>
      </c>
      <c r="BT243" s="29" t="s">
        <v>1191</v>
      </c>
      <c r="BU243" s="29">
        <v>0.18906144496961513</v>
      </c>
      <c r="BV243" s="29" t="s">
        <v>1068</v>
      </c>
      <c r="BW243" s="29">
        <v>0.23562676720075398</v>
      </c>
      <c r="BX243" s="29" t="s">
        <v>826</v>
      </c>
      <c r="BY243" s="29">
        <v>0.92446448703494921</v>
      </c>
      <c r="BZ243" s="29" t="s">
        <v>687</v>
      </c>
      <c r="CA243" s="29">
        <v>0.75242972097397842</v>
      </c>
    </row>
    <row r="244" spans="17:79" x14ac:dyDescent="0.25">
      <c r="Q244" s="29" t="s">
        <v>921</v>
      </c>
      <c r="R244" s="29">
        <v>0.70480928689883915</v>
      </c>
      <c r="S244" s="29">
        <f t="shared" si="47"/>
        <v>1.3022822484695753</v>
      </c>
      <c r="T244" s="29" t="s">
        <v>1201</v>
      </c>
      <c r="U244" s="29">
        <v>20.133070478068014</v>
      </c>
      <c r="V244" s="29">
        <f t="shared" si="48"/>
        <v>18.1259789426996</v>
      </c>
      <c r="W244" s="29" t="s">
        <v>1224</v>
      </c>
      <c r="X244" s="29">
        <v>17.261219792865361</v>
      </c>
      <c r="Y244" s="29">
        <f t="shared" si="49"/>
        <v>15.254128257496948</v>
      </c>
      <c r="Z244" s="29" t="s">
        <v>1317</v>
      </c>
      <c r="AA244" s="29">
        <v>0.44109112013929197</v>
      </c>
      <c r="AB244" s="29">
        <f t="shared" si="50"/>
        <v>1.5660004152291225</v>
      </c>
      <c r="AC244" s="29" t="s">
        <v>719</v>
      </c>
      <c r="AD244" s="29">
        <v>0.33003300330033003</v>
      </c>
      <c r="AE244" s="29">
        <f t="shared" si="51"/>
        <v>1.6770585320680844</v>
      </c>
      <c r="AF244" s="29" t="s">
        <v>679</v>
      </c>
      <c r="AG244" s="29">
        <v>4.296875</v>
      </c>
      <c r="AH244" s="29">
        <f t="shared" si="52"/>
        <v>2.2897834646315856</v>
      </c>
      <c r="BR244" s="29" t="s">
        <v>914</v>
      </c>
      <c r="BS244" s="29">
        <v>0.33887535740760349</v>
      </c>
      <c r="BT244" s="29" t="s">
        <v>1191</v>
      </c>
      <c r="BU244" s="29">
        <v>0.19716088328075709</v>
      </c>
      <c r="BV244" s="29" t="s">
        <v>1068</v>
      </c>
      <c r="BW244" s="29">
        <v>8.9705028758376867E-2</v>
      </c>
      <c r="BX244" s="29" t="s">
        <v>826</v>
      </c>
      <c r="BY244" s="29">
        <v>0.62447375806904293</v>
      </c>
      <c r="BZ244" s="29" t="s">
        <v>691</v>
      </c>
      <c r="CA244" s="29">
        <v>0.26770178021683844</v>
      </c>
    </row>
    <row r="245" spans="17:79" x14ac:dyDescent="0.25">
      <c r="Q245" s="29" t="s">
        <v>921</v>
      </c>
      <c r="R245" s="29">
        <v>0</v>
      </c>
      <c r="S245" s="29">
        <f t="shared" si="47"/>
        <v>2.0070915353684144</v>
      </c>
      <c r="T245" s="29" t="s">
        <v>1201</v>
      </c>
      <c r="U245" s="29">
        <v>0.76687116564417179</v>
      </c>
      <c r="V245" s="29">
        <f t="shared" si="48"/>
        <v>1.2402203697242427</v>
      </c>
      <c r="W245" s="29" t="s">
        <v>1224</v>
      </c>
      <c r="X245" s="29">
        <v>0.50022331397945508</v>
      </c>
      <c r="Y245" s="29">
        <f t="shared" si="49"/>
        <v>1.5068682213889595</v>
      </c>
      <c r="Z245" s="29" t="s">
        <v>1317</v>
      </c>
      <c r="AA245" s="29">
        <v>0.47131854236119092</v>
      </c>
      <c r="AB245" s="29">
        <f t="shared" si="50"/>
        <v>1.5357729930072235</v>
      </c>
      <c r="AC245" s="29" t="s">
        <v>719</v>
      </c>
      <c r="AD245" s="29">
        <v>2.9921456177533972</v>
      </c>
      <c r="AE245" s="29">
        <f t="shared" si="51"/>
        <v>0.98505408238498271</v>
      </c>
      <c r="AF245" s="29" t="s">
        <v>680</v>
      </c>
      <c r="AG245" s="29">
        <v>10.940761534585763</v>
      </c>
      <c r="AH245" s="29">
        <f t="shared" si="52"/>
        <v>8.9336699992173472</v>
      </c>
      <c r="BR245" s="29" t="s">
        <v>915</v>
      </c>
      <c r="BS245" s="29">
        <v>0.40264132710581418</v>
      </c>
      <c r="BT245" s="29" t="s">
        <v>1192</v>
      </c>
      <c r="BU245" s="29">
        <v>0.42754275427542754</v>
      </c>
      <c r="BV245" s="29" t="s">
        <v>1069</v>
      </c>
      <c r="BW245" s="29">
        <v>3.3707324119998071E-2</v>
      </c>
      <c r="BX245" s="29" t="s">
        <v>827</v>
      </c>
      <c r="BY245" s="29">
        <v>0.83999595182673825</v>
      </c>
      <c r="BZ245" s="29" t="s">
        <v>691</v>
      </c>
      <c r="CA245" s="29">
        <v>0.25641025641025639</v>
      </c>
    </row>
    <row r="246" spans="17:79" x14ac:dyDescent="0.25">
      <c r="Q246" s="29" t="s">
        <v>922</v>
      </c>
      <c r="R246" s="29">
        <v>0.49635036496350371</v>
      </c>
      <c r="S246" s="29">
        <f t="shared" si="47"/>
        <v>1.5107411704049107</v>
      </c>
      <c r="T246" s="29" t="s">
        <v>1202</v>
      </c>
      <c r="U246" s="29">
        <v>0</v>
      </c>
      <c r="V246" s="29">
        <f t="shared" si="48"/>
        <v>2.0070915353684144</v>
      </c>
      <c r="W246" s="29" t="s">
        <v>1225</v>
      </c>
      <c r="X246" s="29">
        <v>0.6915121473594027</v>
      </c>
      <c r="Y246" s="29">
        <f t="shared" si="49"/>
        <v>1.3155793880090116</v>
      </c>
      <c r="Z246" s="29" t="s">
        <v>1317</v>
      </c>
      <c r="AA246" s="29">
        <v>0.29406869000721303</v>
      </c>
      <c r="AB246" s="29">
        <f t="shared" si="50"/>
        <v>1.7130228453612015</v>
      </c>
      <c r="AC246" s="29" t="s">
        <v>720</v>
      </c>
      <c r="AD246" s="29">
        <v>4.5444033302497688</v>
      </c>
      <c r="AE246" s="29">
        <f t="shared" si="51"/>
        <v>2.5373117948813544</v>
      </c>
      <c r="AF246" s="29" t="s">
        <v>680</v>
      </c>
      <c r="AG246" s="29">
        <v>28.938471940500339</v>
      </c>
      <c r="AH246" s="29">
        <f t="shared" si="52"/>
        <v>26.931380405131925</v>
      </c>
      <c r="BR246" s="29" t="s">
        <v>915</v>
      </c>
      <c r="BS246" s="29">
        <v>0.72765072765072769</v>
      </c>
      <c r="BT246" s="29" t="s">
        <v>1192</v>
      </c>
      <c r="BU246" s="29">
        <v>5.1559680329981955E-2</v>
      </c>
      <c r="BV246" s="29" t="s">
        <v>1069</v>
      </c>
      <c r="BW246" s="29">
        <v>0</v>
      </c>
      <c r="BX246" s="29" t="s">
        <v>827</v>
      </c>
      <c r="BY246" s="29">
        <v>0.46776050662061025</v>
      </c>
      <c r="BZ246" s="29" t="s">
        <v>296</v>
      </c>
      <c r="CA246" s="29">
        <v>0.62780269058295957</v>
      </c>
    </row>
    <row r="247" spans="17:79" x14ac:dyDescent="0.25">
      <c r="Q247" s="29" t="s">
        <v>922</v>
      </c>
      <c r="R247" s="29">
        <v>1.140603347191131</v>
      </c>
      <c r="S247" s="29">
        <f t="shared" si="47"/>
        <v>0.86648818817728346</v>
      </c>
      <c r="T247" s="29" t="s">
        <v>1202</v>
      </c>
      <c r="U247" s="29">
        <v>0</v>
      </c>
      <c r="V247" s="29">
        <f t="shared" si="48"/>
        <v>2.0070915353684144</v>
      </c>
      <c r="W247" s="29" t="s">
        <v>1226</v>
      </c>
      <c r="X247" s="29">
        <v>1.6383307573415766</v>
      </c>
      <c r="Y247" s="29">
        <f t="shared" si="49"/>
        <v>0.36876077802683782</v>
      </c>
      <c r="Z247" s="29" t="s">
        <v>1318</v>
      </c>
      <c r="AA247" s="29">
        <v>1.3637857377587908</v>
      </c>
      <c r="AB247" s="29">
        <f t="shared" si="50"/>
        <v>0.6433057976096237</v>
      </c>
      <c r="AC247" s="29" t="s">
        <v>720</v>
      </c>
      <c r="AD247" s="29">
        <v>1.9805795314426635</v>
      </c>
      <c r="AE247" s="29">
        <f t="shared" si="51"/>
        <v>2.6512003925750927E-2</v>
      </c>
      <c r="BR247" s="29" t="s">
        <v>916</v>
      </c>
      <c r="BS247" s="29">
        <v>0.47277025184107641</v>
      </c>
      <c r="BT247" s="29" t="s">
        <v>1192</v>
      </c>
      <c r="BU247" s="29">
        <v>0.70921985815602839</v>
      </c>
      <c r="BV247" s="29" t="s">
        <v>1069</v>
      </c>
      <c r="BW247" s="29">
        <v>0</v>
      </c>
      <c r="BX247" s="29" t="s">
        <v>827</v>
      </c>
      <c r="BY247" s="29">
        <v>2.0036064916850331E-2</v>
      </c>
      <c r="BZ247" s="29" t="s">
        <v>296</v>
      </c>
      <c r="CA247" s="29">
        <v>0.26893769610040341</v>
      </c>
    </row>
    <row r="248" spans="17:79" x14ac:dyDescent="0.25">
      <c r="Q248" s="29" t="s">
        <v>922</v>
      </c>
      <c r="R248" s="29">
        <v>0.63153310104529614</v>
      </c>
      <c r="S248" s="29">
        <f t="shared" si="47"/>
        <v>1.3755584343231182</v>
      </c>
      <c r="T248" s="29" t="s">
        <v>1202</v>
      </c>
      <c r="U248" s="29">
        <v>11.585365853658537</v>
      </c>
      <c r="V248" s="29">
        <f t="shared" si="48"/>
        <v>9.5782743182901235</v>
      </c>
      <c r="W248" s="29" t="s">
        <v>1226</v>
      </c>
      <c r="X248" s="29">
        <v>9.093468468468469</v>
      </c>
      <c r="Y248" s="29">
        <f t="shared" si="49"/>
        <v>7.0863769331000546</v>
      </c>
      <c r="Z248" s="29" t="s">
        <v>1318</v>
      </c>
      <c r="AA248" s="29">
        <v>0.88464260438782738</v>
      </c>
      <c r="AB248" s="29">
        <f t="shared" si="50"/>
        <v>1.1224489309805872</v>
      </c>
      <c r="AC248" s="29" t="s">
        <v>720</v>
      </c>
      <c r="AD248" s="29">
        <v>12.944563097780668</v>
      </c>
      <c r="AE248" s="29">
        <f t="shared" si="51"/>
        <v>10.937471562412252</v>
      </c>
      <c r="BR248" s="29" t="s">
        <v>917</v>
      </c>
      <c r="BS248" s="29">
        <v>0.21100607697501689</v>
      </c>
      <c r="BT248" s="29" t="s">
        <v>1192</v>
      </c>
      <c r="BU248" s="29">
        <v>0</v>
      </c>
      <c r="BV248" s="29" t="s">
        <v>1070</v>
      </c>
      <c r="BW248" s="29">
        <v>0</v>
      </c>
      <c r="BX248" s="29" t="s">
        <v>1263</v>
      </c>
      <c r="BY248" s="29">
        <v>0.79264115862608864</v>
      </c>
      <c r="BZ248" s="29" t="s">
        <v>296</v>
      </c>
      <c r="CA248" s="29">
        <v>0.73002568608895491</v>
      </c>
    </row>
    <row r="249" spans="17:79" x14ac:dyDescent="0.25">
      <c r="Q249" s="29" t="s">
        <v>922</v>
      </c>
      <c r="R249" s="29">
        <v>0.18545229754790851</v>
      </c>
      <c r="S249" s="29">
        <f t="shared" si="47"/>
        <v>1.821639237820506</v>
      </c>
      <c r="T249" s="29" t="s">
        <v>1202</v>
      </c>
      <c r="U249" s="29">
        <v>0.69343378135433609</v>
      </c>
      <c r="V249" s="29">
        <f t="shared" si="48"/>
        <v>1.3136577540140784</v>
      </c>
      <c r="W249" s="29" t="s">
        <v>1272</v>
      </c>
      <c r="X249" s="29">
        <v>0.7641087217552669</v>
      </c>
      <c r="Y249" s="29">
        <f t="shared" si="49"/>
        <v>1.2429828136131476</v>
      </c>
      <c r="Z249" s="29" t="s">
        <v>1318</v>
      </c>
      <c r="AA249" s="29">
        <v>23.531557825611092</v>
      </c>
      <c r="AB249" s="29">
        <f t="shared" si="50"/>
        <v>21.524466290242678</v>
      </c>
      <c r="AC249" s="29" t="s">
        <v>721</v>
      </c>
      <c r="AD249" s="29">
        <v>9.2864458859679075</v>
      </c>
      <c r="AE249" s="29">
        <f t="shared" si="51"/>
        <v>7.2793543505994931</v>
      </c>
      <c r="BR249" s="29" t="s">
        <v>918</v>
      </c>
      <c r="BS249" s="29">
        <v>0.34316019341756354</v>
      </c>
      <c r="BT249" s="29" t="s">
        <v>1193</v>
      </c>
      <c r="BU249" s="29">
        <v>0.23604176123467996</v>
      </c>
      <c r="BV249" s="29" t="s">
        <v>1070</v>
      </c>
      <c r="BW249" s="29">
        <v>0.193322535137677</v>
      </c>
      <c r="BX249" s="29" t="s">
        <v>1266</v>
      </c>
      <c r="BY249" s="29">
        <v>0.17677349934670664</v>
      </c>
      <c r="BZ249" s="29" t="s">
        <v>297</v>
      </c>
      <c r="CA249" s="29">
        <v>0.3732784142103231</v>
      </c>
    </row>
    <row r="250" spans="17:79" x14ac:dyDescent="0.25">
      <c r="Q250" s="29" t="s">
        <v>923</v>
      </c>
      <c r="R250" s="29">
        <v>1.3867248363976317</v>
      </c>
      <c r="S250" s="29">
        <f t="shared" si="47"/>
        <v>0.62036669897078278</v>
      </c>
      <c r="T250" s="29" t="s">
        <v>1203</v>
      </c>
      <c r="U250" s="29">
        <v>0</v>
      </c>
      <c r="V250" s="29">
        <f t="shared" si="48"/>
        <v>2.0070915353684144</v>
      </c>
      <c r="W250" s="29" t="s">
        <v>1272</v>
      </c>
      <c r="X250" s="29">
        <v>0</v>
      </c>
      <c r="Y250" s="29">
        <f t="shared" si="49"/>
        <v>2.0070915353684144</v>
      </c>
      <c r="Z250" s="29" t="s">
        <v>1318</v>
      </c>
      <c r="AA250" s="29">
        <v>0</v>
      </c>
      <c r="AB250" s="29">
        <f t="shared" si="50"/>
        <v>2.0070915353684144</v>
      </c>
      <c r="AC250" s="29" t="s">
        <v>722</v>
      </c>
      <c r="AD250" s="29">
        <v>3.7215099715099718</v>
      </c>
      <c r="AE250" s="29">
        <f t="shared" si="51"/>
        <v>1.7144184361415573</v>
      </c>
      <c r="BR250" s="29" t="s">
        <v>921</v>
      </c>
      <c r="BS250" s="29">
        <v>0.70480928689883915</v>
      </c>
      <c r="BT250" s="29" t="s">
        <v>1193</v>
      </c>
      <c r="BU250" s="29">
        <v>0.2778231737211963</v>
      </c>
      <c r="BV250" s="29" t="s">
        <v>1070</v>
      </c>
      <c r="BW250" s="29">
        <v>0.12435519528371407</v>
      </c>
      <c r="BX250" s="29" t="s">
        <v>1267</v>
      </c>
      <c r="BY250" s="29">
        <v>8.6570717454820909E-2</v>
      </c>
      <c r="BZ250" s="29" t="s">
        <v>298</v>
      </c>
      <c r="CA250" s="29">
        <v>0.32467532467532467</v>
      </c>
    </row>
    <row r="251" spans="17:79" x14ac:dyDescent="0.25">
      <c r="Q251" s="29" t="s">
        <v>923</v>
      </c>
      <c r="R251" s="29">
        <v>0</v>
      </c>
      <c r="S251" s="29">
        <f t="shared" si="47"/>
        <v>2.0070915353684144</v>
      </c>
      <c r="T251" s="29" t="s">
        <v>1203</v>
      </c>
      <c r="U251" s="29">
        <v>0.18583042973286876</v>
      </c>
      <c r="V251" s="29">
        <f t="shared" si="48"/>
        <v>1.8212611056355457</v>
      </c>
      <c r="W251" s="29" t="s">
        <v>1272</v>
      </c>
      <c r="X251" s="29">
        <v>0.59935454126325505</v>
      </c>
      <c r="Y251" s="29">
        <f t="shared" si="49"/>
        <v>1.4077369941051594</v>
      </c>
      <c r="Z251" s="29" t="s">
        <v>1319</v>
      </c>
      <c r="AA251" s="29">
        <v>0</v>
      </c>
      <c r="AB251" s="29">
        <f t="shared" si="50"/>
        <v>2.0070915353684144</v>
      </c>
      <c r="AC251" s="29" t="s">
        <v>722</v>
      </c>
      <c r="AD251" s="29">
        <v>1.6286960736791083</v>
      </c>
      <c r="AE251" s="29">
        <f t="shared" si="51"/>
        <v>0.37839546168930616</v>
      </c>
      <c r="BR251" s="29" t="s">
        <v>921</v>
      </c>
      <c r="BS251" s="29">
        <v>0</v>
      </c>
      <c r="BT251" s="29" t="s">
        <v>1197</v>
      </c>
      <c r="BU251" s="29">
        <v>0</v>
      </c>
      <c r="BV251" s="29" t="s">
        <v>1071</v>
      </c>
      <c r="BW251" s="29">
        <v>0</v>
      </c>
      <c r="BX251" s="29" t="s">
        <v>1267</v>
      </c>
      <c r="BY251" s="29">
        <v>0.14248820019592126</v>
      </c>
      <c r="BZ251" s="29" t="s">
        <v>298</v>
      </c>
      <c r="CA251" s="29">
        <v>0.24277201500772458</v>
      </c>
    </row>
    <row r="252" spans="17:79" x14ac:dyDescent="0.25">
      <c r="Q252" s="29" t="s">
        <v>923</v>
      </c>
      <c r="R252" s="29">
        <v>1.372456223379082</v>
      </c>
      <c r="S252" s="29">
        <f t="shared" si="47"/>
        <v>0.63463531198933243</v>
      </c>
      <c r="T252" s="29" t="s">
        <v>1203</v>
      </c>
      <c r="U252" s="29">
        <v>0.46276211135213308</v>
      </c>
      <c r="V252" s="29">
        <f t="shared" si="48"/>
        <v>1.5443294240162815</v>
      </c>
      <c r="W252" s="29" t="s">
        <v>1273</v>
      </c>
      <c r="X252" s="29">
        <v>0.16043123917089133</v>
      </c>
      <c r="Y252" s="29">
        <f t="shared" si="49"/>
        <v>1.8466602961975231</v>
      </c>
      <c r="Z252" s="29" t="s">
        <v>1227</v>
      </c>
      <c r="AA252" s="29">
        <v>1.6840493732657162</v>
      </c>
      <c r="AB252" s="29">
        <f t="shared" si="50"/>
        <v>0.3230421621026982</v>
      </c>
      <c r="AC252" s="29" t="s">
        <v>722</v>
      </c>
      <c r="AD252" s="29">
        <v>3.3060991829754895</v>
      </c>
      <c r="AE252" s="29">
        <f t="shared" si="51"/>
        <v>1.2990076476070751</v>
      </c>
      <c r="BR252" s="29" t="s">
        <v>922</v>
      </c>
      <c r="BS252" s="29">
        <v>0.49635036496350371</v>
      </c>
      <c r="BT252" s="29" t="s">
        <v>1198</v>
      </c>
      <c r="BU252" s="29">
        <v>8.1781008632439797E-2</v>
      </c>
      <c r="BV252" s="29" t="s">
        <v>1071</v>
      </c>
      <c r="BW252" s="29">
        <v>8.8002346729246103E-2</v>
      </c>
      <c r="BX252" s="29" t="s">
        <v>1268</v>
      </c>
      <c r="BY252" s="29">
        <v>3.0744004919040786E-2</v>
      </c>
      <c r="BZ252" s="29" t="s">
        <v>298</v>
      </c>
      <c r="CA252" s="29">
        <v>0.25643292952515695</v>
      </c>
    </row>
    <row r="253" spans="17:79" x14ac:dyDescent="0.25">
      <c r="Q253" s="29" t="s">
        <v>923</v>
      </c>
      <c r="R253" s="29">
        <v>0.98694355916521015</v>
      </c>
      <c r="S253" s="29">
        <f t="shared" si="47"/>
        <v>1.0201479762032042</v>
      </c>
      <c r="T253" s="29" t="s">
        <v>1204</v>
      </c>
      <c r="U253" s="29">
        <v>0.36767305380753729</v>
      </c>
      <c r="V253" s="29">
        <f t="shared" si="48"/>
        <v>1.6394184815608772</v>
      </c>
      <c r="W253" s="29" t="s">
        <v>1273</v>
      </c>
      <c r="X253" s="29">
        <v>0</v>
      </c>
      <c r="Y253" s="29">
        <f t="shared" si="49"/>
        <v>2.0070915353684144</v>
      </c>
      <c r="Z253" s="29" t="s">
        <v>1227</v>
      </c>
      <c r="AA253" s="29">
        <v>0.20400453343407632</v>
      </c>
      <c r="AB253" s="29">
        <f t="shared" si="50"/>
        <v>1.8030870019343381</v>
      </c>
      <c r="AC253" s="29" t="s">
        <v>722</v>
      </c>
      <c r="AD253" s="29">
        <v>1.534056044180814E-2</v>
      </c>
      <c r="AE253" s="29">
        <f t="shared" si="51"/>
        <v>1.9917509749266062</v>
      </c>
      <c r="BR253" s="29" t="s">
        <v>922</v>
      </c>
      <c r="BS253" s="29">
        <v>0.63153310104529614</v>
      </c>
      <c r="BT253" s="29" t="s">
        <v>1198</v>
      </c>
      <c r="BU253" s="29">
        <v>0</v>
      </c>
      <c r="BV253" s="29" t="s">
        <v>1071</v>
      </c>
      <c r="BW253" s="29">
        <v>0.20964360587002098</v>
      </c>
      <c r="BX253" s="29" t="s">
        <v>1268</v>
      </c>
      <c r="BY253" s="29">
        <v>0.2431775195893002</v>
      </c>
      <c r="BZ253" s="29" t="s">
        <v>299</v>
      </c>
      <c r="CA253" s="29">
        <v>0.27278927028870198</v>
      </c>
    </row>
    <row r="254" spans="17:79" x14ac:dyDescent="0.25">
      <c r="Q254" s="29" t="s">
        <v>923</v>
      </c>
      <c r="R254" s="29">
        <v>2.7361998283916482</v>
      </c>
      <c r="S254" s="29">
        <f t="shared" si="47"/>
        <v>0.72910829302323377</v>
      </c>
      <c r="T254" s="29" t="s">
        <v>1204</v>
      </c>
      <c r="U254" s="29">
        <v>5.0363335491762001E-2</v>
      </c>
      <c r="V254" s="29">
        <f t="shared" si="48"/>
        <v>1.9567281998766524</v>
      </c>
      <c r="W254" s="29" t="s">
        <v>1273</v>
      </c>
      <c r="X254" s="29">
        <v>0.21792427131571779</v>
      </c>
      <c r="Y254" s="29">
        <f t="shared" si="49"/>
        <v>1.7891672640526965</v>
      </c>
      <c r="Z254" s="29" t="s">
        <v>1228</v>
      </c>
      <c r="AA254" s="29">
        <v>31.838035651044738</v>
      </c>
      <c r="AB254" s="29">
        <f t="shared" si="50"/>
        <v>29.830944115676324</v>
      </c>
      <c r="AC254" s="29" t="s">
        <v>723</v>
      </c>
      <c r="AD254" s="29">
        <v>0.12660693416439425</v>
      </c>
      <c r="AE254" s="29">
        <f t="shared" si="51"/>
        <v>1.8804846012040202</v>
      </c>
      <c r="BR254" s="29" t="s">
        <v>922</v>
      </c>
      <c r="BS254" s="29">
        <v>0.18545229754790851</v>
      </c>
      <c r="BT254" s="29" t="s">
        <v>1199</v>
      </c>
      <c r="BU254" s="29">
        <v>0.73407964764176914</v>
      </c>
      <c r="BV254" s="29" t="s">
        <v>1071</v>
      </c>
      <c r="BW254" s="29">
        <v>0</v>
      </c>
      <c r="BX254" s="29" t="s">
        <v>1269</v>
      </c>
      <c r="BY254" s="29">
        <v>0</v>
      </c>
      <c r="BZ254" s="29" t="s">
        <v>299</v>
      </c>
      <c r="CA254" s="29">
        <v>0.21486419481020327</v>
      </c>
    </row>
    <row r="255" spans="17:79" x14ac:dyDescent="0.25">
      <c r="Q255" s="29" t="s">
        <v>924</v>
      </c>
      <c r="R255" s="29">
        <v>0.45010088468104925</v>
      </c>
      <c r="S255" s="29">
        <f t="shared" si="47"/>
        <v>1.5569906506873652</v>
      </c>
      <c r="T255" s="29" t="s">
        <v>1204</v>
      </c>
      <c r="U255" s="29">
        <v>17.053103964098728</v>
      </c>
      <c r="V255" s="29">
        <f t="shared" si="48"/>
        <v>15.046012428730315</v>
      </c>
      <c r="W255" s="29" t="s">
        <v>1274</v>
      </c>
      <c r="X255" s="29">
        <v>0.12309586090167718</v>
      </c>
      <c r="Y255" s="29">
        <f t="shared" si="49"/>
        <v>1.8839956744667372</v>
      </c>
      <c r="Z255" s="29" t="s">
        <v>1229</v>
      </c>
      <c r="AA255" s="29">
        <v>0.65000722230246999</v>
      </c>
      <c r="AB255" s="29">
        <f t="shared" si="50"/>
        <v>1.3570843130659445</v>
      </c>
      <c r="AC255" s="29" t="s">
        <v>723</v>
      </c>
      <c r="AD255" s="29">
        <v>6.7231247839612855</v>
      </c>
      <c r="AE255" s="29">
        <f t="shared" si="51"/>
        <v>4.7160332485928711</v>
      </c>
      <c r="BR255" s="29" t="s">
        <v>923</v>
      </c>
      <c r="BS255" s="29">
        <v>0</v>
      </c>
      <c r="BT255" s="29" t="s">
        <v>1201</v>
      </c>
      <c r="BU255" s="29">
        <v>0.76687116564417179</v>
      </c>
      <c r="BV255" s="29" t="s">
        <v>1209</v>
      </c>
      <c r="BW255" s="29">
        <v>0.91330425299890949</v>
      </c>
      <c r="BX255" s="29" t="s">
        <v>1269</v>
      </c>
      <c r="BY255" s="29">
        <v>6.4801814450804629E-2</v>
      </c>
      <c r="BZ255" s="29" t="s">
        <v>299</v>
      </c>
      <c r="CA255" s="29">
        <v>5.9533259247499602E-2</v>
      </c>
    </row>
    <row r="256" spans="17:79" x14ac:dyDescent="0.25">
      <c r="Q256" s="29" t="s">
        <v>924</v>
      </c>
      <c r="R256" s="29">
        <v>0</v>
      </c>
      <c r="S256" s="29">
        <f t="shared" si="47"/>
        <v>2.0070915353684144</v>
      </c>
      <c r="T256" s="29" t="s">
        <v>1204</v>
      </c>
      <c r="U256" s="29">
        <v>0</v>
      </c>
      <c r="V256" s="29">
        <f t="shared" si="48"/>
        <v>2.0070915353684144</v>
      </c>
      <c r="W256" s="29" t="s">
        <v>1274</v>
      </c>
      <c r="X256" s="29">
        <v>7.3495636196600836E-2</v>
      </c>
      <c r="Y256" s="29">
        <f t="shared" si="49"/>
        <v>1.9335958991718136</v>
      </c>
      <c r="Z256" s="29" t="s">
        <v>1229</v>
      </c>
      <c r="AA256" s="29">
        <v>1.265318322207831</v>
      </c>
      <c r="AB256" s="29">
        <f t="shared" si="50"/>
        <v>0.74177321316058342</v>
      </c>
      <c r="AC256" s="29" t="s">
        <v>723</v>
      </c>
      <c r="AD256" s="29">
        <v>5.8741398224793056</v>
      </c>
      <c r="AE256" s="29">
        <f t="shared" si="51"/>
        <v>3.8670482871108911</v>
      </c>
      <c r="BR256" s="29" t="s">
        <v>923</v>
      </c>
      <c r="BS256" s="29">
        <v>0.98694355916521015</v>
      </c>
      <c r="BT256" s="29" t="s">
        <v>1202</v>
      </c>
      <c r="BU256" s="29">
        <v>0</v>
      </c>
      <c r="BV256" s="29" t="s">
        <v>1210</v>
      </c>
      <c r="BW256" s="29">
        <v>0.35074045206547155</v>
      </c>
      <c r="BX256" s="29" t="s">
        <v>1270</v>
      </c>
      <c r="BY256" s="29">
        <v>0</v>
      </c>
      <c r="BZ256" s="29" t="s">
        <v>300</v>
      </c>
      <c r="CA256" s="29">
        <v>0.77787381158167668</v>
      </c>
    </row>
    <row r="257" spans="17:79" x14ac:dyDescent="0.25">
      <c r="Q257" s="29" t="s">
        <v>925</v>
      </c>
      <c r="R257" s="29">
        <v>0</v>
      </c>
      <c r="S257" s="29">
        <f t="shared" si="47"/>
        <v>2.0070915353684144</v>
      </c>
      <c r="T257" s="29" t="s">
        <v>1204</v>
      </c>
      <c r="U257" s="29">
        <v>17.814726840855108</v>
      </c>
      <c r="V257" s="29">
        <f t="shared" si="48"/>
        <v>15.807635305486695</v>
      </c>
      <c r="W257" s="29" t="s">
        <v>1275</v>
      </c>
      <c r="X257" s="29">
        <v>0.21984256435713781</v>
      </c>
      <c r="Y257" s="29">
        <f t="shared" si="49"/>
        <v>1.7872489710112767</v>
      </c>
      <c r="Z257" s="29" t="s">
        <v>1230</v>
      </c>
      <c r="AA257" s="29">
        <v>0.70671378091872794</v>
      </c>
      <c r="AB257" s="29">
        <f t="shared" si="50"/>
        <v>1.3003777544496864</v>
      </c>
      <c r="AC257" s="29" t="s">
        <v>724</v>
      </c>
      <c r="AD257" s="29">
        <v>4.7302431610942248</v>
      </c>
      <c r="AE257" s="29">
        <f t="shared" si="51"/>
        <v>2.7231516257258104</v>
      </c>
      <c r="BR257" s="29" t="s">
        <v>924</v>
      </c>
      <c r="BS257" s="29">
        <v>0.45010088468104925</v>
      </c>
      <c r="BT257" s="29" t="s">
        <v>1202</v>
      </c>
      <c r="BU257" s="29">
        <v>0</v>
      </c>
      <c r="BV257" s="29" t="s">
        <v>1211</v>
      </c>
      <c r="BW257" s="29">
        <v>0.37919826652221017</v>
      </c>
      <c r="BX257" s="29" t="s">
        <v>1270</v>
      </c>
      <c r="BY257" s="29">
        <v>0</v>
      </c>
      <c r="BZ257" s="29" t="s">
        <v>692</v>
      </c>
      <c r="CA257" s="29">
        <v>0</v>
      </c>
    </row>
    <row r="258" spans="17:79" x14ac:dyDescent="0.25">
      <c r="Q258" s="29" t="s">
        <v>925</v>
      </c>
      <c r="R258" s="29">
        <v>0.78799249530956861</v>
      </c>
      <c r="S258" s="29">
        <f t="shared" si="47"/>
        <v>1.219099040058846</v>
      </c>
      <c r="T258" s="29" t="s">
        <v>1205</v>
      </c>
      <c r="U258" s="29">
        <v>0</v>
      </c>
      <c r="V258" s="29">
        <f t="shared" si="48"/>
        <v>2.0070915353684144</v>
      </c>
      <c r="W258" s="29" t="s">
        <v>1276</v>
      </c>
      <c r="X258" s="29">
        <v>2.920560747663551E-2</v>
      </c>
      <c r="Y258" s="29">
        <f t="shared" si="49"/>
        <v>1.9778859278917789</v>
      </c>
      <c r="Z258" s="29" t="s">
        <v>1231</v>
      </c>
      <c r="AA258" s="29">
        <v>0.10210332856851133</v>
      </c>
      <c r="AB258" s="29">
        <f t="shared" si="50"/>
        <v>1.9049882067999031</v>
      </c>
      <c r="AC258" s="29" t="s">
        <v>724</v>
      </c>
      <c r="AD258" s="29">
        <v>0.55842640440073343</v>
      </c>
      <c r="AE258" s="29">
        <f t="shared" si="51"/>
        <v>1.448665130967681</v>
      </c>
      <c r="BR258" s="29" t="s">
        <v>924</v>
      </c>
      <c r="BS258" s="29">
        <v>0</v>
      </c>
      <c r="BT258" s="29" t="s">
        <v>1202</v>
      </c>
      <c r="BU258" s="29">
        <v>0.69343378135433609</v>
      </c>
      <c r="BV258" s="29" t="s">
        <v>1211</v>
      </c>
      <c r="BW258" s="29">
        <v>0.52530558642287095</v>
      </c>
      <c r="BX258" s="29" t="s">
        <v>1270</v>
      </c>
      <c r="BY258" s="29">
        <v>0</v>
      </c>
      <c r="BZ258" s="29" t="s">
        <v>692</v>
      </c>
      <c r="CA258" s="29">
        <v>0.93977364591754231</v>
      </c>
    </row>
    <row r="259" spans="17:79" x14ac:dyDescent="0.25">
      <c r="Q259" s="29" t="s">
        <v>925</v>
      </c>
      <c r="R259" s="29">
        <v>6.7114093959731544E-2</v>
      </c>
      <c r="S259" s="29">
        <f t="shared" ref="S259:S263" si="53">ABS(R259-G$42)</f>
        <v>1.939977441408683</v>
      </c>
      <c r="T259" s="29" t="s">
        <v>1205</v>
      </c>
      <c r="U259" s="29">
        <v>0</v>
      </c>
      <c r="V259" s="29">
        <f t="shared" ref="V259:V273" si="54">ABS(U259-$G$42)</f>
        <v>2.0070915353684144</v>
      </c>
      <c r="W259" s="29" t="s">
        <v>1276</v>
      </c>
      <c r="X259" s="29">
        <v>0.53142329020332713</v>
      </c>
      <c r="Y259" s="29">
        <f t="shared" ref="Y259:Y319" si="55">ABS(X259-$G$42)</f>
        <v>1.4756682451650873</v>
      </c>
      <c r="Z259" s="29" t="s">
        <v>1231</v>
      </c>
      <c r="AA259" s="29">
        <v>0.28607918263090676</v>
      </c>
      <c r="AB259" s="29">
        <f t="shared" ref="AB259:AB319" si="56">ABS(AA259-$G$42)</f>
        <v>1.7210123527375076</v>
      </c>
      <c r="AC259" s="29" t="s">
        <v>724</v>
      </c>
      <c r="AD259" s="29">
        <v>4.3941557728221468E-2</v>
      </c>
      <c r="AE259" s="29">
        <f t="shared" ref="AE259:AE294" si="57">ABS(AD259-$G$42)</f>
        <v>1.9631499776401931</v>
      </c>
      <c r="BR259" s="29" t="s">
        <v>925</v>
      </c>
      <c r="BS259" s="29">
        <v>0</v>
      </c>
      <c r="BT259" s="29" t="s">
        <v>1203</v>
      </c>
      <c r="BU259" s="29">
        <v>0</v>
      </c>
      <c r="BV259" s="29" t="s">
        <v>1213</v>
      </c>
      <c r="BW259" s="29">
        <v>0.92876618950238576</v>
      </c>
      <c r="BX259" s="29" t="s">
        <v>1271</v>
      </c>
      <c r="BY259" s="29">
        <v>0.10277492291880781</v>
      </c>
      <c r="BZ259" s="29" t="s">
        <v>693</v>
      </c>
      <c r="CA259" s="29">
        <v>0</v>
      </c>
    </row>
    <row r="260" spans="17:79" x14ac:dyDescent="0.25">
      <c r="Q260" s="29" t="s">
        <v>925</v>
      </c>
      <c r="R260" s="29">
        <v>0.18910741301059003</v>
      </c>
      <c r="S260" s="29">
        <f t="shared" si="53"/>
        <v>1.8179841223578244</v>
      </c>
      <c r="T260" s="29" t="s">
        <v>1205</v>
      </c>
      <c r="U260" s="29">
        <v>0.1737835153922542</v>
      </c>
      <c r="V260" s="29">
        <f t="shared" si="54"/>
        <v>1.8333080199761602</v>
      </c>
      <c r="W260" s="29" t="s">
        <v>1276</v>
      </c>
      <c r="X260" s="29">
        <v>93.830406610949382</v>
      </c>
      <c r="Y260" s="29">
        <f t="shared" si="55"/>
        <v>91.823315075580965</v>
      </c>
      <c r="Z260" s="29" t="s">
        <v>1232</v>
      </c>
      <c r="AA260" s="29">
        <v>1.3125512715340444</v>
      </c>
      <c r="AB260" s="29">
        <f t="shared" si="56"/>
        <v>0.69454026383437006</v>
      </c>
      <c r="AC260" s="29" t="s">
        <v>724</v>
      </c>
      <c r="AD260" s="29">
        <v>11.966276856132717</v>
      </c>
      <c r="AE260" s="29">
        <f t="shared" si="57"/>
        <v>9.959185320764302</v>
      </c>
      <c r="BR260" s="29" t="s">
        <v>925</v>
      </c>
      <c r="BS260" s="29">
        <v>0.78799249530956861</v>
      </c>
      <c r="BT260" s="29" t="s">
        <v>1203</v>
      </c>
      <c r="BU260" s="29">
        <v>0.18583042973286876</v>
      </c>
      <c r="BV260" s="29" t="s">
        <v>1213</v>
      </c>
      <c r="BW260" s="29">
        <v>0</v>
      </c>
      <c r="BX260" s="29" t="s">
        <v>1271</v>
      </c>
      <c r="BY260" s="29">
        <v>0</v>
      </c>
      <c r="BZ260" s="29" t="s">
        <v>694</v>
      </c>
      <c r="CA260" s="29">
        <v>0</v>
      </c>
    </row>
    <row r="261" spans="17:79" x14ac:dyDescent="0.25">
      <c r="Q261" s="29" t="s">
        <v>926</v>
      </c>
      <c r="R261" s="29">
        <v>2.4443278098522909</v>
      </c>
      <c r="S261" s="29">
        <f t="shared" si="53"/>
        <v>0.43723627448387647</v>
      </c>
      <c r="T261" s="29" t="s">
        <v>1205</v>
      </c>
      <c r="U261" s="29">
        <v>0.88744588744588748</v>
      </c>
      <c r="V261" s="29">
        <f t="shared" si="54"/>
        <v>1.119645647922527</v>
      </c>
      <c r="W261" s="29" t="s">
        <v>1276</v>
      </c>
      <c r="X261" s="29">
        <v>84.231487243310525</v>
      </c>
      <c r="Y261" s="29">
        <f t="shared" si="55"/>
        <v>82.224395707942108</v>
      </c>
      <c r="Z261" s="29" t="s">
        <v>1233</v>
      </c>
      <c r="AA261" s="29">
        <v>1.8433179723502304</v>
      </c>
      <c r="AB261" s="29">
        <f t="shared" si="56"/>
        <v>0.16377356301818402</v>
      </c>
      <c r="AC261" s="29" t="s">
        <v>725</v>
      </c>
      <c r="AD261" s="29">
        <v>0.59114255257292381</v>
      </c>
      <c r="AE261" s="29">
        <f t="shared" si="57"/>
        <v>1.4159489827954905</v>
      </c>
      <c r="BR261" s="29" t="s">
        <v>925</v>
      </c>
      <c r="BS261" s="29">
        <v>6.7114093959731544E-2</v>
      </c>
      <c r="BT261" s="29" t="s">
        <v>1203</v>
      </c>
      <c r="BU261" s="29">
        <v>0.46276211135213308</v>
      </c>
      <c r="BV261" s="29" t="s">
        <v>1213</v>
      </c>
      <c r="BW261" s="29">
        <v>0.13878683974201977</v>
      </c>
      <c r="BX261" s="29" t="s">
        <v>1271</v>
      </c>
      <c r="BY261" s="29">
        <v>0</v>
      </c>
      <c r="BZ261" s="29" t="s">
        <v>695</v>
      </c>
      <c r="CA261" s="29">
        <v>0</v>
      </c>
    </row>
    <row r="262" spans="17:79" x14ac:dyDescent="0.25">
      <c r="Q262" s="29" t="s">
        <v>926</v>
      </c>
      <c r="R262" s="29">
        <v>0</v>
      </c>
      <c r="S262" s="29">
        <f t="shared" si="53"/>
        <v>2.0070915353684144</v>
      </c>
      <c r="T262" s="29" t="s">
        <v>1206</v>
      </c>
      <c r="U262" s="29">
        <v>0</v>
      </c>
      <c r="V262" s="29">
        <f t="shared" si="54"/>
        <v>2.0070915353684144</v>
      </c>
      <c r="W262" s="29" t="s">
        <v>1276</v>
      </c>
      <c r="X262" s="29">
        <v>0</v>
      </c>
      <c r="Y262" s="29">
        <f t="shared" si="55"/>
        <v>2.0070915353684144</v>
      </c>
      <c r="Z262" s="29" t="s">
        <v>1233</v>
      </c>
      <c r="AA262" s="29">
        <v>0.20354754289037513</v>
      </c>
      <c r="AB262" s="29">
        <f t="shared" si="56"/>
        <v>1.8035439924780392</v>
      </c>
      <c r="AC262" s="29" t="s">
        <v>725</v>
      </c>
      <c r="AD262" s="29">
        <v>8.3464815399179546</v>
      </c>
      <c r="AE262" s="29">
        <f t="shared" si="57"/>
        <v>6.3393900045495402</v>
      </c>
      <c r="BR262" s="29" t="s">
        <v>925</v>
      </c>
      <c r="BS262" s="29">
        <v>0.18910741301059003</v>
      </c>
      <c r="BT262" s="29" t="s">
        <v>1204</v>
      </c>
      <c r="BU262" s="29">
        <v>0.36767305380753729</v>
      </c>
      <c r="BV262" s="29" t="s">
        <v>1213</v>
      </c>
      <c r="BW262" s="29">
        <v>0.83876980428704562</v>
      </c>
      <c r="BX262" s="29" t="s">
        <v>1271</v>
      </c>
      <c r="BY262" s="29">
        <v>0.50429184549356221</v>
      </c>
      <c r="BZ262" s="29" t="s">
        <v>696</v>
      </c>
      <c r="CA262" s="29">
        <v>0</v>
      </c>
    </row>
    <row r="263" spans="17:79" x14ac:dyDescent="0.25">
      <c r="Q263" s="29" t="s">
        <v>926</v>
      </c>
      <c r="R263" s="29">
        <v>0.83185956638501346</v>
      </c>
      <c r="S263" s="29">
        <f t="shared" si="53"/>
        <v>1.175231968983401</v>
      </c>
      <c r="T263" s="29" t="s">
        <v>1206</v>
      </c>
      <c r="U263" s="29">
        <v>0.62902730899048787</v>
      </c>
      <c r="V263" s="29">
        <f t="shared" si="54"/>
        <v>1.3780642263779266</v>
      </c>
      <c r="W263" s="29" t="s">
        <v>1276</v>
      </c>
      <c r="X263" s="29">
        <v>0.39976014391365178</v>
      </c>
      <c r="Y263" s="29">
        <f t="shared" si="55"/>
        <v>1.6073313914547627</v>
      </c>
      <c r="Z263" s="29" t="s">
        <v>1234</v>
      </c>
      <c r="AA263" s="29">
        <v>10.373582388258839</v>
      </c>
      <c r="AB263" s="29">
        <f t="shared" si="56"/>
        <v>8.3664908528904256</v>
      </c>
      <c r="AC263" s="29" t="s">
        <v>726</v>
      </c>
      <c r="AD263" s="29">
        <v>8.1911593640946112</v>
      </c>
      <c r="AE263" s="29">
        <f t="shared" si="57"/>
        <v>6.1840678287261968</v>
      </c>
      <c r="BR263" s="29" t="s">
        <v>926</v>
      </c>
      <c r="BS263" s="29">
        <v>0</v>
      </c>
      <c r="BT263" s="29" t="s">
        <v>1204</v>
      </c>
      <c r="BU263" s="29">
        <v>5.0363335491762001E-2</v>
      </c>
      <c r="BV263" s="29" t="s">
        <v>1214</v>
      </c>
      <c r="BW263" s="29">
        <v>0.79345193351708021</v>
      </c>
      <c r="BX263" s="29" t="s">
        <v>1306</v>
      </c>
      <c r="BY263" s="29">
        <v>8.2781456953642391E-2</v>
      </c>
      <c r="BZ263" s="29" t="s">
        <v>697</v>
      </c>
      <c r="CA263" s="29">
        <v>0</v>
      </c>
    </row>
    <row r="264" spans="17:79" x14ac:dyDescent="0.25">
      <c r="T264" s="29" t="s">
        <v>1206</v>
      </c>
      <c r="U264" s="29">
        <v>32.748217224355457</v>
      </c>
      <c r="V264" s="29">
        <f t="shared" si="54"/>
        <v>30.741125688987044</v>
      </c>
      <c r="W264" s="29" t="s">
        <v>1277</v>
      </c>
      <c r="X264" s="29">
        <v>6.3346266529416426E-2</v>
      </c>
      <c r="Y264" s="29">
        <f t="shared" si="55"/>
        <v>1.943745268838998</v>
      </c>
      <c r="Z264" s="29" t="s">
        <v>1235</v>
      </c>
      <c r="AA264" s="29">
        <v>1.5443241075010028</v>
      </c>
      <c r="AB264" s="29">
        <f t="shared" si="56"/>
        <v>0.46276742786741165</v>
      </c>
      <c r="AC264" s="29" t="s">
        <v>726</v>
      </c>
      <c r="AD264" s="29">
        <v>0.73775989268947018</v>
      </c>
      <c r="AE264" s="29">
        <f t="shared" si="57"/>
        <v>1.2693316426789443</v>
      </c>
      <c r="BR264" s="29" t="s">
        <v>926</v>
      </c>
      <c r="BS264" s="29">
        <v>0.83185956638501346</v>
      </c>
      <c r="BT264" s="29" t="s">
        <v>1204</v>
      </c>
      <c r="BU264" s="29">
        <v>0</v>
      </c>
      <c r="BV264" s="29" t="s">
        <v>1217</v>
      </c>
      <c r="BW264" s="29">
        <v>0</v>
      </c>
      <c r="BX264" s="29" t="s">
        <v>1306</v>
      </c>
      <c r="BY264" s="29">
        <v>0.2422245906404418</v>
      </c>
      <c r="BZ264" s="29" t="s">
        <v>698</v>
      </c>
      <c r="CA264" s="29">
        <v>0.24677817384151354</v>
      </c>
    </row>
    <row r="265" spans="17:79" x14ac:dyDescent="0.25">
      <c r="T265" s="29" t="s">
        <v>1206</v>
      </c>
      <c r="U265" s="29">
        <v>1.2574139976275207</v>
      </c>
      <c r="V265" s="29">
        <f t="shared" si="54"/>
        <v>0.74967753774089374</v>
      </c>
      <c r="W265" s="29" t="s">
        <v>1277</v>
      </c>
      <c r="X265" s="29">
        <v>0</v>
      </c>
      <c r="Y265" s="29">
        <f t="shared" si="55"/>
        <v>2.0070915353684144</v>
      </c>
      <c r="Z265" s="29" t="s">
        <v>1235</v>
      </c>
      <c r="AA265" s="29">
        <v>84.065934065934073</v>
      </c>
      <c r="AB265" s="29">
        <f t="shared" si="56"/>
        <v>82.058842530565656</v>
      </c>
      <c r="AC265" s="29" t="s">
        <v>726</v>
      </c>
      <c r="AD265" s="29">
        <v>2.1583276733831407</v>
      </c>
      <c r="AE265" s="29">
        <f t="shared" si="57"/>
        <v>0.15123613801472624</v>
      </c>
      <c r="BR265" s="29"/>
      <c r="BS265" s="29"/>
      <c r="BT265" s="29" t="s">
        <v>1205</v>
      </c>
      <c r="BU265" s="29">
        <v>0</v>
      </c>
      <c r="BV265" s="29" t="s">
        <v>1219</v>
      </c>
      <c r="BW265" s="29">
        <v>0.14081920039184473</v>
      </c>
      <c r="BX265" s="29" t="s">
        <v>1307</v>
      </c>
      <c r="BY265" s="29">
        <v>0.44496239008369531</v>
      </c>
      <c r="BZ265" s="29" t="s">
        <v>699</v>
      </c>
      <c r="CA265" s="29">
        <v>0.32667179093005383</v>
      </c>
    </row>
    <row r="266" spans="17:79" x14ac:dyDescent="0.25">
      <c r="T266" s="29" t="s">
        <v>1207</v>
      </c>
      <c r="U266" s="29">
        <v>0</v>
      </c>
      <c r="V266" s="29">
        <f t="shared" si="54"/>
        <v>2.0070915353684144</v>
      </c>
      <c r="W266" s="29" t="s">
        <v>1277</v>
      </c>
      <c r="X266" s="29">
        <v>6.8547324017927763E-2</v>
      </c>
      <c r="Y266" s="29">
        <f t="shared" si="55"/>
        <v>1.9385442113504867</v>
      </c>
      <c r="Z266" s="29" t="s">
        <v>1236</v>
      </c>
      <c r="AA266" s="29">
        <v>6.1874431301182895</v>
      </c>
      <c r="AB266" s="29">
        <f t="shared" si="56"/>
        <v>4.1803515947498751</v>
      </c>
      <c r="AC266" s="29" t="s">
        <v>726</v>
      </c>
      <c r="AD266" s="29">
        <v>1.1533816425120773</v>
      </c>
      <c r="AE266" s="29">
        <f t="shared" si="57"/>
        <v>0.85370989285633714</v>
      </c>
      <c r="BR266" s="29"/>
      <c r="BS266" s="29"/>
      <c r="BT266" s="29" t="s">
        <v>1205</v>
      </c>
      <c r="BU266" s="29">
        <v>0</v>
      </c>
      <c r="BV266" s="29" t="s">
        <v>1220</v>
      </c>
      <c r="BW266" s="29">
        <v>0</v>
      </c>
      <c r="BX266" s="29" t="s">
        <v>1307</v>
      </c>
      <c r="BY266" s="29">
        <v>0</v>
      </c>
      <c r="BZ266" s="29" t="s">
        <v>699</v>
      </c>
      <c r="CA266" s="29">
        <v>8.5881140501545855E-2</v>
      </c>
    </row>
    <row r="267" spans="17:79" x14ac:dyDescent="0.25">
      <c r="T267" s="29" t="s">
        <v>1207</v>
      </c>
      <c r="U267" s="29">
        <v>0.22522522522522523</v>
      </c>
      <c r="V267" s="29">
        <f t="shared" si="54"/>
        <v>1.7818663101431893</v>
      </c>
      <c r="W267" s="29" t="s">
        <v>1278</v>
      </c>
      <c r="X267" s="29">
        <v>0</v>
      </c>
      <c r="Y267" s="29">
        <f t="shared" si="55"/>
        <v>2.0070915353684144</v>
      </c>
      <c r="Z267" s="29" t="s">
        <v>1236</v>
      </c>
      <c r="AA267" s="29">
        <v>0.4290694556181282</v>
      </c>
      <c r="AB267" s="29">
        <f t="shared" si="56"/>
        <v>1.5780220797502862</v>
      </c>
      <c r="AC267" s="29" t="s">
        <v>727</v>
      </c>
      <c r="AD267" s="29">
        <v>5.8423120308063323</v>
      </c>
      <c r="AE267" s="29">
        <f t="shared" si="57"/>
        <v>3.8352204954379179</v>
      </c>
      <c r="BR267" s="29"/>
      <c r="BS267" s="29"/>
      <c r="BT267" s="29" t="s">
        <v>1205</v>
      </c>
      <c r="BU267" s="29">
        <v>0.1737835153922542</v>
      </c>
      <c r="BV267" s="29" t="s">
        <v>1221</v>
      </c>
      <c r="BW267" s="29">
        <v>0.26820546163849157</v>
      </c>
      <c r="BX267" s="29" t="s">
        <v>1307</v>
      </c>
      <c r="BY267" s="29">
        <v>0</v>
      </c>
      <c r="BZ267" s="29" t="s">
        <v>700</v>
      </c>
      <c r="CA267" s="29">
        <v>0.12916559028674762</v>
      </c>
    </row>
    <row r="268" spans="17:79" x14ac:dyDescent="0.25">
      <c r="T268" s="29" t="s">
        <v>1207</v>
      </c>
      <c r="U268" s="29">
        <v>4.5569941609545568</v>
      </c>
      <c r="V268" s="29">
        <f t="shared" si="54"/>
        <v>2.5499026255861423</v>
      </c>
      <c r="W268" s="29" t="s">
        <v>1279</v>
      </c>
      <c r="X268" s="29">
        <v>0.99075297225891679</v>
      </c>
      <c r="Y268" s="29">
        <f t="shared" si="55"/>
        <v>1.0163385631094977</v>
      </c>
      <c r="Z268" s="29" t="s">
        <v>1237</v>
      </c>
      <c r="AA268" s="29">
        <v>5.4021704436642199</v>
      </c>
      <c r="AB268" s="29">
        <f t="shared" si="56"/>
        <v>3.3950789082958055</v>
      </c>
      <c r="AC268" s="29" t="s">
        <v>727</v>
      </c>
      <c r="AD268" s="29">
        <v>2.0881079704609116</v>
      </c>
      <c r="AE268" s="29">
        <f t="shared" si="57"/>
        <v>8.1016435092497119E-2</v>
      </c>
      <c r="BR268" s="29"/>
      <c r="BS268" s="29"/>
      <c r="BT268" s="29" t="s">
        <v>1205</v>
      </c>
      <c r="BU268" s="29">
        <v>0.88744588744588748</v>
      </c>
      <c r="BV268" s="29" t="s">
        <v>1222</v>
      </c>
      <c r="BW268" s="29">
        <v>0.36853932584269666</v>
      </c>
      <c r="BX268" s="29" t="s">
        <v>1307</v>
      </c>
      <c r="BY268" s="29">
        <v>0</v>
      </c>
      <c r="BZ268" s="29" t="s">
        <v>703</v>
      </c>
      <c r="CA268" s="29">
        <v>0</v>
      </c>
    </row>
    <row r="269" spans="17:79" x14ac:dyDescent="0.25">
      <c r="T269" s="29" t="s">
        <v>1208</v>
      </c>
      <c r="U269" s="29">
        <v>1.2200772200772201</v>
      </c>
      <c r="V269" s="29">
        <f t="shared" si="54"/>
        <v>0.78701431529119437</v>
      </c>
      <c r="W269" s="29" t="s">
        <v>1280</v>
      </c>
      <c r="X269" s="29">
        <v>0</v>
      </c>
      <c r="Y269" s="29">
        <f t="shared" si="55"/>
        <v>2.0070915353684144</v>
      </c>
      <c r="Z269" s="29" t="s">
        <v>1237</v>
      </c>
      <c r="AA269" s="29">
        <v>6.5088757396449708</v>
      </c>
      <c r="AB269" s="29">
        <f t="shared" si="56"/>
        <v>4.5017842042765563</v>
      </c>
      <c r="AC269" s="29" t="s">
        <v>727</v>
      </c>
      <c r="AD269" s="29">
        <v>0.13871889024887801</v>
      </c>
      <c r="AE269" s="29">
        <f t="shared" si="57"/>
        <v>1.8683726451195364</v>
      </c>
      <c r="BR269" s="29"/>
      <c r="BS269" s="29"/>
      <c r="BT269" s="29" t="s">
        <v>1206</v>
      </c>
      <c r="BU269" s="29">
        <v>0</v>
      </c>
      <c r="BV269" s="29" t="s">
        <v>1223</v>
      </c>
      <c r="BW269" s="29">
        <v>0.8221993833504625</v>
      </c>
      <c r="BX269" s="29" t="s">
        <v>1308</v>
      </c>
      <c r="BY269" s="29">
        <v>0.10213014298220019</v>
      </c>
      <c r="BZ269" s="29" t="s">
        <v>704</v>
      </c>
      <c r="CA269" s="29">
        <v>0</v>
      </c>
    </row>
    <row r="270" spans="17:79" x14ac:dyDescent="0.25">
      <c r="T270" s="29" t="s">
        <v>1208</v>
      </c>
      <c r="U270" s="29">
        <v>0.1203079884504331</v>
      </c>
      <c r="V270" s="29">
        <f t="shared" si="54"/>
        <v>1.8867835469179814</v>
      </c>
      <c r="W270" s="29" t="s">
        <v>1280</v>
      </c>
      <c r="X270" s="29">
        <v>0</v>
      </c>
      <c r="Y270" s="29">
        <f t="shared" si="55"/>
        <v>2.0070915353684144</v>
      </c>
      <c r="Z270" s="29" t="s">
        <v>1238</v>
      </c>
      <c r="AA270" s="29">
        <v>6.3040791100123599</v>
      </c>
      <c r="AB270" s="29">
        <f t="shared" si="56"/>
        <v>4.2969875746439454</v>
      </c>
      <c r="AC270" s="29" t="s">
        <v>727</v>
      </c>
      <c r="AD270" s="29">
        <v>6.505648617062719</v>
      </c>
      <c r="AE270" s="29">
        <f t="shared" si="57"/>
        <v>4.4985570816943046</v>
      </c>
      <c r="BR270" s="29"/>
      <c r="BS270" s="29"/>
      <c r="BT270" s="29" t="s">
        <v>1206</v>
      </c>
      <c r="BU270" s="29">
        <v>0.62902730899048787</v>
      </c>
      <c r="BV270" s="29" t="s">
        <v>1223</v>
      </c>
      <c r="BW270" s="29">
        <v>0.78010726474890291</v>
      </c>
      <c r="BX270" s="29" t="s">
        <v>1308</v>
      </c>
      <c r="BY270" s="29">
        <v>0</v>
      </c>
      <c r="BZ270" s="29" t="s">
        <v>705</v>
      </c>
      <c r="CA270" s="29">
        <v>0</v>
      </c>
    </row>
    <row r="271" spans="17:79" x14ac:dyDescent="0.25">
      <c r="T271" s="29" t="s">
        <v>1208</v>
      </c>
      <c r="U271" s="29">
        <v>1.1984021304926764</v>
      </c>
      <c r="V271" s="29">
        <f t="shared" si="54"/>
        <v>0.80868940487573804</v>
      </c>
      <c r="W271" s="29" t="s">
        <v>1280</v>
      </c>
      <c r="X271" s="29">
        <v>0</v>
      </c>
      <c r="Y271" s="29">
        <f t="shared" si="55"/>
        <v>2.0070915353684144</v>
      </c>
      <c r="Z271" s="29" t="s">
        <v>1238</v>
      </c>
      <c r="AA271" s="29">
        <v>3.2636469221835074</v>
      </c>
      <c r="AB271" s="29">
        <f t="shared" si="56"/>
        <v>1.2565553868150929</v>
      </c>
      <c r="AC271" s="29" t="s">
        <v>728</v>
      </c>
      <c r="AD271" s="29">
        <v>3.8834951456310676</v>
      </c>
      <c r="AE271" s="29">
        <f t="shared" si="57"/>
        <v>1.8764036102626531</v>
      </c>
      <c r="BR271" s="29"/>
      <c r="BS271" s="29"/>
      <c r="BT271" s="29" t="s">
        <v>1207</v>
      </c>
      <c r="BU271" s="29">
        <v>0</v>
      </c>
      <c r="BV271" s="29" t="s">
        <v>1224</v>
      </c>
      <c r="BW271" s="29">
        <v>0</v>
      </c>
      <c r="BX271" s="29" t="s">
        <v>1308</v>
      </c>
      <c r="BY271" s="29">
        <v>0.59506942476622271</v>
      </c>
      <c r="BZ271" s="29" t="s">
        <v>706</v>
      </c>
      <c r="CA271" s="29">
        <v>9.003601440576231E-2</v>
      </c>
    </row>
    <row r="272" spans="17:79" x14ac:dyDescent="0.25">
      <c r="T272" s="29" t="s">
        <v>1208</v>
      </c>
      <c r="U272" s="29">
        <v>0.84001527300496381</v>
      </c>
      <c r="V272" s="29">
        <f t="shared" si="54"/>
        <v>1.1670762623634507</v>
      </c>
      <c r="W272" s="29" t="s">
        <v>1281</v>
      </c>
      <c r="X272" s="29">
        <v>0.25808410505541218</v>
      </c>
      <c r="Y272" s="29">
        <f t="shared" si="55"/>
        <v>1.7490074303130023</v>
      </c>
      <c r="Z272" s="29" t="s">
        <v>1239</v>
      </c>
      <c r="AA272" s="29">
        <v>11.371123480631603</v>
      </c>
      <c r="AB272" s="29">
        <f t="shared" si="56"/>
        <v>9.3640319452631893</v>
      </c>
      <c r="AC272" s="29" t="s">
        <v>728</v>
      </c>
      <c r="AD272" s="29">
        <v>7.4988972209969127</v>
      </c>
      <c r="AE272" s="29">
        <f t="shared" si="57"/>
        <v>5.4918056856284982</v>
      </c>
      <c r="BR272" s="29"/>
      <c r="BS272" s="29"/>
      <c r="BT272" s="29" t="s">
        <v>1207</v>
      </c>
      <c r="BU272" s="29">
        <v>0.22522522522522523</v>
      </c>
      <c r="BV272" s="29" t="s">
        <v>1224</v>
      </c>
      <c r="BW272" s="29">
        <v>0.50022331397945508</v>
      </c>
      <c r="BX272" s="29" t="s">
        <v>1308</v>
      </c>
      <c r="BY272" s="29">
        <v>0</v>
      </c>
      <c r="BZ272" s="29" t="s">
        <v>706</v>
      </c>
      <c r="CA272" s="29">
        <v>0</v>
      </c>
    </row>
    <row r="273" spans="20:79" x14ac:dyDescent="0.25">
      <c r="T273" s="29" t="s">
        <v>1208</v>
      </c>
      <c r="U273" s="29">
        <v>5.0965360590573532</v>
      </c>
      <c r="V273" s="29">
        <f t="shared" si="54"/>
        <v>3.0894445236889387</v>
      </c>
      <c r="W273" s="29" t="s">
        <v>1281</v>
      </c>
      <c r="X273" s="29">
        <v>0.39005363237445145</v>
      </c>
      <c r="Y273" s="29">
        <f t="shared" si="55"/>
        <v>1.617037902993963</v>
      </c>
      <c r="Z273" s="29" t="s">
        <v>1240</v>
      </c>
      <c r="AA273" s="29">
        <v>5.7717564111426007</v>
      </c>
      <c r="AB273" s="29">
        <f t="shared" si="56"/>
        <v>3.7646648757741863</v>
      </c>
      <c r="AC273" s="29" t="s">
        <v>728</v>
      </c>
      <c r="AD273" s="29">
        <v>7.796543597800472</v>
      </c>
      <c r="AE273" s="29">
        <f t="shared" si="57"/>
        <v>5.7894520624320576</v>
      </c>
      <c r="BR273" s="29"/>
      <c r="BS273" s="29"/>
      <c r="BT273" s="29" t="s">
        <v>1208</v>
      </c>
      <c r="BU273" s="29">
        <v>0.1203079884504331</v>
      </c>
      <c r="BV273" s="29" t="s">
        <v>1225</v>
      </c>
      <c r="BW273" s="29">
        <v>0.6915121473594027</v>
      </c>
      <c r="BX273" s="29" t="s">
        <v>1309</v>
      </c>
      <c r="BY273" s="29">
        <v>0.36489151873767256</v>
      </c>
      <c r="BZ273" s="29" t="s">
        <v>707</v>
      </c>
      <c r="CA273" s="29">
        <v>0.57399550786124276</v>
      </c>
    </row>
    <row r="274" spans="20:79" x14ac:dyDescent="0.25">
      <c r="W274" s="29" t="s">
        <v>1281</v>
      </c>
      <c r="X274" s="29">
        <v>1.2899607403252944</v>
      </c>
      <c r="Y274" s="29">
        <f t="shared" si="55"/>
        <v>0.71713079504312005</v>
      </c>
      <c r="Z274" s="29" t="s">
        <v>1241</v>
      </c>
      <c r="AA274" s="29">
        <v>11.690140845070422</v>
      </c>
      <c r="AB274" s="29">
        <f t="shared" si="56"/>
        <v>9.6830493097020067</v>
      </c>
      <c r="AC274" s="29" t="s">
        <v>729</v>
      </c>
      <c r="AD274" s="29">
        <v>4.6681922196796339</v>
      </c>
      <c r="AE274" s="29">
        <f t="shared" si="57"/>
        <v>2.6611006843112195</v>
      </c>
      <c r="BR274" s="29"/>
      <c r="BS274" s="29"/>
      <c r="BT274" s="29" t="s">
        <v>1208</v>
      </c>
      <c r="BU274" s="29">
        <v>0.84001527300496381</v>
      </c>
      <c r="BV274" s="29" t="s">
        <v>1272</v>
      </c>
      <c r="BW274" s="29">
        <v>0.7641087217552669</v>
      </c>
      <c r="BX274" s="29" t="s">
        <v>1309</v>
      </c>
      <c r="BY274" s="29">
        <v>7.0156976234324292E-2</v>
      </c>
      <c r="BZ274" s="29" t="s">
        <v>707</v>
      </c>
      <c r="CA274" s="29">
        <v>0</v>
      </c>
    </row>
    <row r="275" spans="20:79" x14ac:dyDescent="0.25">
      <c r="W275" s="29" t="s">
        <v>1282</v>
      </c>
      <c r="X275" s="29">
        <v>0.80948250939577915</v>
      </c>
      <c r="Y275" s="29">
        <f t="shared" si="55"/>
        <v>1.1976090259726353</v>
      </c>
      <c r="Z275" s="29" t="s">
        <v>1242</v>
      </c>
      <c r="AA275" s="29">
        <v>10.917155530118757</v>
      </c>
      <c r="AB275" s="29">
        <f t="shared" si="56"/>
        <v>8.9100639947503417</v>
      </c>
      <c r="AC275" s="29" t="s">
        <v>729</v>
      </c>
      <c r="AD275" s="29">
        <v>0.12658227848101267</v>
      </c>
      <c r="AE275" s="29">
        <f t="shared" si="57"/>
        <v>1.8805092568874018</v>
      </c>
      <c r="BR275" s="29"/>
      <c r="BS275" s="29"/>
      <c r="BT275" s="29"/>
      <c r="BU275" s="29"/>
      <c r="BV275" s="29" t="s">
        <v>1272</v>
      </c>
      <c r="BW275" s="29">
        <v>0</v>
      </c>
      <c r="BX275" s="29" t="s">
        <v>1310</v>
      </c>
      <c r="BY275" s="29">
        <v>0.58855735012318644</v>
      </c>
      <c r="BZ275" s="29" t="s">
        <v>709</v>
      </c>
      <c r="CA275" s="29">
        <v>5.2652362774779513E-2</v>
      </c>
    </row>
    <row r="276" spans="20:79" x14ac:dyDescent="0.25">
      <c r="W276" s="29" t="s">
        <v>1283</v>
      </c>
      <c r="X276" s="29">
        <v>1.9298936589208351</v>
      </c>
      <c r="Y276" s="29">
        <f t="shared" si="55"/>
        <v>7.7197876447579361E-2</v>
      </c>
      <c r="Z276" s="29" t="s">
        <v>1242</v>
      </c>
      <c r="AA276" s="29">
        <v>3.893195521102498</v>
      </c>
      <c r="AB276" s="29">
        <f t="shared" si="56"/>
        <v>1.8861039857340836</v>
      </c>
      <c r="AC276" s="29" t="s">
        <v>729</v>
      </c>
      <c r="AD276" s="29">
        <v>1.220780642689002</v>
      </c>
      <c r="AE276" s="29">
        <f t="shared" si="57"/>
        <v>0.78631089267941245</v>
      </c>
      <c r="BR276" s="29"/>
      <c r="BS276" s="29"/>
      <c r="BT276" s="29"/>
      <c r="BU276" s="29"/>
      <c r="BV276" s="29" t="s">
        <v>1272</v>
      </c>
      <c r="BW276" s="29">
        <v>0.59935454126325505</v>
      </c>
      <c r="BX276" s="29" t="s">
        <v>1311</v>
      </c>
      <c r="BY276" s="29">
        <v>0.35905210244953323</v>
      </c>
      <c r="BZ276" s="29" t="s">
        <v>711</v>
      </c>
      <c r="CA276" s="29">
        <v>0.25515411308430291</v>
      </c>
    </row>
    <row r="277" spans="20:79" x14ac:dyDescent="0.25">
      <c r="W277" s="29" t="s">
        <v>1283</v>
      </c>
      <c r="X277" s="29">
        <v>7.537214999057848E-2</v>
      </c>
      <c r="Y277" s="29">
        <f t="shared" si="55"/>
        <v>1.9317193853778361</v>
      </c>
      <c r="Z277" s="29" t="s">
        <v>1242</v>
      </c>
      <c r="AA277" s="29">
        <v>3.8349468935050286</v>
      </c>
      <c r="AB277" s="29">
        <f t="shared" si="56"/>
        <v>1.8278553581366142</v>
      </c>
      <c r="AC277" s="29" t="s">
        <v>730</v>
      </c>
      <c r="AD277" s="29">
        <v>1.029252437703142</v>
      </c>
      <c r="AE277" s="29">
        <f t="shared" si="57"/>
        <v>0.97783909766527244</v>
      </c>
      <c r="BR277" s="29"/>
      <c r="BS277" s="29"/>
      <c r="BT277" s="29"/>
      <c r="BU277" s="29"/>
      <c r="BV277" s="29" t="s">
        <v>1273</v>
      </c>
      <c r="BW277" s="29">
        <v>0.16043123917089133</v>
      </c>
      <c r="BX277" s="29" t="s">
        <v>1311</v>
      </c>
      <c r="BY277" s="29">
        <v>0.14986084350246201</v>
      </c>
      <c r="BZ277" s="29" t="s">
        <v>713</v>
      </c>
      <c r="CA277" s="29">
        <v>0.50284948038887023</v>
      </c>
    </row>
    <row r="278" spans="20:79" x14ac:dyDescent="0.25">
      <c r="W278" s="29" t="s">
        <v>1283</v>
      </c>
      <c r="X278" s="29">
        <v>0.3439490445859873</v>
      </c>
      <c r="Y278" s="29">
        <f t="shared" si="55"/>
        <v>1.6631424907824273</v>
      </c>
      <c r="Z278" s="29" t="s">
        <v>1242</v>
      </c>
      <c r="AA278" s="29">
        <v>42.73197357081299</v>
      </c>
      <c r="AB278" s="29">
        <f t="shared" si="56"/>
        <v>40.724882035444573</v>
      </c>
      <c r="AC278" s="29" t="s">
        <v>730</v>
      </c>
      <c r="AD278" s="29">
        <v>2.2113219684786105</v>
      </c>
      <c r="AE278" s="29">
        <f t="shared" si="57"/>
        <v>0.20423043311019606</v>
      </c>
      <c r="BR278" s="29"/>
      <c r="BS278" s="29"/>
      <c r="BT278" s="29"/>
      <c r="BU278" s="29"/>
      <c r="BV278" s="29" t="s">
        <v>1273</v>
      </c>
      <c r="BW278" s="29">
        <v>0</v>
      </c>
      <c r="BX278" s="29" t="s">
        <v>1312</v>
      </c>
      <c r="BY278" s="29">
        <v>0</v>
      </c>
      <c r="BZ278" s="29" t="s">
        <v>713</v>
      </c>
      <c r="CA278" s="29">
        <v>0.3277557357253752</v>
      </c>
    </row>
    <row r="279" spans="20:79" x14ac:dyDescent="0.25">
      <c r="W279" s="29" t="s">
        <v>1283</v>
      </c>
      <c r="X279" s="29">
        <v>0.39310169921379662</v>
      </c>
      <c r="Y279" s="29">
        <f t="shared" si="55"/>
        <v>1.6139898361546179</v>
      </c>
      <c r="Z279" s="29" t="s">
        <v>1243</v>
      </c>
      <c r="AA279" s="29">
        <v>14.804869316147512</v>
      </c>
      <c r="AB279" s="29">
        <f t="shared" si="56"/>
        <v>12.797777780779096</v>
      </c>
      <c r="AC279" s="29" t="s">
        <v>730</v>
      </c>
      <c r="AD279" s="29">
        <v>1.3561924257932445</v>
      </c>
      <c r="AE279" s="29">
        <f t="shared" si="57"/>
        <v>0.65089910957516994</v>
      </c>
      <c r="BR279" s="29"/>
      <c r="BS279" s="29"/>
      <c r="BT279" s="29"/>
      <c r="BU279" s="29"/>
      <c r="BV279" s="29" t="s">
        <v>1273</v>
      </c>
      <c r="BW279" s="29">
        <v>0.21792427131571779</v>
      </c>
      <c r="BX279" s="29" t="s">
        <v>1312</v>
      </c>
      <c r="BY279" s="29">
        <v>0.89913544668587897</v>
      </c>
      <c r="BZ279" s="29" t="s">
        <v>716</v>
      </c>
      <c r="CA279" s="29">
        <v>0.39628684653384721</v>
      </c>
    </row>
    <row r="280" spans="20:79" x14ac:dyDescent="0.25">
      <c r="W280" s="29" t="s">
        <v>1283</v>
      </c>
      <c r="X280" s="29">
        <v>4.513064133016627</v>
      </c>
      <c r="Y280" s="29">
        <f t="shared" si="55"/>
        <v>2.5059725976482126</v>
      </c>
      <c r="Z280" s="29" t="s">
        <v>1243</v>
      </c>
      <c r="AA280" s="29">
        <v>3.3103231879510511</v>
      </c>
      <c r="AB280" s="29">
        <f t="shared" si="56"/>
        <v>1.3032316525826366</v>
      </c>
      <c r="AC280" s="29" t="s">
        <v>730</v>
      </c>
      <c r="AD280" s="29">
        <v>0.25047885663768971</v>
      </c>
      <c r="AE280" s="29">
        <f t="shared" si="57"/>
        <v>1.7566126787307248</v>
      </c>
      <c r="BR280" s="29"/>
      <c r="BS280" s="29"/>
      <c r="BT280" s="29"/>
      <c r="BU280" s="29"/>
      <c r="BV280" s="29" t="s">
        <v>1274</v>
      </c>
      <c r="BW280" s="29">
        <v>0.12309586090167718</v>
      </c>
      <c r="BX280" s="29" t="s">
        <v>1312</v>
      </c>
      <c r="BY280" s="29">
        <v>0</v>
      </c>
      <c r="BZ280" s="29" t="s">
        <v>719</v>
      </c>
      <c r="CA280" s="29">
        <v>0.33003300330033003</v>
      </c>
    </row>
    <row r="281" spans="20:79" x14ac:dyDescent="0.25">
      <c r="W281" s="29" t="s">
        <v>1283</v>
      </c>
      <c r="X281" s="29">
        <v>0</v>
      </c>
      <c r="Y281" s="29">
        <f t="shared" si="55"/>
        <v>2.0070915353684144</v>
      </c>
      <c r="Z281" s="29" t="s">
        <v>1244</v>
      </c>
      <c r="AA281" s="29">
        <v>4.1091012676256939</v>
      </c>
      <c r="AB281" s="29">
        <f t="shared" si="56"/>
        <v>2.1020097322572795</v>
      </c>
      <c r="AC281" s="29" t="s">
        <v>731</v>
      </c>
      <c r="AD281" s="29">
        <v>0</v>
      </c>
      <c r="AE281" s="29">
        <f t="shared" si="57"/>
        <v>2.0070915353684144</v>
      </c>
      <c r="BR281" s="29"/>
      <c r="BS281" s="29"/>
      <c r="BT281" s="29"/>
      <c r="BU281" s="29"/>
      <c r="BV281" s="29" t="s">
        <v>1274</v>
      </c>
      <c r="BW281" s="29">
        <v>7.3495636196600836E-2</v>
      </c>
      <c r="BX281" s="29" t="s">
        <v>1313</v>
      </c>
      <c r="BY281" s="29">
        <v>3.3984706881903144E-2</v>
      </c>
      <c r="BZ281" s="29" t="s">
        <v>722</v>
      </c>
      <c r="CA281" s="29">
        <v>1.534056044180814E-2</v>
      </c>
    </row>
    <row r="282" spans="20:79" x14ac:dyDescent="0.25">
      <c r="W282" s="29" t="s">
        <v>1284</v>
      </c>
      <c r="X282" s="29">
        <v>0</v>
      </c>
      <c r="Y282" s="29">
        <f t="shared" si="55"/>
        <v>2.0070915353684144</v>
      </c>
      <c r="Z282" s="29" t="s">
        <v>1244</v>
      </c>
      <c r="AA282" s="29">
        <v>9.8126968340792313</v>
      </c>
      <c r="AB282" s="29">
        <f t="shared" si="56"/>
        <v>7.8056052987108169</v>
      </c>
      <c r="AC282" s="29" t="s">
        <v>731</v>
      </c>
      <c r="AD282" s="29">
        <v>3.9588688946015425</v>
      </c>
      <c r="AE282" s="29">
        <f t="shared" si="57"/>
        <v>1.951777359233128</v>
      </c>
      <c r="BR282" s="29"/>
      <c r="BS282" s="29"/>
      <c r="BT282" s="29"/>
      <c r="BU282" s="29"/>
      <c r="BV282" s="29" t="s">
        <v>1275</v>
      </c>
      <c r="BW282" s="29">
        <v>0.21984256435713781</v>
      </c>
      <c r="BX282" s="29" t="s">
        <v>1313</v>
      </c>
      <c r="BY282" s="29">
        <v>0</v>
      </c>
      <c r="BZ282" s="29" t="s">
        <v>723</v>
      </c>
      <c r="CA282" s="29">
        <v>0.12660693416439425</v>
      </c>
    </row>
    <row r="283" spans="20:79" x14ac:dyDescent="0.25">
      <c r="W283" s="29" t="s">
        <v>1284</v>
      </c>
      <c r="X283" s="29">
        <v>8.2913421896472741</v>
      </c>
      <c r="Y283" s="29">
        <f t="shared" si="55"/>
        <v>6.2842506542788596</v>
      </c>
      <c r="Z283" s="29" t="s">
        <v>1244</v>
      </c>
      <c r="AA283" s="29">
        <v>29.361702127659573</v>
      </c>
      <c r="AB283" s="29">
        <f t="shared" si="56"/>
        <v>27.354610592291159</v>
      </c>
      <c r="AC283" s="29" t="s">
        <v>731</v>
      </c>
      <c r="AD283" s="29">
        <v>0.48368838118760932</v>
      </c>
      <c r="AE283" s="29">
        <f t="shared" si="57"/>
        <v>1.5234031541808051</v>
      </c>
      <c r="BR283" s="29"/>
      <c r="BS283" s="29"/>
      <c r="BT283" s="29"/>
      <c r="BU283" s="29"/>
      <c r="BV283" s="29" t="s">
        <v>1276</v>
      </c>
      <c r="BW283" s="29">
        <v>2.920560747663551E-2</v>
      </c>
      <c r="BX283" s="29" t="s">
        <v>1314</v>
      </c>
      <c r="BY283" s="29">
        <v>0</v>
      </c>
      <c r="BZ283" s="29" t="s">
        <v>724</v>
      </c>
      <c r="CA283" s="29">
        <v>0.55842640440073343</v>
      </c>
    </row>
    <row r="284" spans="20:79" x14ac:dyDescent="0.25">
      <c r="W284" s="29" t="s">
        <v>1284</v>
      </c>
      <c r="X284" s="29">
        <v>2.8622832842656201</v>
      </c>
      <c r="Y284" s="29">
        <f t="shared" si="55"/>
        <v>0.85519174889720562</v>
      </c>
      <c r="Z284" s="29" t="s">
        <v>1245</v>
      </c>
      <c r="AA284" s="29">
        <v>23.541510845175768</v>
      </c>
      <c r="AB284" s="29">
        <f t="shared" si="56"/>
        <v>21.534419309807355</v>
      </c>
      <c r="AC284" s="29" t="s">
        <v>732</v>
      </c>
      <c r="AD284" s="29">
        <v>1.0756972111553786</v>
      </c>
      <c r="AE284" s="29">
        <f t="shared" si="57"/>
        <v>0.93139432421303581</v>
      </c>
      <c r="BR284" s="29"/>
      <c r="BS284" s="29"/>
      <c r="BT284" s="29"/>
      <c r="BU284" s="29"/>
      <c r="BV284" s="29" t="s">
        <v>1276</v>
      </c>
      <c r="BW284" s="29">
        <v>0.53142329020332713</v>
      </c>
      <c r="BX284" s="29" t="s">
        <v>1314</v>
      </c>
      <c r="BY284" s="29">
        <v>0</v>
      </c>
      <c r="BZ284" s="29" t="s">
        <v>724</v>
      </c>
      <c r="CA284" s="29">
        <v>4.3941557728221468E-2</v>
      </c>
    </row>
    <row r="285" spans="20:79" x14ac:dyDescent="0.25">
      <c r="W285" s="29" t="s">
        <v>1284</v>
      </c>
      <c r="X285" s="29">
        <v>1.0538795942563561</v>
      </c>
      <c r="Y285" s="29">
        <f t="shared" si="55"/>
        <v>0.95321194111205831</v>
      </c>
      <c r="Z285" s="29" t="s">
        <v>1245</v>
      </c>
      <c r="AA285" s="29">
        <v>9.7247374139804421</v>
      </c>
      <c r="AB285" s="29">
        <f t="shared" si="56"/>
        <v>7.7176458786120277</v>
      </c>
      <c r="AC285" s="29" t="s">
        <v>732</v>
      </c>
      <c r="AD285" s="29">
        <v>2.3251665080875354</v>
      </c>
      <c r="AE285" s="29">
        <f t="shared" si="57"/>
        <v>0.318074972719121</v>
      </c>
      <c r="BR285" s="29"/>
      <c r="BS285" s="29"/>
      <c r="BT285" s="29"/>
      <c r="BU285" s="29"/>
      <c r="BV285" s="29" t="s">
        <v>1276</v>
      </c>
      <c r="BW285" s="29">
        <v>0</v>
      </c>
      <c r="BX285" s="29" t="s">
        <v>1314</v>
      </c>
      <c r="BY285" s="29">
        <v>0.64584436209634732</v>
      </c>
      <c r="BZ285" s="29" t="s">
        <v>725</v>
      </c>
      <c r="CA285" s="29">
        <v>0.59114255257292381</v>
      </c>
    </row>
    <row r="286" spans="20:79" x14ac:dyDescent="0.25">
      <c r="W286" s="29" t="s">
        <v>1285</v>
      </c>
      <c r="X286" s="29">
        <v>0.43090181594336713</v>
      </c>
      <c r="Y286" s="29">
        <f t="shared" si="55"/>
        <v>1.5761897194250474</v>
      </c>
      <c r="Z286" s="29" t="s">
        <v>1245</v>
      </c>
      <c r="AA286" s="29">
        <v>4.6038172353961828</v>
      </c>
      <c r="AB286" s="29">
        <f t="shared" si="56"/>
        <v>2.5967257000277684</v>
      </c>
      <c r="AC286" s="29" t="s">
        <v>732</v>
      </c>
      <c r="AD286" s="29">
        <v>2.1413276231263382E-2</v>
      </c>
      <c r="AE286" s="29">
        <f t="shared" si="57"/>
        <v>1.9856782591371511</v>
      </c>
      <c r="BR286" s="29"/>
      <c r="BS286" s="29"/>
      <c r="BT286" s="29"/>
      <c r="BU286" s="29"/>
      <c r="BV286" s="29" t="s">
        <v>1276</v>
      </c>
      <c r="BW286" s="29">
        <v>0.39976014391365178</v>
      </c>
      <c r="BX286" s="29" t="s">
        <v>1315</v>
      </c>
      <c r="BY286" s="29">
        <v>0</v>
      </c>
      <c r="BZ286" s="29" t="s">
        <v>726</v>
      </c>
      <c r="CA286" s="29">
        <v>0.73775989268947018</v>
      </c>
    </row>
    <row r="287" spans="20:79" x14ac:dyDescent="0.25">
      <c r="W287" s="29" t="s">
        <v>1285</v>
      </c>
      <c r="X287" s="29">
        <v>0.80404318860555946</v>
      </c>
      <c r="Y287" s="29">
        <f t="shared" si="55"/>
        <v>1.203048346762855</v>
      </c>
      <c r="Z287" s="29" t="s">
        <v>1246</v>
      </c>
      <c r="AA287" s="29">
        <v>24.241155536947876</v>
      </c>
      <c r="AB287" s="29">
        <f t="shared" si="56"/>
        <v>22.234064001579462</v>
      </c>
      <c r="AC287" s="29" t="s">
        <v>732</v>
      </c>
      <c r="AD287" s="29">
        <v>0.48277892257874599</v>
      </c>
      <c r="AE287" s="29">
        <f t="shared" si="57"/>
        <v>1.5243126127896685</v>
      </c>
      <c r="BR287" s="29"/>
      <c r="BS287" s="29"/>
      <c r="BT287" s="29"/>
      <c r="BU287" s="29"/>
      <c r="BV287" s="29" t="s">
        <v>1277</v>
      </c>
      <c r="BW287" s="29">
        <v>6.3346266529416426E-2</v>
      </c>
      <c r="BX287" s="29" t="s">
        <v>1315</v>
      </c>
      <c r="BY287" s="29">
        <v>0.3902439024390244</v>
      </c>
      <c r="BZ287" s="29" t="s">
        <v>727</v>
      </c>
      <c r="CA287" s="29">
        <v>0.13871889024887801</v>
      </c>
    </row>
    <row r="288" spans="20:79" x14ac:dyDescent="0.25">
      <c r="W288" s="29" t="s">
        <v>1285</v>
      </c>
      <c r="X288" s="29">
        <v>0</v>
      </c>
      <c r="Y288" s="29">
        <f t="shared" si="55"/>
        <v>2.0070915353684144</v>
      </c>
      <c r="Z288" s="29" t="s">
        <v>1246</v>
      </c>
      <c r="AA288" s="29">
        <v>2.0183990113964025</v>
      </c>
      <c r="AB288" s="29">
        <f t="shared" si="56"/>
        <v>1.1307476027988095E-2</v>
      </c>
      <c r="AC288" s="29" t="s">
        <v>733</v>
      </c>
      <c r="AD288" s="29">
        <v>0.81061820773205062</v>
      </c>
      <c r="AE288" s="29">
        <f t="shared" si="57"/>
        <v>1.1964733276363639</v>
      </c>
      <c r="BR288" s="29"/>
      <c r="BS288" s="29"/>
      <c r="BT288" s="29"/>
      <c r="BU288" s="29"/>
      <c r="BV288" s="29" t="s">
        <v>1277</v>
      </c>
      <c r="BW288" s="29">
        <v>0</v>
      </c>
      <c r="BX288" s="29" t="s">
        <v>1315</v>
      </c>
      <c r="BY288" s="29">
        <v>0.96700796359499441</v>
      </c>
      <c r="BZ288" s="29" t="s">
        <v>729</v>
      </c>
      <c r="CA288" s="29">
        <v>0.12658227848101267</v>
      </c>
    </row>
    <row r="289" spans="23:79" x14ac:dyDescent="0.25">
      <c r="W289" s="29" t="s">
        <v>1285</v>
      </c>
      <c r="X289" s="29">
        <v>2.5708552796588915</v>
      </c>
      <c r="Y289" s="29">
        <f t="shared" si="55"/>
        <v>0.56376374429047704</v>
      </c>
      <c r="Z289" s="29" t="s">
        <v>1247</v>
      </c>
      <c r="AA289" s="29">
        <v>2.7304964539007095</v>
      </c>
      <c r="AB289" s="29">
        <f t="shared" si="56"/>
        <v>0.72340491853229505</v>
      </c>
      <c r="AC289" s="29" t="s">
        <v>733</v>
      </c>
      <c r="AD289" s="29">
        <v>3.0933967876264128</v>
      </c>
      <c r="AE289" s="29">
        <f t="shared" si="57"/>
        <v>1.0863052522579983</v>
      </c>
      <c r="BR289" s="29"/>
      <c r="BS289" s="29"/>
      <c r="BT289" s="29"/>
      <c r="BU289" s="29"/>
      <c r="BV289" s="29" t="s">
        <v>1277</v>
      </c>
      <c r="BW289" s="29">
        <v>6.8547324017927763E-2</v>
      </c>
      <c r="BX289" s="29" t="s">
        <v>1315</v>
      </c>
      <c r="BY289" s="29">
        <v>0</v>
      </c>
      <c r="BZ289" s="29" t="s">
        <v>730</v>
      </c>
      <c r="CA289" s="29">
        <v>0.25047885663768971</v>
      </c>
    </row>
    <row r="290" spans="23:79" x14ac:dyDescent="0.25">
      <c r="W290" s="29" t="s">
        <v>1286</v>
      </c>
      <c r="X290" s="29">
        <v>1.5308973069616716</v>
      </c>
      <c r="Y290" s="29">
        <f t="shared" si="55"/>
        <v>0.47619422840674286</v>
      </c>
      <c r="Z290" s="29" t="s">
        <v>1247</v>
      </c>
      <c r="AA290" s="29">
        <v>50.347705146036162</v>
      </c>
      <c r="AB290" s="29">
        <f t="shared" si="56"/>
        <v>48.340613610667745</v>
      </c>
      <c r="AC290" s="29" t="s">
        <v>733</v>
      </c>
      <c r="AD290" s="29">
        <v>2.4923702950152595</v>
      </c>
      <c r="AE290" s="29">
        <f t="shared" si="57"/>
        <v>0.48527875964684508</v>
      </c>
      <c r="BR290" s="29"/>
      <c r="BS290" s="29"/>
      <c r="BT290" s="29"/>
      <c r="BU290" s="29"/>
      <c r="BV290" s="29" t="s">
        <v>1278</v>
      </c>
      <c r="BW290" s="29">
        <v>0</v>
      </c>
      <c r="BX290" s="29" t="s">
        <v>1316</v>
      </c>
      <c r="BY290" s="29">
        <v>0.2524078379275988</v>
      </c>
      <c r="BZ290" s="29" t="s">
        <v>731</v>
      </c>
      <c r="CA290" s="29">
        <v>0</v>
      </c>
    </row>
    <row r="291" spans="23:79" x14ac:dyDescent="0.25">
      <c r="W291" s="29" t="s">
        <v>1286</v>
      </c>
      <c r="X291" s="29">
        <v>0.41124966834704169</v>
      </c>
      <c r="Y291" s="29">
        <f t="shared" si="55"/>
        <v>1.5958418670213728</v>
      </c>
      <c r="Z291" s="29" t="s">
        <v>1293</v>
      </c>
      <c r="AA291" s="29">
        <v>3.9404984730568415E-2</v>
      </c>
      <c r="AB291" s="29">
        <f t="shared" si="56"/>
        <v>1.967686550637846</v>
      </c>
      <c r="AC291" s="29" t="s">
        <v>734</v>
      </c>
      <c r="AD291" s="29">
        <v>2.3802887563409332</v>
      </c>
      <c r="AE291" s="29">
        <f t="shared" si="57"/>
        <v>0.37319722097251873</v>
      </c>
      <c r="BR291" s="29"/>
      <c r="BS291" s="29"/>
      <c r="BT291" s="29"/>
      <c r="BU291" s="29"/>
      <c r="BV291" s="29" t="s">
        <v>1279</v>
      </c>
      <c r="BW291" s="29">
        <v>0.99075297225891679</v>
      </c>
      <c r="BX291" s="29" t="s">
        <v>1316</v>
      </c>
      <c r="BY291" s="29">
        <v>0.13050570962479607</v>
      </c>
      <c r="BZ291" s="29" t="s">
        <v>731</v>
      </c>
      <c r="CA291" s="29">
        <v>0.48368838118760932</v>
      </c>
    </row>
    <row r="292" spans="23:79" x14ac:dyDescent="0.25">
      <c r="W292" s="29" t="s">
        <v>1286</v>
      </c>
      <c r="X292" s="29">
        <v>0.54254007398273729</v>
      </c>
      <c r="Y292" s="29">
        <f t="shared" si="55"/>
        <v>1.4645514613856772</v>
      </c>
      <c r="Z292" s="29" t="s">
        <v>1293</v>
      </c>
      <c r="AA292" s="29">
        <v>44.554086762241667</v>
      </c>
      <c r="AB292" s="29">
        <f t="shared" si="56"/>
        <v>42.54699522687325</v>
      </c>
      <c r="AC292" s="29" t="s">
        <v>734</v>
      </c>
      <c r="AD292" s="29">
        <v>1.8984382306181615</v>
      </c>
      <c r="AE292" s="29">
        <f t="shared" si="57"/>
        <v>0.10865330475025292</v>
      </c>
      <c r="BR292" s="29"/>
      <c r="BS292" s="29"/>
      <c r="BT292" s="29"/>
      <c r="BU292" s="29"/>
      <c r="BV292" s="29" t="s">
        <v>1280</v>
      </c>
      <c r="BW292" s="29">
        <v>0</v>
      </c>
      <c r="BX292" s="29" t="s">
        <v>1316</v>
      </c>
      <c r="BY292" s="29">
        <v>0</v>
      </c>
      <c r="BZ292" s="29" t="s">
        <v>732</v>
      </c>
      <c r="CA292" s="29">
        <v>2.1413276231263382E-2</v>
      </c>
    </row>
    <row r="293" spans="23:79" x14ac:dyDescent="0.25">
      <c r="W293" s="29" t="s">
        <v>1286</v>
      </c>
      <c r="X293" s="29">
        <v>0</v>
      </c>
      <c r="Y293" s="29">
        <f t="shared" si="55"/>
        <v>2.0070915353684144</v>
      </c>
      <c r="Z293" s="29" t="s">
        <v>1293</v>
      </c>
      <c r="AA293" s="29">
        <v>34.99205929062996</v>
      </c>
      <c r="AB293" s="29">
        <f t="shared" si="56"/>
        <v>32.984967755261543</v>
      </c>
      <c r="AC293" s="29" t="s">
        <v>735</v>
      </c>
      <c r="AD293" s="29">
        <v>0.40715921621850881</v>
      </c>
      <c r="AE293" s="29">
        <f t="shared" si="57"/>
        <v>1.5999323191499055</v>
      </c>
      <c r="BR293" s="29"/>
      <c r="BS293" s="29"/>
      <c r="BT293" s="29"/>
      <c r="BU293" s="29"/>
      <c r="BV293" s="29" t="s">
        <v>1280</v>
      </c>
      <c r="BW293" s="29">
        <v>0</v>
      </c>
      <c r="BX293" s="29" t="s">
        <v>1317</v>
      </c>
      <c r="BY293" s="29">
        <v>0</v>
      </c>
      <c r="BZ293" s="29" t="s">
        <v>732</v>
      </c>
      <c r="CA293" s="29">
        <v>0.48277892257874599</v>
      </c>
    </row>
    <row r="294" spans="23:79" x14ac:dyDescent="0.25">
      <c r="W294" s="29" t="s">
        <v>1286</v>
      </c>
      <c r="X294" s="29">
        <v>1.384001876612714</v>
      </c>
      <c r="Y294" s="29">
        <f t="shared" si="55"/>
        <v>0.62308965875570044</v>
      </c>
      <c r="Z294" s="29" t="s">
        <v>1294</v>
      </c>
      <c r="AA294" s="29">
        <v>0</v>
      </c>
      <c r="AB294" s="29">
        <f t="shared" si="56"/>
        <v>2.0070915353684144</v>
      </c>
      <c r="AC294" s="29" t="s">
        <v>735</v>
      </c>
      <c r="AD294" s="29">
        <v>1.3777653318398209</v>
      </c>
      <c r="AE294" s="29">
        <f t="shared" si="57"/>
        <v>0.62932620352859359</v>
      </c>
      <c r="BR294" s="29"/>
      <c r="BS294" s="29"/>
      <c r="BT294" s="29"/>
      <c r="BU294" s="29"/>
      <c r="BV294" s="29" t="s">
        <v>1280</v>
      </c>
      <c r="BW294" s="29">
        <v>0</v>
      </c>
      <c r="BX294" s="29" t="s">
        <v>1317</v>
      </c>
      <c r="BY294" s="29">
        <v>0.44109112013929197</v>
      </c>
      <c r="BZ294" s="29" t="s">
        <v>733</v>
      </c>
      <c r="CA294" s="29">
        <v>0.81061820773205062</v>
      </c>
    </row>
    <row r="295" spans="23:79" x14ac:dyDescent="0.25">
      <c r="W295" s="29" t="s">
        <v>1286</v>
      </c>
      <c r="X295" s="29">
        <v>0.29108229690394283</v>
      </c>
      <c r="Y295" s="29">
        <f t="shared" si="55"/>
        <v>1.7160092384644716</v>
      </c>
      <c r="Z295" s="29" t="s">
        <v>1295</v>
      </c>
      <c r="AA295" s="29">
        <v>8.2758620689655171E-2</v>
      </c>
      <c r="AB295" s="29">
        <f t="shared" si="56"/>
        <v>1.9243329146787593</v>
      </c>
      <c r="BR295" s="29"/>
      <c r="BS295" s="29"/>
      <c r="BT295" s="29"/>
      <c r="BU295" s="29"/>
      <c r="BV295" s="29" t="s">
        <v>1281</v>
      </c>
      <c r="BW295" s="29">
        <v>0.25808410505541218</v>
      </c>
      <c r="BX295" s="29" t="s">
        <v>1317</v>
      </c>
      <c r="BY295" s="29">
        <v>0.47131854236119092</v>
      </c>
      <c r="BZ295" s="29" t="s">
        <v>735</v>
      </c>
      <c r="CA295" s="29">
        <v>0.40715921621850881</v>
      </c>
    </row>
    <row r="296" spans="23:79" x14ac:dyDescent="0.25">
      <c r="W296" s="29" t="s">
        <v>1287</v>
      </c>
      <c r="X296" s="29">
        <v>2.2975778546712804</v>
      </c>
      <c r="Y296" s="29">
        <f t="shared" si="55"/>
        <v>0.29048631930286595</v>
      </c>
      <c r="Z296" s="29" t="s">
        <v>1295</v>
      </c>
      <c r="AA296" s="29">
        <v>40.705882352941174</v>
      </c>
      <c r="AB296" s="29">
        <f t="shared" si="56"/>
        <v>38.698790817572757</v>
      </c>
      <c r="BR296" s="29"/>
      <c r="BS296" s="29"/>
      <c r="BT296" s="29"/>
      <c r="BU296" s="29"/>
      <c r="BV296" s="29" t="s">
        <v>1281</v>
      </c>
      <c r="BW296" s="29">
        <v>0.39005363237445145</v>
      </c>
      <c r="BX296" s="29" t="s">
        <v>1317</v>
      </c>
      <c r="BY296" s="29">
        <v>0.29406869000721303</v>
      </c>
      <c r="BZ296" s="29"/>
      <c r="CA296" s="29"/>
    </row>
    <row r="297" spans="23:79" x14ac:dyDescent="0.25">
      <c r="W297" s="29" t="s">
        <v>1287</v>
      </c>
      <c r="X297" s="29">
        <v>1.1319584431694836</v>
      </c>
      <c r="Y297" s="29">
        <f t="shared" si="55"/>
        <v>0.87513309219893087</v>
      </c>
      <c r="Z297" s="29" t="s">
        <v>1295</v>
      </c>
      <c r="AA297" s="29">
        <v>65.384615384615387</v>
      </c>
      <c r="AB297" s="29">
        <f t="shared" si="56"/>
        <v>63.37752384924697</v>
      </c>
      <c r="BR297" s="29"/>
      <c r="BS297" s="29"/>
      <c r="BT297" s="29"/>
      <c r="BU297" s="29"/>
      <c r="BV297" s="29" t="s">
        <v>1282</v>
      </c>
      <c r="BW297" s="29">
        <v>0.80948250939577915</v>
      </c>
      <c r="BX297" s="29" t="s">
        <v>1318</v>
      </c>
      <c r="BY297" s="29">
        <v>0.88464260438782738</v>
      </c>
      <c r="BZ297" s="29"/>
      <c r="CA297" s="29"/>
    </row>
    <row r="298" spans="23:79" x14ac:dyDescent="0.25">
      <c r="W298" s="29" t="s">
        <v>1287</v>
      </c>
      <c r="X298" s="29">
        <v>0</v>
      </c>
      <c r="Y298" s="29">
        <f t="shared" si="55"/>
        <v>2.0070915353684144</v>
      </c>
      <c r="Z298" s="29" t="s">
        <v>1295</v>
      </c>
      <c r="AA298" s="29">
        <v>0.90090090090090091</v>
      </c>
      <c r="AB298" s="29">
        <f t="shared" si="56"/>
        <v>1.1061906344675134</v>
      </c>
      <c r="BR298" s="29"/>
      <c r="BS298" s="29"/>
      <c r="BT298" s="29"/>
      <c r="BU298" s="29"/>
      <c r="BV298" s="29" t="s">
        <v>1283</v>
      </c>
      <c r="BW298" s="29">
        <v>7.537214999057848E-2</v>
      </c>
      <c r="BX298" s="29" t="s">
        <v>1318</v>
      </c>
      <c r="BY298" s="29">
        <v>0</v>
      </c>
      <c r="BZ298" s="29"/>
      <c r="CA298" s="29"/>
    </row>
    <row r="299" spans="23:79" x14ac:dyDescent="0.25">
      <c r="W299" s="29" t="s">
        <v>1287</v>
      </c>
      <c r="X299" s="29">
        <v>0</v>
      </c>
      <c r="Y299" s="29">
        <f t="shared" si="55"/>
        <v>2.0070915353684144</v>
      </c>
      <c r="Z299" s="29" t="s">
        <v>1296</v>
      </c>
      <c r="AA299" s="29">
        <v>4.4739429695181911</v>
      </c>
      <c r="AB299" s="29">
        <f t="shared" si="56"/>
        <v>2.4668514341497767</v>
      </c>
      <c r="BR299" s="29"/>
      <c r="BS299" s="29"/>
      <c r="BT299" s="29"/>
      <c r="BU299" s="29"/>
      <c r="BV299" s="29" t="s">
        <v>1283</v>
      </c>
      <c r="BW299" s="29">
        <v>0.3439490445859873</v>
      </c>
      <c r="BX299" s="29" t="s">
        <v>1319</v>
      </c>
      <c r="BY299" s="29">
        <v>0</v>
      </c>
      <c r="BZ299" s="29"/>
      <c r="CA299" s="29"/>
    </row>
    <row r="300" spans="23:79" x14ac:dyDescent="0.25">
      <c r="W300" s="29" t="s">
        <v>1288</v>
      </c>
      <c r="X300" s="29">
        <v>0.59389140271493213</v>
      </c>
      <c r="Y300" s="29">
        <f t="shared" si="55"/>
        <v>1.4132001326534822</v>
      </c>
      <c r="Z300" s="29" t="s">
        <v>1296</v>
      </c>
      <c r="AA300" s="29">
        <v>0.25137111517367461</v>
      </c>
      <c r="AB300" s="29">
        <f t="shared" si="56"/>
        <v>1.7557204201947398</v>
      </c>
      <c r="BR300" s="29"/>
      <c r="BS300" s="29"/>
      <c r="BV300" s="29" t="s">
        <v>1283</v>
      </c>
      <c r="BW300" s="29">
        <v>0.39310169921379662</v>
      </c>
      <c r="BX300" s="29" t="s">
        <v>1227</v>
      </c>
      <c r="BY300" s="29">
        <v>0.20400453343407632</v>
      </c>
      <c r="BZ300" s="29"/>
      <c r="CA300" s="29"/>
    </row>
    <row r="301" spans="23:79" x14ac:dyDescent="0.25">
      <c r="W301" s="29" t="s">
        <v>1288</v>
      </c>
      <c r="X301" s="29">
        <v>50.356052899287896</v>
      </c>
      <c r="Y301" s="29">
        <f t="shared" si="55"/>
        <v>48.348961363919479</v>
      </c>
      <c r="Z301" s="29" t="s">
        <v>1296</v>
      </c>
      <c r="AA301" s="29">
        <v>36.772486772486772</v>
      </c>
      <c r="AB301" s="29">
        <f t="shared" si="56"/>
        <v>34.765395237118355</v>
      </c>
      <c r="BR301" s="29"/>
      <c r="BS301" s="29"/>
      <c r="BV301" s="29" t="s">
        <v>1283</v>
      </c>
      <c r="BW301" s="29">
        <v>0</v>
      </c>
      <c r="BX301" s="29" t="s">
        <v>1229</v>
      </c>
      <c r="BY301" s="29">
        <v>0.65000722230246999</v>
      </c>
      <c r="BZ301" s="29"/>
      <c r="CA301" s="29"/>
    </row>
    <row r="302" spans="23:79" x14ac:dyDescent="0.25">
      <c r="W302" s="29" t="s">
        <v>1288</v>
      </c>
      <c r="X302" s="29">
        <v>8.0182169472812586</v>
      </c>
      <c r="Y302" s="29">
        <f t="shared" si="55"/>
        <v>6.0111254119128441</v>
      </c>
      <c r="Z302" s="29" t="s">
        <v>1296</v>
      </c>
      <c r="AA302" s="29">
        <v>0.21332878231931052</v>
      </c>
      <c r="AB302" s="29">
        <f t="shared" si="56"/>
        <v>1.793762753049104</v>
      </c>
      <c r="BR302" s="29"/>
      <c r="BS302" s="29"/>
      <c r="BV302" s="29" t="s">
        <v>1284</v>
      </c>
      <c r="BW302" s="29">
        <v>0</v>
      </c>
      <c r="BX302" s="29" t="s">
        <v>1230</v>
      </c>
      <c r="BY302" s="29">
        <v>0.70671378091872794</v>
      </c>
      <c r="BZ302" s="29"/>
      <c r="CA302" s="29"/>
    </row>
    <row r="303" spans="23:79" x14ac:dyDescent="0.25">
      <c r="W303" s="29" t="s">
        <v>1288</v>
      </c>
      <c r="X303" s="29">
        <v>2.5675225075025008</v>
      </c>
      <c r="Y303" s="29">
        <f t="shared" si="55"/>
        <v>0.56043097213408632</v>
      </c>
      <c r="Z303" s="29" t="s">
        <v>1297</v>
      </c>
      <c r="AA303" s="29">
        <v>0.67084078711985684</v>
      </c>
      <c r="AB303" s="29">
        <f t="shared" si="56"/>
        <v>1.3362507482485575</v>
      </c>
      <c r="BR303" s="29"/>
      <c r="BS303" s="29"/>
      <c r="BV303" s="29" t="s">
        <v>1285</v>
      </c>
      <c r="BW303" s="29">
        <v>0.43090181594336713</v>
      </c>
      <c r="BX303" s="29" t="s">
        <v>1231</v>
      </c>
      <c r="BY303" s="29">
        <v>0.10210332856851133</v>
      </c>
      <c r="BZ303" s="29"/>
      <c r="CA303" s="29"/>
    </row>
    <row r="304" spans="23:79" x14ac:dyDescent="0.25">
      <c r="W304" s="29" t="s">
        <v>1289</v>
      </c>
      <c r="X304" s="29">
        <v>0.56772100567721007</v>
      </c>
      <c r="Y304" s="29">
        <f t="shared" si="55"/>
        <v>1.4393705296912045</v>
      </c>
      <c r="Z304" s="29" t="s">
        <v>1297</v>
      </c>
      <c r="AA304" s="29">
        <v>0.17958695001496558</v>
      </c>
      <c r="AB304" s="29">
        <f t="shared" si="56"/>
        <v>1.8275045853534488</v>
      </c>
      <c r="BR304" s="29"/>
      <c r="BS304" s="29"/>
      <c r="BV304" s="29" t="s">
        <v>1285</v>
      </c>
      <c r="BW304" s="29">
        <v>0.80404318860555946</v>
      </c>
      <c r="BX304" s="29" t="s">
        <v>1231</v>
      </c>
      <c r="BY304" s="29">
        <v>0.28607918263090676</v>
      </c>
      <c r="BZ304" s="29"/>
      <c r="CA304" s="29"/>
    </row>
    <row r="305" spans="23:79" x14ac:dyDescent="0.25">
      <c r="W305" s="29" t="s">
        <v>1289</v>
      </c>
      <c r="X305" s="29">
        <v>0</v>
      </c>
      <c r="Y305" s="29">
        <f t="shared" si="55"/>
        <v>2.0070915353684144</v>
      </c>
      <c r="Z305" s="29" t="s">
        <v>1297</v>
      </c>
      <c r="AA305" s="29">
        <v>1.1568469195587838</v>
      </c>
      <c r="AB305" s="29">
        <f t="shared" si="56"/>
        <v>0.85024461580963062</v>
      </c>
      <c r="BR305" s="29"/>
      <c r="BS305" s="29"/>
      <c r="BV305" s="29" t="s">
        <v>1285</v>
      </c>
      <c r="BW305" s="29">
        <v>0</v>
      </c>
      <c r="BX305" s="29" t="s">
        <v>1233</v>
      </c>
      <c r="BY305" s="29">
        <v>0.20354754289037513</v>
      </c>
      <c r="BZ305" s="29"/>
      <c r="CA305" s="29"/>
    </row>
    <row r="306" spans="23:79" x14ac:dyDescent="0.25">
      <c r="W306" s="29" t="s">
        <v>1289</v>
      </c>
      <c r="X306" s="29">
        <v>0.11248593925759282</v>
      </c>
      <c r="Y306" s="29">
        <f t="shared" si="55"/>
        <v>1.8946055961108217</v>
      </c>
      <c r="Z306" s="29" t="s">
        <v>1298</v>
      </c>
      <c r="AA306" s="29">
        <v>1.3603290098070231</v>
      </c>
      <c r="AB306" s="29">
        <f t="shared" si="56"/>
        <v>0.64676252556139135</v>
      </c>
      <c r="BR306" s="29"/>
      <c r="BS306" s="29"/>
      <c r="BV306" s="29" t="s">
        <v>1286</v>
      </c>
      <c r="BW306" s="29">
        <v>0.41124966834704169</v>
      </c>
      <c r="BX306" s="29" t="s">
        <v>1236</v>
      </c>
      <c r="BY306" s="29">
        <v>0.4290694556181282</v>
      </c>
      <c r="BZ306" s="29"/>
      <c r="CA306" s="29"/>
    </row>
    <row r="307" spans="23:79" x14ac:dyDescent="0.25">
      <c r="W307" s="29" t="s">
        <v>1289</v>
      </c>
      <c r="X307" s="29">
        <v>10.505028421512899</v>
      </c>
      <c r="Y307" s="29">
        <f t="shared" si="55"/>
        <v>8.4979368861444833</v>
      </c>
      <c r="Z307" s="29" t="s">
        <v>1298</v>
      </c>
      <c r="AA307" s="29">
        <v>0.1107332120541011</v>
      </c>
      <c r="AB307" s="29">
        <f t="shared" si="56"/>
        <v>1.8963583233143133</v>
      </c>
      <c r="BR307" s="29"/>
      <c r="BS307" s="29"/>
      <c r="BV307" s="29" t="s">
        <v>1286</v>
      </c>
      <c r="BW307" s="29">
        <v>0.54254007398273729</v>
      </c>
      <c r="BX307" s="29" t="s">
        <v>1293</v>
      </c>
      <c r="BY307" s="29">
        <v>3.9404984730568415E-2</v>
      </c>
      <c r="BZ307" s="29"/>
      <c r="CA307" s="29"/>
    </row>
    <row r="308" spans="23:79" x14ac:dyDescent="0.25">
      <c r="W308" s="29" t="s">
        <v>1289</v>
      </c>
      <c r="X308" s="29">
        <v>7.7962453664952776</v>
      </c>
      <c r="Y308" s="29">
        <f t="shared" si="55"/>
        <v>5.7891538311268631</v>
      </c>
      <c r="Z308" s="29" t="s">
        <v>1298</v>
      </c>
      <c r="AA308" s="29">
        <v>38.340807174887892</v>
      </c>
      <c r="AB308" s="29">
        <f t="shared" si="56"/>
        <v>36.333715639519475</v>
      </c>
      <c r="BR308" s="29"/>
      <c r="BS308" s="29"/>
      <c r="BV308" s="29" t="s">
        <v>1286</v>
      </c>
      <c r="BW308" s="29">
        <v>0</v>
      </c>
      <c r="BX308" s="29" t="s">
        <v>1294</v>
      </c>
      <c r="BY308" s="29">
        <v>0</v>
      </c>
      <c r="BZ308" s="29"/>
      <c r="CA308" s="29"/>
    </row>
    <row r="309" spans="23:79" x14ac:dyDescent="0.25">
      <c r="W309" s="29" t="s">
        <v>1290</v>
      </c>
      <c r="X309" s="29">
        <v>4.9209662988368628</v>
      </c>
      <c r="Y309" s="29">
        <f t="shared" si="55"/>
        <v>2.9138747634684483</v>
      </c>
      <c r="Z309" s="29" t="s">
        <v>1298</v>
      </c>
      <c r="AA309" s="29">
        <v>0.7497656982193065</v>
      </c>
      <c r="AB309" s="29">
        <f t="shared" si="56"/>
        <v>1.2573258371491081</v>
      </c>
      <c r="BR309" s="29"/>
      <c r="BS309" s="29"/>
      <c r="BV309" s="29" t="s">
        <v>1286</v>
      </c>
      <c r="BW309" s="29">
        <v>0.29108229690394283</v>
      </c>
      <c r="BX309" s="29" t="s">
        <v>1295</v>
      </c>
      <c r="BY309" s="29">
        <v>8.2758620689655171E-2</v>
      </c>
      <c r="BZ309" s="29"/>
      <c r="CA309" s="29"/>
    </row>
    <row r="310" spans="23:79" x14ac:dyDescent="0.25">
      <c r="W310" s="29" t="s">
        <v>1290</v>
      </c>
      <c r="X310" s="29">
        <v>6.269592476489029E-2</v>
      </c>
      <c r="Y310" s="29">
        <f t="shared" si="55"/>
        <v>1.9443956106035241</v>
      </c>
      <c r="Z310" s="29" t="s">
        <v>1299</v>
      </c>
      <c r="AA310" s="29">
        <v>0.55381651817962918</v>
      </c>
      <c r="AB310" s="29">
        <f t="shared" si="56"/>
        <v>1.4532750171887852</v>
      </c>
      <c r="BR310" s="29"/>
      <c r="BS310" s="29"/>
      <c r="BV310" s="29" t="s">
        <v>1287</v>
      </c>
      <c r="BW310" s="29">
        <v>0</v>
      </c>
      <c r="BX310" s="29" t="s">
        <v>1295</v>
      </c>
      <c r="BY310" s="29">
        <v>0.90090090090090091</v>
      </c>
      <c r="BZ310" s="29"/>
      <c r="CA310" s="29"/>
    </row>
    <row r="311" spans="23:79" x14ac:dyDescent="0.25">
      <c r="W311" s="29" t="s">
        <v>1290</v>
      </c>
      <c r="X311" s="29">
        <v>46.350931677018629</v>
      </c>
      <c r="Y311" s="29">
        <f t="shared" si="55"/>
        <v>44.343840141650212</v>
      </c>
      <c r="Z311" s="29" t="s">
        <v>1299</v>
      </c>
      <c r="AA311" s="29">
        <v>1.3007984210998473</v>
      </c>
      <c r="AB311" s="29">
        <f t="shared" si="56"/>
        <v>0.70629311426856711</v>
      </c>
      <c r="BR311" s="29"/>
      <c r="BS311" s="29"/>
      <c r="BV311" s="29" t="s">
        <v>1287</v>
      </c>
      <c r="BW311" s="29">
        <v>0</v>
      </c>
      <c r="BX311" s="29" t="s">
        <v>1296</v>
      </c>
      <c r="BY311" s="29">
        <v>0.25137111517367461</v>
      </c>
      <c r="BZ311" s="29"/>
      <c r="CA311" s="29"/>
    </row>
    <row r="312" spans="23:79" x14ac:dyDescent="0.25">
      <c r="W312" s="29" t="s">
        <v>1290</v>
      </c>
      <c r="X312" s="29">
        <v>3.2565415244596134</v>
      </c>
      <c r="Y312" s="29">
        <f t="shared" si="55"/>
        <v>1.249449989091199</v>
      </c>
      <c r="Z312" s="29" t="s">
        <v>1300</v>
      </c>
      <c r="AA312" s="29">
        <v>1.2526354954731489</v>
      </c>
      <c r="AB312" s="29">
        <f t="shared" si="56"/>
        <v>0.75445603989526555</v>
      </c>
      <c r="BR312" s="29"/>
      <c r="BS312" s="29"/>
      <c r="BV312" s="29" t="s">
        <v>1288</v>
      </c>
      <c r="BW312" s="29">
        <v>0.59389140271493213</v>
      </c>
      <c r="BX312" s="29" t="s">
        <v>1296</v>
      </c>
      <c r="BY312" s="29">
        <v>0.21332878231931052</v>
      </c>
      <c r="BZ312" s="29"/>
      <c r="CA312" s="29"/>
    </row>
    <row r="313" spans="23:79" x14ac:dyDescent="0.25">
      <c r="W313" s="29" t="s">
        <v>1291</v>
      </c>
      <c r="X313" s="29">
        <v>1.5578190533253444</v>
      </c>
      <c r="Y313" s="29">
        <f t="shared" si="55"/>
        <v>0.44927248204307002</v>
      </c>
      <c r="Z313" s="29" t="s">
        <v>1300</v>
      </c>
      <c r="AA313" s="29">
        <v>0.70044872496443034</v>
      </c>
      <c r="AB313" s="29">
        <f t="shared" si="56"/>
        <v>1.306642810403984</v>
      </c>
      <c r="BR313" s="29"/>
      <c r="BS313" s="29"/>
      <c r="BV313" s="29" t="s">
        <v>1289</v>
      </c>
      <c r="BW313" s="29">
        <v>0.56772100567721007</v>
      </c>
      <c r="BX313" s="29" t="s">
        <v>1297</v>
      </c>
      <c r="BY313" s="29">
        <v>0.67084078711985684</v>
      </c>
      <c r="BZ313" s="29"/>
      <c r="CA313" s="29"/>
    </row>
    <row r="314" spans="23:79" x14ac:dyDescent="0.25">
      <c r="W314" s="29" t="s">
        <v>1291</v>
      </c>
      <c r="X314" s="29">
        <v>0.30248033877797942</v>
      </c>
      <c r="Y314" s="29">
        <f t="shared" si="55"/>
        <v>1.7046111965904349</v>
      </c>
      <c r="Z314" s="29" t="s">
        <v>1300</v>
      </c>
      <c r="AA314" s="29">
        <v>1.9186762893856715</v>
      </c>
      <c r="AB314" s="29">
        <f t="shared" si="56"/>
        <v>8.8415245982742974E-2</v>
      </c>
      <c r="BR314" s="29"/>
      <c r="BS314" s="29"/>
      <c r="BV314" s="29" t="s">
        <v>1289</v>
      </c>
      <c r="BW314" s="29">
        <v>0</v>
      </c>
      <c r="BX314" s="29" t="s">
        <v>1297</v>
      </c>
      <c r="BY314" s="29">
        <v>0.17958695001496558</v>
      </c>
      <c r="BZ314" s="29"/>
      <c r="CA314" s="29"/>
    </row>
    <row r="315" spans="23:79" x14ac:dyDescent="0.25">
      <c r="W315" s="29" t="s">
        <v>1291</v>
      </c>
      <c r="X315" s="29">
        <v>0.19392372333548805</v>
      </c>
      <c r="Y315" s="29">
        <f t="shared" si="55"/>
        <v>1.8131678120329264</v>
      </c>
      <c r="Z315" s="29" t="s">
        <v>1301</v>
      </c>
      <c r="AA315" s="29">
        <v>52.299936988027731</v>
      </c>
      <c r="AB315" s="29">
        <f t="shared" si="56"/>
        <v>50.292845452659314</v>
      </c>
      <c r="BR315" s="29"/>
      <c r="BS315" s="29"/>
      <c r="BV315" s="29" t="s">
        <v>1289</v>
      </c>
      <c r="BW315" s="29">
        <v>0.11248593925759282</v>
      </c>
      <c r="BX315" s="29" t="s">
        <v>1298</v>
      </c>
      <c r="BY315" s="29">
        <v>0.1107332120541011</v>
      </c>
      <c r="BZ315" s="29"/>
      <c r="CA315" s="29"/>
    </row>
    <row r="316" spans="23:79" x14ac:dyDescent="0.25">
      <c r="W316" s="29" t="s">
        <v>1291</v>
      </c>
      <c r="X316" s="29">
        <v>2.2542615899314957</v>
      </c>
      <c r="Y316" s="29">
        <f t="shared" si="55"/>
        <v>0.24717005456308128</v>
      </c>
      <c r="Z316" s="29" t="s">
        <v>1301</v>
      </c>
      <c r="AA316" s="29">
        <v>0.53263262552375545</v>
      </c>
      <c r="AB316" s="29">
        <f t="shared" si="56"/>
        <v>1.474458909844659</v>
      </c>
      <c r="BR316" s="29"/>
      <c r="BS316" s="29"/>
      <c r="BV316" s="29" t="s">
        <v>1290</v>
      </c>
      <c r="BW316" s="29">
        <v>6.269592476489029E-2</v>
      </c>
      <c r="BX316" s="29" t="s">
        <v>1298</v>
      </c>
      <c r="BY316" s="29">
        <v>0.7497656982193065</v>
      </c>
      <c r="BZ316" s="29"/>
      <c r="CA316" s="29"/>
    </row>
    <row r="317" spans="23:79" x14ac:dyDescent="0.25">
      <c r="W317" s="29" t="s">
        <v>1291</v>
      </c>
      <c r="X317" s="29">
        <v>0.65726194293042639</v>
      </c>
      <c r="Y317" s="29">
        <f t="shared" si="55"/>
        <v>1.3498295924379882</v>
      </c>
      <c r="Z317" s="29" t="s">
        <v>1301</v>
      </c>
      <c r="AA317" s="29">
        <v>0.63983153802543136</v>
      </c>
      <c r="AB317" s="29">
        <f t="shared" si="56"/>
        <v>1.3672599973429831</v>
      </c>
      <c r="BR317" s="29"/>
      <c r="BS317" s="29"/>
      <c r="BV317" s="29" t="s">
        <v>1291</v>
      </c>
      <c r="BW317" s="29">
        <v>0.30248033877797942</v>
      </c>
      <c r="BX317" s="29" t="s">
        <v>1299</v>
      </c>
      <c r="BY317" s="29">
        <v>0.55381651817962918</v>
      </c>
      <c r="BZ317" s="29"/>
      <c r="CA317" s="29"/>
    </row>
    <row r="318" spans="23:79" x14ac:dyDescent="0.25">
      <c r="W318" s="29" t="s">
        <v>1291</v>
      </c>
      <c r="X318" s="29">
        <v>0.39831569363832936</v>
      </c>
      <c r="Y318" s="29">
        <f t="shared" si="55"/>
        <v>1.608775841730085</v>
      </c>
      <c r="Z318" s="29" t="s">
        <v>1302</v>
      </c>
      <c r="AA318" s="29">
        <v>1.014448201660006</v>
      </c>
      <c r="AB318" s="29">
        <f t="shared" si="56"/>
        <v>0.9926433337084084</v>
      </c>
      <c r="BR318" s="29"/>
      <c r="BS318" s="29"/>
      <c r="BV318" s="29" t="s">
        <v>1291</v>
      </c>
      <c r="BW318" s="29">
        <v>0.19392372333548805</v>
      </c>
      <c r="BX318" s="29" t="s">
        <v>1300</v>
      </c>
      <c r="BY318" s="29">
        <v>0.70044872496443034</v>
      </c>
      <c r="BZ318" s="29"/>
      <c r="CA318" s="29"/>
    </row>
    <row r="319" spans="23:79" x14ac:dyDescent="0.25">
      <c r="W319" s="29" t="s">
        <v>1291</v>
      </c>
      <c r="X319" s="29">
        <v>2.2512151445382451</v>
      </c>
      <c r="Y319" s="29">
        <f t="shared" si="55"/>
        <v>0.24412360916983067</v>
      </c>
      <c r="Z319" s="29" t="s">
        <v>1302</v>
      </c>
      <c r="AA319" s="29">
        <v>22.526817640047675</v>
      </c>
      <c r="AB319" s="29">
        <f t="shared" si="56"/>
        <v>20.519726104679261</v>
      </c>
      <c r="BR319" s="29"/>
      <c r="BS319" s="29"/>
      <c r="BV319" s="29" t="s">
        <v>1291</v>
      </c>
      <c r="BW319" s="29">
        <v>0.65726194293042639</v>
      </c>
      <c r="BX319" s="29" t="s">
        <v>1301</v>
      </c>
      <c r="BY319" s="29">
        <v>0.53263262552375545</v>
      </c>
      <c r="BZ319" s="29"/>
      <c r="CA319" s="29"/>
    </row>
    <row r="320" spans="23:79" x14ac:dyDescent="0.25">
      <c r="BR320" s="29"/>
      <c r="BS320" s="29"/>
      <c r="BV320" s="29" t="s">
        <v>1291</v>
      </c>
      <c r="BW320" s="29">
        <v>0.39831569363832936</v>
      </c>
      <c r="BX320" s="29" t="s">
        <v>1301</v>
      </c>
      <c r="BY320" s="29">
        <v>0.63983153802543136</v>
      </c>
      <c r="BZ320" s="29"/>
      <c r="CA320" s="29"/>
    </row>
  </sheetData>
  <conditionalFormatting sqref="BT300:BT1048576 BS1:BS1048576 BX321:BY1048576 BW1:BW1048576 BY1:BY1048576 CA1:CA1048576 BU1:BU1048576">
    <cfRule type="cellIs" dxfId="280" priority="9" operator="lessThan">
      <formula>1</formula>
    </cfRule>
  </conditionalFormatting>
  <conditionalFormatting sqref="R2:R1048576">
    <cfRule type="cellIs" dxfId="279" priority="7" operator="greaterThan">
      <formula>$I$42</formula>
    </cfRule>
  </conditionalFormatting>
  <conditionalFormatting sqref="BB2:BB135">
    <cfRule type="containsText" dxfId="278" priority="6" operator="containsText" text="a">
      <formula>NOT(ISERROR(SEARCH("a",BB2)))</formula>
    </cfRule>
  </conditionalFormatting>
  <conditionalFormatting sqref="BE2:BE85">
    <cfRule type="containsText" dxfId="277" priority="5" operator="containsText" text="a">
      <formula>NOT(ISERROR(SEARCH("a",BE2)))</formula>
    </cfRule>
  </conditionalFormatting>
  <conditionalFormatting sqref="BH2:BH174">
    <cfRule type="containsText" dxfId="276" priority="3" operator="containsText" text="a">
      <formula>NOT(ISERROR(SEARCH("a",BH2)))</formula>
    </cfRule>
    <cfRule type="containsText" dxfId="275" priority="4" operator="containsText" text="a">
      <formula>NOT(ISERROR(SEARCH("a",BH2)))</formula>
    </cfRule>
  </conditionalFormatting>
  <conditionalFormatting sqref="BM114:BM185 BK2:BL185">
    <cfRule type="containsText" dxfId="274" priority="2" operator="containsText" text="a">
      <formula>NOT(ISERROR(SEARCH("a",BK2)))</formula>
    </cfRule>
  </conditionalFormatting>
  <conditionalFormatting sqref="BN2:BN113">
    <cfRule type="containsText" dxfId="273" priority="1" operator="containsText" text="a">
      <formula>NOT(ISERROR(SEARCH("a",BN2)))</formula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DF510"/>
  <sheetViews>
    <sheetView topLeftCell="CJ477" workbookViewId="0">
      <selection activeCell="CV1" sqref="CV1:DA510"/>
    </sheetView>
  </sheetViews>
  <sheetFormatPr defaultColWidth="8.85546875" defaultRowHeight="15" x14ac:dyDescent="0.25"/>
  <cols>
    <col min="1" max="1" width="11.7109375" style="29" customWidth="1"/>
    <col min="2" max="3" width="10" style="29" customWidth="1"/>
    <col min="4" max="4" width="13.140625" style="29" customWidth="1"/>
    <col min="5" max="5" width="9.140625" style="29" customWidth="1"/>
    <col min="6" max="6" width="9.28515625" style="29" customWidth="1"/>
    <col min="7" max="7" width="1.85546875" style="31" customWidth="1"/>
    <col min="8" max="8" width="11.28515625" style="29" customWidth="1"/>
    <col min="9" max="10" width="9.85546875" style="29" customWidth="1"/>
    <col min="11" max="11" width="12.85546875" style="29" customWidth="1"/>
    <col min="12" max="12" width="8.85546875" style="29" customWidth="1"/>
    <col min="13" max="13" width="8" style="29" customWidth="1"/>
    <col min="14" max="14" width="1.42578125" style="31" customWidth="1"/>
    <col min="15" max="15" width="12" style="29" customWidth="1"/>
    <col min="16" max="17" width="11.140625" style="29" customWidth="1"/>
    <col min="18" max="18" width="13" style="29" customWidth="1"/>
    <col min="19" max="19" width="10" style="29" customWidth="1"/>
    <col min="20" max="20" width="8.85546875" style="29"/>
    <col min="21" max="21" width="16.85546875" style="2" bestFit="1" customWidth="1"/>
    <col min="22" max="22" width="13.140625" style="2" bestFit="1" customWidth="1"/>
    <col min="23" max="23" width="13.28515625" style="2" bestFit="1" customWidth="1"/>
    <col min="24" max="24" width="3.140625" style="2" customWidth="1"/>
    <col min="25" max="25" width="14.140625" style="2" bestFit="1" customWidth="1"/>
    <col min="26" max="26" width="16.85546875" style="2" customWidth="1"/>
    <col min="27" max="27" width="2.7109375" style="2" customWidth="1"/>
    <col min="28" max="28" width="14.140625" style="2" customWidth="1"/>
    <col min="29" max="29" width="17" style="2" bestFit="1" customWidth="1"/>
    <col min="30" max="30" width="2.42578125" style="2" customWidth="1"/>
    <col min="31" max="31" width="14.140625" style="2" bestFit="1" customWidth="1"/>
    <col min="32" max="32" width="17.140625" style="2" customWidth="1"/>
    <col min="33" max="33" width="2.28515625" style="2" customWidth="1"/>
    <col min="34" max="34" width="13.140625" style="2" bestFit="1" customWidth="1"/>
    <col min="35" max="35" width="15.85546875" style="2" bestFit="1" customWidth="1"/>
    <col min="36" max="36" width="2.140625" style="2" customWidth="1"/>
    <col min="37" max="37" width="13.140625" style="2" bestFit="1" customWidth="1"/>
    <col min="38" max="38" width="15.85546875" style="2" bestFit="1" customWidth="1"/>
    <col min="39" max="39" width="3" style="2" customWidth="1"/>
    <col min="40" max="40" width="13.28515625" style="2" bestFit="1" customWidth="1"/>
    <col min="41" max="41" width="16" style="2" bestFit="1" customWidth="1"/>
    <col min="42" max="42" width="2.140625" style="2" customWidth="1"/>
    <col min="43" max="43" width="14.85546875" style="2" bestFit="1" customWidth="1"/>
    <col min="44" max="44" width="17.7109375" style="2" bestFit="1" customWidth="1"/>
    <col min="45" max="45" width="1.85546875" style="2" customWidth="1"/>
    <col min="46" max="46" width="14.28515625" style="2" bestFit="1" customWidth="1"/>
    <col min="47" max="47" width="17.140625" style="2" customWidth="1"/>
    <col min="48" max="48" width="2.140625" style="2" customWidth="1"/>
    <col min="49" max="49" width="14.28515625" style="2" bestFit="1" customWidth="1"/>
    <col min="50" max="50" width="17.140625" style="2" customWidth="1"/>
    <col min="51" max="51" width="2.42578125" style="2" customWidth="1"/>
    <col min="52" max="52" width="14.28515625" style="2" bestFit="1" customWidth="1"/>
    <col min="53" max="53" width="17.140625" style="2" bestFit="1" customWidth="1"/>
    <col min="54" max="54" width="2.42578125" style="2" customWidth="1"/>
    <col min="55" max="55" width="15.7109375" style="2" customWidth="1"/>
    <col min="56" max="56" width="16.28515625" style="2" customWidth="1"/>
    <col min="57" max="57" width="1.7109375" style="2" customWidth="1"/>
    <col min="58" max="58" width="16" style="2" customWidth="1"/>
    <col min="59" max="59" width="15.7109375" style="2" customWidth="1"/>
    <col min="60" max="60" width="2.42578125" style="2" customWidth="1"/>
    <col min="61" max="62" width="19.42578125" style="2" customWidth="1"/>
    <col min="63" max="63" width="1.42578125" style="2" customWidth="1"/>
    <col min="64" max="65" width="19.42578125" style="2" customWidth="1"/>
    <col min="66" max="66" width="2" style="2" customWidth="1"/>
    <col min="67" max="67" width="17.28515625" style="2" customWidth="1"/>
    <col min="68" max="68" width="18.42578125" style="2" customWidth="1"/>
    <col min="69" max="69" width="1.85546875" style="2" customWidth="1"/>
    <col min="70" max="71" width="19.42578125" style="2" customWidth="1"/>
    <col min="72" max="72" width="2.42578125" style="2" customWidth="1"/>
    <col min="73" max="73" width="23.140625" style="2" customWidth="1"/>
    <col min="74" max="74" width="14" style="2" bestFit="1" customWidth="1"/>
    <col min="75" max="75" width="10.42578125" style="2" customWidth="1"/>
    <col min="76" max="76" width="2.42578125" style="2" customWidth="1"/>
    <col min="77" max="77" width="13.42578125" style="2" bestFit="1" customWidth="1"/>
    <col min="78" max="78" width="11.42578125" style="2" customWidth="1"/>
    <col min="79" max="79" width="2.42578125" style="2" customWidth="1"/>
    <col min="80" max="80" width="14" style="2" bestFit="1" customWidth="1"/>
    <col min="81" max="81" width="10.42578125" style="2" customWidth="1"/>
    <col min="82" max="82" width="2.42578125" style="2" customWidth="1"/>
    <col min="83" max="83" width="14" style="2" bestFit="1" customWidth="1"/>
    <col min="84" max="84" width="13.42578125" style="2" customWidth="1"/>
    <col min="85" max="85" width="2.140625" style="2" customWidth="1"/>
    <col min="86" max="86" width="14.7109375" style="2" customWidth="1"/>
    <col min="87" max="88" width="11.42578125" style="2" customWidth="1"/>
    <col min="89" max="89" width="12.28515625" style="2" bestFit="1" customWidth="1"/>
    <col min="90" max="90" width="11.42578125" style="2" customWidth="1"/>
    <col min="91" max="91" width="2.42578125" style="2" customWidth="1"/>
    <col min="92" max="92" width="12.28515625" style="2" bestFit="1" customWidth="1"/>
    <col min="93" max="93" width="11.42578125" style="2" customWidth="1"/>
    <col min="94" max="94" width="3.28515625" style="2" customWidth="1"/>
    <col min="95" max="95" width="12.28515625" style="2" bestFit="1" customWidth="1"/>
    <col min="96" max="97" width="11.42578125" style="2" customWidth="1"/>
    <col min="98" max="98" width="19.140625" style="2" customWidth="1"/>
    <col min="99" max="99" width="12" style="2" customWidth="1"/>
  </cols>
  <sheetData>
    <row r="1" spans="1:110" s="40" customFormat="1" ht="45" x14ac:dyDescent="0.25">
      <c r="A1" s="1" t="s">
        <v>1620</v>
      </c>
      <c r="B1" s="1" t="s">
        <v>1619</v>
      </c>
      <c r="C1" s="1" t="s">
        <v>1678</v>
      </c>
      <c r="D1" s="1" t="s">
        <v>1618</v>
      </c>
      <c r="E1" s="1" t="s">
        <v>1657</v>
      </c>
      <c r="F1" s="1" t="s">
        <v>1658</v>
      </c>
      <c r="G1" s="32"/>
      <c r="H1" s="1" t="s">
        <v>1621</v>
      </c>
      <c r="I1" s="1" t="s">
        <v>1623</v>
      </c>
      <c r="J1" s="1" t="s">
        <v>1682</v>
      </c>
      <c r="K1" s="1" t="s">
        <v>1622</v>
      </c>
      <c r="L1" s="1" t="s">
        <v>1675</v>
      </c>
      <c r="M1" s="1" t="s">
        <v>1676</v>
      </c>
      <c r="N1" s="32"/>
      <c r="O1" s="1" t="s">
        <v>1625</v>
      </c>
      <c r="P1" s="1" t="s">
        <v>1689</v>
      </c>
      <c r="Q1" s="1" t="s">
        <v>1690</v>
      </c>
      <c r="R1" s="1" t="s">
        <v>1691</v>
      </c>
      <c r="S1" s="1" t="s">
        <v>1692</v>
      </c>
      <c r="T1" s="1" t="s">
        <v>1693</v>
      </c>
      <c r="U1" s="9" t="s">
        <v>1695</v>
      </c>
      <c r="V1" s="9" t="s">
        <v>1620</v>
      </c>
      <c r="W1" s="9" t="s">
        <v>1677</v>
      </c>
      <c r="X1" s="42"/>
      <c r="Y1" s="9" t="s">
        <v>1621</v>
      </c>
      <c r="Z1" s="9" t="s">
        <v>1688</v>
      </c>
      <c r="AA1" s="42"/>
      <c r="AB1" s="9" t="s">
        <v>1625</v>
      </c>
      <c r="AC1" s="9" t="s">
        <v>1694</v>
      </c>
      <c r="AD1" s="9"/>
      <c r="AE1" s="9" t="s">
        <v>1627</v>
      </c>
      <c r="AF1" s="9" t="s">
        <v>1696</v>
      </c>
      <c r="AG1" s="9"/>
      <c r="AH1" s="9" t="s">
        <v>1631</v>
      </c>
      <c r="AI1" s="9" t="s">
        <v>1697</v>
      </c>
      <c r="AJ1" s="9"/>
      <c r="AK1" s="9" t="s">
        <v>1635</v>
      </c>
      <c r="AL1" s="9" t="s">
        <v>1698</v>
      </c>
      <c r="AM1" s="9"/>
      <c r="AN1" s="9" t="s">
        <v>1639</v>
      </c>
      <c r="AO1" s="9" t="s">
        <v>1699</v>
      </c>
      <c r="AP1" s="9"/>
      <c r="AQ1" s="9" t="s">
        <v>1653</v>
      </c>
      <c r="AR1" s="9" t="s">
        <v>1700</v>
      </c>
      <c r="AS1" s="9"/>
      <c r="AT1" s="9" t="s">
        <v>1643</v>
      </c>
      <c r="AU1" s="9" t="s">
        <v>1701</v>
      </c>
      <c r="AV1" s="9"/>
      <c r="AW1" s="9" t="s">
        <v>1647</v>
      </c>
      <c r="AX1" s="9" t="s">
        <v>1702</v>
      </c>
      <c r="AY1" s="9"/>
      <c r="AZ1" s="9" t="s">
        <v>1650</v>
      </c>
      <c r="BA1" s="9" t="s">
        <v>1703</v>
      </c>
      <c r="BB1" s="9"/>
      <c r="BC1" s="9" t="s">
        <v>1904</v>
      </c>
      <c r="BD1" s="9" t="s">
        <v>2059</v>
      </c>
      <c r="BE1" s="9"/>
      <c r="BF1" s="9" t="s">
        <v>1903</v>
      </c>
      <c r="BG1" s="9" t="s">
        <v>2060</v>
      </c>
      <c r="BH1" s="9"/>
      <c r="BI1" s="9" t="s">
        <v>1909</v>
      </c>
      <c r="BJ1" s="9" t="s">
        <v>2061</v>
      </c>
      <c r="BK1" s="9"/>
      <c r="BL1" s="9" t="s">
        <v>1956</v>
      </c>
      <c r="BM1" s="9" t="s">
        <v>2062</v>
      </c>
      <c r="BN1" s="9"/>
      <c r="BO1" s="9" t="s">
        <v>1961</v>
      </c>
      <c r="BP1" s="9" t="s">
        <v>2063</v>
      </c>
      <c r="BQ1" s="9"/>
      <c r="BR1" s="9" t="s">
        <v>1964</v>
      </c>
      <c r="BS1" s="9" t="s">
        <v>2064</v>
      </c>
      <c r="BT1" s="9"/>
      <c r="BU1" s="45" t="s">
        <v>1763</v>
      </c>
      <c r="BV1" s="9" t="s">
        <v>1620</v>
      </c>
      <c r="BW1" s="9" t="s">
        <v>1764</v>
      </c>
      <c r="BX1" s="42"/>
      <c r="BY1" s="9" t="s">
        <v>1621</v>
      </c>
      <c r="BZ1" s="9" t="s">
        <v>1765</v>
      </c>
      <c r="CA1" s="42"/>
      <c r="CB1" s="9" t="s">
        <v>1625</v>
      </c>
      <c r="CC1" s="9" t="s">
        <v>1766</v>
      </c>
      <c r="CD1" s="9"/>
      <c r="CE1" s="9" t="s">
        <v>1627</v>
      </c>
      <c r="CF1" s="9" t="s">
        <v>1767</v>
      </c>
      <c r="CG1" s="9"/>
      <c r="CH1" s="9" t="s">
        <v>1631</v>
      </c>
      <c r="CI1" s="9" t="s">
        <v>1768</v>
      </c>
      <c r="CJ1" s="9"/>
      <c r="CK1" s="1" t="s">
        <v>1620</v>
      </c>
      <c r="CL1" s="1" t="s">
        <v>1772</v>
      </c>
      <c r="CM1" s="32"/>
      <c r="CN1" s="1" t="s">
        <v>1621</v>
      </c>
      <c r="CO1" s="1" t="s">
        <v>1773</v>
      </c>
      <c r="CP1" s="32"/>
      <c r="CQ1" s="1" t="s">
        <v>1625</v>
      </c>
      <c r="CR1" s="1" t="s">
        <v>1774</v>
      </c>
      <c r="CS1" s="9"/>
      <c r="CT1" s="9"/>
      <c r="CU1" s="42"/>
      <c r="CV1" s="40">
        <v>0.5</v>
      </c>
      <c r="CW1" s="40">
        <f t="shared" ref="CW1:DB18" si="0">CV1+1</f>
        <v>1.5</v>
      </c>
      <c r="CX1" s="40">
        <f t="shared" si="0"/>
        <v>2.5</v>
      </c>
      <c r="CY1" s="40">
        <f t="shared" si="0"/>
        <v>3.5</v>
      </c>
      <c r="CZ1" s="40">
        <f t="shared" si="0"/>
        <v>4.5</v>
      </c>
      <c r="DA1" s="40">
        <f t="shared" si="0"/>
        <v>5.5</v>
      </c>
      <c r="DB1" s="40">
        <f t="shared" si="0"/>
        <v>6.5</v>
      </c>
      <c r="DC1" s="40">
        <f>DB1+1</f>
        <v>7.5</v>
      </c>
      <c r="DD1" s="11">
        <f>DC1+1</f>
        <v>8.5</v>
      </c>
      <c r="DE1" s="11"/>
      <c r="DF1" s="11"/>
    </row>
    <row r="2" spans="1:110" x14ac:dyDescent="0.25">
      <c r="A2" s="10" t="s">
        <v>850</v>
      </c>
      <c r="B2" s="29">
        <f>AVERAGE(W2:W18)</f>
        <v>6.8810926281792223E-2</v>
      </c>
      <c r="C2" s="29">
        <f>STDEV(W2:W18)/SQRT(COUNT(W2:W18))</f>
        <v>7.5997075188185903E-3</v>
      </c>
      <c r="D2" s="29">
        <v>0</v>
      </c>
      <c r="E2" s="29">
        <v>0</v>
      </c>
      <c r="F2" s="29">
        <v>41</v>
      </c>
      <c r="H2" s="10" t="s">
        <v>828</v>
      </c>
      <c r="I2" s="29">
        <f>AVERAGE(Z2:Z20)</f>
        <v>3.6067904531747921E-2</v>
      </c>
      <c r="J2" s="29">
        <f>STDEV(Z2:Z20)/SQRT(COUNT(Z2:Z20))</f>
        <v>4.6008317967406792E-3</v>
      </c>
      <c r="K2" s="29">
        <v>2.2727272727272729</v>
      </c>
      <c r="L2" s="29">
        <v>1</v>
      </c>
      <c r="M2" s="29">
        <v>44</v>
      </c>
      <c r="O2" s="10" t="s">
        <v>557</v>
      </c>
      <c r="P2" s="29">
        <f>AVERAGE(AC2:AC12)</f>
        <v>8.1318214820615797E-2</v>
      </c>
      <c r="Q2" s="29">
        <f>STDEV(AC2:AC12)/SQRT(COUNT(AC2:AC12))</f>
        <v>1.57160118115591E-2</v>
      </c>
      <c r="R2" s="29">
        <v>4.1666666666666661</v>
      </c>
      <c r="S2" s="29">
        <v>1</v>
      </c>
      <c r="T2" s="29">
        <v>24</v>
      </c>
      <c r="V2" s="29" t="s">
        <v>19</v>
      </c>
      <c r="W2" s="29">
        <v>1.7042758035921899E-2</v>
      </c>
      <c r="Y2" s="29" t="s">
        <v>738</v>
      </c>
      <c r="Z2" s="29">
        <v>1.4034810951957973E-2</v>
      </c>
      <c r="AB2" s="29" t="s">
        <v>222</v>
      </c>
      <c r="AC2" s="29">
        <v>0.13026974191043422</v>
      </c>
      <c r="AE2" s="29" t="s">
        <v>791</v>
      </c>
      <c r="AF2" s="29">
        <v>5.4612259981688394E-2</v>
      </c>
      <c r="AH2" s="29" t="s">
        <v>681</v>
      </c>
      <c r="AI2" s="29">
        <v>4.7608605158306498E-2</v>
      </c>
      <c r="AK2" s="29" t="s">
        <v>322</v>
      </c>
      <c r="AL2" s="29">
        <v>3.9134183656126351E-2</v>
      </c>
      <c r="AN2" s="29" t="s">
        <v>334</v>
      </c>
      <c r="AO2" s="29">
        <v>2.9064436967034295E-2</v>
      </c>
      <c r="AQ2" s="29" t="s">
        <v>358</v>
      </c>
      <c r="AR2" s="29">
        <v>7.2952624670891947E-2</v>
      </c>
      <c r="AT2" s="29" t="s">
        <v>984</v>
      </c>
      <c r="AU2" s="29">
        <v>4.6533175166341201E-2</v>
      </c>
      <c r="AW2" s="29" t="s">
        <v>387</v>
      </c>
      <c r="AX2" s="29">
        <v>0.12194812751380338</v>
      </c>
      <c r="AZ2" s="29" t="s">
        <v>399</v>
      </c>
      <c r="BA2" s="29">
        <v>9.5161877336316064E-2</v>
      </c>
      <c r="BC2" s="29" t="s">
        <v>1365</v>
      </c>
      <c r="BD2" s="29">
        <v>4.4228614211886029E-2</v>
      </c>
      <c r="BF2" s="29" t="s">
        <v>1357</v>
      </c>
      <c r="BG2" s="29">
        <v>8.0977530201901862E-2</v>
      </c>
      <c r="BI2" s="29" t="s">
        <v>1353</v>
      </c>
      <c r="BJ2" s="29">
        <v>0.18152460256341529</v>
      </c>
      <c r="BL2" s="29" t="s">
        <v>1138</v>
      </c>
      <c r="BM2" s="29">
        <v>4.4182254090521976E-2</v>
      </c>
      <c r="BO2" s="29" t="s">
        <v>1326</v>
      </c>
      <c r="BP2" s="29">
        <v>3.6735633294907838E-2</v>
      </c>
      <c r="BR2" s="29" t="s">
        <v>1248</v>
      </c>
      <c r="BS2" s="29">
        <v>9.17651616405738E-2</v>
      </c>
      <c r="BU2" s="29"/>
      <c r="BV2" s="29" t="s">
        <v>23</v>
      </c>
      <c r="BW2" s="29">
        <v>1.008715235806724</v>
      </c>
      <c r="BX2" s="29"/>
      <c r="BY2" s="29" t="s">
        <v>739</v>
      </c>
      <c r="BZ2" s="29">
        <v>1.0107398536850134</v>
      </c>
      <c r="CA2" s="29"/>
      <c r="CB2" s="29" t="s">
        <v>222</v>
      </c>
      <c r="CC2" s="29">
        <v>1.0267713869573947</v>
      </c>
      <c r="CD2" s="29"/>
      <c r="CE2" s="29" t="s">
        <v>793</v>
      </c>
      <c r="CF2" s="29">
        <v>1.0077429661905857</v>
      </c>
      <c r="CG2" s="29"/>
      <c r="CH2" s="29" t="s">
        <v>310</v>
      </c>
      <c r="CI2" s="29">
        <v>1.0042787692284776</v>
      </c>
      <c r="CJ2" s="29"/>
      <c r="CK2" s="10" t="s">
        <v>850</v>
      </c>
      <c r="CL2" s="29">
        <f>MEDIAN(BW2:BW42)</f>
        <v>0.99466211502826218</v>
      </c>
      <c r="CM2" s="31"/>
      <c r="CN2" s="10" t="s">
        <v>828</v>
      </c>
      <c r="CO2" s="29">
        <f>MEDIAN(BZ2:BZ45)</f>
        <v>1.009757527139155</v>
      </c>
      <c r="CP2" s="31"/>
      <c r="CQ2" s="10" t="s">
        <v>557</v>
      </c>
      <c r="CR2" s="29">
        <f>MEDIAN(CC2:CC25)</f>
        <v>1.0124586342844346</v>
      </c>
      <c r="CS2" s="29"/>
      <c r="CV2" s="40">
        <v>0.5</v>
      </c>
      <c r="CW2" s="22">
        <f t="shared" si="0"/>
        <v>1.5</v>
      </c>
      <c r="CX2" s="22">
        <f t="shared" si="0"/>
        <v>2.5</v>
      </c>
      <c r="CY2" s="22">
        <f t="shared" si="0"/>
        <v>3.5</v>
      </c>
      <c r="CZ2" s="40">
        <f t="shared" ref="CZ2:CZ65" si="1">CY2+1</f>
        <v>4.5</v>
      </c>
      <c r="DA2" s="40">
        <f t="shared" ref="DA2:DA65" si="2">CZ2+1</f>
        <v>5.5</v>
      </c>
      <c r="DB2" s="40">
        <f t="shared" ref="DB2:DB65" si="3">DA2+1</f>
        <v>6.5</v>
      </c>
      <c r="DC2" s="40">
        <f t="shared" ref="DC2:DD65" si="4">DB2+1</f>
        <v>7.5</v>
      </c>
      <c r="DD2" s="11">
        <f t="shared" si="4"/>
        <v>8.5</v>
      </c>
      <c r="DE2" s="5"/>
      <c r="DF2" s="5"/>
    </row>
    <row r="3" spans="1:110" x14ac:dyDescent="0.25">
      <c r="A3" s="10" t="s">
        <v>1426</v>
      </c>
      <c r="B3" s="29">
        <f>AVERAGE(W19:W28)</f>
        <v>1.7616201491027668E-2</v>
      </c>
      <c r="C3" s="29">
        <f>STDEV(W19:W28)/SQRT(COUNT(W19:W28))</f>
        <v>2.0962714639947868E-3</v>
      </c>
      <c r="D3" s="29">
        <v>5.5555555555555554</v>
      </c>
      <c r="E3" s="29">
        <v>1</v>
      </c>
      <c r="F3" s="29">
        <v>18</v>
      </c>
      <c r="H3" s="10" t="s">
        <v>829</v>
      </c>
      <c r="I3" s="29">
        <f>AVERAGE(Z21:Z30)</f>
        <v>5.6222235025307724E-2</v>
      </c>
      <c r="J3" s="29">
        <f>STDEV(Z21:Z30)/SQRT(COUNT(Z21:Z30))</f>
        <v>5.4416101506933358E-3</v>
      </c>
      <c r="K3" s="29">
        <v>0</v>
      </c>
      <c r="L3" s="29">
        <v>0</v>
      </c>
      <c r="M3" s="29">
        <v>122</v>
      </c>
      <c r="O3" s="10" t="s">
        <v>558</v>
      </c>
      <c r="P3" s="29">
        <f>AVERAGE(AC13:AC24)</f>
        <v>6.1234183849101252E-2</v>
      </c>
      <c r="Q3" s="29">
        <f>STDEV(AC13:AC24)/SQRT(COUNT(AC13:AC24))</f>
        <v>9.2105621048820703E-3</v>
      </c>
      <c r="R3" s="29">
        <v>7.6923076923076925</v>
      </c>
      <c r="S3" s="29">
        <v>1</v>
      </c>
      <c r="T3" s="29">
        <v>13</v>
      </c>
      <c r="V3" s="29" t="s">
        <v>20</v>
      </c>
      <c r="W3" s="29">
        <v>4.7566819719914527E-2</v>
      </c>
      <c r="Y3" s="29" t="s">
        <v>739</v>
      </c>
      <c r="Z3" s="29">
        <v>1.1821230768154794E-2</v>
      </c>
      <c r="AB3" s="29" t="s">
        <v>223</v>
      </c>
      <c r="AC3" s="29">
        <v>0.13580199016852015</v>
      </c>
      <c r="AE3" s="29" t="s">
        <v>793</v>
      </c>
      <c r="AF3" s="29">
        <v>0.18456876935684505</v>
      </c>
      <c r="AH3" s="29" t="s">
        <v>682</v>
      </c>
      <c r="AI3" s="29">
        <v>3.6001933038925127E-2</v>
      </c>
      <c r="AK3" s="29" t="s">
        <v>325</v>
      </c>
      <c r="AL3" s="29">
        <v>8.6992956821336537E-2</v>
      </c>
      <c r="AN3" s="29" t="s">
        <v>336</v>
      </c>
      <c r="AO3" s="29">
        <v>7.7320101476162667E-2</v>
      </c>
      <c r="AQ3" s="29" t="s">
        <v>359</v>
      </c>
      <c r="AR3" s="29">
        <v>2.854420654675276E-2</v>
      </c>
      <c r="AT3" s="29" t="s">
        <v>985</v>
      </c>
      <c r="AU3" s="29">
        <v>5.0042377709372206E-2</v>
      </c>
      <c r="AW3" s="29" t="s">
        <v>388</v>
      </c>
      <c r="AX3" s="29">
        <v>0.10317979029180145</v>
      </c>
      <c r="AZ3" s="29" t="s">
        <v>400</v>
      </c>
      <c r="BA3" s="29">
        <v>7.4968670413213367E-2</v>
      </c>
      <c r="BC3" s="29" t="s">
        <v>1365</v>
      </c>
      <c r="BD3" s="29">
        <v>4.4228614211886029E-2</v>
      </c>
      <c r="BF3" s="29" t="s">
        <v>1357</v>
      </c>
      <c r="BG3" s="29">
        <v>8.0977530201901862E-2</v>
      </c>
      <c r="BI3" s="29" t="s">
        <v>1353</v>
      </c>
      <c r="BJ3" s="29">
        <v>0.18152460256341529</v>
      </c>
      <c r="BL3" s="29" t="s">
        <v>1139</v>
      </c>
      <c r="BM3" s="29">
        <v>7.1148666048946693E-2</v>
      </c>
      <c r="BO3" s="29" t="s">
        <v>1327</v>
      </c>
      <c r="BP3" s="29">
        <v>4.7574417316756518E-2</v>
      </c>
      <c r="BR3" s="29" t="s">
        <v>1248</v>
      </c>
      <c r="BS3" s="29">
        <v>9.17651616405738E-2</v>
      </c>
      <c r="BU3" s="29"/>
      <c r="BV3" s="29" t="s">
        <v>24</v>
      </c>
      <c r="BW3" s="29">
        <v>0.99456240287371123</v>
      </c>
      <c r="BX3" s="29"/>
      <c r="BY3" s="29" t="s">
        <v>740</v>
      </c>
      <c r="BZ3" s="29">
        <v>0.965635403802936</v>
      </c>
      <c r="CA3" s="29"/>
      <c r="CB3" s="29" t="s">
        <v>222</v>
      </c>
      <c r="CC3" s="29">
        <v>1.0242596282895684</v>
      </c>
      <c r="CD3" s="29"/>
      <c r="CE3" s="29" t="s">
        <v>793</v>
      </c>
      <c r="CF3" s="29">
        <v>0.98280085124887562</v>
      </c>
      <c r="CG3" s="29"/>
      <c r="CH3" s="29" t="s">
        <v>311</v>
      </c>
      <c r="CI3" s="29">
        <v>1.0288482576234292</v>
      </c>
      <c r="CJ3" s="29"/>
      <c r="CK3" s="10" t="s">
        <v>1426</v>
      </c>
      <c r="CL3" s="29">
        <f>MEDIAN(BW43:BW60)</f>
        <v>1.027337903294937</v>
      </c>
      <c r="CM3" s="31"/>
      <c r="CN3" s="10" t="s">
        <v>829</v>
      </c>
      <c r="CO3" s="29">
        <f>MEDIAN(BZ46:BZ167)</f>
        <v>1.0057971267731267</v>
      </c>
      <c r="CP3" s="31"/>
      <c r="CQ3" s="10" t="s">
        <v>558</v>
      </c>
      <c r="CR3" s="29">
        <f>MEDIAN(CC26:CC38)</f>
        <v>1.0055961255231902</v>
      </c>
      <c r="CS3" s="29"/>
      <c r="CV3" s="40">
        <v>0.5</v>
      </c>
      <c r="CW3" s="22">
        <f t="shared" si="0"/>
        <v>1.5</v>
      </c>
      <c r="CX3" s="22">
        <f t="shared" si="0"/>
        <v>2.5</v>
      </c>
      <c r="CY3" s="22">
        <f t="shared" si="0"/>
        <v>3.5</v>
      </c>
      <c r="CZ3" s="40">
        <f t="shared" si="1"/>
        <v>4.5</v>
      </c>
      <c r="DA3" s="40">
        <f t="shared" si="2"/>
        <v>5.5</v>
      </c>
      <c r="DB3" s="40">
        <f t="shared" si="3"/>
        <v>6.5</v>
      </c>
      <c r="DC3" s="40">
        <f t="shared" si="4"/>
        <v>7.5</v>
      </c>
      <c r="DD3" s="11">
        <f t="shared" si="4"/>
        <v>8.5</v>
      </c>
      <c r="DE3" s="5"/>
      <c r="DF3" s="5"/>
    </row>
    <row r="4" spans="1:110" x14ac:dyDescent="0.25">
      <c r="A4" s="10" t="s">
        <v>1427</v>
      </c>
      <c r="B4" s="29">
        <f>AVERAGE(W29:W43)</f>
        <v>0.10292052994887536</v>
      </c>
      <c r="C4" s="29">
        <f>STDEV(W29:W43)/SQRT(COUNT(W29:W43))</f>
        <v>3.3197468880208345E-3</v>
      </c>
      <c r="D4" s="29">
        <v>7.4074074074074066</v>
      </c>
      <c r="E4" s="29">
        <v>2</v>
      </c>
      <c r="F4" s="29">
        <v>27</v>
      </c>
      <c r="H4" s="10" t="s">
        <v>1434</v>
      </c>
      <c r="I4" s="29">
        <f>AVERAGE(Z31:Z50)</f>
        <v>8.8320880352547079E-2</v>
      </c>
      <c r="J4" s="29">
        <f>STDEV(Z31:Z50)/SQRT(COUNT(Z31:Z50))</f>
        <v>7.1087910199463446E-3</v>
      </c>
      <c r="K4" s="29">
        <v>11.111111111111111</v>
      </c>
      <c r="L4" s="29">
        <v>3</v>
      </c>
      <c r="M4" s="29">
        <v>27</v>
      </c>
      <c r="O4" s="10" t="s">
        <v>836</v>
      </c>
      <c r="P4" s="29">
        <f>AVERAGE(AC25:AC44)</f>
        <v>0.11312067848757157</v>
      </c>
      <c r="Q4" s="29">
        <f>STDEV(AC25:AC44)/SQRT(COUNT(AC25:AC44))</f>
        <v>1.1499052827041742E-3</v>
      </c>
      <c r="R4" s="29">
        <v>12.087912087912088</v>
      </c>
      <c r="S4" s="29">
        <v>11</v>
      </c>
      <c r="T4" s="29">
        <v>91</v>
      </c>
      <c r="V4" s="29" t="s">
        <v>22</v>
      </c>
      <c r="W4" s="29">
        <v>5.0460747317142167E-2</v>
      </c>
      <c r="Y4" s="29" t="s">
        <v>740</v>
      </c>
      <c r="Z4" s="29">
        <v>2.4480678143896369E-2</v>
      </c>
      <c r="AB4" s="29" t="s">
        <v>224</v>
      </c>
      <c r="AC4" s="29">
        <v>0.13657746759533479</v>
      </c>
      <c r="AE4" s="29" t="s">
        <v>794</v>
      </c>
      <c r="AF4" s="29">
        <v>0.19685071541352267</v>
      </c>
      <c r="AH4" s="29" t="s">
        <v>310</v>
      </c>
      <c r="AI4" s="29">
        <v>7.6083563291474532E-2</v>
      </c>
      <c r="AK4" s="29" t="s">
        <v>327</v>
      </c>
      <c r="AL4" s="29">
        <v>8.7067261680908614E-2</v>
      </c>
      <c r="AN4" s="29" t="s">
        <v>337</v>
      </c>
      <c r="AO4" s="29">
        <v>8.8094908180858092E-2</v>
      </c>
      <c r="AQ4" s="29" t="s">
        <v>360</v>
      </c>
      <c r="AR4" s="29">
        <v>8.0650739382946687E-2</v>
      </c>
      <c r="AT4" s="29" t="s">
        <v>986</v>
      </c>
      <c r="AU4" s="29">
        <v>5.9057533653483645E-2</v>
      </c>
      <c r="AW4" s="29" t="s">
        <v>389</v>
      </c>
      <c r="AX4" s="29">
        <v>7.4433669410510245E-2</v>
      </c>
      <c r="AZ4" s="29" t="s">
        <v>401</v>
      </c>
      <c r="BA4" s="29">
        <v>9.5995494914053084E-2</v>
      </c>
      <c r="BC4" s="29" t="s">
        <v>1366</v>
      </c>
      <c r="BD4" s="29">
        <v>3.0315145478572496E-2</v>
      </c>
      <c r="BF4" s="29" t="s">
        <v>1358</v>
      </c>
      <c r="BG4" s="29">
        <v>9.561591054167555E-2</v>
      </c>
      <c r="BI4" s="29" t="s">
        <v>1354</v>
      </c>
      <c r="BJ4" s="29">
        <v>0.11366390924802691</v>
      </c>
      <c r="BL4" s="29" t="s">
        <v>1139</v>
      </c>
      <c r="BM4" s="29">
        <v>7.1148666048946693E-2</v>
      </c>
      <c r="BO4" s="29" t="s">
        <v>1328</v>
      </c>
      <c r="BP4" s="29">
        <v>4.3824513614496352E-2</v>
      </c>
      <c r="BR4" s="29" t="s">
        <v>1248</v>
      </c>
      <c r="BS4" s="29">
        <v>9.17651616405738E-2</v>
      </c>
      <c r="BU4" s="29"/>
      <c r="BV4" s="29" t="s">
        <v>24</v>
      </c>
      <c r="BW4" s="29">
        <v>1.0085003067810798</v>
      </c>
      <c r="BX4" s="29"/>
      <c r="BY4" s="29" t="s">
        <v>740</v>
      </c>
      <c r="BZ4" s="29">
        <v>1.0437412029991102</v>
      </c>
      <c r="CA4" s="29"/>
      <c r="CB4" s="29" t="s">
        <v>222</v>
      </c>
      <c r="CC4" s="29">
        <v>0.98548062835475014</v>
      </c>
      <c r="CD4" s="29"/>
      <c r="CE4" s="29" t="s">
        <v>793</v>
      </c>
      <c r="CF4" s="29">
        <v>0.98503017942056059</v>
      </c>
      <c r="CG4" s="29"/>
      <c r="CH4" s="29" t="s">
        <v>311</v>
      </c>
      <c r="CI4" s="29">
        <v>1.1417006183986502</v>
      </c>
      <c r="CJ4" s="29"/>
      <c r="CK4" s="10" t="s">
        <v>1427</v>
      </c>
      <c r="CL4" s="29">
        <f>MEDIAN(BW61:BW87)</f>
        <v>0.99570136303593315</v>
      </c>
      <c r="CM4" s="31"/>
      <c r="CN4" s="10" t="s">
        <v>1434</v>
      </c>
      <c r="CO4" s="29">
        <f>MEDIAN(BZ168:BZ194)</f>
        <v>1.0152581965954779</v>
      </c>
      <c r="CP4" s="31"/>
      <c r="CQ4" s="10" t="s">
        <v>836</v>
      </c>
      <c r="CR4" s="29">
        <f>MEDIAN(CC39:CC129)</f>
        <v>1.0036362005418566</v>
      </c>
      <c r="CS4" s="29"/>
      <c r="CV4" s="40">
        <v>0.5</v>
      </c>
      <c r="CW4" s="22">
        <f t="shared" si="0"/>
        <v>1.5</v>
      </c>
      <c r="CX4" s="22">
        <f t="shared" si="0"/>
        <v>2.5</v>
      </c>
      <c r="CY4" s="22">
        <f t="shared" si="0"/>
        <v>3.5</v>
      </c>
      <c r="CZ4" s="40">
        <f t="shared" si="1"/>
        <v>4.5</v>
      </c>
      <c r="DA4" s="40">
        <f t="shared" si="2"/>
        <v>5.5</v>
      </c>
      <c r="DB4" s="40">
        <f t="shared" si="3"/>
        <v>6.5</v>
      </c>
      <c r="DC4" s="40">
        <f t="shared" si="4"/>
        <v>7.5</v>
      </c>
      <c r="DD4" s="11">
        <f t="shared" si="4"/>
        <v>8.5</v>
      </c>
      <c r="DE4" s="5"/>
      <c r="DF4" s="5"/>
    </row>
    <row r="5" spans="1:110" x14ac:dyDescent="0.25">
      <c r="A5" s="10" t="s">
        <v>1428</v>
      </c>
      <c r="B5" s="29">
        <f>AVERAGE(W44:W56)</f>
        <v>7.5835008441836868E-2</v>
      </c>
      <c r="C5" s="29">
        <f>STDEV(W44:W56)/SQRT(COUNT(W44:W56))</f>
        <v>3.0247098177234436E-3</v>
      </c>
      <c r="D5" s="29">
        <v>0</v>
      </c>
      <c r="E5" s="29">
        <v>0</v>
      </c>
      <c r="F5" s="29">
        <v>23</v>
      </c>
      <c r="H5" s="10" t="s">
        <v>1435</v>
      </c>
      <c r="I5" s="29">
        <f>AVERAGE(Z51:Z71)</f>
        <v>8.6642713865425783E-2</v>
      </c>
      <c r="J5" s="29">
        <f>STDEV(Z51:Z71)/SQRT(COUNT(Z51:Z71))</f>
        <v>3.0211947761506338E-3</v>
      </c>
      <c r="K5" s="29">
        <v>26.315789473684209</v>
      </c>
      <c r="L5" s="29">
        <v>10</v>
      </c>
      <c r="M5" s="29">
        <v>38</v>
      </c>
      <c r="O5" s="10" t="s">
        <v>1437</v>
      </c>
      <c r="P5" s="29">
        <f>AVERAGE(AC45:AC57)</f>
        <v>5.8040414746212313E-2</v>
      </c>
      <c r="Q5" s="29">
        <f>STDEV(AC45:AC57)/SQRT(COUNT(AC45:AC57))</f>
        <v>3.7703190819631327E-3</v>
      </c>
      <c r="R5" s="29">
        <v>0</v>
      </c>
      <c r="S5" s="29">
        <v>0</v>
      </c>
      <c r="T5" s="29">
        <v>24</v>
      </c>
      <c r="V5" s="29" t="s">
        <v>23</v>
      </c>
      <c r="W5" s="29">
        <v>4.8613496000966108E-2</v>
      </c>
      <c r="Y5" s="29" t="s">
        <v>741</v>
      </c>
      <c r="Z5" s="29">
        <v>1.3505141451426141E-2</v>
      </c>
      <c r="AB5" s="29" t="s">
        <v>225</v>
      </c>
      <c r="AC5" s="29">
        <v>0.16308132343926193</v>
      </c>
      <c r="AE5" s="29" t="s">
        <v>247</v>
      </c>
      <c r="AF5" s="29">
        <v>0.18168640932298391</v>
      </c>
      <c r="AH5" s="29" t="s">
        <v>311</v>
      </c>
      <c r="AI5" s="29">
        <v>0.10327489785844891</v>
      </c>
      <c r="AK5" s="29" t="s">
        <v>328</v>
      </c>
      <c r="AL5" s="29">
        <v>8.7478259820420692E-2</v>
      </c>
      <c r="AN5" s="29" t="s">
        <v>338</v>
      </c>
      <c r="AO5" s="29">
        <v>8.4574051765976571E-2</v>
      </c>
      <c r="AQ5" s="29" t="s">
        <v>361</v>
      </c>
      <c r="AR5" s="29">
        <v>8.2689814675366846E-2</v>
      </c>
      <c r="AT5" s="29" t="s">
        <v>987</v>
      </c>
      <c r="AU5" s="29">
        <v>7.0942642547983978E-2</v>
      </c>
      <c r="AW5" s="29" t="s">
        <v>390</v>
      </c>
      <c r="AX5" s="29">
        <v>8.3952579774389427E-2</v>
      </c>
      <c r="AZ5" s="29" t="s">
        <v>402</v>
      </c>
      <c r="BA5" s="29">
        <v>7.0774424275858339E-2</v>
      </c>
      <c r="BC5" s="29" t="s">
        <v>1366</v>
      </c>
      <c r="BD5" s="29">
        <v>3.0315145478572496E-2</v>
      </c>
      <c r="BF5" s="29" t="s">
        <v>1358</v>
      </c>
      <c r="BG5" s="29">
        <v>9.561591054167555E-2</v>
      </c>
      <c r="BI5" s="29" t="s">
        <v>1354</v>
      </c>
      <c r="BJ5" s="29">
        <v>0.11366390924802691</v>
      </c>
      <c r="BL5" s="29" t="s">
        <v>1139</v>
      </c>
      <c r="BM5" s="29">
        <v>7.1148666048946693E-2</v>
      </c>
      <c r="BO5" s="29" t="s">
        <v>1328</v>
      </c>
      <c r="BP5" s="29">
        <v>4.3824513614496352E-2</v>
      </c>
      <c r="BR5" s="29" t="s">
        <v>1249</v>
      </c>
      <c r="BS5" s="29">
        <v>0.15058903754607783</v>
      </c>
      <c r="BU5" s="29"/>
      <c r="BV5" s="29" t="s">
        <v>24</v>
      </c>
      <c r="BW5" s="29">
        <v>1.0166297319062885</v>
      </c>
      <c r="BX5" s="29"/>
      <c r="BY5" s="29" t="s">
        <v>740</v>
      </c>
      <c r="BZ5" s="29">
        <v>0.99822381063750121</v>
      </c>
      <c r="CA5" s="29"/>
      <c r="CB5" s="29" t="s">
        <v>223</v>
      </c>
      <c r="CC5" s="29">
        <v>1.0174759886842413</v>
      </c>
      <c r="CD5" s="29"/>
      <c r="CE5" s="29" t="s">
        <v>793</v>
      </c>
      <c r="CF5" s="29">
        <v>0.84012589343882582</v>
      </c>
      <c r="CG5" s="29"/>
      <c r="CH5" s="29" t="s">
        <v>311</v>
      </c>
      <c r="CI5" s="29">
        <v>1.028651612046692</v>
      </c>
      <c r="CJ5" s="29"/>
      <c r="CK5" s="10" t="s">
        <v>1428</v>
      </c>
      <c r="CL5" s="29">
        <f>MEDIAN(BW88:BW110)</f>
        <v>1.0043347806758325</v>
      </c>
      <c r="CM5" s="31"/>
      <c r="CN5" s="10" t="s">
        <v>1435</v>
      </c>
      <c r="CO5" s="29">
        <f>MEDIAN(BZ195:BZ232)</f>
        <v>1.0050323780587269</v>
      </c>
      <c r="CP5" s="31"/>
      <c r="CQ5" s="10" t="s">
        <v>1437</v>
      </c>
      <c r="CR5" s="29">
        <f>MEDIAN(CC130:CC153)</f>
        <v>0.98698731680175911</v>
      </c>
      <c r="CS5" s="29"/>
      <c r="CV5" s="40">
        <v>0.5</v>
      </c>
      <c r="CW5" s="22">
        <f t="shared" si="0"/>
        <v>1.5</v>
      </c>
      <c r="CX5" s="22">
        <f t="shared" si="0"/>
        <v>2.5</v>
      </c>
      <c r="CY5" s="22">
        <f t="shared" si="0"/>
        <v>3.5</v>
      </c>
      <c r="CZ5" s="40">
        <f t="shared" si="1"/>
        <v>4.5</v>
      </c>
      <c r="DA5" s="40">
        <f t="shared" si="2"/>
        <v>5.5</v>
      </c>
      <c r="DB5" s="40">
        <f t="shared" si="3"/>
        <v>6.5</v>
      </c>
      <c r="DC5" s="40">
        <f t="shared" si="4"/>
        <v>7.5</v>
      </c>
      <c r="DD5" s="11">
        <f t="shared" si="4"/>
        <v>8.5</v>
      </c>
      <c r="DE5" s="5"/>
      <c r="DF5" s="5"/>
    </row>
    <row r="6" spans="1:110" x14ac:dyDescent="0.25">
      <c r="A6" s="10" t="s">
        <v>1429</v>
      </c>
      <c r="B6" s="29">
        <f>AVERAGE(W57:W72)</f>
        <v>7.1263533605341267E-2</v>
      </c>
      <c r="C6" s="29">
        <f>STDEV(W57:W72)/SQRT(COUNT(W57:W72))</f>
        <v>1.4509261251962489E-3</v>
      </c>
      <c r="D6" s="29">
        <v>5.0847457627118651</v>
      </c>
      <c r="E6" s="29">
        <v>3</v>
      </c>
      <c r="F6" s="29">
        <v>59</v>
      </c>
      <c r="H6" s="10" t="s">
        <v>1436</v>
      </c>
      <c r="I6" s="29">
        <f>AVERAGE(Z72:Z95)</f>
        <v>6.959656640007772E-2</v>
      </c>
      <c r="J6" s="29">
        <f>STDEV(Z72:Z95)/SQRT(COUNT(Z72:Z95))</f>
        <v>4.8706069554029872E-3</v>
      </c>
      <c r="K6" s="29">
        <v>5.5555555555555554</v>
      </c>
      <c r="L6" s="29">
        <v>3</v>
      </c>
      <c r="M6" s="29">
        <v>54</v>
      </c>
      <c r="O6" s="10" t="s">
        <v>1438</v>
      </c>
      <c r="P6" s="29">
        <f>AVERAGE(AC58:AC74)</f>
        <v>0.10015523910124108</v>
      </c>
      <c r="Q6" s="29">
        <f>STDEV(AC58:AC74)/SQRT(COUNT(AC58:AC74))</f>
        <v>3.4496981688860078E-3</v>
      </c>
      <c r="R6" s="29">
        <v>4.918032786885246</v>
      </c>
      <c r="S6" s="29">
        <v>3</v>
      </c>
      <c r="T6" s="29">
        <v>61</v>
      </c>
      <c r="V6" s="29" t="s">
        <v>24</v>
      </c>
      <c r="W6" s="29">
        <v>4.4790876533270123E-2</v>
      </c>
      <c r="Y6" s="29" t="s">
        <v>742</v>
      </c>
      <c r="Z6" s="29">
        <v>5.0662880450094636E-2</v>
      </c>
      <c r="AB6" s="29" t="s">
        <v>226</v>
      </c>
      <c r="AC6" s="29">
        <v>7.2350423894414095E-2</v>
      </c>
      <c r="AE6" s="29" t="s">
        <v>248</v>
      </c>
      <c r="AF6" s="29">
        <v>8.9533940877659118E-2</v>
      </c>
      <c r="AH6" s="29" t="s">
        <v>313</v>
      </c>
      <c r="AI6" s="29">
        <v>0.1003023236886232</v>
      </c>
      <c r="AK6" s="29" t="s">
        <v>329</v>
      </c>
      <c r="AL6" s="29">
        <v>8.6556442229612576E-2</v>
      </c>
      <c r="AN6" s="29" t="s">
        <v>339</v>
      </c>
      <c r="AO6" s="29">
        <v>7.2964030153430309E-2</v>
      </c>
      <c r="AQ6" s="29" t="s">
        <v>362</v>
      </c>
      <c r="AR6" s="29">
        <v>9.1674852095615045E-2</v>
      </c>
      <c r="AT6" s="29" t="s">
        <v>988</v>
      </c>
      <c r="AU6" s="29">
        <v>7.9047672459377424E-2</v>
      </c>
      <c r="AW6" s="29" t="s">
        <v>391</v>
      </c>
      <c r="AX6" s="29">
        <v>8.0587266394307161E-2</v>
      </c>
      <c r="AZ6" s="29" t="s">
        <v>403</v>
      </c>
      <c r="BA6" s="29">
        <v>3.8490107800164035E-2</v>
      </c>
      <c r="BC6" s="29" t="s">
        <v>1366</v>
      </c>
      <c r="BD6" s="29">
        <v>3.0315145478572496E-2</v>
      </c>
      <c r="BF6" s="29" t="s">
        <v>1358</v>
      </c>
      <c r="BG6" s="29">
        <v>9.561591054167555E-2</v>
      </c>
      <c r="BI6" s="29" t="s">
        <v>1354</v>
      </c>
      <c r="BJ6" s="29">
        <v>0.11366390924802691</v>
      </c>
      <c r="BL6" s="29" t="s">
        <v>1139</v>
      </c>
      <c r="BM6" s="29">
        <v>7.1148666048946693E-2</v>
      </c>
      <c r="BO6" s="29" t="s">
        <v>1328</v>
      </c>
      <c r="BP6" s="29">
        <v>4.3824513614496352E-2</v>
      </c>
      <c r="BR6" s="29" t="s">
        <v>1250</v>
      </c>
      <c r="BS6" s="29">
        <v>0.13526447646012937</v>
      </c>
      <c r="BU6" s="29"/>
      <c r="BV6" s="29" t="s">
        <v>25</v>
      </c>
      <c r="BW6" s="29">
        <v>0.93957453555195092</v>
      </c>
      <c r="BX6" s="29"/>
      <c r="BY6" s="29" t="s">
        <v>741</v>
      </c>
      <c r="BZ6" s="29">
        <v>1.0186596008353908</v>
      </c>
      <c r="CA6" s="29"/>
      <c r="CB6" s="29" t="s">
        <v>225</v>
      </c>
      <c r="CC6" s="29">
        <v>1.0074412798846279</v>
      </c>
      <c r="CD6" s="29"/>
      <c r="CE6" s="29" t="s">
        <v>793</v>
      </c>
      <c r="CF6" s="29">
        <v>1.2445391375363781</v>
      </c>
      <c r="CG6" s="29"/>
      <c r="CH6" s="29" t="s">
        <v>316</v>
      </c>
      <c r="CI6" s="29">
        <v>1.1080507291418531</v>
      </c>
      <c r="CJ6" s="29"/>
      <c r="CK6" s="10" t="s">
        <v>1429</v>
      </c>
      <c r="CL6" s="29">
        <f>MEDIAN(BW111:BW169)</f>
        <v>1.01015681863533</v>
      </c>
      <c r="CM6" s="31"/>
      <c r="CN6" s="10" t="s">
        <v>1436</v>
      </c>
      <c r="CO6" s="29">
        <f>MEDIAN(BZ233:BZ286)</f>
        <v>0.98628336143682149</v>
      </c>
      <c r="CP6" s="31"/>
      <c r="CQ6" s="10" t="s">
        <v>1438</v>
      </c>
      <c r="CR6" s="29">
        <f>MEDIAN(CC154:CC214)</f>
        <v>0.99907160581498333</v>
      </c>
      <c r="CS6" s="29"/>
      <c r="CV6" s="40">
        <v>0.5</v>
      </c>
      <c r="CW6" s="22">
        <f t="shared" si="0"/>
        <v>1.5</v>
      </c>
      <c r="CX6" s="22">
        <f t="shared" si="0"/>
        <v>2.5</v>
      </c>
      <c r="CY6" s="22">
        <f t="shared" si="0"/>
        <v>3.5</v>
      </c>
      <c r="CZ6" s="40">
        <f t="shared" si="1"/>
        <v>4.5</v>
      </c>
      <c r="DA6" s="40">
        <f t="shared" si="2"/>
        <v>5.5</v>
      </c>
      <c r="DB6" s="40">
        <f t="shared" si="3"/>
        <v>6.5</v>
      </c>
      <c r="DC6" s="40">
        <f t="shared" si="4"/>
        <v>7.5</v>
      </c>
      <c r="DD6" s="11">
        <f t="shared" si="4"/>
        <v>8.5</v>
      </c>
      <c r="DE6" s="5"/>
      <c r="DF6" s="5"/>
    </row>
    <row r="7" spans="1:110" x14ac:dyDescent="0.25">
      <c r="A7" s="10" t="s">
        <v>1430</v>
      </c>
      <c r="B7" s="29">
        <f>AVERAGE(W73:W87)</f>
        <v>0.10542937462893222</v>
      </c>
      <c r="C7" s="29">
        <f>STDEV(W73:W87)/SQRT(COUNT(W73:W87))</f>
        <v>4.4510159044239038E-3</v>
      </c>
      <c r="D7" s="29">
        <v>0</v>
      </c>
      <c r="E7" s="29">
        <v>0</v>
      </c>
      <c r="F7" s="29">
        <v>10</v>
      </c>
      <c r="H7" s="10"/>
      <c r="O7" s="10" t="s">
        <v>1439</v>
      </c>
      <c r="P7" s="29">
        <f>AVERAGE(AC75:AC92)</f>
        <v>6.6781366181747598E-2</v>
      </c>
      <c r="Q7" s="29">
        <f>STDEV(AC75:AC92)/SQRT(COUNT(AC75:AC92))</f>
        <v>1.8056209846906866E-3</v>
      </c>
      <c r="R7" s="29">
        <v>42.857142857142854</v>
      </c>
      <c r="S7" s="29">
        <v>3</v>
      </c>
      <c r="T7" s="29">
        <v>7</v>
      </c>
      <c r="V7" s="29" t="s">
        <v>25</v>
      </c>
      <c r="W7" s="29">
        <v>4.9355717667252219E-2</v>
      </c>
      <c r="Y7" s="29" t="s">
        <v>743</v>
      </c>
      <c r="Z7" s="29">
        <v>2.6602802834302067E-2</v>
      </c>
      <c r="AB7" s="29" t="s">
        <v>227</v>
      </c>
      <c r="AC7" s="29">
        <v>6.3955944379592886E-2</v>
      </c>
      <c r="AE7" s="29" t="s">
        <v>249</v>
      </c>
      <c r="AF7" s="29">
        <v>0.13047463868516648</v>
      </c>
      <c r="AH7" s="29" t="s">
        <v>315</v>
      </c>
      <c r="AI7" s="29">
        <v>7.719910576634581E-2</v>
      </c>
      <c r="AK7" s="29" t="s">
        <v>620</v>
      </c>
      <c r="AL7" s="29">
        <v>1.1293528781372901E-2</v>
      </c>
      <c r="AN7" s="29" t="s">
        <v>340</v>
      </c>
      <c r="AO7" s="29">
        <v>7.9466045363853155E-2</v>
      </c>
      <c r="AQ7" s="29" t="s">
        <v>363</v>
      </c>
      <c r="AR7" s="29">
        <v>8.7868530282166082E-2</v>
      </c>
      <c r="AT7" s="29" t="s">
        <v>989</v>
      </c>
      <c r="AU7" s="29">
        <v>8.3440970101648082E-2</v>
      </c>
      <c r="AW7" s="29" t="s">
        <v>392</v>
      </c>
      <c r="AX7" s="29">
        <v>8.6802395557920187E-2</v>
      </c>
      <c r="AZ7" s="29" t="s">
        <v>404</v>
      </c>
      <c r="BA7" s="29">
        <v>0.12820612512878246</v>
      </c>
      <c r="BC7" s="29" t="s">
        <v>1366</v>
      </c>
      <c r="BD7" s="29">
        <v>3.0315145478572496E-2</v>
      </c>
      <c r="BF7" s="29" t="s">
        <v>1358</v>
      </c>
      <c r="BG7" s="29">
        <v>9.561591054167555E-2</v>
      </c>
      <c r="BI7" s="29" t="s">
        <v>1355</v>
      </c>
      <c r="BJ7" s="29">
        <v>8.1924477435204673E-2</v>
      </c>
      <c r="BL7" s="29" t="s">
        <v>1140</v>
      </c>
      <c r="BM7" s="29">
        <v>7.6579392829153214E-2</v>
      </c>
      <c r="BO7" s="29" t="s">
        <v>1329</v>
      </c>
      <c r="BP7" s="29">
        <v>4.8240407086044643E-2</v>
      </c>
      <c r="BR7" s="29" t="s">
        <v>1250</v>
      </c>
      <c r="BS7" s="29">
        <v>0.13526447646012937</v>
      </c>
      <c r="BU7" s="29"/>
      <c r="BV7" s="29" t="s">
        <v>25</v>
      </c>
      <c r="BW7" s="29">
        <v>0.97704249022287215</v>
      </c>
      <c r="BX7" s="29"/>
      <c r="BY7" s="29" t="s">
        <v>741</v>
      </c>
      <c r="BZ7" s="29">
        <v>1.0744839199017684</v>
      </c>
      <c r="CA7" s="29"/>
      <c r="CB7" s="29" t="s">
        <v>225</v>
      </c>
      <c r="CC7" s="29">
        <v>1.0306535938473691</v>
      </c>
      <c r="CD7" s="29"/>
      <c r="CE7" s="29" t="s">
        <v>794</v>
      </c>
      <c r="CF7" s="29">
        <v>0.99372460503446292</v>
      </c>
      <c r="CG7" s="29"/>
      <c r="CH7" s="29" t="s">
        <v>684</v>
      </c>
      <c r="CI7" s="29">
        <v>0.80094068251211059</v>
      </c>
      <c r="CJ7" s="29"/>
      <c r="CK7" s="10" t="s">
        <v>1430</v>
      </c>
      <c r="CL7" s="29">
        <f>MEDIAN(BW170:BW179)</f>
        <v>1.0165312832830917</v>
      </c>
      <c r="CM7" s="31"/>
      <c r="CN7" s="10"/>
      <c r="CO7" s="29"/>
      <c r="CP7" s="31"/>
      <c r="CQ7" s="10" t="s">
        <v>1439</v>
      </c>
      <c r="CR7" s="29">
        <f>MEDIAN(CC215:CC221)</f>
        <v>1.0762370508044543</v>
      </c>
      <c r="CS7" s="29"/>
      <c r="CV7" s="40">
        <v>0.5</v>
      </c>
      <c r="CW7" s="22">
        <f t="shared" si="0"/>
        <v>1.5</v>
      </c>
      <c r="CX7" s="22">
        <f t="shared" si="0"/>
        <v>2.5</v>
      </c>
      <c r="CY7" s="22">
        <f t="shared" si="0"/>
        <v>3.5</v>
      </c>
      <c r="CZ7" s="40">
        <f t="shared" si="1"/>
        <v>4.5</v>
      </c>
      <c r="DA7" s="40">
        <f t="shared" si="2"/>
        <v>5.5</v>
      </c>
      <c r="DB7" s="40">
        <f t="shared" si="3"/>
        <v>6.5</v>
      </c>
      <c r="DC7" s="40">
        <f t="shared" si="4"/>
        <v>7.5</v>
      </c>
      <c r="DD7" s="11">
        <f t="shared" si="4"/>
        <v>8.5</v>
      </c>
      <c r="DE7" s="5"/>
      <c r="DF7" s="5"/>
    </row>
    <row r="8" spans="1:110" x14ac:dyDescent="0.25">
      <c r="A8" s="10" t="s">
        <v>1431</v>
      </c>
      <c r="B8" s="29">
        <f>AVERAGE(W88:W104)</f>
        <v>0.10204437371570832</v>
      </c>
      <c r="C8" s="29">
        <f>STDEV(W88:W104)/SQRT(COUNT(W88:W104))</f>
        <v>4.5118484964297313E-3</v>
      </c>
      <c r="D8" s="29">
        <v>2.3809523809523809</v>
      </c>
      <c r="E8" s="29">
        <v>1</v>
      </c>
      <c r="F8" s="29">
        <v>42</v>
      </c>
      <c r="O8" s="10" t="s">
        <v>1440</v>
      </c>
      <c r="P8" s="29">
        <f>AVERAGE(AC93:AC112)</f>
        <v>8.5185942388927988E-2</v>
      </c>
      <c r="Q8" s="29">
        <f>STDEV(AC93:AC112)/SQRT(COUNT(AC93:AC112))</f>
        <v>4.9012969000236471E-3</v>
      </c>
      <c r="R8" s="29">
        <v>2.0618556701030926</v>
      </c>
      <c r="S8" s="29">
        <v>2</v>
      </c>
      <c r="T8" s="29">
        <v>97</v>
      </c>
      <c r="V8" s="29" t="s">
        <v>26</v>
      </c>
      <c r="W8" s="29">
        <v>5.5279859608794939E-2</v>
      </c>
      <c r="Y8" s="29" t="s">
        <v>744</v>
      </c>
      <c r="Z8" s="29">
        <v>2.9714131654925407E-2</v>
      </c>
      <c r="AB8" s="29" t="s">
        <v>228</v>
      </c>
      <c r="AC8" s="29">
        <v>2.8704642410443248E-2</v>
      </c>
      <c r="AE8" s="29" t="s">
        <v>250</v>
      </c>
      <c r="AF8" s="29">
        <v>0.12218806656436255</v>
      </c>
      <c r="AH8" s="29" t="s">
        <v>316</v>
      </c>
      <c r="AI8" s="29">
        <v>8.8201393290053068E-2</v>
      </c>
      <c r="AK8" s="29" t="s">
        <v>621</v>
      </c>
      <c r="AL8" s="29">
        <v>2.6059466467792912E-2</v>
      </c>
      <c r="AN8" s="29" t="s">
        <v>341</v>
      </c>
      <c r="AO8" s="29">
        <v>1.8558679751615216E-2</v>
      </c>
      <c r="AQ8" s="29" t="s">
        <v>364</v>
      </c>
      <c r="AR8" s="29">
        <v>9.1858687989590196E-2</v>
      </c>
      <c r="AT8" s="29" t="s">
        <v>990</v>
      </c>
      <c r="AU8" s="29">
        <v>9.5939936435144757E-2</v>
      </c>
      <c r="AW8" s="29" t="s">
        <v>393</v>
      </c>
      <c r="AX8" s="29">
        <v>5.5773508428177347E-2</v>
      </c>
      <c r="AZ8" s="29" t="s">
        <v>405</v>
      </c>
      <c r="BA8" s="29">
        <v>0.1341947041019711</v>
      </c>
      <c r="BC8" s="29" t="s">
        <v>1366</v>
      </c>
      <c r="BD8" s="29">
        <v>3.0315145478572496E-2</v>
      </c>
      <c r="BF8" s="29" t="s">
        <v>1358</v>
      </c>
      <c r="BG8" s="29">
        <v>9.561591054167555E-2</v>
      </c>
      <c r="BI8" s="29" t="s">
        <v>1356</v>
      </c>
      <c r="BJ8" s="29">
        <v>0.10907506321198933</v>
      </c>
      <c r="BL8" s="29" t="s">
        <v>1140</v>
      </c>
      <c r="BM8" s="29">
        <v>7.6579392829153214E-2</v>
      </c>
      <c r="BO8" s="29" t="s">
        <v>1329</v>
      </c>
      <c r="BP8" s="29">
        <v>4.8240407086044643E-2</v>
      </c>
      <c r="BR8" s="29" t="s">
        <v>1250</v>
      </c>
      <c r="BS8" s="29">
        <v>0.13526447646012937</v>
      </c>
      <c r="BU8" s="29"/>
      <c r="BV8" s="29" t="s">
        <v>25</v>
      </c>
      <c r="BW8" s="29">
        <v>1.0381851860421314</v>
      </c>
      <c r="BX8" s="29"/>
      <c r="BY8" s="29" t="s">
        <v>741</v>
      </c>
      <c r="BZ8" s="29">
        <v>0.97696966800985541</v>
      </c>
      <c r="CA8" s="29"/>
      <c r="CB8" s="29" t="s">
        <v>225</v>
      </c>
      <c r="CC8" s="29">
        <v>1.0501532587358824</v>
      </c>
      <c r="CD8" s="29"/>
      <c r="CE8" s="29" t="s">
        <v>794</v>
      </c>
      <c r="CF8" s="29">
        <v>0.97907943705024891</v>
      </c>
      <c r="CG8" s="29"/>
      <c r="CH8" s="29" t="s">
        <v>303</v>
      </c>
      <c r="CI8" s="29">
        <v>0.94730148397618419</v>
      </c>
      <c r="CJ8" s="29"/>
      <c r="CK8" s="10" t="s">
        <v>1431</v>
      </c>
      <c r="CL8" s="29">
        <f>MEDIAN(BW180:BW221)</f>
        <v>0.99712457120486397</v>
      </c>
      <c r="CM8" s="31"/>
      <c r="CN8" s="29"/>
      <c r="CO8" s="29"/>
      <c r="CP8" s="31"/>
      <c r="CQ8" s="10" t="s">
        <v>1440</v>
      </c>
      <c r="CR8" s="29">
        <f>MEDIAN(CC222:CC318)</f>
        <v>1.0097839301359122</v>
      </c>
      <c r="CS8" s="29"/>
      <c r="CV8" s="40">
        <v>0.5</v>
      </c>
      <c r="CW8" s="22">
        <f t="shared" si="0"/>
        <v>1.5</v>
      </c>
      <c r="CX8" s="22">
        <f t="shared" si="0"/>
        <v>2.5</v>
      </c>
      <c r="CY8" s="22">
        <f t="shared" si="0"/>
        <v>3.5</v>
      </c>
      <c r="CZ8" s="40">
        <f t="shared" si="1"/>
        <v>4.5</v>
      </c>
      <c r="DA8" s="40">
        <f t="shared" si="2"/>
        <v>5.5</v>
      </c>
      <c r="DB8" s="40">
        <f t="shared" si="3"/>
        <v>6.5</v>
      </c>
      <c r="DC8" s="40">
        <f t="shared" si="4"/>
        <v>7.5</v>
      </c>
      <c r="DD8" s="11">
        <f t="shared" si="4"/>
        <v>8.5</v>
      </c>
      <c r="DE8" s="5"/>
      <c r="DF8" s="5"/>
    </row>
    <row r="9" spans="1:110" s="31" customFormat="1" x14ac:dyDescent="0.25">
      <c r="A9" s="10" t="s">
        <v>1756</v>
      </c>
      <c r="B9" s="29"/>
      <c r="C9" s="29"/>
      <c r="D9" s="29">
        <f>MEDIAN(D2:D8)</f>
        <v>2.3809523809523809</v>
      </c>
      <c r="E9" s="29">
        <f>100-D9</f>
        <v>97.61904761904762</v>
      </c>
      <c r="F9" s="29"/>
      <c r="H9" s="10" t="s">
        <v>1757</v>
      </c>
      <c r="I9" s="29"/>
      <c r="J9" s="29"/>
      <c r="K9" s="29">
        <f>MEDIAN(K2:K7)</f>
        <v>5.5555555555555554</v>
      </c>
      <c r="L9" s="29">
        <f>100-K9</f>
        <v>94.444444444444443</v>
      </c>
      <c r="M9" s="29"/>
      <c r="O9" s="10" t="s">
        <v>1735</v>
      </c>
      <c r="P9" s="29"/>
      <c r="Q9" s="29"/>
      <c r="R9" s="29">
        <f>MEDIAN(R2:R8)</f>
        <v>4.918032786885246</v>
      </c>
      <c r="S9" s="29">
        <f>100-R9</f>
        <v>95.081967213114751</v>
      </c>
      <c r="T9" s="29"/>
      <c r="U9" s="2"/>
      <c r="V9" s="29" t="s">
        <v>27</v>
      </c>
      <c r="W9" s="29">
        <v>5.8152856369510397E-2</v>
      </c>
      <c r="X9" s="2"/>
      <c r="Y9" s="29" t="s">
        <v>745</v>
      </c>
      <c r="Z9" s="29">
        <v>3.3053754816266226E-2</v>
      </c>
      <c r="AA9" s="2"/>
      <c r="AB9" s="29" t="s">
        <v>229</v>
      </c>
      <c r="AC9" s="29">
        <v>1.6889197022160692E-2</v>
      </c>
      <c r="AD9" s="2"/>
      <c r="AE9" s="29" t="s">
        <v>795</v>
      </c>
      <c r="AF9" s="29">
        <v>5.4957611865695651E-2</v>
      </c>
      <c r="AG9" s="2"/>
      <c r="AH9" s="29" t="s">
        <v>304</v>
      </c>
      <c r="AI9" s="29">
        <v>0.15192850555243972</v>
      </c>
      <c r="AJ9" s="2"/>
      <c r="AK9" s="29" t="s">
        <v>622</v>
      </c>
      <c r="AL9" s="29">
        <v>4.4030571554571719E-2</v>
      </c>
      <c r="AM9" s="2"/>
      <c r="AN9" s="29" t="s">
        <v>342</v>
      </c>
      <c r="AO9" s="29">
        <v>0.10750121322391493</v>
      </c>
      <c r="AP9" s="2"/>
      <c r="AQ9" s="29" t="s">
        <v>365</v>
      </c>
      <c r="AR9" s="29">
        <v>3.073416574063163E-2</v>
      </c>
      <c r="AS9" s="2"/>
      <c r="AT9" s="29" t="s">
        <v>991</v>
      </c>
      <c r="AU9" s="29">
        <v>9.338944317720034E-2</v>
      </c>
      <c r="AV9" s="2"/>
      <c r="AW9" s="29" t="s">
        <v>394</v>
      </c>
      <c r="AX9" s="29">
        <v>9.0808242862239333E-2</v>
      </c>
      <c r="AY9" s="2"/>
      <c r="AZ9" s="29" t="s">
        <v>406</v>
      </c>
      <c r="BA9" s="29">
        <v>4.4811929732870619E-2</v>
      </c>
      <c r="BB9" s="2"/>
      <c r="BC9" s="29" t="s">
        <v>1367</v>
      </c>
      <c r="BD9" s="29">
        <v>2.0363704907520166E-2</v>
      </c>
      <c r="BE9" s="2"/>
      <c r="BF9" s="29" t="s">
        <v>1359</v>
      </c>
      <c r="BG9" s="29">
        <v>0.11467500328175899</v>
      </c>
      <c r="BH9" s="2"/>
      <c r="BI9" s="29" t="s">
        <v>1126</v>
      </c>
      <c r="BJ9" s="29">
        <v>0.11272100217113333</v>
      </c>
      <c r="BK9" s="2"/>
      <c r="BL9" s="29" t="s">
        <v>1140</v>
      </c>
      <c r="BM9" s="29">
        <v>7.6579392829153214E-2</v>
      </c>
      <c r="BN9" s="2"/>
      <c r="BO9" s="29" t="s">
        <v>1330</v>
      </c>
      <c r="BP9" s="29">
        <v>5.1742763057939491E-2</v>
      </c>
      <c r="BQ9" s="2"/>
      <c r="BR9" s="29" t="s">
        <v>1251</v>
      </c>
      <c r="BS9" s="29">
        <v>0.16490768619007534</v>
      </c>
      <c r="BT9" s="2"/>
      <c r="BU9" s="29"/>
      <c r="BV9" s="29" t="s">
        <v>27</v>
      </c>
      <c r="BW9" s="29">
        <v>1.0764665540211571</v>
      </c>
      <c r="BX9" s="29"/>
      <c r="BY9" s="29" t="s">
        <v>741</v>
      </c>
      <c r="BZ9" s="29">
        <v>1.0212405220893865</v>
      </c>
      <c r="CA9" s="29"/>
      <c r="CB9" s="29" t="s">
        <v>225</v>
      </c>
      <c r="CC9" s="29">
        <v>1.0230945303461383</v>
      </c>
      <c r="CD9" s="29"/>
      <c r="CE9" s="29" t="s">
        <v>794</v>
      </c>
      <c r="CF9" s="29">
        <v>1.193730272544292</v>
      </c>
      <c r="CG9" s="29"/>
      <c r="CH9" s="29" t="s">
        <v>303</v>
      </c>
      <c r="CI9" s="29">
        <v>1.0373302000796532</v>
      </c>
      <c r="CJ9" s="29"/>
      <c r="CK9" s="10"/>
      <c r="CL9" s="29"/>
      <c r="CN9" s="10"/>
      <c r="CO9" s="29"/>
      <c r="CQ9" s="10"/>
      <c r="CR9" s="29"/>
      <c r="CS9" s="29"/>
      <c r="CT9" s="2"/>
      <c r="CU9" s="2"/>
      <c r="CV9" s="40">
        <v>0.5</v>
      </c>
      <c r="CW9" s="40">
        <f t="shared" si="0"/>
        <v>1.5</v>
      </c>
      <c r="CX9" s="40">
        <f t="shared" si="0"/>
        <v>2.5</v>
      </c>
      <c r="CY9" s="40">
        <f t="shared" si="0"/>
        <v>3.5</v>
      </c>
      <c r="CZ9" s="40">
        <f t="shared" si="1"/>
        <v>4.5</v>
      </c>
      <c r="DA9" s="40">
        <f t="shared" si="2"/>
        <v>5.5</v>
      </c>
      <c r="DB9" s="40">
        <f t="shared" si="3"/>
        <v>6.5</v>
      </c>
      <c r="DC9" s="40">
        <f t="shared" si="4"/>
        <v>7.5</v>
      </c>
      <c r="DD9" s="11">
        <f t="shared" si="4"/>
        <v>8.5</v>
      </c>
      <c r="DE9" s="34"/>
      <c r="DF9" s="34"/>
    </row>
    <row r="10" spans="1:110" s="40" customFormat="1" x14ac:dyDescent="0.25">
      <c r="A10" s="31"/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9"/>
      <c r="V10" s="29" t="s">
        <v>29</v>
      </c>
      <c r="W10" s="29">
        <v>5.1243038203437577E-2</v>
      </c>
      <c r="X10" s="9"/>
      <c r="Y10" s="29" t="s">
        <v>746</v>
      </c>
      <c r="Z10" s="29">
        <v>4.6817230534330151E-2</v>
      </c>
      <c r="AA10" s="9"/>
      <c r="AB10" s="29" t="s">
        <v>230</v>
      </c>
      <c r="AC10" s="29">
        <v>7.644185007293082E-2</v>
      </c>
      <c r="AD10" s="9"/>
      <c r="AE10" s="29" t="s">
        <v>251</v>
      </c>
      <c r="AF10" s="29">
        <v>5.4371667978970188E-2</v>
      </c>
      <c r="AG10" s="9"/>
      <c r="AH10" s="29" t="s">
        <v>305</v>
      </c>
      <c r="AI10" s="29">
        <v>0.1309414682524426</v>
      </c>
      <c r="AJ10" s="9"/>
      <c r="AK10" s="29" t="s">
        <v>623</v>
      </c>
      <c r="AL10" s="29">
        <v>6.4870148834972635E-2</v>
      </c>
      <c r="AM10" s="9"/>
      <c r="AN10" s="29" t="s">
        <v>343</v>
      </c>
      <c r="AO10" s="29">
        <v>1.2659170048986448E-2</v>
      </c>
      <c r="AP10" s="9"/>
      <c r="AQ10" s="29" t="s">
        <v>366</v>
      </c>
      <c r="AR10" s="29">
        <v>1.9404291543679522E-2</v>
      </c>
      <c r="AS10" s="9"/>
      <c r="AT10" s="29" t="s">
        <v>992</v>
      </c>
      <c r="AU10" s="29">
        <v>9.9271515100893187E-2</v>
      </c>
      <c r="AV10" s="9"/>
      <c r="AW10" s="29" t="s">
        <v>395</v>
      </c>
      <c r="AX10" s="29">
        <v>9.6343632562207057E-2</v>
      </c>
      <c r="AY10" s="9"/>
      <c r="AZ10" s="29" t="s">
        <v>407</v>
      </c>
      <c r="BA10" s="29">
        <v>0.11657546559099487</v>
      </c>
      <c r="BB10" s="9"/>
      <c r="BC10" s="29" t="s">
        <v>1368</v>
      </c>
      <c r="BD10" s="29">
        <v>2.4902189705509236E-2</v>
      </c>
      <c r="BE10" s="9"/>
      <c r="BF10" s="29" t="s">
        <v>1359</v>
      </c>
      <c r="BG10" s="29">
        <v>0.11467500328175899</v>
      </c>
      <c r="BH10" s="9"/>
      <c r="BI10" s="29" t="s">
        <v>1126</v>
      </c>
      <c r="BJ10" s="29">
        <v>0.11272100217113333</v>
      </c>
      <c r="BK10" s="9"/>
      <c r="BL10" s="29" t="s">
        <v>1140</v>
      </c>
      <c r="BM10" s="29">
        <v>7.6579392829153214E-2</v>
      </c>
      <c r="BN10" s="9"/>
      <c r="BO10" s="29" t="s">
        <v>1330</v>
      </c>
      <c r="BP10" s="29">
        <v>5.1742763057939491E-2</v>
      </c>
      <c r="BQ10" s="9"/>
      <c r="BR10" s="29" t="s">
        <v>1251</v>
      </c>
      <c r="BS10" s="29">
        <v>0.16490768619007534</v>
      </c>
      <c r="BT10" s="9"/>
      <c r="BU10" s="29"/>
      <c r="BV10" s="29" t="s">
        <v>27</v>
      </c>
      <c r="BW10" s="29">
        <v>0.98052799428801085</v>
      </c>
      <c r="BX10" s="29"/>
      <c r="BY10" s="29" t="s">
        <v>741</v>
      </c>
      <c r="BZ10" s="29">
        <v>1.0145620298434195</v>
      </c>
      <c r="CA10" s="29"/>
      <c r="CB10" s="29" t="s">
        <v>225</v>
      </c>
      <c r="CC10" s="29">
        <v>1.0013980311703436</v>
      </c>
      <c r="CD10" s="29"/>
      <c r="CE10" s="29" t="s">
        <v>247</v>
      </c>
      <c r="CF10" s="29">
        <v>0.94795523618385635</v>
      </c>
      <c r="CG10" s="29"/>
      <c r="CH10" s="29" t="s">
        <v>303</v>
      </c>
      <c r="CI10" s="29">
        <v>0.9316204417342</v>
      </c>
      <c r="CJ10" s="29"/>
      <c r="CK10" s="31"/>
      <c r="CL10" s="31"/>
      <c r="CM10" s="31"/>
      <c r="CN10" s="31"/>
      <c r="CO10" s="31"/>
      <c r="CP10" s="31"/>
      <c r="CQ10" s="31"/>
      <c r="CR10" s="31"/>
      <c r="CS10" s="29"/>
      <c r="CT10" s="9"/>
      <c r="CU10" s="9"/>
      <c r="CV10" s="40">
        <v>0.5</v>
      </c>
      <c r="CW10" s="22">
        <f t="shared" si="0"/>
        <v>1.5</v>
      </c>
      <c r="CX10" s="22">
        <f t="shared" si="0"/>
        <v>2.5</v>
      </c>
      <c r="CY10" s="22">
        <f t="shared" si="0"/>
        <v>3.5</v>
      </c>
      <c r="CZ10" s="40">
        <f t="shared" si="1"/>
        <v>4.5</v>
      </c>
      <c r="DA10" s="40">
        <f t="shared" si="2"/>
        <v>5.5</v>
      </c>
      <c r="DB10" s="40">
        <f t="shared" si="3"/>
        <v>6.5</v>
      </c>
      <c r="DC10" s="40">
        <f t="shared" si="4"/>
        <v>7.5</v>
      </c>
      <c r="DD10" s="11">
        <f t="shared" si="4"/>
        <v>8.5</v>
      </c>
      <c r="DE10" s="11"/>
      <c r="DF10" s="11"/>
    </row>
    <row r="11" spans="1:110" s="29" customFormat="1" ht="45" x14ac:dyDescent="0.25">
      <c r="A11" s="1" t="s">
        <v>1627</v>
      </c>
      <c r="B11" s="1" t="s">
        <v>1630</v>
      </c>
      <c r="C11" s="1" t="s">
        <v>1679</v>
      </c>
      <c r="D11" s="1" t="s">
        <v>1629</v>
      </c>
      <c r="E11" s="1" t="s">
        <v>1669</v>
      </c>
      <c r="F11" s="1" t="s">
        <v>1670</v>
      </c>
      <c r="G11" s="32"/>
      <c r="H11" s="1" t="s">
        <v>1631</v>
      </c>
      <c r="I11" s="1" t="s">
        <v>1634</v>
      </c>
      <c r="J11" s="1" t="s">
        <v>1683</v>
      </c>
      <c r="K11" s="1" t="s">
        <v>1633</v>
      </c>
      <c r="L11" s="1" t="s">
        <v>1671</v>
      </c>
      <c r="M11" s="1" t="s">
        <v>1672</v>
      </c>
      <c r="N11" s="32"/>
      <c r="O11" s="1" t="s">
        <v>1635</v>
      </c>
      <c r="P11" s="1" t="s">
        <v>1638</v>
      </c>
      <c r="Q11" s="1" t="s">
        <v>1686</v>
      </c>
      <c r="R11" s="1" t="s">
        <v>1637</v>
      </c>
      <c r="S11" s="1" t="s">
        <v>1673</v>
      </c>
      <c r="T11" s="1" t="s">
        <v>1674</v>
      </c>
      <c r="U11" s="43"/>
      <c r="V11" s="29" t="s">
        <v>515</v>
      </c>
      <c r="W11" s="29">
        <v>7.687568519379355E-2</v>
      </c>
      <c r="X11" s="43"/>
      <c r="Y11" s="29" t="s">
        <v>747</v>
      </c>
      <c r="Z11" s="29">
        <v>5.08753582094593E-2</v>
      </c>
      <c r="AA11" s="43"/>
      <c r="AB11" s="29" t="s">
        <v>231</v>
      </c>
      <c r="AC11" s="29">
        <v>5.0859273037097613E-2</v>
      </c>
      <c r="AD11" s="43"/>
      <c r="AE11" s="29" t="s">
        <v>252</v>
      </c>
      <c r="AF11" s="29">
        <v>5.8686954660159149E-2</v>
      </c>
      <c r="AG11" s="43"/>
      <c r="AH11" s="29" t="s">
        <v>306</v>
      </c>
      <c r="AI11" s="29">
        <v>6.7977629417160845E-2</v>
      </c>
      <c r="AJ11" s="43"/>
      <c r="AK11" s="29" t="s">
        <v>624</v>
      </c>
      <c r="AL11" s="29">
        <v>2.073944517228454E-2</v>
      </c>
      <c r="AM11" s="43"/>
      <c r="AN11" s="29" t="s">
        <v>344</v>
      </c>
      <c r="AO11" s="29">
        <v>3.4536680783010913E-2</v>
      </c>
      <c r="AP11" s="43"/>
      <c r="AQ11" s="29" t="s">
        <v>367</v>
      </c>
      <c r="AR11" s="29">
        <v>9.9619346385882695E-3</v>
      </c>
      <c r="AS11" s="43"/>
      <c r="AT11" s="29" t="s">
        <v>993</v>
      </c>
      <c r="AU11" s="29">
        <v>0.10206996652079879</v>
      </c>
      <c r="AV11" s="43"/>
      <c r="AW11" s="29" t="s">
        <v>396</v>
      </c>
      <c r="AX11" s="29">
        <v>8.1292855099695985E-2</v>
      </c>
      <c r="AY11" s="43"/>
      <c r="AZ11" s="29" t="s">
        <v>408</v>
      </c>
      <c r="BA11" s="29">
        <v>3.7371308496840575E-2</v>
      </c>
      <c r="BB11" s="43"/>
      <c r="BC11" s="29" t="s">
        <v>1368</v>
      </c>
      <c r="BD11" s="29">
        <v>2.4902189705509236E-2</v>
      </c>
      <c r="BE11" s="43"/>
      <c r="BF11" s="29" t="s">
        <v>1359</v>
      </c>
      <c r="BG11" s="29">
        <v>0.11467500328175899</v>
      </c>
      <c r="BH11" s="43"/>
      <c r="BI11" s="29" t="s">
        <v>1126</v>
      </c>
      <c r="BJ11" s="29">
        <v>0.11272100217113333</v>
      </c>
      <c r="BK11" s="43"/>
      <c r="BL11" s="29" t="s">
        <v>1140</v>
      </c>
      <c r="BM11" s="29">
        <v>7.6579392829153214E-2</v>
      </c>
      <c r="BN11" s="43"/>
      <c r="BO11" s="29" t="s">
        <v>1330</v>
      </c>
      <c r="BP11" s="29">
        <v>5.1742763057939491E-2</v>
      </c>
      <c r="BQ11" s="43"/>
      <c r="BR11" s="29" t="s">
        <v>1251</v>
      </c>
      <c r="BS11" s="29">
        <v>0.16490768619007534</v>
      </c>
      <c r="BT11" s="43"/>
      <c r="BV11" s="29" t="s">
        <v>27</v>
      </c>
      <c r="BW11" s="29">
        <v>1.0091367388091403</v>
      </c>
      <c r="BY11" s="29" t="s">
        <v>741</v>
      </c>
      <c r="BZ11" s="29">
        <v>1.0204271440348409</v>
      </c>
      <c r="CB11" s="29" t="s">
        <v>225</v>
      </c>
      <c r="CC11" s="29">
        <v>0.99591925856910191</v>
      </c>
      <c r="CE11" s="29" t="s">
        <v>247</v>
      </c>
      <c r="CF11" s="29">
        <v>0.96384090150232149</v>
      </c>
      <c r="CH11" s="29" t="s">
        <v>303</v>
      </c>
      <c r="CI11" s="29">
        <v>1.0075132674212621</v>
      </c>
      <c r="CK11" s="1" t="s">
        <v>1627</v>
      </c>
      <c r="CL11" s="1" t="s">
        <v>1775</v>
      </c>
      <c r="CM11" s="32"/>
      <c r="CN11" s="1" t="s">
        <v>1631</v>
      </c>
      <c r="CO11" s="1" t="s">
        <v>1776</v>
      </c>
      <c r="CP11" s="32"/>
      <c r="CQ11" s="1" t="s">
        <v>1635</v>
      </c>
      <c r="CR11" s="1" t="s">
        <v>1777</v>
      </c>
      <c r="CT11" s="43"/>
      <c r="CU11" s="43"/>
      <c r="CV11" s="40">
        <v>0.5</v>
      </c>
      <c r="CW11" s="22">
        <f t="shared" si="0"/>
        <v>1.5</v>
      </c>
      <c r="CX11" s="22">
        <f t="shared" si="0"/>
        <v>2.5</v>
      </c>
      <c r="CY11" s="22">
        <f t="shared" si="0"/>
        <v>3.5</v>
      </c>
      <c r="CZ11" s="40">
        <f t="shared" si="1"/>
        <v>4.5</v>
      </c>
      <c r="DA11" s="40">
        <f t="shared" si="2"/>
        <v>5.5</v>
      </c>
      <c r="DB11" s="40">
        <f t="shared" si="3"/>
        <v>6.5</v>
      </c>
      <c r="DC11" s="40">
        <f t="shared" si="4"/>
        <v>7.5</v>
      </c>
      <c r="DD11" s="11">
        <f t="shared" si="4"/>
        <v>8.5</v>
      </c>
      <c r="DE11" s="5"/>
      <c r="DF11" s="5"/>
    </row>
    <row r="12" spans="1:110" s="29" customFormat="1" x14ac:dyDescent="0.25">
      <c r="A12" s="10" t="s">
        <v>555</v>
      </c>
      <c r="B12" s="29">
        <f>AVERAGE(AF2:AF8)</f>
        <v>0.13713068574317547</v>
      </c>
      <c r="C12" s="29">
        <f>STDEV(AF2:AF8)/SQRT(COUNT(AF2:AF8))</f>
        <v>2.0203955156633903E-2</v>
      </c>
      <c r="D12" s="29">
        <v>36</v>
      </c>
      <c r="E12" s="29">
        <v>9</v>
      </c>
      <c r="F12" s="29">
        <v>25</v>
      </c>
      <c r="G12" s="31"/>
      <c r="H12" s="10" t="s">
        <v>564</v>
      </c>
      <c r="I12" s="29">
        <f>AVERAGE(AI2:AI8)</f>
        <v>7.5524546013168159E-2</v>
      </c>
      <c r="J12" s="29">
        <f>STDEV(AI2:AI8)/SQRT(COUNT(AI2:AI8))</f>
        <v>9.6228598013383473E-3</v>
      </c>
      <c r="K12" s="29">
        <v>40</v>
      </c>
      <c r="L12" s="29">
        <v>2</v>
      </c>
      <c r="M12" s="29">
        <v>5</v>
      </c>
      <c r="N12" s="31"/>
      <c r="O12" s="10" t="s">
        <v>566</v>
      </c>
      <c r="P12" s="29">
        <f>AVERAGE(AL2:AL6)</f>
        <v>7.7445820841680946E-2</v>
      </c>
      <c r="Q12" s="29">
        <f>STDEV(AL2:AL6)/SQRT(COUNT(AL2:AL6))</f>
        <v>9.5790258560323922E-3</v>
      </c>
      <c r="R12" s="29">
        <v>22.222222222222221</v>
      </c>
      <c r="S12" s="29">
        <v>2</v>
      </c>
      <c r="T12" s="29">
        <v>9</v>
      </c>
      <c r="U12" s="43"/>
      <c r="V12" s="29" t="s">
        <v>516</v>
      </c>
      <c r="W12" s="29">
        <v>8.9051241182378102E-2</v>
      </c>
      <c r="X12" s="43"/>
      <c r="Y12" s="29" t="s">
        <v>748</v>
      </c>
      <c r="Z12" s="29">
        <v>7.7916956911786408E-3</v>
      </c>
      <c r="AA12" s="43"/>
      <c r="AB12" s="29" t="s">
        <v>232</v>
      </c>
      <c r="AC12" s="29">
        <v>1.9568509096583524E-2</v>
      </c>
      <c r="AD12" s="43"/>
      <c r="AE12" s="29" t="s">
        <v>254</v>
      </c>
      <c r="AF12" s="29">
        <v>7.9522058073114146E-2</v>
      </c>
      <c r="AG12" s="43"/>
      <c r="AH12" s="29" t="s">
        <v>308</v>
      </c>
      <c r="AI12" s="29">
        <v>0.16907671171765451</v>
      </c>
      <c r="AJ12" s="43"/>
      <c r="AK12" s="29" t="s">
        <v>625</v>
      </c>
      <c r="AL12" s="29">
        <v>2.9459065859509744E-2</v>
      </c>
      <c r="AM12" s="43"/>
      <c r="AN12" s="29" t="s">
        <v>347</v>
      </c>
      <c r="AO12" s="29">
        <v>5.519154051978109E-2</v>
      </c>
      <c r="AP12" s="43"/>
      <c r="AQ12" s="29" t="s">
        <v>368</v>
      </c>
      <c r="AR12" s="29">
        <v>1.0095226723581532E-2</v>
      </c>
      <c r="AS12" s="43"/>
      <c r="AT12" s="29" t="s">
        <v>994</v>
      </c>
      <c r="AU12" s="29">
        <v>9.8972242794359899E-2</v>
      </c>
      <c r="AV12" s="43"/>
      <c r="AW12" s="29" t="s">
        <v>397</v>
      </c>
      <c r="AX12" s="29">
        <v>0.12382318145010145</v>
      </c>
      <c r="AY12" s="43"/>
      <c r="AZ12" s="29" t="s">
        <v>409</v>
      </c>
      <c r="BA12" s="29">
        <v>2.5664279171600968E-2</v>
      </c>
      <c r="BB12" s="43"/>
      <c r="BC12" s="29" t="s">
        <v>1369</v>
      </c>
      <c r="BD12" s="29">
        <v>2.5757973895121519E-2</v>
      </c>
      <c r="BE12" s="43"/>
      <c r="BF12" s="29" t="s">
        <v>1359</v>
      </c>
      <c r="BG12" s="29">
        <v>0.11467500328175899</v>
      </c>
      <c r="BH12" s="43"/>
      <c r="BI12" s="29" t="s">
        <v>1126</v>
      </c>
      <c r="BJ12" s="29">
        <v>0.11272100217113333</v>
      </c>
      <c r="BK12" s="43"/>
      <c r="BL12" s="29" t="s">
        <v>1141</v>
      </c>
      <c r="BM12" s="29">
        <v>3.1418978475926396E-2</v>
      </c>
      <c r="BN12" s="43"/>
      <c r="BO12" s="29" t="s">
        <v>1330</v>
      </c>
      <c r="BP12" s="29">
        <v>5.1742763057939491E-2</v>
      </c>
      <c r="BQ12" s="43"/>
      <c r="BR12" s="29" t="s">
        <v>1252</v>
      </c>
      <c r="BS12" s="29">
        <v>0.12710441322141203</v>
      </c>
      <c r="BT12" s="43"/>
      <c r="BV12" s="29" t="s">
        <v>29</v>
      </c>
      <c r="BW12" s="29">
        <v>1.0160575721861942</v>
      </c>
      <c r="BY12" s="29" t="s">
        <v>741</v>
      </c>
      <c r="BZ12" s="29">
        <v>1.0093948741154617</v>
      </c>
      <c r="CB12" s="29" t="s">
        <v>225</v>
      </c>
      <c r="CC12" s="29">
        <v>1.0188841157839237</v>
      </c>
      <c r="CE12" s="29" t="s">
        <v>247</v>
      </c>
      <c r="CF12" s="29">
        <v>0.97090112166234266</v>
      </c>
      <c r="CH12" s="29" t="s">
        <v>303</v>
      </c>
      <c r="CI12" s="29">
        <v>1.1239768544264079</v>
      </c>
      <c r="CK12" s="10" t="s">
        <v>555</v>
      </c>
      <c r="CL12" s="29">
        <f>MEDIAN(CF2:CF26)</f>
        <v>1.0161579272009371</v>
      </c>
      <c r="CM12" s="31"/>
      <c r="CN12" s="10" t="s">
        <v>564</v>
      </c>
      <c r="CO12" s="29">
        <f>MEDIAN(CI2:CI6)</f>
        <v>1.0288482576234292</v>
      </c>
      <c r="CP12" s="31"/>
      <c r="CQ12" s="10" t="s">
        <v>566</v>
      </c>
      <c r="CT12" s="43"/>
      <c r="CU12" s="43"/>
      <c r="CV12" s="40">
        <v>0.5</v>
      </c>
      <c r="CW12" s="22">
        <f t="shared" si="0"/>
        <v>1.5</v>
      </c>
      <c r="CX12" s="22">
        <f t="shared" si="0"/>
        <v>2.5</v>
      </c>
      <c r="CY12" s="22">
        <f t="shared" si="0"/>
        <v>3.5</v>
      </c>
      <c r="CZ12" s="40">
        <f t="shared" si="1"/>
        <v>4.5</v>
      </c>
      <c r="DA12" s="40">
        <f t="shared" si="2"/>
        <v>5.5</v>
      </c>
      <c r="DB12" s="40">
        <f t="shared" si="3"/>
        <v>6.5</v>
      </c>
      <c r="DC12" s="40">
        <f t="shared" si="4"/>
        <v>7.5</v>
      </c>
      <c r="DD12" s="11">
        <f t="shared" si="4"/>
        <v>8.5</v>
      </c>
      <c r="DE12" s="5"/>
      <c r="DF12" s="5"/>
    </row>
    <row r="13" spans="1:110" s="29" customFormat="1" x14ac:dyDescent="0.25">
      <c r="A13" s="10" t="s">
        <v>556</v>
      </c>
      <c r="B13" s="29">
        <f>AVERAGE(AF9:AF16)</f>
        <v>7.0608357521211321E-2</v>
      </c>
      <c r="C13" s="29">
        <f>STDEV(AF9:AF16)/SQRT(COUNT(AF9:AF16))</f>
        <v>4.7715241091326596E-3</v>
      </c>
      <c r="D13" s="29">
        <v>4.3478260869565215</v>
      </c>
      <c r="E13" s="29">
        <v>2</v>
      </c>
      <c r="F13" s="29">
        <v>46</v>
      </c>
      <c r="G13" s="31"/>
      <c r="H13" s="10" t="s">
        <v>563</v>
      </c>
      <c r="I13" s="29">
        <f>AVERAGE(AI9:AI13)</f>
        <v>0.12421632974783706</v>
      </c>
      <c r="J13" s="29">
        <f>STDEV(AI9:AI13)/SQRT(COUNT(AI9:AI13))</f>
        <v>1.8055684361495194E-2</v>
      </c>
      <c r="K13" s="29">
        <v>30.76923076923077</v>
      </c>
      <c r="L13" s="29">
        <v>8</v>
      </c>
      <c r="M13" s="29">
        <v>26</v>
      </c>
      <c r="N13" s="31"/>
      <c r="O13" s="10" t="s">
        <v>842</v>
      </c>
      <c r="P13" s="29">
        <f>AVERAGE(AL7:AL19)</f>
        <v>4.2839790363267918E-2</v>
      </c>
      <c r="Q13" s="29">
        <f>STDEV(AL7:AL19)/SQRT(COUNT(AL7:AL19))</f>
        <v>6.5424551521453796E-3</v>
      </c>
      <c r="R13" s="29">
        <v>27.160493827160494</v>
      </c>
      <c r="S13" s="29">
        <v>22</v>
      </c>
      <c r="T13" s="29">
        <v>81</v>
      </c>
      <c r="U13" s="43"/>
      <c r="V13" s="29" t="s">
        <v>517</v>
      </c>
      <c r="W13" s="29">
        <v>0.11023053384425135</v>
      </c>
      <c r="X13" s="43"/>
      <c r="Y13" s="29" t="s">
        <v>749</v>
      </c>
      <c r="Z13" s="29">
        <v>2.515082344229784E-2</v>
      </c>
      <c r="AA13" s="43"/>
      <c r="AB13" s="29" t="s">
        <v>233</v>
      </c>
      <c r="AC13" s="29">
        <v>9.8939245719773056E-2</v>
      </c>
      <c r="AD13" s="43"/>
      <c r="AE13" s="29" t="s">
        <v>257</v>
      </c>
      <c r="AF13" s="29">
        <v>8.7105414256123781E-2</v>
      </c>
      <c r="AG13" s="43"/>
      <c r="AH13" s="29" t="s">
        <v>309</v>
      </c>
      <c r="AI13" s="29">
        <v>0.10115733379948758</v>
      </c>
      <c r="AJ13" s="43"/>
      <c r="AK13" s="29" t="s">
        <v>626</v>
      </c>
      <c r="AL13" s="29">
        <v>3.2903720978547144E-2</v>
      </c>
      <c r="AM13" s="43"/>
      <c r="AN13" s="29" t="s">
        <v>348</v>
      </c>
      <c r="AO13" s="29">
        <v>5.8519114223369514E-2</v>
      </c>
      <c r="AP13" s="43"/>
      <c r="AQ13" s="29" t="s">
        <v>369</v>
      </c>
      <c r="AR13" s="29">
        <v>2.6731076798476729E-2</v>
      </c>
      <c r="AS13" s="43"/>
      <c r="AT13" s="29" t="s">
        <v>995</v>
      </c>
      <c r="AU13" s="29">
        <v>0.10815480488135527</v>
      </c>
      <c r="AV13" s="43"/>
      <c r="AW13" s="29" t="s">
        <v>445</v>
      </c>
      <c r="AX13" s="29">
        <v>9.0345738130520159E-2</v>
      </c>
      <c r="AY13" s="43"/>
      <c r="AZ13" s="29" t="s">
        <v>410</v>
      </c>
      <c r="BA13" s="29">
        <v>3.6129550941096475E-2</v>
      </c>
      <c r="BB13" s="43"/>
      <c r="BC13" s="29" t="s">
        <v>1369</v>
      </c>
      <c r="BD13" s="29">
        <v>2.5757973895121519E-2</v>
      </c>
      <c r="BE13" s="43"/>
      <c r="BF13" s="29" t="s">
        <v>1359</v>
      </c>
      <c r="BG13" s="29">
        <v>0.11467500328175899</v>
      </c>
      <c r="BH13" s="43"/>
      <c r="BI13" s="29" t="s">
        <v>1126</v>
      </c>
      <c r="BJ13" s="29">
        <v>0.11272100217113333</v>
      </c>
      <c r="BK13" s="43"/>
      <c r="BL13" s="29" t="s">
        <v>1141</v>
      </c>
      <c r="BM13" s="29">
        <v>3.1418978475926396E-2</v>
      </c>
      <c r="BN13" s="43"/>
      <c r="BO13" s="29" t="s">
        <v>1331</v>
      </c>
      <c r="BP13" s="29">
        <v>4.8678219065318669E-2</v>
      </c>
      <c r="BQ13" s="43"/>
      <c r="BR13" s="29" t="s">
        <v>1252</v>
      </c>
      <c r="BS13" s="29">
        <v>0.12710441322141203</v>
      </c>
      <c r="BT13" s="43"/>
      <c r="BV13" s="29" t="s">
        <v>29</v>
      </c>
      <c r="BW13" s="29">
        <v>0.95577907727004696</v>
      </c>
      <c r="BY13" s="29" t="s">
        <v>741</v>
      </c>
      <c r="BZ13" s="29">
        <v>0.98621657583805777</v>
      </c>
      <c r="CB13" s="29" t="s">
        <v>225</v>
      </c>
      <c r="CC13" s="29">
        <v>1.059328382067741</v>
      </c>
      <c r="CE13" s="29" t="s">
        <v>247</v>
      </c>
      <c r="CF13" s="29">
        <v>0.95916514470887737</v>
      </c>
      <c r="CH13" s="29" t="s">
        <v>303</v>
      </c>
      <c r="CI13" s="29">
        <v>0.91125013749595785</v>
      </c>
      <c r="CK13" s="10" t="s">
        <v>556</v>
      </c>
      <c r="CL13" s="29">
        <f>MEDIAN(CF27:CF72)</f>
        <v>1.0040822504755873</v>
      </c>
      <c r="CM13" s="31"/>
      <c r="CN13" s="10" t="s">
        <v>563</v>
      </c>
      <c r="CO13" s="29">
        <f>MEDIAN(CI7:CI32)</f>
        <v>1.0378962236531548</v>
      </c>
      <c r="CP13" s="31"/>
      <c r="CQ13" s="10" t="s">
        <v>842</v>
      </c>
      <c r="CT13" s="43"/>
      <c r="CU13" s="43"/>
      <c r="CV13" s="40">
        <v>0.5</v>
      </c>
      <c r="CW13" s="22">
        <f t="shared" si="0"/>
        <v>1.5</v>
      </c>
      <c r="CX13" s="22">
        <f t="shared" si="0"/>
        <v>2.5</v>
      </c>
      <c r="CY13" s="22">
        <f t="shared" si="0"/>
        <v>3.5</v>
      </c>
      <c r="CZ13" s="40">
        <f t="shared" si="1"/>
        <v>4.5</v>
      </c>
      <c r="DA13" s="40">
        <f t="shared" si="2"/>
        <v>5.5</v>
      </c>
      <c r="DB13" s="40">
        <f t="shared" si="3"/>
        <v>6.5</v>
      </c>
      <c r="DC13" s="40">
        <f t="shared" si="4"/>
        <v>7.5</v>
      </c>
      <c r="DD13" s="11">
        <f t="shared" si="4"/>
        <v>8.5</v>
      </c>
      <c r="DE13" s="5"/>
      <c r="DF13" s="5"/>
    </row>
    <row r="14" spans="1:110" s="29" customFormat="1" x14ac:dyDescent="0.25">
      <c r="A14" s="10" t="s">
        <v>837</v>
      </c>
      <c r="B14" s="29">
        <f>AVERAGE(AF17:AF31)</f>
        <v>8.4089414128177359E-2</v>
      </c>
      <c r="C14" s="29">
        <f>STDEV(AF17:AF31)/SQRT(COUNT(AF17:AF31))</f>
        <v>6.2353964281713697E-3</v>
      </c>
      <c r="D14" s="29">
        <v>2.4390243902439024</v>
      </c>
      <c r="E14" s="29">
        <v>1</v>
      </c>
      <c r="F14" s="29">
        <v>41</v>
      </c>
      <c r="G14" s="31"/>
      <c r="H14" s="10" t="s">
        <v>559</v>
      </c>
      <c r="I14" s="29">
        <f>AVERAGE(AI14:AI22)</f>
        <v>8.1288086395627651E-2</v>
      </c>
      <c r="J14" s="29">
        <f>STDEV(AI14:AI22)/SQRT(COUNT(AI14:AI22))</f>
        <v>8.3548294587961116E-3</v>
      </c>
      <c r="K14" s="29">
        <v>15.384615384615385</v>
      </c>
      <c r="L14" s="29">
        <v>2</v>
      </c>
      <c r="M14" s="29">
        <v>13</v>
      </c>
      <c r="N14" s="31"/>
      <c r="O14" s="10" t="s">
        <v>841</v>
      </c>
      <c r="P14" s="29">
        <f>AVERAGE(AL20:AL29)</f>
        <v>7.7787694600412141E-2</v>
      </c>
      <c r="Q14" s="29">
        <f>STDEV(AL20:AL29)/SQRT(COUNT(AL20:AL29))</f>
        <v>7.7994358476474917E-3</v>
      </c>
      <c r="R14" s="29">
        <v>14.444444444444443</v>
      </c>
      <c r="S14" s="29">
        <v>13</v>
      </c>
      <c r="T14" s="29">
        <v>90</v>
      </c>
      <c r="U14" s="43"/>
      <c r="V14" s="29" t="s">
        <v>518</v>
      </c>
      <c r="W14" s="29">
        <v>0.11293692366387559</v>
      </c>
      <c r="X14" s="43"/>
      <c r="Y14" s="29" t="s">
        <v>750</v>
      </c>
      <c r="Z14" s="29">
        <v>2.9066068289005969E-2</v>
      </c>
      <c r="AA14" s="43"/>
      <c r="AB14" s="29" t="s">
        <v>1616</v>
      </c>
      <c r="AC14" s="29">
        <v>8.9700848212336842E-2</v>
      </c>
      <c r="AD14" s="43"/>
      <c r="AE14" s="29" t="s">
        <v>260</v>
      </c>
      <c r="AF14" s="29">
        <v>8.6611583397341402E-2</v>
      </c>
      <c r="AG14" s="43"/>
      <c r="AH14" s="29" t="s">
        <v>269</v>
      </c>
      <c r="AI14" s="29">
        <v>5.1284658848721444E-2</v>
      </c>
      <c r="AJ14" s="43"/>
      <c r="AK14" s="29" t="s">
        <v>627</v>
      </c>
      <c r="AL14" s="29">
        <v>7.3153122874795598E-2</v>
      </c>
      <c r="AM14" s="43"/>
      <c r="AN14" s="29" t="s">
        <v>349</v>
      </c>
      <c r="AO14" s="29">
        <v>6.1091422156362055E-2</v>
      </c>
      <c r="AP14" s="43"/>
      <c r="AQ14" s="29" t="s">
        <v>370</v>
      </c>
      <c r="AR14" s="29">
        <v>5.6048767685461208E-2</v>
      </c>
      <c r="AS14" s="43"/>
      <c r="AT14" s="29" t="s">
        <v>996</v>
      </c>
      <c r="AU14" s="29">
        <v>8.357921813101854E-2</v>
      </c>
      <c r="AV14" s="43"/>
      <c r="AW14" s="29" t="s">
        <v>446</v>
      </c>
      <c r="AX14" s="29">
        <v>3.6396888841026355E-2</v>
      </c>
      <c r="AY14" s="43"/>
      <c r="AZ14" s="29" t="s">
        <v>411</v>
      </c>
      <c r="BA14" s="29">
        <v>3.9752723586260731E-2</v>
      </c>
      <c r="BB14" s="43"/>
      <c r="BC14" s="29" t="s">
        <v>1369</v>
      </c>
      <c r="BD14" s="29">
        <v>2.5757973895121519E-2</v>
      </c>
      <c r="BE14" s="43"/>
      <c r="BF14" s="29" t="s">
        <v>1360</v>
      </c>
      <c r="BG14" s="29">
        <v>0.1151425408022522</v>
      </c>
      <c r="BH14" s="43"/>
      <c r="BI14" s="29" t="s">
        <v>1126</v>
      </c>
      <c r="BJ14" s="29">
        <v>0.11272100217113333</v>
      </c>
      <c r="BK14" s="43"/>
      <c r="BL14" s="29" t="s">
        <v>1141</v>
      </c>
      <c r="BM14" s="29">
        <v>3.1418978475926396E-2</v>
      </c>
      <c r="BN14" s="43"/>
      <c r="BO14" s="29" t="s">
        <v>1331</v>
      </c>
      <c r="BP14" s="29">
        <v>4.8678219065318669E-2</v>
      </c>
      <c r="BQ14" s="43"/>
      <c r="BR14" s="29" t="s">
        <v>1252</v>
      </c>
      <c r="BS14" s="29">
        <v>0.12710441322141203</v>
      </c>
      <c r="BT14" s="43"/>
      <c r="BV14" s="29" t="s">
        <v>29</v>
      </c>
      <c r="BW14" s="29">
        <v>1.0058778279017673</v>
      </c>
      <c r="BY14" s="29" t="s">
        <v>741</v>
      </c>
      <c r="BZ14" s="29">
        <v>0.9861352186240242</v>
      </c>
      <c r="CB14" s="29" t="s">
        <v>225</v>
      </c>
      <c r="CC14" s="29">
        <v>1.0018450363592388</v>
      </c>
      <c r="CE14" s="29" t="s">
        <v>247</v>
      </c>
      <c r="CF14" s="29">
        <v>1.2278681548565586</v>
      </c>
      <c r="CH14" s="29" t="s">
        <v>303</v>
      </c>
      <c r="CI14" s="29">
        <v>0.96806154059800464</v>
      </c>
      <c r="CK14" s="10" t="s">
        <v>837</v>
      </c>
      <c r="CL14" s="29">
        <f>MEDIAN(CF73:CF113)</f>
        <v>1.009272512243693</v>
      </c>
      <c r="CM14" s="31"/>
      <c r="CN14" s="10" t="s">
        <v>559</v>
      </c>
      <c r="CO14" s="29">
        <f>MEDIAN(CI33:CI45)</f>
        <v>0.98970381486178294</v>
      </c>
      <c r="CP14" s="31"/>
      <c r="CQ14" s="10" t="s">
        <v>841</v>
      </c>
      <c r="CT14" s="43"/>
      <c r="CU14" s="43"/>
      <c r="CV14" s="40">
        <v>0.5</v>
      </c>
      <c r="CW14" s="22">
        <f t="shared" si="0"/>
        <v>1.5</v>
      </c>
      <c r="CX14" s="22">
        <f t="shared" si="0"/>
        <v>2.5</v>
      </c>
      <c r="CY14" s="22">
        <f t="shared" si="0"/>
        <v>3.5</v>
      </c>
      <c r="CZ14" s="40">
        <f t="shared" si="1"/>
        <v>4.5</v>
      </c>
      <c r="DA14" s="40">
        <f t="shared" si="2"/>
        <v>5.5</v>
      </c>
      <c r="DB14" s="40">
        <f t="shared" si="3"/>
        <v>6.5</v>
      </c>
      <c r="DC14" s="40">
        <f t="shared" si="4"/>
        <v>7.5</v>
      </c>
      <c r="DD14" s="11">
        <f t="shared" si="4"/>
        <v>8.5</v>
      </c>
      <c r="DE14" s="5"/>
      <c r="DF14" s="5"/>
    </row>
    <row r="15" spans="1:110" s="29" customFormat="1" x14ac:dyDescent="0.25">
      <c r="A15" s="10" t="s">
        <v>831</v>
      </c>
      <c r="B15" s="29">
        <f>AVERAGE(AF32:AF48)</f>
        <v>7.0386483392384472E-2</v>
      </c>
      <c r="C15" s="29">
        <f>STDEV(AF32:AF48)/SQRT(COUNT(AF32:AF48))</f>
        <v>4.9237533757249463E-3</v>
      </c>
      <c r="D15" s="29">
        <v>3.125</v>
      </c>
      <c r="E15" s="29">
        <v>2</v>
      </c>
      <c r="F15" s="29">
        <v>64</v>
      </c>
      <c r="G15" s="31"/>
      <c r="H15" s="10" t="s">
        <v>560</v>
      </c>
      <c r="I15" s="29">
        <f>AVERAGE(AI23:AI33)</f>
        <v>7.908936629065412E-2</v>
      </c>
      <c r="J15" s="29">
        <f>STDEV(AI23:AI33)/SQRT(COUNT(AI23:AI33))</f>
        <v>2.4066109296986306E-3</v>
      </c>
      <c r="K15" s="29">
        <v>59.090909090909093</v>
      </c>
      <c r="L15" s="29">
        <v>13</v>
      </c>
      <c r="M15" s="29">
        <v>22</v>
      </c>
      <c r="N15" s="31"/>
      <c r="O15" s="10" t="s">
        <v>840</v>
      </c>
      <c r="P15" s="29">
        <f>AVERAGE(AL30:AL41)</f>
        <v>5.3162539913055168E-2</v>
      </c>
      <c r="Q15" s="29">
        <f>STDEV(AL30:AL41)/SQRT(COUNT(AL30:AL41))</f>
        <v>6.2683295289690305E-3</v>
      </c>
      <c r="R15" s="29">
        <v>17.045454545454543</v>
      </c>
      <c r="S15" s="29">
        <v>15</v>
      </c>
      <c r="T15" s="29">
        <v>88</v>
      </c>
      <c r="U15" s="43"/>
      <c r="V15" s="29" t="s">
        <v>519</v>
      </c>
      <c r="W15" s="29">
        <v>3.2323744782263075E-2</v>
      </c>
      <c r="X15" s="43"/>
      <c r="Y15" s="29" t="s">
        <v>751</v>
      </c>
      <c r="Z15" s="29">
        <v>4.4099276659210408E-2</v>
      </c>
      <c r="AA15" s="43"/>
      <c r="AB15" s="29" t="s">
        <v>234</v>
      </c>
      <c r="AC15" s="29">
        <v>3.0587039088061017E-2</v>
      </c>
      <c r="AD15" s="43"/>
      <c r="AE15" s="29" t="s">
        <v>261</v>
      </c>
      <c r="AF15" s="29">
        <v>7.4423336805609211E-2</v>
      </c>
      <c r="AG15" s="43"/>
      <c r="AH15" s="29" t="s">
        <v>270</v>
      </c>
      <c r="AI15" s="29">
        <v>5.7963609500466015E-2</v>
      </c>
      <c r="AJ15" s="43"/>
      <c r="AK15" s="29" t="s">
        <v>628</v>
      </c>
      <c r="AL15" s="29">
        <v>3.7519830334136473E-2</v>
      </c>
      <c r="AM15" s="43"/>
      <c r="AN15" s="29" t="s">
        <v>350</v>
      </c>
      <c r="AO15" s="29">
        <v>5.684032274464873E-2</v>
      </c>
      <c r="AP15" s="43"/>
      <c r="AQ15" s="29" t="s">
        <v>352</v>
      </c>
      <c r="AR15" s="29">
        <v>7.4428346354695099E-2</v>
      </c>
      <c r="AS15" s="43"/>
      <c r="AT15" s="29" t="s">
        <v>997</v>
      </c>
      <c r="AU15" s="29">
        <v>2.2737651219386697E-2</v>
      </c>
      <c r="AV15" s="43"/>
      <c r="AW15" s="29" t="s">
        <v>447</v>
      </c>
      <c r="AX15" s="29">
        <v>1.2463786270187479E-2</v>
      </c>
      <c r="AY15" s="43"/>
      <c r="AZ15" s="29" t="s">
        <v>412</v>
      </c>
      <c r="BA15" s="29">
        <v>8.332271926969638E-2</v>
      </c>
      <c r="BB15" s="43"/>
      <c r="BC15" s="29" t="s">
        <v>1370</v>
      </c>
      <c r="BD15" s="29">
        <v>0.10622745882967598</v>
      </c>
      <c r="BE15" s="43"/>
      <c r="BF15" s="29" t="s">
        <v>1360</v>
      </c>
      <c r="BG15" s="29">
        <v>0.1151425408022522</v>
      </c>
      <c r="BH15" s="43"/>
      <c r="BI15" s="29" t="s">
        <v>1127</v>
      </c>
      <c r="BJ15" s="29">
        <v>8.2555353207341808E-2</v>
      </c>
      <c r="BK15" s="43"/>
      <c r="BL15" s="29" t="s">
        <v>1141</v>
      </c>
      <c r="BM15" s="29">
        <v>3.1418978475926396E-2</v>
      </c>
      <c r="BN15" s="43"/>
      <c r="BO15" s="29" t="s">
        <v>1331</v>
      </c>
      <c r="BP15" s="29">
        <v>4.8678219065318669E-2</v>
      </c>
      <c r="BQ15" s="43"/>
      <c r="BR15" s="29" t="s">
        <v>1252</v>
      </c>
      <c r="BS15" s="29">
        <v>0.12710441322141203</v>
      </c>
      <c r="BT15" s="43"/>
      <c r="BV15" s="29" t="s">
        <v>29</v>
      </c>
      <c r="BW15" s="29">
        <v>1.0459246170159973</v>
      </c>
      <c r="BY15" s="29" t="s">
        <v>742</v>
      </c>
      <c r="BZ15" s="29">
        <v>1.0058628720033003</v>
      </c>
      <c r="CB15" s="29" t="s">
        <v>225</v>
      </c>
      <c r="CC15" s="29">
        <v>0.99754799172834607</v>
      </c>
      <c r="CE15" s="29" t="s">
        <v>247</v>
      </c>
      <c r="CF15" s="29">
        <v>1.0359327786034802</v>
      </c>
      <c r="CH15" s="29" t="s">
        <v>303</v>
      </c>
      <c r="CI15" s="29">
        <v>1.1394576006559407</v>
      </c>
      <c r="CK15" s="10" t="s">
        <v>831</v>
      </c>
      <c r="CL15" s="29">
        <f>MEDIAN(CF114:CF177)</f>
        <v>1.0174274189873147</v>
      </c>
      <c r="CM15" s="31"/>
      <c r="CN15" s="10" t="s">
        <v>560</v>
      </c>
      <c r="CO15" s="29">
        <f>MEDIAN(CI46:CI67)</f>
        <v>1.125001007557406</v>
      </c>
      <c r="CP15" s="31"/>
      <c r="CQ15" s="10" t="s">
        <v>840</v>
      </c>
      <c r="CT15" s="43"/>
      <c r="CU15" s="43"/>
      <c r="CV15" s="40">
        <v>0.5</v>
      </c>
      <c r="CW15" s="22">
        <f t="shared" si="0"/>
        <v>1.5</v>
      </c>
      <c r="CX15" s="22">
        <f t="shared" si="0"/>
        <v>2.5</v>
      </c>
      <c r="CY15" s="22">
        <f t="shared" si="0"/>
        <v>3.5</v>
      </c>
      <c r="CZ15" s="40">
        <f t="shared" si="1"/>
        <v>4.5</v>
      </c>
      <c r="DA15" s="40">
        <f t="shared" si="2"/>
        <v>5.5</v>
      </c>
      <c r="DB15" s="40">
        <f t="shared" si="3"/>
        <v>6.5</v>
      </c>
      <c r="DC15" s="40">
        <f t="shared" si="4"/>
        <v>7.5</v>
      </c>
      <c r="DD15" s="11">
        <f t="shared" si="4"/>
        <v>8.5</v>
      </c>
      <c r="DE15" s="5"/>
      <c r="DF15" s="5"/>
    </row>
    <row r="16" spans="1:110" s="29" customFormat="1" x14ac:dyDescent="0.25">
      <c r="A16" s="10" t="s">
        <v>1441</v>
      </c>
      <c r="B16" s="29">
        <f>AVERAGE(AF49:AF57)</f>
        <v>4.9665575452273146E-2</v>
      </c>
      <c r="C16" s="29">
        <f>STDEV(AF49:AF57)/SQRT(COUNT(AF49:AF57))</f>
        <v>2.5443319290260869E-3</v>
      </c>
      <c r="D16" s="29">
        <v>4.5454545454545459</v>
      </c>
      <c r="E16" s="29">
        <v>1</v>
      </c>
      <c r="F16" s="29">
        <v>22</v>
      </c>
      <c r="G16" s="31"/>
      <c r="H16" s="10" t="s">
        <v>562</v>
      </c>
      <c r="I16" s="29">
        <f>AVERAGE(AI34:AI51)</f>
        <v>0.11182207679809784</v>
      </c>
      <c r="J16" s="29">
        <f>STDEV(AI34:AI51)/SQRT(COUNT(AI34:AI51))</f>
        <v>5.5727117267217905E-3</v>
      </c>
      <c r="K16" s="29">
        <v>33.333333333333329</v>
      </c>
      <c r="L16" s="29">
        <v>6</v>
      </c>
      <c r="M16" s="29">
        <v>18</v>
      </c>
      <c r="N16" s="31"/>
      <c r="O16" s="10" t="s">
        <v>839</v>
      </c>
      <c r="P16" s="29">
        <f>AVERAGE(AL42:AL51)</f>
        <v>7.4830251955518762E-2</v>
      </c>
      <c r="Q16" s="29">
        <f>STDEV(AL42:AL51)/SQRT(COUNT(AL42:AL51))</f>
        <v>6.6261011535072543E-3</v>
      </c>
      <c r="R16" s="29">
        <v>50</v>
      </c>
      <c r="S16" s="29">
        <v>4</v>
      </c>
      <c r="T16" s="29">
        <v>8</v>
      </c>
      <c r="U16" s="43"/>
      <c r="V16" s="29" t="s">
        <v>520</v>
      </c>
      <c r="W16" s="29">
        <v>0.10299962106074298</v>
      </c>
      <c r="X16" s="43"/>
      <c r="Y16" s="29" t="s">
        <v>752</v>
      </c>
      <c r="Z16" s="29">
        <v>5.1064480839610411E-2</v>
      </c>
      <c r="AA16" s="43"/>
      <c r="AB16" s="29" t="s">
        <v>768</v>
      </c>
      <c r="AC16" s="29">
        <v>7.6843266803047663E-2</v>
      </c>
      <c r="AD16" s="43"/>
      <c r="AE16" s="29" t="s">
        <v>262</v>
      </c>
      <c r="AF16" s="29">
        <v>6.9188233132677066E-2</v>
      </c>
      <c r="AG16" s="43"/>
      <c r="AH16" s="29" t="s">
        <v>272</v>
      </c>
      <c r="AI16" s="29">
        <v>7.6514431098663155E-2</v>
      </c>
      <c r="AJ16" s="43"/>
      <c r="AK16" s="29" t="s">
        <v>629</v>
      </c>
      <c r="AL16" s="29">
        <v>1.4594905510765085E-2</v>
      </c>
      <c r="AM16" s="43"/>
      <c r="AN16" s="29" t="s">
        <v>351</v>
      </c>
      <c r="AO16" s="29">
        <v>1.2469585169257374E-2</v>
      </c>
      <c r="AP16" s="43"/>
      <c r="AQ16" s="29" t="s">
        <v>353</v>
      </c>
      <c r="AR16" s="29">
        <v>7.2601353348198838E-2</v>
      </c>
      <c r="AS16" s="43"/>
      <c r="AT16" s="29" t="s">
        <v>998</v>
      </c>
      <c r="AU16" s="29">
        <v>8.1393396935188794E-2</v>
      </c>
      <c r="AV16" s="43"/>
      <c r="AW16" s="29" t="s">
        <v>448</v>
      </c>
      <c r="AX16" s="29">
        <v>2.8142426259840567E-2</v>
      </c>
      <c r="AY16" s="43"/>
      <c r="AZ16" s="29" t="s">
        <v>413</v>
      </c>
      <c r="BA16" s="29">
        <v>9.4598998585646105E-2</v>
      </c>
      <c r="BB16" s="43"/>
      <c r="BC16" s="29" t="s">
        <v>1370</v>
      </c>
      <c r="BD16" s="29">
        <v>0.10622745882967598</v>
      </c>
      <c r="BE16" s="43"/>
      <c r="BF16" s="29" t="s">
        <v>1360</v>
      </c>
      <c r="BG16" s="29">
        <v>0.1151425408022522</v>
      </c>
      <c r="BH16" s="43"/>
      <c r="BI16" s="29" t="s">
        <v>1128</v>
      </c>
      <c r="BJ16" s="29">
        <v>4.7546695004429589E-2</v>
      </c>
      <c r="BK16" s="43"/>
      <c r="BL16" s="29" t="s">
        <v>1141</v>
      </c>
      <c r="BM16" s="29">
        <v>3.1418978475926396E-2</v>
      </c>
      <c r="BN16" s="43"/>
      <c r="BO16" s="29" t="s">
        <v>1332</v>
      </c>
      <c r="BP16" s="29">
        <v>5.0484273433753848E-2</v>
      </c>
      <c r="BQ16" s="43"/>
      <c r="BR16" s="29" t="s">
        <v>1252</v>
      </c>
      <c r="BS16" s="29">
        <v>0.12710441322141203</v>
      </c>
      <c r="BT16" s="43"/>
      <c r="BV16" s="29" t="s">
        <v>29</v>
      </c>
      <c r="BW16" s="29">
        <v>1.0156993007353279</v>
      </c>
      <c r="BY16" s="29" t="s">
        <v>742</v>
      </c>
      <c r="BZ16" s="29">
        <v>1.0454299977758357</v>
      </c>
      <c r="CB16" s="29" t="s">
        <v>226</v>
      </c>
      <c r="CC16" s="29">
        <v>0.97896819906293286</v>
      </c>
      <c r="CE16" s="29" t="s">
        <v>249</v>
      </c>
      <c r="CF16" s="29">
        <v>1.1324182052635452</v>
      </c>
      <c r="CH16" s="29" t="s">
        <v>303</v>
      </c>
      <c r="CI16" s="29">
        <v>4.8071485610813678</v>
      </c>
      <c r="CK16" s="10" t="s">
        <v>1441</v>
      </c>
      <c r="CL16" s="29">
        <f>MEDIAN(CF178:CF199)</f>
        <v>1.0048063889887089</v>
      </c>
      <c r="CM16" s="31"/>
      <c r="CN16" s="10" t="s">
        <v>562</v>
      </c>
      <c r="CO16" s="29">
        <f>MEDIAN(CI68:CI85)</f>
        <v>1.0516437518522641</v>
      </c>
      <c r="CP16" s="31"/>
      <c r="CQ16" s="10" t="s">
        <v>839</v>
      </c>
      <c r="CT16" s="43"/>
      <c r="CU16" s="43"/>
      <c r="CV16" s="40">
        <v>0.5</v>
      </c>
      <c r="CW16" s="22">
        <f t="shared" si="0"/>
        <v>1.5</v>
      </c>
      <c r="CX16" s="22">
        <f t="shared" si="0"/>
        <v>2.5</v>
      </c>
      <c r="CY16" s="22">
        <f t="shared" si="0"/>
        <v>3.5</v>
      </c>
      <c r="CZ16" s="40">
        <f t="shared" si="1"/>
        <v>4.5</v>
      </c>
      <c r="DA16" s="40">
        <f t="shared" si="2"/>
        <v>5.5</v>
      </c>
      <c r="DB16" s="40">
        <f t="shared" si="3"/>
        <v>6.5</v>
      </c>
      <c r="DC16" s="40">
        <f t="shared" si="4"/>
        <v>7.5</v>
      </c>
      <c r="DD16" s="11">
        <f t="shared" si="4"/>
        <v>8.5</v>
      </c>
      <c r="DE16" s="5"/>
      <c r="DF16" s="5"/>
    </row>
    <row r="17" spans="1:110" s="29" customFormat="1" x14ac:dyDescent="0.25">
      <c r="A17" s="10" t="s">
        <v>1442</v>
      </c>
      <c r="B17" s="29">
        <f>AVERAGE(AF58:AF74)</f>
        <v>8.5800690909144633E-2</v>
      </c>
      <c r="C17" s="29">
        <f>STDEV(AF58:AF74)/SQRT(COUNT(AF58:AF74))</f>
        <v>3.4509433906798927E-3</v>
      </c>
      <c r="D17" s="29">
        <v>1.4925373134328357</v>
      </c>
      <c r="E17" s="29">
        <v>1</v>
      </c>
      <c r="F17" s="29">
        <v>67</v>
      </c>
      <c r="G17" s="31"/>
      <c r="H17" s="10" t="s">
        <v>832</v>
      </c>
      <c r="I17" s="29">
        <f>AVERAGE(AI52:AI68)</f>
        <v>4.6343394898072342E-2</v>
      </c>
      <c r="J17" s="29">
        <f>STDEV(AI52:AI68)/SQRT(COUNT(AI52:AI68))</f>
        <v>1.5823019483884677E-3</v>
      </c>
      <c r="K17" s="29">
        <v>7.8651685393258424</v>
      </c>
      <c r="L17" s="29">
        <v>7</v>
      </c>
      <c r="M17" s="29">
        <v>89</v>
      </c>
      <c r="N17" s="31"/>
      <c r="O17" s="10" t="s">
        <v>838</v>
      </c>
      <c r="P17" s="29">
        <f>AVERAGE(AL52:AL63)</f>
        <v>4.2967207964844899E-2</v>
      </c>
      <c r="Q17" s="29">
        <f>STDEV(AL52:AL63)/SQRT(COUNT(AL52:AL63))</f>
        <v>2.8408121598879925E-3</v>
      </c>
      <c r="R17" s="29">
        <v>5.5555555555555554</v>
      </c>
      <c r="S17" s="29">
        <v>1</v>
      </c>
      <c r="T17" s="29">
        <v>18</v>
      </c>
      <c r="U17" s="43"/>
      <c r="V17" s="29" t="s">
        <v>521</v>
      </c>
      <c r="W17" s="29">
        <v>0.11250357972267297</v>
      </c>
      <c r="X17" s="43"/>
      <c r="Y17" s="29" t="s">
        <v>753</v>
      </c>
      <c r="Z17" s="29">
        <v>5.4592644406916607E-2</v>
      </c>
      <c r="AA17" s="43"/>
      <c r="AB17" s="29" t="s">
        <v>769</v>
      </c>
      <c r="AC17" s="29">
        <v>3.6222785847201337E-2</v>
      </c>
      <c r="AD17" s="43"/>
      <c r="AE17" s="29" t="s">
        <v>796</v>
      </c>
      <c r="AF17" s="29">
        <v>8.621422553721303E-2</v>
      </c>
      <c r="AG17" s="43"/>
      <c r="AH17" s="29" t="s">
        <v>273</v>
      </c>
      <c r="AI17" s="29">
        <v>9.0115210355715694E-2</v>
      </c>
      <c r="AJ17" s="43"/>
      <c r="AK17" s="29" t="s">
        <v>630</v>
      </c>
      <c r="AL17" s="29">
        <v>4.7896983330462765E-2</v>
      </c>
      <c r="AM17" s="43"/>
      <c r="AN17" s="29" t="s">
        <v>483</v>
      </c>
      <c r="AO17" s="29">
        <v>7.2818150691934813E-2</v>
      </c>
      <c r="AP17" s="43"/>
      <c r="AQ17" s="29" t="s">
        <v>371</v>
      </c>
      <c r="AR17" s="29">
        <v>8.7679065147050261E-2</v>
      </c>
      <c r="AS17" s="43"/>
      <c r="AT17" s="29" t="s">
        <v>999</v>
      </c>
      <c r="AU17" s="29">
        <v>9.3116809082181243E-2</v>
      </c>
      <c r="AV17" s="43"/>
      <c r="AW17" s="29" t="s">
        <v>449</v>
      </c>
      <c r="AX17" s="29">
        <v>2.3033812299570369E-2</v>
      </c>
      <c r="AY17" s="43"/>
      <c r="AZ17" s="29" t="s">
        <v>414</v>
      </c>
      <c r="BA17" s="29">
        <v>9.2290324700727802E-2</v>
      </c>
      <c r="BB17" s="43"/>
      <c r="BC17" s="29" t="s">
        <v>1370</v>
      </c>
      <c r="BD17" s="29">
        <v>0.10622745882967598</v>
      </c>
      <c r="BE17" s="43"/>
      <c r="BF17" s="29" t="s">
        <v>1360</v>
      </c>
      <c r="BG17" s="29">
        <v>0.1151425408022522</v>
      </c>
      <c r="BH17" s="43"/>
      <c r="BI17" s="29" t="s">
        <v>1128</v>
      </c>
      <c r="BJ17" s="29">
        <v>4.7546695004429589E-2</v>
      </c>
      <c r="BK17" s="43"/>
      <c r="BL17" s="29" t="s">
        <v>1142</v>
      </c>
      <c r="BM17" s="29">
        <v>1.9927416306779695E-2</v>
      </c>
      <c r="BN17" s="43"/>
      <c r="BO17" s="29" t="s">
        <v>1332</v>
      </c>
      <c r="BP17" s="29">
        <v>5.0484273433753848E-2</v>
      </c>
      <c r="BQ17" s="43"/>
      <c r="BR17" s="29" t="s">
        <v>1320</v>
      </c>
      <c r="BS17" s="29">
        <v>0.10261572153800473</v>
      </c>
      <c r="BT17" s="43"/>
      <c r="BV17" s="29" t="s">
        <v>515</v>
      </c>
      <c r="BW17" s="29">
        <v>0.98811102087068292</v>
      </c>
      <c r="BY17" s="29" t="s">
        <v>742</v>
      </c>
      <c r="BZ17" s="29">
        <v>1.072695699438726</v>
      </c>
      <c r="CB17" s="29" t="s">
        <v>226</v>
      </c>
      <c r="CC17" s="29">
        <v>0.99701967247617307</v>
      </c>
      <c r="CE17" s="29" t="s">
        <v>250</v>
      </c>
      <c r="CF17" s="29">
        <v>0.81753605632116522</v>
      </c>
      <c r="CH17" s="29" t="s">
        <v>303</v>
      </c>
      <c r="CI17" s="29">
        <v>1.0120441948399996</v>
      </c>
      <c r="CK17" s="10" t="s">
        <v>1442</v>
      </c>
      <c r="CL17" s="29">
        <f>MEDIAN(CF200:CF266)</f>
        <v>0.99446945152158772</v>
      </c>
      <c r="CM17" s="31"/>
      <c r="CN17" s="10" t="s">
        <v>832</v>
      </c>
      <c r="CO17" s="29">
        <f>MEDIAN(CI86:CI174)</f>
        <v>1.0079272800360055</v>
      </c>
      <c r="CP17" s="31"/>
      <c r="CQ17" s="10" t="s">
        <v>838</v>
      </c>
      <c r="CT17" s="43"/>
      <c r="CU17" s="43"/>
      <c r="CV17" s="40">
        <v>0.5</v>
      </c>
      <c r="CW17" s="22">
        <f t="shared" si="0"/>
        <v>1.5</v>
      </c>
      <c r="CX17" s="22">
        <f t="shared" si="0"/>
        <v>2.5</v>
      </c>
      <c r="CY17" s="22">
        <f t="shared" si="0"/>
        <v>3.5</v>
      </c>
      <c r="CZ17" s="40">
        <f t="shared" si="1"/>
        <v>4.5</v>
      </c>
      <c r="DA17" s="40">
        <f t="shared" si="2"/>
        <v>5.5</v>
      </c>
      <c r="DB17" s="40">
        <f t="shared" si="3"/>
        <v>6.5</v>
      </c>
      <c r="DC17" s="40">
        <f t="shared" si="4"/>
        <v>7.5</v>
      </c>
      <c r="DD17" s="11">
        <f t="shared" si="4"/>
        <v>8.5</v>
      </c>
      <c r="DE17" s="5"/>
      <c r="DF17" s="5"/>
    </row>
    <row r="18" spans="1:110" s="29" customFormat="1" x14ac:dyDescent="0.25">
      <c r="A18" s="10" t="s">
        <v>1443</v>
      </c>
      <c r="B18" s="29">
        <f>AVERAGE(AF75:AF95)</f>
        <v>9.3432520953355455E-2</v>
      </c>
      <c r="C18" s="29">
        <f>STDEV(AF75:AF95)/SQRT(COUNT(AF75:AF95))</f>
        <v>5.6392827659076531E-3</v>
      </c>
      <c r="D18" s="41">
        <v>11.111111111111111</v>
      </c>
      <c r="E18" s="29">
        <v>2</v>
      </c>
      <c r="F18" s="29">
        <v>18</v>
      </c>
      <c r="G18" s="31"/>
      <c r="H18" s="10" t="s">
        <v>833</v>
      </c>
      <c r="I18" s="29">
        <f>AVERAGE(AI69:AI83)</f>
        <v>7.2552267937037909E-2</v>
      </c>
      <c r="J18" s="29">
        <f>STDEV(AI69:AI83)/SQRT(COUNT(AI69:AI83))</f>
        <v>6.4447685067317859E-3</v>
      </c>
      <c r="K18" s="29">
        <v>0</v>
      </c>
      <c r="L18" s="29">
        <v>0</v>
      </c>
      <c r="M18" s="29">
        <v>15</v>
      </c>
      <c r="N18" s="31"/>
      <c r="O18" s="10" t="s">
        <v>1453</v>
      </c>
      <c r="P18" s="29">
        <f>AVERAGE(AL64:AL79)</f>
        <v>1.8863098242741915E-2</v>
      </c>
      <c r="Q18" s="29">
        <f>STDEV(AL64:AL79)/SQRT(COUNT(AL64:AL79))</f>
        <v>3.4388316127835386E-3</v>
      </c>
      <c r="R18" s="29">
        <v>23.404255319148938</v>
      </c>
      <c r="S18" s="29">
        <v>11</v>
      </c>
      <c r="T18" s="29">
        <v>47</v>
      </c>
      <c r="U18" s="43"/>
      <c r="V18" s="29" t="s">
        <v>522</v>
      </c>
      <c r="W18" s="29">
        <v>0.11035824788428039</v>
      </c>
      <c r="X18" s="43"/>
      <c r="Y18" s="29" t="s">
        <v>754</v>
      </c>
      <c r="Z18" s="29">
        <v>2.2081785283275694E-2</v>
      </c>
      <c r="AA18" s="43"/>
      <c r="AB18" s="29" t="s">
        <v>235</v>
      </c>
      <c r="AC18" s="29">
        <v>5.0701916761574539E-2</v>
      </c>
      <c r="AD18" s="43"/>
      <c r="AE18" s="29" t="s">
        <v>797</v>
      </c>
      <c r="AF18" s="29">
        <v>9.3503599823619429E-2</v>
      </c>
      <c r="AG18" s="43"/>
      <c r="AH18" s="29" t="s">
        <v>274</v>
      </c>
      <c r="AI18" s="29">
        <v>0.10792082547174102</v>
      </c>
      <c r="AJ18" s="43"/>
      <c r="AK18" s="29" t="s">
        <v>631</v>
      </c>
      <c r="AL18" s="29">
        <v>8.0038125671401714E-2</v>
      </c>
      <c r="AM18" s="43"/>
      <c r="AN18" s="29" t="s">
        <v>484</v>
      </c>
      <c r="AO18" s="29">
        <v>8.2259472980391712E-2</v>
      </c>
      <c r="AP18" s="43"/>
      <c r="AQ18" s="29" t="s">
        <v>372</v>
      </c>
      <c r="AR18" s="29">
        <v>6.9953515947882156E-2</v>
      </c>
      <c r="AS18" s="43"/>
      <c r="AT18" s="29" t="s">
        <v>1000</v>
      </c>
      <c r="AU18" s="29">
        <v>2.7107420964529734E-2</v>
      </c>
      <c r="AV18" s="43"/>
      <c r="AW18" s="29" t="s">
        <v>450</v>
      </c>
      <c r="AX18" s="29">
        <v>2.734067100888175E-2</v>
      </c>
      <c r="AY18" s="43"/>
      <c r="AZ18" s="29" t="s">
        <v>415</v>
      </c>
      <c r="BA18" s="29">
        <v>9.1498955586124059E-2</v>
      </c>
      <c r="BB18" s="43"/>
      <c r="BC18" s="29" t="s">
        <v>1371</v>
      </c>
      <c r="BD18" s="29">
        <v>9.9635814277631823E-2</v>
      </c>
      <c r="BE18" s="43"/>
      <c r="BF18" s="29" t="s">
        <v>1361</v>
      </c>
      <c r="BG18" s="29">
        <v>0.11076112139252653</v>
      </c>
      <c r="BH18" s="43"/>
      <c r="BI18" s="29" t="s">
        <v>1128</v>
      </c>
      <c r="BJ18" s="29">
        <v>4.7546695004429589E-2</v>
      </c>
      <c r="BK18" s="43"/>
      <c r="BL18" s="29" t="s">
        <v>1142</v>
      </c>
      <c r="BM18" s="29">
        <v>1.9927416306779695E-2</v>
      </c>
      <c r="BN18" s="43"/>
      <c r="BO18" s="29" t="s">
        <v>1332</v>
      </c>
      <c r="BP18" s="29">
        <v>5.0484273433753848E-2</v>
      </c>
      <c r="BQ18" s="43"/>
      <c r="BR18" s="29" t="s">
        <v>1320</v>
      </c>
      <c r="BS18" s="29">
        <v>0.10261572153800473</v>
      </c>
      <c r="BT18" s="43"/>
      <c r="BV18" s="29" t="s">
        <v>515</v>
      </c>
      <c r="BW18" s="29">
        <v>1.0090819590190125</v>
      </c>
      <c r="BY18" s="29" t="s">
        <v>742</v>
      </c>
      <c r="BZ18" s="29">
        <v>1.0000427346609804</v>
      </c>
      <c r="CB18" s="29" t="s">
        <v>226</v>
      </c>
      <c r="CC18" s="29">
        <v>0.9805614724991043</v>
      </c>
      <c r="CE18" s="29" t="s">
        <v>250</v>
      </c>
      <c r="CF18" s="29">
        <v>1.1356765601271941</v>
      </c>
      <c r="CH18" s="29" t="s">
        <v>304</v>
      </c>
      <c r="CI18" s="29">
        <v>1.0444094267780319</v>
      </c>
      <c r="CK18" s="10" t="s">
        <v>1443</v>
      </c>
      <c r="CL18" s="41">
        <f>MEDIAN(CF267:CF284)</f>
        <v>0.99805648609402975</v>
      </c>
      <c r="CM18" s="31"/>
      <c r="CN18" s="10" t="s">
        <v>833</v>
      </c>
      <c r="CO18" s="29">
        <f>MEDIAN(CI175:CI189)</f>
        <v>0.97778500211984343</v>
      </c>
      <c r="CP18" s="31"/>
      <c r="CQ18" s="10" t="s">
        <v>1453</v>
      </c>
      <c r="CT18" s="43"/>
      <c r="CU18" s="43"/>
      <c r="CV18" s="40">
        <v>0.5</v>
      </c>
      <c r="CW18" s="22">
        <f t="shared" si="0"/>
        <v>1.5</v>
      </c>
      <c r="CX18" s="22">
        <f t="shared" si="0"/>
        <v>2.5</v>
      </c>
      <c r="CY18" s="22">
        <f t="shared" si="0"/>
        <v>3.5</v>
      </c>
      <c r="CZ18" s="40">
        <f t="shared" si="1"/>
        <v>4.5</v>
      </c>
      <c r="DA18" s="40">
        <f t="shared" si="2"/>
        <v>5.5</v>
      </c>
      <c r="DB18" s="40">
        <f t="shared" si="3"/>
        <v>6.5</v>
      </c>
      <c r="DC18" s="40">
        <f t="shared" si="4"/>
        <v>7.5</v>
      </c>
      <c r="DD18" s="11">
        <f t="shared" si="4"/>
        <v>8.5</v>
      </c>
      <c r="DE18" s="5"/>
      <c r="DF18" s="5"/>
    </row>
    <row r="19" spans="1:110" s="29" customFormat="1" x14ac:dyDescent="0.25">
      <c r="A19" s="10" t="s">
        <v>1444</v>
      </c>
      <c r="B19" s="29">
        <f>AVERAGE(AF96:AF105)</f>
        <v>9.4282051835962319E-2</v>
      </c>
      <c r="C19" s="29">
        <f>STDEV(AF96:AF105)/SQRT(COUNT(AF96:AF105))</f>
        <v>4.365187636149407E-3</v>
      </c>
      <c r="D19" s="29">
        <v>0</v>
      </c>
      <c r="E19" s="29">
        <v>0</v>
      </c>
      <c r="F19" s="29">
        <v>14</v>
      </c>
      <c r="G19" s="31"/>
      <c r="H19" s="10" t="s">
        <v>834</v>
      </c>
      <c r="I19" s="29">
        <f>AVERAGE(AI84:AI97)</f>
        <v>6.5771220372997763E-2</v>
      </c>
      <c r="J19" s="29">
        <f>STDEV(AI84:AI97)/SQRT(COUNT(AI84:AI97))</f>
        <v>4.2635225135662265E-3</v>
      </c>
      <c r="K19" s="29">
        <v>15.384615384615385</v>
      </c>
      <c r="L19" s="29">
        <v>2</v>
      </c>
      <c r="M19" s="29">
        <v>13</v>
      </c>
      <c r="N19" s="31"/>
      <c r="U19" s="43"/>
      <c r="V19" s="29" t="s">
        <v>37</v>
      </c>
      <c r="W19" s="29">
        <v>2.0848225221873337E-2</v>
      </c>
      <c r="X19" s="43"/>
      <c r="Y19" s="29" t="s">
        <v>755</v>
      </c>
      <c r="Z19" s="29">
        <v>7.794765809683335E-2</v>
      </c>
      <c r="AA19" s="43"/>
      <c r="AB19" s="29" t="s">
        <v>237</v>
      </c>
      <c r="AC19" s="29">
        <v>3.4083371782162128E-2</v>
      </c>
      <c r="AD19" s="43"/>
      <c r="AE19" s="29" t="s">
        <v>798</v>
      </c>
      <c r="AF19" s="29">
        <v>8.905665956453572E-2</v>
      </c>
      <c r="AG19" s="43"/>
      <c r="AH19" s="29" t="s">
        <v>275</v>
      </c>
      <c r="AI19" s="29">
        <v>0.12131599240845919</v>
      </c>
      <c r="AJ19" s="43"/>
      <c r="AK19" s="29" t="s">
        <v>632</v>
      </c>
      <c r="AL19" s="29">
        <v>7.4358359351869768E-2</v>
      </c>
      <c r="AM19" s="43"/>
      <c r="AN19" s="29" t="s">
        <v>485</v>
      </c>
      <c r="AO19" s="29">
        <v>2.4940852580685489E-2</v>
      </c>
      <c r="AP19" s="43"/>
      <c r="AQ19" s="29" t="s">
        <v>373</v>
      </c>
      <c r="AR19" s="29">
        <v>7.4364433544483285E-2</v>
      </c>
      <c r="AS19" s="43"/>
      <c r="AT19" s="29" t="s">
        <v>1001</v>
      </c>
      <c r="AU19" s="29">
        <v>2.1247638381391171E-2</v>
      </c>
      <c r="AV19" s="43"/>
      <c r="AW19" s="29" t="s">
        <v>451</v>
      </c>
      <c r="AX19" s="29">
        <v>5.7162767079593418E-2</v>
      </c>
      <c r="AY19" s="43"/>
      <c r="AZ19" s="29" t="s">
        <v>415</v>
      </c>
      <c r="BA19" s="29">
        <v>9.1498955586124059E-2</v>
      </c>
      <c r="BB19" s="43"/>
      <c r="BC19" s="29" t="s">
        <v>1371</v>
      </c>
      <c r="BD19" s="29">
        <v>9.9635814277631823E-2</v>
      </c>
      <c r="BE19" s="43"/>
      <c r="BF19" s="29" t="s">
        <v>1361</v>
      </c>
      <c r="BG19" s="29">
        <v>0.11076112139252653</v>
      </c>
      <c r="BH19" s="43"/>
      <c r="BI19" s="29" t="s">
        <v>1129</v>
      </c>
      <c r="BJ19" s="29">
        <v>9.4341685753755303E-2</v>
      </c>
      <c r="BK19" s="43"/>
      <c r="BL19" s="29" t="s">
        <v>1142</v>
      </c>
      <c r="BM19" s="29">
        <v>1.9927416306779695E-2</v>
      </c>
      <c r="BN19" s="43"/>
      <c r="BO19" s="29" t="s">
        <v>1332</v>
      </c>
      <c r="BP19" s="29">
        <v>5.0484273433753848E-2</v>
      </c>
      <c r="BQ19" s="43"/>
      <c r="BR19" s="29" t="s">
        <v>1320</v>
      </c>
      <c r="BS19" s="29">
        <v>0.10261572153800473</v>
      </c>
      <c r="BT19" s="43"/>
      <c r="BV19" s="29" t="s">
        <v>515</v>
      </c>
      <c r="BW19" s="29">
        <v>0.98355207045456816</v>
      </c>
      <c r="BY19" s="29" t="s">
        <v>742</v>
      </c>
      <c r="BZ19" s="29">
        <v>1.000667427461708</v>
      </c>
      <c r="CB19" s="29" t="s">
        <v>228</v>
      </c>
      <c r="CC19" s="29">
        <v>0.82082362105461137</v>
      </c>
      <c r="CE19" s="29" t="s">
        <v>250</v>
      </c>
      <c r="CF19" s="29">
        <v>1.0237991641169806</v>
      </c>
      <c r="CH19" s="29" t="s">
        <v>304</v>
      </c>
      <c r="CI19" s="29">
        <v>1.0384622472266565</v>
      </c>
      <c r="CK19" s="10" t="s">
        <v>1444</v>
      </c>
      <c r="CL19" s="29">
        <f>MEDIAN(CF285:CF298)</f>
        <v>0.99204792332066083</v>
      </c>
      <c r="CM19" s="31"/>
      <c r="CN19" s="10" t="s">
        <v>834</v>
      </c>
      <c r="CO19" s="29">
        <f>MEDIAN(CI190:CI202)</f>
        <v>1.0458763402488844</v>
      </c>
      <c r="CP19" s="31"/>
      <c r="CT19" s="43"/>
      <c r="CU19" s="43"/>
      <c r="CV19" s="40">
        <v>0.5</v>
      </c>
      <c r="CW19" s="40">
        <f t="shared" ref="CW19:CY37" si="5">CV19+1</f>
        <v>1.5</v>
      </c>
      <c r="CX19" s="40">
        <f t="shared" si="5"/>
        <v>2.5</v>
      </c>
      <c r="CY19" s="40">
        <f t="shared" si="5"/>
        <v>3.5</v>
      </c>
      <c r="CZ19" s="40">
        <f t="shared" si="1"/>
        <v>4.5</v>
      </c>
      <c r="DA19" s="40">
        <f t="shared" si="2"/>
        <v>5.5</v>
      </c>
      <c r="DB19" s="40">
        <f t="shared" si="3"/>
        <v>6.5</v>
      </c>
      <c r="DC19" s="40">
        <f t="shared" si="4"/>
        <v>7.5</v>
      </c>
      <c r="DD19" s="11">
        <f t="shared" si="4"/>
        <v>8.5</v>
      </c>
      <c r="DE19" s="5"/>
      <c r="DF19" s="5"/>
    </row>
    <row r="20" spans="1:110" s="31" customFormat="1" x14ac:dyDescent="0.25">
      <c r="A20" s="29"/>
      <c r="B20" s="29"/>
      <c r="C20" s="29"/>
      <c r="D20" s="29"/>
      <c r="E20" s="29"/>
      <c r="F20" s="29"/>
      <c r="H20" s="10" t="s">
        <v>835</v>
      </c>
      <c r="I20" s="29">
        <f>AVERAGE(AI98:AI111)</f>
        <v>7.3960696063863907E-2</v>
      </c>
      <c r="J20" s="29">
        <f>STDEV(AI98:AI111)/SQRT(COUNT(AI98:AI111))</f>
        <v>5.7993060179706594E-3</v>
      </c>
      <c r="K20" s="29">
        <v>0</v>
      </c>
      <c r="L20" s="29">
        <v>0</v>
      </c>
      <c r="M20" s="29">
        <v>51</v>
      </c>
      <c r="O20" s="29"/>
      <c r="P20" s="29"/>
      <c r="Q20" s="29"/>
      <c r="R20" s="29"/>
      <c r="S20" s="29"/>
      <c r="T20" s="29"/>
      <c r="U20" s="43"/>
      <c r="V20" s="29" t="s">
        <v>39</v>
      </c>
      <c r="W20" s="29">
        <v>2.6479517615711413E-2</v>
      </c>
      <c r="X20" s="43"/>
      <c r="Y20" s="29" t="s">
        <v>756</v>
      </c>
      <c r="Z20" s="29">
        <v>7.1927733580068445E-2</v>
      </c>
      <c r="AA20" s="43"/>
      <c r="AB20" s="29" t="s">
        <v>238</v>
      </c>
      <c r="AC20" s="29">
        <v>1.2894896749365713E-2</v>
      </c>
      <c r="AD20" s="43"/>
      <c r="AE20" s="29" t="s">
        <v>799</v>
      </c>
      <c r="AF20" s="29">
        <v>9.1143711258786619E-2</v>
      </c>
      <c r="AG20" s="43"/>
      <c r="AH20" s="29" t="s">
        <v>276</v>
      </c>
      <c r="AI20" s="29">
        <v>0.10213708773215842</v>
      </c>
      <c r="AJ20" s="43"/>
      <c r="AK20" s="29" t="s">
        <v>645</v>
      </c>
      <c r="AL20" s="29">
        <v>0.1060843638266617</v>
      </c>
      <c r="AM20" s="43"/>
      <c r="AN20" s="29" t="s">
        <v>486</v>
      </c>
      <c r="AO20" s="29">
        <v>0.10578719013848201</v>
      </c>
      <c r="AP20" s="43"/>
      <c r="AQ20" s="29" t="s">
        <v>374</v>
      </c>
      <c r="AR20" s="29">
        <v>7.2905519924651954E-2</v>
      </c>
      <c r="AS20" s="43"/>
      <c r="AT20" s="29" t="s">
        <v>1002</v>
      </c>
      <c r="AU20" s="29">
        <v>4.1529696241231949E-2</v>
      </c>
      <c r="AV20" s="43"/>
      <c r="AW20" s="29" t="s">
        <v>452</v>
      </c>
      <c r="AX20" s="29">
        <v>6.1424771495358223E-2</v>
      </c>
      <c r="AY20" s="43"/>
      <c r="AZ20" s="29" t="s">
        <v>416</v>
      </c>
      <c r="BA20" s="29">
        <v>9.7215119119828233E-2</v>
      </c>
      <c r="BB20" s="43"/>
      <c r="BC20" s="29" t="s">
        <v>1371</v>
      </c>
      <c r="BD20" s="29">
        <v>9.9635814277631823E-2</v>
      </c>
      <c r="BE20" s="43"/>
      <c r="BF20" s="29" t="s">
        <v>1361</v>
      </c>
      <c r="BG20" s="29">
        <v>0.11076112139252653</v>
      </c>
      <c r="BH20" s="43"/>
      <c r="BI20" s="29" t="s">
        <v>1129</v>
      </c>
      <c r="BJ20" s="29">
        <v>9.4341685753755303E-2</v>
      </c>
      <c r="BK20" s="43"/>
      <c r="BL20" s="29" t="s">
        <v>1142</v>
      </c>
      <c r="BM20" s="29">
        <v>1.9927416306779695E-2</v>
      </c>
      <c r="BN20" s="43"/>
      <c r="BO20" s="29" t="s">
        <v>1332</v>
      </c>
      <c r="BP20" s="29">
        <v>5.0484273433753848E-2</v>
      </c>
      <c r="BQ20" s="43"/>
      <c r="BR20" s="29" t="s">
        <v>1321</v>
      </c>
      <c r="BS20" s="29">
        <v>9.386168018890359E-2</v>
      </c>
      <c r="BT20" s="43"/>
      <c r="BU20" s="29"/>
      <c r="BV20" s="29" t="s">
        <v>516</v>
      </c>
      <c r="BW20" s="29">
        <v>0.99656510402367204</v>
      </c>
      <c r="BX20" s="29"/>
      <c r="BY20" s="29" t="s">
        <v>743</v>
      </c>
      <c r="BZ20" s="29">
        <v>0.98512237485297272</v>
      </c>
      <c r="CA20" s="29"/>
      <c r="CB20" s="29" t="s">
        <v>229</v>
      </c>
      <c r="CC20" s="29">
        <v>0.92739029009888263</v>
      </c>
      <c r="CD20" s="29"/>
      <c r="CE20" s="29" t="s">
        <v>250</v>
      </c>
      <c r="CF20" s="29">
        <v>1.0214779912461802</v>
      </c>
      <c r="CG20" s="29"/>
      <c r="CH20" s="29" t="s">
        <v>304</v>
      </c>
      <c r="CI20" s="29">
        <v>1.0369661253554456</v>
      </c>
      <c r="CJ20" s="29"/>
      <c r="CK20" s="29"/>
      <c r="CL20" s="29"/>
      <c r="CN20" s="10" t="s">
        <v>835</v>
      </c>
      <c r="CO20" s="29">
        <f>MEDIAN(CI203:CI253)</f>
        <v>1.003932826149152</v>
      </c>
      <c r="CQ20" s="29"/>
      <c r="CR20" s="29"/>
      <c r="CS20" s="29"/>
      <c r="CT20" s="43"/>
      <c r="CU20" s="43"/>
      <c r="CV20" s="40">
        <v>0.5</v>
      </c>
      <c r="CW20" s="22">
        <f t="shared" si="5"/>
        <v>1.5</v>
      </c>
      <c r="CX20" s="22">
        <f t="shared" si="5"/>
        <v>2.5</v>
      </c>
      <c r="CY20" s="22">
        <f t="shared" si="5"/>
        <v>3.5</v>
      </c>
      <c r="CZ20" s="40">
        <f t="shared" si="1"/>
        <v>4.5</v>
      </c>
      <c r="DA20" s="40">
        <f t="shared" si="2"/>
        <v>5.5</v>
      </c>
      <c r="DB20" s="40">
        <f t="shared" si="3"/>
        <v>6.5</v>
      </c>
      <c r="DC20" s="40">
        <f t="shared" si="4"/>
        <v>7.5</v>
      </c>
      <c r="DD20" s="11">
        <f t="shared" si="4"/>
        <v>8.5</v>
      </c>
      <c r="DE20" s="34"/>
      <c r="DF20" s="34"/>
    </row>
    <row r="21" spans="1:110" s="40" customFormat="1" x14ac:dyDescent="0.25">
      <c r="A21" s="10" t="s">
        <v>1758</v>
      </c>
      <c r="B21" s="29"/>
      <c r="C21" s="29"/>
      <c r="D21" s="29">
        <f>MEDIAN(D12:D19)</f>
        <v>3.7364130434782608</v>
      </c>
      <c r="E21" s="29">
        <f>100-D21</f>
        <v>96.263586956521735</v>
      </c>
      <c r="F21" s="29"/>
      <c r="G21" s="31"/>
      <c r="H21" s="10" t="s">
        <v>1759</v>
      </c>
      <c r="I21" s="29"/>
      <c r="J21" s="29"/>
      <c r="K21" s="29">
        <f>MEDIAN(K12:K20)</f>
        <v>15.384615384615385</v>
      </c>
      <c r="L21" s="29">
        <f>100-K21</f>
        <v>84.615384615384613</v>
      </c>
      <c r="M21" s="29"/>
      <c r="N21" s="31"/>
      <c r="O21" s="29"/>
      <c r="P21" s="29"/>
      <c r="Q21" s="29"/>
      <c r="R21" s="29">
        <f>MEDIAN(R12:R18)</f>
        <v>22.222222222222221</v>
      </c>
      <c r="S21" s="29"/>
      <c r="T21" s="29"/>
      <c r="U21" s="42"/>
      <c r="V21" s="29" t="s">
        <v>40</v>
      </c>
      <c r="W21" s="29">
        <v>2.561074958130569E-2</v>
      </c>
      <c r="X21" s="42"/>
      <c r="Y21" s="29" t="s">
        <v>757</v>
      </c>
      <c r="Z21" s="29">
        <v>3.263178575133905E-2</v>
      </c>
      <c r="AA21" s="42"/>
      <c r="AB21" s="29" t="s">
        <v>239</v>
      </c>
      <c r="AC21" s="29">
        <v>0.10904404037930043</v>
      </c>
      <c r="AD21" s="42"/>
      <c r="AE21" s="29" t="s">
        <v>800</v>
      </c>
      <c r="AF21" s="29">
        <v>9.6768242785057926E-2</v>
      </c>
      <c r="AG21" s="42"/>
      <c r="AH21" s="29" t="s">
        <v>277</v>
      </c>
      <c r="AI21" s="29">
        <v>6.0809735417749963E-2</v>
      </c>
      <c r="AJ21" s="42"/>
      <c r="AK21" s="29" t="s">
        <v>646</v>
      </c>
      <c r="AL21" s="29">
        <v>6.7534231227958583E-2</v>
      </c>
      <c r="AM21" s="42"/>
      <c r="AN21" s="29" t="s">
        <v>487</v>
      </c>
      <c r="AO21" s="29">
        <v>0.11024392565115466</v>
      </c>
      <c r="AP21" s="42"/>
      <c r="AQ21" s="29" t="s">
        <v>375</v>
      </c>
      <c r="AR21" s="29">
        <v>7.6231655162213988E-2</v>
      </c>
      <c r="AS21" s="42"/>
      <c r="AT21" s="29" t="s">
        <v>1003</v>
      </c>
      <c r="AU21" s="29">
        <v>5.2528548288926939E-2</v>
      </c>
      <c r="AV21" s="42"/>
      <c r="AW21" s="29" t="s">
        <v>453</v>
      </c>
      <c r="AX21" s="29">
        <v>1.7076560833579491E-2</v>
      </c>
      <c r="AY21" s="42"/>
      <c r="AZ21" s="29" t="s">
        <v>417</v>
      </c>
      <c r="BA21" s="29">
        <v>6.6805033950867204E-2</v>
      </c>
      <c r="BB21" s="42"/>
      <c r="BC21" s="29" t="s">
        <v>1371</v>
      </c>
      <c r="BD21" s="29">
        <v>9.9635814277631823E-2</v>
      </c>
      <c r="BE21" s="42"/>
      <c r="BF21" s="29" t="s">
        <v>1361</v>
      </c>
      <c r="BG21" s="29">
        <v>0.11076112139252653</v>
      </c>
      <c r="BH21" s="42"/>
      <c r="BI21" s="29" t="s">
        <v>1129</v>
      </c>
      <c r="BJ21" s="29">
        <v>9.4341685753755303E-2</v>
      </c>
      <c r="BK21" s="42"/>
      <c r="BL21" s="29" t="s">
        <v>1143</v>
      </c>
      <c r="BM21" s="29">
        <v>8.0384561374751459E-2</v>
      </c>
      <c r="BN21" s="42"/>
      <c r="BO21" s="29" t="s">
        <v>1333</v>
      </c>
      <c r="BP21" s="29">
        <v>5.1102873212352691E-2</v>
      </c>
      <c r="BQ21" s="42"/>
      <c r="BR21" s="29" t="s">
        <v>1322</v>
      </c>
      <c r="BS21" s="29">
        <v>5.5788071526073763E-2</v>
      </c>
      <c r="BT21" s="42"/>
      <c r="BU21" s="29"/>
      <c r="BV21" s="29" t="s">
        <v>517</v>
      </c>
      <c r="BW21" s="29">
        <v>1.0067935363613032</v>
      </c>
      <c r="BX21" s="29"/>
      <c r="BY21" s="29" t="s">
        <v>744</v>
      </c>
      <c r="BZ21" s="29">
        <v>1.0302840159118254</v>
      </c>
      <c r="CA21" s="29"/>
      <c r="CB21" s="29" t="s">
        <v>229</v>
      </c>
      <c r="CC21" s="29">
        <v>0.95666749298368869</v>
      </c>
      <c r="CD21" s="29"/>
      <c r="CE21" s="29" t="s">
        <v>250</v>
      </c>
      <c r="CF21" s="29">
        <v>0.95176438273960473</v>
      </c>
      <c r="CG21" s="29"/>
      <c r="CH21" s="29" t="s">
        <v>304</v>
      </c>
      <c r="CI21" s="29">
        <v>1.1030235679558587</v>
      </c>
      <c r="CJ21" s="29"/>
      <c r="CK21" s="10"/>
      <c r="CL21" s="29"/>
      <c r="CM21" s="31"/>
      <c r="CN21" s="10"/>
      <c r="CO21" s="29"/>
      <c r="CP21" s="31"/>
      <c r="CQ21" s="29"/>
      <c r="CR21" s="29"/>
      <c r="CS21" s="29"/>
      <c r="CT21" s="42"/>
      <c r="CU21" s="42"/>
      <c r="CV21" s="40">
        <v>0.5</v>
      </c>
      <c r="CW21" s="22">
        <f t="shared" si="5"/>
        <v>1.5</v>
      </c>
      <c r="CX21" s="22">
        <f t="shared" si="5"/>
        <v>2.5</v>
      </c>
      <c r="CY21" s="22">
        <f t="shared" si="5"/>
        <v>3.5</v>
      </c>
      <c r="CZ21" s="40">
        <f t="shared" si="1"/>
        <v>4.5</v>
      </c>
      <c r="DA21" s="40">
        <f t="shared" si="2"/>
        <v>5.5</v>
      </c>
      <c r="DB21" s="40">
        <f t="shared" si="3"/>
        <v>6.5</v>
      </c>
      <c r="DC21" s="40">
        <f t="shared" si="4"/>
        <v>7.5</v>
      </c>
      <c r="DD21" s="11">
        <f t="shared" si="4"/>
        <v>8.5</v>
      </c>
      <c r="DE21" s="11"/>
      <c r="DF21" s="11"/>
    </row>
    <row r="22" spans="1:110" x14ac:dyDescent="0.25">
      <c r="A22" s="31"/>
      <c r="B22" s="31"/>
      <c r="C22" s="31"/>
      <c r="D22" s="31"/>
      <c r="E22" s="31"/>
      <c r="F22" s="31"/>
      <c r="H22" s="31"/>
      <c r="I22" s="31"/>
      <c r="J22" s="31"/>
      <c r="K22" s="31"/>
      <c r="L22" s="31"/>
      <c r="M22" s="31"/>
      <c r="O22" s="31"/>
      <c r="P22" s="31"/>
      <c r="Q22" s="31"/>
      <c r="R22" s="31"/>
      <c r="S22" s="31"/>
      <c r="T22" s="31"/>
      <c r="V22" s="29" t="s">
        <v>41</v>
      </c>
      <c r="W22" s="29">
        <v>2.3563391177774836E-2</v>
      </c>
      <c r="Y22" s="29" t="s">
        <v>758</v>
      </c>
      <c r="Z22" s="29">
        <v>5.46205945924765E-2</v>
      </c>
      <c r="AB22" s="29" t="s">
        <v>240</v>
      </c>
      <c r="AC22" s="29">
        <v>7.8003361236707883E-2</v>
      </c>
      <c r="AE22" s="29" t="s">
        <v>801</v>
      </c>
      <c r="AF22" s="29">
        <v>0.10904767523643571</v>
      </c>
      <c r="AH22" s="29" t="s">
        <v>278</v>
      </c>
      <c r="AI22" s="29">
        <v>6.3531226726973936E-2</v>
      </c>
      <c r="AK22" s="29" t="s">
        <v>647</v>
      </c>
      <c r="AL22" s="29">
        <v>7.1537740044862616E-2</v>
      </c>
      <c r="AN22" s="29" t="s">
        <v>491</v>
      </c>
      <c r="AO22" s="29">
        <v>0.11001976737381339</v>
      </c>
      <c r="AQ22" s="29" t="s">
        <v>376</v>
      </c>
      <c r="AR22" s="29">
        <v>7.6729296632308028E-2</v>
      </c>
      <c r="AT22" s="29" t="s">
        <v>1004</v>
      </c>
      <c r="AU22" s="29">
        <v>2.3955399233933555E-2</v>
      </c>
      <c r="AW22" s="29" t="s">
        <v>454</v>
      </c>
      <c r="AX22" s="29">
        <v>2.4783053175971514E-2</v>
      </c>
      <c r="AZ22" s="29" t="s">
        <v>418</v>
      </c>
      <c r="BA22" s="29">
        <v>3.9505501334020976E-2</v>
      </c>
      <c r="BC22" s="29" t="s">
        <v>1371</v>
      </c>
      <c r="BD22" s="29">
        <v>9.9635814277631823E-2</v>
      </c>
      <c r="BF22" s="29" t="s">
        <v>1362</v>
      </c>
      <c r="BG22" s="29">
        <v>0.11634935539630865</v>
      </c>
      <c r="BI22" s="29" t="s">
        <v>1129</v>
      </c>
      <c r="BJ22" s="29">
        <v>9.4341685753755303E-2</v>
      </c>
      <c r="BL22" s="29" t="s">
        <v>1143</v>
      </c>
      <c r="BM22" s="29">
        <v>8.0384561374751459E-2</v>
      </c>
      <c r="BO22" s="29" t="s">
        <v>1333</v>
      </c>
      <c r="BP22" s="29">
        <v>5.1102873212352691E-2</v>
      </c>
      <c r="BR22" s="29" t="s">
        <v>1322</v>
      </c>
      <c r="BS22" s="29">
        <v>5.5788071526073763E-2</v>
      </c>
      <c r="BU22" s="29"/>
      <c r="BV22" s="29" t="s">
        <v>519</v>
      </c>
      <c r="BW22" s="29">
        <v>1.0062532315353034</v>
      </c>
      <c r="BX22" s="29"/>
      <c r="BY22" s="29" t="s">
        <v>744</v>
      </c>
      <c r="BZ22" s="29">
        <v>1.0626004826008462</v>
      </c>
      <c r="CA22" s="29"/>
      <c r="CB22" s="29" t="s">
        <v>229</v>
      </c>
      <c r="CC22" s="29">
        <v>1.0531481701298278</v>
      </c>
      <c r="CD22" s="29"/>
      <c r="CE22" s="29" t="s">
        <v>250</v>
      </c>
      <c r="CF22" s="29">
        <v>1.1299747391353527</v>
      </c>
      <c r="CG22" s="29"/>
      <c r="CH22" s="29" t="s">
        <v>304</v>
      </c>
      <c r="CI22" s="29">
        <v>1.0407596431388324</v>
      </c>
      <c r="CJ22" s="29"/>
      <c r="CK22" s="31"/>
      <c r="CL22" s="31"/>
      <c r="CM22" s="31"/>
      <c r="CN22" s="31"/>
      <c r="CO22" s="31"/>
      <c r="CP22" s="31"/>
      <c r="CQ22" s="31"/>
      <c r="CR22" s="31"/>
      <c r="CS22" s="29"/>
      <c r="CV22" s="40">
        <v>0.5</v>
      </c>
      <c r="CW22" s="22">
        <f t="shared" si="5"/>
        <v>1.5</v>
      </c>
      <c r="CX22" s="22">
        <f t="shared" si="5"/>
        <v>2.5</v>
      </c>
      <c r="CY22" s="22">
        <f t="shared" si="5"/>
        <v>3.5</v>
      </c>
      <c r="CZ22" s="40">
        <f t="shared" si="1"/>
        <v>4.5</v>
      </c>
      <c r="DA22" s="40">
        <f t="shared" si="2"/>
        <v>5.5</v>
      </c>
      <c r="DB22" s="40">
        <f t="shared" si="3"/>
        <v>6.5</v>
      </c>
      <c r="DC22" s="40">
        <f t="shared" si="4"/>
        <v>7.5</v>
      </c>
      <c r="DD22" s="11">
        <f t="shared" si="4"/>
        <v>8.5</v>
      </c>
      <c r="DE22" s="5"/>
      <c r="DF22" s="5"/>
    </row>
    <row r="23" spans="1:110" ht="45" x14ac:dyDescent="0.25">
      <c r="A23" s="1" t="s">
        <v>1639</v>
      </c>
      <c r="B23" s="1" t="s">
        <v>1642</v>
      </c>
      <c r="C23" s="1" t="s">
        <v>1680</v>
      </c>
      <c r="D23" s="1" t="s">
        <v>1641</v>
      </c>
      <c r="E23" s="1" t="s">
        <v>1668</v>
      </c>
      <c r="F23" s="1" t="s">
        <v>1667</v>
      </c>
      <c r="G23" s="32"/>
      <c r="H23" s="1" t="s">
        <v>1653</v>
      </c>
      <c r="I23" s="1" t="s">
        <v>1656</v>
      </c>
      <c r="J23" s="1" t="s">
        <v>1684</v>
      </c>
      <c r="K23" s="1" t="s">
        <v>1655</v>
      </c>
      <c r="L23" s="1" t="s">
        <v>1665</v>
      </c>
      <c r="M23" s="1" t="s">
        <v>1666</v>
      </c>
      <c r="N23" s="32"/>
      <c r="O23" s="1" t="s">
        <v>1643</v>
      </c>
      <c r="P23" s="1" t="s">
        <v>1646</v>
      </c>
      <c r="Q23" s="1" t="s">
        <v>1687</v>
      </c>
      <c r="R23" s="1" t="s">
        <v>1645</v>
      </c>
      <c r="S23" s="1" t="s">
        <v>1663</v>
      </c>
      <c r="T23" s="1" t="s">
        <v>1664</v>
      </c>
      <c r="V23" s="29" t="s">
        <v>43</v>
      </c>
      <c r="W23" s="29">
        <v>1.3972190929669842E-2</v>
      </c>
      <c r="Y23" s="29" t="s">
        <v>759</v>
      </c>
      <c r="Z23" s="29">
        <v>4.9460488265070657E-2</v>
      </c>
      <c r="AB23" s="29" t="s">
        <v>241</v>
      </c>
      <c r="AC23" s="29">
        <v>8.5304454456690076E-2</v>
      </c>
      <c r="AE23" s="29" t="s">
        <v>802</v>
      </c>
      <c r="AF23" s="29">
        <v>0.10072757903639504</v>
      </c>
      <c r="AH23" s="29" t="s">
        <v>279</v>
      </c>
      <c r="AI23" s="29">
        <v>9.3449316305723215E-2</v>
      </c>
      <c r="AK23" s="29" t="s">
        <v>648</v>
      </c>
      <c r="AL23" s="29">
        <v>9.576078368196192E-2</v>
      </c>
      <c r="AN23" s="29" t="s">
        <v>492</v>
      </c>
      <c r="AO23" s="29">
        <v>0.10468104130514562</v>
      </c>
      <c r="AQ23" s="29" t="s">
        <v>377</v>
      </c>
      <c r="AR23" s="29">
        <v>7.4045588176493649E-2</v>
      </c>
      <c r="AT23" s="29" t="s">
        <v>1005</v>
      </c>
      <c r="AU23" s="29">
        <v>4.3532848370886904E-2</v>
      </c>
      <c r="AW23" s="29" t="s">
        <v>455</v>
      </c>
      <c r="AX23" s="29">
        <v>1.1960558404675034E-2</v>
      </c>
      <c r="AZ23" s="29" t="s">
        <v>419</v>
      </c>
      <c r="BA23" s="29">
        <v>9.1721386609707758E-2</v>
      </c>
      <c r="BC23" s="29" t="s">
        <v>1818</v>
      </c>
      <c r="BD23" s="29">
        <v>7.2254682455201669E-2</v>
      </c>
      <c r="BF23" s="29" t="s">
        <v>1362</v>
      </c>
      <c r="BG23" s="29">
        <v>0.11634935539630865</v>
      </c>
      <c r="BI23" s="29" t="s">
        <v>1130</v>
      </c>
      <c r="BJ23" s="29">
        <v>2.1969084092794956E-2</v>
      </c>
      <c r="BL23" s="29" t="s">
        <v>1143</v>
      </c>
      <c r="BM23" s="29">
        <v>8.0384561374751459E-2</v>
      </c>
      <c r="BO23" s="29" t="s">
        <v>1333</v>
      </c>
      <c r="BP23" s="29">
        <v>5.1102873212352691E-2</v>
      </c>
      <c r="BR23" s="29" t="s">
        <v>1323</v>
      </c>
      <c r="BS23" s="29">
        <v>1.627686804010366E-2</v>
      </c>
      <c r="BU23" s="29"/>
      <c r="BV23" s="29" t="s">
        <v>519</v>
      </c>
      <c r="BW23" s="29">
        <v>0.97773543081667413</v>
      </c>
      <c r="BX23" s="29"/>
      <c r="BY23" s="29" t="s">
        <v>745</v>
      </c>
      <c r="BZ23" s="29">
        <v>1.0904476872059461</v>
      </c>
      <c r="CA23" s="29"/>
      <c r="CB23" s="29" t="s">
        <v>229</v>
      </c>
      <c r="CC23" s="29">
        <v>1.1208378877543317</v>
      </c>
      <c r="CD23" s="29"/>
      <c r="CE23" s="29" t="s">
        <v>250</v>
      </c>
      <c r="CF23" s="29">
        <v>3.6965191952388512</v>
      </c>
      <c r="CG23" s="29"/>
      <c r="CH23" s="29" t="s">
        <v>304</v>
      </c>
      <c r="CI23" s="29">
        <v>1.031280945277619</v>
      </c>
      <c r="CJ23" s="29"/>
      <c r="CK23" s="1" t="s">
        <v>1639</v>
      </c>
      <c r="CL23" s="1" t="s">
        <v>1778</v>
      </c>
      <c r="CM23" s="32"/>
      <c r="CN23" s="1" t="s">
        <v>1653</v>
      </c>
      <c r="CO23" s="1" t="s">
        <v>1779</v>
      </c>
      <c r="CP23" s="32"/>
      <c r="CQ23" s="1" t="s">
        <v>1643</v>
      </c>
      <c r="CR23" s="1" t="s">
        <v>1780</v>
      </c>
      <c r="CS23" s="29"/>
      <c r="CV23" s="40">
        <v>0.5</v>
      </c>
      <c r="CW23" s="22">
        <f t="shared" si="5"/>
        <v>1.5</v>
      </c>
      <c r="CX23" s="22">
        <f t="shared" si="5"/>
        <v>2.5</v>
      </c>
      <c r="CY23" s="22">
        <f t="shared" si="5"/>
        <v>3.5</v>
      </c>
      <c r="CZ23" s="40">
        <f t="shared" si="1"/>
        <v>4.5</v>
      </c>
      <c r="DA23" s="40">
        <f t="shared" si="2"/>
        <v>5.5</v>
      </c>
      <c r="DB23" s="40">
        <f t="shared" si="3"/>
        <v>6.5</v>
      </c>
      <c r="DC23" s="40">
        <f t="shared" si="4"/>
        <v>7.5</v>
      </c>
      <c r="DD23" s="11">
        <f t="shared" si="4"/>
        <v>8.5</v>
      </c>
      <c r="DE23" s="5"/>
      <c r="DF23" s="5"/>
    </row>
    <row r="24" spans="1:110" x14ac:dyDescent="0.25">
      <c r="A24" s="10" t="s">
        <v>1454</v>
      </c>
      <c r="B24" s="29">
        <f>AVERAGE(AO2:AO5)</f>
        <v>6.9763374597507907E-2</v>
      </c>
      <c r="C24" s="29">
        <f>STDEV(AO2:AO5)/SQRT(COUNT(AO2:AO5))</f>
        <v>1.3750481588759775E-2</v>
      </c>
      <c r="D24" s="5">
        <v>17.777777777777779</v>
      </c>
      <c r="E24" s="5">
        <v>8</v>
      </c>
      <c r="F24" s="5">
        <v>45</v>
      </c>
      <c r="G24" s="34"/>
      <c r="H24" s="10" t="s">
        <v>567</v>
      </c>
      <c r="I24" s="29">
        <f>AVERAGE(AR2:AR8)</f>
        <v>7.6605636520475653E-2</v>
      </c>
      <c r="J24" s="29">
        <f>STDEV(AR2:AR8)/SQRT(COUNT(AR2:AR8))</f>
        <v>8.3995680738403935E-3</v>
      </c>
      <c r="K24" s="29">
        <v>28.07017543859649</v>
      </c>
      <c r="L24" s="29">
        <v>16</v>
      </c>
      <c r="M24" s="29">
        <v>57</v>
      </c>
      <c r="O24" s="10" t="s">
        <v>1606</v>
      </c>
      <c r="P24" s="29">
        <f>AVERAGE(AU2:AU13)</f>
        <v>8.2238523378996578E-2</v>
      </c>
      <c r="Q24" s="29">
        <f>STDEV(AU2:AU13)/SQRT(COUNT(AU2:AU13))</f>
        <v>6.1145616010427496E-3</v>
      </c>
      <c r="R24" s="29">
        <v>0</v>
      </c>
      <c r="S24" s="29">
        <v>0</v>
      </c>
      <c r="T24" s="29">
        <v>30</v>
      </c>
      <c r="V24" s="29" t="s">
        <v>44</v>
      </c>
      <c r="W24" s="29">
        <v>1.7295988908401984E-2</v>
      </c>
      <c r="Y24" s="29" t="s">
        <v>760</v>
      </c>
      <c r="Z24" s="29">
        <v>3.8830572126298597E-2</v>
      </c>
      <c r="AB24" s="29" t="s">
        <v>242</v>
      </c>
      <c r="AC24" s="29">
        <v>3.2484979152994177E-2</v>
      </c>
      <c r="AE24" s="29" t="s">
        <v>803</v>
      </c>
      <c r="AF24" s="29">
        <v>9.9429122855565752E-2</v>
      </c>
      <c r="AH24" s="29" t="s">
        <v>280</v>
      </c>
      <c r="AI24" s="29">
        <v>8.6362559862029648E-2</v>
      </c>
      <c r="AK24" s="29" t="s">
        <v>649</v>
      </c>
      <c r="AL24" s="29">
        <v>9.7080112336205893E-2</v>
      </c>
      <c r="AN24" s="29" t="s">
        <v>493</v>
      </c>
      <c r="AO24" s="29">
        <v>0.110732711749654</v>
      </c>
      <c r="AQ24" s="29" t="s">
        <v>378</v>
      </c>
      <c r="AR24" s="29">
        <v>6.9233674174518006E-2</v>
      </c>
      <c r="AT24" s="29" t="s">
        <v>1006</v>
      </c>
      <c r="AU24" s="29">
        <v>3.5415731734848563E-2</v>
      </c>
      <c r="AW24" s="29" t="s">
        <v>456</v>
      </c>
      <c r="AX24" s="29">
        <v>1.6377024396286854E-2</v>
      </c>
      <c r="AZ24" s="29" t="s">
        <v>420</v>
      </c>
      <c r="BA24" s="29">
        <v>5.6800748172153789E-2</v>
      </c>
      <c r="BC24" s="29" t="s">
        <v>1818</v>
      </c>
      <c r="BD24" s="29">
        <v>7.2254682455201669E-2</v>
      </c>
      <c r="BF24" s="29" t="s">
        <v>1362</v>
      </c>
      <c r="BG24" s="29">
        <v>0.11634935539630865</v>
      </c>
      <c r="BI24" s="29" t="s">
        <v>1130</v>
      </c>
      <c r="BJ24" s="29">
        <v>2.1969084092794956E-2</v>
      </c>
      <c r="BL24" s="29" t="s">
        <v>1143</v>
      </c>
      <c r="BM24" s="29">
        <v>8.0384561374751459E-2</v>
      </c>
      <c r="BO24" s="29" t="s">
        <v>1334</v>
      </c>
      <c r="BP24" s="29">
        <v>7.1931895491985712E-2</v>
      </c>
      <c r="BR24" s="29" t="s">
        <v>1324</v>
      </c>
      <c r="BS24" s="29">
        <v>2.6341081121728734E-2</v>
      </c>
      <c r="BU24" s="29"/>
      <c r="BV24" s="29" t="s">
        <v>519</v>
      </c>
      <c r="BW24" s="29">
        <v>0.95143978231846449</v>
      </c>
      <c r="BX24" s="29"/>
      <c r="BY24" s="29" t="s">
        <v>746</v>
      </c>
      <c r="BZ24" s="29">
        <v>1.0089143207494633</v>
      </c>
      <c r="CA24" s="29"/>
      <c r="CB24" s="29" t="s">
        <v>230</v>
      </c>
      <c r="CC24" s="29">
        <v>1.037037395993671</v>
      </c>
      <c r="CD24" s="29"/>
      <c r="CE24" s="29" t="s">
        <v>250</v>
      </c>
      <c r="CF24" s="29">
        <v>1.1226992388041204</v>
      </c>
      <c r="CG24" s="29"/>
      <c r="CH24" s="29" t="s">
        <v>305</v>
      </c>
      <c r="CI24" s="29">
        <v>1.0512216975245894</v>
      </c>
      <c r="CJ24" s="29"/>
      <c r="CK24" s="10" t="s">
        <v>1454</v>
      </c>
      <c r="CL24" s="5"/>
      <c r="CM24" s="34"/>
      <c r="CN24" s="10" t="s">
        <v>567</v>
      </c>
      <c r="CO24" s="29"/>
      <c r="CP24" s="31"/>
      <c r="CQ24" s="10" t="s">
        <v>1606</v>
      </c>
      <c r="CR24" s="29"/>
      <c r="CS24" s="29"/>
      <c r="CV24" s="40">
        <v>0.5</v>
      </c>
      <c r="CW24" s="22">
        <f t="shared" si="5"/>
        <v>1.5</v>
      </c>
      <c r="CX24" s="22">
        <f t="shared" si="5"/>
        <v>2.5</v>
      </c>
      <c r="CY24" s="22">
        <f t="shared" si="5"/>
        <v>3.5</v>
      </c>
      <c r="CZ24" s="40">
        <f t="shared" si="1"/>
        <v>4.5</v>
      </c>
      <c r="DA24" s="40">
        <f t="shared" si="2"/>
        <v>5.5</v>
      </c>
      <c r="DB24" s="40">
        <f t="shared" si="3"/>
        <v>6.5</v>
      </c>
      <c r="DC24" s="40">
        <f t="shared" si="4"/>
        <v>7.5</v>
      </c>
      <c r="DD24" s="11">
        <f t="shared" si="4"/>
        <v>8.5</v>
      </c>
      <c r="DE24" s="5"/>
      <c r="DF24" s="5"/>
    </row>
    <row r="25" spans="1:110" x14ac:dyDescent="0.25">
      <c r="A25" s="10" t="s">
        <v>568</v>
      </c>
      <c r="B25" s="29">
        <f>AVERAGE(AO6:AO11)</f>
        <v>5.4280969887468493E-2</v>
      </c>
      <c r="C25" s="29">
        <f>STDEV(AO6:AO11)/SQRT(COUNT(AO6:AO11))</f>
        <v>1.5507022339388129E-2</v>
      </c>
      <c r="D25" s="5">
        <v>10</v>
      </c>
      <c r="E25" s="5">
        <v>2</v>
      </c>
      <c r="F25" s="5">
        <v>20</v>
      </c>
      <c r="G25" s="34"/>
      <c r="H25" s="10" t="s">
        <v>568</v>
      </c>
      <c r="I25" s="29">
        <f>AVERAGE(AR9:AR14)</f>
        <v>2.5495910521736484E-2</v>
      </c>
      <c r="J25" s="29">
        <f>STDEV(AR9:AR14)/SQRT(COUNT(AR9:AR14))</f>
        <v>7.0191056512427788E-3</v>
      </c>
      <c r="K25" s="29">
        <v>0</v>
      </c>
      <c r="L25" s="29">
        <v>0</v>
      </c>
      <c r="M25" s="29">
        <v>4</v>
      </c>
      <c r="O25" s="10" t="s">
        <v>1607</v>
      </c>
      <c r="P25" s="29">
        <f>AVERAGE(AU14:AU28)</f>
        <v>4.1644840318579741E-2</v>
      </c>
      <c r="Q25" s="29">
        <f>STDEV(AU14:AU28)/SQRT(COUNT(AU14:AU28))</f>
        <v>6.619459191359125E-3</v>
      </c>
      <c r="R25" s="29">
        <v>2.3809523809523809</v>
      </c>
      <c r="S25" s="29">
        <v>1</v>
      </c>
      <c r="T25" s="29">
        <v>42</v>
      </c>
      <c r="V25" s="29" t="s">
        <v>45</v>
      </c>
      <c r="W25" s="29">
        <v>1.5958071116405008E-2</v>
      </c>
      <c r="Y25" s="29" t="s">
        <v>761</v>
      </c>
      <c r="Z25" s="29">
        <v>3.2198889730460541E-2</v>
      </c>
      <c r="AB25" s="29" t="s">
        <v>770</v>
      </c>
      <c r="AC25" s="29">
        <v>0.10957771826673217</v>
      </c>
      <c r="AE25" s="29" t="s">
        <v>804</v>
      </c>
      <c r="AF25" s="29">
        <v>8.5059800837790245E-2</v>
      </c>
      <c r="AH25" s="29" t="s">
        <v>281</v>
      </c>
      <c r="AI25" s="29">
        <v>8.6316058193496595E-2</v>
      </c>
      <c r="AK25" s="29" t="s">
        <v>650</v>
      </c>
      <c r="AL25" s="29">
        <v>9.1936372041478115E-2</v>
      </c>
      <c r="AN25" s="29" t="s">
        <v>494</v>
      </c>
      <c r="AO25" s="29">
        <v>5.040220341093362E-2</v>
      </c>
      <c r="AQ25" s="29" t="s">
        <v>379</v>
      </c>
      <c r="AR25" s="29">
        <v>6.8038255186159038E-2</v>
      </c>
      <c r="AT25" s="29" t="s">
        <v>1007</v>
      </c>
      <c r="AU25" s="29">
        <v>1.8807895877808251E-2</v>
      </c>
      <c r="AW25" s="29" t="s">
        <v>457</v>
      </c>
      <c r="AX25" s="29">
        <v>2.3729407889346965E-2</v>
      </c>
      <c r="AZ25" s="29" t="s">
        <v>421</v>
      </c>
      <c r="BA25" s="29">
        <v>5.5356252939202794E-2</v>
      </c>
      <c r="BC25" s="29" t="s">
        <v>1818</v>
      </c>
      <c r="BD25" s="29">
        <v>7.2254682455201669E-2</v>
      </c>
      <c r="BF25" s="29" t="s">
        <v>1362</v>
      </c>
      <c r="BG25" s="29">
        <v>0.11634935539630865</v>
      </c>
      <c r="BI25" s="29" t="s">
        <v>1130</v>
      </c>
      <c r="BJ25" s="29">
        <v>2.1969084092794956E-2</v>
      </c>
      <c r="BL25" s="29" t="s">
        <v>1143</v>
      </c>
      <c r="BM25" s="29">
        <v>8.0384561374751459E-2</v>
      </c>
      <c r="BO25" s="29" t="s">
        <v>1334</v>
      </c>
      <c r="BP25" s="29">
        <v>7.1931895491985712E-2</v>
      </c>
      <c r="BR25" s="29" t="s">
        <v>1324</v>
      </c>
      <c r="BS25" s="29">
        <v>2.6341081121728734E-2</v>
      </c>
      <c r="BU25" s="29"/>
      <c r="BV25" s="29" t="s">
        <v>520</v>
      </c>
      <c r="BW25" s="29">
        <v>1.0025793057335013</v>
      </c>
      <c r="BX25" s="29"/>
      <c r="BY25" s="29" t="s">
        <v>750</v>
      </c>
      <c r="BZ25" s="29">
        <v>1.1362220566023611</v>
      </c>
      <c r="CA25" s="29"/>
      <c r="CB25" s="29" t="s">
        <v>232</v>
      </c>
      <c r="CC25" s="29">
        <v>1.0416214773521593</v>
      </c>
      <c r="CD25" s="29"/>
      <c r="CE25" s="29" t="s">
        <v>250</v>
      </c>
      <c r="CF25" s="29">
        <v>1.0161579272009371</v>
      </c>
      <c r="CG25" s="29"/>
      <c r="CH25" s="29" t="s">
        <v>305</v>
      </c>
      <c r="CI25" s="29">
        <v>1.0859736555632939</v>
      </c>
      <c r="CJ25" s="29"/>
      <c r="CK25" s="10" t="s">
        <v>568</v>
      </c>
      <c r="CL25" s="5"/>
      <c r="CM25" s="34"/>
      <c r="CN25" s="10" t="s">
        <v>568</v>
      </c>
      <c r="CO25" s="29"/>
      <c r="CP25" s="31"/>
      <c r="CQ25" s="10" t="s">
        <v>1607</v>
      </c>
      <c r="CR25" s="29"/>
      <c r="CS25" s="29"/>
      <c r="CV25" s="40">
        <v>0.5</v>
      </c>
      <c r="CW25" s="22">
        <f t="shared" si="5"/>
        <v>1.5</v>
      </c>
      <c r="CX25" s="22">
        <f t="shared" si="5"/>
        <v>2.5</v>
      </c>
      <c r="CY25" s="22">
        <f t="shared" si="5"/>
        <v>3.5</v>
      </c>
      <c r="CZ25" s="40">
        <f t="shared" si="1"/>
        <v>4.5</v>
      </c>
      <c r="DA25" s="40">
        <f t="shared" si="2"/>
        <v>5.5</v>
      </c>
      <c r="DB25" s="40">
        <f t="shared" si="3"/>
        <v>6.5</v>
      </c>
      <c r="DC25" s="40">
        <f t="shared" si="4"/>
        <v>7.5</v>
      </c>
      <c r="DD25" s="11">
        <f t="shared" si="4"/>
        <v>8.5</v>
      </c>
      <c r="DE25" s="5"/>
      <c r="DF25" s="5"/>
    </row>
    <row r="26" spans="1:110" x14ac:dyDescent="0.25">
      <c r="A26" s="10" t="s">
        <v>569</v>
      </c>
      <c r="B26" s="29">
        <f>AVERAGE(AO12:AO16)</f>
        <v>4.8822396962683749E-2</v>
      </c>
      <c r="C26" s="29">
        <f>STDEV(AO12:AO16)/SQRT(COUNT(AO12:AO16))</f>
        <v>9.1403920966802322E-3</v>
      </c>
      <c r="D26" s="5">
        <v>0</v>
      </c>
      <c r="E26" s="5">
        <v>0</v>
      </c>
      <c r="F26" s="5">
        <v>1</v>
      </c>
      <c r="G26" s="34"/>
      <c r="H26" s="10" t="s">
        <v>569</v>
      </c>
      <c r="I26" s="29">
        <f>AVERAGE(AR15:AR24)</f>
        <v>7.4817244841249519E-2</v>
      </c>
      <c r="J26" s="29">
        <f>STDEV(AR15:AR24)/SQRT(COUNT(AR15:AR24))</f>
        <v>1.617376619722713E-3</v>
      </c>
      <c r="K26" s="29">
        <v>36.84210526315789</v>
      </c>
      <c r="L26" s="29">
        <v>14</v>
      </c>
      <c r="M26" s="29">
        <v>38</v>
      </c>
      <c r="O26" s="10" t="s">
        <v>1608</v>
      </c>
      <c r="P26" s="29">
        <f>AVERAGE(AU29:AU40)</f>
        <v>6.384373957104951E-2</v>
      </c>
      <c r="Q26" s="29">
        <f>STDEV(AU29:AU40)/SQRT(COUNT(AU29:AU40))</f>
        <v>1.0869163404392189E-2</v>
      </c>
      <c r="R26" s="29">
        <v>8.3333333333333321</v>
      </c>
      <c r="S26" s="29">
        <v>2</v>
      </c>
      <c r="T26" s="29">
        <v>24</v>
      </c>
      <c r="V26" s="29" t="s">
        <v>46</v>
      </c>
      <c r="W26" s="29">
        <v>1.2721906911080121E-2</v>
      </c>
      <c r="Y26" s="29" t="s">
        <v>762</v>
      </c>
      <c r="Z26" s="29">
        <v>6.7812730649788322E-2</v>
      </c>
      <c r="AB26" s="29" t="s">
        <v>771</v>
      </c>
      <c r="AC26" s="29">
        <v>0.1060432451409378</v>
      </c>
      <c r="AE26" s="29" t="s">
        <v>805</v>
      </c>
      <c r="AF26" s="29">
        <v>4.4303785055743027E-2</v>
      </c>
      <c r="AH26" s="29" t="s">
        <v>282</v>
      </c>
      <c r="AI26" s="29">
        <v>7.8093077255714197E-2</v>
      </c>
      <c r="AK26" s="29" t="s">
        <v>651</v>
      </c>
      <c r="AL26" s="29">
        <v>9.7175428007427567E-2</v>
      </c>
      <c r="AN26" s="29" t="s">
        <v>495</v>
      </c>
      <c r="AO26" s="29">
        <v>6.4868292593485435E-2</v>
      </c>
      <c r="AQ26" s="29" t="s">
        <v>380</v>
      </c>
      <c r="AR26" s="29">
        <v>6.9993393482108479E-2</v>
      </c>
      <c r="AT26" s="29" t="s">
        <v>1008</v>
      </c>
      <c r="AU26" s="29">
        <v>3.7348433810705767E-2</v>
      </c>
      <c r="AW26" s="29" t="s">
        <v>458</v>
      </c>
      <c r="AX26" s="29">
        <v>4.3547040485285501E-2</v>
      </c>
      <c r="AZ26" s="29" t="s">
        <v>422</v>
      </c>
      <c r="BA26" s="29">
        <v>5.6745016050794295E-2</v>
      </c>
      <c r="BC26" s="29" t="s">
        <v>1819</v>
      </c>
      <c r="BD26" s="29">
        <v>6.8755642450388649E-2</v>
      </c>
      <c r="BF26" s="29" t="s">
        <v>1363</v>
      </c>
      <c r="BG26" s="29">
        <v>0.11697702772577433</v>
      </c>
      <c r="BI26" s="29" t="s">
        <v>1131</v>
      </c>
      <c r="BJ26" s="29">
        <v>0.10637061530943916</v>
      </c>
      <c r="BL26" s="29" t="s">
        <v>1144</v>
      </c>
      <c r="BM26" s="29">
        <v>8.2110524871430932E-2</v>
      </c>
      <c r="BO26" s="29" t="s">
        <v>1335</v>
      </c>
      <c r="BP26" s="29">
        <v>8.03697071486629E-2</v>
      </c>
      <c r="BR26" s="29" t="s">
        <v>1325</v>
      </c>
      <c r="BS26" s="29">
        <v>6.9585820991401856E-2</v>
      </c>
      <c r="BU26" s="29"/>
      <c r="BV26" s="29" t="s">
        <v>520</v>
      </c>
      <c r="BW26" s="29">
        <v>1.0125757683906351</v>
      </c>
      <c r="BX26" s="29"/>
      <c r="BY26" s="29" t="s">
        <v>751</v>
      </c>
      <c r="BZ26" s="29">
        <v>1.020980163780191</v>
      </c>
      <c r="CA26" s="29"/>
      <c r="CB26" s="29" t="s">
        <v>237</v>
      </c>
      <c r="CC26" s="29">
        <v>0.97081791485680324</v>
      </c>
      <c r="CD26" s="29"/>
      <c r="CE26" s="29" t="s">
        <v>250</v>
      </c>
      <c r="CF26" s="29">
        <v>1.1204389551231588</v>
      </c>
      <c r="CG26" s="29"/>
      <c r="CH26" s="29" t="s">
        <v>305</v>
      </c>
      <c r="CI26" s="29">
        <v>1.1011149369186852</v>
      </c>
      <c r="CJ26" s="29"/>
      <c r="CK26" s="10" t="s">
        <v>569</v>
      </c>
      <c r="CL26" s="5"/>
      <c r="CM26" s="34"/>
      <c r="CN26" s="10" t="s">
        <v>569</v>
      </c>
      <c r="CO26" s="29"/>
      <c r="CP26" s="31"/>
      <c r="CQ26" s="10" t="s">
        <v>1608</v>
      </c>
      <c r="CR26" s="29"/>
      <c r="CS26" s="29"/>
      <c r="CV26" s="40">
        <v>0.5</v>
      </c>
      <c r="CW26" s="40">
        <f t="shared" si="5"/>
        <v>1.5</v>
      </c>
      <c r="CX26" s="40">
        <f t="shared" si="5"/>
        <v>2.5</v>
      </c>
      <c r="CY26" s="40">
        <f t="shared" si="5"/>
        <v>3.5</v>
      </c>
      <c r="CZ26" s="40">
        <f t="shared" si="1"/>
        <v>4.5</v>
      </c>
      <c r="DA26" s="40">
        <f t="shared" si="2"/>
        <v>5.5</v>
      </c>
      <c r="DB26" s="40">
        <f t="shared" si="3"/>
        <v>6.5</v>
      </c>
      <c r="DC26" s="40">
        <f t="shared" si="4"/>
        <v>7.5</v>
      </c>
      <c r="DD26" s="11">
        <f t="shared" si="4"/>
        <v>8.5</v>
      </c>
      <c r="DF26" s="5"/>
    </row>
    <row r="27" spans="1:110" x14ac:dyDescent="0.25">
      <c r="A27" s="10" t="s">
        <v>1455</v>
      </c>
      <c r="B27" s="29">
        <f>AVERAGE(AO17:AO29)</f>
        <v>8.7508675207760955E-2</v>
      </c>
      <c r="C27" s="29">
        <f>STDEV(AO17:AO29)/SQRT(COUNT(AO17:AO29))</f>
        <v>7.4992814831290324E-3</v>
      </c>
      <c r="D27" s="5">
        <v>0</v>
      </c>
      <c r="E27" s="5">
        <v>0</v>
      </c>
      <c r="F27" s="5">
        <v>19</v>
      </c>
      <c r="G27" s="34"/>
      <c r="H27" s="10" t="s">
        <v>570</v>
      </c>
      <c r="I27" s="29">
        <f>AVERAGE(AR25:AR32)</f>
        <v>6.3909117926993858E-2</v>
      </c>
      <c r="J27" s="29">
        <f>STDEV(AR25:AR32)/SQRT(COUNT(AR25:AR32))</f>
        <v>5.6374845587730763E-3</v>
      </c>
      <c r="K27" s="29">
        <v>33.333333333333329</v>
      </c>
      <c r="L27" s="29">
        <v>6</v>
      </c>
      <c r="M27" s="29">
        <v>18</v>
      </c>
      <c r="V27" s="29" t="s">
        <v>48</v>
      </c>
      <c r="W27" s="29">
        <v>5.024893741911507E-3</v>
      </c>
      <c r="Y27" s="29" t="s">
        <v>763</v>
      </c>
      <c r="Z27" s="29">
        <v>7.7525099123633909E-2</v>
      </c>
      <c r="AB27" s="29" t="s">
        <v>772</v>
      </c>
      <c r="AC27" s="29">
        <v>0.11160880569021574</v>
      </c>
      <c r="AE27" s="29" t="s">
        <v>806</v>
      </c>
      <c r="AF27" s="29">
        <v>0.10194316571162775</v>
      </c>
      <c r="AH27" s="29" t="s">
        <v>283</v>
      </c>
      <c r="AI27" s="29">
        <v>8.0836505262194602E-2</v>
      </c>
      <c r="AK27" s="29" t="s">
        <v>652</v>
      </c>
      <c r="AL27" s="29">
        <v>7.530792290867902E-2</v>
      </c>
      <c r="AN27" s="29" t="s">
        <v>488</v>
      </c>
      <c r="AO27" s="29">
        <v>9.5313477573507985E-2</v>
      </c>
      <c r="AQ27" s="29" t="s">
        <v>381</v>
      </c>
      <c r="AR27" s="29">
        <v>2.7440524123177698E-2</v>
      </c>
      <c r="AT27" s="29" t="s">
        <v>1009</v>
      </c>
      <c r="AU27" s="29">
        <v>3.4935229555912141E-2</v>
      </c>
      <c r="AW27" s="29" t="s">
        <v>459</v>
      </c>
      <c r="AX27" s="29">
        <v>0.11952740941082111</v>
      </c>
      <c r="AZ27" s="29" t="s">
        <v>423</v>
      </c>
      <c r="BA27" s="29">
        <v>7.2215458425046536E-2</v>
      </c>
      <c r="BC27" s="29" t="s">
        <v>1819</v>
      </c>
      <c r="BD27" s="29">
        <v>6.8755642450388649E-2</v>
      </c>
      <c r="BF27" s="29" t="s">
        <v>1363</v>
      </c>
      <c r="BG27" s="29">
        <v>0.11697702772577433</v>
      </c>
      <c r="BI27" s="29" t="s">
        <v>1132</v>
      </c>
      <c r="BJ27" s="29">
        <v>0.11419171948114462</v>
      </c>
      <c r="BL27" s="29" t="s">
        <v>1144</v>
      </c>
      <c r="BM27" s="29">
        <v>8.2110524871430932E-2</v>
      </c>
      <c r="BO27" s="29" t="s">
        <v>1336</v>
      </c>
      <c r="BP27" s="29">
        <v>8.313068361762338E-2</v>
      </c>
      <c r="BR27" s="29" t="s">
        <v>1325</v>
      </c>
      <c r="BS27" s="29">
        <v>6.9585820991401856E-2</v>
      </c>
      <c r="BU27" s="29"/>
      <c r="BV27" s="29" t="s">
        <v>520</v>
      </c>
      <c r="BW27" s="29">
        <v>0.975482325840624</v>
      </c>
      <c r="BX27" s="29"/>
      <c r="BY27" s="29" t="s">
        <v>751</v>
      </c>
      <c r="BZ27" s="29">
        <v>1.0101201801628483</v>
      </c>
      <c r="CA27" s="29"/>
      <c r="CB27" s="29" t="s">
        <v>237</v>
      </c>
      <c r="CC27" s="29">
        <v>0.96836832724029609</v>
      </c>
      <c r="CD27" s="29"/>
      <c r="CE27" s="29" t="s">
        <v>795</v>
      </c>
      <c r="CF27" s="29">
        <v>0.98392520559444074</v>
      </c>
      <c r="CG27" s="29"/>
      <c r="CH27" s="29" t="s">
        <v>307</v>
      </c>
      <c r="CI27" s="29">
        <v>0.90212671014254187</v>
      </c>
      <c r="CJ27" s="29"/>
      <c r="CK27" s="10" t="s">
        <v>1455</v>
      </c>
      <c r="CL27" s="5"/>
      <c r="CM27" s="34"/>
      <c r="CN27" s="10" t="s">
        <v>570</v>
      </c>
      <c r="CO27" s="29"/>
      <c r="CP27" s="31"/>
      <c r="CQ27" s="29"/>
      <c r="CR27" s="29"/>
      <c r="CS27" s="29"/>
      <c r="CV27" s="40">
        <v>0.5</v>
      </c>
      <c r="CW27" s="22">
        <f t="shared" si="5"/>
        <v>1.5</v>
      </c>
      <c r="CX27" s="22">
        <f t="shared" si="5"/>
        <v>2.5</v>
      </c>
      <c r="CY27" s="22">
        <f t="shared" si="5"/>
        <v>3.5</v>
      </c>
      <c r="CZ27" s="40">
        <f t="shared" si="1"/>
        <v>4.5</v>
      </c>
      <c r="DA27" s="40">
        <f t="shared" si="2"/>
        <v>5.5</v>
      </c>
      <c r="DB27" s="40">
        <f t="shared" si="3"/>
        <v>6.5</v>
      </c>
      <c r="DC27" s="40">
        <f t="shared" si="4"/>
        <v>7.5</v>
      </c>
      <c r="DD27" s="11">
        <f t="shared" si="4"/>
        <v>8.5</v>
      </c>
      <c r="DF27" s="5"/>
    </row>
    <row r="28" spans="1:110" s="31" customFormat="1" x14ac:dyDescent="0.25">
      <c r="A28" s="10" t="s">
        <v>1456</v>
      </c>
      <c r="B28" s="29">
        <f>AVERAGE(AO30:AO40)</f>
        <v>4.5302516411774581E-2</v>
      </c>
      <c r="C28" s="29">
        <f>STDEV(AO30:AO40)/SQRT(COUNT(AO30:AO40))</f>
        <v>1.7686511831979826E-3</v>
      </c>
      <c r="D28" s="5">
        <v>0</v>
      </c>
      <c r="E28" s="5">
        <v>0</v>
      </c>
      <c r="F28" s="5">
        <v>8</v>
      </c>
      <c r="G28" s="34"/>
      <c r="H28" s="10" t="s">
        <v>571</v>
      </c>
      <c r="I28" s="29">
        <f>AVERAGE(AR33:AR41)</f>
        <v>8.2414026267455587E-2</v>
      </c>
      <c r="J28" s="29">
        <f>STDEV(AR33:AR41)/SQRT(COUNT(AR33:AR41))</f>
        <v>4.8680813866599079E-3</v>
      </c>
      <c r="K28" s="29">
        <v>0</v>
      </c>
      <c r="L28" s="29">
        <v>0</v>
      </c>
      <c r="M28" s="29">
        <v>7</v>
      </c>
      <c r="O28" s="29"/>
      <c r="P28" s="29"/>
      <c r="Q28" s="29"/>
      <c r="R28" s="29"/>
      <c r="S28" s="29"/>
      <c r="T28" s="29"/>
      <c r="U28" s="2"/>
      <c r="V28" s="29" t="s">
        <v>49</v>
      </c>
      <c r="W28" s="29">
        <v>1.4687079706142931E-2</v>
      </c>
      <c r="X28" s="2"/>
      <c r="Y28" s="29" t="s">
        <v>764</v>
      </c>
      <c r="Z28" s="29">
        <v>7.5128657425887146E-2</v>
      </c>
      <c r="AA28" s="2"/>
      <c r="AB28" s="29" t="s">
        <v>773</v>
      </c>
      <c r="AC28" s="29">
        <v>0.11134689635352928</v>
      </c>
      <c r="AD28" s="2"/>
      <c r="AE28" s="29" t="s">
        <v>807</v>
      </c>
      <c r="AF28" s="29">
        <v>3.9235223228230573E-2</v>
      </c>
      <c r="AG28" s="2"/>
      <c r="AH28" s="29" t="s">
        <v>284</v>
      </c>
      <c r="AI28" s="29">
        <v>8.4570658493431525E-2</v>
      </c>
      <c r="AJ28" s="2"/>
      <c r="AK28" s="29" t="s">
        <v>653</v>
      </c>
      <c r="AL28" s="29">
        <v>3.3081086120037892E-2</v>
      </c>
      <c r="AM28" s="2"/>
      <c r="AN28" s="29" t="s">
        <v>489</v>
      </c>
      <c r="AO28" s="29">
        <v>0.1046232164362161</v>
      </c>
      <c r="AP28" s="2"/>
      <c r="AQ28" s="29" t="s">
        <v>382</v>
      </c>
      <c r="AR28" s="29">
        <v>8.1923848671943911E-2</v>
      </c>
      <c r="AS28" s="2"/>
      <c r="AT28" s="29" t="s">
        <v>1010</v>
      </c>
      <c r="AU28" s="29">
        <v>7.4366869507459408E-3</v>
      </c>
      <c r="AV28" s="2"/>
      <c r="AW28" s="29" t="s">
        <v>460</v>
      </c>
      <c r="AX28" s="29">
        <v>0.11984451130616351</v>
      </c>
      <c r="AY28" s="2"/>
      <c r="AZ28" s="29" t="s">
        <v>424</v>
      </c>
      <c r="BA28" s="29">
        <v>3.664623842079439E-2</v>
      </c>
      <c r="BB28" s="2"/>
      <c r="BC28" s="29" t="s">
        <v>1819</v>
      </c>
      <c r="BD28" s="29">
        <v>6.8755642450388649E-2</v>
      </c>
      <c r="BE28" s="2"/>
      <c r="BF28" s="29" t="s">
        <v>1363</v>
      </c>
      <c r="BG28" s="29">
        <v>0.11697702772577433</v>
      </c>
      <c r="BH28" s="2"/>
      <c r="BI28" s="29" t="s">
        <v>1132</v>
      </c>
      <c r="BJ28" s="29">
        <v>0.11419171948114462</v>
      </c>
      <c r="BK28" s="2"/>
      <c r="BL28" s="29" t="s">
        <v>1144</v>
      </c>
      <c r="BM28" s="29">
        <v>8.2110524871430932E-2</v>
      </c>
      <c r="BN28" s="2"/>
      <c r="BO28" s="29" t="s">
        <v>1336</v>
      </c>
      <c r="BP28" s="29">
        <v>8.313068361762338E-2</v>
      </c>
      <c r="BQ28" s="2"/>
      <c r="BR28" s="29" t="s">
        <v>1325</v>
      </c>
      <c r="BS28" s="29">
        <v>6.9585820991401856E-2</v>
      </c>
      <c r="BT28" s="2"/>
      <c r="BU28" s="29"/>
      <c r="BV28" s="29" t="s">
        <v>520</v>
      </c>
      <c r="BW28" s="29">
        <v>0.99184175674331465</v>
      </c>
      <c r="BX28" s="29"/>
      <c r="BY28" s="29" t="s">
        <v>751</v>
      </c>
      <c r="BZ28" s="29">
        <v>0.93965083579089836</v>
      </c>
      <c r="CA28" s="29"/>
      <c r="CB28" s="29" t="s">
        <v>237</v>
      </c>
      <c r="CC28" s="29">
        <v>1.1002837624152071</v>
      </c>
      <c r="CD28" s="29"/>
      <c r="CE28" s="29" t="s">
        <v>795</v>
      </c>
      <c r="CF28" s="29">
        <v>1.15698458825231</v>
      </c>
      <c r="CG28" s="29"/>
      <c r="CH28" s="29" t="s">
        <v>307</v>
      </c>
      <c r="CI28" s="29">
        <v>1.1567912060167611</v>
      </c>
      <c r="CJ28" s="29"/>
      <c r="CK28" s="10" t="s">
        <v>1456</v>
      </c>
      <c r="CL28" s="5"/>
      <c r="CM28" s="34"/>
      <c r="CN28" s="10" t="s">
        <v>571</v>
      </c>
      <c r="CO28" s="29"/>
      <c r="CQ28" s="29"/>
      <c r="CR28" s="29"/>
      <c r="CS28" s="29"/>
      <c r="CT28" s="2"/>
      <c r="CU28" s="2"/>
      <c r="CV28" s="40">
        <v>0.5</v>
      </c>
      <c r="CW28" s="22">
        <f t="shared" si="5"/>
        <v>1.5</v>
      </c>
      <c r="CX28" s="22">
        <f t="shared" si="5"/>
        <v>2.5</v>
      </c>
      <c r="CY28" s="22">
        <f t="shared" si="5"/>
        <v>3.5</v>
      </c>
      <c r="CZ28" s="40">
        <f t="shared" si="1"/>
        <v>4.5</v>
      </c>
      <c r="DA28" s="40">
        <f t="shared" si="2"/>
        <v>5.5</v>
      </c>
      <c r="DB28" s="40">
        <f t="shared" si="3"/>
        <v>6.5</v>
      </c>
      <c r="DC28" s="40">
        <f t="shared" si="4"/>
        <v>7.5</v>
      </c>
      <c r="DD28" s="11">
        <f t="shared" si="4"/>
        <v>8.5</v>
      </c>
      <c r="DF28" s="34"/>
    </row>
    <row r="29" spans="1:110" s="40" customFormat="1" x14ac:dyDescent="0.25">
      <c r="A29" s="29"/>
      <c r="B29" s="29"/>
      <c r="C29" s="29"/>
      <c r="D29" s="29"/>
      <c r="E29" s="29"/>
      <c r="F29" s="29"/>
      <c r="G29" s="31"/>
      <c r="H29" s="10" t="s">
        <v>572</v>
      </c>
      <c r="I29" s="29">
        <f>AVERAGE(AR42:AR49)</f>
        <v>5.080759289424526E-2</v>
      </c>
      <c r="J29" s="29">
        <f>STDEV(AR42:AR49)/SQRT(COUNT(AR42:AR49))</f>
        <v>4.3404658473290081E-3</v>
      </c>
      <c r="K29" s="29">
        <v>33.333333333333329</v>
      </c>
      <c r="L29" s="29">
        <v>1</v>
      </c>
      <c r="M29" s="29">
        <v>3</v>
      </c>
      <c r="N29" s="31"/>
      <c r="O29" s="29"/>
      <c r="P29" s="29"/>
      <c r="Q29" s="29"/>
      <c r="R29" s="29"/>
      <c r="S29" s="29"/>
      <c r="T29" s="29"/>
      <c r="U29" s="42"/>
      <c r="V29" s="29" t="s">
        <v>851</v>
      </c>
      <c r="W29" s="29">
        <v>7.1390791851004762E-2</v>
      </c>
      <c r="X29" s="42"/>
      <c r="Y29" s="29" t="s">
        <v>765</v>
      </c>
      <c r="Z29" s="29">
        <v>6.8101622927274438E-2</v>
      </c>
      <c r="AA29" s="42"/>
      <c r="AB29" s="29" t="s">
        <v>774</v>
      </c>
      <c r="AC29" s="29">
        <v>0.11611322786713683</v>
      </c>
      <c r="AD29" s="42"/>
      <c r="AE29" s="29" t="s">
        <v>808</v>
      </c>
      <c r="AF29" s="29">
        <v>8.8604454059347512E-2</v>
      </c>
      <c r="AG29" s="42"/>
      <c r="AH29" s="29" t="s">
        <v>285</v>
      </c>
      <c r="AI29" s="29">
        <v>7.5581940215697391E-2</v>
      </c>
      <c r="AJ29" s="42"/>
      <c r="AK29" s="29" t="s">
        <v>654</v>
      </c>
      <c r="AL29" s="29">
        <v>4.2378905808848115E-2</v>
      </c>
      <c r="AM29" s="42"/>
      <c r="AN29" s="29" t="s">
        <v>490</v>
      </c>
      <c r="AO29" s="29">
        <v>0.10092247521548768</v>
      </c>
      <c r="AP29" s="42"/>
      <c r="AQ29" s="29" t="s">
        <v>383</v>
      </c>
      <c r="AR29" s="29">
        <v>5.981356342988485E-2</v>
      </c>
      <c r="AS29" s="42"/>
      <c r="AT29" s="29" t="s">
        <v>1011</v>
      </c>
      <c r="AU29" s="29">
        <v>3.4928740106897532E-2</v>
      </c>
      <c r="AV29" s="42"/>
      <c r="AW29" s="29" t="s">
        <v>461</v>
      </c>
      <c r="AX29" s="29">
        <v>6.8127620581348469E-2</v>
      </c>
      <c r="AY29" s="42"/>
      <c r="AZ29" s="29" t="s">
        <v>426</v>
      </c>
      <c r="BA29" s="29">
        <v>5.6526672592519804E-2</v>
      </c>
      <c r="BB29" s="42"/>
      <c r="BC29" s="29" t="s">
        <v>1820</v>
      </c>
      <c r="BD29" s="29">
        <v>6.1246349019876044E-2</v>
      </c>
      <c r="BE29" s="42"/>
      <c r="BF29" s="29" t="s">
        <v>1364</v>
      </c>
      <c r="BG29" s="29">
        <v>0.11862827543277948</v>
      </c>
      <c r="BH29" s="42"/>
      <c r="BI29" s="29" t="s">
        <v>1133</v>
      </c>
      <c r="BJ29" s="29">
        <v>4.7294289380344232E-2</v>
      </c>
      <c r="BK29" s="42"/>
      <c r="BL29" s="29" t="s">
        <v>1144</v>
      </c>
      <c r="BM29" s="29">
        <v>8.2110524871430932E-2</v>
      </c>
      <c r="BN29" s="42"/>
      <c r="BO29" s="29" t="s">
        <v>1337</v>
      </c>
      <c r="BP29" s="29">
        <v>5.2043920503807989E-2</v>
      </c>
      <c r="BQ29" s="42"/>
      <c r="BR29" s="29" t="s">
        <v>1137</v>
      </c>
      <c r="BS29" s="29">
        <v>1.6192631483630281E-2</v>
      </c>
      <c r="BT29" s="42"/>
      <c r="BU29" s="29"/>
      <c r="BV29" s="29" t="s">
        <v>520</v>
      </c>
      <c r="BW29" s="29">
        <v>1.0186768138332947</v>
      </c>
      <c r="BX29" s="29"/>
      <c r="BY29" s="29" t="s">
        <v>751</v>
      </c>
      <c r="BZ29" s="29">
        <v>0.99022898056197661</v>
      </c>
      <c r="CA29" s="29"/>
      <c r="CB29" s="29" t="s">
        <v>238</v>
      </c>
      <c r="CC29" s="29">
        <v>1.0055961255231902</v>
      </c>
      <c r="CD29" s="29"/>
      <c r="CE29" s="29" t="s">
        <v>795</v>
      </c>
      <c r="CF29" s="29">
        <v>0.98964337071014241</v>
      </c>
      <c r="CG29" s="29"/>
      <c r="CH29" s="29" t="s">
        <v>307</v>
      </c>
      <c r="CI29" s="29">
        <v>0.94212571993880401</v>
      </c>
      <c r="CJ29" s="29"/>
      <c r="CK29" s="29"/>
      <c r="CL29" s="29"/>
      <c r="CM29" s="31"/>
      <c r="CN29" s="10" t="s">
        <v>572</v>
      </c>
      <c r="CO29" s="29"/>
      <c r="CP29" s="31"/>
      <c r="CQ29" s="29"/>
      <c r="CR29" s="29"/>
      <c r="CS29" s="29"/>
      <c r="CT29" s="42"/>
      <c r="CU29" s="42"/>
      <c r="CV29" s="40">
        <v>0.5</v>
      </c>
      <c r="CW29" s="22">
        <f t="shared" si="5"/>
        <v>1.5</v>
      </c>
      <c r="CX29" s="22">
        <f t="shared" si="5"/>
        <v>2.5</v>
      </c>
      <c r="CY29" s="22">
        <f t="shared" si="5"/>
        <v>3.5</v>
      </c>
      <c r="CZ29" s="40">
        <f t="shared" si="1"/>
        <v>4.5</v>
      </c>
      <c r="DA29" s="40">
        <f t="shared" si="2"/>
        <v>5.5</v>
      </c>
      <c r="DB29" s="40">
        <f t="shared" si="3"/>
        <v>6.5</v>
      </c>
      <c r="DC29" s="40">
        <f t="shared" si="4"/>
        <v>7.5</v>
      </c>
      <c r="DD29" s="11">
        <f t="shared" si="4"/>
        <v>8.5</v>
      </c>
      <c r="DF29" s="11"/>
    </row>
    <row r="30" spans="1:110" x14ac:dyDescent="0.25">
      <c r="A30" s="31"/>
      <c r="B30" s="31"/>
      <c r="C30" s="31"/>
      <c r="D30" s="31"/>
      <c r="E30" s="31"/>
      <c r="F30" s="31"/>
      <c r="H30" s="31"/>
      <c r="I30" s="31"/>
      <c r="J30" s="31"/>
      <c r="K30" s="31"/>
      <c r="L30" s="31"/>
      <c r="M30" s="31"/>
      <c r="O30" s="31"/>
      <c r="P30" s="31"/>
      <c r="Q30" s="31"/>
      <c r="R30" s="31"/>
      <c r="S30" s="31"/>
      <c r="T30" s="31"/>
      <c r="V30" s="29" t="s">
        <v>852</v>
      </c>
      <c r="W30" s="29">
        <v>8.5525772627797494E-2</v>
      </c>
      <c r="Y30" s="29" t="s">
        <v>766</v>
      </c>
      <c r="Z30" s="29">
        <v>6.5911909660848048E-2</v>
      </c>
      <c r="AB30" s="29" t="s">
        <v>775</v>
      </c>
      <c r="AC30" s="29">
        <v>0.1180408447327834</v>
      </c>
      <c r="AE30" s="29" t="s">
        <v>809</v>
      </c>
      <c r="AF30" s="29">
        <v>3.454712835832504E-2</v>
      </c>
      <c r="AH30" s="29" t="s">
        <v>286</v>
      </c>
      <c r="AI30" s="29">
        <v>6.8287786964997682E-2</v>
      </c>
      <c r="AK30" s="29" t="s">
        <v>633</v>
      </c>
      <c r="AL30" s="29">
        <v>9.0150127583496394E-3</v>
      </c>
      <c r="AN30" s="29" t="s">
        <v>504</v>
      </c>
      <c r="AO30" s="29">
        <v>5.38519826716276E-2</v>
      </c>
      <c r="AQ30" s="29" t="s">
        <v>384</v>
      </c>
      <c r="AR30" s="29">
        <v>6.9410457078885962E-2</v>
      </c>
      <c r="AT30" s="29" t="s">
        <v>1012</v>
      </c>
      <c r="AU30" s="29">
        <v>3.289863295387413E-2</v>
      </c>
      <c r="AW30" s="29" t="s">
        <v>462</v>
      </c>
      <c r="AX30" s="29">
        <v>7.4919082992380884E-2</v>
      </c>
      <c r="AZ30" s="29" t="s">
        <v>427</v>
      </c>
      <c r="BA30" s="29">
        <v>4.707041521120349E-2</v>
      </c>
      <c r="BC30" s="29" t="s">
        <v>1820</v>
      </c>
      <c r="BD30" s="29">
        <v>6.1246349019876044E-2</v>
      </c>
      <c r="BF30" s="29" t="s">
        <v>1364</v>
      </c>
      <c r="BG30" s="29">
        <v>0.11862827543277948</v>
      </c>
      <c r="BI30" s="29" t="s">
        <v>1134</v>
      </c>
      <c r="BJ30" s="29">
        <v>5.7307988273210042E-2</v>
      </c>
      <c r="BL30" s="29" t="s">
        <v>1144</v>
      </c>
      <c r="BM30" s="29">
        <v>8.2110524871430932E-2</v>
      </c>
      <c r="BO30" s="29" t="s">
        <v>1337</v>
      </c>
      <c r="BP30" s="29">
        <v>5.2043920503807989E-2</v>
      </c>
      <c r="BR30" s="29" t="s">
        <v>2034</v>
      </c>
      <c r="BS30" s="29">
        <v>1.378861784244177E-2</v>
      </c>
      <c r="BU30" s="29"/>
      <c r="BV30" s="29" t="s">
        <v>520</v>
      </c>
      <c r="BW30" s="29">
        <v>0.98141628898447941</v>
      </c>
      <c r="BX30" s="29"/>
      <c r="BY30" s="29" t="s">
        <v>751</v>
      </c>
      <c r="BZ30" s="29">
        <v>1.0292027568860143</v>
      </c>
      <c r="CA30" s="29"/>
      <c r="CB30" s="29" t="s">
        <v>238</v>
      </c>
      <c r="CC30" s="29">
        <v>1.0345554007710012</v>
      </c>
      <c r="CD30" s="29"/>
      <c r="CE30" s="29" t="s">
        <v>795</v>
      </c>
      <c r="CF30" s="29">
        <v>0.98814371352997887</v>
      </c>
      <c r="CG30" s="29"/>
      <c r="CH30" s="29" t="s">
        <v>307</v>
      </c>
      <c r="CI30" s="29">
        <v>1.1439003581411278</v>
      </c>
      <c r="CJ30" s="29"/>
      <c r="CK30" s="31"/>
      <c r="CL30" s="31"/>
      <c r="CM30" s="31"/>
      <c r="CN30" s="31"/>
      <c r="CO30" s="31"/>
      <c r="CP30" s="31"/>
      <c r="CQ30" s="31"/>
      <c r="CR30" s="31"/>
      <c r="CS30" s="29"/>
      <c r="CV30" s="40">
        <v>0.5</v>
      </c>
      <c r="CW30" s="22">
        <f t="shared" si="5"/>
        <v>1.5</v>
      </c>
      <c r="CX30" s="22">
        <f t="shared" si="5"/>
        <v>2.5</v>
      </c>
      <c r="CY30" s="22">
        <f t="shared" si="5"/>
        <v>3.5</v>
      </c>
      <c r="CZ30" s="40">
        <f t="shared" si="1"/>
        <v>4.5</v>
      </c>
      <c r="DA30" s="40">
        <f t="shared" si="2"/>
        <v>5.5</v>
      </c>
      <c r="DB30" s="40">
        <f t="shared" si="3"/>
        <v>6.5</v>
      </c>
      <c r="DC30" s="40">
        <f t="shared" si="4"/>
        <v>7.5</v>
      </c>
      <c r="DD30" s="11">
        <f t="shared" si="4"/>
        <v>8.5</v>
      </c>
      <c r="DF30" s="5"/>
    </row>
    <row r="31" spans="1:110" ht="45" x14ac:dyDescent="0.25">
      <c r="A31" s="1" t="s">
        <v>1647</v>
      </c>
      <c r="B31" s="1" t="s">
        <v>1649</v>
      </c>
      <c r="C31" s="1" t="s">
        <v>1681</v>
      </c>
      <c r="D31" s="1" t="s">
        <v>613</v>
      </c>
      <c r="E31" s="1" t="s">
        <v>1659</v>
      </c>
      <c r="F31" s="1" t="s">
        <v>1660</v>
      </c>
      <c r="G31" s="32"/>
      <c r="H31" s="1" t="s">
        <v>1650</v>
      </c>
      <c r="I31" s="1" t="s">
        <v>1652</v>
      </c>
      <c r="J31" s="1" t="s">
        <v>1685</v>
      </c>
      <c r="K31" s="1" t="s">
        <v>617</v>
      </c>
      <c r="L31" s="1" t="s">
        <v>1661</v>
      </c>
      <c r="M31" s="1" t="s">
        <v>1662</v>
      </c>
      <c r="N31" s="32"/>
      <c r="O31" s="1" t="s">
        <v>1904</v>
      </c>
      <c r="P31" s="1" t="s">
        <v>2065</v>
      </c>
      <c r="Q31" s="1" t="s">
        <v>2068</v>
      </c>
      <c r="R31" s="1"/>
      <c r="S31" s="1"/>
      <c r="T31" s="1"/>
      <c r="V31" s="29" t="s">
        <v>853</v>
      </c>
      <c r="W31" s="29">
        <v>9.027033491492685E-2</v>
      </c>
      <c r="Y31" s="29" t="s">
        <v>1023</v>
      </c>
      <c r="Z31" s="29">
        <v>9.2604751568229809E-2</v>
      </c>
      <c r="AB31" s="29" t="s">
        <v>776</v>
      </c>
      <c r="AC31" s="29">
        <v>0.11542014111589252</v>
      </c>
      <c r="AE31" s="29" t="s">
        <v>810</v>
      </c>
      <c r="AF31" s="29">
        <v>0.10175683857398689</v>
      </c>
      <c r="AH31" s="29" t="s">
        <v>287</v>
      </c>
      <c r="AI31" s="29">
        <v>7.2634337544145333E-2</v>
      </c>
      <c r="AK31" s="29" t="s">
        <v>634</v>
      </c>
      <c r="AL31" s="29">
        <v>7.410328186157461E-2</v>
      </c>
      <c r="AN31" s="29" t="s">
        <v>505</v>
      </c>
      <c r="AO31" s="29">
        <v>5.6420626797115264E-2</v>
      </c>
      <c r="AQ31" s="29" t="s">
        <v>385</v>
      </c>
      <c r="AR31" s="29">
        <v>6.7957851181646628E-2</v>
      </c>
      <c r="AT31" s="29" t="s">
        <v>1013</v>
      </c>
      <c r="AU31" s="29">
        <v>2.9023514304304113E-2</v>
      </c>
      <c r="AW31" s="29" t="s">
        <v>463</v>
      </c>
      <c r="AX31" s="29">
        <v>7.8865242051131143E-2</v>
      </c>
      <c r="AZ31" s="29" t="s">
        <v>428</v>
      </c>
      <c r="BA31" s="29">
        <v>5.3335349524206689E-2</v>
      </c>
      <c r="BC31" s="29" t="s">
        <v>1820</v>
      </c>
      <c r="BD31" s="29">
        <v>6.1246349019876044E-2</v>
      </c>
      <c r="BF31" s="29" t="s">
        <v>1372</v>
      </c>
      <c r="BG31" s="29">
        <v>5.7225399217091744E-2</v>
      </c>
      <c r="BI31" s="29" t="s">
        <v>1134</v>
      </c>
      <c r="BJ31" s="29">
        <v>5.7307988273210042E-2</v>
      </c>
      <c r="BL31" s="29" t="s">
        <v>1145</v>
      </c>
      <c r="BM31" s="29">
        <v>6.8780627006930342E-2</v>
      </c>
      <c r="BO31" s="29" t="s">
        <v>1337</v>
      </c>
      <c r="BP31" s="29">
        <v>5.2043920503807989E-2</v>
      </c>
      <c r="BR31" s="29" t="s">
        <v>2034</v>
      </c>
      <c r="BS31" s="29">
        <v>1.378861784244177E-2</v>
      </c>
      <c r="BU31" s="29"/>
      <c r="BV31" s="29" t="s">
        <v>520</v>
      </c>
      <c r="BW31" s="29">
        <v>0.99878526505876697</v>
      </c>
      <c r="BX31" s="29"/>
      <c r="BY31" s="29" t="s">
        <v>751</v>
      </c>
      <c r="BZ31" s="29">
        <v>1.0763689774941141</v>
      </c>
      <c r="CA31" s="29"/>
      <c r="CB31" s="29" t="s">
        <v>238</v>
      </c>
      <c r="CC31" s="29">
        <v>0.96433746006073795</v>
      </c>
      <c r="CD31" s="29"/>
      <c r="CE31" s="29" t="s">
        <v>795</v>
      </c>
      <c r="CF31" s="29">
        <v>1.094132158776653</v>
      </c>
      <c r="CG31" s="29"/>
      <c r="CH31" s="29" t="s">
        <v>307</v>
      </c>
      <c r="CI31" s="29">
        <v>1.3538448719059055</v>
      </c>
      <c r="CJ31" s="29"/>
      <c r="CK31" s="1" t="s">
        <v>1647</v>
      </c>
      <c r="CL31" s="1" t="s">
        <v>1781</v>
      </c>
      <c r="CM31" s="32"/>
      <c r="CN31" s="1" t="s">
        <v>1650</v>
      </c>
      <c r="CO31" s="1" t="s">
        <v>1782</v>
      </c>
      <c r="CP31" s="32"/>
      <c r="CQ31" s="1"/>
      <c r="CR31" s="1"/>
      <c r="CS31" s="29"/>
      <c r="CV31" s="40">
        <v>0.5</v>
      </c>
      <c r="CW31" s="22">
        <f t="shared" si="5"/>
        <v>1.5</v>
      </c>
      <c r="CX31" s="22">
        <f t="shared" si="5"/>
        <v>2.5</v>
      </c>
      <c r="CY31" s="22">
        <f t="shared" si="5"/>
        <v>3.5</v>
      </c>
      <c r="CZ31" s="40">
        <f t="shared" si="1"/>
        <v>4.5</v>
      </c>
      <c r="DA31" s="40">
        <f t="shared" si="2"/>
        <v>5.5</v>
      </c>
      <c r="DB31" s="40">
        <f t="shared" si="3"/>
        <v>6.5</v>
      </c>
      <c r="DC31" s="40">
        <f t="shared" si="4"/>
        <v>7.5</v>
      </c>
      <c r="DD31" s="11">
        <f t="shared" si="4"/>
        <v>8.5</v>
      </c>
      <c r="DF31" s="5"/>
    </row>
    <row r="32" spans="1:110" x14ac:dyDescent="0.25">
      <c r="A32" s="10" t="s">
        <v>611</v>
      </c>
      <c r="B32" s="29">
        <f>AVERAGE(AX2:AX12)</f>
        <v>9.0813204485922977E-2</v>
      </c>
      <c r="C32" s="29">
        <f>STDEV(AX2:AX12)/SQRT(COUNT(AX2:AX12))</f>
        <v>6.027958501117342E-3</v>
      </c>
      <c r="D32" s="29">
        <v>25</v>
      </c>
      <c r="E32" s="29">
        <v>1</v>
      </c>
      <c r="F32" s="29">
        <v>4</v>
      </c>
      <c r="H32" s="10" t="s">
        <v>614</v>
      </c>
      <c r="I32" s="29">
        <f>AVERAGE(BA2:BA10)</f>
        <v>8.8797644366024886E-2</v>
      </c>
      <c r="J32" s="29">
        <f>STDEV(BA2:BA10)/SQRT(COUNT(BA2:BA10))</f>
        <v>1.1462202113321095E-2</v>
      </c>
      <c r="K32" s="29">
        <v>19.047619047619047</v>
      </c>
      <c r="L32" s="29">
        <v>4</v>
      </c>
      <c r="M32" s="29">
        <v>21</v>
      </c>
      <c r="O32" s="10"/>
      <c r="V32" s="29" t="s">
        <v>854</v>
      </c>
      <c r="W32" s="29">
        <v>0.11493541715965784</v>
      </c>
      <c r="Y32" s="29" t="s">
        <v>1024</v>
      </c>
      <c r="Z32" s="29">
        <v>8.5246809792160885E-2</v>
      </c>
      <c r="AB32" s="29" t="s">
        <v>777</v>
      </c>
      <c r="AC32" s="29">
        <v>0.11913851471105183</v>
      </c>
      <c r="AE32" s="29" t="s">
        <v>811</v>
      </c>
      <c r="AF32" s="29">
        <v>3.3415588670265312E-2</v>
      </c>
      <c r="AH32" s="29" t="s">
        <v>288</v>
      </c>
      <c r="AI32" s="29">
        <v>7.4957276043359E-2</v>
      </c>
      <c r="AK32" s="29" t="s">
        <v>635</v>
      </c>
      <c r="AL32" s="29">
        <v>5.2123577921226967E-2</v>
      </c>
      <c r="AN32" s="29" t="s">
        <v>506</v>
      </c>
      <c r="AO32" s="29">
        <v>4.7039739199917163E-2</v>
      </c>
      <c r="AQ32" s="29" t="s">
        <v>386</v>
      </c>
      <c r="AR32" s="29">
        <v>6.6695050262144229E-2</v>
      </c>
      <c r="AT32" s="29" t="s">
        <v>1014</v>
      </c>
      <c r="AU32" s="29">
        <v>0.11414099887255057</v>
      </c>
      <c r="AW32" s="29" t="s">
        <v>464</v>
      </c>
      <c r="AX32" s="29">
        <v>8.2079166863667383E-2</v>
      </c>
      <c r="AZ32" s="29" t="s">
        <v>429</v>
      </c>
      <c r="BA32" s="29">
        <v>5.4800837311538786E-2</v>
      </c>
      <c r="BC32" s="29" t="s">
        <v>1821</v>
      </c>
      <c r="BD32" s="29">
        <v>7.0233697913802212E-2</v>
      </c>
      <c r="BF32" s="29" t="s">
        <v>1372</v>
      </c>
      <c r="BG32" s="29">
        <v>5.7225399217091744E-2</v>
      </c>
      <c r="BI32" s="29" t="s">
        <v>1134</v>
      </c>
      <c r="BJ32" s="29">
        <v>5.7307988273210042E-2</v>
      </c>
      <c r="BL32" s="29" t="s">
        <v>1145</v>
      </c>
      <c r="BM32" s="29">
        <v>6.8780627006930342E-2</v>
      </c>
      <c r="BO32" s="29" t="s">
        <v>1337</v>
      </c>
      <c r="BP32" s="29">
        <v>5.2043920503807989E-2</v>
      </c>
      <c r="BR32" s="29" t="s">
        <v>2034</v>
      </c>
      <c r="BS32" s="29">
        <v>1.378861784244177E-2</v>
      </c>
      <c r="BU32" s="29"/>
      <c r="BV32" s="29" t="s">
        <v>520</v>
      </c>
      <c r="BW32" s="29">
        <v>1.0088067321185523</v>
      </c>
      <c r="BX32" s="29"/>
      <c r="BY32" s="29" t="s">
        <v>751</v>
      </c>
      <c r="BZ32" s="29">
        <v>1.0491181024242251</v>
      </c>
      <c r="CA32" s="29"/>
      <c r="CB32" s="29" t="s">
        <v>240</v>
      </c>
      <c r="CC32" s="29">
        <v>0.97678593166892391</v>
      </c>
      <c r="CD32" s="29"/>
      <c r="CE32" s="29" t="s">
        <v>795</v>
      </c>
      <c r="CF32" s="29">
        <v>1.0952425200770826</v>
      </c>
      <c r="CG32" s="29"/>
      <c r="CH32" s="29" t="s">
        <v>307</v>
      </c>
      <c r="CI32" s="29">
        <v>1.0289198395626953</v>
      </c>
      <c r="CJ32" s="29"/>
      <c r="CK32" s="10" t="s">
        <v>611</v>
      </c>
      <c r="CL32" s="29"/>
      <c r="CM32" s="31"/>
      <c r="CN32" s="10" t="s">
        <v>614</v>
      </c>
      <c r="CO32" s="29"/>
      <c r="CP32" s="31"/>
      <c r="CQ32" s="10"/>
      <c r="CR32" s="29"/>
      <c r="CS32" s="29"/>
      <c r="CV32" s="40">
        <v>0.5</v>
      </c>
      <c r="CW32" s="40">
        <f t="shared" si="5"/>
        <v>1.5</v>
      </c>
      <c r="CX32" s="40">
        <f t="shared" si="5"/>
        <v>2.5</v>
      </c>
      <c r="CY32" s="40">
        <f t="shared" si="5"/>
        <v>3.5</v>
      </c>
      <c r="CZ32" s="40">
        <f t="shared" si="1"/>
        <v>4.5</v>
      </c>
      <c r="DA32" s="40">
        <f t="shared" si="2"/>
        <v>5.5</v>
      </c>
      <c r="DB32" s="40">
        <f t="shared" si="3"/>
        <v>6.5</v>
      </c>
      <c r="DC32" s="40">
        <f t="shared" si="4"/>
        <v>7.5</v>
      </c>
      <c r="DD32" s="11">
        <f t="shared" si="4"/>
        <v>8.5</v>
      </c>
      <c r="DF32" s="5"/>
    </row>
    <row r="33" spans="1:110" x14ac:dyDescent="0.25">
      <c r="A33" s="10" t="s">
        <v>612</v>
      </c>
      <c r="B33" s="29">
        <f>AVERAGE(AX13:AX28)</f>
        <v>4.4572276705444266E-2</v>
      </c>
      <c r="C33" s="29">
        <f>STDEV(AX13:AX28)/SQRT(COUNT(AX13:AX28))</f>
        <v>8.9889015565916674E-3</v>
      </c>
      <c r="D33" s="29">
        <v>3.225806451612903</v>
      </c>
      <c r="E33" s="29">
        <v>2</v>
      </c>
      <c r="F33" s="29">
        <v>62</v>
      </c>
      <c r="H33" s="10" t="s">
        <v>615</v>
      </c>
      <c r="I33" s="29">
        <f>AVERAGE(BA11:BA27)</f>
        <v>6.6381901913278751E-2</v>
      </c>
      <c r="J33" s="29">
        <f>STDEV(BA11:BA27)/SQRT(COUNT(BA11:BA27))</f>
        <v>6.0011004807896734E-3</v>
      </c>
      <c r="K33" s="29">
        <v>8.5106382978723403</v>
      </c>
      <c r="L33" s="29">
        <v>4</v>
      </c>
      <c r="M33" s="29">
        <v>47</v>
      </c>
      <c r="O33" s="10"/>
      <c r="V33" s="29" t="s">
        <v>855</v>
      </c>
      <c r="W33" s="29">
        <v>0.1207538858946389</v>
      </c>
      <c r="Y33" s="29" t="s">
        <v>1025</v>
      </c>
      <c r="Z33" s="29">
        <v>0.10361056389326202</v>
      </c>
      <c r="AB33" s="29" t="s">
        <v>778</v>
      </c>
      <c r="AC33" s="29">
        <v>0.11753652469611492</v>
      </c>
      <c r="AE33" s="29" t="s">
        <v>812</v>
      </c>
      <c r="AF33" s="29">
        <v>6.0882404921165256E-2</v>
      </c>
      <c r="AH33" s="29" t="s">
        <v>289</v>
      </c>
      <c r="AI33" s="29">
        <v>6.8893513056406244E-2</v>
      </c>
      <c r="AK33" s="29" t="s">
        <v>636</v>
      </c>
      <c r="AL33" s="29">
        <v>5.3814014805928526E-2</v>
      </c>
      <c r="AN33" s="29" t="s">
        <v>507</v>
      </c>
      <c r="AO33" s="29">
        <v>3.9877257550761804E-2</v>
      </c>
      <c r="AQ33" s="29" t="s">
        <v>474</v>
      </c>
      <c r="AR33" s="29">
        <v>7.6167007252519264E-2</v>
      </c>
      <c r="AT33" s="29" t="s">
        <v>1015</v>
      </c>
      <c r="AU33" s="29">
        <v>0.13434217760949022</v>
      </c>
      <c r="AW33" s="29" t="s">
        <v>465</v>
      </c>
      <c r="AX33" s="29">
        <v>8.7989174739159251E-2</v>
      </c>
      <c r="AZ33" s="29" t="s">
        <v>430</v>
      </c>
      <c r="BA33" s="29">
        <v>2.8275267458876142E-2</v>
      </c>
      <c r="BC33" s="29" t="s">
        <v>1821</v>
      </c>
      <c r="BD33" s="29">
        <v>7.0233697913802212E-2</v>
      </c>
      <c r="BF33" s="29" t="s">
        <v>1372</v>
      </c>
      <c r="BG33" s="29">
        <v>5.7225399217091744E-2</v>
      </c>
      <c r="BI33" s="29" t="s">
        <v>1135</v>
      </c>
      <c r="BJ33" s="29">
        <v>7.7795179016833735E-2</v>
      </c>
      <c r="BL33" s="29" t="s">
        <v>1145</v>
      </c>
      <c r="BM33" s="29">
        <v>6.8780627006930342E-2</v>
      </c>
      <c r="BO33" s="29" t="s">
        <v>1338</v>
      </c>
      <c r="BP33" s="29">
        <v>7.6004569854554435E-2</v>
      </c>
      <c r="BR33" s="29" t="s">
        <v>2034</v>
      </c>
      <c r="BS33" s="29">
        <v>1.378861784244177E-2</v>
      </c>
      <c r="BU33" s="29"/>
      <c r="BV33" s="29" t="s">
        <v>520</v>
      </c>
      <c r="BW33" s="29">
        <v>0.99466211502826218</v>
      </c>
      <c r="BX33" s="29"/>
      <c r="BY33" s="29" t="s">
        <v>751</v>
      </c>
      <c r="BZ33" s="29">
        <v>0.99718911373279095</v>
      </c>
      <c r="CA33" s="29"/>
      <c r="CB33" s="29" t="s">
        <v>240</v>
      </c>
      <c r="CC33" s="29">
        <v>1.0261031543025054</v>
      </c>
      <c r="CD33" s="29"/>
      <c r="CE33" s="29" t="s">
        <v>795</v>
      </c>
      <c r="CF33" s="29">
        <v>1.0439844947536627</v>
      </c>
      <c r="CG33" s="29"/>
      <c r="CH33" s="29" t="s">
        <v>270</v>
      </c>
      <c r="CI33" s="29">
        <v>1.0912419757636678</v>
      </c>
      <c r="CJ33" s="29"/>
      <c r="CK33" s="10" t="s">
        <v>612</v>
      </c>
      <c r="CL33" s="29"/>
      <c r="CM33" s="31"/>
      <c r="CN33" s="10" t="s">
        <v>615</v>
      </c>
      <c r="CO33" s="29"/>
      <c r="CP33" s="31"/>
      <c r="CQ33" s="10"/>
      <c r="CR33" s="29"/>
      <c r="CS33" s="29"/>
      <c r="CV33" s="40">
        <v>0.5</v>
      </c>
      <c r="CW33" s="22">
        <f t="shared" si="5"/>
        <v>1.5</v>
      </c>
      <c r="CX33" s="22">
        <f t="shared" si="5"/>
        <v>2.5</v>
      </c>
      <c r="CY33" s="22">
        <f t="shared" si="5"/>
        <v>3.5</v>
      </c>
      <c r="CZ33" s="40">
        <f t="shared" si="1"/>
        <v>4.5</v>
      </c>
      <c r="DA33" s="40">
        <f t="shared" si="2"/>
        <v>5.5</v>
      </c>
      <c r="DB33" s="40">
        <f t="shared" si="3"/>
        <v>6.5</v>
      </c>
      <c r="DC33" s="40">
        <f t="shared" si="4"/>
        <v>7.5</v>
      </c>
      <c r="DD33" s="11">
        <f t="shared" si="4"/>
        <v>8.5</v>
      </c>
      <c r="DF33" s="5"/>
    </row>
    <row r="34" spans="1:110" x14ac:dyDescent="0.25">
      <c r="A34" s="10" t="s">
        <v>561</v>
      </c>
      <c r="B34" s="29">
        <f>AVERAGE(AX29:AX40)</f>
        <v>6.8306234807151381E-2</v>
      </c>
      <c r="C34" s="29">
        <f>STDEV(AX29:AX40)/SQRT(COUNT(AX29:AX40))</f>
        <v>3.9130767520726747E-3</v>
      </c>
      <c r="D34" s="29">
        <v>11.111111111111111</v>
      </c>
      <c r="E34" s="29">
        <v>3</v>
      </c>
      <c r="F34" s="29">
        <v>27</v>
      </c>
      <c r="H34" s="10" t="s">
        <v>616</v>
      </c>
      <c r="I34" s="29">
        <f>AVERAGE(BA28:BA42)</f>
        <v>5.654574516171914E-2</v>
      </c>
      <c r="J34" s="29">
        <f>STDEV(BA28:BA42)/SQRT(COUNT(BA28:BA42))</f>
        <v>4.7886960997905112E-3</v>
      </c>
      <c r="K34" s="29">
        <v>12.5</v>
      </c>
      <c r="L34" s="29">
        <v>4</v>
      </c>
      <c r="M34" s="29">
        <v>32</v>
      </c>
      <c r="O34" s="10"/>
      <c r="V34" s="29" t="s">
        <v>856</v>
      </c>
      <c r="W34" s="29">
        <v>0.11920762801477151</v>
      </c>
      <c r="Y34" s="29" t="s">
        <v>1026</v>
      </c>
      <c r="Z34" s="29">
        <v>9.7253845324479032E-2</v>
      </c>
      <c r="AB34" s="29" t="s">
        <v>779</v>
      </c>
      <c r="AC34" s="29">
        <v>0.1053857880150607</v>
      </c>
      <c r="AE34" s="29" t="s">
        <v>813</v>
      </c>
      <c r="AF34" s="29">
        <v>8.8996235237663951E-2</v>
      </c>
      <c r="AH34" s="29" t="s">
        <v>523</v>
      </c>
      <c r="AI34" s="29">
        <v>9.2357852863255263E-2</v>
      </c>
      <c r="AK34" s="29" t="s">
        <v>637</v>
      </c>
      <c r="AL34" s="29">
        <v>5.1985918796697006E-2</v>
      </c>
      <c r="AN34" s="29" t="s">
        <v>508</v>
      </c>
      <c r="AO34" s="29">
        <v>4.1356756343148005E-2</v>
      </c>
      <c r="AQ34" s="29" t="s">
        <v>475</v>
      </c>
      <c r="AR34" s="29">
        <v>7.3045375584635933E-2</v>
      </c>
      <c r="AT34" s="29" t="s">
        <v>1016</v>
      </c>
      <c r="AU34" s="29">
        <v>0.1161621232392769</v>
      </c>
      <c r="AW34" s="29" t="s">
        <v>466</v>
      </c>
      <c r="AX34" s="29">
        <v>7.8046241547032852E-2</v>
      </c>
      <c r="AZ34" s="29" t="s">
        <v>431</v>
      </c>
      <c r="BA34" s="29">
        <v>3.8387653155559101E-2</v>
      </c>
      <c r="BC34" s="29" t="s">
        <v>1822</v>
      </c>
      <c r="BD34" s="29">
        <v>6.8628140706741045E-2</v>
      </c>
      <c r="BF34" s="29" t="s">
        <v>1372</v>
      </c>
      <c r="BG34" s="29">
        <v>5.7225399217091744E-2</v>
      </c>
      <c r="BI34" s="29" t="s">
        <v>1135</v>
      </c>
      <c r="BJ34" s="29">
        <v>7.7795179016833735E-2</v>
      </c>
      <c r="BL34" s="29" t="s">
        <v>1145</v>
      </c>
      <c r="BM34" s="29">
        <v>6.8780627006930342E-2</v>
      </c>
      <c r="BO34" s="29" t="s">
        <v>1338</v>
      </c>
      <c r="BP34" s="29">
        <v>7.6004569854554435E-2</v>
      </c>
      <c r="BR34" s="29" t="s">
        <v>2034</v>
      </c>
      <c r="BS34" s="29">
        <v>1.378861784244177E-2</v>
      </c>
      <c r="BU34" s="29"/>
      <c r="BV34" s="29" t="s">
        <v>522</v>
      </c>
      <c r="BW34" s="29">
        <v>0.94998455558121964</v>
      </c>
      <c r="BX34" s="29"/>
      <c r="BY34" s="29" t="s">
        <v>751</v>
      </c>
      <c r="BZ34" s="29">
        <v>0.96328273665438857</v>
      </c>
      <c r="CA34" s="29"/>
      <c r="CB34" s="29" t="s">
        <v>240</v>
      </c>
      <c r="CC34" s="29">
        <v>1.0467217864388865</v>
      </c>
      <c r="CD34" s="29"/>
      <c r="CE34" s="29" t="s">
        <v>795</v>
      </c>
      <c r="CF34" s="29">
        <v>0.98675888126836975</v>
      </c>
      <c r="CG34" s="29"/>
      <c r="CH34" s="29" t="s">
        <v>270</v>
      </c>
      <c r="CI34" s="29">
        <v>0.92162500539223224</v>
      </c>
      <c r="CJ34" s="29"/>
      <c r="CK34" s="10" t="s">
        <v>561</v>
      </c>
      <c r="CL34" s="29"/>
      <c r="CM34" s="31"/>
      <c r="CN34" s="10" t="s">
        <v>616</v>
      </c>
      <c r="CO34" s="29"/>
      <c r="CP34" s="31"/>
      <c r="CQ34" s="10"/>
      <c r="CR34" s="29"/>
      <c r="CS34" s="29"/>
      <c r="CV34" s="40">
        <v>0.5</v>
      </c>
      <c r="CW34" s="22">
        <f t="shared" si="5"/>
        <v>1.5</v>
      </c>
      <c r="CX34" s="22">
        <f t="shared" si="5"/>
        <v>2.5</v>
      </c>
      <c r="CY34" s="22">
        <f t="shared" si="5"/>
        <v>3.5</v>
      </c>
      <c r="CZ34" s="40">
        <f t="shared" si="1"/>
        <v>4.5</v>
      </c>
      <c r="DA34" s="40">
        <f t="shared" si="2"/>
        <v>5.5</v>
      </c>
      <c r="DB34" s="40">
        <f t="shared" si="3"/>
        <v>6.5</v>
      </c>
      <c r="DC34" s="40">
        <f t="shared" si="4"/>
        <v>7.5</v>
      </c>
      <c r="DD34" s="11">
        <f t="shared" si="4"/>
        <v>8.5</v>
      </c>
      <c r="DF34" s="5"/>
    </row>
    <row r="35" spans="1:110" s="40" customFormat="1" x14ac:dyDescent="0.25">
      <c r="A35" s="10" t="s">
        <v>1610</v>
      </c>
      <c r="B35" s="29">
        <f>AVERAGE(AX41:AX59)</f>
        <v>7.4131583930032663E-2</v>
      </c>
      <c r="C35" s="29">
        <f>STDEV(AX41:AX59)/SQRT(COUNT(AX41:AX59))</f>
        <v>5.9457572936940624E-3</v>
      </c>
      <c r="D35" s="29">
        <v>16.666666666666664</v>
      </c>
      <c r="E35" s="29">
        <v>6</v>
      </c>
      <c r="F35" s="29">
        <v>36</v>
      </c>
      <c r="G35" s="31"/>
      <c r="H35" s="29"/>
      <c r="I35" s="29"/>
      <c r="J35" s="29"/>
      <c r="K35" s="29"/>
      <c r="L35" s="29"/>
      <c r="M35" s="29"/>
      <c r="N35" s="31"/>
      <c r="O35" s="10"/>
      <c r="P35" s="29"/>
      <c r="Q35" s="29"/>
      <c r="R35" s="29"/>
      <c r="S35" s="29"/>
      <c r="T35" s="29"/>
      <c r="U35" s="42"/>
      <c r="V35" s="29" t="s">
        <v>857</v>
      </c>
      <c r="W35" s="29">
        <v>0.10531047625174376</v>
      </c>
      <c r="X35" s="42"/>
      <c r="Y35" s="29" t="s">
        <v>1027</v>
      </c>
      <c r="Z35" s="29">
        <v>9.4674537263499586E-2</v>
      </c>
      <c r="AA35" s="42"/>
      <c r="AB35" s="29" t="s">
        <v>780</v>
      </c>
      <c r="AC35" s="29">
        <v>0.11064170097099492</v>
      </c>
      <c r="AD35" s="42"/>
      <c r="AE35" s="29" t="s">
        <v>814</v>
      </c>
      <c r="AF35" s="29">
        <v>3.1761448377566975E-2</v>
      </c>
      <c r="AG35" s="42"/>
      <c r="AH35" s="29" t="s">
        <v>524</v>
      </c>
      <c r="AI35" s="29">
        <v>9.2967843667866965E-2</v>
      </c>
      <c r="AJ35" s="42"/>
      <c r="AK35" s="29" t="s">
        <v>638</v>
      </c>
      <c r="AL35" s="29">
        <v>6.4007488846367963E-2</v>
      </c>
      <c r="AM35" s="42"/>
      <c r="AN35" s="29" t="s">
        <v>509</v>
      </c>
      <c r="AO35" s="29">
        <v>4.2400935520803019E-2</v>
      </c>
      <c r="AP35" s="42"/>
      <c r="AQ35" s="29" t="s">
        <v>476</v>
      </c>
      <c r="AR35" s="29">
        <v>5.5252732006065779E-2</v>
      </c>
      <c r="AS35" s="42"/>
      <c r="AT35" s="29" t="s">
        <v>1017</v>
      </c>
      <c r="AU35" s="29">
        <v>5.3324047292061784E-2</v>
      </c>
      <c r="AV35" s="42"/>
      <c r="AW35" s="29" t="s">
        <v>467</v>
      </c>
      <c r="AX35" s="29">
        <v>7.8883922032662035E-2</v>
      </c>
      <c r="AY35" s="42"/>
      <c r="AZ35" s="29" t="s">
        <v>432</v>
      </c>
      <c r="BA35" s="29">
        <v>4.7830463547950945E-2</v>
      </c>
      <c r="BB35" s="42"/>
      <c r="BC35" s="29" t="s">
        <v>1822</v>
      </c>
      <c r="BD35" s="29">
        <v>6.8628140706741045E-2</v>
      </c>
      <c r="BE35" s="42"/>
      <c r="BF35" s="29" t="s">
        <v>1372</v>
      </c>
      <c r="BG35" s="29">
        <v>5.7225399217091744E-2</v>
      </c>
      <c r="BH35" s="42"/>
      <c r="BI35" s="29" t="s">
        <v>1136</v>
      </c>
      <c r="BJ35" s="29">
        <v>3.970878045719109E-2</v>
      </c>
      <c r="BK35" s="42"/>
      <c r="BL35" s="29" t="s">
        <v>1145</v>
      </c>
      <c r="BM35" s="29">
        <v>6.8780627006930342E-2</v>
      </c>
      <c r="BN35" s="42"/>
      <c r="BO35" s="29" t="s">
        <v>1338</v>
      </c>
      <c r="BP35" s="29">
        <v>7.6004569854554435E-2</v>
      </c>
      <c r="BQ35" s="42"/>
      <c r="BR35" s="29" t="s">
        <v>2035</v>
      </c>
      <c r="BS35" s="29">
        <v>9.1035278847292206E-2</v>
      </c>
      <c r="BT35" s="42"/>
      <c r="BU35" s="29"/>
      <c r="BV35" s="29" t="s">
        <v>522</v>
      </c>
      <c r="BW35" s="29">
        <v>0.99379008976561978</v>
      </c>
      <c r="BX35" s="29"/>
      <c r="BY35" s="29" t="s">
        <v>753</v>
      </c>
      <c r="BZ35" s="29">
        <v>1.0114189074574962</v>
      </c>
      <c r="CA35" s="29"/>
      <c r="CB35" s="29" t="s">
        <v>241</v>
      </c>
      <c r="CC35" s="29">
        <v>1.0117605198706836</v>
      </c>
      <c r="CD35" s="29"/>
      <c r="CE35" s="29" t="s">
        <v>795</v>
      </c>
      <c r="CF35" s="29">
        <v>1.0632752857703798</v>
      </c>
      <c r="CG35" s="29"/>
      <c r="CH35" s="29" t="s">
        <v>273</v>
      </c>
      <c r="CI35" s="29">
        <v>1.0143154667055341</v>
      </c>
      <c r="CJ35" s="29"/>
      <c r="CK35" s="10" t="s">
        <v>1610</v>
      </c>
      <c r="CL35" s="29"/>
      <c r="CM35" s="31"/>
      <c r="CN35" s="29"/>
      <c r="CO35" s="29"/>
      <c r="CP35" s="31"/>
      <c r="CQ35" s="10"/>
      <c r="CR35" s="29"/>
      <c r="CS35" s="29"/>
      <c r="CT35" s="42"/>
      <c r="CU35" s="42"/>
      <c r="CV35" s="40">
        <v>0.5</v>
      </c>
      <c r="CW35" s="22">
        <f t="shared" si="5"/>
        <v>1.5</v>
      </c>
      <c r="CX35" s="22">
        <f t="shared" si="5"/>
        <v>2.5</v>
      </c>
      <c r="CY35" s="22">
        <f t="shared" si="5"/>
        <v>3.5</v>
      </c>
      <c r="CZ35" s="40">
        <f t="shared" si="1"/>
        <v>4.5</v>
      </c>
      <c r="DA35" s="40">
        <f t="shared" si="2"/>
        <v>5.5</v>
      </c>
      <c r="DB35" s="40">
        <f t="shared" si="3"/>
        <v>6.5</v>
      </c>
      <c r="DC35" s="40">
        <f t="shared" si="4"/>
        <v>7.5</v>
      </c>
      <c r="DD35" s="11">
        <f t="shared" si="4"/>
        <v>8.5</v>
      </c>
      <c r="DF35" s="11"/>
    </row>
    <row r="36" spans="1:110" s="38" customFormat="1" x14ac:dyDescent="0.25">
      <c r="A36" s="29"/>
      <c r="B36" s="29"/>
      <c r="C36" s="29"/>
      <c r="D36" s="29"/>
      <c r="E36" s="29"/>
      <c r="F36" s="29"/>
      <c r="G36" s="31"/>
      <c r="H36" s="29"/>
      <c r="I36" s="29"/>
      <c r="J36" s="29"/>
      <c r="K36" s="29"/>
      <c r="L36" s="29"/>
      <c r="M36" s="29"/>
      <c r="N36" s="31"/>
      <c r="O36" s="10"/>
      <c r="P36" s="29"/>
      <c r="Q36" s="29"/>
      <c r="R36" s="29"/>
      <c r="S36" s="29"/>
      <c r="T36" s="29"/>
      <c r="U36" s="42"/>
      <c r="V36" s="29" t="s">
        <v>858</v>
      </c>
      <c r="W36" s="29">
        <v>0.1091797409974002</v>
      </c>
      <c r="X36" s="42"/>
      <c r="Y36" s="29" t="s">
        <v>1028</v>
      </c>
      <c r="Z36" s="29">
        <v>9.539151164702854E-2</v>
      </c>
      <c r="AA36" s="42"/>
      <c r="AB36" s="29" t="s">
        <v>781</v>
      </c>
      <c r="AC36" s="29">
        <v>0.10681274879248899</v>
      </c>
      <c r="AD36" s="42"/>
      <c r="AE36" s="29" t="s">
        <v>815</v>
      </c>
      <c r="AF36" s="29">
        <v>8.7129919512018358E-2</v>
      </c>
      <c r="AG36" s="42"/>
      <c r="AH36" s="29" t="s">
        <v>525</v>
      </c>
      <c r="AI36" s="29">
        <v>0.11840614102177778</v>
      </c>
      <c r="AJ36" s="42"/>
      <c r="AK36" s="29" t="s">
        <v>639</v>
      </c>
      <c r="AL36" s="29">
        <v>2.8751075938222643E-2</v>
      </c>
      <c r="AM36" s="42"/>
      <c r="AN36" s="29" t="s">
        <v>510</v>
      </c>
      <c r="AO36" s="29">
        <v>3.837772618811721E-2</v>
      </c>
      <c r="AP36" s="42"/>
      <c r="AQ36" s="29" t="s">
        <v>477</v>
      </c>
      <c r="AR36" s="29">
        <v>8.4152432243795122E-2</v>
      </c>
      <c r="AS36" s="42"/>
      <c r="AT36" s="29" t="s">
        <v>1018</v>
      </c>
      <c r="AU36" s="29">
        <v>2.6849940201016796E-2</v>
      </c>
      <c r="AV36" s="42"/>
      <c r="AW36" s="29" t="s">
        <v>468</v>
      </c>
      <c r="AX36" s="29">
        <v>5.4454918537259173E-2</v>
      </c>
      <c r="AY36" s="42"/>
      <c r="AZ36" s="29" t="s">
        <v>434</v>
      </c>
      <c r="BA36" s="29">
        <v>5.5087501786910575E-2</v>
      </c>
      <c r="BB36" s="42"/>
      <c r="BC36" s="29" t="s">
        <v>1822</v>
      </c>
      <c r="BD36" s="29">
        <v>6.8628140706741045E-2</v>
      </c>
      <c r="BE36" s="42"/>
      <c r="BF36" s="29" t="s">
        <v>1373</v>
      </c>
      <c r="BG36" s="29">
        <v>6.4147487599186967E-2</v>
      </c>
      <c r="BH36" s="42"/>
      <c r="BI36" s="29" t="s">
        <v>1342</v>
      </c>
      <c r="BJ36" s="29">
        <v>6.6230780353211949E-2</v>
      </c>
      <c r="BK36" s="42"/>
      <c r="BL36" s="29" t="s">
        <v>1145</v>
      </c>
      <c r="BM36" s="29">
        <v>6.8780627006930342E-2</v>
      </c>
      <c r="BN36" s="42"/>
      <c r="BO36" s="29" t="s">
        <v>1338</v>
      </c>
      <c r="BP36" s="29">
        <v>7.6004569854554435E-2</v>
      </c>
      <c r="BQ36" s="42"/>
      <c r="BR36" s="29" t="s">
        <v>2035</v>
      </c>
      <c r="BS36" s="29">
        <v>9.1035278847292206E-2</v>
      </c>
      <c r="BT36" s="42"/>
      <c r="BU36" s="29"/>
      <c r="BV36" s="29" t="s">
        <v>522</v>
      </c>
      <c r="BW36" s="29">
        <v>0.97196471763299686</v>
      </c>
      <c r="BX36" s="29"/>
      <c r="BY36" s="29" t="s">
        <v>753</v>
      </c>
      <c r="BZ36" s="29">
        <v>0.99104979412280725</v>
      </c>
      <c r="CA36" s="29"/>
      <c r="CB36" s="29" t="s">
        <v>242</v>
      </c>
      <c r="CC36" s="29">
        <v>0.99872417531062796</v>
      </c>
      <c r="CD36" s="29"/>
      <c r="CE36" s="29" t="s">
        <v>252</v>
      </c>
      <c r="CF36" s="29">
        <v>1.0038804822659984</v>
      </c>
      <c r="CG36" s="29"/>
      <c r="CH36" s="29" t="s">
        <v>273</v>
      </c>
      <c r="CI36" s="29">
        <v>0.98970381486178294</v>
      </c>
      <c r="CJ36" s="29"/>
      <c r="CK36" s="29"/>
      <c r="CL36" s="29"/>
      <c r="CM36" s="31"/>
      <c r="CN36" s="29"/>
      <c r="CO36" s="29"/>
      <c r="CP36" s="31"/>
      <c r="CQ36" s="10"/>
      <c r="CR36" s="29"/>
      <c r="CS36" s="29"/>
      <c r="CT36" s="42"/>
      <c r="CU36" s="42"/>
      <c r="CV36" s="40">
        <v>0.5</v>
      </c>
      <c r="CW36" s="22">
        <f t="shared" si="5"/>
        <v>1.5</v>
      </c>
      <c r="CX36" s="22">
        <f t="shared" si="5"/>
        <v>2.5</v>
      </c>
      <c r="CY36" s="22">
        <f t="shared" si="5"/>
        <v>3.5</v>
      </c>
      <c r="CZ36" s="40">
        <f t="shared" si="1"/>
        <v>4.5</v>
      </c>
      <c r="DA36" s="40">
        <f t="shared" si="2"/>
        <v>5.5</v>
      </c>
      <c r="DB36" s="40">
        <f t="shared" si="3"/>
        <v>6.5</v>
      </c>
      <c r="DC36" s="40">
        <f t="shared" si="4"/>
        <v>7.5</v>
      </c>
      <c r="DD36" s="11">
        <f t="shared" si="4"/>
        <v>8.5</v>
      </c>
      <c r="DF36" s="39"/>
    </row>
    <row r="37" spans="1:110" ht="32.1" customHeight="1" x14ac:dyDescent="0.25">
      <c r="A37" s="40"/>
      <c r="B37" s="40"/>
      <c r="C37" s="40"/>
      <c r="D37" s="40"/>
      <c r="E37" s="40"/>
      <c r="F37" s="40"/>
      <c r="G37" s="38"/>
      <c r="H37" s="40"/>
      <c r="I37" s="40"/>
      <c r="J37" s="40"/>
      <c r="K37" s="40"/>
      <c r="L37" s="40"/>
      <c r="M37" s="40"/>
      <c r="N37" s="38"/>
      <c r="O37" s="1"/>
      <c r="P37" s="40"/>
      <c r="Q37" s="40"/>
      <c r="R37" s="40"/>
      <c r="S37" s="40"/>
      <c r="T37" s="40"/>
      <c r="V37" s="29" t="s">
        <v>859</v>
      </c>
      <c r="W37" s="29">
        <v>9.8575345058955807E-2</v>
      </c>
      <c r="Y37" s="29" t="s">
        <v>1029</v>
      </c>
      <c r="Z37" s="29">
        <v>9.0398367268625851E-2</v>
      </c>
      <c r="AB37" s="29" t="s">
        <v>782</v>
      </c>
      <c r="AC37" s="29">
        <v>0.1095424201691661</v>
      </c>
      <c r="AE37" s="29" t="s">
        <v>816</v>
      </c>
      <c r="AF37" s="29">
        <v>7.8193117198060297E-2</v>
      </c>
      <c r="AH37" s="29" t="s">
        <v>526</v>
      </c>
      <c r="AI37" s="29">
        <v>0.10143199288875136</v>
      </c>
      <c r="AK37" s="29" t="s">
        <v>640</v>
      </c>
      <c r="AL37" s="29">
        <v>2.4146441765132511E-2</v>
      </c>
      <c r="AN37" s="29" t="s">
        <v>511</v>
      </c>
      <c r="AO37" s="29">
        <v>3.9532881016356373E-2</v>
      </c>
      <c r="AQ37" s="29" t="s">
        <v>478</v>
      </c>
      <c r="AR37" s="29">
        <v>9.5088394283179695E-2</v>
      </c>
      <c r="AT37" s="29" t="s">
        <v>1019</v>
      </c>
      <c r="AU37" s="29">
        <v>7.3565857191146639E-2</v>
      </c>
      <c r="AW37" s="29" t="s">
        <v>469</v>
      </c>
      <c r="AX37" s="29">
        <v>5.5122824045869004E-2</v>
      </c>
      <c r="AZ37" s="29" t="s">
        <v>435</v>
      </c>
      <c r="BA37" s="29">
        <v>9.5719240680503428E-2</v>
      </c>
      <c r="BC37" s="29" t="s">
        <v>1822</v>
      </c>
      <c r="BD37" s="29">
        <v>6.8628140706741045E-2</v>
      </c>
      <c r="BF37" s="29" t="s">
        <v>1374</v>
      </c>
      <c r="BG37" s="29">
        <v>8.1816577227589199E-2</v>
      </c>
      <c r="BI37" s="29" t="s">
        <v>1343</v>
      </c>
      <c r="BJ37" s="29">
        <v>6.0903231453217799E-2</v>
      </c>
      <c r="BL37" s="29" t="s">
        <v>1145</v>
      </c>
      <c r="BM37" s="29">
        <v>6.8780627006930342E-2</v>
      </c>
      <c r="BO37" s="29" t="s">
        <v>1338</v>
      </c>
      <c r="BP37" s="29">
        <v>7.6004569854554435E-2</v>
      </c>
      <c r="BR37" s="29" t="s">
        <v>2035</v>
      </c>
      <c r="BS37" s="29">
        <v>9.1035278847292206E-2</v>
      </c>
      <c r="BU37" s="29"/>
      <c r="BV37" s="29" t="s">
        <v>522</v>
      </c>
      <c r="BW37" s="29">
        <v>0.96485345034077763</v>
      </c>
      <c r="BX37" s="29"/>
      <c r="BY37" s="29" t="s">
        <v>753</v>
      </c>
      <c r="BZ37" s="29">
        <v>1.0040240380369143</v>
      </c>
      <c r="CA37" s="29"/>
      <c r="CB37" s="29" t="s">
        <v>242</v>
      </c>
      <c r="CC37" s="29">
        <v>1.0124761365676658</v>
      </c>
      <c r="CD37" s="29"/>
      <c r="CE37" s="29" t="s">
        <v>252</v>
      </c>
      <c r="CF37" s="29">
        <v>0.92482786279407347</v>
      </c>
      <c r="CG37" s="29"/>
      <c r="CH37" s="29" t="s">
        <v>273</v>
      </c>
      <c r="CI37" s="29">
        <v>1.1097548482224762</v>
      </c>
      <c r="CJ37" s="29"/>
      <c r="CK37" s="40"/>
      <c r="CL37" s="40"/>
      <c r="CM37" s="38"/>
      <c r="CN37" s="40"/>
      <c r="CO37" s="40"/>
      <c r="CP37" s="38"/>
      <c r="CQ37" s="1"/>
      <c r="CR37" s="40"/>
      <c r="CS37" s="29"/>
      <c r="CV37" s="40">
        <v>0.5</v>
      </c>
      <c r="CW37" s="22">
        <f t="shared" si="5"/>
        <v>1.5</v>
      </c>
      <c r="CX37" s="22">
        <f t="shared" si="5"/>
        <v>2.5</v>
      </c>
      <c r="CY37" s="22">
        <f t="shared" si="5"/>
        <v>3.5</v>
      </c>
      <c r="CZ37" s="40">
        <f t="shared" si="1"/>
        <v>4.5</v>
      </c>
      <c r="DA37" s="40">
        <f t="shared" si="2"/>
        <v>5.5</v>
      </c>
      <c r="DB37" s="40">
        <f t="shared" si="3"/>
        <v>6.5</v>
      </c>
      <c r="DC37" s="40">
        <f t="shared" si="4"/>
        <v>7.5</v>
      </c>
      <c r="DD37" s="11">
        <f t="shared" si="4"/>
        <v>8.5</v>
      </c>
      <c r="DF37" s="5"/>
    </row>
    <row r="38" spans="1:110" x14ac:dyDescent="0.25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2"/>
      <c r="P38" s="38"/>
      <c r="Q38" s="38"/>
      <c r="R38" s="38"/>
      <c r="S38" s="38"/>
      <c r="T38" s="38"/>
      <c r="V38" s="29" t="s">
        <v>860</v>
      </c>
      <c r="W38" s="29">
        <v>0.10767834683582686</v>
      </c>
      <c r="Y38" s="29" t="s">
        <v>1030</v>
      </c>
      <c r="Z38" s="29">
        <v>7.5553662947399416E-2</v>
      </c>
      <c r="AB38" s="29" t="s">
        <v>783</v>
      </c>
      <c r="AC38" s="29">
        <v>0.10854486089478776</v>
      </c>
      <c r="AE38" s="29" t="s">
        <v>817</v>
      </c>
      <c r="AF38" s="29">
        <v>9.5450029050246632E-2</v>
      </c>
      <c r="AH38" s="29" t="s">
        <v>527</v>
      </c>
      <c r="AI38" s="29">
        <v>9.1005154442869163E-2</v>
      </c>
      <c r="AK38" s="29" t="s">
        <v>641</v>
      </c>
      <c r="AL38" s="29">
        <v>6.5056508997079585E-2</v>
      </c>
      <c r="AN38" s="29" t="s">
        <v>512</v>
      </c>
      <c r="AO38" s="29">
        <v>4.5106204147334093E-2</v>
      </c>
      <c r="AQ38" s="29" t="s">
        <v>479</v>
      </c>
      <c r="AR38" s="29">
        <v>9.2852479085735226E-2</v>
      </c>
      <c r="AT38" s="29" t="s">
        <v>1020</v>
      </c>
      <c r="AU38" s="29">
        <v>5.8660839165147603E-2</v>
      </c>
      <c r="AW38" s="29" t="s">
        <v>470</v>
      </c>
      <c r="AX38" s="29">
        <v>4.6520903316706864E-2</v>
      </c>
      <c r="AZ38" s="29" t="s">
        <v>436</v>
      </c>
      <c r="BA38" s="29">
        <v>8.9370424840640228E-2</v>
      </c>
      <c r="BC38" s="29" t="s">
        <v>1823</v>
      </c>
      <c r="BD38" s="29">
        <v>6.7657003030833593E-2</v>
      </c>
      <c r="BF38" s="29" t="s">
        <v>1374</v>
      </c>
      <c r="BG38" s="29">
        <v>8.1816577227589199E-2</v>
      </c>
      <c r="BI38" s="29" t="s">
        <v>1344</v>
      </c>
      <c r="BJ38" s="29">
        <v>7.4321021924847991E-2</v>
      </c>
      <c r="BL38" s="29" t="s">
        <v>1145</v>
      </c>
      <c r="BM38" s="29">
        <v>6.8780627006930342E-2</v>
      </c>
      <c r="BO38" s="29" t="s">
        <v>1338</v>
      </c>
      <c r="BP38" s="29">
        <v>7.6004569854554435E-2</v>
      </c>
      <c r="BR38" s="29" t="s">
        <v>2035</v>
      </c>
      <c r="BS38" s="29">
        <v>9.1035278847292206E-2</v>
      </c>
      <c r="BU38" s="29"/>
      <c r="BV38" s="29" t="s">
        <v>522</v>
      </c>
      <c r="BW38" s="29">
        <v>1.052304635098849</v>
      </c>
      <c r="BX38" s="29"/>
      <c r="BY38" s="29" t="s">
        <v>753</v>
      </c>
      <c r="BZ38" s="29">
        <v>0.99017074940453631</v>
      </c>
      <c r="CA38" s="29"/>
      <c r="CB38" s="29" t="s">
        <v>242</v>
      </c>
      <c r="CC38" s="29">
        <v>0.92836837731302535</v>
      </c>
      <c r="CD38" s="29"/>
      <c r="CE38" s="29" t="s">
        <v>252</v>
      </c>
      <c r="CF38" s="29">
        <v>0.94606352968857044</v>
      </c>
      <c r="CG38" s="29"/>
      <c r="CH38" s="29" t="s">
        <v>274</v>
      </c>
      <c r="CI38" s="29">
        <v>0.92199338485066384</v>
      </c>
      <c r="CJ38" s="29"/>
      <c r="CK38" s="38"/>
      <c r="CL38" s="38"/>
      <c r="CM38" s="38"/>
      <c r="CN38" s="38"/>
      <c r="CO38" s="38"/>
      <c r="CP38" s="38"/>
      <c r="CQ38" s="32"/>
      <c r="CR38" s="38"/>
      <c r="CS38" s="29"/>
      <c r="CV38" s="40">
        <v>0.5</v>
      </c>
      <c r="CW38" s="22">
        <f t="shared" ref="CW38:CY57" si="6">CV38+1</f>
        <v>1.5</v>
      </c>
      <c r="CX38" s="22">
        <f t="shared" si="6"/>
        <v>2.5</v>
      </c>
      <c r="CY38" s="22">
        <f t="shared" si="6"/>
        <v>3.5</v>
      </c>
      <c r="CZ38" s="40">
        <f t="shared" si="1"/>
        <v>4.5</v>
      </c>
      <c r="DA38" s="40">
        <f t="shared" si="2"/>
        <v>5.5</v>
      </c>
      <c r="DB38" s="40">
        <f t="shared" si="3"/>
        <v>6.5</v>
      </c>
      <c r="DC38" s="40">
        <f t="shared" si="4"/>
        <v>7.5</v>
      </c>
      <c r="DD38" s="11">
        <f t="shared" si="4"/>
        <v>8.5</v>
      </c>
      <c r="DF38" s="5"/>
    </row>
    <row r="39" spans="1:110" ht="45" x14ac:dyDescent="0.25">
      <c r="A39" s="1" t="s">
        <v>1903</v>
      </c>
      <c r="B39" s="1" t="s">
        <v>2067</v>
      </c>
      <c r="C39" s="1" t="s">
        <v>2066</v>
      </c>
      <c r="D39" s="1"/>
      <c r="E39" s="1"/>
      <c r="F39" s="1"/>
      <c r="G39" s="32"/>
      <c r="H39" s="1" t="s">
        <v>1909</v>
      </c>
      <c r="I39" s="1" t="s">
        <v>2069</v>
      </c>
      <c r="J39" s="1" t="s">
        <v>2070</v>
      </c>
      <c r="O39" s="1" t="s">
        <v>1956</v>
      </c>
      <c r="P39" s="1" t="s">
        <v>2071</v>
      </c>
      <c r="Q39" s="1" t="s">
        <v>2073</v>
      </c>
      <c r="V39" s="29" t="s">
        <v>861</v>
      </c>
      <c r="W39" s="29">
        <v>0.10252579538157169</v>
      </c>
      <c r="Y39" s="29" t="s">
        <v>1031</v>
      </c>
      <c r="Z39" s="29">
        <v>8.7238077353484725E-2</v>
      </c>
      <c r="AB39" s="29" t="s">
        <v>784</v>
      </c>
      <c r="AC39" s="29">
        <v>0.1197125466086759</v>
      </c>
      <c r="AE39" s="29" t="s">
        <v>818</v>
      </c>
      <c r="AF39" s="29">
        <v>7.5838907860902111E-2</v>
      </c>
      <c r="AH39" s="29" t="s">
        <v>528</v>
      </c>
      <c r="AI39" s="29">
        <v>0.11289017325817655</v>
      </c>
      <c r="AK39" s="29" t="s">
        <v>642</v>
      </c>
      <c r="AL39" s="29">
        <v>7.8287894588303042E-2</v>
      </c>
      <c r="AN39" s="29" t="s">
        <v>513</v>
      </c>
      <c r="AO39" s="29">
        <v>4.6040428378707268E-2</v>
      </c>
      <c r="AQ39" s="29" t="s">
        <v>480</v>
      </c>
      <c r="AR39" s="29">
        <v>0.10166094852843677</v>
      </c>
      <c r="AT39" s="29" t="s">
        <v>1021</v>
      </c>
      <c r="AU39" s="29">
        <v>5.3919562797313338E-2</v>
      </c>
      <c r="AW39" s="29" t="s">
        <v>471</v>
      </c>
      <c r="AX39" s="29">
        <v>5.6628133537759057E-2</v>
      </c>
      <c r="AZ39" s="29" t="s">
        <v>437</v>
      </c>
      <c r="BA39" s="29">
        <v>4.4310230811629832E-2</v>
      </c>
      <c r="BC39" s="29" t="s">
        <v>1823</v>
      </c>
      <c r="BD39" s="29">
        <v>6.7657003030833593E-2</v>
      </c>
      <c r="BF39" s="29" t="s">
        <v>1374</v>
      </c>
      <c r="BG39" s="29">
        <v>8.1816577227589199E-2</v>
      </c>
      <c r="BI39" s="29" t="s">
        <v>1345</v>
      </c>
      <c r="BJ39" s="29">
        <v>8.073524550366544E-2</v>
      </c>
      <c r="BL39" s="29" t="s">
        <v>1146</v>
      </c>
      <c r="BM39" s="29">
        <v>7.5182706637554553E-2</v>
      </c>
      <c r="BO39" s="29" t="s">
        <v>1338</v>
      </c>
      <c r="BP39" s="29">
        <v>7.6004569854554435E-2</v>
      </c>
      <c r="BR39" s="29" t="s">
        <v>2035</v>
      </c>
      <c r="BS39" s="29">
        <v>9.1035278847292206E-2</v>
      </c>
      <c r="BU39" s="29"/>
      <c r="BV39" s="29" t="s">
        <v>522</v>
      </c>
      <c r="BW39" s="29">
        <v>0.9000815010934724</v>
      </c>
      <c r="BX39" s="29"/>
      <c r="BY39" s="29" t="s">
        <v>754</v>
      </c>
      <c r="BZ39" s="29">
        <v>1.0498896238359909</v>
      </c>
      <c r="CA39" s="29"/>
      <c r="CB39" s="29" t="s">
        <v>770</v>
      </c>
      <c r="CC39" s="29">
        <v>1.0425697220842236</v>
      </c>
      <c r="CD39" s="29"/>
      <c r="CE39" s="29" t="s">
        <v>252</v>
      </c>
      <c r="CF39" s="29">
        <v>0.95961995209829942</v>
      </c>
      <c r="CG39" s="29"/>
      <c r="CH39" s="29" t="s">
        <v>274</v>
      </c>
      <c r="CI39" s="29">
        <v>0.9236054837425145</v>
      </c>
      <c r="CJ39" s="29"/>
      <c r="CK39" s="1"/>
      <c r="CL39" s="1"/>
      <c r="CM39" s="32"/>
      <c r="CN39" s="29"/>
      <c r="CO39" s="29"/>
      <c r="CP39" s="31"/>
      <c r="CQ39" s="29"/>
      <c r="CR39" s="29"/>
      <c r="CS39" s="29"/>
      <c r="CV39" s="40">
        <v>0.5</v>
      </c>
      <c r="CW39" s="22">
        <f t="shared" si="6"/>
        <v>1.5</v>
      </c>
      <c r="CX39" s="22">
        <f t="shared" si="6"/>
        <v>2.5</v>
      </c>
      <c r="CY39" s="22">
        <f t="shared" si="6"/>
        <v>3.5</v>
      </c>
      <c r="CZ39" s="40">
        <f t="shared" si="1"/>
        <v>4.5</v>
      </c>
      <c r="DA39" s="40">
        <f t="shared" si="2"/>
        <v>5.5</v>
      </c>
      <c r="DB39" s="40">
        <f t="shared" si="3"/>
        <v>6.5</v>
      </c>
      <c r="DC39" s="40">
        <f t="shared" si="4"/>
        <v>7.5</v>
      </c>
      <c r="DD39" s="11">
        <f t="shared" si="4"/>
        <v>8.5</v>
      </c>
      <c r="DF39" s="5"/>
    </row>
    <row r="40" spans="1:110" x14ac:dyDescent="0.25">
      <c r="A40" s="10"/>
      <c r="V40" s="29" t="s">
        <v>862</v>
      </c>
      <c r="W40" s="29">
        <v>0.10616384940902003</v>
      </c>
      <c r="Y40" s="29" t="s">
        <v>1032</v>
      </c>
      <c r="Z40" s="29">
        <v>7.5771342115998563E-2</v>
      </c>
      <c r="AB40" s="29" t="s">
        <v>785</v>
      </c>
      <c r="AC40" s="29">
        <v>0.12126290181702236</v>
      </c>
      <c r="AE40" s="29" t="s">
        <v>819</v>
      </c>
      <c r="AF40" s="29">
        <v>7.9558809744771031E-2</v>
      </c>
      <c r="AH40" s="29" t="s">
        <v>529</v>
      </c>
      <c r="AI40" s="29">
        <v>0.12915375783602281</v>
      </c>
      <c r="AK40" s="29" t="s">
        <v>643</v>
      </c>
      <c r="AL40" s="29">
        <v>6.6350587408366052E-2</v>
      </c>
      <c r="AN40" s="29" t="s">
        <v>514</v>
      </c>
      <c r="AO40" s="29">
        <v>4.8323142715632574E-2</v>
      </c>
      <c r="AQ40" s="29" t="s">
        <v>481</v>
      </c>
      <c r="AR40" s="29">
        <v>9.169825831978308E-2</v>
      </c>
      <c r="AT40" s="29" t="s">
        <v>1022</v>
      </c>
      <c r="AU40" s="29">
        <v>3.830844111951457E-2</v>
      </c>
      <c r="AW40" s="29" t="s">
        <v>472</v>
      </c>
      <c r="AX40" s="29">
        <v>5.8037587440840491E-2</v>
      </c>
      <c r="AZ40" s="29" t="s">
        <v>438</v>
      </c>
      <c r="BA40" s="29">
        <v>6.6277127392950469E-2</v>
      </c>
      <c r="BC40" s="29" t="s">
        <v>1823</v>
      </c>
      <c r="BD40" s="29">
        <v>6.7657003030833593E-2</v>
      </c>
      <c r="BF40" s="29" t="s">
        <v>1374</v>
      </c>
      <c r="BG40" s="29">
        <v>8.1816577227589199E-2</v>
      </c>
      <c r="BI40" s="29" t="s">
        <v>1346</v>
      </c>
      <c r="BJ40" s="29">
        <v>8.0628682216269176E-2</v>
      </c>
      <c r="BL40" s="29" t="s">
        <v>1146</v>
      </c>
      <c r="BM40" s="29">
        <v>7.5182706637554553E-2</v>
      </c>
      <c r="BO40" s="29" t="s">
        <v>1339</v>
      </c>
      <c r="BP40" s="29">
        <v>5.6019704536593072E-2</v>
      </c>
      <c r="BR40" s="29" t="s">
        <v>2035</v>
      </c>
      <c r="BS40" s="29">
        <v>9.1035278847292206E-2</v>
      </c>
      <c r="BU40" s="29"/>
      <c r="BV40" s="29" t="s">
        <v>522</v>
      </c>
      <c r="BW40" s="29">
        <v>0.96761218435772656</v>
      </c>
      <c r="BX40" s="29"/>
      <c r="BY40" s="29" t="s">
        <v>756</v>
      </c>
      <c r="BZ40" s="29">
        <v>1.0357004267997687</v>
      </c>
      <c r="CA40" s="29"/>
      <c r="CB40" s="29" t="s">
        <v>770</v>
      </c>
      <c r="CC40" s="29">
        <v>0.95937165544806258</v>
      </c>
      <c r="CD40" s="29"/>
      <c r="CE40" s="29" t="s">
        <v>252</v>
      </c>
      <c r="CF40" s="29">
        <v>1.0367271159216083</v>
      </c>
      <c r="CG40" s="29"/>
      <c r="CH40" s="29" t="s">
        <v>275</v>
      </c>
      <c r="CI40" s="29">
        <v>0.99236411094767241</v>
      </c>
      <c r="CJ40" s="29"/>
      <c r="CK40" s="10"/>
      <c r="CL40" s="29"/>
      <c r="CM40" s="31"/>
      <c r="CN40" s="29"/>
      <c r="CO40" s="29"/>
      <c r="CP40" s="31"/>
      <c r="CQ40" s="29"/>
      <c r="CR40" s="29"/>
      <c r="CS40" s="29"/>
      <c r="CV40" s="40">
        <v>0.5</v>
      </c>
      <c r="CW40" s="22">
        <f t="shared" si="6"/>
        <v>1.5</v>
      </c>
      <c r="CX40" s="22">
        <f t="shared" si="6"/>
        <v>2.5</v>
      </c>
      <c r="CY40" s="22">
        <f t="shared" si="6"/>
        <v>3.5</v>
      </c>
      <c r="CZ40" s="40">
        <f t="shared" si="1"/>
        <v>4.5</v>
      </c>
      <c r="DA40" s="40">
        <f t="shared" si="2"/>
        <v>5.5</v>
      </c>
      <c r="DB40" s="40">
        <f t="shared" si="3"/>
        <v>6.5</v>
      </c>
      <c r="DC40" s="40">
        <f t="shared" si="4"/>
        <v>7.5</v>
      </c>
      <c r="DD40" s="11">
        <f t="shared" si="4"/>
        <v>8.5</v>
      </c>
      <c r="DF40" s="5"/>
    </row>
    <row r="41" spans="1:110" x14ac:dyDescent="0.25">
      <c r="A41" s="10"/>
      <c r="V41" s="29" t="s">
        <v>863</v>
      </c>
      <c r="W41" s="29">
        <v>0.10644157630620722</v>
      </c>
      <c r="Y41" s="29" t="s">
        <v>1033</v>
      </c>
      <c r="Z41" s="29">
        <v>8.078040167805936E-2</v>
      </c>
      <c r="AB41" s="29" t="s">
        <v>786</v>
      </c>
      <c r="AC41" s="29">
        <v>0.11354304804172149</v>
      </c>
      <c r="AE41" s="29" t="s">
        <v>820</v>
      </c>
      <c r="AF41" s="29">
        <v>8.0411761265182E-2</v>
      </c>
      <c r="AH41" s="29" t="s">
        <v>530</v>
      </c>
      <c r="AI41" s="29">
        <v>0.11724725162391825</v>
      </c>
      <c r="AK41" s="29" t="s">
        <v>644</v>
      </c>
      <c r="AL41" s="29">
        <v>7.0308675269413423E-2</v>
      </c>
      <c r="AQ41" s="29" t="s">
        <v>482</v>
      </c>
      <c r="AR41" s="29">
        <v>7.1808609102949353E-2</v>
      </c>
      <c r="AW41" s="29" t="s">
        <v>927</v>
      </c>
      <c r="AX41" s="29">
        <v>7.4213676306038867E-2</v>
      </c>
      <c r="AZ41" s="29" t="s">
        <v>439</v>
      </c>
      <c r="BA41" s="29">
        <v>7.0655082825395524E-2</v>
      </c>
      <c r="BC41" s="29" t="s">
        <v>1823</v>
      </c>
      <c r="BD41" s="29">
        <v>6.7657003030833593E-2</v>
      </c>
      <c r="BF41" s="29" t="s">
        <v>1374</v>
      </c>
      <c r="BG41" s="29">
        <v>8.1816577227589199E-2</v>
      </c>
      <c r="BI41" s="29" t="s">
        <v>1347</v>
      </c>
      <c r="BJ41" s="29">
        <v>9.0014384337264705E-2</v>
      </c>
      <c r="BL41" s="29" t="s">
        <v>1146</v>
      </c>
      <c r="BM41" s="29">
        <v>7.5182706637554553E-2</v>
      </c>
      <c r="BO41" s="29" t="s">
        <v>1339</v>
      </c>
      <c r="BP41" s="29">
        <v>5.6019704536593072E-2</v>
      </c>
      <c r="BR41" s="29" t="s">
        <v>2035</v>
      </c>
      <c r="BS41" s="29">
        <v>9.1035278847292206E-2</v>
      </c>
      <c r="BU41" s="29"/>
      <c r="BV41" s="29" t="s">
        <v>522</v>
      </c>
      <c r="BW41" s="29">
        <v>0.9427131832926372</v>
      </c>
      <c r="BX41" s="29"/>
      <c r="BY41" s="29" t="s">
        <v>756</v>
      </c>
      <c r="BZ41" s="29">
        <v>1.0034472441296465</v>
      </c>
      <c r="CA41" s="29"/>
      <c r="CB41" s="29" t="s">
        <v>770</v>
      </c>
      <c r="CC41" s="29">
        <v>1.0228660695800915</v>
      </c>
      <c r="CD41" s="29"/>
      <c r="CE41" s="29" t="s">
        <v>252</v>
      </c>
      <c r="CF41" s="29">
        <v>1.0394656867739931</v>
      </c>
      <c r="CG41" s="29"/>
      <c r="CH41" s="29" t="s">
        <v>275</v>
      </c>
      <c r="CI41" s="29">
        <v>1.0242582709561034</v>
      </c>
      <c r="CJ41" s="29"/>
      <c r="CK41" s="10"/>
      <c r="CL41" s="29"/>
      <c r="CM41" s="31"/>
      <c r="CN41" s="29"/>
      <c r="CO41" s="29"/>
      <c r="CP41" s="31"/>
      <c r="CQ41" s="29"/>
      <c r="CR41" s="29"/>
      <c r="CS41" s="29"/>
      <c r="CV41" s="40">
        <v>0.5</v>
      </c>
      <c r="CW41" s="22">
        <f t="shared" si="6"/>
        <v>1.5</v>
      </c>
      <c r="CX41" s="22">
        <f t="shared" si="6"/>
        <v>2.5</v>
      </c>
      <c r="CY41" s="22">
        <f t="shared" si="6"/>
        <v>3.5</v>
      </c>
      <c r="CZ41" s="40">
        <f t="shared" si="1"/>
        <v>4.5</v>
      </c>
      <c r="DA41" s="40">
        <f t="shared" si="2"/>
        <v>5.5</v>
      </c>
      <c r="DB41" s="40">
        <f t="shared" si="3"/>
        <v>6.5</v>
      </c>
      <c r="DC41" s="40">
        <f t="shared" si="4"/>
        <v>7.5</v>
      </c>
      <c r="DD41" s="11">
        <f t="shared" si="4"/>
        <v>8.5</v>
      </c>
      <c r="DF41" s="5"/>
    </row>
    <row r="42" spans="1:110" x14ac:dyDescent="0.25">
      <c r="A42" s="10"/>
      <c r="V42" s="29" t="s">
        <v>864</v>
      </c>
      <c r="W42" s="29">
        <v>9.9724005581010036E-2</v>
      </c>
      <c r="Y42" s="29" t="s">
        <v>1034</v>
      </c>
      <c r="Z42" s="29">
        <v>0.10709310914445416</v>
      </c>
      <c r="AB42" s="29" t="s">
        <v>787</v>
      </c>
      <c r="AC42" s="29">
        <v>0.10646803900634923</v>
      </c>
      <c r="AE42" s="29" t="s">
        <v>821</v>
      </c>
      <c r="AF42" s="29">
        <v>8.8175265700171132E-2</v>
      </c>
      <c r="AH42" s="29" t="s">
        <v>531</v>
      </c>
      <c r="AI42" s="29">
        <v>0.14343066096524629</v>
      </c>
      <c r="AK42" s="29" t="s">
        <v>655</v>
      </c>
      <c r="AL42" s="29">
        <v>3.4086095579408747E-2</v>
      </c>
      <c r="AQ42" s="29" t="s">
        <v>496</v>
      </c>
      <c r="AR42" s="29">
        <v>5.2960560298737733E-2</v>
      </c>
      <c r="AW42" s="29" t="s">
        <v>928</v>
      </c>
      <c r="AX42" s="29">
        <v>7.7621525098305763E-2</v>
      </c>
      <c r="AZ42" s="29" t="s">
        <v>440</v>
      </c>
      <c r="BA42" s="29">
        <v>6.3893671865107624E-2</v>
      </c>
      <c r="BC42" s="29" t="s">
        <v>1823</v>
      </c>
      <c r="BD42" s="29">
        <v>6.7657003030833593E-2</v>
      </c>
      <c r="BF42" s="29" t="s">
        <v>1374</v>
      </c>
      <c r="BG42" s="29">
        <v>8.1816577227589199E-2</v>
      </c>
      <c r="BI42" s="29" t="s">
        <v>1348</v>
      </c>
      <c r="BJ42" s="29">
        <v>8.1368652400751015E-2</v>
      </c>
      <c r="BL42" s="29" t="s">
        <v>1146</v>
      </c>
      <c r="BM42" s="29">
        <v>7.5182706637554553E-2</v>
      </c>
      <c r="BO42" s="29" t="s">
        <v>1339</v>
      </c>
      <c r="BP42" s="29">
        <v>5.6019704536593072E-2</v>
      </c>
      <c r="BR42" s="29" t="s">
        <v>2035</v>
      </c>
      <c r="BS42" s="29">
        <v>9.1035278847292206E-2</v>
      </c>
      <c r="BU42" s="29"/>
      <c r="BV42" s="29" t="s">
        <v>522</v>
      </c>
      <c r="BW42" s="29">
        <v>0.9486135885719047</v>
      </c>
      <c r="BX42" s="29"/>
      <c r="BY42" s="29" t="s">
        <v>756</v>
      </c>
      <c r="BZ42" s="29">
        <v>0.99369563508726633</v>
      </c>
      <c r="CA42" s="29"/>
      <c r="CB42" s="29" t="s">
        <v>772</v>
      </c>
      <c r="CC42" s="29">
        <v>1.0319154053374029</v>
      </c>
      <c r="CD42" s="29"/>
      <c r="CE42" s="29" t="s">
        <v>252</v>
      </c>
      <c r="CF42" s="29">
        <v>1.0086759196461839</v>
      </c>
      <c r="CG42" s="29"/>
      <c r="CH42" s="29" t="s">
        <v>275</v>
      </c>
      <c r="CI42" s="29">
        <v>0.90576580060807776</v>
      </c>
      <c r="CJ42" s="29"/>
      <c r="CK42" s="10"/>
      <c r="CL42" s="29"/>
      <c r="CM42" s="31"/>
      <c r="CN42" s="29"/>
      <c r="CO42" s="29"/>
      <c r="CP42" s="31"/>
      <c r="CQ42" s="29"/>
      <c r="CR42" s="29"/>
      <c r="CS42" s="29"/>
      <c r="CV42" s="40">
        <v>0.5</v>
      </c>
      <c r="CW42" s="22">
        <f t="shared" si="6"/>
        <v>1.5</v>
      </c>
      <c r="CX42" s="22">
        <f t="shared" si="6"/>
        <v>2.5</v>
      </c>
      <c r="CY42" s="22">
        <f t="shared" si="6"/>
        <v>3.5</v>
      </c>
      <c r="CZ42" s="40">
        <f t="shared" si="1"/>
        <v>4.5</v>
      </c>
      <c r="DA42" s="40">
        <f t="shared" si="2"/>
        <v>5.5</v>
      </c>
      <c r="DB42" s="40">
        <f t="shared" si="3"/>
        <v>6.5</v>
      </c>
      <c r="DC42" s="40">
        <f t="shared" si="4"/>
        <v>7.5</v>
      </c>
      <c r="DD42" s="11">
        <f t="shared" si="4"/>
        <v>8.5</v>
      </c>
      <c r="DF42" s="5"/>
    </row>
    <row r="43" spans="1:110" x14ac:dyDescent="0.25">
      <c r="A43" s="10"/>
      <c r="V43" s="29" t="s">
        <v>865</v>
      </c>
      <c r="W43" s="29">
        <v>0.10612498294859762</v>
      </c>
      <c r="Y43" s="29" t="s">
        <v>1035</v>
      </c>
      <c r="Z43" s="29">
        <v>0.11178523248056675</v>
      </c>
      <c r="AB43" s="29" t="s">
        <v>788</v>
      </c>
      <c r="AC43" s="29">
        <v>0.11885010399720984</v>
      </c>
      <c r="AE43" s="29" t="s">
        <v>822</v>
      </c>
      <c r="AF43" s="29">
        <v>8.7369760729683763E-2</v>
      </c>
      <c r="AH43" s="29" t="s">
        <v>532</v>
      </c>
      <c r="AI43" s="29">
        <v>0.16271384348261725</v>
      </c>
      <c r="AK43" s="29" t="s">
        <v>656</v>
      </c>
      <c r="AL43" s="29">
        <v>7.6060451873609006E-2</v>
      </c>
      <c r="AQ43" s="29" t="s">
        <v>497</v>
      </c>
      <c r="AR43" s="29">
        <v>5.1412154532688076E-2</v>
      </c>
      <c r="AW43" s="29" t="s">
        <v>929</v>
      </c>
      <c r="AX43" s="29">
        <v>7.7873263185574748E-2</v>
      </c>
      <c r="AZ43" s="29"/>
      <c r="BA43" s="29"/>
      <c r="BC43" s="29" t="s">
        <v>1824</v>
      </c>
      <c r="BD43" s="29">
        <v>6.4894822739135591E-2</v>
      </c>
      <c r="BF43" s="29" t="s">
        <v>1375</v>
      </c>
      <c r="BG43" s="29">
        <v>9.1622479536652784E-2</v>
      </c>
      <c r="BI43" s="29" t="s">
        <v>1348</v>
      </c>
      <c r="BJ43" s="29">
        <v>8.1368652400751015E-2</v>
      </c>
      <c r="BL43" s="29" t="s">
        <v>1146</v>
      </c>
      <c r="BM43" s="29">
        <v>7.5182706637554553E-2</v>
      </c>
      <c r="BO43" s="29" t="s">
        <v>1340</v>
      </c>
      <c r="BP43" s="29">
        <v>6.6550833717364755E-2</v>
      </c>
      <c r="BR43" s="29" t="s">
        <v>2036</v>
      </c>
      <c r="BS43" s="29">
        <v>0.11163387795666627</v>
      </c>
      <c r="BU43" s="29"/>
      <c r="BV43" s="29" t="s">
        <v>41</v>
      </c>
      <c r="BW43" s="29">
        <v>0.98478343931654611</v>
      </c>
      <c r="BX43" s="29"/>
      <c r="BY43" s="29" t="s">
        <v>756</v>
      </c>
      <c r="BZ43" s="29">
        <v>0.99525539875058944</v>
      </c>
      <c r="CA43" s="29"/>
      <c r="CB43" s="29" t="s">
        <v>772</v>
      </c>
      <c r="CC43" s="29">
        <v>1.0205761182621864</v>
      </c>
      <c r="CD43" s="29"/>
      <c r="CE43" s="29" t="s">
        <v>252</v>
      </c>
      <c r="CF43" s="29">
        <v>1.0042840186851765</v>
      </c>
      <c r="CG43" s="29"/>
      <c r="CH43" s="29" t="s">
        <v>276</v>
      </c>
      <c r="CI43" s="29">
        <v>0.98249414291362469</v>
      </c>
      <c r="CJ43" s="29"/>
      <c r="CK43" s="10"/>
      <c r="CL43" s="29"/>
      <c r="CM43" s="31"/>
      <c r="CN43" s="29"/>
      <c r="CO43" s="29"/>
      <c r="CP43" s="31"/>
      <c r="CQ43" s="29"/>
      <c r="CR43" s="29"/>
      <c r="CS43" s="29"/>
      <c r="CV43" s="40">
        <v>0.5</v>
      </c>
      <c r="CW43" s="22">
        <f t="shared" si="6"/>
        <v>1.5</v>
      </c>
      <c r="CX43" s="22">
        <f t="shared" si="6"/>
        <v>2.5</v>
      </c>
      <c r="CY43" s="22">
        <f t="shared" si="6"/>
        <v>3.5</v>
      </c>
      <c r="CZ43" s="40">
        <f t="shared" si="1"/>
        <v>4.5</v>
      </c>
      <c r="DA43" s="40">
        <f t="shared" si="2"/>
        <v>5.5</v>
      </c>
      <c r="DB43" s="40">
        <f t="shared" si="3"/>
        <v>6.5</v>
      </c>
      <c r="DC43" s="40">
        <f t="shared" si="4"/>
        <v>7.5</v>
      </c>
      <c r="DD43" s="11">
        <f t="shared" si="4"/>
        <v>8.5</v>
      </c>
      <c r="DF43" s="5"/>
    </row>
    <row r="44" spans="1:110" x14ac:dyDescent="0.25">
      <c r="A44" s="10"/>
      <c r="V44" s="29" t="s">
        <v>866</v>
      </c>
      <c r="W44" s="29">
        <v>6.1761408508855205E-2</v>
      </c>
      <c r="Y44" s="29" t="s">
        <v>1036</v>
      </c>
      <c r="Z44" s="29">
        <v>9.7972160921657739E-2</v>
      </c>
      <c r="AB44" s="29" t="s">
        <v>789</v>
      </c>
      <c r="AC44" s="29">
        <v>0.11682349286356003</v>
      </c>
      <c r="AE44" s="29" t="s">
        <v>823</v>
      </c>
      <c r="AF44" s="29">
        <v>8.5183650778944311E-2</v>
      </c>
      <c r="AH44" s="29" t="s">
        <v>533</v>
      </c>
      <c r="AI44" s="29">
        <v>0.11382595063446141</v>
      </c>
      <c r="AK44" s="29" t="s">
        <v>657</v>
      </c>
      <c r="AL44" s="29">
        <v>5.2392401886244541E-2</v>
      </c>
      <c r="AQ44" s="29" t="s">
        <v>498</v>
      </c>
      <c r="AR44" s="29">
        <v>5.3305481238633927E-2</v>
      </c>
      <c r="AW44" s="29" t="s">
        <v>930</v>
      </c>
      <c r="AX44" s="29">
        <v>0.10068340173896993</v>
      </c>
      <c r="AZ44" s="29"/>
      <c r="BA44" s="29"/>
      <c r="BC44" s="29" t="s">
        <v>1824</v>
      </c>
      <c r="BD44" s="29">
        <v>6.4894822739135591E-2</v>
      </c>
      <c r="BF44" s="29" t="s">
        <v>1375</v>
      </c>
      <c r="BG44" s="29">
        <v>9.1622479536652784E-2</v>
      </c>
      <c r="BI44" s="29" t="s">
        <v>1348</v>
      </c>
      <c r="BJ44" s="29">
        <v>8.1368652400751015E-2</v>
      </c>
      <c r="BL44" s="29" t="s">
        <v>1147</v>
      </c>
      <c r="BM44" s="29">
        <v>0.10048275609415831</v>
      </c>
      <c r="BO44" s="29" t="s">
        <v>1340</v>
      </c>
      <c r="BP44" s="29">
        <v>6.6550833717364755E-2</v>
      </c>
      <c r="BR44" s="29" t="s">
        <v>2036</v>
      </c>
      <c r="BS44" s="29">
        <v>0.11163387795666627</v>
      </c>
      <c r="BU44" s="29"/>
      <c r="BV44" s="29" t="s">
        <v>41</v>
      </c>
      <c r="BW44" s="29">
        <v>0.99284074619215223</v>
      </c>
      <c r="BX44" s="29"/>
      <c r="BY44" s="29" t="s">
        <v>756</v>
      </c>
      <c r="BZ44" s="29">
        <v>1.041355450753874</v>
      </c>
      <c r="CA44" s="29"/>
      <c r="CB44" s="29" t="s">
        <v>772</v>
      </c>
      <c r="CC44" s="29">
        <v>1.1379099299774977</v>
      </c>
      <c r="CD44" s="29"/>
      <c r="CE44" s="29" t="s">
        <v>252</v>
      </c>
      <c r="CF44" s="29">
        <v>0.88094444657175108</v>
      </c>
      <c r="CG44" s="29"/>
      <c r="CH44" s="29" t="s">
        <v>276</v>
      </c>
      <c r="CI44" s="29">
        <v>0.94923383073540502</v>
      </c>
      <c r="CJ44" s="29"/>
      <c r="CK44" s="10"/>
      <c r="CL44" s="29"/>
      <c r="CM44" s="31"/>
      <c r="CN44" s="29"/>
      <c r="CO44" s="29"/>
      <c r="CP44" s="31"/>
      <c r="CQ44" s="29"/>
      <c r="CR44" s="29"/>
      <c r="CS44" s="29"/>
      <c r="CV44" s="40">
        <v>0.5</v>
      </c>
      <c r="CW44" s="22">
        <f t="shared" si="6"/>
        <v>1.5</v>
      </c>
      <c r="CX44" s="22">
        <f t="shared" si="6"/>
        <v>2.5</v>
      </c>
      <c r="CY44" s="22">
        <f t="shared" si="6"/>
        <v>3.5</v>
      </c>
      <c r="CZ44" s="40">
        <f t="shared" si="1"/>
        <v>4.5</v>
      </c>
      <c r="DA44" s="40">
        <f t="shared" si="2"/>
        <v>5.5</v>
      </c>
      <c r="DB44" s="40">
        <f t="shared" si="3"/>
        <v>6.5</v>
      </c>
      <c r="DC44" s="40">
        <f t="shared" si="4"/>
        <v>7.5</v>
      </c>
      <c r="DD44" s="11">
        <f t="shared" si="4"/>
        <v>8.5</v>
      </c>
      <c r="DF44" s="5"/>
    </row>
    <row r="45" spans="1:110" x14ac:dyDescent="0.25">
      <c r="A45" s="35"/>
      <c r="B45" s="31"/>
      <c r="C45" s="31"/>
      <c r="D45" s="31"/>
      <c r="E45" s="31"/>
      <c r="F45" s="31"/>
      <c r="H45" s="31"/>
      <c r="I45" s="31"/>
      <c r="J45" s="31"/>
      <c r="K45" s="31"/>
      <c r="L45" s="31"/>
      <c r="M45" s="31"/>
      <c r="O45" s="31"/>
      <c r="P45" s="31"/>
      <c r="Q45" s="31"/>
      <c r="R45" s="31"/>
      <c r="S45" s="31"/>
      <c r="T45" s="31"/>
      <c r="V45" s="29" t="s">
        <v>867</v>
      </c>
      <c r="W45" s="29">
        <v>6.223264397417106E-2</v>
      </c>
      <c r="Y45" s="29" t="s">
        <v>1037</v>
      </c>
      <c r="Z45" s="29">
        <v>0.19487292375918533</v>
      </c>
      <c r="AB45" s="29" t="s">
        <v>1042</v>
      </c>
      <c r="AC45" s="29">
        <v>7.6016524727845758E-2</v>
      </c>
      <c r="AE45" s="29" t="s">
        <v>824</v>
      </c>
      <c r="AF45" s="29">
        <v>5.9090862967970774E-2</v>
      </c>
      <c r="AH45" s="29" t="s">
        <v>534</v>
      </c>
      <c r="AI45" s="29">
        <v>0.12624957124919148</v>
      </c>
      <c r="AK45" s="29" t="s">
        <v>658</v>
      </c>
      <c r="AL45" s="29">
        <v>0.11287661970634157</v>
      </c>
      <c r="AQ45" s="29" t="s">
        <v>499</v>
      </c>
      <c r="AR45" s="29">
        <v>6.0763620251819854E-2</v>
      </c>
      <c r="AW45" s="29" t="s">
        <v>931</v>
      </c>
      <c r="AX45" s="29">
        <v>0.1037479492026054</v>
      </c>
      <c r="AZ45" s="29"/>
      <c r="BA45" s="29"/>
      <c r="BC45" s="29" t="s">
        <v>1824</v>
      </c>
      <c r="BD45" s="29">
        <v>6.4894822739135591E-2</v>
      </c>
      <c r="BF45" s="29" t="s">
        <v>1375</v>
      </c>
      <c r="BG45" s="29">
        <v>9.1622479536652784E-2</v>
      </c>
      <c r="BI45" s="29" t="s">
        <v>1349</v>
      </c>
      <c r="BJ45" s="29">
        <v>7.5228090324919908E-2</v>
      </c>
      <c r="BL45" s="29" t="s">
        <v>1147</v>
      </c>
      <c r="BM45" s="29">
        <v>0.10048275609415831</v>
      </c>
      <c r="BO45" s="29" t="s">
        <v>1340</v>
      </c>
      <c r="BP45" s="29">
        <v>6.6550833717364755E-2</v>
      </c>
      <c r="BR45" s="29" t="s">
        <v>2037</v>
      </c>
      <c r="BS45" s="29">
        <v>9.3988220501731709E-2</v>
      </c>
      <c r="BU45" s="29"/>
      <c r="BV45" s="29" t="s">
        <v>41</v>
      </c>
      <c r="BW45" s="29">
        <v>0.9911865295257537</v>
      </c>
      <c r="BX45" s="29"/>
      <c r="BY45" s="29" t="s">
        <v>756</v>
      </c>
      <c r="BZ45" s="29">
        <v>0.9939222331745996</v>
      </c>
      <c r="CA45" s="29"/>
      <c r="CB45" s="29" t="s">
        <v>773</v>
      </c>
      <c r="CC45" s="29">
        <v>1.0173338343576286</v>
      </c>
      <c r="CD45" s="29"/>
      <c r="CE45" s="29" t="s">
        <v>252</v>
      </c>
      <c r="CF45" s="29">
        <v>1.0009733232523941</v>
      </c>
      <c r="CG45" s="29"/>
      <c r="CH45" s="29" t="s">
        <v>276</v>
      </c>
      <c r="CI45" s="29">
        <v>1.1009555613449338</v>
      </c>
      <c r="CJ45" s="29"/>
      <c r="CK45" s="10"/>
      <c r="CL45" s="29"/>
      <c r="CM45" s="31"/>
      <c r="CN45" s="29"/>
      <c r="CO45" s="29"/>
      <c r="CP45" s="31"/>
      <c r="CQ45" s="29"/>
      <c r="CR45" s="29"/>
      <c r="CS45" s="29"/>
      <c r="CV45" s="40">
        <v>0.5</v>
      </c>
      <c r="CW45" s="22">
        <f t="shared" si="6"/>
        <v>1.5</v>
      </c>
      <c r="CX45" s="22">
        <f t="shared" si="6"/>
        <v>2.5</v>
      </c>
      <c r="CY45" s="22">
        <f t="shared" si="6"/>
        <v>3.5</v>
      </c>
      <c r="CZ45" s="40">
        <f t="shared" si="1"/>
        <v>4.5</v>
      </c>
      <c r="DA45" s="40">
        <f t="shared" si="2"/>
        <v>5.5</v>
      </c>
      <c r="DB45" s="40">
        <f t="shared" si="3"/>
        <v>6.5</v>
      </c>
      <c r="DC45" s="40">
        <f t="shared" si="4"/>
        <v>7.5</v>
      </c>
      <c r="DD45" s="11">
        <f t="shared" si="4"/>
        <v>8.5</v>
      </c>
      <c r="DF45" s="5"/>
    </row>
    <row r="46" spans="1:110" ht="45" x14ac:dyDescent="0.25">
      <c r="A46" s="1" t="s">
        <v>1961</v>
      </c>
      <c r="B46" s="1" t="s">
        <v>2074</v>
      </c>
      <c r="C46" s="1" t="s">
        <v>2072</v>
      </c>
      <c r="H46" s="1" t="s">
        <v>1964</v>
      </c>
      <c r="I46" s="1" t="s">
        <v>2075</v>
      </c>
      <c r="J46" s="1" t="s">
        <v>2076</v>
      </c>
      <c r="V46" s="29" t="s">
        <v>868</v>
      </c>
      <c r="W46" s="29">
        <v>6.7881120556693986E-2</v>
      </c>
      <c r="Y46" s="29" t="s">
        <v>1038</v>
      </c>
      <c r="Z46" s="29">
        <v>7.4937488099573055E-2</v>
      </c>
      <c r="AB46" s="29" t="s">
        <v>1043</v>
      </c>
      <c r="AC46" s="29">
        <v>7.6565692133620772E-2</v>
      </c>
      <c r="AE46" s="29" t="s">
        <v>825</v>
      </c>
      <c r="AF46" s="29">
        <v>7.1283973117558186E-2</v>
      </c>
      <c r="AH46" s="29" t="s">
        <v>535</v>
      </c>
      <c r="AI46" s="29">
        <v>6.6426993621217414E-2</v>
      </c>
      <c r="AK46" s="29" t="s">
        <v>659</v>
      </c>
      <c r="AL46" s="29">
        <v>6.8992944304127252E-2</v>
      </c>
      <c r="AQ46" s="29" t="s">
        <v>500</v>
      </c>
      <c r="AR46" s="29">
        <v>6.6404087442680615E-2</v>
      </c>
      <c r="AW46" s="29" t="s">
        <v>932</v>
      </c>
      <c r="AX46" s="29">
        <v>0.11386423857218594</v>
      </c>
      <c r="AZ46" s="29"/>
      <c r="BA46" s="29"/>
      <c r="BC46" s="29" t="s">
        <v>1824</v>
      </c>
      <c r="BD46" s="29">
        <v>6.4894822739135591E-2</v>
      </c>
      <c r="BF46" s="29" t="s">
        <v>1375</v>
      </c>
      <c r="BG46" s="29">
        <v>9.1622479536652784E-2</v>
      </c>
      <c r="BI46" s="29" t="s">
        <v>1349</v>
      </c>
      <c r="BJ46" s="29">
        <v>7.5228090324919908E-2</v>
      </c>
      <c r="BL46" s="29" t="s">
        <v>1147</v>
      </c>
      <c r="BM46" s="29">
        <v>0.10048275609415831</v>
      </c>
      <c r="BO46" s="29" t="s">
        <v>1340</v>
      </c>
      <c r="BP46" s="29">
        <v>6.6550833717364755E-2</v>
      </c>
      <c r="BR46" s="29" t="s">
        <v>2037</v>
      </c>
      <c r="BS46" s="29">
        <v>9.3988220501731709E-2</v>
      </c>
      <c r="BU46" s="29"/>
      <c r="BV46" s="29" t="s">
        <v>41</v>
      </c>
      <c r="BW46" s="29">
        <v>0.9861528208836835</v>
      </c>
      <c r="BX46" s="29"/>
      <c r="BY46" s="29" t="s">
        <v>757</v>
      </c>
      <c r="BZ46" s="29">
        <v>1.0058044460877542</v>
      </c>
      <c r="CA46" s="29"/>
      <c r="CB46" s="29" t="s">
        <v>776</v>
      </c>
      <c r="CC46" s="29">
        <v>0.97385395714631251</v>
      </c>
      <c r="CD46" s="29"/>
      <c r="CE46" s="29" t="s">
        <v>252</v>
      </c>
      <c r="CF46" s="29">
        <v>1.0427175109060332</v>
      </c>
      <c r="CG46" s="29"/>
      <c r="CH46" s="29" t="s">
        <v>281</v>
      </c>
      <c r="CI46" s="29">
        <v>1.3139232312591389</v>
      </c>
      <c r="CJ46" s="29"/>
      <c r="CK46" s="10"/>
      <c r="CL46" s="29"/>
      <c r="CM46" s="31"/>
      <c r="CN46" s="29"/>
      <c r="CO46" s="29"/>
      <c r="CP46" s="31"/>
      <c r="CQ46" s="29"/>
      <c r="CR46" s="29"/>
      <c r="CS46" s="29"/>
      <c r="CV46" s="40">
        <v>0.5</v>
      </c>
      <c r="CW46" s="22">
        <f t="shared" si="6"/>
        <v>1.5</v>
      </c>
      <c r="CX46" s="22">
        <f t="shared" si="6"/>
        <v>2.5</v>
      </c>
      <c r="CY46" s="22">
        <f t="shared" si="6"/>
        <v>3.5</v>
      </c>
      <c r="CZ46" s="40">
        <f t="shared" si="1"/>
        <v>4.5</v>
      </c>
      <c r="DA46" s="40">
        <f t="shared" si="2"/>
        <v>5.5</v>
      </c>
      <c r="DB46" s="40">
        <f t="shared" si="3"/>
        <v>6.5</v>
      </c>
      <c r="DC46" s="40">
        <f t="shared" si="4"/>
        <v>7.5</v>
      </c>
      <c r="DD46" s="11">
        <f t="shared" si="4"/>
        <v>8.5</v>
      </c>
      <c r="DF46" s="5"/>
    </row>
    <row r="47" spans="1:110" x14ac:dyDescent="0.25">
      <c r="V47" s="29" t="s">
        <v>869</v>
      </c>
      <c r="W47" s="29">
        <v>7.146853911077268E-2</v>
      </c>
      <c r="Y47" s="29" t="s">
        <v>1039</v>
      </c>
      <c r="Z47" s="29">
        <v>4.5873488301573007E-2</v>
      </c>
      <c r="AB47" s="29" t="s">
        <v>1044</v>
      </c>
      <c r="AC47" s="29">
        <v>7.1420414868377441E-2</v>
      </c>
      <c r="AE47" s="29" t="s">
        <v>826</v>
      </c>
      <c r="AF47" s="29">
        <v>5.2430037997525832E-2</v>
      </c>
      <c r="AH47" s="29" t="s">
        <v>536</v>
      </c>
      <c r="AI47" s="29">
        <v>0.13241606769650827</v>
      </c>
      <c r="AK47" s="29" t="s">
        <v>660</v>
      </c>
      <c r="AL47" s="29">
        <v>8.7396766383633709E-2</v>
      </c>
      <c r="AQ47" s="29" t="s">
        <v>501</v>
      </c>
      <c r="AR47" s="29">
        <v>2.4924751058107188E-2</v>
      </c>
      <c r="AW47" s="29" t="s">
        <v>933</v>
      </c>
      <c r="AX47" s="29">
        <v>0.10230256458872129</v>
      </c>
      <c r="AZ47" s="29"/>
      <c r="BA47" s="29"/>
      <c r="BC47" s="29" t="s">
        <v>1824</v>
      </c>
      <c r="BD47" s="29">
        <v>6.4894822739135591E-2</v>
      </c>
      <c r="BF47" s="29" t="s">
        <v>1375</v>
      </c>
      <c r="BG47" s="29">
        <v>9.1622479536652784E-2</v>
      </c>
      <c r="BI47" s="29" t="s">
        <v>1350</v>
      </c>
      <c r="BJ47" s="29">
        <v>0.10248550366089472</v>
      </c>
      <c r="BL47" s="29" t="s">
        <v>1147</v>
      </c>
      <c r="BM47" s="29">
        <v>0.10048275609415831</v>
      </c>
      <c r="BO47" s="29" t="s">
        <v>1340</v>
      </c>
      <c r="BP47" s="29">
        <v>6.6550833717364755E-2</v>
      </c>
      <c r="BR47" s="29" t="s">
        <v>2037</v>
      </c>
      <c r="BS47" s="29">
        <v>9.3988220501731709E-2</v>
      </c>
      <c r="BU47" s="29"/>
      <c r="BV47" s="29" t="s">
        <v>45</v>
      </c>
      <c r="BW47" s="29">
        <v>0.97443226213064116</v>
      </c>
      <c r="BX47" s="29"/>
      <c r="BY47" s="29" t="s">
        <v>757</v>
      </c>
      <c r="BZ47" s="29">
        <v>1.0272596141448163</v>
      </c>
      <c r="CA47" s="29"/>
      <c r="CB47" s="29" t="s">
        <v>776</v>
      </c>
      <c r="CC47" s="29">
        <v>0.98151048955375386</v>
      </c>
      <c r="CD47" s="29"/>
      <c r="CE47" s="29" t="s">
        <v>252</v>
      </c>
      <c r="CF47" s="29">
        <v>0.96205960435048032</v>
      </c>
      <c r="CG47" s="29"/>
      <c r="CH47" s="29" t="s">
        <v>281</v>
      </c>
      <c r="CI47" s="29">
        <v>1.2267062476175392</v>
      </c>
      <c r="CJ47" s="29"/>
      <c r="CK47" s="29"/>
      <c r="CL47" s="29"/>
      <c r="CM47" s="29"/>
      <c r="CN47" s="29"/>
      <c r="CO47" s="29"/>
      <c r="CP47" s="29"/>
      <c r="CQ47" s="29"/>
      <c r="CR47" s="29"/>
      <c r="CS47" s="29"/>
      <c r="CV47" s="40">
        <v>0.5</v>
      </c>
      <c r="CW47" s="22">
        <f t="shared" si="6"/>
        <v>1.5</v>
      </c>
      <c r="CX47" s="22">
        <f t="shared" si="6"/>
        <v>2.5</v>
      </c>
      <c r="CY47" s="22">
        <f t="shared" si="6"/>
        <v>3.5</v>
      </c>
      <c r="CZ47" s="40">
        <f t="shared" si="1"/>
        <v>4.5</v>
      </c>
      <c r="DA47" s="40">
        <f t="shared" si="2"/>
        <v>5.5</v>
      </c>
      <c r="DB47" s="40">
        <f t="shared" si="3"/>
        <v>6.5</v>
      </c>
      <c r="DC47" s="40">
        <f t="shared" si="4"/>
        <v>7.5</v>
      </c>
      <c r="DD47" s="11">
        <f t="shared" si="4"/>
        <v>8.5</v>
      </c>
      <c r="DF47" s="5"/>
    </row>
    <row r="48" spans="1:110" x14ac:dyDescent="0.25">
      <c r="V48" s="29" t="s">
        <v>870</v>
      </c>
      <c r="W48" s="29">
        <v>7.1578034760786335E-2</v>
      </c>
      <c r="Y48" s="29" t="s">
        <v>1039</v>
      </c>
      <c r="Z48" s="29">
        <v>4.5873488301573007E-2</v>
      </c>
      <c r="AB48" s="29" t="s">
        <v>1045</v>
      </c>
      <c r="AC48" s="29">
        <v>7.2136528122391352E-2</v>
      </c>
      <c r="AE48" s="29" t="s">
        <v>827</v>
      </c>
      <c r="AF48" s="29">
        <v>4.1398444540839886E-2</v>
      </c>
      <c r="AH48" s="29" t="s">
        <v>537</v>
      </c>
      <c r="AI48" s="29">
        <v>0.1150654437786669</v>
      </c>
      <c r="AK48" s="29" t="s">
        <v>661</v>
      </c>
      <c r="AL48" s="29">
        <v>8.0333093267204433E-2</v>
      </c>
      <c r="AQ48" s="29" t="s">
        <v>502</v>
      </c>
      <c r="AR48" s="29">
        <v>4.5234021449416142E-2</v>
      </c>
      <c r="AW48" s="29" t="s">
        <v>934</v>
      </c>
      <c r="AX48" s="29">
        <v>9.5022327608747612E-2</v>
      </c>
      <c r="AZ48" s="29"/>
      <c r="BA48" s="29"/>
      <c r="BC48" s="29" t="s">
        <v>1824</v>
      </c>
      <c r="BD48" s="29">
        <v>6.4894822739135591E-2</v>
      </c>
      <c r="BF48" s="29" t="s">
        <v>1376</v>
      </c>
      <c r="BG48" s="29">
        <v>9.3042049688150691E-2</v>
      </c>
      <c r="BI48" s="29" t="s">
        <v>1351</v>
      </c>
      <c r="BJ48" s="29">
        <v>0.10171666791902631</v>
      </c>
      <c r="BL48" s="29" t="s">
        <v>1147</v>
      </c>
      <c r="BM48" s="29">
        <v>0.10048275609415831</v>
      </c>
      <c r="BO48" s="29" t="s">
        <v>1341</v>
      </c>
      <c r="BP48" s="29">
        <v>6.6191605768705405E-2</v>
      </c>
      <c r="BR48" s="29" t="s">
        <v>2037</v>
      </c>
      <c r="BS48" s="29">
        <v>9.3988220501731709E-2</v>
      </c>
      <c r="BU48" s="29"/>
      <c r="BV48" s="29" t="s">
        <v>45</v>
      </c>
      <c r="BW48" s="29">
        <v>1.0298253523139302</v>
      </c>
      <c r="BX48" s="29"/>
      <c r="BY48" s="29" t="s">
        <v>757</v>
      </c>
      <c r="BZ48" s="29">
        <v>1.0102311833931901</v>
      </c>
      <c r="CA48" s="29"/>
      <c r="CB48" s="29" t="s">
        <v>776</v>
      </c>
      <c r="CC48" s="29">
        <v>0.98773722883945603</v>
      </c>
      <c r="CD48" s="29"/>
      <c r="CE48" s="29" t="s">
        <v>252</v>
      </c>
      <c r="CF48" s="29">
        <v>0.95952940172624968</v>
      </c>
      <c r="CG48" s="29"/>
      <c r="CH48" s="29" t="s">
        <v>282</v>
      </c>
      <c r="CI48" s="29">
        <v>1.2174821751492333</v>
      </c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V48" s="40">
        <v>0.5</v>
      </c>
      <c r="CW48" s="22">
        <f t="shared" si="6"/>
        <v>1.5</v>
      </c>
      <c r="CX48" s="22">
        <f t="shared" si="6"/>
        <v>2.5</v>
      </c>
      <c r="CY48" s="22">
        <f t="shared" si="6"/>
        <v>3.5</v>
      </c>
      <c r="CZ48" s="40">
        <f t="shared" si="1"/>
        <v>4.5</v>
      </c>
      <c r="DA48" s="40">
        <f t="shared" si="2"/>
        <v>5.5</v>
      </c>
      <c r="DB48" s="40">
        <f t="shared" si="3"/>
        <v>6.5</v>
      </c>
      <c r="DC48" s="40">
        <f t="shared" si="4"/>
        <v>7.5</v>
      </c>
      <c r="DD48" s="11">
        <f t="shared" si="4"/>
        <v>8.5</v>
      </c>
      <c r="DF48" s="5"/>
    </row>
    <row r="49" spans="22:110" x14ac:dyDescent="0.25">
      <c r="V49" s="29" t="s">
        <v>871</v>
      </c>
      <c r="W49" s="29">
        <v>7.164241532077778E-2</v>
      </c>
      <c r="Y49" s="29" t="s">
        <v>1040</v>
      </c>
      <c r="Z49" s="29">
        <v>5.5636165162575142E-2</v>
      </c>
      <c r="AB49" s="29" t="s">
        <v>1046</v>
      </c>
      <c r="AC49" s="29">
        <v>6.2854554909724775E-2</v>
      </c>
      <c r="AE49" s="29" t="s">
        <v>1263</v>
      </c>
      <c r="AF49" s="29">
        <v>4.3850718207429702E-2</v>
      </c>
      <c r="AH49" s="29" t="s">
        <v>538</v>
      </c>
      <c r="AI49" s="29">
        <v>0.11011009731496985</v>
      </c>
      <c r="AK49" s="29" t="s">
        <v>662</v>
      </c>
      <c r="AL49" s="29">
        <v>7.3370649092166271E-2</v>
      </c>
      <c r="AQ49" s="29" t="s">
        <v>503</v>
      </c>
      <c r="AR49" s="29">
        <v>5.1456066881878523E-2</v>
      </c>
      <c r="AW49" s="29" t="s">
        <v>935</v>
      </c>
      <c r="AX49" s="29">
        <v>0.1049028287599526</v>
      </c>
      <c r="AZ49" s="29"/>
      <c r="BA49" s="29"/>
      <c r="BC49" s="29" t="s">
        <v>1825</v>
      </c>
      <c r="BD49" s="29">
        <v>6.063950579266715E-2</v>
      </c>
      <c r="BF49" s="29" t="s">
        <v>1376</v>
      </c>
      <c r="BG49" s="29">
        <v>9.3042049688150691E-2</v>
      </c>
      <c r="BI49" s="29" t="s">
        <v>1351</v>
      </c>
      <c r="BJ49" s="29">
        <v>0.10171666791902631</v>
      </c>
      <c r="BL49" s="29" t="s">
        <v>1147</v>
      </c>
      <c r="BM49" s="29">
        <v>0.10048275609415831</v>
      </c>
      <c r="BO49" s="29" t="s">
        <v>1341</v>
      </c>
      <c r="BP49" s="29">
        <v>6.6191605768705405E-2</v>
      </c>
      <c r="BR49" s="29" t="s">
        <v>2037</v>
      </c>
      <c r="BS49" s="29">
        <v>9.3988220501731709E-2</v>
      </c>
      <c r="BU49" s="29"/>
      <c r="BV49" s="29" t="s">
        <v>45</v>
      </c>
      <c r="BW49" s="29">
        <v>0.9737238321470093</v>
      </c>
      <c r="BX49" s="29"/>
      <c r="BY49" s="29" t="s">
        <v>758</v>
      </c>
      <c r="BZ49" s="29">
        <v>1.001432121113778</v>
      </c>
      <c r="CA49" s="29"/>
      <c r="CB49" s="29" t="s">
        <v>778</v>
      </c>
      <c r="CC49" s="29">
        <v>1.0010345764247721</v>
      </c>
      <c r="CD49" s="29"/>
      <c r="CE49" s="29" t="s">
        <v>252</v>
      </c>
      <c r="CF49" s="29">
        <v>0.9898837419867399</v>
      </c>
      <c r="CG49" s="29"/>
      <c r="CH49" s="29" t="s">
        <v>282</v>
      </c>
      <c r="CI49" s="29">
        <v>2.0112899072853336</v>
      </c>
      <c r="CJ49" s="29"/>
      <c r="CK49" s="29"/>
      <c r="CL49" s="29"/>
      <c r="CM49" s="29"/>
      <c r="CN49" s="29"/>
      <c r="CO49" s="29"/>
      <c r="CP49" s="29"/>
      <c r="CQ49" s="29"/>
      <c r="CR49" s="29"/>
      <c r="CS49" s="29"/>
      <c r="CV49" s="40">
        <v>0.5</v>
      </c>
      <c r="CW49" s="22">
        <f t="shared" si="6"/>
        <v>1.5</v>
      </c>
      <c r="CX49" s="22">
        <f t="shared" si="6"/>
        <v>2.5</v>
      </c>
      <c r="CY49" s="22">
        <f t="shared" si="6"/>
        <v>3.5</v>
      </c>
      <c r="CZ49" s="40">
        <f t="shared" si="1"/>
        <v>4.5</v>
      </c>
      <c r="DA49" s="40">
        <f t="shared" si="2"/>
        <v>5.5</v>
      </c>
      <c r="DB49" s="40">
        <f t="shared" si="3"/>
        <v>6.5</v>
      </c>
      <c r="DC49" s="40">
        <f t="shared" si="4"/>
        <v>7.5</v>
      </c>
      <c r="DD49" s="11">
        <f t="shared" si="4"/>
        <v>8.5</v>
      </c>
      <c r="DF49" s="5"/>
    </row>
    <row r="50" spans="22:110" x14ac:dyDescent="0.25">
      <c r="V50" s="29" t="s">
        <v>872</v>
      </c>
      <c r="W50" s="29">
        <v>7.2893985760825009E-2</v>
      </c>
      <c r="Y50" s="29" t="s">
        <v>1041</v>
      </c>
      <c r="Z50" s="29">
        <v>5.384968002755558E-2</v>
      </c>
      <c r="AB50" s="29" t="s">
        <v>1047</v>
      </c>
      <c r="AC50" s="29">
        <v>3.8073640634542508E-2</v>
      </c>
      <c r="AE50" s="29" t="s">
        <v>1264</v>
      </c>
      <c r="AF50" s="29">
        <v>4.1481463042613825E-2</v>
      </c>
      <c r="AH50" s="29" t="s">
        <v>539</v>
      </c>
      <c r="AI50" s="29">
        <v>0.11459223291544854</v>
      </c>
      <c r="AK50" s="29" t="s">
        <v>663</v>
      </c>
      <c r="AL50" s="29">
        <v>7.7638711280349409E-2</v>
      </c>
      <c r="AW50" s="29" t="s">
        <v>936</v>
      </c>
      <c r="AX50" s="29">
        <v>0.1040081960328291</v>
      </c>
      <c r="AZ50" s="29"/>
      <c r="BA50" s="29"/>
      <c r="BC50" s="29" t="s">
        <v>1826</v>
      </c>
      <c r="BD50" s="29">
        <v>6.7548134640810983E-2</v>
      </c>
      <c r="BF50" s="29" t="s">
        <v>1377</v>
      </c>
      <c r="BG50" s="29">
        <v>0.10075652599083991</v>
      </c>
      <c r="BI50" s="29" t="s">
        <v>1352</v>
      </c>
      <c r="BJ50" s="29">
        <v>5.3013672654481987E-2</v>
      </c>
      <c r="BL50" s="29" t="s">
        <v>1147</v>
      </c>
      <c r="BM50" s="29">
        <v>0.10048275609415831</v>
      </c>
      <c r="BO50" s="29" t="s">
        <v>1341</v>
      </c>
      <c r="BP50" s="29">
        <v>6.6191605768705405E-2</v>
      </c>
      <c r="BR50" s="29" t="s">
        <v>2038</v>
      </c>
      <c r="BS50" s="29">
        <v>9.1817587313298379E-2</v>
      </c>
      <c r="BU50" s="29"/>
      <c r="BV50" s="29" t="s">
        <v>46</v>
      </c>
      <c r="BW50" s="29">
        <v>0.98530736499346094</v>
      </c>
      <c r="BX50" s="29"/>
      <c r="BY50" s="29" t="s">
        <v>759</v>
      </c>
      <c r="BZ50" s="29">
        <v>1.0102225472667508</v>
      </c>
      <c r="CA50" s="29"/>
      <c r="CB50" s="29" t="s">
        <v>779</v>
      </c>
      <c r="CC50" s="29">
        <v>1.0079561591265898</v>
      </c>
      <c r="CD50" s="29"/>
      <c r="CE50" s="29" t="s">
        <v>253</v>
      </c>
      <c r="CF50" s="29">
        <v>1.0134534279615859</v>
      </c>
      <c r="CG50" s="29"/>
      <c r="CH50" s="29" t="s">
        <v>282</v>
      </c>
      <c r="CI50" s="29">
        <v>1.0860055193307909</v>
      </c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V50" s="40">
        <v>0.5</v>
      </c>
      <c r="CW50" s="22">
        <f t="shared" si="6"/>
        <v>1.5</v>
      </c>
      <c r="CX50" s="22">
        <f t="shared" si="6"/>
        <v>2.5</v>
      </c>
      <c r="CY50" s="22">
        <f t="shared" si="6"/>
        <v>3.5</v>
      </c>
      <c r="CZ50" s="40">
        <f t="shared" si="1"/>
        <v>4.5</v>
      </c>
      <c r="DA50" s="40">
        <f t="shared" si="2"/>
        <v>5.5</v>
      </c>
      <c r="DB50" s="40">
        <f t="shared" si="3"/>
        <v>6.5</v>
      </c>
      <c r="DC50" s="40">
        <f t="shared" si="4"/>
        <v>7.5</v>
      </c>
      <c r="DD50" s="11">
        <f t="shared" si="4"/>
        <v>8.5</v>
      </c>
      <c r="DF50" s="5"/>
    </row>
    <row r="51" spans="22:110" x14ac:dyDescent="0.25">
      <c r="V51" s="29" t="s">
        <v>873</v>
      </c>
      <c r="W51" s="29">
        <v>7.93923615711363E-2</v>
      </c>
      <c r="Y51" s="29" t="s">
        <v>1163</v>
      </c>
      <c r="Z51" s="29">
        <v>9.5031930904058537E-2</v>
      </c>
      <c r="AB51" s="29" t="s">
        <v>1048</v>
      </c>
      <c r="AC51" s="29">
        <v>3.734366222123707E-2</v>
      </c>
      <c r="AE51" s="29" t="s">
        <v>1265</v>
      </c>
      <c r="AF51" s="29">
        <v>6.1681657026438692E-2</v>
      </c>
      <c r="AH51" s="29" t="s">
        <v>540</v>
      </c>
      <c r="AI51" s="29">
        <v>7.2506353104795876E-2</v>
      </c>
      <c r="AK51" s="29" t="s">
        <v>664</v>
      </c>
      <c r="AL51" s="29">
        <v>8.5154786182102662E-2</v>
      </c>
      <c r="AW51" s="29" t="s">
        <v>937</v>
      </c>
      <c r="AX51" s="29">
        <v>5.38925847951892E-2</v>
      </c>
      <c r="AZ51" s="29"/>
      <c r="BA51" s="29"/>
      <c r="BC51" s="29" t="s">
        <v>1826</v>
      </c>
      <c r="BD51" s="29">
        <v>6.7548134640810983E-2</v>
      </c>
      <c r="BF51" s="29" t="s">
        <v>1377</v>
      </c>
      <c r="BG51" s="29">
        <v>0.10075652599083991</v>
      </c>
      <c r="BI51" s="29" t="s">
        <v>1352</v>
      </c>
      <c r="BJ51" s="29">
        <v>5.3013672654481987E-2</v>
      </c>
      <c r="BL51" s="29" t="s">
        <v>1147</v>
      </c>
      <c r="BM51" s="29">
        <v>0.10048275609415831</v>
      </c>
      <c r="BO51" s="29" t="s">
        <v>1253</v>
      </c>
      <c r="BP51" s="29">
        <v>0.11656135897630594</v>
      </c>
      <c r="BR51" s="29" t="s">
        <v>2038</v>
      </c>
      <c r="BS51" s="29">
        <v>9.1817587313298379E-2</v>
      </c>
      <c r="BU51" s="29"/>
      <c r="BV51" s="29" t="s">
        <v>46</v>
      </c>
      <c r="BW51" s="29">
        <v>1.0468603808077006</v>
      </c>
      <c r="BX51" s="29"/>
      <c r="BY51" s="29" t="s">
        <v>759</v>
      </c>
      <c r="BZ51" s="29">
        <v>0.9781247558630346</v>
      </c>
      <c r="CA51" s="29"/>
      <c r="CB51" s="29" t="s">
        <v>779</v>
      </c>
      <c r="CC51" s="29">
        <v>1.0730970550567829</v>
      </c>
      <c r="CD51" s="29"/>
      <c r="CE51" s="29" t="s">
        <v>253</v>
      </c>
      <c r="CF51" s="29">
        <v>0.9775373451098357</v>
      </c>
      <c r="CG51" s="29"/>
      <c r="CH51" s="29" t="s">
        <v>282</v>
      </c>
      <c r="CI51" s="29">
        <v>1.0750861066339721</v>
      </c>
      <c r="CJ51" s="29"/>
      <c r="CK51" s="29"/>
      <c r="CL51" s="29"/>
      <c r="CM51" s="29"/>
      <c r="CN51" s="29"/>
      <c r="CO51" s="29"/>
      <c r="CP51" s="29"/>
      <c r="CQ51" s="29"/>
      <c r="CR51" s="29"/>
      <c r="CS51" s="29"/>
      <c r="CV51" s="40">
        <v>0.5</v>
      </c>
      <c r="CW51" s="22">
        <f t="shared" si="6"/>
        <v>1.5</v>
      </c>
      <c r="CX51" s="22">
        <f t="shared" si="6"/>
        <v>2.5</v>
      </c>
      <c r="CY51" s="22">
        <f t="shared" si="6"/>
        <v>3.5</v>
      </c>
      <c r="CZ51" s="40">
        <f t="shared" si="1"/>
        <v>4.5</v>
      </c>
      <c r="DA51" s="40">
        <f t="shared" si="2"/>
        <v>5.5</v>
      </c>
      <c r="DB51" s="40">
        <f t="shared" si="3"/>
        <v>6.5</v>
      </c>
      <c r="DC51" s="40">
        <f t="shared" si="4"/>
        <v>7.5</v>
      </c>
      <c r="DD51" s="11">
        <f t="shared" si="4"/>
        <v>8.5</v>
      </c>
      <c r="DF51" s="5"/>
    </row>
    <row r="52" spans="22:110" x14ac:dyDescent="0.25">
      <c r="V52" s="29" t="s">
        <v>874</v>
      </c>
      <c r="W52" s="29">
        <v>8.6108061167063585E-2</v>
      </c>
      <c r="Y52" s="29" t="s">
        <v>1164</v>
      </c>
      <c r="Z52" s="29">
        <v>9.2548437215693377E-2</v>
      </c>
      <c r="AB52" s="29" t="s">
        <v>1049</v>
      </c>
      <c r="AC52" s="29">
        <v>4.9516889015020424E-2</v>
      </c>
      <c r="AE52" s="29" t="s">
        <v>1266</v>
      </c>
      <c r="AF52" s="29">
        <v>5.6757971601116682E-2</v>
      </c>
      <c r="AH52" s="29" t="s">
        <v>685</v>
      </c>
      <c r="AI52" s="29">
        <v>4.884265133063203E-2</v>
      </c>
      <c r="AK52" s="29" t="s">
        <v>542</v>
      </c>
      <c r="AL52" s="29">
        <v>6.5920739514379448E-2</v>
      </c>
      <c r="AW52" s="29" t="s">
        <v>938</v>
      </c>
      <c r="AX52" s="29">
        <v>4.9934624450933496E-2</v>
      </c>
      <c r="AZ52" s="29"/>
      <c r="BA52" s="29"/>
      <c r="BC52" s="29" t="s">
        <v>1826</v>
      </c>
      <c r="BD52" s="29">
        <v>6.7548134640810983E-2</v>
      </c>
      <c r="BF52" s="29" t="s">
        <v>1377</v>
      </c>
      <c r="BG52" s="29">
        <v>0.10075652599083991</v>
      </c>
      <c r="BI52" s="29" t="s">
        <v>1352</v>
      </c>
      <c r="BJ52" s="29">
        <v>5.3013672654481987E-2</v>
      </c>
      <c r="BL52" s="29" t="s">
        <v>1147</v>
      </c>
      <c r="BM52" s="29">
        <v>0.10048275609415831</v>
      </c>
      <c r="BO52" s="29" t="s">
        <v>1254</v>
      </c>
      <c r="BP52" s="29">
        <v>0.11137763607909175</v>
      </c>
      <c r="BR52" s="29" t="s">
        <v>2038</v>
      </c>
      <c r="BS52" s="29">
        <v>9.1817587313298379E-2</v>
      </c>
      <c r="BU52" s="29"/>
      <c r="BV52" s="29" t="s">
        <v>46</v>
      </c>
      <c r="BW52" s="29">
        <v>1.0249672102752783</v>
      </c>
      <c r="BX52" s="29"/>
      <c r="BY52" s="29" t="s">
        <v>759</v>
      </c>
      <c r="BZ52" s="29">
        <v>1.0221946197002745</v>
      </c>
      <c r="CA52" s="29"/>
      <c r="CB52" s="29" t="s">
        <v>779</v>
      </c>
      <c r="CC52" s="29">
        <v>0.95377319667955229</v>
      </c>
      <c r="CD52" s="29"/>
      <c r="CE52" s="29" t="s">
        <v>255</v>
      </c>
      <c r="CF52" s="29">
        <v>1.0162987960493652</v>
      </c>
      <c r="CG52" s="29"/>
      <c r="CH52" s="29" t="s">
        <v>282</v>
      </c>
      <c r="CI52" s="29">
        <v>1.098514292288902</v>
      </c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V52" s="40">
        <v>0.5</v>
      </c>
      <c r="CW52" s="22">
        <f t="shared" si="6"/>
        <v>1.5</v>
      </c>
      <c r="CX52" s="22">
        <f t="shared" si="6"/>
        <v>2.5</v>
      </c>
      <c r="CY52" s="22">
        <f t="shared" si="6"/>
        <v>3.5</v>
      </c>
      <c r="CZ52" s="40">
        <f t="shared" si="1"/>
        <v>4.5</v>
      </c>
      <c r="DA52" s="40">
        <f t="shared" si="2"/>
        <v>5.5</v>
      </c>
      <c r="DB52" s="40">
        <f t="shared" si="3"/>
        <v>6.5</v>
      </c>
      <c r="DC52" s="40">
        <f t="shared" si="4"/>
        <v>7.5</v>
      </c>
      <c r="DD52" s="11">
        <f t="shared" si="4"/>
        <v>8.5</v>
      </c>
      <c r="DF52" s="5"/>
    </row>
    <row r="53" spans="22:110" x14ac:dyDescent="0.25">
      <c r="V53" s="29" t="s">
        <v>875</v>
      </c>
      <c r="W53" s="29">
        <v>9.5778775313974718E-2</v>
      </c>
      <c r="Y53" s="29" t="s">
        <v>1165</v>
      </c>
      <c r="Z53" s="29">
        <v>8.9921534251821048E-2</v>
      </c>
      <c r="AB53" s="29" t="s">
        <v>1050</v>
      </c>
      <c r="AC53" s="29">
        <v>4.6300083189976388E-2</v>
      </c>
      <c r="AE53" s="29" t="s">
        <v>1267</v>
      </c>
      <c r="AF53" s="29">
        <v>4.5623446093443681E-2</v>
      </c>
      <c r="AH53" s="29" t="s">
        <v>686</v>
      </c>
      <c r="AI53" s="29">
        <v>5.0043013481123444E-2</v>
      </c>
      <c r="AK53" s="29" t="s">
        <v>543</v>
      </c>
      <c r="AL53" s="29">
        <v>4.594469033709532E-2</v>
      </c>
      <c r="AW53" s="29" t="s">
        <v>939</v>
      </c>
      <c r="AX53" s="29">
        <v>5.0497499156697392E-2</v>
      </c>
      <c r="AZ53" s="29"/>
      <c r="BA53" s="29"/>
      <c r="BC53" s="29" t="s">
        <v>1826</v>
      </c>
      <c r="BD53" s="29">
        <v>6.7548134640810983E-2</v>
      </c>
      <c r="BF53" s="29" t="s">
        <v>1377</v>
      </c>
      <c r="BG53" s="29">
        <v>0.10075652599083991</v>
      </c>
      <c r="BI53" s="29" t="s">
        <v>1988</v>
      </c>
      <c r="BJ53" s="29">
        <v>3.1429884515118502E-2</v>
      </c>
      <c r="BL53" s="29" t="s">
        <v>1783</v>
      </c>
      <c r="BM53" s="29">
        <v>2.0128914990949657E-2</v>
      </c>
      <c r="BO53" s="29" t="s">
        <v>1254</v>
      </c>
      <c r="BP53" s="29">
        <v>0.11137763607909175</v>
      </c>
      <c r="BR53" s="29" t="s">
        <v>2038</v>
      </c>
      <c r="BS53" s="29">
        <v>9.1817587313298379E-2</v>
      </c>
      <c r="BU53" s="29"/>
      <c r="BV53" s="29" t="s">
        <v>46</v>
      </c>
      <c r="BW53" s="29">
        <v>1.0035338792790987</v>
      </c>
      <c r="BX53" s="29"/>
      <c r="BY53" s="29" t="s">
        <v>759</v>
      </c>
      <c r="BZ53" s="29">
        <v>0.98563357566473009</v>
      </c>
      <c r="CA53" s="29"/>
      <c r="CB53" s="29" t="s">
        <v>779</v>
      </c>
      <c r="CC53" s="29">
        <v>0.95650511201389665</v>
      </c>
      <c r="CD53" s="29"/>
      <c r="CE53" s="29" t="s">
        <v>255</v>
      </c>
      <c r="CF53" s="29">
        <v>1.0656524754693248</v>
      </c>
      <c r="CG53" s="29"/>
      <c r="CH53" s="29" t="s">
        <v>282</v>
      </c>
      <c r="CI53" s="29">
        <v>1.1799782479247263</v>
      </c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V53" s="40">
        <v>0.5</v>
      </c>
      <c r="CW53" s="22">
        <f t="shared" si="6"/>
        <v>1.5</v>
      </c>
      <c r="CX53" s="22">
        <f t="shared" si="6"/>
        <v>2.5</v>
      </c>
      <c r="CY53" s="22">
        <f t="shared" si="6"/>
        <v>3.5</v>
      </c>
      <c r="CZ53" s="40">
        <f t="shared" si="1"/>
        <v>4.5</v>
      </c>
      <c r="DA53" s="40">
        <f t="shared" si="2"/>
        <v>5.5</v>
      </c>
      <c r="DB53" s="40">
        <f t="shared" si="3"/>
        <v>6.5</v>
      </c>
      <c r="DC53" s="40">
        <f t="shared" si="4"/>
        <v>7.5</v>
      </c>
      <c r="DD53" s="11">
        <f t="shared" si="4"/>
        <v>8.5</v>
      </c>
      <c r="DF53" s="5"/>
    </row>
    <row r="54" spans="22:110" x14ac:dyDescent="0.25">
      <c r="V54" s="29" t="s">
        <v>876</v>
      </c>
      <c r="W54" s="29">
        <v>9.5790065325692925E-2</v>
      </c>
      <c r="Y54" s="29" t="s">
        <v>1166</v>
      </c>
      <c r="Z54" s="29">
        <v>0.10159387479641395</v>
      </c>
      <c r="AB54" s="29" t="s">
        <v>1051</v>
      </c>
      <c r="AC54" s="29">
        <v>4.7966015686856177E-2</v>
      </c>
      <c r="AE54" s="29" t="s">
        <v>1268</v>
      </c>
      <c r="AF54" s="29">
        <v>5.4356053792245396E-2</v>
      </c>
      <c r="AH54" s="29" t="s">
        <v>687</v>
      </c>
      <c r="AI54" s="29">
        <v>5.3268793380222147E-2</v>
      </c>
      <c r="AK54" s="29" t="s">
        <v>544</v>
      </c>
      <c r="AL54" s="29">
        <v>4.0327846202615925E-2</v>
      </c>
      <c r="AW54" s="29" t="s">
        <v>940</v>
      </c>
      <c r="AX54" s="29">
        <v>3.9237634079853326E-2</v>
      </c>
      <c r="AZ54" s="29"/>
      <c r="BA54" s="29"/>
      <c r="BC54" s="29" t="s">
        <v>1826</v>
      </c>
      <c r="BD54" s="29">
        <v>6.7548134640810983E-2</v>
      </c>
      <c r="BF54" s="29" t="s">
        <v>1377</v>
      </c>
      <c r="BG54" s="29">
        <v>0.10075652599083991</v>
      </c>
      <c r="BI54" s="29" t="s">
        <v>1989</v>
      </c>
      <c r="BJ54" s="29">
        <v>2.2612535481863687E-2</v>
      </c>
      <c r="BL54" s="29" t="s">
        <v>1783</v>
      </c>
      <c r="BM54" s="29">
        <v>2.0128914990949657E-2</v>
      </c>
      <c r="BO54" s="29" t="s">
        <v>1255</v>
      </c>
      <c r="BP54" s="29">
        <v>0.11989987484697408</v>
      </c>
      <c r="BR54" s="29" t="s">
        <v>2038</v>
      </c>
      <c r="BS54" s="29">
        <v>9.1817587313298379E-2</v>
      </c>
      <c r="BU54" s="29"/>
      <c r="BV54" s="29" t="s">
        <v>46</v>
      </c>
      <c r="BW54" s="29">
        <v>1.0912524565095012</v>
      </c>
      <c r="BX54" s="29"/>
      <c r="BY54" s="29" t="s">
        <v>759</v>
      </c>
      <c r="BZ54" s="29">
        <v>1.0097037613605346</v>
      </c>
      <c r="CA54" s="29"/>
      <c r="CB54" s="29" t="s">
        <v>779</v>
      </c>
      <c r="CC54" s="29">
        <v>1.0491317717452555</v>
      </c>
      <c r="CD54" s="29"/>
      <c r="CE54" s="29" t="s">
        <v>255</v>
      </c>
      <c r="CF54" s="29">
        <v>0.98611409732860089</v>
      </c>
      <c r="CG54" s="29"/>
      <c r="CH54" s="29" t="s">
        <v>283</v>
      </c>
      <c r="CI54" s="29">
        <v>1.2052540880640628</v>
      </c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V54" s="40">
        <v>0.5</v>
      </c>
      <c r="CW54" s="22">
        <f t="shared" si="6"/>
        <v>1.5</v>
      </c>
      <c r="CX54" s="22">
        <f t="shared" si="6"/>
        <v>2.5</v>
      </c>
      <c r="CY54" s="22">
        <f t="shared" si="6"/>
        <v>3.5</v>
      </c>
      <c r="CZ54" s="40">
        <f t="shared" si="1"/>
        <v>4.5</v>
      </c>
      <c r="DA54" s="40">
        <f t="shared" si="2"/>
        <v>5.5</v>
      </c>
      <c r="DB54" s="40">
        <f t="shared" si="3"/>
        <v>6.5</v>
      </c>
      <c r="DC54" s="40">
        <f t="shared" si="4"/>
        <v>7.5</v>
      </c>
      <c r="DD54" s="11">
        <f t="shared" si="4"/>
        <v>8.5</v>
      </c>
      <c r="DF54" s="5"/>
    </row>
    <row r="55" spans="22:110" x14ac:dyDescent="0.25">
      <c r="V55" s="29" t="s">
        <v>877</v>
      </c>
      <c r="W55" s="29">
        <v>7.5193805660060148E-2</v>
      </c>
      <c r="Y55" s="29" t="s">
        <v>1167</v>
      </c>
      <c r="Z55" s="29">
        <v>9.6493617341740834E-2</v>
      </c>
      <c r="AB55" s="29" t="s">
        <v>1052</v>
      </c>
      <c r="AC55" s="29">
        <v>5.9553422429310179E-2</v>
      </c>
      <c r="AE55" s="29" t="s">
        <v>1269</v>
      </c>
      <c r="AF55" s="29">
        <v>5.5506691640696167E-2</v>
      </c>
      <c r="AH55" s="29" t="s">
        <v>291</v>
      </c>
      <c r="AI55" s="29">
        <v>5.13769076860663E-2</v>
      </c>
      <c r="AK55" s="29" t="s">
        <v>545</v>
      </c>
      <c r="AL55" s="29">
        <v>4.7217353390372571E-2</v>
      </c>
      <c r="AW55" s="29" t="s">
        <v>941</v>
      </c>
      <c r="AX55" s="29">
        <v>4.2560824248327092E-2</v>
      </c>
      <c r="AZ55" s="29"/>
      <c r="BA55" s="29"/>
      <c r="BC55" s="29" t="s">
        <v>1827</v>
      </c>
      <c r="BD55" s="29">
        <v>7.1150577839943427E-2</v>
      </c>
      <c r="BF55" s="29" t="s">
        <v>1377</v>
      </c>
      <c r="BG55" s="29">
        <v>0.10075652599083991</v>
      </c>
      <c r="BI55" s="29" t="s">
        <v>1989</v>
      </c>
      <c r="BJ55" s="29">
        <v>2.2612535481863687E-2</v>
      </c>
      <c r="BL55" s="29" t="s">
        <v>1784</v>
      </c>
      <c r="BM55" s="29">
        <v>5.3207698096509014E-2</v>
      </c>
      <c r="BO55" s="29" t="s">
        <v>1255</v>
      </c>
      <c r="BP55" s="29">
        <v>0.11989987484697408</v>
      </c>
      <c r="BR55" s="29" t="s">
        <v>2038</v>
      </c>
      <c r="BS55" s="29">
        <v>9.1817587313298379E-2</v>
      </c>
      <c r="BU55" s="29"/>
      <c r="BV55" s="29" t="s">
        <v>48</v>
      </c>
      <c r="BW55" s="29">
        <v>1.0511476108364626</v>
      </c>
      <c r="BX55" s="29"/>
      <c r="BY55" s="29" t="s">
        <v>759</v>
      </c>
      <c r="BZ55" s="29">
        <v>0.99487127979258672</v>
      </c>
      <c r="CA55" s="29"/>
      <c r="CB55" s="29" t="s">
        <v>779</v>
      </c>
      <c r="CC55" s="29">
        <v>1.0105521561650501</v>
      </c>
      <c r="CD55" s="29"/>
      <c r="CE55" s="29" t="s">
        <v>255</v>
      </c>
      <c r="CF55" s="29">
        <v>0.9652380052899362</v>
      </c>
      <c r="CG55" s="29"/>
      <c r="CH55" s="29" t="s">
        <v>283</v>
      </c>
      <c r="CI55" s="29">
        <v>1.1870297730269663</v>
      </c>
      <c r="CJ55" s="29"/>
      <c r="CK55" s="29"/>
      <c r="CL55" s="29"/>
      <c r="CM55" s="29"/>
      <c r="CN55" s="29"/>
      <c r="CO55" s="29"/>
      <c r="CP55" s="29"/>
      <c r="CQ55" s="29"/>
      <c r="CR55" s="29"/>
      <c r="CS55" s="29"/>
      <c r="CV55" s="40">
        <v>0.5</v>
      </c>
      <c r="CW55" s="22">
        <f t="shared" si="6"/>
        <v>1.5</v>
      </c>
      <c r="CX55" s="22">
        <f t="shared" si="6"/>
        <v>2.5</v>
      </c>
      <c r="CY55" s="22">
        <f t="shared" si="6"/>
        <v>3.5</v>
      </c>
      <c r="CZ55" s="40">
        <f t="shared" si="1"/>
        <v>4.5</v>
      </c>
      <c r="DA55" s="40">
        <f t="shared" si="2"/>
        <v>5.5</v>
      </c>
      <c r="DB55" s="40">
        <f t="shared" si="3"/>
        <v>6.5</v>
      </c>
      <c r="DC55" s="40">
        <f t="shared" si="4"/>
        <v>7.5</v>
      </c>
      <c r="DD55" s="11">
        <f t="shared" si="4"/>
        <v>8.5</v>
      </c>
      <c r="DF55" s="5"/>
    </row>
    <row r="56" spans="22:110" x14ac:dyDescent="0.25">
      <c r="V56" s="29" t="s">
        <v>878</v>
      </c>
      <c r="W56" s="29">
        <v>7.4133892713069513E-2</v>
      </c>
      <c r="Y56" s="29" t="s">
        <v>1168</v>
      </c>
      <c r="Z56" s="29">
        <v>9.7918957477754393E-2</v>
      </c>
      <c r="AB56" s="29" t="s">
        <v>1053</v>
      </c>
      <c r="AC56" s="29">
        <v>5.6288824362602352E-2</v>
      </c>
      <c r="AE56" s="29" t="s">
        <v>1270</v>
      </c>
      <c r="AF56" s="29">
        <v>4.7796375846724776E-2</v>
      </c>
      <c r="AH56" s="29" t="s">
        <v>292</v>
      </c>
      <c r="AI56" s="29">
        <v>4.9644463301842266E-2</v>
      </c>
      <c r="AK56" s="29" t="s">
        <v>546</v>
      </c>
      <c r="AL56" s="29">
        <v>5.4178324412821353E-2</v>
      </c>
      <c r="AW56" s="29" t="s">
        <v>942</v>
      </c>
      <c r="AX56" s="29">
        <v>4.624111137683562E-2</v>
      </c>
      <c r="AZ56" s="29"/>
      <c r="BA56" s="29"/>
      <c r="BC56" s="29" t="s">
        <v>1827</v>
      </c>
      <c r="BD56" s="29">
        <v>7.1150577839943427E-2</v>
      </c>
      <c r="BF56" s="29" t="s">
        <v>1378</v>
      </c>
      <c r="BG56" s="29">
        <v>0.10634192191587534</v>
      </c>
      <c r="BI56" s="29" t="s">
        <v>1989</v>
      </c>
      <c r="BJ56" s="29">
        <v>2.2612535481863687E-2</v>
      </c>
      <c r="BL56" s="29" t="s">
        <v>1784</v>
      </c>
      <c r="BM56" s="29">
        <v>5.3207698096509014E-2</v>
      </c>
      <c r="BO56" s="29" t="s">
        <v>1255</v>
      </c>
      <c r="BP56" s="29">
        <v>0.11989987484697408</v>
      </c>
      <c r="BR56" s="29" t="s">
        <v>2039</v>
      </c>
      <c r="BS56" s="29">
        <v>8.0772168836125924E-2</v>
      </c>
      <c r="BU56" s="29"/>
      <c r="BV56" s="29" t="s">
        <v>48</v>
      </c>
      <c r="BW56" s="29">
        <v>1.0297085963145958</v>
      </c>
      <c r="BX56" s="29"/>
      <c r="BY56" s="29" t="s">
        <v>759</v>
      </c>
      <c r="BZ56" s="29">
        <v>1.0197516930094801</v>
      </c>
      <c r="CA56" s="29"/>
      <c r="CB56" s="29" t="s">
        <v>779</v>
      </c>
      <c r="CC56" s="29">
        <v>1.047965503854781</v>
      </c>
      <c r="CD56" s="29"/>
      <c r="CE56" s="29" t="s">
        <v>255</v>
      </c>
      <c r="CF56" s="29">
        <v>1.021351659466194</v>
      </c>
      <c r="CG56" s="29"/>
      <c r="CH56" s="29" t="s">
        <v>283</v>
      </c>
      <c r="CI56" s="29">
        <v>1.110374938256649</v>
      </c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V56" s="40">
        <v>0.5</v>
      </c>
      <c r="CW56" s="22">
        <f t="shared" si="6"/>
        <v>1.5</v>
      </c>
      <c r="CX56" s="22">
        <f t="shared" si="6"/>
        <v>2.5</v>
      </c>
      <c r="CY56" s="22">
        <f t="shared" si="6"/>
        <v>3.5</v>
      </c>
      <c r="CZ56" s="40">
        <f t="shared" si="1"/>
        <v>4.5</v>
      </c>
      <c r="DA56" s="40">
        <f t="shared" si="2"/>
        <v>5.5</v>
      </c>
      <c r="DB56" s="40">
        <f t="shared" si="3"/>
        <v>6.5</v>
      </c>
      <c r="DC56" s="40">
        <f t="shared" si="4"/>
        <v>7.5</v>
      </c>
      <c r="DD56" s="11">
        <f t="shared" si="4"/>
        <v>8.5</v>
      </c>
      <c r="DF56" s="5"/>
    </row>
    <row r="57" spans="22:110" x14ac:dyDescent="0.25">
      <c r="V57" s="29" t="s">
        <v>879</v>
      </c>
      <c r="W57" s="29">
        <v>5.8747919076008889E-2</v>
      </c>
      <c r="Y57" s="29" t="s">
        <v>1169</v>
      </c>
      <c r="Z57" s="29">
        <v>9.0345685070095591E-2</v>
      </c>
      <c r="AB57" s="29" t="s">
        <v>1054</v>
      </c>
      <c r="AC57" s="29">
        <v>6.048913939925489E-2</v>
      </c>
      <c r="AE57" s="29" t="s">
        <v>1271</v>
      </c>
      <c r="AF57" s="29">
        <v>3.9935801819749386E-2</v>
      </c>
      <c r="AH57" s="29" t="s">
        <v>294</v>
      </c>
      <c r="AI57" s="29">
        <v>4.514777895403306E-2</v>
      </c>
      <c r="AK57" s="29" t="s">
        <v>547</v>
      </c>
      <c r="AL57" s="29">
        <v>3.5457577514073628E-2</v>
      </c>
      <c r="AW57" s="29" t="s">
        <v>943</v>
      </c>
      <c r="AX57" s="29">
        <v>4.3681423560330251E-2</v>
      </c>
      <c r="AZ57" s="29"/>
      <c r="BA57" s="29"/>
      <c r="BC57" s="29" t="s">
        <v>1827</v>
      </c>
      <c r="BD57" s="29">
        <v>7.1150577839943427E-2</v>
      </c>
      <c r="BF57" s="29" t="s">
        <v>1378</v>
      </c>
      <c r="BG57" s="29">
        <v>0.10634192191587534</v>
      </c>
      <c r="BI57" s="29" t="s">
        <v>1989</v>
      </c>
      <c r="BJ57" s="29">
        <v>2.2612535481863687E-2</v>
      </c>
      <c r="BL57" s="29" t="s">
        <v>1784</v>
      </c>
      <c r="BM57" s="29">
        <v>5.3207698096509014E-2</v>
      </c>
      <c r="BO57" s="29" t="s">
        <v>1256</v>
      </c>
      <c r="BP57" s="29">
        <v>0.11780988377610185</v>
      </c>
      <c r="BR57" s="29" t="s">
        <v>2039</v>
      </c>
      <c r="BS57" s="29">
        <v>8.0772168836125924E-2</v>
      </c>
      <c r="BU57" s="29"/>
      <c r="BV57" s="29" t="s">
        <v>48</v>
      </c>
      <c r="BW57" s="29">
        <v>1.0707676650096043</v>
      </c>
      <c r="BX57" s="29"/>
      <c r="BY57" s="29" t="s">
        <v>759</v>
      </c>
      <c r="BZ57" s="29">
        <v>1.0123184747317651</v>
      </c>
      <c r="CA57" s="29"/>
      <c r="CB57" s="29" t="s">
        <v>779</v>
      </c>
      <c r="CC57" s="29">
        <v>0.99415022936227437</v>
      </c>
      <c r="CD57" s="29"/>
      <c r="CE57" s="29" t="s">
        <v>255</v>
      </c>
      <c r="CF57" s="29">
        <v>1.0124160257243682</v>
      </c>
      <c r="CG57" s="29"/>
      <c r="CH57" s="29" t="s">
        <v>283</v>
      </c>
      <c r="CI57" s="29">
        <v>1.0204154031108135</v>
      </c>
      <c r="CJ57" s="29"/>
      <c r="CK57" s="29"/>
      <c r="CL57" s="29"/>
      <c r="CM57" s="29"/>
      <c r="CN57" s="29"/>
      <c r="CO57" s="29"/>
      <c r="CP57" s="29"/>
      <c r="CQ57" s="29"/>
      <c r="CR57" s="29"/>
      <c r="CS57" s="29"/>
      <c r="CV57" s="40">
        <v>0.5</v>
      </c>
      <c r="CW57" s="22">
        <f t="shared" si="6"/>
        <v>1.5</v>
      </c>
      <c r="CX57" s="22">
        <f t="shared" si="6"/>
        <v>2.5</v>
      </c>
      <c r="CY57" s="22">
        <f t="shared" si="6"/>
        <v>3.5</v>
      </c>
      <c r="CZ57" s="40">
        <f t="shared" si="1"/>
        <v>4.5</v>
      </c>
      <c r="DA57" s="40">
        <f t="shared" si="2"/>
        <v>5.5</v>
      </c>
      <c r="DB57" s="40">
        <f t="shared" si="3"/>
        <v>6.5</v>
      </c>
      <c r="DC57" s="40">
        <f t="shared" si="4"/>
        <v>7.5</v>
      </c>
      <c r="DD57" s="11">
        <f t="shared" si="4"/>
        <v>8.5</v>
      </c>
    </row>
    <row r="58" spans="22:110" x14ac:dyDescent="0.25">
      <c r="V58" s="29" t="s">
        <v>880</v>
      </c>
      <c r="W58" s="29">
        <v>7.2016053169327354E-2</v>
      </c>
      <c r="Y58" s="29" t="s">
        <v>1170</v>
      </c>
      <c r="Z58" s="29">
        <v>8.0917351475871285E-2</v>
      </c>
      <c r="AB58" s="29" t="s">
        <v>1055</v>
      </c>
      <c r="AC58" s="29">
        <v>5.4487931295086812E-2</v>
      </c>
      <c r="AE58" s="29" t="s">
        <v>1303</v>
      </c>
      <c r="AF58" s="29">
        <v>7.9573846636687567E-2</v>
      </c>
      <c r="AH58" s="29" t="s">
        <v>295</v>
      </c>
      <c r="AI58" s="29">
        <v>4.2415815806803876E-2</v>
      </c>
      <c r="AK58" s="29" t="s">
        <v>548</v>
      </c>
      <c r="AL58" s="29">
        <v>3.643360488558664E-2</v>
      </c>
      <c r="AW58" s="29" t="s">
        <v>944</v>
      </c>
      <c r="AX58" s="29">
        <v>5.5167425799860288E-2</v>
      </c>
      <c r="AZ58" s="29"/>
      <c r="BA58" s="29"/>
      <c r="BC58" s="29" t="s">
        <v>1828</v>
      </c>
      <c r="BD58" s="29">
        <v>6.3527108447199915E-2</v>
      </c>
      <c r="BF58" s="29" t="s">
        <v>1378</v>
      </c>
      <c r="BG58" s="29">
        <v>0.10634192191587534</v>
      </c>
      <c r="BI58" s="29" t="s">
        <v>1989</v>
      </c>
      <c r="BJ58" s="29">
        <v>2.2612535481863687E-2</v>
      </c>
      <c r="BL58" s="29" t="s">
        <v>1784</v>
      </c>
      <c r="BM58" s="29">
        <v>5.3207698096509014E-2</v>
      </c>
      <c r="BO58" s="29" t="s">
        <v>1256</v>
      </c>
      <c r="BP58" s="29">
        <v>0.11780988377610185</v>
      </c>
      <c r="BR58" s="29" t="s">
        <v>2039</v>
      </c>
      <c r="BS58" s="29">
        <v>8.0772168836125924E-2</v>
      </c>
      <c r="BU58" s="29"/>
      <c r="BV58" s="29" t="s">
        <v>48</v>
      </c>
      <c r="BW58" s="29">
        <v>1.153736533690771</v>
      </c>
      <c r="BX58" s="29"/>
      <c r="BY58" s="29" t="s">
        <v>759</v>
      </c>
      <c r="BZ58" s="29">
        <v>1.013433270458449</v>
      </c>
      <c r="CA58" s="29"/>
      <c r="CB58" s="29" t="s">
        <v>779</v>
      </c>
      <c r="CC58" s="29">
        <v>0.99968170438468473</v>
      </c>
      <c r="CD58" s="29"/>
      <c r="CE58" s="29" t="s">
        <v>255</v>
      </c>
      <c r="CF58" s="29">
        <v>1.0614813598312147</v>
      </c>
      <c r="CG58" s="29"/>
      <c r="CH58" s="29" t="s">
        <v>283</v>
      </c>
      <c r="CI58" s="29">
        <v>1.214317953866344</v>
      </c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V58" s="40">
        <v>0.5</v>
      </c>
      <c r="CW58" s="22">
        <f t="shared" ref="CW58:CY77" si="7">CV58+1</f>
        <v>1.5</v>
      </c>
      <c r="CX58" s="22">
        <f t="shared" si="7"/>
        <v>2.5</v>
      </c>
      <c r="CY58" s="22">
        <f t="shared" si="7"/>
        <v>3.5</v>
      </c>
      <c r="CZ58" s="40">
        <f t="shared" si="1"/>
        <v>4.5</v>
      </c>
      <c r="DA58" s="40">
        <f t="shared" si="2"/>
        <v>5.5</v>
      </c>
      <c r="DB58" s="40">
        <f t="shared" si="3"/>
        <v>6.5</v>
      </c>
      <c r="DC58" s="40">
        <f t="shared" si="4"/>
        <v>7.5</v>
      </c>
      <c r="DD58" s="11">
        <f t="shared" si="4"/>
        <v>8.5</v>
      </c>
    </row>
    <row r="59" spans="22:110" x14ac:dyDescent="0.25">
      <c r="V59" s="29" t="s">
        <v>881</v>
      </c>
      <c r="W59" s="29">
        <v>6.6161780005332571E-2</v>
      </c>
      <c r="Y59" s="29" t="s">
        <v>1171</v>
      </c>
      <c r="Z59" s="29">
        <v>8.2389879833776172E-2</v>
      </c>
      <c r="AB59" s="29" t="s">
        <v>1056</v>
      </c>
      <c r="AC59" s="29">
        <v>0.11053118328603458</v>
      </c>
      <c r="AE59" s="29" t="s">
        <v>1304</v>
      </c>
      <c r="AF59" s="29">
        <v>4.4329805173267872E-2</v>
      </c>
      <c r="AH59" s="29" t="s">
        <v>688</v>
      </c>
      <c r="AI59" s="29">
        <v>5.1701883243285375E-2</v>
      </c>
      <c r="AK59" s="29" t="s">
        <v>549</v>
      </c>
      <c r="AL59" s="29">
        <v>2.9899581660907351E-2</v>
      </c>
      <c r="AW59" s="29" t="s">
        <v>945</v>
      </c>
      <c r="AX59" s="29">
        <v>7.3046996108662623E-2</v>
      </c>
      <c r="AZ59" s="29"/>
      <c r="BA59" s="29"/>
      <c r="BC59" s="29" t="s">
        <v>1829</v>
      </c>
      <c r="BD59" s="29">
        <v>5.5240471456123208E-2</v>
      </c>
      <c r="BF59" s="29" t="s">
        <v>1378</v>
      </c>
      <c r="BG59" s="29">
        <v>0.10634192191587534</v>
      </c>
      <c r="BI59" s="29" t="s">
        <v>1989</v>
      </c>
      <c r="BJ59" s="29">
        <v>2.2612535481863687E-2</v>
      </c>
      <c r="BL59" s="29" t="s">
        <v>1784</v>
      </c>
      <c r="BM59" s="29">
        <v>5.3207698096509014E-2</v>
      </c>
      <c r="BO59" s="29" t="s">
        <v>1257</v>
      </c>
      <c r="BP59" s="29">
        <v>0.12334981982435521</v>
      </c>
      <c r="BR59" s="29" t="s">
        <v>2040</v>
      </c>
      <c r="BS59" s="29">
        <v>8.6956126959504818E-2</v>
      </c>
      <c r="BU59" s="29"/>
      <c r="BV59" s="29" t="s">
        <v>48</v>
      </c>
      <c r="BW59" s="29">
        <v>1.0521593158110707</v>
      </c>
      <c r="BX59" s="29"/>
      <c r="BY59" s="29" t="s">
        <v>759</v>
      </c>
      <c r="BZ59" s="29">
        <v>0.9967499703998175</v>
      </c>
      <c r="CA59" s="29"/>
      <c r="CB59" s="29" t="s">
        <v>779</v>
      </c>
      <c r="CC59" s="29">
        <v>1.0024843691362741</v>
      </c>
      <c r="CD59" s="29"/>
      <c r="CE59" s="29" t="s">
        <v>255</v>
      </c>
      <c r="CF59" s="29">
        <v>0.98091965374936219</v>
      </c>
      <c r="CG59" s="29"/>
      <c r="CH59" s="29" t="s">
        <v>285</v>
      </c>
      <c r="CI59" s="29">
        <v>1.0669032422943683</v>
      </c>
      <c r="CJ59" s="29"/>
      <c r="CK59" s="29"/>
      <c r="CL59" s="29"/>
      <c r="CM59" s="29"/>
      <c r="CN59" s="29"/>
      <c r="CO59" s="29"/>
      <c r="CP59" s="29"/>
      <c r="CQ59" s="29"/>
      <c r="CR59" s="29"/>
      <c r="CS59" s="29"/>
      <c r="CV59" s="40">
        <v>0.5</v>
      </c>
      <c r="CW59" s="22">
        <f t="shared" si="7"/>
        <v>1.5</v>
      </c>
      <c r="CX59" s="22">
        <f t="shared" si="7"/>
        <v>2.5</v>
      </c>
      <c r="CY59" s="22">
        <f t="shared" si="7"/>
        <v>3.5</v>
      </c>
      <c r="CZ59" s="40">
        <f t="shared" si="1"/>
        <v>4.5</v>
      </c>
      <c r="DA59" s="40">
        <f t="shared" si="2"/>
        <v>5.5</v>
      </c>
      <c r="DB59" s="40">
        <f t="shared" si="3"/>
        <v>6.5</v>
      </c>
      <c r="DC59" s="40">
        <f t="shared" si="4"/>
        <v>7.5</v>
      </c>
      <c r="DD59" s="11">
        <f t="shared" si="4"/>
        <v>8.5</v>
      </c>
    </row>
    <row r="60" spans="22:110" x14ac:dyDescent="0.25">
      <c r="V60" s="29" t="s">
        <v>882</v>
      </c>
      <c r="W60" s="29">
        <v>6.8989095375724577E-2</v>
      </c>
      <c r="Y60" s="29" t="s">
        <v>1172</v>
      </c>
      <c r="Z60" s="29">
        <v>8.7778281802052618E-2</v>
      </c>
      <c r="AB60" s="29" t="s">
        <v>1057</v>
      </c>
      <c r="AC60" s="29">
        <v>7.6827741439892724E-2</v>
      </c>
      <c r="AE60" s="29" t="s">
        <v>1305</v>
      </c>
      <c r="AF60" s="29">
        <v>9.2695433487550549E-2</v>
      </c>
      <c r="AH60" s="29" t="s">
        <v>689</v>
      </c>
      <c r="AI60" s="29">
        <v>5.908549115037208E-2</v>
      </c>
      <c r="AK60" s="29" t="s">
        <v>550</v>
      </c>
      <c r="AL60" s="29">
        <v>3.2604024064108873E-2</v>
      </c>
      <c r="AZ60" s="29"/>
      <c r="BA60" s="29"/>
      <c r="BC60" s="29" t="s">
        <v>1830</v>
      </c>
      <c r="BD60" s="29">
        <v>7.4532846466849739E-2</v>
      </c>
      <c r="BF60" s="29" t="s">
        <v>1378</v>
      </c>
      <c r="BG60" s="29">
        <v>0.10634192191587534</v>
      </c>
      <c r="BI60" s="29" t="s">
        <v>1990</v>
      </c>
      <c r="BJ60" s="29">
        <v>3.4225133020364756E-2</v>
      </c>
      <c r="BL60" s="29" t="s">
        <v>1784</v>
      </c>
      <c r="BM60" s="29">
        <v>5.3207698096509014E-2</v>
      </c>
      <c r="BO60" s="29" t="s">
        <v>1257</v>
      </c>
      <c r="BP60" s="29">
        <v>0.12334981982435521</v>
      </c>
      <c r="BR60" s="29" t="s">
        <v>2040</v>
      </c>
      <c r="BS60" s="29">
        <v>8.6956126959504818E-2</v>
      </c>
      <c r="BU60" s="29"/>
      <c r="BV60" s="29" t="s">
        <v>48</v>
      </c>
      <c r="BW60" s="29">
        <v>1.0641860922508048</v>
      </c>
      <c r="BX60" s="29"/>
      <c r="BY60" s="29" t="s">
        <v>759</v>
      </c>
      <c r="BZ60" s="29">
        <v>0.99796606844982061</v>
      </c>
      <c r="CA60" s="29"/>
      <c r="CB60" s="29" t="s">
        <v>779</v>
      </c>
      <c r="CC60" s="29">
        <v>0.99389843004769063</v>
      </c>
      <c r="CD60" s="29"/>
      <c r="CE60" s="29" t="s">
        <v>260</v>
      </c>
      <c r="CF60" s="29">
        <v>1.0105319101874146</v>
      </c>
      <c r="CG60" s="29"/>
      <c r="CH60" s="29" t="s">
        <v>287</v>
      </c>
      <c r="CI60" s="29">
        <v>1.0025911231327593</v>
      </c>
      <c r="CJ60" s="29"/>
      <c r="CK60" s="29"/>
      <c r="CL60" s="29"/>
      <c r="CM60" s="29"/>
      <c r="CN60" s="29"/>
      <c r="CO60" s="29"/>
      <c r="CP60" s="29"/>
      <c r="CQ60" s="29"/>
      <c r="CR60" s="29"/>
      <c r="CS60" s="29"/>
      <c r="CV60" s="40">
        <v>0.5</v>
      </c>
      <c r="CW60" s="22">
        <f t="shared" si="7"/>
        <v>1.5</v>
      </c>
      <c r="CX60" s="22">
        <f t="shared" si="7"/>
        <v>2.5</v>
      </c>
      <c r="CY60" s="22">
        <f t="shared" si="7"/>
        <v>3.5</v>
      </c>
      <c r="CZ60" s="40">
        <f t="shared" si="1"/>
        <v>4.5</v>
      </c>
      <c r="DA60" s="40">
        <f t="shared" si="2"/>
        <v>5.5</v>
      </c>
      <c r="DB60" s="40">
        <f t="shared" si="3"/>
        <v>6.5</v>
      </c>
      <c r="DC60" s="40">
        <f t="shared" si="4"/>
        <v>7.5</v>
      </c>
      <c r="DD60" s="11">
        <f t="shared" si="4"/>
        <v>8.5</v>
      </c>
    </row>
    <row r="61" spans="22:110" x14ac:dyDescent="0.25">
      <c r="V61" s="29" t="s">
        <v>883</v>
      </c>
      <c r="W61" s="29">
        <v>6.2401639295105962E-2</v>
      </c>
      <c r="Y61" s="29" t="s">
        <v>1173</v>
      </c>
      <c r="Z61" s="29">
        <v>9.3104030649700881E-2</v>
      </c>
      <c r="AB61" s="29" t="s">
        <v>1058</v>
      </c>
      <c r="AC61" s="29">
        <v>0.11291776489605759</v>
      </c>
      <c r="AE61" s="29" t="s">
        <v>1306</v>
      </c>
      <c r="AF61" s="29">
        <v>8.2195090274058871E-2</v>
      </c>
      <c r="AH61" s="29" t="s">
        <v>690</v>
      </c>
      <c r="AI61" s="29">
        <v>3.5731687724405936E-2</v>
      </c>
      <c r="AK61" s="29" t="s">
        <v>551</v>
      </c>
      <c r="AL61" s="29">
        <v>4.1711651017854276E-2</v>
      </c>
      <c r="BC61" s="29" t="s">
        <v>1831</v>
      </c>
      <c r="BD61" s="29">
        <v>8.0751658396479381E-2</v>
      </c>
      <c r="BF61" s="29" t="s">
        <v>1379</v>
      </c>
      <c r="BG61" s="29">
        <v>0.11311974959976411</v>
      </c>
      <c r="BI61" s="29" t="s">
        <v>1990</v>
      </c>
      <c r="BJ61" s="29">
        <v>3.4225133020364756E-2</v>
      </c>
      <c r="BL61" s="29" t="s">
        <v>1785</v>
      </c>
      <c r="BM61" s="29">
        <v>8.8573568218473939E-2</v>
      </c>
      <c r="BO61" s="29" t="s">
        <v>1257</v>
      </c>
      <c r="BP61" s="29">
        <v>0.12334981982435521</v>
      </c>
      <c r="BR61" s="29" t="s">
        <v>2040</v>
      </c>
      <c r="BS61" s="29">
        <v>8.6956126959504818E-2</v>
      </c>
      <c r="BU61" s="29"/>
      <c r="BV61" s="29" t="s">
        <v>851</v>
      </c>
      <c r="BW61" s="29">
        <v>0.98006805127241914</v>
      </c>
      <c r="BX61" s="29"/>
      <c r="BY61" s="29" t="s">
        <v>759</v>
      </c>
      <c r="BZ61" s="29">
        <v>1.0037956165654571</v>
      </c>
      <c r="CA61" s="29"/>
      <c r="CB61" s="29" t="s">
        <v>779</v>
      </c>
      <c r="CC61" s="29">
        <v>1.002005435037197</v>
      </c>
      <c r="CD61" s="29"/>
      <c r="CE61" s="29" t="s">
        <v>260</v>
      </c>
      <c r="CF61" s="29">
        <v>0.91984353992557177</v>
      </c>
      <c r="CG61" s="29"/>
      <c r="CH61" s="29" t="s">
        <v>288</v>
      </c>
      <c r="CI61" s="29">
        <v>1.1010225173197696</v>
      </c>
      <c r="CJ61" s="29"/>
      <c r="CK61" s="29"/>
      <c r="CL61" s="29"/>
      <c r="CM61" s="29"/>
      <c r="CN61" s="29"/>
      <c r="CO61" s="29"/>
      <c r="CP61" s="29"/>
      <c r="CQ61" s="29"/>
      <c r="CR61" s="29"/>
      <c r="CS61" s="29"/>
      <c r="CV61" s="40">
        <v>0.5</v>
      </c>
      <c r="CW61" s="22">
        <f t="shared" si="7"/>
        <v>1.5</v>
      </c>
      <c r="CX61" s="22">
        <f t="shared" si="7"/>
        <v>2.5</v>
      </c>
      <c r="CY61" s="22">
        <f t="shared" si="7"/>
        <v>3.5</v>
      </c>
      <c r="CZ61" s="40">
        <f t="shared" si="1"/>
        <v>4.5</v>
      </c>
      <c r="DA61" s="40">
        <f t="shared" si="2"/>
        <v>5.5</v>
      </c>
      <c r="DB61" s="40">
        <f t="shared" si="3"/>
        <v>6.5</v>
      </c>
      <c r="DC61" s="40">
        <f t="shared" si="4"/>
        <v>7.5</v>
      </c>
      <c r="DD61" s="11">
        <f t="shared" si="4"/>
        <v>8.5</v>
      </c>
    </row>
    <row r="62" spans="22:110" x14ac:dyDescent="0.25">
      <c r="V62" s="29" t="s">
        <v>884</v>
      </c>
      <c r="W62" s="29">
        <v>7.9095211787283182E-2</v>
      </c>
      <c r="Y62" s="29" t="s">
        <v>1174</v>
      </c>
      <c r="Z62" s="29">
        <v>9.7241496499419142E-2</v>
      </c>
      <c r="AB62" s="29" t="s">
        <v>1059</v>
      </c>
      <c r="AC62" s="29">
        <v>0.10633257410404517</v>
      </c>
      <c r="AE62" s="29" t="s">
        <v>1307</v>
      </c>
      <c r="AF62" s="29">
        <v>8.1370629338658212E-2</v>
      </c>
      <c r="AH62" s="29" t="s">
        <v>691</v>
      </c>
      <c r="AI62" s="29">
        <v>3.4273272715398262E-2</v>
      </c>
      <c r="AK62" s="29" t="s">
        <v>552</v>
      </c>
      <c r="AL62" s="29">
        <v>4.2982477531363521E-2</v>
      </c>
      <c r="BC62" s="29" t="s">
        <v>1832</v>
      </c>
      <c r="BD62" s="29">
        <v>7.7328705753484606E-2</v>
      </c>
      <c r="BF62" s="29" t="s">
        <v>1379</v>
      </c>
      <c r="BG62" s="29">
        <v>0.11311974959976411</v>
      </c>
      <c r="BI62" s="29" t="s">
        <v>1990</v>
      </c>
      <c r="BJ62" s="29">
        <v>3.4225133020364756E-2</v>
      </c>
      <c r="BL62" s="29" t="s">
        <v>1786</v>
      </c>
      <c r="BM62" s="29">
        <v>9.7613390988381135E-2</v>
      </c>
      <c r="BO62" s="29" t="s">
        <v>1257</v>
      </c>
      <c r="BP62" s="29">
        <v>0.12334981982435521</v>
      </c>
      <c r="BR62" s="29" t="s">
        <v>2040</v>
      </c>
      <c r="BS62" s="29">
        <v>8.6956126959504818E-2</v>
      </c>
      <c r="BU62" s="29"/>
      <c r="BV62" s="29" t="s">
        <v>851</v>
      </c>
      <c r="BW62" s="29">
        <v>0.96481492242341249</v>
      </c>
      <c r="BX62" s="29"/>
      <c r="BY62" s="29" t="s">
        <v>759</v>
      </c>
      <c r="BZ62" s="29">
        <v>1.0057898074584992</v>
      </c>
      <c r="CA62" s="29"/>
      <c r="CB62" s="29" t="s">
        <v>779</v>
      </c>
      <c r="CC62" s="29">
        <v>1.0117149592562267</v>
      </c>
      <c r="CD62" s="29"/>
      <c r="CE62" s="29" t="s">
        <v>260</v>
      </c>
      <c r="CF62" s="29">
        <v>1.0101474870206777</v>
      </c>
      <c r="CG62" s="29"/>
      <c r="CH62" s="29" t="s">
        <v>289</v>
      </c>
      <c r="CI62" s="29">
        <v>1.1715506355579104</v>
      </c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V62" s="40">
        <v>0.5</v>
      </c>
      <c r="CW62" s="22">
        <f t="shared" si="7"/>
        <v>1.5</v>
      </c>
      <c r="CX62" s="22">
        <f t="shared" si="7"/>
        <v>2.5</v>
      </c>
      <c r="CY62" s="22">
        <f t="shared" si="7"/>
        <v>3.5</v>
      </c>
      <c r="CZ62" s="40">
        <f t="shared" si="1"/>
        <v>4.5</v>
      </c>
      <c r="DA62" s="40">
        <f t="shared" si="2"/>
        <v>5.5</v>
      </c>
      <c r="DB62" s="40">
        <f t="shared" si="3"/>
        <v>6.5</v>
      </c>
      <c r="DC62" s="40">
        <f t="shared" si="4"/>
        <v>7.5</v>
      </c>
      <c r="DD62" s="11">
        <f t="shared" si="4"/>
        <v>8.5</v>
      </c>
    </row>
    <row r="63" spans="22:110" x14ac:dyDescent="0.25">
      <c r="V63" s="29" t="s">
        <v>885</v>
      </c>
      <c r="W63" s="29">
        <v>7.9395390834206714E-2</v>
      </c>
      <c r="Y63" s="29" t="s">
        <v>1175</v>
      </c>
      <c r="Z63" s="29">
        <v>9.8514187145105458E-2</v>
      </c>
      <c r="AB63" s="29" t="s">
        <v>1060</v>
      </c>
      <c r="AC63" s="29">
        <v>0.11300833834742048</v>
      </c>
      <c r="AE63" s="29" t="s">
        <v>1308</v>
      </c>
      <c r="AF63" s="29">
        <v>6.3487468444170123E-2</v>
      </c>
      <c r="AH63" s="29" t="s">
        <v>296</v>
      </c>
      <c r="AI63" s="29">
        <v>4.4080277048736446E-2</v>
      </c>
      <c r="AK63" s="29" t="s">
        <v>553</v>
      </c>
      <c r="AL63" s="29">
        <v>4.2928625046959851E-2</v>
      </c>
      <c r="BC63" s="29" t="s">
        <v>1769</v>
      </c>
      <c r="BD63" s="29">
        <v>9.1152520978789772E-2</v>
      </c>
      <c r="BF63" s="29" t="s">
        <v>1379</v>
      </c>
      <c r="BG63" s="29">
        <v>0.11311974959976411</v>
      </c>
      <c r="BI63" s="29" t="s">
        <v>1990</v>
      </c>
      <c r="BJ63" s="29">
        <v>3.4225133020364756E-2</v>
      </c>
      <c r="BL63" s="29" t="s">
        <v>1786</v>
      </c>
      <c r="BM63" s="29">
        <v>9.7613390988381135E-2</v>
      </c>
      <c r="BO63" s="29" t="s">
        <v>1257</v>
      </c>
      <c r="BP63" s="29">
        <v>0.12334981982435521</v>
      </c>
      <c r="BR63" s="29" t="s">
        <v>2041</v>
      </c>
      <c r="BS63" s="29">
        <v>9.2259979348671958E-2</v>
      </c>
      <c r="BU63" s="29"/>
      <c r="BV63" s="29" t="s">
        <v>851</v>
      </c>
      <c r="BW63" s="29">
        <v>1.041625709123307</v>
      </c>
      <c r="BX63" s="29"/>
      <c r="BY63" s="29" t="s">
        <v>759</v>
      </c>
      <c r="BZ63" s="29">
        <v>1.0170622291339546</v>
      </c>
      <c r="CA63" s="29"/>
      <c r="CB63" s="29" t="s">
        <v>779</v>
      </c>
      <c r="CC63" s="29">
        <v>1.1164071642783373</v>
      </c>
      <c r="CD63" s="29"/>
      <c r="CE63" s="29" t="s">
        <v>263</v>
      </c>
      <c r="CF63" s="29">
        <v>1.0313000614209942</v>
      </c>
      <c r="CG63" s="29"/>
      <c r="CH63" s="29" t="s">
        <v>289</v>
      </c>
      <c r="CI63" s="29">
        <v>1.1872943243037541</v>
      </c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V63" s="40">
        <v>0.5</v>
      </c>
      <c r="CW63" s="22">
        <f t="shared" si="7"/>
        <v>1.5</v>
      </c>
      <c r="CX63" s="22">
        <f t="shared" si="7"/>
        <v>2.5</v>
      </c>
      <c r="CY63" s="22">
        <f t="shared" si="7"/>
        <v>3.5</v>
      </c>
      <c r="CZ63" s="40">
        <f t="shared" si="1"/>
        <v>4.5</v>
      </c>
      <c r="DA63" s="40">
        <f t="shared" si="2"/>
        <v>5.5</v>
      </c>
      <c r="DB63" s="40">
        <f t="shared" si="3"/>
        <v>6.5</v>
      </c>
      <c r="DC63" s="40">
        <f t="shared" si="4"/>
        <v>7.5</v>
      </c>
      <c r="DD63" s="11">
        <f t="shared" si="4"/>
        <v>8.5</v>
      </c>
    </row>
    <row r="64" spans="22:110" x14ac:dyDescent="0.25">
      <c r="V64" s="29" t="s">
        <v>886</v>
      </c>
      <c r="W64" s="29">
        <v>7.323627097287487E-2</v>
      </c>
      <c r="Y64" s="29" t="s">
        <v>1176</v>
      </c>
      <c r="Z64" s="29">
        <v>0.10238639252067643</v>
      </c>
      <c r="AB64" s="29" t="s">
        <v>1061</v>
      </c>
      <c r="AC64" s="29">
        <v>0.10550032509171296</v>
      </c>
      <c r="AE64" s="29" t="s">
        <v>1309</v>
      </c>
      <c r="AF64" s="29">
        <v>9.2770564651660323E-2</v>
      </c>
      <c r="AH64" s="29" t="s">
        <v>297</v>
      </c>
      <c r="AI64" s="29">
        <v>4.0392863950559521E-2</v>
      </c>
      <c r="AK64" s="29" t="s">
        <v>665</v>
      </c>
      <c r="AL64" s="29">
        <v>2.8716897497850141E-2</v>
      </c>
      <c r="BC64" s="29" t="s">
        <v>1769</v>
      </c>
      <c r="BD64" s="29">
        <v>9.1152520978789772E-2</v>
      </c>
      <c r="BF64" s="29" t="s">
        <v>1380</v>
      </c>
      <c r="BG64" s="29">
        <v>0.10266915205666562</v>
      </c>
      <c r="BI64" s="29" t="s">
        <v>1990</v>
      </c>
      <c r="BJ64" s="29">
        <v>3.4225133020364756E-2</v>
      </c>
      <c r="BL64" s="29" t="s">
        <v>1786</v>
      </c>
      <c r="BM64" s="29">
        <v>9.7613390988381135E-2</v>
      </c>
      <c r="BO64" s="29" t="s">
        <v>1258</v>
      </c>
      <c r="BP64" s="29">
        <v>0.11612248215543011</v>
      </c>
      <c r="BR64" s="29" t="s">
        <v>2041</v>
      </c>
      <c r="BS64" s="29">
        <v>9.2259979348671958E-2</v>
      </c>
      <c r="BU64" s="29"/>
      <c r="BV64" s="29" t="s">
        <v>852</v>
      </c>
      <c r="BW64" s="29">
        <v>1.0208923771284364</v>
      </c>
      <c r="BX64" s="29"/>
      <c r="BY64" s="29" t="s">
        <v>759</v>
      </c>
      <c r="BZ64" s="29">
        <v>1.041895746540535</v>
      </c>
      <c r="CA64" s="29"/>
      <c r="CB64" s="29" t="s">
        <v>779</v>
      </c>
      <c r="CC64" s="29">
        <v>0.96885104801686506</v>
      </c>
      <c r="CD64" s="29"/>
      <c r="CE64" s="29" t="s">
        <v>263</v>
      </c>
      <c r="CF64" s="29">
        <v>0.99945333048447771</v>
      </c>
      <c r="CG64" s="29"/>
      <c r="CH64" s="29" t="s">
        <v>289</v>
      </c>
      <c r="CI64" s="29">
        <v>0.93118225154279466</v>
      </c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V64" s="40">
        <v>0.5</v>
      </c>
      <c r="CW64" s="22">
        <f t="shared" si="7"/>
        <v>1.5</v>
      </c>
      <c r="CX64" s="22">
        <f t="shared" si="7"/>
        <v>2.5</v>
      </c>
      <c r="CY64" s="22">
        <f t="shared" si="7"/>
        <v>3.5</v>
      </c>
      <c r="CZ64" s="40">
        <f t="shared" si="1"/>
        <v>4.5</v>
      </c>
      <c r="DA64" s="40">
        <f t="shared" si="2"/>
        <v>5.5</v>
      </c>
      <c r="DB64" s="40">
        <f t="shared" si="3"/>
        <v>6.5</v>
      </c>
      <c r="DC64" s="40">
        <f t="shared" si="4"/>
        <v>7.5</v>
      </c>
      <c r="DD64" s="11">
        <f t="shared" si="4"/>
        <v>8.5</v>
      </c>
    </row>
    <row r="65" spans="22:108" x14ac:dyDescent="0.25">
      <c r="V65" s="29" t="s">
        <v>887</v>
      </c>
      <c r="W65" s="29">
        <v>7.5007351263847097E-2</v>
      </c>
      <c r="Y65" s="29" t="s">
        <v>1177</v>
      </c>
      <c r="Z65" s="29">
        <v>6.4830085428809719E-2</v>
      </c>
      <c r="AB65" s="29" t="s">
        <v>1062</v>
      </c>
      <c r="AC65" s="29">
        <v>0.10266688042657834</v>
      </c>
      <c r="AE65" s="29" t="s">
        <v>1310</v>
      </c>
      <c r="AF65" s="29">
        <v>8.9497392557259234E-2</v>
      </c>
      <c r="AH65" s="29" t="s">
        <v>298</v>
      </c>
      <c r="AI65" s="29">
        <v>4.1707270115032058E-2</v>
      </c>
      <c r="AK65" s="29" t="s">
        <v>666</v>
      </c>
      <c r="AL65" s="29">
        <v>3.8163555483254889E-2</v>
      </c>
      <c r="BC65" s="29" t="s">
        <v>1770</v>
      </c>
      <c r="BD65" s="29">
        <v>9.4425928264936509E-2</v>
      </c>
      <c r="BF65" s="29" t="s">
        <v>1380</v>
      </c>
      <c r="BG65" s="29">
        <v>0.10266915205666562</v>
      </c>
      <c r="BI65" s="29" t="s">
        <v>1991</v>
      </c>
      <c r="BJ65" s="29">
        <v>2.7216389866154732E-2</v>
      </c>
      <c r="BL65" s="29" t="s">
        <v>1786</v>
      </c>
      <c r="BM65" s="29">
        <v>9.7613390988381135E-2</v>
      </c>
      <c r="BO65" s="29" t="s">
        <v>1258</v>
      </c>
      <c r="BP65" s="29">
        <v>0.11612248215543011</v>
      </c>
      <c r="BR65" s="29" t="s">
        <v>2041</v>
      </c>
      <c r="BS65" s="29">
        <v>9.2259979348671958E-2</v>
      </c>
      <c r="BU65" s="29"/>
      <c r="BV65" s="29" t="s">
        <v>853</v>
      </c>
      <c r="BW65" s="29">
        <v>0.76806953797551358</v>
      </c>
      <c r="BX65" s="29"/>
      <c r="BY65" s="29" t="s">
        <v>759</v>
      </c>
      <c r="BZ65" s="29">
        <v>0.9901784759888661</v>
      </c>
      <c r="CA65" s="29"/>
      <c r="CB65" s="29" t="s">
        <v>779</v>
      </c>
      <c r="CC65" s="29">
        <v>1.1147721811751132</v>
      </c>
      <c r="CD65" s="29"/>
      <c r="CE65" s="29" t="s">
        <v>263</v>
      </c>
      <c r="CF65" s="29">
        <v>0.96611729794928158</v>
      </c>
      <c r="CG65" s="29"/>
      <c r="CH65" s="29" t="s">
        <v>289</v>
      </c>
      <c r="CI65" s="29">
        <v>0.97792062923096612</v>
      </c>
      <c r="CJ65" s="29"/>
      <c r="CK65" s="29"/>
      <c r="CL65" s="29"/>
      <c r="CM65" s="29"/>
      <c r="CN65" s="29"/>
      <c r="CO65" s="29"/>
      <c r="CP65" s="29"/>
      <c r="CQ65" s="29"/>
      <c r="CR65" s="29"/>
      <c r="CS65" s="29"/>
      <c r="CV65" s="40">
        <v>0.5</v>
      </c>
      <c r="CW65" s="22">
        <f t="shared" si="7"/>
        <v>1.5</v>
      </c>
      <c r="CX65" s="22">
        <f t="shared" si="7"/>
        <v>2.5</v>
      </c>
      <c r="CY65" s="22">
        <f t="shared" si="7"/>
        <v>3.5</v>
      </c>
      <c r="CZ65" s="40">
        <f t="shared" si="1"/>
        <v>4.5</v>
      </c>
      <c r="DA65" s="40">
        <f t="shared" si="2"/>
        <v>5.5</v>
      </c>
      <c r="DB65" s="40">
        <f t="shared" si="3"/>
        <v>6.5</v>
      </c>
      <c r="DC65" s="40">
        <f t="shared" si="4"/>
        <v>7.5</v>
      </c>
      <c r="DD65" s="11">
        <f t="shared" si="4"/>
        <v>8.5</v>
      </c>
    </row>
    <row r="66" spans="22:108" x14ac:dyDescent="0.25">
      <c r="V66" s="29" t="s">
        <v>888</v>
      </c>
      <c r="W66" s="29">
        <v>7.1801867267896807E-2</v>
      </c>
      <c r="Y66" s="29" t="s">
        <v>1178</v>
      </c>
      <c r="Z66" s="29">
        <v>6.6885726228292933E-2</v>
      </c>
      <c r="AB66" s="29" t="s">
        <v>1063</v>
      </c>
      <c r="AC66" s="29">
        <v>0.10391296608234883</v>
      </c>
      <c r="AE66" s="29" t="s">
        <v>1311</v>
      </c>
      <c r="AF66" s="29">
        <v>9.8292807384027694E-2</v>
      </c>
      <c r="AH66" s="29" t="s">
        <v>299</v>
      </c>
      <c r="AI66" s="29">
        <v>4.9124903477754465E-2</v>
      </c>
      <c r="AK66" s="29" t="s">
        <v>667</v>
      </c>
      <c r="AL66" s="29">
        <v>7.8779851485675026E-3</v>
      </c>
      <c r="BC66" s="29" t="s">
        <v>1770</v>
      </c>
      <c r="BD66" s="29">
        <v>9.4425928264936509E-2</v>
      </c>
      <c r="BF66" s="29" t="s">
        <v>1380</v>
      </c>
      <c r="BG66" s="29">
        <v>0.10266915205666562</v>
      </c>
      <c r="BI66" s="29" t="s">
        <v>1991</v>
      </c>
      <c r="BJ66" s="29">
        <v>2.7216389866154732E-2</v>
      </c>
      <c r="BL66" s="29" t="s">
        <v>1786</v>
      </c>
      <c r="BM66" s="29">
        <v>9.7613390988381135E-2</v>
      </c>
      <c r="BO66" s="29" t="s">
        <v>1258</v>
      </c>
      <c r="BP66" s="29">
        <v>0.11612248215543011</v>
      </c>
      <c r="BR66" s="29" t="s">
        <v>2041</v>
      </c>
      <c r="BS66" s="29">
        <v>9.2259979348671958E-2</v>
      </c>
      <c r="BU66" s="29"/>
      <c r="BV66" s="29" t="s">
        <v>854</v>
      </c>
      <c r="BW66" s="29">
        <v>0.20895262705798118</v>
      </c>
      <c r="BX66" s="29"/>
      <c r="BY66" s="29" t="s">
        <v>759</v>
      </c>
      <c r="BZ66" s="29">
        <v>0.9937665104037674</v>
      </c>
      <c r="CA66" s="29"/>
      <c r="CB66" s="29" t="s">
        <v>779</v>
      </c>
      <c r="CC66" s="29">
        <v>0.98370173894254131</v>
      </c>
      <c r="CD66" s="29"/>
      <c r="CE66" s="29" t="s">
        <v>263</v>
      </c>
      <c r="CF66" s="29">
        <v>0.99357896371349408</v>
      </c>
      <c r="CG66" s="29"/>
      <c r="CH66" s="29" t="s">
        <v>289</v>
      </c>
      <c r="CI66" s="29">
        <v>0.9133663714300182</v>
      </c>
      <c r="CJ66" s="29"/>
      <c r="CK66" s="29"/>
      <c r="CL66" s="29"/>
      <c r="CM66" s="29"/>
      <c r="CN66" s="29"/>
      <c r="CO66" s="29"/>
      <c r="CP66" s="29"/>
      <c r="CQ66" s="29"/>
      <c r="CR66" s="29"/>
      <c r="CS66" s="29"/>
      <c r="CV66" s="40">
        <v>0.5</v>
      </c>
      <c r="CW66" s="22">
        <f t="shared" si="7"/>
        <v>1.5</v>
      </c>
      <c r="CX66" s="22">
        <f t="shared" si="7"/>
        <v>2.5</v>
      </c>
      <c r="CY66" s="22">
        <f t="shared" si="7"/>
        <v>3.5</v>
      </c>
      <c r="CZ66" s="40">
        <f t="shared" ref="CZ66:CZ129" si="8">CY66+1</f>
        <v>4.5</v>
      </c>
      <c r="DA66" s="40">
        <f t="shared" ref="DA66:DA129" si="9">CZ66+1</f>
        <v>5.5</v>
      </c>
      <c r="DB66" s="40">
        <f t="shared" ref="DB66:DB129" si="10">DA66+1</f>
        <v>6.5</v>
      </c>
      <c r="DC66" s="40">
        <f t="shared" ref="DC66:DD129" si="11">DB66+1</f>
        <v>7.5</v>
      </c>
      <c r="DD66" s="11">
        <f t="shared" si="11"/>
        <v>8.5</v>
      </c>
    </row>
    <row r="67" spans="22:108" x14ac:dyDescent="0.25">
      <c r="V67" s="29" t="s">
        <v>889</v>
      </c>
      <c r="W67" s="29">
        <v>6.937368051752292E-2</v>
      </c>
      <c r="Y67" s="29" t="s">
        <v>1179</v>
      </c>
      <c r="Z67" s="29">
        <v>5.9126270777986142E-2</v>
      </c>
      <c r="AB67" s="29" t="s">
        <v>1064</v>
      </c>
      <c r="AC67" s="29">
        <v>0.10541831589635012</v>
      </c>
      <c r="AE67" s="29" t="s">
        <v>1312</v>
      </c>
      <c r="AF67" s="29">
        <v>9.5493337713613125E-2</v>
      </c>
      <c r="AH67" s="29" t="s">
        <v>300</v>
      </c>
      <c r="AI67" s="29">
        <v>4.1058224649793917E-2</v>
      </c>
      <c r="AK67" s="29" t="s">
        <v>668</v>
      </c>
      <c r="AL67" s="29">
        <v>9.1512289834561646E-3</v>
      </c>
      <c r="BC67" s="29" t="s">
        <v>1833</v>
      </c>
      <c r="BD67" s="29">
        <v>1.6056050036330063E-2</v>
      </c>
      <c r="BF67" s="29" t="s">
        <v>1380</v>
      </c>
      <c r="BG67" s="29">
        <v>0.10266915205666562</v>
      </c>
      <c r="BI67" s="29" t="s">
        <v>1991</v>
      </c>
      <c r="BJ67" s="29">
        <v>2.7216389866154732E-2</v>
      </c>
      <c r="BL67" s="29" t="s">
        <v>1787</v>
      </c>
      <c r="BM67" s="29">
        <v>0.11803320041736315</v>
      </c>
      <c r="BO67" s="29" t="s">
        <v>1258</v>
      </c>
      <c r="BP67" s="29">
        <v>0.11612248215543011</v>
      </c>
      <c r="BR67" s="29" t="s">
        <v>2042</v>
      </c>
      <c r="BS67" s="29">
        <v>9.7545305818139347E-2</v>
      </c>
      <c r="BU67" s="29"/>
      <c r="BV67" s="29" t="s">
        <v>854</v>
      </c>
      <c r="BW67" s="29">
        <v>0.22472767875295985</v>
      </c>
      <c r="BX67" s="29"/>
      <c r="BY67" s="29" t="s">
        <v>759</v>
      </c>
      <c r="BZ67" s="29">
        <v>0.99505916072825262</v>
      </c>
      <c r="CA67" s="29"/>
      <c r="CB67" s="29" t="s">
        <v>779</v>
      </c>
      <c r="CC67" s="29">
        <v>1.0036212659464288</v>
      </c>
      <c r="CD67" s="29"/>
      <c r="CE67" s="29" t="s">
        <v>263</v>
      </c>
      <c r="CF67" s="29">
        <v>0.99002825754728074</v>
      </c>
      <c r="CG67" s="29"/>
      <c r="CH67" s="29" t="s">
        <v>289</v>
      </c>
      <c r="CI67" s="29">
        <v>1.1396270768581629</v>
      </c>
      <c r="CJ67" s="29"/>
      <c r="CK67" s="29"/>
      <c r="CL67" s="29"/>
      <c r="CM67" s="29"/>
      <c r="CN67" s="29"/>
      <c r="CO67" s="29"/>
      <c r="CP67" s="29"/>
      <c r="CQ67" s="29"/>
      <c r="CR67" s="29"/>
      <c r="CS67" s="29"/>
      <c r="CV67" s="40">
        <v>0.5</v>
      </c>
      <c r="CW67" s="22">
        <f t="shared" si="7"/>
        <v>1.5</v>
      </c>
      <c r="CX67" s="22">
        <f t="shared" si="7"/>
        <v>2.5</v>
      </c>
      <c r="CY67" s="22">
        <f t="shared" si="7"/>
        <v>3.5</v>
      </c>
      <c r="CZ67" s="40">
        <f t="shared" si="8"/>
        <v>4.5</v>
      </c>
      <c r="DA67" s="40">
        <f t="shared" si="9"/>
        <v>5.5</v>
      </c>
      <c r="DB67" s="40">
        <f t="shared" si="10"/>
        <v>6.5</v>
      </c>
      <c r="DC67" s="40">
        <f t="shared" si="11"/>
        <v>7.5</v>
      </c>
      <c r="DD67" s="11">
        <f t="shared" si="11"/>
        <v>8.5</v>
      </c>
    </row>
    <row r="68" spans="22:108" x14ac:dyDescent="0.25">
      <c r="V68" s="29" t="s">
        <v>890</v>
      </c>
      <c r="W68" s="29">
        <v>7.3046472154680686E-2</v>
      </c>
      <c r="Y68" s="29" t="s">
        <v>1180</v>
      </c>
      <c r="Z68" s="29">
        <v>5.5046664641649923E-2</v>
      </c>
      <c r="AB68" s="29" t="s">
        <v>1065</v>
      </c>
      <c r="AC68" s="29">
        <v>0.10213105873467786</v>
      </c>
      <c r="AE68" s="29" t="s">
        <v>1313</v>
      </c>
      <c r="AF68" s="29">
        <v>0.1038940871604265</v>
      </c>
      <c r="AH68" s="29" t="s">
        <v>692</v>
      </c>
      <c r="AI68" s="29">
        <v>4.9942415251168687E-2</v>
      </c>
      <c r="AK68" s="29" t="s">
        <v>669</v>
      </c>
      <c r="AL68" s="29">
        <v>6.7165585236013828E-3</v>
      </c>
      <c r="BC68" s="29" t="s">
        <v>1833</v>
      </c>
      <c r="BD68" s="29">
        <v>1.6056050036330063E-2</v>
      </c>
      <c r="BF68" s="29" t="s">
        <v>1380</v>
      </c>
      <c r="BG68" s="29">
        <v>0.10266915205666562</v>
      </c>
      <c r="BI68" s="29" t="s">
        <v>1992</v>
      </c>
      <c r="BJ68" s="29">
        <v>2.0146640921343242E-2</v>
      </c>
      <c r="BL68" s="29" t="s">
        <v>1787</v>
      </c>
      <c r="BM68" s="29">
        <v>0.11803320041736315</v>
      </c>
      <c r="BO68" s="29" t="s">
        <v>1258</v>
      </c>
      <c r="BP68" s="29">
        <v>0.11612248215543011</v>
      </c>
      <c r="BR68" s="29" t="s">
        <v>2042</v>
      </c>
      <c r="BS68" s="29">
        <v>9.7545305818139347E-2</v>
      </c>
      <c r="BV68" s="29" t="s">
        <v>854</v>
      </c>
      <c r="BW68" s="29">
        <v>0.21471610941951094</v>
      </c>
      <c r="BY68" s="29" t="s">
        <v>759</v>
      </c>
      <c r="BZ68" s="29">
        <v>1.0096195509989241</v>
      </c>
      <c r="CB68" s="29" t="s">
        <v>779</v>
      </c>
      <c r="CC68" s="29">
        <v>1.0207942734993387</v>
      </c>
      <c r="CE68" s="29" t="s">
        <v>263</v>
      </c>
      <c r="CF68" s="29">
        <v>1.0229639992725432</v>
      </c>
      <c r="CH68" s="29" t="s">
        <v>524</v>
      </c>
      <c r="CI68" s="29">
        <v>1.0084520421486878</v>
      </c>
      <c r="CV68" s="40">
        <v>0.5</v>
      </c>
      <c r="CW68" s="22">
        <f t="shared" si="7"/>
        <v>1.5</v>
      </c>
      <c r="CX68" s="22">
        <f t="shared" si="7"/>
        <v>2.5</v>
      </c>
      <c r="CY68" s="22">
        <f t="shared" si="7"/>
        <v>3.5</v>
      </c>
      <c r="CZ68" s="40">
        <f t="shared" si="8"/>
        <v>4.5</v>
      </c>
      <c r="DA68" s="40">
        <f t="shared" si="9"/>
        <v>5.5</v>
      </c>
      <c r="DB68" s="40">
        <f t="shared" si="10"/>
        <v>6.5</v>
      </c>
      <c r="DC68" s="40">
        <f t="shared" si="11"/>
        <v>7.5</v>
      </c>
      <c r="DD68" s="11">
        <f t="shared" si="11"/>
        <v>8.5</v>
      </c>
    </row>
    <row r="69" spans="22:108" x14ac:dyDescent="0.25">
      <c r="V69" s="29" t="s">
        <v>891</v>
      </c>
      <c r="W69" s="29">
        <v>7.7847822752930076E-2</v>
      </c>
      <c r="Y69" s="29" t="s">
        <v>1181</v>
      </c>
      <c r="Z69" s="29">
        <v>9.2790238546743981E-2</v>
      </c>
      <c r="AB69" s="29" t="s">
        <v>1066</v>
      </c>
      <c r="AC69" s="29">
        <v>0.10139962755047754</v>
      </c>
      <c r="AE69" s="29" t="s">
        <v>1314</v>
      </c>
      <c r="AF69" s="29">
        <v>9.6302458520494807E-2</v>
      </c>
      <c r="AH69" s="29" t="s">
        <v>693</v>
      </c>
      <c r="AI69" s="29">
        <v>8.7019183112466078E-2</v>
      </c>
      <c r="AK69" s="29" t="s">
        <v>670</v>
      </c>
      <c r="AL69" s="29">
        <v>1.7981237210051577E-2</v>
      </c>
      <c r="BC69" s="29" t="s">
        <v>1771</v>
      </c>
      <c r="BD69" s="29">
        <v>3.6940578709731477E-2</v>
      </c>
      <c r="BF69" s="29" t="s">
        <v>1380</v>
      </c>
      <c r="BG69" s="29">
        <v>0.10266915205666562</v>
      </c>
      <c r="BI69" s="29" t="s">
        <v>1992</v>
      </c>
      <c r="BJ69" s="29">
        <v>2.0146640921343242E-2</v>
      </c>
      <c r="BL69" s="29" t="s">
        <v>1787</v>
      </c>
      <c r="BM69" s="29">
        <v>0.11803320041736315</v>
      </c>
      <c r="BO69" s="29" t="s">
        <v>1259</v>
      </c>
      <c r="BP69" s="29">
        <v>0.11722016493491104</v>
      </c>
      <c r="BR69" s="29" t="s">
        <v>2042</v>
      </c>
      <c r="BS69" s="29">
        <v>9.7545305818139347E-2</v>
      </c>
      <c r="BV69" s="29" t="s">
        <v>855</v>
      </c>
      <c r="BW69" s="29">
        <v>1.0076469326413078</v>
      </c>
      <c r="BY69" s="29" t="s">
        <v>759</v>
      </c>
      <c r="BZ69" s="29">
        <v>0.98675462451216578</v>
      </c>
      <c r="CB69" s="29" t="s">
        <v>779</v>
      </c>
      <c r="CC69" s="29">
        <v>1.0985635604807666</v>
      </c>
      <c r="CE69" s="29" t="s">
        <v>263</v>
      </c>
      <c r="CF69" s="29">
        <v>1.0723216267039684</v>
      </c>
      <c r="CH69" s="29" t="s">
        <v>524</v>
      </c>
      <c r="CI69" s="29">
        <v>1.1675483937807511</v>
      </c>
      <c r="CV69" s="40">
        <v>0.5</v>
      </c>
      <c r="CW69" s="22">
        <f t="shared" si="7"/>
        <v>1.5</v>
      </c>
      <c r="CX69" s="22">
        <f t="shared" si="7"/>
        <v>2.5</v>
      </c>
      <c r="CY69" s="22">
        <f t="shared" si="7"/>
        <v>3.5</v>
      </c>
      <c r="CZ69" s="40">
        <f t="shared" si="8"/>
        <v>4.5</v>
      </c>
      <c r="DA69" s="40">
        <f t="shared" si="9"/>
        <v>5.5</v>
      </c>
      <c r="DB69" s="40">
        <f t="shared" si="10"/>
        <v>6.5</v>
      </c>
      <c r="DC69" s="40">
        <f t="shared" si="11"/>
        <v>7.5</v>
      </c>
      <c r="DD69" s="11">
        <f t="shared" si="11"/>
        <v>8.5</v>
      </c>
    </row>
    <row r="70" spans="22:108" x14ac:dyDescent="0.25">
      <c r="V70" s="29" t="s">
        <v>892</v>
      </c>
      <c r="W70" s="29">
        <v>7.532059582864796E-2</v>
      </c>
      <c r="Y70" s="29" t="s">
        <v>1182</v>
      </c>
      <c r="Z70" s="29">
        <v>8.6675197791182657E-2</v>
      </c>
      <c r="AB70" s="29" t="s">
        <v>1067</v>
      </c>
      <c r="AC70" s="29">
        <v>0.10238466073962267</v>
      </c>
      <c r="AE70" s="29" t="s">
        <v>1315</v>
      </c>
      <c r="AF70" s="29">
        <v>9.6182440109372574E-2</v>
      </c>
      <c r="AH70" s="29" t="s">
        <v>694</v>
      </c>
      <c r="AI70" s="29">
        <v>9.034614286872647E-2</v>
      </c>
      <c r="AK70" s="29" t="s">
        <v>671</v>
      </c>
      <c r="AL70" s="29">
        <v>9.1772786061729145E-3</v>
      </c>
      <c r="BC70" s="29" t="s">
        <v>1771</v>
      </c>
      <c r="BD70" s="29">
        <v>3.6940578709731477E-2</v>
      </c>
      <c r="BF70" s="29" t="s">
        <v>1381</v>
      </c>
      <c r="BG70" s="29">
        <v>0.11543857422574486</v>
      </c>
      <c r="BI70" s="29" t="s">
        <v>1992</v>
      </c>
      <c r="BJ70" s="29">
        <v>2.0146640921343242E-2</v>
      </c>
      <c r="BL70" s="29" t="s">
        <v>1788</v>
      </c>
      <c r="BM70" s="29">
        <v>0.12363357230988534</v>
      </c>
      <c r="BO70" s="29" t="s">
        <v>1259</v>
      </c>
      <c r="BP70" s="29">
        <v>0.11722016493491104</v>
      </c>
      <c r="BR70" s="29" t="s">
        <v>2042</v>
      </c>
      <c r="BS70" s="29">
        <v>9.7545305818139347E-2</v>
      </c>
      <c r="BV70" s="29" t="s">
        <v>856</v>
      </c>
      <c r="BW70" s="29">
        <v>0.99686321711304582</v>
      </c>
      <c r="BY70" s="29" t="s">
        <v>759</v>
      </c>
      <c r="BZ70" s="29">
        <v>0.99611248884716308</v>
      </c>
      <c r="CB70" s="29" t="s">
        <v>779</v>
      </c>
      <c r="CC70" s="29">
        <v>1.1851044051547981</v>
      </c>
      <c r="CE70" s="29" t="s">
        <v>263</v>
      </c>
      <c r="CF70" s="29">
        <v>0.98672026063926688</v>
      </c>
      <c r="CH70" s="29" t="s">
        <v>525</v>
      </c>
      <c r="CI70" s="29">
        <v>1.0196683935475452</v>
      </c>
      <c r="CV70" s="40">
        <v>0.5</v>
      </c>
      <c r="CW70" s="22">
        <f t="shared" si="7"/>
        <v>1.5</v>
      </c>
      <c r="CX70" s="22">
        <f t="shared" si="7"/>
        <v>2.5</v>
      </c>
      <c r="CY70" s="22">
        <f t="shared" si="7"/>
        <v>3.5</v>
      </c>
      <c r="CZ70" s="40">
        <f t="shared" si="8"/>
        <v>4.5</v>
      </c>
      <c r="DA70" s="40">
        <f t="shared" si="9"/>
        <v>5.5</v>
      </c>
      <c r="DB70" s="40">
        <f t="shared" si="10"/>
        <v>6.5</v>
      </c>
      <c r="DC70" s="40">
        <f t="shared" si="11"/>
        <v>7.5</v>
      </c>
      <c r="DD70" s="11">
        <f t="shared" si="11"/>
        <v>8.5</v>
      </c>
    </row>
    <row r="71" spans="22:108" x14ac:dyDescent="0.25">
      <c r="V71" s="29" t="s">
        <v>893</v>
      </c>
      <c r="W71" s="29">
        <v>7.1607211311019214E-2</v>
      </c>
      <c r="Y71" s="29" t="s">
        <v>1184</v>
      </c>
      <c r="Z71" s="29">
        <v>8.7957150775096471E-2</v>
      </c>
      <c r="AB71" s="29" t="s">
        <v>1068</v>
      </c>
      <c r="AC71" s="29">
        <v>0.10293556968253202</v>
      </c>
      <c r="AE71" s="29" t="s">
        <v>1316</v>
      </c>
      <c r="AF71" s="29">
        <v>8.5194627486617741E-2</v>
      </c>
      <c r="AH71" s="29" t="s">
        <v>695</v>
      </c>
      <c r="AI71" s="29">
        <v>8.2545598401668349E-2</v>
      </c>
      <c r="AK71" s="29" t="s">
        <v>672</v>
      </c>
      <c r="AL71" s="29">
        <v>2.2677452345107738E-2</v>
      </c>
      <c r="BC71" s="29" t="s">
        <v>1771</v>
      </c>
      <c r="BD71" s="29">
        <v>3.6940578709731477E-2</v>
      </c>
      <c r="BF71" s="29" t="s">
        <v>1382</v>
      </c>
      <c r="BG71" s="29">
        <v>0.10354243926759971</v>
      </c>
      <c r="BI71" s="29" t="s">
        <v>1992</v>
      </c>
      <c r="BJ71" s="29">
        <v>2.0146640921343242E-2</v>
      </c>
      <c r="BL71" s="29" t="s">
        <v>1788</v>
      </c>
      <c r="BM71" s="29">
        <v>0.12363357230988534</v>
      </c>
      <c r="BO71" s="29" t="s">
        <v>1259</v>
      </c>
      <c r="BP71" s="29">
        <v>0.11722016493491104</v>
      </c>
      <c r="BR71" s="29" t="s">
        <v>2042</v>
      </c>
      <c r="BS71" s="29">
        <v>9.7545305818139347E-2</v>
      </c>
      <c r="BV71" s="29" t="s">
        <v>857</v>
      </c>
      <c r="BW71" s="29">
        <v>1.0190004575935494</v>
      </c>
      <c r="BY71" s="29" t="s">
        <v>759</v>
      </c>
      <c r="BZ71" s="29">
        <v>1.0079119839960358</v>
      </c>
      <c r="CB71" s="29" t="s">
        <v>779</v>
      </c>
      <c r="CC71" s="29">
        <v>1.1165144179600102</v>
      </c>
      <c r="CE71" s="29" t="s">
        <v>263</v>
      </c>
      <c r="CF71" s="29">
        <v>1.0089733176140494</v>
      </c>
      <c r="CH71" s="29" t="s">
        <v>526</v>
      </c>
      <c r="CI71" s="29">
        <v>1.1352212441424001</v>
      </c>
      <c r="CV71" s="40">
        <v>0.5</v>
      </c>
      <c r="CW71" s="22">
        <f t="shared" si="7"/>
        <v>1.5</v>
      </c>
      <c r="CX71" s="22">
        <f t="shared" si="7"/>
        <v>2.5</v>
      </c>
      <c r="CY71" s="22">
        <f t="shared" si="7"/>
        <v>3.5</v>
      </c>
      <c r="CZ71" s="40">
        <f t="shared" si="8"/>
        <v>4.5</v>
      </c>
      <c r="DA71" s="40">
        <f t="shared" si="9"/>
        <v>5.5</v>
      </c>
      <c r="DB71" s="40">
        <f t="shared" si="10"/>
        <v>6.5</v>
      </c>
      <c r="DC71" s="40">
        <f t="shared" si="11"/>
        <v>7.5</v>
      </c>
      <c r="DD71" s="11">
        <f t="shared" si="11"/>
        <v>8.5</v>
      </c>
    </row>
    <row r="72" spans="22:108" x14ac:dyDescent="0.25">
      <c r="V72" s="29" t="s">
        <v>894</v>
      </c>
      <c r="W72" s="29">
        <v>6.6168176073051407E-2</v>
      </c>
      <c r="Y72" s="29" t="s">
        <v>1185</v>
      </c>
      <c r="Z72" s="29">
        <v>7.4328793399308743E-2</v>
      </c>
      <c r="AB72" s="29" t="s">
        <v>1069</v>
      </c>
      <c r="AC72" s="29">
        <v>0.10013782935341566</v>
      </c>
      <c r="AE72" s="29" t="s">
        <v>1317</v>
      </c>
      <c r="AF72" s="29">
        <v>8.8722196087547195E-2</v>
      </c>
      <c r="AH72" s="29" t="s">
        <v>696</v>
      </c>
      <c r="AI72" s="29">
        <v>7.5360773934093628E-2</v>
      </c>
      <c r="AK72" s="29" t="s">
        <v>673</v>
      </c>
      <c r="AL72" s="29">
        <v>5.5649255329671271E-2</v>
      </c>
      <c r="BC72" s="29" t="s">
        <v>1834</v>
      </c>
      <c r="BD72" s="29">
        <v>5.0267652207949369E-2</v>
      </c>
      <c r="BF72" s="29" t="s">
        <v>1382</v>
      </c>
      <c r="BG72" s="29">
        <v>0.10354243926759971</v>
      </c>
      <c r="BI72" s="29" t="s">
        <v>1992</v>
      </c>
      <c r="BJ72" s="29">
        <v>2.0146640921343242E-2</v>
      </c>
      <c r="BL72" s="29" t="s">
        <v>1788</v>
      </c>
      <c r="BM72" s="29">
        <v>0.12363357230988534</v>
      </c>
      <c r="BO72" s="29" t="s">
        <v>1259</v>
      </c>
      <c r="BP72" s="29">
        <v>0.11722016493491104</v>
      </c>
      <c r="BR72" s="29" t="s">
        <v>2043</v>
      </c>
      <c r="BS72" s="29">
        <v>8.106844223368101E-2</v>
      </c>
      <c r="BV72" s="29" t="s">
        <v>857</v>
      </c>
      <c r="BW72" s="29">
        <v>0.97825553911844843</v>
      </c>
      <c r="BY72" s="29" t="s">
        <v>759</v>
      </c>
      <c r="BZ72" s="29">
        <v>1.0228644743852764</v>
      </c>
      <c r="CB72" s="29" t="s">
        <v>779</v>
      </c>
      <c r="CC72" s="29">
        <v>0.8541542370602373</v>
      </c>
      <c r="CE72" s="29" t="s">
        <v>263</v>
      </c>
      <c r="CF72" s="29">
        <v>1.1461865955158124</v>
      </c>
      <c r="CH72" s="29" t="s">
        <v>527</v>
      </c>
      <c r="CI72" s="29">
        <v>1.2603031654140207</v>
      </c>
      <c r="CV72" s="40">
        <v>0.5</v>
      </c>
      <c r="CW72" s="22">
        <f t="shared" si="7"/>
        <v>1.5</v>
      </c>
      <c r="CX72" s="22">
        <f t="shared" si="7"/>
        <v>2.5</v>
      </c>
      <c r="CY72" s="22">
        <f t="shared" si="7"/>
        <v>3.5</v>
      </c>
      <c r="CZ72" s="40">
        <f t="shared" si="8"/>
        <v>4.5</v>
      </c>
      <c r="DA72" s="40">
        <f t="shared" si="9"/>
        <v>5.5</v>
      </c>
      <c r="DB72" s="40">
        <f t="shared" si="10"/>
        <v>6.5</v>
      </c>
      <c r="DC72" s="40">
        <f t="shared" si="11"/>
        <v>7.5</v>
      </c>
      <c r="DD72" s="11">
        <f t="shared" si="11"/>
        <v>8.5</v>
      </c>
    </row>
    <row r="73" spans="22:108" x14ac:dyDescent="0.25">
      <c r="V73" s="29" t="s">
        <v>895</v>
      </c>
      <c r="W73" s="29">
        <v>5.0321750212656668E-2</v>
      </c>
      <c r="Y73" s="29" t="s">
        <v>1186</v>
      </c>
      <c r="Z73" s="29">
        <v>8.3522755334994106E-2</v>
      </c>
      <c r="AB73" s="29" t="s">
        <v>1070</v>
      </c>
      <c r="AC73" s="29">
        <v>9.6723384378946689E-2</v>
      </c>
      <c r="AE73" s="29" t="s">
        <v>1318</v>
      </c>
      <c r="AF73" s="29">
        <v>8.8275782699687305E-2</v>
      </c>
      <c r="AH73" s="29" t="s">
        <v>697</v>
      </c>
      <c r="AI73" s="29">
        <v>7.6864917617840783E-2</v>
      </c>
      <c r="AK73" s="29" t="s">
        <v>674</v>
      </c>
      <c r="AL73" s="29">
        <v>1.680778583771542E-2</v>
      </c>
      <c r="BC73" s="29" t="s">
        <v>1835</v>
      </c>
      <c r="BD73" s="29">
        <v>7.3427584120896394E-2</v>
      </c>
      <c r="BF73" s="29" t="s">
        <v>1970</v>
      </c>
      <c r="BG73" s="29">
        <v>1.1866987479046454E-2</v>
      </c>
      <c r="BI73" s="29" t="s">
        <v>1992</v>
      </c>
      <c r="BJ73" s="29">
        <v>2.0146640921343242E-2</v>
      </c>
      <c r="BL73" s="29" t="s">
        <v>1788</v>
      </c>
      <c r="BM73" s="29">
        <v>0.12363357230988534</v>
      </c>
      <c r="BO73" s="29" t="s">
        <v>1259</v>
      </c>
      <c r="BP73" s="29">
        <v>0.11722016493491104</v>
      </c>
      <c r="BR73" s="29" t="s">
        <v>2043</v>
      </c>
      <c r="BS73" s="29">
        <v>8.106844223368101E-2</v>
      </c>
      <c r="BV73" s="29" t="s">
        <v>857</v>
      </c>
      <c r="BW73" s="29">
        <v>1.0034424770274895</v>
      </c>
      <c r="BY73" s="29" t="s">
        <v>759</v>
      </c>
      <c r="BZ73" s="29">
        <v>0.99664069343498263</v>
      </c>
      <c r="CB73" s="29" t="s">
        <v>779</v>
      </c>
      <c r="CC73" s="29">
        <v>1.0036362005418566</v>
      </c>
      <c r="CE73" s="29" t="s">
        <v>796</v>
      </c>
      <c r="CF73" s="29">
        <v>1.0227218235093709</v>
      </c>
      <c r="CH73" s="29" t="s">
        <v>528</v>
      </c>
      <c r="CI73" s="29">
        <v>1.2193082208861177</v>
      </c>
      <c r="CV73" s="40">
        <v>0.5</v>
      </c>
      <c r="CW73" s="22">
        <f t="shared" si="7"/>
        <v>1.5</v>
      </c>
      <c r="CX73" s="22">
        <f t="shared" si="7"/>
        <v>2.5</v>
      </c>
      <c r="CY73" s="22">
        <f t="shared" si="7"/>
        <v>3.5</v>
      </c>
      <c r="CZ73" s="40">
        <f t="shared" si="8"/>
        <v>4.5</v>
      </c>
      <c r="DA73" s="40">
        <f t="shared" si="9"/>
        <v>5.5</v>
      </c>
      <c r="DB73" s="40">
        <f t="shared" si="10"/>
        <v>6.5</v>
      </c>
      <c r="DC73" s="40">
        <f t="shared" si="11"/>
        <v>7.5</v>
      </c>
      <c r="DD73" s="11">
        <f t="shared" si="11"/>
        <v>8.5</v>
      </c>
    </row>
    <row r="74" spans="22:108" x14ac:dyDescent="0.25">
      <c r="V74" s="29" t="s">
        <v>896</v>
      </c>
      <c r="W74" s="29">
        <v>8.9963148863075895E-2</v>
      </c>
      <c r="Y74" s="29" t="s">
        <v>1187</v>
      </c>
      <c r="Z74" s="29">
        <v>9.2322809964362512E-2</v>
      </c>
      <c r="AB74" s="29" t="s">
        <v>1071</v>
      </c>
      <c r="AC74" s="29">
        <v>0.10532291341589806</v>
      </c>
      <c r="AE74" s="29" t="s">
        <v>1319</v>
      </c>
      <c r="AF74" s="29">
        <v>8.033377773035906E-2</v>
      </c>
      <c r="AH74" s="29" t="s">
        <v>698</v>
      </c>
      <c r="AI74" s="29">
        <v>7.7607393710022579E-2</v>
      </c>
      <c r="AK74" s="29" t="s">
        <v>675</v>
      </c>
      <c r="AL74" s="29">
        <v>1.0244514302019302E-2</v>
      </c>
      <c r="BC74" s="29" t="s">
        <v>1836</v>
      </c>
      <c r="BD74" s="29">
        <v>7.2899532031840589E-2</v>
      </c>
      <c r="BF74" s="29" t="s">
        <v>1970</v>
      </c>
      <c r="BG74" s="29">
        <v>1.1866987479046454E-2</v>
      </c>
      <c r="BI74" s="29" t="s">
        <v>1993</v>
      </c>
      <c r="BJ74" s="29">
        <v>3.4791866433313383E-2</v>
      </c>
      <c r="BL74" s="29" t="s">
        <v>1788</v>
      </c>
      <c r="BM74" s="29">
        <v>0.12363357230988534</v>
      </c>
      <c r="BO74" s="29" t="s">
        <v>1259</v>
      </c>
      <c r="BP74" s="29">
        <v>0.11722016493491104</v>
      </c>
      <c r="BR74" s="29" t="s">
        <v>2043</v>
      </c>
      <c r="BS74" s="29">
        <v>8.106844223368101E-2</v>
      </c>
      <c r="BV74" s="29" t="s">
        <v>857</v>
      </c>
      <c r="BW74" s="29">
        <v>1.0310496320087239</v>
      </c>
      <c r="BY74" s="29" t="s">
        <v>759</v>
      </c>
      <c r="BZ74" s="29">
        <v>0.99855130192117947</v>
      </c>
      <c r="CB74" s="29" t="s">
        <v>779</v>
      </c>
      <c r="CC74" s="29">
        <v>1.0217973696499807</v>
      </c>
      <c r="CE74" s="29" t="s">
        <v>796</v>
      </c>
      <c r="CF74" s="29">
        <v>1.0123080096731349</v>
      </c>
      <c r="CH74" s="29" t="s">
        <v>529</v>
      </c>
      <c r="CI74" s="29">
        <v>1.0847828970322761</v>
      </c>
      <c r="CV74" s="40">
        <v>0.5</v>
      </c>
      <c r="CW74" s="22">
        <f t="shared" si="7"/>
        <v>1.5</v>
      </c>
      <c r="CX74" s="22">
        <f t="shared" si="7"/>
        <v>2.5</v>
      </c>
      <c r="CY74" s="22">
        <f t="shared" si="7"/>
        <v>3.5</v>
      </c>
      <c r="CZ74" s="40">
        <f t="shared" si="8"/>
        <v>4.5</v>
      </c>
      <c r="DA74" s="40">
        <f t="shared" si="9"/>
        <v>5.5</v>
      </c>
      <c r="DB74" s="40">
        <f t="shared" si="10"/>
        <v>6.5</v>
      </c>
      <c r="DC74" s="40">
        <f t="shared" si="11"/>
        <v>7.5</v>
      </c>
      <c r="DD74" s="11">
        <f t="shared" si="11"/>
        <v>8.5</v>
      </c>
    </row>
    <row r="75" spans="22:108" x14ac:dyDescent="0.25">
      <c r="V75" s="29" t="s">
        <v>897</v>
      </c>
      <c r="W75" s="29">
        <v>0.10269358055206464</v>
      </c>
      <c r="Y75" s="29" t="s">
        <v>1188</v>
      </c>
      <c r="Z75" s="29">
        <v>8.4347049008384453E-2</v>
      </c>
      <c r="AB75" s="29" t="s">
        <v>1209</v>
      </c>
      <c r="AC75" s="29">
        <v>7.6817713710170585E-2</v>
      </c>
      <c r="AE75" s="29" t="s">
        <v>1227</v>
      </c>
      <c r="AF75" s="29">
        <v>8.1506231703269982E-2</v>
      </c>
      <c r="AH75" s="29" t="s">
        <v>699</v>
      </c>
      <c r="AI75" s="29">
        <v>5.0850331484297032E-2</v>
      </c>
      <c r="AK75" s="29" t="s">
        <v>676</v>
      </c>
      <c r="AL75" s="29">
        <v>1.080437382484749E-2</v>
      </c>
      <c r="BC75" s="29" t="s">
        <v>1837</v>
      </c>
      <c r="BD75" s="29">
        <v>8.4992700270003316E-2</v>
      </c>
      <c r="BF75" s="29" t="s">
        <v>1970</v>
      </c>
      <c r="BG75" s="29">
        <v>1.1866987479046454E-2</v>
      </c>
      <c r="BI75" s="29" t="s">
        <v>1993</v>
      </c>
      <c r="BJ75" s="29">
        <v>3.4791866433313383E-2</v>
      </c>
      <c r="BL75" s="29" t="s">
        <v>1788</v>
      </c>
      <c r="BM75" s="29">
        <v>0.12363357230988534</v>
      </c>
      <c r="BO75" s="29" t="s">
        <v>1260</v>
      </c>
      <c r="BP75" s="29">
        <v>0.11023806444186943</v>
      </c>
      <c r="BR75" s="29" t="s">
        <v>2043</v>
      </c>
      <c r="BS75" s="29">
        <v>8.106844223368101E-2</v>
      </c>
      <c r="BV75" s="29" t="s">
        <v>857</v>
      </c>
      <c r="BW75" s="29">
        <v>1.1294612818106031</v>
      </c>
      <c r="BY75" s="29" t="s">
        <v>759</v>
      </c>
      <c r="BZ75" s="29">
        <v>1.0018788076139999</v>
      </c>
      <c r="CB75" s="29" t="s">
        <v>780</v>
      </c>
      <c r="CC75" s="29">
        <v>1.2073172065696465</v>
      </c>
      <c r="CE75" s="29" t="s">
        <v>797</v>
      </c>
      <c r="CF75" s="29">
        <v>0.99858775394532917</v>
      </c>
      <c r="CH75" s="29" t="s">
        <v>529</v>
      </c>
      <c r="CI75" s="29">
        <v>1.1477021032109165</v>
      </c>
      <c r="CV75" s="40">
        <v>0.5</v>
      </c>
      <c r="CW75" s="22">
        <f t="shared" si="7"/>
        <v>1.5</v>
      </c>
      <c r="CX75" s="22">
        <f t="shared" si="7"/>
        <v>2.5</v>
      </c>
      <c r="CY75" s="22">
        <f t="shared" si="7"/>
        <v>3.5</v>
      </c>
      <c r="CZ75" s="40">
        <f t="shared" si="8"/>
        <v>4.5</v>
      </c>
      <c r="DA75" s="40">
        <f t="shared" si="9"/>
        <v>5.5</v>
      </c>
      <c r="DB75" s="40">
        <f t="shared" si="10"/>
        <v>6.5</v>
      </c>
      <c r="DC75" s="40">
        <f t="shared" si="11"/>
        <v>7.5</v>
      </c>
      <c r="DD75" s="11">
        <f t="shared" si="11"/>
        <v>8.5</v>
      </c>
    </row>
    <row r="76" spans="22:108" x14ac:dyDescent="0.25">
      <c r="V76" s="29" t="s">
        <v>898</v>
      </c>
      <c r="W76" s="29">
        <v>0.10494041352907736</v>
      </c>
      <c r="Y76" s="29" t="s">
        <v>1189</v>
      </c>
      <c r="Z76" s="29">
        <v>7.0064867255306404E-2</v>
      </c>
      <c r="AB76" s="29" t="s">
        <v>1210</v>
      </c>
      <c r="AC76" s="29">
        <v>7.4396567607289132E-2</v>
      </c>
      <c r="AE76" s="29" t="s">
        <v>1228</v>
      </c>
      <c r="AF76" s="29">
        <v>0.10539670393237247</v>
      </c>
      <c r="AH76" s="29" t="s">
        <v>700</v>
      </c>
      <c r="AI76" s="29">
        <v>2.0451785499856968E-2</v>
      </c>
      <c r="AK76" s="29" t="s">
        <v>677</v>
      </c>
      <c r="AL76" s="29">
        <v>9.9282023697262849E-3</v>
      </c>
      <c r="BC76" s="29" t="s">
        <v>1837</v>
      </c>
      <c r="BD76" s="29">
        <v>8.4992700270003316E-2</v>
      </c>
      <c r="BF76" s="29" t="s">
        <v>1970</v>
      </c>
      <c r="BG76" s="29">
        <v>1.1866987479046454E-2</v>
      </c>
      <c r="BI76" s="29" t="s">
        <v>1993</v>
      </c>
      <c r="BJ76" s="29">
        <v>3.4791866433313383E-2</v>
      </c>
      <c r="BL76" s="29" t="s">
        <v>1788</v>
      </c>
      <c r="BM76" s="29">
        <v>0.12363357230988534</v>
      </c>
      <c r="BO76" s="29" t="s">
        <v>1260</v>
      </c>
      <c r="BP76" s="29">
        <v>0.11023806444186943</v>
      </c>
      <c r="BR76" s="29" t="s">
        <v>2043</v>
      </c>
      <c r="BS76" s="29">
        <v>8.106844223368101E-2</v>
      </c>
      <c r="BV76" s="29" t="s">
        <v>857</v>
      </c>
      <c r="BW76" s="29">
        <v>0.98668794215614419</v>
      </c>
      <c r="BY76" s="29" t="s">
        <v>759</v>
      </c>
      <c r="BZ76" s="29">
        <v>1.0071276659425363</v>
      </c>
      <c r="CB76" s="29" t="s">
        <v>780</v>
      </c>
      <c r="CC76" s="29">
        <v>0.96270640180587286</v>
      </c>
      <c r="CE76" s="29" t="s">
        <v>798</v>
      </c>
      <c r="CF76" s="29">
        <v>1.0096126754211583</v>
      </c>
      <c r="CH76" s="29" t="s">
        <v>529</v>
      </c>
      <c r="CI76" s="29">
        <v>0.99643792735016734</v>
      </c>
      <c r="CV76" s="40">
        <v>0.5</v>
      </c>
      <c r="CW76" s="22">
        <f t="shared" si="7"/>
        <v>1.5</v>
      </c>
      <c r="CX76" s="22">
        <f t="shared" si="7"/>
        <v>2.5</v>
      </c>
      <c r="CY76" s="22">
        <f t="shared" si="7"/>
        <v>3.5</v>
      </c>
      <c r="CZ76" s="40">
        <f t="shared" si="8"/>
        <v>4.5</v>
      </c>
      <c r="DA76" s="40">
        <f t="shared" si="9"/>
        <v>5.5</v>
      </c>
      <c r="DB76" s="40">
        <f t="shared" si="10"/>
        <v>6.5</v>
      </c>
      <c r="DC76" s="40">
        <f t="shared" si="11"/>
        <v>7.5</v>
      </c>
      <c r="DD76" s="11">
        <f t="shared" si="11"/>
        <v>8.5</v>
      </c>
    </row>
    <row r="77" spans="22:108" x14ac:dyDescent="0.25">
      <c r="V77" s="29" t="s">
        <v>899</v>
      </c>
      <c r="W77" s="29">
        <v>9.9489104612632343E-2</v>
      </c>
      <c r="Y77" s="29" t="s">
        <v>1190</v>
      </c>
      <c r="Z77" s="29">
        <v>9.2288974932797474E-2</v>
      </c>
      <c r="AB77" s="29" t="s">
        <v>1211</v>
      </c>
      <c r="AC77" s="29">
        <v>7.6544577094052879E-2</v>
      </c>
      <c r="AE77" s="29" t="s">
        <v>1229</v>
      </c>
      <c r="AF77" s="29">
        <v>8.7823512674532964E-2</v>
      </c>
      <c r="AH77" s="29" t="s">
        <v>701</v>
      </c>
      <c r="AI77" s="29">
        <v>2.8555446710389759E-2</v>
      </c>
      <c r="AK77" s="29" t="s">
        <v>678</v>
      </c>
      <c r="AL77" s="29">
        <v>1.5955879091080018E-2</v>
      </c>
      <c r="BC77" s="29" t="s">
        <v>1838</v>
      </c>
      <c r="BD77" s="29">
        <v>7.7874179350361603E-2</v>
      </c>
      <c r="BF77" s="29" t="s">
        <v>1970</v>
      </c>
      <c r="BG77" s="29">
        <v>1.1866987479046454E-2</v>
      </c>
      <c r="BI77" s="29" t="s">
        <v>1993</v>
      </c>
      <c r="BJ77" s="29">
        <v>3.4791866433313383E-2</v>
      </c>
      <c r="BL77" s="29" t="s">
        <v>1789</v>
      </c>
      <c r="BM77" s="29">
        <v>0.12621266055715696</v>
      </c>
      <c r="BO77" s="29" t="s">
        <v>1260</v>
      </c>
      <c r="BP77" s="29">
        <v>0.11023806444186943</v>
      </c>
      <c r="BR77" s="29" t="s">
        <v>2043</v>
      </c>
      <c r="BS77" s="29">
        <v>8.106844223368101E-2</v>
      </c>
      <c r="BV77" s="29" t="s">
        <v>858</v>
      </c>
      <c r="BW77" s="29">
        <v>1.004553705832971</v>
      </c>
      <c r="BY77" s="29" t="s">
        <v>759</v>
      </c>
      <c r="BZ77" s="29">
        <v>0.97782273796528107</v>
      </c>
      <c r="CB77" s="29" t="s">
        <v>780</v>
      </c>
      <c r="CC77" s="29">
        <v>0.95005734406607334</v>
      </c>
      <c r="CE77" s="29" t="s">
        <v>798</v>
      </c>
      <c r="CF77" s="29">
        <v>1.0016987760388294</v>
      </c>
      <c r="CH77" s="29" t="s">
        <v>529</v>
      </c>
      <c r="CI77" s="29">
        <v>1.007374610503831</v>
      </c>
      <c r="CV77" s="40">
        <v>0.5</v>
      </c>
      <c r="CW77" s="22">
        <f t="shared" si="7"/>
        <v>1.5</v>
      </c>
      <c r="CX77" s="22">
        <f t="shared" si="7"/>
        <v>2.5</v>
      </c>
      <c r="CY77" s="22">
        <f t="shared" si="7"/>
        <v>3.5</v>
      </c>
      <c r="CZ77" s="40">
        <f t="shared" si="8"/>
        <v>4.5</v>
      </c>
      <c r="DA77" s="40">
        <f t="shared" si="9"/>
        <v>5.5</v>
      </c>
      <c r="DB77" s="40">
        <f t="shared" si="10"/>
        <v>6.5</v>
      </c>
      <c r="DC77" s="40">
        <f t="shared" si="11"/>
        <v>7.5</v>
      </c>
      <c r="DD77" s="11">
        <f t="shared" si="11"/>
        <v>8.5</v>
      </c>
    </row>
    <row r="78" spans="22:108" x14ac:dyDescent="0.25">
      <c r="V78" s="29" t="s">
        <v>900</v>
      </c>
      <c r="W78" s="29">
        <v>0.11463864928831678</v>
      </c>
      <c r="Y78" s="29" t="s">
        <v>1191</v>
      </c>
      <c r="Z78" s="29">
        <v>3.8046527124207245E-2</v>
      </c>
      <c r="AB78" s="29" t="s">
        <v>1212</v>
      </c>
      <c r="AC78" s="29">
        <v>6.3398120053361512E-2</v>
      </c>
      <c r="AE78" s="29" t="s">
        <v>1230</v>
      </c>
      <c r="AF78" s="29">
        <v>9.1470518320624999E-2</v>
      </c>
      <c r="AH78" s="29" t="s">
        <v>702</v>
      </c>
      <c r="AI78" s="29">
        <v>4.3737651791831048E-2</v>
      </c>
      <c r="AK78" s="29" t="s">
        <v>679</v>
      </c>
      <c r="AL78" s="29">
        <v>3.3286243866593422E-2</v>
      </c>
      <c r="BC78" s="29" t="s">
        <v>1839</v>
      </c>
      <c r="BD78" s="29">
        <v>5.3669263784809858E-2</v>
      </c>
      <c r="BF78" s="29" t="s">
        <v>1970</v>
      </c>
      <c r="BG78" s="29">
        <v>1.1866987479046454E-2</v>
      </c>
      <c r="BI78" s="29" t="s">
        <v>1993</v>
      </c>
      <c r="BJ78" s="29">
        <v>3.4791866433313383E-2</v>
      </c>
      <c r="BL78" s="29" t="s">
        <v>1789</v>
      </c>
      <c r="BM78" s="29">
        <v>0.12621266055715696</v>
      </c>
      <c r="BO78" s="29" t="s">
        <v>1260</v>
      </c>
      <c r="BP78" s="29">
        <v>0.11023806444186943</v>
      </c>
      <c r="BR78" s="29" t="s">
        <v>2044</v>
      </c>
      <c r="BS78" s="29">
        <v>9.6128546332660519E-2</v>
      </c>
      <c r="BV78" s="29" t="s">
        <v>858</v>
      </c>
      <c r="BW78" s="29">
        <v>1.0006625433395608</v>
      </c>
      <c r="BY78" s="29" t="s">
        <v>759</v>
      </c>
      <c r="BZ78" s="29">
        <v>1.0176220156830178</v>
      </c>
      <c r="CB78" s="29" t="s">
        <v>780</v>
      </c>
      <c r="CC78" s="29">
        <v>0.93249561004588633</v>
      </c>
      <c r="CE78" s="29" t="s">
        <v>798</v>
      </c>
      <c r="CF78" s="29">
        <v>0.9935678035185217</v>
      </c>
      <c r="CH78" s="29" t="s">
        <v>529</v>
      </c>
      <c r="CI78" s="29">
        <v>1.0694189394296449</v>
      </c>
      <c r="CV78" s="40">
        <v>0.5</v>
      </c>
      <c r="CW78" s="22">
        <f t="shared" ref="CW78:CY97" si="12">CV78+1</f>
        <v>1.5</v>
      </c>
      <c r="CX78" s="22">
        <f t="shared" si="12"/>
        <v>2.5</v>
      </c>
      <c r="CY78" s="22">
        <f t="shared" si="12"/>
        <v>3.5</v>
      </c>
      <c r="CZ78" s="40">
        <f t="shared" si="8"/>
        <v>4.5</v>
      </c>
      <c r="DA78" s="40">
        <f t="shared" si="9"/>
        <v>5.5</v>
      </c>
      <c r="DB78" s="40">
        <f t="shared" si="10"/>
        <v>6.5</v>
      </c>
      <c r="DC78" s="40">
        <f t="shared" si="11"/>
        <v>7.5</v>
      </c>
      <c r="DD78" s="11">
        <f t="shared" si="11"/>
        <v>8.5</v>
      </c>
    </row>
    <row r="79" spans="22:108" x14ac:dyDescent="0.25">
      <c r="V79" s="29" t="s">
        <v>901</v>
      </c>
      <c r="W79" s="29">
        <v>0.12125064641859752</v>
      </c>
      <c r="Y79" s="29" t="s">
        <v>1192</v>
      </c>
      <c r="Z79" s="29">
        <v>2.5841295033792854E-2</v>
      </c>
      <c r="AB79" s="29" t="s">
        <v>1213</v>
      </c>
      <c r="AC79" s="29">
        <v>6.9326592492878716E-2</v>
      </c>
      <c r="AE79" s="29" t="s">
        <v>1231</v>
      </c>
      <c r="AF79" s="29">
        <v>7.9222818742622991E-2</v>
      </c>
      <c r="AH79" s="29" t="s">
        <v>703</v>
      </c>
      <c r="AI79" s="29">
        <v>8.8379823750810424E-2</v>
      </c>
      <c r="AK79" s="29" t="s">
        <v>680</v>
      </c>
      <c r="AL79" s="29">
        <v>8.671123464155106E-3</v>
      </c>
      <c r="BC79" s="29" t="s">
        <v>1840</v>
      </c>
      <c r="BD79" s="29">
        <v>3.5471763139253903E-2</v>
      </c>
      <c r="BF79" s="29" t="s">
        <v>1970</v>
      </c>
      <c r="BG79" s="29">
        <v>1.1866987479046454E-2</v>
      </c>
      <c r="BI79" s="29" t="s">
        <v>1994</v>
      </c>
      <c r="BJ79" s="29">
        <v>2.3764649552757745E-2</v>
      </c>
      <c r="BL79" s="29" t="s">
        <v>1790</v>
      </c>
      <c r="BM79" s="29">
        <v>0.11530614377394015</v>
      </c>
      <c r="BO79" s="29" t="s">
        <v>1261</v>
      </c>
      <c r="BP79" s="29">
        <v>0.11701058065170986</v>
      </c>
      <c r="BR79" s="29" t="s">
        <v>2044</v>
      </c>
      <c r="BS79" s="29">
        <v>9.6128546332660519E-2</v>
      </c>
      <c r="BV79" s="29" t="s">
        <v>858</v>
      </c>
      <c r="BW79" s="29">
        <v>0.96596854969622215</v>
      </c>
      <c r="BY79" s="29" t="s">
        <v>759</v>
      </c>
      <c r="BZ79" s="29">
        <v>1.0218349959766257</v>
      </c>
      <c r="CB79" s="29" t="s">
        <v>780</v>
      </c>
      <c r="CC79" s="29">
        <v>1.0533683124948681</v>
      </c>
      <c r="CE79" s="29" t="s">
        <v>799</v>
      </c>
      <c r="CF79" s="29">
        <v>1.0055330113063601</v>
      </c>
      <c r="CH79" s="29" t="s">
        <v>530</v>
      </c>
      <c r="CI79" s="29">
        <v>0.91876908206418895</v>
      </c>
      <c r="CV79" s="40">
        <v>0.5</v>
      </c>
      <c r="CW79" s="22">
        <f t="shared" si="12"/>
        <v>1.5</v>
      </c>
      <c r="CX79" s="22">
        <f t="shared" si="12"/>
        <v>2.5</v>
      </c>
      <c r="CY79" s="22">
        <f t="shared" si="12"/>
        <v>3.5</v>
      </c>
      <c r="CZ79" s="40">
        <f t="shared" si="8"/>
        <v>4.5</v>
      </c>
      <c r="DA79" s="40">
        <f t="shared" si="9"/>
        <v>5.5</v>
      </c>
      <c r="DB79" s="40">
        <f t="shared" si="10"/>
        <v>6.5</v>
      </c>
      <c r="DC79" s="40">
        <f t="shared" si="11"/>
        <v>7.5</v>
      </c>
      <c r="DD79" s="11">
        <f t="shared" si="11"/>
        <v>8.5</v>
      </c>
    </row>
    <row r="80" spans="22:108" x14ac:dyDescent="0.25">
      <c r="V80" s="29" t="s">
        <v>902</v>
      </c>
      <c r="W80" s="29">
        <v>0.1057998942993125</v>
      </c>
      <c r="Y80" s="29" t="s">
        <v>1193</v>
      </c>
      <c r="Z80" s="29">
        <v>6.5167574416568674E-2</v>
      </c>
      <c r="AB80" s="29" t="s">
        <v>1214</v>
      </c>
      <c r="AC80" s="29">
        <v>5.4296207030277759E-2</v>
      </c>
      <c r="AE80" s="29" t="s">
        <v>1232</v>
      </c>
      <c r="AF80" s="29">
        <v>3.5412921324941997E-2</v>
      </c>
      <c r="AH80" s="29" t="s">
        <v>704</v>
      </c>
      <c r="AI80" s="29">
        <v>7.5925708635807138E-2</v>
      </c>
      <c r="BC80" s="29" t="s">
        <v>1841</v>
      </c>
      <c r="BD80" s="29">
        <v>4.4411501470136797E-2</v>
      </c>
      <c r="BF80" s="29" t="s">
        <v>1971</v>
      </c>
      <c r="BG80" s="29">
        <v>2.5691900577349443E-2</v>
      </c>
      <c r="BI80" s="29" t="s">
        <v>1994</v>
      </c>
      <c r="BJ80" s="29">
        <v>2.3764649552757745E-2</v>
      </c>
      <c r="BL80" s="29" t="s">
        <v>1790</v>
      </c>
      <c r="BM80" s="29">
        <v>0.11530614377394015</v>
      </c>
      <c r="BO80" s="29" t="s">
        <v>1261</v>
      </c>
      <c r="BP80" s="29">
        <v>0.11701058065170986</v>
      </c>
      <c r="BR80" s="29" t="s">
        <v>2044</v>
      </c>
      <c r="BS80" s="29">
        <v>9.6128546332660519E-2</v>
      </c>
      <c r="BV80" s="29" t="s">
        <v>859</v>
      </c>
      <c r="BW80" s="29">
        <v>1.0935058095808938</v>
      </c>
      <c r="BY80" s="29" t="s">
        <v>759</v>
      </c>
      <c r="BZ80" s="29">
        <v>1.0166238104839529</v>
      </c>
      <c r="CB80" s="29" t="s">
        <v>780</v>
      </c>
      <c r="CC80" s="29">
        <v>1.0215922589439488</v>
      </c>
      <c r="CE80" s="29" t="s">
        <v>800</v>
      </c>
      <c r="CF80" s="29">
        <v>1.017797804464937</v>
      </c>
      <c r="CH80" s="29" t="s">
        <v>531</v>
      </c>
      <c r="CI80" s="29">
        <v>1.0187939989874555</v>
      </c>
      <c r="CV80" s="40">
        <v>0.5</v>
      </c>
      <c r="CW80" s="22">
        <f t="shared" si="12"/>
        <v>1.5</v>
      </c>
      <c r="CX80" s="22">
        <f t="shared" si="12"/>
        <v>2.5</v>
      </c>
      <c r="CY80" s="22">
        <f t="shared" si="12"/>
        <v>3.5</v>
      </c>
      <c r="CZ80" s="40">
        <f t="shared" si="8"/>
        <v>4.5</v>
      </c>
      <c r="DA80" s="40">
        <f t="shared" si="9"/>
        <v>5.5</v>
      </c>
      <c r="DB80" s="40">
        <f t="shared" si="10"/>
        <v>6.5</v>
      </c>
      <c r="DC80" s="40">
        <f t="shared" si="11"/>
        <v>7.5</v>
      </c>
      <c r="DD80" s="11">
        <f t="shared" si="11"/>
        <v>8.5</v>
      </c>
    </row>
    <row r="81" spans="22:108" x14ac:dyDescent="0.25">
      <c r="V81" s="29" t="s">
        <v>903</v>
      </c>
      <c r="W81" s="29">
        <v>0.11175313712895854</v>
      </c>
      <c r="Y81" s="29" t="s">
        <v>1194</v>
      </c>
      <c r="Z81" s="29">
        <v>5.7004053871425535E-2</v>
      </c>
      <c r="AB81" s="29" t="s">
        <v>1215</v>
      </c>
      <c r="AC81" s="29">
        <v>5.7442501246812668E-2</v>
      </c>
      <c r="AE81" s="29" t="s">
        <v>1233</v>
      </c>
      <c r="AF81" s="29">
        <v>4.8091638622865668E-2</v>
      </c>
      <c r="AH81" s="29" t="s">
        <v>705</v>
      </c>
      <c r="AI81" s="29">
        <v>0.10083454449425511</v>
      </c>
      <c r="BC81" s="29" t="s">
        <v>1842</v>
      </c>
      <c r="BD81" s="29">
        <v>4.7172448935764902E-2</v>
      </c>
      <c r="BF81" s="29" t="s">
        <v>1971</v>
      </c>
      <c r="BG81" s="29">
        <v>2.5691900577349443E-2</v>
      </c>
      <c r="BI81" s="29" t="s">
        <v>1994</v>
      </c>
      <c r="BJ81" s="29">
        <v>2.3764649552757745E-2</v>
      </c>
      <c r="BL81" s="29" t="s">
        <v>1790</v>
      </c>
      <c r="BM81" s="29">
        <v>0.11530614377394015</v>
      </c>
      <c r="BO81" s="29" t="s">
        <v>1261</v>
      </c>
      <c r="BP81" s="29">
        <v>0.11701058065170986</v>
      </c>
      <c r="BR81" s="29" t="s">
        <v>2044</v>
      </c>
      <c r="BS81" s="29">
        <v>9.6128546332660519E-2</v>
      </c>
      <c r="BV81" s="29" t="s">
        <v>860</v>
      </c>
      <c r="BW81" s="29">
        <v>0.99960651897244501</v>
      </c>
      <c r="BY81" s="29" t="s">
        <v>759</v>
      </c>
      <c r="BZ81" s="29">
        <v>0.99849455728904957</v>
      </c>
      <c r="CB81" s="29" t="s">
        <v>780</v>
      </c>
      <c r="CC81" s="29">
        <v>1.0326988449163303</v>
      </c>
      <c r="CE81" s="29" t="s">
        <v>800</v>
      </c>
      <c r="CF81" s="29">
        <v>1.0012869837823177</v>
      </c>
      <c r="CH81" s="29" t="s">
        <v>532</v>
      </c>
      <c r="CI81" s="29">
        <v>1.0917097205552708</v>
      </c>
      <c r="CV81" s="40">
        <v>0.5</v>
      </c>
      <c r="CW81" s="22">
        <f t="shared" si="12"/>
        <v>1.5</v>
      </c>
      <c r="CX81" s="22">
        <f t="shared" si="12"/>
        <v>2.5</v>
      </c>
      <c r="CY81" s="22">
        <f t="shared" si="12"/>
        <v>3.5</v>
      </c>
      <c r="CZ81" s="40">
        <f t="shared" si="8"/>
        <v>4.5</v>
      </c>
      <c r="DA81" s="40">
        <f t="shared" si="9"/>
        <v>5.5</v>
      </c>
      <c r="DB81" s="40">
        <f t="shared" si="10"/>
        <v>6.5</v>
      </c>
      <c r="DC81" s="40">
        <f t="shared" si="11"/>
        <v>7.5</v>
      </c>
      <c r="DD81" s="11">
        <f t="shared" si="11"/>
        <v>8.5</v>
      </c>
    </row>
    <row r="82" spans="22:108" x14ac:dyDescent="0.25">
      <c r="V82" s="29" t="s">
        <v>904</v>
      </c>
      <c r="W82" s="29">
        <v>0.10797434128293702</v>
      </c>
      <c r="Y82" s="29" t="s">
        <v>1195</v>
      </c>
      <c r="Z82" s="29">
        <v>7.1603669979254742E-2</v>
      </c>
      <c r="AB82" s="29" t="s">
        <v>1216</v>
      </c>
      <c r="AC82" s="29">
        <v>6.1377036048808724E-2</v>
      </c>
      <c r="AE82" s="29" t="s">
        <v>1234</v>
      </c>
      <c r="AF82" s="29">
        <v>0.10915731060074216</v>
      </c>
      <c r="AH82" s="29" t="s">
        <v>706</v>
      </c>
      <c r="AI82" s="29">
        <v>9.8919124660177812E-2</v>
      </c>
      <c r="BC82" s="29" t="s">
        <v>1843</v>
      </c>
      <c r="BD82" s="29">
        <v>3.2961285109889472E-2</v>
      </c>
      <c r="BF82" s="29" t="s">
        <v>1971</v>
      </c>
      <c r="BG82" s="29">
        <v>2.5691900577349443E-2</v>
      </c>
      <c r="BI82" s="29" t="s">
        <v>1994</v>
      </c>
      <c r="BJ82" s="29">
        <v>2.3764649552757745E-2</v>
      </c>
      <c r="BL82" s="29" t="s">
        <v>1790</v>
      </c>
      <c r="BM82" s="29">
        <v>0.11530614377394015</v>
      </c>
      <c r="BO82" s="29" t="s">
        <v>1261</v>
      </c>
      <c r="BP82" s="29">
        <v>0.11701058065170986</v>
      </c>
      <c r="BR82" s="29" t="s">
        <v>2044</v>
      </c>
      <c r="BS82" s="29">
        <v>9.6128546332660519E-2</v>
      </c>
      <c r="BV82" s="29" t="s">
        <v>860</v>
      </c>
      <c r="BW82" s="29">
        <v>0.97468233693414752</v>
      </c>
      <c r="BY82" s="29" t="s">
        <v>759</v>
      </c>
      <c r="BZ82" s="29">
        <v>1.0094103505873169</v>
      </c>
      <c r="CB82" s="29" t="s">
        <v>780</v>
      </c>
      <c r="CC82" s="29">
        <v>1.0957570730592696</v>
      </c>
      <c r="CE82" s="29" t="s">
        <v>800</v>
      </c>
      <c r="CF82" s="29">
        <v>1.0029088086787126</v>
      </c>
      <c r="CH82" s="29" t="s">
        <v>534</v>
      </c>
      <c r="CI82" s="29">
        <v>1.1854320372079763</v>
      </c>
      <c r="CV82" s="40">
        <v>0.5</v>
      </c>
      <c r="CW82" s="22">
        <f t="shared" si="12"/>
        <v>1.5</v>
      </c>
      <c r="CX82" s="22">
        <f t="shared" si="12"/>
        <v>2.5</v>
      </c>
      <c r="CY82" s="22">
        <f t="shared" si="12"/>
        <v>3.5</v>
      </c>
      <c r="CZ82" s="40">
        <f t="shared" si="8"/>
        <v>4.5</v>
      </c>
      <c r="DA82" s="40">
        <f t="shared" si="9"/>
        <v>5.5</v>
      </c>
      <c r="DB82" s="40">
        <f t="shared" si="10"/>
        <v>6.5</v>
      </c>
      <c r="DC82" s="40">
        <f t="shared" si="11"/>
        <v>7.5</v>
      </c>
      <c r="DD82" s="11">
        <f t="shared" si="11"/>
        <v>8.5</v>
      </c>
    </row>
    <row r="83" spans="22:108" x14ac:dyDescent="0.25">
      <c r="V83" s="29" t="s">
        <v>905</v>
      </c>
      <c r="W83" s="29">
        <v>0.1095573004597131</v>
      </c>
      <c r="Y83" s="29" t="s">
        <v>1196</v>
      </c>
      <c r="Z83" s="29">
        <v>6.7874878604638034E-2</v>
      </c>
      <c r="AB83" s="29" t="s">
        <v>1217</v>
      </c>
      <c r="AC83" s="29">
        <v>6.1850806446623809E-2</v>
      </c>
      <c r="AE83" s="29" t="s">
        <v>1235</v>
      </c>
      <c r="AF83" s="29">
        <v>0.11476752060521242</v>
      </c>
      <c r="AH83" s="29" t="s">
        <v>707</v>
      </c>
      <c r="AI83" s="29">
        <v>9.0885592383325359E-2</v>
      </c>
      <c r="BC83" s="29" t="s">
        <v>1844</v>
      </c>
      <c r="BD83" s="29">
        <v>3.3889659732409427E-2</v>
      </c>
      <c r="BF83" s="29" t="s">
        <v>1971</v>
      </c>
      <c r="BG83" s="29">
        <v>2.5691900577349443E-2</v>
      </c>
      <c r="BI83" s="29" t="s">
        <v>1995</v>
      </c>
      <c r="BJ83" s="29">
        <v>4.6680518558068658E-2</v>
      </c>
      <c r="BL83" s="29" t="s">
        <v>1790</v>
      </c>
      <c r="BM83" s="29">
        <v>0.11530614377394015</v>
      </c>
      <c r="BO83" s="29" t="s">
        <v>1262</v>
      </c>
      <c r="BP83" s="29">
        <v>0.1116391237367301</v>
      </c>
      <c r="BR83" s="29" t="s">
        <v>2044</v>
      </c>
      <c r="BS83" s="29">
        <v>9.6128546332660519E-2</v>
      </c>
      <c r="BV83" s="29" t="s">
        <v>860</v>
      </c>
      <c r="BW83" s="29">
        <v>0.98374323481361303</v>
      </c>
      <c r="BY83" s="29" t="s">
        <v>759</v>
      </c>
      <c r="BZ83" s="29">
        <v>0.9866787693408654</v>
      </c>
      <c r="CB83" s="29" t="s">
        <v>781</v>
      </c>
      <c r="CC83" s="29">
        <v>1.0114204999173706</v>
      </c>
      <c r="CE83" s="29" t="s">
        <v>800</v>
      </c>
      <c r="CF83" s="29">
        <v>1.0001887533549287</v>
      </c>
      <c r="CH83" s="29" t="s">
        <v>534</v>
      </c>
      <c r="CI83" s="29">
        <v>1.0338685642748833</v>
      </c>
      <c r="CV83" s="40">
        <v>0.5</v>
      </c>
      <c r="CW83" s="22">
        <f t="shared" si="12"/>
        <v>1.5</v>
      </c>
      <c r="CX83" s="22">
        <f t="shared" si="12"/>
        <v>2.5</v>
      </c>
      <c r="CY83" s="22">
        <f t="shared" si="12"/>
        <v>3.5</v>
      </c>
      <c r="CZ83" s="40">
        <f t="shared" si="8"/>
        <v>4.5</v>
      </c>
      <c r="DA83" s="40">
        <f t="shared" si="9"/>
        <v>5.5</v>
      </c>
      <c r="DB83" s="40">
        <f t="shared" si="10"/>
        <v>6.5</v>
      </c>
      <c r="DC83" s="40">
        <f t="shared" si="11"/>
        <v>7.5</v>
      </c>
      <c r="DD83" s="11">
        <f t="shared" si="11"/>
        <v>8.5</v>
      </c>
    </row>
    <row r="84" spans="22:108" x14ac:dyDescent="0.25">
      <c r="V84" s="29" t="s">
        <v>906</v>
      </c>
      <c r="W84" s="29">
        <v>0.11359034708441547</v>
      </c>
      <c r="Y84" s="29" t="s">
        <v>1197</v>
      </c>
      <c r="Z84" s="29">
        <v>6.1827417414911372E-2</v>
      </c>
      <c r="AB84" s="29" t="s">
        <v>1218</v>
      </c>
      <c r="AC84" s="29">
        <v>7.1805944572154154E-2</v>
      </c>
      <c r="AE84" s="29" t="s">
        <v>1236</v>
      </c>
      <c r="AF84" s="29">
        <v>0.11441902666638884</v>
      </c>
      <c r="AH84" s="29" t="s">
        <v>708</v>
      </c>
      <c r="AI84" s="29">
        <v>7.3227591351508178E-2</v>
      </c>
      <c r="BC84" s="29" t="s">
        <v>1845</v>
      </c>
      <c r="BD84" s="29">
        <v>2.0912742025835394E-2</v>
      </c>
      <c r="BF84" s="29" t="s">
        <v>1972</v>
      </c>
      <c r="BG84" s="29">
        <v>6.082055855416918E-2</v>
      </c>
      <c r="BI84" s="29" t="s">
        <v>1995</v>
      </c>
      <c r="BJ84" s="29">
        <v>4.6680518558068658E-2</v>
      </c>
      <c r="BL84" s="29" t="s">
        <v>1790</v>
      </c>
      <c r="BM84" s="29">
        <v>0.11530614377394015</v>
      </c>
      <c r="BO84" s="29" t="s">
        <v>1262</v>
      </c>
      <c r="BP84" s="29">
        <v>0.1116391237367301</v>
      </c>
      <c r="BR84" s="29" t="s">
        <v>2044</v>
      </c>
      <c r="BS84" s="29">
        <v>9.6128546332660519E-2</v>
      </c>
      <c r="BV84" s="29" t="s">
        <v>861</v>
      </c>
      <c r="BW84" s="29">
        <v>1.1212088300064451</v>
      </c>
      <c r="BY84" s="29" t="s">
        <v>759</v>
      </c>
      <c r="BZ84" s="29">
        <v>1.0035177445816394</v>
      </c>
      <c r="CB84" s="29" t="s">
        <v>781</v>
      </c>
      <c r="CC84" s="29">
        <v>0.97807947688395724</v>
      </c>
      <c r="CE84" s="29" t="s">
        <v>800</v>
      </c>
      <c r="CF84" s="29">
        <v>0.99521280665198497</v>
      </c>
      <c r="CH84" s="29" t="s">
        <v>534</v>
      </c>
      <c r="CI84" s="29">
        <v>0.93689766306331923</v>
      </c>
      <c r="CV84" s="40">
        <v>0.5</v>
      </c>
      <c r="CW84" s="22">
        <f t="shared" si="12"/>
        <v>1.5</v>
      </c>
      <c r="CX84" s="22">
        <f t="shared" si="12"/>
        <v>2.5</v>
      </c>
      <c r="CY84" s="22">
        <f t="shared" si="12"/>
        <v>3.5</v>
      </c>
      <c r="CZ84" s="40">
        <f t="shared" si="8"/>
        <v>4.5</v>
      </c>
      <c r="DA84" s="40">
        <f t="shared" si="9"/>
        <v>5.5</v>
      </c>
      <c r="DB84" s="40">
        <f t="shared" si="10"/>
        <v>6.5</v>
      </c>
      <c r="DC84" s="40">
        <f t="shared" si="11"/>
        <v>7.5</v>
      </c>
      <c r="DD84" s="11">
        <f t="shared" si="11"/>
        <v>8.5</v>
      </c>
    </row>
    <row r="85" spans="22:108" x14ac:dyDescent="0.25">
      <c r="V85" s="29" t="s">
        <v>907</v>
      </c>
      <c r="W85" s="29">
        <v>0.11429645641387964</v>
      </c>
      <c r="Y85" s="29" t="s">
        <v>1198</v>
      </c>
      <c r="Z85" s="29">
        <v>6.5051635265348823E-2</v>
      </c>
      <c r="AB85" s="29" t="s">
        <v>1219</v>
      </c>
      <c r="AC85" s="29">
        <v>7.0300505229632548E-2</v>
      </c>
      <c r="AE85" s="29" t="s">
        <v>1237</v>
      </c>
      <c r="AF85" s="29">
        <v>0.11360069002479839</v>
      </c>
      <c r="AH85" s="29" t="s">
        <v>709</v>
      </c>
      <c r="AI85" s="29">
        <v>6.7226221234660072E-2</v>
      </c>
      <c r="BC85" s="29" t="s">
        <v>1845</v>
      </c>
      <c r="BD85" s="29">
        <v>2.0912742025835394E-2</v>
      </c>
      <c r="BF85" s="29" t="s">
        <v>1972</v>
      </c>
      <c r="BG85" s="29">
        <v>6.082055855416918E-2</v>
      </c>
      <c r="BI85" s="29" t="s">
        <v>1995</v>
      </c>
      <c r="BJ85" s="29">
        <v>4.6680518558068658E-2</v>
      </c>
      <c r="BL85" s="29" t="s">
        <v>1790</v>
      </c>
      <c r="BM85" s="29">
        <v>0.11530614377394015</v>
      </c>
      <c r="BO85" s="29" t="s">
        <v>1151</v>
      </c>
      <c r="BP85" s="29">
        <v>0.11065212570600856</v>
      </c>
      <c r="BR85" s="29" t="s">
        <v>2045</v>
      </c>
      <c r="BS85" s="29">
        <v>9.5460880172549792E-2</v>
      </c>
      <c r="BV85" s="29" t="s">
        <v>864</v>
      </c>
      <c r="BW85" s="29">
        <v>0.99570136303593315</v>
      </c>
      <c r="BY85" s="29" t="s">
        <v>759</v>
      </c>
      <c r="BZ85" s="29">
        <v>0.99190265003744083</v>
      </c>
      <c r="CB85" s="29" t="s">
        <v>781</v>
      </c>
      <c r="CC85" s="29">
        <v>1.0701455566408775</v>
      </c>
      <c r="CE85" s="29" t="s">
        <v>800</v>
      </c>
      <c r="CF85" s="29">
        <v>1.009272512243693</v>
      </c>
      <c r="CH85" s="29" t="s">
        <v>537</v>
      </c>
      <c r="CI85" s="29">
        <v>0.91151050975591374</v>
      </c>
      <c r="CV85" s="40">
        <v>0.5</v>
      </c>
      <c r="CW85" s="22">
        <f t="shared" si="12"/>
        <v>1.5</v>
      </c>
      <c r="CX85" s="22">
        <f t="shared" si="12"/>
        <v>2.5</v>
      </c>
      <c r="CY85" s="22">
        <f t="shared" si="12"/>
        <v>3.5</v>
      </c>
      <c r="CZ85" s="40">
        <f t="shared" si="8"/>
        <v>4.5</v>
      </c>
      <c r="DA85" s="40">
        <f t="shared" si="9"/>
        <v>5.5</v>
      </c>
      <c r="DB85" s="40">
        <f t="shared" si="10"/>
        <v>6.5</v>
      </c>
      <c r="DC85" s="40">
        <f t="shared" si="11"/>
        <v>7.5</v>
      </c>
      <c r="DD85" s="11">
        <f t="shared" si="11"/>
        <v>8.5</v>
      </c>
    </row>
    <row r="86" spans="22:108" x14ac:dyDescent="0.25">
      <c r="V86" s="29" t="s">
        <v>908</v>
      </c>
      <c r="W86" s="29">
        <v>0.11853507735653546</v>
      </c>
      <c r="Y86" s="29" t="s">
        <v>1199</v>
      </c>
      <c r="Z86" s="29">
        <v>5.0020310183680382E-2</v>
      </c>
      <c r="AB86" s="29" t="s">
        <v>1220</v>
      </c>
      <c r="AC86" s="29">
        <v>7.2129537041600425E-2</v>
      </c>
      <c r="AE86" s="29" t="s">
        <v>1238</v>
      </c>
      <c r="AF86" s="29">
        <v>7.2119577256559306E-2</v>
      </c>
      <c r="AH86" s="29" t="s">
        <v>710</v>
      </c>
      <c r="AI86" s="29">
        <v>7.9387526506713671E-2</v>
      </c>
      <c r="BC86" s="29" t="s">
        <v>1845</v>
      </c>
      <c r="BD86" s="29">
        <v>2.0912742025835394E-2</v>
      </c>
      <c r="BF86" s="29" t="s">
        <v>1972</v>
      </c>
      <c r="BG86" s="29">
        <v>6.082055855416918E-2</v>
      </c>
      <c r="BL86" s="29" t="s">
        <v>1791</v>
      </c>
      <c r="BM86" s="29">
        <v>0.11902423613884119</v>
      </c>
      <c r="BO86" s="29" t="s">
        <v>1151</v>
      </c>
      <c r="BP86" s="29">
        <v>0.11065212570600856</v>
      </c>
      <c r="BR86" s="29" t="s">
        <v>2045</v>
      </c>
      <c r="BS86" s="29">
        <v>9.5460880172549792E-2</v>
      </c>
      <c r="BV86" s="29" t="s">
        <v>864</v>
      </c>
      <c r="BW86" s="29">
        <v>0.95298351963071171</v>
      </c>
      <c r="BY86" s="29" t="s">
        <v>759</v>
      </c>
      <c r="BZ86" s="29">
        <v>1.0081042157129796</v>
      </c>
      <c r="CB86" s="29" t="s">
        <v>781</v>
      </c>
      <c r="CC86" s="29">
        <v>1.050977444405881</v>
      </c>
      <c r="CE86" s="29" t="s">
        <v>801</v>
      </c>
      <c r="CF86" s="29">
        <v>0.99767446312877206</v>
      </c>
      <c r="CH86" s="29" t="s">
        <v>685</v>
      </c>
      <c r="CI86" s="29">
        <v>1.1303912229937223</v>
      </c>
      <c r="CV86" s="40">
        <v>0.5</v>
      </c>
      <c r="CW86" s="22">
        <f t="shared" si="12"/>
        <v>1.5</v>
      </c>
      <c r="CX86" s="22">
        <f t="shared" si="12"/>
        <v>2.5</v>
      </c>
      <c r="CY86" s="22">
        <f t="shared" si="12"/>
        <v>3.5</v>
      </c>
      <c r="CZ86" s="40">
        <f t="shared" si="8"/>
        <v>4.5</v>
      </c>
      <c r="DA86" s="40">
        <f t="shared" si="9"/>
        <v>5.5</v>
      </c>
      <c r="DB86" s="40">
        <f t="shared" si="10"/>
        <v>6.5</v>
      </c>
      <c r="DC86" s="40">
        <f t="shared" si="11"/>
        <v>7.5</v>
      </c>
      <c r="DD86" s="11">
        <f t="shared" si="11"/>
        <v>8.5</v>
      </c>
    </row>
    <row r="87" spans="22:108" x14ac:dyDescent="0.25">
      <c r="V87" s="29" t="s">
        <v>909</v>
      </c>
      <c r="W87" s="29">
        <v>0.11663677193181045</v>
      </c>
      <c r="Y87" s="29" t="s">
        <v>1200</v>
      </c>
      <c r="Z87" s="29">
        <v>1.9864274973037898E-2</v>
      </c>
      <c r="AB87" s="29" t="s">
        <v>1221</v>
      </c>
      <c r="AC87" s="29">
        <v>7.8533242484421228E-2</v>
      </c>
      <c r="AE87" s="29" t="s">
        <v>1239</v>
      </c>
      <c r="AF87" s="29">
        <v>0.1048324683017213</v>
      </c>
      <c r="AH87" s="29" t="s">
        <v>711</v>
      </c>
      <c r="AI87" s="29">
        <v>6.3231029859039098E-2</v>
      </c>
      <c r="BC87" s="29" t="s">
        <v>1845</v>
      </c>
      <c r="BD87" s="29">
        <v>2.0912742025835394E-2</v>
      </c>
      <c r="BF87" s="29" t="s">
        <v>1972</v>
      </c>
      <c r="BG87" s="29">
        <v>6.082055855416918E-2</v>
      </c>
      <c r="BL87" s="29" t="s">
        <v>1791</v>
      </c>
      <c r="BM87" s="29">
        <v>0.11902423613884119</v>
      </c>
      <c r="BO87" s="29" t="s">
        <v>1152</v>
      </c>
      <c r="BP87" s="29">
        <v>0.10829957211362667</v>
      </c>
      <c r="BR87" s="29" t="s">
        <v>2045</v>
      </c>
      <c r="BS87" s="29">
        <v>9.5460880172549792E-2</v>
      </c>
      <c r="BV87" s="29" t="s">
        <v>864</v>
      </c>
      <c r="BW87" s="29">
        <v>0.99018015639556911</v>
      </c>
      <c r="BY87" s="29" t="s">
        <v>759</v>
      </c>
      <c r="BZ87" s="29">
        <v>1.0084142546474588</v>
      </c>
      <c r="CB87" s="29" t="s">
        <v>781</v>
      </c>
      <c r="CC87" s="29">
        <v>1.0127538754799823</v>
      </c>
      <c r="CE87" s="29" t="s">
        <v>803</v>
      </c>
      <c r="CF87" s="29">
        <v>0.95879457469961282</v>
      </c>
      <c r="CH87" s="29" t="s">
        <v>685</v>
      </c>
      <c r="CI87" s="29">
        <v>1.1660685727185696</v>
      </c>
      <c r="CV87" s="40">
        <v>0.5</v>
      </c>
      <c r="CW87" s="22">
        <f t="shared" si="12"/>
        <v>1.5</v>
      </c>
      <c r="CX87" s="22">
        <f t="shared" si="12"/>
        <v>2.5</v>
      </c>
      <c r="CY87" s="22">
        <f t="shared" si="12"/>
        <v>3.5</v>
      </c>
      <c r="CZ87" s="40">
        <f t="shared" si="8"/>
        <v>4.5</v>
      </c>
      <c r="DA87" s="40">
        <f t="shared" si="9"/>
        <v>5.5</v>
      </c>
      <c r="DB87" s="40">
        <f t="shared" si="10"/>
        <v>6.5</v>
      </c>
      <c r="DC87" s="40">
        <f t="shared" si="11"/>
        <v>7.5</v>
      </c>
      <c r="DD87" s="11">
        <f t="shared" si="11"/>
        <v>8.5</v>
      </c>
    </row>
    <row r="88" spans="22:108" x14ac:dyDescent="0.25">
      <c r="V88" s="29" t="s">
        <v>910</v>
      </c>
      <c r="W88" s="29">
        <v>7.7519112134290441E-2</v>
      </c>
      <c r="Y88" s="29" t="s">
        <v>1201</v>
      </c>
      <c r="Z88" s="29">
        <v>7.0341348123094533E-2</v>
      </c>
      <c r="AB88" s="29" t="s">
        <v>1222</v>
      </c>
      <c r="AC88" s="29">
        <v>6.9503242463683959E-2</v>
      </c>
      <c r="AE88" s="29" t="s">
        <v>1240</v>
      </c>
      <c r="AF88" s="29">
        <v>0.10832194694784893</v>
      </c>
      <c r="AH88" s="29" t="s">
        <v>712</v>
      </c>
      <c r="AI88" s="29">
        <v>9.1095160637635675E-2</v>
      </c>
      <c r="BC88" s="29" t="s">
        <v>1845</v>
      </c>
      <c r="BD88" s="29">
        <v>2.0912742025835394E-2</v>
      </c>
      <c r="BF88" s="29" t="s">
        <v>1972</v>
      </c>
      <c r="BG88" s="29">
        <v>6.082055855416918E-2</v>
      </c>
      <c r="BL88" s="29" t="s">
        <v>1791</v>
      </c>
      <c r="BM88" s="29">
        <v>0.11902423613884119</v>
      </c>
      <c r="BO88" s="29" t="s">
        <v>1152</v>
      </c>
      <c r="BP88" s="29">
        <v>0.10829957211362667</v>
      </c>
      <c r="BR88" s="29" t="s">
        <v>2045</v>
      </c>
      <c r="BS88" s="29">
        <v>9.5460880172549792E-2</v>
      </c>
      <c r="BV88" s="29" t="s">
        <v>866</v>
      </c>
      <c r="BW88" s="29">
        <v>1.0011275276794194</v>
      </c>
      <c r="BY88" s="29" t="s">
        <v>759</v>
      </c>
      <c r="BZ88" s="29">
        <v>1.0050469696776261</v>
      </c>
      <c r="CB88" s="29" t="s">
        <v>781</v>
      </c>
      <c r="CC88" s="29">
        <v>0.98961517219303285</v>
      </c>
      <c r="CE88" s="29" t="s">
        <v>803</v>
      </c>
      <c r="CF88" s="29">
        <v>0.97040718387145808</v>
      </c>
      <c r="CH88" s="29" t="s">
        <v>685</v>
      </c>
      <c r="CI88" s="29">
        <v>0.9496751608469679</v>
      </c>
      <c r="CV88" s="40">
        <v>0.5</v>
      </c>
      <c r="CW88" s="22">
        <f t="shared" si="12"/>
        <v>1.5</v>
      </c>
      <c r="CX88" s="22">
        <f t="shared" si="12"/>
        <v>2.5</v>
      </c>
      <c r="CY88" s="22">
        <f t="shared" si="12"/>
        <v>3.5</v>
      </c>
      <c r="CZ88" s="40">
        <f t="shared" si="8"/>
        <v>4.5</v>
      </c>
      <c r="DA88" s="40">
        <f t="shared" si="9"/>
        <v>5.5</v>
      </c>
      <c r="DB88" s="40">
        <f t="shared" si="10"/>
        <v>6.5</v>
      </c>
      <c r="DC88" s="40">
        <f t="shared" si="11"/>
        <v>7.5</v>
      </c>
      <c r="DD88" s="11">
        <f t="shared" si="11"/>
        <v>8.5</v>
      </c>
    </row>
    <row r="89" spans="22:108" x14ac:dyDescent="0.25">
      <c r="V89" s="29" t="s">
        <v>911</v>
      </c>
      <c r="W89" s="29">
        <v>6.7765803215011827E-2</v>
      </c>
      <c r="Y89" s="29" t="s">
        <v>1202</v>
      </c>
      <c r="Z89" s="29">
        <v>2.7803658869770754E-2</v>
      </c>
      <c r="AB89" s="29" t="s">
        <v>1223</v>
      </c>
      <c r="AC89" s="29">
        <v>6.6478792716596333E-2</v>
      </c>
      <c r="AE89" s="29" t="s">
        <v>1241</v>
      </c>
      <c r="AF89" s="29">
        <v>0.11388384754614539</v>
      </c>
      <c r="AH89" s="29" t="s">
        <v>713</v>
      </c>
      <c r="AI89" s="29">
        <v>0.10107645867485163</v>
      </c>
      <c r="BC89" s="29" t="s">
        <v>1846</v>
      </c>
      <c r="BD89" s="29">
        <v>7.5474176317638864E-2</v>
      </c>
      <c r="BF89" s="29" t="s">
        <v>1973</v>
      </c>
      <c r="BG89" s="29">
        <v>1.2463880008239633E-2</v>
      </c>
      <c r="BL89" s="29" t="s">
        <v>1792</v>
      </c>
      <c r="BM89" s="29">
        <v>1.4194079589925903E-2</v>
      </c>
      <c r="BO89" s="29" t="s">
        <v>1152</v>
      </c>
      <c r="BP89" s="29">
        <v>0.10829957211362667</v>
      </c>
      <c r="BR89" s="29" t="s">
        <v>2045</v>
      </c>
      <c r="BS89" s="29">
        <v>9.5460880172549792E-2</v>
      </c>
      <c r="BV89" s="29" t="s">
        <v>867</v>
      </c>
      <c r="BW89" s="29">
        <v>0.99516615721680846</v>
      </c>
      <c r="BY89" s="29" t="s">
        <v>759</v>
      </c>
      <c r="BZ89" s="29">
        <v>1.0145135177421865</v>
      </c>
      <c r="CB89" s="29" t="s">
        <v>781</v>
      </c>
      <c r="CC89" s="29">
        <v>1.0053847197439496</v>
      </c>
      <c r="CE89" s="29" t="s">
        <v>803</v>
      </c>
      <c r="CF89" s="29">
        <v>1.0298040776106974</v>
      </c>
      <c r="CH89" s="29" t="s">
        <v>685</v>
      </c>
      <c r="CI89" s="29">
        <v>1.064110908870628</v>
      </c>
      <c r="CV89" s="40">
        <v>0.5</v>
      </c>
      <c r="CW89" s="22">
        <f t="shared" si="12"/>
        <v>1.5</v>
      </c>
      <c r="CX89" s="22">
        <f t="shared" si="12"/>
        <v>2.5</v>
      </c>
      <c r="CY89" s="22">
        <f t="shared" si="12"/>
        <v>3.5</v>
      </c>
      <c r="CZ89" s="40">
        <f t="shared" si="8"/>
        <v>4.5</v>
      </c>
      <c r="DA89" s="40">
        <f t="shared" si="9"/>
        <v>5.5</v>
      </c>
      <c r="DB89" s="40">
        <f t="shared" si="10"/>
        <v>6.5</v>
      </c>
      <c r="DC89" s="40">
        <f t="shared" si="11"/>
        <v>7.5</v>
      </c>
      <c r="DD89" s="11">
        <f t="shared" si="11"/>
        <v>8.5</v>
      </c>
    </row>
    <row r="90" spans="22:108" x14ac:dyDescent="0.25">
      <c r="V90" s="29" t="s">
        <v>912</v>
      </c>
      <c r="W90" s="29">
        <v>8.5720966671926677E-2</v>
      </c>
      <c r="Y90" s="29" t="s">
        <v>1203</v>
      </c>
      <c r="Z90" s="29">
        <v>9.997326430446335E-2</v>
      </c>
      <c r="AB90" s="29" t="s">
        <v>1224</v>
      </c>
      <c r="AC90" s="29">
        <v>6.4481114093087682E-2</v>
      </c>
      <c r="AE90" s="29" t="s">
        <v>1242</v>
      </c>
      <c r="AF90" s="29">
        <v>6.1258263891020751E-2</v>
      </c>
      <c r="AH90" s="29" t="s">
        <v>714</v>
      </c>
      <c r="AI90" s="29">
        <v>4.3421155032536699E-2</v>
      </c>
      <c r="BC90" s="29" t="s">
        <v>1846</v>
      </c>
      <c r="BD90" s="29">
        <v>7.5474176317638864E-2</v>
      </c>
      <c r="BF90" s="29" t="s">
        <v>1973</v>
      </c>
      <c r="BG90" s="29">
        <v>1.2463880008239633E-2</v>
      </c>
      <c r="BL90" s="29" t="s">
        <v>1792</v>
      </c>
      <c r="BM90" s="29">
        <v>1.4194079589925903E-2</v>
      </c>
      <c r="BO90" s="29" t="s">
        <v>1153</v>
      </c>
      <c r="BP90" s="29">
        <v>0.10476576218072221</v>
      </c>
      <c r="BR90" s="29" t="s">
        <v>2046</v>
      </c>
      <c r="BS90" s="29">
        <v>6.34755318421764E-2</v>
      </c>
      <c r="BV90" s="29" t="s">
        <v>869</v>
      </c>
      <c r="BW90" s="29">
        <v>1.0334804921745246</v>
      </c>
      <c r="BY90" s="29" t="s">
        <v>759</v>
      </c>
      <c r="BZ90" s="29">
        <v>1.0128739489961132</v>
      </c>
      <c r="CB90" s="29" t="s">
        <v>781</v>
      </c>
      <c r="CC90" s="29">
        <v>1.0164466428609682</v>
      </c>
      <c r="CE90" s="29" t="s">
        <v>804</v>
      </c>
      <c r="CF90" s="29">
        <v>1.0639166410928578</v>
      </c>
      <c r="CH90" s="29" t="s">
        <v>685</v>
      </c>
      <c r="CI90" s="29">
        <v>0.93134908563379437</v>
      </c>
      <c r="CV90" s="40">
        <v>0.5</v>
      </c>
      <c r="CW90" s="22">
        <f t="shared" si="12"/>
        <v>1.5</v>
      </c>
      <c r="CX90" s="22">
        <f t="shared" si="12"/>
        <v>2.5</v>
      </c>
      <c r="CY90" s="22">
        <f t="shared" si="12"/>
        <v>3.5</v>
      </c>
      <c r="CZ90" s="40">
        <f t="shared" si="8"/>
        <v>4.5</v>
      </c>
      <c r="DA90" s="40">
        <f t="shared" si="9"/>
        <v>5.5</v>
      </c>
      <c r="DB90" s="40">
        <f t="shared" si="10"/>
        <v>6.5</v>
      </c>
      <c r="DC90" s="40">
        <f t="shared" si="11"/>
        <v>7.5</v>
      </c>
      <c r="DD90" s="11">
        <f t="shared" si="11"/>
        <v>8.5</v>
      </c>
    </row>
    <row r="91" spans="22:108" x14ac:dyDescent="0.25">
      <c r="V91" s="29" t="s">
        <v>913</v>
      </c>
      <c r="W91" s="29">
        <v>9.8697868762375018E-2</v>
      </c>
      <c r="Y91" s="29" t="s">
        <v>1204</v>
      </c>
      <c r="Z91" s="29">
        <v>0.10485532258544533</v>
      </c>
      <c r="AB91" s="29" t="s">
        <v>1225</v>
      </c>
      <c r="AC91" s="29">
        <v>5.8728916934470576E-2</v>
      </c>
      <c r="AE91" s="29" t="s">
        <v>1243</v>
      </c>
      <c r="AF91" s="29">
        <v>5.5010767429398415E-2</v>
      </c>
      <c r="AH91" s="29" t="s">
        <v>715</v>
      </c>
      <c r="AI91" s="29">
        <v>5.3302164789928934E-2</v>
      </c>
      <c r="BC91" s="29" t="s">
        <v>1846</v>
      </c>
      <c r="BD91" s="29">
        <v>7.5474176317638864E-2</v>
      </c>
      <c r="BF91" s="29" t="s">
        <v>1973</v>
      </c>
      <c r="BG91" s="29">
        <v>1.2463880008239633E-2</v>
      </c>
      <c r="BL91" s="29" t="s">
        <v>1792</v>
      </c>
      <c r="BM91" s="29">
        <v>1.4194079589925903E-2</v>
      </c>
      <c r="BO91" s="29" t="s">
        <v>1153</v>
      </c>
      <c r="BP91" s="29">
        <v>0.10476576218072221</v>
      </c>
      <c r="BR91" s="29" t="s">
        <v>2047</v>
      </c>
      <c r="BS91" s="29">
        <v>8.0821446272347081E-2</v>
      </c>
      <c r="BV91" s="29" t="s">
        <v>869</v>
      </c>
      <c r="BW91" s="29">
        <v>1.0057033259355326</v>
      </c>
      <c r="BY91" s="29" t="s">
        <v>759</v>
      </c>
      <c r="BZ91" s="29">
        <v>0.99831341750509717</v>
      </c>
      <c r="CB91" s="29" t="s">
        <v>781</v>
      </c>
      <c r="CC91" s="29">
        <v>0.99357007337822867</v>
      </c>
      <c r="CE91" s="29" t="s">
        <v>804</v>
      </c>
      <c r="CF91" s="29">
        <v>1.1108394131782946</v>
      </c>
      <c r="CH91" s="29" t="s">
        <v>686</v>
      </c>
      <c r="CI91" s="29">
        <v>1.1434621047722953</v>
      </c>
      <c r="CV91" s="40">
        <v>0.5</v>
      </c>
      <c r="CW91" s="22">
        <f t="shared" si="12"/>
        <v>1.5</v>
      </c>
      <c r="CX91" s="22">
        <f t="shared" si="12"/>
        <v>2.5</v>
      </c>
      <c r="CY91" s="22">
        <f t="shared" si="12"/>
        <v>3.5</v>
      </c>
      <c r="CZ91" s="40">
        <f t="shared" si="8"/>
        <v>4.5</v>
      </c>
      <c r="DA91" s="40">
        <f t="shared" si="9"/>
        <v>5.5</v>
      </c>
      <c r="DB91" s="40">
        <f t="shared" si="10"/>
        <v>6.5</v>
      </c>
      <c r="DC91" s="40">
        <f t="shared" si="11"/>
        <v>7.5</v>
      </c>
      <c r="DD91" s="11">
        <f t="shared" si="11"/>
        <v>8.5</v>
      </c>
    </row>
    <row r="92" spans="22:108" x14ac:dyDescent="0.25">
      <c r="V92" s="29" t="s">
        <v>914</v>
      </c>
      <c r="W92" s="29">
        <v>9.2303737865003621E-2</v>
      </c>
      <c r="Y92" s="29" t="s">
        <v>1205</v>
      </c>
      <c r="Z92" s="29">
        <v>0.10044495715204925</v>
      </c>
      <c r="AB92" s="29" t="s">
        <v>1226</v>
      </c>
      <c r="AC92" s="29">
        <v>5.4653174005534051E-2</v>
      </c>
      <c r="AE92" s="29" t="s">
        <v>1244</v>
      </c>
      <c r="AF92" s="29">
        <v>0.11610304415170582</v>
      </c>
      <c r="AH92" s="29" t="s">
        <v>716</v>
      </c>
      <c r="AI92" s="29">
        <v>6.7630639039742882E-2</v>
      </c>
      <c r="BC92" s="29" t="s">
        <v>1847</v>
      </c>
      <c r="BD92" s="29">
        <v>4.4247990702980557E-2</v>
      </c>
      <c r="BF92" s="29" t="s">
        <v>1973</v>
      </c>
      <c r="BG92" s="29">
        <v>1.2463880008239633E-2</v>
      </c>
      <c r="BL92" s="29" t="s">
        <v>1792</v>
      </c>
      <c r="BM92" s="29">
        <v>1.4194079589925903E-2</v>
      </c>
      <c r="BO92" s="29" t="s">
        <v>1153</v>
      </c>
      <c r="BP92" s="29">
        <v>0.10476576218072221</v>
      </c>
      <c r="BR92" s="29" t="s">
        <v>2047</v>
      </c>
      <c r="BS92" s="29">
        <v>8.0821446272347081E-2</v>
      </c>
      <c r="BV92" s="29" t="s">
        <v>869</v>
      </c>
      <c r="BW92" s="29">
        <v>1.0264410871608183</v>
      </c>
      <c r="BY92" s="29" t="s">
        <v>759</v>
      </c>
      <c r="BZ92" s="29">
        <v>1.0114981710338704</v>
      </c>
      <c r="CB92" s="29" t="s">
        <v>782</v>
      </c>
      <c r="CC92" s="29">
        <v>0.98087290256886184</v>
      </c>
      <c r="CE92" s="29" t="s">
        <v>804</v>
      </c>
      <c r="CF92" s="29">
        <v>0.96604362020927037</v>
      </c>
      <c r="CH92" s="29" t="s">
        <v>686</v>
      </c>
      <c r="CI92" s="29">
        <v>1.0945121921968144</v>
      </c>
      <c r="CV92" s="40">
        <v>0.5</v>
      </c>
      <c r="CW92" s="22">
        <f t="shared" si="12"/>
        <v>1.5</v>
      </c>
      <c r="CX92" s="22">
        <f t="shared" si="12"/>
        <v>2.5</v>
      </c>
      <c r="CY92" s="22">
        <f t="shared" si="12"/>
        <v>3.5</v>
      </c>
      <c r="CZ92" s="40">
        <f t="shared" si="8"/>
        <v>4.5</v>
      </c>
      <c r="DA92" s="40">
        <f t="shared" si="9"/>
        <v>5.5</v>
      </c>
      <c r="DB92" s="40">
        <f t="shared" si="10"/>
        <v>6.5</v>
      </c>
      <c r="DC92" s="40">
        <f t="shared" si="11"/>
        <v>7.5</v>
      </c>
      <c r="DD92" s="11">
        <f t="shared" si="11"/>
        <v>8.5</v>
      </c>
    </row>
    <row r="93" spans="22:108" x14ac:dyDescent="0.25">
      <c r="V93" s="29" t="s">
        <v>915</v>
      </c>
      <c r="W93" s="29">
        <v>9.4200638928651048E-2</v>
      </c>
      <c r="Y93" s="29" t="s">
        <v>1206</v>
      </c>
      <c r="Z93" s="29">
        <v>9.2603294962494365E-2</v>
      </c>
      <c r="AB93" s="29" t="s">
        <v>1272</v>
      </c>
      <c r="AC93" s="29">
        <v>5.237458892405418E-2</v>
      </c>
      <c r="AE93" s="29" t="s">
        <v>1245</v>
      </c>
      <c r="AF93" s="29">
        <v>0.11561142901973605</v>
      </c>
      <c r="AH93" s="29" t="s">
        <v>717</v>
      </c>
      <c r="AI93" s="29">
        <v>5.9769780179809703E-2</v>
      </c>
      <c r="BC93" s="29" t="s">
        <v>1847</v>
      </c>
      <c r="BD93" s="29">
        <v>4.4247990702980557E-2</v>
      </c>
      <c r="BF93" s="29" t="s">
        <v>1974</v>
      </c>
      <c r="BG93" s="29">
        <v>3.2655510135677877E-2</v>
      </c>
      <c r="BL93" s="29" t="s">
        <v>1793</v>
      </c>
      <c r="BM93" s="29">
        <v>2.2656396502487918E-2</v>
      </c>
      <c r="BO93" s="29" t="s">
        <v>1154</v>
      </c>
      <c r="BP93" s="29">
        <v>0.10650874609905088</v>
      </c>
      <c r="BR93" s="29" t="s">
        <v>2048</v>
      </c>
      <c r="BS93" s="29">
        <v>6.1523273230211228E-2</v>
      </c>
      <c r="BV93" s="29" t="s">
        <v>870</v>
      </c>
      <c r="BW93" s="29">
        <v>0.96998265361033376</v>
      </c>
      <c r="BY93" s="29" t="s">
        <v>759</v>
      </c>
      <c r="BZ93" s="29">
        <v>0.98045318129108239</v>
      </c>
      <c r="CB93" s="29" t="s">
        <v>783</v>
      </c>
      <c r="CC93" s="29">
        <v>0.97089636613366437</v>
      </c>
      <c r="CE93" s="29" t="s">
        <v>805</v>
      </c>
      <c r="CF93" s="29">
        <v>0.99321612449100527</v>
      </c>
      <c r="CH93" s="29" t="s">
        <v>686</v>
      </c>
      <c r="CI93" s="29">
        <v>1.0745672731900879</v>
      </c>
      <c r="CV93" s="40">
        <v>0.5</v>
      </c>
      <c r="CW93" s="22">
        <f t="shared" si="12"/>
        <v>1.5</v>
      </c>
      <c r="CX93" s="22">
        <f t="shared" si="12"/>
        <v>2.5</v>
      </c>
      <c r="CY93" s="22">
        <f t="shared" si="12"/>
        <v>3.5</v>
      </c>
      <c r="CZ93" s="40">
        <f t="shared" si="8"/>
        <v>4.5</v>
      </c>
      <c r="DA93" s="40">
        <f t="shared" si="9"/>
        <v>5.5</v>
      </c>
      <c r="DB93" s="40">
        <f t="shared" si="10"/>
        <v>6.5</v>
      </c>
      <c r="DC93" s="40">
        <f t="shared" si="11"/>
        <v>7.5</v>
      </c>
      <c r="DD93" s="11">
        <f t="shared" si="11"/>
        <v>8.5</v>
      </c>
    </row>
    <row r="94" spans="22:108" x14ac:dyDescent="0.25">
      <c r="V94" s="29" t="s">
        <v>916</v>
      </c>
      <c r="W94" s="29">
        <v>8.2171800588297539E-2</v>
      </c>
      <c r="Y94" s="29" t="s">
        <v>1207</v>
      </c>
      <c r="Z94" s="29">
        <v>8.3720106596875205E-2</v>
      </c>
      <c r="AB94" s="29" t="s">
        <v>1273</v>
      </c>
      <c r="AC94" s="29">
        <v>6.7438306908788145E-2</v>
      </c>
      <c r="AE94" s="29" t="s">
        <v>1246</v>
      </c>
      <c r="AF94" s="29">
        <v>0.11885522679455705</v>
      </c>
      <c r="AH94" s="29" t="s">
        <v>718</v>
      </c>
      <c r="AI94" s="29">
        <v>5.5883323113616941E-2</v>
      </c>
      <c r="BC94" s="29" t="s">
        <v>1847</v>
      </c>
      <c r="BD94" s="29">
        <v>4.4247990702980557E-2</v>
      </c>
      <c r="BF94" s="29" t="s">
        <v>1974</v>
      </c>
      <c r="BG94" s="29">
        <v>3.2655510135677877E-2</v>
      </c>
      <c r="BL94" s="29" t="s">
        <v>1793</v>
      </c>
      <c r="BM94" s="29">
        <v>2.2656396502487918E-2</v>
      </c>
      <c r="BO94" s="29" t="s">
        <v>1155</v>
      </c>
      <c r="BP94" s="29">
        <v>9.7872195558970393E-2</v>
      </c>
      <c r="BR94" s="29" t="s">
        <v>2048</v>
      </c>
      <c r="BS94" s="29">
        <v>6.1523273230211228E-2</v>
      </c>
      <c r="BV94" s="29" t="s">
        <v>870</v>
      </c>
      <c r="BW94" s="29">
        <v>0.97475965280742738</v>
      </c>
      <c r="BY94" s="29" t="s">
        <v>760</v>
      </c>
      <c r="BZ94" s="29">
        <v>1.0116130622051924</v>
      </c>
      <c r="CB94" s="29" t="s">
        <v>783</v>
      </c>
      <c r="CC94" s="29">
        <v>1.0077715484213785</v>
      </c>
      <c r="CE94" s="29" t="s">
        <v>805</v>
      </c>
      <c r="CF94" s="29">
        <v>1.021176718148515</v>
      </c>
      <c r="CH94" s="29" t="s">
        <v>687</v>
      </c>
      <c r="CI94" s="29">
        <v>1.09464699251166</v>
      </c>
      <c r="CV94" s="40">
        <v>0.5</v>
      </c>
      <c r="CW94" s="22">
        <f t="shared" si="12"/>
        <v>1.5</v>
      </c>
      <c r="CX94" s="22">
        <f t="shared" si="12"/>
        <v>2.5</v>
      </c>
      <c r="CY94" s="22">
        <f t="shared" si="12"/>
        <v>3.5</v>
      </c>
      <c r="CZ94" s="40">
        <f t="shared" si="8"/>
        <v>4.5</v>
      </c>
      <c r="DA94" s="40">
        <f t="shared" si="9"/>
        <v>5.5</v>
      </c>
      <c r="DB94" s="40">
        <f t="shared" si="10"/>
        <v>6.5</v>
      </c>
      <c r="DC94" s="40">
        <f t="shared" si="11"/>
        <v>7.5</v>
      </c>
      <c r="DD94" s="11">
        <f t="shared" si="11"/>
        <v>8.5</v>
      </c>
    </row>
    <row r="95" spans="22:108" x14ac:dyDescent="0.25">
      <c r="V95" s="29" t="s">
        <v>917</v>
      </c>
      <c r="W95" s="29">
        <v>9.3595946673220604E-2</v>
      </c>
      <c r="Y95" s="29" t="s">
        <v>1208</v>
      </c>
      <c r="Z95" s="29">
        <v>7.1398754245653437E-2</v>
      </c>
      <c r="AB95" s="29" t="s">
        <v>1274</v>
      </c>
      <c r="AC95" s="29">
        <v>6.3231812982870492E-2</v>
      </c>
      <c r="AE95" s="29" t="s">
        <v>1247</v>
      </c>
      <c r="AF95" s="29">
        <v>0.11521747546339864</v>
      </c>
      <c r="AH95" s="29" t="s">
        <v>719</v>
      </c>
      <c r="AI95" s="29">
        <v>5.7995364524109139E-2</v>
      </c>
      <c r="BC95" s="29" t="s">
        <v>1848</v>
      </c>
      <c r="BD95" s="29">
        <v>3.5016975089272352E-2</v>
      </c>
      <c r="BF95" s="29" t="s">
        <v>1975</v>
      </c>
      <c r="BG95" s="29">
        <v>1.9806770383351744E-2</v>
      </c>
      <c r="BL95" s="29" t="s">
        <v>1793</v>
      </c>
      <c r="BM95" s="29">
        <v>2.2656396502487918E-2</v>
      </c>
      <c r="BO95" s="29" t="s">
        <v>1155</v>
      </c>
      <c r="BP95" s="29">
        <v>9.7872195558970393E-2</v>
      </c>
      <c r="BR95" s="29" t="s">
        <v>2049</v>
      </c>
      <c r="BS95" s="29">
        <v>3.6823080177691841E-2</v>
      </c>
      <c r="BV95" s="29" t="s">
        <v>870</v>
      </c>
      <c r="BW95" s="29">
        <v>0.98092945080520555</v>
      </c>
      <c r="BY95" s="29" t="s">
        <v>760</v>
      </c>
      <c r="BZ95" s="29">
        <v>1.0136885228300301</v>
      </c>
      <c r="CB95" s="29" t="s">
        <v>783</v>
      </c>
      <c r="CC95" s="29">
        <v>1.2324817789531535</v>
      </c>
      <c r="CE95" s="29" t="s">
        <v>805</v>
      </c>
      <c r="CF95" s="29">
        <v>1.0507928751865738</v>
      </c>
      <c r="CH95" s="29" t="s">
        <v>687</v>
      </c>
      <c r="CI95" s="29">
        <v>1.1681465870966603</v>
      </c>
      <c r="CV95" s="40">
        <v>0.5</v>
      </c>
      <c r="CW95" s="22">
        <f t="shared" si="12"/>
        <v>1.5</v>
      </c>
      <c r="CX95" s="22">
        <f t="shared" si="12"/>
        <v>2.5</v>
      </c>
      <c r="CY95" s="22">
        <f t="shared" si="12"/>
        <v>3.5</v>
      </c>
      <c r="CZ95" s="40">
        <f t="shared" si="8"/>
        <v>4.5</v>
      </c>
      <c r="DA95" s="40">
        <f t="shared" si="9"/>
        <v>5.5</v>
      </c>
      <c r="DB95" s="40">
        <f t="shared" si="10"/>
        <v>6.5</v>
      </c>
      <c r="DC95" s="40">
        <f t="shared" si="11"/>
        <v>7.5</v>
      </c>
      <c r="DD95" s="11">
        <f t="shared" si="11"/>
        <v>8.5</v>
      </c>
    </row>
    <row r="96" spans="22:108" x14ac:dyDescent="0.25">
      <c r="V96" s="29" t="s">
        <v>918</v>
      </c>
      <c r="W96" s="29">
        <v>0.106482139783977</v>
      </c>
      <c r="AB96" s="29" t="s">
        <v>1275</v>
      </c>
      <c r="AC96" s="29">
        <v>8.2440954367346636E-2</v>
      </c>
      <c r="AE96" s="29" t="s">
        <v>1293</v>
      </c>
      <c r="AF96" s="29">
        <v>5.845455588795527E-2</v>
      </c>
      <c r="AH96" s="29" t="s">
        <v>720</v>
      </c>
      <c r="AI96" s="29">
        <v>4.9871459573430532E-2</v>
      </c>
      <c r="BC96" s="29" t="s">
        <v>1848</v>
      </c>
      <c r="BD96" s="29">
        <v>3.5016975089272352E-2</v>
      </c>
      <c r="BF96" s="29" t="s">
        <v>1975</v>
      </c>
      <c r="BG96" s="29">
        <v>1.9806770383351744E-2</v>
      </c>
      <c r="BL96" s="29" t="s">
        <v>1793</v>
      </c>
      <c r="BM96" s="29">
        <v>2.2656396502487918E-2</v>
      </c>
      <c r="BO96" s="29" t="s">
        <v>1156</v>
      </c>
      <c r="BP96" s="29">
        <v>9.8029873246856192E-2</v>
      </c>
      <c r="BR96" s="29" t="s">
        <v>2049</v>
      </c>
      <c r="BS96" s="29">
        <v>3.6823080177691841E-2</v>
      </c>
      <c r="BV96" s="29" t="s">
        <v>873</v>
      </c>
      <c r="BW96" s="29">
        <v>1.0350731015411694</v>
      </c>
      <c r="BY96" s="29" t="s">
        <v>760</v>
      </c>
      <c r="BZ96" s="29">
        <v>1.006073571156104</v>
      </c>
      <c r="CB96" s="29" t="s">
        <v>783</v>
      </c>
      <c r="CC96" s="29">
        <v>1.0429699837992885</v>
      </c>
      <c r="CE96" s="29" t="s">
        <v>805</v>
      </c>
      <c r="CF96" s="29">
        <v>1.0330265289281821</v>
      </c>
      <c r="CH96" s="29" t="s">
        <v>687</v>
      </c>
      <c r="CI96" s="29">
        <v>1.1378434380613975</v>
      </c>
      <c r="CV96" s="40">
        <v>0.5</v>
      </c>
      <c r="CW96" s="22">
        <f t="shared" si="12"/>
        <v>1.5</v>
      </c>
      <c r="CX96" s="22">
        <f t="shared" si="12"/>
        <v>2.5</v>
      </c>
      <c r="CY96" s="22">
        <f t="shared" si="12"/>
        <v>3.5</v>
      </c>
      <c r="CZ96" s="40">
        <f t="shared" si="8"/>
        <v>4.5</v>
      </c>
      <c r="DA96" s="40">
        <f t="shared" si="9"/>
        <v>5.5</v>
      </c>
      <c r="DB96" s="40">
        <f t="shared" si="10"/>
        <v>6.5</v>
      </c>
      <c r="DC96" s="40">
        <f t="shared" si="11"/>
        <v>7.5</v>
      </c>
      <c r="DD96" s="11">
        <f t="shared" si="11"/>
        <v>8.5</v>
      </c>
    </row>
    <row r="97" spans="22:108" x14ac:dyDescent="0.25">
      <c r="V97" s="29" t="s">
        <v>919</v>
      </c>
      <c r="W97" s="29">
        <v>0.12372997055786464</v>
      </c>
      <c r="AB97" s="29" t="s">
        <v>1276</v>
      </c>
      <c r="AC97" s="29">
        <v>7.7260465646368584E-2</v>
      </c>
      <c r="AE97" s="29" t="s">
        <v>1294</v>
      </c>
      <c r="AF97" s="29">
        <v>8.5579879853000751E-2</v>
      </c>
      <c r="AH97" s="29" t="s">
        <v>721</v>
      </c>
      <c r="AI97" s="29">
        <v>5.7679210704385565E-2</v>
      </c>
      <c r="BC97" s="29" t="s">
        <v>1848</v>
      </c>
      <c r="BD97" s="29">
        <v>3.5016975089272352E-2</v>
      </c>
      <c r="BF97" s="29" t="s">
        <v>1975</v>
      </c>
      <c r="BG97" s="29">
        <v>1.9806770383351744E-2</v>
      </c>
      <c r="BL97" s="29" t="s">
        <v>1793</v>
      </c>
      <c r="BM97" s="29">
        <v>2.2656396502487918E-2</v>
      </c>
      <c r="BO97" s="29" t="s">
        <v>1157</v>
      </c>
      <c r="BP97" s="29">
        <v>9.1960889405010043E-2</v>
      </c>
      <c r="BR97" s="29" t="s">
        <v>2049</v>
      </c>
      <c r="BS97" s="29">
        <v>3.6823080177691841E-2</v>
      </c>
      <c r="BV97" s="29" t="s">
        <v>873</v>
      </c>
      <c r="BW97" s="29">
        <v>0.95889985290114543</v>
      </c>
      <c r="BY97" s="29" t="s">
        <v>760</v>
      </c>
      <c r="BZ97" s="29">
        <v>1.0337421516926339</v>
      </c>
      <c r="CB97" s="29" t="s">
        <v>783</v>
      </c>
      <c r="CC97" s="29">
        <v>0.98102359337110001</v>
      </c>
      <c r="CE97" s="29" t="s">
        <v>805</v>
      </c>
      <c r="CF97" s="29">
        <v>1.0182228700136995</v>
      </c>
      <c r="CH97" s="29" t="s">
        <v>294</v>
      </c>
      <c r="CI97" s="29">
        <v>1.0174472626656583</v>
      </c>
      <c r="CV97" s="40">
        <v>0.5</v>
      </c>
      <c r="CW97" s="22">
        <f t="shared" si="12"/>
        <v>1.5</v>
      </c>
      <c r="CX97" s="22">
        <f t="shared" si="12"/>
        <v>2.5</v>
      </c>
      <c r="CY97" s="22">
        <f t="shared" si="12"/>
        <v>3.5</v>
      </c>
      <c r="CZ97" s="40">
        <f t="shared" si="8"/>
        <v>4.5</v>
      </c>
      <c r="DA97" s="40">
        <f t="shared" si="9"/>
        <v>5.5</v>
      </c>
      <c r="DB97" s="40">
        <f t="shared" si="10"/>
        <v>6.5</v>
      </c>
      <c r="DC97" s="40">
        <f t="shared" si="11"/>
        <v>7.5</v>
      </c>
      <c r="DD97" s="11">
        <f t="shared" si="11"/>
        <v>8.5</v>
      </c>
    </row>
    <row r="98" spans="22:108" x14ac:dyDescent="0.25">
      <c r="V98" s="29" t="s">
        <v>920</v>
      </c>
      <c r="W98" s="29">
        <v>0.1265007778243821</v>
      </c>
      <c r="AB98" s="29" t="s">
        <v>1277</v>
      </c>
      <c r="AC98" s="29">
        <v>8.6795987894840304E-2</v>
      </c>
      <c r="AE98" s="29" t="s">
        <v>1295</v>
      </c>
      <c r="AF98" s="29">
        <v>9.4373364928945602E-2</v>
      </c>
      <c r="AH98" s="29" t="s">
        <v>722</v>
      </c>
      <c r="AI98" s="29">
        <v>5.4374192851604899E-2</v>
      </c>
      <c r="BC98" s="29" t="s">
        <v>1848</v>
      </c>
      <c r="BD98" s="29">
        <v>3.5016975089272352E-2</v>
      </c>
      <c r="BF98" s="29" t="s">
        <v>1975</v>
      </c>
      <c r="BG98" s="29">
        <v>1.9806770383351744E-2</v>
      </c>
      <c r="BL98" s="29" t="s">
        <v>1793</v>
      </c>
      <c r="BM98" s="29">
        <v>2.2656396502487918E-2</v>
      </c>
      <c r="BO98" s="29" t="s">
        <v>1158</v>
      </c>
      <c r="BP98" s="29">
        <v>5.0941046518666426E-2</v>
      </c>
      <c r="BR98" s="29" t="s">
        <v>2050</v>
      </c>
      <c r="BS98" s="29">
        <v>6.4825764684906598E-2</v>
      </c>
      <c r="BV98" s="29" t="s">
        <v>873</v>
      </c>
      <c r="BW98" s="29">
        <v>1.0277256925893101</v>
      </c>
      <c r="BY98" s="29" t="s">
        <v>760</v>
      </c>
      <c r="BZ98" s="29">
        <v>1.0374517514583887</v>
      </c>
      <c r="CB98" s="29" t="s">
        <v>783</v>
      </c>
      <c r="CC98" s="29">
        <v>1.0407454976245474</v>
      </c>
      <c r="CE98" s="29" t="s">
        <v>807</v>
      </c>
      <c r="CF98" s="29">
        <v>0.99741276040458937</v>
      </c>
      <c r="CH98" s="29" t="s">
        <v>295</v>
      </c>
      <c r="CI98" s="29">
        <v>1.0119732411609452</v>
      </c>
      <c r="CV98" s="40">
        <v>0.5</v>
      </c>
      <c r="CW98" s="22">
        <f t="shared" ref="CW98:CY117" si="13">CV98+1</f>
        <v>1.5</v>
      </c>
      <c r="CX98" s="22">
        <f t="shared" si="13"/>
        <v>2.5</v>
      </c>
      <c r="CY98" s="22">
        <f t="shared" si="13"/>
        <v>3.5</v>
      </c>
      <c r="CZ98" s="40">
        <f t="shared" si="8"/>
        <v>4.5</v>
      </c>
      <c r="DA98" s="40">
        <f t="shared" si="9"/>
        <v>5.5</v>
      </c>
      <c r="DB98" s="40">
        <f t="shared" si="10"/>
        <v>6.5</v>
      </c>
      <c r="DC98" s="40">
        <f t="shared" si="11"/>
        <v>7.5</v>
      </c>
      <c r="DD98" s="11">
        <f t="shared" si="11"/>
        <v>8.5</v>
      </c>
    </row>
    <row r="99" spans="22:108" x14ac:dyDescent="0.25">
      <c r="V99" s="29" t="s">
        <v>921</v>
      </c>
      <c r="W99" s="29">
        <v>0.12158166981085784</v>
      </c>
      <c r="AB99" s="29" t="s">
        <v>1278</v>
      </c>
      <c r="AC99" s="29">
        <v>2.8256624916616704E-2</v>
      </c>
      <c r="AE99" s="29" t="s">
        <v>1296</v>
      </c>
      <c r="AF99" s="29">
        <v>0.10196710756406982</v>
      </c>
      <c r="AH99" s="29" t="s">
        <v>723</v>
      </c>
      <c r="AI99" s="29">
        <v>4.3619991451744368E-2</v>
      </c>
      <c r="BC99" s="29" t="s">
        <v>1849</v>
      </c>
      <c r="BD99" s="29">
        <v>4.0370337663951657E-2</v>
      </c>
      <c r="BF99" s="29" t="s">
        <v>1976</v>
      </c>
      <c r="BG99" s="29">
        <v>3.5405336070680547E-2</v>
      </c>
      <c r="BL99" s="29" t="s">
        <v>1794</v>
      </c>
      <c r="BM99" s="29">
        <v>1.4640253562252547E-2</v>
      </c>
      <c r="BO99" s="29" t="s">
        <v>1158</v>
      </c>
      <c r="BP99" s="29">
        <v>5.0941046518666426E-2</v>
      </c>
      <c r="BR99" s="29" t="s">
        <v>2050</v>
      </c>
      <c r="BS99" s="29">
        <v>6.4825764684906598E-2</v>
      </c>
      <c r="BV99" s="29" t="s">
        <v>874</v>
      </c>
      <c r="BW99" s="29">
        <v>1.0509336154732878</v>
      </c>
      <c r="BY99" s="29" t="s">
        <v>760</v>
      </c>
      <c r="BZ99" s="29">
        <v>1.0079011511192406</v>
      </c>
      <c r="CB99" s="29" t="s">
        <v>783</v>
      </c>
      <c r="CC99" s="29">
        <v>1.0023283191134815</v>
      </c>
      <c r="CE99" s="29" t="s">
        <v>807</v>
      </c>
      <c r="CF99" s="29">
        <v>1.0142304556193387</v>
      </c>
      <c r="CH99" s="29" t="s">
        <v>295</v>
      </c>
      <c r="CI99" s="29">
        <v>1.083192926996436</v>
      </c>
      <c r="CV99" s="40">
        <v>0.5</v>
      </c>
      <c r="CW99" s="22">
        <f t="shared" si="13"/>
        <v>1.5</v>
      </c>
      <c r="CX99" s="22">
        <f t="shared" si="13"/>
        <v>2.5</v>
      </c>
      <c r="CY99" s="22">
        <f t="shared" si="13"/>
        <v>3.5</v>
      </c>
      <c r="CZ99" s="40">
        <f t="shared" si="8"/>
        <v>4.5</v>
      </c>
      <c r="DA99" s="40">
        <f t="shared" si="9"/>
        <v>5.5</v>
      </c>
      <c r="DB99" s="40">
        <f t="shared" si="10"/>
        <v>6.5</v>
      </c>
      <c r="DC99" s="40">
        <f t="shared" si="11"/>
        <v>7.5</v>
      </c>
      <c r="DD99" s="11">
        <f t="shared" si="11"/>
        <v>8.5</v>
      </c>
    </row>
    <row r="100" spans="22:108" x14ac:dyDescent="0.25">
      <c r="V100" s="29" t="s">
        <v>922</v>
      </c>
      <c r="W100" s="29">
        <v>0.10959554675345001</v>
      </c>
      <c r="AB100" s="29" t="s">
        <v>1279</v>
      </c>
      <c r="AC100" s="29">
        <v>8.9457316973045084E-2</v>
      </c>
      <c r="AE100" s="29" t="s">
        <v>1297</v>
      </c>
      <c r="AF100" s="29">
        <v>9.9716250207352933E-2</v>
      </c>
      <c r="AH100" s="29" t="s">
        <v>724</v>
      </c>
      <c r="AI100" s="29">
        <v>6.4123938694322952E-2</v>
      </c>
      <c r="BC100" s="29" t="s">
        <v>1849</v>
      </c>
      <c r="BD100" s="29">
        <v>4.0370337663951657E-2</v>
      </c>
      <c r="BF100" s="29" t="s">
        <v>1976</v>
      </c>
      <c r="BG100" s="29">
        <v>3.5405336070680547E-2</v>
      </c>
      <c r="BL100" s="29" t="s">
        <v>1794</v>
      </c>
      <c r="BM100" s="29">
        <v>1.4640253562252547E-2</v>
      </c>
      <c r="BO100" s="29" t="s">
        <v>1158</v>
      </c>
      <c r="BP100" s="29">
        <v>5.0941046518666426E-2</v>
      </c>
      <c r="BR100" s="29" t="s">
        <v>2051</v>
      </c>
      <c r="BS100" s="29">
        <v>7.0308139438853196E-2</v>
      </c>
      <c r="BV100" s="29" t="s">
        <v>874</v>
      </c>
      <c r="BW100" s="29">
        <v>0.99088184482245012</v>
      </c>
      <c r="BY100" s="29" t="s">
        <v>760</v>
      </c>
      <c r="BZ100" s="29">
        <v>0.9905382046053699</v>
      </c>
      <c r="CB100" s="29" t="s">
        <v>783</v>
      </c>
      <c r="CC100" s="29">
        <v>0.94625737787047282</v>
      </c>
      <c r="CE100" s="29" t="s">
        <v>807</v>
      </c>
      <c r="CF100" s="29">
        <v>1.0012880721539703</v>
      </c>
      <c r="CH100" s="29" t="s">
        <v>295</v>
      </c>
      <c r="CI100" s="29">
        <v>0.97664800785553574</v>
      </c>
      <c r="CV100" s="40">
        <v>0.5</v>
      </c>
      <c r="CW100" s="22">
        <f t="shared" si="13"/>
        <v>1.5</v>
      </c>
      <c r="CX100" s="22">
        <f t="shared" si="13"/>
        <v>2.5</v>
      </c>
      <c r="CY100" s="22">
        <f t="shared" si="13"/>
        <v>3.5</v>
      </c>
      <c r="CZ100" s="40">
        <f t="shared" si="8"/>
        <v>4.5</v>
      </c>
      <c r="DA100" s="40">
        <f t="shared" si="9"/>
        <v>5.5</v>
      </c>
      <c r="DB100" s="40">
        <f t="shared" si="10"/>
        <v>6.5</v>
      </c>
      <c r="DC100" s="40">
        <f t="shared" si="11"/>
        <v>7.5</v>
      </c>
      <c r="DD100" s="11">
        <f t="shared" si="11"/>
        <v>8.5</v>
      </c>
    </row>
    <row r="101" spans="22:108" x14ac:dyDescent="0.25">
      <c r="V101" s="29" t="s">
        <v>923</v>
      </c>
      <c r="W101" s="29">
        <v>0.11411663107320003</v>
      </c>
      <c r="AB101" s="29" t="s">
        <v>1280</v>
      </c>
      <c r="AC101" s="29">
        <v>9.6192874191298613E-2</v>
      </c>
      <c r="AE101" s="29" t="s">
        <v>1298</v>
      </c>
      <c r="AF101" s="29">
        <v>0.10280998167786505</v>
      </c>
      <c r="AH101" s="29" t="s">
        <v>725</v>
      </c>
      <c r="AI101" s="29">
        <v>7.5511955992741436E-2</v>
      </c>
      <c r="BC101" s="29" t="s">
        <v>1849</v>
      </c>
      <c r="BD101" s="29">
        <v>4.0370337663951657E-2</v>
      </c>
      <c r="BF101" s="29" t="s">
        <v>1977</v>
      </c>
      <c r="BG101" s="29">
        <v>6.2812530748812406E-2</v>
      </c>
      <c r="BL101" s="29" t="s">
        <v>1794</v>
      </c>
      <c r="BM101" s="29">
        <v>1.4640253562252547E-2</v>
      </c>
      <c r="BO101" s="29" t="s">
        <v>1159</v>
      </c>
      <c r="BP101" s="29">
        <v>8.0236068973356819E-2</v>
      </c>
      <c r="BR101" s="29" t="s">
        <v>2052</v>
      </c>
      <c r="BS101" s="29">
        <v>7.6495276230297587E-2</v>
      </c>
      <c r="BV101" s="29" t="s">
        <v>874</v>
      </c>
      <c r="BW101" s="29">
        <v>1.0027897257763334</v>
      </c>
      <c r="BY101" s="29" t="s">
        <v>760</v>
      </c>
      <c r="BZ101" s="29">
        <v>1.0794120765670163</v>
      </c>
      <c r="CB101" s="29" t="s">
        <v>783</v>
      </c>
      <c r="CC101" s="29">
        <v>1.0509925087329011</v>
      </c>
      <c r="CE101" s="29" t="s">
        <v>807</v>
      </c>
      <c r="CF101" s="29">
        <v>1.0138010195721887</v>
      </c>
      <c r="CH101" s="29" t="s">
        <v>690</v>
      </c>
      <c r="CI101" s="29">
        <v>0.99651029201723895</v>
      </c>
      <c r="CV101" s="40">
        <v>0.5</v>
      </c>
      <c r="CW101" s="22">
        <f t="shared" si="13"/>
        <v>1.5</v>
      </c>
      <c r="CX101" s="22">
        <f t="shared" si="13"/>
        <v>2.5</v>
      </c>
      <c r="CY101" s="22">
        <f t="shared" si="13"/>
        <v>3.5</v>
      </c>
      <c r="CZ101" s="40">
        <f t="shared" si="8"/>
        <v>4.5</v>
      </c>
      <c r="DA101" s="40">
        <f t="shared" si="9"/>
        <v>5.5</v>
      </c>
      <c r="DB101" s="40">
        <f t="shared" si="10"/>
        <v>6.5</v>
      </c>
      <c r="DC101" s="40">
        <f t="shared" si="11"/>
        <v>7.5</v>
      </c>
      <c r="DD101" s="11">
        <f t="shared" si="11"/>
        <v>8.5</v>
      </c>
    </row>
    <row r="102" spans="22:108" x14ac:dyDescent="0.25">
      <c r="V102" s="29" t="s">
        <v>924</v>
      </c>
      <c r="W102" s="29">
        <v>0.12914525960200654</v>
      </c>
      <c r="AB102" s="29" t="s">
        <v>1281</v>
      </c>
      <c r="AC102" s="29">
        <v>0.10203583415403254</v>
      </c>
      <c r="AE102" s="29" t="s">
        <v>1299</v>
      </c>
      <c r="AF102" s="29">
        <v>0.10321519684962864</v>
      </c>
      <c r="AH102" s="29" t="s">
        <v>726</v>
      </c>
      <c r="AI102" s="29">
        <v>8.1567837187901365E-2</v>
      </c>
      <c r="BC102" s="29" t="s">
        <v>1849</v>
      </c>
      <c r="BD102" s="29">
        <v>4.0370337663951657E-2</v>
      </c>
      <c r="BF102" s="29" t="s">
        <v>1977</v>
      </c>
      <c r="BG102" s="29">
        <v>6.2812530748812406E-2</v>
      </c>
      <c r="BL102" s="29" t="s">
        <v>1794</v>
      </c>
      <c r="BM102" s="29">
        <v>1.4640253562252547E-2</v>
      </c>
      <c r="BO102" s="29" t="s">
        <v>1159</v>
      </c>
      <c r="BP102" s="29">
        <v>8.0236068973356819E-2</v>
      </c>
      <c r="BR102" s="29" t="s">
        <v>2052</v>
      </c>
      <c r="BS102" s="29">
        <v>7.6495276230297587E-2</v>
      </c>
      <c r="BV102" s="29" t="s">
        <v>875</v>
      </c>
      <c r="BW102" s="29">
        <v>1.0224389439322328</v>
      </c>
      <c r="BY102" s="29" t="s">
        <v>760</v>
      </c>
      <c r="BZ102" s="29">
        <v>0.98999417875167073</v>
      </c>
      <c r="CB102" s="29" t="s">
        <v>783</v>
      </c>
      <c r="CC102" s="29">
        <v>1.2142022063986482</v>
      </c>
      <c r="CE102" s="29" t="s">
        <v>807</v>
      </c>
      <c r="CF102" s="29">
        <v>1.0485232146497145</v>
      </c>
      <c r="CH102" s="29" t="s">
        <v>690</v>
      </c>
      <c r="CI102" s="29">
        <v>0.93258103090120636</v>
      </c>
      <c r="CV102" s="40">
        <v>0.5</v>
      </c>
      <c r="CW102" s="22">
        <f t="shared" si="13"/>
        <v>1.5</v>
      </c>
      <c r="CX102" s="22">
        <f t="shared" si="13"/>
        <v>2.5</v>
      </c>
      <c r="CY102" s="22">
        <f t="shared" si="13"/>
        <v>3.5</v>
      </c>
      <c r="CZ102" s="40">
        <f t="shared" si="8"/>
        <v>4.5</v>
      </c>
      <c r="DA102" s="40">
        <f t="shared" si="9"/>
        <v>5.5</v>
      </c>
      <c r="DB102" s="40">
        <f t="shared" si="10"/>
        <v>6.5</v>
      </c>
      <c r="DC102" s="40">
        <f t="shared" si="11"/>
        <v>7.5</v>
      </c>
      <c r="DD102" s="11">
        <f t="shared" si="11"/>
        <v>8.5</v>
      </c>
    </row>
    <row r="103" spans="22:108" x14ac:dyDescent="0.25">
      <c r="V103" s="29" t="s">
        <v>925</v>
      </c>
      <c r="W103" s="29">
        <v>9.1239710294730228E-2</v>
      </c>
      <c r="AB103" s="29" t="s">
        <v>1282</v>
      </c>
      <c r="AC103" s="29">
        <v>0.10597106456626293</v>
      </c>
      <c r="AE103" s="29" t="s">
        <v>1300</v>
      </c>
      <c r="AF103" s="29">
        <v>0.10325495758107091</v>
      </c>
      <c r="AH103" s="29" t="s">
        <v>727</v>
      </c>
      <c r="AI103" s="29">
        <v>8.4794694023556494E-2</v>
      </c>
      <c r="BC103" s="29" t="s">
        <v>1850</v>
      </c>
      <c r="BD103" s="29">
        <v>2.6266753516245977E-2</v>
      </c>
      <c r="BF103" s="29" t="s">
        <v>1977</v>
      </c>
      <c r="BG103" s="29">
        <v>6.2812530748812406E-2</v>
      </c>
      <c r="BL103" s="29" t="s">
        <v>1794</v>
      </c>
      <c r="BM103" s="29">
        <v>1.4640253562252547E-2</v>
      </c>
      <c r="BO103" s="29" t="s">
        <v>1159</v>
      </c>
      <c r="BP103" s="29">
        <v>8.0236068973356819E-2</v>
      </c>
      <c r="BR103" s="29" t="s">
        <v>2052</v>
      </c>
      <c r="BS103" s="29">
        <v>7.6495276230297587E-2</v>
      </c>
      <c r="BV103" s="29" t="s">
        <v>875</v>
      </c>
      <c r="BW103" s="29">
        <v>1.0216600300643317</v>
      </c>
      <c r="BY103" s="29" t="s">
        <v>760</v>
      </c>
      <c r="BZ103" s="29">
        <v>1.0234607601442649</v>
      </c>
      <c r="CB103" s="29" t="s">
        <v>783</v>
      </c>
      <c r="CC103" s="29">
        <v>0.99916879973772144</v>
      </c>
      <c r="CE103" s="29" t="s">
        <v>809</v>
      </c>
      <c r="CF103" s="29">
        <v>1.0015671682180614</v>
      </c>
      <c r="CH103" s="29" t="s">
        <v>690</v>
      </c>
      <c r="CI103" s="29">
        <v>1.0910827904547686</v>
      </c>
      <c r="CV103" s="40">
        <v>0.5</v>
      </c>
      <c r="CW103" s="22">
        <f t="shared" si="13"/>
        <v>1.5</v>
      </c>
      <c r="CX103" s="22">
        <f t="shared" si="13"/>
        <v>2.5</v>
      </c>
      <c r="CY103" s="22">
        <f t="shared" si="13"/>
        <v>3.5</v>
      </c>
      <c r="CZ103" s="40">
        <f t="shared" si="8"/>
        <v>4.5</v>
      </c>
      <c r="DA103" s="40">
        <f t="shared" si="9"/>
        <v>5.5</v>
      </c>
      <c r="DB103" s="40">
        <f t="shared" si="10"/>
        <v>6.5</v>
      </c>
      <c r="DC103" s="40">
        <f t="shared" si="11"/>
        <v>7.5</v>
      </c>
      <c r="DD103" s="11">
        <f t="shared" si="11"/>
        <v>8.5</v>
      </c>
    </row>
    <row r="104" spans="22:108" x14ac:dyDescent="0.25">
      <c r="V104" s="29" t="s">
        <v>926</v>
      </c>
      <c r="W104" s="29">
        <v>0.12038677262779632</v>
      </c>
      <c r="AB104" s="29" t="s">
        <v>1283</v>
      </c>
      <c r="AC104" s="29">
        <v>0.10380837994333245</v>
      </c>
      <c r="AE104" s="29" t="s">
        <v>1301</v>
      </c>
      <c r="AF104" s="29">
        <v>0.10004346562915405</v>
      </c>
      <c r="AH104" s="29" t="s">
        <v>728</v>
      </c>
      <c r="AI104" s="29">
        <v>9.1005422687994636E-2</v>
      </c>
      <c r="BC104" s="29" t="s">
        <v>1850</v>
      </c>
      <c r="BD104" s="29">
        <v>2.6266753516245977E-2</v>
      </c>
      <c r="BF104" s="29" t="s">
        <v>1978</v>
      </c>
      <c r="BG104" s="29">
        <v>0.11244876860664649</v>
      </c>
      <c r="BL104" s="29" t="s">
        <v>1794</v>
      </c>
      <c r="BM104" s="29">
        <v>1.4640253562252547E-2</v>
      </c>
      <c r="BO104" s="29" t="s">
        <v>1160</v>
      </c>
      <c r="BP104" s="29">
        <v>5.9071701909102707E-2</v>
      </c>
      <c r="BR104" s="29" t="s">
        <v>2053</v>
      </c>
      <c r="BS104" s="29">
        <v>7.8465619569940318E-2</v>
      </c>
      <c r="BV104" s="29" t="s">
        <v>875</v>
      </c>
      <c r="BW104" s="29">
        <v>0.99952124701788636</v>
      </c>
      <c r="BY104" s="29" t="s">
        <v>760</v>
      </c>
      <c r="BZ104" s="29">
        <v>1.0432088786127811</v>
      </c>
      <c r="CB104" s="29" t="s">
        <v>783</v>
      </c>
      <c r="CC104" s="29">
        <v>0.94861820342623793</v>
      </c>
      <c r="CE104" s="29" t="s">
        <v>809</v>
      </c>
      <c r="CF104" s="29">
        <v>0.98989234139043458</v>
      </c>
      <c r="CH104" s="29" t="s">
        <v>691</v>
      </c>
      <c r="CI104" s="29">
        <v>0.82797881144664209</v>
      </c>
      <c r="CV104" s="40">
        <v>0.5</v>
      </c>
      <c r="CW104" s="22">
        <f t="shared" si="13"/>
        <v>1.5</v>
      </c>
      <c r="CX104" s="22">
        <f t="shared" si="13"/>
        <v>2.5</v>
      </c>
      <c r="CY104" s="22">
        <f t="shared" si="13"/>
        <v>3.5</v>
      </c>
      <c r="CZ104" s="40">
        <f t="shared" si="8"/>
        <v>4.5</v>
      </c>
      <c r="DA104" s="40">
        <f t="shared" si="9"/>
        <v>5.5</v>
      </c>
      <c r="DB104" s="40">
        <f t="shared" si="10"/>
        <v>6.5</v>
      </c>
      <c r="DC104" s="40">
        <f t="shared" si="11"/>
        <v>7.5</v>
      </c>
      <c r="DD104" s="11">
        <f t="shared" si="11"/>
        <v>8.5</v>
      </c>
    </row>
    <row r="105" spans="22:108" x14ac:dyDescent="0.25">
      <c r="AB105" s="29" t="s">
        <v>1284</v>
      </c>
      <c r="AC105" s="29">
        <v>9.9044540388360969E-2</v>
      </c>
      <c r="AE105" s="29" t="s">
        <v>1302</v>
      </c>
      <c r="AF105" s="29">
        <v>9.340575818058014E-2</v>
      </c>
      <c r="AH105" s="29" t="s">
        <v>729</v>
      </c>
      <c r="AI105" s="29">
        <v>7.4752858063274696E-2</v>
      </c>
      <c r="BC105" s="29" t="s">
        <v>1851</v>
      </c>
      <c r="BD105" s="29">
        <v>4.7199419066938628E-2</v>
      </c>
      <c r="BF105" s="29" t="s">
        <v>1978</v>
      </c>
      <c r="BG105" s="29">
        <v>0.11244876860664649</v>
      </c>
      <c r="BL105" s="29" t="s">
        <v>1795</v>
      </c>
      <c r="BM105" s="29">
        <v>1.9632757470585346E-2</v>
      </c>
      <c r="BO105" s="29" t="s">
        <v>1160</v>
      </c>
      <c r="BP105" s="29">
        <v>5.9071701909102707E-2</v>
      </c>
      <c r="BR105" s="29" t="s">
        <v>2053</v>
      </c>
      <c r="BS105" s="29">
        <v>7.8465619569940318E-2</v>
      </c>
      <c r="BV105" s="29" t="s">
        <v>875</v>
      </c>
      <c r="BW105" s="29">
        <v>1.0062301737992998</v>
      </c>
      <c r="BY105" s="29" t="s">
        <v>760</v>
      </c>
      <c r="BZ105" s="29">
        <v>1.0284711434065259</v>
      </c>
      <c r="CB105" s="29" t="s">
        <v>783</v>
      </c>
      <c r="CC105" s="29">
        <v>1.3265374862560049</v>
      </c>
      <c r="CE105" s="29" t="s">
        <v>809</v>
      </c>
      <c r="CF105" s="29">
        <v>1.0214928930364737</v>
      </c>
      <c r="CH105" s="29" t="s">
        <v>691</v>
      </c>
      <c r="CI105" s="29">
        <v>1.0104225442312611</v>
      </c>
      <c r="CV105" s="40">
        <v>0.5</v>
      </c>
      <c r="CW105" s="22">
        <f t="shared" si="13"/>
        <v>1.5</v>
      </c>
      <c r="CX105" s="22">
        <f t="shared" si="13"/>
        <v>2.5</v>
      </c>
      <c r="CY105" s="22">
        <f t="shared" si="13"/>
        <v>3.5</v>
      </c>
      <c r="CZ105" s="40">
        <f t="shared" si="8"/>
        <v>4.5</v>
      </c>
      <c r="DA105" s="40">
        <f t="shared" si="9"/>
        <v>5.5</v>
      </c>
      <c r="DB105" s="40">
        <f t="shared" si="10"/>
        <v>6.5</v>
      </c>
      <c r="DC105" s="40">
        <f t="shared" si="11"/>
        <v>7.5</v>
      </c>
      <c r="DD105" s="11">
        <f t="shared" si="11"/>
        <v>8.5</v>
      </c>
    </row>
    <row r="106" spans="22:108" x14ac:dyDescent="0.25">
      <c r="AB106" s="29" t="s">
        <v>1285</v>
      </c>
      <c r="AC106" s="29">
        <v>0.1082264216536666</v>
      </c>
      <c r="AH106" s="29" t="s">
        <v>730</v>
      </c>
      <c r="AI106" s="29">
        <v>8.4914817850913996E-2</v>
      </c>
      <c r="BC106" s="29" t="s">
        <v>1851</v>
      </c>
      <c r="BD106" s="29">
        <v>4.7199419066938628E-2</v>
      </c>
      <c r="BF106" s="29" t="s">
        <v>1978</v>
      </c>
      <c r="BG106" s="29">
        <v>0.11244876860664649</v>
      </c>
      <c r="BL106" s="29" t="s">
        <v>1795</v>
      </c>
      <c r="BM106" s="29">
        <v>1.9632757470585346E-2</v>
      </c>
      <c r="BO106" s="29" t="s">
        <v>1161</v>
      </c>
      <c r="BP106" s="29">
        <v>6.8672271558879727E-2</v>
      </c>
      <c r="BR106" s="29" t="s">
        <v>2054</v>
      </c>
      <c r="BS106" s="29">
        <v>8.0223645863265122E-2</v>
      </c>
      <c r="BV106" s="29" t="s">
        <v>875</v>
      </c>
      <c r="BW106" s="29">
        <v>0.98221124305464191</v>
      </c>
      <c r="BY106" s="29" t="s">
        <v>760</v>
      </c>
      <c r="BZ106" s="29">
        <v>1.0324197156862218</v>
      </c>
      <c r="CB106" s="29" t="s">
        <v>783</v>
      </c>
      <c r="CC106" s="29">
        <v>1.1894189467911458</v>
      </c>
      <c r="CE106" s="29" t="s">
        <v>809</v>
      </c>
      <c r="CF106" s="29">
        <v>0.97374862182086552</v>
      </c>
      <c r="CH106" s="29" t="s">
        <v>691</v>
      </c>
      <c r="CI106" s="29">
        <v>1.0561030542272656</v>
      </c>
      <c r="CV106" s="40">
        <v>0.5</v>
      </c>
      <c r="CW106" s="22">
        <f t="shared" si="13"/>
        <v>1.5</v>
      </c>
      <c r="CX106" s="22">
        <f t="shared" si="13"/>
        <v>2.5</v>
      </c>
      <c r="CY106" s="22">
        <f t="shared" si="13"/>
        <v>3.5</v>
      </c>
      <c r="CZ106" s="40">
        <f t="shared" si="8"/>
        <v>4.5</v>
      </c>
      <c r="DA106" s="40">
        <f t="shared" si="9"/>
        <v>5.5</v>
      </c>
      <c r="DB106" s="40">
        <f t="shared" si="10"/>
        <v>6.5</v>
      </c>
      <c r="DC106" s="40">
        <f t="shared" si="11"/>
        <v>7.5</v>
      </c>
      <c r="DD106" s="11">
        <f t="shared" si="11"/>
        <v>8.5</v>
      </c>
    </row>
    <row r="107" spans="22:108" x14ac:dyDescent="0.25">
      <c r="AB107" s="29" t="s">
        <v>1286</v>
      </c>
      <c r="AC107" s="29">
        <v>0.10157748114647935</v>
      </c>
      <c r="AH107" s="29" t="s">
        <v>731</v>
      </c>
      <c r="AI107" s="29">
        <v>9.5623527719163076E-2</v>
      </c>
      <c r="BC107" s="29" t="s">
        <v>1851</v>
      </c>
      <c r="BD107" s="29">
        <v>4.7199419066938628E-2</v>
      </c>
      <c r="BF107" s="29" t="s">
        <v>1978</v>
      </c>
      <c r="BG107" s="29">
        <v>0.11244876860664649</v>
      </c>
      <c r="BL107" s="29" t="s">
        <v>1795</v>
      </c>
      <c r="BM107" s="29">
        <v>1.9632757470585346E-2</v>
      </c>
      <c r="BO107" s="29" t="s">
        <v>1162</v>
      </c>
      <c r="BP107" s="29">
        <v>6.949588571639484E-2</v>
      </c>
      <c r="BR107" s="29" t="s">
        <v>2054</v>
      </c>
      <c r="BS107" s="29">
        <v>8.0223645863265122E-2</v>
      </c>
      <c r="BV107" s="29" t="s">
        <v>877</v>
      </c>
      <c r="BW107" s="29">
        <v>1.0043347806758325</v>
      </c>
      <c r="BY107" s="29" t="s">
        <v>760</v>
      </c>
      <c r="BZ107" s="29">
        <v>1.0037337786248726</v>
      </c>
      <c r="CB107" s="29" t="s">
        <v>784</v>
      </c>
      <c r="CC107" s="29">
        <v>0.96504152746416572</v>
      </c>
      <c r="CE107" s="29" t="s">
        <v>809</v>
      </c>
      <c r="CF107" s="29">
        <v>1.049815580274061</v>
      </c>
      <c r="CH107" s="29" t="s">
        <v>691</v>
      </c>
      <c r="CI107" s="29">
        <v>0.98274962255045573</v>
      </c>
      <c r="CV107" s="40">
        <v>0.5</v>
      </c>
      <c r="CW107" s="22">
        <f t="shared" si="13"/>
        <v>1.5</v>
      </c>
      <c r="CX107" s="22">
        <f t="shared" si="13"/>
        <v>2.5</v>
      </c>
      <c r="CY107" s="22">
        <f t="shared" si="13"/>
        <v>3.5</v>
      </c>
      <c r="CZ107" s="40">
        <f t="shared" si="8"/>
        <v>4.5</v>
      </c>
      <c r="DA107" s="40">
        <f t="shared" si="9"/>
        <v>5.5</v>
      </c>
      <c r="DB107" s="40">
        <f t="shared" si="10"/>
        <v>6.5</v>
      </c>
      <c r="DC107" s="40">
        <f t="shared" si="11"/>
        <v>7.5</v>
      </c>
      <c r="DD107" s="11">
        <f t="shared" si="11"/>
        <v>8.5</v>
      </c>
    </row>
    <row r="108" spans="22:108" x14ac:dyDescent="0.25">
      <c r="AB108" s="29" t="s">
        <v>1287</v>
      </c>
      <c r="AC108" s="29">
        <v>0.1051601637823296</v>
      </c>
      <c r="AH108" s="29" t="s">
        <v>732</v>
      </c>
      <c r="AI108" s="29">
        <v>3.7956547311586757E-2</v>
      </c>
      <c r="BC108" s="29" t="s">
        <v>1852</v>
      </c>
      <c r="BD108" s="29">
        <v>5.2939405628427978E-2</v>
      </c>
      <c r="BF108" s="29" t="s">
        <v>1979</v>
      </c>
      <c r="BG108" s="29">
        <v>8.3226935205750099E-2</v>
      </c>
      <c r="BL108" s="29" t="s">
        <v>1795</v>
      </c>
      <c r="BM108" s="29">
        <v>1.9632757470585346E-2</v>
      </c>
      <c r="BO108" s="29" t="s">
        <v>2000</v>
      </c>
      <c r="BP108" s="29">
        <v>5.7626428839671357E-3</v>
      </c>
      <c r="BR108" s="29" t="s">
        <v>2054</v>
      </c>
      <c r="BS108" s="29">
        <v>8.0223645863265122E-2</v>
      </c>
      <c r="BV108" s="29" t="s">
        <v>877</v>
      </c>
      <c r="BW108" s="29">
        <v>0.99279947715864858</v>
      </c>
      <c r="BY108" s="29" t="s">
        <v>760</v>
      </c>
      <c r="BZ108" s="29">
        <v>1.032333421134592</v>
      </c>
      <c r="CB108" s="29" t="s">
        <v>785</v>
      </c>
      <c r="CC108" s="29">
        <v>0.99852816218565366</v>
      </c>
      <c r="CE108" s="29" t="s">
        <v>809</v>
      </c>
      <c r="CF108" s="29">
        <v>1.0652841047498005</v>
      </c>
      <c r="CH108" s="29" t="s">
        <v>691</v>
      </c>
      <c r="CI108" s="29">
        <v>0.8535675216415366</v>
      </c>
      <c r="CV108" s="40">
        <v>0.5</v>
      </c>
      <c r="CW108" s="22">
        <f t="shared" si="13"/>
        <v>1.5</v>
      </c>
      <c r="CX108" s="22">
        <f t="shared" si="13"/>
        <v>2.5</v>
      </c>
      <c r="CY108" s="22">
        <f t="shared" si="13"/>
        <v>3.5</v>
      </c>
      <c r="CZ108" s="40">
        <f t="shared" si="8"/>
        <v>4.5</v>
      </c>
      <c r="DA108" s="40">
        <f t="shared" si="9"/>
        <v>5.5</v>
      </c>
      <c r="DB108" s="40">
        <f t="shared" si="10"/>
        <v>6.5</v>
      </c>
      <c r="DC108" s="40">
        <f t="shared" si="11"/>
        <v>7.5</v>
      </c>
      <c r="DD108" s="11">
        <f t="shared" si="11"/>
        <v>8.5</v>
      </c>
    </row>
    <row r="109" spans="22:108" x14ac:dyDescent="0.25">
      <c r="AB109" s="29" t="s">
        <v>1288</v>
      </c>
      <c r="AC109" s="29">
        <v>6.477283004545864E-2</v>
      </c>
      <c r="AH109" s="29" t="s">
        <v>733</v>
      </c>
      <c r="AI109" s="29">
        <v>0.10237977566645684</v>
      </c>
      <c r="BC109" s="29" t="s">
        <v>1853</v>
      </c>
      <c r="BD109" s="29">
        <v>3.0484456776903011E-2</v>
      </c>
      <c r="BF109" s="29" t="s">
        <v>1979</v>
      </c>
      <c r="BG109" s="29">
        <v>8.3226935205750099E-2</v>
      </c>
      <c r="BL109" s="29" t="s">
        <v>1796</v>
      </c>
      <c r="BM109" s="29">
        <v>1.6815082838446748E-2</v>
      </c>
      <c r="BO109" s="29" t="s">
        <v>2000</v>
      </c>
      <c r="BP109" s="29">
        <v>5.7626428839671357E-3</v>
      </c>
      <c r="BR109" s="29" t="s">
        <v>2055</v>
      </c>
      <c r="BS109" s="29">
        <v>7.6216895011101515E-2</v>
      </c>
      <c r="BV109" s="29" t="s">
        <v>878</v>
      </c>
      <c r="BW109" s="29">
        <v>1.0061166985033674</v>
      </c>
      <c r="BY109" s="29" t="s">
        <v>760</v>
      </c>
      <c r="BZ109" s="29">
        <v>0.99820473600178805</v>
      </c>
      <c r="CB109" s="29" t="s">
        <v>785</v>
      </c>
      <c r="CC109" s="29">
        <v>0.88204250459075229</v>
      </c>
      <c r="CE109" s="29" t="s">
        <v>809</v>
      </c>
      <c r="CF109" s="29">
        <v>1.01704487327854</v>
      </c>
      <c r="CH109" s="29" t="s">
        <v>691</v>
      </c>
      <c r="CI109" s="29">
        <v>1.0698134663183854</v>
      </c>
      <c r="CV109" s="40">
        <v>0.5</v>
      </c>
      <c r="CW109" s="22">
        <f t="shared" si="13"/>
        <v>1.5</v>
      </c>
      <c r="CX109" s="22">
        <f t="shared" si="13"/>
        <v>2.5</v>
      </c>
      <c r="CY109" s="22">
        <f t="shared" si="13"/>
        <v>3.5</v>
      </c>
      <c r="CZ109" s="40">
        <f t="shared" si="8"/>
        <v>4.5</v>
      </c>
      <c r="DA109" s="40">
        <f t="shared" si="9"/>
        <v>5.5</v>
      </c>
      <c r="DB109" s="40">
        <f t="shared" si="10"/>
        <v>6.5</v>
      </c>
      <c r="DC109" s="40">
        <f t="shared" si="11"/>
        <v>7.5</v>
      </c>
      <c r="DD109" s="11">
        <f t="shared" si="11"/>
        <v>8.5</v>
      </c>
    </row>
    <row r="110" spans="22:108" x14ac:dyDescent="0.25">
      <c r="AB110" s="29" t="s">
        <v>1289</v>
      </c>
      <c r="AC110" s="29">
        <v>6.7140211590639737E-2</v>
      </c>
      <c r="AH110" s="29" t="s">
        <v>734</v>
      </c>
      <c r="AI110" s="29">
        <v>4.4544075775819557E-2</v>
      </c>
      <c r="BC110" s="29" t="s">
        <v>1854</v>
      </c>
      <c r="BD110" s="29">
        <v>3.9810616096340144E-2</v>
      </c>
      <c r="BF110" s="29" t="s">
        <v>1979</v>
      </c>
      <c r="BG110" s="29">
        <v>8.3226935205750099E-2</v>
      </c>
      <c r="BL110" s="29" t="s">
        <v>1796</v>
      </c>
      <c r="BM110" s="29">
        <v>1.6815082838446748E-2</v>
      </c>
      <c r="BO110" s="29" t="s">
        <v>2001</v>
      </c>
      <c r="BP110" s="29">
        <v>2.8273326004512739E-2</v>
      </c>
      <c r="BR110" s="29" t="s">
        <v>2055</v>
      </c>
      <c r="BS110" s="29">
        <v>7.6216895011101515E-2</v>
      </c>
      <c r="BV110" s="29" t="s">
        <v>878</v>
      </c>
      <c r="BW110" s="29">
        <v>1.0180940407821542</v>
      </c>
      <c r="BY110" s="29" t="s">
        <v>760</v>
      </c>
      <c r="BZ110" s="29">
        <v>1.031163269539848</v>
      </c>
      <c r="CB110" s="29" t="s">
        <v>785</v>
      </c>
      <c r="CC110" s="29">
        <v>0.94225661190649412</v>
      </c>
      <c r="CE110" s="29" t="s">
        <v>809</v>
      </c>
      <c r="CF110" s="29">
        <v>1.0262920960961204</v>
      </c>
      <c r="CH110" s="29" t="s">
        <v>691</v>
      </c>
      <c r="CI110" s="29">
        <v>0.99289064995216658</v>
      </c>
      <c r="CV110" s="40">
        <v>0.5</v>
      </c>
      <c r="CW110" s="22">
        <f t="shared" si="13"/>
        <v>1.5</v>
      </c>
      <c r="CX110" s="22">
        <f t="shared" si="13"/>
        <v>2.5</v>
      </c>
      <c r="CY110" s="22">
        <f t="shared" si="13"/>
        <v>3.5</v>
      </c>
      <c r="CZ110" s="40">
        <f t="shared" si="8"/>
        <v>4.5</v>
      </c>
      <c r="DA110" s="40">
        <f t="shared" si="9"/>
        <v>5.5</v>
      </c>
      <c r="DB110" s="40">
        <f t="shared" si="10"/>
        <v>6.5</v>
      </c>
      <c r="DC110" s="40">
        <f t="shared" si="11"/>
        <v>7.5</v>
      </c>
      <c r="DD110" s="11">
        <f t="shared" si="11"/>
        <v>8.5</v>
      </c>
    </row>
    <row r="111" spans="22:108" x14ac:dyDescent="0.25">
      <c r="AB111" s="29" t="s">
        <v>1290</v>
      </c>
      <c r="AC111" s="29">
        <v>9.4596613709211533E-2</v>
      </c>
      <c r="AH111" s="29" t="s">
        <v>735</v>
      </c>
      <c r="AI111" s="29">
        <v>0.10028010961701354</v>
      </c>
      <c r="BC111" s="29" t="s">
        <v>1854</v>
      </c>
      <c r="BD111" s="29">
        <v>3.9810616096340144E-2</v>
      </c>
      <c r="BF111" s="29" t="s">
        <v>1980</v>
      </c>
      <c r="BG111" s="29">
        <v>8.163232070797681E-2</v>
      </c>
      <c r="BL111" s="29" t="s">
        <v>1796</v>
      </c>
      <c r="BM111" s="29">
        <v>1.6815082838446748E-2</v>
      </c>
      <c r="BO111" s="29" t="s">
        <v>2001</v>
      </c>
      <c r="BP111" s="29">
        <v>2.8273326004512739E-2</v>
      </c>
      <c r="BR111" s="29" t="s">
        <v>2056</v>
      </c>
      <c r="BS111" s="29">
        <v>7.1928526395953124E-2</v>
      </c>
      <c r="BV111" s="29" t="s">
        <v>880</v>
      </c>
      <c r="BW111" s="29">
        <v>1.0219585641450708</v>
      </c>
      <c r="BY111" s="29" t="s">
        <v>760</v>
      </c>
      <c r="BZ111" s="29">
        <v>1.0158785941679702</v>
      </c>
      <c r="CB111" s="29" t="s">
        <v>786</v>
      </c>
      <c r="CC111" s="29">
        <v>1.0189946020051546</v>
      </c>
      <c r="CE111" s="29" t="s">
        <v>810</v>
      </c>
      <c r="CF111" s="29">
        <v>0.97756867654004576</v>
      </c>
      <c r="CH111" s="29" t="s">
        <v>691</v>
      </c>
      <c r="CI111" s="29">
        <v>0.95743677153189455</v>
      </c>
      <c r="CV111" s="40">
        <v>0.5</v>
      </c>
      <c r="CW111" s="22">
        <f t="shared" si="13"/>
        <v>1.5</v>
      </c>
      <c r="CX111" s="22">
        <f t="shared" si="13"/>
        <v>2.5</v>
      </c>
      <c r="CY111" s="22">
        <f t="shared" si="13"/>
        <v>3.5</v>
      </c>
      <c r="CZ111" s="40">
        <f t="shared" si="8"/>
        <v>4.5</v>
      </c>
      <c r="DA111" s="40">
        <f t="shared" si="9"/>
        <v>5.5</v>
      </c>
      <c r="DB111" s="40">
        <f t="shared" si="10"/>
        <v>6.5</v>
      </c>
      <c r="DC111" s="40">
        <f t="shared" si="11"/>
        <v>7.5</v>
      </c>
      <c r="DD111" s="11">
        <f t="shared" si="11"/>
        <v>8.5</v>
      </c>
    </row>
    <row r="112" spans="22:108" x14ac:dyDescent="0.25">
      <c r="AB112" s="29" t="s">
        <v>1291</v>
      </c>
      <c r="AC112" s="29">
        <v>0.10793637399355656</v>
      </c>
      <c r="BF112" s="29" t="s">
        <v>1980</v>
      </c>
      <c r="BG112" s="29">
        <v>8.163232070797681E-2</v>
      </c>
      <c r="BL112" s="29" t="s">
        <v>1797</v>
      </c>
      <c r="BM112" s="29">
        <v>8.5847256153845503E-3</v>
      </c>
      <c r="BO112" s="29" t="s">
        <v>2002</v>
      </c>
      <c r="BP112" s="29">
        <v>4.2949275704887824E-2</v>
      </c>
      <c r="BR112" s="29" t="s">
        <v>2056</v>
      </c>
      <c r="BS112" s="29">
        <v>7.1928526395953124E-2</v>
      </c>
      <c r="BV112" s="29" t="s">
        <v>881</v>
      </c>
      <c r="BW112" s="29">
        <v>1.0492076669368462</v>
      </c>
      <c r="BY112" s="29" t="s">
        <v>760</v>
      </c>
      <c r="BZ112" s="29">
        <v>1.015842563990855</v>
      </c>
      <c r="CB112" s="29" t="s">
        <v>786</v>
      </c>
      <c r="CC112" s="29">
        <v>0.99352053532105067</v>
      </c>
      <c r="CE112" s="29" t="s">
        <v>810</v>
      </c>
      <c r="CF112" s="29">
        <v>0.99201984328820281</v>
      </c>
      <c r="CH112" s="29" t="s">
        <v>691</v>
      </c>
      <c r="CI112" s="29">
        <v>1.0373300718600411</v>
      </c>
      <c r="CV112" s="40">
        <v>0.5</v>
      </c>
      <c r="CW112" s="22">
        <f t="shared" si="13"/>
        <v>1.5</v>
      </c>
      <c r="CX112" s="22">
        <f t="shared" si="13"/>
        <v>2.5</v>
      </c>
      <c r="CY112" s="22">
        <f t="shared" si="13"/>
        <v>3.5</v>
      </c>
      <c r="CZ112" s="40">
        <f t="shared" si="8"/>
        <v>4.5</v>
      </c>
      <c r="DA112" s="40">
        <f t="shared" si="9"/>
        <v>5.5</v>
      </c>
      <c r="DB112" s="40">
        <f t="shared" si="10"/>
        <v>6.5</v>
      </c>
      <c r="DC112" s="40">
        <f t="shared" si="11"/>
        <v>7.5</v>
      </c>
      <c r="DD112" s="11">
        <f t="shared" si="11"/>
        <v>8.5</v>
      </c>
    </row>
    <row r="113" spans="58:108" x14ac:dyDescent="0.25">
      <c r="BF113" s="29" t="s">
        <v>1980</v>
      </c>
      <c r="BG113" s="29">
        <v>8.163232070797681E-2</v>
      </c>
      <c r="BL113" s="29" t="s">
        <v>1797</v>
      </c>
      <c r="BM113" s="29">
        <v>8.5847256153845503E-3</v>
      </c>
      <c r="BO113" s="29" t="s">
        <v>2002</v>
      </c>
      <c r="BP113" s="29">
        <v>4.2949275704887824E-2</v>
      </c>
      <c r="BR113" s="29" t="s">
        <v>2056</v>
      </c>
      <c r="BS113" s="29">
        <v>7.1928526395953124E-2</v>
      </c>
      <c r="BV113" s="29" t="s">
        <v>881</v>
      </c>
      <c r="BW113" s="29">
        <v>1.1163345757020844</v>
      </c>
      <c r="BY113" s="29" t="s">
        <v>761</v>
      </c>
      <c r="BZ113" s="29">
        <v>0.99011151376318207</v>
      </c>
      <c r="CB113" s="29" t="s">
        <v>786</v>
      </c>
      <c r="CC113" s="29">
        <v>0.97104813438959958</v>
      </c>
      <c r="CE113" s="29" t="s">
        <v>810</v>
      </c>
      <c r="CF113" s="29">
        <v>1.0191701690942756</v>
      </c>
      <c r="CH113" s="29" t="s">
        <v>691</v>
      </c>
      <c r="CI113" s="29">
        <v>1.0073657502384075</v>
      </c>
      <c r="CV113" s="40">
        <v>0.5</v>
      </c>
      <c r="CW113" s="22">
        <f t="shared" si="13"/>
        <v>1.5</v>
      </c>
      <c r="CX113" s="22">
        <f t="shared" si="13"/>
        <v>2.5</v>
      </c>
      <c r="CY113" s="22">
        <f t="shared" si="13"/>
        <v>3.5</v>
      </c>
      <c r="CZ113" s="40">
        <f t="shared" si="8"/>
        <v>4.5</v>
      </c>
      <c r="DA113" s="40">
        <f t="shared" si="9"/>
        <v>5.5</v>
      </c>
      <c r="DB113" s="40">
        <f t="shared" si="10"/>
        <v>6.5</v>
      </c>
      <c r="DC113" s="40">
        <f t="shared" si="11"/>
        <v>7.5</v>
      </c>
      <c r="DD113" s="11">
        <f t="shared" si="11"/>
        <v>8.5</v>
      </c>
    </row>
    <row r="114" spans="58:108" x14ac:dyDescent="0.25">
      <c r="BF114" s="29" t="s">
        <v>1981</v>
      </c>
      <c r="BG114" s="29">
        <v>6.7830911123875182E-2</v>
      </c>
      <c r="BL114" s="29" t="s">
        <v>1797</v>
      </c>
      <c r="BM114" s="29">
        <v>8.5847256153845503E-3</v>
      </c>
      <c r="BO114" s="29" t="s">
        <v>2002</v>
      </c>
      <c r="BP114" s="29">
        <v>4.2949275704887824E-2</v>
      </c>
      <c r="BV114" s="29" t="s">
        <v>882</v>
      </c>
      <c r="BW114" s="29">
        <v>1.1256854722828331</v>
      </c>
      <c r="BY114" s="29" t="s">
        <v>761</v>
      </c>
      <c r="BZ114" s="29">
        <v>0.98650523346883023</v>
      </c>
      <c r="CB114" s="29" t="s">
        <v>786</v>
      </c>
      <c r="CC114" s="29">
        <v>1.0069267289865649</v>
      </c>
      <c r="CE114" s="29" t="s">
        <v>811</v>
      </c>
      <c r="CF114" s="29">
        <v>0.99932691728296463</v>
      </c>
      <c r="CH114" s="29" t="s">
        <v>691</v>
      </c>
      <c r="CI114" s="29">
        <v>0.92848834676742276</v>
      </c>
      <c r="CV114" s="40">
        <v>0.5</v>
      </c>
      <c r="CW114" s="22">
        <f t="shared" si="13"/>
        <v>1.5</v>
      </c>
      <c r="CX114" s="22">
        <f t="shared" si="13"/>
        <v>2.5</v>
      </c>
      <c r="CY114" s="22">
        <f t="shared" si="13"/>
        <v>3.5</v>
      </c>
      <c r="CZ114" s="40">
        <f t="shared" si="8"/>
        <v>4.5</v>
      </c>
      <c r="DA114" s="40">
        <f t="shared" si="9"/>
        <v>5.5</v>
      </c>
      <c r="DB114" s="40">
        <f t="shared" si="10"/>
        <v>6.5</v>
      </c>
      <c r="DC114" s="40">
        <f t="shared" si="11"/>
        <v>7.5</v>
      </c>
      <c r="DD114" s="11">
        <f t="shared" si="11"/>
        <v>8.5</v>
      </c>
    </row>
    <row r="115" spans="58:108" x14ac:dyDescent="0.25">
      <c r="BF115" s="29" t="s">
        <v>1981</v>
      </c>
      <c r="BG115" s="29">
        <v>6.7830911123875182E-2</v>
      </c>
      <c r="BL115" s="29" t="s">
        <v>1798</v>
      </c>
      <c r="BM115" s="29">
        <v>1.9801979403695196E-2</v>
      </c>
      <c r="BO115" s="29" t="s">
        <v>2002</v>
      </c>
      <c r="BP115" s="29">
        <v>4.2949275704887824E-2</v>
      </c>
      <c r="BV115" s="29" t="s">
        <v>883</v>
      </c>
      <c r="BW115" s="29">
        <v>1.0090968530355586</v>
      </c>
      <c r="BY115" s="29" t="s">
        <v>761</v>
      </c>
      <c r="BZ115" s="29">
        <v>0.99555781950448574</v>
      </c>
      <c r="CB115" s="29" t="s">
        <v>786</v>
      </c>
      <c r="CC115" s="29">
        <v>0.98604871073662359</v>
      </c>
      <c r="CE115" s="29" t="s">
        <v>811</v>
      </c>
      <c r="CF115" s="29">
        <v>1.0323884413277085</v>
      </c>
      <c r="CH115" s="29" t="s">
        <v>691</v>
      </c>
      <c r="CI115" s="29">
        <v>1.0615828696040412</v>
      </c>
      <c r="CV115" s="40">
        <v>0.5</v>
      </c>
      <c r="CW115" s="22">
        <f t="shared" si="13"/>
        <v>1.5</v>
      </c>
      <c r="CX115" s="22">
        <f t="shared" si="13"/>
        <v>2.5</v>
      </c>
      <c r="CY115" s="22">
        <f t="shared" si="13"/>
        <v>3.5</v>
      </c>
      <c r="CZ115" s="40">
        <f t="shared" si="8"/>
        <v>4.5</v>
      </c>
      <c r="DA115" s="40">
        <f t="shared" si="9"/>
        <v>5.5</v>
      </c>
      <c r="DB115" s="40">
        <f t="shared" si="10"/>
        <v>6.5</v>
      </c>
      <c r="DC115" s="40">
        <f t="shared" si="11"/>
        <v>7.5</v>
      </c>
      <c r="DD115" s="11">
        <f t="shared" si="11"/>
        <v>8.5</v>
      </c>
    </row>
    <row r="116" spans="58:108" x14ac:dyDescent="0.25">
      <c r="BF116" s="29" t="s">
        <v>1981</v>
      </c>
      <c r="BG116" s="29">
        <v>6.7830911123875182E-2</v>
      </c>
      <c r="BL116" s="29" t="s">
        <v>1798</v>
      </c>
      <c r="BM116" s="29">
        <v>1.9801979403695196E-2</v>
      </c>
      <c r="BO116" s="29" t="s">
        <v>2003</v>
      </c>
      <c r="BP116" s="29">
        <v>2.9507201543655995E-2</v>
      </c>
      <c r="BV116" s="29" t="s">
        <v>883</v>
      </c>
      <c r="BW116" s="29">
        <v>1.0150829043008573</v>
      </c>
      <c r="BY116" s="29" t="s">
        <v>761</v>
      </c>
      <c r="BZ116" s="29">
        <v>0.99691997688985268</v>
      </c>
      <c r="CB116" s="29" t="s">
        <v>786</v>
      </c>
      <c r="CC116" s="29">
        <v>0.88837881854344358</v>
      </c>
      <c r="CE116" s="29" t="s">
        <v>811</v>
      </c>
      <c r="CF116" s="29">
        <v>1.0268679373539933</v>
      </c>
      <c r="CH116" s="29" t="s">
        <v>691</v>
      </c>
      <c r="CI116" s="29">
        <v>1.017034861725576</v>
      </c>
      <c r="CV116" s="40">
        <v>0.5</v>
      </c>
      <c r="CW116" s="22">
        <f t="shared" si="13"/>
        <v>1.5</v>
      </c>
      <c r="CX116" s="22">
        <f t="shared" si="13"/>
        <v>2.5</v>
      </c>
      <c r="CY116" s="22">
        <f t="shared" si="13"/>
        <v>3.5</v>
      </c>
      <c r="CZ116" s="40">
        <f t="shared" si="8"/>
        <v>4.5</v>
      </c>
      <c r="DA116" s="40">
        <f t="shared" si="9"/>
        <v>5.5</v>
      </c>
      <c r="DB116" s="40">
        <f t="shared" si="10"/>
        <v>6.5</v>
      </c>
      <c r="DC116" s="40">
        <f t="shared" si="11"/>
        <v>7.5</v>
      </c>
      <c r="DD116" s="11">
        <f t="shared" si="11"/>
        <v>8.5</v>
      </c>
    </row>
    <row r="117" spans="58:108" x14ac:dyDescent="0.25">
      <c r="BF117" s="29" t="s">
        <v>1982</v>
      </c>
      <c r="BG117" s="29">
        <v>8.5096748340762696E-2</v>
      </c>
      <c r="BL117" s="29" t="s">
        <v>1799</v>
      </c>
      <c r="BM117" s="29">
        <v>4.5549565789348045E-2</v>
      </c>
      <c r="BO117" s="29" t="s">
        <v>2003</v>
      </c>
      <c r="BP117" s="29">
        <v>2.9507201543655995E-2</v>
      </c>
      <c r="BV117" s="29" t="s">
        <v>883</v>
      </c>
      <c r="BW117" s="29">
        <v>0.97371870292977625</v>
      </c>
      <c r="BY117" s="29" t="s">
        <v>761</v>
      </c>
      <c r="BZ117" s="29">
        <v>1.0272539050199794</v>
      </c>
      <c r="CB117" s="29" t="s">
        <v>787</v>
      </c>
      <c r="CC117" s="29">
        <v>0.96404455391049027</v>
      </c>
      <c r="CE117" s="29" t="s">
        <v>812</v>
      </c>
      <c r="CF117" s="29">
        <v>0.97120913859085189</v>
      </c>
      <c r="CH117" s="29" t="s">
        <v>691</v>
      </c>
      <c r="CI117" s="29">
        <v>1.0106433161781736</v>
      </c>
      <c r="CV117" s="40">
        <v>0.5</v>
      </c>
      <c r="CW117" s="22">
        <f t="shared" si="13"/>
        <v>1.5</v>
      </c>
      <c r="CX117" s="22">
        <f t="shared" si="13"/>
        <v>2.5</v>
      </c>
      <c r="CY117" s="22">
        <f t="shared" si="13"/>
        <v>3.5</v>
      </c>
      <c r="CZ117" s="40">
        <f t="shared" si="8"/>
        <v>4.5</v>
      </c>
      <c r="DA117" s="40">
        <f t="shared" si="9"/>
        <v>5.5</v>
      </c>
      <c r="DB117" s="40">
        <f t="shared" si="10"/>
        <v>6.5</v>
      </c>
      <c r="DC117" s="40">
        <f t="shared" si="11"/>
        <v>7.5</v>
      </c>
      <c r="DD117" s="11">
        <f t="shared" si="11"/>
        <v>8.5</v>
      </c>
    </row>
    <row r="118" spans="58:108" x14ac:dyDescent="0.25">
      <c r="BF118" s="29" t="s">
        <v>1982</v>
      </c>
      <c r="BG118" s="29">
        <v>8.5096748340762696E-2</v>
      </c>
      <c r="BL118" s="29" t="s">
        <v>1800</v>
      </c>
      <c r="BM118" s="29">
        <v>3.9440513416754294E-2</v>
      </c>
      <c r="BO118" s="29" t="s">
        <v>2003</v>
      </c>
      <c r="BP118" s="29">
        <v>2.9507201543655995E-2</v>
      </c>
      <c r="BV118" s="29" t="s">
        <v>884</v>
      </c>
      <c r="BW118" s="29">
        <v>0.98142932381158876</v>
      </c>
      <c r="BY118" s="29" t="s">
        <v>761</v>
      </c>
      <c r="BZ118" s="29">
        <v>1.0106909785883738</v>
      </c>
      <c r="CB118" s="29" t="s">
        <v>788</v>
      </c>
      <c r="CC118" s="29">
        <v>1.0182350369057773</v>
      </c>
      <c r="CE118" s="29" t="s">
        <v>812</v>
      </c>
      <c r="CF118" s="29">
        <v>1.0443615388028333</v>
      </c>
      <c r="CH118" s="29" t="s">
        <v>296</v>
      </c>
      <c r="CI118" s="29">
        <v>0.78951129202592485</v>
      </c>
      <c r="CV118" s="40">
        <v>0.5</v>
      </c>
      <c r="CW118" s="22">
        <f t="shared" ref="CW118:CY137" si="14">CV118+1</f>
        <v>1.5</v>
      </c>
      <c r="CX118" s="22">
        <f t="shared" si="14"/>
        <v>2.5</v>
      </c>
      <c r="CY118" s="22">
        <f t="shared" si="14"/>
        <v>3.5</v>
      </c>
      <c r="CZ118" s="40">
        <f t="shared" si="8"/>
        <v>4.5</v>
      </c>
      <c r="DA118" s="40">
        <f t="shared" si="9"/>
        <v>5.5</v>
      </c>
      <c r="DB118" s="40">
        <f t="shared" si="10"/>
        <v>6.5</v>
      </c>
      <c r="DC118" s="40">
        <f t="shared" si="11"/>
        <v>7.5</v>
      </c>
      <c r="DD118" s="11">
        <f t="shared" si="11"/>
        <v>8.5</v>
      </c>
    </row>
    <row r="119" spans="58:108" x14ac:dyDescent="0.25">
      <c r="BF119" s="29" t="s">
        <v>1982</v>
      </c>
      <c r="BG119" s="29">
        <v>8.5096748340762696E-2</v>
      </c>
      <c r="BL119" s="29" t="s">
        <v>1800</v>
      </c>
      <c r="BM119" s="29">
        <v>3.9440513416754294E-2</v>
      </c>
      <c r="BO119" s="29" t="s">
        <v>2003</v>
      </c>
      <c r="BP119" s="29">
        <v>2.9507201543655995E-2</v>
      </c>
      <c r="BV119" s="29" t="s">
        <v>884</v>
      </c>
      <c r="BW119" s="29">
        <v>1.0213901423478506</v>
      </c>
      <c r="BY119" s="29" t="s">
        <v>761</v>
      </c>
      <c r="BZ119" s="29">
        <v>1.018759185088451</v>
      </c>
      <c r="CB119" s="29" t="s">
        <v>788</v>
      </c>
      <c r="CC119" s="29">
        <v>1.0680766004305169</v>
      </c>
      <c r="CE119" s="29" t="s">
        <v>812</v>
      </c>
      <c r="CF119" s="29">
        <v>1.0311171069184717</v>
      </c>
      <c r="CH119" s="29" t="s">
        <v>296</v>
      </c>
      <c r="CI119" s="29">
        <v>1.0179445858205933</v>
      </c>
      <c r="CV119" s="40">
        <v>0.5</v>
      </c>
      <c r="CW119" s="22">
        <f t="shared" si="14"/>
        <v>1.5</v>
      </c>
      <c r="CX119" s="22">
        <f t="shared" si="14"/>
        <v>2.5</v>
      </c>
      <c r="CY119" s="22">
        <f t="shared" si="14"/>
        <v>3.5</v>
      </c>
      <c r="CZ119" s="40">
        <f t="shared" si="8"/>
        <v>4.5</v>
      </c>
      <c r="DA119" s="40">
        <f t="shared" si="9"/>
        <v>5.5</v>
      </c>
      <c r="DB119" s="40">
        <f t="shared" si="10"/>
        <v>6.5</v>
      </c>
      <c r="DC119" s="40">
        <f t="shared" si="11"/>
        <v>7.5</v>
      </c>
      <c r="DD119" s="11">
        <f t="shared" si="11"/>
        <v>8.5</v>
      </c>
    </row>
    <row r="120" spans="58:108" x14ac:dyDescent="0.25">
      <c r="BF120" s="29" t="s">
        <v>1982</v>
      </c>
      <c r="BG120" s="29">
        <v>8.5096748340762696E-2</v>
      </c>
      <c r="BL120" s="29" t="s">
        <v>1800</v>
      </c>
      <c r="BM120" s="29">
        <v>3.9440513416754294E-2</v>
      </c>
      <c r="BO120" s="29" t="s">
        <v>2003</v>
      </c>
      <c r="BP120" s="29">
        <v>2.9507201543655995E-2</v>
      </c>
      <c r="BV120" s="29" t="s">
        <v>884</v>
      </c>
      <c r="BW120" s="29">
        <v>1.0654908314852038</v>
      </c>
      <c r="BY120" s="29" t="s">
        <v>761</v>
      </c>
      <c r="BZ120" s="29">
        <v>1.0165514211098619</v>
      </c>
      <c r="CB120" s="29" t="s">
        <v>788</v>
      </c>
      <c r="CC120" s="29">
        <v>0.9272339483690184</v>
      </c>
      <c r="CE120" s="29" t="s">
        <v>812</v>
      </c>
      <c r="CF120" s="29">
        <v>0.99383228345573271</v>
      </c>
      <c r="CH120" s="29" t="s">
        <v>296</v>
      </c>
      <c r="CI120" s="29">
        <v>1.038792238727239</v>
      </c>
      <c r="CV120" s="40">
        <v>0.5</v>
      </c>
      <c r="CW120" s="22">
        <f t="shared" si="14"/>
        <v>1.5</v>
      </c>
      <c r="CX120" s="22">
        <f t="shared" si="14"/>
        <v>2.5</v>
      </c>
      <c r="CY120" s="22">
        <f t="shared" si="14"/>
        <v>3.5</v>
      </c>
      <c r="CZ120" s="40">
        <f t="shared" si="8"/>
        <v>4.5</v>
      </c>
      <c r="DA120" s="40">
        <f t="shared" si="9"/>
        <v>5.5</v>
      </c>
      <c r="DB120" s="40">
        <f t="shared" si="10"/>
        <v>6.5</v>
      </c>
      <c r="DC120" s="40">
        <f t="shared" si="11"/>
        <v>7.5</v>
      </c>
      <c r="DD120" s="11">
        <f t="shared" si="11"/>
        <v>8.5</v>
      </c>
    </row>
    <row r="121" spans="58:108" x14ac:dyDescent="0.25">
      <c r="BF121" s="29" t="s">
        <v>1983</v>
      </c>
      <c r="BG121" s="29">
        <v>8.9571536941278493E-2</v>
      </c>
      <c r="BL121" s="29" t="s">
        <v>1801</v>
      </c>
      <c r="BM121" s="29">
        <v>4.1852783097719101E-2</v>
      </c>
      <c r="BO121" s="29" t="s">
        <v>2003</v>
      </c>
      <c r="BP121" s="29">
        <v>2.9507201543655995E-2</v>
      </c>
      <c r="BV121" s="29" t="s">
        <v>885</v>
      </c>
      <c r="BW121" s="29">
        <v>1.0314454274204103</v>
      </c>
      <c r="BY121" s="29" t="s">
        <v>761</v>
      </c>
      <c r="BZ121" s="29">
        <v>1.013375002084794</v>
      </c>
      <c r="CB121" s="29" t="s">
        <v>788</v>
      </c>
      <c r="CC121" s="29">
        <v>1.0185235856633723</v>
      </c>
      <c r="CE121" s="29" t="s">
        <v>812</v>
      </c>
      <c r="CF121" s="29">
        <v>1.0481824589949449</v>
      </c>
      <c r="CH121" s="29" t="s">
        <v>296</v>
      </c>
      <c r="CI121" s="29">
        <v>1.0135162391731074</v>
      </c>
      <c r="CV121" s="40">
        <v>0.5</v>
      </c>
      <c r="CW121" s="22">
        <f t="shared" si="14"/>
        <v>1.5</v>
      </c>
      <c r="CX121" s="22">
        <f t="shared" si="14"/>
        <v>2.5</v>
      </c>
      <c r="CY121" s="22">
        <f t="shared" si="14"/>
        <v>3.5</v>
      </c>
      <c r="CZ121" s="40">
        <f t="shared" si="8"/>
        <v>4.5</v>
      </c>
      <c r="DA121" s="40">
        <f t="shared" si="9"/>
        <v>5.5</v>
      </c>
      <c r="DB121" s="40">
        <f t="shared" si="10"/>
        <v>6.5</v>
      </c>
      <c r="DC121" s="40">
        <f t="shared" si="11"/>
        <v>7.5</v>
      </c>
      <c r="DD121" s="11">
        <f t="shared" si="11"/>
        <v>8.5</v>
      </c>
    </row>
    <row r="122" spans="58:108" x14ac:dyDescent="0.25">
      <c r="BF122" s="29" t="s">
        <v>1983</v>
      </c>
      <c r="BG122" s="29">
        <v>8.9571536941278493E-2</v>
      </c>
      <c r="BL122" s="29" t="s">
        <v>1801</v>
      </c>
      <c r="BM122" s="29">
        <v>4.1852783097719101E-2</v>
      </c>
      <c r="BO122" s="29" t="s">
        <v>2004</v>
      </c>
      <c r="BP122" s="29">
        <v>3.6309231795252923E-2</v>
      </c>
      <c r="BV122" s="29" t="s">
        <v>885</v>
      </c>
      <c r="BW122" s="29">
        <v>0.85003986220841665</v>
      </c>
      <c r="BY122" s="29" t="s">
        <v>761</v>
      </c>
      <c r="BZ122" s="29">
        <v>0.99478382096258389</v>
      </c>
      <c r="CB122" s="29" t="s">
        <v>788</v>
      </c>
      <c r="CC122" s="29">
        <v>1.0257118536753844</v>
      </c>
      <c r="CE122" s="29" t="s">
        <v>812</v>
      </c>
      <c r="CF122" s="29">
        <v>1.0071594161613278</v>
      </c>
      <c r="CH122" s="29" t="s">
        <v>296</v>
      </c>
      <c r="CI122" s="29">
        <v>1.0400365099637234</v>
      </c>
      <c r="CV122" s="40">
        <v>0.5</v>
      </c>
      <c r="CW122" s="22">
        <f t="shared" si="14"/>
        <v>1.5</v>
      </c>
      <c r="CX122" s="22">
        <f t="shared" si="14"/>
        <v>2.5</v>
      </c>
      <c r="CY122" s="22">
        <f t="shared" si="14"/>
        <v>3.5</v>
      </c>
      <c r="CZ122" s="40">
        <f t="shared" si="8"/>
        <v>4.5</v>
      </c>
      <c r="DA122" s="40">
        <f t="shared" si="9"/>
        <v>5.5</v>
      </c>
      <c r="DB122" s="40">
        <f t="shared" si="10"/>
        <v>6.5</v>
      </c>
      <c r="DC122" s="40">
        <f t="shared" si="11"/>
        <v>7.5</v>
      </c>
      <c r="DD122" s="11">
        <f t="shared" si="11"/>
        <v>8.5</v>
      </c>
    </row>
    <row r="123" spans="58:108" x14ac:dyDescent="0.25">
      <c r="BF123" s="29" t="s">
        <v>1983</v>
      </c>
      <c r="BG123" s="29">
        <v>8.9571536941278493E-2</v>
      </c>
      <c r="BL123" s="29" t="s">
        <v>1801</v>
      </c>
      <c r="BM123" s="29">
        <v>4.1852783097719101E-2</v>
      </c>
      <c r="BO123" s="29" t="s">
        <v>2004</v>
      </c>
      <c r="BP123" s="29">
        <v>3.6309231795252923E-2</v>
      </c>
      <c r="BV123" s="29" t="s">
        <v>885</v>
      </c>
      <c r="BW123" s="29">
        <v>0.99825726509991441</v>
      </c>
      <c r="BY123" s="29" t="s">
        <v>761</v>
      </c>
      <c r="BZ123" s="29">
        <v>0.99518268479975647</v>
      </c>
      <c r="CB123" s="29" t="s">
        <v>788</v>
      </c>
      <c r="CC123" s="29">
        <v>1.1051967951587542</v>
      </c>
      <c r="CE123" s="29" t="s">
        <v>812</v>
      </c>
      <c r="CF123" s="29">
        <v>0.97797816726335896</v>
      </c>
      <c r="CH123" s="29" t="s">
        <v>296</v>
      </c>
      <c r="CI123" s="29">
        <v>1.0425066591355472</v>
      </c>
      <c r="CV123" s="40">
        <v>0.5</v>
      </c>
      <c r="CW123" s="22">
        <f t="shared" si="14"/>
        <v>1.5</v>
      </c>
      <c r="CX123" s="22">
        <f t="shared" si="14"/>
        <v>2.5</v>
      </c>
      <c r="CY123" s="22">
        <f t="shared" si="14"/>
        <v>3.5</v>
      </c>
      <c r="CZ123" s="40">
        <f t="shared" si="8"/>
        <v>4.5</v>
      </c>
      <c r="DA123" s="40">
        <f t="shared" si="9"/>
        <v>5.5</v>
      </c>
      <c r="DB123" s="40">
        <f t="shared" si="10"/>
        <v>6.5</v>
      </c>
      <c r="DC123" s="40">
        <f t="shared" si="11"/>
        <v>7.5</v>
      </c>
      <c r="DD123" s="11">
        <f t="shared" si="11"/>
        <v>8.5</v>
      </c>
    </row>
    <row r="124" spans="58:108" x14ac:dyDescent="0.25">
      <c r="BF124" s="29" t="s">
        <v>1983</v>
      </c>
      <c r="BG124" s="29">
        <v>8.9571536941278493E-2</v>
      </c>
      <c r="BL124" s="29" t="s">
        <v>1802</v>
      </c>
      <c r="BM124" s="29">
        <v>3.0498976141106846E-2</v>
      </c>
      <c r="BO124" s="29" t="s">
        <v>2004</v>
      </c>
      <c r="BP124" s="29">
        <v>3.6309231795252923E-2</v>
      </c>
      <c r="BV124" s="29" t="s">
        <v>885</v>
      </c>
      <c r="BW124" s="29">
        <v>1.0020329730305571</v>
      </c>
      <c r="BY124" s="29" t="s">
        <v>761</v>
      </c>
      <c r="BZ124" s="29">
        <v>0.97614942215777256</v>
      </c>
      <c r="CB124" s="29" t="s">
        <v>789</v>
      </c>
      <c r="CC124" s="29">
        <v>1.0013385895522267</v>
      </c>
      <c r="CE124" s="29" t="s">
        <v>813</v>
      </c>
      <c r="CF124" s="29">
        <v>1.1202234564272366</v>
      </c>
      <c r="CH124" s="29" t="s">
        <v>296</v>
      </c>
      <c r="CI124" s="29">
        <v>0.89708115394608123</v>
      </c>
      <c r="CV124" s="40">
        <v>0.5</v>
      </c>
      <c r="CW124" s="22">
        <f t="shared" si="14"/>
        <v>1.5</v>
      </c>
      <c r="CX124" s="22">
        <f t="shared" si="14"/>
        <v>2.5</v>
      </c>
      <c r="CY124" s="22">
        <f t="shared" si="14"/>
        <v>3.5</v>
      </c>
      <c r="CZ124" s="40">
        <f t="shared" si="8"/>
        <v>4.5</v>
      </c>
      <c r="DA124" s="40">
        <f t="shared" si="9"/>
        <v>5.5</v>
      </c>
      <c r="DB124" s="40">
        <f t="shared" si="10"/>
        <v>6.5</v>
      </c>
      <c r="DC124" s="40">
        <f t="shared" si="11"/>
        <v>7.5</v>
      </c>
      <c r="DD124" s="11">
        <f t="shared" si="11"/>
        <v>8.5</v>
      </c>
    </row>
    <row r="125" spans="58:108" x14ac:dyDescent="0.25">
      <c r="BF125" s="29" t="s">
        <v>1983</v>
      </c>
      <c r="BG125" s="29">
        <v>8.9571536941278493E-2</v>
      </c>
      <c r="BL125" s="29" t="s">
        <v>1802</v>
      </c>
      <c r="BM125" s="29">
        <v>3.0498976141106846E-2</v>
      </c>
      <c r="BO125" s="29" t="s">
        <v>2004</v>
      </c>
      <c r="BP125" s="29">
        <v>3.6309231795252923E-2</v>
      </c>
      <c r="BV125" s="29" t="s">
        <v>885</v>
      </c>
      <c r="BW125" s="29">
        <v>0.85466480912911891</v>
      </c>
      <c r="BY125" s="29" t="s">
        <v>761</v>
      </c>
      <c r="BZ125" s="29">
        <v>0.99485723672008564</v>
      </c>
      <c r="CB125" s="29" t="s">
        <v>789</v>
      </c>
      <c r="CC125" s="29">
        <v>0.96061469702870816</v>
      </c>
      <c r="CE125" s="29" t="s">
        <v>813</v>
      </c>
      <c r="CF125" s="29">
        <v>1.0455778374422815</v>
      </c>
      <c r="CH125" s="29" t="s">
        <v>296</v>
      </c>
      <c r="CI125" s="29">
        <v>0.99029672083674836</v>
      </c>
      <c r="CV125" s="40">
        <v>0.5</v>
      </c>
      <c r="CW125" s="22">
        <f t="shared" si="14"/>
        <v>1.5</v>
      </c>
      <c r="CX125" s="22">
        <f t="shared" si="14"/>
        <v>2.5</v>
      </c>
      <c r="CY125" s="22">
        <f t="shared" si="14"/>
        <v>3.5</v>
      </c>
      <c r="CZ125" s="40">
        <f t="shared" si="8"/>
        <v>4.5</v>
      </c>
      <c r="DA125" s="40">
        <f t="shared" si="9"/>
        <v>5.5</v>
      </c>
      <c r="DB125" s="40">
        <f t="shared" si="10"/>
        <v>6.5</v>
      </c>
      <c r="DC125" s="40">
        <f t="shared" si="11"/>
        <v>7.5</v>
      </c>
      <c r="DD125" s="11">
        <f t="shared" si="11"/>
        <v>8.5</v>
      </c>
    </row>
    <row r="126" spans="58:108" x14ac:dyDescent="0.25">
      <c r="BF126" s="29" t="s">
        <v>1984</v>
      </c>
      <c r="BG126" s="29">
        <v>8.3711064326071435E-2</v>
      </c>
      <c r="BL126" s="29" t="s">
        <v>1802</v>
      </c>
      <c r="BM126" s="29">
        <v>3.0498976141106846E-2</v>
      </c>
      <c r="BO126" s="29" t="s">
        <v>2004</v>
      </c>
      <c r="BP126" s="29">
        <v>3.6309231795252923E-2</v>
      </c>
      <c r="BV126" s="29" t="s">
        <v>885</v>
      </c>
      <c r="BW126" s="29">
        <v>1.0342090244538635</v>
      </c>
      <c r="BY126" s="29" t="s">
        <v>761</v>
      </c>
      <c r="BZ126" s="29">
        <v>0.98886996165173224</v>
      </c>
      <c r="CB126" s="29" t="s">
        <v>789</v>
      </c>
      <c r="CC126" s="29">
        <v>0.99718035725187759</v>
      </c>
      <c r="CE126" s="29" t="s">
        <v>813</v>
      </c>
      <c r="CF126" s="29">
        <v>1.0571436753410706</v>
      </c>
      <c r="CH126" s="29" t="s">
        <v>296</v>
      </c>
      <c r="CI126" s="29">
        <v>1.0177119717278569</v>
      </c>
      <c r="CV126" s="40">
        <v>0.5</v>
      </c>
      <c r="CW126" s="22">
        <f t="shared" si="14"/>
        <v>1.5</v>
      </c>
      <c r="CX126" s="22">
        <f t="shared" si="14"/>
        <v>2.5</v>
      </c>
      <c r="CY126" s="22">
        <f t="shared" si="14"/>
        <v>3.5</v>
      </c>
      <c r="CZ126" s="40">
        <f t="shared" si="8"/>
        <v>4.5</v>
      </c>
      <c r="DA126" s="40">
        <f t="shared" si="9"/>
        <v>5.5</v>
      </c>
      <c r="DB126" s="40">
        <f t="shared" si="10"/>
        <v>6.5</v>
      </c>
      <c r="DC126" s="40">
        <f t="shared" si="11"/>
        <v>7.5</v>
      </c>
      <c r="DD126" s="11">
        <f t="shared" si="11"/>
        <v>8.5</v>
      </c>
    </row>
    <row r="127" spans="58:108" x14ac:dyDescent="0.25">
      <c r="BF127" s="29" t="s">
        <v>1984</v>
      </c>
      <c r="BG127" s="29">
        <v>8.3711064326071435E-2</v>
      </c>
      <c r="BL127" s="29" t="s">
        <v>1802</v>
      </c>
      <c r="BM127" s="29">
        <v>3.0498976141106846E-2</v>
      </c>
      <c r="BO127" s="29" t="s">
        <v>2004</v>
      </c>
      <c r="BP127" s="29">
        <v>3.6309231795252923E-2</v>
      </c>
      <c r="BV127" s="29" t="s">
        <v>885</v>
      </c>
      <c r="BW127" s="29">
        <v>0.97534035809688246</v>
      </c>
      <c r="BY127" s="29" t="s">
        <v>761</v>
      </c>
      <c r="BZ127" s="29">
        <v>1.0007869869256658</v>
      </c>
      <c r="CB127" s="29" t="s">
        <v>789</v>
      </c>
      <c r="CC127" s="29">
        <v>0.99355312726160494</v>
      </c>
      <c r="CE127" s="29" t="s">
        <v>814</v>
      </c>
      <c r="CF127" s="29">
        <v>1.0244041426547867</v>
      </c>
      <c r="CH127" s="29" t="s">
        <v>296</v>
      </c>
      <c r="CI127" s="29">
        <v>1.013596662740011</v>
      </c>
      <c r="CV127" s="40">
        <v>0.5</v>
      </c>
      <c r="CW127" s="22">
        <f t="shared" si="14"/>
        <v>1.5</v>
      </c>
      <c r="CX127" s="22">
        <f t="shared" si="14"/>
        <v>2.5</v>
      </c>
      <c r="CY127" s="22">
        <f t="shared" si="14"/>
        <v>3.5</v>
      </c>
      <c r="CZ127" s="40">
        <f t="shared" si="8"/>
        <v>4.5</v>
      </c>
      <c r="DA127" s="40">
        <f t="shared" si="9"/>
        <v>5.5</v>
      </c>
      <c r="DB127" s="40">
        <f t="shared" si="10"/>
        <v>6.5</v>
      </c>
      <c r="DC127" s="40">
        <f t="shared" si="11"/>
        <v>7.5</v>
      </c>
      <c r="DD127" s="11">
        <f t="shared" si="11"/>
        <v>8.5</v>
      </c>
    </row>
    <row r="128" spans="58:108" x14ac:dyDescent="0.25">
      <c r="BF128" s="29" t="s">
        <v>1984</v>
      </c>
      <c r="BG128" s="29">
        <v>8.3711064326071435E-2</v>
      </c>
      <c r="BL128" s="29" t="s">
        <v>1803</v>
      </c>
      <c r="BM128" s="29">
        <v>4.0883214725955193E-2</v>
      </c>
      <c r="BO128" s="29" t="s">
        <v>2004</v>
      </c>
      <c r="BP128" s="29">
        <v>3.6309231795252923E-2</v>
      </c>
      <c r="BV128" s="29" t="s">
        <v>885</v>
      </c>
      <c r="BW128" s="29">
        <v>0.91113199448387128</v>
      </c>
      <c r="BY128" s="29" t="s">
        <v>761</v>
      </c>
      <c r="BZ128" s="29">
        <v>0.98673750760873091</v>
      </c>
      <c r="CB128" s="29" t="s">
        <v>789</v>
      </c>
      <c r="CC128" s="29">
        <v>1.0032414178873024</v>
      </c>
      <c r="CE128" s="29" t="s">
        <v>815</v>
      </c>
      <c r="CF128" s="29">
        <v>0.96836907346288159</v>
      </c>
      <c r="CH128" s="29" t="s">
        <v>296</v>
      </c>
      <c r="CI128" s="29">
        <v>0.95179828141617784</v>
      </c>
      <c r="CV128" s="40">
        <v>0.5</v>
      </c>
      <c r="CW128" s="22">
        <f t="shared" si="14"/>
        <v>1.5</v>
      </c>
      <c r="CX128" s="22">
        <f t="shared" si="14"/>
        <v>2.5</v>
      </c>
      <c r="CY128" s="22">
        <f t="shared" si="14"/>
        <v>3.5</v>
      </c>
      <c r="CZ128" s="40">
        <f t="shared" si="8"/>
        <v>4.5</v>
      </c>
      <c r="DA128" s="40">
        <f t="shared" si="9"/>
        <v>5.5</v>
      </c>
      <c r="DB128" s="40">
        <f t="shared" si="10"/>
        <v>6.5</v>
      </c>
      <c r="DC128" s="40">
        <f t="shared" si="11"/>
        <v>7.5</v>
      </c>
      <c r="DD128" s="11">
        <f t="shared" si="11"/>
        <v>8.5</v>
      </c>
    </row>
    <row r="129" spans="58:108" x14ac:dyDescent="0.25">
      <c r="BF129" s="29" t="s">
        <v>1984</v>
      </c>
      <c r="BG129" s="29">
        <v>8.3711064326071435E-2</v>
      </c>
      <c r="BL129" s="29" t="s">
        <v>1803</v>
      </c>
      <c r="BM129" s="29">
        <v>4.0883214725955193E-2</v>
      </c>
      <c r="BO129" s="29" t="s">
        <v>2004</v>
      </c>
      <c r="BP129" s="29">
        <v>3.6309231795252923E-2</v>
      </c>
      <c r="BV129" s="29" t="s">
        <v>885</v>
      </c>
      <c r="BW129" s="29">
        <v>0.99928077866005238</v>
      </c>
      <c r="BY129" s="29" t="s">
        <v>761</v>
      </c>
      <c r="BZ129" s="29">
        <v>0.97883250730780769</v>
      </c>
      <c r="CB129" s="29" t="s">
        <v>789</v>
      </c>
      <c r="CC129" s="29">
        <v>0.89801607837898578</v>
      </c>
      <c r="CE129" s="29" t="s">
        <v>815</v>
      </c>
      <c r="CF129" s="29">
        <v>1.0289535806877472</v>
      </c>
      <c r="CH129" s="29" t="s">
        <v>296</v>
      </c>
      <c r="CI129" s="29">
        <v>1.0244015479723412</v>
      </c>
      <c r="CV129" s="40">
        <v>0.5</v>
      </c>
      <c r="CW129" s="22">
        <f t="shared" si="14"/>
        <v>1.5</v>
      </c>
      <c r="CX129" s="22">
        <f t="shared" si="14"/>
        <v>2.5</v>
      </c>
      <c r="CY129" s="22">
        <f t="shared" si="14"/>
        <v>3.5</v>
      </c>
      <c r="CZ129" s="40">
        <f t="shared" si="8"/>
        <v>4.5</v>
      </c>
      <c r="DA129" s="40">
        <f t="shared" si="9"/>
        <v>5.5</v>
      </c>
      <c r="DB129" s="40">
        <f t="shared" si="10"/>
        <v>6.5</v>
      </c>
      <c r="DC129" s="40">
        <f t="shared" si="11"/>
        <v>7.5</v>
      </c>
      <c r="DD129" s="11">
        <f t="shared" si="11"/>
        <v>8.5</v>
      </c>
    </row>
    <row r="130" spans="58:108" x14ac:dyDescent="0.25">
      <c r="BF130" s="29" t="s">
        <v>1984</v>
      </c>
      <c r="BG130" s="29">
        <v>8.3711064326071435E-2</v>
      </c>
      <c r="BL130" s="29" t="s">
        <v>1803</v>
      </c>
      <c r="BM130" s="29">
        <v>4.0883214725955193E-2</v>
      </c>
      <c r="BO130" s="29" t="s">
        <v>2005</v>
      </c>
      <c r="BP130" s="29">
        <v>3.8453524632506605E-2</v>
      </c>
      <c r="BV130" s="29" t="s">
        <v>885</v>
      </c>
      <c r="BW130" s="29">
        <v>1.0289427096220165</v>
      </c>
      <c r="BY130" s="29" t="s">
        <v>761</v>
      </c>
      <c r="BZ130" s="29">
        <v>1.0139517455346891</v>
      </c>
      <c r="CB130" s="29" t="s">
        <v>1042</v>
      </c>
      <c r="CC130" s="29">
        <v>0.98923457408600179</v>
      </c>
      <c r="CE130" s="29" t="s">
        <v>815</v>
      </c>
      <c r="CF130" s="29">
        <v>1.0282818481785272</v>
      </c>
      <c r="CH130" s="29" t="s">
        <v>296</v>
      </c>
      <c r="CI130" s="29">
        <v>0.99789513969300336</v>
      </c>
      <c r="CV130" s="40">
        <v>0.5</v>
      </c>
      <c r="CW130" s="22">
        <f t="shared" si="14"/>
        <v>1.5</v>
      </c>
      <c r="CX130" s="22">
        <f t="shared" si="14"/>
        <v>2.5</v>
      </c>
      <c r="CY130" s="22">
        <f t="shared" si="14"/>
        <v>3.5</v>
      </c>
      <c r="CZ130" s="40">
        <f t="shared" ref="CZ130:CZ193" si="15">CY130+1</f>
        <v>4.5</v>
      </c>
      <c r="DA130" s="40">
        <f t="shared" ref="DA130:DA193" si="16">CZ130+1</f>
        <v>5.5</v>
      </c>
      <c r="DB130" s="40">
        <f t="shared" ref="DB130:DB193" si="17">DA130+1</f>
        <v>6.5</v>
      </c>
      <c r="DC130" s="40">
        <f t="shared" ref="DC130:DD193" si="18">DB130+1</f>
        <v>7.5</v>
      </c>
      <c r="DD130" s="11">
        <f t="shared" si="18"/>
        <v>8.5</v>
      </c>
    </row>
    <row r="131" spans="58:108" x14ac:dyDescent="0.25">
      <c r="BF131" s="29" t="s">
        <v>1985</v>
      </c>
      <c r="BG131" s="29">
        <v>7.0828172765368097E-2</v>
      </c>
      <c r="BL131" s="29" t="s">
        <v>1803</v>
      </c>
      <c r="BM131" s="29">
        <v>4.0883214725955193E-2</v>
      </c>
      <c r="BO131" s="29" t="s">
        <v>2005</v>
      </c>
      <c r="BP131" s="29">
        <v>3.8453524632506605E-2</v>
      </c>
      <c r="BV131" s="29" t="s">
        <v>885</v>
      </c>
      <c r="BW131" s="29">
        <v>0.89182837437283879</v>
      </c>
      <c r="BY131" s="29" t="s">
        <v>761</v>
      </c>
      <c r="BZ131" s="29">
        <v>0.99745853644583415</v>
      </c>
      <c r="CB131" s="29" t="s">
        <v>1043</v>
      </c>
      <c r="CC131" s="29">
        <v>0.98032496581369433</v>
      </c>
      <c r="CE131" s="29" t="s">
        <v>816</v>
      </c>
      <c r="CF131" s="29">
        <v>1.0365036816385842</v>
      </c>
      <c r="CH131" s="29" t="s">
        <v>296</v>
      </c>
      <c r="CI131" s="29">
        <v>1.2135529034322947</v>
      </c>
      <c r="CV131" s="40">
        <v>0.5</v>
      </c>
      <c r="CW131" s="22">
        <f t="shared" si="14"/>
        <v>1.5</v>
      </c>
      <c r="CX131" s="22">
        <f t="shared" si="14"/>
        <v>2.5</v>
      </c>
      <c r="CY131" s="22">
        <f t="shared" si="14"/>
        <v>3.5</v>
      </c>
      <c r="CZ131" s="40">
        <f t="shared" si="15"/>
        <v>4.5</v>
      </c>
      <c r="DA131" s="40">
        <f t="shared" si="16"/>
        <v>5.5</v>
      </c>
      <c r="DB131" s="40">
        <f t="shared" si="17"/>
        <v>6.5</v>
      </c>
      <c r="DC131" s="40">
        <f t="shared" si="18"/>
        <v>7.5</v>
      </c>
      <c r="DD131" s="11">
        <f t="shared" si="18"/>
        <v>8.5</v>
      </c>
    </row>
    <row r="132" spans="58:108" x14ac:dyDescent="0.25">
      <c r="BF132" s="29" t="s">
        <v>1985</v>
      </c>
      <c r="BG132" s="29">
        <v>7.0828172765368097E-2</v>
      </c>
      <c r="BL132" s="29" t="s">
        <v>1803</v>
      </c>
      <c r="BM132" s="29">
        <v>4.0883214725955193E-2</v>
      </c>
      <c r="BO132" s="29" t="s">
        <v>2005</v>
      </c>
      <c r="BP132" s="29">
        <v>3.8453524632506605E-2</v>
      </c>
      <c r="BV132" s="29" t="s">
        <v>885</v>
      </c>
      <c r="BW132" s="29">
        <v>1.01015681863533</v>
      </c>
      <c r="BY132" s="29" t="s">
        <v>761</v>
      </c>
      <c r="BZ132" s="29">
        <v>1.0187031231689327</v>
      </c>
      <c r="CB132" s="29" t="s">
        <v>1043</v>
      </c>
      <c r="CC132" s="29">
        <v>1.0707749356272287</v>
      </c>
      <c r="CE132" s="29" t="s">
        <v>816</v>
      </c>
      <c r="CF132" s="29">
        <v>1.0241278121071828</v>
      </c>
      <c r="CH132" s="29" t="s">
        <v>296</v>
      </c>
      <c r="CI132" s="29">
        <v>1.0516111998216036</v>
      </c>
      <c r="CV132" s="40">
        <v>0.5</v>
      </c>
      <c r="CW132" s="22">
        <f t="shared" si="14"/>
        <v>1.5</v>
      </c>
      <c r="CX132" s="22">
        <f t="shared" si="14"/>
        <v>2.5</v>
      </c>
      <c r="CY132" s="22">
        <f t="shared" si="14"/>
        <v>3.5</v>
      </c>
      <c r="CZ132" s="40">
        <f t="shared" si="15"/>
        <v>4.5</v>
      </c>
      <c r="DA132" s="40">
        <f t="shared" si="16"/>
        <v>5.5</v>
      </c>
      <c r="DB132" s="40">
        <f t="shared" si="17"/>
        <v>6.5</v>
      </c>
      <c r="DC132" s="40">
        <f t="shared" si="18"/>
        <v>7.5</v>
      </c>
      <c r="DD132" s="11">
        <f t="shared" si="18"/>
        <v>8.5</v>
      </c>
    </row>
    <row r="133" spans="58:108" x14ac:dyDescent="0.25">
      <c r="BF133" s="29" t="s">
        <v>1985</v>
      </c>
      <c r="BG133" s="29">
        <v>7.0828172765368097E-2</v>
      </c>
      <c r="BL133" s="29" t="s">
        <v>1804</v>
      </c>
      <c r="BM133" s="29">
        <v>5.2832137980190423E-2</v>
      </c>
      <c r="BO133" s="29" t="s">
        <v>2005</v>
      </c>
      <c r="BP133" s="29">
        <v>3.8453524632506605E-2</v>
      </c>
      <c r="BV133" s="29" t="s">
        <v>885</v>
      </c>
      <c r="BW133" s="29">
        <v>0.99819344216867523</v>
      </c>
      <c r="BY133" s="29" t="s">
        <v>761</v>
      </c>
      <c r="BZ133" s="29">
        <v>1.0002946652587545</v>
      </c>
      <c r="CB133" s="29" t="s">
        <v>1043</v>
      </c>
      <c r="CC133" s="29">
        <v>1.0070857464606759</v>
      </c>
      <c r="CE133" s="29" t="s">
        <v>816</v>
      </c>
      <c r="CF133" s="29">
        <v>1.1788360142538337</v>
      </c>
      <c r="CH133" s="29" t="s">
        <v>296</v>
      </c>
      <c r="CI133" s="29">
        <v>0.86476613586056006</v>
      </c>
      <c r="CV133" s="40">
        <v>0.5</v>
      </c>
      <c r="CW133" s="22">
        <f t="shared" si="14"/>
        <v>1.5</v>
      </c>
      <c r="CX133" s="22">
        <f t="shared" si="14"/>
        <v>2.5</v>
      </c>
      <c r="CY133" s="22">
        <f t="shared" si="14"/>
        <v>3.5</v>
      </c>
      <c r="CZ133" s="40">
        <f t="shared" si="15"/>
        <v>4.5</v>
      </c>
      <c r="DA133" s="40">
        <f t="shared" si="16"/>
        <v>5.5</v>
      </c>
      <c r="DB133" s="40">
        <f t="shared" si="17"/>
        <v>6.5</v>
      </c>
      <c r="DC133" s="40">
        <f t="shared" si="18"/>
        <v>7.5</v>
      </c>
      <c r="DD133" s="11">
        <f t="shared" si="18"/>
        <v>8.5</v>
      </c>
    </row>
    <row r="134" spans="58:108" x14ac:dyDescent="0.25">
      <c r="BF134" s="29" t="s">
        <v>1985</v>
      </c>
      <c r="BG134" s="29">
        <v>7.0828172765368097E-2</v>
      </c>
      <c r="BL134" s="29" t="s">
        <v>1804</v>
      </c>
      <c r="BM134" s="29">
        <v>5.2832137980190423E-2</v>
      </c>
      <c r="BO134" s="29" t="s">
        <v>2005</v>
      </c>
      <c r="BP134" s="29">
        <v>3.8453524632506605E-2</v>
      </c>
      <c r="BV134" s="29" t="s">
        <v>885</v>
      </c>
      <c r="BW134" s="29">
        <v>0.98156270098992104</v>
      </c>
      <c r="BY134" s="29" t="s">
        <v>762</v>
      </c>
      <c r="BZ134" s="29">
        <v>0.99432044078358772</v>
      </c>
      <c r="CB134" s="29" t="s">
        <v>1044</v>
      </c>
      <c r="CC134" s="29">
        <v>0.98190209988807198</v>
      </c>
      <c r="CE134" s="29" t="s">
        <v>816</v>
      </c>
      <c r="CF134" s="29">
        <v>1.006093140041546</v>
      </c>
      <c r="CH134" s="29" t="s">
        <v>296</v>
      </c>
      <c r="CI134" s="29">
        <v>1.0239622096802055</v>
      </c>
      <c r="CV134" s="40">
        <v>0.5</v>
      </c>
      <c r="CW134" s="22">
        <f t="shared" si="14"/>
        <v>1.5</v>
      </c>
      <c r="CX134" s="22">
        <f t="shared" si="14"/>
        <v>2.5</v>
      </c>
      <c r="CY134" s="22">
        <f t="shared" si="14"/>
        <v>3.5</v>
      </c>
      <c r="CZ134" s="40">
        <f t="shared" si="15"/>
        <v>4.5</v>
      </c>
      <c r="DA134" s="40">
        <f t="shared" si="16"/>
        <v>5.5</v>
      </c>
      <c r="DB134" s="40">
        <f t="shared" si="17"/>
        <v>6.5</v>
      </c>
      <c r="DC134" s="40">
        <f t="shared" si="18"/>
        <v>7.5</v>
      </c>
      <c r="DD134" s="11">
        <f t="shared" si="18"/>
        <v>8.5</v>
      </c>
    </row>
    <row r="135" spans="58:108" x14ac:dyDescent="0.25">
      <c r="BF135" s="29" t="s">
        <v>1985</v>
      </c>
      <c r="BG135" s="29">
        <v>7.0828172765368097E-2</v>
      </c>
      <c r="BL135" s="29" t="s">
        <v>1804</v>
      </c>
      <c r="BM135" s="29">
        <v>5.2832137980190423E-2</v>
      </c>
      <c r="BO135" s="29" t="s">
        <v>2005</v>
      </c>
      <c r="BP135" s="29">
        <v>3.8453524632506605E-2</v>
      </c>
      <c r="BV135" s="29" t="s">
        <v>886</v>
      </c>
      <c r="BW135" s="29">
        <v>0.99802778583546747</v>
      </c>
      <c r="BY135" s="29" t="s">
        <v>763</v>
      </c>
      <c r="BZ135" s="29">
        <v>1.0131398741806423</v>
      </c>
      <c r="CB135" s="29" t="s">
        <v>1045</v>
      </c>
      <c r="CC135" s="29">
        <v>0.90420048017796928</v>
      </c>
      <c r="CE135" s="29" t="s">
        <v>816</v>
      </c>
      <c r="CF135" s="29">
        <v>0.98767629947996238</v>
      </c>
      <c r="CH135" s="29" t="s">
        <v>296</v>
      </c>
      <c r="CI135" s="29">
        <v>1.0901949347333106</v>
      </c>
      <c r="CV135" s="40">
        <v>0.5</v>
      </c>
      <c r="CW135" s="22">
        <f t="shared" si="14"/>
        <v>1.5</v>
      </c>
      <c r="CX135" s="22">
        <f t="shared" si="14"/>
        <v>2.5</v>
      </c>
      <c r="CY135" s="22">
        <f t="shared" si="14"/>
        <v>3.5</v>
      </c>
      <c r="CZ135" s="40">
        <f t="shared" si="15"/>
        <v>4.5</v>
      </c>
      <c r="DA135" s="40">
        <f t="shared" si="16"/>
        <v>5.5</v>
      </c>
      <c r="DB135" s="40">
        <f t="shared" si="17"/>
        <v>6.5</v>
      </c>
      <c r="DC135" s="40">
        <f t="shared" si="18"/>
        <v>7.5</v>
      </c>
      <c r="DD135" s="11">
        <f t="shared" si="18"/>
        <v>8.5</v>
      </c>
    </row>
    <row r="136" spans="58:108" x14ac:dyDescent="0.25">
      <c r="BF136" s="29"/>
      <c r="BG136" s="29"/>
      <c r="BL136" s="29" t="s">
        <v>1804</v>
      </c>
      <c r="BM136" s="29">
        <v>5.2832137980190423E-2</v>
      </c>
      <c r="BO136" s="29" t="s">
        <v>2006</v>
      </c>
      <c r="BP136" s="29">
        <v>4.7132188582948008E-2</v>
      </c>
      <c r="BV136" s="29" t="s">
        <v>886</v>
      </c>
      <c r="BW136" s="29">
        <v>1.0623893943412268</v>
      </c>
      <c r="BY136" s="29" t="s">
        <v>763</v>
      </c>
      <c r="BZ136" s="29">
        <v>1.027776117543223</v>
      </c>
      <c r="CB136" s="29" t="s">
        <v>1045</v>
      </c>
      <c r="CC136" s="29">
        <v>1.0001682369134539</v>
      </c>
      <c r="CE136" s="29" t="s">
        <v>816</v>
      </c>
      <c r="CF136" s="29">
        <v>1.0594120680252752</v>
      </c>
      <c r="CH136" s="29" t="s">
        <v>296</v>
      </c>
      <c r="CI136" s="29">
        <v>0.99028296782937675</v>
      </c>
      <c r="CV136" s="40">
        <v>0.5</v>
      </c>
      <c r="CW136" s="22">
        <f t="shared" si="14"/>
        <v>1.5</v>
      </c>
      <c r="CX136" s="22">
        <f t="shared" si="14"/>
        <v>2.5</v>
      </c>
      <c r="CY136" s="22">
        <f t="shared" si="14"/>
        <v>3.5</v>
      </c>
      <c r="CZ136" s="40">
        <f t="shared" si="15"/>
        <v>4.5</v>
      </c>
      <c r="DA136" s="40">
        <f t="shared" si="16"/>
        <v>5.5</v>
      </c>
      <c r="DB136" s="40">
        <f t="shared" si="17"/>
        <v>6.5</v>
      </c>
      <c r="DC136" s="40">
        <f t="shared" si="18"/>
        <v>7.5</v>
      </c>
      <c r="DD136" s="11">
        <f t="shared" si="18"/>
        <v>8.5</v>
      </c>
    </row>
    <row r="137" spans="58:108" x14ac:dyDescent="0.25">
      <c r="BF137" s="29"/>
      <c r="BG137" s="29"/>
      <c r="BL137" s="29" t="s">
        <v>1804</v>
      </c>
      <c r="BM137" s="29">
        <v>5.2832137980190423E-2</v>
      </c>
      <c r="BO137" s="29" t="s">
        <v>2006</v>
      </c>
      <c r="BP137" s="29">
        <v>4.7132188582948008E-2</v>
      </c>
      <c r="BV137" s="29" t="s">
        <v>886</v>
      </c>
      <c r="BW137" s="29">
        <v>1.045782293327354</v>
      </c>
      <c r="BY137" s="29" t="s">
        <v>763</v>
      </c>
      <c r="BZ137" s="29">
        <v>0.99683968635537767</v>
      </c>
      <c r="CB137" s="29" t="s">
        <v>1045</v>
      </c>
      <c r="CC137" s="29">
        <v>0.98251173775608014</v>
      </c>
      <c r="CE137" s="29" t="s">
        <v>816</v>
      </c>
      <c r="CF137" s="29">
        <v>1.0169669315188048</v>
      </c>
      <c r="CH137" s="29" t="s">
        <v>296</v>
      </c>
      <c r="CI137" s="29">
        <v>1.0607286925178143</v>
      </c>
      <c r="CV137" s="40">
        <v>0.5</v>
      </c>
      <c r="CW137" s="22">
        <f t="shared" si="14"/>
        <v>1.5</v>
      </c>
      <c r="CX137" s="22">
        <f t="shared" si="14"/>
        <v>2.5</v>
      </c>
      <c r="CY137" s="22">
        <f t="shared" si="14"/>
        <v>3.5</v>
      </c>
      <c r="CZ137" s="40">
        <f t="shared" si="15"/>
        <v>4.5</v>
      </c>
      <c r="DA137" s="40">
        <f t="shared" si="16"/>
        <v>5.5</v>
      </c>
      <c r="DB137" s="40">
        <f t="shared" si="17"/>
        <v>6.5</v>
      </c>
      <c r="DC137" s="40">
        <f t="shared" si="18"/>
        <v>7.5</v>
      </c>
      <c r="DD137" s="11">
        <f t="shared" si="18"/>
        <v>8.5</v>
      </c>
    </row>
    <row r="138" spans="58:108" x14ac:dyDescent="0.25">
      <c r="BF138" s="29"/>
      <c r="BG138" s="29"/>
      <c r="BL138" s="29" t="s">
        <v>1805</v>
      </c>
      <c r="BM138" s="29">
        <v>5.3371363631837428E-2</v>
      </c>
      <c r="BO138" s="29" t="s">
        <v>2006</v>
      </c>
      <c r="BP138" s="29">
        <v>4.7132188582948008E-2</v>
      </c>
      <c r="BV138" s="29" t="s">
        <v>886</v>
      </c>
      <c r="BW138" s="29">
        <v>0.94441151958670455</v>
      </c>
      <c r="BY138" s="29" t="s">
        <v>763</v>
      </c>
      <c r="BZ138" s="29">
        <v>1.0240624964076508</v>
      </c>
      <c r="CB138" s="29" t="s">
        <v>1045</v>
      </c>
      <c r="CC138" s="29">
        <v>1.007175219653808</v>
      </c>
      <c r="CE138" s="29" t="s">
        <v>816</v>
      </c>
      <c r="CF138" s="29">
        <v>1.0156835250573915</v>
      </c>
      <c r="CH138" s="29" t="s">
        <v>298</v>
      </c>
      <c r="CI138" s="29">
        <v>1.1183555371782314</v>
      </c>
      <c r="CV138" s="40">
        <v>0.5</v>
      </c>
      <c r="CW138" s="22">
        <f t="shared" ref="CW138:CY157" si="19">CV138+1</f>
        <v>1.5</v>
      </c>
      <c r="CX138" s="22">
        <f t="shared" si="19"/>
        <v>2.5</v>
      </c>
      <c r="CY138" s="22">
        <f t="shared" si="19"/>
        <v>3.5</v>
      </c>
      <c r="CZ138" s="40">
        <f t="shared" si="15"/>
        <v>4.5</v>
      </c>
      <c r="DA138" s="40">
        <f t="shared" si="16"/>
        <v>5.5</v>
      </c>
      <c r="DB138" s="40">
        <f t="shared" si="17"/>
        <v>6.5</v>
      </c>
      <c r="DC138" s="40">
        <f t="shared" si="18"/>
        <v>7.5</v>
      </c>
      <c r="DD138" s="11">
        <f t="shared" si="18"/>
        <v>8.5</v>
      </c>
    </row>
    <row r="139" spans="58:108" x14ac:dyDescent="0.25">
      <c r="BF139" s="29"/>
      <c r="BG139" s="29"/>
      <c r="BL139" s="29" t="s">
        <v>1805</v>
      </c>
      <c r="BM139" s="29">
        <v>5.3371363631837428E-2</v>
      </c>
      <c r="BO139" s="29" t="s">
        <v>2006</v>
      </c>
      <c r="BP139" s="29">
        <v>4.7132188582948008E-2</v>
      </c>
      <c r="BV139" s="29" t="s">
        <v>886</v>
      </c>
      <c r="BW139" s="29">
        <v>1.0143619243294659</v>
      </c>
      <c r="BY139" s="29" t="s">
        <v>763</v>
      </c>
      <c r="BZ139" s="29">
        <v>0.98494389795635517</v>
      </c>
      <c r="CB139" s="29" t="s">
        <v>1045</v>
      </c>
      <c r="CC139" s="29">
        <v>0.99477481728073913</v>
      </c>
      <c r="CE139" s="29" t="s">
        <v>816</v>
      </c>
      <c r="CF139" s="29">
        <v>1.0407718595167013</v>
      </c>
      <c r="CH139" s="29" t="s">
        <v>298</v>
      </c>
      <c r="CI139" s="29">
        <v>1.0732983639062406</v>
      </c>
      <c r="CV139" s="40">
        <v>0.5</v>
      </c>
      <c r="CW139" s="22">
        <f t="shared" si="19"/>
        <v>1.5</v>
      </c>
      <c r="CX139" s="22">
        <f t="shared" si="19"/>
        <v>2.5</v>
      </c>
      <c r="CY139" s="22">
        <f t="shared" si="19"/>
        <v>3.5</v>
      </c>
      <c r="CZ139" s="40">
        <f t="shared" si="15"/>
        <v>4.5</v>
      </c>
      <c r="DA139" s="40">
        <f t="shared" si="16"/>
        <v>5.5</v>
      </c>
      <c r="DB139" s="40">
        <f t="shared" si="17"/>
        <v>6.5</v>
      </c>
      <c r="DC139" s="40">
        <f t="shared" si="18"/>
        <v>7.5</v>
      </c>
      <c r="DD139" s="11">
        <f t="shared" si="18"/>
        <v>8.5</v>
      </c>
    </row>
    <row r="140" spans="58:108" x14ac:dyDescent="0.25">
      <c r="BF140" s="29"/>
      <c r="BG140" s="29"/>
      <c r="BL140" s="29" t="s">
        <v>1805</v>
      </c>
      <c r="BM140" s="29">
        <v>5.3371363631837428E-2</v>
      </c>
      <c r="BO140" s="29" t="s">
        <v>2007</v>
      </c>
      <c r="BP140" s="29">
        <v>4.9541303051056376E-2</v>
      </c>
      <c r="BV140" s="29" t="s">
        <v>886</v>
      </c>
      <c r="BW140" s="29">
        <v>1.0735192458907723</v>
      </c>
      <c r="BY140" s="29" t="s">
        <v>763</v>
      </c>
      <c r="BZ140" s="29">
        <v>0.95402014602435503</v>
      </c>
      <c r="CB140" s="29" t="s">
        <v>1046</v>
      </c>
      <c r="CC140" s="29">
        <v>0.87748120087982961</v>
      </c>
      <c r="CE140" s="29" t="s">
        <v>816</v>
      </c>
      <c r="CF140" s="29">
        <v>1.061959437046371</v>
      </c>
      <c r="CH140" s="29" t="s">
        <v>298</v>
      </c>
      <c r="CI140" s="29">
        <v>0.88405501929169583</v>
      </c>
      <c r="CV140" s="40">
        <v>0.5</v>
      </c>
      <c r="CW140" s="22">
        <f t="shared" si="19"/>
        <v>1.5</v>
      </c>
      <c r="CX140" s="22">
        <f t="shared" si="19"/>
        <v>2.5</v>
      </c>
      <c r="CY140" s="22">
        <f t="shared" si="19"/>
        <v>3.5</v>
      </c>
      <c r="CZ140" s="40">
        <f t="shared" si="15"/>
        <v>4.5</v>
      </c>
      <c r="DA140" s="40">
        <f t="shared" si="16"/>
        <v>5.5</v>
      </c>
      <c r="DB140" s="40">
        <f t="shared" si="17"/>
        <v>6.5</v>
      </c>
      <c r="DC140" s="40">
        <f t="shared" si="18"/>
        <v>7.5</v>
      </c>
      <c r="DD140" s="11">
        <f t="shared" si="18"/>
        <v>8.5</v>
      </c>
    </row>
    <row r="141" spans="58:108" x14ac:dyDescent="0.25">
      <c r="BF141" s="29"/>
      <c r="BG141" s="29"/>
      <c r="BL141" s="29" t="s">
        <v>1805</v>
      </c>
      <c r="BM141" s="29">
        <v>5.3371363631837428E-2</v>
      </c>
      <c r="BO141" s="29" t="s">
        <v>2007</v>
      </c>
      <c r="BP141" s="29">
        <v>4.9541303051056376E-2</v>
      </c>
      <c r="BV141" s="29" t="s">
        <v>886</v>
      </c>
      <c r="BW141" s="29">
        <v>1.0208608947610307</v>
      </c>
      <c r="BY141" s="29" t="s">
        <v>763</v>
      </c>
      <c r="BZ141" s="29">
        <v>1.0063475413174163</v>
      </c>
      <c r="CB141" s="29" t="s">
        <v>1047</v>
      </c>
      <c r="CC141" s="29">
        <v>1.0449628842102188</v>
      </c>
      <c r="CE141" s="29" t="s">
        <v>817</v>
      </c>
      <c r="CF141" s="29">
        <v>1.024455453735488</v>
      </c>
      <c r="CH141" s="29" t="s">
        <v>298</v>
      </c>
      <c r="CI141" s="29">
        <v>0.9228193605132391</v>
      </c>
      <c r="CV141" s="40">
        <v>0.5</v>
      </c>
      <c r="CW141" s="22">
        <f t="shared" si="19"/>
        <v>1.5</v>
      </c>
      <c r="CX141" s="22">
        <f t="shared" si="19"/>
        <v>2.5</v>
      </c>
      <c r="CY141" s="22">
        <f t="shared" si="19"/>
        <v>3.5</v>
      </c>
      <c r="CZ141" s="40">
        <f t="shared" si="15"/>
        <v>4.5</v>
      </c>
      <c r="DA141" s="40">
        <f t="shared" si="16"/>
        <v>5.5</v>
      </c>
      <c r="DB141" s="40">
        <f t="shared" si="17"/>
        <v>6.5</v>
      </c>
      <c r="DC141" s="40">
        <f t="shared" si="18"/>
        <v>7.5</v>
      </c>
      <c r="DD141" s="11">
        <f t="shared" si="18"/>
        <v>8.5</v>
      </c>
    </row>
    <row r="142" spans="58:108" x14ac:dyDescent="0.25">
      <c r="BF142" s="29"/>
      <c r="BG142" s="29"/>
      <c r="BL142" s="29" t="s">
        <v>1806</v>
      </c>
      <c r="BM142" s="29">
        <v>6.3713249242975778E-2</v>
      </c>
      <c r="BO142" s="29" t="s">
        <v>2007</v>
      </c>
      <c r="BP142" s="29">
        <v>4.9541303051056376E-2</v>
      </c>
      <c r="BV142" s="29" t="s">
        <v>886</v>
      </c>
      <c r="BW142" s="29">
        <v>1.0200927300495219</v>
      </c>
      <c r="BY142" s="29" t="s">
        <v>763</v>
      </c>
      <c r="BZ142" s="29">
        <v>0.96384745738197908</v>
      </c>
      <c r="CB142" s="29" t="s">
        <v>1047</v>
      </c>
      <c r="CC142" s="29">
        <v>1.0182078067869988</v>
      </c>
      <c r="CE142" s="29" t="s">
        <v>817</v>
      </c>
      <c r="CF142" s="29">
        <v>0.99149653114069225</v>
      </c>
      <c r="CH142" s="29" t="s">
        <v>298</v>
      </c>
      <c r="CI142" s="29">
        <v>0.85506895145145334</v>
      </c>
      <c r="CV142" s="40">
        <v>0.5</v>
      </c>
      <c r="CW142" s="22">
        <f t="shared" si="19"/>
        <v>1.5</v>
      </c>
      <c r="CX142" s="22">
        <f t="shared" si="19"/>
        <v>2.5</v>
      </c>
      <c r="CY142" s="22">
        <f t="shared" si="19"/>
        <v>3.5</v>
      </c>
      <c r="CZ142" s="40">
        <f t="shared" si="15"/>
        <v>4.5</v>
      </c>
      <c r="DA142" s="40">
        <f t="shared" si="16"/>
        <v>5.5</v>
      </c>
      <c r="DB142" s="40">
        <f t="shared" si="17"/>
        <v>6.5</v>
      </c>
      <c r="DC142" s="40">
        <f t="shared" si="18"/>
        <v>7.5</v>
      </c>
      <c r="DD142" s="11">
        <f t="shared" si="18"/>
        <v>8.5</v>
      </c>
    </row>
    <row r="143" spans="58:108" x14ac:dyDescent="0.25">
      <c r="BF143" s="29"/>
      <c r="BG143" s="29"/>
      <c r="BL143" s="29" t="s">
        <v>1806</v>
      </c>
      <c r="BM143" s="29">
        <v>6.3713249242975778E-2</v>
      </c>
      <c r="BO143" s="29" t="s">
        <v>2007</v>
      </c>
      <c r="BP143" s="29">
        <v>4.9541303051056376E-2</v>
      </c>
      <c r="BV143" s="29" t="s">
        <v>886</v>
      </c>
      <c r="BW143" s="29">
        <v>1.0137530941514334</v>
      </c>
      <c r="BY143" s="29" t="s">
        <v>763</v>
      </c>
      <c r="BZ143" s="29">
        <v>0.98109526659387414</v>
      </c>
      <c r="CB143" s="29" t="s">
        <v>1047</v>
      </c>
      <c r="CC143" s="29">
        <v>1.0486115047430433</v>
      </c>
      <c r="CE143" s="29" t="s">
        <v>817</v>
      </c>
      <c r="CF143" s="29">
        <v>1.0833414741380041</v>
      </c>
      <c r="CH143" s="29" t="s">
        <v>298</v>
      </c>
      <c r="CI143" s="29">
        <v>0.99278312503334476</v>
      </c>
      <c r="CV143" s="40">
        <v>0.5</v>
      </c>
      <c r="CW143" s="22">
        <f t="shared" si="19"/>
        <v>1.5</v>
      </c>
      <c r="CX143" s="22">
        <f t="shared" si="19"/>
        <v>2.5</v>
      </c>
      <c r="CY143" s="22">
        <f t="shared" si="19"/>
        <v>3.5</v>
      </c>
      <c r="CZ143" s="40">
        <f t="shared" si="15"/>
        <v>4.5</v>
      </c>
      <c r="DA143" s="40">
        <f t="shared" si="16"/>
        <v>5.5</v>
      </c>
      <c r="DB143" s="40">
        <f t="shared" si="17"/>
        <v>6.5</v>
      </c>
      <c r="DC143" s="40">
        <f t="shared" si="18"/>
        <v>7.5</v>
      </c>
      <c r="DD143" s="11">
        <f t="shared" si="18"/>
        <v>8.5</v>
      </c>
    </row>
    <row r="144" spans="58:108" x14ac:dyDescent="0.25">
      <c r="BF144" s="29"/>
      <c r="BG144" s="29"/>
      <c r="BL144" s="29" t="s">
        <v>1807</v>
      </c>
      <c r="BM144" s="29">
        <v>8.5837521597045122E-2</v>
      </c>
      <c r="BO144" s="29" t="s">
        <v>2008</v>
      </c>
      <c r="BP144" s="29">
        <v>5.2267355822673091E-2</v>
      </c>
      <c r="BV144" s="29" t="s">
        <v>886</v>
      </c>
      <c r="BW144" s="29">
        <v>1.0193679350334066</v>
      </c>
      <c r="BY144" s="29" t="s">
        <v>763</v>
      </c>
      <c r="BZ144" s="29">
        <v>0.99814454644179185</v>
      </c>
      <c r="CB144" s="29" t="s">
        <v>1047</v>
      </c>
      <c r="CC144" s="29">
        <v>1.007520816419972</v>
      </c>
      <c r="CE144" s="29" t="s">
        <v>817</v>
      </c>
      <c r="CF144" s="29">
        <v>1.0257365516864416</v>
      </c>
      <c r="CH144" s="29" t="s">
        <v>298</v>
      </c>
      <c r="CI144" s="29">
        <v>1.0833405347552221</v>
      </c>
      <c r="CV144" s="40">
        <v>0.5</v>
      </c>
      <c r="CW144" s="22">
        <f t="shared" si="19"/>
        <v>1.5</v>
      </c>
      <c r="CX144" s="22">
        <f t="shared" si="19"/>
        <v>2.5</v>
      </c>
      <c r="CY144" s="22">
        <f t="shared" si="19"/>
        <v>3.5</v>
      </c>
      <c r="CZ144" s="40">
        <f t="shared" si="15"/>
        <v>4.5</v>
      </c>
      <c r="DA144" s="40">
        <f t="shared" si="16"/>
        <v>5.5</v>
      </c>
      <c r="DB144" s="40">
        <f t="shared" si="17"/>
        <v>6.5</v>
      </c>
      <c r="DC144" s="40">
        <f t="shared" si="18"/>
        <v>7.5</v>
      </c>
      <c r="DD144" s="11">
        <f t="shared" si="18"/>
        <v>8.5</v>
      </c>
    </row>
    <row r="145" spans="58:108" x14ac:dyDescent="0.25">
      <c r="BF145" s="29"/>
      <c r="BG145" s="29"/>
      <c r="BL145" s="29" t="s">
        <v>1808</v>
      </c>
      <c r="BM145" s="29">
        <v>3.8799601859944778E-2</v>
      </c>
      <c r="BO145" s="29" t="s">
        <v>2008</v>
      </c>
      <c r="BP145" s="29">
        <v>5.2267355822673091E-2</v>
      </c>
      <c r="BV145" s="29" t="s">
        <v>886</v>
      </c>
      <c r="BW145" s="29">
        <v>1.0222463286341807</v>
      </c>
      <c r="BY145" s="29" t="s">
        <v>763</v>
      </c>
      <c r="BZ145" s="29">
        <v>1.033398929149441</v>
      </c>
      <c r="CB145" s="29" t="s">
        <v>1047</v>
      </c>
      <c r="CC145" s="29">
        <v>1.0096097777080857</v>
      </c>
      <c r="CE145" s="29" t="s">
        <v>817</v>
      </c>
      <c r="CF145" s="29">
        <v>1.0255832928377604</v>
      </c>
      <c r="CH145" s="29" t="s">
        <v>298</v>
      </c>
      <c r="CI145" s="29">
        <v>1.0060085805066039</v>
      </c>
      <c r="CV145" s="40">
        <v>0.5</v>
      </c>
      <c r="CW145" s="22">
        <f t="shared" si="19"/>
        <v>1.5</v>
      </c>
      <c r="CX145" s="22">
        <f t="shared" si="19"/>
        <v>2.5</v>
      </c>
      <c r="CY145" s="22">
        <f t="shared" si="19"/>
        <v>3.5</v>
      </c>
      <c r="CZ145" s="40">
        <f t="shared" si="15"/>
        <v>4.5</v>
      </c>
      <c r="DA145" s="40">
        <f t="shared" si="16"/>
        <v>5.5</v>
      </c>
      <c r="DB145" s="40">
        <f t="shared" si="17"/>
        <v>6.5</v>
      </c>
      <c r="DC145" s="40">
        <f t="shared" si="18"/>
        <v>7.5</v>
      </c>
      <c r="DD145" s="11">
        <f t="shared" si="18"/>
        <v>8.5</v>
      </c>
    </row>
    <row r="146" spans="58:108" x14ac:dyDescent="0.25">
      <c r="BF146" s="29"/>
      <c r="BG146" s="29"/>
      <c r="BL146" s="29" t="s">
        <v>1808</v>
      </c>
      <c r="BM146" s="29">
        <v>3.8799601859944778E-2</v>
      </c>
      <c r="BO146" s="29" t="s">
        <v>2008</v>
      </c>
      <c r="BP146" s="29">
        <v>5.2267355822673091E-2</v>
      </c>
      <c r="BV146" s="29" t="s">
        <v>886</v>
      </c>
      <c r="BW146" s="29">
        <v>0.98100711380173022</v>
      </c>
      <c r="BY146" s="29" t="s">
        <v>763</v>
      </c>
      <c r="BZ146" s="29">
        <v>1.0623463451262225</v>
      </c>
      <c r="CB146" s="29" t="s">
        <v>1047</v>
      </c>
      <c r="CC146" s="29">
        <v>0.9344199919582159</v>
      </c>
      <c r="CE146" s="29" t="s">
        <v>817</v>
      </c>
      <c r="CF146" s="29">
        <v>1.0234885337361854</v>
      </c>
      <c r="CH146" s="29" t="s">
        <v>298</v>
      </c>
      <c r="CI146" s="29">
        <v>0.96064813879808053</v>
      </c>
      <c r="CV146" s="40">
        <v>0.5</v>
      </c>
      <c r="CW146" s="22">
        <f t="shared" si="19"/>
        <v>1.5</v>
      </c>
      <c r="CX146" s="22">
        <f t="shared" si="19"/>
        <v>2.5</v>
      </c>
      <c r="CY146" s="22">
        <f t="shared" si="19"/>
        <v>3.5</v>
      </c>
      <c r="CZ146" s="40">
        <f t="shared" si="15"/>
        <v>4.5</v>
      </c>
      <c r="DA146" s="40">
        <f t="shared" si="16"/>
        <v>5.5</v>
      </c>
      <c r="DB146" s="40">
        <f t="shared" si="17"/>
        <v>6.5</v>
      </c>
      <c r="DC146" s="40">
        <f t="shared" si="18"/>
        <v>7.5</v>
      </c>
      <c r="DD146" s="11">
        <f t="shared" si="18"/>
        <v>8.5</v>
      </c>
    </row>
    <row r="147" spans="58:108" x14ac:dyDescent="0.25">
      <c r="BF147" s="29"/>
      <c r="BG147" s="29"/>
      <c r="BL147" s="29" t="s">
        <v>1809</v>
      </c>
      <c r="BM147" s="29">
        <v>3.1810648334152848E-2</v>
      </c>
      <c r="BO147" s="29" t="s">
        <v>2008</v>
      </c>
      <c r="BP147" s="29">
        <v>5.2267355822673091E-2</v>
      </c>
      <c r="BV147" s="29" t="s">
        <v>886</v>
      </c>
      <c r="BW147" s="29">
        <v>1.0775939544914657</v>
      </c>
      <c r="BY147" s="29" t="s">
        <v>763</v>
      </c>
      <c r="BZ147" s="29">
        <v>1.0076955918172257</v>
      </c>
      <c r="CB147" s="29" t="s">
        <v>1048</v>
      </c>
      <c r="CC147" s="29">
        <v>0.97798893452039215</v>
      </c>
      <c r="CE147" s="29" t="s">
        <v>817</v>
      </c>
      <c r="CF147" s="29">
        <v>1.0120908639478956</v>
      </c>
      <c r="CH147" s="29" t="s">
        <v>298</v>
      </c>
      <c r="CI147" s="29">
        <v>1.0746984143714016</v>
      </c>
      <c r="CV147" s="40">
        <v>0.5</v>
      </c>
      <c r="CW147" s="22">
        <f t="shared" si="19"/>
        <v>1.5</v>
      </c>
      <c r="CX147" s="22">
        <f t="shared" si="19"/>
        <v>2.5</v>
      </c>
      <c r="CY147" s="22">
        <f t="shared" si="19"/>
        <v>3.5</v>
      </c>
      <c r="CZ147" s="40">
        <f t="shared" si="15"/>
        <v>4.5</v>
      </c>
      <c r="DA147" s="40">
        <f t="shared" si="16"/>
        <v>5.5</v>
      </c>
      <c r="DB147" s="40">
        <f t="shared" si="17"/>
        <v>6.5</v>
      </c>
      <c r="DC147" s="40">
        <f t="shared" si="18"/>
        <v>7.5</v>
      </c>
      <c r="DD147" s="11">
        <f t="shared" si="18"/>
        <v>8.5</v>
      </c>
    </row>
    <row r="148" spans="58:108" x14ac:dyDescent="0.25">
      <c r="BF148" s="29"/>
      <c r="BG148" s="29"/>
      <c r="BL148" s="29" t="s">
        <v>1809</v>
      </c>
      <c r="BM148" s="29">
        <v>3.1810648334152848E-2</v>
      </c>
      <c r="BO148" s="29" t="s">
        <v>2009</v>
      </c>
      <c r="BP148" s="29">
        <v>6.8157802247928487E-2</v>
      </c>
      <c r="BV148" s="29" t="s">
        <v>886</v>
      </c>
      <c r="BW148" s="29">
        <v>0.98619957650014456</v>
      </c>
      <c r="BY148" s="29" t="s">
        <v>763</v>
      </c>
      <c r="BZ148" s="29">
        <v>0.97305093005109966</v>
      </c>
      <c r="CB148" s="29" t="s">
        <v>1049</v>
      </c>
      <c r="CC148" s="29">
        <v>0.91186154755119986</v>
      </c>
      <c r="CE148" s="29" t="s">
        <v>817</v>
      </c>
      <c r="CF148" s="29">
        <v>0.99918413973651621</v>
      </c>
      <c r="CH148" s="29" t="s">
        <v>298</v>
      </c>
      <c r="CI148" s="29">
        <v>1.0022807578877795</v>
      </c>
      <c r="CV148" s="40">
        <v>0.5</v>
      </c>
      <c r="CW148" s="22">
        <f t="shared" si="19"/>
        <v>1.5</v>
      </c>
      <c r="CX148" s="22">
        <f t="shared" si="19"/>
        <v>2.5</v>
      </c>
      <c r="CY148" s="22">
        <f t="shared" si="19"/>
        <v>3.5</v>
      </c>
      <c r="CZ148" s="40">
        <f t="shared" si="15"/>
        <v>4.5</v>
      </c>
      <c r="DA148" s="40">
        <f t="shared" si="16"/>
        <v>5.5</v>
      </c>
      <c r="DB148" s="40">
        <f t="shared" si="17"/>
        <v>6.5</v>
      </c>
      <c r="DC148" s="40">
        <f t="shared" si="18"/>
        <v>7.5</v>
      </c>
      <c r="DD148" s="11">
        <f t="shared" si="18"/>
        <v>8.5</v>
      </c>
    </row>
    <row r="149" spans="58:108" x14ac:dyDescent="0.25">
      <c r="BF149" s="29"/>
      <c r="BG149" s="29"/>
      <c r="BL149" s="29" t="s">
        <v>1810</v>
      </c>
      <c r="BM149" s="29">
        <v>2.5038368859719898E-2</v>
      </c>
      <c r="BO149" s="29" t="s">
        <v>2009</v>
      </c>
      <c r="BP149" s="29">
        <v>6.8157802247928487E-2</v>
      </c>
      <c r="BV149" s="29" t="s">
        <v>887</v>
      </c>
      <c r="BW149" s="29">
        <v>0.9859394299723524</v>
      </c>
      <c r="BY149" s="29" t="s">
        <v>763</v>
      </c>
      <c r="BZ149" s="29">
        <v>0.919266634013433</v>
      </c>
      <c r="CB149" s="29" t="s">
        <v>1051</v>
      </c>
      <c r="CC149" s="29">
        <v>0.97814943990083381</v>
      </c>
      <c r="CE149" s="29" t="s">
        <v>817</v>
      </c>
      <c r="CF149" s="29">
        <v>1.0028875902188075</v>
      </c>
      <c r="CH149" s="29" t="s">
        <v>298</v>
      </c>
      <c r="CI149" s="29">
        <v>1.0148939249867213</v>
      </c>
      <c r="CV149" s="40">
        <v>0.5</v>
      </c>
      <c r="CW149" s="22">
        <f t="shared" si="19"/>
        <v>1.5</v>
      </c>
      <c r="CX149" s="22">
        <f t="shared" si="19"/>
        <v>2.5</v>
      </c>
      <c r="CY149" s="22">
        <f t="shared" si="19"/>
        <v>3.5</v>
      </c>
      <c r="CZ149" s="40">
        <f t="shared" si="15"/>
        <v>4.5</v>
      </c>
      <c r="DA149" s="40">
        <f t="shared" si="16"/>
        <v>5.5</v>
      </c>
      <c r="DB149" s="40">
        <f t="shared" si="17"/>
        <v>6.5</v>
      </c>
      <c r="DC149" s="40">
        <f t="shared" si="18"/>
        <v>7.5</v>
      </c>
      <c r="DD149" s="11">
        <f t="shared" si="18"/>
        <v>8.5</v>
      </c>
    </row>
    <row r="150" spans="58:108" x14ac:dyDescent="0.25">
      <c r="BF150" s="29"/>
      <c r="BG150" s="29"/>
      <c r="BL150" s="29" t="s">
        <v>1810</v>
      </c>
      <c r="BM150" s="29">
        <v>2.5038368859719898E-2</v>
      </c>
      <c r="BO150" s="29" t="s">
        <v>2009</v>
      </c>
      <c r="BP150" s="29">
        <v>6.8157802247928487E-2</v>
      </c>
      <c r="BV150" s="29" t="s">
        <v>887</v>
      </c>
      <c r="BW150" s="29">
        <v>1.0308678285492532</v>
      </c>
      <c r="BY150" s="29" t="s">
        <v>764</v>
      </c>
      <c r="BZ150" s="29">
        <v>1.0104181472389882</v>
      </c>
      <c r="CB150" s="29" t="s">
        <v>1052</v>
      </c>
      <c r="CC150" s="29">
        <v>1.0143387950586373</v>
      </c>
      <c r="CE150" s="29" t="s">
        <v>817</v>
      </c>
      <c r="CF150" s="29">
        <v>0.98238489800908291</v>
      </c>
      <c r="CH150" s="29" t="s">
        <v>298</v>
      </c>
      <c r="CI150" s="29">
        <v>0.9761799445225976</v>
      </c>
      <c r="CV150" s="40">
        <v>0.5</v>
      </c>
      <c r="CW150" s="22">
        <f t="shared" si="19"/>
        <v>1.5</v>
      </c>
      <c r="CX150" s="22">
        <f t="shared" si="19"/>
        <v>2.5</v>
      </c>
      <c r="CY150" s="22">
        <f t="shared" si="19"/>
        <v>3.5</v>
      </c>
      <c r="CZ150" s="40">
        <f t="shared" si="15"/>
        <v>4.5</v>
      </c>
      <c r="DA150" s="40">
        <f t="shared" si="16"/>
        <v>5.5</v>
      </c>
      <c r="DB150" s="40">
        <f t="shared" si="17"/>
        <v>6.5</v>
      </c>
      <c r="DC150" s="40">
        <f t="shared" si="18"/>
        <v>7.5</v>
      </c>
      <c r="DD150" s="11">
        <f t="shared" si="18"/>
        <v>8.5</v>
      </c>
    </row>
    <row r="151" spans="58:108" x14ac:dyDescent="0.25">
      <c r="BF151" s="29"/>
      <c r="BG151" s="29"/>
      <c r="BL151" s="29" t="s">
        <v>1810</v>
      </c>
      <c r="BM151" s="29">
        <v>2.5038368859719898E-2</v>
      </c>
      <c r="BO151" s="29" t="s">
        <v>2010</v>
      </c>
      <c r="BP151" s="29">
        <v>0.14953030556352756</v>
      </c>
      <c r="BV151" s="29" t="s">
        <v>887</v>
      </c>
      <c r="BW151" s="29">
        <v>1.0089668767897735</v>
      </c>
      <c r="BY151" s="29" t="s">
        <v>764</v>
      </c>
      <c r="BZ151" s="29">
        <v>1.017047219512687</v>
      </c>
      <c r="CB151" s="29" t="s">
        <v>1052</v>
      </c>
      <c r="CC151" s="29">
        <v>0.94943951889506883</v>
      </c>
      <c r="CE151" s="29" t="s">
        <v>817</v>
      </c>
      <c r="CF151" s="29">
        <v>1.007455881973887</v>
      </c>
      <c r="CH151" s="29" t="s">
        <v>298</v>
      </c>
      <c r="CI151" s="29">
        <v>0.96423036426107411</v>
      </c>
      <c r="CV151" s="40">
        <v>0.5</v>
      </c>
      <c r="CW151" s="22">
        <f t="shared" si="19"/>
        <v>1.5</v>
      </c>
      <c r="CX151" s="22">
        <f t="shared" si="19"/>
        <v>2.5</v>
      </c>
      <c r="CY151" s="22">
        <f t="shared" si="19"/>
        <v>3.5</v>
      </c>
      <c r="CZ151" s="40">
        <f t="shared" si="15"/>
        <v>4.5</v>
      </c>
      <c r="DA151" s="40">
        <f t="shared" si="16"/>
        <v>5.5</v>
      </c>
      <c r="DB151" s="40">
        <f t="shared" si="17"/>
        <v>6.5</v>
      </c>
      <c r="DC151" s="40">
        <f t="shared" si="18"/>
        <v>7.5</v>
      </c>
      <c r="DD151" s="11">
        <f t="shared" si="18"/>
        <v>8.5</v>
      </c>
    </row>
    <row r="152" spans="58:108" x14ac:dyDescent="0.25">
      <c r="BF152" s="29"/>
      <c r="BG152" s="29"/>
      <c r="BL152" s="29" t="s">
        <v>1810</v>
      </c>
      <c r="BM152" s="29">
        <v>2.5038368859719898E-2</v>
      </c>
      <c r="BO152" s="29" t="s">
        <v>2010</v>
      </c>
      <c r="BP152" s="29">
        <v>0.14953030556352756</v>
      </c>
      <c r="BV152" s="29" t="s">
        <v>887</v>
      </c>
      <c r="BW152" s="29">
        <v>1.1199972745292506</v>
      </c>
      <c r="BY152" s="29" t="s">
        <v>764</v>
      </c>
      <c r="BZ152" s="29">
        <v>0.9505272943841363</v>
      </c>
      <c r="CB152" s="29" t="s">
        <v>1052</v>
      </c>
      <c r="CC152" s="29">
        <v>0.98474005951751653</v>
      </c>
      <c r="CE152" s="29" t="s">
        <v>817</v>
      </c>
      <c r="CF152" s="29">
        <v>1.0450231144047692</v>
      </c>
      <c r="CH152" s="29" t="s">
        <v>298</v>
      </c>
      <c r="CI152" s="29">
        <v>1.0367610107959981</v>
      </c>
      <c r="CV152" s="40">
        <v>0.5</v>
      </c>
      <c r="CW152" s="22">
        <f t="shared" si="19"/>
        <v>1.5</v>
      </c>
      <c r="CX152" s="22">
        <f t="shared" si="19"/>
        <v>2.5</v>
      </c>
      <c r="CY152" s="22">
        <f t="shared" si="19"/>
        <v>3.5</v>
      </c>
      <c r="CZ152" s="40">
        <f t="shared" si="15"/>
        <v>4.5</v>
      </c>
      <c r="DA152" s="40">
        <f t="shared" si="16"/>
        <v>5.5</v>
      </c>
      <c r="DB152" s="40">
        <f t="shared" si="17"/>
        <v>6.5</v>
      </c>
      <c r="DC152" s="40">
        <f t="shared" si="18"/>
        <v>7.5</v>
      </c>
      <c r="DD152" s="11">
        <f t="shared" si="18"/>
        <v>8.5</v>
      </c>
    </row>
    <row r="153" spans="58:108" x14ac:dyDescent="0.25">
      <c r="BF153" s="29"/>
      <c r="BG153" s="29"/>
      <c r="BL153" s="29" t="s">
        <v>1811</v>
      </c>
      <c r="BM153" s="29">
        <v>1.2611615415697778E-2</v>
      </c>
      <c r="BO153" s="29" t="s">
        <v>2010</v>
      </c>
      <c r="BP153" s="29">
        <v>0.14953030556352756</v>
      </c>
      <c r="BV153" s="29" t="s">
        <v>887</v>
      </c>
      <c r="BW153" s="29">
        <v>1.0420882863004879</v>
      </c>
      <c r="BY153" s="29" t="s">
        <v>764</v>
      </c>
      <c r="BZ153" s="29">
        <v>1.0021392704939482</v>
      </c>
      <c r="CB153" s="29" t="s">
        <v>1053</v>
      </c>
      <c r="CC153" s="29">
        <v>0.78549798760516432</v>
      </c>
      <c r="CE153" s="29" t="s">
        <v>817</v>
      </c>
      <c r="CF153" s="29">
        <v>1.0388969990631225</v>
      </c>
      <c r="CH153" s="29" t="s">
        <v>298</v>
      </c>
      <c r="CI153" s="29">
        <v>0.99105497167857592</v>
      </c>
      <c r="CV153" s="40">
        <v>0.5</v>
      </c>
      <c r="CW153" s="22">
        <f t="shared" si="19"/>
        <v>1.5</v>
      </c>
      <c r="CX153" s="22">
        <f t="shared" si="19"/>
        <v>2.5</v>
      </c>
      <c r="CY153" s="22">
        <f t="shared" si="19"/>
        <v>3.5</v>
      </c>
      <c r="CZ153" s="40">
        <f t="shared" si="15"/>
        <v>4.5</v>
      </c>
      <c r="DA153" s="40">
        <f t="shared" si="16"/>
        <v>5.5</v>
      </c>
      <c r="DB153" s="40">
        <f t="shared" si="17"/>
        <v>6.5</v>
      </c>
      <c r="DC153" s="40">
        <f t="shared" si="18"/>
        <v>7.5</v>
      </c>
      <c r="DD153" s="11">
        <f t="shared" si="18"/>
        <v>8.5</v>
      </c>
    </row>
    <row r="154" spans="58:108" x14ac:dyDescent="0.25">
      <c r="BF154" s="29"/>
      <c r="BG154" s="29"/>
      <c r="BL154" s="29" t="s">
        <v>1811</v>
      </c>
      <c r="BM154" s="29">
        <v>1.2611615415697778E-2</v>
      </c>
      <c r="BO154" s="29" t="s">
        <v>2011</v>
      </c>
      <c r="BP154" s="29">
        <v>6.0598031577003574E-2</v>
      </c>
      <c r="BV154" s="29" t="s">
        <v>887</v>
      </c>
      <c r="BW154" s="29">
        <v>1.0402138793981974</v>
      </c>
      <c r="BY154" s="29" t="s">
        <v>764</v>
      </c>
      <c r="BZ154" s="29">
        <v>0.98073548098294772</v>
      </c>
      <c r="CB154" s="29" t="s">
        <v>1055</v>
      </c>
      <c r="CC154" s="29">
        <v>0.97441175056845641</v>
      </c>
      <c r="CE154" s="29" t="s">
        <v>817</v>
      </c>
      <c r="CF154" s="29">
        <v>1.0095475004906465</v>
      </c>
      <c r="CH154" s="29" t="s">
        <v>298</v>
      </c>
      <c r="CI154" s="29">
        <v>1.0136162893398453</v>
      </c>
      <c r="CV154" s="40">
        <v>0.5</v>
      </c>
      <c r="CW154" s="22">
        <f t="shared" si="19"/>
        <v>1.5</v>
      </c>
      <c r="CX154" s="22">
        <f t="shared" si="19"/>
        <v>2.5</v>
      </c>
      <c r="CY154" s="22">
        <f t="shared" si="19"/>
        <v>3.5</v>
      </c>
      <c r="CZ154" s="40">
        <f t="shared" si="15"/>
        <v>4.5</v>
      </c>
      <c r="DA154" s="40">
        <f t="shared" si="16"/>
        <v>5.5</v>
      </c>
      <c r="DB154" s="40">
        <f t="shared" si="17"/>
        <v>6.5</v>
      </c>
      <c r="DC154" s="40">
        <f t="shared" si="18"/>
        <v>7.5</v>
      </c>
      <c r="DD154" s="11">
        <f t="shared" si="18"/>
        <v>8.5</v>
      </c>
    </row>
    <row r="155" spans="58:108" x14ac:dyDescent="0.25">
      <c r="BF155" s="29"/>
      <c r="BG155" s="29"/>
      <c r="BL155" s="29" t="s">
        <v>1811</v>
      </c>
      <c r="BM155" s="29">
        <v>1.2611615415697778E-2</v>
      </c>
      <c r="BO155" s="29" t="s">
        <v>2012</v>
      </c>
      <c r="BP155" s="29">
        <v>0.10560723082979327</v>
      </c>
      <c r="BV155" s="29" t="s">
        <v>887</v>
      </c>
      <c r="BW155" s="29">
        <v>1.001196959605227</v>
      </c>
      <c r="BY155" s="29" t="s">
        <v>764</v>
      </c>
      <c r="BZ155" s="29">
        <v>0.95096640430634949</v>
      </c>
      <c r="CB155" s="29" t="s">
        <v>1056</v>
      </c>
      <c r="CC155" s="29">
        <v>0.96887815695550228</v>
      </c>
      <c r="CE155" s="29" t="s">
        <v>817</v>
      </c>
      <c r="CF155" s="29">
        <v>1.0105604577763305</v>
      </c>
      <c r="CH155" s="29" t="s">
        <v>298</v>
      </c>
      <c r="CI155" s="29">
        <v>0.93072005128210034</v>
      </c>
      <c r="CV155" s="40">
        <v>0.5</v>
      </c>
      <c r="CW155" s="22">
        <f t="shared" si="19"/>
        <v>1.5</v>
      </c>
      <c r="CX155" s="22">
        <f t="shared" si="19"/>
        <v>2.5</v>
      </c>
      <c r="CY155" s="22">
        <f t="shared" si="19"/>
        <v>3.5</v>
      </c>
      <c r="CZ155" s="40">
        <f t="shared" si="15"/>
        <v>4.5</v>
      </c>
      <c r="DA155" s="40">
        <f t="shared" si="16"/>
        <v>5.5</v>
      </c>
      <c r="DB155" s="40">
        <f t="shared" si="17"/>
        <v>6.5</v>
      </c>
      <c r="DC155" s="40">
        <f t="shared" si="18"/>
        <v>7.5</v>
      </c>
      <c r="DD155" s="11">
        <f t="shared" si="18"/>
        <v>8.5</v>
      </c>
    </row>
    <row r="156" spans="58:108" x14ac:dyDescent="0.25">
      <c r="BF156" s="29"/>
      <c r="BG156" s="29"/>
      <c r="BL156" s="29" t="s">
        <v>1812</v>
      </c>
      <c r="BM156" s="29">
        <v>2.1256236095154476E-2</v>
      </c>
      <c r="BO156" s="29" t="s">
        <v>2013</v>
      </c>
      <c r="BP156" s="29">
        <v>3.0984045361638759E-2</v>
      </c>
      <c r="BV156" s="29" t="s">
        <v>887</v>
      </c>
      <c r="BW156" s="29">
        <v>0.98174473380916361</v>
      </c>
      <c r="BY156" s="29" t="s">
        <v>764</v>
      </c>
      <c r="BZ156" s="29">
        <v>0.984082161066689</v>
      </c>
      <c r="CB156" s="29" t="s">
        <v>1056</v>
      </c>
      <c r="CC156" s="29">
        <v>1.0024366398313798</v>
      </c>
      <c r="CE156" s="29" t="s">
        <v>818</v>
      </c>
      <c r="CF156" s="29">
        <v>0.99375588217200361</v>
      </c>
      <c r="CH156" s="29" t="s">
        <v>298</v>
      </c>
      <c r="CI156" s="29">
        <v>0.96096559758791866</v>
      </c>
      <c r="CV156" s="40">
        <v>0.5</v>
      </c>
      <c r="CW156" s="22">
        <f t="shared" si="19"/>
        <v>1.5</v>
      </c>
      <c r="CX156" s="22">
        <f t="shared" si="19"/>
        <v>2.5</v>
      </c>
      <c r="CY156" s="22">
        <f t="shared" si="19"/>
        <v>3.5</v>
      </c>
      <c r="CZ156" s="40">
        <f t="shared" si="15"/>
        <v>4.5</v>
      </c>
      <c r="DA156" s="40">
        <f t="shared" si="16"/>
        <v>5.5</v>
      </c>
      <c r="DB156" s="40">
        <f t="shared" si="17"/>
        <v>6.5</v>
      </c>
      <c r="DC156" s="40">
        <f t="shared" si="18"/>
        <v>7.5</v>
      </c>
      <c r="DD156" s="11">
        <f t="shared" si="18"/>
        <v>8.5</v>
      </c>
    </row>
    <row r="157" spans="58:108" x14ac:dyDescent="0.25">
      <c r="BF157" s="29"/>
      <c r="BG157" s="29"/>
      <c r="BL157" s="29" t="s">
        <v>1812</v>
      </c>
      <c r="BM157" s="29">
        <v>2.1256236095154476E-2</v>
      </c>
      <c r="BO157" s="29" t="s">
        <v>2013</v>
      </c>
      <c r="BP157" s="29">
        <v>3.0984045361638759E-2</v>
      </c>
      <c r="BV157" s="29" t="s">
        <v>887</v>
      </c>
      <c r="BW157" s="29">
        <v>1.0087678875231569</v>
      </c>
      <c r="BY157" s="29" t="s">
        <v>764</v>
      </c>
      <c r="BZ157" s="29">
        <v>0.97134921753023473</v>
      </c>
      <c r="CB157" s="29" t="s">
        <v>1056</v>
      </c>
      <c r="CC157" s="29">
        <v>0.91679772072003618</v>
      </c>
      <c r="CE157" s="29" t="s">
        <v>819</v>
      </c>
      <c r="CF157" s="29">
        <v>0.9753622935024473</v>
      </c>
      <c r="CH157" s="29" t="s">
        <v>298</v>
      </c>
      <c r="CI157" s="29">
        <v>1.0079272800360055</v>
      </c>
      <c r="CV157" s="40">
        <v>0.5</v>
      </c>
      <c r="CW157" s="22">
        <f t="shared" si="19"/>
        <v>1.5</v>
      </c>
      <c r="CX157" s="22">
        <f t="shared" si="19"/>
        <v>2.5</v>
      </c>
      <c r="CY157" s="22">
        <f t="shared" si="19"/>
        <v>3.5</v>
      </c>
      <c r="CZ157" s="40">
        <f t="shared" si="15"/>
        <v>4.5</v>
      </c>
      <c r="DA157" s="40">
        <f t="shared" si="16"/>
        <v>5.5</v>
      </c>
      <c r="DB157" s="40">
        <f t="shared" si="17"/>
        <v>6.5</v>
      </c>
      <c r="DC157" s="40">
        <f t="shared" si="18"/>
        <v>7.5</v>
      </c>
      <c r="DD157" s="11">
        <f t="shared" si="18"/>
        <v>8.5</v>
      </c>
    </row>
    <row r="158" spans="58:108" x14ac:dyDescent="0.25">
      <c r="BF158" s="29"/>
      <c r="BG158" s="29"/>
      <c r="BL158" s="29" t="s">
        <v>1812</v>
      </c>
      <c r="BM158" s="29">
        <v>2.1256236095154476E-2</v>
      </c>
      <c r="BO158" s="29" t="s">
        <v>2014</v>
      </c>
      <c r="BP158" s="29">
        <v>7.3123501639410504E-2</v>
      </c>
      <c r="BV158" s="29" t="s">
        <v>887</v>
      </c>
      <c r="BW158" s="29">
        <v>1.0040121617157971</v>
      </c>
      <c r="BY158" s="29" t="s">
        <v>764</v>
      </c>
      <c r="BZ158" s="29">
        <v>1.054571057947929</v>
      </c>
      <c r="CB158" s="29" t="s">
        <v>1056</v>
      </c>
      <c r="CC158" s="29">
        <v>0.98588153727440631</v>
      </c>
      <c r="CE158" s="29" t="s">
        <v>821</v>
      </c>
      <c r="CF158" s="29">
        <v>0.98049657101389665</v>
      </c>
      <c r="CH158" s="29" t="s">
        <v>298</v>
      </c>
      <c r="CI158" s="29">
        <v>1.0368694303720192</v>
      </c>
      <c r="CV158" s="40">
        <v>0.5</v>
      </c>
      <c r="CW158" s="22">
        <f t="shared" ref="CW158:CY177" si="20">CV158+1</f>
        <v>1.5</v>
      </c>
      <c r="CX158" s="22">
        <f t="shared" si="20"/>
        <v>2.5</v>
      </c>
      <c r="CY158" s="22">
        <f t="shared" si="20"/>
        <v>3.5</v>
      </c>
      <c r="CZ158" s="40">
        <f t="shared" si="15"/>
        <v>4.5</v>
      </c>
      <c r="DA158" s="40">
        <f t="shared" si="16"/>
        <v>5.5</v>
      </c>
      <c r="DB158" s="40">
        <f t="shared" si="17"/>
        <v>6.5</v>
      </c>
      <c r="DC158" s="40">
        <f t="shared" si="18"/>
        <v>7.5</v>
      </c>
      <c r="DD158" s="11">
        <f t="shared" si="18"/>
        <v>8.5</v>
      </c>
    </row>
    <row r="159" spans="58:108" x14ac:dyDescent="0.25">
      <c r="BF159" s="29"/>
      <c r="BG159" s="29"/>
      <c r="BL159" s="29" t="s">
        <v>1812</v>
      </c>
      <c r="BM159" s="29">
        <v>2.1256236095154476E-2</v>
      </c>
      <c r="BO159" s="29" t="s">
        <v>2015</v>
      </c>
      <c r="BP159" s="29">
        <v>1.1337742741942635E-2</v>
      </c>
      <c r="BV159" s="29" t="s">
        <v>888</v>
      </c>
      <c r="BW159" s="29">
        <v>0.9796768006235741</v>
      </c>
      <c r="BY159" s="29" t="s">
        <v>764</v>
      </c>
      <c r="BZ159" s="29">
        <v>1.0325974780874225</v>
      </c>
      <c r="CB159" s="29" t="s">
        <v>1056</v>
      </c>
      <c r="CC159" s="29">
        <v>1.1198049434547999</v>
      </c>
      <c r="CE159" s="29" t="s">
        <v>822</v>
      </c>
      <c r="CF159" s="29">
        <v>1.0114906742276251</v>
      </c>
      <c r="CH159" s="29" t="s">
        <v>299</v>
      </c>
      <c r="CI159" s="29">
        <v>0.97585548950214018</v>
      </c>
      <c r="CV159" s="40">
        <v>0.5</v>
      </c>
      <c r="CW159" s="22">
        <f t="shared" si="20"/>
        <v>1.5</v>
      </c>
      <c r="CX159" s="22">
        <f t="shared" si="20"/>
        <v>2.5</v>
      </c>
      <c r="CY159" s="22">
        <f t="shared" si="20"/>
        <v>3.5</v>
      </c>
      <c r="CZ159" s="40">
        <f t="shared" si="15"/>
        <v>4.5</v>
      </c>
      <c r="DA159" s="40">
        <f t="shared" si="16"/>
        <v>5.5</v>
      </c>
      <c r="DB159" s="40">
        <f t="shared" si="17"/>
        <v>6.5</v>
      </c>
      <c r="DC159" s="40">
        <f t="shared" si="18"/>
        <v>7.5</v>
      </c>
      <c r="DD159" s="11">
        <f t="shared" si="18"/>
        <v>8.5</v>
      </c>
    </row>
    <row r="160" spans="58:108" x14ac:dyDescent="0.25">
      <c r="BF160" s="29"/>
      <c r="BG160" s="29"/>
      <c r="BL160" s="29" t="s">
        <v>1813</v>
      </c>
      <c r="BM160" s="29">
        <v>4.6494856583430721E-2</v>
      </c>
      <c r="BO160" s="29" t="s">
        <v>2015</v>
      </c>
      <c r="BP160" s="29">
        <v>1.1337742741942635E-2</v>
      </c>
      <c r="BV160" s="29" t="s">
        <v>888</v>
      </c>
      <c r="BW160" s="29">
        <v>1.0175925623911568</v>
      </c>
      <c r="BY160" s="29" t="s">
        <v>765</v>
      </c>
      <c r="BZ160" s="29">
        <v>1.0378453684240394</v>
      </c>
      <c r="CB160" s="29" t="s">
        <v>1056</v>
      </c>
      <c r="CC160" s="29">
        <v>0.99907160581498333</v>
      </c>
      <c r="CE160" s="29" t="s">
        <v>822</v>
      </c>
      <c r="CF160" s="29">
        <v>1.0184021366463156</v>
      </c>
      <c r="CH160" s="29" t="s">
        <v>299</v>
      </c>
      <c r="CI160" s="29">
        <v>0.99984621765812742</v>
      </c>
      <c r="CV160" s="40">
        <v>0.5</v>
      </c>
      <c r="CW160" s="22">
        <f t="shared" si="20"/>
        <v>1.5</v>
      </c>
      <c r="CX160" s="22">
        <f t="shared" si="20"/>
        <v>2.5</v>
      </c>
      <c r="CY160" s="22">
        <f t="shared" si="20"/>
        <v>3.5</v>
      </c>
      <c r="CZ160" s="40">
        <f t="shared" si="15"/>
        <v>4.5</v>
      </c>
      <c r="DA160" s="40">
        <f t="shared" si="16"/>
        <v>5.5</v>
      </c>
      <c r="DB160" s="40">
        <f t="shared" si="17"/>
        <v>6.5</v>
      </c>
      <c r="DC160" s="40">
        <f t="shared" si="18"/>
        <v>7.5</v>
      </c>
      <c r="DD160" s="11">
        <f t="shared" si="18"/>
        <v>8.5</v>
      </c>
    </row>
    <row r="161" spans="58:108" x14ac:dyDescent="0.25">
      <c r="BF161" s="29"/>
      <c r="BG161" s="29"/>
      <c r="BL161" s="29" t="s">
        <v>1813</v>
      </c>
      <c r="BM161" s="29">
        <v>4.6494856583430721E-2</v>
      </c>
      <c r="BO161" s="29" t="s">
        <v>2016</v>
      </c>
      <c r="BP161" s="29">
        <v>2.4102223674667359E-2</v>
      </c>
      <c r="BV161" s="29" t="s">
        <v>888</v>
      </c>
      <c r="BW161" s="29">
        <v>1.023878612665428</v>
      </c>
      <c r="BY161" s="29" t="s">
        <v>765</v>
      </c>
      <c r="BZ161" s="29">
        <v>1.0048987413225041</v>
      </c>
      <c r="CB161" s="29" t="s">
        <v>1056</v>
      </c>
      <c r="CC161" s="29">
        <v>0.99567237226484728</v>
      </c>
      <c r="CE161" s="29" t="s">
        <v>823</v>
      </c>
      <c r="CF161" s="29">
        <v>0.99588248929361622</v>
      </c>
      <c r="CH161" s="29" t="s">
        <v>299</v>
      </c>
      <c r="CI161" s="29">
        <v>1.000827830792274</v>
      </c>
      <c r="CV161" s="40">
        <v>0.5</v>
      </c>
      <c r="CW161" s="22">
        <f t="shared" si="20"/>
        <v>1.5</v>
      </c>
      <c r="CX161" s="22">
        <f t="shared" si="20"/>
        <v>2.5</v>
      </c>
      <c r="CY161" s="22">
        <f t="shared" si="20"/>
        <v>3.5</v>
      </c>
      <c r="CZ161" s="40">
        <f t="shared" si="15"/>
        <v>4.5</v>
      </c>
      <c r="DA161" s="40">
        <f t="shared" si="16"/>
        <v>5.5</v>
      </c>
      <c r="DB161" s="40">
        <f t="shared" si="17"/>
        <v>6.5</v>
      </c>
      <c r="DC161" s="40">
        <f t="shared" si="18"/>
        <v>7.5</v>
      </c>
      <c r="DD161" s="11">
        <f t="shared" si="18"/>
        <v>8.5</v>
      </c>
    </row>
    <row r="162" spans="58:108" x14ac:dyDescent="0.25">
      <c r="BF162" s="29"/>
      <c r="BG162" s="29"/>
      <c r="BL162" s="29" t="s">
        <v>1814</v>
      </c>
      <c r="BM162" s="29">
        <v>5.2877921145152919E-2</v>
      </c>
      <c r="BO162" s="29" t="s">
        <v>2016</v>
      </c>
      <c r="BP162" s="29">
        <v>2.4102223674667359E-2</v>
      </c>
      <c r="BV162" s="29" t="s">
        <v>888</v>
      </c>
      <c r="BW162" s="29">
        <v>1.01107313266437</v>
      </c>
      <c r="BY162" s="29" t="s">
        <v>765</v>
      </c>
      <c r="BZ162" s="29">
        <v>1.0374376280901398</v>
      </c>
      <c r="CB162" s="29" t="s">
        <v>1056</v>
      </c>
      <c r="CC162" s="29">
        <v>0.99384048396948188</v>
      </c>
      <c r="CE162" s="29" t="s">
        <v>824</v>
      </c>
      <c r="CF162" s="29">
        <v>1.0213071188659768</v>
      </c>
      <c r="CH162" s="29" t="s">
        <v>299</v>
      </c>
      <c r="CI162" s="29">
        <v>0.95563392017631421</v>
      </c>
      <c r="CV162" s="40">
        <v>0.5</v>
      </c>
      <c r="CW162" s="22">
        <f t="shared" si="20"/>
        <v>1.5</v>
      </c>
      <c r="CX162" s="22">
        <f t="shared" si="20"/>
        <v>2.5</v>
      </c>
      <c r="CY162" s="22">
        <f t="shared" si="20"/>
        <v>3.5</v>
      </c>
      <c r="CZ162" s="40">
        <f t="shared" si="15"/>
        <v>4.5</v>
      </c>
      <c r="DA162" s="40">
        <f t="shared" si="16"/>
        <v>5.5</v>
      </c>
      <c r="DB162" s="40">
        <f t="shared" si="17"/>
        <v>6.5</v>
      </c>
      <c r="DC162" s="40">
        <f t="shared" si="18"/>
        <v>7.5</v>
      </c>
      <c r="DD162" s="11">
        <f t="shared" si="18"/>
        <v>8.5</v>
      </c>
    </row>
    <row r="163" spans="58:108" x14ac:dyDescent="0.25">
      <c r="BF163" s="29"/>
      <c r="BG163" s="29"/>
      <c r="BL163" s="29" t="s">
        <v>1814</v>
      </c>
      <c r="BM163" s="29">
        <v>5.2877921145152919E-2</v>
      </c>
      <c r="BO163" s="29" t="s">
        <v>2016</v>
      </c>
      <c r="BP163" s="29">
        <v>2.4102223674667359E-2</v>
      </c>
      <c r="BV163" s="29" t="s">
        <v>888</v>
      </c>
      <c r="BW163" s="29">
        <v>1.0828338803368411</v>
      </c>
      <c r="BY163" s="29" t="s">
        <v>766</v>
      </c>
      <c r="BZ163" s="29">
        <v>1.0371287749504399</v>
      </c>
      <c r="CB163" s="29" t="s">
        <v>1056</v>
      </c>
      <c r="CC163" s="29">
        <v>0.98409783763032821</v>
      </c>
      <c r="CE163" s="29" t="s">
        <v>824</v>
      </c>
      <c r="CF163" s="29">
        <v>1.082789502365225</v>
      </c>
      <c r="CH163" s="29" t="s">
        <v>299</v>
      </c>
      <c r="CI163" s="29">
        <v>0.95499616162905521</v>
      </c>
      <c r="CV163" s="40">
        <v>0.5</v>
      </c>
      <c r="CW163" s="22">
        <f t="shared" si="20"/>
        <v>1.5</v>
      </c>
      <c r="CX163" s="22">
        <f t="shared" si="20"/>
        <v>2.5</v>
      </c>
      <c r="CY163" s="22">
        <f t="shared" si="20"/>
        <v>3.5</v>
      </c>
      <c r="CZ163" s="40">
        <f t="shared" si="15"/>
        <v>4.5</v>
      </c>
      <c r="DA163" s="40">
        <f t="shared" si="16"/>
        <v>5.5</v>
      </c>
      <c r="DB163" s="40">
        <f t="shared" si="17"/>
        <v>6.5</v>
      </c>
      <c r="DC163" s="40">
        <f t="shared" si="18"/>
        <v>7.5</v>
      </c>
      <c r="DD163" s="11">
        <f t="shared" si="18"/>
        <v>8.5</v>
      </c>
    </row>
    <row r="164" spans="58:108" x14ac:dyDescent="0.25">
      <c r="BF164" s="29"/>
      <c r="BG164" s="29"/>
      <c r="BL164" s="29" t="s">
        <v>1814</v>
      </c>
      <c r="BM164" s="29">
        <v>5.2877921145152919E-2</v>
      </c>
      <c r="BO164" s="29" t="s">
        <v>2017</v>
      </c>
      <c r="BP164" s="29">
        <v>8.6044513390055921E-2</v>
      </c>
      <c r="BV164" s="29" t="s">
        <v>888</v>
      </c>
      <c r="BW164" s="29">
        <v>1.0290488495714825</v>
      </c>
      <c r="BY164" s="29" t="s">
        <v>766</v>
      </c>
      <c r="BZ164" s="29">
        <v>0.99571816478513231</v>
      </c>
      <c r="CB164" s="29" t="s">
        <v>1056</v>
      </c>
      <c r="CC164" s="29">
        <v>1.0151914864683484</v>
      </c>
      <c r="CE164" s="29" t="s">
        <v>824</v>
      </c>
      <c r="CF164" s="29">
        <v>1.015695450587875</v>
      </c>
      <c r="CH164" s="29" t="s">
        <v>299</v>
      </c>
      <c r="CI164" s="29">
        <v>1.0236657593226208</v>
      </c>
      <c r="CV164" s="40">
        <v>0.5</v>
      </c>
      <c r="CW164" s="22">
        <f t="shared" si="20"/>
        <v>1.5</v>
      </c>
      <c r="CX164" s="22">
        <f t="shared" si="20"/>
        <v>2.5</v>
      </c>
      <c r="CY164" s="22">
        <f t="shared" si="20"/>
        <v>3.5</v>
      </c>
      <c r="CZ164" s="40">
        <f t="shared" si="15"/>
        <v>4.5</v>
      </c>
      <c r="DA164" s="40">
        <f t="shared" si="16"/>
        <v>5.5</v>
      </c>
      <c r="DB164" s="40">
        <f t="shared" si="17"/>
        <v>6.5</v>
      </c>
      <c r="DC164" s="40">
        <f t="shared" si="18"/>
        <v>7.5</v>
      </c>
      <c r="DD164" s="11">
        <f t="shared" si="18"/>
        <v>8.5</v>
      </c>
    </row>
    <row r="165" spans="58:108" x14ac:dyDescent="0.25">
      <c r="BF165" s="29"/>
      <c r="BG165" s="29"/>
      <c r="BL165" s="29" t="s">
        <v>1815</v>
      </c>
      <c r="BM165" s="29">
        <v>5.9820947113017074E-2</v>
      </c>
      <c r="BO165" s="29" t="s">
        <v>2017</v>
      </c>
      <c r="BP165" s="29">
        <v>8.6044513390055921E-2</v>
      </c>
      <c r="BV165" s="29" t="s">
        <v>889</v>
      </c>
      <c r="BW165" s="29">
        <v>0.98095940469244236</v>
      </c>
      <c r="BY165" s="29" t="s">
        <v>766</v>
      </c>
      <c r="BZ165" s="29">
        <v>1.002036548710622</v>
      </c>
      <c r="CB165" s="29" t="s">
        <v>1057</v>
      </c>
      <c r="CC165" s="29">
        <v>0.96256884348046134</v>
      </c>
      <c r="CE165" s="29" t="s">
        <v>825</v>
      </c>
      <c r="CF165" s="29">
        <v>0.98229019194341505</v>
      </c>
      <c r="CH165" s="29" t="s">
        <v>300</v>
      </c>
      <c r="CI165" s="29">
        <v>0.97034842332097948</v>
      </c>
      <c r="CV165" s="40">
        <v>0.5</v>
      </c>
      <c r="CW165" s="22">
        <f t="shared" si="20"/>
        <v>1.5</v>
      </c>
      <c r="CX165" s="22">
        <f t="shared" si="20"/>
        <v>2.5</v>
      </c>
      <c r="CY165" s="22">
        <f t="shared" si="20"/>
        <v>3.5</v>
      </c>
      <c r="CZ165" s="40">
        <f t="shared" si="15"/>
        <v>4.5</v>
      </c>
      <c r="DA165" s="40">
        <f t="shared" si="16"/>
        <v>5.5</v>
      </c>
      <c r="DB165" s="40">
        <f t="shared" si="17"/>
        <v>6.5</v>
      </c>
      <c r="DC165" s="40">
        <f t="shared" si="18"/>
        <v>7.5</v>
      </c>
      <c r="DD165" s="11">
        <f t="shared" si="18"/>
        <v>8.5</v>
      </c>
    </row>
    <row r="166" spans="58:108" x14ac:dyDescent="0.25">
      <c r="BF166" s="29"/>
      <c r="BG166" s="29"/>
      <c r="BL166" s="29" t="s">
        <v>1815</v>
      </c>
      <c r="BM166" s="29">
        <v>5.9820947113017074E-2</v>
      </c>
      <c r="BO166" s="29" t="s">
        <v>2017</v>
      </c>
      <c r="BP166" s="29">
        <v>8.6044513390055921E-2</v>
      </c>
      <c r="BV166" s="29" t="s">
        <v>891</v>
      </c>
      <c r="BW166" s="29">
        <v>1.0013294748133901</v>
      </c>
      <c r="BY166" s="29" t="s">
        <v>766</v>
      </c>
      <c r="BZ166" s="29">
        <v>1.0308367118065163</v>
      </c>
      <c r="CB166" s="29" t="s">
        <v>1057</v>
      </c>
      <c r="CC166" s="29">
        <v>0.99633283729150068</v>
      </c>
      <c r="CE166" s="29" t="s">
        <v>825</v>
      </c>
      <c r="CF166" s="29">
        <v>0.9818600181637418</v>
      </c>
      <c r="CH166" s="29" t="s">
        <v>692</v>
      </c>
      <c r="CI166" s="29">
        <v>0.97155551717080102</v>
      </c>
      <c r="CV166" s="40">
        <v>0.5</v>
      </c>
      <c r="CW166" s="22">
        <f t="shared" si="20"/>
        <v>1.5</v>
      </c>
      <c r="CX166" s="22">
        <f t="shared" si="20"/>
        <v>2.5</v>
      </c>
      <c r="CY166" s="22">
        <f t="shared" si="20"/>
        <v>3.5</v>
      </c>
      <c r="CZ166" s="40">
        <f t="shared" si="15"/>
        <v>4.5</v>
      </c>
      <c r="DA166" s="40">
        <f t="shared" si="16"/>
        <v>5.5</v>
      </c>
      <c r="DB166" s="40">
        <f t="shared" si="17"/>
        <v>6.5</v>
      </c>
      <c r="DC166" s="40">
        <f t="shared" si="18"/>
        <v>7.5</v>
      </c>
      <c r="DD166" s="11">
        <f t="shared" si="18"/>
        <v>8.5</v>
      </c>
    </row>
    <row r="167" spans="58:108" x14ac:dyDescent="0.25">
      <c r="BF167" s="29"/>
      <c r="BG167" s="29"/>
      <c r="BL167" s="29" t="s">
        <v>1815</v>
      </c>
      <c r="BM167" s="29">
        <v>5.9820947113017074E-2</v>
      </c>
      <c r="BO167" s="29" t="s">
        <v>2018</v>
      </c>
      <c r="BP167" s="29">
        <v>9.782104369248408E-2</v>
      </c>
      <c r="BV167" s="29" t="s">
        <v>891</v>
      </c>
      <c r="BW167" s="29">
        <v>1.0070481123885804</v>
      </c>
      <c r="BY167" s="29" t="s">
        <v>766</v>
      </c>
      <c r="BZ167" s="29">
        <v>0.96718484007157612</v>
      </c>
      <c r="CB167" s="29" t="s">
        <v>1057</v>
      </c>
      <c r="CC167" s="29">
        <v>1.0067079514390369</v>
      </c>
      <c r="CE167" s="29" t="s">
        <v>825</v>
      </c>
      <c r="CF167" s="29">
        <v>1.0178879064558244</v>
      </c>
      <c r="CH167" s="29" t="s">
        <v>692</v>
      </c>
      <c r="CI167" s="29">
        <v>0.98512106071292072</v>
      </c>
      <c r="CV167" s="40">
        <v>0.5</v>
      </c>
      <c r="CW167" s="22">
        <f t="shared" si="20"/>
        <v>1.5</v>
      </c>
      <c r="CX167" s="22">
        <f t="shared" si="20"/>
        <v>2.5</v>
      </c>
      <c r="CY167" s="22">
        <f t="shared" si="20"/>
        <v>3.5</v>
      </c>
      <c r="CZ167" s="40">
        <f t="shared" si="15"/>
        <v>4.5</v>
      </c>
      <c r="DA167" s="40">
        <f t="shared" si="16"/>
        <v>5.5</v>
      </c>
      <c r="DB167" s="40">
        <f t="shared" si="17"/>
        <v>6.5</v>
      </c>
      <c r="DC167" s="40">
        <f t="shared" si="18"/>
        <v>7.5</v>
      </c>
      <c r="DD167" s="11">
        <f t="shared" si="18"/>
        <v>8.5</v>
      </c>
    </row>
    <row r="168" spans="58:108" x14ac:dyDescent="0.25">
      <c r="BF168" s="29"/>
      <c r="BG168" s="29"/>
      <c r="BL168" s="29" t="s">
        <v>1816</v>
      </c>
      <c r="BM168" s="29">
        <v>6.2032354394280315E-2</v>
      </c>
      <c r="BO168" s="29" t="s">
        <v>2019</v>
      </c>
      <c r="BP168" s="29">
        <v>7.8819953999124434E-2</v>
      </c>
      <c r="BV168" s="29" t="s">
        <v>891</v>
      </c>
      <c r="BW168" s="29">
        <v>0.94616962359880363</v>
      </c>
      <c r="BY168" s="29" t="s">
        <v>1025</v>
      </c>
      <c r="BZ168" s="29">
        <v>0.99150627923693424</v>
      </c>
      <c r="CB168" s="29" t="s">
        <v>1058</v>
      </c>
      <c r="CC168" s="29">
        <v>0.98782577677124128</v>
      </c>
      <c r="CE168" s="29" t="s">
        <v>825</v>
      </c>
      <c r="CF168" s="29">
        <v>0.98544425542613756</v>
      </c>
      <c r="CH168" s="29" t="s">
        <v>692</v>
      </c>
      <c r="CI168" s="29">
        <v>0.97712844886823857</v>
      </c>
      <c r="CV168" s="40">
        <v>0.5</v>
      </c>
      <c r="CW168" s="22">
        <f t="shared" si="20"/>
        <v>1.5</v>
      </c>
      <c r="CX168" s="22">
        <f t="shared" si="20"/>
        <v>2.5</v>
      </c>
      <c r="CY168" s="22">
        <f t="shared" si="20"/>
        <v>3.5</v>
      </c>
      <c r="CZ168" s="40">
        <f t="shared" si="15"/>
        <v>4.5</v>
      </c>
      <c r="DA168" s="40">
        <f t="shared" si="16"/>
        <v>5.5</v>
      </c>
      <c r="DB168" s="40">
        <f t="shared" si="17"/>
        <v>6.5</v>
      </c>
      <c r="DC168" s="40">
        <f t="shared" si="18"/>
        <v>7.5</v>
      </c>
      <c r="DD168" s="11">
        <f t="shared" si="18"/>
        <v>8.5</v>
      </c>
    </row>
    <row r="169" spans="58:108" x14ac:dyDescent="0.25">
      <c r="BF169" s="29"/>
      <c r="BG169" s="29"/>
      <c r="BL169" s="29" t="s">
        <v>1816</v>
      </c>
      <c r="BM169" s="29">
        <v>6.2032354394280315E-2</v>
      </c>
      <c r="BO169" s="29" t="s">
        <v>2019</v>
      </c>
      <c r="BP169" s="29">
        <v>7.8819953999124434E-2</v>
      </c>
      <c r="BV169" s="29" t="s">
        <v>892</v>
      </c>
      <c r="BW169" s="29">
        <v>1.0083319995934477</v>
      </c>
      <c r="BY169" s="29" t="s">
        <v>1026</v>
      </c>
      <c r="BZ169" s="29">
        <v>0.99524341659292936</v>
      </c>
      <c r="CB169" s="29" t="s">
        <v>1058</v>
      </c>
      <c r="CC169" s="29">
        <v>1.1240818344410934</v>
      </c>
      <c r="CE169" s="29" t="s">
        <v>825</v>
      </c>
      <c r="CF169" s="29">
        <v>1.0679056805419904</v>
      </c>
      <c r="CH169" s="29" t="s">
        <v>692</v>
      </c>
      <c r="CI169" s="29">
        <v>1.0412691436127057</v>
      </c>
      <c r="CV169" s="40">
        <v>0.5</v>
      </c>
      <c r="CW169" s="22">
        <f t="shared" si="20"/>
        <v>1.5</v>
      </c>
      <c r="CX169" s="22">
        <f t="shared" si="20"/>
        <v>2.5</v>
      </c>
      <c r="CY169" s="22">
        <f t="shared" si="20"/>
        <v>3.5</v>
      </c>
      <c r="CZ169" s="40">
        <f t="shared" si="15"/>
        <v>4.5</v>
      </c>
      <c r="DA169" s="40">
        <f t="shared" si="16"/>
        <v>5.5</v>
      </c>
      <c r="DB169" s="40">
        <f t="shared" si="17"/>
        <v>6.5</v>
      </c>
      <c r="DC169" s="40">
        <f t="shared" si="18"/>
        <v>7.5</v>
      </c>
      <c r="DD169" s="11">
        <f t="shared" si="18"/>
        <v>8.5</v>
      </c>
    </row>
    <row r="170" spans="58:108" x14ac:dyDescent="0.25">
      <c r="BF170" s="29"/>
      <c r="BG170" s="29"/>
      <c r="BL170" s="29" t="s">
        <v>1816</v>
      </c>
      <c r="BM170" s="29">
        <v>6.2032354394280315E-2</v>
      </c>
      <c r="BO170" s="29" t="s">
        <v>2020</v>
      </c>
      <c r="BP170" s="29">
        <v>0.14244285867584774</v>
      </c>
      <c r="BV170" s="29" t="s">
        <v>898</v>
      </c>
      <c r="BW170" s="29">
        <v>1.0118867592103533</v>
      </c>
      <c r="BY170" s="29" t="s">
        <v>1026</v>
      </c>
      <c r="BZ170" s="29">
        <v>0.9953403654744053</v>
      </c>
      <c r="CB170" s="29" t="s">
        <v>1058</v>
      </c>
      <c r="CC170" s="29">
        <v>0.99825580466680885</v>
      </c>
      <c r="CE170" s="29" t="s">
        <v>825</v>
      </c>
      <c r="CF170" s="29">
        <v>0.99765895644458424</v>
      </c>
      <c r="CH170" s="29" t="s">
        <v>692</v>
      </c>
      <c r="CI170" s="29">
        <v>0.90914620680121372</v>
      </c>
      <c r="CV170" s="40">
        <v>0.5</v>
      </c>
      <c r="CW170" s="22">
        <f t="shared" si="20"/>
        <v>1.5</v>
      </c>
      <c r="CX170" s="22">
        <f t="shared" si="20"/>
        <v>2.5</v>
      </c>
      <c r="CY170" s="22">
        <f t="shared" si="20"/>
        <v>3.5</v>
      </c>
      <c r="CZ170" s="40">
        <f t="shared" si="15"/>
        <v>4.5</v>
      </c>
      <c r="DA170" s="40">
        <f t="shared" si="16"/>
        <v>5.5</v>
      </c>
      <c r="DB170" s="40">
        <f t="shared" si="17"/>
        <v>6.5</v>
      </c>
      <c r="DC170" s="40">
        <f t="shared" si="18"/>
        <v>7.5</v>
      </c>
      <c r="DD170" s="11">
        <f t="shared" si="18"/>
        <v>8.5</v>
      </c>
    </row>
    <row r="171" spans="58:108" x14ac:dyDescent="0.25">
      <c r="BF171" s="29"/>
      <c r="BG171" s="29"/>
      <c r="BL171" s="29" t="s">
        <v>1816</v>
      </c>
      <c r="BM171" s="29">
        <v>6.2032354394280315E-2</v>
      </c>
      <c r="BO171" s="29" t="s">
        <v>2020</v>
      </c>
      <c r="BP171" s="29">
        <v>0.14244285867584774</v>
      </c>
      <c r="BV171" s="29" t="s">
        <v>898</v>
      </c>
      <c r="BW171" s="29">
        <v>1.0211758073558304</v>
      </c>
      <c r="BY171" s="29" t="s">
        <v>1026</v>
      </c>
      <c r="BZ171" s="29">
        <v>1.024745836092249</v>
      </c>
      <c r="CB171" s="29" t="s">
        <v>1058</v>
      </c>
      <c r="CC171" s="29">
        <v>0.9742372181863469</v>
      </c>
      <c r="CE171" s="29" t="s">
        <v>826</v>
      </c>
      <c r="CF171" s="29">
        <v>0.9821145525244982</v>
      </c>
      <c r="CH171" s="29" t="s">
        <v>692</v>
      </c>
      <c r="CI171" s="29">
        <v>1.0216252848025595</v>
      </c>
      <c r="CV171" s="40">
        <v>0.5</v>
      </c>
      <c r="CW171" s="22">
        <f t="shared" si="20"/>
        <v>1.5</v>
      </c>
      <c r="CX171" s="22">
        <f t="shared" si="20"/>
        <v>2.5</v>
      </c>
      <c r="CY171" s="22">
        <f t="shared" si="20"/>
        <v>3.5</v>
      </c>
      <c r="CZ171" s="40">
        <f t="shared" si="15"/>
        <v>4.5</v>
      </c>
      <c r="DA171" s="40">
        <f t="shared" si="16"/>
        <v>5.5</v>
      </c>
      <c r="DB171" s="40">
        <f t="shared" si="17"/>
        <v>6.5</v>
      </c>
      <c r="DC171" s="40">
        <f t="shared" si="18"/>
        <v>7.5</v>
      </c>
      <c r="DD171" s="11">
        <f t="shared" si="18"/>
        <v>8.5</v>
      </c>
    </row>
    <row r="172" spans="58:108" x14ac:dyDescent="0.25">
      <c r="BF172" s="29"/>
      <c r="BG172" s="29"/>
      <c r="BL172" s="29" t="s">
        <v>1817</v>
      </c>
      <c r="BM172" s="29">
        <v>4.6924959485552017E-2</v>
      </c>
      <c r="BO172" s="29" t="s">
        <v>2021</v>
      </c>
      <c r="BP172" s="29">
        <v>2.9122063070432781E-2</v>
      </c>
      <c r="BV172" s="29" t="s">
        <v>898</v>
      </c>
      <c r="BW172" s="29">
        <v>1.0331643456616333</v>
      </c>
      <c r="BY172" s="29" t="s">
        <v>1027</v>
      </c>
      <c r="BZ172" s="29">
        <v>1.0152581965954779</v>
      </c>
      <c r="CB172" s="29" t="s">
        <v>1058</v>
      </c>
      <c r="CC172" s="29">
        <v>0.97423188329774968</v>
      </c>
      <c r="CE172" s="29" t="s">
        <v>826</v>
      </c>
      <c r="CF172" s="29">
        <v>0.96362780390542058</v>
      </c>
      <c r="CH172" s="29" t="s">
        <v>692</v>
      </c>
      <c r="CI172" s="29">
        <v>0.97595199129578503</v>
      </c>
      <c r="CV172" s="40">
        <v>0.5</v>
      </c>
      <c r="CW172" s="22">
        <f t="shared" si="20"/>
        <v>1.5</v>
      </c>
      <c r="CX172" s="22">
        <f t="shared" si="20"/>
        <v>2.5</v>
      </c>
      <c r="CY172" s="22">
        <f t="shared" si="20"/>
        <v>3.5</v>
      </c>
      <c r="CZ172" s="40">
        <f t="shared" si="15"/>
        <v>4.5</v>
      </c>
      <c r="DA172" s="40">
        <f t="shared" si="16"/>
        <v>5.5</v>
      </c>
      <c r="DB172" s="40">
        <f t="shared" si="17"/>
        <v>6.5</v>
      </c>
      <c r="DC172" s="40">
        <f t="shared" si="18"/>
        <v>7.5</v>
      </c>
      <c r="DD172" s="11">
        <f t="shared" si="18"/>
        <v>8.5</v>
      </c>
    </row>
    <row r="173" spans="58:108" x14ac:dyDescent="0.25">
      <c r="BF173" s="29"/>
      <c r="BG173" s="29"/>
      <c r="BL173" s="29" t="s">
        <v>1817</v>
      </c>
      <c r="BM173" s="29">
        <v>4.6924959485552017E-2</v>
      </c>
      <c r="BO173" s="29" t="s">
        <v>2022</v>
      </c>
      <c r="BP173" s="29">
        <v>0.17148744185407189</v>
      </c>
      <c r="BV173" s="29" t="s">
        <v>906</v>
      </c>
      <c r="BW173" s="29">
        <v>1.0299271898759859</v>
      </c>
      <c r="BY173" s="29" t="s">
        <v>1028</v>
      </c>
      <c r="BZ173" s="29">
        <v>1.0182769023755134</v>
      </c>
      <c r="CB173" s="29" t="s">
        <v>1058</v>
      </c>
      <c r="CC173" s="29">
        <v>0.98741886003200796</v>
      </c>
      <c r="CE173" s="29" t="s">
        <v>827</v>
      </c>
      <c r="CF173" s="29">
        <v>0.97907788095128501</v>
      </c>
      <c r="CH173" s="29" t="s">
        <v>692</v>
      </c>
      <c r="CI173" s="29">
        <v>0.98294527028634815</v>
      </c>
      <c r="CV173" s="40">
        <v>0.5</v>
      </c>
      <c r="CW173" s="22">
        <f t="shared" si="20"/>
        <v>1.5</v>
      </c>
      <c r="CX173" s="22">
        <f t="shared" si="20"/>
        <v>2.5</v>
      </c>
      <c r="CY173" s="22">
        <f t="shared" si="20"/>
        <v>3.5</v>
      </c>
      <c r="CZ173" s="40">
        <f t="shared" si="15"/>
        <v>4.5</v>
      </c>
      <c r="DA173" s="40">
        <f t="shared" si="16"/>
        <v>5.5</v>
      </c>
      <c r="DB173" s="40">
        <f t="shared" si="17"/>
        <v>6.5</v>
      </c>
      <c r="DC173" s="40">
        <f t="shared" si="18"/>
        <v>7.5</v>
      </c>
      <c r="DD173" s="11">
        <f t="shared" si="18"/>
        <v>8.5</v>
      </c>
    </row>
    <row r="174" spans="58:108" x14ac:dyDescent="0.25">
      <c r="BF174" s="29"/>
      <c r="BG174" s="29"/>
      <c r="BL174" s="29" t="s">
        <v>1817</v>
      </c>
      <c r="BM174" s="29">
        <v>4.6924959485552017E-2</v>
      </c>
      <c r="BO174" s="29" t="s">
        <v>2023</v>
      </c>
      <c r="BP174" s="29">
        <v>0.23566649325949549</v>
      </c>
      <c r="BV174" s="29" t="s">
        <v>906</v>
      </c>
      <c r="BW174" s="29">
        <v>0.97604933025899088</v>
      </c>
      <c r="BY174" s="29" t="s">
        <v>1028</v>
      </c>
      <c r="BZ174" s="29">
        <v>1.0390823916262679</v>
      </c>
      <c r="CB174" s="29" t="s">
        <v>1059</v>
      </c>
      <c r="CC174" s="29">
        <v>0.9935126189326895</v>
      </c>
      <c r="CE174" s="29" t="s">
        <v>827</v>
      </c>
      <c r="CF174" s="29">
        <v>1.0305862816705706</v>
      </c>
      <c r="CH174" s="29" t="s">
        <v>692</v>
      </c>
      <c r="CI174" s="29">
        <v>0.95626905390569172</v>
      </c>
      <c r="CV174" s="40">
        <v>0.5</v>
      </c>
      <c r="CW174" s="22">
        <f t="shared" si="20"/>
        <v>1.5</v>
      </c>
      <c r="CX174" s="22">
        <f t="shared" si="20"/>
        <v>2.5</v>
      </c>
      <c r="CY174" s="22">
        <f t="shared" si="20"/>
        <v>3.5</v>
      </c>
      <c r="CZ174" s="40">
        <f t="shared" si="15"/>
        <v>4.5</v>
      </c>
      <c r="DA174" s="40">
        <f t="shared" si="16"/>
        <v>5.5</v>
      </c>
      <c r="DB174" s="40">
        <f t="shared" si="17"/>
        <v>6.5</v>
      </c>
      <c r="DC174" s="40">
        <f t="shared" si="18"/>
        <v>7.5</v>
      </c>
      <c r="DD174" s="11">
        <f t="shared" si="18"/>
        <v>8.5</v>
      </c>
    </row>
    <row r="175" spans="58:108" x14ac:dyDescent="0.25">
      <c r="BO175" s="29" t="s">
        <v>2024</v>
      </c>
      <c r="BP175" s="29">
        <v>0.22351529345045174</v>
      </c>
      <c r="BV175" s="29" t="s">
        <v>906</v>
      </c>
      <c r="BW175" s="29">
        <v>1.0412659237364237</v>
      </c>
      <c r="BY175" s="29" t="s">
        <v>1028</v>
      </c>
      <c r="BZ175" s="29">
        <v>1.0117297187060754</v>
      </c>
      <c r="CB175" s="29" t="s">
        <v>1060</v>
      </c>
      <c r="CC175" s="29">
        <v>0.99843520730544566</v>
      </c>
      <c r="CE175" s="29" t="s">
        <v>827</v>
      </c>
      <c r="CF175" s="29">
        <v>0.97895715633598623</v>
      </c>
      <c r="CH175" s="29" t="s">
        <v>701</v>
      </c>
      <c r="CI175" s="29">
        <v>0.99711288742966775</v>
      </c>
      <c r="CV175" s="40">
        <v>0.5</v>
      </c>
      <c r="CW175" s="22">
        <f t="shared" si="20"/>
        <v>1.5</v>
      </c>
      <c r="CX175" s="22">
        <f t="shared" si="20"/>
        <v>2.5</v>
      </c>
      <c r="CY175" s="22">
        <f t="shared" si="20"/>
        <v>3.5</v>
      </c>
      <c r="CZ175" s="40">
        <f t="shared" si="15"/>
        <v>4.5</v>
      </c>
      <c r="DA175" s="40">
        <f t="shared" si="16"/>
        <v>5.5</v>
      </c>
      <c r="DB175" s="40">
        <f t="shared" si="17"/>
        <v>6.5</v>
      </c>
      <c r="DC175" s="40">
        <f t="shared" si="18"/>
        <v>7.5</v>
      </c>
      <c r="DD175" s="11">
        <f t="shared" si="18"/>
        <v>8.5</v>
      </c>
    </row>
    <row r="176" spans="58:108" x14ac:dyDescent="0.25">
      <c r="BO176" s="29" t="s">
        <v>2024</v>
      </c>
      <c r="BP176" s="29">
        <v>0.22351529345045174</v>
      </c>
      <c r="BV176" s="29" t="s">
        <v>907</v>
      </c>
      <c r="BW176" s="29">
        <v>0.98338264811358456</v>
      </c>
      <c r="BY176" s="29" t="s">
        <v>1028</v>
      </c>
      <c r="BZ176" s="29">
        <v>0.95913617475461299</v>
      </c>
      <c r="CB176" s="29" t="s">
        <v>1060</v>
      </c>
      <c r="CC176" s="29">
        <v>1.0236044124062513</v>
      </c>
      <c r="CE176" s="29" t="s">
        <v>827</v>
      </c>
      <c r="CF176" s="29">
        <v>1.0619698595573688</v>
      </c>
      <c r="CH176" s="29" t="s">
        <v>701</v>
      </c>
      <c r="CI176" s="29">
        <v>0.97854083389429825</v>
      </c>
      <c r="CV176" s="40">
        <v>0.5</v>
      </c>
      <c r="CW176" s="22">
        <f t="shared" si="20"/>
        <v>1.5</v>
      </c>
      <c r="CX176" s="22">
        <f t="shared" si="20"/>
        <v>2.5</v>
      </c>
      <c r="CY176" s="22">
        <f t="shared" si="20"/>
        <v>3.5</v>
      </c>
      <c r="CZ176" s="40">
        <f t="shared" si="15"/>
        <v>4.5</v>
      </c>
      <c r="DA176" s="40">
        <f t="shared" si="16"/>
        <v>5.5</v>
      </c>
      <c r="DB176" s="40">
        <f t="shared" si="17"/>
        <v>6.5</v>
      </c>
      <c r="DC176" s="40">
        <f t="shared" si="18"/>
        <v>7.5</v>
      </c>
      <c r="DD176" s="11">
        <f t="shared" si="18"/>
        <v>8.5</v>
      </c>
    </row>
    <row r="177" spans="67:108" x14ac:dyDescent="0.25">
      <c r="BO177" s="29" t="s">
        <v>2025</v>
      </c>
      <c r="BP177" s="29">
        <v>5.4021638734741598E-2</v>
      </c>
      <c r="BV177" s="29" t="s">
        <v>908</v>
      </c>
      <c r="BW177" s="29">
        <v>0.95539774673912059</v>
      </c>
      <c r="BY177" s="29" t="s">
        <v>1028</v>
      </c>
      <c r="BZ177" s="29">
        <v>0.99621655591257552</v>
      </c>
      <c r="CB177" s="29" t="s">
        <v>1060</v>
      </c>
      <c r="CC177" s="29">
        <v>0.98590517266684874</v>
      </c>
      <c r="CE177" s="29" t="s">
        <v>827</v>
      </c>
      <c r="CF177" s="29">
        <v>1.0383672540666027</v>
      </c>
      <c r="CH177" s="29" t="s">
        <v>701</v>
      </c>
      <c r="CI177" s="29">
        <v>0.98760525003548638</v>
      </c>
      <c r="CV177" s="40">
        <v>0.5</v>
      </c>
      <c r="CW177" s="22">
        <f t="shared" si="20"/>
        <v>1.5</v>
      </c>
      <c r="CX177" s="22">
        <f t="shared" si="20"/>
        <v>2.5</v>
      </c>
      <c r="CY177" s="22">
        <f t="shared" si="20"/>
        <v>3.5</v>
      </c>
      <c r="CZ177" s="40">
        <f t="shared" si="15"/>
        <v>4.5</v>
      </c>
      <c r="DA177" s="40">
        <f t="shared" si="16"/>
        <v>5.5</v>
      </c>
      <c r="DB177" s="40">
        <f t="shared" si="17"/>
        <v>6.5</v>
      </c>
      <c r="DC177" s="40">
        <f t="shared" si="18"/>
        <v>7.5</v>
      </c>
      <c r="DD177" s="11">
        <f t="shared" si="18"/>
        <v>8.5</v>
      </c>
    </row>
    <row r="178" spans="67:108" x14ac:dyDescent="0.25">
      <c r="BO178" s="29" t="s">
        <v>2026</v>
      </c>
      <c r="BP178" s="29">
        <v>5.8581345673545185E-2</v>
      </c>
      <c r="BV178" s="29" t="s">
        <v>908</v>
      </c>
      <c r="BW178" s="29">
        <v>0.97758857345942984</v>
      </c>
      <c r="BY178" s="29" t="s">
        <v>1028</v>
      </c>
      <c r="BZ178" s="29">
        <v>0.97602246693063943</v>
      </c>
      <c r="CB178" s="29" t="s">
        <v>1060</v>
      </c>
      <c r="CC178" s="29">
        <v>0.97996375150466974</v>
      </c>
      <c r="CE178" s="29" t="s">
        <v>1263</v>
      </c>
      <c r="CF178" s="29">
        <v>0.98582133701765162</v>
      </c>
      <c r="CH178" s="29" t="s">
        <v>702</v>
      </c>
      <c r="CI178" s="29">
        <v>0.95841164902192411</v>
      </c>
      <c r="CV178" s="40">
        <v>0.5</v>
      </c>
      <c r="CW178" s="22">
        <f t="shared" ref="CW178:CY197" si="21">CV178+1</f>
        <v>1.5</v>
      </c>
      <c r="CX178" s="22">
        <f t="shared" si="21"/>
        <v>2.5</v>
      </c>
      <c r="CY178" s="22">
        <f t="shared" si="21"/>
        <v>3.5</v>
      </c>
      <c r="CZ178" s="40">
        <f t="shared" si="15"/>
        <v>4.5</v>
      </c>
      <c r="DA178" s="40">
        <f t="shared" si="16"/>
        <v>5.5</v>
      </c>
      <c r="DB178" s="40">
        <f t="shared" si="17"/>
        <v>6.5</v>
      </c>
      <c r="DC178" s="40">
        <f t="shared" si="18"/>
        <v>7.5</v>
      </c>
      <c r="DD178" s="11">
        <f t="shared" si="18"/>
        <v>8.5</v>
      </c>
    </row>
    <row r="179" spans="67:108" x14ac:dyDescent="0.25">
      <c r="BO179" s="29" t="s">
        <v>2027</v>
      </c>
      <c r="BP179" s="29">
        <v>4.1987471986824433E-2</v>
      </c>
      <c r="BV179" s="29" t="s">
        <v>908</v>
      </c>
      <c r="BW179" s="29">
        <v>1.0544279184996359</v>
      </c>
      <c r="BY179" s="29" t="s">
        <v>1029</v>
      </c>
      <c r="BZ179" s="29">
        <v>1.0439324960492198</v>
      </c>
      <c r="CB179" s="29" t="s">
        <v>1060</v>
      </c>
      <c r="CC179" s="29">
        <v>0.95181324317409044</v>
      </c>
      <c r="CE179" s="29" t="s">
        <v>1264</v>
      </c>
      <c r="CF179" s="29">
        <v>1.6213359365597584</v>
      </c>
      <c r="CH179" s="29" t="s">
        <v>702</v>
      </c>
      <c r="CI179" s="29">
        <v>0.94154066711164419</v>
      </c>
      <c r="CV179" s="40">
        <v>0.5</v>
      </c>
      <c r="CW179" s="22">
        <f t="shared" si="21"/>
        <v>1.5</v>
      </c>
      <c r="CX179" s="22">
        <f t="shared" si="21"/>
        <v>2.5</v>
      </c>
      <c r="CY179" s="22">
        <f t="shared" si="21"/>
        <v>3.5</v>
      </c>
      <c r="CZ179" s="40">
        <f t="shared" si="15"/>
        <v>4.5</v>
      </c>
      <c r="DA179" s="40">
        <f t="shared" si="16"/>
        <v>5.5</v>
      </c>
      <c r="DB179" s="40">
        <f t="shared" si="17"/>
        <v>6.5</v>
      </c>
      <c r="DC179" s="40">
        <f t="shared" si="18"/>
        <v>7.5</v>
      </c>
      <c r="DD179" s="11">
        <f t="shared" si="18"/>
        <v>8.5</v>
      </c>
    </row>
    <row r="180" spans="67:108" x14ac:dyDescent="0.25">
      <c r="BO180" s="29" t="s">
        <v>2028</v>
      </c>
      <c r="BP180" s="29">
        <v>4.3351605228521037E-2</v>
      </c>
      <c r="BV180" s="29" t="s">
        <v>910</v>
      </c>
      <c r="BW180" s="29">
        <v>0.89326652155942909</v>
      </c>
      <c r="BY180" s="29" t="s">
        <v>1029</v>
      </c>
      <c r="BZ180" s="29">
        <v>1.0162977038599612</v>
      </c>
      <c r="CB180" s="29" t="s">
        <v>1060</v>
      </c>
      <c r="CC180" s="29">
        <v>1.0358427877573431</v>
      </c>
      <c r="CE180" s="29" t="s">
        <v>1266</v>
      </c>
      <c r="CF180" s="29">
        <v>0.96400594945832607</v>
      </c>
      <c r="CH180" s="29" t="s">
        <v>702</v>
      </c>
      <c r="CI180" s="29">
        <v>1.0343177287071559</v>
      </c>
      <c r="CV180" s="40">
        <v>0.5</v>
      </c>
      <c r="CW180" s="22">
        <f t="shared" si="21"/>
        <v>1.5</v>
      </c>
      <c r="CX180" s="22">
        <f t="shared" si="21"/>
        <v>2.5</v>
      </c>
      <c r="CY180" s="22">
        <f t="shared" si="21"/>
        <v>3.5</v>
      </c>
      <c r="CZ180" s="40">
        <f t="shared" si="15"/>
        <v>4.5</v>
      </c>
      <c r="DA180" s="40">
        <f t="shared" si="16"/>
        <v>5.5</v>
      </c>
      <c r="DB180" s="40">
        <f t="shared" si="17"/>
        <v>6.5</v>
      </c>
      <c r="DC180" s="40">
        <f t="shared" si="18"/>
        <v>7.5</v>
      </c>
      <c r="DD180" s="11">
        <f t="shared" si="18"/>
        <v>8.5</v>
      </c>
    </row>
    <row r="181" spans="67:108" x14ac:dyDescent="0.25">
      <c r="BO181" s="29" t="s">
        <v>2028</v>
      </c>
      <c r="BP181" s="29">
        <v>4.3351605228521037E-2</v>
      </c>
      <c r="BV181" s="29" t="s">
        <v>911</v>
      </c>
      <c r="BW181" s="29">
        <v>1.0480296498087402</v>
      </c>
      <c r="BY181" s="29" t="s">
        <v>1029</v>
      </c>
      <c r="BZ181" s="29">
        <v>1.0326853966780258</v>
      </c>
      <c r="CB181" s="29" t="s">
        <v>1060</v>
      </c>
      <c r="CC181" s="29">
        <v>1.0144312031600069</v>
      </c>
      <c r="CE181" s="29" t="s">
        <v>1267</v>
      </c>
      <c r="CF181" s="29">
        <v>1.0181308608391744</v>
      </c>
      <c r="CH181" s="29" t="s">
        <v>703</v>
      </c>
      <c r="CI181" s="29">
        <v>0.97435917594025789</v>
      </c>
      <c r="CV181" s="40">
        <v>0.5</v>
      </c>
      <c r="CW181" s="22">
        <f t="shared" si="21"/>
        <v>1.5</v>
      </c>
      <c r="CX181" s="22">
        <f t="shared" si="21"/>
        <v>2.5</v>
      </c>
      <c r="CY181" s="22">
        <f t="shared" si="21"/>
        <v>3.5</v>
      </c>
      <c r="CZ181" s="40">
        <f t="shared" si="15"/>
        <v>4.5</v>
      </c>
      <c r="DA181" s="40">
        <f t="shared" si="16"/>
        <v>5.5</v>
      </c>
      <c r="DB181" s="40">
        <f t="shared" si="17"/>
        <v>6.5</v>
      </c>
      <c r="DC181" s="40">
        <f t="shared" si="18"/>
        <v>7.5</v>
      </c>
      <c r="DD181" s="11">
        <f t="shared" si="18"/>
        <v>8.5</v>
      </c>
    </row>
    <row r="182" spans="67:108" x14ac:dyDescent="0.25">
      <c r="BO182" s="29" t="s">
        <v>2029</v>
      </c>
      <c r="BP182" s="29">
        <v>4.8367665450075717E-2</v>
      </c>
      <c r="BV182" s="29" t="s">
        <v>911</v>
      </c>
      <c r="BW182" s="29">
        <v>1.0106000969585107</v>
      </c>
      <c r="BY182" s="29" t="s">
        <v>1030</v>
      </c>
      <c r="BZ182" s="29">
        <v>1.238922393691029</v>
      </c>
      <c r="CB182" s="29" t="s">
        <v>1060</v>
      </c>
      <c r="CC182" s="29">
        <v>0.99087442169785134</v>
      </c>
      <c r="CE182" s="29" t="s">
        <v>1268</v>
      </c>
      <c r="CF182" s="29">
        <v>0.81116867528229242</v>
      </c>
      <c r="CH182" s="29" t="s">
        <v>704</v>
      </c>
      <c r="CI182" s="29">
        <v>0.94748945167240262</v>
      </c>
      <c r="CV182" s="40">
        <v>0.5</v>
      </c>
      <c r="CW182" s="22">
        <f t="shared" si="21"/>
        <v>1.5</v>
      </c>
      <c r="CX182" s="22">
        <f t="shared" si="21"/>
        <v>2.5</v>
      </c>
      <c r="CY182" s="22">
        <f t="shared" si="21"/>
        <v>3.5</v>
      </c>
      <c r="CZ182" s="40">
        <f t="shared" si="15"/>
        <v>4.5</v>
      </c>
      <c r="DA182" s="40">
        <f t="shared" si="16"/>
        <v>5.5</v>
      </c>
      <c r="DB182" s="40">
        <f t="shared" si="17"/>
        <v>6.5</v>
      </c>
      <c r="DC182" s="40">
        <f t="shared" si="18"/>
        <v>7.5</v>
      </c>
      <c r="DD182" s="11">
        <f t="shared" si="18"/>
        <v>8.5</v>
      </c>
    </row>
    <row r="183" spans="67:108" x14ac:dyDescent="0.25">
      <c r="BO183" s="29" t="s">
        <v>2029</v>
      </c>
      <c r="BP183" s="29">
        <v>4.8367665450075717E-2</v>
      </c>
      <c r="BV183" s="29" t="s">
        <v>911</v>
      </c>
      <c r="BW183" s="29">
        <v>0.96374979785462112</v>
      </c>
      <c r="BY183" s="29" t="s">
        <v>1031</v>
      </c>
      <c r="BZ183" s="29">
        <v>1.3251105949755781</v>
      </c>
      <c r="CB183" s="29" t="s">
        <v>1061</v>
      </c>
      <c r="CC183" s="29">
        <v>0.98292827025892771</v>
      </c>
      <c r="CE183" s="29" t="s">
        <v>1268</v>
      </c>
      <c r="CF183" s="29">
        <v>0.8363335187856662</v>
      </c>
      <c r="CH183" s="29" t="s">
        <v>705</v>
      </c>
      <c r="CI183" s="29">
        <v>0.86778973871281584</v>
      </c>
      <c r="CV183" s="40">
        <v>0.5</v>
      </c>
      <c r="CW183" s="22">
        <f t="shared" si="21"/>
        <v>1.5</v>
      </c>
      <c r="CX183" s="22">
        <f t="shared" si="21"/>
        <v>2.5</v>
      </c>
      <c r="CY183" s="22">
        <f t="shared" si="21"/>
        <v>3.5</v>
      </c>
      <c r="CZ183" s="40">
        <f t="shared" si="15"/>
        <v>4.5</v>
      </c>
      <c r="DA183" s="40">
        <f t="shared" si="16"/>
        <v>5.5</v>
      </c>
      <c r="DB183" s="40">
        <f t="shared" si="17"/>
        <v>6.5</v>
      </c>
      <c r="DC183" s="40">
        <f t="shared" si="18"/>
        <v>7.5</v>
      </c>
      <c r="DD183" s="11">
        <f t="shared" si="18"/>
        <v>8.5</v>
      </c>
    </row>
    <row r="184" spans="67:108" x14ac:dyDescent="0.25">
      <c r="BO184" s="29" t="s">
        <v>2030</v>
      </c>
      <c r="BP184" s="29">
        <v>5.3088583190197033E-2</v>
      </c>
      <c r="BV184" s="29" t="s">
        <v>912</v>
      </c>
      <c r="BW184" s="29">
        <v>1.0238975938398185</v>
      </c>
      <c r="BY184" s="29" t="s">
        <v>1033</v>
      </c>
      <c r="BZ184" s="29">
        <v>0.96143651173469946</v>
      </c>
      <c r="CB184" s="29" t="s">
        <v>1062</v>
      </c>
      <c r="CC184" s="29">
        <v>0.93201972944156819</v>
      </c>
      <c r="CE184" s="29" t="s">
        <v>1268</v>
      </c>
      <c r="CF184" s="29">
        <v>1.0143757072408626</v>
      </c>
      <c r="CH184" s="29" t="s">
        <v>706</v>
      </c>
      <c r="CI184" s="29">
        <v>0.95670552324047753</v>
      </c>
      <c r="CV184" s="40">
        <v>0.5</v>
      </c>
      <c r="CW184" s="22">
        <f t="shared" si="21"/>
        <v>1.5</v>
      </c>
      <c r="CX184" s="22">
        <f t="shared" si="21"/>
        <v>2.5</v>
      </c>
      <c r="CY184" s="22">
        <f t="shared" si="21"/>
        <v>3.5</v>
      </c>
      <c r="CZ184" s="40">
        <f t="shared" si="15"/>
        <v>4.5</v>
      </c>
      <c r="DA184" s="40">
        <f t="shared" si="16"/>
        <v>5.5</v>
      </c>
      <c r="DB184" s="40">
        <f t="shared" si="17"/>
        <v>6.5</v>
      </c>
      <c r="DC184" s="40">
        <f t="shared" si="18"/>
        <v>7.5</v>
      </c>
      <c r="DD184" s="11">
        <f t="shared" si="18"/>
        <v>8.5</v>
      </c>
    </row>
    <row r="185" spans="67:108" x14ac:dyDescent="0.25">
      <c r="BO185" s="29" t="s">
        <v>2030</v>
      </c>
      <c r="BP185" s="29">
        <v>5.3088583190197033E-2</v>
      </c>
      <c r="BV185" s="29" t="s">
        <v>913</v>
      </c>
      <c r="BW185" s="29">
        <v>1.0025757290878865</v>
      </c>
      <c r="BY185" s="29" t="s">
        <v>1035</v>
      </c>
      <c r="BZ185" s="29">
        <v>1.3523981566744621</v>
      </c>
      <c r="CB185" s="29" t="s">
        <v>1062</v>
      </c>
      <c r="CC185" s="29">
        <v>0.9420100644406646</v>
      </c>
      <c r="CE185" s="29" t="s">
        <v>1271</v>
      </c>
      <c r="CF185" s="29">
        <v>1.0014233957845811</v>
      </c>
      <c r="CH185" s="29" t="s">
        <v>706</v>
      </c>
      <c r="CI185" s="29">
        <v>0.92418930962475909</v>
      </c>
      <c r="CV185" s="40">
        <v>0.5</v>
      </c>
      <c r="CW185" s="22">
        <f t="shared" si="21"/>
        <v>1.5</v>
      </c>
      <c r="CX185" s="22">
        <f t="shared" si="21"/>
        <v>2.5</v>
      </c>
      <c r="CY185" s="22">
        <f t="shared" si="21"/>
        <v>3.5</v>
      </c>
      <c r="CZ185" s="40">
        <f t="shared" si="15"/>
        <v>4.5</v>
      </c>
      <c r="DA185" s="40">
        <f t="shared" si="16"/>
        <v>5.5</v>
      </c>
      <c r="DB185" s="40">
        <f t="shared" si="17"/>
        <v>6.5</v>
      </c>
      <c r="DC185" s="40">
        <f t="shared" si="18"/>
        <v>7.5</v>
      </c>
      <c r="DD185" s="11">
        <f t="shared" si="18"/>
        <v>8.5</v>
      </c>
    </row>
    <row r="186" spans="67:108" x14ac:dyDescent="0.25">
      <c r="BV186" s="29" t="s">
        <v>913</v>
      </c>
      <c r="BW186" s="29">
        <v>0.99338713571040527</v>
      </c>
      <c r="BY186" s="29" t="s">
        <v>1035</v>
      </c>
      <c r="BZ186" s="29">
        <v>1.0280842721628367</v>
      </c>
      <c r="CB186" s="29" t="s">
        <v>1062</v>
      </c>
      <c r="CC186" s="29">
        <v>1.0365029931031637</v>
      </c>
      <c r="CE186" s="29" t="s">
        <v>1271</v>
      </c>
      <c r="CF186" s="29">
        <v>0.99373690496517342</v>
      </c>
      <c r="CH186" s="29" t="s">
        <v>706</v>
      </c>
      <c r="CI186" s="29">
        <v>0.97778500211984343</v>
      </c>
      <c r="CV186" s="40">
        <v>0.5</v>
      </c>
      <c r="CW186" s="22">
        <f t="shared" si="21"/>
        <v>1.5</v>
      </c>
      <c r="CX186" s="22">
        <f t="shared" si="21"/>
        <v>2.5</v>
      </c>
      <c r="CY186" s="22">
        <f t="shared" si="21"/>
        <v>3.5</v>
      </c>
      <c r="CZ186" s="40">
        <f t="shared" si="15"/>
        <v>4.5</v>
      </c>
      <c r="DA186" s="40">
        <f t="shared" si="16"/>
        <v>5.5</v>
      </c>
      <c r="DB186" s="40">
        <f t="shared" si="17"/>
        <v>6.5</v>
      </c>
      <c r="DC186" s="40">
        <f t="shared" si="18"/>
        <v>7.5</v>
      </c>
      <c r="DD186" s="11">
        <f t="shared" si="18"/>
        <v>8.5</v>
      </c>
    </row>
    <row r="187" spans="67:108" x14ac:dyDescent="0.25">
      <c r="BV187" s="29" t="s">
        <v>913</v>
      </c>
      <c r="BW187" s="29">
        <v>1.0187457845409427</v>
      </c>
      <c r="BY187" s="29" t="s">
        <v>1035</v>
      </c>
      <c r="BZ187" s="29">
        <v>0.86497975746449607</v>
      </c>
      <c r="CB187" s="29" t="s">
        <v>1065</v>
      </c>
      <c r="CC187" s="29">
        <v>1.0098905264549463</v>
      </c>
      <c r="CE187" s="29" t="s">
        <v>1271</v>
      </c>
      <c r="CF187" s="29">
        <v>0.99938956071504736</v>
      </c>
      <c r="CH187" s="29" t="s">
        <v>707</v>
      </c>
      <c r="CI187" s="29">
        <v>1.0703422806681129</v>
      </c>
      <c r="CV187" s="40">
        <v>0.5</v>
      </c>
      <c r="CW187" s="22">
        <f t="shared" si="21"/>
        <v>1.5</v>
      </c>
      <c r="CX187" s="22">
        <f t="shared" si="21"/>
        <v>2.5</v>
      </c>
      <c r="CY187" s="22">
        <f t="shared" si="21"/>
        <v>3.5</v>
      </c>
      <c r="CZ187" s="40">
        <f t="shared" si="15"/>
        <v>4.5</v>
      </c>
      <c r="DA187" s="40">
        <f t="shared" si="16"/>
        <v>5.5</v>
      </c>
      <c r="DB187" s="40">
        <f t="shared" si="17"/>
        <v>6.5</v>
      </c>
      <c r="DC187" s="40">
        <f t="shared" si="18"/>
        <v>7.5</v>
      </c>
      <c r="DD187" s="11">
        <f t="shared" si="18"/>
        <v>8.5</v>
      </c>
    </row>
    <row r="188" spans="67:108" x14ac:dyDescent="0.25">
      <c r="BV188" s="29" t="s">
        <v>914</v>
      </c>
      <c r="BW188" s="29">
        <v>0.9577679072160088</v>
      </c>
      <c r="BY188" s="29" t="s">
        <v>1035</v>
      </c>
      <c r="BZ188" s="29">
        <v>1.0113129279824951</v>
      </c>
      <c r="CB188" s="29" t="s">
        <v>1065</v>
      </c>
      <c r="CC188" s="29">
        <v>0.98133669656943101</v>
      </c>
      <c r="CE188" s="29" t="s">
        <v>1271</v>
      </c>
      <c r="CF188" s="29">
        <v>1.0208450038716976</v>
      </c>
      <c r="CH188" s="29" t="s">
        <v>707</v>
      </c>
      <c r="CI188" s="29">
        <v>0.98636849631335888</v>
      </c>
      <c r="CV188" s="40">
        <v>0.5</v>
      </c>
      <c r="CW188" s="22">
        <f t="shared" si="21"/>
        <v>1.5</v>
      </c>
      <c r="CX188" s="22">
        <f t="shared" si="21"/>
        <v>2.5</v>
      </c>
      <c r="CY188" s="22">
        <f t="shared" si="21"/>
        <v>3.5</v>
      </c>
      <c r="CZ188" s="40">
        <f t="shared" si="15"/>
        <v>4.5</v>
      </c>
      <c r="DA188" s="40">
        <f t="shared" si="16"/>
        <v>5.5</v>
      </c>
      <c r="DB188" s="40">
        <f t="shared" si="17"/>
        <v>6.5</v>
      </c>
      <c r="DC188" s="40">
        <f t="shared" si="18"/>
        <v>7.5</v>
      </c>
      <c r="DD188" s="11">
        <f t="shared" si="18"/>
        <v>8.5</v>
      </c>
    </row>
    <row r="189" spans="67:108" x14ac:dyDescent="0.25">
      <c r="BV189" s="29" t="s">
        <v>915</v>
      </c>
      <c r="BW189" s="29">
        <v>1.1402677126132179</v>
      </c>
      <c r="BY189" s="29" t="s">
        <v>1035</v>
      </c>
      <c r="BZ189" s="29">
        <v>0.89988584614430156</v>
      </c>
      <c r="CB189" s="29" t="s">
        <v>1065</v>
      </c>
      <c r="CC189" s="29">
        <v>1.0231898416757885</v>
      </c>
      <c r="CE189" s="29" t="s">
        <v>1271</v>
      </c>
      <c r="CF189" s="29">
        <v>0.99885382919079557</v>
      </c>
      <c r="CH189" s="29" t="s">
        <v>707</v>
      </c>
      <c r="CI189" s="29">
        <v>1.0218183244228898</v>
      </c>
      <c r="CV189" s="40">
        <v>0.5</v>
      </c>
      <c r="CW189" s="22">
        <f t="shared" si="21"/>
        <v>1.5</v>
      </c>
      <c r="CX189" s="22">
        <f t="shared" si="21"/>
        <v>2.5</v>
      </c>
      <c r="CY189" s="22">
        <f t="shared" si="21"/>
        <v>3.5</v>
      </c>
      <c r="CZ189" s="40">
        <f t="shared" si="15"/>
        <v>4.5</v>
      </c>
      <c r="DA189" s="40">
        <f t="shared" si="16"/>
        <v>5.5</v>
      </c>
      <c r="DB189" s="40">
        <f t="shared" si="17"/>
        <v>6.5</v>
      </c>
      <c r="DC189" s="40">
        <f t="shared" si="18"/>
        <v>7.5</v>
      </c>
      <c r="DD189" s="11">
        <f t="shared" si="18"/>
        <v>8.5</v>
      </c>
    </row>
    <row r="190" spans="67:108" x14ac:dyDescent="0.25">
      <c r="BV190" s="29" t="s">
        <v>915</v>
      </c>
      <c r="BW190" s="29">
        <v>0.91936602266380407</v>
      </c>
      <c r="BY190" s="29" t="s">
        <v>1035</v>
      </c>
      <c r="BZ190" s="29">
        <v>0.99622003114723068</v>
      </c>
      <c r="CB190" s="29" t="s">
        <v>1067</v>
      </c>
      <c r="CC190" s="29">
        <v>0.99509113363009405</v>
      </c>
      <c r="CE190" s="29" t="s">
        <v>1271</v>
      </c>
      <c r="CF190" s="29">
        <v>1.0274996074530867</v>
      </c>
      <c r="CH190" s="29" t="s">
        <v>711</v>
      </c>
      <c r="CI190" s="29">
        <v>1.1089195681212856</v>
      </c>
      <c r="CV190" s="40">
        <v>0.5</v>
      </c>
      <c r="CW190" s="22">
        <f t="shared" si="21"/>
        <v>1.5</v>
      </c>
      <c r="CX190" s="22">
        <f t="shared" si="21"/>
        <v>2.5</v>
      </c>
      <c r="CY190" s="22">
        <f t="shared" si="21"/>
        <v>3.5</v>
      </c>
      <c r="CZ190" s="40">
        <f t="shared" si="15"/>
        <v>4.5</v>
      </c>
      <c r="DA190" s="40">
        <f t="shared" si="16"/>
        <v>5.5</v>
      </c>
      <c r="DB190" s="40">
        <f t="shared" si="17"/>
        <v>6.5</v>
      </c>
      <c r="DC190" s="40">
        <f t="shared" si="18"/>
        <v>7.5</v>
      </c>
      <c r="DD190" s="11">
        <f t="shared" si="18"/>
        <v>8.5</v>
      </c>
    </row>
    <row r="191" spans="67:108" x14ac:dyDescent="0.25">
      <c r="BV191" s="29" t="s">
        <v>915</v>
      </c>
      <c r="BW191" s="29">
        <v>1.0011485334461323</v>
      </c>
      <c r="BY191" s="29" t="s">
        <v>1036</v>
      </c>
      <c r="BZ191" s="29">
        <v>1.0338312406594192</v>
      </c>
      <c r="CB191" s="29" t="s">
        <v>1067</v>
      </c>
      <c r="CC191" s="29">
        <v>1.0376339237477017</v>
      </c>
      <c r="CE191" s="29" t="s">
        <v>1271</v>
      </c>
      <c r="CF191" s="29">
        <v>1.0081893821928367</v>
      </c>
      <c r="CH191" s="29" t="s">
        <v>711</v>
      </c>
      <c r="CI191" s="29">
        <v>0.9212802014598428</v>
      </c>
      <c r="CV191" s="40">
        <v>0.5</v>
      </c>
      <c r="CW191" s="22">
        <f t="shared" si="21"/>
        <v>1.5</v>
      </c>
      <c r="CX191" s="22">
        <f t="shared" si="21"/>
        <v>2.5</v>
      </c>
      <c r="CY191" s="22">
        <f t="shared" si="21"/>
        <v>3.5</v>
      </c>
      <c r="CZ191" s="40">
        <f t="shared" si="15"/>
        <v>4.5</v>
      </c>
      <c r="DA191" s="40">
        <f t="shared" si="16"/>
        <v>5.5</v>
      </c>
      <c r="DB191" s="40">
        <f t="shared" si="17"/>
        <v>6.5</v>
      </c>
      <c r="DC191" s="40">
        <f t="shared" si="18"/>
        <v>7.5</v>
      </c>
      <c r="DD191" s="11">
        <f t="shared" si="18"/>
        <v>8.5</v>
      </c>
    </row>
    <row r="192" spans="67:108" x14ac:dyDescent="0.25">
      <c r="BV192" s="29" t="s">
        <v>916</v>
      </c>
      <c r="BW192" s="29">
        <v>0.98455402830322702</v>
      </c>
      <c r="BY192" s="29" t="s">
        <v>1037</v>
      </c>
      <c r="BZ192" s="29">
        <v>1.0321682228886195</v>
      </c>
      <c r="CB192" s="29" t="s">
        <v>1067</v>
      </c>
      <c r="CC192" s="29">
        <v>1.0038034322756111</v>
      </c>
      <c r="CE192" s="29" t="s">
        <v>1271</v>
      </c>
      <c r="CF192" s="29">
        <v>0.9961719828278045</v>
      </c>
      <c r="CH192" s="29" t="s">
        <v>712</v>
      </c>
      <c r="CI192" s="29">
        <v>1.1571041877925623</v>
      </c>
      <c r="CV192" s="40">
        <v>0.5</v>
      </c>
      <c r="CW192" s="22">
        <f t="shared" si="21"/>
        <v>1.5</v>
      </c>
      <c r="CX192" s="22">
        <f t="shared" si="21"/>
        <v>2.5</v>
      </c>
      <c r="CY192" s="22">
        <f t="shared" si="21"/>
        <v>3.5</v>
      </c>
      <c r="CZ192" s="40">
        <f t="shared" si="15"/>
        <v>4.5</v>
      </c>
      <c r="DA192" s="40">
        <f t="shared" si="16"/>
        <v>5.5</v>
      </c>
      <c r="DB192" s="40">
        <f t="shared" si="17"/>
        <v>6.5</v>
      </c>
      <c r="DC192" s="40">
        <f t="shared" si="18"/>
        <v>7.5</v>
      </c>
      <c r="DD192" s="11">
        <f t="shared" si="18"/>
        <v>8.5</v>
      </c>
    </row>
    <row r="193" spans="74:108" x14ac:dyDescent="0.25">
      <c r="BV193" s="29" t="s">
        <v>916</v>
      </c>
      <c r="BW193" s="29">
        <v>0.98348760260521706</v>
      </c>
      <c r="BY193" s="29" t="s">
        <v>1038</v>
      </c>
      <c r="BZ193" s="29">
        <v>1.0213811025733492</v>
      </c>
      <c r="CB193" s="29" t="s">
        <v>1068</v>
      </c>
      <c r="CC193" s="29">
        <v>0.98595053855067982</v>
      </c>
      <c r="CE193" s="29" t="s">
        <v>1271</v>
      </c>
      <c r="CF193" s="29">
        <v>1.0301555119159442</v>
      </c>
      <c r="CH193" s="29" t="s">
        <v>713</v>
      </c>
      <c r="CI193" s="29">
        <v>1.0065651323842664</v>
      </c>
      <c r="CV193" s="40">
        <v>0.5</v>
      </c>
      <c r="CW193" s="22">
        <f t="shared" si="21"/>
        <v>1.5</v>
      </c>
      <c r="CX193" s="22">
        <f t="shared" si="21"/>
        <v>2.5</v>
      </c>
      <c r="CY193" s="22">
        <f t="shared" si="21"/>
        <v>3.5</v>
      </c>
      <c r="CZ193" s="40">
        <f t="shared" si="15"/>
        <v>4.5</v>
      </c>
      <c r="DA193" s="40">
        <f t="shared" si="16"/>
        <v>5.5</v>
      </c>
      <c r="DB193" s="40">
        <f t="shared" si="17"/>
        <v>6.5</v>
      </c>
      <c r="DC193" s="40">
        <f t="shared" si="18"/>
        <v>7.5</v>
      </c>
      <c r="DD193" s="11">
        <f t="shared" si="18"/>
        <v>8.5</v>
      </c>
    </row>
    <row r="194" spans="74:108" x14ac:dyDescent="0.25">
      <c r="BV194" s="29" t="s">
        <v>916</v>
      </c>
      <c r="BW194" s="29">
        <v>0.91269847151932426</v>
      </c>
      <c r="BY194" s="29" t="s">
        <v>1041</v>
      </c>
      <c r="BZ194" s="29">
        <v>1.0010772190696042</v>
      </c>
      <c r="CB194" s="29" t="s">
        <v>1068</v>
      </c>
      <c r="CC194" s="29">
        <v>0.99947284728186681</v>
      </c>
      <c r="CE194" s="29" t="s">
        <v>1271</v>
      </c>
      <c r="CF194" s="29">
        <v>1.0122790310035865</v>
      </c>
      <c r="CH194" s="29" t="s">
        <v>715</v>
      </c>
      <c r="CI194" s="29">
        <v>1.0854139708945927</v>
      </c>
      <c r="CV194" s="40">
        <v>0.5</v>
      </c>
      <c r="CW194" s="22">
        <f t="shared" si="21"/>
        <v>1.5</v>
      </c>
      <c r="CX194" s="22">
        <f t="shared" si="21"/>
        <v>2.5</v>
      </c>
      <c r="CY194" s="22">
        <f t="shared" si="21"/>
        <v>3.5</v>
      </c>
      <c r="CZ194" s="40">
        <f t="shared" ref="CZ194:CZ257" si="22">CY194+1</f>
        <v>4.5</v>
      </c>
      <c r="DA194" s="40">
        <f t="shared" ref="DA194:DA257" si="23">CZ194+1</f>
        <v>5.5</v>
      </c>
      <c r="DB194" s="40">
        <f t="shared" ref="DB194:DB257" si="24">DA194+1</f>
        <v>6.5</v>
      </c>
      <c r="DC194" s="40">
        <f t="shared" ref="DC194:DD257" si="25">DB194+1</f>
        <v>7.5</v>
      </c>
      <c r="DD194" s="11">
        <f t="shared" si="25"/>
        <v>8.5</v>
      </c>
    </row>
    <row r="195" spans="74:108" x14ac:dyDescent="0.25">
      <c r="BV195" s="29" t="s">
        <v>917</v>
      </c>
      <c r="BW195" s="29">
        <v>0.98389303982705845</v>
      </c>
      <c r="BY195" s="29" t="s">
        <v>1170</v>
      </c>
      <c r="BZ195" s="29">
        <v>1.1099883458102875</v>
      </c>
      <c r="CB195" s="29" t="s">
        <v>1068</v>
      </c>
      <c r="CC195" s="29">
        <v>1.1084144476014868</v>
      </c>
      <c r="CE195" s="29" t="s">
        <v>1271</v>
      </c>
      <c r="CF195" s="29">
        <v>1.0202717672765691</v>
      </c>
      <c r="CH195" s="29" t="s">
        <v>716</v>
      </c>
      <c r="CI195" s="29">
        <v>1.0320251273289904</v>
      </c>
      <c r="CV195" s="40">
        <v>0.5</v>
      </c>
      <c r="CW195" s="22">
        <f t="shared" si="21"/>
        <v>1.5</v>
      </c>
      <c r="CX195" s="22">
        <f t="shared" si="21"/>
        <v>2.5</v>
      </c>
      <c r="CY195" s="22">
        <f t="shared" si="21"/>
        <v>3.5</v>
      </c>
      <c r="CZ195" s="40">
        <f t="shared" si="22"/>
        <v>4.5</v>
      </c>
      <c r="DA195" s="40">
        <f t="shared" si="23"/>
        <v>5.5</v>
      </c>
      <c r="DB195" s="40">
        <f t="shared" si="24"/>
        <v>6.5</v>
      </c>
      <c r="DC195" s="40">
        <f t="shared" si="25"/>
        <v>7.5</v>
      </c>
      <c r="DD195" s="11">
        <f t="shared" si="25"/>
        <v>8.5</v>
      </c>
    </row>
    <row r="196" spans="74:108" x14ac:dyDescent="0.25">
      <c r="BV196" s="29" t="s">
        <v>918</v>
      </c>
      <c r="BW196" s="29">
        <v>1.0260946874606318</v>
      </c>
      <c r="BY196" s="29" t="s">
        <v>1170</v>
      </c>
      <c r="BZ196" s="29">
        <v>1.0072257266349824</v>
      </c>
      <c r="CB196" s="29" t="s">
        <v>1069</v>
      </c>
      <c r="CC196" s="29">
        <v>0.99126110828646263</v>
      </c>
      <c r="CE196" s="29" t="s">
        <v>1271</v>
      </c>
      <c r="CF196" s="29">
        <v>1.0279092549316655</v>
      </c>
      <c r="CH196" s="29" t="s">
        <v>717</v>
      </c>
      <c r="CI196" s="29">
        <v>1.0992075016883889</v>
      </c>
      <c r="CV196" s="40">
        <v>0.5</v>
      </c>
      <c r="CW196" s="22">
        <f t="shared" si="21"/>
        <v>1.5</v>
      </c>
      <c r="CX196" s="22">
        <f t="shared" si="21"/>
        <v>2.5</v>
      </c>
      <c r="CY196" s="22">
        <f t="shared" si="21"/>
        <v>3.5</v>
      </c>
      <c r="CZ196" s="40">
        <f t="shared" si="22"/>
        <v>4.5</v>
      </c>
      <c r="DA196" s="40">
        <f t="shared" si="23"/>
        <v>5.5</v>
      </c>
      <c r="DB196" s="40">
        <f t="shared" si="24"/>
        <v>6.5</v>
      </c>
      <c r="DC196" s="40">
        <f t="shared" si="25"/>
        <v>7.5</v>
      </c>
      <c r="DD196" s="11">
        <f t="shared" si="25"/>
        <v>8.5</v>
      </c>
    </row>
    <row r="197" spans="74:108" x14ac:dyDescent="0.25">
      <c r="BV197" s="29" t="s">
        <v>921</v>
      </c>
      <c r="BW197" s="29">
        <v>1.0240256240542756</v>
      </c>
      <c r="BY197" s="29" t="s">
        <v>1172</v>
      </c>
      <c r="BZ197" s="29">
        <v>0.99664243420335974</v>
      </c>
      <c r="CB197" s="29" t="s">
        <v>1069</v>
      </c>
      <c r="CC197" s="29">
        <v>0.98839797568966736</v>
      </c>
      <c r="CE197" s="29" t="s">
        <v>1271</v>
      </c>
      <c r="CF197" s="29">
        <v>0.97988344064839872</v>
      </c>
      <c r="CH197" s="29" t="s">
        <v>719</v>
      </c>
      <c r="CI197" s="29">
        <v>1.0532814635236629</v>
      </c>
      <c r="CV197" s="40">
        <v>0.5</v>
      </c>
      <c r="CW197" s="22">
        <f t="shared" si="21"/>
        <v>1.5</v>
      </c>
      <c r="CX197" s="22">
        <f t="shared" si="21"/>
        <v>2.5</v>
      </c>
      <c r="CY197" s="22">
        <f t="shared" si="21"/>
        <v>3.5</v>
      </c>
      <c r="CZ197" s="40">
        <f t="shared" si="22"/>
        <v>4.5</v>
      </c>
      <c r="DA197" s="40">
        <f t="shared" si="23"/>
        <v>5.5</v>
      </c>
      <c r="DB197" s="40">
        <f t="shared" si="24"/>
        <v>6.5</v>
      </c>
      <c r="DC197" s="40">
        <f t="shared" si="25"/>
        <v>7.5</v>
      </c>
      <c r="DD197" s="11">
        <f t="shared" si="25"/>
        <v>8.5</v>
      </c>
    </row>
    <row r="198" spans="74:108" x14ac:dyDescent="0.25">
      <c r="BV198" s="29" t="s">
        <v>922</v>
      </c>
      <c r="BW198" s="29">
        <v>0.98298816708286463</v>
      </c>
      <c r="BY198" s="29" t="s">
        <v>1172</v>
      </c>
      <c r="BZ198" s="29">
        <v>1.2504846056467063</v>
      </c>
      <c r="CB198" s="29" t="s">
        <v>1069</v>
      </c>
      <c r="CC198" s="29">
        <v>1.0369992111778181</v>
      </c>
      <c r="CE198" s="29" t="s">
        <v>1271</v>
      </c>
      <c r="CF198" s="29">
        <v>0.99486534679740446</v>
      </c>
      <c r="CH198" s="29" t="s">
        <v>719</v>
      </c>
      <c r="CI198" s="29">
        <v>1.0252219681307966</v>
      </c>
      <c r="CV198" s="40">
        <v>0.5</v>
      </c>
      <c r="CW198" s="22">
        <f t="shared" ref="CW198:CY217" si="26">CV198+1</f>
        <v>1.5</v>
      </c>
      <c r="CX198" s="22">
        <f t="shared" si="26"/>
        <v>2.5</v>
      </c>
      <c r="CY198" s="22">
        <f t="shared" si="26"/>
        <v>3.5</v>
      </c>
      <c r="CZ198" s="40">
        <f t="shared" si="22"/>
        <v>4.5</v>
      </c>
      <c r="DA198" s="40">
        <f t="shared" si="23"/>
        <v>5.5</v>
      </c>
      <c r="DB198" s="40">
        <f t="shared" si="24"/>
        <v>6.5</v>
      </c>
      <c r="DC198" s="40">
        <f t="shared" si="25"/>
        <v>7.5</v>
      </c>
      <c r="DD198" s="11">
        <f t="shared" si="25"/>
        <v>8.5</v>
      </c>
    </row>
    <row r="199" spans="74:108" x14ac:dyDescent="0.25">
      <c r="BV199" s="29" t="s">
        <v>922</v>
      </c>
      <c r="BW199" s="29">
        <v>1.0537625618742545</v>
      </c>
      <c r="BY199" s="29" t="s">
        <v>1172</v>
      </c>
      <c r="BZ199" s="29">
        <v>1.020815287333438</v>
      </c>
      <c r="CB199" s="29" t="s">
        <v>1070</v>
      </c>
      <c r="CC199" s="29">
        <v>1.0110624149548721</v>
      </c>
      <c r="CE199" s="29" t="s">
        <v>1271</v>
      </c>
      <c r="CF199" s="29">
        <v>1.0117831515238933</v>
      </c>
      <c r="CH199" s="29" t="s">
        <v>719</v>
      </c>
      <c r="CI199" s="29">
        <v>1.0272422597682096</v>
      </c>
      <c r="CV199" s="40">
        <v>0.5</v>
      </c>
      <c r="CW199" s="22">
        <f t="shared" si="26"/>
        <v>1.5</v>
      </c>
      <c r="CX199" s="22">
        <f t="shared" si="26"/>
        <v>2.5</v>
      </c>
      <c r="CY199" s="22">
        <f t="shared" si="26"/>
        <v>3.5</v>
      </c>
      <c r="CZ199" s="40">
        <f t="shared" si="22"/>
        <v>4.5</v>
      </c>
      <c r="DA199" s="40">
        <f t="shared" si="23"/>
        <v>5.5</v>
      </c>
      <c r="DB199" s="40">
        <f t="shared" si="24"/>
        <v>6.5</v>
      </c>
      <c r="DC199" s="40">
        <f t="shared" si="25"/>
        <v>7.5</v>
      </c>
      <c r="DD199" s="11">
        <f t="shared" si="25"/>
        <v>8.5</v>
      </c>
    </row>
    <row r="200" spans="74:108" x14ac:dyDescent="0.25">
      <c r="BV200" s="29" t="s">
        <v>922</v>
      </c>
      <c r="BW200" s="29">
        <v>1.0064767380343307</v>
      </c>
      <c r="BY200" s="29" t="s">
        <v>1172</v>
      </c>
      <c r="BZ200" s="29">
        <v>1.1617698040976991</v>
      </c>
      <c r="CB200" s="29" t="s">
        <v>1070</v>
      </c>
      <c r="CC200" s="29">
        <v>1.0096446141059929</v>
      </c>
      <c r="CE200" s="29" t="s">
        <v>1303</v>
      </c>
      <c r="CF200" s="29">
        <v>1.0125077318215785</v>
      </c>
      <c r="CH200" s="29" t="s">
        <v>720</v>
      </c>
      <c r="CI200" s="29">
        <v>1.0687998973957069</v>
      </c>
      <c r="CV200" s="40">
        <v>0.5</v>
      </c>
      <c r="CW200" s="22">
        <f t="shared" si="26"/>
        <v>1.5</v>
      </c>
      <c r="CX200" s="22">
        <f t="shared" si="26"/>
        <v>2.5</v>
      </c>
      <c r="CY200" s="22">
        <f t="shared" si="26"/>
        <v>3.5</v>
      </c>
      <c r="CZ200" s="40">
        <f t="shared" si="22"/>
        <v>4.5</v>
      </c>
      <c r="DA200" s="40">
        <f t="shared" si="23"/>
        <v>5.5</v>
      </c>
      <c r="DB200" s="40">
        <f t="shared" si="24"/>
        <v>6.5</v>
      </c>
      <c r="DC200" s="40">
        <f t="shared" si="25"/>
        <v>7.5</v>
      </c>
      <c r="DD200" s="11">
        <f t="shared" si="25"/>
        <v>8.5</v>
      </c>
    </row>
    <row r="201" spans="74:108" x14ac:dyDescent="0.25">
      <c r="BV201" s="29" t="s">
        <v>922</v>
      </c>
      <c r="BW201" s="29">
        <v>0.98849241559494661</v>
      </c>
      <c r="BY201" s="29" t="s">
        <v>1172</v>
      </c>
      <c r="BZ201" s="29">
        <v>0.86093705014805177</v>
      </c>
      <c r="CB201" s="29" t="s">
        <v>1070</v>
      </c>
      <c r="CC201" s="29">
        <v>1.0056170081241222</v>
      </c>
      <c r="CE201" s="29" t="s">
        <v>1305</v>
      </c>
      <c r="CF201" s="29">
        <v>1.0200114244765515</v>
      </c>
      <c r="CH201" s="29" t="s">
        <v>720</v>
      </c>
      <c r="CI201" s="29">
        <v>1.0458763402488844</v>
      </c>
      <c r="CV201" s="40">
        <v>0.5</v>
      </c>
      <c r="CW201" s="22">
        <f t="shared" si="26"/>
        <v>1.5</v>
      </c>
      <c r="CX201" s="22">
        <f t="shared" si="26"/>
        <v>2.5</v>
      </c>
      <c r="CY201" s="22">
        <f t="shared" si="26"/>
        <v>3.5</v>
      </c>
      <c r="CZ201" s="40">
        <f t="shared" si="22"/>
        <v>4.5</v>
      </c>
      <c r="DA201" s="40">
        <f t="shared" si="23"/>
        <v>5.5</v>
      </c>
      <c r="DB201" s="40">
        <f t="shared" si="24"/>
        <v>6.5</v>
      </c>
      <c r="DC201" s="40">
        <f t="shared" si="25"/>
        <v>7.5</v>
      </c>
      <c r="DD201" s="11">
        <f t="shared" si="25"/>
        <v>8.5</v>
      </c>
    </row>
    <row r="202" spans="74:108" x14ac:dyDescent="0.25">
      <c r="BV202" s="29" t="s">
        <v>922</v>
      </c>
      <c r="BW202" s="29">
        <v>0.96210904276303622</v>
      </c>
      <c r="BY202" s="29" t="s">
        <v>1174</v>
      </c>
      <c r="BZ202" s="29">
        <v>1.1232464190451275</v>
      </c>
      <c r="CB202" s="29" t="s">
        <v>1070</v>
      </c>
      <c r="CC202" s="29">
        <v>1.0087186003694599</v>
      </c>
      <c r="CE202" s="29" t="s">
        <v>1306</v>
      </c>
      <c r="CF202" s="29">
        <v>0.84757345735398115</v>
      </c>
      <c r="CH202" s="29" t="s">
        <v>720</v>
      </c>
      <c r="CI202" s="29">
        <v>1.008413864932548</v>
      </c>
      <c r="CV202" s="40">
        <v>0.5</v>
      </c>
      <c r="CW202" s="22">
        <f t="shared" si="26"/>
        <v>1.5</v>
      </c>
      <c r="CX202" s="22">
        <f t="shared" si="26"/>
        <v>2.5</v>
      </c>
      <c r="CY202" s="22">
        <f t="shared" si="26"/>
        <v>3.5</v>
      </c>
      <c r="CZ202" s="40">
        <f t="shared" si="22"/>
        <v>4.5</v>
      </c>
      <c r="DA202" s="40">
        <f t="shared" si="23"/>
        <v>5.5</v>
      </c>
      <c r="DB202" s="40">
        <f t="shared" si="24"/>
        <v>6.5</v>
      </c>
      <c r="DC202" s="40">
        <f t="shared" si="25"/>
        <v>7.5</v>
      </c>
      <c r="DD202" s="11">
        <f t="shared" si="25"/>
        <v>8.5</v>
      </c>
    </row>
    <row r="203" spans="74:108" x14ac:dyDescent="0.25">
      <c r="BV203" s="29" t="s">
        <v>922</v>
      </c>
      <c r="BW203" s="29">
        <v>1.0057551005807679</v>
      </c>
      <c r="BY203" s="29" t="s">
        <v>1174</v>
      </c>
      <c r="BZ203" s="29">
        <v>1.1019170218068606</v>
      </c>
      <c r="CB203" s="29" t="s">
        <v>1070</v>
      </c>
      <c r="CC203" s="29">
        <v>1.0006571807804423</v>
      </c>
      <c r="CE203" s="29" t="s">
        <v>1306</v>
      </c>
      <c r="CF203" s="29">
        <v>0.8093834777997353</v>
      </c>
      <c r="CH203" s="29" t="s">
        <v>722</v>
      </c>
      <c r="CI203" s="29">
        <v>1.0025536522438696</v>
      </c>
      <c r="CV203" s="40">
        <v>0.5</v>
      </c>
      <c r="CW203" s="22">
        <f t="shared" si="26"/>
        <v>1.5</v>
      </c>
      <c r="CX203" s="22">
        <f t="shared" si="26"/>
        <v>2.5</v>
      </c>
      <c r="CY203" s="22">
        <f t="shared" si="26"/>
        <v>3.5</v>
      </c>
      <c r="CZ203" s="40">
        <f t="shared" si="22"/>
        <v>4.5</v>
      </c>
      <c r="DA203" s="40">
        <f t="shared" si="23"/>
        <v>5.5</v>
      </c>
      <c r="DB203" s="40">
        <f t="shared" si="24"/>
        <v>6.5</v>
      </c>
      <c r="DC203" s="40">
        <f t="shared" si="25"/>
        <v>7.5</v>
      </c>
      <c r="DD203" s="11">
        <f t="shared" si="25"/>
        <v>8.5</v>
      </c>
    </row>
    <row r="204" spans="74:108" x14ac:dyDescent="0.25">
      <c r="BV204" s="29" t="s">
        <v>923</v>
      </c>
      <c r="BW204" s="29">
        <v>1.0015214754277129</v>
      </c>
      <c r="BY204" s="29" t="s">
        <v>1174</v>
      </c>
      <c r="BZ204" s="29">
        <v>5.4363685250761513</v>
      </c>
      <c r="CB204" s="29" t="s">
        <v>1070</v>
      </c>
      <c r="CC204" s="29">
        <v>1.0069433616358445</v>
      </c>
      <c r="CE204" s="29" t="s">
        <v>1306</v>
      </c>
      <c r="CF204" s="29">
        <v>0.83337364988838036</v>
      </c>
      <c r="CH204" s="29" t="s">
        <v>722</v>
      </c>
      <c r="CI204" s="29">
        <v>1.0217144005425385</v>
      </c>
      <c r="CV204" s="40">
        <v>0.5</v>
      </c>
      <c r="CW204" s="22">
        <f t="shared" si="26"/>
        <v>1.5</v>
      </c>
      <c r="CX204" s="22">
        <f t="shared" si="26"/>
        <v>2.5</v>
      </c>
      <c r="CY204" s="22">
        <f t="shared" si="26"/>
        <v>3.5</v>
      </c>
      <c r="CZ204" s="40">
        <f t="shared" si="22"/>
        <v>4.5</v>
      </c>
      <c r="DA204" s="40">
        <f t="shared" si="23"/>
        <v>5.5</v>
      </c>
      <c r="DB204" s="40">
        <f t="shared" si="24"/>
        <v>6.5</v>
      </c>
      <c r="DC204" s="40">
        <f t="shared" si="25"/>
        <v>7.5</v>
      </c>
      <c r="DD204" s="11">
        <f t="shared" si="25"/>
        <v>8.5</v>
      </c>
    </row>
    <row r="205" spans="74:108" x14ac:dyDescent="0.25">
      <c r="BV205" s="29" t="s">
        <v>923</v>
      </c>
      <c r="BW205" s="29">
        <v>0.96176826088306522</v>
      </c>
      <c r="BY205" s="29" t="s">
        <v>1175</v>
      </c>
      <c r="BZ205" s="29">
        <v>1.0055961530765285</v>
      </c>
      <c r="CB205" s="29" t="s">
        <v>1071</v>
      </c>
      <c r="CC205" s="29">
        <v>0.99658114621437532</v>
      </c>
      <c r="CE205" s="29" t="s">
        <v>1307</v>
      </c>
      <c r="CF205" s="29">
        <v>0.18201844335879486</v>
      </c>
      <c r="CH205" s="29" t="s">
        <v>722</v>
      </c>
      <c r="CI205" s="29">
        <v>1.0140613333149742</v>
      </c>
      <c r="CV205" s="40">
        <v>0.5</v>
      </c>
      <c r="CW205" s="22">
        <f t="shared" si="26"/>
        <v>1.5</v>
      </c>
      <c r="CX205" s="22">
        <f t="shared" si="26"/>
        <v>2.5</v>
      </c>
      <c r="CY205" s="22">
        <f t="shared" si="26"/>
        <v>3.5</v>
      </c>
      <c r="CZ205" s="40">
        <f t="shared" si="22"/>
        <v>4.5</v>
      </c>
      <c r="DA205" s="40">
        <f t="shared" si="23"/>
        <v>5.5</v>
      </c>
      <c r="DB205" s="40">
        <f t="shared" si="24"/>
        <v>6.5</v>
      </c>
      <c r="DC205" s="40">
        <f t="shared" si="25"/>
        <v>7.5</v>
      </c>
      <c r="DD205" s="11">
        <f t="shared" si="25"/>
        <v>8.5</v>
      </c>
    </row>
    <row r="206" spans="74:108" x14ac:dyDescent="0.25">
      <c r="BV206" s="29" t="s">
        <v>923</v>
      </c>
      <c r="BW206" s="29">
        <v>1.0063819037784896</v>
      </c>
      <c r="BY206" s="29" t="s">
        <v>1176</v>
      </c>
      <c r="BZ206" s="29">
        <v>2.2940022829818272</v>
      </c>
      <c r="CB206" s="29" t="s">
        <v>1071</v>
      </c>
      <c r="CC206" s="29">
        <v>1.035088300010484</v>
      </c>
      <c r="CE206" s="29" t="s">
        <v>1308</v>
      </c>
      <c r="CF206" s="29">
        <v>0.99565089777655302</v>
      </c>
      <c r="CH206" s="29" t="s">
        <v>722</v>
      </c>
      <c r="CI206" s="29">
        <v>1.0163334523386853</v>
      </c>
      <c r="CV206" s="40">
        <v>0.5</v>
      </c>
      <c r="CW206" s="22">
        <f t="shared" si="26"/>
        <v>1.5</v>
      </c>
      <c r="CX206" s="22">
        <f t="shared" si="26"/>
        <v>2.5</v>
      </c>
      <c r="CY206" s="22">
        <f t="shared" si="26"/>
        <v>3.5</v>
      </c>
      <c r="CZ206" s="40">
        <f t="shared" si="22"/>
        <v>4.5</v>
      </c>
      <c r="DA206" s="40">
        <f t="shared" si="23"/>
        <v>5.5</v>
      </c>
      <c r="DB206" s="40">
        <f t="shared" si="24"/>
        <v>6.5</v>
      </c>
      <c r="DC206" s="40">
        <f t="shared" si="25"/>
        <v>7.5</v>
      </c>
      <c r="DD206" s="11">
        <f t="shared" si="25"/>
        <v>8.5</v>
      </c>
    </row>
    <row r="207" spans="74:108" x14ac:dyDescent="0.25">
      <c r="BV207" s="29" t="s">
        <v>923</v>
      </c>
      <c r="BW207" s="29">
        <v>0.98257018159219311</v>
      </c>
      <c r="BY207" s="29" t="s">
        <v>1176</v>
      </c>
      <c r="BZ207" s="29">
        <v>2.2446811568606195</v>
      </c>
      <c r="CB207" s="29" t="s">
        <v>1071</v>
      </c>
      <c r="CC207" s="29">
        <v>0.99026883157086265</v>
      </c>
      <c r="CE207" s="29" t="s">
        <v>1308</v>
      </c>
      <c r="CF207" s="29">
        <v>1.0126810316546861</v>
      </c>
      <c r="CH207" s="29" t="s">
        <v>722</v>
      </c>
      <c r="CI207" s="29">
        <v>1.0234548204139822</v>
      </c>
      <c r="CV207" s="40">
        <v>0.5</v>
      </c>
      <c r="CW207" s="22">
        <f t="shared" si="26"/>
        <v>1.5</v>
      </c>
      <c r="CX207" s="22">
        <f t="shared" si="26"/>
        <v>2.5</v>
      </c>
      <c r="CY207" s="22">
        <f t="shared" si="26"/>
        <v>3.5</v>
      </c>
      <c r="CZ207" s="40">
        <f t="shared" si="22"/>
        <v>4.5</v>
      </c>
      <c r="DA207" s="40">
        <f t="shared" si="23"/>
        <v>5.5</v>
      </c>
      <c r="DB207" s="40">
        <f t="shared" si="24"/>
        <v>6.5</v>
      </c>
      <c r="DC207" s="40">
        <f t="shared" si="25"/>
        <v>7.5</v>
      </c>
      <c r="DD207" s="11">
        <f t="shared" si="25"/>
        <v>8.5</v>
      </c>
    </row>
    <row r="208" spans="74:108" x14ac:dyDescent="0.25">
      <c r="BV208" s="29" t="s">
        <v>923</v>
      </c>
      <c r="BW208" s="29">
        <v>1.0023655904002271</v>
      </c>
      <c r="BY208" s="29" t="s">
        <v>1176</v>
      </c>
      <c r="BZ208" s="29">
        <v>6.0705435204860017</v>
      </c>
      <c r="CB208" s="29" t="s">
        <v>1071</v>
      </c>
      <c r="CC208" s="29">
        <v>1.0004815747792488</v>
      </c>
      <c r="CE208" s="29" t="s">
        <v>1308</v>
      </c>
      <c r="CF208" s="29">
        <v>0.96042657450226365</v>
      </c>
      <c r="CH208" s="29" t="s">
        <v>723</v>
      </c>
      <c r="CI208" s="29">
        <v>0.98128415039037109</v>
      </c>
      <c r="CV208" s="40">
        <v>0.5</v>
      </c>
      <c r="CW208" s="22">
        <f t="shared" si="26"/>
        <v>1.5</v>
      </c>
      <c r="CX208" s="22">
        <f t="shared" si="26"/>
        <v>2.5</v>
      </c>
      <c r="CY208" s="22">
        <f t="shared" si="26"/>
        <v>3.5</v>
      </c>
      <c r="CZ208" s="40">
        <f t="shared" si="22"/>
        <v>4.5</v>
      </c>
      <c r="DA208" s="40">
        <f t="shared" si="23"/>
        <v>5.5</v>
      </c>
      <c r="DB208" s="40">
        <f t="shared" si="24"/>
        <v>6.5</v>
      </c>
      <c r="DC208" s="40">
        <f t="shared" si="25"/>
        <v>7.5</v>
      </c>
      <c r="DD208" s="11">
        <f t="shared" si="25"/>
        <v>8.5</v>
      </c>
    </row>
    <row r="209" spans="74:108" x14ac:dyDescent="0.25">
      <c r="BV209" s="29" t="s">
        <v>923</v>
      </c>
      <c r="BW209" s="29">
        <v>1.0254812627237633</v>
      </c>
      <c r="BY209" s="29" t="s">
        <v>1177</v>
      </c>
      <c r="BZ209" s="29">
        <v>0.93225658550590529</v>
      </c>
      <c r="CB209" s="29" t="s">
        <v>1071</v>
      </c>
      <c r="CC209" s="29">
        <v>1.0015487815749995</v>
      </c>
      <c r="CE209" s="29" t="s">
        <v>1308</v>
      </c>
      <c r="CF209" s="29">
        <v>0.94138961974985813</v>
      </c>
      <c r="CH209" s="29" t="s">
        <v>723</v>
      </c>
      <c r="CI209" s="29">
        <v>1.0716442863136602</v>
      </c>
      <c r="CV209" s="40">
        <v>0.5</v>
      </c>
      <c r="CW209" s="22">
        <f t="shared" si="26"/>
        <v>1.5</v>
      </c>
      <c r="CX209" s="22">
        <f t="shared" si="26"/>
        <v>2.5</v>
      </c>
      <c r="CY209" s="22">
        <f t="shared" si="26"/>
        <v>3.5</v>
      </c>
      <c r="CZ209" s="40">
        <f t="shared" si="22"/>
        <v>4.5</v>
      </c>
      <c r="DA209" s="40">
        <f t="shared" si="23"/>
        <v>5.5</v>
      </c>
      <c r="DB209" s="40">
        <f t="shared" si="24"/>
        <v>6.5</v>
      </c>
      <c r="DC209" s="40">
        <f t="shared" si="25"/>
        <v>7.5</v>
      </c>
      <c r="DD209" s="11">
        <f t="shared" si="25"/>
        <v>8.5</v>
      </c>
    </row>
    <row r="210" spans="74:108" x14ac:dyDescent="0.25">
      <c r="BV210" s="29" t="s">
        <v>923</v>
      </c>
      <c r="BW210" s="29">
        <v>0.96080255740059894</v>
      </c>
      <c r="BY210" s="29" t="s">
        <v>1178</v>
      </c>
      <c r="BZ210" s="29">
        <v>0.99211596246189515</v>
      </c>
      <c r="CB210" s="29" t="s">
        <v>1071</v>
      </c>
      <c r="CC210" s="29">
        <v>1.0023388653715166</v>
      </c>
      <c r="CE210" s="29" t="s">
        <v>1308</v>
      </c>
      <c r="CF210" s="29">
        <v>1.0134939890146084</v>
      </c>
      <c r="CH210" s="29" t="s">
        <v>723</v>
      </c>
      <c r="CI210" s="29">
        <v>1.0438279557645769</v>
      </c>
      <c r="CV210" s="40">
        <v>0.5</v>
      </c>
      <c r="CW210" s="22">
        <f t="shared" si="26"/>
        <v>1.5</v>
      </c>
      <c r="CX210" s="22">
        <f t="shared" si="26"/>
        <v>2.5</v>
      </c>
      <c r="CY210" s="22">
        <f t="shared" si="26"/>
        <v>3.5</v>
      </c>
      <c r="CZ210" s="40">
        <f t="shared" si="22"/>
        <v>4.5</v>
      </c>
      <c r="DA210" s="40">
        <f t="shared" si="23"/>
        <v>5.5</v>
      </c>
      <c r="DB210" s="40">
        <f t="shared" si="24"/>
        <v>6.5</v>
      </c>
      <c r="DC210" s="40">
        <f t="shared" si="25"/>
        <v>7.5</v>
      </c>
      <c r="DD210" s="11">
        <f t="shared" si="25"/>
        <v>8.5</v>
      </c>
    </row>
    <row r="211" spans="74:108" x14ac:dyDescent="0.25">
      <c r="BV211" s="29" t="s">
        <v>923</v>
      </c>
      <c r="BW211" s="29">
        <v>1.0050810765474361</v>
      </c>
      <c r="BY211" s="29" t="s">
        <v>1179</v>
      </c>
      <c r="BZ211" s="29">
        <v>0.90725140596064591</v>
      </c>
      <c r="CB211" s="29" t="s">
        <v>1071</v>
      </c>
      <c r="CC211" s="29">
        <v>1.031489966682976</v>
      </c>
      <c r="CE211" s="29" t="s">
        <v>1308</v>
      </c>
      <c r="CF211" s="29">
        <v>1.0020155485071669</v>
      </c>
      <c r="CH211" s="29" t="s">
        <v>724</v>
      </c>
      <c r="CI211" s="29">
        <v>0.96901066784808632</v>
      </c>
      <c r="CV211" s="40">
        <v>0.5</v>
      </c>
      <c r="CW211" s="22">
        <f t="shared" si="26"/>
        <v>1.5</v>
      </c>
      <c r="CX211" s="22">
        <f t="shared" si="26"/>
        <v>2.5</v>
      </c>
      <c r="CY211" s="22">
        <f t="shared" si="26"/>
        <v>3.5</v>
      </c>
      <c r="CZ211" s="40">
        <f t="shared" si="22"/>
        <v>4.5</v>
      </c>
      <c r="DA211" s="40">
        <f t="shared" si="23"/>
        <v>5.5</v>
      </c>
      <c r="DB211" s="40">
        <f t="shared" si="24"/>
        <v>6.5</v>
      </c>
      <c r="DC211" s="40">
        <f t="shared" si="25"/>
        <v>7.5</v>
      </c>
      <c r="DD211" s="11">
        <f t="shared" si="25"/>
        <v>8.5</v>
      </c>
    </row>
    <row r="212" spans="74:108" x14ac:dyDescent="0.25">
      <c r="BV212" s="29" t="s">
        <v>923</v>
      </c>
      <c r="BW212" s="29">
        <v>1.0052849459193558</v>
      </c>
      <c r="BY212" s="29" t="s">
        <v>1180</v>
      </c>
      <c r="BZ212" s="29">
        <v>1.0044686030409253</v>
      </c>
      <c r="CB212" s="29" t="s">
        <v>1071</v>
      </c>
      <c r="CC212" s="29">
        <v>1.0381917187312424</v>
      </c>
      <c r="CE212" s="29" t="s">
        <v>1308</v>
      </c>
      <c r="CF212" s="29">
        <v>1.0201943821703949</v>
      </c>
      <c r="CH212" s="29" t="s">
        <v>724</v>
      </c>
      <c r="CI212" s="29">
        <v>1.0843521778665586</v>
      </c>
      <c r="CV212" s="40">
        <v>0.5</v>
      </c>
      <c r="CW212" s="22">
        <f t="shared" si="26"/>
        <v>1.5</v>
      </c>
      <c r="CX212" s="22">
        <f t="shared" si="26"/>
        <v>2.5</v>
      </c>
      <c r="CY212" s="22">
        <f t="shared" si="26"/>
        <v>3.5</v>
      </c>
      <c r="CZ212" s="40">
        <f t="shared" si="22"/>
        <v>4.5</v>
      </c>
      <c r="DA212" s="40">
        <f t="shared" si="23"/>
        <v>5.5</v>
      </c>
      <c r="DB212" s="40">
        <f t="shared" si="24"/>
        <v>6.5</v>
      </c>
      <c r="DC212" s="40">
        <f t="shared" si="25"/>
        <v>7.5</v>
      </c>
      <c r="DD212" s="11">
        <f t="shared" si="25"/>
        <v>8.5</v>
      </c>
    </row>
    <row r="213" spans="74:108" x14ac:dyDescent="0.25">
      <c r="BV213" s="29" t="s">
        <v>924</v>
      </c>
      <c r="BW213" s="29">
        <v>1.0125610011226083</v>
      </c>
      <c r="BY213" s="29" t="s">
        <v>1180</v>
      </c>
      <c r="BZ213" s="29">
        <v>0.98905033195397474</v>
      </c>
      <c r="CB213" s="29" t="s">
        <v>1071</v>
      </c>
      <c r="CC213" s="29">
        <v>1.033052096995261</v>
      </c>
      <c r="CE213" s="29" t="s">
        <v>1308</v>
      </c>
      <c r="CF213" s="29">
        <v>0.96961084245860618</v>
      </c>
      <c r="CH213" s="29" t="s">
        <v>724</v>
      </c>
      <c r="CI213" s="29">
        <v>1.066683524469356</v>
      </c>
      <c r="CV213" s="40">
        <v>0.5</v>
      </c>
      <c r="CW213" s="22">
        <f t="shared" si="26"/>
        <v>1.5</v>
      </c>
      <c r="CX213" s="22">
        <f t="shared" si="26"/>
        <v>2.5</v>
      </c>
      <c r="CY213" s="22">
        <f t="shared" si="26"/>
        <v>3.5</v>
      </c>
      <c r="CZ213" s="40">
        <f t="shared" si="22"/>
        <v>4.5</v>
      </c>
      <c r="DA213" s="40">
        <f t="shared" si="23"/>
        <v>5.5</v>
      </c>
      <c r="DB213" s="40">
        <f t="shared" si="24"/>
        <v>6.5</v>
      </c>
      <c r="DC213" s="40">
        <f t="shared" si="25"/>
        <v>7.5</v>
      </c>
      <c r="DD213" s="11">
        <f t="shared" si="25"/>
        <v>8.5</v>
      </c>
    </row>
    <row r="214" spans="74:108" x14ac:dyDescent="0.25">
      <c r="BV214" s="29" t="s">
        <v>925</v>
      </c>
      <c r="BW214" s="29">
        <v>0.52544434641970394</v>
      </c>
      <c r="BY214" s="29" t="s">
        <v>1180</v>
      </c>
      <c r="BZ214" s="29">
        <v>0.9378223110575461</v>
      </c>
      <c r="CB214" s="29" t="s">
        <v>1071</v>
      </c>
      <c r="CC214" s="29">
        <v>1.0080615082758273</v>
      </c>
      <c r="CE214" s="29" t="s">
        <v>1308</v>
      </c>
      <c r="CF214" s="29">
        <v>0.93384094921943883</v>
      </c>
      <c r="CH214" s="29" t="s">
        <v>724</v>
      </c>
      <c r="CI214" s="29">
        <v>1.0346811288031268</v>
      </c>
      <c r="CV214" s="40">
        <v>0.5</v>
      </c>
      <c r="CW214" s="22">
        <f t="shared" si="26"/>
        <v>1.5</v>
      </c>
      <c r="CX214" s="22">
        <f t="shared" si="26"/>
        <v>2.5</v>
      </c>
      <c r="CY214" s="22">
        <f t="shared" si="26"/>
        <v>3.5</v>
      </c>
      <c r="CZ214" s="40">
        <f t="shared" si="22"/>
        <v>4.5</v>
      </c>
      <c r="DA214" s="40">
        <f t="shared" si="23"/>
        <v>5.5</v>
      </c>
      <c r="DB214" s="40">
        <f t="shared" si="24"/>
        <v>6.5</v>
      </c>
      <c r="DC214" s="40">
        <f t="shared" si="25"/>
        <v>7.5</v>
      </c>
      <c r="DD214" s="11">
        <f t="shared" si="25"/>
        <v>8.5</v>
      </c>
    </row>
    <row r="215" spans="74:108" x14ac:dyDescent="0.25">
      <c r="BV215" s="29" t="s">
        <v>925</v>
      </c>
      <c r="BW215" s="29">
        <v>0.54149978128839416</v>
      </c>
      <c r="BY215" s="29" t="s">
        <v>1180</v>
      </c>
      <c r="BZ215" s="29">
        <v>0.96466380045357381</v>
      </c>
      <c r="CB215" s="29" t="s">
        <v>1215</v>
      </c>
      <c r="CC215" s="29">
        <v>0.9094206280446383</v>
      </c>
      <c r="CE215" s="29" t="s">
        <v>1308</v>
      </c>
      <c r="CF215" s="29">
        <v>1.0103086991946737</v>
      </c>
      <c r="CH215" s="29" t="s">
        <v>724</v>
      </c>
      <c r="CI215" s="29">
        <v>1.0146510726647278</v>
      </c>
      <c r="CV215" s="40">
        <v>0.5</v>
      </c>
      <c r="CW215" s="22">
        <f t="shared" si="26"/>
        <v>1.5</v>
      </c>
      <c r="CX215" s="22">
        <f t="shared" si="26"/>
        <v>2.5</v>
      </c>
      <c r="CY215" s="22">
        <f t="shared" si="26"/>
        <v>3.5</v>
      </c>
      <c r="CZ215" s="40">
        <f t="shared" si="22"/>
        <v>4.5</v>
      </c>
      <c r="DA215" s="40">
        <f t="shared" si="23"/>
        <v>5.5</v>
      </c>
      <c r="DB215" s="40">
        <f t="shared" si="24"/>
        <v>6.5</v>
      </c>
      <c r="DC215" s="40">
        <f t="shared" si="25"/>
        <v>7.5</v>
      </c>
      <c r="DD215" s="11">
        <f t="shared" si="25"/>
        <v>8.5</v>
      </c>
    </row>
    <row r="216" spans="74:108" x14ac:dyDescent="0.25">
      <c r="BV216" s="29" t="s">
        <v>925</v>
      </c>
      <c r="BW216" s="29">
        <v>0.5008304147276611</v>
      </c>
      <c r="BY216" s="29" t="s">
        <v>1180</v>
      </c>
      <c r="BZ216" s="29">
        <v>1.0097231267926385</v>
      </c>
      <c r="CB216" s="29" t="s">
        <v>1219</v>
      </c>
      <c r="CC216" s="29">
        <v>1.8342645990092854</v>
      </c>
      <c r="CE216" s="29" t="s">
        <v>1309</v>
      </c>
      <c r="CF216" s="29">
        <v>0.88230098581500327</v>
      </c>
      <c r="CH216" s="29" t="s">
        <v>725</v>
      </c>
      <c r="CI216" s="29">
        <v>1.0706143466415776</v>
      </c>
      <c r="CV216" s="40">
        <v>0.5</v>
      </c>
      <c r="CW216" s="22">
        <f t="shared" si="26"/>
        <v>1.5</v>
      </c>
      <c r="CX216" s="22">
        <f t="shared" si="26"/>
        <v>2.5</v>
      </c>
      <c r="CY216" s="22">
        <f t="shared" si="26"/>
        <v>3.5</v>
      </c>
      <c r="CZ216" s="40">
        <f t="shared" si="22"/>
        <v>4.5</v>
      </c>
      <c r="DA216" s="40">
        <f t="shared" si="23"/>
        <v>5.5</v>
      </c>
      <c r="DB216" s="40">
        <f t="shared" si="24"/>
        <v>6.5</v>
      </c>
      <c r="DC216" s="40">
        <f t="shared" si="25"/>
        <v>7.5</v>
      </c>
      <c r="DD216" s="11">
        <f t="shared" si="25"/>
        <v>8.5</v>
      </c>
    </row>
    <row r="217" spans="74:108" x14ac:dyDescent="0.25">
      <c r="BV217" s="29" t="s">
        <v>925</v>
      </c>
      <c r="BW217" s="29">
        <v>0.50153080872284783</v>
      </c>
      <c r="BY217" s="29" t="s">
        <v>1180</v>
      </c>
      <c r="BZ217" s="29">
        <v>1.0086590127300816</v>
      </c>
      <c r="CB217" s="29" t="s">
        <v>1219</v>
      </c>
      <c r="CC217" s="29">
        <v>1.0551836256932006</v>
      </c>
      <c r="CE217" s="29" t="s">
        <v>1309</v>
      </c>
      <c r="CF217" s="29">
        <v>0.88061046169167445</v>
      </c>
      <c r="CH217" s="29" t="s">
        <v>726</v>
      </c>
      <c r="CI217" s="29">
        <v>1.003932826149152</v>
      </c>
      <c r="CV217" s="40">
        <v>0.5</v>
      </c>
      <c r="CW217" s="22">
        <f t="shared" si="26"/>
        <v>1.5</v>
      </c>
      <c r="CX217" s="22">
        <f t="shared" si="26"/>
        <v>2.5</v>
      </c>
      <c r="CY217" s="22">
        <f t="shared" si="26"/>
        <v>3.5</v>
      </c>
      <c r="CZ217" s="40">
        <f t="shared" si="22"/>
        <v>4.5</v>
      </c>
      <c r="DA217" s="40">
        <f t="shared" si="23"/>
        <v>5.5</v>
      </c>
      <c r="DB217" s="40">
        <f t="shared" si="24"/>
        <v>6.5</v>
      </c>
      <c r="DC217" s="40">
        <f t="shared" si="25"/>
        <v>7.5</v>
      </c>
      <c r="DD217" s="11">
        <f t="shared" si="25"/>
        <v>8.5</v>
      </c>
    </row>
    <row r="218" spans="74:108" x14ac:dyDescent="0.25">
      <c r="BV218" s="29" t="s">
        <v>925</v>
      </c>
      <c r="BW218" s="29">
        <v>0.68151068815376603</v>
      </c>
      <c r="BY218" s="29" t="s">
        <v>1181</v>
      </c>
      <c r="BZ218" s="29">
        <v>1.0681275599795417</v>
      </c>
      <c r="CB218" s="29" t="s">
        <v>1219</v>
      </c>
      <c r="CC218" s="29">
        <v>0.8165336956390401</v>
      </c>
      <c r="CE218" s="29" t="s">
        <v>1309</v>
      </c>
      <c r="CF218" s="29">
        <v>0.87545931364599172</v>
      </c>
      <c r="CH218" s="29" t="s">
        <v>726</v>
      </c>
      <c r="CI218" s="29">
        <v>0.99984984125156706</v>
      </c>
      <c r="CV218" s="40">
        <v>0.5</v>
      </c>
      <c r="CW218" s="22">
        <f t="shared" ref="CW218:CY237" si="27">CV218+1</f>
        <v>1.5</v>
      </c>
      <c r="CX218" s="22">
        <f t="shared" si="27"/>
        <v>2.5</v>
      </c>
      <c r="CY218" s="22">
        <f t="shared" si="27"/>
        <v>3.5</v>
      </c>
      <c r="CZ218" s="40">
        <f t="shared" si="22"/>
        <v>4.5</v>
      </c>
      <c r="DA218" s="40">
        <f t="shared" si="23"/>
        <v>5.5</v>
      </c>
      <c r="DB218" s="40">
        <f t="shared" si="24"/>
        <v>6.5</v>
      </c>
      <c r="DC218" s="40">
        <f t="shared" si="25"/>
        <v>7.5</v>
      </c>
      <c r="DD218" s="11">
        <f t="shared" si="25"/>
        <v>8.5</v>
      </c>
    </row>
    <row r="219" spans="74:108" x14ac:dyDescent="0.25">
      <c r="BV219" s="29" t="s">
        <v>926</v>
      </c>
      <c r="BW219" s="29">
        <v>1.0030623687768854</v>
      </c>
      <c r="BY219" s="29" t="s">
        <v>1181</v>
      </c>
      <c r="BZ219" s="29">
        <v>0.99542112137468775</v>
      </c>
      <c r="CB219" s="29" t="s">
        <v>1219</v>
      </c>
      <c r="CC219" s="29">
        <v>1.1310212068677989</v>
      </c>
      <c r="CE219" s="29" t="s">
        <v>1310</v>
      </c>
      <c r="CF219" s="29">
        <v>0.77980729417565253</v>
      </c>
      <c r="CH219" s="29" t="s">
        <v>726</v>
      </c>
      <c r="CI219" s="29">
        <v>1.062142604564615</v>
      </c>
      <c r="CV219" s="40">
        <v>0.5</v>
      </c>
      <c r="CW219" s="22">
        <f t="shared" si="27"/>
        <v>1.5</v>
      </c>
      <c r="CX219" s="22">
        <f t="shared" si="27"/>
        <v>2.5</v>
      </c>
      <c r="CY219" s="22">
        <f t="shared" si="27"/>
        <v>3.5</v>
      </c>
      <c r="CZ219" s="40">
        <f t="shared" si="22"/>
        <v>4.5</v>
      </c>
      <c r="DA219" s="40">
        <f t="shared" si="23"/>
        <v>5.5</v>
      </c>
      <c r="DB219" s="40">
        <f t="shared" si="24"/>
        <v>6.5</v>
      </c>
      <c r="DC219" s="40">
        <f t="shared" si="25"/>
        <v>7.5</v>
      </c>
      <c r="DD219" s="11">
        <f t="shared" si="25"/>
        <v>8.5</v>
      </c>
    </row>
    <row r="220" spans="74:108" x14ac:dyDescent="0.25">
      <c r="BV220" s="29" t="s">
        <v>926</v>
      </c>
      <c r="BW220" s="29">
        <v>0.99455898797657882</v>
      </c>
      <c r="BY220" s="29" t="s">
        <v>1181</v>
      </c>
      <c r="BZ220" s="29">
        <v>1.0204106823272203</v>
      </c>
      <c r="CB220" s="29" t="s">
        <v>1219</v>
      </c>
      <c r="CC220" s="29">
        <v>1.2626927228412574</v>
      </c>
      <c r="CE220" s="29" t="s">
        <v>1311</v>
      </c>
      <c r="CF220" s="29">
        <v>1.0041260830375531</v>
      </c>
      <c r="CH220" s="29" t="s">
        <v>726</v>
      </c>
      <c r="CI220" s="29">
        <v>1.0223230972998079</v>
      </c>
      <c r="CV220" s="40">
        <v>0.5</v>
      </c>
      <c r="CW220" s="22">
        <f t="shared" si="27"/>
        <v>1.5</v>
      </c>
      <c r="CX220" s="22">
        <f t="shared" si="27"/>
        <v>2.5</v>
      </c>
      <c r="CY220" s="22">
        <f t="shared" si="27"/>
        <v>3.5</v>
      </c>
      <c r="CZ220" s="40">
        <f t="shared" si="22"/>
        <v>4.5</v>
      </c>
      <c r="DA220" s="40">
        <f t="shared" si="23"/>
        <v>5.5</v>
      </c>
      <c r="DB220" s="40">
        <f t="shared" si="24"/>
        <v>6.5</v>
      </c>
      <c r="DC220" s="40">
        <f t="shared" si="25"/>
        <v>7.5</v>
      </c>
      <c r="DD220" s="11">
        <f t="shared" si="25"/>
        <v>8.5</v>
      </c>
    </row>
    <row r="221" spans="74:108" x14ac:dyDescent="0.25">
      <c r="BV221" s="29" t="s">
        <v>926</v>
      </c>
      <c r="BW221" s="29">
        <v>0.99969015443314924</v>
      </c>
      <c r="BY221" s="29" t="s">
        <v>1182</v>
      </c>
      <c r="BZ221" s="29">
        <v>1.0117056319812794</v>
      </c>
      <c r="CB221" s="29" t="s">
        <v>1219</v>
      </c>
      <c r="CC221" s="29">
        <v>1.0762370508044543</v>
      </c>
      <c r="CE221" s="29" t="s">
        <v>1311</v>
      </c>
      <c r="CF221" s="29">
        <v>0.99607476506174941</v>
      </c>
      <c r="CH221" s="29" t="s">
        <v>726</v>
      </c>
      <c r="CI221" s="29">
        <v>1.0273139814334638</v>
      </c>
      <c r="CV221" s="40">
        <v>0.5</v>
      </c>
      <c r="CW221" s="22">
        <f t="shared" si="27"/>
        <v>1.5</v>
      </c>
      <c r="CX221" s="22">
        <f t="shared" si="27"/>
        <v>2.5</v>
      </c>
      <c r="CY221" s="22">
        <f t="shared" si="27"/>
        <v>3.5</v>
      </c>
      <c r="CZ221" s="40">
        <f t="shared" si="22"/>
        <v>4.5</v>
      </c>
      <c r="DA221" s="40">
        <f t="shared" si="23"/>
        <v>5.5</v>
      </c>
      <c r="DB221" s="40">
        <f t="shared" si="24"/>
        <v>6.5</v>
      </c>
      <c r="DC221" s="40">
        <f t="shared" si="25"/>
        <v>7.5</v>
      </c>
      <c r="DD221" s="11">
        <f t="shared" si="25"/>
        <v>8.5</v>
      </c>
    </row>
    <row r="222" spans="74:108" x14ac:dyDescent="0.25">
      <c r="BY222" s="29" t="s">
        <v>1182</v>
      </c>
      <c r="BZ222" s="29">
        <v>0.99721675911033247</v>
      </c>
      <c r="CB222" s="29" t="s">
        <v>1272</v>
      </c>
      <c r="CC222" s="29">
        <v>0.95349303117845707</v>
      </c>
      <c r="CE222" s="29" t="s">
        <v>1311</v>
      </c>
      <c r="CF222" s="29">
        <v>1.0141615165341868</v>
      </c>
      <c r="CH222" s="29" t="s">
        <v>727</v>
      </c>
      <c r="CI222" s="29">
        <v>1.0180207517582498</v>
      </c>
      <c r="CV222" s="40">
        <v>0.5</v>
      </c>
      <c r="CW222" s="22">
        <f t="shared" si="27"/>
        <v>1.5</v>
      </c>
      <c r="CX222" s="22">
        <f t="shared" si="27"/>
        <v>2.5</v>
      </c>
      <c r="CY222" s="22">
        <f t="shared" si="27"/>
        <v>3.5</v>
      </c>
      <c r="CZ222" s="40">
        <f t="shared" si="22"/>
        <v>4.5</v>
      </c>
      <c r="DA222" s="40">
        <f t="shared" si="23"/>
        <v>5.5</v>
      </c>
      <c r="DB222" s="40">
        <f t="shared" si="24"/>
        <v>6.5</v>
      </c>
      <c r="DC222" s="40">
        <f t="shared" si="25"/>
        <v>7.5</v>
      </c>
      <c r="DD222" s="11">
        <f t="shared" si="25"/>
        <v>8.5</v>
      </c>
    </row>
    <row r="223" spans="74:108" x14ac:dyDescent="0.25">
      <c r="BY223" s="29" t="s">
        <v>1182</v>
      </c>
      <c r="BZ223" s="29">
        <v>1.0017195113470976</v>
      </c>
      <c r="CB223" s="29" t="s">
        <v>1272</v>
      </c>
      <c r="CC223" s="29">
        <v>1.0061589481758832</v>
      </c>
      <c r="CE223" s="29" t="s">
        <v>1312</v>
      </c>
      <c r="CF223" s="29">
        <v>0.99333094103046626</v>
      </c>
      <c r="CH223" s="29" t="s">
        <v>727</v>
      </c>
      <c r="CI223" s="29">
        <v>1.008403621882239</v>
      </c>
      <c r="CV223" s="40">
        <v>0.5</v>
      </c>
      <c r="CW223" s="22">
        <f t="shared" si="27"/>
        <v>1.5</v>
      </c>
      <c r="CX223" s="22">
        <f t="shared" si="27"/>
        <v>2.5</v>
      </c>
      <c r="CY223" s="22">
        <f t="shared" si="27"/>
        <v>3.5</v>
      </c>
      <c r="CZ223" s="40">
        <f t="shared" si="22"/>
        <v>4.5</v>
      </c>
      <c r="DA223" s="40">
        <f t="shared" si="23"/>
        <v>5.5</v>
      </c>
      <c r="DB223" s="40">
        <f t="shared" si="24"/>
        <v>6.5</v>
      </c>
      <c r="DC223" s="40">
        <f t="shared" si="25"/>
        <v>7.5</v>
      </c>
      <c r="DD223" s="11">
        <f t="shared" si="25"/>
        <v>8.5</v>
      </c>
    </row>
    <row r="224" spans="74:108" x14ac:dyDescent="0.25">
      <c r="BW224" s="2">
        <f>MEDIAN(BW2:BW221)</f>
        <v>1.0025775174106939</v>
      </c>
      <c r="BY224" s="29" t="s">
        <v>1183</v>
      </c>
      <c r="BZ224" s="29">
        <v>1.2913843195670296</v>
      </c>
      <c r="CB224" s="29" t="s">
        <v>1272</v>
      </c>
      <c r="CC224" s="29">
        <v>1.0362729552455172</v>
      </c>
      <c r="CE224" s="29" t="s">
        <v>1312</v>
      </c>
      <c r="CF224" s="29">
        <v>0.99292727604162123</v>
      </c>
      <c r="CH224" s="29" t="s">
        <v>727</v>
      </c>
      <c r="CI224" s="29">
        <v>0.99813434960375846</v>
      </c>
      <c r="CV224" s="40">
        <v>0.5</v>
      </c>
      <c r="CW224" s="22">
        <f t="shared" si="27"/>
        <v>1.5</v>
      </c>
      <c r="CX224" s="22">
        <f t="shared" si="27"/>
        <v>2.5</v>
      </c>
      <c r="CY224" s="22">
        <f t="shared" si="27"/>
        <v>3.5</v>
      </c>
      <c r="CZ224" s="40">
        <f t="shared" si="22"/>
        <v>4.5</v>
      </c>
      <c r="DA224" s="40">
        <f t="shared" si="23"/>
        <v>5.5</v>
      </c>
      <c r="DB224" s="40">
        <f t="shared" si="24"/>
        <v>6.5</v>
      </c>
      <c r="DC224" s="40">
        <f t="shared" si="25"/>
        <v>7.5</v>
      </c>
      <c r="DD224" s="11">
        <f t="shared" si="25"/>
        <v>8.5</v>
      </c>
    </row>
    <row r="225" spans="77:108" x14ac:dyDescent="0.25">
      <c r="BY225" s="29" t="s">
        <v>1183</v>
      </c>
      <c r="BZ225" s="29">
        <v>0.97969967068777786</v>
      </c>
      <c r="CB225" s="29" t="s">
        <v>1273</v>
      </c>
      <c r="CC225" s="29">
        <v>1.0304188008767656</v>
      </c>
      <c r="CE225" s="29" t="s">
        <v>1312</v>
      </c>
      <c r="CF225" s="29">
        <v>0.67422086784272672</v>
      </c>
      <c r="CH225" s="29" t="s">
        <v>727</v>
      </c>
      <c r="CI225" s="29">
        <v>1.036338299853959</v>
      </c>
      <c r="CV225" s="40">
        <v>0.5</v>
      </c>
      <c r="CW225" s="22">
        <f t="shared" si="27"/>
        <v>1.5</v>
      </c>
      <c r="CX225" s="22">
        <f t="shared" si="27"/>
        <v>2.5</v>
      </c>
      <c r="CY225" s="22">
        <f t="shared" si="27"/>
        <v>3.5</v>
      </c>
      <c r="CZ225" s="40">
        <f t="shared" si="22"/>
        <v>4.5</v>
      </c>
      <c r="DA225" s="40">
        <f t="shared" si="23"/>
        <v>5.5</v>
      </c>
      <c r="DB225" s="40">
        <f t="shared" si="24"/>
        <v>6.5</v>
      </c>
      <c r="DC225" s="40">
        <f t="shared" si="25"/>
        <v>7.5</v>
      </c>
      <c r="DD225" s="11">
        <f t="shared" si="25"/>
        <v>8.5</v>
      </c>
    </row>
    <row r="226" spans="77:108" x14ac:dyDescent="0.25">
      <c r="BY226" s="29" t="s">
        <v>1183</v>
      </c>
      <c r="BZ226" s="29">
        <v>0.99977816665450536</v>
      </c>
      <c r="CB226" s="29" t="s">
        <v>1273</v>
      </c>
      <c r="CC226" s="29">
        <v>1.0185014952459159</v>
      </c>
      <c r="CE226" s="29" t="s">
        <v>1312</v>
      </c>
      <c r="CF226" s="29">
        <v>0.62639581169818181</v>
      </c>
      <c r="CH226" s="29" t="s">
        <v>727</v>
      </c>
      <c r="CI226" s="29">
        <v>1.0453437053539281</v>
      </c>
      <c r="CV226" s="40">
        <v>0.5</v>
      </c>
      <c r="CW226" s="22">
        <f t="shared" si="27"/>
        <v>1.5</v>
      </c>
      <c r="CX226" s="22">
        <f t="shared" si="27"/>
        <v>2.5</v>
      </c>
      <c r="CY226" s="22">
        <f t="shared" si="27"/>
        <v>3.5</v>
      </c>
      <c r="CZ226" s="40">
        <f t="shared" si="22"/>
        <v>4.5</v>
      </c>
      <c r="DA226" s="40">
        <f t="shared" si="23"/>
        <v>5.5</v>
      </c>
      <c r="DB226" s="40">
        <f t="shared" si="24"/>
        <v>6.5</v>
      </c>
      <c r="DC226" s="40">
        <f t="shared" si="25"/>
        <v>7.5</v>
      </c>
      <c r="DD226" s="11">
        <f t="shared" si="25"/>
        <v>8.5</v>
      </c>
    </row>
    <row r="227" spans="77:108" x14ac:dyDescent="0.25">
      <c r="BY227" s="29" t="s">
        <v>1184</v>
      </c>
      <c r="BZ227" s="29">
        <v>0.95606973855664912</v>
      </c>
      <c r="CB227" s="29" t="s">
        <v>1273</v>
      </c>
      <c r="CC227" s="29">
        <v>0.98777397621396879</v>
      </c>
      <c r="CE227" s="29" t="s">
        <v>1312</v>
      </c>
      <c r="CF227" s="29">
        <v>0.69005695049237892</v>
      </c>
      <c r="CH227" s="29" t="s">
        <v>727</v>
      </c>
      <c r="CI227" s="29">
        <v>0.99570080888339962</v>
      </c>
      <c r="CV227" s="40">
        <v>0.5</v>
      </c>
      <c r="CW227" s="22">
        <f t="shared" si="27"/>
        <v>1.5</v>
      </c>
      <c r="CX227" s="22">
        <f t="shared" si="27"/>
        <v>2.5</v>
      </c>
      <c r="CY227" s="22">
        <f t="shared" si="27"/>
        <v>3.5</v>
      </c>
      <c r="CZ227" s="40">
        <f t="shared" si="22"/>
        <v>4.5</v>
      </c>
      <c r="DA227" s="40">
        <f t="shared" si="23"/>
        <v>5.5</v>
      </c>
      <c r="DB227" s="40">
        <f t="shared" si="24"/>
        <v>6.5</v>
      </c>
      <c r="DC227" s="40">
        <f t="shared" si="25"/>
        <v>7.5</v>
      </c>
      <c r="DD227" s="11">
        <f t="shared" si="25"/>
        <v>8.5</v>
      </c>
    </row>
    <row r="228" spans="77:108" x14ac:dyDescent="0.25">
      <c r="BY228" s="29" t="s">
        <v>1184</v>
      </c>
      <c r="BZ228" s="29">
        <v>0.99652813476573421</v>
      </c>
      <c r="CB228" s="29" t="s">
        <v>1274</v>
      </c>
      <c r="CC228" s="29">
        <v>0.99642401211379261</v>
      </c>
      <c r="CE228" s="29" t="s">
        <v>1312</v>
      </c>
      <c r="CF228" s="29">
        <v>0.99446945152158772</v>
      </c>
      <c r="CH228" s="29" t="s">
        <v>728</v>
      </c>
      <c r="CI228" s="29">
        <v>0.9881669204611232</v>
      </c>
      <c r="CV228" s="40">
        <v>0.5</v>
      </c>
      <c r="CW228" s="22">
        <f t="shared" si="27"/>
        <v>1.5</v>
      </c>
      <c r="CX228" s="22">
        <f t="shared" si="27"/>
        <v>2.5</v>
      </c>
      <c r="CY228" s="22">
        <f t="shared" si="27"/>
        <v>3.5</v>
      </c>
      <c r="CZ228" s="40">
        <f t="shared" si="22"/>
        <v>4.5</v>
      </c>
      <c r="DA228" s="40">
        <f t="shared" si="23"/>
        <v>5.5</v>
      </c>
      <c r="DB228" s="40">
        <f t="shared" si="24"/>
        <v>6.5</v>
      </c>
      <c r="DC228" s="40">
        <f t="shared" si="25"/>
        <v>7.5</v>
      </c>
      <c r="DD228" s="11">
        <f t="shared" si="25"/>
        <v>8.5</v>
      </c>
    </row>
    <row r="229" spans="77:108" x14ac:dyDescent="0.25">
      <c r="BY229" s="29" t="s">
        <v>1184</v>
      </c>
      <c r="BZ229" s="29">
        <v>0.99218635392561483</v>
      </c>
      <c r="CB229" s="29" t="s">
        <v>1276</v>
      </c>
      <c r="CC229" s="29">
        <v>1.0219286244299117</v>
      </c>
      <c r="CE229" s="29" t="s">
        <v>1313</v>
      </c>
      <c r="CF229" s="29">
        <v>0.96353301877652264</v>
      </c>
      <c r="CH229" s="29" t="s">
        <v>728</v>
      </c>
      <c r="CI229" s="29">
        <v>1.077279869746832</v>
      </c>
      <c r="CV229" s="40">
        <v>0.5</v>
      </c>
      <c r="CW229" s="22">
        <f t="shared" si="27"/>
        <v>1.5</v>
      </c>
      <c r="CX229" s="22">
        <f t="shared" si="27"/>
        <v>2.5</v>
      </c>
      <c r="CY229" s="22">
        <f t="shared" si="27"/>
        <v>3.5</v>
      </c>
      <c r="CZ229" s="40">
        <f t="shared" si="22"/>
        <v>4.5</v>
      </c>
      <c r="DA229" s="40">
        <f t="shared" si="23"/>
        <v>5.5</v>
      </c>
      <c r="DB229" s="40">
        <f t="shared" si="24"/>
        <v>6.5</v>
      </c>
      <c r="DC229" s="40">
        <f t="shared" si="25"/>
        <v>7.5</v>
      </c>
      <c r="DD229" s="11">
        <f t="shared" si="25"/>
        <v>8.5</v>
      </c>
    </row>
    <row r="230" spans="77:108" x14ac:dyDescent="0.25">
      <c r="BY230" s="29" t="s">
        <v>1184</v>
      </c>
      <c r="BZ230" s="29">
        <v>1.0157677729740169</v>
      </c>
      <c r="CB230" s="29" t="s">
        <v>1276</v>
      </c>
      <c r="CC230" s="29">
        <v>0.97760394013222385</v>
      </c>
      <c r="CE230" s="29" t="s">
        <v>1313</v>
      </c>
      <c r="CF230" s="29">
        <v>0.9949079762715618</v>
      </c>
      <c r="CH230" s="29" t="s">
        <v>728</v>
      </c>
      <c r="CI230" s="29">
        <v>1.0007624069761005</v>
      </c>
      <c r="CV230" s="40">
        <v>0.5</v>
      </c>
      <c r="CW230" s="22">
        <f t="shared" si="27"/>
        <v>1.5</v>
      </c>
      <c r="CX230" s="22">
        <f t="shared" si="27"/>
        <v>2.5</v>
      </c>
      <c r="CY230" s="22">
        <f t="shared" si="27"/>
        <v>3.5</v>
      </c>
      <c r="CZ230" s="40">
        <f t="shared" si="22"/>
        <v>4.5</v>
      </c>
      <c r="DA230" s="40">
        <f t="shared" si="23"/>
        <v>5.5</v>
      </c>
      <c r="DB230" s="40">
        <f t="shared" si="24"/>
        <v>6.5</v>
      </c>
      <c r="DC230" s="40">
        <f t="shared" si="25"/>
        <v>7.5</v>
      </c>
      <c r="DD230" s="11">
        <f t="shared" si="25"/>
        <v>8.5</v>
      </c>
    </row>
    <row r="231" spans="77:108" x14ac:dyDescent="0.25">
      <c r="BY231" s="29" t="s">
        <v>1184</v>
      </c>
      <c r="BZ231" s="29">
        <v>1.0030691865171208</v>
      </c>
      <c r="CB231" s="29" t="s">
        <v>1276</v>
      </c>
      <c r="CC231" s="29">
        <v>1.0817734633842719</v>
      </c>
      <c r="CE231" s="29" t="s">
        <v>1313</v>
      </c>
      <c r="CF231" s="29">
        <v>0.99405978499143555</v>
      </c>
      <c r="CH231" s="29" t="s">
        <v>729</v>
      </c>
      <c r="CI231" s="29">
        <v>1.0036957073250985</v>
      </c>
      <c r="CV231" s="40">
        <v>0.5</v>
      </c>
      <c r="CW231" s="22">
        <f t="shared" si="27"/>
        <v>1.5</v>
      </c>
      <c r="CX231" s="22">
        <f t="shared" si="27"/>
        <v>2.5</v>
      </c>
      <c r="CY231" s="22">
        <f t="shared" si="27"/>
        <v>3.5</v>
      </c>
      <c r="CZ231" s="40">
        <f t="shared" si="22"/>
        <v>4.5</v>
      </c>
      <c r="DA231" s="40">
        <f t="shared" si="23"/>
        <v>5.5</v>
      </c>
      <c r="DB231" s="40">
        <f t="shared" si="24"/>
        <v>6.5</v>
      </c>
      <c r="DC231" s="40">
        <f t="shared" si="25"/>
        <v>7.5</v>
      </c>
      <c r="DD231" s="11">
        <f t="shared" si="25"/>
        <v>8.5</v>
      </c>
    </row>
    <row r="232" spans="77:108" x14ac:dyDescent="0.25">
      <c r="BY232" s="29" t="s">
        <v>1184</v>
      </c>
      <c r="BZ232" s="29">
        <v>0.79944131566268783</v>
      </c>
      <c r="CB232" s="29" t="s">
        <v>1276</v>
      </c>
      <c r="CC232" s="29">
        <v>1.0320800169481372</v>
      </c>
      <c r="CE232" s="29" t="s">
        <v>1313</v>
      </c>
      <c r="CF232" s="29">
        <v>1.002266057984871</v>
      </c>
      <c r="CH232" s="29" t="s">
        <v>729</v>
      </c>
      <c r="CI232" s="29">
        <v>1.0059504539278028</v>
      </c>
      <c r="CV232" s="40">
        <v>0.5</v>
      </c>
      <c r="CW232" s="22">
        <f t="shared" si="27"/>
        <v>1.5</v>
      </c>
      <c r="CX232" s="22">
        <f t="shared" si="27"/>
        <v>2.5</v>
      </c>
      <c r="CY232" s="22">
        <f t="shared" si="27"/>
        <v>3.5</v>
      </c>
      <c r="CZ232" s="40">
        <f t="shared" si="22"/>
        <v>4.5</v>
      </c>
      <c r="DA232" s="40">
        <f t="shared" si="23"/>
        <v>5.5</v>
      </c>
      <c r="DB232" s="40">
        <f t="shared" si="24"/>
        <v>6.5</v>
      </c>
      <c r="DC232" s="40">
        <f t="shared" si="25"/>
        <v>7.5</v>
      </c>
      <c r="DD232" s="11">
        <f t="shared" si="25"/>
        <v>8.5</v>
      </c>
    </row>
    <row r="233" spans="77:108" x14ac:dyDescent="0.25">
      <c r="BY233" s="29" t="s">
        <v>1188</v>
      </c>
      <c r="BZ233" s="29">
        <v>0.81505405517061869</v>
      </c>
      <c r="CB233" s="29" t="s">
        <v>1276</v>
      </c>
      <c r="CC233" s="29">
        <v>1.0277593823089552</v>
      </c>
      <c r="CE233" s="29" t="s">
        <v>1313</v>
      </c>
      <c r="CF233" s="29">
        <v>0.98576299281820456</v>
      </c>
      <c r="CH233" s="29" t="s">
        <v>729</v>
      </c>
      <c r="CI233" s="29">
        <v>0.99167534510368538</v>
      </c>
      <c r="CV233" s="40">
        <v>0.5</v>
      </c>
      <c r="CW233" s="22">
        <f t="shared" si="27"/>
        <v>1.5</v>
      </c>
      <c r="CX233" s="22">
        <f t="shared" si="27"/>
        <v>2.5</v>
      </c>
      <c r="CY233" s="22">
        <f t="shared" si="27"/>
        <v>3.5</v>
      </c>
      <c r="CZ233" s="40">
        <f t="shared" si="22"/>
        <v>4.5</v>
      </c>
      <c r="DA233" s="40">
        <f t="shared" si="23"/>
        <v>5.5</v>
      </c>
      <c r="DB233" s="40">
        <f t="shared" si="24"/>
        <v>6.5</v>
      </c>
      <c r="DC233" s="40">
        <f t="shared" si="25"/>
        <v>7.5</v>
      </c>
      <c r="DD233" s="11">
        <f t="shared" si="25"/>
        <v>8.5</v>
      </c>
    </row>
    <row r="234" spans="77:108" x14ac:dyDescent="0.25">
      <c r="BY234" s="29" t="s">
        <v>1188</v>
      </c>
      <c r="BZ234" s="29">
        <v>0.79404453862984981</v>
      </c>
      <c r="CB234" s="29" t="s">
        <v>1276</v>
      </c>
      <c r="CC234" s="29">
        <v>1.0523770600519715</v>
      </c>
      <c r="CE234" s="29" t="s">
        <v>1313</v>
      </c>
      <c r="CF234" s="29">
        <v>0.97457292241410509</v>
      </c>
      <c r="CH234" s="29" t="s">
        <v>730</v>
      </c>
      <c r="CI234" s="29">
        <v>0.96741264868177868</v>
      </c>
      <c r="CV234" s="40">
        <v>0.5</v>
      </c>
      <c r="CW234" s="22">
        <f t="shared" si="27"/>
        <v>1.5</v>
      </c>
      <c r="CX234" s="22">
        <f t="shared" si="27"/>
        <v>2.5</v>
      </c>
      <c r="CY234" s="22">
        <f t="shared" si="27"/>
        <v>3.5</v>
      </c>
      <c r="CZ234" s="40">
        <f t="shared" si="22"/>
        <v>4.5</v>
      </c>
      <c r="DA234" s="40">
        <f t="shared" si="23"/>
        <v>5.5</v>
      </c>
      <c r="DB234" s="40">
        <f t="shared" si="24"/>
        <v>6.5</v>
      </c>
      <c r="DC234" s="40">
        <f t="shared" si="25"/>
        <v>7.5</v>
      </c>
      <c r="DD234" s="11">
        <f t="shared" si="25"/>
        <v>8.5</v>
      </c>
    </row>
    <row r="235" spans="77:108" x14ac:dyDescent="0.25">
      <c r="BY235" s="29" t="s">
        <v>1188</v>
      </c>
      <c r="BZ235" s="29">
        <v>0.79178175108666227</v>
      </c>
      <c r="CB235" s="29" t="s">
        <v>1276</v>
      </c>
      <c r="CC235" s="29">
        <v>1.0372873356834496</v>
      </c>
      <c r="CE235" s="29" t="s">
        <v>1314</v>
      </c>
      <c r="CF235" s="29">
        <v>0.9925631923462741</v>
      </c>
      <c r="CH235" s="29" t="s">
        <v>730</v>
      </c>
      <c r="CI235" s="29">
        <v>1.0122397647382528</v>
      </c>
      <c r="CV235" s="40">
        <v>0.5</v>
      </c>
      <c r="CW235" s="22">
        <f t="shared" si="27"/>
        <v>1.5</v>
      </c>
      <c r="CX235" s="22">
        <f t="shared" si="27"/>
        <v>2.5</v>
      </c>
      <c r="CY235" s="22">
        <f t="shared" si="27"/>
        <v>3.5</v>
      </c>
      <c r="CZ235" s="40">
        <f t="shared" si="22"/>
        <v>4.5</v>
      </c>
      <c r="DA235" s="40">
        <f t="shared" si="23"/>
        <v>5.5</v>
      </c>
      <c r="DB235" s="40">
        <f t="shared" si="24"/>
        <v>6.5</v>
      </c>
      <c r="DC235" s="40">
        <f t="shared" si="25"/>
        <v>7.5</v>
      </c>
      <c r="DD235" s="11">
        <f t="shared" si="25"/>
        <v>8.5</v>
      </c>
    </row>
    <row r="236" spans="77:108" x14ac:dyDescent="0.25">
      <c r="BY236" s="29" t="s">
        <v>1188</v>
      </c>
      <c r="BZ236" s="29">
        <v>0.87487304991625625</v>
      </c>
      <c r="CB236" s="29" t="s">
        <v>1276</v>
      </c>
      <c r="CC236" s="29">
        <v>1.0082327752203177</v>
      </c>
      <c r="CE236" s="29" t="s">
        <v>1314</v>
      </c>
      <c r="CF236" s="29">
        <v>1.0044996966704871</v>
      </c>
      <c r="CH236" s="29" t="s">
        <v>730</v>
      </c>
      <c r="CI236" s="29">
        <v>1.0785081989737193</v>
      </c>
      <c r="CV236" s="40">
        <v>0.5</v>
      </c>
      <c r="CW236" s="22">
        <f t="shared" si="27"/>
        <v>1.5</v>
      </c>
      <c r="CX236" s="22">
        <f t="shared" si="27"/>
        <v>2.5</v>
      </c>
      <c r="CY236" s="22">
        <f t="shared" si="27"/>
        <v>3.5</v>
      </c>
      <c r="CZ236" s="40">
        <f t="shared" si="22"/>
        <v>4.5</v>
      </c>
      <c r="DA236" s="40">
        <f t="shared" si="23"/>
        <v>5.5</v>
      </c>
      <c r="DB236" s="40">
        <f t="shared" si="24"/>
        <v>6.5</v>
      </c>
      <c r="DC236" s="40">
        <f t="shared" si="25"/>
        <v>7.5</v>
      </c>
      <c r="DD236" s="11">
        <f t="shared" si="25"/>
        <v>8.5</v>
      </c>
    </row>
    <row r="237" spans="77:108" x14ac:dyDescent="0.25">
      <c r="BY237" s="29" t="s">
        <v>1188</v>
      </c>
      <c r="BZ237" s="29">
        <v>0.77807001325286684</v>
      </c>
      <c r="CB237" s="29" t="s">
        <v>1276</v>
      </c>
      <c r="CC237" s="29">
        <v>1.0234529254893538</v>
      </c>
      <c r="CE237" s="29" t="s">
        <v>1314</v>
      </c>
      <c r="CF237" s="29">
        <v>0.97873412603572063</v>
      </c>
      <c r="CH237" s="29" t="s">
        <v>730</v>
      </c>
      <c r="CI237" s="29">
        <v>0.97586722723496266</v>
      </c>
      <c r="CV237" s="40">
        <v>0.5</v>
      </c>
      <c r="CW237" s="22">
        <f t="shared" si="27"/>
        <v>1.5</v>
      </c>
      <c r="CX237" s="22">
        <f t="shared" si="27"/>
        <v>2.5</v>
      </c>
      <c r="CY237" s="22">
        <f t="shared" si="27"/>
        <v>3.5</v>
      </c>
      <c r="CZ237" s="40">
        <f t="shared" si="22"/>
        <v>4.5</v>
      </c>
      <c r="DA237" s="40">
        <f t="shared" si="23"/>
        <v>5.5</v>
      </c>
      <c r="DB237" s="40">
        <f t="shared" si="24"/>
        <v>6.5</v>
      </c>
      <c r="DC237" s="40">
        <f t="shared" si="25"/>
        <v>7.5</v>
      </c>
      <c r="DD237" s="11">
        <f t="shared" si="25"/>
        <v>8.5</v>
      </c>
    </row>
    <row r="238" spans="77:108" x14ac:dyDescent="0.25">
      <c r="BY238" s="29" t="s">
        <v>1189</v>
      </c>
      <c r="BZ238" s="29">
        <v>0.99409062694375971</v>
      </c>
      <c r="CB238" s="29" t="s">
        <v>1276</v>
      </c>
      <c r="CC238" s="29">
        <v>1.0495926896594598</v>
      </c>
      <c r="CE238" s="29" t="s">
        <v>1314</v>
      </c>
      <c r="CF238" s="29">
        <v>0.98060124740771348</v>
      </c>
      <c r="CH238" s="29" t="s">
        <v>730</v>
      </c>
      <c r="CI238" s="29">
        <v>0.99041098120091642</v>
      </c>
      <c r="CV238" s="40">
        <v>0.5</v>
      </c>
      <c r="CW238" s="22">
        <f t="shared" ref="CW238:CY257" si="28">CV238+1</f>
        <v>1.5</v>
      </c>
      <c r="CX238" s="22">
        <f t="shared" si="28"/>
        <v>2.5</v>
      </c>
      <c r="CY238" s="22">
        <f t="shared" si="28"/>
        <v>3.5</v>
      </c>
      <c r="CZ238" s="40">
        <f t="shared" si="22"/>
        <v>4.5</v>
      </c>
      <c r="DA238" s="40">
        <f t="shared" si="23"/>
        <v>5.5</v>
      </c>
      <c r="DB238" s="40">
        <f t="shared" si="24"/>
        <v>6.5</v>
      </c>
      <c r="DC238" s="40">
        <f t="shared" si="25"/>
        <v>7.5</v>
      </c>
      <c r="DD238" s="11">
        <f t="shared" si="25"/>
        <v>8.5</v>
      </c>
    </row>
    <row r="239" spans="77:108" x14ac:dyDescent="0.25">
      <c r="BY239" s="29" t="s">
        <v>1189</v>
      </c>
      <c r="BZ239" s="29">
        <v>1.0038070696662866</v>
      </c>
      <c r="CB239" s="29" t="s">
        <v>1276</v>
      </c>
      <c r="CC239" s="29">
        <v>0.97552966358516691</v>
      </c>
      <c r="CE239" s="29" t="s">
        <v>1314</v>
      </c>
      <c r="CF239" s="29">
        <v>0.98244428126809225</v>
      </c>
      <c r="CH239" s="29" t="s">
        <v>730</v>
      </c>
      <c r="CI239" s="29">
        <v>0.81457780062871621</v>
      </c>
      <c r="CV239" s="40">
        <v>0.5</v>
      </c>
      <c r="CW239" s="22">
        <f t="shared" si="28"/>
        <v>1.5</v>
      </c>
      <c r="CX239" s="22">
        <f t="shared" si="28"/>
        <v>2.5</v>
      </c>
      <c r="CY239" s="22">
        <f t="shared" si="28"/>
        <v>3.5</v>
      </c>
      <c r="CZ239" s="40">
        <f t="shared" si="22"/>
        <v>4.5</v>
      </c>
      <c r="DA239" s="40">
        <f t="shared" si="23"/>
        <v>5.5</v>
      </c>
      <c r="DB239" s="40">
        <f t="shared" si="24"/>
        <v>6.5</v>
      </c>
      <c r="DC239" s="40">
        <f t="shared" si="25"/>
        <v>7.5</v>
      </c>
      <c r="DD239" s="11">
        <f t="shared" si="25"/>
        <v>8.5</v>
      </c>
    </row>
    <row r="240" spans="77:108" x14ac:dyDescent="0.25">
      <c r="BY240" s="29" t="s">
        <v>1190</v>
      </c>
      <c r="BZ240" s="29">
        <v>0.94559519946934611</v>
      </c>
      <c r="CB240" s="29" t="s">
        <v>1276</v>
      </c>
      <c r="CC240" s="29">
        <v>1.0142758892733865</v>
      </c>
      <c r="CE240" s="29" t="s">
        <v>1314</v>
      </c>
      <c r="CF240" s="29">
        <v>0.9960615205943727</v>
      </c>
      <c r="CH240" s="29" t="s">
        <v>731</v>
      </c>
      <c r="CI240" s="29">
        <v>0.99438752330747548</v>
      </c>
      <c r="CV240" s="40">
        <v>0.5</v>
      </c>
      <c r="CW240" s="22">
        <f t="shared" si="28"/>
        <v>1.5</v>
      </c>
      <c r="CX240" s="22">
        <f t="shared" si="28"/>
        <v>2.5</v>
      </c>
      <c r="CY240" s="22">
        <f t="shared" si="28"/>
        <v>3.5</v>
      </c>
      <c r="CZ240" s="40">
        <f t="shared" si="22"/>
        <v>4.5</v>
      </c>
      <c r="DA240" s="40">
        <f t="shared" si="23"/>
        <v>5.5</v>
      </c>
      <c r="DB240" s="40">
        <f t="shared" si="24"/>
        <v>6.5</v>
      </c>
      <c r="DC240" s="40">
        <f t="shared" si="25"/>
        <v>7.5</v>
      </c>
      <c r="DD240" s="11">
        <f t="shared" si="25"/>
        <v>8.5</v>
      </c>
    </row>
    <row r="241" spans="77:108" x14ac:dyDescent="0.25">
      <c r="BY241" s="29" t="s">
        <v>1191</v>
      </c>
      <c r="BZ241" s="29">
        <v>0.99005016734958839</v>
      </c>
      <c r="CB241" s="29" t="s">
        <v>1276</v>
      </c>
      <c r="CC241" s="29">
        <v>0.9738572170044526</v>
      </c>
      <c r="CE241" s="29" t="s">
        <v>1315</v>
      </c>
      <c r="CF241" s="29">
        <v>0.99962973830580959</v>
      </c>
      <c r="CH241" s="29" t="s">
        <v>731</v>
      </c>
      <c r="CI241" s="29">
        <v>0.88339041135773422</v>
      </c>
      <c r="CV241" s="40">
        <v>0.5</v>
      </c>
      <c r="CW241" s="22">
        <f t="shared" si="28"/>
        <v>1.5</v>
      </c>
      <c r="CX241" s="22">
        <f t="shared" si="28"/>
        <v>2.5</v>
      </c>
      <c r="CY241" s="22">
        <f t="shared" si="28"/>
        <v>3.5</v>
      </c>
      <c r="CZ241" s="40">
        <f t="shared" si="22"/>
        <v>4.5</v>
      </c>
      <c r="DA241" s="40">
        <f t="shared" si="23"/>
        <v>5.5</v>
      </c>
      <c r="DB241" s="40">
        <f t="shared" si="24"/>
        <v>6.5</v>
      </c>
      <c r="DC241" s="40">
        <f t="shared" si="25"/>
        <v>7.5</v>
      </c>
      <c r="DD241" s="11">
        <f t="shared" si="25"/>
        <v>8.5</v>
      </c>
    </row>
    <row r="242" spans="77:108" x14ac:dyDescent="0.25">
      <c r="BY242" s="29" t="s">
        <v>1191</v>
      </c>
      <c r="BZ242" s="29">
        <v>1.0339465004721728</v>
      </c>
      <c r="CB242" s="29" t="s">
        <v>1277</v>
      </c>
      <c r="CC242" s="29">
        <v>1.009708516278679</v>
      </c>
      <c r="CE242" s="29" t="s">
        <v>1315</v>
      </c>
      <c r="CF242" s="29">
        <v>1.0003239403133921</v>
      </c>
      <c r="CH242" s="29" t="s">
        <v>731</v>
      </c>
      <c r="CI242" s="29">
        <v>0.95856123235010737</v>
      </c>
      <c r="CV242" s="40">
        <v>0.5</v>
      </c>
      <c r="CW242" s="22">
        <f t="shared" si="28"/>
        <v>1.5</v>
      </c>
      <c r="CX242" s="22">
        <f t="shared" si="28"/>
        <v>2.5</v>
      </c>
      <c r="CY242" s="22">
        <f t="shared" si="28"/>
        <v>3.5</v>
      </c>
      <c r="CZ242" s="40">
        <f t="shared" si="22"/>
        <v>4.5</v>
      </c>
      <c r="DA242" s="40">
        <f t="shared" si="23"/>
        <v>5.5</v>
      </c>
      <c r="DB242" s="40">
        <f t="shared" si="24"/>
        <v>6.5</v>
      </c>
      <c r="DC242" s="40">
        <f t="shared" si="25"/>
        <v>7.5</v>
      </c>
      <c r="DD242" s="11">
        <f t="shared" si="25"/>
        <v>8.5</v>
      </c>
    </row>
    <row r="243" spans="77:108" x14ac:dyDescent="0.25">
      <c r="BY243" s="29" t="s">
        <v>1191</v>
      </c>
      <c r="BZ243" s="29">
        <v>1.0169132183370599</v>
      </c>
      <c r="CB243" s="29" t="s">
        <v>1277</v>
      </c>
      <c r="CC243" s="29">
        <v>0.99615591915559942</v>
      </c>
      <c r="CE243" s="29" t="s">
        <v>1315</v>
      </c>
      <c r="CF243" s="29">
        <v>1.0124799179645434</v>
      </c>
      <c r="CH243" s="29" t="s">
        <v>732</v>
      </c>
      <c r="CI243" s="29">
        <v>0.93797208835691459</v>
      </c>
      <c r="CV243" s="40">
        <v>0.5</v>
      </c>
      <c r="CW243" s="22">
        <f t="shared" si="28"/>
        <v>1.5</v>
      </c>
      <c r="CX243" s="22">
        <f t="shared" si="28"/>
        <v>2.5</v>
      </c>
      <c r="CY243" s="22">
        <f t="shared" si="28"/>
        <v>3.5</v>
      </c>
      <c r="CZ243" s="40">
        <f t="shared" si="22"/>
        <v>4.5</v>
      </c>
      <c r="DA243" s="40">
        <f t="shared" si="23"/>
        <v>5.5</v>
      </c>
      <c r="DB243" s="40">
        <f t="shared" si="24"/>
        <v>6.5</v>
      </c>
      <c r="DC243" s="40">
        <f t="shared" si="25"/>
        <v>7.5</v>
      </c>
      <c r="DD243" s="11">
        <f t="shared" si="25"/>
        <v>8.5</v>
      </c>
    </row>
    <row r="244" spans="77:108" x14ac:dyDescent="0.25">
      <c r="BY244" s="29" t="s">
        <v>1191</v>
      </c>
      <c r="BZ244" s="29">
        <v>1.0427712398560587</v>
      </c>
      <c r="CB244" s="29" t="s">
        <v>1277</v>
      </c>
      <c r="CC244" s="29">
        <v>0.99299568052328246</v>
      </c>
      <c r="CE244" s="29" t="s">
        <v>1315</v>
      </c>
      <c r="CF244" s="29">
        <v>1.002675172365874</v>
      </c>
      <c r="CH244" s="29" t="s">
        <v>732</v>
      </c>
      <c r="CI244" s="29">
        <v>0.9937305769894218</v>
      </c>
      <c r="CV244" s="40">
        <v>0.5</v>
      </c>
      <c r="CW244" s="22">
        <f t="shared" si="28"/>
        <v>1.5</v>
      </c>
      <c r="CX244" s="22">
        <f t="shared" si="28"/>
        <v>2.5</v>
      </c>
      <c r="CY244" s="22">
        <f t="shared" si="28"/>
        <v>3.5</v>
      </c>
      <c r="CZ244" s="40">
        <f t="shared" si="22"/>
        <v>4.5</v>
      </c>
      <c r="DA244" s="40">
        <f t="shared" si="23"/>
        <v>5.5</v>
      </c>
      <c r="DB244" s="40">
        <f t="shared" si="24"/>
        <v>6.5</v>
      </c>
      <c r="DC244" s="40">
        <f t="shared" si="25"/>
        <v>7.5</v>
      </c>
      <c r="DD244" s="11">
        <f t="shared" si="25"/>
        <v>8.5</v>
      </c>
    </row>
    <row r="245" spans="77:108" x14ac:dyDescent="0.25">
      <c r="BY245" s="29" t="s">
        <v>1191</v>
      </c>
      <c r="BZ245" s="29">
        <v>1.0450051766647481</v>
      </c>
      <c r="CB245" s="29" t="s">
        <v>1280</v>
      </c>
      <c r="CC245" s="29">
        <v>1.0099270071024695</v>
      </c>
      <c r="CE245" s="29" t="s">
        <v>1315</v>
      </c>
      <c r="CF245" s="29">
        <v>0.97700377567441821</v>
      </c>
      <c r="CH245" s="29" t="s">
        <v>732</v>
      </c>
      <c r="CI245" s="29">
        <v>0.90405829509477309</v>
      </c>
      <c r="CV245" s="40">
        <v>0.5</v>
      </c>
      <c r="CW245" s="22">
        <f t="shared" si="28"/>
        <v>1.5</v>
      </c>
      <c r="CX245" s="22">
        <f t="shared" si="28"/>
        <v>2.5</v>
      </c>
      <c r="CY245" s="22">
        <f t="shared" si="28"/>
        <v>3.5</v>
      </c>
      <c r="CZ245" s="40">
        <f t="shared" si="22"/>
        <v>4.5</v>
      </c>
      <c r="DA245" s="40">
        <f t="shared" si="23"/>
        <v>5.5</v>
      </c>
      <c r="DB245" s="40">
        <f t="shared" si="24"/>
        <v>6.5</v>
      </c>
      <c r="DC245" s="40">
        <f t="shared" si="25"/>
        <v>7.5</v>
      </c>
      <c r="DD245" s="11">
        <f t="shared" si="25"/>
        <v>8.5</v>
      </c>
    </row>
    <row r="246" spans="77:108" x14ac:dyDescent="0.25">
      <c r="BY246" s="29" t="s">
        <v>1191</v>
      </c>
      <c r="BZ246" s="29">
        <v>0.9731958828444951</v>
      </c>
      <c r="CB246" s="29" t="s">
        <v>1280</v>
      </c>
      <c r="CC246" s="29">
        <v>0.92983957015743413</v>
      </c>
      <c r="CE246" s="29" t="s">
        <v>1315</v>
      </c>
      <c r="CF246" s="29">
        <v>0.97732279914712006</v>
      </c>
      <c r="CH246" s="29" t="s">
        <v>732</v>
      </c>
      <c r="CI246" s="29">
        <v>1.0025904234550524</v>
      </c>
      <c r="CV246" s="40">
        <v>0.5</v>
      </c>
      <c r="CW246" s="22">
        <f t="shared" si="28"/>
        <v>1.5</v>
      </c>
      <c r="CX246" s="22">
        <f t="shared" si="28"/>
        <v>2.5</v>
      </c>
      <c r="CY246" s="22">
        <f t="shared" si="28"/>
        <v>3.5</v>
      </c>
      <c r="CZ246" s="40">
        <f t="shared" si="22"/>
        <v>4.5</v>
      </c>
      <c r="DA246" s="40">
        <f t="shared" si="23"/>
        <v>5.5</v>
      </c>
      <c r="DB246" s="40">
        <f t="shared" si="24"/>
        <v>6.5</v>
      </c>
      <c r="DC246" s="40">
        <f t="shared" si="25"/>
        <v>7.5</v>
      </c>
      <c r="DD246" s="11">
        <f t="shared" si="25"/>
        <v>8.5</v>
      </c>
    </row>
    <row r="247" spans="77:108" x14ac:dyDescent="0.25">
      <c r="BY247" s="29" t="s">
        <v>1194</v>
      </c>
      <c r="BZ247" s="29">
        <v>1.7757966695013914</v>
      </c>
      <c r="CB247" s="29" t="s">
        <v>1280</v>
      </c>
      <c r="CC247" s="29">
        <v>1.1303160783145447</v>
      </c>
      <c r="CE247" s="29" t="s">
        <v>1316</v>
      </c>
      <c r="CF247" s="29">
        <v>0.97485487664685166</v>
      </c>
      <c r="CH247" s="29" t="s">
        <v>732</v>
      </c>
      <c r="CI247" s="29">
        <v>0.98509698511399257</v>
      </c>
      <c r="CV247" s="40">
        <v>0.5</v>
      </c>
      <c r="CW247" s="22">
        <f t="shared" si="28"/>
        <v>1.5</v>
      </c>
      <c r="CX247" s="22">
        <f t="shared" si="28"/>
        <v>2.5</v>
      </c>
      <c r="CY247" s="22">
        <f t="shared" si="28"/>
        <v>3.5</v>
      </c>
      <c r="CZ247" s="40">
        <f t="shared" si="22"/>
        <v>4.5</v>
      </c>
      <c r="DA247" s="40">
        <f t="shared" si="23"/>
        <v>5.5</v>
      </c>
      <c r="DB247" s="40">
        <f t="shared" si="24"/>
        <v>6.5</v>
      </c>
      <c r="DC247" s="40">
        <f t="shared" si="25"/>
        <v>7.5</v>
      </c>
      <c r="DD247" s="11">
        <f t="shared" si="25"/>
        <v>8.5</v>
      </c>
    </row>
    <row r="248" spans="77:108" x14ac:dyDescent="0.25">
      <c r="BY248" s="29" t="s">
        <v>1194</v>
      </c>
      <c r="BZ248" s="29">
        <v>0.98589116016420131</v>
      </c>
      <c r="CB248" s="29" t="s">
        <v>1281</v>
      </c>
      <c r="CC248" s="29">
        <v>0.94743159250873077</v>
      </c>
      <c r="CE248" s="29" t="s">
        <v>1316</v>
      </c>
      <c r="CF248" s="29">
        <v>0.97901824112796842</v>
      </c>
      <c r="CH248" s="29" t="s">
        <v>732</v>
      </c>
      <c r="CI248" s="29">
        <v>0.8389587981405946</v>
      </c>
      <c r="CV248" s="40">
        <v>0.5</v>
      </c>
      <c r="CW248" s="22">
        <f t="shared" si="28"/>
        <v>1.5</v>
      </c>
      <c r="CX248" s="22">
        <f t="shared" si="28"/>
        <v>2.5</v>
      </c>
      <c r="CY248" s="22">
        <f t="shared" si="28"/>
        <v>3.5</v>
      </c>
      <c r="CZ248" s="40">
        <f t="shared" si="22"/>
        <v>4.5</v>
      </c>
      <c r="DA248" s="40">
        <f t="shared" si="23"/>
        <v>5.5</v>
      </c>
      <c r="DB248" s="40">
        <f t="shared" si="24"/>
        <v>6.5</v>
      </c>
      <c r="DC248" s="40">
        <f t="shared" si="25"/>
        <v>7.5</v>
      </c>
      <c r="DD248" s="11">
        <f t="shared" si="25"/>
        <v>8.5</v>
      </c>
    </row>
    <row r="249" spans="77:108" x14ac:dyDescent="0.25">
      <c r="BY249" s="29" t="s">
        <v>1194</v>
      </c>
      <c r="BZ249" s="29">
        <v>0.58305259547392618</v>
      </c>
      <c r="CB249" s="29" t="s">
        <v>1281</v>
      </c>
      <c r="CC249" s="29">
        <v>0.99468029607940123</v>
      </c>
      <c r="CE249" s="29" t="s">
        <v>1316</v>
      </c>
      <c r="CF249" s="29">
        <v>1.019689533922886</v>
      </c>
      <c r="CH249" s="29" t="s">
        <v>733</v>
      </c>
      <c r="CI249" s="29">
        <v>1.0152200004220657</v>
      </c>
      <c r="CV249" s="40">
        <v>0.5</v>
      </c>
      <c r="CW249" s="22">
        <f t="shared" si="28"/>
        <v>1.5</v>
      </c>
      <c r="CX249" s="22">
        <f t="shared" si="28"/>
        <v>2.5</v>
      </c>
      <c r="CY249" s="22">
        <f t="shared" si="28"/>
        <v>3.5</v>
      </c>
      <c r="CZ249" s="40">
        <f t="shared" si="22"/>
        <v>4.5</v>
      </c>
      <c r="DA249" s="40">
        <f t="shared" si="23"/>
        <v>5.5</v>
      </c>
      <c r="DB249" s="40">
        <f t="shared" si="24"/>
        <v>6.5</v>
      </c>
      <c r="DC249" s="40">
        <f t="shared" si="25"/>
        <v>7.5</v>
      </c>
      <c r="DD249" s="11">
        <f t="shared" si="25"/>
        <v>8.5</v>
      </c>
    </row>
    <row r="250" spans="77:108" x14ac:dyDescent="0.25">
      <c r="BY250" s="29" t="s">
        <v>1194</v>
      </c>
      <c r="BZ250" s="29">
        <v>1.0917354375078561</v>
      </c>
      <c r="CB250" s="29" t="s">
        <v>1283</v>
      </c>
      <c r="CC250" s="29">
        <v>1.0147316184208739</v>
      </c>
      <c r="CE250" s="29" t="s">
        <v>1316</v>
      </c>
      <c r="CF250" s="29">
        <v>1.0569115393714528</v>
      </c>
      <c r="CH250" s="29" t="s">
        <v>733</v>
      </c>
      <c r="CI250" s="29">
        <v>0.81041667441549792</v>
      </c>
      <c r="CV250" s="40">
        <v>0.5</v>
      </c>
      <c r="CW250" s="22">
        <f t="shared" si="28"/>
        <v>1.5</v>
      </c>
      <c r="CX250" s="22">
        <f t="shared" si="28"/>
        <v>2.5</v>
      </c>
      <c r="CY250" s="22">
        <f t="shared" si="28"/>
        <v>3.5</v>
      </c>
      <c r="CZ250" s="40">
        <f t="shared" si="22"/>
        <v>4.5</v>
      </c>
      <c r="DA250" s="40">
        <f t="shared" si="23"/>
        <v>5.5</v>
      </c>
      <c r="DB250" s="40">
        <f t="shared" si="24"/>
        <v>6.5</v>
      </c>
      <c r="DC250" s="40">
        <f t="shared" si="25"/>
        <v>7.5</v>
      </c>
      <c r="DD250" s="11">
        <f t="shared" si="25"/>
        <v>8.5</v>
      </c>
    </row>
    <row r="251" spans="77:108" x14ac:dyDescent="0.25">
      <c r="BY251" s="29" t="s">
        <v>1194</v>
      </c>
      <c r="BZ251" s="29">
        <v>0.74812779561306808</v>
      </c>
      <c r="CB251" s="29" t="s">
        <v>1283</v>
      </c>
      <c r="CC251" s="29">
        <v>1.0218852614497504</v>
      </c>
      <c r="CE251" s="29" t="s">
        <v>1316</v>
      </c>
      <c r="CF251" s="29">
        <v>1.0131139451619822</v>
      </c>
      <c r="CH251" s="29" t="s">
        <v>733</v>
      </c>
      <c r="CI251" s="29">
        <v>0.97623404925634305</v>
      </c>
      <c r="CV251" s="40">
        <v>0.5</v>
      </c>
      <c r="CW251" s="22">
        <f t="shared" si="28"/>
        <v>1.5</v>
      </c>
      <c r="CX251" s="22">
        <f t="shared" si="28"/>
        <v>2.5</v>
      </c>
      <c r="CY251" s="22">
        <f t="shared" si="28"/>
        <v>3.5</v>
      </c>
      <c r="CZ251" s="40">
        <f t="shared" si="22"/>
        <v>4.5</v>
      </c>
      <c r="DA251" s="40">
        <f t="shared" si="23"/>
        <v>5.5</v>
      </c>
      <c r="DB251" s="40">
        <f t="shared" si="24"/>
        <v>6.5</v>
      </c>
      <c r="DC251" s="40">
        <f t="shared" si="25"/>
        <v>7.5</v>
      </c>
      <c r="DD251" s="11">
        <f t="shared" si="25"/>
        <v>8.5</v>
      </c>
    </row>
    <row r="252" spans="77:108" x14ac:dyDescent="0.25">
      <c r="BY252" s="29" t="s">
        <v>1194</v>
      </c>
      <c r="BZ252" s="29">
        <v>0.87900764865844117</v>
      </c>
      <c r="CB252" s="29" t="s">
        <v>1283</v>
      </c>
      <c r="CC252" s="29">
        <v>0.96961504452515224</v>
      </c>
      <c r="CE252" s="29" t="s">
        <v>1316</v>
      </c>
      <c r="CF252" s="29">
        <v>0.9894649995084166</v>
      </c>
      <c r="CH252" s="29" t="s">
        <v>734</v>
      </c>
      <c r="CI252" s="29">
        <v>1.0173173251056991</v>
      </c>
      <c r="CV252" s="40">
        <v>0.5</v>
      </c>
      <c r="CW252" s="22">
        <f t="shared" si="28"/>
        <v>1.5</v>
      </c>
      <c r="CX252" s="22">
        <f t="shared" si="28"/>
        <v>2.5</v>
      </c>
      <c r="CY252" s="22">
        <f t="shared" si="28"/>
        <v>3.5</v>
      </c>
      <c r="CZ252" s="40">
        <f t="shared" si="22"/>
        <v>4.5</v>
      </c>
      <c r="DA252" s="40">
        <f t="shared" si="23"/>
        <v>5.5</v>
      </c>
      <c r="DB252" s="40">
        <f t="shared" si="24"/>
        <v>6.5</v>
      </c>
      <c r="DC252" s="40">
        <f t="shared" si="25"/>
        <v>7.5</v>
      </c>
      <c r="DD252" s="11">
        <f t="shared" si="25"/>
        <v>8.5</v>
      </c>
    </row>
    <row r="253" spans="77:108" x14ac:dyDescent="0.25">
      <c r="BY253" s="29" t="s">
        <v>1194</v>
      </c>
      <c r="BZ253" s="29">
        <v>1.0478672886975622</v>
      </c>
      <c r="CB253" s="29" t="s">
        <v>1283</v>
      </c>
      <c r="CC253" s="29">
        <v>1.0082272357562014</v>
      </c>
      <c r="CE253" s="29" t="s">
        <v>1316</v>
      </c>
      <c r="CF253" s="29">
        <v>1.026316224863316</v>
      </c>
      <c r="CH253" s="29" t="s">
        <v>735</v>
      </c>
      <c r="CI253" s="29">
        <v>1.0270034577308458</v>
      </c>
      <c r="CV253" s="40">
        <v>0.5</v>
      </c>
      <c r="CW253" s="22">
        <f t="shared" si="28"/>
        <v>1.5</v>
      </c>
      <c r="CX253" s="22">
        <f t="shared" si="28"/>
        <v>2.5</v>
      </c>
      <c r="CY253" s="22">
        <f t="shared" si="28"/>
        <v>3.5</v>
      </c>
      <c r="CZ253" s="40">
        <f t="shared" si="22"/>
        <v>4.5</v>
      </c>
      <c r="DA253" s="40">
        <f t="shared" si="23"/>
        <v>5.5</v>
      </c>
      <c r="DB253" s="40">
        <f t="shared" si="24"/>
        <v>6.5</v>
      </c>
      <c r="DC253" s="40">
        <f t="shared" si="25"/>
        <v>7.5</v>
      </c>
      <c r="DD253" s="11">
        <f t="shared" si="25"/>
        <v>8.5</v>
      </c>
    </row>
    <row r="254" spans="77:108" x14ac:dyDescent="0.25">
      <c r="BY254" s="29" t="s">
        <v>1194</v>
      </c>
      <c r="BZ254" s="29">
        <v>1.1794877899358047</v>
      </c>
      <c r="CB254" s="29" t="s">
        <v>1283</v>
      </c>
      <c r="CC254" s="29">
        <v>0.99861298338365845</v>
      </c>
      <c r="CE254" s="29" t="s">
        <v>1316</v>
      </c>
      <c r="CF254" s="29">
        <v>1.010454583249758</v>
      </c>
      <c r="CV254" s="40">
        <v>0.5</v>
      </c>
      <c r="CW254" s="22">
        <f t="shared" si="28"/>
        <v>1.5</v>
      </c>
      <c r="CX254" s="22">
        <f t="shared" si="28"/>
        <v>2.5</v>
      </c>
      <c r="CY254" s="22">
        <f t="shared" si="28"/>
        <v>3.5</v>
      </c>
      <c r="CZ254" s="40">
        <f t="shared" si="22"/>
        <v>4.5</v>
      </c>
      <c r="DA254" s="40">
        <f t="shared" si="23"/>
        <v>5.5</v>
      </c>
      <c r="DB254" s="40">
        <f t="shared" si="24"/>
        <v>6.5</v>
      </c>
      <c r="DC254" s="40">
        <f t="shared" si="25"/>
        <v>7.5</v>
      </c>
      <c r="DD254" s="11">
        <f t="shared" si="25"/>
        <v>8.5</v>
      </c>
    </row>
    <row r="255" spans="77:108" x14ac:dyDescent="0.25">
      <c r="BY255" s="29" t="s">
        <v>1194</v>
      </c>
      <c r="BZ255" s="29">
        <v>0.94899887876166922</v>
      </c>
      <c r="CB255" s="29" t="s">
        <v>1283</v>
      </c>
      <c r="CC255" s="29">
        <v>1.0594465742696551</v>
      </c>
      <c r="CE255" s="29" t="s">
        <v>1316</v>
      </c>
      <c r="CF255" s="29">
        <v>1.0031318773085638</v>
      </c>
      <c r="CV255" s="40">
        <v>0.5</v>
      </c>
      <c r="CW255" s="22">
        <f t="shared" si="28"/>
        <v>1.5</v>
      </c>
      <c r="CX255" s="22">
        <f t="shared" si="28"/>
        <v>2.5</v>
      </c>
      <c r="CY255" s="22">
        <f t="shared" si="28"/>
        <v>3.5</v>
      </c>
      <c r="CZ255" s="40">
        <f t="shared" si="22"/>
        <v>4.5</v>
      </c>
      <c r="DA255" s="40">
        <f t="shared" si="23"/>
        <v>5.5</v>
      </c>
      <c r="DB255" s="40">
        <f t="shared" si="24"/>
        <v>6.5</v>
      </c>
      <c r="DC255" s="40">
        <f t="shared" si="25"/>
        <v>7.5</v>
      </c>
      <c r="DD255" s="11">
        <f t="shared" si="25"/>
        <v>8.5</v>
      </c>
    </row>
    <row r="256" spans="77:108" x14ac:dyDescent="0.25">
      <c r="BY256" s="29" t="s">
        <v>1194</v>
      </c>
      <c r="BZ256" s="29">
        <v>0.92910473255077242</v>
      </c>
      <c r="CB256" s="29" t="s">
        <v>1283</v>
      </c>
      <c r="CC256" s="29">
        <v>1.0097839301359122</v>
      </c>
      <c r="CE256" s="29" t="s">
        <v>1317</v>
      </c>
      <c r="CF256" s="29">
        <v>1.0210542423282454</v>
      </c>
      <c r="CV256" s="40">
        <v>0.5</v>
      </c>
      <c r="CW256" s="22">
        <f t="shared" si="28"/>
        <v>1.5</v>
      </c>
      <c r="CX256" s="22">
        <f t="shared" si="28"/>
        <v>2.5</v>
      </c>
      <c r="CY256" s="22">
        <f t="shared" si="28"/>
        <v>3.5</v>
      </c>
      <c r="CZ256" s="40">
        <f t="shared" si="22"/>
        <v>4.5</v>
      </c>
      <c r="DA256" s="40">
        <f t="shared" si="23"/>
        <v>5.5</v>
      </c>
      <c r="DB256" s="40">
        <f t="shared" si="24"/>
        <v>6.5</v>
      </c>
      <c r="DC256" s="40">
        <f t="shared" si="25"/>
        <v>7.5</v>
      </c>
      <c r="DD256" s="11">
        <f t="shared" si="25"/>
        <v>8.5</v>
      </c>
    </row>
    <row r="257" spans="77:108" x14ac:dyDescent="0.25">
      <c r="BY257" s="29" t="s">
        <v>1195</v>
      </c>
      <c r="BZ257" s="29">
        <v>0.89480032398217302</v>
      </c>
      <c r="CB257" s="29" t="s">
        <v>1283</v>
      </c>
      <c r="CC257" s="29">
        <v>0.99851753925799258</v>
      </c>
      <c r="CE257" s="29" t="s">
        <v>1317</v>
      </c>
      <c r="CF257" s="29">
        <v>0.98402444802195177</v>
      </c>
      <c r="CV257" s="40">
        <v>0.5</v>
      </c>
      <c r="CW257" s="22">
        <f t="shared" si="28"/>
        <v>1.5</v>
      </c>
      <c r="CX257" s="22">
        <f t="shared" si="28"/>
        <v>2.5</v>
      </c>
      <c r="CY257" s="22">
        <f t="shared" si="28"/>
        <v>3.5</v>
      </c>
      <c r="CZ257" s="40">
        <f t="shared" si="22"/>
        <v>4.5</v>
      </c>
      <c r="DA257" s="40">
        <f t="shared" si="23"/>
        <v>5.5</v>
      </c>
      <c r="DB257" s="40">
        <f t="shared" si="24"/>
        <v>6.5</v>
      </c>
      <c r="DC257" s="40">
        <f t="shared" si="25"/>
        <v>7.5</v>
      </c>
      <c r="DD257" s="11">
        <f t="shared" si="25"/>
        <v>8.5</v>
      </c>
    </row>
    <row r="258" spans="77:108" x14ac:dyDescent="0.25">
      <c r="BY258" s="29" t="s">
        <v>1199</v>
      </c>
      <c r="BZ258" s="29">
        <v>0.85230269892767252</v>
      </c>
      <c r="CB258" s="29" t="s">
        <v>1283</v>
      </c>
      <c r="CC258" s="29">
        <v>0.89925017341340752</v>
      </c>
      <c r="CE258" s="29" t="s">
        <v>1317</v>
      </c>
      <c r="CF258" s="29">
        <v>1.027409360873087</v>
      </c>
      <c r="CV258" s="40">
        <v>0.5</v>
      </c>
      <c r="CW258" s="22">
        <f t="shared" ref="CW258:CY277" si="29">CV258+1</f>
        <v>1.5</v>
      </c>
      <c r="CX258" s="22">
        <f t="shared" si="29"/>
        <v>2.5</v>
      </c>
      <c r="CY258" s="22">
        <f t="shared" si="29"/>
        <v>3.5</v>
      </c>
      <c r="CZ258" s="40">
        <f t="shared" ref="CZ258:CZ321" si="30">CY258+1</f>
        <v>4.5</v>
      </c>
      <c r="DA258" s="40">
        <f t="shared" ref="DA258:DA321" si="31">CZ258+1</f>
        <v>5.5</v>
      </c>
      <c r="DB258" s="40">
        <f t="shared" ref="DB258:DB321" si="32">DA258+1</f>
        <v>6.5</v>
      </c>
      <c r="DC258" s="40">
        <f t="shared" ref="DC258:DD321" si="33">DB258+1</f>
        <v>7.5</v>
      </c>
      <c r="DD258" s="11">
        <f t="shared" si="33"/>
        <v>8.5</v>
      </c>
    </row>
    <row r="259" spans="77:108" x14ac:dyDescent="0.25">
      <c r="BY259" s="29" t="s">
        <v>1200</v>
      </c>
      <c r="BZ259" s="29">
        <v>0.96375524401862256</v>
      </c>
      <c r="CB259" s="29" t="s">
        <v>1283</v>
      </c>
      <c r="CC259" s="29">
        <v>0.99645121748317811</v>
      </c>
      <c r="CE259" s="29" t="s">
        <v>1317</v>
      </c>
      <c r="CF259" s="29">
        <v>0.9988640857731379</v>
      </c>
      <c r="CV259" s="40">
        <v>0.5</v>
      </c>
      <c r="CW259" s="22">
        <f t="shared" si="29"/>
        <v>1.5</v>
      </c>
      <c r="CX259" s="22">
        <f t="shared" si="29"/>
        <v>2.5</v>
      </c>
      <c r="CY259" s="22">
        <f t="shared" si="29"/>
        <v>3.5</v>
      </c>
      <c r="CZ259" s="40">
        <f t="shared" si="30"/>
        <v>4.5</v>
      </c>
      <c r="DA259" s="40">
        <f t="shared" si="31"/>
        <v>5.5</v>
      </c>
      <c r="DB259" s="40">
        <f t="shared" si="32"/>
        <v>6.5</v>
      </c>
      <c r="DC259" s="40">
        <f t="shared" si="33"/>
        <v>7.5</v>
      </c>
      <c r="DD259" s="11">
        <f t="shared" si="33"/>
        <v>8.5</v>
      </c>
    </row>
    <row r="260" spans="77:108" x14ac:dyDescent="0.25">
      <c r="BY260" s="29" t="s">
        <v>1200</v>
      </c>
      <c r="BZ260" s="29">
        <v>1.1171094827076684</v>
      </c>
      <c r="CB260" s="29" t="s">
        <v>1283</v>
      </c>
      <c r="CC260" s="29">
        <v>1.0566226469443611</v>
      </c>
      <c r="CE260" s="29" t="s">
        <v>1317</v>
      </c>
      <c r="CF260" s="29">
        <v>1.0011560350295303</v>
      </c>
      <c r="CV260" s="40">
        <v>0.5</v>
      </c>
      <c r="CW260" s="22">
        <f t="shared" si="29"/>
        <v>1.5</v>
      </c>
      <c r="CX260" s="22">
        <f t="shared" si="29"/>
        <v>2.5</v>
      </c>
      <c r="CY260" s="22">
        <f t="shared" si="29"/>
        <v>3.5</v>
      </c>
      <c r="CZ260" s="40">
        <f t="shared" si="30"/>
        <v>4.5</v>
      </c>
      <c r="DA260" s="40">
        <f t="shared" si="31"/>
        <v>5.5</v>
      </c>
      <c r="DB260" s="40">
        <f t="shared" si="32"/>
        <v>6.5</v>
      </c>
      <c r="DC260" s="40">
        <f t="shared" si="33"/>
        <v>7.5</v>
      </c>
      <c r="DD260" s="11">
        <f t="shared" si="33"/>
        <v>8.5</v>
      </c>
    </row>
    <row r="261" spans="77:108" x14ac:dyDescent="0.25">
      <c r="BY261" s="29" t="s">
        <v>1200</v>
      </c>
      <c r="BZ261" s="29">
        <v>0.84836658034549439</v>
      </c>
      <c r="CB261" s="29" t="s">
        <v>1283</v>
      </c>
      <c r="CC261" s="29">
        <v>1.0343968955650498</v>
      </c>
      <c r="CE261" s="29" t="s">
        <v>1317</v>
      </c>
      <c r="CF261" s="29">
        <v>0.99979932583651543</v>
      </c>
      <c r="CV261" s="40">
        <v>0.5</v>
      </c>
      <c r="CW261" s="22">
        <f t="shared" si="29"/>
        <v>1.5</v>
      </c>
      <c r="CX261" s="22">
        <f t="shared" si="29"/>
        <v>2.5</v>
      </c>
      <c r="CY261" s="22">
        <f t="shared" si="29"/>
        <v>3.5</v>
      </c>
      <c r="CZ261" s="40">
        <f t="shared" si="30"/>
        <v>4.5</v>
      </c>
      <c r="DA261" s="40">
        <f t="shared" si="31"/>
        <v>5.5</v>
      </c>
      <c r="DB261" s="40">
        <f t="shared" si="32"/>
        <v>6.5</v>
      </c>
      <c r="DC261" s="40">
        <f t="shared" si="33"/>
        <v>7.5</v>
      </c>
      <c r="DD261" s="11">
        <f t="shared" si="33"/>
        <v>8.5</v>
      </c>
    </row>
    <row r="262" spans="77:108" x14ac:dyDescent="0.25">
      <c r="BY262" s="29" t="s">
        <v>1201</v>
      </c>
      <c r="BZ262" s="29">
        <v>0.97911661597764388</v>
      </c>
      <c r="CB262" s="29" t="s">
        <v>1283</v>
      </c>
      <c r="CC262" s="29">
        <v>1.0173006222781598</v>
      </c>
      <c r="CE262" s="29" t="s">
        <v>1318</v>
      </c>
      <c r="CF262" s="29">
        <v>1.3369471824293804</v>
      </c>
      <c r="CV262" s="40">
        <v>0.5</v>
      </c>
      <c r="CW262" s="22">
        <f t="shared" si="29"/>
        <v>1.5</v>
      </c>
      <c r="CX262" s="22">
        <f t="shared" si="29"/>
        <v>2.5</v>
      </c>
      <c r="CY262" s="22">
        <f t="shared" si="29"/>
        <v>3.5</v>
      </c>
      <c r="CZ262" s="40">
        <f t="shared" si="30"/>
        <v>4.5</v>
      </c>
      <c r="DA262" s="40">
        <f t="shared" si="31"/>
        <v>5.5</v>
      </c>
      <c r="DB262" s="40">
        <f t="shared" si="32"/>
        <v>6.5</v>
      </c>
      <c r="DC262" s="40">
        <f t="shared" si="33"/>
        <v>7.5</v>
      </c>
      <c r="DD262" s="11">
        <f t="shared" si="33"/>
        <v>8.5</v>
      </c>
    </row>
    <row r="263" spans="77:108" x14ac:dyDescent="0.25">
      <c r="BY263" s="29" t="s">
        <v>1202</v>
      </c>
      <c r="BZ263" s="29">
        <v>0.99851058170399409</v>
      </c>
      <c r="CB263" s="29" t="s">
        <v>1283</v>
      </c>
      <c r="CC263" s="29">
        <v>1.0146714293902055</v>
      </c>
      <c r="CE263" s="29" t="s">
        <v>1318</v>
      </c>
      <c r="CF263" s="29">
        <v>0.96760054006211105</v>
      </c>
      <c r="CV263" s="40">
        <v>0.5</v>
      </c>
      <c r="CW263" s="22">
        <f t="shared" si="29"/>
        <v>1.5</v>
      </c>
      <c r="CX263" s="22">
        <f t="shared" si="29"/>
        <v>2.5</v>
      </c>
      <c r="CY263" s="22">
        <f t="shared" si="29"/>
        <v>3.5</v>
      </c>
      <c r="CZ263" s="40">
        <f t="shared" si="30"/>
        <v>4.5</v>
      </c>
      <c r="DA263" s="40">
        <f t="shared" si="31"/>
        <v>5.5</v>
      </c>
      <c r="DB263" s="40">
        <f t="shared" si="32"/>
        <v>6.5</v>
      </c>
      <c r="DC263" s="40">
        <f t="shared" si="33"/>
        <v>7.5</v>
      </c>
      <c r="DD263" s="11">
        <f t="shared" si="33"/>
        <v>8.5</v>
      </c>
    </row>
    <row r="264" spans="77:108" x14ac:dyDescent="0.25">
      <c r="BY264" s="29" t="s">
        <v>1202</v>
      </c>
      <c r="BZ264" s="29">
        <v>0.99718090042738283</v>
      </c>
      <c r="CB264" s="29" t="s">
        <v>1284</v>
      </c>
      <c r="CC264" s="29">
        <v>0.97757178272311096</v>
      </c>
      <c r="CE264" s="29" t="s">
        <v>1318</v>
      </c>
      <c r="CF264" s="29">
        <v>0.99153004951511536</v>
      </c>
      <c r="CV264" s="40">
        <v>0.5</v>
      </c>
      <c r="CW264" s="22">
        <f t="shared" si="29"/>
        <v>1.5</v>
      </c>
      <c r="CX264" s="22">
        <f t="shared" si="29"/>
        <v>2.5</v>
      </c>
      <c r="CY264" s="22">
        <f t="shared" si="29"/>
        <v>3.5</v>
      </c>
      <c r="CZ264" s="40">
        <f t="shared" si="30"/>
        <v>4.5</v>
      </c>
      <c r="DA264" s="40">
        <f t="shared" si="31"/>
        <v>5.5</v>
      </c>
      <c r="DB264" s="40">
        <f t="shared" si="32"/>
        <v>6.5</v>
      </c>
      <c r="DC264" s="40">
        <f t="shared" si="33"/>
        <v>7.5</v>
      </c>
      <c r="DD264" s="11">
        <f t="shared" si="33"/>
        <v>8.5</v>
      </c>
    </row>
    <row r="265" spans="77:108" x14ac:dyDescent="0.25">
      <c r="BY265" s="29" t="s">
        <v>1202</v>
      </c>
      <c r="BZ265" s="29">
        <v>0.99449242217783818</v>
      </c>
      <c r="CB265" s="29" t="s">
        <v>1284</v>
      </c>
      <c r="CC265" s="29">
        <v>1.03404795415589</v>
      </c>
      <c r="CE265" s="29" t="s">
        <v>1318</v>
      </c>
      <c r="CF265" s="29">
        <v>1.0060925106438634</v>
      </c>
      <c r="CV265" s="40">
        <v>0.5</v>
      </c>
      <c r="CW265" s="22">
        <f t="shared" si="29"/>
        <v>1.5</v>
      </c>
      <c r="CX265" s="22">
        <f t="shared" si="29"/>
        <v>2.5</v>
      </c>
      <c r="CY265" s="22">
        <f t="shared" si="29"/>
        <v>3.5</v>
      </c>
      <c r="CZ265" s="40">
        <f t="shared" si="30"/>
        <v>4.5</v>
      </c>
      <c r="DA265" s="40">
        <f t="shared" si="31"/>
        <v>5.5</v>
      </c>
      <c r="DB265" s="40">
        <f t="shared" si="32"/>
        <v>6.5</v>
      </c>
      <c r="DC265" s="40">
        <f t="shared" si="33"/>
        <v>7.5</v>
      </c>
      <c r="DD265" s="11">
        <f t="shared" si="33"/>
        <v>8.5</v>
      </c>
    </row>
    <row r="266" spans="77:108" x14ac:dyDescent="0.25">
      <c r="BY266" s="29" t="s">
        <v>1203</v>
      </c>
      <c r="BZ266" s="29">
        <v>0.97328162403079999</v>
      </c>
      <c r="CB266" s="29" t="s">
        <v>1284</v>
      </c>
      <c r="CC266" s="29">
        <v>0.9417957252194723</v>
      </c>
      <c r="CE266" s="29" t="s">
        <v>1318</v>
      </c>
      <c r="CF266" s="29">
        <v>1.0069142920134313</v>
      </c>
      <c r="CV266" s="40">
        <v>0.5</v>
      </c>
      <c r="CW266" s="22">
        <f t="shared" si="29"/>
        <v>1.5</v>
      </c>
      <c r="CX266" s="22">
        <f t="shared" si="29"/>
        <v>2.5</v>
      </c>
      <c r="CY266" s="22">
        <f t="shared" si="29"/>
        <v>3.5</v>
      </c>
      <c r="CZ266" s="40">
        <f t="shared" si="30"/>
        <v>4.5</v>
      </c>
      <c r="DA266" s="40">
        <f t="shared" si="31"/>
        <v>5.5</v>
      </c>
      <c r="DB266" s="40">
        <f t="shared" si="32"/>
        <v>6.5</v>
      </c>
      <c r="DC266" s="40">
        <f t="shared" si="33"/>
        <v>7.5</v>
      </c>
      <c r="DD266" s="11">
        <f t="shared" si="33"/>
        <v>8.5</v>
      </c>
    </row>
    <row r="267" spans="77:108" x14ac:dyDescent="0.25">
      <c r="BY267" s="29" t="s">
        <v>1203</v>
      </c>
      <c r="BZ267" s="29">
        <v>0.98888452722356268</v>
      </c>
      <c r="CB267" s="29" t="s">
        <v>1284</v>
      </c>
      <c r="CC267" s="29">
        <v>1.0502590269043937</v>
      </c>
      <c r="CE267" s="29" t="s">
        <v>1227</v>
      </c>
      <c r="CF267" s="29">
        <v>0.98593946232915619</v>
      </c>
      <c r="CV267" s="40">
        <v>0.5</v>
      </c>
      <c r="CW267" s="22">
        <f t="shared" si="29"/>
        <v>1.5</v>
      </c>
      <c r="CX267" s="22">
        <f t="shared" si="29"/>
        <v>2.5</v>
      </c>
      <c r="CY267" s="22">
        <f t="shared" si="29"/>
        <v>3.5</v>
      </c>
      <c r="CZ267" s="40">
        <f t="shared" si="30"/>
        <v>4.5</v>
      </c>
      <c r="DA267" s="40">
        <f t="shared" si="31"/>
        <v>5.5</v>
      </c>
      <c r="DB267" s="40">
        <f t="shared" si="32"/>
        <v>6.5</v>
      </c>
      <c r="DC267" s="40">
        <f t="shared" si="33"/>
        <v>7.5</v>
      </c>
      <c r="DD267" s="11">
        <f t="shared" si="33"/>
        <v>8.5</v>
      </c>
    </row>
    <row r="268" spans="77:108" x14ac:dyDescent="0.25">
      <c r="BY268" s="29" t="s">
        <v>1203</v>
      </c>
      <c r="BZ268" s="29">
        <v>1.0076381303710291</v>
      </c>
      <c r="CB268" s="29" t="s">
        <v>1284</v>
      </c>
      <c r="CC268" s="29">
        <v>1.0282533396212625</v>
      </c>
      <c r="CE268" s="29" t="s">
        <v>1229</v>
      </c>
      <c r="CF268" s="29">
        <v>1.0278122087247028</v>
      </c>
      <c r="CV268" s="40">
        <v>0.5</v>
      </c>
      <c r="CW268" s="22">
        <f t="shared" si="29"/>
        <v>1.5</v>
      </c>
      <c r="CX268" s="22">
        <f t="shared" si="29"/>
        <v>2.5</v>
      </c>
      <c r="CY268" s="22">
        <f t="shared" si="29"/>
        <v>3.5</v>
      </c>
      <c r="CZ268" s="40">
        <f t="shared" si="30"/>
        <v>4.5</v>
      </c>
      <c r="DA268" s="40">
        <f t="shared" si="31"/>
        <v>5.5</v>
      </c>
      <c r="DB268" s="40">
        <f t="shared" si="32"/>
        <v>6.5</v>
      </c>
      <c r="DC268" s="40">
        <f t="shared" si="33"/>
        <v>7.5</v>
      </c>
      <c r="DD268" s="11">
        <f t="shared" si="33"/>
        <v>8.5</v>
      </c>
    </row>
    <row r="269" spans="77:108" x14ac:dyDescent="0.25">
      <c r="BY269" s="29" t="s">
        <v>1204</v>
      </c>
      <c r="BZ269" s="29">
        <v>0.95287170182205694</v>
      </c>
      <c r="CB269" s="29" t="s">
        <v>1285</v>
      </c>
      <c r="CC269" s="29">
        <v>0.99149883985620169</v>
      </c>
      <c r="CE269" s="29" t="s">
        <v>1231</v>
      </c>
      <c r="CF269" s="29">
        <v>0.9969306232976729</v>
      </c>
      <c r="CV269" s="40">
        <v>0.5</v>
      </c>
      <c r="CW269" s="22">
        <f t="shared" si="29"/>
        <v>1.5</v>
      </c>
      <c r="CX269" s="22">
        <f t="shared" si="29"/>
        <v>2.5</v>
      </c>
      <c r="CY269" s="22">
        <f t="shared" si="29"/>
        <v>3.5</v>
      </c>
      <c r="CZ269" s="40">
        <f t="shared" si="30"/>
        <v>4.5</v>
      </c>
      <c r="DA269" s="40">
        <f t="shared" si="31"/>
        <v>5.5</v>
      </c>
      <c r="DB269" s="40">
        <f t="shared" si="32"/>
        <v>6.5</v>
      </c>
      <c r="DC269" s="40">
        <f t="shared" si="33"/>
        <v>7.5</v>
      </c>
      <c r="DD269" s="11">
        <f t="shared" si="33"/>
        <v>8.5</v>
      </c>
    </row>
    <row r="270" spans="77:108" x14ac:dyDescent="0.25">
      <c r="BY270" s="29" t="s">
        <v>1204</v>
      </c>
      <c r="BZ270" s="29">
        <v>1.0298187794663314</v>
      </c>
      <c r="CB270" s="29" t="s">
        <v>1285</v>
      </c>
      <c r="CC270" s="29">
        <v>0.98816201796936842</v>
      </c>
      <c r="CE270" s="29" t="s">
        <v>1236</v>
      </c>
      <c r="CF270" s="29">
        <v>0.88846704263320975</v>
      </c>
      <c r="CV270" s="40">
        <v>0.5</v>
      </c>
      <c r="CW270" s="22">
        <f t="shared" si="29"/>
        <v>1.5</v>
      </c>
      <c r="CX270" s="22">
        <f t="shared" si="29"/>
        <v>2.5</v>
      </c>
      <c r="CY270" s="22">
        <f t="shared" si="29"/>
        <v>3.5</v>
      </c>
      <c r="CZ270" s="40">
        <f t="shared" si="30"/>
        <v>4.5</v>
      </c>
      <c r="DA270" s="40">
        <f t="shared" si="31"/>
        <v>5.5</v>
      </c>
      <c r="DB270" s="40">
        <f t="shared" si="32"/>
        <v>6.5</v>
      </c>
      <c r="DC270" s="40">
        <f t="shared" si="33"/>
        <v>7.5</v>
      </c>
      <c r="DD270" s="11">
        <f t="shared" si="33"/>
        <v>8.5</v>
      </c>
    </row>
    <row r="271" spans="77:108" x14ac:dyDescent="0.25">
      <c r="BY271" s="29" t="s">
        <v>1204</v>
      </c>
      <c r="BZ271" s="29">
        <v>0.98667556270944168</v>
      </c>
      <c r="CB271" s="29" t="s">
        <v>1285</v>
      </c>
      <c r="CC271" s="29">
        <v>0.96893273991420603</v>
      </c>
      <c r="CE271" s="29" t="s">
        <v>1237</v>
      </c>
      <c r="CF271" s="29">
        <v>1.0044075541483619</v>
      </c>
      <c r="CV271" s="40">
        <v>0.5</v>
      </c>
      <c r="CW271" s="22">
        <f t="shared" si="29"/>
        <v>1.5</v>
      </c>
      <c r="CX271" s="22">
        <f t="shared" si="29"/>
        <v>2.5</v>
      </c>
      <c r="CY271" s="22">
        <f t="shared" si="29"/>
        <v>3.5</v>
      </c>
      <c r="CZ271" s="40">
        <f t="shared" si="30"/>
        <v>4.5</v>
      </c>
      <c r="DA271" s="40">
        <f t="shared" si="31"/>
        <v>5.5</v>
      </c>
      <c r="DB271" s="40">
        <f t="shared" si="32"/>
        <v>6.5</v>
      </c>
      <c r="DC271" s="40">
        <f t="shared" si="33"/>
        <v>7.5</v>
      </c>
      <c r="DD271" s="11">
        <f t="shared" si="33"/>
        <v>8.5</v>
      </c>
    </row>
    <row r="272" spans="77:108" x14ac:dyDescent="0.25">
      <c r="BY272" s="29" t="s">
        <v>1204</v>
      </c>
      <c r="BZ272" s="29">
        <v>0.96512800484180217</v>
      </c>
      <c r="CB272" s="29" t="s">
        <v>1285</v>
      </c>
      <c r="CC272" s="29">
        <v>0.98006577400194472</v>
      </c>
      <c r="CE272" s="29" t="s">
        <v>1238</v>
      </c>
      <c r="CF272" s="29">
        <v>0.84631536075089842</v>
      </c>
      <c r="CV272" s="40">
        <v>0.5</v>
      </c>
      <c r="CW272" s="22">
        <f t="shared" si="29"/>
        <v>1.5</v>
      </c>
      <c r="CX272" s="22">
        <f t="shared" si="29"/>
        <v>2.5</v>
      </c>
      <c r="CY272" s="22">
        <f t="shared" si="29"/>
        <v>3.5</v>
      </c>
      <c r="CZ272" s="40">
        <f t="shared" si="30"/>
        <v>4.5</v>
      </c>
      <c r="DA272" s="40">
        <f t="shared" si="31"/>
        <v>5.5</v>
      </c>
      <c r="DB272" s="40">
        <f t="shared" si="32"/>
        <v>6.5</v>
      </c>
      <c r="DC272" s="40">
        <f t="shared" si="33"/>
        <v>7.5</v>
      </c>
      <c r="DD272" s="11">
        <f t="shared" si="33"/>
        <v>8.5</v>
      </c>
    </row>
    <row r="273" spans="77:108" x14ac:dyDescent="0.25">
      <c r="BY273" s="29" t="s">
        <v>1204</v>
      </c>
      <c r="BZ273" s="29">
        <v>0.54582769650934826</v>
      </c>
      <c r="CB273" s="29" t="s">
        <v>1285</v>
      </c>
      <c r="CC273" s="29">
        <v>0.98039620611400125</v>
      </c>
      <c r="CE273" s="29" t="s">
        <v>1242</v>
      </c>
      <c r="CF273" s="29">
        <v>0.99965186652756333</v>
      </c>
      <c r="CV273" s="40">
        <v>0.5</v>
      </c>
      <c r="CW273" s="22">
        <f t="shared" si="29"/>
        <v>1.5</v>
      </c>
      <c r="CX273" s="22">
        <f t="shared" si="29"/>
        <v>2.5</v>
      </c>
      <c r="CY273" s="22">
        <f t="shared" si="29"/>
        <v>3.5</v>
      </c>
      <c r="CZ273" s="40">
        <f t="shared" si="30"/>
        <v>4.5</v>
      </c>
      <c r="DA273" s="40">
        <f t="shared" si="31"/>
        <v>5.5</v>
      </c>
      <c r="DB273" s="40">
        <f t="shared" si="32"/>
        <v>6.5</v>
      </c>
      <c r="DC273" s="40">
        <f t="shared" si="33"/>
        <v>7.5</v>
      </c>
      <c r="DD273" s="11">
        <f t="shared" si="33"/>
        <v>8.5</v>
      </c>
    </row>
    <row r="274" spans="77:108" x14ac:dyDescent="0.25">
      <c r="BY274" s="29" t="s">
        <v>1204</v>
      </c>
      <c r="BZ274" s="29">
        <v>0.9933000181187257</v>
      </c>
      <c r="CB274" s="29" t="s">
        <v>1286</v>
      </c>
      <c r="CC274" s="29">
        <v>1.0906729560741857</v>
      </c>
      <c r="CE274" s="29" t="s">
        <v>1242</v>
      </c>
      <c r="CF274" s="29">
        <v>0.94179314518533641</v>
      </c>
      <c r="CV274" s="40">
        <v>0.5</v>
      </c>
      <c r="CW274" s="22">
        <f t="shared" si="29"/>
        <v>1.5</v>
      </c>
      <c r="CX274" s="22">
        <f t="shared" si="29"/>
        <v>2.5</v>
      </c>
      <c r="CY274" s="22">
        <f t="shared" si="29"/>
        <v>3.5</v>
      </c>
      <c r="CZ274" s="40">
        <f t="shared" si="30"/>
        <v>4.5</v>
      </c>
      <c r="DA274" s="40">
        <f t="shared" si="31"/>
        <v>5.5</v>
      </c>
      <c r="DB274" s="40">
        <f t="shared" si="32"/>
        <v>6.5</v>
      </c>
      <c r="DC274" s="40">
        <f t="shared" si="33"/>
        <v>7.5</v>
      </c>
      <c r="DD274" s="11">
        <f t="shared" si="33"/>
        <v>8.5</v>
      </c>
    </row>
    <row r="275" spans="77:108" x14ac:dyDescent="0.25">
      <c r="BY275" s="29" t="s">
        <v>1205</v>
      </c>
      <c r="BZ275" s="29">
        <v>0.99909455025660665</v>
      </c>
      <c r="CB275" s="29" t="s">
        <v>1286</v>
      </c>
      <c r="CC275" s="29">
        <v>1.0151992401743384</v>
      </c>
      <c r="CE275" s="29" t="s">
        <v>1242</v>
      </c>
      <c r="CF275" s="29">
        <v>1.0563216130607933</v>
      </c>
      <c r="CV275" s="40">
        <v>0.5</v>
      </c>
      <c r="CW275" s="22">
        <f t="shared" si="29"/>
        <v>1.5</v>
      </c>
      <c r="CX275" s="22">
        <f t="shared" si="29"/>
        <v>2.5</v>
      </c>
      <c r="CY275" s="22">
        <f t="shared" si="29"/>
        <v>3.5</v>
      </c>
      <c r="CZ275" s="40">
        <f t="shared" si="30"/>
        <v>4.5</v>
      </c>
      <c r="DA275" s="40">
        <f t="shared" si="31"/>
        <v>5.5</v>
      </c>
      <c r="DB275" s="40">
        <f t="shared" si="32"/>
        <v>6.5</v>
      </c>
      <c r="DC275" s="40">
        <f t="shared" si="33"/>
        <v>7.5</v>
      </c>
      <c r="DD275" s="11">
        <f t="shared" si="33"/>
        <v>8.5</v>
      </c>
    </row>
    <row r="276" spans="77:108" x14ac:dyDescent="0.25">
      <c r="BY276" s="29" t="s">
        <v>1205</v>
      </c>
      <c r="BZ276" s="29">
        <v>0.98675226002496186</v>
      </c>
      <c r="CB276" s="29" t="s">
        <v>1286</v>
      </c>
      <c r="CC276" s="29">
        <v>1.0354351613341504</v>
      </c>
      <c r="CE276" s="29" t="s">
        <v>1242</v>
      </c>
      <c r="CF276" s="29">
        <v>0.99918234889038648</v>
      </c>
      <c r="CV276" s="40">
        <v>0.5</v>
      </c>
      <c r="CW276" s="22">
        <f t="shared" si="29"/>
        <v>1.5</v>
      </c>
      <c r="CX276" s="22">
        <f t="shared" si="29"/>
        <v>2.5</v>
      </c>
      <c r="CY276" s="22">
        <f t="shared" si="29"/>
        <v>3.5</v>
      </c>
      <c r="CZ276" s="40">
        <f t="shared" si="30"/>
        <v>4.5</v>
      </c>
      <c r="DA276" s="40">
        <f t="shared" si="31"/>
        <v>5.5</v>
      </c>
      <c r="DB276" s="40">
        <f t="shared" si="32"/>
        <v>6.5</v>
      </c>
      <c r="DC276" s="40">
        <f t="shared" si="33"/>
        <v>7.5</v>
      </c>
      <c r="DD276" s="11">
        <f t="shared" si="33"/>
        <v>8.5</v>
      </c>
    </row>
    <row r="277" spans="77:108" x14ac:dyDescent="0.25">
      <c r="BY277" s="29" t="s">
        <v>1205</v>
      </c>
      <c r="BZ277" s="29">
        <v>1.0158128537701789</v>
      </c>
      <c r="CB277" s="29" t="s">
        <v>1286</v>
      </c>
      <c r="CC277" s="29">
        <v>0.98547641587566404</v>
      </c>
      <c r="CE277" s="29" t="s">
        <v>1242</v>
      </c>
      <c r="CF277" s="29">
        <v>0.94667082426848426</v>
      </c>
      <c r="CV277" s="40">
        <v>0.5</v>
      </c>
      <c r="CW277" s="22">
        <f t="shared" si="29"/>
        <v>1.5</v>
      </c>
      <c r="CX277" s="22">
        <f t="shared" si="29"/>
        <v>2.5</v>
      </c>
      <c r="CY277" s="22">
        <f t="shared" si="29"/>
        <v>3.5</v>
      </c>
      <c r="CZ277" s="40">
        <f t="shared" si="30"/>
        <v>4.5</v>
      </c>
      <c r="DA277" s="40">
        <f t="shared" si="31"/>
        <v>5.5</v>
      </c>
      <c r="DB277" s="40">
        <f t="shared" si="32"/>
        <v>6.5</v>
      </c>
      <c r="DC277" s="40">
        <f t="shared" si="33"/>
        <v>7.5</v>
      </c>
      <c r="DD277" s="11">
        <f t="shared" si="33"/>
        <v>8.5</v>
      </c>
    </row>
    <row r="278" spans="77:108" x14ac:dyDescent="0.25">
      <c r="BY278" s="29" t="s">
        <v>1205</v>
      </c>
      <c r="BZ278" s="29">
        <v>1.0049368795753351</v>
      </c>
      <c r="CB278" s="29" t="s">
        <v>1286</v>
      </c>
      <c r="CC278" s="29">
        <v>1.0056775769028321</v>
      </c>
      <c r="CE278" s="29" t="s">
        <v>1244</v>
      </c>
      <c r="CF278" s="29">
        <v>0.97656994817187737</v>
      </c>
      <c r="CV278" s="40">
        <v>0.5</v>
      </c>
      <c r="CW278" s="22">
        <f t="shared" ref="CW278:CY297" si="34">CV278+1</f>
        <v>1.5</v>
      </c>
      <c r="CX278" s="22">
        <f t="shared" si="34"/>
        <v>2.5</v>
      </c>
      <c r="CY278" s="22">
        <f t="shared" si="34"/>
        <v>3.5</v>
      </c>
      <c r="CZ278" s="40">
        <f t="shared" si="30"/>
        <v>4.5</v>
      </c>
      <c r="DA278" s="40">
        <f t="shared" si="31"/>
        <v>5.5</v>
      </c>
      <c r="DB278" s="40">
        <f t="shared" si="32"/>
        <v>6.5</v>
      </c>
      <c r="DC278" s="40">
        <f t="shared" si="33"/>
        <v>7.5</v>
      </c>
      <c r="DD278" s="11">
        <f t="shared" si="33"/>
        <v>8.5</v>
      </c>
    </row>
    <row r="279" spans="77:108" x14ac:dyDescent="0.25">
      <c r="BY279" s="29" t="s">
        <v>1205</v>
      </c>
      <c r="BZ279" s="29">
        <v>1.0279851136258271</v>
      </c>
      <c r="CB279" s="29" t="s">
        <v>1286</v>
      </c>
      <c r="CC279" s="29">
        <v>0.97768273475550527</v>
      </c>
      <c r="CE279" s="29" t="s">
        <v>1244</v>
      </c>
      <c r="CF279" s="29">
        <v>1.0435938695415756</v>
      </c>
      <c r="CV279" s="40">
        <v>0.5</v>
      </c>
      <c r="CW279" s="22">
        <f t="shared" si="34"/>
        <v>1.5</v>
      </c>
      <c r="CX279" s="22">
        <f t="shared" si="34"/>
        <v>2.5</v>
      </c>
      <c r="CY279" s="22">
        <f t="shared" si="34"/>
        <v>3.5</v>
      </c>
      <c r="CZ279" s="40">
        <f t="shared" si="30"/>
        <v>4.5</v>
      </c>
      <c r="DA279" s="40">
        <f t="shared" si="31"/>
        <v>5.5</v>
      </c>
      <c r="DB279" s="40">
        <f t="shared" si="32"/>
        <v>6.5</v>
      </c>
      <c r="DC279" s="40">
        <f t="shared" si="33"/>
        <v>7.5</v>
      </c>
      <c r="DD279" s="11">
        <f t="shared" si="33"/>
        <v>8.5</v>
      </c>
    </row>
    <row r="280" spans="77:108" x14ac:dyDescent="0.25">
      <c r="BY280" s="29" t="s">
        <v>1205</v>
      </c>
      <c r="BZ280" s="29">
        <v>0.97481366823132065</v>
      </c>
      <c r="CB280" s="29" t="s">
        <v>1286</v>
      </c>
      <c r="CC280" s="29">
        <v>1.0278331066615425</v>
      </c>
      <c r="CE280" s="29" t="s">
        <v>1245</v>
      </c>
      <c r="CF280" s="29">
        <v>0.9248948821223697</v>
      </c>
      <c r="CV280" s="40">
        <v>0.5</v>
      </c>
      <c r="CW280" s="22">
        <f t="shared" si="34"/>
        <v>1.5</v>
      </c>
      <c r="CX280" s="22">
        <f t="shared" si="34"/>
        <v>2.5</v>
      </c>
      <c r="CY280" s="22">
        <f t="shared" si="34"/>
        <v>3.5</v>
      </c>
      <c r="CZ280" s="40">
        <f t="shared" si="30"/>
        <v>4.5</v>
      </c>
      <c r="DA280" s="40">
        <f t="shared" si="31"/>
        <v>5.5</v>
      </c>
      <c r="DB280" s="40">
        <f t="shared" si="32"/>
        <v>6.5</v>
      </c>
      <c r="DC280" s="40">
        <f t="shared" si="33"/>
        <v>7.5</v>
      </c>
      <c r="DD280" s="11">
        <f t="shared" si="33"/>
        <v>8.5</v>
      </c>
    </row>
    <row r="281" spans="77:108" x14ac:dyDescent="0.25">
      <c r="BY281" s="29" t="s">
        <v>1206</v>
      </c>
      <c r="BZ281" s="29">
        <v>0.96818252622919443</v>
      </c>
      <c r="CB281" s="29" t="s">
        <v>1286</v>
      </c>
      <c r="CC281" s="29">
        <v>0.99167359131201271</v>
      </c>
      <c r="CE281" s="29" t="s">
        <v>1245</v>
      </c>
      <c r="CF281" s="29">
        <v>1.0465498358050822</v>
      </c>
      <c r="CV281" s="40">
        <v>0.5</v>
      </c>
      <c r="CW281" s="22">
        <f t="shared" si="34"/>
        <v>1.5</v>
      </c>
      <c r="CX281" s="22">
        <f t="shared" si="34"/>
        <v>2.5</v>
      </c>
      <c r="CY281" s="22">
        <f t="shared" si="34"/>
        <v>3.5</v>
      </c>
      <c r="CZ281" s="40">
        <f t="shared" si="30"/>
        <v>4.5</v>
      </c>
      <c r="DA281" s="40">
        <f t="shared" si="31"/>
        <v>5.5</v>
      </c>
      <c r="DB281" s="40">
        <f t="shared" si="32"/>
        <v>6.5</v>
      </c>
      <c r="DC281" s="40">
        <f t="shared" si="33"/>
        <v>7.5</v>
      </c>
      <c r="DD281" s="11">
        <f t="shared" si="33"/>
        <v>8.5</v>
      </c>
    </row>
    <row r="282" spans="77:108" x14ac:dyDescent="0.25">
      <c r="BY282" s="29" t="s">
        <v>1206</v>
      </c>
      <c r="BZ282" s="29">
        <v>0.90807529448936086</v>
      </c>
      <c r="CB282" s="29" t="s">
        <v>1286</v>
      </c>
      <c r="CC282" s="29">
        <v>1.0058419605086584</v>
      </c>
      <c r="CE282" s="29" t="s">
        <v>1245</v>
      </c>
      <c r="CF282" s="29">
        <v>0.96947066459286413</v>
      </c>
      <c r="CV282" s="40">
        <v>0.5</v>
      </c>
      <c r="CW282" s="22">
        <f t="shared" si="34"/>
        <v>1.5</v>
      </c>
      <c r="CX282" s="22">
        <f t="shared" si="34"/>
        <v>2.5</v>
      </c>
      <c r="CY282" s="22">
        <f t="shared" si="34"/>
        <v>3.5</v>
      </c>
      <c r="CZ282" s="40">
        <f t="shared" si="30"/>
        <v>4.5</v>
      </c>
      <c r="DA282" s="40">
        <f t="shared" si="31"/>
        <v>5.5</v>
      </c>
      <c r="DB282" s="40">
        <f t="shared" si="32"/>
        <v>6.5</v>
      </c>
      <c r="DC282" s="40">
        <f t="shared" si="33"/>
        <v>7.5</v>
      </c>
      <c r="DD282" s="11">
        <f t="shared" si="33"/>
        <v>8.5</v>
      </c>
    </row>
    <row r="283" spans="77:108" x14ac:dyDescent="0.25">
      <c r="BY283" s="29" t="s">
        <v>1206</v>
      </c>
      <c r="BZ283" s="29">
        <v>1.0642751514042359</v>
      </c>
      <c r="CB283" s="29" t="s">
        <v>1286</v>
      </c>
      <c r="CC283" s="29">
        <v>1.0273675729618126</v>
      </c>
      <c r="CE283" s="29" t="s">
        <v>1246</v>
      </c>
      <c r="CF283" s="29">
        <v>1.1333114019638302</v>
      </c>
      <c r="CV283" s="40">
        <v>0.5</v>
      </c>
      <c r="CW283" s="22">
        <f t="shared" si="34"/>
        <v>1.5</v>
      </c>
      <c r="CX283" s="22">
        <f t="shared" si="34"/>
        <v>2.5</v>
      </c>
      <c r="CY283" s="22">
        <f t="shared" si="34"/>
        <v>3.5</v>
      </c>
      <c r="CZ283" s="40">
        <f t="shared" si="30"/>
        <v>4.5</v>
      </c>
      <c r="DA283" s="40">
        <f t="shared" si="31"/>
        <v>5.5</v>
      </c>
      <c r="DB283" s="40">
        <f t="shared" si="32"/>
        <v>6.5</v>
      </c>
      <c r="DC283" s="40">
        <f t="shared" si="33"/>
        <v>7.5</v>
      </c>
      <c r="DD283" s="11">
        <f t="shared" si="33"/>
        <v>8.5</v>
      </c>
    </row>
    <row r="284" spans="77:108" x14ac:dyDescent="0.25">
      <c r="BY284" s="29" t="s">
        <v>1206</v>
      </c>
      <c r="BZ284" s="29">
        <v>1.0302214106634338</v>
      </c>
      <c r="CB284" s="29" t="s">
        <v>1287</v>
      </c>
      <c r="CC284" s="29">
        <v>0.99007904033604488</v>
      </c>
      <c r="CE284" s="29" t="s">
        <v>1247</v>
      </c>
      <c r="CF284" s="29">
        <v>1.2365600009583302</v>
      </c>
      <c r="CV284" s="40">
        <v>0.5</v>
      </c>
      <c r="CW284" s="22">
        <f t="shared" si="34"/>
        <v>1.5</v>
      </c>
      <c r="CX284" s="22">
        <f t="shared" si="34"/>
        <v>2.5</v>
      </c>
      <c r="CY284" s="22">
        <f t="shared" si="34"/>
        <v>3.5</v>
      </c>
      <c r="CZ284" s="40">
        <f t="shared" si="30"/>
        <v>4.5</v>
      </c>
      <c r="DA284" s="40">
        <f t="shared" si="31"/>
        <v>5.5</v>
      </c>
      <c r="DB284" s="40">
        <f t="shared" si="32"/>
        <v>6.5</v>
      </c>
      <c r="DC284" s="40">
        <f t="shared" si="33"/>
        <v>7.5</v>
      </c>
      <c r="DD284" s="11">
        <f t="shared" si="33"/>
        <v>8.5</v>
      </c>
    </row>
    <row r="285" spans="77:108" x14ac:dyDescent="0.25">
      <c r="BY285" s="29" t="s">
        <v>1206</v>
      </c>
      <c r="BZ285" s="29">
        <v>0.75355016964515487</v>
      </c>
      <c r="CB285" s="29" t="s">
        <v>1287</v>
      </c>
      <c r="CC285" s="29">
        <v>0.99515359773522283</v>
      </c>
      <c r="CE285" s="29" t="s">
        <v>1293</v>
      </c>
      <c r="CF285" s="29">
        <v>0.94849780453871024</v>
      </c>
      <c r="CV285" s="40">
        <v>0.5</v>
      </c>
      <c r="CW285" s="22">
        <f t="shared" si="34"/>
        <v>1.5</v>
      </c>
      <c r="CX285" s="22">
        <f t="shared" si="34"/>
        <v>2.5</v>
      </c>
      <c r="CY285" s="22">
        <f t="shared" si="34"/>
        <v>3.5</v>
      </c>
      <c r="CZ285" s="40">
        <f t="shared" si="30"/>
        <v>4.5</v>
      </c>
      <c r="DA285" s="40">
        <f t="shared" si="31"/>
        <v>5.5</v>
      </c>
      <c r="DB285" s="40">
        <f t="shared" si="32"/>
        <v>6.5</v>
      </c>
      <c r="DC285" s="40">
        <f t="shared" si="33"/>
        <v>7.5</v>
      </c>
      <c r="DD285" s="11">
        <f t="shared" si="33"/>
        <v>8.5</v>
      </c>
    </row>
    <row r="286" spans="77:108" x14ac:dyDescent="0.25">
      <c r="BY286" s="29" t="s">
        <v>1206</v>
      </c>
      <c r="BZ286" s="29">
        <v>0.91289033863401126</v>
      </c>
      <c r="CB286" s="29" t="s">
        <v>1287</v>
      </c>
      <c r="CC286" s="29">
        <v>0.98812114782534599</v>
      </c>
      <c r="CE286" s="29" t="s">
        <v>1293</v>
      </c>
      <c r="CF286" s="29">
        <v>0.99083811346254791</v>
      </c>
      <c r="CV286" s="40">
        <v>0.5</v>
      </c>
      <c r="CW286" s="22">
        <f t="shared" si="34"/>
        <v>1.5</v>
      </c>
      <c r="CX286" s="22">
        <f t="shared" si="34"/>
        <v>2.5</v>
      </c>
      <c r="CY286" s="22">
        <f t="shared" si="34"/>
        <v>3.5</v>
      </c>
      <c r="CZ286" s="40">
        <f t="shared" si="30"/>
        <v>4.5</v>
      </c>
      <c r="DA286" s="40">
        <f t="shared" si="31"/>
        <v>5.5</v>
      </c>
      <c r="DB286" s="40">
        <f t="shared" si="32"/>
        <v>6.5</v>
      </c>
      <c r="DC286" s="40">
        <f t="shared" si="33"/>
        <v>7.5</v>
      </c>
      <c r="DD286" s="11">
        <f t="shared" si="33"/>
        <v>8.5</v>
      </c>
    </row>
    <row r="287" spans="77:108" x14ac:dyDescent="0.25">
      <c r="CB287" s="29" t="s">
        <v>1287</v>
      </c>
      <c r="CC287" s="29">
        <v>1.0928067683437916</v>
      </c>
      <c r="CE287" s="29" t="s">
        <v>1293</v>
      </c>
      <c r="CF287" s="29">
        <v>0.99222885837971542</v>
      </c>
      <c r="CV287" s="40">
        <v>0.5</v>
      </c>
      <c r="CW287" s="22">
        <f t="shared" si="34"/>
        <v>1.5</v>
      </c>
      <c r="CX287" s="22">
        <f t="shared" si="34"/>
        <v>2.5</v>
      </c>
      <c r="CY287" s="22">
        <f t="shared" si="34"/>
        <v>3.5</v>
      </c>
      <c r="CZ287" s="40">
        <f t="shared" si="30"/>
        <v>4.5</v>
      </c>
      <c r="DA287" s="40">
        <f t="shared" si="31"/>
        <v>5.5</v>
      </c>
      <c r="DB287" s="40">
        <f t="shared" si="32"/>
        <v>6.5</v>
      </c>
      <c r="DC287" s="40">
        <f t="shared" si="33"/>
        <v>7.5</v>
      </c>
      <c r="DD287" s="11">
        <f t="shared" si="33"/>
        <v>8.5</v>
      </c>
    </row>
    <row r="288" spans="77:108" x14ac:dyDescent="0.25">
      <c r="CB288" s="29" t="s">
        <v>1287</v>
      </c>
      <c r="CC288" s="29">
        <v>1.0279893197004517</v>
      </c>
      <c r="CE288" s="29" t="s">
        <v>1295</v>
      </c>
      <c r="CF288" s="29">
        <v>1.0385178870553093</v>
      </c>
      <c r="CV288" s="40">
        <v>0.5</v>
      </c>
      <c r="CW288" s="22">
        <f t="shared" si="34"/>
        <v>1.5</v>
      </c>
      <c r="CX288" s="22">
        <f t="shared" si="34"/>
        <v>2.5</v>
      </c>
      <c r="CY288" s="22">
        <f t="shared" si="34"/>
        <v>3.5</v>
      </c>
      <c r="CZ288" s="40">
        <f t="shared" si="30"/>
        <v>4.5</v>
      </c>
      <c r="DA288" s="40">
        <f t="shared" si="31"/>
        <v>5.5</v>
      </c>
      <c r="DB288" s="40">
        <f t="shared" si="32"/>
        <v>6.5</v>
      </c>
      <c r="DC288" s="40">
        <f t="shared" si="33"/>
        <v>7.5</v>
      </c>
      <c r="DD288" s="11">
        <f t="shared" si="33"/>
        <v>8.5</v>
      </c>
    </row>
    <row r="289" spans="80:108" x14ac:dyDescent="0.25">
      <c r="CB289" s="29" t="s">
        <v>1287</v>
      </c>
      <c r="CC289" s="29">
        <v>1.0170106785041537</v>
      </c>
      <c r="CE289" s="29" t="s">
        <v>1296</v>
      </c>
      <c r="CF289" s="29">
        <v>0.99186698826160624</v>
      </c>
      <c r="CV289" s="40">
        <v>0.5</v>
      </c>
      <c r="CW289" s="22">
        <f t="shared" si="34"/>
        <v>1.5</v>
      </c>
      <c r="CX289" s="22">
        <f t="shared" si="34"/>
        <v>2.5</v>
      </c>
      <c r="CY289" s="22">
        <f t="shared" si="34"/>
        <v>3.5</v>
      </c>
      <c r="CZ289" s="40">
        <f t="shared" si="30"/>
        <v>4.5</v>
      </c>
      <c r="DA289" s="40">
        <f t="shared" si="31"/>
        <v>5.5</v>
      </c>
      <c r="DB289" s="40">
        <f t="shared" si="32"/>
        <v>6.5</v>
      </c>
      <c r="DC289" s="40">
        <f t="shared" si="33"/>
        <v>7.5</v>
      </c>
      <c r="DD289" s="11">
        <f t="shared" si="33"/>
        <v>8.5</v>
      </c>
    </row>
    <row r="290" spans="80:108" x14ac:dyDescent="0.25">
      <c r="CB290" s="29" t="s">
        <v>1288</v>
      </c>
      <c r="CC290" s="29">
        <v>0.99827236245221074</v>
      </c>
      <c r="CE290" s="29" t="s">
        <v>1296</v>
      </c>
      <c r="CF290" s="29">
        <v>1.0383977324270417</v>
      </c>
      <c r="CV290" s="40">
        <v>0.5</v>
      </c>
      <c r="CW290" s="22">
        <f t="shared" si="34"/>
        <v>1.5</v>
      </c>
      <c r="CX290" s="22">
        <f t="shared" si="34"/>
        <v>2.5</v>
      </c>
      <c r="CY290" s="22">
        <f t="shared" si="34"/>
        <v>3.5</v>
      </c>
      <c r="CZ290" s="40">
        <f t="shared" si="30"/>
        <v>4.5</v>
      </c>
      <c r="DA290" s="40">
        <f t="shared" si="31"/>
        <v>5.5</v>
      </c>
      <c r="DB290" s="40">
        <f t="shared" si="32"/>
        <v>6.5</v>
      </c>
      <c r="DC290" s="40">
        <f t="shared" si="33"/>
        <v>7.5</v>
      </c>
      <c r="DD290" s="11">
        <f t="shared" si="33"/>
        <v>8.5</v>
      </c>
    </row>
    <row r="291" spans="80:108" x14ac:dyDescent="0.25">
      <c r="CB291" s="29" t="s">
        <v>1288</v>
      </c>
      <c r="CC291" s="29">
        <v>1.0750036748232326</v>
      </c>
      <c r="CE291" s="29" t="s">
        <v>1296</v>
      </c>
      <c r="CF291" s="29">
        <v>1.018290610836118</v>
      </c>
      <c r="CV291" s="40">
        <v>0.5</v>
      </c>
      <c r="CW291" s="22">
        <f t="shared" si="34"/>
        <v>1.5</v>
      </c>
      <c r="CX291" s="22">
        <f t="shared" si="34"/>
        <v>2.5</v>
      </c>
      <c r="CY291" s="22">
        <f t="shared" si="34"/>
        <v>3.5</v>
      </c>
      <c r="CZ291" s="40">
        <f t="shared" si="30"/>
        <v>4.5</v>
      </c>
      <c r="DA291" s="40">
        <f t="shared" si="31"/>
        <v>5.5</v>
      </c>
      <c r="DB291" s="40">
        <f t="shared" si="32"/>
        <v>6.5</v>
      </c>
      <c r="DC291" s="40">
        <f t="shared" si="33"/>
        <v>7.5</v>
      </c>
      <c r="DD291" s="11">
        <f t="shared" si="33"/>
        <v>8.5</v>
      </c>
    </row>
    <row r="292" spans="80:108" x14ac:dyDescent="0.25">
      <c r="CB292" s="29" t="s">
        <v>1288</v>
      </c>
      <c r="CC292" s="29">
        <v>1.0370629462203447</v>
      </c>
      <c r="CE292" s="29" t="s">
        <v>1297</v>
      </c>
      <c r="CF292" s="29">
        <v>0.99954791475054938</v>
      </c>
      <c r="CV292" s="40">
        <v>0.5</v>
      </c>
      <c r="CW292" s="22">
        <f t="shared" si="34"/>
        <v>1.5</v>
      </c>
      <c r="CX292" s="22">
        <f t="shared" si="34"/>
        <v>2.5</v>
      </c>
      <c r="CY292" s="22">
        <f t="shared" si="34"/>
        <v>3.5</v>
      </c>
      <c r="CZ292" s="40">
        <f t="shared" si="30"/>
        <v>4.5</v>
      </c>
      <c r="DA292" s="40">
        <f t="shared" si="31"/>
        <v>5.5</v>
      </c>
      <c r="DB292" s="40">
        <f t="shared" si="32"/>
        <v>6.5</v>
      </c>
      <c r="DC292" s="40">
        <f t="shared" si="33"/>
        <v>7.5</v>
      </c>
      <c r="DD292" s="11">
        <f t="shared" si="33"/>
        <v>8.5</v>
      </c>
    </row>
    <row r="293" spans="80:108" x14ac:dyDescent="0.25">
      <c r="CB293" s="29" t="s">
        <v>1289</v>
      </c>
      <c r="CC293" s="29">
        <v>1.0906228390708588</v>
      </c>
      <c r="CE293" s="29" t="s">
        <v>1298</v>
      </c>
      <c r="CF293" s="29">
        <v>1.0354953671724756</v>
      </c>
      <c r="CV293" s="40">
        <v>0.5</v>
      </c>
      <c r="CW293" s="22">
        <f t="shared" si="34"/>
        <v>1.5</v>
      </c>
      <c r="CX293" s="22">
        <f t="shared" si="34"/>
        <v>2.5</v>
      </c>
      <c r="CY293" s="22">
        <f t="shared" si="34"/>
        <v>3.5</v>
      </c>
      <c r="CZ293" s="40">
        <f t="shared" si="30"/>
        <v>4.5</v>
      </c>
      <c r="DA293" s="40">
        <f t="shared" si="31"/>
        <v>5.5</v>
      </c>
      <c r="DB293" s="40">
        <f t="shared" si="32"/>
        <v>6.5</v>
      </c>
      <c r="DC293" s="40">
        <f t="shared" si="33"/>
        <v>7.5</v>
      </c>
      <c r="DD293" s="11">
        <f t="shared" si="33"/>
        <v>8.5</v>
      </c>
    </row>
    <row r="294" spans="80:108" x14ac:dyDescent="0.25">
      <c r="CB294" s="29" t="s">
        <v>1289</v>
      </c>
      <c r="CC294" s="29">
        <v>1.0882864109634374</v>
      </c>
      <c r="CE294" s="29" t="s">
        <v>1298</v>
      </c>
      <c r="CF294" s="29">
        <v>0.97696225372780643</v>
      </c>
      <c r="CV294" s="40">
        <v>0.5</v>
      </c>
      <c r="CW294" s="22">
        <f t="shared" si="34"/>
        <v>1.5</v>
      </c>
      <c r="CX294" s="22">
        <f t="shared" si="34"/>
        <v>2.5</v>
      </c>
      <c r="CY294" s="22">
        <f t="shared" si="34"/>
        <v>3.5</v>
      </c>
      <c r="CZ294" s="40">
        <f t="shared" si="30"/>
        <v>4.5</v>
      </c>
      <c r="DA294" s="40">
        <f t="shared" si="31"/>
        <v>5.5</v>
      </c>
      <c r="DB294" s="40">
        <f t="shared" si="32"/>
        <v>6.5</v>
      </c>
      <c r="DC294" s="40">
        <f t="shared" si="33"/>
        <v>7.5</v>
      </c>
      <c r="DD294" s="11">
        <f t="shared" si="33"/>
        <v>8.5</v>
      </c>
    </row>
    <row r="295" spans="80:108" x14ac:dyDescent="0.25">
      <c r="CB295" s="29" t="s">
        <v>1289</v>
      </c>
      <c r="CC295" s="29">
        <v>1.0611908823325518</v>
      </c>
      <c r="CE295" s="29" t="s">
        <v>1298</v>
      </c>
      <c r="CF295" s="29">
        <v>0.9819457636510498</v>
      </c>
      <c r="CV295" s="40">
        <v>0.5</v>
      </c>
      <c r="CW295" s="22">
        <f t="shared" si="34"/>
        <v>1.5</v>
      </c>
      <c r="CX295" s="22">
        <f t="shared" si="34"/>
        <v>2.5</v>
      </c>
      <c r="CY295" s="22">
        <f t="shared" si="34"/>
        <v>3.5</v>
      </c>
      <c r="CZ295" s="40">
        <f t="shared" si="30"/>
        <v>4.5</v>
      </c>
      <c r="DA295" s="40">
        <f t="shared" si="31"/>
        <v>5.5</v>
      </c>
      <c r="DB295" s="40">
        <f t="shared" si="32"/>
        <v>6.5</v>
      </c>
      <c r="DC295" s="40">
        <f t="shared" si="33"/>
        <v>7.5</v>
      </c>
      <c r="DD295" s="11">
        <f t="shared" si="33"/>
        <v>8.5</v>
      </c>
    </row>
    <row r="296" spans="80:108" x14ac:dyDescent="0.25">
      <c r="CB296" s="29" t="s">
        <v>1290</v>
      </c>
      <c r="CC296" s="29">
        <v>1.03562883916912</v>
      </c>
      <c r="CE296" s="29" t="s">
        <v>1301</v>
      </c>
      <c r="CF296" s="29">
        <v>0.97688558185209562</v>
      </c>
      <c r="CV296" s="40">
        <v>0.5</v>
      </c>
      <c r="CW296" s="22">
        <f t="shared" si="34"/>
        <v>1.5</v>
      </c>
      <c r="CX296" s="22">
        <f t="shared" si="34"/>
        <v>2.5</v>
      </c>
      <c r="CY296" s="22">
        <f t="shared" si="34"/>
        <v>3.5</v>
      </c>
      <c r="CZ296" s="40">
        <f t="shared" si="30"/>
        <v>4.5</v>
      </c>
      <c r="DA296" s="40">
        <f t="shared" si="31"/>
        <v>5.5</v>
      </c>
      <c r="DB296" s="40">
        <f t="shared" si="32"/>
        <v>6.5</v>
      </c>
      <c r="DC296" s="40">
        <f t="shared" si="33"/>
        <v>7.5</v>
      </c>
      <c r="DD296" s="11">
        <f t="shared" si="33"/>
        <v>8.5</v>
      </c>
    </row>
    <row r="297" spans="80:108" x14ac:dyDescent="0.25">
      <c r="CB297" s="29" t="s">
        <v>1290</v>
      </c>
      <c r="CC297" s="29">
        <v>1.0043535677181108</v>
      </c>
      <c r="CE297" s="29" t="s">
        <v>1301</v>
      </c>
      <c r="CF297" s="29">
        <v>0.98473906893533381</v>
      </c>
      <c r="CV297" s="40">
        <v>0.5</v>
      </c>
      <c r="CW297" s="22">
        <f t="shared" si="34"/>
        <v>1.5</v>
      </c>
      <c r="CX297" s="22">
        <f t="shared" si="34"/>
        <v>2.5</v>
      </c>
      <c r="CY297" s="22">
        <f t="shared" si="34"/>
        <v>3.5</v>
      </c>
      <c r="CZ297" s="40">
        <f t="shared" si="30"/>
        <v>4.5</v>
      </c>
      <c r="DA297" s="40">
        <f t="shared" si="31"/>
        <v>5.5</v>
      </c>
      <c r="DB297" s="40">
        <f t="shared" si="32"/>
        <v>6.5</v>
      </c>
      <c r="DC297" s="40">
        <f t="shared" si="33"/>
        <v>7.5</v>
      </c>
      <c r="DD297" s="11">
        <f t="shared" si="33"/>
        <v>8.5</v>
      </c>
    </row>
    <row r="298" spans="80:108" x14ac:dyDescent="0.25">
      <c r="CB298" s="29" t="s">
        <v>1290</v>
      </c>
      <c r="CC298" s="29">
        <v>0.98783118617701293</v>
      </c>
      <c r="CE298" s="29" t="s">
        <v>1302</v>
      </c>
      <c r="CF298" s="29">
        <v>1.0510049487619724</v>
      </c>
      <c r="CV298" s="40">
        <v>0.5</v>
      </c>
      <c r="CW298" s="22">
        <f t="shared" ref="CW298:CY317" si="35">CV298+1</f>
        <v>1.5</v>
      </c>
      <c r="CX298" s="22">
        <f t="shared" si="35"/>
        <v>2.5</v>
      </c>
      <c r="CY298" s="22">
        <f t="shared" si="35"/>
        <v>3.5</v>
      </c>
      <c r="CZ298" s="40">
        <f t="shared" si="30"/>
        <v>4.5</v>
      </c>
      <c r="DA298" s="40">
        <f t="shared" si="31"/>
        <v>5.5</v>
      </c>
      <c r="DB298" s="40">
        <f t="shared" si="32"/>
        <v>6.5</v>
      </c>
      <c r="DC298" s="40">
        <f t="shared" si="33"/>
        <v>7.5</v>
      </c>
      <c r="DD298" s="11">
        <f t="shared" si="33"/>
        <v>8.5</v>
      </c>
    </row>
    <row r="299" spans="80:108" x14ac:dyDescent="0.25">
      <c r="CB299" s="29" t="s">
        <v>1291</v>
      </c>
      <c r="CC299" s="29">
        <v>1.0109412949841159</v>
      </c>
      <c r="CV299" s="40">
        <v>0.5</v>
      </c>
      <c r="CW299" s="22">
        <f t="shared" si="35"/>
        <v>1.5</v>
      </c>
      <c r="CX299" s="22">
        <f t="shared" si="35"/>
        <v>2.5</v>
      </c>
      <c r="CY299" s="22">
        <f t="shared" si="35"/>
        <v>3.5</v>
      </c>
      <c r="CZ299" s="40">
        <f t="shared" si="30"/>
        <v>4.5</v>
      </c>
      <c r="DA299" s="40">
        <f t="shared" si="31"/>
        <v>5.5</v>
      </c>
      <c r="DB299" s="40">
        <f t="shared" si="32"/>
        <v>6.5</v>
      </c>
      <c r="DC299" s="40">
        <f t="shared" si="33"/>
        <v>7.5</v>
      </c>
      <c r="DD299" s="11">
        <f t="shared" si="33"/>
        <v>8.5</v>
      </c>
    </row>
    <row r="300" spans="80:108" x14ac:dyDescent="0.25">
      <c r="CB300" s="29" t="s">
        <v>1291</v>
      </c>
      <c r="CC300" s="29">
        <v>1.0209136234002933</v>
      </c>
      <c r="CV300" s="40">
        <v>0.5</v>
      </c>
      <c r="CW300" s="22">
        <f t="shared" si="35"/>
        <v>1.5</v>
      </c>
      <c r="CX300" s="22">
        <f t="shared" si="35"/>
        <v>2.5</v>
      </c>
      <c r="CY300" s="22">
        <f t="shared" si="35"/>
        <v>3.5</v>
      </c>
      <c r="CZ300" s="40">
        <f t="shared" si="30"/>
        <v>4.5</v>
      </c>
      <c r="DA300" s="40">
        <f t="shared" si="31"/>
        <v>5.5</v>
      </c>
      <c r="DB300" s="40">
        <f t="shared" si="32"/>
        <v>6.5</v>
      </c>
      <c r="DC300" s="40">
        <f t="shared" si="33"/>
        <v>7.5</v>
      </c>
      <c r="DD300" s="11">
        <f t="shared" si="33"/>
        <v>8.5</v>
      </c>
    </row>
    <row r="301" spans="80:108" x14ac:dyDescent="0.25">
      <c r="CB301" s="29" t="s">
        <v>1291</v>
      </c>
      <c r="CC301" s="29">
        <v>0.96971937897900196</v>
      </c>
      <c r="CV301" s="40">
        <v>0.5</v>
      </c>
      <c r="CW301" s="22">
        <f t="shared" si="35"/>
        <v>1.5</v>
      </c>
      <c r="CX301" s="22">
        <f t="shared" si="35"/>
        <v>2.5</v>
      </c>
      <c r="CY301" s="22">
        <f t="shared" si="35"/>
        <v>3.5</v>
      </c>
      <c r="CZ301" s="40">
        <f t="shared" si="30"/>
        <v>4.5</v>
      </c>
      <c r="DA301" s="40">
        <f t="shared" si="31"/>
        <v>5.5</v>
      </c>
      <c r="DB301" s="40">
        <f t="shared" si="32"/>
        <v>6.5</v>
      </c>
      <c r="DC301" s="40">
        <f t="shared" si="33"/>
        <v>7.5</v>
      </c>
      <c r="DD301" s="11">
        <f t="shared" si="33"/>
        <v>8.5</v>
      </c>
    </row>
    <row r="302" spans="80:108" x14ac:dyDescent="0.25">
      <c r="CB302" s="29" t="s">
        <v>1291</v>
      </c>
      <c r="CC302" s="29">
        <v>1.0483679037601168</v>
      </c>
      <c r="CV302" s="40">
        <v>0.5</v>
      </c>
      <c r="CW302" s="22">
        <f t="shared" si="35"/>
        <v>1.5</v>
      </c>
      <c r="CX302" s="22">
        <f t="shared" si="35"/>
        <v>2.5</v>
      </c>
      <c r="CY302" s="22">
        <f t="shared" si="35"/>
        <v>3.5</v>
      </c>
      <c r="CZ302" s="40">
        <f t="shared" si="30"/>
        <v>4.5</v>
      </c>
      <c r="DA302" s="40">
        <f t="shared" si="31"/>
        <v>5.5</v>
      </c>
      <c r="DB302" s="40">
        <f t="shared" si="32"/>
        <v>6.5</v>
      </c>
      <c r="DC302" s="40">
        <f t="shared" si="33"/>
        <v>7.5</v>
      </c>
      <c r="DD302" s="11">
        <f t="shared" si="33"/>
        <v>8.5</v>
      </c>
    </row>
    <row r="303" spans="80:108" x14ac:dyDescent="0.25">
      <c r="CB303" s="29" t="s">
        <v>1291</v>
      </c>
      <c r="CC303" s="29">
        <v>1.0063521434541778</v>
      </c>
      <c r="CV303" s="40">
        <v>0.5</v>
      </c>
      <c r="CW303" s="22">
        <f t="shared" si="35"/>
        <v>1.5</v>
      </c>
      <c r="CX303" s="22">
        <f t="shared" si="35"/>
        <v>2.5</v>
      </c>
      <c r="CY303" s="22">
        <f t="shared" si="35"/>
        <v>3.5</v>
      </c>
      <c r="CZ303" s="40">
        <f t="shared" si="30"/>
        <v>4.5</v>
      </c>
      <c r="DA303" s="40">
        <f t="shared" si="31"/>
        <v>5.5</v>
      </c>
      <c r="DB303" s="40">
        <f t="shared" si="32"/>
        <v>6.5</v>
      </c>
      <c r="DC303" s="40">
        <f t="shared" si="33"/>
        <v>7.5</v>
      </c>
      <c r="DD303" s="11">
        <f t="shared" si="33"/>
        <v>8.5</v>
      </c>
    </row>
    <row r="304" spans="80:108" x14ac:dyDescent="0.25">
      <c r="CB304" s="29" t="s">
        <v>1291</v>
      </c>
      <c r="CC304" s="29">
        <v>0.94237203783537293</v>
      </c>
      <c r="CV304" s="40">
        <v>0.5</v>
      </c>
      <c r="CW304" s="22">
        <f t="shared" si="35"/>
        <v>1.5</v>
      </c>
      <c r="CX304" s="22">
        <f t="shared" si="35"/>
        <v>2.5</v>
      </c>
      <c r="CY304" s="22">
        <f t="shared" si="35"/>
        <v>3.5</v>
      </c>
      <c r="CZ304" s="40">
        <f t="shared" si="30"/>
        <v>4.5</v>
      </c>
      <c r="DA304" s="40">
        <f t="shared" si="31"/>
        <v>5.5</v>
      </c>
      <c r="DB304" s="40">
        <f t="shared" si="32"/>
        <v>6.5</v>
      </c>
      <c r="DC304" s="40">
        <f t="shared" si="33"/>
        <v>7.5</v>
      </c>
      <c r="DD304" s="11">
        <f t="shared" si="33"/>
        <v>8.5</v>
      </c>
    </row>
    <row r="305" spans="80:108" x14ac:dyDescent="0.25">
      <c r="CB305" s="29" t="s">
        <v>1291</v>
      </c>
      <c r="CC305" s="29">
        <v>1.021240754345875</v>
      </c>
      <c r="CV305" s="40">
        <v>0.5</v>
      </c>
      <c r="CW305" s="22">
        <f t="shared" si="35"/>
        <v>1.5</v>
      </c>
      <c r="CX305" s="22">
        <f t="shared" si="35"/>
        <v>2.5</v>
      </c>
      <c r="CY305" s="22">
        <f t="shared" si="35"/>
        <v>3.5</v>
      </c>
      <c r="CZ305" s="40">
        <f t="shared" si="30"/>
        <v>4.5</v>
      </c>
      <c r="DA305" s="40">
        <f t="shared" si="31"/>
        <v>5.5</v>
      </c>
      <c r="DB305" s="40">
        <f t="shared" si="32"/>
        <v>6.5</v>
      </c>
      <c r="DC305" s="40">
        <f t="shared" si="33"/>
        <v>7.5</v>
      </c>
      <c r="DD305" s="11">
        <f t="shared" si="33"/>
        <v>8.5</v>
      </c>
    </row>
    <row r="306" spans="80:108" x14ac:dyDescent="0.25">
      <c r="CB306" s="29" t="s">
        <v>1291</v>
      </c>
      <c r="CC306" s="29">
        <v>0.99159448036733577</v>
      </c>
      <c r="CV306" s="40">
        <v>0.5</v>
      </c>
      <c r="CW306" s="22">
        <f t="shared" si="35"/>
        <v>1.5</v>
      </c>
      <c r="CX306" s="22">
        <f t="shared" si="35"/>
        <v>2.5</v>
      </c>
      <c r="CY306" s="22">
        <f t="shared" si="35"/>
        <v>3.5</v>
      </c>
      <c r="CZ306" s="40">
        <f t="shared" si="30"/>
        <v>4.5</v>
      </c>
      <c r="DA306" s="40">
        <f t="shared" si="31"/>
        <v>5.5</v>
      </c>
      <c r="DB306" s="40">
        <f t="shared" si="32"/>
        <v>6.5</v>
      </c>
      <c r="DC306" s="40">
        <f t="shared" si="33"/>
        <v>7.5</v>
      </c>
      <c r="DD306" s="11">
        <f t="shared" si="33"/>
        <v>8.5</v>
      </c>
    </row>
    <row r="307" spans="80:108" x14ac:dyDescent="0.25">
      <c r="CB307" s="29" t="s">
        <v>1291</v>
      </c>
      <c r="CC307" s="29">
        <v>1.0352267302040841</v>
      </c>
      <c r="CV307" s="40">
        <v>0.5</v>
      </c>
      <c r="CW307" s="22">
        <f t="shared" si="35"/>
        <v>1.5</v>
      </c>
      <c r="CX307" s="22">
        <f t="shared" si="35"/>
        <v>2.5</v>
      </c>
      <c r="CY307" s="22">
        <f t="shared" si="35"/>
        <v>3.5</v>
      </c>
      <c r="CZ307" s="40">
        <f t="shared" si="30"/>
        <v>4.5</v>
      </c>
      <c r="DA307" s="40">
        <f t="shared" si="31"/>
        <v>5.5</v>
      </c>
      <c r="DB307" s="40">
        <f t="shared" si="32"/>
        <v>6.5</v>
      </c>
      <c r="DC307" s="40">
        <f t="shared" si="33"/>
        <v>7.5</v>
      </c>
      <c r="DD307" s="11">
        <f t="shared" si="33"/>
        <v>8.5</v>
      </c>
    </row>
    <row r="308" spans="80:108" x14ac:dyDescent="0.25">
      <c r="CB308" s="29" t="s">
        <v>1291</v>
      </c>
      <c r="CC308" s="29">
        <v>1.0287545071438551</v>
      </c>
      <c r="CV308" s="40">
        <v>0.5</v>
      </c>
      <c r="CW308" s="22">
        <f t="shared" si="35"/>
        <v>1.5</v>
      </c>
      <c r="CX308" s="22">
        <f t="shared" si="35"/>
        <v>2.5</v>
      </c>
      <c r="CY308" s="22">
        <f t="shared" si="35"/>
        <v>3.5</v>
      </c>
      <c r="CZ308" s="40">
        <f t="shared" si="30"/>
        <v>4.5</v>
      </c>
      <c r="DA308" s="40">
        <f t="shared" si="31"/>
        <v>5.5</v>
      </c>
      <c r="DB308" s="40">
        <f t="shared" si="32"/>
        <v>6.5</v>
      </c>
      <c r="DC308" s="40">
        <f t="shared" si="33"/>
        <v>7.5</v>
      </c>
      <c r="DD308" s="11">
        <f t="shared" si="33"/>
        <v>8.5</v>
      </c>
    </row>
    <row r="309" spans="80:108" x14ac:dyDescent="0.25">
      <c r="CB309" s="29" t="s">
        <v>1291</v>
      </c>
      <c r="CC309" s="29">
        <v>1.0079944830911836</v>
      </c>
      <c r="CV309" s="40">
        <v>0.5</v>
      </c>
      <c r="CW309" s="22">
        <f t="shared" si="35"/>
        <v>1.5</v>
      </c>
      <c r="CX309" s="22">
        <f t="shared" si="35"/>
        <v>2.5</v>
      </c>
      <c r="CY309" s="22">
        <f t="shared" si="35"/>
        <v>3.5</v>
      </c>
      <c r="CZ309" s="40">
        <f t="shared" si="30"/>
        <v>4.5</v>
      </c>
      <c r="DA309" s="40">
        <f t="shared" si="31"/>
        <v>5.5</v>
      </c>
      <c r="DB309" s="40">
        <f t="shared" si="32"/>
        <v>6.5</v>
      </c>
      <c r="DC309" s="40">
        <f t="shared" si="33"/>
        <v>7.5</v>
      </c>
      <c r="DD309" s="11">
        <f t="shared" si="33"/>
        <v>8.5</v>
      </c>
    </row>
    <row r="310" spans="80:108" x14ac:dyDescent="0.25">
      <c r="CB310" s="29" t="s">
        <v>1291</v>
      </c>
      <c r="CC310" s="29">
        <v>1.0030591463968932</v>
      </c>
      <c r="CV310" s="40">
        <v>0.5</v>
      </c>
      <c r="CW310" s="22">
        <f t="shared" si="35"/>
        <v>1.5</v>
      </c>
      <c r="CX310" s="22">
        <f t="shared" si="35"/>
        <v>2.5</v>
      </c>
      <c r="CY310" s="22">
        <f t="shared" si="35"/>
        <v>3.5</v>
      </c>
      <c r="CZ310" s="40">
        <f t="shared" si="30"/>
        <v>4.5</v>
      </c>
      <c r="DA310" s="40">
        <f t="shared" si="31"/>
        <v>5.5</v>
      </c>
      <c r="DB310" s="40">
        <f t="shared" si="32"/>
        <v>6.5</v>
      </c>
      <c r="DC310" s="40">
        <f t="shared" si="33"/>
        <v>7.5</v>
      </c>
      <c r="DD310" s="11">
        <f t="shared" si="33"/>
        <v>8.5</v>
      </c>
    </row>
    <row r="311" spans="80:108" x14ac:dyDescent="0.25">
      <c r="CB311" s="29" t="s">
        <v>1291</v>
      </c>
      <c r="CC311" s="29">
        <v>0.98322254757668159</v>
      </c>
      <c r="CV311" s="40">
        <v>0.5</v>
      </c>
      <c r="CW311" s="22">
        <f t="shared" si="35"/>
        <v>1.5</v>
      </c>
      <c r="CX311" s="22">
        <f t="shared" si="35"/>
        <v>2.5</v>
      </c>
      <c r="CY311" s="22">
        <f t="shared" si="35"/>
        <v>3.5</v>
      </c>
      <c r="CZ311" s="40">
        <f t="shared" si="30"/>
        <v>4.5</v>
      </c>
      <c r="DA311" s="40">
        <f t="shared" si="31"/>
        <v>5.5</v>
      </c>
      <c r="DB311" s="40">
        <f t="shared" si="32"/>
        <v>6.5</v>
      </c>
      <c r="DC311" s="40">
        <f t="shared" si="33"/>
        <v>7.5</v>
      </c>
      <c r="DD311" s="11">
        <f t="shared" si="33"/>
        <v>8.5</v>
      </c>
    </row>
    <row r="312" spans="80:108" x14ac:dyDescent="0.25">
      <c r="CB312" s="29" t="s">
        <v>1291</v>
      </c>
      <c r="CC312" s="29">
        <v>1.0029770838842429</v>
      </c>
      <c r="CV312" s="40">
        <v>0.5</v>
      </c>
      <c r="CW312" s="22">
        <f t="shared" si="35"/>
        <v>1.5</v>
      </c>
      <c r="CX312" s="22">
        <f t="shared" si="35"/>
        <v>2.5</v>
      </c>
      <c r="CY312" s="22">
        <f t="shared" si="35"/>
        <v>3.5</v>
      </c>
      <c r="CZ312" s="40">
        <f t="shared" si="30"/>
        <v>4.5</v>
      </c>
      <c r="DA312" s="40">
        <f t="shared" si="31"/>
        <v>5.5</v>
      </c>
      <c r="DB312" s="40">
        <f t="shared" si="32"/>
        <v>6.5</v>
      </c>
      <c r="DC312" s="40">
        <f t="shared" si="33"/>
        <v>7.5</v>
      </c>
      <c r="DD312" s="11">
        <f t="shared" si="33"/>
        <v>8.5</v>
      </c>
    </row>
    <row r="313" spans="80:108" x14ac:dyDescent="0.25">
      <c r="CB313" s="29" t="s">
        <v>1291</v>
      </c>
      <c r="CC313" s="29">
        <v>1.084712296439259</v>
      </c>
      <c r="CV313" s="40">
        <v>0.5</v>
      </c>
      <c r="CW313" s="22">
        <f t="shared" si="35"/>
        <v>1.5</v>
      </c>
      <c r="CX313" s="22">
        <f t="shared" si="35"/>
        <v>2.5</v>
      </c>
      <c r="CY313" s="22">
        <f t="shared" si="35"/>
        <v>3.5</v>
      </c>
      <c r="CZ313" s="40">
        <f t="shared" si="30"/>
        <v>4.5</v>
      </c>
      <c r="DA313" s="40">
        <f t="shared" si="31"/>
        <v>5.5</v>
      </c>
      <c r="DB313" s="40">
        <f t="shared" si="32"/>
        <v>6.5</v>
      </c>
      <c r="DC313" s="40">
        <f t="shared" si="33"/>
        <v>7.5</v>
      </c>
      <c r="DD313" s="11">
        <f t="shared" si="33"/>
        <v>8.5</v>
      </c>
    </row>
    <row r="314" spans="80:108" x14ac:dyDescent="0.25">
      <c r="CB314" s="29" t="s">
        <v>1291</v>
      </c>
      <c r="CC314" s="29">
        <v>0.98797044407222767</v>
      </c>
      <c r="CV314" s="40">
        <v>0.5</v>
      </c>
      <c r="CW314" s="22">
        <f t="shared" si="35"/>
        <v>1.5</v>
      </c>
      <c r="CX314" s="22">
        <f t="shared" si="35"/>
        <v>2.5</v>
      </c>
      <c r="CY314" s="22">
        <f t="shared" si="35"/>
        <v>3.5</v>
      </c>
      <c r="CZ314" s="40">
        <f t="shared" si="30"/>
        <v>4.5</v>
      </c>
      <c r="DA314" s="40">
        <f t="shared" si="31"/>
        <v>5.5</v>
      </c>
      <c r="DB314" s="40">
        <f t="shared" si="32"/>
        <v>6.5</v>
      </c>
      <c r="DC314" s="40">
        <f t="shared" si="33"/>
        <v>7.5</v>
      </c>
      <c r="DD314" s="11">
        <f t="shared" si="33"/>
        <v>8.5</v>
      </c>
    </row>
    <row r="315" spans="80:108" x14ac:dyDescent="0.25">
      <c r="CB315" s="29" t="s">
        <v>1291</v>
      </c>
      <c r="CC315" s="29">
        <v>0.99008159467430967</v>
      </c>
      <c r="CV315" s="40">
        <v>0.5</v>
      </c>
      <c r="CW315" s="22">
        <f t="shared" si="35"/>
        <v>1.5</v>
      </c>
      <c r="CX315" s="22">
        <f t="shared" si="35"/>
        <v>2.5</v>
      </c>
      <c r="CY315" s="22">
        <f t="shared" si="35"/>
        <v>3.5</v>
      </c>
      <c r="CZ315" s="40">
        <f t="shared" si="30"/>
        <v>4.5</v>
      </c>
      <c r="DA315" s="40">
        <f t="shared" si="31"/>
        <v>5.5</v>
      </c>
      <c r="DB315" s="40">
        <f t="shared" si="32"/>
        <v>6.5</v>
      </c>
      <c r="DC315" s="40">
        <f t="shared" si="33"/>
        <v>7.5</v>
      </c>
      <c r="DD315" s="11">
        <f t="shared" si="33"/>
        <v>8.5</v>
      </c>
    </row>
    <row r="316" spans="80:108" x14ac:dyDescent="0.25">
      <c r="CB316" s="29" t="s">
        <v>1291</v>
      </c>
      <c r="CC316" s="29">
        <v>1.1048333453674959</v>
      </c>
      <c r="CV316" s="40">
        <v>0.5</v>
      </c>
      <c r="CW316" s="22">
        <f t="shared" si="35"/>
        <v>1.5</v>
      </c>
      <c r="CX316" s="22">
        <f t="shared" si="35"/>
        <v>2.5</v>
      </c>
      <c r="CY316" s="22">
        <f t="shared" si="35"/>
        <v>3.5</v>
      </c>
      <c r="CZ316" s="40">
        <f t="shared" si="30"/>
        <v>4.5</v>
      </c>
      <c r="DA316" s="40">
        <f t="shared" si="31"/>
        <v>5.5</v>
      </c>
      <c r="DB316" s="40">
        <f t="shared" si="32"/>
        <v>6.5</v>
      </c>
      <c r="DC316" s="40">
        <f t="shared" si="33"/>
        <v>7.5</v>
      </c>
      <c r="DD316" s="11">
        <f t="shared" si="33"/>
        <v>8.5</v>
      </c>
    </row>
    <row r="317" spans="80:108" x14ac:dyDescent="0.25">
      <c r="CB317" s="29" t="s">
        <v>1291</v>
      </c>
      <c r="CC317" s="29">
        <v>1.0677272158131124</v>
      </c>
      <c r="CV317" s="40">
        <v>0.5</v>
      </c>
      <c r="CW317" s="22">
        <f t="shared" si="35"/>
        <v>1.5</v>
      </c>
      <c r="CX317" s="22">
        <f t="shared" si="35"/>
        <v>2.5</v>
      </c>
      <c r="CY317" s="22">
        <f t="shared" si="35"/>
        <v>3.5</v>
      </c>
      <c r="CZ317" s="40">
        <f t="shared" si="30"/>
        <v>4.5</v>
      </c>
      <c r="DA317" s="40">
        <f t="shared" si="31"/>
        <v>5.5</v>
      </c>
      <c r="DB317" s="40">
        <f t="shared" si="32"/>
        <v>6.5</v>
      </c>
      <c r="DC317" s="40">
        <f t="shared" si="33"/>
        <v>7.5</v>
      </c>
      <c r="DD317" s="11">
        <f t="shared" si="33"/>
        <v>8.5</v>
      </c>
    </row>
    <row r="318" spans="80:108" x14ac:dyDescent="0.25">
      <c r="CB318" s="29" t="s">
        <v>1291</v>
      </c>
      <c r="CC318" s="29">
        <v>1.0568623160742436</v>
      </c>
      <c r="CV318" s="40">
        <v>0.5</v>
      </c>
      <c r="CW318" s="22">
        <f t="shared" ref="CW318:CY337" si="36">CV318+1</f>
        <v>1.5</v>
      </c>
      <c r="CX318" s="22">
        <f t="shared" si="36"/>
        <v>2.5</v>
      </c>
      <c r="CY318" s="22">
        <f t="shared" si="36"/>
        <v>3.5</v>
      </c>
      <c r="CZ318" s="40">
        <f t="shared" si="30"/>
        <v>4.5</v>
      </c>
      <c r="DA318" s="40">
        <f t="shared" si="31"/>
        <v>5.5</v>
      </c>
      <c r="DB318" s="40">
        <f t="shared" si="32"/>
        <v>6.5</v>
      </c>
      <c r="DC318" s="40">
        <f t="shared" si="33"/>
        <v>7.5</v>
      </c>
      <c r="DD318" s="11">
        <f t="shared" si="33"/>
        <v>8.5</v>
      </c>
    </row>
    <row r="319" spans="80:108" x14ac:dyDescent="0.25">
      <c r="CV319" s="40">
        <v>0.5</v>
      </c>
      <c r="CW319" s="22">
        <f t="shared" si="36"/>
        <v>1.5</v>
      </c>
      <c r="CX319" s="22">
        <f t="shared" si="36"/>
        <v>2.5</v>
      </c>
      <c r="CY319" s="22">
        <f t="shared" si="36"/>
        <v>3.5</v>
      </c>
      <c r="CZ319" s="40">
        <f t="shared" si="30"/>
        <v>4.5</v>
      </c>
      <c r="DA319" s="40">
        <f t="shared" si="31"/>
        <v>5.5</v>
      </c>
      <c r="DB319" s="40">
        <f t="shared" si="32"/>
        <v>6.5</v>
      </c>
      <c r="DC319" s="40">
        <f t="shared" si="33"/>
        <v>7.5</v>
      </c>
      <c r="DD319" s="11">
        <f t="shared" si="33"/>
        <v>8.5</v>
      </c>
    </row>
    <row r="320" spans="80:108" x14ac:dyDescent="0.25">
      <c r="CV320" s="40">
        <v>0.5</v>
      </c>
      <c r="CW320" s="22">
        <f t="shared" si="36"/>
        <v>1.5</v>
      </c>
      <c r="CX320" s="22">
        <f t="shared" si="36"/>
        <v>2.5</v>
      </c>
      <c r="CY320" s="22">
        <f t="shared" si="36"/>
        <v>3.5</v>
      </c>
      <c r="CZ320" s="40">
        <f t="shared" si="30"/>
        <v>4.5</v>
      </c>
      <c r="DA320" s="40">
        <f t="shared" si="31"/>
        <v>5.5</v>
      </c>
      <c r="DB320" s="40">
        <f t="shared" si="32"/>
        <v>6.5</v>
      </c>
      <c r="DC320" s="40">
        <f t="shared" si="33"/>
        <v>7.5</v>
      </c>
      <c r="DD320" s="11">
        <f t="shared" si="33"/>
        <v>8.5</v>
      </c>
    </row>
    <row r="321" spans="100:108" x14ac:dyDescent="0.25">
      <c r="CV321" s="40">
        <v>0.5</v>
      </c>
      <c r="CW321" s="22">
        <f t="shared" si="36"/>
        <v>1.5</v>
      </c>
      <c r="CX321" s="22">
        <f t="shared" si="36"/>
        <v>2.5</v>
      </c>
      <c r="CY321" s="22">
        <f t="shared" si="36"/>
        <v>3.5</v>
      </c>
      <c r="CZ321" s="40">
        <f t="shared" si="30"/>
        <v>4.5</v>
      </c>
      <c r="DA321" s="40">
        <f t="shared" si="31"/>
        <v>5.5</v>
      </c>
      <c r="DB321" s="40">
        <f t="shared" si="32"/>
        <v>6.5</v>
      </c>
      <c r="DC321" s="40">
        <f t="shared" si="33"/>
        <v>7.5</v>
      </c>
      <c r="DD321" s="11">
        <f t="shared" si="33"/>
        <v>8.5</v>
      </c>
    </row>
    <row r="322" spans="100:108" x14ac:dyDescent="0.25">
      <c r="CV322" s="40">
        <v>0.5</v>
      </c>
      <c r="CW322" s="22">
        <f t="shared" si="36"/>
        <v>1.5</v>
      </c>
      <c r="CX322" s="22">
        <f t="shared" si="36"/>
        <v>2.5</v>
      </c>
      <c r="CY322" s="22">
        <f t="shared" si="36"/>
        <v>3.5</v>
      </c>
      <c r="CZ322" s="40">
        <f t="shared" ref="CZ322:CZ385" si="37">CY322+1</f>
        <v>4.5</v>
      </c>
      <c r="DA322" s="40">
        <f t="shared" ref="DA322:DA385" si="38">CZ322+1</f>
        <v>5.5</v>
      </c>
      <c r="DB322" s="40">
        <f t="shared" ref="DB322:DB385" si="39">DA322+1</f>
        <v>6.5</v>
      </c>
      <c r="DC322" s="40">
        <f t="shared" ref="DC322:DD385" si="40">DB322+1</f>
        <v>7.5</v>
      </c>
      <c r="DD322" s="11">
        <f t="shared" si="40"/>
        <v>8.5</v>
      </c>
    </row>
    <row r="323" spans="100:108" x14ac:dyDescent="0.25">
      <c r="CV323" s="40">
        <v>0.5</v>
      </c>
      <c r="CW323" s="22">
        <f t="shared" si="36"/>
        <v>1.5</v>
      </c>
      <c r="CX323" s="22">
        <f t="shared" si="36"/>
        <v>2.5</v>
      </c>
      <c r="CY323" s="22">
        <f t="shared" si="36"/>
        <v>3.5</v>
      </c>
      <c r="CZ323" s="40">
        <f t="shared" si="37"/>
        <v>4.5</v>
      </c>
      <c r="DA323" s="40">
        <f t="shared" si="38"/>
        <v>5.5</v>
      </c>
      <c r="DB323" s="40">
        <f t="shared" si="39"/>
        <v>6.5</v>
      </c>
      <c r="DC323" s="40">
        <f t="shared" si="40"/>
        <v>7.5</v>
      </c>
      <c r="DD323" s="11">
        <f t="shared" si="40"/>
        <v>8.5</v>
      </c>
    </row>
    <row r="324" spans="100:108" x14ac:dyDescent="0.25">
      <c r="CV324" s="40">
        <v>0.5</v>
      </c>
      <c r="CW324" s="22">
        <f t="shared" si="36"/>
        <v>1.5</v>
      </c>
      <c r="CX324" s="22">
        <f t="shared" si="36"/>
        <v>2.5</v>
      </c>
      <c r="CY324" s="22">
        <f t="shared" si="36"/>
        <v>3.5</v>
      </c>
      <c r="CZ324" s="40">
        <f t="shared" si="37"/>
        <v>4.5</v>
      </c>
      <c r="DA324" s="40">
        <f t="shared" si="38"/>
        <v>5.5</v>
      </c>
      <c r="DB324" s="40">
        <f t="shared" si="39"/>
        <v>6.5</v>
      </c>
      <c r="DC324" s="40">
        <f t="shared" si="40"/>
        <v>7.5</v>
      </c>
      <c r="DD324" s="11">
        <f t="shared" si="40"/>
        <v>8.5</v>
      </c>
    </row>
    <row r="325" spans="100:108" x14ac:dyDescent="0.25">
      <c r="CV325" s="40">
        <v>0.5</v>
      </c>
      <c r="CW325" s="22">
        <f t="shared" si="36"/>
        <v>1.5</v>
      </c>
      <c r="CX325" s="22">
        <f t="shared" si="36"/>
        <v>2.5</v>
      </c>
      <c r="CY325" s="22">
        <f t="shared" si="36"/>
        <v>3.5</v>
      </c>
      <c r="CZ325" s="40">
        <f t="shared" si="37"/>
        <v>4.5</v>
      </c>
      <c r="DA325" s="40">
        <f t="shared" si="38"/>
        <v>5.5</v>
      </c>
      <c r="DB325" s="40">
        <f t="shared" si="39"/>
        <v>6.5</v>
      </c>
      <c r="DC325" s="40">
        <f t="shared" si="40"/>
        <v>7.5</v>
      </c>
      <c r="DD325" s="11">
        <f t="shared" si="40"/>
        <v>8.5</v>
      </c>
    </row>
    <row r="326" spans="100:108" x14ac:dyDescent="0.25">
      <c r="CV326" s="40">
        <v>0.5</v>
      </c>
      <c r="CW326" s="22">
        <f t="shared" si="36"/>
        <v>1.5</v>
      </c>
      <c r="CX326" s="22">
        <f t="shared" si="36"/>
        <v>2.5</v>
      </c>
      <c r="CY326" s="22">
        <f t="shared" si="36"/>
        <v>3.5</v>
      </c>
      <c r="CZ326" s="40">
        <f t="shared" si="37"/>
        <v>4.5</v>
      </c>
      <c r="DA326" s="40">
        <f t="shared" si="38"/>
        <v>5.5</v>
      </c>
      <c r="DB326" s="40">
        <f t="shared" si="39"/>
        <v>6.5</v>
      </c>
      <c r="DC326" s="40">
        <f t="shared" si="40"/>
        <v>7.5</v>
      </c>
      <c r="DD326" s="11">
        <f t="shared" si="40"/>
        <v>8.5</v>
      </c>
    </row>
    <row r="327" spans="100:108" x14ac:dyDescent="0.25">
      <c r="CV327" s="40">
        <v>0.5</v>
      </c>
      <c r="CW327" s="22">
        <f t="shared" si="36"/>
        <v>1.5</v>
      </c>
      <c r="CX327" s="22">
        <f t="shared" si="36"/>
        <v>2.5</v>
      </c>
      <c r="CY327" s="22">
        <f t="shared" si="36"/>
        <v>3.5</v>
      </c>
      <c r="CZ327" s="40">
        <f t="shared" si="37"/>
        <v>4.5</v>
      </c>
      <c r="DA327" s="40">
        <f t="shared" si="38"/>
        <v>5.5</v>
      </c>
      <c r="DB327" s="40">
        <f t="shared" si="39"/>
        <v>6.5</v>
      </c>
      <c r="DC327" s="40">
        <f t="shared" si="40"/>
        <v>7.5</v>
      </c>
      <c r="DD327" s="11">
        <f t="shared" si="40"/>
        <v>8.5</v>
      </c>
    </row>
    <row r="328" spans="100:108" x14ac:dyDescent="0.25">
      <c r="CV328" s="40">
        <v>0.5</v>
      </c>
      <c r="CW328" s="22">
        <f t="shared" si="36"/>
        <v>1.5</v>
      </c>
      <c r="CX328" s="22">
        <f t="shared" si="36"/>
        <v>2.5</v>
      </c>
      <c r="CY328" s="22">
        <f t="shared" si="36"/>
        <v>3.5</v>
      </c>
      <c r="CZ328" s="40">
        <f t="shared" si="37"/>
        <v>4.5</v>
      </c>
      <c r="DA328" s="40">
        <f t="shared" si="38"/>
        <v>5.5</v>
      </c>
      <c r="DB328" s="40">
        <f t="shared" si="39"/>
        <v>6.5</v>
      </c>
      <c r="DC328" s="40">
        <f t="shared" si="40"/>
        <v>7.5</v>
      </c>
      <c r="DD328" s="11">
        <f t="shared" si="40"/>
        <v>8.5</v>
      </c>
    </row>
    <row r="329" spans="100:108" x14ac:dyDescent="0.25">
      <c r="CV329" s="40">
        <v>0.5</v>
      </c>
      <c r="CW329" s="22">
        <f t="shared" si="36"/>
        <v>1.5</v>
      </c>
      <c r="CX329" s="22">
        <f t="shared" si="36"/>
        <v>2.5</v>
      </c>
      <c r="CY329" s="22">
        <f t="shared" si="36"/>
        <v>3.5</v>
      </c>
      <c r="CZ329" s="40">
        <f t="shared" si="37"/>
        <v>4.5</v>
      </c>
      <c r="DA329" s="40">
        <f t="shared" si="38"/>
        <v>5.5</v>
      </c>
      <c r="DB329" s="40">
        <f t="shared" si="39"/>
        <v>6.5</v>
      </c>
      <c r="DC329" s="40">
        <f t="shared" si="40"/>
        <v>7.5</v>
      </c>
      <c r="DD329" s="11">
        <f t="shared" si="40"/>
        <v>8.5</v>
      </c>
    </row>
    <row r="330" spans="100:108" x14ac:dyDescent="0.25">
      <c r="CV330" s="40">
        <v>0.5</v>
      </c>
      <c r="CW330" s="22">
        <f t="shared" si="36"/>
        <v>1.5</v>
      </c>
      <c r="CX330" s="22">
        <f t="shared" si="36"/>
        <v>2.5</v>
      </c>
      <c r="CY330" s="22">
        <f t="shared" si="36"/>
        <v>3.5</v>
      </c>
      <c r="CZ330" s="40">
        <f t="shared" si="37"/>
        <v>4.5</v>
      </c>
      <c r="DA330" s="40">
        <f t="shared" si="38"/>
        <v>5.5</v>
      </c>
      <c r="DB330" s="40">
        <f t="shared" si="39"/>
        <v>6.5</v>
      </c>
      <c r="DC330" s="40">
        <f t="shared" si="40"/>
        <v>7.5</v>
      </c>
      <c r="DD330" s="11">
        <f t="shared" si="40"/>
        <v>8.5</v>
      </c>
    </row>
    <row r="331" spans="100:108" x14ac:dyDescent="0.25">
      <c r="CV331" s="40">
        <v>0.5</v>
      </c>
      <c r="CW331" s="22">
        <f t="shared" si="36"/>
        <v>1.5</v>
      </c>
      <c r="CX331" s="22">
        <f t="shared" si="36"/>
        <v>2.5</v>
      </c>
      <c r="CY331" s="22">
        <f t="shared" si="36"/>
        <v>3.5</v>
      </c>
      <c r="CZ331" s="40">
        <f t="shared" si="37"/>
        <v>4.5</v>
      </c>
      <c r="DA331" s="40">
        <f t="shared" si="38"/>
        <v>5.5</v>
      </c>
      <c r="DB331" s="40">
        <f t="shared" si="39"/>
        <v>6.5</v>
      </c>
      <c r="DC331" s="40">
        <f t="shared" si="40"/>
        <v>7.5</v>
      </c>
      <c r="DD331" s="11">
        <f t="shared" si="40"/>
        <v>8.5</v>
      </c>
    </row>
    <row r="332" spans="100:108" x14ac:dyDescent="0.25">
      <c r="CV332" s="40">
        <v>0.5</v>
      </c>
      <c r="CW332" s="22">
        <f t="shared" si="36"/>
        <v>1.5</v>
      </c>
      <c r="CX332" s="22">
        <f t="shared" si="36"/>
        <v>2.5</v>
      </c>
      <c r="CY332" s="22">
        <f t="shared" si="36"/>
        <v>3.5</v>
      </c>
      <c r="CZ332" s="40">
        <f t="shared" si="37"/>
        <v>4.5</v>
      </c>
      <c r="DA332" s="40">
        <f t="shared" si="38"/>
        <v>5.5</v>
      </c>
      <c r="DB332" s="40">
        <f t="shared" si="39"/>
        <v>6.5</v>
      </c>
      <c r="DC332" s="40">
        <f t="shared" si="40"/>
        <v>7.5</v>
      </c>
      <c r="DD332" s="11">
        <f t="shared" si="40"/>
        <v>8.5</v>
      </c>
    </row>
    <row r="333" spans="100:108" x14ac:dyDescent="0.25">
      <c r="CV333" s="40">
        <v>0.5</v>
      </c>
      <c r="CW333" s="22">
        <f t="shared" si="36"/>
        <v>1.5</v>
      </c>
      <c r="CX333" s="22">
        <f t="shared" si="36"/>
        <v>2.5</v>
      </c>
      <c r="CY333" s="22">
        <f t="shared" si="36"/>
        <v>3.5</v>
      </c>
      <c r="CZ333" s="40">
        <f t="shared" si="37"/>
        <v>4.5</v>
      </c>
      <c r="DA333" s="40">
        <f t="shared" si="38"/>
        <v>5.5</v>
      </c>
      <c r="DB333" s="40">
        <f t="shared" si="39"/>
        <v>6.5</v>
      </c>
      <c r="DC333" s="40">
        <f t="shared" si="40"/>
        <v>7.5</v>
      </c>
      <c r="DD333" s="11">
        <f t="shared" si="40"/>
        <v>8.5</v>
      </c>
    </row>
    <row r="334" spans="100:108" x14ac:dyDescent="0.25">
      <c r="CV334" s="40">
        <v>0.5</v>
      </c>
      <c r="CW334" s="22">
        <f t="shared" si="36"/>
        <v>1.5</v>
      </c>
      <c r="CX334" s="22">
        <f t="shared" si="36"/>
        <v>2.5</v>
      </c>
      <c r="CY334" s="22">
        <f t="shared" si="36"/>
        <v>3.5</v>
      </c>
      <c r="CZ334" s="40">
        <f t="shared" si="37"/>
        <v>4.5</v>
      </c>
      <c r="DA334" s="40">
        <f t="shared" si="38"/>
        <v>5.5</v>
      </c>
      <c r="DB334" s="40">
        <f t="shared" si="39"/>
        <v>6.5</v>
      </c>
      <c r="DC334" s="40">
        <f t="shared" si="40"/>
        <v>7.5</v>
      </c>
      <c r="DD334" s="11">
        <f t="shared" si="40"/>
        <v>8.5</v>
      </c>
    </row>
    <row r="335" spans="100:108" x14ac:dyDescent="0.25">
      <c r="CV335" s="40">
        <v>0.5</v>
      </c>
      <c r="CW335" s="22">
        <f t="shared" si="36"/>
        <v>1.5</v>
      </c>
      <c r="CX335" s="22">
        <f t="shared" si="36"/>
        <v>2.5</v>
      </c>
      <c r="CY335" s="22">
        <f t="shared" si="36"/>
        <v>3.5</v>
      </c>
      <c r="CZ335" s="40">
        <f t="shared" si="37"/>
        <v>4.5</v>
      </c>
      <c r="DA335" s="40">
        <f t="shared" si="38"/>
        <v>5.5</v>
      </c>
      <c r="DB335" s="40">
        <f t="shared" si="39"/>
        <v>6.5</v>
      </c>
      <c r="DC335" s="40">
        <f t="shared" si="40"/>
        <v>7.5</v>
      </c>
      <c r="DD335" s="11">
        <f t="shared" si="40"/>
        <v>8.5</v>
      </c>
    </row>
    <row r="336" spans="100:108" x14ac:dyDescent="0.25">
      <c r="CV336" s="40">
        <v>0.5</v>
      </c>
      <c r="CW336" s="22">
        <f t="shared" si="36"/>
        <v>1.5</v>
      </c>
      <c r="CX336" s="22">
        <f t="shared" si="36"/>
        <v>2.5</v>
      </c>
      <c r="CY336" s="22">
        <f t="shared" si="36"/>
        <v>3.5</v>
      </c>
      <c r="CZ336" s="40">
        <f t="shared" si="37"/>
        <v>4.5</v>
      </c>
      <c r="DA336" s="40">
        <f t="shared" si="38"/>
        <v>5.5</v>
      </c>
      <c r="DB336" s="40">
        <f t="shared" si="39"/>
        <v>6.5</v>
      </c>
      <c r="DC336" s="40">
        <f t="shared" si="40"/>
        <v>7.5</v>
      </c>
      <c r="DD336" s="11">
        <f t="shared" si="40"/>
        <v>8.5</v>
      </c>
    </row>
    <row r="337" spans="100:108" x14ac:dyDescent="0.25">
      <c r="CV337" s="40">
        <v>0.5</v>
      </c>
      <c r="CW337" s="22">
        <f t="shared" si="36"/>
        <v>1.5</v>
      </c>
      <c r="CX337" s="22">
        <f t="shared" si="36"/>
        <v>2.5</v>
      </c>
      <c r="CY337" s="22">
        <f t="shared" si="36"/>
        <v>3.5</v>
      </c>
      <c r="CZ337" s="40">
        <f t="shared" si="37"/>
        <v>4.5</v>
      </c>
      <c r="DA337" s="40">
        <f t="shared" si="38"/>
        <v>5.5</v>
      </c>
      <c r="DB337" s="40">
        <f t="shared" si="39"/>
        <v>6.5</v>
      </c>
      <c r="DC337" s="40">
        <f t="shared" si="40"/>
        <v>7.5</v>
      </c>
      <c r="DD337" s="11">
        <f t="shared" si="40"/>
        <v>8.5</v>
      </c>
    </row>
    <row r="338" spans="100:108" x14ac:dyDescent="0.25">
      <c r="CV338" s="40">
        <v>0.5</v>
      </c>
      <c r="CW338" s="22">
        <f t="shared" ref="CW338:CY357" si="41">CV338+1</f>
        <v>1.5</v>
      </c>
      <c r="CX338" s="22">
        <f t="shared" si="41"/>
        <v>2.5</v>
      </c>
      <c r="CY338" s="22">
        <f t="shared" si="41"/>
        <v>3.5</v>
      </c>
      <c r="CZ338" s="40">
        <f t="shared" si="37"/>
        <v>4.5</v>
      </c>
      <c r="DA338" s="40">
        <f t="shared" si="38"/>
        <v>5.5</v>
      </c>
      <c r="DB338" s="40">
        <f t="shared" si="39"/>
        <v>6.5</v>
      </c>
      <c r="DC338" s="40">
        <f t="shared" si="40"/>
        <v>7.5</v>
      </c>
      <c r="DD338" s="11">
        <f t="shared" si="40"/>
        <v>8.5</v>
      </c>
    </row>
    <row r="339" spans="100:108" x14ac:dyDescent="0.25">
      <c r="CV339" s="40">
        <v>0.5</v>
      </c>
      <c r="CW339" s="22">
        <f t="shared" si="41"/>
        <v>1.5</v>
      </c>
      <c r="CX339" s="22">
        <f t="shared" si="41"/>
        <v>2.5</v>
      </c>
      <c r="CY339" s="22">
        <f t="shared" si="41"/>
        <v>3.5</v>
      </c>
      <c r="CZ339" s="40">
        <f t="shared" si="37"/>
        <v>4.5</v>
      </c>
      <c r="DA339" s="40">
        <f t="shared" si="38"/>
        <v>5.5</v>
      </c>
      <c r="DB339" s="40">
        <f t="shared" si="39"/>
        <v>6.5</v>
      </c>
      <c r="DC339" s="40">
        <f t="shared" si="40"/>
        <v>7.5</v>
      </c>
      <c r="DD339" s="11">
        <f t="shared" si="40"/>
        <v>8.5</v>
      </c>
    </row>
    <row r="340" spans="100:108" x14ac:dyDescent="0.25">
      <c r="CV340" s="40">
        <v>0.5</v>
      </c>
      <c r="CW340" s="22">
        <f t="shared" si="41"/>
        <v>1.5</v>
      </c>
      <c r="CX340" s="22">
        <f t="shared" si="41"/>
        <v>2.5</v>
      </c>
      <c r="CY340" s="22">
        <f t="shared" si="41"/>
        <v>3.5</v>
      </c>
      <c r="CZ340" s="40">
        <f t="shared" si="37"/>
        <v>4.5</v>
      </c>
      <c r="DA340" s="40">
        <f t="shared" si="38"/>
        <v>5.5</v>
      </c>
      <c r="DB340" s="40">
        <f t="shared" si="39"/>
        <v>6.5</v>
      </c>
      <c r="DC340" s="40">
        <f t="shared" si="40"/>
        <v>7.5</v>
      </c>
      <c r="DD340" s="11">
        <f t="shared" si="40"/>
        <v>8.5</v>
      </c>
    </row>
    <row r="341" spans="100:108" x14ac:dyDescent="0.25">
      <c r="CV341" s="40">
        <v>0.5</v>
      </c>
      <c r="CW341" s="22">
        <f t="shared" si="41"/>
        <v>1.5</v>
      </c>
      <c r="CX341" s="22">
        <f t="shared" si="41"/>
        <v>2.5</v>
      </c>
      <c r="CY341" s="22">
        <f t="shared" si="41"/>
        <v>3.5</v>
      </c>
      <c r="CZ341" s="40">
        <f t="shared" si="37"/>
        <v>4.5</v>
      </c>
      <c r="DA341" s="40">
        <f t="shared" si="38"/>
        <v>5.5</v>
      </c>
      <c r="DB341" s="40">
        <f t="shared" si="39"/>
        <v>6.5</v>
      </c>
      <c r="DC341" s="40">
        <f t="shared" si="40"/>
        <v>7.5</v>
      </c>
      <c r="DD341" s="11">
        <f t="shared" si="40"/>
        <v>8.5</v>
      </c>
    </row>
    <row r="342" spans="100:108" x14ac:dyDescent="0.25">
      <c r="CV342" s="40">
        <v>0.5</v>
      </c>
      <c r="CW342" s="22">
        <f t="shared" si="41"/>
        <v>1.5</v>
      </c>
      <c r="CX342" s="22">
        <f t="shared" si="41"/>
        <v>2.5</v>
      </c>
      <c r="CY342" s="22">
        <f t="shared" si="41"/>
        <v>3.5</v>
      </c>
      <c r="CZ342" s="40">
        <f t="shared" si="37"/>
        <v>4.5</v>
      </c>
      <c r="DA342" s="40">
        <f t="shared" si="38"/>
        <v>5.5</v>
      </c>
      <c r="DB342" s="40">
        <f t="shared" si="39"/>
        <v>6.5</v>
      </c>
      <c r="DC342" s="40">
        <f t="shared" si="40"/>
        <v>7.5</v>
      </c>
      <c r="DD342" s="11">
        <f t="shared" si="40"/>
        <v>8.5</v>
      </c>
    </row>
    <row r="343" spans="100:108" x14ac:dyDescent="0.25">
      <c r="CV343" s="40">
        <v>0.5</v>
      </c>
      <c r="CW343" s="22">
        <f t="shared" si="41"/>
        <v>1.5</v>
      </c>
      <c r="CX343" s="22">
        <f t="shared" si="41"/>
        <v>2.5</v>
      </c>
      <c r="CY343" s="22">
        <f t="shared" si="41"/>
        <v>3.5</v>
      </c>
      <c r="CZ343" s="40">
        <f t="shared" si="37"/>
        <v>4.5</v>
      </c>
      <c r="DA343" s="40">
        <f t="shared" si="38"/>
        <v>5.5</v>
      </c>
      <c r="DB343" s="40">
        <f t="shared" si="39"/>
        <v>6.5</v>
      </c>
      <c r="DC343" s="40">
        <f t="shared" si="40"/>
        <v>7.5</v>
      </c>
      <c r="DD343" s="11">
        <f t="shared" si="40"/>
        <v>8.5</v>
      </c>
    </row>
    <row r="344" spans="100:108" x14ac:dyDescent="0.25">
      <c r="CV344" s="40">
        <v>0.5</v>
      </c>
      <c r="CW344" s="22">
        <f t="shared" si="41"/>
        <v>1.5</v>
      </c>
      <c r="CX344" s="22">
        <f t="shared" si="41"/>
        <v>2.5</v>
      </c>
      <c r="CY344" s="22">
        <f t="shared" si="41"/>
        <v>3.5</v>
      </c>
      <c r="CZ344" s="40">
        <f t="shared" si="37"/>
        <v>4.5</v>
      </c>
      <c r="DA344" s="40">
        <f t="shared" si="38"/>
        <v>5.5</v>
      </c>
      <c r="DB344" s="40">
        <f t="shared" si="39"/>
        <v>6.5</v>
      </c>
      <c r="DC344" s="40">
        <f t="shared" si="40"/>
        <v>7.5</v>
      </c>
      <c r="DD344" s="11">
        <f t="shared" si="40"/>
        <v>8.5</v>
      </c>
    </row>
    <row r="345" spans="100:108" x14ac:dyDescent="0.25">
      <c r="CV345" s="40">
        <v>0.5</v>
      </c>
      <c r="CW345" s="22">
        <f t="shared" si="41"/>
        <v>1.5</v>
      </c>
      <c r="CX345" s="22">
        <f t="shared" si="41"/>
        <v>2.5</v>
      </c>
      <c r="CY345" s="22">
        <f t="shared" si="41"/>
        <v>3.5</v>
      </c>
      <c r="CZ345" s="40">
        <f t="shared" si="37"/>
        <v>4.5</v>
      </c>
      <c r="DA345" s="40">
        <f t="shared" si="38"/>
        <v>5.5</v>
      </c>
      <c r="DB345" s="40">
        <f t="shared" si="39"/>
        <v>6.5</v>
      </c>
      <c r="DC345" s="40">
        <f t="shared" si="40"/>
        <v>7.5</v>
      </c>
      <c r="DD345" s="11">
        <f t="shared" si="40"/>
        <v>8.5</v>
      </c>
    </row>
    <row r="346" spans="100:108" x14ac:dyDescent="0.25">
      <c r="CV346" s="40">
        <v>0.5</v>
      </c>
      <c r="CW346" s="22">
        <f t="shared" si="41"/>
        <v>1.5</v>
      </c>
      <c r="CX346" s="22">
        <f t="shared" si="41"/>
        <v>2.5</v>
      </c>
      <c r="CY346" s="22">
        <f t="shared" si="41"/>
        <v>3.5</v>
      </c>
      <c r="CZ346" s="40">
        <f t="shared" si="37"/>
        <v>4.5</v>
      </c>
      <c r="DA346" s="40">
        <f t="shared" si="38"/>
        <v>5.5</v>
      </c>
      <c r="DB346" s="40">
        <f t="shared" si="39"/>
        <v>6.5</v>
      </c>
      <c r="DC346" s="40">
        <f t="shared" si="40"/>
        <v>7.5</v>
      </c>
      <c r="DD346" s="11">
        <f t="shared" si="40"/>
        <v>8.5</v>
      </c>
    </row>
    <row r="347" spans="100:108" x14ac:dyDescent="0.25">
      <c r="CV347" s="40">
        <v>0.5</v>
      </c>
      <c r="CW347" s="22">
        <f t="shared" si="41"/>
        <v>1.5</v>
      </c>
      <c r="CX347" s="22">
        <f t="shared" si="41"/>
        <v>2.5</v>
      </c>
      <c r="CY347" s="22">
        <f t="shared" si="41"/>
        <v>3.5</v>
      </c>
      <c r="CZ347" s="40">
        <f t="shared" si="37"/>
        <v>4.5</v>
      </c>
      <c r="DA347" s="40">
        <f t="shared" si="38"/>
        <v>5.5</v>
      </c>
      <c r="DB347" s="40">
        <f t="shared" si="39"/>
        <v>6.5</v>
      </c>
      <c r="DC347" s="40">
        <f t="shared" si="40"/>
        <v>7.5</v>
      </c>
      <c r="DD347" s="11">
        <f t="shared" si="40"/>
        <v>8.5</v>
      </c>
    </row>
    <row r="348" spans="100:108" x14ac:dyDescent="0.25">
      <c r="CV348" s="40">
        <v>0.5</v>
      </c>
      <c r="CW348" s="22">
        <f t="shared" si="41"/>
        <v>1.5</v>
      </c>
      <c r="CX348" s="22">
        <f t="shared" si="41"/>
        <v>2.5</v>
      </c>
      <c r="CY348" s="22">
        <f t="shared" si="41"/>
        <v>3.5</v>
      </c>
      <c r="CZ348" s="40">
        <f t="shared" si="37"/>
        <v>4.5</v>
      </c>
      <c r="DA348" s="40">
        <f t="shared" si="38"/>
        <v>5.5</v>
      </c>
      <c r="DB348" s="40">
        <f t="shared" si="39"/>
        <v>6.5</v>
      </c>
      <c r="DC348" s="40">
        <f t="shared" si="40"/>
        <v>7.5</v>
      </c>
      <c r="DD348" s="11">
        <f t="shared" si="40"/>
        <v>8.5</v>
      </c>
    </row>
    <row r="349" spans="100:108" x14ac:dyDescent="0.25">
      <c r="CV349" s="40">
        <v>0.5</v>
      </c>
      <c r="CW349" s="22">
        <f t="shared" si="41"/>
        <v>1.5</v>
      </c>
      <c r="CX349" s="22">
        <f t="shared" si="41"/>
        <v>2.5</v>
      </c>
      <c r="CY349" s="22">
        <f t="shared" si="41"/>
        <v>3.5</v>
      </c>
      <c r="CZ349" s="40">
        <f t="shared" si="37"/>
        <v>4.5</v>
      </c>
      <c r="DA349" s="40">
        <f t="shared" si="38"/>
        <v>5.5</v>
      </c>
      <c r="DB349" s="40">
        <f t="shared" si="39"/>
        <v>6.5</v>
      </c>
      <c r="DC349" s="40">
        <f t="shared" si="40"/>
        <v>7.5</v>
      </c>
      <c r="DD349" s="11">
        <f t="shared" si="40"/>
        <v>8.5</v>
      </c>
    </row>
    <row r="350" spans="100:108" x14ac:dyDescent="0.25">
      <c r="CV350" s="40">
        <v>0.5</v>
      </c>
      <c r="CW350" s="22">
        <f t="shared" si="41"/>
        <v>1.5</v>
      </c>
      <c r="CX350" s="22">
        <f t="shared" si="41"/>
        <v>2.5</v>
      </c>
      <c r="CY350" s="22">
        <f t="shared" si="41"/>
        <v>3.5</v>
      </c>
      <c r="CZ350" s="40">
        <f t="shared" si="37"/>
        <v>4.5</v>
      </c>
      <c r="DA350" s="40">
        <f t="shared" si="38"/>
        <v>5.5</v>
      </c>
      <c r="DB350" s="40">
        <f t="shared" si="39"/>
        <v>6.5</v>
      </c>
      <c r="DC350" s="40">
        <f t="shared" si="40"/>
        <v>7.5</v>
      </c>
      <c r="DD350" s="11">
        <f t="shared" si="40"/>
        <v>8.5</v>
      </c>
    </row>
    <row r="351" spans="100:108" x14ac:dyDescent="0.25">
      <c r="CV351" s="40">
        <v>0.5</v>
      </c>
      <c r="CW351" s="22">
        <f t="shared" si="41"/>
        <v>1.5</v>
      </c>
      <c r="CX351" s="22">
        <f t="shared" si="41"/>
        <v>2.5</v>
      </c>
      <c r="CY351" s="22">
        <f t="shared" si="41"/>
        <v>3.5</v>
      </c>
      <c r="CZ351" s="40">
        <f t="shared" si="37"/>
        <v>4.5</v>
      </c>
      <c r="DA351" s="40">
        <f t="shared" si="38"/>
        <v>5.5</v>
      </c>
      <c r="DB351" s="40">
        <f t="shared" si="39"/>
        <v>6.5</v>
      </c>
      <c r="DC351" s="40">
        <f t="shared" si="40"/>
        <v>7.5</v>
      </c>
      <c r="DD351" s="11">
        <f t="shared" si="40"/>
        <v>8.5</v>
      </c>
    </row>
    <row r="352" spans="100:108" x14ac:dyDescent="0.25">
      <c r="CV352" s="40">
        <v>0.5</v>
      </c>
      <c r="CW352" s="22">
        <f t="shared" si="41"/>
        <v>1.5</v>
      </c>
      <c r="CX352" s="22">
        <f t="shared" si="41"/>
        <v>2.5</v>
      </c>
      <c r="CY352" s="22">
        <f t="shared" si="41"/>
        <v>3.5</v>
      </c>
      <c r="CZ352" s="40">
        <f t="shared" si="37"/>
        <v>4.5</v>
      </c>
      <c r="DA352" s="40">
        <f t="shared" si="38"/>
        <v>5.5</v>
      </c>
      <c r="DB352" s="40">
        <f t="shared" si="39"/>
        <v>6.5</v>
      </c>
      <c r="DC352" s="40">
        <f t="shared" si="40"/>
        <v>7.5</v>
      </c>
      <c r="DD352" s="11">
        <f t="shared" si="40"/>
        <v>8.5</v>
      </c>
    </row>
    <row r="353" spans="100:108" x14ac:dyDescent="0.25">
      <c r="CV353" s="40">
        <v>0.5</v>
      </c>
      <c r="CW353" s="22">
        <f t="shared" si="41"/>
        <v>1.5</v>
      </c>
      <c r="CX353" s="22">
        <f t="shared" si="41"/>
        <v>2.5</v>
      </c>
      <c r="CY353" s="22">
        <f t="shared" si="41"/>
        <v>3.5</v>
      </c>
      <c r="CZ353" s="40">
        <f t="shared" si="37"/>
        <v>4.5</v>
      </c>
      <c r="DA353" s="40">
        <f t="shared" si="38"/>
        <v>5.5</v>
      </c>
      <c r="DB353" s="40">
        <f t="shared" si="39"/>
        <v>6.5</v>
      </c>
      <c r="DC353" s="40">
        <f t="shared" si="40"/>
        <v>7.5</v>
      </c>
      <c r="DD353" s="11">
        <f t="shared" si="40"/>
        <v>8.5</v>
      </c>
    </row>
    <row r="354" spans="100:108" x14ac:dyDescent="0.25">
      <c r="CV354" s="40">
        <v>0.5</v>
      </c>
      <c r="CW354" s="22">
        <f t="shared" si="41"/>
        <v>1.5</v>
      </c>
      <c r="CX354" s="22">
        <f t="shared" si="41"/>
        <v>2.5</v>
      </c>
      <c r="CY354" s="22">
        <f t="shared" si="41"/>
        <v>3.5</v>
      </c>
      <c r="CZ354" s="40">
        <f t="shared" si="37"/>
        <v>4.5</v>
      </c>
      <c r="DA354" s="40">
        <f t="shared" si="38"/>
        <v>5.5</v>
      </c>
      <c r="DB354" s="40">
        <f t="shared" si="39"/>
        <v>6.5</v>
      </c>
      <c r="DC354" s="40">
        <f t="shared" si="40"/>
        <v>7.5</v>
      </c>
      <c r="DD354" s="11">
        <f t="shared" si="40"/>
        <v>8.5</v>
      </c>
    </row>
    <row r="355" spans="100:108" x14ac:dyDescent="0.25">
      <c r="CV355" s="40">
        <v>0.5</v>
      </c>
      <c r="CW355" s="22">
        <f t="shared" si="41"/>
        <v>1.5</v>
      </c>
      <c r="CX355" s="22">
        <f t="shared" si="41"/>
        <v>2.5</v>
      </c>
      <c r="CY355" s="22">
        <f t="shared" si="41"/>
        <v>3.5</v>
      </c>
      <c r="CZ355" s="40">
        <f t="shared" si="37"/>
        <v>4.5</v>
      </c>
      <c r="DA355" s="40">
        <f t="shared" si="38"/>
        <v>5.5</v>
      </c>
      <c r="DB355" s="40">
        <f t="shared" si="39"/>
        <v>6.5</v>
      </c>
      <c r="DC355" s="40">
        <f t="shared" si="40"/>
        <v>7.5</v>
      </c>
      <c r="DD355" s="11">
        <f t="shared" si="40"/>
        <v>8.5</v>
      </c>
    </row>
    <row r="356" spans="100:108" x14ac:dyDescent="0.25">
      <c r="CV356" s="40">
        <v>0.5</v>
      </c>
      <c r="CW356" s="22">
        <f t="shared" si="41"/>
        <v>1.5</v>
      </c>
      <c r="CX356" s="22">
        <f t="shared" si="41"/>
        <v>2.5</v>
      </c>
      <c r="CY356" s="22">
        <f t="shared" si="41"/>
        <v>3.5</v>
      </c>
      <c r="CZ356" s="40">
        <f t="shared" si="37"/>
        <v>4.5</v>
      </c>
      <c r="DA356" s="40">
        <f t="shared" si="38"/>
        <v>5.5</v>
      </c>
      <c r="DB356" s="40">
        <f t="shared" si="39"/>
        <v>6.5</v>
      </c>
      <c r="DC356" s="40">
        <f t="shared" si="40"/>
        <v>7.5</v>
      </c>
      <c r="DD356" s="11">
        <f t="shared" si="40"/>
        <v>8.5</v>
      </c>
    </row>
    <row r="357" spans="100:108" x14ac:dyDescent="0.25">
      <c r="CV357" s="40">
        <v>0.5</v>
      </c>
      <c r="CW357" s="22">
        <f t="shared" si="41"/>
        <v>1.5</v>
      </c>
      <c r="CX357" s="22">
        <f t="shared" si="41"/>
        <v>2.5</v>
      </c>
      <c r="CY357" s="22">
        <f t="shared" si="41"/>
        <v>3.5</v>
      </c>
      <c r="CZ357" s="40">
        <f t="shared" si="37"/>
        <v>4.5</v>
      </c>
      <c r="DA357" s="40">
        <f t="shared" si="38"/>
        <v>5.5</v>
      </c>
      <c r="DB357" s="40">
        <f t="shared" si="39"/>
        <v>6.5</v>
      </c>
      <c r="DC357" s="40">
        <f t="shared" si="40"/>
        <v>7.5</v>
      </c>
      <c r="DD357" s="11">
        <f t="shared" si="40"/>
        <v>8.5</v>
      </c>
    </row>
    <row r="358" spans="100:108" x14ac:dyDescent="0.25">
      <c r="CV358" s="40">
        <v>0.5</v>
      </c>
      <c r="CW358" s="22">
        <f t="shared" ref="CW358:CY377" si="42">CV358+1</f>
        <v>1.5</v>
      </c>
      <c r="CX358" s="22">
        <f t="shared" si="42"/>
        <v>2.5</v>
      </c>
      <c r="CY358" s="22">
        <f t="shared" si="42"/>
        <v>3.5</v>
      </c>
      <c r="CZ358" s="40">
        <f t="shared" si="37"/>
        <v>4.5</v>
      </c>
      <c r="DA358" s="40">
        <f t="shared" si="38"/>
        <v>5.5</v>
      </c>
      <c r="DB358" s="40">
        <f t="shared" si="39"/>
        <v>6.5</v>
      </c>
      <c r="DC358" s="40">
        <f t="shared" si="40"/>
        <v>7.5</v>
      </c>
      <c r="DD358" s="11">
        <f t="shared" si="40"/>
        <v>8.5</v>
      </c>
    </row>
    <row r="359" spans="100:108" x14ac:dyDescent="0.25">
      <c r="CV359" s="40">
        <v>0.5</v>
      </c>
      <c r="CW359" s="22">
        <f t="shared" si="42"/>
        <v>1.5</v>
      </c>
      <c r="CX359" s="22">
        <f t="shared" si="42"/>
        <v>2.5</v>
      </c>
      <c r="CY359" s="22">
        <f t="shared" si="42"/>
        <v>3.5</v>
      </c>
      <c r="CZ359" s="40">
        <f t="shared" si="37"/>
        <v>4.5</v>
      </c>
      <c r="DA359" s="40">
        <f t="shared" si="38"/>
        <v>5.5</v>
      </c>
      <c r="DB359" s="40">
        <f t="shared" si="39"/>
        <v>6.5</v>
      </c>
      <c r="DC359" s="40">
        <f t="shared" si="40"/>
        <v>7.5</v>
      </c>
      <c r="DD359" s="11">
        <f t="shared" si="40"/>
        <v>8.5</v>
      </c>
    </row>
    <row r="360" spans="100:108" x14ac:dyDescent="0.25">
      <c r="CV360" s="40">
        <v>0.5</v>
      </c>
      <c r="CW360" s="22">
        <f t="shared" si="42"/>
        <v>1.5</v>
      </c>
      <c r="CX360" s="22">
        <f t="shared" si="42"/>
        <v>2.5</v>
      </c>
      <c r="CY360" s="22">
        <f t="shared" si="42"/>
        <v>3.5</v>
      </c>
      <c r="CZ360" s="40">
        <f t="shared" si="37"/>
        <v>4.5</v>
      </c>
      <c r="DA360" s="40">
        <f t="shared" si="38"/>
        <v>5.5</v>
      </c>
      <c r="DB360" s="40">
        <f t="shared" si="39"/>
        <v>6.5</v>
      </c>
      <c r="DC360" s="40">
        <f t="shared" si="40"/>
        <v>7.5</v>
      </c>
      <c r="DD360" s="11">
        <f t="shared" si="40"/>
        <v>8.5</v>
      </c>
    </row>
    <row r="361" spans="100:108" x14ac:dyDescent="0.25">
      <c r="CV361" s="40">
        <v>0.5</v>
      </c>
      <c r="CW361" s="22">
        <f t="shared" si="42"/>
        <v>1.5</v>
      </c>
      <c r="CX361" s="22">
        <f t="shared" si="42"/>
        <v>2.5</v>
      </c>
      <c r="CY361" s="22">
        <f t="shared" si="42"/>
        <v>3.5</v>
      </c>
      <c r="CZ361" s="40">
        <f t="shared" si="37"/>
        <v>4.5</v>
      </c>
      <c r="DA361" s="40">
        <f t="shared" si="38"/>
        <v>5.5</v>
      </c>
      <c r="DB361" s="40">
        <f t="shared" si="39"/>
        <v>6.5</v>
      </c>
      <c r="DC361" s="40">
        <f t="shared" si="40"/>
        <v>7.5</v>
      </c>
      <c r="DD361" s="11">
        <f t="shared" si="40"/>
        <v>8.5</v>
      </c>
    </row>
    <row r="362" spans="100:108" x14ac:dyDescent="0.25">
      <c r="CV362" s="40">
        <v>0.5</v>
      </c>
      <c r="CW362" s="22">
        <f t="shared" si="42"/>
        <v>1.5</v>
      </c>
      <c r="CX362" s="22">
        <f t="shared" si="42"/>
        <v>2.5</v>
      </c>
      <c r="CY362" s="22">
        <f t="shared" si="42"/>
        <v>3.5</v>
      </c>
      <c r="CZ362" s="40">
        <f t="shared" si="37"/>
        <v>4.5</v>
      </c>
      <c r="DA362" s="40">
        <f t="shared" si="38"/>
        <v>5.5</v>
      </c>
      <c r="DB362" s="40">
        <f t="shared" si="39"/>
        <v>6.5</v>
      </c>
      <c r="DC362" s="40">
        <f t="shared" si="40"/>
        <v>7.5</v>
      </c>
      <c r="DD362" s="11">
        <f t="shared" si="40"/>
        <v>8.5</v>
      </c>
    </row>
    <row r="363" spans="100:108" x14ac:dyDescent="0.25">
      <c r="CV363" s="40">
        <v>0.5</v>
      </c>
      <c r="CW363" s="22">
        <f t="shared" si="42"/>
        <v>1.5</v>
      </c>
      <c r="CX363" s="22">
        <f t="shared" si="42"/>
        <v>2.5</v>
      </c>
      <c r="CY363" s="22">
        <f t="shared" si="42"/>
        <v>3.5</v>
      </c>
      <c r="CZ363" s="40">
        <f t="shared" si="37"/>
        <v>4.5</v>
      </c>
      <c r="DA363" s="40">
        <f t="shared" si="38"/>
        <v>5.5</v>
      </c>
      <c r="DB363" s="40">
        <f t="shared" si="39"/>
        <v>6.5</v>
      </c>
      <c r="DC363" s="40">
        <f t="shared" si="40"/>
        <v>7.5</v>
      </c>
      <c r="DD363" s="11">
        <f t="shared" si="40"/>
        <v>8.5</v>
      </c>
    </row>
    <row r="364" spans="100:108" x14ac:dyDescent="0.25">
      <c r="CV364" s="40">
        <v>0.5</v>
      </c>
      <c r="CW364" s="22">
        <f t="shared" si="42"/>
        <v>1.5</v>
      </c>
      <c r="CX364" s="22">
        <f t="shared" si="42"/>
        <v>2.5</v>
      </c>
      <c r="CY364" s="22">
        <f t="shared" si="42"/>
        <v>3.5</v>
      </c>
      <c r="CZ364" s="40">
        <f t="shared" si="37"/>
        <v>4.5</v>
      </c>
      <c r="DA364" s="40">
        <f t="shared" si="38"/>
        <v>5.5</v>
      </c>
      <c r="DB364" s="40">
        <f t="shared" si="39"/>
        <v>6.5</v>
      </c>
      <c r="DC364" s="40">
        <f t="shared" si="40"/>
        <v>7.5</v>
      </c>
      <c r="DD364" s="11">
        <f t="shared" si="40"/>
        <v>8.5</v>
      </c>
    </row>
    <row r="365" spans="100:108" x14ac:dyDescent="0.25">
      <c r="CV365" s="40">
        <v>0.5</v>
      </c>
      <c r="CW365" s="22">
        <f t="shared" si="42"/>
        <v>1.5</v>
      </c>
      <c r="CX365" s="22">
        <f t="shared" si="42"/>
        <v>2.5</v>
      </c>
      <c r="CY365" s="22">
        <f t="shared" si="42"/>
        <v>3.5</v>
      </c>
      <c r="CZ365" s="40">
        <f t="shared" si="37"/>
        <v>4.5</v>
      </c>
      <c r="DA365" s="40">
        <f t="shared" si="38"/>
        <v>5.5</v>
      </c>
      <c r="DB365" s="40">
        <f t="shared" si="39"/>
        <v>6.5</v>
      </c>
      <c r="DC365" s="40">
        <f t="shared" si="40"/>
        <v>7.5</v>
      </c>
      <c r="DD365" s="11">
        <f t="shared" si="40"/>
        <v>8.5</v>
      </c>
    </row>
    <row r="366" spans="100:108" x14ac:dyDescent="0.25">
      <c r="CV366" s="40">
        <v>0.5</v>
      </c>
      <c r="CW366" s="22">
        <f t="shared" si="42"/>
        <v>1.5</v>
      </c>
      <c r="CX366" s="22">
        <f t="shared" si="42"/>
        <v>2.5</v>
      </c>
      <c r="CY366" s="22">
        <f t="shared" si="42"/>
        <v>3.5</v>
      </c>
      <c r="CZ366" s="40">
        <f t="shared" si="37"/>
        <v>4.5</v>
      </c>
      <c r="DA366" s="40">
        <f t="shared" si="38"/>
        <v>5.5</v>
      </c>
      <c r="DB366" s="40">
        <f t="shared" si="39"/>
        <v>6.5</v>
      </c>
      <c r="DC366" s="40">
        <f t="shared" si="40"/>
        <v>7.5</v>
      </c>
      <c r="DD366" s="11">
        <f t="shared" si="40"/>
        <v>8.5</v>
      </c>
    </row>
    <row r="367" spans="100:108" x14ac:dyDescent="0.25">
      <c r="CV367" s="40">
        <v>0.5</v>
      </c>
      <c r="CW367" s="22">
        <f t="shared" si="42"/>
        <v>1.5</v>
      </c>
      <c r="CX367" s="22">
        <f t="shared" si="42"/>
        <v>2.5</v>
      </c>
      <c r="CY367" s="22">
        <f t="shared" si="42"/>
        <v>3.5</v>
      </c>
      <c r="CZ367" s="40">
        <f t="shared" si="37"/>
        <v>4.5</v>
      </c>
      <c r="DA367" s="40">
        <f t="shared" si="38"/>
        <v>5.5</v>
      </c>
      <c r="DB367" s="40">
        <f t="shared" si="39"/>
        <v>6.5</v>
      </c>
      <c r="DC367" s="40">
        <f t="shared" si="40"/>
        <v>7.5</v>
      </c>
      <c r="DD367" s="11">
        <f t="shared" si="40"/>
        <v>8.5</v>
      </c>
    </row>
    <row r="368" spans="100:108" x14ac:dyDescent="0.25">
      <c r="CV368" s="40">
        <v>0.5</v>
      </c>
      <c r="CW368" s="22">
        <f t="shared" si="42"/>
        <v>1.5</v>
      </c>
      <c r="CX368" s="22">
        <f t="shared" si="42"/>
        <v>2.5</v>
      </c>
      <c r="CY368" s="22">
        <f t="shared" si="42"/>
        <v>3.5</v>
      </c>
      <c r="CZ368" s="40">
        <f t="shared" si="37"/>
        <v>4.5</v>
      </c>
      <c r="DA368" s="40">
        <f t="shared" si="38"/>
        <v>5.5</v>
      </c>
      <c r="DB368" s="40">
        <f t="shared" si="39"/>
        <v>6.5</v>
      </c>
      <c r="DC368" s="40">
        <f t="shared" si="40"/>
        <v>7.5</v>
      </c>
      <c r="DD368" s="11">
        <f t="shared" si="40"/>
        <v>8.5</v>
      </c>
    </row>
    <row r="369" spans="100:108" x14ac:dyDescent="0.25">
      <c r="CV369" s="40">
        <v>0.5</v>
      </c>
      <c r="CW369" s="22">
        <f t="shared" si="42"/>
        <v>1.5</v>
      </c>
      <c r="CX369" s="22">
        <f t="shared" si="42"/>
        <v>2.5</v>
      </c>
      <c r="CY369" s="22">
        <f t="shared" si="42"/>
        <v>3.5</v>
      </c>
      <c r="CZ369" s="40">
        <f t="shared" si="37"/>
        <v>4.5</v>
      </c>
      <c r="DA369" s="40">
        <f t="shared" si="38"/>
        <v>5.5</v>
      </c>
      <c r="DB369" s="40">
        <f t="shared" si="39"/>
        <v>6.5</v>
      </c>
      <c r="DC369" s="40">
        <f t="shared" si="40"/>
        <v>7.5</v>
      </c>
      <c r="DD369" s="11">
        <f t="shared" si="40"/>
        <v>8.5</v>
      </c>
    </row>
    <row r="370" spans="100:108" x14ac:dyDescent="0.25">
      <c r="CV370" s="40">
        <v>0.5</v>
      </c>
      <c r="CW370" s="22">
        <f t="shared" si="42"/>
        <v>1.5</v>
      </c>
      <c r="CX370" s="22">
        <f t="shared" si="42"/>
        <v>2.5</v>
      </c>
      <c r="CY370" s="22">
        <f t="shared" si="42"/>
        <v>3.5</v>
      </c>
      <c r="CZ370" s="40">
        <f t="shared" si="37"/>
        <v>4.5</v>
      </c>
      <c r="DA370" s="40">
        <f t="shared" si="38"/>
        <v>5.5</v>
      </c>
      <c r="DB370" s="40">
        <f t="shared" si="39"/>
        <v>6.5</v>
      </c>
      <c r="DC370" s="40">
        <f t="shared" si="40"/>
        <v>7.5</v>
      </c>
      <c r="DD370" s="11">
        <f t="shared" si="40"/>
        <v>8.5</v>
      </c>
    </row>
    <row r="371" spans="100:108" x14ac:dyDescent="0.25">
      <c r="CV371" s="40">
        <v>0.5</v>
      </c>
      <c r="CW371" s="22">
        <f t="shared" si="42"/>
        <v>1.5</v>
      </c>
      <c r="CX371" s="22">
        <f t="shared" si="42"/>
        <v>2.5</v>
      </c>
      <c r="CY371" s="22">
        <f t="shared" si="42"/>
        <v>3.5</v>
      </c>
      <c r="CZ371" s="40">
        <f t="shared" si="37"/>
        <v>4.5</v>
      </c>
      <c r="DA371" s="40">
        <f t="shared" si="38"/>
        <v>5.5</v>
      </c>
      <c r="DB371" s="40">
        <f t="shared" si="39"/>
        <v>6.5</v>
      </c>
      <c r="DC371" s="40">
        <f t="shared" si="40"/>
        <v>7.5</v>
      </c>
      <c r="DD371" s="11">
        <f t="shared" si="40"/>
        <v>8.5</v>
      </c>
    </row>
    <row r="372" spans="100:108" x14ac:dyDescent="0.25">
      <c r="CV372" s="40">
        <v>0.5</v>
      </c>
      <c r="CW372" s="22">
        <f t="shared" si="42"/>
        <v>1.5</v>
      </c>
      <c r="CX372" s="22">
        <f t="shared" si="42"/>
        <v>2.5</v>
      </c>
      <c r="CY372" s="22">
        <f t="shared" si="42"/>
        <v>3.5</v>
      </c>
      <c r="CZ372" s="40">
        <f t="shared" si="37"/>
        <v>4.5</v>
      </c>
      <c r="DA372" s="40">
        <f t="shared" si="38"/>
        <v>5.5</v>
      </c>
      <c r="DB372" s="40">
        <f t="shared" si="39"/>
        <v>6.5</v>
      </c>
      <c r="DC372" s="40">
        <f t="shared" si="40"/>
        <v>7.5</v>
      </c>
      <c r="DD372" s="11">
        <f t="shared" si="40"/>
        <v>8.5</v>
      </c>
    </row>
    <row r="373" spans="100:108" x14ac:dyDescent="0.25">
      <c r="CV373" s="40">
        <v>0.5</v>
      </c>
      <c r="CW373" s="22">
        <f t="shared" si="42"/>
        <v>1.5</v>
      </c>
      <c r="CX373" s="22">
        <f t="shared" si="42"/>
        <v>2.5</v>
      </c>
      <c r="CY373" s="22">
        <f t="shared" si="42"/>
        <v>3.5</v>
      </c>
      <c r="CZ373" s="40">
        <f t="shared" si="37"/>
        <v>4.5</v>
      </c>
      <c r="DA373" s="40">
        <f t="shared" si="38"/>
        <v>5.5</v>
      </c>
      <c r="DB373" s="40">
        <f t="shared" si="39"/>
        <v>6.5</v>
      </c>
      <c r="DC373" s="40">
        <f t="shared" si="40"/>
        <v>7.5</v>
      </c>
      <c r="DD373" s="11">
        <f t="shared" si="40"/>
        <v>8.5</v>
      </c>
    </row>
    <row r="374" spans="100:108" x14ac:dyDescent="0.25">
      <c r="CV374" s="40">
        <v>0.5</v>
      </c>
      <c r="CW374" s="22">
        <f t="shared" si="42"/>
        <v>1.5</v>
      </c>
      <c r="CX374" s="22">
        <f t="shared" si="42"/>
        <v>2.5</v>
      </c>
      <c r="CY374" s="22">
        <f t="shared" si="42"/>
        <v>3.5</v>
      </c>
      <c r="CZ374" s="40">
        <f t="shared" si="37"/>
        <v>4.5</v>
      </c>
      <c r="DA374" s="40">
        <f t="shared" si="38"/>
        <v>5.5</v>
      </c>
      <c r="DB374" s="40">
        <f t="shared" si="39"/>
        <v>6.5</v>
      </c>
      <c r="DC374" s="40">
        <f t="shared" si="40"/>
        <v>7.5</v>
      </c>
      <c r="DD374" s="11">
        <f t="shared" si="40"/>
        <v>8.5</v>
      </c>
    </row>
    <row r="375" spans="100:108" x14ac:dyDescent="0.25">
      <c r="CV375" s="40">
        <v>0.5</v>
      </c>
      <c r="CW375" s="22">
        <f t="shared" si="42"/>
        <v>1.5</v>
      </c>
      <c r="CX375" s="22">
        <f t="shared" si="42"/>
        <v>2.5</v>
      </c>
      <c r="CY375" s="22">
        <f t="shared" si="42"/>
        <v>3.5</v>
      </c>
      <c r="CZ375" s="40">
        <f t="shared" si="37"/>
        <v>4.5</v>
      </c>
      <c r="DA375" s="40">
        <f t="shared" si="38"/>
        <v>5.5</v>
      </c>
      <c r="DB375" s="40">
        <f t="shared" si="39"/>
        <v>6.5</v>
      </c>
      <c r="DC375" s="40">
        <f t="shared" si="40"/>
        <v>7.5</v>
      </c>
      <c r="DD375" s="11">
        <f t="shared" si="40"/>
        <v>8.5</v>
      </c>
    </row>
    <row r="376" spans="100:108" x14ac:dyDescent="0.25">
      <c r="CV376" s="40">
        <v>0.5</v>
      </c>
      <c r="CW376" s="22">
        <f t="shared" si="42"/>
        <v>1.5</v>
      </c>
      <c r="CX376" s="22">
        <f t="shared" si="42"/>
        <v>2.5</v>
      </c>
      <c r="CY376" s="22">
        <f t="shared" si="42"/>
        <v>3.5</v>
      </c>
      <c r="CZ376" s="40">
        <f t="shared" si="37"/>
        <v>4.5</v>
      </c>
      <c r="DA376" s="40">
        <f t="shared" si="38"/>
        <v>5.5</v>
      </c>
      <c r="DB376" s="40">
        <f t="shared" si="39"/>
        <v>6.5</v>
      </c>
      <c r="DC376" s="40">
        <f t="shared" si="40"/>
        <v>7.5</v>
      </c>
      <c r="DD376" s="11">
        <f t="shared" si="40"/>
        <v>8.5</v>
      </c>
    </row>
    <row r="377" spans="100:108" x14ac:dyDescent="0.25">
      <c r="CV377" s="40">
        <v>0.5</v>
      </c>
      <c r="CW377" s="22">
        <f t="shared" si="42"/>
        <v>1.5</v>
      </c>
      <c r="CX377" s="22">
        <f t="shared" si="42"/>
        <v>2.5</v>
      </c>
      <c r="CY377" s="22">
        <f t="shared" si="42"/>
        <v>3.5</v>
      </c>
      <c r="CZ377" s="40">
        <f t="shared" si="37"/>
        <v>4.5</v>
      </c>
      <c r="DA377" s="40">
        <f t="shared" si="38"/>
        <v>5.5</v>
      </c>
      <c r="DB377" s="40">
        <f t="shared" si="39"/>
        <v>6.5</v>
      </c>
      <c r="DC377" s="40">
        <f t="shared" si="40"/>
        <v>7.5</v>
      </c>
      <c r="DD377" s="11">
        <f t="shared" si="40"/>
        <v>8.5</v>
      </c>
    </row>
    <row r="378" spans="100:108" x14ac:dyDescent="0.25">
      <c r="CV378" s="40">
        <v>0.5</v>
      </c>
      <c r="CW378" s="22">
        <f t="shared" ref="CW378:CY397" si="43">CV378+1</f>
        <v>1.5</v>
      </c>
      <c r="CX378" s="22">
        <f t="shared" si="43"/>
        <v>2.5</v>
      </c>
      <c r="CY378" s="22">
        <f t="shared" si="43"/>
        <v>3.5</v>
      </c>
      <c r="CZ378" s="40">
        <f t="shared" si="37"/>
        <v>4.5</v>
      </c>
      <c r="DA378" s="40">
        <f t="shared" si="38"/>
        <v>5.5</v>
      </c>
      <c r="DB378" s="40">
        <f t="shared" si="39"/>
        <v>6.5</v>
      </c>
      <c r="DC378" s="40">
        <f t="shared" si="40"/>
        <v>7.5</v>
      </c>
      <c r="DD378" s="11">
        <f t="shared" si="40"/>
        <v>8.5</v>
      </c>
    </row>
    <row r="379" spans="100:108" x14ac:dyDescent="0.25">
      <c r="CV379" s="40">
        <v>0.5</v>
      </c>
      <c r="CW379" s="22">
        <f t="shared" si="43"/>
        <v>1.5</v>
      </c>
      <c r="CX379" s="22">
        <f t="shared" si="43"/>
        <v>2.5</v>
      </c>
      <c r="CY379" s="22">
        <f t="shared" si="43"/>
        <v>3.5</v>
      </c>
      <c r="CZ379" s="40">
        <f t="shared" si="37"/>
        <v>4.5</v>
      </c>
      <c r="DA379" s="40">
        <f t="shared" si="38"/>
        <v>5.5</v>
      </c>
      <c r="DB379" s="40">
        <f t="shared" si="39"/>
        <v>6.5</v>
      </c>
      <c r="DC379" s="40">
        <f t="shared" si="40"/>
        <v>7.5</v>
      </c>
      <c r="DD379" s="11">
        <f t="shared" si="40"/>
        <v>8.5</v>
      </c>
    </row>
    <row r="380" spans="100:108" x14ac:dyDescent="0.25">
      <c r="CV380" s="40">
        <v>0.5</v>
      </c>
      <c r="CW380" s="22">
        <f t="shared" si="43"/>
        <v>1.5</v>
      </c>
      <c r="CX380" s="22">
        <f t="shared" si="43"/>
        <v>2.5</v>
      </c>
      <c r="CY380" s="22">
        <f t="shared" si="43"/>
        <v>3.5</v>
      </c>
      <c r="CZ380" s="40">
        <f t="shared" si="37"/>
        <v>4.5</v>
      </c>
      <c r="DA380" s="40">
        <f t="shared" si="38"/>
        <v>5.5</v>
      </c>
      <c r="DB380" s="40">
        <f t="shared" si="39"/>
        <v>6.5</v>
      </c>
      <c r="DC380" s="40">
        <f t="shared" si="40"/>
        <v>7.5</v>
      </c>
      <c r="DD380" s="11">
        <f t="shared" si="40"/>
        <v>8.5</v>
      </c>
    </row>
    <row r="381" spans="100:108" x14ac:dyDescent="0.25">
      <c r="CV381" s="40">
        <v>0.5</v>
      </c>
      <c r="CW381" s="22">
        <f t="shared" si="43"/>
        <v>1.5</v>
      </c>
      <c r="CX381" s="22">
        <f t="shared" si="43"/>
        <v>2.5</v>
      </c>
      <c r="CY381" s="22">
        <f t="shared" si="43"/>
        <v>3.5</v>
      </c>
      <c r="CZ381" s="40">
        <f t="shared" si="37"/>
        <v>4.5</v>
      </c>
      <c r="DA381" s="40">
        <f t="shared" si="38"/>
        <v>5.5</v>
      </c>
      <c r="DB381" s="40">
        <f t="shared" si="39"/>
        <v>6.5</v>
      </c>
      <c r="DC381" s="40">
        <f t="shared" si="40"/>
        <v>7.5</v>
      </c>
      <c r="DD381" s="11">
        <f t="shared" si="40"/>
        <v>8.5</v>
      </c>
    </row>
    <row r="382" spans="100:108" x14ac:dyDescent="0.25">
      <c r="CV382" s="40">
        <v>0.5</v>
      </c>
      <c r="CW382" s="22">
        <f t="shared" si="43"/>
        <v>1.5</v>
      </c>
      <c r="CX382" s="22">
        <f t="shared" si="43"/>
        <v>2.5</v>
      </c>
      <c r="CY382" s="22">
        <f t="shared" si="43"/>
        <v>3.5</v>
      </c>
      <c r="CZ382" s="40">
        <f t="shared" si="37"/>
        <v>4.5</v>
      </c>
      <c r="DA382" s="40">
        <f t="shared" si="38"/>
        <v>5.5</v>
      </c>
      <c r="DB382" s="40">
        <f t="shared" si="39"/>
        <v>6.5</v>
      </c>
      <c r="DC382" s="40">
        <f t="shared" si="40"/>
        <v>7.5</v>
      </c>
      <c r="DD382" s="11">
        <f t="shared" si="40"/>
        <v>8.5</v>
      </c>
    </row>
    <row r="383" spans="100:108" x14ac:dyDescent="0.25">
      <c r="CV383" s="40">
        <v>0.5</v>
      </c>
      <c r="CW383" s="22">
        <f t="shared" si="43"/>
        <v>1.5</v>
      </c>
      <c r="CX383" s="22">
        <f t="shared" si="43"/>
        <v>2.5</v>
      </c>
      <c r="CY383" s="22">
        <f t="shared" si="43"/>
        <v>3.5</v>
      </c>
      <c r="CZ383" s="40">
        <f t="shared" si="37"/>
        <v>4.5</v>
      </c>
      <c r="DA383" s="40">
        <f t="shared" si="38"/>
        <v>5.5</v>
      </c>
      <c r="DB383" s="40">
        <f t="shared" si="39"/>
        <v>6.5</v>
      </c>
      <c r="DC383" s="40">
        <f t="shared" si="40"/>
        <v>7.5</v>
      </c>
      <c r="DD383" s="11">
        <f t="shared" si="40"/>
        <v>8.5</v>
      </c>
    </row>
    <row r="384" spans="100:108" x14ac:dyDescent="0.25">
      <c r="CV384" s="40">
        <v>0.5</v>
      </c>
      <c r="CW384" s="22">
        <f t="shared" si="43"/>
        <v>1.5</v>
      </c>
      <c r="CX384" s="22">
        <f t="shared" si="43"/>
        <v>2.5</v>
      </c>
      <c r="CY384" s="22">
        <f t="shared" si="43"/>
        <v>3.5</v>
      </c>
      <c r="CZ384" s="40">
        <f t="shared" si="37"/>
        <v>4.5</v>
      </c>
      <c r="DA384" s="40">
        <f t="shared" si="38"/>
        <v>5.5</v>
      </c>
      <c r="DB384" s="40">
        <f t="shared" si="39"/>
        <v>6.5</v>
      </c>
      <c r="DC384" s="40">
        <f t="shared" si="40"/>
        <v>7.5</v>
      </c>
      <c r="DD384" s="11">
        <f t="shared" si="40"/>
        <v>8.5</v>
      </c>
    </row>
    <row r="385" spans="100:108" x14ac:dyDescent="0.25">
      <c r="CV385" s="40">
        <v>0.5</v>
      </c>
      <c r="CW385" s="22">
        <f t="shared" si="43"/>
        <v>1.5</v>
      </c>
      <c r="CX385" s="22">
        <f t="shared" si="43"/>
        <v>2.5</v>
      </c>
      <c r="CY385" s="22">
        <f t="shared" si="43"/>
        <v>3.5</v>
      </c>
      <c r="CZ385" s="40">
        <f t="shared" si="37"/>
        <v>4.5</v>
      </c>
      <c r="DA385" s="40">
        <f t="shared" si="38"/>
        <v>5.5</v>
      </c>
      <c r="DB385" s="40">
        <f t="shared" si="39"/>
        <v>6.5</v>
      </c>
      <c r="DC385" s="40">
        <f t="shared" si="40"/>
        <v>7.5</v>
      </c>
      <c r="DD385" s="11">
        <f t="shared" si="40"/>
        <v>8.5</v>
      </c>
    </row>
    <row r="386" spans="100:108" x14ac:dyDescent="0.25">
      <c r="CV386" s="40">
        <v>0.5</v>
      </c>
      <c r="CW386" s="22">
        <f t="shared" si="43"/>
        <v>1.5</v>
      </c>
      <c r="CX386" s="22">
        <f t="shared" si="43"/>
        <v>2.5</v>
      </c>
      <c r="CY386" s="22">
        <f t="shared" si="43"/>
        <v>3.5</v>
      </c>
      <c r="CZ386" s="40">
        <f t="shared" ref="CZ386:CZ449" si="44">CY386+1</f>
        <v>4.5</v>
      </c>
      <c r="DA386" s="40">
        <f t="shared" ref="DA386:DA449" si="45">CZ386+1</f>
        <v>5.5</v>
      </c>
      <c r="DB386" s="40">
        <f t="shared" ref="DB386:DB449" si="46">DA386+1</f>
        <v>6.5</v>
      </c>
      <c r="DC386" s="40">
        <f t="shared" ref="DC386:DD449" si="47">DB386+1</f>
        <v>7.5</v>
      </c>
      <c r="DD386" s="11">
        <f t="shared" si="47"/>
        <v>8.5</v>
      </c>
    </row>
    <row r="387" spans="100:108" x14ac:dyDescent="0.25">
      <c r="CV387" s="40">
        <v>0.5</v>
      </c>
      <c r="CW387" s="22">
        <f t="shared" si="43"/>
        <v>1.5</v>
      </c>
      <c r="CX387" s="22">
        <f t="shared" si="43"/>
        <v>2.5</v>
      </c>
      <c r="CY387" s="22">
        <f t="shared" si="43"/>
        <v>3.5</v>
      </c>
      <c r="CZ387" s="40">
        <f t="shared" si="44"/>
        <v>4.5</v>
      </c>
      <c r="DA387" s="40">
        <f t="shared" si="45"/>
        <v>5.5</v>
      </c>
      <c r="DB387" s="40">
        <f t="shared" si="46"/>
        <v>6.5</v>
      </c>
      <c r="DC387" s="40">
        <f t="shared" si="47"/>
        <v>7.5</v>
      </c>
      <c r="DD387" s="11">
        <f t="shared" si="47"/>
        <v>8.5</v>
      </c>
    </row>
    <row r="388" spans="100:108" x14ac:dyDescent="0.25">
      <c r="CV388" s="40">
        <v>0.5</v>
      </c>
      <c r="CW388" s="22">
        <f t="shared" si="43"/>
        <v>1.5</v>
      </c>
      <c r="CX388" s="22">
        <f t="shared" si="43"/>
        <v>2.5</v>
      </c>
      <c r="CY388" s="22">
        <f t="shared" si="43"/>
        <v>3.5</v>
      </c>
      <c r="CZ388" s="40">
        <f t="shared" si="44"/>
        <v>4.5</v>
      </c>
      <c r="DA388" s="40">
        <f t="shared" si="45"/>
        <v>5.5</v>
      </c>
      <c r="DB388" s="40">
        <f t="shared" si="46"/>
        <v>6.5</v>
      </c>
      <c r="DC388" s="40">
        <f t="shared" si="47"/>
        <v>7.5</v>
      </c>
      <c r="DD388" s="11">
        <f t="shared" si="47"/>
        <v>8.5</v>
      </c>
    </row>
    <row r="389" spans="100:108" x14ac:dyDescent="0.25">
      <c r="CV389" s="40">
        <v>0.5</v>
      </c>
      <c r="CW389" s="22">
        <f t="shared" si="43"/>
        <v>1.5</v>
      </c>
      <c r="CX389" s="22">
        <f t="shared" si="43"/>
        <v>2.5</v>
      </c>
      <c r="CY389" s="22">
        <f t="shared" si="43"/>
        <v>3.5</v>
      </c>
      <c r="CZ389" s="40">
        <f t="shared" si="44"/>
        <v>4.5</v>
      </c>
      <c r="DA389" s="40">
        <f t="shared" si="45"/>
        <v>5.5</v>
      </c>
      <c r="DB389" s="40">
        <f t="shared" si="46"/>
        <v>6.5</v>
      </c>
      <c r="DC389" s="40">
        <f t="shared" si="47"/>
        <v>7.5</v>
      </c>
      <c r="DD389" s="11">
        <f t="shared" si="47"/>
        <v>8.5</v>
      </c>
    </row>
    <row r="390" spans="100:108" x14ac:dyDescent="0.25">
      <c r="CV390" s="40">
        <v>0.5</v>
      </c>
      <c r="CW390" s="22">
        <f t="shared" si="43"/>
        <v>1.5</v>
      </c>
      <c r="CX390" s="22">
        <f t="shared" si="43"/>
        <v>2.5</v>
      </c>
      <c r="CY390" s="22">
        <f t="shared" si="43"/>
        <v>3.5</v>
      </c>
      <c r="CZ390" s="40">
        <f t="shared" si="44"/>
        <v>4.5</v>
      </c>
      <c r="DA390" s="40">
        <f t="shared" si="45"/>
        <v>5.5</v>
      </c>
      <c r="DB390" s="40">
        <f t="shared" si="46"/>
        <v>6.5</v>
      </c>
      <c r="DC390" s="40">
        <f t="shared" si="47"/>
        <v>7.5</v>
      </c>
      <c r="DD390" s="11">
        <f t="shared" si="47"/>
        <v>8.5</v>
      </c>
    </row>
    <row r="391" spans="100:108" x14ac:dyDescent="0.25">
      <c r="CV391" s="40">
        <v>0.5</v>
      </c>
      <c r="CW391" s="22">
        <f t="shared" si="43"/>
        <v>1.5</v>
      </c>
      <c r="CX391" s="22">
        <f t="shared" si="43"/>
        <v>2.5</v>
      </c>
      <c r="CY391" s="22">
        <f t="shared" si="43"/>
        <v>3.5</v>
      </c>
      <c r="CZ391" s="40">
        <f t="shared" si="44"/>
        <v>4.5</v>
      </c>
      <c r="DA391" s="40">
        <f t="shared" si="45"/>
        <v>5.5</v>
      </c>
      <c r="DB391" s="40">
        <f t="shared" si="46"/>
        <v>6.5</v>
      </c>
      <c r="DC391" s="40">
        <f t="shared" si="47"/>
        <v>7.5</v>
      </c>
      <c r="DD391" s="11">
        <f t="shared" si="47"/>
        <v>8.5</v>
      </c>
    </row>
    <row r="392" spans="100:108" x14ac:dyDescent="0.25">
      <c r="CV392" s="40">
        <v>0.5</v>
      </c>
      <c r="CW392" s="22">
        <f t="shared" si="43"/>
        <v>1.5</v>
      </c>
      <c r="CX392" s="22">
        <f t="shared" si="43"/>
        <v>2.5</v>
      </c>
      <c r="CY392" s="22">
        <f t="shared" si="43"/>
        <v>3.5</v>
      </c>
      <c r="CZ392" s="40">
        <f t="shared" si="44"/>
        <v>4.5</v>
      </c>
      <c r="DA392" s="40">
        <f t="shared" si="45"/>
        <v>5.5</v>
      </c>
      <c r="DB392" s="40">
        <f t="shared" si="46"/>
        <v>6.5</v>
      </c>
      <c r="DC392" s="40">
        <f t="shared" si="47"/>
        <v>7.5</v>
      </c>
      <c r="DD392" s="11">
        <f t="shared" si="47"/>
        <v>8.5</v>
      </c>
    </row>
    <row r="393" spans="100:108" x14ac:dyDescent="0.25">
      <c r="CV393" s="40">
        <v>0.5</v>
      </c>
      <c r="CW393" s="22">
        <f t="shared" si="43"/>
        <v>1.5</v>
      </c>
      <c r="CX393" s="22">
        <f t="shared" si="43"/>
        <v>2.5</v>
      </c>
      <c r="CY393" s="22">
        <f t="shared" si="43"/>
        <v>3.5</v>
      </c>
      <c r="CZ393" s="40">
        <f t="shared" si="44"/>
        <v>4.5</v>
      </c>
      <c r="DA393" s="40">
        <f t="shared" si="45"/>
        <v>5.5</v>
      </c>
      <c r="DB393" s="40">
        <f t="shared" si="46"/>
        <v>6.5</v>
      </c>
      <c r="DC393" s="40">
        <f t="shared" si="47"/>
        <v>7.5</v>
      </c>
      <c r="DD393" s="11">
        <f t="shared" si="47"/>
        <v>8.5</v>
      </c>
    </row>
    <row r="394" spans="100:108" x14ac:dyDescent="0.25">
      <c r="CV394" s="40">
        <v>0.5</v>
      </c>
      <c r="CW394" s="22">
        <f t="shared" si="43"/>
        <v>1.5</v>
      </c>
      <c r="CX394" s="22">
        <f t="shared" si="43"/>
        <v>2.5</v>
      </c>
      <c r="CY394" s="22">
        <f t="shared" si="43"/>
        <v>3.5</v>
      </c>
      <c r="CZ394" s="40">
        <f t="shared" si="44"/>
        <v>4.5</v>
      </c>
      <c r="DA394" s="40">
        <f t="shared" si="45"/>
        <v>5.5</v>
      </c>
      <c r="DB394" s="40">
        <f t="shared" si="46"/>
        <v>6.5</v>
      </c>
      <c r="DC394" s="40">
        <f t="shared" si="47"/>
        <v>7.5</v>
      </c>
      <c r="DD394" s="11">
        <f t="shared" si="47"/>
        <v>8.5</v>
      </c>
    </row>
    <row r="395" spans="100:108" x14ac:dyDescent="0.25">
      <c r="CV395" s="40">
        <v>0.5</v>
      </c>
      <c r="CW395" s="22">
        <f t="shared" si="43"/>
        <v>1.5</v>
      </c>
      <c r="CX395" s="22">
        <f t="shared" si="43"/>
        <v>2.5</v>
      </c>
      <c r="CY395" s="22">
        <f t="shared" si="43"/>
        <v>3.5</v>
      </c>
      <c r="CZ395" s="40">
        <f t="shared" si="44"/>
        <v>4.5</v>
      </c>
      <c r="DA395" s="40">
        <f t="shared" si="45"/>
        <v>5.5</v>
      </c>
      <c r="DB395" s="40">
        <f t="shared" si="46"/>
        <v>6.5</v>
      </c>
      <c r="DC395" s="40">
        <f t="shared" si="47"/>
        <v>7.5</v>
      </c>
      <c r="DD395" s="11">
        <f t="shared" si="47"/>
        <v>8.5</v>
      </c>
    </row>
    <row r="396" spans="100:108" x14ac:dyDescent="0.25">
      <c r="CV396" s="40">
        <v>0.5</v>
      </c>
      <c r="CW396" s="22">
        <f t="shared" si="43"/>
        <v>1.5</v>
      </c>
      <c r="CX396" s="22">
        <f t="shared" si="43"/>
        <v>2.5</v>
      </c>
      <c r="CY396" s="22">
        <f t="shared" si="43"/>
        <v>3.5</v>
      </c>
      <c r="CZ396" s="40">
        <f t="shared" si="44"/>
        <v>4.5</v>
      </c>
      <c r="DA396" s="40">
        <f t="shared" si="45"/>
        <v>5.5</v>
      </c>
      <c r="DB396" s="40">
        <f t="shared" si="46"/>
        <v>6.5</v>
      </c>
      <c r="DC396" s="40">
        <f t="shared" si="47"/>
        <v>7.5</v>
      </c>
      <c r="DD396" s="11">
        <f t="shared" si="47"/>
        <v>8.5</v>
      </c>
    </row>
    <row r="397" spans="100:108" x14ac:dyDescent="0.25">
      <c r="CV397" s="40">
        <v>0.5</v>
      </c>
      <c r="CW397" s="22">
        <f t="shared" si="43"/>
        <v>1.5</v>
      </c>
      <c r="CX397" s="22">
        <f t="shared" si="43"/>
        <v>2.5</v>
      </c>
      <c r="CY397" s="22">
        <f t="shared" si="43"/>
        <v>3.5</v>
      </c>
      <c r="CZ397" s="40">
        <f t="shared" si="44"/>
        <v>4.5</v>
      </c>
      <c r="DA397" s="40">
        <f t="shared" si="45"/>
        <v>5.5</v>
      </c>
      <c r="DB397" s="40">
        <f t="shared" si="46"/>
        <v>6.5</v>
      </c>
      <c r="DC397" s="40">
        <f t="shared" si="47"/>
        <v>7.5</v>
      </c>
      <c r="DD397" s="11">
        <f t="shared" si="47"/>
        <v>8.5</v>
      </c>
    </row>
    <row r="398" spans="100:108" x14ac:dyDescent="0.25">
      <c r="CV398" s="40">
        <v>0.5</v>
      </c>
      <c r="CW398" s="22">
        <f t="shared" ref="CW398:CY417" si="48">CV398+1</f>
        <v>1.5</v>
      </c>
      <c r="CX398" s="22">
        <f t="shared" si="48"/>
        <v>2.5</v>
      </c>
      <c r="CY398" s="22">
        <f t="shared" si="48"/>
        <v>3.5</v>
      </c>
      <c r="CZ398" s="40">
        <f t="shared" si="44"/>
        <v>4.5</v>
      </c>
      <c r="DA398" s="40">
        <f t="shared" si="45"/>
        <v>5.5</v>
      </c>
      <c r="DB398" s="40">
        <f t="shared" si="46"/>
        <v>6.5</v>
      </c>
      <c r="DC398" s="40">
        <f t="shared" si="47"/>
        <v>7.5</v>
      </c>
      <c r="DD398" s="11">
        <f t="shared" si="47"/>
        <v>8.5</v>
      </c>
    </row>
    <row r="399" spans="100:108" x14ac:dyDescent="0.25">
      <c r="CV399" s="40">
        <v>0.5</v>
      </c>
      <c r="CW399" s="22">
        <f t="shared" si="48"/>
        <v>1.5</v>
      </c>
      <c r="CX399" s="22">
        <f t="shared" si="48"/>
        <v>2.5</v>
      </c>
      <c r="CY399" s="22">
        <f t="shared" si="48"/>
        <v>3.5</v>
      </c>
      <c r="CZ399" s="40">
        <f t="shared" si="44"/>
        <v>4.5</v>
      </c>
      <c r="DA399" s="40">
        <f t="shared" si="45"/>
        <v>5.5</v>
      </c>
      <c r="DB399" s="40">
        <f t="shared" si="46"/>
        <v>6.5</v>
      </c>
      <c r="DC399" s="40">
        <f t="shared" si="47"/>
        <v>7.5</v>
      </c>
      <c r="DD399" s="11">
        <f t="shared" si="47"/>
        <v>8.5</v>
      </c>
    </row>
    <row r="400" spans="100:108" x14ac:dyDescent="0.25">
      <c r="CV400" s="40">
        <v>0.5</v>
      </c>
      <c r="CW400" s="22">
        <f t="shared" si="48"/>
        <v>1.5</v>
      </c>
      <c r="CX400" s="22">
        <f t="shared" si="48"/>
        <v>2.5</v>
      </c>
      <c r="CY400" s="22">
        <f t="shared" si="48"/>
        <v>3.5</v>
      </c>
      <c r="CZ400" s="40">
        <f t="shared" si="44"/>
        <v>4.5</v>
      </c>
      <c r="DA400" s="40">
        <f t="shared" si="45"/>
        <v>5.5</v>
      </c>
      <c r="DB400" s="40">
        <f t="shared" si="46"/>
        <v>6.5</v>
      </c>
      <c r="DC400" s="40">
        <f t="shared" si="47"/>
        <v>7.5</v>
      </c>
      <c r="DD400" s="11">
        <f t="shared" si="47"/>
        <v>8.5</v>
      </c>
    </row>
    <row r="401" spans="100:108" x14ac:dyDescent="0.25">
      <c r="CV401" s="40">
        <v>0.5</v>
      </c>
      <c r="CW401" s="22">
        <f t="shared" si="48"/>
        <v>1.5</v>
      </c>
      <c r="CX401" s="22">
        <f t="shared" si="48"/>
        <v>2.5</v>
      </c>
      <c r="CY401" s="22">
        <f t="shared" si="48"/>
        <v>3.5</v>
      </c>
      <c r="CZ401" s="40">
        <f t="shared" si="44"/>
        <v>4.5</v>
      </c>
      <c r="DA401" s="40">
        <f t="shared" si="45"/>
        <v>5.5</v>
      </c>
      <c r="DB401" s="40">
        <f t="shared" si="46"/>
        <v>6.5</v>
      </c>
      <c r="DC401" s="40">
        <f t="shared" si="47"/>
        <v>7.5</v>
      </c>
      <c r="DD401" s="11">
        <f t="shared" si="47"/>
        <v>8.5</v>
      </c>
    </row>
    <row r="402" spans="100:108" x14ac:dyDescent="0.25">
      <c r="CV402" s="40">
        <v>0.5</v>
      </c>
      <c r="CW402" s="22">
        <f t="shared" si="48"/>
        <v>1.5</v>
      </c>
      <c r="CX402" s="22">
        <f t="shared" si="48"/>
        <v>2.5</v>
      </c>
      <c r="CY402" s="22">
        <f t="shared" si="48"/>
        <v>3.5</v>
      </c>
      <c r="CZ402" s="40">
        <f t="shared" si="44"/>
        <v>4.5</v>
      </c>
      <c r="DA402" s="40">
        <f t="shared" si="45"/>
        <v>5.5</v>
      </c>
      <c r="DB402" s="40">
        <f t="shared" si="46"/>
        <v>6.5</v>
      </c>
      <c r="DC402" s="40">
        <f t="shared" si="47"/>
        <v>7.5</v>
      </c>
      <c r="DD402" s="11">
        <f t="shared" si="47"/>
        <v>8.5</v>
      </c>
    </row>
    <row r="403" spans="100:108" x14ac:dyDescent="0.25">
      <c r="CV403" s="40">
        <v>0.5</v>
      </c>
      <c r="CW403" s="22">
        <f t="shared" si="48"/>
        <v>1.5</v>
      </c>
      <c r="CX403" s="22">
        <f t="shared" si="48"/>
        <v>2.5</v>
      </c>
      <c r="CY403" s="22">
        <f t="shared" si="48"/>
        <v>3.5</v>
      </c>
      <c r="CZ403" s="40">
        <f t="shared" si="44"/>
        <v>4.5</v>
      </c>
      <c r="DA403" s="40">
        <f t="shared" si="45"/>
        <v>5.5</v>
      </c>
      <c r="DB403" s="40">
        <f t="shared" si="46"/>
        <v>6.5</v>
      </c>
      <c r="DC403" s="40">
        <f t="shared" si="47"/>
        <v>7.5</v>
      </c>
      <c r="DD403" s="11">
        <f t="shared" si="47"/>
        <v>8.5</v>
      </c>
    </row>
    <row r="404" spans="100:108" x14ac:dyDescent="0.25">
      <c r="CV404" s="40">
        <v>0.5</v>
      </c>
      <c r="CW404" s="22">
        <f t="shared" si="48"/>
        <v>1.5</v>
      </c>
      <c r="CX404" s="22">
        <f t="shared" si="48"/>
        <v>2.5</v>
      </c>
      <c r="CY404" s="22">
        <f t="shared" si="48"/>
        <v>3.5</v>
      </c>
      <c r="CZ404" s="40">
        <f t="shared" si="44"/>
        <v>4.5</v>
      </c>
      <c r="DA404" s="40">
        <f t="shared" si="45"/>
        <v>5.5</v>
      </c>
      <c r="DB404" s="40">
        <f t="shared" si="46"/>
        <v>6.5</v>
      </c>
      <c r="DC404" s="40">
        <f t="shared" si="47"/>
        <v>7.5</v>
      </c>
      <c r="DD404" s="11">
        <f t="shared" si="47"/>
        <v>8.5</v>
      </c>
    </row>
    <row r="405" spans="100:108" x14ac:dyDescent="0.25">
      <c r="CV405" s="40">
        <v>0.5</v>
      </c>
      <c r="CW405" s="22">
        <f t="shared" si="48"/>
        <v>1.5</v>
      </c>
      <c r="CX405" s="22">
        <f t="shared" si="48"/>
        <v>2.5</v>
      </c>
      <c r="CY405" s="22">
        <f t="shared" si="48"/>
        <v>3.5</v>
      </c>
      <c r="CZ405" s="40">
        <f t="shared" si="44"/>
        <v>4.5</v>
      </c>
      <c r="DA405" s="40">
        <f t="shared" si="45"/>
        <v>5.5</v>
      </c>
      <c r="DB405" s="40">
        <f t="shared" si="46"/>
        <v>6.5</v>
      </c>
      <c r="DC405" s="40">
        <f t="shared" si="47"/>
        <v>7.5</v>
      </c>
      <c r="DD405" s="11">
        <f t="shared" si="47"/>
        <v>8.5</v>
      </c>
    </row>
    <row r="406" spans="100:108" x14ac:dyDescent="0.25">
      <c r="CV406" s="40">
        <v>0.5</v>
      </c>
      <c r="CW406" s="22">
        <f t="shared" si="48"/>
        <v>1.5</v>
      </c>
      <c r="CX406" s="22">
        <f t="shared" si="48"/>
        <v>2.5</v>
      </c>
      <c r="CY406" s="22">
        <f t="shared" si="48"/>
        <v>3.5</v>
      </c>
      <c r="CZ406" s="40">
        <f t="shared" si="44"/>
        <v>4.5</v>
      </c>
      <c r="DA406" s="40">
        <f t="shared" si="45"/>
        <v>5.5</v>
      </c>
      <c r="DB406" s="40">
        <f t="shared" si="46"/>
        <v>6.5</v>
      </c>
      <c r="DC406" s="40">
        <f t="shared" si="47"/>
        <v>7.5</v>
      </c>
      <c r="DD406" s="11">
        <f t="shared" si="47"/>
        <v>8.5</v>
      </c>
    </row>
    <row r="407" spans="100:108" x14ac:dyDescent="0.25">
      <c r="CV407" s="40">
        <v>0.5</v>
      </c>
      <c r="CW407" s="22">
        <f t="shared" si="48"/>
        <v>1.5</v>
      </c>
      <c r="CX407" s="22">
        <f t="shared" si="48"/>
        <v>2.5</v>
      </c>
      <c r="CY407" s="22">
        <f t="shared" si="48"/>
        <v>3.5</v>
      </c>
      <c r="CZ407" s="40">
        <f t="shared" si="44"/>
        <v>4.5</v>
      </c>
      <c r="DA407" s="40">
        <f t="shared" si="45"/>
        <v>5.5</v>
      </c>
      <c r="DB407" s="40">
        <f t="shared" si="46"/>
        <v>6.5</v>
      </c>
      <c r="DC407" s="40">
        <f t="shared" si="47"/>
        <v>7.5</v>
      </c>
      <c r="DD407" s="11">
        <f t="shared" si="47"/>
        <v>8.5</v>
      </c>
    </row>
    <row r="408" spans="100:108" x14ac:dyDescent="0.25">
      <c r="CV408" s="40">
        <v>0.5</v>
      </c>
      <c r="CW408" s="22">
        <f t="shared" si="48"/>
        <v>1.5</v>
      </c>
      <c r="CX408" s="22">
        <f t="shared" si="48"/>
        <v>2.5</v>
      </c>
      <c r="CY408" s="22">
        <f t="shared" si="48"/>
        <v>3.5</v>
      </c>
      <c r="CZ408" s="40">
        <f t="shared" si="44"/>
        <v>4.5</v>
      </c>
      <c r="DA408" s="40">
        <f t="shared" si="45"/>
        <v>5.5</v>
      </c>
      <c r="DB408" s="40">
        <f t="shared" si="46"/>
        <v>6.5</v>
      </c>
      <c r="DC408" s="40">
        <f t="shared" si="47"/>
        <v>7.5</v>
      </c>
      <c r="DD408" s="11">
        <f t="shared" si="47"/>
        <v>8.5</v>
      </c>
    </row>
    <row r="409" spans="100:108" x14ac:dyDescent="0.25">
      <c r="CV409" s="40">
        <v>0.5</v>
      </c>
      <c r="CW409" s="22">
        <f t="shared" si="48"/>
        <v>1.5</v>
      </c>
      <c r="CX409" s="22">
        <f t="shared" si="48"/>
        <v>2.5</v>
      </c>
      <c r="CY409" s="22">
        <f t="shared" si="48"/>
        <v>3.5</v>
      </c>
      <c r="CZ409" s="40">
        <f t="shared" si="44"/>
        <v>4.5</v>
      </c>
      <c r="DA409" s="40">
        <f t="shared" si="45"/>
        <v>5.5</v>
      </c>
      <c r="DB409" s="40">
        <f t="shared" si="46"/>
        <v>6.5</v>
      </c>
      <c r="DC409" s="40">
        <f t="shared" si="47"/>
        <v>7.5</v>
      </c>
      <c r="DD409" s="11">
        <f t="shared" si="47"/>
        <v>8.5</v>
      </c>
    </row>
    <row r="410" spans="100:108" x14ac:dyDescent="0.25">
      <c r="CV410" s="40">
        <v>0.5</v>
      </c>
      <c r="CW410" s="22">
        <f t="shared" si="48"/>
        <v>1.5</v>
      </c>
      <c r="CX410" s="22">
        <f t="shared" si="48"/>
        <v>2.5</v>
      </c>
      <c r="CY410" s="22">
        <f t="shared" si="48"/>
        <v>3.5</v>
      </c>
      <c r="CZ410" s="40">
        <f t="shared" si="44"/>
        <v>4.5</v>
      </c>
      <c r="DA410" s="40">
        <f t="shared" si="45"/>
        <v>5.5</v>
      </c>
      <c r="DB410" s="40">
        <f t="shared" si="46"/>
        <v>6.5</v>
      </c>
      <c r="DC410" s="40">
        <f t="shared" si="47"/>
        <v>7.5</v>
      </c>
      <c r="DD410" s="11">
        <f t="shared" si="47"/>
        <v>8.5</v>
      </c>
    </row>
    <row r="411" spans="100:108" x14ac:dyDescent="0.25">
      <c r="CV411" s="40">
        <v>0.5</v>
      </c>
      <c r="CW411" s="22">
        <f t="shared" si="48"/>
        <v>1.5</v>
      </c>
      <c r="CX411" s="22">
        <f t="shared" si="48"/>
        <v>2.5</v>
      </c>
      <c r="CY411" s="22">
        <f t="shared" si="48"/>
        <v>3.5</v>
      </c>
      <c r="CZ411" s="40">
        <f t="shared" si="44"/>
        <v>4.5</v>
      </c>
      <c r="DA411" s="40">
        <f t="shared" si="45"/>
        <v>5.5</v>
      </c>
      <c r="DB411" s="40">
        <f t="shared" si="46"/>
        <v>6.5</v>
      </c>
      <c r="DC411" s="40">
        <f t="shared" si="47"/>
        <v>7.5</v>
      </c>
      <c r="DD411" s="11">
        <f t="shared" si="47"/>
        <v>8.5</v>
      </c>
    </row>
    <row r="412" spans="100:108" x14ac:dyDescent="0.25">
      <c r="CV412" s="40">
        <v>0.5</v>
      </c>
      <c r="CW412" s="22">
        <f t="shared" si="48"/>
        <v>1.5</v>
      </c>
      <c r="CX412" s="22">
        <f t="shared" si="48"/>
        <v>2.5</v>
      </c>
      <c r="CY412" s="22">
        <f t="shared" si="48"/>
        <v>3.5</v>
      </c>
      <c r="CZ412" s="40">
        <f t="shared" si="44"/>
        <v>4.5</v>
      </c>
      <c r="DA412" s="40">
        <f t="shared" si="45"/>
        <v>5.5</v>
      </c>
      <c r="DB412" s="40">
        <f t="shared" si="46"/>
        <v>6.5</v>
      </c>
      <c r="DC412" s="40">
        <f t="shared" si="47"/>
        <v>7.5</v>
      </c>
      <c r="DD412" s="11">
        <f t="shared" si="47"/>
        <v>8.5</v>
      </c>
    </row>
    <row r="413" spans="100:108" x14ac:dyDescent="0.25">
      <c r="CV413" s="40">
        <v>0.5</v>
      </c>
      <c r="CW413" s="22">
        <f t="shared" si="48"/>
        <v>1.5</v>
      </c>
      <c r="CX413" s="22">
        <f t="shared" si="48"/>
        <v>2.5</v>
      </c>
      <c r="CY413" s="22">
        <f t="shared" si="48"/>
        <v>3.5</v>
      </c>
      <c r="CZ413" s="40">
        <f t="shared" si="44"/>
        <v>4.5</v>
      </c>
      <c r="DA413" s="40">
        <f t="shared" si="45"/>
        <v>5.5</v>
      </c>
      <c r="DB413" s="40">
        <f t="shared" si="46"/>
        <v>6.5</v>
      </c>
      <c r="DC413" s="40">
        <f t="shared" si="47"/>
        <v>7.5</v>
      </c>
      <c r="DD413" s="11">
        <f t="shared" si="47"/>
        <v>8.5</v>
      </c>
    </row>
    <row r="414" spans="100:108" x14ac:dyDescent="0.25">
      <c r="CV414" s="40">
        <v>0.5</v>
      </c>
      <c r="CW414" s="22">
        <f t="shared" si="48"/>
        <v>1.5</v>
      </c>
      <c r="CX414" s="22">
        <f t="shared" si="48"/>
        <v>2.5</v>
      </c>
      <c r="CY414" s="22">
        <f t="shared" si="48"/>
        <v>3.5</v>
      </c>
      <c r="CZ414" s="40">
        <f t="shared" si="44"/>
        <v>4.5</v>
      </c>
      <c r="DA414" s="40">
        <f t="shared" si="45"/>
        <v>5.5</v>
      </c>
      <c r="DB414" s="40">
        <f t="shared" si="46"/>
        <v>6.5</v>
      </c>
      <c r="DC414" s="40">
        <f t="shared" si="47"/>
        <v>7.5</v>
      </c>
      <c r="DD414" s="11">
        <f t="shared" si="47"/>
        <v>8.5</v>
      </c>
    </row>
    <row r="415" spans="100:108" x14ac:dyDescent="0.25">
      <c r="CV415" s="40">
        <v>0.5</v>
      </c>
      <c r="CW415" s="22">
        <f t="shared" si="48"/>
        <v>1.5</v>
      </c>
      <c r="CX415" s="22">
        <f t="shared" si="48"/>
        <v>2.5</v>
      </c>
      <c r="CY415" s="22">
        <f t="shared" si="48"/>
        <v>3.5</v>
      </c>
      <c r="CZ415" s="40">
        <f t="shared" si="44"/>
        <v>4.5</v>
      </c>
      <c r="DA415" s="40">
        <f t="shared" si="45"/>
        <v>5.5</v>
      </c>
      <c r="DB415" s="40">
        <f t="shared" si="46"/>
        <v>6.5</v>
      </c>
      <c r="DC415" s="40">
        <f t="shared" si="47"/>
        <v>7.5</v>
      </c>
      <c r="DD415" s="11">
        <f t="shared" si="47"/>
        <v>8.5</v>
      </c>
    </row>
    <row r="416" spans="100:108" x14ac:dyDescent="0.25">
      <c r="CV416" s="40">
        <v>0.5</v>
      </c>
      <c r="CW416" s="22">
        <f t="shared" si="48"/>
        <v>1.5</v>
      </c>
      <c r="CX416" s="22">
        <f t="shared" si="48"/>
        <v>2.5</v>
      </c>
      <c r="CY416" s="22">
        <f t="shared" si="48"/>
        <v>3.5</v>
      </c>
      <c r="CZ416" s="40">
        <f t="shared" si="44"/>
        <v>4.5</v>
      </c>
      <c r="DA416" s="40">
        <f t="shared" si="45"/>
        <v>5.5</v>
      </c>
      <c r="DB416" s="40">
        <f t="shared" si="46"/>
        <v>6.5</v>
      </c>
      <c r="DC416" s="40">
        <f t="shared" si="47"/>
        <v>7.5</v>
      </c>
      <c r="DD416" s="11">
        <f t="shared" si="47"/>
        <v>8.5</v>
      </c>
    </row>
    <row r="417" spans="100:108" x14ac:dyDescent="0.25">
      <c r="CV417" s="40">
        <v>0.5</v>
      </c>
      <c r="CW417" s="22">
        <f t="shared" si="48"/>
        <v>1.5</v>
      </c>
      <c r="CX417" s="22">
        <f t="shared" si="48"/>
        <v>2.5</v>
      </c>
      <c r="CY417" s="22">
        <f t="shared" si="48"/>
        <v>3.5</v>
      </c>
      <c r="CZ417" s="40">
        <f t="shared" si="44"/>
        <v>4.5</v>
      </c>
      <c r="DA417" s="40">
        <f t="shared" si="45"/>
        <v>5.5</v>
      </c>
      <c r="DB417" s="40">
        <f t="shared" si="46"/>
        <v>6.5</v>
      </c>
      <c r="DC417" s="40">
        <f t="shared" si="47"/>
        <v>7.5</v>
      </c>
      <c r="DD417" s="11">
        <f t="shared" si="47"/>
        <v>8.5</v>
      </c>
    </row>
    <row r="418" spans="100:108" x14ac:dyDescent="0.25">
      <c r="CV418" s="40">
        <v>0.5</v>
      </c>
      <c r="CW418" s="22">
        <f t="shared" ref="CW418:CY437" si="49">CV418+1</f>
        <v>1.5</v>
      </c>
      <c r="CX418" s="22">
        <f t="shared" si="49"/>
        <v>2.5</v>
      </c>
      <c r="CY418" s="22">
        <f t="shared" si="49"/>
        <v>3.5</v>
      </c>
      <c r="CZ418" s="40">
        <f t="shared" si="44"/>
        <v>4.5</v>
      </c>
      <c r="DA418" s="40">
        <f t="shared" si="45"/>
        <v>5.5</v>
      </c>
      <c r="DB418" s="40">
        <f t="shared" si="46"/>
        <v>6.5</v>
      </c>
      <c r="DC418" s="40">
        <f t="shared" si="47"/>
        <v>7.5</v>
      </c>
      <c r="DD418" s="11">
        <f t="shared" si="47"/>
        <v>8.5</v>
      </c>
    </row>
    <row r="419" spans="100:108" x14ac:dyDescent="0.25">
      <c r="CV419" s="40">
        <v>0.5</v>
      </c>
      <c r="CW419" s="22">
        <f t="shared" si="49"/>
        <v>1.5</v>
      </c>
      <c r="CX419" s="22">
        <f t="shared" si="49"/>
        <v>2.5</v>
      </c>
      <c r="CY419" s="22">
        <f t="shared" si="49"/>
        <v>3.5</v>
      </c>
      <c r="CZ419" s="40">
        <f t="shared" si="44"/>
        <v>4.5</v>
      </c>
      <c r="DA419" s="40">
        <f t="shared" si="45"/>
        <v>5.5</v>
      </c>
      <c r="DB419" s="40">
        <f t="shared" si="46"/>
        <v>6.5</v>
      </c>
      <c r="DC419" s="40">
        <f t="shared" si="47"/>
        <v>7.5</v>
      </c>
      <c r="DD419" s="11">
        <f t="shared" si="47"/>
        <v>8.5</v>
      </c>
    </row>
    <row r="420" spans="100:108" x14ac:dyDescent="0.25">
      <c r="CV420" s="40">
        <v>0.5</v>
      </c>
      <c r="CW420" s="22">
        <f t="shared" si="49"/>
        <v>1.5</v>
      </c>
      <c r="CX420" s="22">
        <f t="shared" si="49"/>
        <v>2.5</v>
      </c>
      <c r="CY420" s="22">
        <f t="shared" si="49"/>
        <v>3.5</v>
      </c>
      <c r="CZ420" s="40">
        <f t="shared" si="44"/>
        <v>4.5</v>
      </c>
      <c r="DA420" s="40">
        <f t="shared" si="45"/>
        <v>5.5</v>
      </c>
      <c r="DB420" s="40">
        <f t="shared" si="46"/>
        <v>6.5</v>
      </c>
      <c r="DC420" s="40">
        <f t="shared" si="47"/>
        <v>7.5</v>
      </c>
      <c r="DD420" s="11">
        <f t="shared" si="47"/>
        <v>8.5</v>
      </c>
    </row>
    <row r="421" spans="100:108" x14ac:dyDescent="0.25">
      <c r="CV421" s="40">
        <v>0.5</v>
      </c>
      <c r="CW421" s="22">
        <f t="shared" si="49"/>
        <v>1.5</v>
      </c>
      <c r="CX421" s="22">
        <f t="shared" si="49"/>
        <v>2.5</v>
      </c>
      <c r="CY421" s="22">
        <f t="shared" si="49"/>
        <v>3.5</v>
      </c>
      <c r="CZ421" s="40">
        <f t="shared" si="44"/>
        <v>4.5</v>
      </c>
      <c r="DA421" s="40">
        <f t="shared" si="45"/>
        <v>5.5</v>
      </c>
      <c r="DB421" s="40">
        <f t="shared" si="46"/>
        <v>6.5</v>
      </c>
      <c r="DC421" s="40">
        <f t="shared" si="47"/>
        <v>7.5</v>
      </c>
      <c r="DD421" s="11">
        <f t="shared" si="47"/>
        <v>8.5</v>
      </c>
    </row>
    <row r="422" spans="100:108" x14ac:dyDescent="0.25">
      <c r="CV422" s="40">
        <v>0.5</v>
      </c>
      <c r="CW422" s="22">
        <f t="shared" si="49"/>
        <v>1.5</v>
      </c>
      <c r="CX422" s="22">
        <f t="shared" si="49"/>
        <v>2.5</v>
      </c>
      <c r="CY422" s="22">
        <f t="shared" si="49"/>
        <v>3.5</v>
      </c>
      <c r="CZ422" s="40">
        <f t="shared" si="44"/>
        <v>4.5</v>
      </c>
      <c r="DA422" s="40">
        <f t="shared" si="45"/>
        <v>5.5</v>
      </c>
      <c r="DB422" s="40">
        <f t="shared" si="46"/>
        <v>6.5</v>
      </c>
      <c r="DC422" s="40">
        <f t="shared" si="47"/>
        <v>7.5</v>
      </c>
      <c r="DD422" s="11">
        <f t="shared" si="47"/>
        <v>8.5</v>
      </c>
    </row>
    <row r="423" spans="100:108" x14ac:dyDescent="0.25">
      <c r="CV423" s="40">
        <v>0.5</v>
      </c>
      <c r="CW423" s="22">
        <f t="shared" si="49"/>
        <v>1.5</v>
      </c>
      <c r="CX423" s="22">
        <f t="shared" si="49"/>
        <v>2.5</v>
      </c>
      <c r="CY423" s="22">
        <f t="shared" si="49"/>
        <v>3.5</v>
      </c>
      <c r="CZ423" s="40">
        <f t="shared" si="44"/>
        <v>4.5</v>
      </c>
      <c r="DA423" s="40">
        <f t="shared" si="45"/>
        <v>5.5</v>
      </c>
      <c r="DB423" s="40">
        <f t="shared" si="46"/>
        <v>6.5</v>
      </c>
      <c r="DC423" s="40">
        <f t="shared" si="47"/>
        <v>7.5</v>
      </c>
      <c r="DD423" s="11">
        <f t="shared" si="47"/>
        <v>8.5</v>
      </c>
    </row>
    <row r="424" spans="100:108" x14ac:dyDescent="0.25">
      <c r="CV424" s="40">
        <v>0.5</v>
      </c>
      <c r="CW424" s="22">
        <f t="shared" si="49"/>
        <v>1.5</v>
      </c>
      <c r="CX424" s="22">
        <f t="shared" si="49"/>
        <v>2.5</v>
      </c>
      <c r="CY424" s="22">
        <f t="shared" si="49"/>
        <v>3.5</v>
      </c>
      <c r="CZ424" s="40">
        <f t="shared" si="44"/>
        <v>4.5</v>
      </c>
      <c r="DA424" s="40">
        <f t="shared" si="45"/>
        <v>5.5</v>
      </c>
      <c r="DB424" s="40">
        <f t="shared" si="46"/>
        <v>6.5</v>
      </c>
      <c r="DC424" s="40">
        <f t="shared" si="47"/>
        <v>7.5</v>
      </c>
      <c r="DD424" s="11">
        <f t="shared" si="47"/>
        <v>8.5</v>
      </c>
    </row>
    <row r="425" spans="100:108" x14ac:dyDescent="0.25">
      <c r="CV425" s="40">
        <v>0.5</v>
      </c>
      <c r="CW425" s="22">
        <f t="shared" si="49"/>
        <v>1.5</v>
      </c>
      <c r="CX425" s="22">
        <f t="shared" si="49"/>
        <v>2.5</v>
      </c>
      <c r="CY425" s="22">
        <f t="shared" si="49"/>
        <v>3.5</v>
      </c>
      <c r="CZ425" s="40">
        <f t="shared" si="44"/>
        <v>4.5</v>
      </c>
      <c r="DA425" s="40">
        <f t="shared" si="45"/>
        <v>5.5</v>
      </c>
      <c r="DB425" s="40">
        <f t="shared" si="46"/>
        <v>6.5</v>
      </c>
      <c r="DC425" s="40">
        <f t="shared" si="47"/>
        <v>7.5</v>
      </c>
      <c r="DD425" s="11">
        <f t="shared" si="47"/>
        <v>8.5</v>
      </c>
    </row>
    <row r="426" spans="100:108" x14ac:dyDescent="0.25">
      <c r="CV426" s="40">
        <v>0.5</v>
      </c>
      <c r="CW426" s="22">
        <f t="shared" si="49"/>
        <v>1.5</v>
      </c>
      <c r="CX426" s="22">
        <f t="shared" si="49"/>
        <v>2.5</v>
      </c>
      <c r="CY426" s="22">
        <f t="shared" si="49"/>
        <v>3.5</v>
      </c>
      <c r="CZ426" s="40">
        <f t="shared" si="44"/>
        <v>4.5</v>
      </c>
      <c r="DA426" s="40">
        <f t="shared" si="45"/>
        <v>5.5</v>
      </c>
      <c r="DB426" s="40">
        <f t="shared" si="46"/>
        <v>6.5</v>
      </c>
      <c r="DC426" s="40">
        <f t="shared" si="47"/>
        <v>7.5</v>
      </c>
      <c r="DD426" s="11">
        <f t="shared" si="47"/>
        <v>8.5</v>
      </c>
    </row>
    <row r="427" spans="100:108" x14ac:dyDescent="0.25">
      <c r="CV427" s="40">
        <v>0.5</v>
      </c>
      <c r="CW427" s="22">
        <f t="shared" si="49"/>
        <v>1.5</v>
      </c>
      <c r="CX427" s="22">
        <f t="shared" si="49"/>
        <v>2.5</v>
      </c>
      <c r="CY427" s="22">
        <f t="shared" si="49"/>
        <v>3.5</v>
      </c>
      <c r="CZ427" s="40">
        <f t="shared" si="44"/>
        <v>4.5</v>
      </c>
      <c r="DA427" s="40">
        <f t="shared" si="45"/>
        <v>5.5</v>
      </c>
      <c r="DB427" s="40">
        <f t="shared" si="46"/>
        <v>6.5</v>
      </c>
      <c r="DC427" s="40">
        <f t="shared" si="47"/>
        <v>7.5</v>
      </c>
      <c r="DD427" s="11">
        <f t="shared" si="47"/>
        <v>8.5</v>
      </c>
    </row>
    <row r="428" spans="100:108" x14ac:dyDescent="0.25">
      <c r="CV428" s="40">
        <v>0.5</v>
      </c>
      <c r="CW428" s="22">
        <f t="shared" si="49"/>
        <v>1.5</v>
      </c>
      <c r="CX428" s="22">
        <f t="shared" si="49"/>
        <v>2.5</v>
      </c>
      <c r="CY428" s="22">
        <f t="shared" si="49"/>
        <v>3.5</v>
      </c>
      <c r="CZ428" s="40">
        <f t="shared" si="44"/>
        <v>4.5</v>
      </c>
      <c r="DA428" s="40">
        <f t="shared" si="45"/>
        <v>5.5</v>
      </c>
      <c r="DB428" s="40">
        <f t="shared" si="46"/>
        <v>6.5</v>
      </c>
      <c r="DC428" s="40">
        <f t="shared" si="47"/>
        <v>7.5</v>
      </c>
      <c r="DD428" s="11">
        <f t="shared" si="47"/>
        <v>8.5</v>
      </c>
    </row>
    <row r="429" spans="100:108" x14ac:dyDescent="0.25">
      <c r="CV429" s="40">
        <v>0.5</v>
      </c>
      <c r="CW429" s="22">
        <f t="shared" si="49"/>
        <v>1.5</v>
      </c>
      <c r="CX429" s="22">
        <f t="shared" si="49"/>
        <v>2.5</v>
      </c>
      <c r="CY429" s="22">
        <f t="shared" si="49"/>
        <v>3.5</v>
      </c>
      <c r="CZ429" s="40">
        <f t="shared" si="44"/>
        <v>4.5</v>
      </c>
      <c r="DA429" s="40">
        <f t="shared" si="45"/>
        <v>5.5</v>
      </c>
      <c r="DB429" s="40">
        <f t="shared" si="46"/>
        <v>6.5</v>
      </c>
      <c r="DC429" s="40">
        <f t="shared" si="47"/>
        <v>7.5</v>
      </c>
      <c r="DD429" s="11">
        <f t="shared" si="47"/>
        <v>8.5</v>
      </c>
    </row>
    <row r="430" spans="100:108" x14ac:dyDescent="0.25">
      <c r="CV430" s="40">
        <v>0.5</v>
      </c>
      <c r="CW430" s="22">
        <f t="shared" si="49"/>
        <v>1.5</v>
      </c>
      <c r="CX430" s="22">
        <f t="shared" si="49"/>
        <v>2.5</v>
      </c>
      <c r="CY430" s="22">
        <f t="shared" si="49"/>
        <v>3.5</v>
      </c>
      <c r="CZ430" s="40">
        <f t="shared" si="44"/>
        <v>4.5</v>
      </c>
      <c r="DA430" s="40">
        <f t="shared" si="45"/>
        <v>5.5</v>
      </c>
      <c r="DB430" s="40">
        <f t="shared" si="46"/>
        <v>6.5</v>
      </c>
      <c r="DC430" s="40">
        <f t="shared" si="47"/>
        <v>7.5</v>
      </c>
      <c r="DD430" s="11">
        <f t="shared" si="47"/>
        <v>8.5</v>
      </c>
    </row>
    <row r="431" spans="100:108" x14ac:dyDescent="0.25">
      <c r="CV431" s="40">
        <v>0.5</v>
      </c>
      <c r="CW431" s="22">
        <f t="shared" si="49"/>
        <v>1.5</v>
      </c>
      <c r="CX431" s="22">
        <f t="shared" si="49"/>
        <v>2.5</v>
      </c>
      <c r="CY431" s="22">
        <f t="shared" si="49"/>
        <v>3.5</v>
      </c>
      <c r="CZ431" s="40">
        <f t="shared" si="44"/>
        <v>4.5</v>
      </c>
      <c r="DA431" s="40">
        <f t="shared" si="45"/>
        <v>5.5</v>
      </c>
      <c r="DB431" s="40">
        <f t="shared" si="46"/>
        <v>6.5</v>
      </c>
      <c r="DC431" s="40">
        <f t="shared" si="47"/>
        <v>7.5</v>
      </c>
      <c r="DD431" s="11">
        <f t="shared" si="47"/>
        <v>8.5</v>
      </c>
    </row>
    <row r="432" spans="100:108" x14ac:dyDescent="0.25">
      <c r="CV432" s="40">
        <v>0.5</v>
      </c>
      <c r="CW432" s="22">
        <f t="shared" si="49"/>
        <v>1.5</v>
      </c>
      <c r="CX432" s="22">
        <f t="shared" si="49"/>
        <v>2.5</v>
      </c>
      <c r="CY432" s="22">
        <f t="shared" si="49"/>
        <v>3.5</v>
      </c>
      <c r="CZ432" s="40">
        <f t="shared" si="44"/>
        <v>4.5</v>
      </c>
      <c r="DA432" s="40">
        <f t="shared" si="45"/>
        <v>5.5</v>
      </c>
      <c r="DB432" s="40">
        <f t="shared" si="46"/>
        <v>6.5</v>
      </c>
      <c r="DC432" s="40">
        <f t="shared" si="47"/>
        <v>7.5</v>
      </c>
      <c r="DD432" s="11">
        <f t="shared" si="47"/>
        <v>8.5</v>
      </c>
    </row>
    <row r="433" spans="100:108" x14ac:dyDescent="0.25">
      <c r="CV433" s="40">
        <v>0.5</v>
      </c>
      <c r="CW433" s="22">
        <f t="shared" si="49"/>
        <v>1.5</v>
      </c>
      <c r="CX433" s="22">
        <f t="shared" si="49"/>
        <v>2.5</v>
      </c>
      <c r="CY433" s="22">
        <f t="shared" si="49"/>
        <v>3.5</v>
      </c>
      <c r="CZ433" s="40">
        <f t="shared" si="44"/>
        <v>4.5</v>
      </c>
      <c r="DA433" s="40">
        <f t="shared" si="45"/>
        <v>5.5</v>
      </c>
      <c r="DB433" s="40">
        <f t="shared" si="46"/>
        <v>6.5</v>
      </c>
      <c r="DC433" s="40">
        <f t="shared" si="47"/>
        <v>7.5</v>
      </c>
      <c r="DD433" s="11">
        <f t="shared" si="47"/>
        <v>8.5</v>
      </c>
    </row>
    <row r="434" spans="100:108" x14ac:dyDescent="0.25">
      <c r="CV434" s="40">
        <v>0.5</v>
      </c>
      <c r="CW434" s="22">
        <f t="shared" si="49"/>
        <v>1.5</v>
      </c>
      <c r="CX434" s="22">
        <f t="shared" si="49"/>
        <v>2.5</v>
      </c>
      <c r="CY434" s="22">
        <f t="shared" si="49"/>
        <v>3.5</v>
      </c>
      <c r="CZ434" s="40">
        <f t="shared" si="44"/>
        <v>4.5</v>
      </c>
      <c r="DA434" s="40">
        <f t="shared" si="45"/>
        <v>5.5</v>
      </c>
      <c r="DB434" s="40">
        <f t="shared" si="46"/>
        <v>6.5</v>
      </c>
      <c r="DC434" s="40">
        <f t="shared" si="47"/>
        <v>7.5</v>
      </c>
      <c r="DD434" s="11">
        <f t="shared" si="47"/>
        <v>8.5</v>
      </c>
    </row>
    <row r="435" spans="100:108" x14ac:dyDescent="0.25">
      <c r="CV435" s="40">
        <v>0.5</v>
      </c>
      <c r="CW435" s="22">
        <f t="shared" si="49"/>
        <v>1.5</v>
      </c>
      <c r="CX435" s="22">
        <f t="shared" si="49"/>
        <v>2.5</v>
      </c>
      <c r="CY435" s="22">
        <f t="shared" si="49"/>
        <v>3.5</v>
      </c>
      <c r="CZ435" s="40">
        <f t="shared" si="44"/>
        <v>4.5</v>
      </c>
      <c r="DA435" s="40">
        <f t="shared" si="45"/>
        <v>5.5</v>
      </c>
      <c r="DB435" s="40">
        <f t="shared" si="46"/>
        <v>6.5</v>
      </c>
      <c r="DC435" s="40">
        <f t="shared" si="47"/>
        <v>7.5</v>
      </c>
      <c r="DD435" s="11">
        <f t="shared" si="47"/>
        <v>8.5</v>
      </c>
    </row>
    <row r="436" spans="100:108" x14ac:dyDescent="0.25">
      <c r="CV436" s="40">
        <v>0.5</v>
      </c>
      <c r="CW436" s="22">
        <f t="shared" si="49"/>
        <v>1.5</v>
      </c>
      <c r="CX436" s="22">
        <f t="shared" si="49"/>
        <v>2.5</v>
      </c>
      <c r="CY436" s="22">
        <f t="shared" si="49"/>
        <v>3.5</v>
      </c>
      <c r="CZ436" s="40">
        <f t="shared" si="44"/>
        <v>4.5</v>
      </c>
      <c r="DA436" s="40">
        <f t="shared" si="45"/>
        <v>5.5</v>
      </c>
      <c r="DB436" s="40">
        <f t="shared" si="46"/>
        <v>6.5</v>
      </c>
      <c r="DC436" s="40">
        <f t="shared" si="47"/>
        <v>7.5</v>
      </c>
      <c r="DD436" s="11">
        <f t="shared" si="47"/>
        <v>8.5</v>
      </c>
    </row>
    <row r="437" spans="100:108" x14ac:dyDescent="0.25">
      <c r="CV437" s="40">
        <v>0.5</v>
      </c>
      <c r="CW437" s="22">
        <f t="shared" si="49"/>
        <v>1.5</v>
      </c>
      <c r="CX437" s="22">
        <f t="shared" si="49"/>
        <v>2.5</v>
      </c>
      <c r="CY437" s="22">
        <f t="shared" si="49"/>
        <v>3.5</v>
      </c>
      <c r="CZ437" s="40">
        <f t="shared" si="44"/>
        <v>4.5</v>
      </c>
      <c r="DA437" s="40">
        <f t="shared" si="45"/>
        <v>5.5</v>
      </c>
      <c r="DB437" s="40">
        <f t="shared" si="46"/>
        <v>6.5</v>
      </c>
      <c r="DC437" s="40">
        <f t="shared" si="47"/>
        <v>7.5</v>
      </c>
      <c r="DD437" s="11">
        <f t="shared" si="47"/>
        <v>8.5</v>
      </c>
    </row>
    <row r="438" spans="100:108" x14ac:dyDescent="0.25">
      <c r="CV438" s="40">
        <v>0.5</v>
      </c>
      <c r="CW438" s="22">
        <f t="shared" ref="CW438:CY457" si="50">CV438+1</f>
        <v>1.5</v>
      </c>
      <c r="CX438" s="22">
        <f t="shared" si="50"/>
        <v>2.5</v>
      </c>
      <c r="CY438" s="22">
        <f t="shared" si="50"/>
        <v>3.5</v>
      </c>
      <c r="CZ438" s="40">
        <f t="shared" si="44"/>
        <v>4.5</v>
      </c>
      <c r="DA438" s="40">
        <f t="shared" si="45"/>
        <v>5.5</v>
      </c>
      <c r="DB438" s="40">
        <f t="shared" si="46"/>
        <v>6.5</v>
      </c>
      <c r="DC438" s="40">
        <f t="shared" si="47"/>
        <v>7.5</v>
      </c>
      <c r="DD438" s="11">
        <f t="shared" si="47"/>
        <v>8.5</v>
      </c>
    </row>
    <row r="439" spans="100:108" x14ac:dyDescent="0.25">
      <c r="CV439" s="40">
        <v>0.5</v>
      </c>
      <c r="CW439" s="22">
        <f t="shared" si="50"/>
        <v>1.5</v>
      </c>
      <c r="CX439" s="22">
        <f t="shared" si="50"/>
        <v>2.5</v>
      </c>
      <c r="CY439" s="22">
        <f t="shared" si="50"/>
        <v>3.5</v>
      </c>
      <c r="CZ439" s="40">
        <f t="shared" si="44"/>
        <v>4.5</v>
      </c>
      <c r="DA439" s="40">
        <f t="shared" si="45"/>
        <v>5.5</v>
      </c>
      <c r="DB439" s="40">
        <f t="shared" si="46"/>
        <v>6.5</v>
      </c>
      <c r="DC439" s="40">
        <f t="shared" si="47"/>
        <v>7.5</v>
      </c>
      <c r="DD439" s="11">
        <f t="shared" si="47"/>
        <v>8.5</v>
      </c>
    </row>
    <row r="440" spans="100:108" x14ac:dyDescent="0.25">
      <c r="CV440" s="40">
        <v>0.5</v>
      </c>
      <c r="CW440" s="22">
        <f t="shared" si="50"/>
        <v>1.5</v>
      </c>
      <c r="CX440" s="22">
        <f t="shared" si="50"/>
        <v>2.5</v>
      </c>
      <c r="CY440" s="22">
        <f t="shared" si="50"/>
        <v>3.5</v>
      </c>
      <c r="CZ440" s="40">
        <f t="shared" si="44"/>
        <v>4.5</v>
      </c>
      <c r="DA440" s="40">
        <f t="shared" si="45"/>
        <v>5.5</v>
      </c>
      <c r="DB440" s="40">
        <f t="shared" si="46"/>
        <v>6.5</v>
      </c>
      <c r="DC440" s="40">
        <f t="shared" si="47"/>
        <v>7.5</v>
      </c>
      <c r="DD440" s="11">
        <f t="shared" si="47"/>
        <v>8.5</v>
      </c>
    </row>
    <row r="441" spans="100:108" x14ac:dyDescent="0.25">
      <c r="CV441" s="40">
        <v>0.5</v>
      </c>
      <c r="CW441" s="22">
        <f t="shared" si="50"/>
        <v>1.5</v>
      </c>
      <c r="CX441" s="22">
        <f t="shared" si="50"/>
        <v>2.5</v>
      </c>
      <c r="CY441" s="22">
        <f t="shared" si="50"/>
        <v>3.5</v>
      </c>
      <c r="CZ441" s="40">
        <f t="shared" si="44"/>
        <v>4.5</v>
      </c>
      <c r="DA441" s="40">
        <f t="shared" si="45"/>
        <v>5.5</v>
      </c>
      <c r="DB441" s="40">
        <f t="shared" si="46"/>
        <v>6.5</v>
      </c>
      <c r="DC441" s="40">
        <f t="shared" si="47"/>
        <v>7.5</v>
      </c>
      <c r="DD441" s="11">
        <f t="shared" si="47"/>
        <v>8.5</v>
      </c>
    </row>
    <row r="442" spans="100:108" x14ac:dyDescent="0.25">
      <c r="CV442" s="40">
        <v>0.5</v>
      </c>
      <c r="CW442" s="22">
        <f t="shared" si="50"/>
        <v>1.5</v>
      </c>
      <c r="CX442" s="22">
        <f t="shared" si="50"/>
        <v>2.5</v>
      </c>
      <c r="CY442" s="22">
        <f t="shared" si="50"/>
        <v>3.5</v>
      </c>
      <c r="CZ442" s="40">
        <f t="shared" si="44"/>
        <v>4.5</v>
      </c>
      <c r="DA442" s="40">
        <f t="shared" si="45"/>
        <v>5.5</v>
      </c>
      <c r="DB442" s="40">
        <f t="shared" si="46"/>
        <v>6.5</v>
      </c>
      <c r="DC442" s="40">
        <f t="shared" si="47"/>
        <v>7.5</v>
      </c>
      <c r="DD442" s="11">
        <f t="shared" si="47"/>
        <v>8.5</v>
      </c>
    </row>
    <row r="443" spans="100:108" x14ac:dyDescent="0.25">
      <c r="CV443" s="40">
        <v>0.5</v>
      </c>
      <c r="CW443" s="22">
        <f t="shared" si="50"/>
        <v>1.5</v>
      </c>
      <c r="CX443" s="22">
        <f t="shared" si="50"/>
        <v>2.5</v>
      </c>
      <c r="CY443" s="22">
        <f t="shared" si="50"/>
        <v>3.5</v>
      </c>
      <c r="CZ443" s="40">
        <f t="shared" si="44"/>
        <v>4.5</v>
      </c>
      <c r="DA443" s="40">
        <f t="shared" si="45"/>
        <v>5.5</v>
      </c>
      <c r="DB443" s="40">
        <f t="shared" si="46"/>
        <v>6.5</v>
      </c>
      <c r="DC443" s="40">
        <f t="shared" si="47"/>
        <v>7.5</v>
      </c>
      <c r="DD443" s="11">
        <f t="shared" si="47"/>
        <v>8.5</v>
      </c>
    </row>
    <row r="444" spans="100:108" x14ac:dyDescent="0.25">
      <c r="CV444" s="40">
        <v>0.5</v>
      </c>
      <c r="CW444" s="22">
        <f t="shared" si="50"/>
        <v>1.5</v>
      </c>
      <c r="CX444" s="22">
        <f t="shared" si="50"/>
        <v>2.5</v>
      </c>
      <c r="CY444" s="22">
        <f t="shared" si="50"/>
        <v>3.5</v>
      </c>
      <c r="CZ444" s="40">
        <f t="shared" si="44"/>
        <v>4.5</v>
      </c>
      <c r="DA444" s="40">
        <f t="shared" si="45"/>
        <v>5.5</v>
      </c>
      <c r="DB444" s="40">
        <f t="shared" si="46"/>
        <v>6.5</v>
      </c>
      <c r="DC444" s="40">
        <f t="shared" si="47"/>
        <v>7.5</v>
      </c>
      <c r="DD444" s="11">
        <f t="shared" si="47"/>
        <v>8.5</v>
      </c>
    </row>
    <row r="445" spans="100:108" x14ac:dyDescent="0.25">
      <c r="CV445" s="40">
        <v>0.5</v>
      </c>
      <c r="CW445" s="22">
        <f t="shared" si="50"/>
        <v>1.5</v>
      </c>
      <c r="CX445" s="22">
        <f t="shared" si="50"/>
        <v>2.5</v>
      </c>
      <c r="CY445" s="22">
        <f t="shared" si="50"/>
        <v>3.5</v>
      </c>
      <c r="CZ445" s="40">
        <f t="shared" si="44"/>
        <v>4.5</v>
      </c>
      <c r="DA445" s="40">
        <f t="shared" si="45"/>
        <v>5.5</v>
      </c>
      <c r="DB445" s="40">
        <f t="shared" si="46"/>
        <v>6.5</v>
      </c>
      <c r="DC445" s="40">
        <f t="shared" si="47"/>
        <v>7.5</v>
      </c>
      <c r="DD445" s="11">
        <f t="shared" si="47"/>
        <v>8.5</v>
      </c>
    </row>
    <row r="446" spans="100:108" x14ac:dyDescent="0.25">
      <c r="CV446" s="40">
        <v>0.5</v>
      </c>
      <c r="CW446" s="22">
        <f t="shared" si="50"/>
        <v>1.5</v>
      </c>
      <c r="CX446" s="22">
        <f t="shared" si="50"/>
        <v>2.5</v>
      </c>
      <c r="CY446" s="22">
        <f t="shared" si="50"/>
        <v>3.5</v>
      </c>
      <c r="CZ446" s="40">
        <f t="shared" si="44"/>
        <v>4.5</v>
      </c>
      <c r="DA446" s="40">
        <f t="shared" si="45"/>
        <v>5.5</v>
      </c>
      <c r="DB446" s="40">
        <f t="shared" si="46"/>
        <v>6.5</v>
      </c>
      <c r="DC446" s="40">
        <f t="shared" si="47"/>
        <v>7.5</v>
      </c>
      <c r="DD446" s="11">
        <f t="shared" si="47"/>
        <v>8.5</v>
      </c>
    </row>
    <row r="447" spans="100:108" x14ac:dyDescent="0.25">
      <c r="CV447" s="40">
        <v>0.5</v>
      </c>
      <c r="CW447" s="22">
        <f t="shared" si="50"/>
        <v>1.5</v>
      </c>
      <c r="CX447" s="22">
        <f t="shared" si="50"/>
        <v>2.5</v>
      </c>
      <c r="CY447" s="22">
        <f t="shared" si="50"/>
        <v>3.5</v>
      </c>
      <c r="CZ447" s="40">
        <f t="shared" si="44"/>
        <v>4.5</v>
      </c>
      <c r="DA447" s="40">
        <f t="shared" si="45"/>
        <v>5.5</v>
      </c>
      <c r="DB447" s="40">
        <f t="shared" si="46"/>
        <v>6.5</v>
      </c>
      <c r="DC447" s="40">
        <f t="shared" si="47"/>
        <v>7.5</v>
      </c>
      <c r="DD447" s="11">
        <f t="shared" si="47"/>
        <v>8.5</v>
      </c>
    </row>
    <row r="448" spans="100:108" x14ac:dyDescent="0.25">
      <c r="CV448" s="40">
        <v>0.5</v>
      </c>
      <c r="CW448" s="22">
        <f t="shared" si="50"/>
        <v>1.5</v>
      </c>
      <c r="CX448" s="22">
        <f t="shared" si="50"/>
        <v>2.5</v>
      </c>
      <c r="CY448" s="22">
        <f t="shared" si="50"/>
        <v>3.5</v>
      </c>
      <c r="CZ448" s="40">
        <f t="shared" si="44"/>
        <v>4.5</v>
      </c>
      <c r="DA448" s="40">
        <f t="shared" si="45"/>
        <v>5.5</v>
      </c>
      <c r="DB448" s="40">
        <f t="shared" si="46"/>
        <v>6.5</v>
      </c>
      <c r="DC448" s="40">
        <f t="shared" si="47"/>
        <v>7.5</v>
      </c>
      <c r="DD448" s="11">
        <f t="shared" si="47"/>
        <v>8.5</v>
      </c>
    </row>
    <row r="449" spans="100:108" x14ac:dyDescent="0.25">
      <c r="CV449" s="40">
        <v>0.5</v>
      </c>
      <c r="CW449" s="22">
        <f t="shared" si="50"/>
        <v>1.5</v>
      </c>
      <c r="CX449" s="22">
        <f t="shared" si="50"/>
        <v>2.5</v>
      </c>
      <c r="CY449" s="22">
        <f t="shared" si="50"/>
        <v>3.5</v>
      </c>
      <c r="CZ449" s="40">
        <f t="shared" si="44"/>
        <v>4.5</v>
      </c>
      <c r="DA449" s="40">
        <f t="shared" si="45"/>
        <v>5.5</v>
      </c>
      <c r="DB449" s="40">
        <f t="shared" si="46"/>
        <v>6.5</v>
      </c>
      <c r="DC449" s="40">
        <f t="shared" si="47"/>
        <v>7.5</v>
      </c>
      <c r="DD449" s="11">
        <f t="shared" si="47"/>
        <v>8.5</v>
      </c>
    </row>
    <row r="450" spans="100:108" x14ac:dyDescent="0.25">
      <c r="CV450" s="40">
        <v>0.5</v>
      </c>
      <c r="CW450" s="22">
        <f t="shared" si="50"/>
        <v>1.5</v>
      </c>
      <c r="CX450" s="22">
        <f t="shared" si="50"/>
        <v>2.5</v>
      </c>
      <c r="CY450" s="22">
        <f t="shared" si="50"/>
        <v>3.5</v>
      </c>
      <c r="CZ450" s="40">
        <f t="shared" ref="CZ450:CZ510" si="51">CY450+1</f>
        <v>4.5</v>
      </c>
      <c r="DA450" s="40">
        <f t="shared" ref="DA450:DA510" si="52">CZ450+1</f>
        <v>5.5</v>
      </c>
      <c r="DB450" s="40">
        <f t="shared" ref="DB450:DB510" si="53">DA450+1</f>
        <v>6.5</v>
      </c>
      <c r="DC450" s="40">
        <f t="shared" ref="DC450:DD510" si="54">DB450+1</f>
        <v>7.5</v>
      </c>
      <c r="DD450" s="11">
        <f t="shared" si="54"/>
        <v>8.5</v>
      </c>
    </row>
    <row r="451" spans="100:108" x14ac:dyDescent="0.25">
      <c r="CV451" s="40">
        <v>0.5</v>
      </c>
      <c r="CW451" s="22">
        <f t="shared" si="50"/>
        <v>1.5</v>
      </c>
      <c r="CX451" s="22">
        <f t="shared" si="50"/>
        <v>2.5</v>
      </c>
      <c r="CY451" s="22">
        <f t="shared" si="50"/>
        <v>3.5</v>
      </c>
      <c r="CZ451" s="40">
        <f t="shared" si="51"/>
        <v>4.5</v>
      </c>
      <c r="DA451" s="40">
        <f t="shared" si="52"/>
        <v>5.5</v>
      </c>
      <c r="DB451" s="40">
        <f t="shared" si="53"/>
        <v>6.5</v>
      </c>
      <c r="DC451" s="40">
        <f t="shared" si="54"/>
        <v>7.5</v>
      </c>
      <c r="DD451" s="11">
        <f t="shared" si="54"/>
        <v>8.5</v>
      </c>
    </row>
    <row r="452" spans="100:108" x14ac:dyDescent="0.25">
      <c r="CV452" s="40">
        <v>0.5</v>
      </c>
      <c r="CW452" s="22">
        <f t="shared" si="50"/>
        <v>1.5</v>
      </c>
      <c r="CX452" s="22">
        <f t="shared" si="50"/>
        <v>2.5</v>
      </c>
      <c r="CY452" s="22">
        <f t="shared" si="50"/>
        <v>3.5</v>
      </c>
      <c r="CZ452" s="40">
        <f t="shared" si="51"/>
        <v>4.5</v>
      </c>
      <c r="DA452" s="40">
        <f t="shared" si="52"/>
        <v>5.5</v>
      </c>
      <c r="DB452" s="40">
        <f t="shared" si="53"/>
        <v>6.5</v>
      </c>
      <c r="DC452" s="40">
        <f t="shared" si="54"/>
        <v>7.5</v>
      </c>
      <c r="DD452" s="11">
        <f t="shared" si="54"/>
        <v>8.5</v>
      </c>
    </row>
    <row r="453" spans="100:108" x14ac:dyDescent="0.25">
      <c r="CV453" s="40">
        <v>0.5</v>
      </c>
      <c r="CW453" s="22">
        <f t="shared" si="50"/>
        <v>1.5</v>
      </c>
      <c r="CX453" s="22">
        <f t="shared" si="50"/>
        <v>2.5</v>
      </c>
      <c r="CY453" s="22">
        <f t="shared" si="50"/>
        <v>3.5</v>
      </c>
      <c r="CZ453" s="40">
        <f t="shared" si="51"/>
        <v>4.5</v>
      </c>
      <c r="DA453" s="40">
        <f t="shared" si="52"/>
        <v>5.5</v>
      </c>
      <c r="DB453" s="40">
        <f t="shared" si="53"/>
        <v>6.5</v>
      </c>
      <c r="DC453" s="40">
        <f t="shared" si="54"/>
        <v>7.5</v>
      </c>
      <c r="DD453" s="11">
        <f t="shared" si="54"/>
        <v>8.5</v>
      </c>
    </row>
    <row r="454" spans="100:108" x14ac:dyDescent="0.25">
      <c r="CV454" s="40">
        <v>0.5</v>
      </c>
      <c r="CW454" s="22">
        <f t="shared" si="50"/>
        <v>1.5</v>
      </c>
      <c r="CX454" s="22">
        <f t="shared" si="50"/>
        <v>2.5</v>
      </c>
      <c r="CY454" s="22">
        <f t="shared" si="50"/>
        <v>3.5</v>
      </c>
      <c r="CZ454" s="40">
        <f t="shared" si="51"/>
        <v>4.5</v>
      </c>
      <c r="DA454" s="40">
        <f t="shared" si="52"/>
        <v>5.5</v>
      </c>
      <c r="DB454" s="40">
        <f t="shared" si="53"/>
        <v>6.5</v>
      </c>
      <c r="DC454" s="40">
        <f t="shared" si="54"/>
        <v>7.5</v>
      </c>
      <c r="DD454" s="11">
        <f t="shared" si="54"/>
        <v>8.5</v>
      </c>
    </row>
    <row r="455" spans="100:108" x14ac:dyDescent="0.25">
      <c r="CV455" s="40">
        <v>0.5</v>
      </c>
      <c r="CW455" s="22">
        <f t="shared" si="50"/>
        <v>1.5</v>
      </c>
      <c r="CX455" s="22">
        <f t="shared" si="50"/>
        <v>2.5</v>
      </c>
      <c r="CY455" s="22">
        <f t="shared" si="50"/>
        <v>3.5</v>
      </c>
      <c r="CZ455" s="40">
        <f t="shared" si="51"/>
        <v>4.5</v>
      </c>
      <c r="DA455" s="40">
        <f t="shared" si="52"/>
        <v>5.5</v>
      </c>
      <c r="DB455" s="40">
        <f t="shared" si="53"/>
        <v>6.5</v>
      </c>
      <c r="DC455" s="40">
        <f t="shared" si="54"/>
        <v>7.5</v>
      </c>
      <c r="DD455" s="11">
        <f t="shared" si="54"/>
        <v>8.5</v>
      </c>
    </row>
    <row r="456" spans="100:108" x14ac:dyDescent="0.25">
      <c r="CV456" s="40">
        <v>0.5</v>
      </c>
      <c r="CW456" s="22">
        <f t="shared" si="50"/>
        <v>1.5</v>
      </c>
      <c r="CX456" s="22">
        <f t="shared" si="50"/>
        <v>2.5</v>
      </c>
      <c r="CY456" s="22">
        <f t="shared" si="50"/>
        <v>3.5</v>
      </c>
      <c r="CZ456" s="40">
        <f t="shared" si="51"/>
        <v>4.5</v>
      </c>
      <c r="DA456" s="40">
        <f t="shared" si="52"/>
        <v>5.5</v>
      </c>
      <c r="DB456" s="40">
        <f t="shared" si="53"/>
        <v>6.5</v>
      </c>
      <c r="DC456" s="40">
        <f t="shared" si="54"/>
        <v>7.5</v>
      </c>
      <c r="DD456" s="11">
        <f t="shared" si="54"/>
        <v>8.5</v>
      </c>
    </row>
    <row r="457" spans="100:108" x14ac:dyDescent="0.25">
      <c r="CV457" s="40">
        <v>0.5</v>
      </c>
      <c r="CW457" s="22">
        <f t="shared" si="50"/>
        <v>1.5</v>
      </c>
      <c r="CX457" s="22">
        <f t="shared" si="50"/>
        <v>2.5</v>
      </c>
      <c r="CY457" s="22">
        <f t="shared" si="50"/>
        <v>3.5</v>
      </c>
      <c r="CZ457" s="40">
        <f t="shared" si="51"/>
        <v>4.5</v>
      </c>
      <c r="DA457" s="40">
        <f t="shared" si="52"/>
        <v>5.5</v>
      </c>
      <c r="DB457" s="40">
        <f t="shared" si="53"/>
        <v>6.5</v>
      </c>
      <c r="DC457" s="40">
        <f t="shared" si="54"/>
        <v>7.5</v>
      </c>
      <c r="DD457" s="11">
        <f t="shared" si="54"/>
        <v>8.5</v>
      </c>
    </row>
    <row r="458" spans="100:108" x14ac:dyDescent="0.25">
      <c r="CV458" s="40">
        <v>0.5</v>
      </c>
      <c r="CW458" s="22">
        <f t="shared" ref="CW458:CY477" si="55">CV458+1</f>
        <v>1.5</v>
      </c>
      <c r="CX458" s="22">
        <f t="shared" si="55"/>
        <v>2.5</v>
      </c>
      <c r="CY458" s="22">
        <f t="shared" si="55"/>
        <v>3.5</v>
      </c>
      <c r="CZ458" s="40">
        <f t="shared" si="51"/>
        <v>4.5</v>
      </c>
      <c r="DA458" s="40">
        <f t="shared" si="52"/>
        <v>5.5</v>
      </c>
      <c r="DB458" s="40">
        <f t="shared" si="53"/>
        <v>6.5</v>
      </c>
      <c r="DC458" s="40">
        <f t="shared" si="54"/>
        <v>7.5</v>
      </c>
      <c r="DD458" s="11">
        <f t="shared" si="54"/>
        <v>8.5</v>
      </c>
    </row>
    <row r="459" spans="100:108" x14ac:dyDescent="0.25">
      <c r="CV459" s="40">
        <v>0.5</v>
      </c>
      <c r="CW459" s="22">
        <f t="shared" si="55"/>
        <v>1.5</v>
      </c>
      <c r="CX459" s="22">
        <f t="shared" si="55"/>
        <v>2.5</v>
      </c>
      <c r="CY459" s="22">
        <f t="shared" si="55"/>
        <v>3.5</v>
      </c>
      <c r="CZ459" s="40">
        <f t="shared" si="51"/>
        <v>4.5</v>
      </c>
      <c r="DA459" s="40">
        <f t="shared" si="52"/>
        <v>5.5</v>
      </c>
      <c r="DB459" s="40">
        <f t="shared" si="53"/>
        <v>6.5</v>
      </c>
      <c r="DC459" s="40">
        <f t="shared" si="54"/>
        <v>7.5</v>
      </c>
      <c r="DD459" s="11">
        <f t="shared" si="54"/>
        <v>8.5</v>
      </c>
    </row>
    <row r="460" spans="100:108" x14ac:dyDescent="0.25">
      <c r="CV460" s="40">
        <v>0.5</v>
      </c>
      <c r="CW460" s="22">
        <f t="shared" si="55"/>
        <v>1.5</v>
      </c>
      <c r="CX460" s="22">
        <f t="shared" si="55"/>
        <v>2.5</v>
      </c>
      <c r="CY460" s="22">
        <f t="shared" si="55"/>
        <v>3.5</v>
      </c>
      <c r="CZ460" s="40">
        <f t="shared" si="51"/>
        <v>4.5</v>
      </c>
      <c r="DA460" s="40">
        <f t="shared" si="52"/>
        <v>5.5</v>
      </c>
      <c r="DB460" s="40">
        <f t="shared" si="53"/>
        <v>6.5</v>
      </c>
      <c r="DC460" s="40">
        <f t="shared" si="54"/>
        <v>7.5</v>
      </c>
      <c r="DD460" s="11">
        <f t="shared" si="54"/>
        <v>8.5</v>
      </c>
    </row>
    <row r="461" spans="100:108" x14ac:dyDescent="0.25">
      <c r="CV461" s="40">
        <v>0.5</v>
      </c>
      <c r="CW461" s="22">
        <f t="shared" si="55"/>
        <v>1.5</v>
      </c>
      <c r="CX461" s="22">
        <f t="shared" si="55"/>
        <v>2.5</v>
      </c>
      <c r="CY461" s="22">
        <f t="shared" si="55"/>
        <v>3.5</v>
      </c>
      <c r="CZ461" s="40">
        <f t="shared" si="51"/>
        <v>4.5</v>
      </c>
      <c r="DA461" s="40">
        <f t="shared" si="52"/>
        <v>5.5</v>
      </c>
      <c r="DB461" s="40">
        <f t="shared" si="53"/>
        <v>6.5</v>
      </c>
      <c r="DC461" s="40">
        <f t="shared" si="54"/>
        <v>7.5</v>
      </c>
      <c r="DD461" s="11">
        <f t="shared" si="54"/>
        <v>8.5</v>
      </c>
    </row>
    <row r="462" spans="100:108" x14ac:dyDescent="0.25">
      <c r="CV462" s="40">
        <v>0.5</v>
      </c>
      <c r="CW462" s="22">
        <f t="shared" si="55"/>
        <v>1.5</v>
      </c>
      <c r="CX462" s="22">
        <f t="shared" si="55"/>
        <v>2.5</v>
      </c>
      <c r="CY462" s="22">
        <f t="shared" si="55"/>
        <v>3.5</v>
      </c>
      <c r="CZ462" s="40">
        <f t="shared" si="51"/>
        <v>4.5</v>
      </c>
      <c r="DA462" s="40">
        <f t="shared" si="52"/>
        <v>5.5</v>
      </c>
      <c r="DB462" s="40">
        <f t="shared" si="53"/>
        <v>6.5</v>
      </c>
      <c r="DC462" s="40">
        <f t="shared" si="54"/>
        <v>7.5</v>
      </c>
      <c r="DD462" s="11">
        <f t="shared" si="54"/>
        <v>8.5</v>
      </c>
    </row>
    <row r="463" spans="100:108" x14ac:dyDescent="0.25">
      <c r="CV463" s="40">
        <v>0.5</v>
      </c>
      <c r="CW463" s="22">
        <f t="shared" si="55"/>
        <v>1.5</v>
      </c>
      <c r="CX463" s="22">
        <f t="shared" si="55"/>
        <v>2.5</v>
      </c>
      <c r="CY463" s="22">
        <f t="shared" si="55"/>
        <v>3.5</v>
      </c>
      <c r="CZ463" s="40">
        <f t="shared" si="51"/>
        <v>4.5</v>
      </c>
      <c r="DA463" s="40">
        <f t="shared" si="52"/>
        <v>5.5</v>
      </c>
      <c r="DB463" s="40">
        <f t="shared" si="53"/>
        <v>6.5</v>
      </c>
      <c r="DC463" s="40">
        <f t="shared" si="54"/>
        <v>7.5</v>
      </c>
      <c r="DD463" s="11">
        <f t="shared" si="54"/>
        <v>8.5</v>
      </c>
    </row>
    <row r="464" spans="100:108" x14ac:dyDescent="0.25">
      <c r="CV464" s="40">
        <v>0.5</v>
      </c>
      <c r="CW464" s="22">
        <f t="shared" si="55"/>
        <v>1.5</v>
      </c>
      <c r="CX464" s="22">
        <f t="shared" si="55"/>
        <v>2.5</v>
      </c>
      <c r="CY464" s="22">
        <f t="shared" si="55"/>
        <v>3.5</v>
      </c>
      <c r="CZ464" s="40">
        <f t="shared" si="51"/>
        <v>4.5</v>
      </c>
      <c r="DA464" s="40">
        <f t="shared" si="52"/>
        <v>5.5</v>
      </c>
      <c r="DB464" s="40">
        <f t="shared" si="53"/>
        <v>6.5</v>
      </c>
      <c r="DC464" s="40">
        <f t="shared" si="54"/>
        <v>7.5</v>
      </c>
      <c r="DD464" s="11">
        <f t="shared" si="54"/>
        <v>8.5</v>
      </c>
    </row>
    <row r="465" spans="100:108" x14ac:dyDescent="0.25">
      <c r="CV465" s="40">
        <v>0.5</v>
      </c>
      <c r="CW465" s="22">
        <f t="shared" si="55"/>
        <v>1.5</v>
      </c>
      <c r="CX465" s="22">
        <f t="shared" si="55"/>
        <v>2.5</v>
      </c>
      <c r="CY465" s="22">
        <f t="shared" si="55"/>
        <v>3.5</v>
      </c>
      <c r="CZ465" s="40">
        <f t="shared" si="51"/>
        <v>4.5</v>
      </c>
      <c r="DA465" s="40">
        <f t="shared" si="52"/>
        <v>5.5</v>
      </c>
      <c r="DB465" s="40">
        <f t="shared" si="53"/>
        <v>6.5</v>
      </c>
      <c r="DC465" s="40">
        <f t="shared" si="54"/>
        <v>7.5</v>
      </c>
      <c r="DD465" s="11">
        <f t="shared" si="54"/>
        <v>8.5</v>
      </c>
    </row>
    <row r="466" spans="100:108" x14ac:dyDescent="0.25">
      <c r="CV466" s="40">
        <v>0.5</v>
      </c>
      <c r="CW466" s="22">
        <f t="shared" si="55"/>
        <v>1.5</v>
      </c>
      <c r="CX466" s="22">
        <f t="shared" si="55"/>
        <v>2.5</v>
      </c>
      <c r="CY466" s="22">
        <f t="shared" si="55"/>
        <v>3.5</v>
      </c>
      <c r="CZ466" s="40">
        <f t="shared" si="51"/>
        <v>4.5</v>
      </c>
      <c r="DA466" s="40">
        <f t="shared" si="52"/>
        <v>5.5</v>
      </c>
      <c r="DB466" s="40">
        <f t="shared" si="53"/>
        <v>6.5</v>
      </c>
      <c r="DC466" s="40">
        <f t="shared" si="54"/>
        <v>7.5</v>
      </c>
      <c r="DD466" s="11">
        <f t="shared" si="54"/>
        <v>8.5</v>
      </c>
    </row>
    <row r="467" spans="100:108" x14ac:dyDescent="0.25">
      <c r="CV467" s="40">
        <v>0.5</v>
      </c>
      <c r="CW467" s="22">
        <f t="shared" si="55"/>
        <v>1.5</v>
      </c>
      <c r="CX467" s="22">
        <f t="shared" si="55"/>
        <v>2.5</v>
      </c>
      <c r="CY467" s="22">
        <f t="shared" si="55"/>
        <v>3.5</v>
      </c>
      <c r="CZ467" s="40">
        <f t="shared" si="51"/>
        <v>4.5</v>
      </c>
      <c r="DA467" s="40">
        <f t="shared" si="52"/>
        <v>5.5</v>
      </c>
      <c r="DB467" s="40">
        <f t="shared" si="53"/>
        <v>6.5</v>
      </c>
      <c r="DC467" s="40">
        <f t="shared" si="54"/>
        <v>7.5</v>
      </c>
      <c r="DD467" s="11">
        <f t="shared" si="54"/>
        <v>8.5</v>
      </c>
    </row>
    <row r="468" spans="100:108" x14ac:dyDescent="0.25">
      <c r="CV468" s="40">
        <v>0.5</v>
      </c>
      <c r="CW468" s="22">
        <f t="shared" si="55"/>
        <v>1.5</v>
      </c>
      <c r="CX468" s="22">
        <f t="shared" si="55"/>
        <v>2.5</v>
      </c>
      <c r="CY468" s="22">
        <f t="shared" si="55"/>
        <v>3.5</v>
      </c>
      <c r="CZ468" s="40">
        <f t="shared" si="51"/>
        <v>4.5</v>
      </c>
      <c r="DA468" s="40">
        <f t="shared" si="52"/>
        <v>5.5</v>
      </c>
      <c r="DB468" s="40">
        <f t="shared" si="53"/>
        <v>6.5</v>
      </c>
      <c r="DC468" s="40">
        <f t="shared" si="54"/>
        <v>7.5</v>
      </c>
      <c r="DD468" s="11">
        <f t="shared" si="54"/>
        <v>8.5</v>
      </c>
    </row>
    <row r="469" spans="100:108" x14ac:dyDescent="0.25">
      <c r="CV469" s="40">
        <v>0.5</v>
      </c>
      <c r="CW469" s="22">
        <f t="shared" si="55"/>
        <v>1.5</v>
      </c>
      <c r="CX469" s="22">
        <f t="shared" si="55"/>
        <v>2.5</v>
      </c>
      <c r="CY469" s="22">
        <f t="shared" si="55"/>
        <v>3.5</v>
      </c>
      <c r="CZ469" s="40">
        <f t="shared" si="51"/>
        <v>4.5</v>
      </c>
      <c r="DA469" s="40">
        <f t="shared" si="52"/>
        <v>5.5</v>
      </c>
      <c r="DB469" s="40">
        <f t="shared" si="53"/>
        <v>6.5</v>
      </c>
      <c r="DC469" s="40">
        <f t="shared" si="54"/>
        <v>7.5</v>
      </c>
      <c r="DD469" s="11">
        <f t="shared" si="54"/>
        <v>8.5</v>
      </c>
    </row>
    <row r="470" spans="100:108" x14ac:dyDescent="0.25">
      <c r="CV470" s="40">
        <v>0.5</v>
      </c>
      <c r="CW470" s="22">
        <f t="shared" si="55"/>
        <v>1.5</v>
      </c>
      <c r="CX470" s="22">
        <f t="shared" si="55"/>
        <v>2.5</v>
      </c>
      <c r="CY470" s="22">
        <f t="shared" si="55"/>
        <v>3.5</v>
      </c>
      <c r="CZ470" s="40">
        <f t="shared" si="51"/>
        <v>4.5</v>
      </c>
      <c r="DA470" s="40">
        <f t="shared" si="52"/>
        <v>5.5</v>
      </c>
      <c r="DB470" s="40">
        <f t="shared" si="53"/>
        <v>6.5</v>
      </c>
      <c r="DC470" s="40">
        <f t="shared" si="54"/>
        <v>7.5</v>
      </c>
      <c r="DD470" s="11">
        <f t="shared" si="54"/>
        <v>8.5</v>
      </c>
    </row>
    <row r="471" spans="100:108" x14ac:dyDescent="0.25">
      <c r="CV471" s="40">
        <v>0.5</v>
      </c>
      <c r="CW471" s="22">
        <f t="shared" si="55"/>
        <v>1.5</v>
      </c>
      <c r="CX471" s="22">
        <f t="shared" si="55"/>
        <v>2.5</v>
      </c>
      <c r="CY471" s="22">
        <f t="shared" si="55"/>
        <v>3.5</v>
      </c>
      <c r="CZ471" s="40">
        <f t="shared" si="51"/>
        <v>4.5</v>
      </c>
      <c r="DA471" s="40">
        <f t="shared" si="52"/>
        <v>5.5</v>
      </c>
      <c r="DB471" s="40">
        <f t="shared" si="53"/>
        <v>6.5</v>
      </c>
      <c r="DC471" s="40">
        <f t="shared" si="54"/>
        <v>7.5</v>
      </c>
      <c r="DD471" s="11">
        <f t="shared" si="54"/>
        <v>8.5</v>
      </c>
    </row>
    <row r="472" spans="100:108" x14ac:dyDescent="0.25">
      <c r="CV472" s="40">
        <v>0.5</v>
      </c>
      <c r="CW472" s="22">
        <f t="shared" si="55"/>
        <v>1.5</v>
      </c>
      <c r="CX472" s="22">
        <f t="shared" si="55"/>
        <v>2.5</v>
      </c>
      <c r="CY472" s="22">
        <f t="shared" si="55"/>
        <v>3.5</v>
      </c>
      <c r="CZ472" s="40">
        <f t="shared" si="51"/>
        <v>4.5</v>
      </c>
      <c r="DA472" s="40">
        <f t="shared" si="52"/>
        <v>5.5</v>
      </c>
      <c r="DB472" s="40">
        <f t="shared" si="53"/>
        <v>6.5</v>
      </c>
      <c r="DC472" s="40">
        <f t="shared" si="54"/>
        <v>7.5</v>
      </c>
      <c r="DD472" s="11">
        <f t="shared" si="54"/>
        <v>8.5</v>
      </c>
    </row>
    <row r="473" spans="100:108" x14ac:dyDescent="0.25">
      <c r="CV473" s="40">
        <v>0.5</v>
      </c>
      <c r="CW473" s="22">
        <f t="shared" si="55"/>
        <v>1.5</v>
      </c>
      <c r="CX473" s="22">
        <f t="shared" si="55"/>
        <v>2.5</v>
      </c>
      <c r="CY473" s="22">
        <f t="shared" si="55"/>
        <v>3.5</v>
      </c>
      <c r="CZ473" s="40">
        <f t="shared" si="51"/>
        <v>4.5</v>
      </c>
      <c r="DA473" s="40">
        <f t="shared" si="52"/>
        <v>5.5</v>
      </c>
      <c r="DB473" s="40">
        <f t="shared" si="53"/>
        <v>6.5</v>
      </c>
      <c r="DC473" s="40">
        <f t="shared" si="54"/>
        <v>7.5</v>
      </c>
      <c r="DD473" s="11">
        <f t="shared" si="54"/>
        <v>8.5</v>
      </c>
    </row>
    <row r="474" spans="100:108" x14ac:dyDescent="0.25">
      <c r="CV474" s="40">
        <v>0.5</v>
      </c>
      <c r="CW474" s="22">
        <f t="shared" si="55"/>
        <v>1.5</v>
      </c>
      <c r="CX474" s="22">
        <f t="shared" si="55"/>
        <v>2.5</v>
      </c>
      <c r="CY474" s="22">
        <f t="shared" si="55"/>
        <v>3.5</v>
      </c>
      <c r="CZ474" s="40">
        <f t="shared" si="51"/>
        <v>4.5</v>
      </c>
      <c r="DA474" s="40">
        <f t="shared" si="52"/>
        <v>5.5</v>
      </c>
      <c r="DB474" s="40">
        <f t="shared" si="53"/>
        <v>6.5</v>
      </c>
      <c r="DC474" s="40">
        <f t="shared" si="54"/>
        <v>7.5</v>
      </c>
      <c r="DD474" s="11">
        <f t="shared" si="54"/>
        <v>8.5</v>
      </c>
    </row>
    <row r="475" spans="100:108" x14ac:dyDescent="0.25">
      <c r="CV475" s="40">
        <v>0.5</v>
      </c>
      <c r="CW475" s="22">
        <f t="shared" si="55"/>
        <v>1.5</v>
      </c>
      <c r="CX475" s="22">
        <f t="shared" si="55"/>
        <v>2.5</v>
      </c>
      <c r="CY475" s="22">
        <f t="shared" si="55"/>
        <v>3.5</v>
      </c>
      <c r="CZ475" s="40">
        <f t="shared" si="51"/>
        <v>4.5</v>
      </c>
      <c r="DA475" s="40">
        <f t="shared" si="52"/>
        <v>5.5</v>
      </c>
      <c r="DB475" s="40">
        <f t="shared" si="53"/>
        <v>6.5</v>
      </c>
      <c r="DC475" s="40">
        <f t="shared" si="54"/>
        <v>7.5</v>
      </c>
      <c r="DD475" s="11">
        <f t="shared" si="54"/>
        <v>8.5</v>
      </c>
    </row>
    <row r="476" spans="100:108" x14ac:dyDescent="0.25">
      <c r="CV476" s="40">
        <v>0.5</v>
      </c>
      <c r="CW476" s="22">
        <f t="shared" si="55"/>
        <v>1.5</v>
      </c>
      <c r="CX476" s="22">
        <f t="shared" si="55"/>
        <v>2.5</v>
      </c>
      <c r="CY476" s="22">
        <f t="shared" si="55"/>
        <v>3.5</v>
      </c>
      <c r="CZ476" s="40">
        <f t="shared" si="51"/>
        <v>4.5</v>
      </c>
      <c r="DA476" s="40">
        <f t="shared" si="52"/>
        <v>5.5</v>
      </c>
      <c r="DB476" s="40">
        <f t="shared" si="53"/>
        <v>6.5</v>
      </c>
      <c r="DC476" s="40">
        <f t="shared" si="54"/>
        <v>7.5</v>
      </c>
      <c r="DD476" s="11">
        <f t="shared" si="54"/>
        <v>8.5</v>
      </c>
    </row>
    <row r="477" spans="100:108" x14ac:dyDescent="0.25">
      <c r="CV477" s="40">
        <v>0.5</v>
      </c>
      <c r="CW477" s="22">
        <f t="shared" si="55"/>
        <v>1.5</v>
      </c>
      <c r="CX477" s="22">
        <f t="shared" si="55"/>
        <v>2.5</v>
      </c>
      <c r="CY477" s="22">
        <f t="shared" si="55"/>
        <v>3.5</v>
      </c>
      <c r="CZ477" s="40">
        <f t="shared" si="51"/>
        <v>4.5</v>
      </c>
      <c r="DA477" s="40">
        <f t="shared" si="52"/>
        <v>5.5</v>
      </c>
      <c r="DB477" s="40">
        <f t="shared" si="53"/>
        <v>6.5</v>
      </c>
      <c r="DC477" s="40">
        <f t="shared" si="54"/>
        <v>7.5</v>
      </c>
      <c r="DD477" s="11">
        <f t="shared" si="54"/>
        <v>8.5</v>
      </c>
    </row>
    <row r="478" spans="100:108" x14ac:dyDescent="0.25">
      <c r="CV478" s="40">
        <v>0.5</v>
      </c>
      <c r="CW478" s="22">
        <f t="shared" ref="CW478:CY497" si="56">CV478+1</f>
        <v>1.5</v>
      </c>
      <c r="CX478" s="22">
        <f t="shared" si="56"/>
        <v>2.5</v>
      </c>
      <c r="CY478" s="22">
        <f t="shared" si="56"/>
        <v>3.5</v>
      </c>
      <c r="CZ478" s="40">
        <f t="shared" si="51"/>
        <v>4.5</v>
      </c>
      <c r="DA478" s="40">
        <f t="shared" si="52"/>
        <v>5.5</v>
      </c>
      <c r="DB478" s="40">
        <f t="shared" si="53"/>
        <v>6.5</v>
      </c>
      <c r="DC478" s="40">
        <f t="shared" si="54"/>
        <v>7.5</v>
      </c>
      <c r="DD478" s="11">
        <f t="shared" si="54"/>
        <v>8.5</v>
      </c>
    </row>
    <row r="479" spans="100:108" x14ac:dyDescent="0.25">
      <c r="CV479" s="40">
        <v>0.5</v>
      </c>
      <c r="CW479" s="22">
        <f t="shared" si="56"/>
        <v>1.5</v>
      </c>
      <c r="CX479" s="22">
        <f t="shared" si="56"/>
        <v>2.5</v>
      </c>
      <c r="CY479" s="22">
        <f t="shared" si="56"/>
        <v>3.5</v>
      </c>
      <c r="CZ479" s="40">
        <f t="shared" si="51"/>
        <v>4.5</v>
      </c>
      <c r="DA479" s="40">
        <f t="shared" si="52"/>
        <v>5.5</v>
      </c>
      <c r="DB479" s="40">
        <f t="shared" si="53"/>
        <v>6.5</v>
      </c>
      <c r="DC479" s="40">
        <f t="shared" si="54"/>
        <v>7.5</v>
      </c>
      <c r="DD479" s="11">
        <f t="shared" si="54"/>
        <v>8.5</v>
      </c>
    </row>
    <row r="480" spans="100:108" x14ac:dyDescent="0.25">
      <c r="CV480" s="40">
        <v>0.5</v>
      </c>
      <c r="CW480" s="22">
        <f t="shared" si="56"/>
        <v>1.5</v>
      </c>
      <c r="CX480" s="22">
        <f t="shared" si="56"/>
        <v>2.5</v>
      </c>
      <c r="CY480" s="22">
        <f t="shared" si="56"/>
        <v>3.5</v>
      </c>
      <c r="CZ480" s="40">
        <f t="shared" si="51"/>
        <v>4.5</v>
      </c>
      <c r="DA480" s="40">
        <f t="shared" si="52"/>
        <v>5.5</v>
      </c>
      <c r="DB480" s="40">
        <f t="shared" si="53"/>
        <v>6.5</v>
      </c>
      <c r="DC480" s="40">
        <f t="shared" si="54"/>
        <v>7.5</v>
      </c>
      <c r="DD480" s="11">
        <f t="shared" si="54"/>
        <v>8.5</v>
      </c>
    </row>
    <row r="481" spans="100:108" x14ac:dyDescent="0.25">
      <c r="CV481" s="40">
        <v>0.5</v>
      </c>
      <c r="CW481" s="22">
        <f t="shared" si="56"/>
        <v>1.5</v>
      </c>
      <c r="CX481" s="22">
        <f t="shared" si="56"/>
        <v>2.5</v>
      </c>
      <c r="CY481" s="22">
        <f t="shared" si="56"/>
        <v>3.5</v>
      </c>
      <c r="CZ481" s="40">
        <f t="shared" si="51"/>
        <v>4.5</v>
      </c>
      <c r="DA481" s="40">
        <f t="shared" si="52"/>
        <v>5.5</v>
      </c>
      <c r="DB481" s="40">
        <f t="shared" si="53"/>
        <v>6.5</v>
      </c>
      <c r="DC481" s="40">
        <f t="shared" si="54"/>
        <v>7.5</v>
      </c>
      <c r="DD481" s="11">
        <f t="shared" si="54"/>
        <v>8.5</v>
      </c>
    </row>
    <row r="482" spans="100:108" x14ac:dyDescent="0.25">
      <c r="CV482" s="40">
        <v>0.5</v>
      </c>
      <c r="CW482" s="22">
        <f t="shared" si="56"/>
        <v>1.5</v>
      </c>
      <c r="CX482" s="22">
        <f t="shared" si="56"/>
        <v>2.5</v>
      </c>
      <c r="CY482" s="22">
        <f t="shared" si="56"/>
        <v>3.5</v>
      </c>
      <c r="CZ482" s="40">
        <f t="shared" si="51"/>
        <v>4.5</v>
      </c>
      <c r="DA482" s="40">
        <f t="shared" si="52"/>
        <v>5.5</v>
      </c>
      <c r="DB482" s="40">
        <f t="shared" si="53"/>
        <v>6.5</v>
      </c>
      <c r="DC482" s="40">
        <f t="shared" si="54"/>
        <v>7.5</v>
      </c>
      <c r="DD482" s="11">
        <f t="shared" si="54"/>
        <v>8.5</v>
      </c>
    </row>
    <row r="483" spans="100:108" x14ac:dyDescent="0.25">
      <c r="CV483" s="40">
        <v>0.5</v>
      </c>
      <c r="CW483" s="22">
        <f t="shared" si="56"/>
        <v>1.5</v>
      </c>
      <c r="CX483" s="22">
        <f t="shared" si="56"/>
        <v>2.5</v>
      </c>
      <c r="CY483" s="22">
        <f t="shared" si="56"/>
        <v>3.5</v>
      </c>
      <c r="CZ483" s="40">
        <f t="shared" si="51"/>
        <v>4.5</v>
      </c>
      <c r="DA483" s="40">
        <f t="shared" si="52"/>
        <v>5.5</v>
      </c>
      <c r="DB483" s="40">
        <f t="shared" si="53"/>
        <v>6.5</v>
      </c>
      <c r="DC483" s="40">
        <f t="shared" si="54"/>
        <v>7.5</v>
      </c>
      <c r="DD483" s="11">
        <f t="shared" si="54"/>
        <v>8.5</v>
      </c>
    </row>
    <row r="484" spans="100:108" x14ac:dyDescent="0.25">
      <c r="CV484" s="40">
        <v>0.5</v>
      </c>
      <c r="CW484" s="22">
        <f t="shared" si="56"/>
        <v>1.5</v>
      </c>
      <c r="CX484" s="22">
        <f t="shared" si="56"/>
        <v>2.5</v>
      </c>
      <c r="CY484" s="22">
        <f t="shared" si="56"/>
        <v>3.5</v>
      </c>
      <c r="CZ484" s="40">
        <f t="shared" si="51"/>
        <v>4.5</v>
      </c>
      <c r="DA484" s="40">
        <f t="shared" si="52"/>
        <v>5.5</v>
      </c>
      <c r="DB484" s="40">
        <f t="shared" si="53"/>
        <v>6.5</v>
      </c>
      <c r="DC484" s="40">
        <f t="shared" si="54"/>
        <v>7.5</v>
      </c>
      <c r="DD484" s="11">
        <f t="shared" si="54"/>
        <v>8.5</v>
      </c>
    </row>
    <row r="485" spans="100:108" x14ac:dyDescent="0.25">
      <c r="CV485" s="40">
        <v>0.5</v>
      </c>
      <c r="CW485" s="22">
        <f t="shared" si="56"/>
        <v>1.5</v>
      </c>
      <c r="CX485" s="22">
        <f t="shared" si="56"/>
        <v>2.5</v>
      </c>
      <c r="CY485" s="22">
        <f t="shared" si="56"/>
        <v>3.5</v>
      </c>
      <c r="CZ485" s="40">
        <f t="shared" si="51"/>
        <v>4.5</v>
      </c>
      <c r="DA485" s="40">
        <f t="shared" si="52"/>
        <v>5.5</v>
      </c>
      <c r="DB485" s="40">
        <f t="shared" si="53"/>
        <v>6.5</v>
      </c>
      <c r="DC485" s="40">
        <f t="shared" si="54"/>
        <v>7.5</v>
      </c>
      <c r="DD485" s="11">
        <f t="shared" si="54"/>
        <v>8.5</v>
      </c>
    </row>
    <row r="486" spans="100:108" x14ac:dyDescent="0.25">
      <c r="CV486" s="40">
        <v>0.5</v>
      </c>
      <c r="CW486" s="22">
        <f t="shared" si="56"/>
        <v>1.5</v>
      </c>
      <c r="CX486" s="22">
        <f t="shared" si="56"/>
        <v>2.5</v>
      </c>
      <c r="CY486" s="22">
        <f t="shared" si="56"/>
        <v>3.5</v>
      </c>
      <c r="CZ486" s="40">
        <f t="shared" si="51"/>
        <v>4.5</v>
      </c>
      <c r="DA486" s="40">
        <f t="shared" si="52"/>
        <v>5.5</v>
      </c>
      <c r="DB486" s="40">
        <f t="shared" si="53"/>
        <v>6.5</v>
      </c>
      <c r="DC486" s="40">
        <f t="shared" si="54"/>
        <v>7.5</v>
      </c>
      <c r="DD486" s="11">
        <f t="shared" si="54"/>
        <v>8.5</v>
      </c>
    </row>
    <row r="487" spans="100:108" x14ac:dyDescent="0.25">
      <c r="CV487" s="40">
        <v>0.5</v>
      </c>
      <c r="CW487" s="22">
        <f t="shared" si="56"/>
        <v>1.5</v>
      </c>
      <c r="CX487" s="22">
        <f t="shared" si="56"/>
        <v>2.5</v>
      </c>
      <c r="CY487" s="22">
        <f t="shared" si="56"/>
        <v>3.5</v>
      </c>
      <c r="CZ487" s="40">
        <f t="shared" si="51"/>
        <v>4.5</v>
      </c>
      <c r="DA487" s="40">
        <f t="shared" si="52"/>
        <v>5.5</v>
      </c>
      <c r="DB487" s="40">
        <f t="shared" si="53"/>
        <v>6.5</v>
      </c>
      <c r="DC487" s="40">
        <f t="shared" si="54"/>
        <v>7.5</v>
      </c>
      <c r="DD487" s="11">
        <f t="shared" si="54"/>
        <v>8.5</v>
      </c>
    </row>
    <row r="488" spans="100:108" x14ac:dyDescent="0.25">
      <c r="CV488" s="40">
        <v>0.5</v>
      </c>
      <c r="CW488" s="22">
        <f t="shared" si="56"/>
        <v>1.5</v>
      </c>
      <c r="CX488" s="22">
        <f t="shared" si="56"/>
        <v>2.5</v>
      </c>
      <c r="CY488" s="22">
        <f t="shared" si="56"/>
        <v>3.5</v>
      </c>
      <c r="CZ488" s="40">
        <f t="shared" si="51"/>
        <v>4.5</v>
      </c>
      <c r="DA488" s="40">
        <f t="shared" si="52"/>
        <v>5.5</v>
      </c>
      <c r="DB488" s="40">
        <f t="shared" si="53"/>
        <v>6.5</v>
      </c>
      <c r="DC488" s="40">
        <f t="shared" si="54"/>
        <v>7.5</v>
      </c>
      <c r="DD488" s="11">
        <f t="shared" si="54"/>
        <v>8.5</v>
      </c>
    </row>
    <row r="489" spans="100:108" x14ac:dyDescent="0.25">
      <c r="CV489" s="40">
        <v>0.5</v>
      </c>
      <c r="CW489" s="22">
        <f t="shared" si="56"/>
        <v>1.5</v>
      </c>
      <c r="CX489" s="22">
        <f t="shared" si="56"/>
        <v>2.5</v>
      </c>
      <c r="CY489" s="22">
        <f t="shared" si="56"/>
        <v>3.5</v>
      </c>
      <c r="CZ489" s="40">
        <f t="shared" si="51"/>
        <v>4.5</v>
      </c>
      <c r="DA489" s="40">
        <f t="shared" si="52"/>
        <v>5.5</v>
      </c>
      <c r="DB489" s="40">
        <f t="shared" si="53"/>
        <v>6.5</v>
      </c>
      <c r="DC489" s="40">
        <f t="shared" si="54"/>
        <v>7.5</v>
      </c>
      <c r="DD489" s="11">
        <f t="shared" si="54"/>
        <v>8.5</v>
      </c>
    </row>
    <row r="490" spans="100:108" x14ac:dyDescent="0.25">
      <c r="CV490" s="40">
        <v>0.5</v>
      </c>
      <c r="CW490" s="22">
        <f t="shared" si="56"/>
        <v>1.5</v>
      </c>
      <c r="CX490" s="22">
        <f t="shared" si="56"/>
        <v>2.5</v>
      </c>
      <c r="CY490" s="22">
        <f t="shared" si="56"/>
        <v>3.5</v>
      </c>
      <c r="CZ490" s="40">
        <f t="shared" si="51"/>
        <v>4.5</v>
      </c>
      <c r="DA490" s="40">
        <f t="shared" si="52"/>
        <v>5.5</v>
      </c>
      <c r="DB490" s="40">
        <f t="shared" si="53"/>
        <v>6.5</v>
      </c>
      <c r="DC490" s="40">
        <f t="shared" si="54"/>
        <v>7.5</v>
      </c>
      <c r="DD490" s="11">
        <f t="shared" si="54"/>
        <v>8.5</v>
      </c>
    </row>
    <row r="491" spans="100:108" x14ac:dyDescent="0.25">
      <c r="CV491" s="40">
        <v>0.5</v>
      </c>
      <c r="CW491" s="22">
        <f t="shared" si="56"/>
        <v>1.5</v>
      </c>
      <c r="CX491" s="22">
        <f t="shared" si="56"/>
        <v>2.5</v>
      </c>
      <c r="CY491" s="22">
        <f t="shared" si="56"/>
        <v>3.5</v>
      </c>
      <c r="CZ491" s="40">
        <f t="shared" si="51"/>
        <v>4.5</v>
      </c>
      <c r="DA491" s="40">
        <f t="shared" si="52"/>
        <v>5.5</v>
      </c>
      <c r="DB491" s="40">
        <f t="shared" si="53"/>
        <v>6.5</v>
      </c>
      <c r="DC491" s="40">
        <f t="shared" si="54"/>
        <v>7.5</v>
      </c>
      <c r="DD491" s="11">
        <f t="shared" si="54"/>
        <v>8.5</v>
      </c>
    </row>
    <row r="492" spans="100:108" x14ac:dyDescent="0.25">
      <c r="CV492" s="40">
        <v>0.5</v>
      </c>
      <c r="CW492" s="22">
        <f t="shared" si="56"/>
        <v>1.5</v>
      </c>
      <c r="CX492" s="22">
        <f t="shared" si="56"/>
        <v>2.5</v>
      </c>
      <c r="CY492" s="22">
        <f t="shared" si="56"/>
        <v>3.5</v>
      </c>
      <c r="CZ492" s="40">
        <f t="shared" si="51"/>
        <v>4.5</v>
      </c>
      <c r="DA492" s="40">
        <f t="shared" si="52"/>
        <v>5.5</v>
      </c>
      <c r="DB492" s="40">
        <f t="shared" si="53"/>
        <v>6.5</v>
      </c>
      <c r="DC492" s="40">
        <f t="shared" si="54"/>
        <v>7.5</v>
      </c>
      <c r="DD492" s="11">
        <f t="shared" si="54"/>
        <v>8.5</v>
      </c>
    </row>
    <row r="493" spans="100:108" x14ac:dyDescent="0.25">
      <c r="CV493" s="40">
        <v>0.5</v>
      </c>
      <c r="CW493" s="22">
        <f t="shared" si="56"/>
        <v>1.5</v>
      </c>
      <c r="CX493" s="22">
        <f t="shared" si="56"/>
        <v>2.5</v>
      </c>
      <c r="CY493" s="22">
        <f t="shared" si="56"/>
        <v>3.5</v>
      </c>
      <c r="CZ493" s="40">
        <f t="shared" si="51"/>
        <v>4.5</v>
      </c>
      <c r="DA493" s="40">
        <f t="shared" si="52"/>
        <v>5.5</v>
      </c>
      <c r="DB493" s="40">
        <f t="shared" si="53"/>
        <v>6.5</v>
      </c>
      <c r="DC493" s="40">
        <f t="shared" si="54"/>
        <v>7.5</v>
      </c>
      <c r="DD493" s="11">
        <f t="shared" si="54"/>
        <v>8.5</v>
      </c>
    </row>
    <row r="494" spans="100:108" x14ac:dyDescent="0.25">
      <c r="CV494" s="40">
        <v>0.5</v>
      </c>
      <c r="CW494" s="22">
        <f t="shared" si="56"/>
        <v>1.5</v>
      </c>
      <c r="CX494" s="22">
        <f t="shared" si="56"/>
        <v>2.5</v>
      </c>
      <c r="CY494" s="22">
        <f t="shared" si="56"/>
        <v>3.5</v>
      </c>
      <c r="CZ494" s="40">
        <f t="shared" si="51"/>
        <v>4.5</v>
      </c>
      <c r="DA494" s="40">
        <f t="shared" si="52"/>
        <v>5.5</v>
      </c>
      <c r="DB494" s="40">
        <f t="shared" si="53"/>
        <v>6.5</v>
      </c>
      <c r="DC494" s="40">
        <f t="shared" si="54"/>
        <v>7.5</v>
      </c>
      <c r="DD494" s="11">
        <f t="shared" si="54"/>
        <v>8.5</v>
      </c>
    </row>
    <row r="495" spans="100:108" x14ac:dyDescent="0.25">
      <c r="CV495" s="40">
        <v>0.5</v>
      </c>
      <c r="CW495" s="22">
        <f t="shared" si="56"/>
        <v>1.5</v>
      </c>
      <c r="CX495" s="22">
        <f t="shared" si="56"/>
        <v>2.5</v>
      </c>
      <c r="CY495" s="22">
        <f t="shared" si="56"/>
        <v>3.5</v>
      </c>
      <c r="CZ495" s="40">
        <f t="shared" si="51"/>
        <v>4.5</v>
      </c>
      <c r="DA495" s="40">
        <f t="shared" si="52"/>
        <v>5.5</v>
      </c>
      <c r="DB495" s="40">
        <f t="shared" si="53"/>
        <v>6.5</v>
      </c>
      <c r="DC495" s="40">
        <f t="shared" si="54"/>
        <v>7.5</v>
      </c>
      <c r="DD495" s="11">
        <f t="shared" si="54"/>
        <v>8.5</v>
      </c>
    </row>
    <row r="496" spans="100:108" x14ac:dyDescent="0.25">
      <c r="CV496" s="40">
        <v>0.5</v>
      </c>
      <c r="CW496" s="22">
        <f t="shared" si="56"/>
        <v>1.5</v>
      </c>
      <c r="CX496" s="22">
        <f t="shared" si="56"/>
        <v>2.5</v>
      </c>
      <c r="CY496" s="22">
        <f t="shared" si="56"/>
        <v>3.5</v>
      </c>
      <c r="CZ496" s="40">
        <f t="shared" si="51"/>
        <v>4.5</v>
      </c>
      <c r="DA496" s="40">
        <f t="shared" si="52"/>
        <v>5.5</v>
      </c>
      <c r="DB496" s="40">
        <f t="shared" si="53"/>
        <v>6.5</v>
      </c>
      <c r="DC496" s="40">
        <f t="shared" si="54"/>
        <v>7.5</v>
      </c>
      <c r="DD496" s="11">
        <f t="shared" si="54"/>
        <v>8.5</v>
      </c>
    </row>
    <row r="497" spans="100:108" x14ac:dyDescent="0.25">
      <c r="CV497" s="40">
        <v>0.5</v>
      </c>
      <c r="CW497" s="22">
        <f t="shared" si="56"/>
        <v>1.5</v>
      </c>
      <c r="CX497" s="22">
        <f t="shared" si="56"/>
        <v>2.5</v>
      </c>
      <c r="CY497" s="22">
        <f t="shared" si="56"/>
        <v>3.5</v>
      </c>
      <c r="CZ497" s="40">
        <f t="shared" si="51"/>
        <v>4.5</v>
      </c>
      <c r="DA497" s="40">
        <f t="shared" si="52"/>
        <v>5.5</v>
      </c>
      <c r="DB497" s="40">
        <f t="shared" si="53"/>
        <v>6.5</v>
      </c>
      <c r="DC497" s="40">
        <f t="shared" si="54"/>
        <v>7.5</v>
      </c>
      <c r="DD497" s="11">
        <f t="shared" si="54"/>
        <v>8.5</v>
      </c>
    </row>
    <row r="498" spans="100:108" x14ac:dyDescent="0.25">
      <c r="CV498" s="40">
        <v>0.5</v>
      </c>
      <c r="CW498" s="22">
        <f t="shared" ref="CW498:CY510" si="57">CV498+1</f>
        <v>1.5</v>
      </c>
      <c r="CX498" s="22">
        <f t="shared" si="57"/>
        <v>2.5</v>
      </c>
      <c r="CY498" s="22">
        <f t="shared" si="57"/>
        <v>3.5</v>
      </c>
      <c r="CZ498" s="40">
        <f t="shared" si="51"/>
        <v>4.5</v>
      </c>
      <c r="DA498" s="40">
        <f t="shared" si="52"/>
        <v>5.5</v>
      </c>
      <c r="DB498" s="40">
        <f t="shared" si="53"/>
        <v>6.5</v>
      </c>
      <c r="DC498" s="40">
        <f t="shared" si="54"/>
        <v>7.5</v>
      </c>
      <c r="DD498" s="11">
        <f t="shared" si="54"/>
        <v>8.5</v>
      </c>
    </row>
    <row r="499" spans="100:108" x14ac:dyDescent="0.25">
      <c r="CV499" s="40">
        <v>0.5</v>
      </c>
      <c r="CW499" s="22">
        <f t="shared" si="57"/>
        <v>1.5</v>
      </c>
      <c r="CX499" s="22">
        <f t="shared" si="57"/>
        <v>2.5</v>
      </c>
      <c r="CY499" s="22">
        <f t="shared" si="57"/>
        <v>3.5</v>
      </c>
      <c r="CZ499" s="40">
        <f t="shared" si="51"/>
        <v>4.5</v>
      </c>
      <c r="DA499" s="40">
        <f t="shared" si="52"/>
        <v>5.5</v>
      </c>
      <c r="DB499" s="40">
        <f t="shared" si="53"/>
        <v>6.5</v>
      </c>
      <c r="DC499" s="40">
        <f t="shared" si="54"/>
        <v>7.5</v>
      </c>
      <c r="DD499" s="11">
        <f t="shared" si="54"/>
        <v>8.5</v>
      </c>
    </row>
    <row r="500" spans="100:108" x14ac:dyDescent="0.25">
      <c r="CV500" s="40">
        <v>0.5</v>
      </c>
      <c r="CW500" s="22">
        <f t="shared" si="57"/>
        <v>1.5</v>
      </c>
      <c r="CX500" s="22">
        <f t="shared" si="57"/>
        <v>2.5</v>
      </c>
      <c r="CY500" s="22">
        <f t="shared" si="57"/>
        <v>3.5</v>
      </c>
      <c r="CZ500" s="40">
        <f t="shared" si="51"/>
        <v>4.5</v>
      </c>
      <c r="DA500" s="40">
        <f t="shared" si="52"/>
        <v>5.5</v>
      </c>
      <c r="DB500" s="40">
        <f t="shared" si="53"/>
        <v>6.5</v>
      </c>
      <c r="DC500" s="40">
        <f t="shared" si="54"/>
        <v>7.5</v>
      </c>
      <c r="DD500" s="11">
        <f t="shared" si="54"/>
        <v>8.5</v>
      </c>
    </row>
    <row r="501" spans="100:108" x14ac:dyDescent="0.25">
      <c r="CV501" s="40">
        <v>0.5</v>
      </c>
      <c r="CW501" s="22">
        <f t="shared" si="57"/>
        <v>1.5</v>
      </c>
      <c r="CX501" s="22">
        <f t="shared" si="57"/>
        <v>2.5</v>
      </c>
      <c r="CY501" s="22">
        <f t="shared" si="57"/>
        <v>3.5</v>
      </c>
      <c r="CZ501" s="40">
        <f t="shared" si="51"/>
        <v>4.5</v>
      </c>
      <c r="DA501" s="40">
        <f t="shared" si="52"/>
        <v>5.5</v>
      </c>
      <c r="DB501" s="40">
        <f t="shared" si="53"/>
        <v>6.5</v>
      </c>
      <c r="DC501" s="40">
        <f t="shared" si="54"/>
        <v>7.5</v>
      </c>
      <c r="DD501" s="11">
        <f t="shared" si="54"/>
        <v>8.5</v>
      </c>
    </row>
    <row r="502" spans="100:108" x14ac:dyDescent="0.25">
      <c r="CV502" s="40">
        <v>0.5</v>
      </c>
      <c r="CW502" s="22">
        <f t="shared" si="57"/>
        <v>1.5</v>
      </c>
      <c r="CX502" s="22">
        <f t="shared" si="57"/>
        <v>2.5</v>
      </c>
      <c r="CY502" s="22">
        <f t="shared" si="57"/>
        <v>3.5</v>
      </c>
      <c r="CZ502" s="40">
        <f t="shared" si="51"/>
        <v>4.5</v>
      </c>
      <c r="DA502" s="40">
        <f t="shared" si="52"/>
        <v>5.5</v>
      </c>
      <c r="DB502" s="40">
        <f t="shared" si="53"/>
        <v>6.5</v>
      </c>
      <c r="DC502" s="40">
        <f t="shared" si="54"/>
        <v>7.5</v>
      </c>
      <c r="DD502" s="11">
        <f t="shared" si="54"/>
        <v>8.5</v>
      </c>
    </row>
    <row r="503" spans="100:108" x14ac:dyDescent="0.25">
      <c r="CV503" s="40">
        <v>0.5</v>
      </c>
      <c r="CW503" s="22">
        <f t="shared" si="57"/>
        <v>1.5</v>
      </c>
      <c r="CX503" s="22">
        <f t="shared" si="57"/>
        <v>2.5</v>
      </c>
      <c r="CY503" s="22">
        <f t="shared" si="57"/>
        <v>3.5</v>
      </c>
      <c r="CZ503" s="40">
        <f t="shared" si="51"/>
        <v>4.5</v>
      </c>
      <c r="DA503" s="40">
        <f t="shared" si="52"/>
        <v>5.5</v>
      </c>
      <c r="DB503" s="40">
        <f t="shared" si="53"/>
        <v>6.5</v>
      </c>
      <c r="DC503" s="40">
        <f t="shared" si="54"/>
        <v>7.5</v>
      </c>
      <c r="DD503" s="11">
        <f t="shared" si="54"/>
        <v>8.5</v>
      </c>
    </row>
    <row r="504" spans="100:108" x14ac:dyDescent="0.25">
      <c r="CV504" s="40">
        <v>0.5</v>
      </c>
      <c r="CW504" s="22">
        <f t="shared" si="57"/>
        <v>1.5</v>
      </c>
      <c r="CX504" s="22">
        <f t="shared" si="57"/>
        <v>2.5</v>
      </c>
      <c r="CY504" s="22">
        <f t="shared" si="57"/>
        <v>3.5</v>
      </c>
      <c r="CZ504" s="40">
        <f t="shared" si="51"/>
        <v>4.5</v>
      </c>
      <c r="DA504" s="40">
        <f t="shared" si="52"/>
        <v>5.5</v>
      </c>
      <c r="DB504" s="40">
        <f t="shared" si="53"/>
        <v>6.5</v>
      </c>
      <c r="DC504" s="40">
        <f t="shared" si="54"/>
        <v>7.5</v>
      </c>
      <c r="DD504" s="11">
        <f t="shared" si="54"/>
        <v>8.5</v>
      </c>
    </row>
    <row r="505" spans="100:108" x14ac:dyDescent="0.25">
      <c r="CV505" s="40">
        <v>0.5</v>
      </c>
      <c r="CW505" s="22">
        <f t="shared" si="57"/>
        <v>1.5</v>
      </c>
      <c r="CX505" s="22">
        <f t="shared" si="57"/>
        <v>2.5</v>
      </c>
      <c r="CY505" s="22">
        <f t="shared" si="57"/>
        <v>3.5</v>
      </c>
      <c r="CZ505" s="40">
        <f t="shared" si="51"/>
        <v>4.5</v>
      </c>
      <c r="DA505" s="40">
        <f t="shared" si="52"/>
        <v>5.5</v>
      </c>
      <c r="DB505" s="40">
        <f t="shared" si="53"/>
        <v>6.5</v>
      </c>
      <c r="DC505" s="40">
        <f t="shared" si="54"/>
        <v>7.5</v>
      </c>
      <c r="DD505" s="11">
        <f t="shared" si="54"/>
        <v>8.5</v>
      </c>
    </row>
    <row r="506" spans="100:108" x14ac:dyDescent="0.25">
      <c r="CV506" s="40">
        <v>0.5</v>
      </c>
      <c r="CW506" s="22">
        <f t="shared" si="57"/>
        <v>1.5</v>
      </c>
      <c r="CX506" s="22">
        <f t="shared" si="57"/>
        <v>2.5</v>
      </c>
      <c r="CY506" s="22">
        <f t="shared" si="57"/>
        <v>3.5</v>
      </c>
      <c r="CZ506" s="40">
        <f t="shared" si="51"/>
        <v>4.5</v>
      </c>
      <c r="DA506" s="40">
        <f t="shared" si="52"/>
        <v>5.5</v>
      </c>
      <c r="DB506" s="40">
        <f t="shared" si="53"/>
        <v>6.5</v>
      </c>
      <c r="DC506" s="40">
        <f t="shared" si="54"/>
        <v>7.5</v>
      </c>
      <c r="DD506" s="11">
        <f t="shared" si="54"/>
        <v>8.5</v>
      </c>
    </row>
    <row r="507" spans="100:108" x14ac:dyDescent="0.25">
      <c r="CV507" s="40">
        <v>0.5</v>
      </c>
      <c r="CW507" s="22">
        <f t="shared" si="57"/>
        <v>1.5</v>
      </c>
      <c r="CX507" s="22">
        <f t="shared" si="57"/>
        <v>2.5</v>
      </c>
      <c r="CY507" s="22">
        <f t="shared" si="57"/>
        <v>3.5</v>
      </c>
      <c r="CZ507" s="40">
        <f t="shared" si="51"/>
        <v>4.5</v>
      </c>
      <c r="DA507" s="40">
        <f t="shared" si="52"/>
        <v>5.5</v>
      </c>
      <c r="DB507" s="40">
        <f t="shared" si="53"/>
        <v>6.5</v>
      </c>
      <c r="DC507" s="40">
        <f t="shared" si="54"/>
        <v>7.5</v>
      </c>
      <c r="DD507" s="11">
        <f t="shared" si="54"/>
        <v>8.5</v>
      </c>
    </row>
    <row r="508" spans="100:108" x14ac:dyDescent="0.25">
      <c r="CV508" s="40">
        <v>0.5</v>
      </c>
      <c r="CW508" s="22">
        <f t="shared" si="57"/>
        <v>1.5</v>
      </c>
      <c r="CX508" s="22">
        <f t="shared" si="57"/>
        <v>2.5</v>
      </c>
      <c r="CY508" s="22">
        <f t="shared" si="57"/>
        <v>3.5</v>
      </c>
      <c r="CZ508" s="40">
        <f t="shared" si="51"/>
        <v>4.5</v>
      </c>
      <c r="DA508" s="40">
        <f t="shared" si="52"/>
        <v>5.5</v>
      </c>
      <c r="DB508" s="40">
        <f t="shared" si="53"/>
        <v>6.5</v>
      </c>
      <c r="DC508" s="40">
        <f t="shared" si="54"/>
        <v>7.5</v>
      </c>
      <c r="DD508" s="11">
        <f t="shared" si="54"/>
        <v>8.5</v>
      </c>
    </row>
    <row r="509" spans="100:108" x14ac:dyDescent="0.25">
      <c r="CV509" s="40">
        <v>0.5</v>
      </c>
      <c r="CW509" s="22">
        <f t="shared" si="57"/>
        <v>1.5</v>
      </c>
      <c r="CX509" s="22">
        <f t="shared" si="57"/>
        <v>2.5</v>
      </c>
      <c r="CY509" s="22">
        <f t="shared" si="57"/>
        <v>3.5</v>
      </c>
      <c r="CZ509" s="40">
        <f t="shared" si="51"/>
        <v>4.5</v>
      </c>
      <c r="DA509" s="40">
        <f t="shared" si="52"/>
        <v>5.5</v>
      </c>
      <c r="DB509" s="40">
        <f t="shared" si="53"/>
        <v>6.5</v>
      </c>
      <c r="DC509" s="40">
        <f t="shared" si="54"/>
        <v>7.5</v>
      </c>
      <c r="DD509" s="11">
        <f t="shared" si="54"/>
        <v>8.5</v>
      </c>
    </row>
    <row r="510" spans="100:108" x14ac:dyDescent="0.25">
      <c r="CV510" s="40">
        <v>0.5</v>
      </c>
      <c r="CW510" s="22">
        <f t="shared" si="57"/>
        <v>1.5</v>
      </c>
      <c r="CX510" s="22">
        <f t="shared" si="57"/>
        <v>2.5</v>
      </c>
      <c r="CY510" s="22">
        <f t="shared" si="57"/>
        <v>3.5</v>
      </c>
      <c r="CZ510" s="40">
        <f t="shared" si="51"/>
        <v>4.5</v>
      </c>
      <c r="DA510" s="40">
        <f t="shared" si="52"/>
        <v>5.5</v>
      </c>
      <c r="DB510" s="40">
        <f t="shared" si="53"/>
        <v>6.5</v>
      </c>
      <c r="DC510" s="40">
        <f t="shared" si="54"/>
        <v>7.5</v>
      </c>
      <c r="DD510" s="11">
        <f t="shared" si="54"/>
        <v>8.5</v>
      </c>
    </row>
  </sheetData>
  <conditionalFormatting sqref="BW2:BW3 BW6 BW11 BW16 BW19:BW21 BW24 BW33 BW42 BW46 BW49 BW54 BW60 BW63:BW65 BW68:BW70 BW76 BW79:BW80 BW83:BW84 BW87:BW89 BW92 BW95 BW98 BW101 BW106 BW108 BW110:BW111 BW113:BW114 BW117 BW120 BW134 BW148 BW158 BW164:BW165 BW168:BW169 BW172 BW175:BW176 BW179:BW180 BW183:BW184 BW187:BW188 BW191 BW194:BW197 BW203 BW212:BW213 BW218 BW221 BZ2 BZ5 BZ14 BZ19:BZ20 BZ22:BZ25 BZ34 BZ38:BZ39 BZ45 BZ48:BZ49 BZ93 BZ112 BZ133:BZ134 BZ149 BZ159 BZ162 BZ167:BZ168 BZ171:BZ172 BZ178 BZ181:BZ184 BZ190:BZ194 BZ196 BZ201 BZ204:BZ205 BZ208:BZ211 BZ217 BZ220 BZ223 BZ226 BZ232 BZ237 BZ239:BZ240 BZ246 BZ256:BZ258 BZ261:BZ262 BZ265 BZ268 BZ274 BZ280 BZ286 CC2 CC5 CC15 CC18:CC19 CC23:CC25 CC28 CC31 CC34:CC35 CC38 CC41 CC44:CC45 CC48:CC49 CC74 CC82 CC91:CC92 CC106:CC107 CC110 CC116:CC117 CC123 CC129:CC130 CC133:CC134 CC139:CC140 CC146:CC149 CC152:CC154 CC164 CC167 CC173:CC174 CC182:CC183 CC186 CC189 CC192 CC195 CC198 CC204 CC214:CC215 CC221 CC224 CC227:CC228 CC241 CC244 CC247 CC249 CC263 CC268 CC273 CC283 CC289 CC292 CC295 CC298:CC299 CF2 CF9 CF15:CF16 CF26 CF35 CF49 CF51 CF59 CF62 CF72:CF73 CF75 CF78:CF79 CF85:CF86 CF89 CF92 CF97 CF102 CF110 CF113 CF116 CF123 CF126:CF127 CF130 CF140 CF155:CF158 CF160:CF161 CF164 CF170 CF172 CF177:CF181 CF184 CF199:CF201 CF204:CF205 CF215 CF218:CF219 CF222 CF228 CF234 CF240 CF246 CF255 CF261 CF266:CF272 CF277 CF279 CF282:CF284 CF287:CF288 CF291:CF292 CF295 CF297:CF298 CI2 CI5:CI7 CI17 CI23 CI26 CI32 CI34 CI37 CI39 CI42 CI45 CI47 CI53 CI58:CI61 CI67 CI69:CI73 CI78:CI81 CI84:CI85 CI90 CI93 CI96:CI97 CI100 CI103 CI117 CI137 CI158 CI164:CI165 CI174 CI177 CI180:CI183 CI186 CI189 CI191:CI196 CI199 CI202 CI207 CI210 CI215:CI216 CI221 CI227 CI230 CI233 CI239 CI242 CI248 CI251:CI253">
    <cfRule type="cellIs" dxfId="272" priority="260" stopIfTrue="1" operator="greaterThan">
      <formula>1.1</formula>
    </cfRule>
  </conditionalFormatting>
  <conditionalFormatting sqref="BW4:BW5">
    <cfRule type="cellIs" dxfId="271" priority="259" stopIfTrue="1" operator="greaterThan">
      <formula>1.1</formula>
    </cfRule>
  </conditionalFormatting>
  <conditionalFormatting sqref="BW7:BW8">
    <cfRule type="cellIs" dxfId="270" priority="258" stopIfTrue="1" operator="greaterThan">
      <formula>1.1</formula>
    </cfRule>
  </conditionalFormatting>
  <conditionalFormatting sqref="BW9:BW10">
    <cfRule type="cellIs" dxfId="269" priority="257" stopIfTrue="1" operator="greaterThan">
      <formula>1.1</formula>
    </cfRule>
  </conditionalFormatting>
  <conditionalFormatting sqref="BW12:BW15">
    <cfRule type="cellIs" dxfId="268" priority="256" stopIfTrue="1" operator="greaterThan">
      <formula>1.1</formula>
    </cfRule>
  </conditionalFormatting>
  <conditionalFormatting sqref="BW17:BW18">
    <cfRule type="cellIs" dxfId="267" priority="255" stopIfTrue="1" operator="greaterThan">
      <formula>1.1</formula>
    </cfRule>
  </conditionalFormatting>
  <conditionalFormatting sqref="BW22:BW23">
    <cfRule type="cellIs" dxfId="266" priority="254" stopIfTrue="1" operator="greaterThan">
      <formula>1.1</formula>
    </cfRule>
  </conditionalFormatting>
  <conditionalFormatting sqref="BW25:BW32">
    <cfRule type="cellIs" dxfId="265" priority="253" stopIfTrue="1" operator="greaterThan">
      <formula>1.1</formula>
    </cfRule>
  </conditionalFormatting>
  <conditionalFormatting sqref="BW34:BW41">
    <cfRule type="cellIs" dxfId="264" priority="252" stopIfTrue="1" operator="greaterThan">
      <formula>1.1</formula>
    </cfRule>
  </conditionalFormatting>
  <conditionalFormatting sqref="BW43:BW45">
    <cfRule type="cellIs" dxfId="263" priority="251" stopIfTrue="1" operator="greaterThan">
      <formula>1.1</formula>
    </cfRule>
  </conditionalFormatting>
  <conditionalFormatting sqref="BW47:BW48">
    <cfRule type="cellIs" dxfId="262" priority="250" stopIfTrue="1" operator="greaterThan">
      <formula>1.1</formula>
    </cfRule>
  </conditionalFormatting>
  <conditionalFormatting sqref="BW50:BW53">
    <cfRule type="cellIs" dxfId="261" priority="249" stopIfTrue="1" operator="greaterThan">
      <formula>1.1</formula>
    </cfRule>
  </conditionalFormatting>
  <conditionalFormatting sqref="BW55:BW59">
    <cfRule type="cellIs" dxfId="260" priority="248" stopIfTrue="1" operator="greaterThan">
      <formula>1.1</formula>
    </cfRule>
  </conditionalFormatting>
  <conditionalFormatting sqref="BW61:BW62">
    <cfRule type="cellIs" dxfId="259" priority="247" stopIfTrue="1" operator="greaterThan">
      <formula>1.1</formula>
    </cfRule>
  </conditionalFormatting>
  <conditionalFormatting sqref="BW66:BW67">
    <cfRule type="cellIs" dxfId="258" priority="246" stopIfTrue="1" operator="greaterThan">
      <formula>1.1</formula>
    </cfRule>
  </conditionalFormatting>
  <conditionalFormatting sqref="BW71:BW75">
    <cfRule type="cellIs" dxfId="257" priority="245" stopIfTrue="1" operator="greaterThan">
      <formula>1.1</formula>
    </cfRule>
  </conditionalFormatting>
  <conditionalFormatting sqref="BW77:BW78">
    <cfRule type="cellIs" dxfId="256" priority="244" stopIfTrue="1" operator="greaterThan">
      <formula>1.1</formula>
    </cfRule>
  </conditionalFormatting>
  <conditionalFormatting sqref="BW81:BW82">
    <cfRule type="cellIs" dxfId="255" priority="243" stopIfTrue="1" operator="greaterThan">
      <formula>1.1</formula>
    </cfRule>
  </conditionalFormatting>
  <conditionalFormatting sqref="BW85:BW86">
    <cfRule type="cellIs" dxfId="254" priority="242" stopIfTrue="1" operator="greaterThan">
      <formula>1.1</formula>
    </cfRule>
  </conditionalFormatting>
  <conditionalFormatting sqref="BW90:BW91">
    <cfRule type="cellIs" dxfId="253" priority="241" stopIfTrue="1" operator="greaterThan">
      <formula>1.1</formula>
    </cfRule>
  </conditionalFormatting>
  <conditionalFormatting sqref="BW93:BW94">
    <cfRule type="cellIs" dxfId="252" priority="240" stopIfTrue="1" operator="greaterThan">
      <formula>1.1</formula>
    </cfRule>
  </conditionalFormatting>
  <conditionalFormatting sqref="BW96:BW97">
    <cfRule type="cellIs" dxfId="251" priority="239" stopIfTrue="1" operator="greaterThan">
      <formula>1.1</formula>
    </cfRule>
  </conditionalFormatting>
  <conditionalFormatting sqref="BW99:BW100">
    <cfRule type="cellIs" dxfId="250" priority="238" stopIfTrue="1" operator="greaterThan">
      <formula>1.1</formula>
    </cfRule>
  </conditionalFormatting>
  <conditionalFormatting sqref="BW102:BW105">
    <cfRule type="cellIs" dxfId="249" priority="237" stopIfTrue="1" operator="greaterThan">
      <formula>1.1</formula>
    </cfRule>
  </conditionalFormatting>
  <conditionalFormatting sqref="BW107">
    <cfRule type="cellIs" dxfId="248" priority="236" stopIfTrue="1" operator="greaterThan">
      <formula>1.1</formula>
    </cfRule>
  </conditionalFormatting>
  <conditionalFormatting sqref="BW109">
    <cfRule type="cellIs" dxfId="247" priority="235" stopIfTrue="1" operator="greaterThan">
      <formula>1.1</formula>
    </cfRule>
  </conditionalFormatting>
  <conditionalFormatting sqref="BW112">
    <cfRule type="cellIs" dxfId="246" priority="234" stopIfTrue="1" operator="greaterThan">
      <formula>1.1</formula>
    </cfRule>
  </conditionalFormatting>
  <conditionalFormatting sqref="BW115:BW116">
    <cfRule type="cellIs" dxfId="245" priority="233" stopIfTrue="1" operator="greaterThan">
      <formula>1.1</formula>
    </cfRule>
  </conditionalFormatting>
  <conditionalFormatting sqref="BW118:BW119">
    <cfRule type="cellIs" dxfId="244" priority="232" stopIfTrue="1" operator="greaterThan">
      <formula>1.1</formula>
    </cfRule>
  </conditionalFormatting>
  <conditionalFormatting sqref="BW121:BW133">
    <cfRule type="cellIs" dxfId="243" priority="231" stopIfTrue="1" operator="greaterThan">
      <formula>1.1</formula>
    </cfRule>
  </conditionalFormatting>
  <conditionalFormatting sqref="BW135:BW147">
    <cfRule type="cellIs" dxfId="242" priority="230" stopIfTrue="1" operator="greaterThan">
      <formula>1.1</formula>
    </cfRule>
  </conditionalFormatting>
  <conditionalFormatting sqref="BW149:BW157">
    <cfRule type="cellIs" dxfId="241" priority="229" stopIfTrue="1" operator="greaterThan">
      <formula>1.1</formula>
    </cfRule>
  </conditionalFormatting>
  <conditionalFormatting sqref="BW159:BW163">
    <cfRule type="cellIs" dxfId="240" priority="228" stopIfTrue="1" operator="greaterThan">
      <formula>1.1</formula>
    </cfRule>
  </conditionalFormatting>
  <conditionalFormatting sqref="BW166:BW167">
    <cfRule type="cellIs" dxfId="239" priority="227" stopIfTrue="1" operator="greaterThan">
      <formula>1.1</formula>
    </cfRule>
  </conditionalFormatting>
  <conditionalFormatting sqref="BW170:BW171">
    <cfRule type="cellIs" dxfId="238" priority="226" stopIfTrue="1" operator="greaterThan">
      <formula>1.1</formula>
    </cfRule>
  </conditionalFormatting>
  <conditionalFormatting sqref="BW173:BW174">
    <cfRule type="cellIs" dxfId="237" priority="225" stopIfTrue="1" operator="greaterThan">
      <formula>1.1</formula>
    </cfRule>
  </conditionalFormatting>
  <conditionalFormatting sqref="BW177:BW178">
    <cfRule type="cellIs" dxfId="236" priority="224" stopIfTrue="1" operator="greaterThan">
      <formula>1.1</formula>
    </cfRule>
  </conditionalFormatting>
  <conditionalFormatting sqref="BW181:BW182">
    <cfRule type="cellIs" dxfId="235" priority="223" stopIfTrue="1" operator="greaterThan">
      <formula>1.1</formula>
    </cfRule>
  </conditionalFormatting>
  <conditionalFormatting sqref="BW185:BW186">
    <cfRule type="cellIs" dxfId="234" priority="222" stopIfTrue="1" operator="greaterThan">
      <formula>1.1</formula>
    </cfRule>
  </conditionalFormatting>
  <conditionalFormatting sqref="BW189:BW190">
    <cfRule type="cellIs" dxfId="233" priority="221" stopIfTrue="1" operator="greaterThan">
      <formula>1.1</formula>
    </cfRule>
  </conditionalFormatting>
  <conditionalFormatting sqref="BW192:BW193">
    <cfRule type="cellIs" dxfId="232" priority="220" stopIfTrue="1" operator="greaterThan">
      <formula>1.1</formula>
    </cfRule>
  </conditionalFormatting>
  <conditionalFormatting sqref="BW198:BW202">
    <cfRule type="cellIs" dxfId="231" priority="219" stopIfTrue="1" operator="greaterThan">
      <formula>1.1</formula>
    </cfRule>
  </conditionalFormatting>
  <conditionalFormatting sqref="BW204:BW211">
    <cfRule type="cellIs" dxfId="230" priority="218" stopIfTrue="1" operator="greaterThan">
      <formula>1.1</formula>
    </cfRule>
  </conditionalFormatting>
  <conditionalFormatting sqref="BW214:BW217">
    <cfRule type="cellIs" dxfId="229" priority="217" stopIfTrue="1" operator="greaterThan">
      <formula>1.1</formula>
    </cfRule>
  </conditionalFormatting>
  <conditionalFormatting sqref="BW219:BW220">
    <cfRule type="cellIs" dxfId="228" priority="216" stopIfTrue="1" operator="greaterThan">
      <formula>1.1</formula>
    </cfRule>
  </conditionalFormatting>
  <conditionalFormatting sqref="BZ3:BZ4">
    <cfRule type="cellIs" dxfId="227" priority="214" stopIfTrue="1" operator="greaterThan">
      <formula>1.1</formula>
    </cfRule>
  </conditionalFormatting>
  <conditionalFormatting sqref="BZ6:BZ13">
    <cfRule type="cellIs" dxfId="226" priority="213" stopIfTrue="1" operator="greaterThan">
      <formula>1.1</formula>
    </cfRule>
  </conditionalFormatting>
  <conditionalFormatting sqref="BZ15:BZ18">
    <cfRule type="cellIs" dxfId="225" priority="212" stopIfTrue="1" operator="greaterThan">
      <formula>1.1</formula>
    </cfRule>
  </conditionalFormatting>
  <conditionalFormatting sqref="BZ21">
    <cfRule type="cellIs" dxfId="224" priority="211" stopIfTrue="1" operator="greaterThan">
      <formula>1.1</formula>
    </cfRule>
  </conditionalFormatting>
  <conditionalFormatting sqref="BZ26:BZ33">
    <cfRule type="cellIs" dxfId="223" priority="210" stopIfTrue="1" operator="greaterThan">
      <formula>1.1</formula>
    </cfRule>
  </conditionalFormatting>
  <conditionalFormatting sqref="BZ35:BZ37">
    <cfRule type="cellIs" dxfId="222" priority="209" stopIfTrue="1" operator="greaterThan">
      <formula>1.1</formula>
    </cfRule>
  </conditionalFormatting>
  <conditionalFormatting sqref="BZ40:BZ44">
    <cfRule type="cellIs" dxfId="221" priority="208" stopIfTrue="1" operator="greaterThan">
      <formula>1.1</formula>
    </cfRule>
  </conditionalFormatting>
  <conditionalFormatting sqref="BZ46:BZ47">
    <cfRule type="cellIs" dxfId="220" priority="207" stopIfTrue="1" operator="greaterThan">
      <formula>1.1</formula>
    </cfRule>
  </conditionalFormatting>
  <conditionalFormatting sqref="BZ50:BZ92">
    <cfRule type="cellIs" dxfId="219" priority="206" stopIfTrue="1" operator="greaterThan">
      <formula>1.1</formula>
    </cfRule>
  </conditionalFormatting>
  <conditionalFormatting sqref="BZ94:BZ111">
    <cfRule type="cellIs" dxfId="218" priority="205" stopIfTrue="1" operator="greaterThan">
      <formula>1.1</formula>
    </cfRule>
  </conditionalFormatting>
  <conditionalFormatting sqref="BZ113:BZ132">
    <cfRule type="cellIs" dxfId="217" priority="204" stopIfTrue="1" operator="greaterThan">
      <formula>1.1</formula>
    </cfRule>
  </conditionalFormatting>
  <conditionalFormatting sqref="BZ135:BZ148">
    <cfRule type="cellIs" dxfId="216" priority="203" stopIfTrue="1" operator="greaterThan">
      <formula>1.1</formula>
    </cfRule>
  </conditionalFormatting>
  <conditionalFormatting sqref="BZ150:BZ158">
    <cfRule type="cellIs" dxfId="215" priority="202" stopIfTrue="1" operator="greaterThan">
      <formula>1.1</formula>
    </cfRule>
  </conditionalFormatting>
  <conditionalFormatting sqref="BZ160:BZ161">
    <cfRule type="cellIs" dxfId="214" priority="201" stopIfTrue="1" operator="greaterThan">
      <formula>1.1</formula>
    </cfRule>
  </conditionalFormatting>
  <conditionalFormatting sqref="BZ163:BZ166">
    <cfRule type="cellIs" dxfId="213" priority="200" stopIfTrue="1" operator="greaterThan">
      <formula>1.1</formula>
    </cfRule>
  </conditionalFormatting>
  <conditionalFormatting sqref="BZ169:BZ170">
    <cfRule type="cellIs" dxfId="212" priority="199" stopIfTrue="1" operator="greaterThan">
      <formula>1.1</formula>
    </cfRule>
  </conditionalFormatting>
  <conditionalFormatting sqref="BZ173:BZ177">
    <cfRule type="cellIs" dxfId="211" priority="198" stopIfTrue="1" operator="greaterThan">
      <formula>1.1</formula>
    </cfRule>
  </conditionalFormatting>
  <conditionalFormatting sqref="BZ179:BZ180">
    <cfRule type="cellIs" dxfId="210" priority="197" stopIfTrue="1" operator="greaterThan">
      <formula>1.1</formula>
    </cfRule>
  </conditionalFormatting>
  <conditionalFormatting sqref="BZ185:BZ189">
    <cfRule type="cellIs" dxfId="209" priority="196" stopIfTrue="1" operator="greaterThan">
      <formula>1.1</formula>
    </cfRule>
  </conditionalFormatting>
  <conditionalFormatting sqref="BZ195">
    <cfRule type="cellIs" dxfId="208" priority="195" stopIfTrue="1" operator="greaterThan">
      <formula>1.1</formula>
    </cfRule>
  </conditionalFormatting>
  <conditionalFormatting sqref="BZ197:BZ200">
    <cfRule type="cellIs" dxfId="207" priority="194" stopIfTrue="1" operator="greaterThan">
      <formula>1.1</formula>
    </cfRule>
  </conditionalFormatting>
  <conditionalFormatting sqref="BZ202:BZ203">
    <cfRule type="cellIs" dxfId="206" priority="193" stopIfTrue="1" operator="greaterThan">
      <formula>1.1</formula>
    </cfRule>
  </conditionalFormatting>
  <conditionalFormatting sqref="BZ206:BZ207">
    <cfRule type="cellIs" dxfId="205" priority="192" stopIfTrue="1" operator="greaterThan">
      <formula>1.1</formula>
    </cfRule>
  </conditionalFormatting>
  <conditionalFormatting sqref="BZ212:BZ216">
    <cfRule type="cellIs" dxfId="204" priority="191" stopIfTrue="1" operator="greaterThan">
      <formula>1.1</formula>
    </cfRule>
  </conditionalFormatting>
  <conditionalFormatting sqref="BZ218:BZ219">
    <cfRule type="cellIs" dxfId="203" priority="190" stopIfTrue="1" operator="greaterThan">
      <formula>1.1</formula>
    </cfRule>
  </conditionalFormatting>
  <conditionalFormatting sqref="BZ221:BZ222">
    <cfRule type="cellIs" dxfId="202" priority="189" stopIfTrue="1" operator="greaterThan">
      <formula>1.1</formula>
    </cfRule>
  </conditionalFormatting>
  <conditionalFormatting sqref="BZ224:BZ225">
    <cfRule type="cellIs" dxfId="201" priority="188" stopIfTrue="1" operator="greaterThan">
      <formula>1.1</formula>
    </cfRule>
  </conditionalFormatting>
  <conditionalFormatting sqref="BZ227:BZ231">
    <cfRule type="cellIs" dxfId="200" priority="187" stopIfTrue="1" operator="greaterThan">
      <formula>1.1</formula>
    </cfRule>
  </conditionalFormatting>
  <conditionalFormatting sqref="BZ233:BZ236">
    <cfRule type="cellIs" dxfId="199" priority="186" stopIfTrue="1" operator="greaterThan">
      <formula>1.1</formula>
    </cfRule>
  </conditionalFormatting>
  <conditionalFormatting sqref="BZ238">
    <cfRule type="cellIs" dxfId="198" priority="185" stopIfTrue="1" operator="greaterThan">
      <formula>1.1</formula>
    </cfRule>
  </conditionalFormatting>
  <conditionalFormatting sqref="BZ241:BZ245">
    <cfRule type="cellIs" dxfId="197" priority="184" stopIfTrue="1" operator="greaterThan">
      <formula>1.1</formula>
    </cfRule>
  </conditionalFormatting>
  <conditionalFormatting sqref="BZ247:BZ255">
    <cfRule type="cellIs" dxfId="196" priority="183" stopIfTrue="1" operator="greaterThan">
      <formula>1.1</formula>
    </cfRule>
  </conditionalFormatting>
  <conditionalFormatting sqref="BZ259:BZ260">
    <cfRule type="cellIs" dxfId="195" priority="182" stopIfTrue="1" operator="greaterThan">
      <formula>1.1</formula>
    </cfRule>
  </conditionalFormatting>
  <conditionalFormatting sqref="BZ263:BZ264">
    <cfRule type="cellIs" dxfId="194" priority="181" stopIfTrue="1" operator="greaterThan">
      <formula>1.1</formula>
    </cfRule>
  </conditionalFormatting>
  <conditionalFormatting sqref="BZ266:BZ267">
    <cfRule type="cellIs" dxfId="193" priority="180" stopIfTrue="1" operator="greaterThan">
      <formula>1.1</formula>
    </cfRule>
  </conditionalFormatting>
  <conditionalFormatting sqref="BZ269:BZ273">
    <cfRule type="cellIs" dxfId="192" priority="179" stopIfTrue="1" operator="greaterThan">
      <formula>1.1</formula>
    </cfRule>
  </conditionalFormatting>
  <conditionalFormatting sqref="BZ275:BZ279">
    <cfRule type="cellIs" dxfId="191" priority="178" stopIfTrue="1" operator="greaterThan">
      <formula>1.1</formula>
    </cfRule>
  </conditionalFormatting>
  <conditionalFormatting sqref="BZ281:BZ285">
    <cfRule type="cellIs" dxfId="190" priority="177" stopIfTrue="1" operator="greaterThan">
      <formula>1.1</formula>
    </cfRule>
  </conditionalFormatting>
  <conditionalFormatting sqref="CC3:CC4">
    <cfRule type="cellIs" dxfId="189" priority="175" stopIfTrue="1" operator="greaterThan">
      <formula>1.1</formula>
    </cfRule>
  </conditionalFormatting>
  <conditionalFormatting sqref="CC6:CC14">
    <cfRule type="cellIs" dxfId="188" priority="174" stopIfTrue="1" operator="greaterThan">
      <formula>1.1</formula>
    </cfRule>
  </conditionalFormatting>
  <conditionalFormatting sqref="CC16:CC17">
    <cfRule type="cellIs" dxfId="187" priority="173" stopIfTrue="1" operator="greaterThan">
      <formula>1.1</formula>
    </cfRule>
  </conditionalFormatting>
  <conditionalFormatting sqref="CC20:CC22">
    <cfRule type="cellIs" dxfId="186" priority="172" stopIfTrue="1" operator="greaterThan">
      <formula>1.1</formula>
    </cfRule>
  </conditionalFormatting>
  <conditionalFormatting sqref="CC26:CC27">
    <cfRule type="cellIs" dxfId="185" priority="171" stopIfTrue="1" operator="greaterThan">
      <formula>1.1</formula>
    </cfRule>
  </conditionalFormatting>
  <conditionalFormatting sqref="CC29:CC30">
    <cfRule type="cellIs" dxfId="184" priority="170" stopIfTrue="1" operator="greaterThan">
      <formula>1.1</formula>
    </cfRule>
  </conditionalFormatting>
  <conditionalFormatting sqref="CC32:CC33">
    <cfRule type="cellIs" dxfId="183" priority="169" stopIfTrue="1" operator="greaterThan">
      <formula>1.1</formula>
    </cfRule>
  </conditionalFormatting>
  <conditionalFormatting sqref="CC36:CC37">
    <cfRule type="cellIs" dxfId="182" priority="168" stopIfTrue="1" operator="greaterThan">
      <formula>1.1</formula>
    </cfRule>
  </conditionalFormatting>
  <conditionalFormatting sqref="CC39:CC40">
    <cfRule type="cellIs" dxfId="181" priority="167" stopIfTrue="1" operator="greaterThan">
      <formula>1.1</formula>
    </cfRule>
  </conditionalFormatting>
  <conditionalFormatting sqref="CC42:CC43">
    <cfRule type="cellIs" dxfId="180" priority="166" stopIfTrue="1" operator="greaterThan">
      <formula>1.1</formula>
    </cfRule>
  </conditionalFormatting>
  <conditionalFormatting sqref="CC46:CC47">
    <cfRule type="cellIs" dxfId="179" priority="165" stopIfTrue="1" operator="greaterThan">
      <formula>1.1</formula>
    </cfRule>
  </conditionalFormatting>
  <conditionalFormatting sqref="CC50:CC73">
    <cfRule type="cellIs" dxfId="178" priority="164" stopIfTrue="1" operator="greaterThan">
      <formula>1.1</formula>
    </cfRule>
  </conditionalFormatting>
  <conditionalFormatting sqref="CC75:CC81">
    <cfRule type="cellIs" dxfId="177" priority="163" stopIfTrue="1" operator="greaterThan">
      <formula>1.1</formula>
    </cfRule>
  </conditionalFormatting>
  <conditionalFormatting sqref="CC83:CC90">
    <cfRule type="cellIs" dxfId="176" priority="162" stopIfTrue="1" operator="greaterThan">
      <formula>1.1</formula>
    </cfRule>
  </conditionalFormatting>
  <conditionalFormatting sqref="CC93:CC105">
    <cfRule type="cellIs" dxfId="175" priority="161" stopIfTrue="1" operator="greaterThan">
      <formula>1.1</formula>
    </cfRule>
  </conditionalFormatting>
  <conditionalFormatting sqref="CC108:CC109">
    <cfRule type="cellIs" dxfId="174" priority="160" stopIfTrue="1" operator="greaterThan">
      <formula>1.1</formula>
    </cfRule>
  </conditionalFormatting>
  <conditionalFormatting sqref="CC111:CC115">
    <cfRule type="cellIs" dxfId="173" priority="159" stopIfTrue="1" operator="greaterThan">
      <formula>1.1</formula>
    </cfRule>
  </conditionalFormatting>
  <conditionalFormatting sqref="CC118:CC122">
    <cfRule type="cellIs" dxfId="172" priority="158" stopIfTrue="1" operator="greaterThan">
      <formula>1.1</formula>
    </cfRule>
  </conditionalFormatting>
  <conditionalFormatting sqref="CC124:CC128">
    <cfRule type="cellIs" dxfId="171" priority="157" stopIfTrue="1" operator="greaterThan">
      <formula>1.1</formula>
    </cfRule>
  </conditionalFormatting>
  <conditionalFormatting sqref="CC131:CC132">
    <cfRule type="cellIs" dxfId="170" priority="156" stopIfTrue="1" operator="greaterThan">
      <formula>1.1</formula>
    </cfRule>
  </conditionalFormatting>
  <conditionalFormatting sqref="CC135:CC138">
    <cfRule type="cellIs" dxfId="169" priority="155" stopIfTrue="1" operator="greaterThan">
      <formula>1.1</formula>
    </cfRule>
  </conditionalFormatting>
  <conditionalFormatting sqref="CC141:CC145">
    <cfRule type="cellIs" dxfId="168" priority="154" stopIfTrue="1" operator="greaterThan">
      <formula>1.1</formula>
    </cfRule>
  </conditionalFormatting>
  <conditionalFormatting sqref="CC150:CC151">
    <cfRule type="cellIs" dxfId="167" priority="153" stopIfTrue="1" operator="greaterThan">
      <formula>1.1</formula>
    </cfRule>
  </conditionalFormatting>
  <conditionalFormatting sqref="CC155:CC163">
    <cfRule type="cellIs" dxfId="166" priority="152" stopIfTrue="1" operator="greaterThan">
      <formula>1.1</formula>
    </cfRule>
  </conditionalFormatting>
  <conditionalFormatting sqref="CC165:CC166">
    <cfRule type="cellIs" dxfId="165" priority="151" stopIfTrue="1" operator="greaterThan">
      <formula>1.1</formula>
    </cfRule>
  </conditionalFormatting>
  <conditionalFormatting sqref="CC168:CC172">
    <cfRule type="cellIs" dxfId="164" priority="150" stopIfTrue="1" operator="greaterThan">
      <formula>1.1</formula>
    </cfRule>
  </conditionalFormatting>
  <conditionalFormatting sqref="CC175:CC181">
    <cfRule type="cellIs" dxfId="163" priority="149" stopIfTrue="1" operator="greaterThan">
      <formula>1.1</formula>
    </cfRule>
  </conditionalFormatting>
  <conditionalFormatting sqref="CC184:CC185">
    <cfRule type="cellIs" dxfId="162" priority="148" stopIfTrue="1" operator="greaterThan">
      <formula>1.1</formula>
    </cfRule>
  </conditionalFormatting>
  <conditionalFormatting sqref="CC187:CC188">
    <cfRule type="cellIs" dxfId="161" priority="147" stopIfTrue="1" operator="greaterThan">
      <formula>1.1</formula>
    </cfRule>
  </conditionalFormatting>
  <conditionalFormatting sqref="CC190:CC191">
    <cfRule type="cellIs" dxfId="160" priority="146" stopIfTrue="1" operator="greaterThan">
      <formula>1.1</formula>
    </cfRule>
  </conditionalFormatting>
  <conditionalFormatting sqref="CC193:CC194">
    <cfRule type="cellIs" dxfId="159" priority="145" stopIfTrue="1" operator="greaterThan">
      <formula>1.1</formula>
    </cfRule>
  </conditionalFormatting>
  <conditionalFormatting sqref="CC196:CC197">
    <cfRule type="cellIs" dxfId="158" priority="144" stopIfTrue="1" operator="greaterThan">
      <formula>1.1</formula>
    </cfRule>
  </conditionalFormatting>
  <conditionalFormatting sqref="CC199:CC203">
    <cfRule type="cellIs" dxfId="157" priority="143" stopIfTrue="1" operator="greaterThan">
      <formula>1.1</formula>
    </cfRule>
  </conditionalFormatting>
  <conditionalFormatting sqref="CC205:CC213">
    <cfRule type="cellIs" dxfId="156" priority="142" stopIfTrue="1" operator="greaterThan">
      <formula>1.1</formula>
    </cfRule>
  </conditionalFormatting>
  <conditionalFormatting sqref="CC216:CC220">
    <cfRule type="cellIs" dxfId="155" priority="141" stopIfTrue="1" operator="greaterThan">
      <formula>1.1</formula>
    </cfRule>
  </conditionalFormatting>
  <conditionalFormatting sqref="CC222:CC223">
    <cfRule type="cellIs" dxfId="154" priority="140" stopIfTrue="1" operator="greaterThan">
      <formula>1.1</formula>
    </cfRule>
  </conditionalFormatting>
  <conditionalFormatting sqref="CC225:CC226">
    <cfRule type="cellIs" dxfId="153" priority="139" stopIfTrue="1" operator="greaterThan">
      <formula>1.1</formula>
    </cfRule>
  </conditionalFormatting>
  <conditionalFormatting sqref="CC229:CC240">
    <cfRule type="cellIs" dxfId="152" priority="138" stopIfTrue="1" operator="greaterThan">
      <formula>1.1</formula>
    </cfRule>
  </conditionalFormatting>
  <conditionalFormatting sqref="CC242:CC243">
    <cfRule type="cellIs" dxfId="151" priority="137" stopIfTrue="1" operator="greaterThan">
      <formula>1.1</formula>
    </cfRule>
  </conditionalFormatting>
  <conditionalFormatting sqref="CC245:CC246">
    <cfRule type="cellIs" dxfId="150" priority="136" stopIfTrue="1" operator="greaterThan">
      <formula>1.1</formula>
    </cfRule>
  </conditionalFormatting>
  <conditionalFormatting sqref="CC248">
    <cfRule type="cellIs" dxfId="149" priority="135" stopIfTrue="1" operator="greaterThan">
      <formula>1.1</formula>
    </cfRule>
  </conditionalFormatting>
  <conditionalFormatting sqref="CC250:CC262">
    <cfRule type="cellIs" dxfId="148" priority="134" stopIfTrue="1" operator="greaterThan">
      <formula>1.1</formula>
    </cfRule>
  </conditionalFormatting>
  <conditionalFormatting sqref="CC264:CC267">
    <cfRule type="cellIs" dxfId="147" priority="133" stopIfTrue="1" operator="greaterThan">
      <formula>1.1</formula>
    </cfRule>
  </conditionalFormatting>
  <conditionalFormatting sqref="CC269:CC272">
    <cfRule type="cellIs" dxfId="146" priority="132" stopIfTrue="1" operator="greaterThan">
      <formula>1.1</formula>
    </cfRule>
  </conditionalFormatting>
  <conditionalFormatting sqref="CC274:CC282">
    <cfRule type="cellIs" dxfId="145" priority="131" stopIfTrue="1" operator="greaterThan">
      <formula>1.1</formula>
    </cfRule>
  </conditionalFormatting>
  <conditionalFormatting sqref="CC284:CC288">
    <cfRule type="cellIs" dxfId="144" priority="130" stopIfTrue="1" operator="greaterThan">
      <formula>1.1</formula>
    </cfRule>
  </conditionalFormatting>
  <conditionalFormatting sqref="CC290:CC291">
    <cfRule type="cellIs" dxfId="143" priority="129" stopIfTrue="1" operator="greaterThan">
      <formula>1.1</formula>
    </cfRule>
  </conditionalFormatting>
  <conditionalFormatting sqref="CC293:CC294">
    <cfRule type="cellIs" dxfId="142" priority="128" stopIfTrue="1" operator="greaterThan">
      <formula>1.1</formula>
    </cfRule>
  </conditionalFormatting>
  <conditionalFormatting sqref="CC296:CC297">
    <cfRule type="cellIs" dxfId="141" priority="127" stopIfTrue="1" operator="greaterThan">
      <formula>1.1</formula>
    </cfRule>
  </conditionalFormatting>
  <conditionalFormatting sqref="CC300:CC318">
    <cfRule type="cellIs" dxfId="140" priority="126" stopIfTrue="1" operator="greaterThan">
      <formula>1.1</formula>
    </cfRule>
  </conditionalFormatting>
  <conditionalFormatting sqref="CF3:CF6">
    <cfRule type="cellIs" dxfId="139" priority="124" stopIfTrue="1" operator="greaterThan">
      <formula>1.1</formula>
    </cfRule>
  </conditionalFormatting>
  <conditionalFormatting sqref="CF7:CF8">
    <cfRule type="cellIs" dxfId="138" priority="123" stopIfTrue="1" operator="greaterThan">
      <formula>1.1</formula>
    </cfRule>
  </conditionalFormatting>
  <conditionalFormatting sqref="CF10:CF14">
    <cfRule type="cellIs" dxfId="137" priority="122" stopIfTrue="1" operator="greaterThan">
      <formula>1.1</formula>
    </cfRule>
  </conditionalFormatting>
  <conditionalFormatting sqref="CF17:CF25">
    <cfRule type="cellIs" dxfId="136" priority="121" stopIfTrue="1" operator="greaterThan">
      <formula>1.1</formula>
    </cfRule>
  </conditionalFormatting>
  <conditionalFormatting sqref="CF27:CF34">
    <cfRule type="cellIs" dxfId="135" priority="120" stopIfTrue="1" operator="greaterThan">
      <formula>1.1</formula>
    </cfRule>
  </conditionalFormatting>
  <conditionalFormatting sqref="CF36:CF48">
    <cfRule type="cellIs" dxfId="134" priority="119" stopIfTrue="1" operator="greaterThan">
      <formula>1.1</formula>
    </cfRule>
  </conditionalFormatting>
  <conditionalFormatting sqref="CF50">
    <cfRule type="cellIs" dxfId="133" priority="118" stopIfTrue="1" operator="greaterThan">
      <formula>1.1</formula>
    </cfRule>
  </conditionalFormatting>
  <conditionalFormatting sqref="CF52:CF58">
    <cfRule type="cellIs" dxfId="132" priority="117" stopIfTrue="1" operator="greaterThan">
      <formula>1.1</formula>
    </cfRule>
  </conditionalFormatting>
  <conditionalFormatting sqref="CF60:CF61">
    <cfRule type="cellIs" dxfId="131" priority="116" stopIfTrue="1" operator="greaterThan">
      <formula>1.1</formula>
    </cfRule>
  </conditionalFormatting>
  <conditionalFormatting sqref="CF63:CF71">
    <cfRule type="cellIs" dxfId="130" priority="115" stopIfTrue="1" operator="greaterThan">
      <formula>1.1</formula>
    </cfRule>
  </conditionalFormatting>
  <conditionalFormatting sqref="CF74">
    <cfRule type="cellIs" dxfId="129" priority="114" stopIfTrue="1" operator="greaterThan">
      <formula>1.1</formula>
    </cfRule>
  </conditionalFormatting>
  <conditionalFormatting sqref="CF76:CF77">
    <cfRule type="cellIs" dxfId="128" priority="113" stopIfTrue="1" operator="greaterThan">
      <formula>1.1</formula>
    </cfRule>
  </conditionalFormatting>
  <conditionalFormatting sqref="CF80:CF84">
    <cfRule type="cellIs" dxfId="127" priority="112" stopIfTrue="1" operator="greaterThan">
      <formula>1.1</formula>
    </cfRule>
  </conditionalFormatting>
  <conditionalFormatting sqref="CF87:CF88">
    <cfRule type="cellIs" dxfId="126" priority="111" stopIfTrue="1" operator="greaterThan">
      <formula>1.1</formula>
    </cfRule>
  </conditionalFormatting>
  <conditionalFormatting sqref="CF90:CF91">
    <cfRule type="cellIs" dxfId="125" priority="110" stopIfTrue="1" operator="greaterThan">
      <formula>1.1</formula>
    </cfRule>
  </conditionalFormatting>
  <conditionalFormatting sqref="CF93:CF96">
    <cfRule type="cellIs" dxfId="124" priority="109" stopIfTrue="1" operator="greaterThan">
      <formula>1.1</formula>
    </cfRule>
  </conditionalFormatting>
  <conditionalFormatting sqref="CF98:CF101">
    <cfRule type="cellIs" dxfId="123" priority="108" stopIfTrue="1" operator="greaterThan">
      <formula>1.1</formula>
    </cfRule>
  </conditionalFormatting>
  <conditionalFormatting sqref="CF103:CF109">
    <cfRule type="cellIs" dxfId="122" priority="107" stopIfTrue="1" operator="greaterThan">
      <formula>1.1</formula>
    </cfRule>
  </conditionalFormatting>
  <conditionalFormatting sqref="CF111:CF112">
    <cfRule type="cellIs" dxfId="121" priority="106" stopIfTrue="1" operator="greaterThan">
      <formula>1.1</formula>
    </cfRule>
  </conditionalFormatting>
  <conditionalFormatting sqref="CF114:CF115">
    <cfRule type="cellIs" dxfId="120" priority="105" stopIfTrue="1" operator="greaterThan">
      <formula>1.1</formula>
    </cfRule>
  </conditionalFormatting>
  <conditionalFormatting sqref="CF117:CF122">
    <cfRule type="cellIs" dxfId="119" priority="104" stopIfTrue="1" operator="greaterThan">
      <formula>1.1</formula>
    </cfRule>
  </conditionalFormatting>
  <conditionalFormatting sqref="CF124:CF125">
    <cfRule type="cellIs" dxfId="118" priority="103" stopIfTrue="1" operator="greaterThan">
      <formula>1.1</formula>
    </cfRule>
  </conditionalFormatting>
  <conditionalFormatting sqref="CF128:CF129">
    <cfRule type="cellIs" dxfId="117" priority="102" stopIfTrue="1" operator="greaterThan">
      <formula>1.1</formula>
    </cfRule>
  </conditionalFormatting>
  <conditionalFormatting sqref="CF131:CF139">
    <cfRule type="cellIs" dxfId="116" priority="101" stopIfTrue="1" operator="greaterThan">
      <formula>1.1</formula>
    </cfRule>
  </conditionalFormatting>
  <conditionalFormatting sqref="CF141:CF154">
    <cfRule type="cellIs" dxfId="115" priority="100" stopIfTrue="1" operator="greaterThan">
      <formula>1.1</formula>
    </cfRule>
  </conditionalFormatting>
  <conditionalFormatting sqref="CF159">
    <cfRule type="cellIs" dxfId="114" priority="99" stopIfTrue="1" operator="greaterThan">
      <formula>1.1</formula>
    </cfRule>
  </conditionalFormatting>
  <conditionalFormatting sqref="CF162:CF163">
    <cfRule type="cellIs" dxfId="113" priority="98" stopIfTrue="1" operator="greaterThan">
      <formula>1.1</formula>
    </cfRule>
  </conditionalFormatting>
  <conditionalFormatting sqref="CF165:CF169">
    <cfRule type="cellIs" dxfId="112" priority="97" stopIfTrue="1" operator="greaterThan">
      <formula>1.1</formula>
    </cfRule>
  </conditionalFormatting>
  <conditionalFormatting sqref="CF171">
    <cfRule type="cellIs" dxfId="111" priority="96" stopIfTrue="1" operator="greaterThan">
      <formula>1.1</formula>
    </cfRule>
  </conditionalFormatting>
  <conditionalFormatting sqref="CF173:CF176">
    <cfRule type="cellIs" dxfId="110" priority="95" stopIfTrue="1" operator="greaterThan">
      <formula>1.1</formula>
    </cfRule>
  </conditionalFormatting>
  <conditionalFormatting sqref="CF182:CF183">
    <cfRule type="cellIs" dxfId="109" priority="94" stopIfTrue="1" operator="greaterThan">
      <formula>1.1</formula>
    </cfRule>
  </conditionalFormatting>
  <conditionalFormatting sqref="CF185:CF198">
    <cfRule type="cellIs" dxfId="108" priority="93" stopIfTrue="1" operator="greaterThan">
      <formula>1.1</formula>
    </cfRule>
  </conditionalFormatting>
  <conditionalFormatting sqref="CF202:CF203">
    <cfRule type="cellIs" dxfId="107" priority="92" stopIfTrue="1" operator="greaterThan">
      <formula>1.1</formula>
    </cfRule>
  </conditionalFormatting>
  <conditionalFormatting sqref="CF206:CF214">
    <cfRule type="cellIs" dxfId="106" priority="91" stopIfTrue="1" operator="greaterThan">
      <formula>1.1</formula>
    </cfRule>
  </conditionalFormatting>
  <conditionalFormatting sqref="CF216:CF217">
    <cfRule type="cellIs" dxfId="105" priority="90" stopIfTrue="1" operator="greaterThan">
      <formula>1.1</formula>
    </cfRule>
  </conditionalFormatting>
  <conditionalFormatting sqref="CF220:CF221">
    <cfRule type="cellIs" dxfId="104" priority="89" stopIfTrue="1" operator="greaterThan">
      <formula>1.1</formula>
    </cfRule>
  </conditionalFormatting>
  <conditionalFormatting sqref="CF223:CF227">
    <cfRule type="cellIs" dxfId="103" priority="88" stopIfTrue="1" operator="greaterThan">
      <formula>1.1</formula>
    </cfRule>
  </conditionalFormatting>
  <conditionalFormatting sqref="CF229:CF233">
    <cfRule type="cellIs" dxfId="102" priority="87" stopIfTrue="1" operator="greaterThan">
      <formula>1.1</formula>
    </cfRule>
  </conditionalFormatting>
  <conditionalFormatting sqref="CF235:CF239">
    <cfRule type="cellIs" dxfId="101" priority="86" stopIfTrue="1" operator="greaterThan">
      <formula>1.1</formula>
    </cfRule>
  </conditionalFormatting>
  <conditionalFormatting sqref="CF241:CF245">
    <cfRule type="cellIs" dxfId="100" priority="85" stopIfTrue="1" operator="greaterThan">
      <formula>1.1</formula>
    </cfRule>
  </conditionalFormatting>
  <conditionalFormatting sqref="CF247:CF254">
    <cfRule type="cellIs" dxfId="99" priority="84" stopIfTrue="1" operator="greaterThan">
      <formula>1.1</formula>
    </cfRule>
  </conditionalFormatting>
  <conditionalFormatting sqref="CF256:CF260">
    <cfRule type="cellIs" dxfId="98" priority="83" stopIfTrue="1" operator="greaterThan">
      <formula>1.1</formula>
    </cfRule>
  </conditionalFormatting>
  <conditionalFormatting sqref="CF262:CF265">
    <cfRule type="cellIs" dxfId="97" priority="82" stopIfTrue="1" operator="greaterThan">
      <formula>1.1</formula>
    </cfRule>
  </conditionalFormatting>
  <conditionalFormatting sqref="CF273:CF276">
    <cfRule type="cellIs" dxfId="96" priority="81" stopIfTrue="1" operator="greaterThan">
      <formula>1.1</formula>
    </cfRule>
  </conditionalFormatting>
  <conditionalFormatting sqref="CF278">
    <cfRule type="cellIs" dxfId="95" priority="80" stopIfTrue="1" operator="greaterThan">
      <formula>1.1</formula>
    </cfRule>
  </conditionalFormatting>
  <conditionalFormatting sqref="CF280:CF281">
    <cfRule type="cellIs" dxfId="94" priority="79" stopIfTrue="1" operator="greaterThan">
      <formula>1.1</formula>
    </cfRule>
  </conditionalFormatting>
  <conditionalFormatting sqref="CF285:CF286">
    <cfRule type="cellIs" dxfId="93" priority="78" stopIfTrue="1" operator="greaterThan">
      <formula>1.1</formula>
    </cfRule>
  </conditionalFormatting>
  <conditionalFormatting sqref="CF289:CF290">
    <cfRule type="cellIs" dxfId="92" priority="77" stopIfTrue="1" operator="greaterThan">
      <formula>1.1</formula>
    </cfRule>
  </conditionalFormatting>
  <conditionalFormatting sqref="CF293:CF294">
    <cfRule type="cellIs" dxfId="91" priority="76" stopIfTrue="1" operator="greaterThan">
      <formula>1.1</formula>
    </cfRule>
  </conditionalFormatting>
  <conditionalFormatting sqref="CF296">
    <cfRule type="cellIs" dxfId="90" priority="75" stopIfTrue="1" operator="greaterThan">
      <formula>1.1</formula>
    </cfRule>
  </conditionalFormatting>
  <conditionalFormatting sqref="CI3:CI4">
    <cfRule type="cellIs" dxfId="89" priority="73" stopIfTrue="1" operator="greaterThan">
      <formula>1.1</formula>
    </cfRule>
  </conditionalFormatting>
  <conditionalFormatting sqref="CI8:CI16">
    <cfRule type="cellIs" dxfId="88" priority="72" stopIfTrue="1" operator="greaterThan">
      <formula>1.1</formula>
    </cfRule>
  </conditionalFormatting>
  <conditionalFormatting sqref="CI18:CI22">
    <cfRule type="cellIs" dxfId="87" priority="71" stopIfTrue="1" operator="greaterThan">
      <formula>1.1</formula>
    </cfRule>
  </conditionalFormatting>
  <conditionalFormatting sqref="CI24:CI25">
    <cfRule type="cellIs" dxfId="86" priority="70" stopIfTrue="1" operator="greaterThan">
      <formula>1.1</formula>
    </cfRule>
  </conditionalFormatting>
  <conditionalFormatting sqref="CI27:CI31">
    <cfRule type="cellIs" dxfId="85" priority="69" stopIfTrue="1" operator="greaterThan">
      <formula>1.1</formula>
    </cfRule>
  </conditionalFormatting>
  <conditionalFormatting sqref="CI33">
    <cfRule type="cellIs" dxfId="84" priority="68" stopIfTrue="1" operator="greaterThan">
      <formula>1.1</formula>
    </cfRule>
  </conditionalFormatting>
  <conditionalFormatting sqref="CI35:CI36">
    <cfRule type="cellIs" dxfId="83" priority="67" stopIfTrue="1" operator="greaterThan">
      <formula>1.1</formula>
    </cfRule>
  </conditionalFormatting>
  <conditionalFormatting sqref="CI38">
    <cfRule type="cellIs" dxfId="82" priority="66" stopIfTrue="1" operator="greaterThan">
      <formula>1.1</formula>
    </cfRule>
  </conditionalFormatting>
  <conditionalFormatting sqref="CI40:CI41">
    <cfRule type="cellIs" dxfId="81" priority="65" stopIfTrue="1" operator="greaterThan">
      <formula>1.1</formula>
    </cfRule>
  </conditionalFormatting>
  <conditionalFormatting sqref="CI43:CI44">
    <cfRule type="cellIs" dxfId="80" priority="64" stopIfTrue="1" operator="greaterThan">
      <formula>1.1</formula>
    </cfRule>
  </conditionalFormatting>
  <conditionalFormatting sqref="CI46">
    <cfRule type="cellIs" dxfId="79" priority="63" stopIfTrue="1" operator="greaterThan">
      <formula>1.1</formula>
    </cfRule>
  </conditionalFormatting>
  <conditionalFormatting sqref="CI48:CI52">
    <cfRule type="cellIs" dxfId="78" priority="62" stopIfTrue="1" operator="greaterThan">
      <formula>1.1</formula>
    </cfRule>
  </conditionalFormatting>
  <conditionalFormatting sqref="CI54:CI57">
    <cfRule type="cellIs" dxfId="77" priority="61" stopIfTrue="1" operator="greaterThan">
      <formula>1.1</formula>
    </cfRule>
  </conditionalFormatting>
  <conditionalFormatting sqref="CI62:CI66">
    <cfRule type="cellIs" dxfId="76" priority="60" stopIfTrue="1" operator="greaterThan">
      <formula>1.1</formula>
    </cfRule>
  </conditionalFormatting>
  <conditionalFormatting sqref="CI68">
    <cfRule type="cellIs" dxfId="75" priority="59" stopIfTrue="1" operator="greaterThan">
      <formula>1.1</formula>
    </cfRule>
  </conditionalFormatting>
  <conditionalFormatting sqref="CI74:CI77">
    <cfRule type="cellIs" dxfId="74" priority="58" stopIfTrue="1" operator="greaterThan">
      <formula>1.1</formula>
    </cfRule>
  </conditionalFormatting>
  <conditionalFormatting sqref="CI82:CI83">
    <cfRule type="cellIs" dxfId="73" priority="57" stopIfTrue="1" operator="greaterThan">
      <formula>1.1</formula>
    </cfRule>
  </conditionalFormatting>
  <conditionalFormatting sqref="CI86:CI89">
    <cfRule type="cellIs" dxfId="72" priority="56" stopIfTrue="1" operator="greaterThan">
      <formula>1.1</formula>
    </cfRule>
  </conditionalFormatting>
  <conditionalFormatting sqref="CI91:CI92">
    <cfRule type="cellIs" dxfId="71" priority="55" stopIfTrue="1" operator="greaterThan">
      <formula>1.1</formula>
    </cfRule>
  </conditionalFormatting>
  <conditionalFormatting sqref="CI94:CI95">
    <cfRule type="cellIs" dxfId="70" priority="54" stopIfTrue="1" operator="greaterThan">
      <formula>1.1</formula>
    </cfRule>
  </conditionalFormatting>
  <conditionalFormatting sqref="CI98:CI99">
    <cfRule type="cellIs" dxfId="69" priority="53" stopIfTrue="1" operator="greaterThan">
      <formula>1.1</formula>
    </cfRule>
  </conditionalFormatting>
  <conditionalFormatting sqref="CI101:CI102">
    <cfRule type="cellIs" dxfId="68" priority="52" stopIfTrue="1" operator="greaterThan">
      <formula>1.1</formula>
    </cfRule>
  </conditionalFormatting>
  <conditionalFormatting sqref="CI104:CI116">
    <cfRule type="cellIs" dxfId="67" priority="51" stopIfTrue="1" operator="greaterThan">
      <formula>1.1</formula>
    </cfRule>
  </conditionalFormatting>
  <conditionalFormatting sqref="CI118:CI136">
    <cfRule type="cellIs" dxfId="66" priority="50" stopIfTrue="1" operator="greaterThan">
      <formula>1.1</formula>
    </cfRule>
  </conditionalFormatting>
  <conditionalFormatting sqref="CI138:CI157">
    <cfRule type="cellIs" dxfId="65" priority="49" stopIfTrue="1" operator="greaterThan">
      <formula>1.1</formula>
    </cfRule>
  </conditionalFormatting>
  <conditionalFormatting sqref="CI159:CI163">
    <cfRule type="cellIs" dxfId="64" priority="48" stopIfTrue="1" operator="greaterThan">
      <formula>1.1</formula>
    </cfRule>
  </conditionalFormatting>
  <conditionalFormatting sqref="CI166:CI173">
    <cfRule type="cellIs" dxfId="63" priority="47" stopIfTrue="1" operator="greaterThan">
      <formula>1.1</formula>
    </cfRule>
  </conditionalFormatting>
  <conditionalFormatting sqref="CI175:CI176">
    <cfRule type="cellIs" dxfId="62" priority="46" stopIfTrue="1" operator="greaterThan">
      <formula>1.1</formula>
    </cfRule>
  </conditionalFormatting>
  <conditionalFormatting sqref="CI178:CI179">
    <cfRule type="cellIs" dxfId="61" priority="45" stopIfTrue="1" operator="greaterThan">
      <formula>1.1</formula>
    </cfRule>
  </conditionalFormatting>
  <conditionalFormatting sqref="CI184:CI185">
    <cfRule type="cellIs" dxfId="60" priority="44" stopIfTrue="1" operator="greaterThan">
      <formula>1.1</formula>
    </cfRule>
  </conditionalFormatting>
  <conditionalFormatting sqref="CI187:CI188">
    <cfRule type="cellIs" dxfId="59" priority="43" stopIfTrue="1" operator="greaterThan">
      <formula>1.1</formula>
    </cfRule>
  </conditionalFormatting>
  <conditionalFormatting sqref="CI190">
    <cfRule type="cellIs" dxfId="58" priority="42" stopIfTrue="1" operator="greaterThan">
      <formula>1.1</formula>
    </cfRule>
  </conditionalFormatting>
  <conditionalFormatting sqref="CI197:CI198">
    <cfRule type="cellIs" dxfId="57" priority="41" stopIfTrue="1" operator="greaterThan">
      <formula>1.1</formula>
    </cfRule>
  </conditionalFormatting>
  <conditionalFormatting sqref="CI200:CI201">
    <cfRule type="cellIs" dxfId="56" priority="40" stopIfTrue="1" operator="greaterThan">
      <formula>1.1</formula>
    </cfRule>
  </conditionalFormatting>
  <conditionalFormatting sqref="CI203:CI206">
    <cfRule type="cellIs" dxfId="55" priority="39" stopIfTrue="1" operator="greaterThan">
      <formula>1.1</formula>
    </cfRule>
  </conditionalFormatting>
  <conditionalFormatting sqref="CI208:CI209">
    <cfRule type="cellIs" dxfId="54" priority="38" stopIfTrue="1" operator="greaterThan">
      <formula>1.1</formula>
    </cfRule>
  </conditionalFormatting>
  <conditionalFormatting sqref="CI211:CI214">
    <cfRule type="cellIs" dxfId="53" priority="37" stopIfTrue="1" operator="greaterThan">
      <formula>1.1</formula>
    </cfRule>
  </conditionalFormatting>
  <conditionalFormatting sqref="CI217:CI220">
    <cfRule type="cellIs" dxfId="52" priority="36" stopIfTrue="1" operator="greaterThan">
      <formula>1.1</formula>
    </cfRule>
  </conditionalFormatting>
  <conditionalFormatting sqref="CI222:CI226">
    <cfRule type="cellIs" dxfId="51" priority="35" stopIfTrue="1" operator="greaterThan">
      <formula>1.1</formula>
    </cfRule>
  </conditionalFormatting>
  <conditionalFormatting sqref="CI228:CI229">
    <cfRule type="cellIs" dxfId="50" priority="34" stopIfTrue="1" operator="greaterThan">
      <formula>1.1</formula>
    </cfRule>
  </conditionalFormatting>
  <conditionalFormatting sqref="CI231:CI232">
    <cfRule type="cellIs" dxfId="49" priority="33" stopIfTrue="1" operator="greaterThan">
      <formula>1.1</formula>
    </cfRule>
  </conditionalFormatting>
  <conditionalFormatting sqref="CI234:CI238">
    <cfRule type="cellIs" dxfId="48" priority="32" stopIfTrue="1" operator="greaterThan">
      <formula>1.1</formula>
    </cfRule>
  </conditionalFormatting>
  <conditionalFormatting sqref="CI240:CI241">
    <cfRule type="cellIs" dxfId="47" priority="31" stopIfTrue="1" operator="greaterThan">
      <formula>1.1</formula>
    </cfRule>
  </conditionalFormatting>
  <conditionalFormatting sqref="CI243:CI247">
    <cfRule type="cellIs" dxfId="46" priority="30" stopIfTrue="1" operator="greaterThan">
      <formula>1.1</formula>
    </cfRule>
  </conditionalFormatting>
  <conditionalFormatting sqref="CI249:CI250">
    <cfRule type="cellIs" dxfId="45" priority="29" stopIfTrue="1" operator="greaterThan">
      <formula>1.1</formula>
    </cfRule>
  </conditionalFormatting>
  <conditionalFormatting sqref="BD2:BD24">
    <cfRule type="containsText" dxfId="44" priority="27" operator="containsText" text="a">
      <formula>NOT(ISERROR(SEARCH("a",BD2)))</formula>
    </cfRule>
    <cfRule type="containsText" dxfId="43" priority="28" operator="containsText" text="a">
      <formula>NOT(ISERROR(SEARCH("a",BD2)))</formula>
    </cfRule>
  </conditionalFormatting>
  <conditionalFormatting sqref="BD58:BD111">
    <cfRule type="containsText" dxfId="42" priority="26" operator="containsText" text="a">
      <formula>NOT(ISERROR(SEARCH("a",BD58)))</formula>
    </cfRule>
  </conditionalFormatting>
  <conditionalFormatting sqref="BD63:BD64 BD25:BD57">
    <cfRule type="containsText" dxfId="41" priority="24" operator="containsText" text="a">
      <formula>NOT(ISERROR(SEARCH("a",BD25)))</formula>
    </cfRule>
    <cfRule type="containsText" dxfId="40" priority="25" operator="containsText" text="Variable">
      <formula>NOT(ISERROR(SEARCH("Variable",BD25)))</formula>
    </cfRule>
  </conditionalFormatting>
  <conditionalFormatting sqref="BG136:BG174">
    <cfRule type="containsText" dxfId="39" priority="21" operator="containsText" text="a">
      <formula>NOT(ISERROR(SEARCH("a",BG136)))</formula>
    </cfRule>
  </conditionalFormatting>
  <conditionalFormatting sqref="BS90:BS113 BS2:BS16">
    <cfRule type="containsText" dxfId="38" priority="5" operator="containsText" text="a">
      <formula>NOT(ISERROR(SEARCH("a",BS2)))</formula>
    </cfRule>
  </conditionalFormatting>
  <conditionalFormatting sqref="BM2:BM52">
    <cfRule type="containsText" dxfId="37" priority="18" operator="containsText" text="a">
      <formula>NOT(ISERROR(SEARCH("a",BM2)))</formula>
    </cfRule>
    <cfRule type="containsText" dxfId="36" priority="19" operator="containsText" text="a">
      <formula>NOT(ISERROR(SEARCH("a",BM2)))</formula>
    </cfRule>
  </conditionalFormatting>
  <conditionalFormatting sqref="BM89:BM174">
    <cfRule type="containsText" dxfId="35" priority="17" operator="containsText" text="a">
      <formula>NOT(ISERROR(SEARCH("a",BM89)))</formula>
    </cfRule>
  </conditionalFormatting>
  <conditionalFormatting sqref="BM53:BM88">
    <cfRule type="containsText" dxfId="34" priority="16" operator="containsText" text="a">
      <formula>NOT(ISERROR(SEARCH("a",BM53)))</formula>
    </cfRule>
  </conditionalFormatting>
  <conditionalFormatting sqref="BG2:BG30 BG73:BG135">
    <cfRule type="containsText" dxfId="33" priority="15" operator="containsText" text="a">
      <formula>NOT(ISERROR(SEARCH("a",BG2)))</formula>
    </cfRule>
  </conditionalFormatting>
  <conditionalFormatting sqref="BG31:BG72">
    <cfRule type="containsText" dxfId="32" priority="14" operator="containsText" text="a">
      <formula>NOT(ISERROR(SEARCH("a",BG31)))</formula>
    </cfRule>
  </conditionalFormatting>
  <conditionalFormatting sqref="BP154:BP185 BP2:BP107">
    <cfRule type="containsText" dxfId="31" priority="13" operator="containsText" text="a">
      <formula>NOT(ISERROR(SEARCH("a",BP2)))</formula>
    </cfRule>
  </conditionalFormatting>
  <conditionalFormatting sqref="BP108:BP153">
    <cfRule type="containsText" dxfId="30" priority="11" operator="containsText" text="a">
      <formula>NOT(ISERROR(SEARCH("a",BP108)))</formula>
    </cfRule>
    <cfRule type="containsText" dxfId="29" priority="12" operator="containsText" text="Variable">
      <formula>NOT(ISERROR(SEARCH("Variable",BP108)))</formula>
    </cfRule>
  </conditionalFormatting>
  <conditionalFormatting sqref="BJ2:BJ8 BJ29:BJ52">
    <cfRule type="containsText" dxfId="28" priority="10" operator="containsText" text="a">
      <formula>NOT(ISERROR(SEARCH("a",BJ2)))</formula>
    </cfRule>
  </conditionalFormatting>
  <conditionalFormatting sqref="BJ9:BJ28">
    <cfRule type="containsText" dxfId="27" priority="8" operator="containsText" text="a">
      <formula>NOT(ISERROR(SEARCH("a",BJ9)))</formula>
    </cfRule>
    <cfRule type="containsText" dxfId="26" priority="9" operator="containsText" text="a">
      <formula>NOT(ISERROR(SEARCH("a",BJ9)))</formula>
    </cfRule>
  </conditionalFormatting>
  <conditionalFormatting sqref="BJ53:BJ85">
    <cfRule type="containsText" dxfId="25" priority="6" operator="containsText" text="a">
      <formula>NOT(ISERROR(SEARCH("a",BJ53)))</formula>
    </cfRule>
    <cfRule type="containsText" dxfId="24" priority="7" operator="containsText" text="Variable">
      <formula>NOT(ISERROR(SEARCH("Variable",BJ53)))</formula>
    </cfRule>
  </conditionalFormatting>
  <conditionalFormatting sqref="BS17:BS29">
    <cfRule type="containsText" dxfId="23" priority="3" operator="containsText" text="a">
      <formula>NOT(ISERROR(SEARCH("a",BS17)))</formula>
    </cfRule>
    <cfRule type="containsText" dxfId="22" priority="4" operator="containsText" text="a">
      <formula>NOT(ISERROR(SEARCH("a",BS17)))</formula>
    </cfRule>
  </conditionalFormatting>
  <conditionalFormatting sqref="BS30:BS89">
    <cfRule type="containsText" dxfId="21" priority="1" operator="containsText" text="a">
      <formula>NOT(ISERROR(SEARCH("a",BS30)))</formula>
    </cfRule>
    <cfRule type="containsText" dxfId="20" priority="2" operator="containsText" text="Variable">
      <formula>NOT(ISERROR(SEARCH("Variable",BS30)))</formula>
    </cfRule>
  </conditionalFormatting>
  <printOptions gridLines="1"/>
  <pageMargins left="0.25" right="0.25" top="0.75" bottom="0.75" header="0.3" footer="0.3"/>
  <pageSetup scale="10" orientation="landscape" horizontalDpi="4294967295" verticalDpi="4294967295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69221-526B-4BD2-ADBD-2A99DC48B465}">
  <dimension ref="A1:FF332"/>
  <sheetViews>
    <sheetView workbookViewId="0">
      <pane ySplit="1" topLeftCell="A263" activePane="bottomLeft" state="frozen"/>
      <selection pane="bottomLeft" activeCell="E282" sqref="E282"/>
    </sheetView>
  </sheetViews>
  <sheetFormatPr defaultColWidth="8.85546875" defaultRowHeight="15" x14ac:dyDescent="0.25"/>
  <cols>
    <col min="1" max="1" width="12.42578125" style="29" customWidth="1"/>
    <col min="2" max="2" width="13.140625" style="29" bestFit="1" customWidth="1"/>
    <col min="3" max="3" width="12.140625" style="29" bestFit="1" customWidth="1"/>
    <col min="4" max="4" width="12.140625" style="29" customWidth="1"/>
    <col min="5" max="5" width="11.42578125" style="29"/>
    <col min="6" max="6" width="15.140625" style="29" bestFit="1" customWidth="1"/>
    <col min="7" max="7" width="15.140625" style="29" customWidth="1"/>
    <col min="8" max="8" width="11.42578125" style="29"/>
    <col min="9" max="9" width="15.140625" style="29" bestFit="1" customWidth="1"/>
    <col min="10" max="10" width="15.140625" style="29" customWidth="1"/>
    <col min="11" max="11" width="11.42578125" style="29"/>
    <col min="12" max="12" width="15.140625" style="29" bestFit="1" customWidth="1"/>
    <col min="13" max="13" width="15.140625" style="29" customWidth="1"/>
    <col min="14" max="14" width="11.42578125" style="29"/>
    <col min="15" max="15" width="15" style="29" bestFit="1" customWidth="1"/>
    <col min="16" max="16" width="15" style="29" customWidth="1"/>
    <col min="17" max="17" width="11.42578125" style="29"/>
    <col min="18" max="18" width="13.85546875" style="29" bestFit="1" customWidth="1"/>
    <col min="19" max="19" width="13.85546875" style="29" customWidth="1"/>
    <col min="20" max="20" width="11.42578125" style="29"/>
    <col min="21" max="21" width="14.140625" style="29" bestFit="1" customWidth="1"/>
    <col min="22" max="22" width="14.140625" style="29" customWidth="1"/>
    <col min="23" max="23" width="11.42578125" style="29"/>
    <col min="24" max="24" width="14.28515625" style="29" bestFit="1" customWidth="1"/>
    <col min="25" max="25" width="14.28515625" style="29" customWidth="1"/>
    <col min="26" max="26" width="11.42578125" style="29"/>
    <col min="27" max="27" width="14.140625" style="29" bestFit="1" customWidth="1"/>
    <col min="28" max="28" width="14.140625" style="29" customWidth="1"/>
    <col min="29" max="29" width="11.42578125" style="29"/>
    <col min="30" max="30" width="14.140625" style="29" bestFit="1" customWidth="1"/>
    <col min="31" max="31" width="14.140625" style="29" customWidth="1"/>
    <col min="32" max="32" width="11.42578125" style="29"/>
    <col min="33" max="33" width="14.140625" style="29" bestFit="1" customWidth="1"/>
    <col min="34" max="34" width="14.140625" style="29" customWidth="1"/>
    <col min="35" max="35" width="13.42578125" bestFit="1" customWidth="1"/>
    <col min="36" max="36" width="11.42578125" bestFit="1" customWidth="1"/>
    <col min="38" max="38" width="13.42578125" bestFit="1" customWidth="1"/>
    <col min="39" max="39" width="12" bestFit="1" customWidth="1"/>
    <col min="53" max="53" width="8.85546875" style="29"/>
    <col min="54" max="54" width="14" style="29" bestFit="1" customWidth="1"/>
    <col min="55" max="108" width="8.85546875" style="29"/>
  </cols>
  <sheetData>
    <row r="1" spans="1:162" ht="75" x14ac:dyDescent="0.25">
      <c r="A1" s="1" t="s">
        <v>2119</v>
      </c>
      <c r="B1" s="1" t="s">
        <v>1383</v>
      </c>
      <c r="C1" s="30" t="s">
        <v>1391</v>
      </c>
      <c r="D1" s="30"/>
      <c r="E1" s="1" t="s">
        <v>1462</v>
      </c>
      <c r="F1" s="30" t="s">
        <v>1474</v>
      </c>
      <c r="G1" s="30"/>
      <c r="H1" s="1" t="s">
        <v>1510</v>
      </c>
      <c r="I1" s="30" t="s">
        <v>1522</v>
      </c>
      <c r="J1" s="30"/>
      <c r="K1" s="1" t="s">
        <v>53</v>
      </c>
      <c r="L1" s="30" t="s">
        <v>1117</v>
      </c>
      <c r="M1" s="30"/>
      <c r="N1" s="1" t="s">
        <v>1558</v>
      </c>
      <c r="O1" s="30" t="s">
        <v>1570</v>
      </c>
      <c r="P1" s="30"/>
      <c r="Q1" s="1" t="s">
        <v>87</v>
      </c>
      <c r="R1" s="30" t="s">
        <v>1121</v>
      </c>
      <c r="S1" s="30"/>
      <c r="T1" s="1" t="s">
        <v>121</v>
      </c>
      <c r="U1" s="30" t="s">
        <v>1123</v>
      </c>
      <c r="V1" s="30"/>
      <c r="W1" s="1" t="s">
        <v>154</v>
      </c>
      <c r="X1" s="30" t="s">
        <v>1122</v>
      </c>
      <c r="Y1" s="30"/>
      <c r="Z1" s="1" t="s">
        <v>946</v>
      </c>
      <c r="AA1" s="30" t="s">
        <v>1118</v>
      </c>
      <c r="AB1" s="30"/>
      <c r="AC1" s="1" t="s">
        <v>573</v>
      </c>
      <c r="AD1" s="30" t="s">
        <v>1119</v>
      </c>
      <c r="AE1" s="30"/>
      <c r="AF1" s="1" t="s">
        <v>188</v>
      </c>
      <c r="AG1" s="30" t="s">
        <v>1120</v>
      </c>
      <c r="AH1" s="30"/>
      <c r="AI1" s="1" t="s">
        <v>1855</v>
      </c>
      <c r="AJ1" s="30" t="s">
        <v>1867</v>
      </c>
      <c r="AL1" s="1" t="s">
        <v>1901</v>
      </c>
      <c r="AM1" s="30" t="s">
        <v>1902</v>
      </c>
      <c r="AO1" s="1" t="s">
        <v>1907</v>
      </c>
      <c r="AP1" s="30" t="s">
        <v>1908</v>
      </c>
      <c r="AR1" s="1" t="s">
        <v>1910</v>
      </c>
      <c r="AS1" s="30" t="s">
        <v>1922</v>
      </c>
      <c r="AU1" s="1" t="s">
        <v>1959</v>
      </c>
      <c r="AV1" s="30" t="s">
        <v>1960</v>
      </c>
      <c r="AX1" s="1" t="s">
        <v>1962</v>
      </c>
      <c r="AY1" s="30" t="s">
        <v>1963</v>
      </c>
      <c r="BA1" s="1" t="s">
        <v>2120</v>
      </c>
      <c r="BB1" s="1" t="s">
        <v>1383</v>
      </c>
      <c r="BC1" s="30" t="s">
        <v>1764</v>
      </c>
      <c r="BD1" s="30"/>
      <c r="BE1" s="1" t="s">
        <v>1462</v>
      </c>
      <c r="BF1" s="30" t="s">
        <v>2121</v>
      </c>
      <c r="BG1" s="30"/>
      <c r="BH1" s="1" t="s">
        <v>1510</v>
      </c>
      <c r="BI1" s="30" t="s">
        <v>2122</v>
      </c>
      <c r="BJ1" s="30"/>
      <c r="BK1" s="1" t="s">
        <v>53</v>
      </c>
      <c r="BL1" s="30" t="s">
        <v>2123</v>
      </c>
      <c r="BM1" s="30"/>
      <c r="BN1" s="1" t="s">
        <v>1558</v>
      </c>
      <c r="BO1" s="30" t="s">
        <v>2124</v>
      </c>
      <c r="BP1" s="30"/>
      <c r="BQ1" s="1" t="s">
        <v>87</v>
      </c>
      <c r="BR1" s="30" t="s">
        <v>2125</v>
      </c>
      <c r="BS1" s="30"/>
      <c r="BT1" s="1" t="s">
        <v>121</v>
      </c>
      <c r="BU1" s="30" t="s">
        <v>2126</v>
      </c>
      <c r="BV1" s="30"/>
      <c r="BW1" s="1" t="s">
        <v>154</v>
      </c>
      <c r="BX1" s="30" t="s">
        <v>2127</v>
      </c>
      <c r="BY1" s="30"/>
      <c r="BZ1" s="1" t="s">
        <v>946</v>
      </c>
      <c r="CA1" s="30" t="s">
        <v>2128</v>
      </c>
      <c r="CB1" s="30"/>
      <c r="CC1" s="1" t="s">
        <v>573</v>
      </c>
      <c r="CD1" s="30" t="s">
        <v>2129</v>
      </c>
      <c r="CE1" s="30"/>
      <c r="CF1" s="1" t="s">
        <v>188</v>
      </c>
      <c r="CG1" s="30" t="s">
        <v>2130</v>
      </c>
      <c r="CH1" s="30"/>
      <c r="CI1" s="1" t="s">
        <v>1855</v>
      </c>
      <c r="CJ1" s="30" t="s">
        <v>2131</v>
      </c>
      <c r="CL1" s="1" t="s">
        <v>1901</v>
      </c>
      <c r="CM1" s="30" t="s">
        <v>2132</v>
      </c>
      <c r="CO1" s="1" t="s">
        <v>1907</v>
      </c>
      <c r="CP1" s="30" t="s">
        <v>2133</v>
      </c>
      <c r="CR1" s="1" t="s">
        <v>1910</v>
      </c>
      <c r="CS1" s="30" t="s">
        <v>2134</v>
      </c>
      <c r="CU1" s="1" t="s">
        <v>1959</v>
      </c>
      <c r="CV1" s="30" t="s">
        <v>2135</v>
      </c>
      <c r="CX1" s="1" t="s">
        <v>1962</v>
      </c>
      <c r="CY1" s="30" t="s">
        <v>2136</v>
      </c>
    </row>
    <row r="2" spans="1:162" x14ac:dyDescent="0.25">
      <c r="B2" s="29" t="s">
        <v>29</v>
      </c>
      <c r="C2" s="29">
        <v>0</v>
      </c>
      <c r="D2" s="29">
        <v>1</v>
      </c>
      <c r="E2" s="29" t="s">
        <v>741</v>
      </c>
      <c r="F2" s="29">
        <v>0</v>
      </c>
      <c r="G2" s="29">
        <v>1</v>
      </c>
      <c r="H2" s="29" t="s">
        <v>238</v>
      </c>
      <c r="I2" s="29">
        <v>0</v>
      </c>
      <c r="J2" s="29">
        <v>1</v>
      </c>
      <c r="K2" s="29" t="s">
        <v>262</v>
      </c>
      <c r="L2" s="29">
        <v>0</v>
      </c>
      <c r="M2" s="29">
        <v>1</v>
      </c>
      <c r="N2" s="29" t="s">
        <v>310</v>
      </c>
      <c r="O2" s="29">
        <v>0</v>
      </c>
      <c r="P2" s="29">
        <v>1</v>
      </c>
      <c r="Q2" s="29" t="s">
        <v>326</v>
      </c>
      <c r="R2" s="29">
        <v>0</v>
      </c>
      <c r="S2" s="29">
        <v>1</v>
      </c>
      <c r="T2" s="29" t="s">
        <v>334</v>
      </c>
      <c r="U2" s="29">
        <v>0</v>
      </c>
      <c r="V2" s="29">
        <v>1</v>
      </c>
      <c r="W2" s="29" t="s">
        <v>500</v>
      </c>
      <c r="X2" s="29">
        <v>0</v>
      </c>
      <c r="Y2" s="29">
        <v>1</v>
      </c>
      <c r="Z2" s="29" t="s">
        <v>1008</v>
      </c>
      <c r="AA2" s="29">
        <v>0</v>
      </c>
      <c r="AB2" s="29">
        <v>1</v>
      </c>
      <c r="AC2" s="29" t="s">
        <v>390</v>
      </c>
      <c r="AD2" s="29">
        <v>0</v>
      </c>
      <c r="AE2" s="29">
        <v>1</v>
      </c>
      <c r="AF2" s="29" t="s">
        <v>400</v>
      </c>
      <c r="AG2" s="29">
        <v>0</v>
      </c>
      <c r="AH2" s="29">
        <v>1</v>
      </c>
      <c r="AI2" s="29" t="s">
        <v>1842</v>
      </c>
      <c r="AJ2" s="11">
        <v>0</v>
      </c>
      <c r="AK2">
        <v>1</v>
      </c>
      <c r="AL2" s="29" t="s">
        <v>1357</v>
      </c>
      <c r="AM2" s="5">
        <v>0</v>
      </c>
      <c r="AN2" s="5">
        <v>1</v>
      </c>
      <c r="AO2" s="29" t="s">
        <v>1126</v>
      </c>
      <c r="AP2" s="5">
        <v>0</v>
      </c>
      <c r="AQ2" s="5">
        <v>1</v>
      </c>
      <c r="AR2" s="29" t="s">
        <v>1146</v>
      </c>
      <c r="AS2" s="5">
        <v>0</v>
      </c>
      <c r="AT2" s="5">
        <v>1</v>
      </c>
      <c r="AU2" s="29" t="s">
        <v>1338</v>
      </c>
      <c r="AV2" s="5">
        <v>0</v>
      </c>
      <c r="AW2" s="5">
        <v>1</v>
      </c>
      <c r="AX2" s="29" t="s">
        <v>2041</v>
      </c>
      <c r="AY2" s="5">
        <v>0</v>
      </c>
      <c r="AZ2" s="5">
        <v>1</v>
      </c>
      <c r="BA2" s="5"/>
      <c r="BB2" s="29" t="s">
        <v>854</v>
      </c>
      <c r="BC2" s="5">
        <v>0.21253579114602691</v>
      </c>
      <c r="BD2" s="29">
        <v>1</v>
      </c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G2" t="s">
        <v>2098</v>
      </c>
      <c r="DP2" s="29" t="s">
        <v>2113</v>
      </c>
      <c r="DQ2" s="29"/>
      <c r="DR2" s="29"/>
      <c r="DS2" s="29"/>
      <c r="DT2" s="29"/>
      <c r="DU2" s="29"/>
      <c r="DV2" s="29"/>
      <c r="DW2" s="29"/>
      <c r="DX2" s="29"/>
      <c r="EC2" t="s">
        <v>2114</v>
      </c>
    </row>
    <row r="3" spans="1:162" x14ac:dyDescent="0.25">
      <c r="B3" s="29" t="s">
        <v>515</v>
      </c>
      <c r="C3" s="29">
        <v>0</v>
      </c>
      <c r="D3" s="29">
        <v>1</v>
      </c>
      <c r="E3" s="29" t="s">
        <v>742</v>
      </c>
      <c r="F3" s="29">
        <v>0</v>
      </c>
      <c r="G3" s="29">
        <v>1</v>
      </c>
      <c r="H3" s="29" t="s">
        <v>239</v>
      </c>
      <c r="I3" s="29">
        <v>0</v>
      </c>
      <c r="J3" s="29">
        <v>1</v>
      </c>
      <c r="K3" s="29" t="s">
        <v>263</v>
      </c>
      <c r="L3" s="29">
        <v>0</v>
      </c>
      <c r="M3" s="29">
        <v>1</v>
      </c>
      <c r="N3" s="5" t="s">
        <v>275</v>
      </c>
      <c r="O3" s="29">
        <v>0</v>
      </c>
      <c r="P3" s="29">
        <v>1</v>
      </c>
      <c r="Q3" s="29" t="s">
        <v>326</v>
      </c>
      <c r="R3" s="29">
        <v>0</v>
      </c>
      <c r="S3" s="29">
        <v>1</v>
      </c>
      <c r="T3" s="5" t="s">
        <v>350</v>
      </c>
      <c r="U3" s="29">
        <v>0</v>
      </c>
      <c r="V3" s="29">
        <v>1</v>
      </c>
      <c r="W3" s="29" t="s">
        <v>382</v>
      </c>
      <c r="X3" s="29">
        <v>8.1610446137105552E-2</v>
      </c>
      <c r="Y3" s="29">
        <v>1</v>
      </c>
      <c r="Z3" s="29" t="s">
        <v>1011</v>
      </c>
      <c r="AA3" s="29">
        <v>0</v>
      </c>
      <c r="AB3" s="29">
        <v>1</v>
      </c>
      <c r="AC3" s="29" t="s">
        <v>452</v>
      </c>
      <c r="AD3" s="29">
        <v>0</v>
      </c>
      <c r="AE3" s="29">
        <v>1</v>
      </c>
      <c r="AF3" s="29" t="s">
        <v>401</v>
      </c>
      <c r="AG3" s="29">
        <v>0</v>
      </c>
      <c r="AH3" s="29">
        <v>1</v>
      </c>
      <c r="AI3" s="29" t="s">
        <v>1843</v>
      </c>
      <c r="AJ3" s="11">
        <v>0</v>
      </c>
      <c r="AK3" s="29">
        <v>1</v>
      </c>
      <c r="AL3" s="29" t="s">
        <v>1358</v>
      </c>
      <c r="AM3" s="5">
        <v>0</v>
      </c>
      <c r="AN3" s="5">
        <v>1</v>
      </c>
      <c r="AO3" s="29" t="s">
        <v>1134</v>
      </c>
      <c r="AP3" s="5">
        <v>0</v>
      </c>
      <c r="AQ3" s="5">
        <v>1</v>
      </c>
      <c r="AR3" s="29" t="s">
        <v>1147</v>
      </c>
      <c r="AS3" s="5">
        <v>0</v>
      </c>
      <c r="AT3" s="5">
        <v>1</v>
      </c>
      <c r="AU3" s="29" t="s">
        <v>1340</v>
      </c>
      <c r="AV3" s="5">
        <v>0</v>
      </c>
      <c r="AW3" s="5">
        <v>1</v>
      </c>
      <c r="AX3" s="29" t="s">
        <v>1251</v>
      </c>
      <c r="AY3" s="5">
        <v>7.3432222059039501E-2</v>
      </c>
      <c r="AZ3" s="5">
        <v>1</v>
      </c>
      <c r="BA3" s="5"/>
      <c r="BB3" s="29" t="s">
        <v>854</v>
      </c>
      <c r="BC3" s="5">
        <v>0.21823707983445226</v>
      </c>
      <c r="BD3" s="29">
        <v>1</v>
      </c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G3" t="s">
        <v>2099</v>
      </c>
      <c r="DH3" s="29">
        <f>8/262*100</f>
        <v>3.0534351145038165</v>
      </c>
      <c r="DQ3">
        <v>1</v>
      </c>
      <c r="DR3">
        <v>2</v>
      </c>
      <c r="DS3">
        <v>3</v>
      </c>
      <c r="DT3">
        <v>4</v>
      </c>
      <c r="DU3">
        <v>5</v>
      </c>
      <c r="DV3">
        <v>6</v>
      </c>
      <c r="DW3">
        <v>7</v>
      </c>
      <c r="DX3">
        <v>8</v>
      </c>
      <c r="DY3">
        <v>9</v>
      </c>
      <c r="DZ3" t="s">
        <v>2117</v>
      </c>
      <c r="EA3" t="s">
        <v>2118</v>
      </c>
      <c r="EC3" s="29"/>
      <c r="ED3" s="29">
        <v>1</v>
      </c>
      <c r="EE3" s="29">
        <v>2</v>
      </c>
      <c r="EF3" s="29">
        <v>3</v>
      </c>
      <c r="EG3" s="29">
        <v>4</v>
      </c>
      <c r="EH3" s="29">
        <v>5</v>
      </c>
      <c r="EI3" s="29">
        <v>6</v>
      </c>
      <c r="EJ3" s="29">
        <v>7</v>
      </c>
      <c r="EK3" s="29">
        <v>8</v>
      </c>
      <c r="EL3" s="29">
        <v>9</v>
      </c>
      <c r="EM3" s="29" t="s">
        <v>2117</v>
      </c>
      <c r="EN3" s="29" t="s">
        <v>2118</v>
      </c>
    </row>
    <row r="4" spans="1:162" x14ac:dyDescent="0.25">
      <c r="B4" s="29" t="s">
        <v>517</v>
      </c>
      <c r="C4" s="29">
        <v>0</v>
      </c>
      <c r="D4" s="29">
        <v>1</v>
      </c>
      <c r="E4" s="29" t="s">
        <v>743</v>
      </c>
      <c r="F4" s="29">
        <v>0</v>
      </c>
      <c r="G4" s="29">
        <v>1</v>
      </c>
      <c r="H4" s="29" t="s">
        <v>241</v>
      </c>
      <c r="I4" s="29">
        <v>0</v>
      </c>
      <c r="J4" s="29">
        <v>1</v>
      </c>
      <c r="K4" s="29" t="s">
        <v>800</v>
      </c>
      <c r="L4" s="29">
        <v>0</v>
      </c>
      <c r="M4" s="29">
        <v>1</v>
      </c>
      <c r="N4" s="29" t="s">
        <v>523</v>
      </c>
      <c r="O4" s="29">
        <v>0</v>
      </c>
      <c r="P4" s="29">
        <v>1</v>
      </c>
      <c r="Q4" s="29" t="s">
        <v>622</v>
      </c>
      <c r="R4" s="29">
        <v>0</v>
      </c>
      <c r="S4" s="29">
        <v>1</v>
      </c>
      <c r="T4" s="5" t="s">
        <v>351</v>
      </c>
      <c r="U4" s="29">
        <v>0</v>
      </c>
      <c r="V4" s="29">
        <v>1</v>
      </c>
      <c r="W4" s="5" t="s">
        <v>375</v>
      </c>
      <c r="X4" s="29">
        <v>9.5104615076584242E-2</v>
      </c>
      <c r="Y4" s="29">
        <v>1</v>
      </c>
      <c r="Z4" s="29" t="s">
        <v>1011</v>
      </c>
      <c r="AA4" s="29">
        <v>0</v>
      </c>
      <c r="AB4" s="29">
        <v>1</v>
      </c>
      <c r="AC4" s="29" t="s">
        <v>453</v>
      </c>
      <c r="AD4" s="29">
        <v>0</v>
      </c>
      <c r="AE4" s="29">
        <v>1</v>
      </c>
      <c r="AF4" s="29" t="s">
        <v>402</v>
      </c>
      <c r="AG4" s="29">
        <v>0</v>
      </c>
      <c r="AH4" s="29">
        <v>1</v>
      </c>
      <c r="AI4" s="29" t="s">
        <v>1845</v>
      </c>
      <c r="AJ4" s="11">
        <v>0</v>
      </c>
      <c r="AK4" s="29">
        <v>1</v>
      </c>
      <c r="AL4" s="29" t="s">
        <v>1358</v>
      </c>
      <c r="AM4" s="5">
        <v>0</v>
      </c>
      <c r="AN4" s="5">
        <v>1</v>
      </c>
      <c r="AO4" s="29" t="s">
        <v>1135</v>
      </c>
      <c r="AP4" s="5">
        <v>0</v>
      </c>
      <c r="AQ4" s="5">
        <v>1</v>
      </c>
      <c r="AR4" s="29" t="s">
        <v>1147</v>
      </c>
      <c r="AS4" s="5">
        <v>0</v>
      </c>
      <c r="AT4" s="5">
        <v>1</v>
      </c>
      <c r="AU4" s="29" t="s">
        <v>1341</v>
      </c>
      <c r="AV4" s="5">
        <v>0</v>
      </c>
      <c r="AW4" s="5">
        <v>1</v>
      </c>
      <c r="AX4" s="29" t="s">
        <v>1252</v>
      </c>
      <c r="AY4" s="5">
        <v>0.15549901046084252</v>
      </c>
      <c r="AZ4" s="5">
        <v>1</v>
      </c>
      <c r="BA4" s="5"/>
      <c r="BB4" s="29" t="s">
        <v>854</v>
      </c>
      <c r="BC4" s="5">
        <v>0.22523012307998438</v>
      </c>
      <c r="BD4" s="29">
        <v>1</v>
      </c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G4" t="s">
        <v>2100</v>
      </c>
      <c r="DH4">
        <f>152/272*100</f>
        <v>55.882352941176471</v>
      </c>
      <c r="DP4" s="29" t="s">
        <v>2099</v>
      </c>
      <c r="DQ4">
        <v>0</v>
      </c>
      <c r="DR4">
        <f>3/24*100</f>
        <v>12.5</v>
      </c>
      <c r="DS4">
        <f>2/27*100</f>
        <v>7.4074074074074066</v>
      </c>
      <c r="DT4">
        <v>0</v>
      </c>
      <c r="DU4">
        <f>3/60*100</f>
        <v>5</v>
      </c>
      <c r="DV4">
        <f>1/18*100</f>
        <v>5.5555555555555554</v>
      </c>
      <c r="DW4">
        <f>1/42*100</f>
        <v>2.3809523809523809</v>
      </c>
      <c r="DZ4">
        <f>AVERAGE(DQ4:DY4)</f>
        <v>4.6919879062736198</v>
      </c>
      <c r="EA4">
        <f>MEDIAN(DQ4:DY4)</f>
        <v>5</v>
      </c>
      <c r="EC4" s="29" t="s">
        <v>2099</v>
      </c>
      <c r="ED4" s="29">
        <v>0</v>
      </c>
      <c r="EE4" s="29">
        <f>1/24*100</f>
        <v>4.1666666666666661</v>
      </c>
      <c r="EF4" s="29">
        <v>0</v>
      </c>
      <c r="EG4" s="29">
        <v>0</v>
      </c>
      <c r="EH4" s="29">
        <v>0</v>
      </c>
      <c r="EI4" s="29">
        <f>1/18*100</f>
        <v>5.5555555555555554</v>
      </c>
      <c r="EJ4" s="29">
        <f>1/42*100</f>
        <v>2.3809523809523809</v>
      </c>
      <c r="EK4" s="29"/>
      <c r="EL4" s="29"/>
      <c r="EM4" s="29">
        <f>AVERAGE(ED4:EL4)</f>
        <v>1.7290249433106575</v>
      </c>
      <c r="EN4" s="29">
        <f>MEDIAN(ED4:EL4)</f>
        <v>0</v>
      </c>
    </row>
    <row r="5" spans="1:162" x14ac:dyDescent="0.25">
      <c r="B5" s="29" t="s">
        <v>518</v>
      </c>
      <c r="C5" s="29">
        <v>0</v>
      </c>
      <c r="D5" s="29">
        <v>1</v>
      </c>
      <c r="E5" s="29" t="s">
        <v>746</v>
      </c>
      <c r="F5" s="29">
        <v>0</v>
      </c>
      <c r="G5" s="29">
        <v>1</v>
      </c>
      <c r="H5" s="29" t="s">
        <v>242</v>
      </c>
      <c r="I5" s="29">
        <v>0</v>
      </c>
      <c r="J5" s="29">
        <v>1</v>
      </c>
      <c r="K5" s="29" t="s">
        <v>801</v>
      </c>
      <c r="L5" s="29">
        <v>0</v>
      </c>
      <c r="M5" s="29">
        <v>1</v>
      </c>
      <c r="N5" s="29" t="s">
        <v>524</v>
      </c>
      <c r="O5" s="29">
        <v>0</v>
      </c>
      <c r="P5" s="29">
        <v>1</v>
      </c>
      <c r="Q5" s="29" t="s">
        <v>625</v>
      </c>
      <c r="R5" s="29">
        <v>0</v>
      </c>
      <c r="S5" s="29">
        <v>1</v>
      </c>
      <c r="T5" s="5" t="s">
        <v>351</v>
      </c>
      <c r="U5" s="29">
        <v>0</v>
      </c>
      <c r="V5" s="29">
        <v>1</v>
      </c>
      <c r="W5" s="5" t="s">
        <v>352</v>
      </c>
      <c r="X5" s="29">
        <v>0.12664239354123794</v>
      </c>
      <c r="Y5" s="29">
        <v>1</v>
      </c>
      <c r="Z5" s="29" t="s">
        <v>1013</v>
      </c>
      <c r="AA5" s="29">
        <v>0</v>
      </c>
      <c r="AB5" s="29">
        <v>1</v>
      </c>
      <c r="AC5" s="29" t="s">
        <v>454</v>
      </c>
      <c r="AD5" s="29">
        <v>0</v>
      </c>
      <c r="AE5" s="29">
        <v>1</v>
      </c>
      <c r="AF5" s="29" t="s">
        <v>403</v>
      </c>
      <c r="AG5" s="29">
        <v>0</v>
      </c>
      <c r="AH5" s="29">
        <v>1</v>
      </c>
      <c r="AI5" s="29" t="s">
        <v>1846</v>
      </c>
      <c r="AJ5" s="11">
        <v>0</v>
      </c>
      <c r="AK5" s="29">
        <v>1</v>
      </c>
      <c r="AL5" s="29" t="s">
        <v>1359</v>
      </c>
      <c r="AM5" s="5">
        <v>0</v>
      </c>
      <c r="AN5" s="5">
        <v>1</v>
      </c>
      <c r="AO5" s="29" t="s">
        <v>1989</v>
      </c>
      <c r="AP5" s="5">
        <v>0</v>
      </c>
      <c r="AQ5" s="5">
        <v>1</v>
      </c>
      <c r="AR5" s="29" t="s">
        <v>1796</v>
      </c>
      <c r="AS5" s="5">
        <v>0</v>
      </c>
      <c r="AT5" s="5">
        <v>1</v>
      </c>
      <c r="AU5" s="29" t="s">
        <v>1151</v>
      </c>
      <c r="AV5" s="5">
        <v>0</v>
      </c>
      <c r="AW5" s="5">
        <v>1</v>
      </c>
      <c r="AX5" s="29" t="s">
        <v>1252</v>
      </c>
      <c r="AY5" s="5">
        <v>0.18372703412073491</v>
      </c>
      <c r="AZ5" s="5">
        <v>1</v>
      </c>
      <c r="BA5" s="5"/>
      <c r="BB5" s="29" t="s">
        <v>925</v>
      </c>
      <c r="BC5" s="29">
        <v>0.5108108285779307</v>
      </c>
      <c r="BD5" s="29">
        <v>1</v>
      </c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G5" t="s">
        <v>2101</v>
      </c>
      <c r="DH5">
        <f>147/318*100</f>
        <v>46.226415094339622</v>
      </c>
      <c r="DP5" s="29" t="s">
        <v>2100</v>
      </c>
      <c r="DQ5">
        <f>1/47*100</f>
        <v>2.1276595744680851</v>
      </c>
      <c r="DR5">
        <f>2/134*100</f>
        <v>1.4925373134328357</v>
      </c>
      <c r="DS5">
        <f>9/38*100</f>
        <v>23.684210526315788</v>
      </c>
      <c r="DT5">
        <f>13/51*100</f>
        <v>25.490196078431371</v>
      </c>
      <c r="DU5">
        <f>9/98*100</f>
        <v>9.183673469387756</v>
      </c>
      <c r="DZ5" s="29">
        <f t="shared" ref="DZ5:DZ17" si="0">AVERAGE(DQ5:DY5)</f>
        <v>12.395655392407168</v>
      </c>
      <c r="EA5" s="29">
        <f t="shared" ref="EA5:EA17" si="1">MEDIAN(DQ5:DY5)</f>
        <v>9.183673469387756</v>
      </c>
      <c r="EC5" s="29" t="s">
        <v>2100</v>
      </c>
      <c r="ED5" s="29">
        <f>2/47*100</f>
        <v>4.2553191489361701</v>
      </c>
      <c r="EE5" s="29">
        <f>1/134*100</f>
        <v>0.74626865671641784</v>
      </c>
      <c r="EF5" s="29">
        <f>9/38*100</f>
        <v>23.684210526315788</v>
      </c>
      <c r="EG5" s="29">
        <f>8/51*100</f>
        <v>15.686274509803921</v>
      </c>
      <c r="EH5" s="29">
        <f>7/98*100</f>
        <v>7.1428571428571423</v>
      </c>
      <c r="EI5" s="29"/>
      <c r="EJ5" s="29"/>
      <c r="EK5" s="29"/>
      <c r="EL5" s="29"/>
      <c r="EM5" s="29">
        <f t="shared" ref="EM5:EM17" si="2">AVERAGE(ED5:EL5)</f>
        <v>10.302985996925887</v>
      </c>
      <c r="EN5" s="29">
        <f t="shared" ref="EN5:EN17" si="3">MEDIAN(ED5:EL5)</f>
        <v>7.1428571428571423</v>
      </c>
    </row>
    <row r="6" spans="1:162" x14ac:dyDescent="0.25">
      <c r="B6" s="29" t="s">
        <v>521</v>
      </c>
      <c r="C6" s="29">
        <v>0</v>
      </c>
      <c r="D6" s="29">
        <v>1</v>
      </c>
      <c r="E6" s="29" t="s">
        <v>746</v>
      </c>
      <c r="F6" s="29">
        <v>0</v>
      </c>
      <c r="G6" s="29">
        <v>1</v>
      </c>
      <c r="H6" s="29" t="s">
        <v>772</v>
      </c>
      <c r="I6" s="29">
        <v>0</v>
      </c>
      <c r="J6" s="29">
        <v>1</v>
      </c>
      <c r="K6" s="29" t="s">
        <v>823</v>
      </c>
      <c r="L6" s="29">
        <v>0</v>
      </c>
      <c r="M6" s="29">
        <v>1</v>
      </c>
      <c r="N6" s="29" t="s">
        <v>530</v>
      </c>
      <c r="O6" s="29">
        <v>0</v>
      </c>
      <c r="P6" s="29">
        <v>1</v>
      </c>
      <c r="Q6" s="29" t="s">
        <v>628</v>
      </c>
      <c r="R6" s="29">
        <v>0</v>
      </c>
      <c r="S6" s="29">
        <v>1</v>
      </c>
      <c r="T6" s="29" t="s">
        <v>487</v>
      </c>
      <c r="U6" s="29">
        <v>0</v>
      </c>
      <c r="V6" s="29">
        <v>1</v>
      </c>
      <c r="W6" s="29" t="s">
        <v>475</v>
      </c>
      <c r="X6" s="29">
        <v>0.14120969639915276</v>
      </c>
      <c r="Y6" s="29">
        <v>1</v>
      </c>
      <c r="Z6" s="29" t="s">
        <v>1015</v>
      </c>
      <c r="AA6" s="29">
        <v>0</v>
      </c>
      <c r="AB6" s="29">
        <v>1</v>
      </c>
      <c r="AC6" s="29" t="s">
        <v>454</v>
      </c>
      <c r="AD6" s="29">
        <v>0</v>
      </c>
      <c r="AE6" s="29">
        <v>1</v>
      </c>
      <c r="AF6" s="29" t="s">
        <v>404</v>
      </c>
      <c r="AG6" s="29">
        <v>0</v>
      </c>
      <c r="AH6" s="29">
        <v>1</v>
      </c>
      <c r="AI6" s="29" t="s">
        <v>1848</v>
      </c>
      <c r="AJ6" s="11">
        <v>0</v>
      </c>
      <c r="AK6" s="29">
        <v>1</v>
      </c>
      <c r="AL6" s="29" t="s">
        <v>1360</v>
      </c>
      <c r="AM6" s="5">
        <v>0</v>
      </c>
      <c r="AN6" s="5">
        <v>1</v>
      </c>
      <c r="AO6" s="29" t="s">
        <v>1990</v>
      </c>
      <c r="AP6" s="5">
        <v>0</v>
      </c>
      <c r="AQ6" s="5">
        <v>1</v>
      </c>
      <c r="AR6" s="29" t="s">
        <v>1797</v>
      </c>
      <c r="AS6" s="5">
        <v>0</v>
      </c>
      <c r="AT6" s="5">
        <v>1</v>
      </c>
      <c r="AU6" s="29" t="s">
        <v>1153</v>
      </c>
      <c r="AV6" s="5">
        <v>0</v>
      </c>
      <c r="AW6" s="5">
        <v>1</v>
      </c>
      <c r="AX6" s="29" t="s">
        <v>2035</v>
      </c>
      <c r="AY6" s="5">
        <v>0.21621621621621623</v>
      </c>
      <c r="AZ6" s="5">
        <v>1</v>
      </c>
      <c r="BA6" s="5"/>
      <c r="BB6" s="29" t="s">
        <v>925</v>
      </c>
      <c r="BC6" s="29">
        <v>0.5149481007929726</v>
      </c>
      <c r="BD6" s="29">
        <v>1</v>
      </c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G6" t="s">
        <v>2102</v>
      </c>
      <c r="DH6">
        <f>156/318*100</f>
        <v>49.056603773584904</v>
      </c>
      <c r="DP6" s="29" t="s">
        <v>2101</v>
      </c>
      <c r="DQ6">
        <f>3/28*100</f>
        <v>10.714285714285714</v>
      </c>
      <c r="DR6">
        <f>6/26*100</f>
        <v>23.076923076923077</v>
      </c>
      <c r="DS6">
        <f>11/93*100</f>
        <v>11.827956989247312</v>
      </c>
      <c r="DT6">
        <v>0</v>
      </c>
      <c r="DU6">
        <f>6/76*100</f>
        <v>7.8947368421052628</v>
      </c>
      <c r="DV6">
        <f>9/42*100</f>
        <v>21.428571428571427</v>
      </c>
      <c r="DW6">
        <f>2/112*100</f>
        <v>1.7857142857142856</v>
      </c>
      <c r="DZ6" s="29">
        <f t="shared" si="0"/>
        <v>10.961169762406726</v>
      </c>
      <c r="EA6" s="29">
        <f t="shared" si="1"/>
        <v>10.714285714285714</v>
      </c>
      <c r="EC6" s="29" t="s">
        <v>2101</v>
      </c>
      <c r="ED6" s="29">
        <f>2/28*100</f>
        <v>7.1428571428571423</v>
      </c>
      <c r="EE6" s="29">
        <f>2/26*100</f>
        <v>7.6923076923076925</v>
      </c>
      <c r="EF6" s="29">
        <f>7/93*100</f>
        <v>7.5268817204301079</v>
      </c>
      <c r="EG6" s="29">
        <v>0</v>
      </c>
      <c r="EH6" s="29">
        <f>1/76*100</f>
        <v>1.3157894736842104</v>
      </c>
      <c r="EI6" s="29">
        <f>8/42*100</f>
        <v>19.047619047619047</v>
      </c>
      <c r="EJ6" s="29">
        <v>0</v>
      </c>
      <c r="EK6" s="29"/>
      <c r="EL6" s="29"/>
      <c r="EM6" s="29">
        <f t="shared" si="2"/>
        <v>6.1036364395568858</v>
      </c>
      <c r="EN6" s="29">
        <f t="shared" si="3"/>
        <v>7.1428571428571423</v>
      </c>
    </row>
    <row r="7" spans="1:162" x14ac:dyDescent="0.25">
      <c r="B7" s="29" t="s">
        <v>521</v>
      </c>
      <c r="C7" s="29">
        <v>0</v>
      </c>
      <c r="D7" s="29">
        <v>1</v>
      </c>
      <c r="E7" s="29" t="s">
        <v>756</v>
      </c>
      <c r="F7" s="29">
        <v>0</v>
      </c>
      <c r="G7" s="29">
        <v>1</v>
      </c>
      <c r="H7" s="29" t="s">
        <v>1045</v>
      </c>
      <c r="I7" s="29">
        <v>0</v>
      </c>
      <c r="J7" s="29">
        <v>1</v>
      </c>
      <c r="K7" s="29" t="s">
        <v>1269</v>
      </c>
      <c r="L7" s="29">
        <v>0</v>
      </c>
      <c r="M7" s="29">
        <v>1</v>
      </c>
      <c r="N7" s="29" t="s">
        <v>531</v>
      </c>
      <c r="O7" s="29">
        <v>0</v>
      </c>
      <c r="P7" s="29">
        <v>1</v>
      </c>
      <c r="Q7" s="29" t="s">
        <v>632</v>
      </c>
      <c r="R7" s="29">
        <v>0</v>
      </c>
      <c r="S7" s="29">
        <v>1</v>
      </c>
      <c r="T7" s="29" t="s">
        <v>491</v>
      </c>
      <c r="U7" s="29">
        <v>0</v>
      </c>
      <c r="V7" s="29">
        <v>1</v>
      </c>
      <c r="W7" s="29" t="s">
        <v>481</v>
      </c>
      <c r="X7" s="29">
        <v>0.16374494317087268</v>
      </c>
      <c r="Y7" s="29">
        <v>1</v>
      </c>
      <c r="Z7" s="29" t="s">
        <v>1016</v>
      </c>
      <c r="AA7" s="29">
        <v>0</v>
      </c>
      <c r="AB7" s="29">
        <v>1</v>
      </c>
      <c r="AC7" s="29" t="s">
        <v>455</v>
      </c>
      <c r="AD7" s="29">
        <v>0</v>
      </c>
      <c r="AE7" s="29">
        <v>1</v>
      </c>
      <c r="AF7" s="29" t="s">
        <v>405</v>
      </c>
      <c r="AG7" s="29">
        <v>0</v>
      </c>
      <c r="AH7" s="29">
        <v>1</v>
      </c>
      <c r="AI7" s="29" t="s">
        <v>1849</v>
      </c>
      <c r="AJ7" s="11">
        <v>0</v>
      </c>
      <c r="AK7" s="29">
        <v>1</v>
      </c>
      <c r="AL7" s="29" t="s">
        <v>1362</v>
      </c>
      <c r="AM7" s="5">
        <v>0</v>
      </c>
      <c r="AN7" s="5">
        <v>1</v>
      </c>
      <c r="AO7" s="29" t="s">
        <v>1990</v>
      </c>
      <c r="AP7" s="5">
        <v>0</v>
      </c>
      <c r="AQ7" s="5">
        <v>1</v>
      </c>
      <c r="AR7" s="29" t="s">
        <v>1799</v>
      </c>
      <c r="AS7" s="5">
        <v>0</v>
      </c>
      <c r="AT7" s="5">
        <v>1</v>
      </c>
      <c r="AU7" s="29" t="s">
        <v>1158</v>
      </c>
      <c r="AV7" s="5">
        <v>0</v>
      </c>
      <c r="AW7" s="5">
        <v>1</v>
      </c>
      <c r="AX7" s="29" t="s">
        <v>2052</v>
      </c>
      <c r="AY7" s="5">
        <v>0.22405660377358491</v>
      </c>
      <c r="AZ7" s="5">
        <v>1</v>
      </c>
      <c r="BA7" s="5"/>
      <c r="BB7" s="29" t="s">
        <v>925</v>
      </c>
      <c r="BC7" s="29">
        <v>0.52359431527835376</v>
      </c>
      <c r="BD7" s="29">
        <v>1</v>
      </c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G7" t="s">
        <v>2103</v>
      </c>
      <c r="DH7">
        <f>119/293*100</f>
        <v>40.61433447098976</v>
      </c>
      <c r="DP7" s="29" t="s">
        <v>2102</v>
      </c>
      <c r="DQ7">
        <f>13/34*100</f>
        <v>38.235294117647058</v>
      </c>
      <c r="DR7">
        <f>11/77*100</f>
        <v>14.285714285714285</v>
      </c>
      <c r="DS7">
        <f>1/41*100</f>
        <v>2.4390243902439024</v>
      </c>
      <c r="DT7">
        <f>2/67*100</f>
        <v>2.9850746268656714</v>
      </c>
      <c r="DU7">
        <f>2/31*100</f>
        <v>6.4516129032258061</v>
      </c>
      <c r="DV7">
        <f>2/81*100</f>
        <v>2.4691358024691357</v>
      </c>
      <c r="DW7">
        <f>3/19*100</f>
        <v>15.789473684210526</v>
      </c>
      <c r="DX7">
        <v>0</v>
      </c>
      <c r="DZ7" s="29">
        <f t="shared" si="0"/>
        <v>10.331916226297048</v>
      </c>
      <c r="EA7" s="29">
        <f t="shared" si="1"/>
        <v>4.7183437650457387</v>
      </c>
      <c r="EC7" s="29" t="s">
        <v>2102</v>
      </c>
      <c r="ED7" s="29">
        <f>10/34*100</f>
        <v>29.411764705882355</v>
      </c>
      <c r="EE7" s="29">
        <f>6/77*100</f>
        <v>7.7922077922077921</v>
      </c>
      <c r="EF7" s="29">
        <f>1/41*100</f>
        <v>2.4390243902439024</v>
      </c>
      <c r="EG7" s="29">
        <f>2/67*100</f>
        <v>2.9850746268656714</v>
      </c>
      <c r="EH7" s="29">
        <f>1/31*100</f>
        <v>3.225806451612903</v>
      </c>
      <c r="EI7" s="29">
        <f>2/81*100</f>
        <v>2.4691358024691357</v>
      </c>
      <c r="EJ7" s="29">
        <f>3/19*100</f>
        <v>15.789473684210526</v>
      </c>
      <c r="EK7" s="29">
        <v>0</v>
      </c>
      <c r="EL7" s="29"/>
      <c r="EM7" s="29">
        <f t="shared" si="2"/>
        <v>8.0140609316865348</v>
      </c>
      <c r="EN7" s="29">
        <f t="shared" si="3"/>
        <v>3.1054405392392872</v>
      </c>
    </row>
    <row r="8" spans="1:162" x14ac:dyDescent="0.25">
      <c r="B8" s="29" t="s">
        <v>521</v>
      </c>
      <c r="C8" s="29">
        <v>0</v>
      </c>
      <c r="D8" s="29">
        <v>1</v>
      </c>
      <c r="E8" s="29" t="s">
        <v>759</v>
      </c>
      <c r="F8" s="29">
        <v>0</v>
      </c>
      <c r="G8" s="29">
        <v>1</v>
      </c>
      <c r="H8" s="29" t="s">
        <v>1047</v>
      </c>
      <c r="I8" s="29">
        <v>0</v>
      </c>
      <c r="J8" s="29">
        <v>1</v>
      </c>
      <c r="K8" s="29" t="s">
        <v>1270</v>
      </c>
      <c r="L8" s="29">
        <v>0</v>
      </c>
      <c r="M8" s="29">
        <v>1</v>
      </c>
      <c r="N8" s="29" t="s">
        <v>532</v>
      </c>
      <c r="O8" s="29">
        <v>0</v>
      </c>
      <c r="P8" s="29">
        <v>1</v>
      </c>
      <c r="Q8" s="29" t="s">
        <v>648</v>
      </c>
      <c r="R8" s="29">
        <v>0</v>
      </c>
      <c r="S8" s="29">
        <v>1</v>
      </c>
      <c r="T8" s="29" t="s">
        <v>492</v>
      </c>
      <c r="U8" s="29">
        <v>0</v>
      </c>
      <c r="V8" s="29">
        <v>1</v>
      </c>
      <c r="W8" s="29" t="s">
        <v>497</v>
      </c>
      <c r="X8" s="29">
        <v>0.24392948220423549</v>
      </c>
      <c r="Y8" s="29">
        <v>1</v>
      </c>
      <c r="Z8" s="29" t="s">
        <v>1016</v>
      </c>
      <c r="AA8" s="29">
        <v>0</v>
      </c>
      <c r="AB8" s="29">
        <v>1</v>
      </c>
      <c r="AC8" s="29" t="s">
        <v>456</v>
      </c>
      <c r="AD8" s="29">
        <v>0</v>
      </c>
      <c r="AE8" s="29">
        <v>1</v>
      </c>
      <c r="AF8" s="29" t="s">
        <v>410</v>
      </c>
      <c r="AG8" s="29">
        <v>0</v>
      </c>
      <c r="AH8" s="29">
        <v>1</v>
      </c>
      <c r="AI8" s="29" t="s">
        <v>1852</v>
      </c>
      <c r="AJ8" s="11">
        <v>0</v>
      </c>
      <c r="AK8" s="29">
        <v>1</v>
      </c>
      <c r="AL8" s="29" t="s">
        <v>1374</v>
      </c>
      <c r="AM8" s="5">
        <v>0</v>
      </c>
      <c r="AN8" s="5">
        <v>1</v>
      </c>
      <c r="AO8" s="29" t="s">
        <v>1990</v>
      </c>
      <c r="AP8" s="5">
        <v>0</v>
      </c>
      <c r="AQ8" s="5">
        <v>1</v>
      </c>
      <c r="AR8" s="29" t="s">
        <v>1800</v>
      </c>
      <c r="AS8" s="5">
        <v>0</v>
      </c>
      <c r="AT8" s="5">
        <v>1</v>
      </c>
      <c r="AU8" s="29" t="s">
        <v>2000</v>
      </c>
      <c r="AV8" s="5">
        <v>0</v>
      </c>
      <c r="AW8" s="5">
        <v>1</v>
      </c>
      <c r="AX8" s="29" t="s">
        <v>2045</v>
      </c>
      <c r="AY8" s="5">
        <v>0.28055808310585384</v>
      </c>
      <c r="AZ8" s="5">
        <v>1</v>
      </c>
      <c r="BA8" s="5"/>
      <c r="BB8" s="29" t="s">
        <v>925</v>
      </c>
      <c r="BC8" s="29">
        <v>0.57101429428726491</v>
      </c>
      <c r="BD8" s="29">
        <v>1</v>
      </c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G8" t="s">
        <v>2104</v>
      </c>
      <c r="DH8">
        <f>72/98*100</f>
        <v>73.469387755102048</v>
      </c>
      <c r="DP8" s="29" t="s">
        <v>2103</v>
      </c>
      <c r="DQ8">
        <f>4/12*100</f>
        <v>33.333333333333329</v>
      </c>
      <c r="DR8">
        <f>11/32*100</f>
        <v>34.375</v>
      </c>
      <c r="DS8">
        <f>3/18*100</f>
        <v>16.666666666666664</v>
      </c>
      <c r="DT8">
        <f>16/25*100</f>
        <v>64</v>
      </c>
      <c r="DU8">
        <f>7/20*100</f>
        <v>35</v>
      </c>
      <c r="DV8">
        <f>8/92*100</f>
        <v>8.695652173913043</v>
      </c>
      <c r="DW8">
        <f>1/22*100</f>
        <v>4.5454545454545459</v>
      </c>
      <c r="DX8">
        <f>3/14*100</f>
        <v>21.428571428571427</v>
      </c>
      <c r="DY8">
        <v>0</v>
      </c>
      <c r="DZ8" s="29">
        <f t="shared" si="0"/>
        <v>24.227186460882109</v>
      </c>
      <c r="EA8" s="29">
        <f t="shared" si="1"/>
        <v>21.428571428571427</v>
      </c>
      <c r="EC8" s="29" t="s">
        <v>2103</v>
      </c>
      <c r="ED8" s="29">
        <f>2/12*100</f>
        <v>16.666666666666664</v>
      </c>
      <c r="EE8" s="29">
        <f>7/32*100</f>
        <v>21.875</v>
      </c>
      <c r="EF8" s="29">
        <f>2/18*100</f>
        <v>11.111111111111111</v>
      </c>
      <c r="EG8" s="29">
        <f>15/25*100</f>
        <v>60</v>
      </c>
      <c r="EH8" s="29">
        <f>6/20*100</f>
        <v>30</v>
      </c>
      <c r="EI8" s="29">
        <f>8/92*100</f>
        <v>8.695652173913043</v>
      </c>
      <c r="EJ8" s="29">
        <v>0</v>
      </c>
      <c r="EK8" s="29">
        <f>2/14*100</f>
        <v>14.285714285714285</v>
      </c>
      <c r="EL8" s="29">
        <v>0</v>
      </c>
      <c r="EM8" s="29">
        <f t="shared" si="2"/>
        <v>18.070460470822788</v>
      </c>
      <c r="EN8" s="29">
        <f t="shared" si="3"/>
        <v>14.285714285714285</v>
      </c>
      <c r="EV8" s="29">
        <v>0</v>
      </c>
      <c r="EW8" s="29">
        <f>1/47*100</f>
        <v>2.1276595744680851</v>
      </c>
      <c r="EX8" s="29">
        <f>3/28*100</f>
        <v>10.714285714285714</v>
      </c>
      <c r="EY8" s="29">
        <f>13/34*100</f>
        <v>38.235294117647058</v>
      </c>
      <c r="EZ8" s="29">
        <f>4/12*100</f>
        <v>33.333333333333329</v>
      </c>
      <c r="FB8" s="29">
        <v>0</v>
      </c>
      <c r="FC8" s="29">
        <f>2/47*100</f>
        <v>4.2553191489361701</v>
      </c>
      <c r="FD8" s="29">
        <f>2/28*100</f>
        <v>7.1428571428571423</v>
      </c>
      <c r="FE8" s="29">
        <f>8/34*100</f>
        <v>23.52941176470588</v>
      </c>
      <c r="FF8" s="29">
        <v>0</v>
      </c>
    </row>
    <row r="9" spans="1:162" x14ac:dyDescent="0.25">
      <c r="B9" s="29" t="s">
        <v>39</v>
      </c>
      <c r="C9" s="29">
        <v>0</v>
      </c>
      <c r="D9" s="29">
        <v>1</v>
      </c>
      <c r="E9" s="29" t="s">
        <v>759</v>
      </c>
      <c r="F9" s="29">
        <v>0</v>
      </c>
      <c r="G9" s="29">
        <v>1</v>
      </c>
      <c r="H9" s="29" t="s">
        <v>1048</v>
      </c>
      <c r="I9" s="29">
        <v>0</v>
      </c>
      <c r="J9" s="29">
        <v>1</v>
      </c>
      <c r="K9" s="29" t="s">
        <v>1270</v>
      </c>
      <c r="L9" s="29">
        <v>0</v>
      </c>
      <c r="M9" s="29">
        <v>1</v>
      </c>
      <c r="N9" s="29" t="s">
        <v>692</v>
      </c>
      <c r="O9" s="29">
        <v>0</v>
      </c>
      <c r="P9" s="29">
        <v>1</v>
      </c>
      <c r="Q9" s="29" t="s">
        <v>649</v>
      </c>
      <c r="R9" s="29">
        <v>0</v>
      </c>
      <c r="S9" s="29">
        <v>1</v>
      </c>
      <c r="T9" s="29" t="s">
        <v>490</v>
      </c>
      <c r="U9" s="29">
        <v>0</v>
      </c>
      <c r="V9" s="29">
        <v>1</v>
      </c>
      <c r="W9" s="29" t="s">
        <v>362</v>
      </c>
      <c r="X9" s="29">
        <v>0.28960324355632783</v>
      </c>
      <c r="Y9" s="29">
        <v>1</v>
      </c>
      <c r="Z9" s="29" t="s">
        <v>1018</v>
      </c>
      <c r="AA9" s="29">
        <v>0</v>
      </c>
      <c r="AB9" s="29">
        <v>1</v>
      </c>
      <c r="AC9" s="29" t="s">
        <v>458</v>
      </c>
      <c r="AD9" s="29">
        <v>0</v>
      </c>
      <c r="AE9" s="29">
        <v>1</v>
      </c>
      <c r="AF9" s="29" t="s">
        <v>411</v>
      </c>
      <c r="AG9" s="29">
        <v>0</v>
      </c>
      <c r="AH9" s="29">
        <v>1</v>
      </c>
      <c r="AI9" s="29" t="s">
        <v>1850</v>
      </c>
      <c r="AJ9" s="11">
        <v>0.17565193892717201</v>
      </c>
      <c r="AK9" s="29">
        <v>1</v>
      </c>
      <c r="AL9" s="29" t="s">
        <v>1375</v>
      </c>
      <c r="AM9" s="5">
        <v>0</v>
      </c>
      <c r="AN9" s="5">
        <v>1</v>
      </c>
      <c r="AO9" s="29" t="s">
        <v>1992</v>
      </c>
      <c r="AP9" s="5">
        <v>0</v>
      </c>
      <c r="AQ9" s="5">
        <v>1</v>
      </c>
      <c r="AR9" s="29" t="s">
        <v>1801</v>
      </c>
      <c r="AS9" s="5">
        <v>0</v>
      </c>
      <c r="AT9" s="5">
        <v>1</v>
      </c>
      <c r="AU9" s="29" t="s">
        <v>2000</v>
      </c>
      <c r="AV9" s="5">
        <v>0</v>
      </c>
      <c r="AW9" s="5">
        <v>1</v>
      </c>
      <c r="AX9" s="29" t="s">
        <v>1252</v>
      </c>
      <c r="AY9" s="5">
        <v>0.28885575847931416</v>
      </c>
      <c r="AZ9" s="5">
        <v>1</v>
      </c>
      <c r="BA9" s="5"/>
      <c r="BB9" s="29" t="s">
        <v>925</v>
      </c>
      <c r="BC9" s="29">
        <v>0.57373352688912327</v>
      </c>
      <c r="BD9" s="29">
        <v>1</v>
      </c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G9" t="s">
        <v>2105</v>
      </c>
      <c r="DH9">
        <f>46/155*100</f>
        <v>29.677419354838708</v>
      </c>
      <c r="DP9" s="29" t="s">
        <v>2104</v>
      </c>
      <c r="DZ9" s="29" t="e">
        <f t="shared" si="0"/>
        <v>#DIV/0!</v>
      </c>
      <c r="EA9" s="29" t="e">
        <f t="shared" si="1"/>
        <v>#NUM!</v>
      </c>
      <c r="EC9" s="29" t="s">
        <v>2104</v>
      </c>
      <c r="ED9" s="29"/>
      <c r="EE9" s="29"/>
      <c r="EF9" s="29"/>
      <c r="EG9" s="29"/>
      <c r="EH9" s="29"/>
      <c r="EI9" s="29"/>
      <c r="EJ9" s="29"/>
      <c r="EK9" s="29"/>
      <c r="EL9" s="29"/>
      <c r="EM9" s="29" t="e">
        <f t="shared" si="2"/>
        <v>#DIV/0!</v>
      </c>
      <c r="EN9" s="29" t="e">
        <f t="shared" si="3"/>
        <v>#NUM!</v>
      </c>
      <c r="EV9" s="29">
        <f>3/24*100</f>
        <v>12.5</v>
      </c>
      <c r="EW9" s="29">
        <f>2/134*100</f>
        <v>1.4925373134328357</v>
      </c>
      <c r="EX9" s="29">
        <f>6/26*100</f>
        <v>23.076923076923077</v>
      </c>
      <c r="EY9" s="29">
        <f>11/77*100</f>
        <v>14.285714285714285</v>
      </c>
      <c r="EZ9" s="29">
        <f>11/32*100</f>
        <v>34.375</v>
      </c>
      <c r="FB9" s="29">
        <f>1/24*100</f>
        <v>4.1666666666666661</v>
      </c>
      <c r="FC9" s="29">
        <f>1/134*100</f>
        <v>0.74626865671641784</v>
      </c>
      <c r="FD9" s="29">
        <f>3/26*100</f>
        <v>11.538461538461538</v>
      </c>
      <c r="FE9" s="29">
        <f>3/77*100</f>
        <v>3.8961038961038961</v>
      </c>
      <c r="FF9" s="29">
        <f>5/32*100</f>
        <v>15.625</v>
      </c>
    </row>
    <row r="10" spans="1:162" x14ac:dyDescent="0.25">
      <c r="B10" s="29" t="s">
        <v>41</v>
      </c>
      <c r="C10" s="29">
        <v>0</v>
      </c>
      <c r="D10" s="29">
        <v>1</v>
      </c>
      <c r="E10" s="29" t="s">
        <v>760</v>
      </c>
      <c r="F10" s="29">
        <v>0</v>
      </c>
      <c r="G10" s="29">
        <v>1</v>
      </c>
      <c r="H10" s="29" t="s">
        <v>1048</v>
      </c>
      <c r="I10" s="29">
        <v>0</v>
      </c>
      <c r="J10" s="29">
        <v>1</v>
      </c>
      <c r="K10" s="29" t="s">
        <v>1270</v>
      </c>
      <c r="L10" s="29">
        <v>0</v>
      </c>
      <c r="M10" s="29">
        <v>1</v>
      </c>
      <c r="N10" s="29" t="s">
        <v>693</v>
      </c>
      <c r="O10" s="29">
        <v>0</v>
      </c>
      <c r="P10" s="29">
        <v>1</v>
      </c>
      <c r="Q10" s="29" t="s">
        <v>649</v>
      </c>
      <c r="R10" s="29">
        <v>0</v>
      </c>
      <c r="S10" s="29">
        <v>1</v>
      </c>
      <c r="T10" s="29" t="s">
        <v>507</v>
      </c>
      <c r="U10" s="29">
        <v>0</v>
      </c>
      <c r="V10" s="29">
        <v>1</v>
      </c>
      <c r="W10" s="29" t="s">
        <v>369</v>
      </c>
      <c r="X10" s="29">
        <v>0.30115707719131402</v>
      </c>
      <c r="Y10" s="29">
        <v>1</v>
      </c>
      <c r="Z10" s="29" t="s">
        <v>1019</v>
      </c>
      <c r="AA10" s="29">
        <v>0</v>
      </c>
      <c r="AB10" s="29">
        <v>1</v>
      </c>
      <c r="AC10" s="29" t="s">
        <v>461</v>
      </c>
      <c r="AD10" s="29">
        <v>0</v>
      </c>
      <c r="AE10" s="29">
        <v>1</v>
      </c>
      <c r="AF10" s="29" t="s">
        <v>412</v>
      </c>
      <c r="AG10" s="29">
        <v>0</v>
      </c>
      <c r="AH10" s="29">
        <v>1</v>
      </c>
      <c r="AI10" s="29" t="s">
        <v>1824</v>
      </c>
      <c r="AJ10" s="11">
        <v>0.20425327405983418</v>
      </c>
      <c r="AK10" s="29">
        <v>1</v>
      </c>
      <c r="AL10" s="29" t="s">
        <v>1375</v>
      </c>
      <c r="AM10" s="5">
        <v>0</v>
      </c>
      <c r="AN10" s="5">
        <v>1</v>
      </c>
      <c r="AO10" s="29" t="s">
        <v>1993</v>
      </c>
      <c r="AP10" s="5">
        <v>0</v>
      </c>
      <c r="AQ10" s="5">
        <v>1</v>
      </c>
      <c r="AR10" s="29" t="s">
        <v>1803</v>
      </c>
      <c r="AS10" s="5">
        <v>0</v>
      </c>
      <c r="AT10" s="5">
        <v>1</v>
      </c>
      <c r="AU10" s="29" t="s">
        <v>2012</v>
      </c>
      <c r="AV10" s="5">
        <v>0</v>
      </c>
      <c r="AW10" s="5">
        <v>1</v>
      </c>
      <c r="AX10" s="29" t="s">
        <v>2043</v>
      </c>
      <c r="AY10" s="5">
        <v>0.3951701427003293</v>
      </c>
      <c r="AZ10" s="5">
        <v>1</v>
      </c>
      <c r="BA10" s="5"/>
      <c r="BB10" s="29" t="s">
        <v>853</v>
      </c>
      <c r="BC10" s="5">
        <v>0.78050480136198763</v>
      </c>
      <c r="BD10" s="29">
        <v>1</v>
      </c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G10" t="s">
        <v>2106</v>
      </c>
      <c r="DH10">
        <f>22/150*100</f>
        <v>14.666666666666666</v>
      </c>
      <c r="DP10" s="29" t="s">
        <v>2105</v>
      </c>
      <c r="DZ10" s="29" t="e">
        <f t="shared" si="0"/>
        <v>#DIV/0!</v>
      </c>
      <c r="EA10" s="29" t="e">
        <f t="shared" si="1"/>
        <v>#NUM!</v>
      </c>
      <c r="EC10" s="29" t="s">
        <v>2105</v>
      </c>
      <c r="ED10" s="29"/>
      <c r="EE10" s="29"/>
      <c r="EF10" s="29"/>
      <c r="EG10" s="29"/>
      <c r="EH10" s="29"/>
      <c r="EI10" s="29"/>
      <c r="EJ10" s="29"/>
      <c r="EK10" s="29"/>
      <c r="EL10" s="29"/>
      <c r="EM10" s="29" t="e">
        <f t="shared" si="2"/>
        <v>#DIV/0!</v>
      </c>
      <c r="EN10" s="29" t="e">
        <f t="shared" si="3"/>
        <v>#NUM!</v>
      </c>
      <c r="EV10" s="29">
        <f>2/27*100</f>
        <v>7.4074074074074066</v>
      </c>
      <c r="EW10" s="29">
        <f>9/38*100</f>
        <v>23.684210526315788</v>
      </c>
      <c r="EX10" s="29">
        <f>11/93*100</f>
        <v>11.827956989247312</v>
      </c>
      <c r="EY10" s="29">
        <f>1/41*100</f>
        <v>2.4390243902439024</v>
      </c>
      <c r="EZ10" s="29">
        <f>3/18*100</f>
        <v>16.666666666666664</v>
      </c>
      <c r="FB10" s="29">
        <v>0</v>
      </c>
      <c r="FC10" s="29">
        <f>9/38*100</f>
        <v>23.684210526315788</v>
      </c>
      <c r="FD10" s="29">
        <f>6/93*100</f>
        <v>6.4516129032258061</v>
      </c>
      <c r="FE10" s="29">
        <f>1/41*100</f>
        <v>2.4390243902439024</v>
      </c>
      <c r="FF10" s="29">
        <f>1/18*100</f>
        <v>5.5555555555555554</v>
      </c>
    </row>
    <row r="11" spans="1:162" x14ac:dyDescent="0.25">
      <c r="B11" s="29" t="s">
        <v>43</v>
      </c>
      <c r="C11" s="29">
        <v>0</v>
      </c>
      <c r="D11" s="29">
        <v>1</v>
      </c>
      <c r="E11" s="29" t="s">
        <v>760</v>
      </c>
      <c r="F11" s="29">
        <v>0</v>
      </c>
      <c r="G11" s="29">
        <v>1</v>
      </c>
      <c r="H11" s="29" t="s">
        <v>1049</v>
      </c>
      <c r="I11" s="29">
        <v>0</v>
      </c>
      <c r="J11" s="29">
        <v>1</v>
      </c>
      <c r="K11" s="29" t="s">
        <v>1271</v>
      </c>
      <c r="L11" s="29">
        <v>0</v>
      </c>
      <c r="M11" s="29">
        <v>1</v>
      </c>
      <c r="N11" s="29" t="s">
        <v>694</v>
      </c>
      <c r="O11" s="29">
        <v>0</v>
      </c>
      <c r="P11" s="29">
        <v>1</v>
      </c>
      <c r="Q11" s="29" t="s">
        <v>649</v>
      </c>
      <c r="R11" s="29">
        <v>0</v>
      </c>
      <c r="S11" s="29">
        <v>1</v>
      </c>
      <c r="T11" s="29" t="s">
        <v>507</v>
      </c>
      <c r="U11" s="29">
        <v>4.6538685282140779E-2</v>
      </c>
      <c r="V11" s="29">
        <v>1</v>
      </c>
      <c r="W11" s="29" t="s">
        <v>368</v>
      </c>
      <c r="X11" s="29">
        <v>0.33475349969567864</v>
      </c>
      <c r="Y11" s="29">
        <v>1</v>
      </c>
      <c r="Z11" s="29" t="s">
        <v>1020</v>
      </c>
      <c r="AA11" s="29">
        <v>0</v>
      </c>
      <c r="AB11" s="29">
        <v>1</v>
      </c>
      <c r="AC11" s="29" t="s">
        <v>462</v>
      </c>
      <c r="AD11" s="29">
        <v>0</v>
      </c>
      <c r="AE11" s="29">
        <v>1</v>
      </c>
      <c r="AF11" s="29" t="s">
        <v>412</v>
      </c>
      <c r="AG11" s="29">
        <v>0</v>
      </c>
      <c r="AH11" s="29">
        <v>1</v>
      </c>
      <c r="AI11" s="29" t="s">
        <v>1845</v>
      </c>
      <c r="AJ11" s="11">
        <v>0.21070375052675938</v>
      </c>
      <c r="AK11" s="29">
        <v>1</v>
      </c>
      <c r="AL11" s="29" t="s">
        <v>1378</v>
      </c>
      <c r="AM11" s="5">
        <v>0</v>
      </c>
      <c r="AN11" s="5">
        <v>1</v>
      </c>
      <c r="AO11" s="29" t="s">
        <v>1993</v>
      </c>
      <c r="AP11" s="5">
        <v>0</v>
      </c>
      <c r="AQ11" s="5">
        <v>1</v>
      </c>
      <c r="AR11" s="29" t="s">
        <v>1805</v>
      </c>
      <c r="AS11" s="5">
        <v>0</v>
      </c>
      <c r="AT11" s="5">
        <v>1</v>
      </c>
      <c r="AU11" s="29" t="s">
        <v>1339</v>
      </c>
      <c r="AV11" s="5">
        <v>1.6076308879481273E-2</v>
      </c>
      <c r="AW11" s="5">
        <v>1</v>
      </c>
      <c r="AX11" s="29" t="s">
        <v>2051</v>
      </c>
      <c r="AY11" s="5">
        <v>0.48758865248226951</v>
      </c>
      <c r="AZ11" s="5">
        <v>1</v>
      </c>
      <c r="BA11" s="5"/>
      <c r="BB11" s="29" t="s">
        <v>885</v>
      </c>
      <c r="BC11" s="29">
        <v>0.8498640791591926</v>
      </c>
      <c r="BD11" s="29">
        <v>1</v>
      </c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G11" t="s">
        <v>2107</v>
      </c>
      <c r="DH11">
        <f>182/245*100</f>
        <v>74.285714285714292</v>
      </c>
      <c r="DP11" s="29" t="s">
        <v>2106</v>
      </c>
      <c r="DZ11" s="29" t="e">
        <f t="shared" si="0"/>
        <v>#DIV/0!</v>
      </c>
      <c r="EA11" s="29" t="e">
        <f t="shared" si="1"/>
        <v>#NUM!</v>
      </c>
      <c r="EC11" s="29" t="s">
        <v>2106</v>
      </c>
      <c r="ED11" s="29"/>
      <c r="EE11" s="29"/>
      <c r="EF11" s="29"/>
      <c r="EG11" s="29"/>
      <c r="EH11" s="29"/>
      <c r="EI11" s="29"/>
      <c r="EJ11" s="29"/>
      <c r="EK11" s="29"/>
      <c r="EL11" s="29"/>
      <c r="EM11" s="29" t="e">
        <f t="shared" si="2"/>
        <v>#DIV/0!</v>
      </c>
      <c r="EN11" s="29" t="e">
        <f t="shared" si="3"/>
        <v>#NUM!</v>
      </c>
      <c r="EV11" s="29">
        <v>0</v>
      </c>
      <c r="EW11" s="29">
        <f>13/51*100</f>
        <v>25.490196078431371</v>
      </c>
      <c r="EX11" s="29">
        <v>0</v>
      </c>
      <c r="EY11" s="29">
        <f>2/67*100</f>
        <v>2.9850746268656714</v>
      </c>
      <c r="EZ11" s="29">
        <f>16/25*100</f>
        <v>64</v>
      </c>
      <c r="FB11" s="29">
        <v>0</v>
      </c>
      <c r="FC11" s="29">
        <f>7/51*100</f>
        <v>13.725490196078432</v>
      </c>
      <c r="FD11" s="29">
        <v>0</v>
      </c>
      <c r="FE11" s="29">
        <f>1/67*100</f>
        <v>1.4925373134328357</v>
      </c>
      <c r="FF11" s="29">
        <f>16/25*100</f>
        <v>64</v>
      </c>
    </row>
    <row r="12" spans="1:162" x14ac:dyDescent="0.25">
      <c r="B12" s="29" t="s">
        <v>45</v>
      </c>
      <c r="C12" s="29">
        <v>0</v>
      </c>
      <c r="D12" s="29">
        <v>1</v>
      </c>
      <c r="E12" s="29" t="s">
        <v>761</v>
      </c>
      <c r="F12" s="29">
        <v>0</v>
      </c>
      <c r="G12" s="29">
        <v>1</v>
      </c>
      <c r="H12" s="29" t="s">
        <v>1051</v>
      </c>
      <c r="I12" s="29">
        <v>0</v>
      </c>
      <c r="J12" s="29">
        <v>1</v>
      </c>
      <c r="K12" s="29" t="s">
        <v>1271</v>
      </c>
      <c r="L12" s="29">
        <v>0</v>
      </c>
      <c r="M12" s="29">
        <v>1</v>
      </c>
      <c r="N12" s="29" t="s">
        <v>695</v>
      </c>
      <c r="O12" s="29">
        <v>0</v>
      </c>
      <c r="P12" s="29">
        <v>1</v>
      </c>
      <c r="Q12" s="29" t="s">
        <v>650</v>
      </c>
      <c r="R12" s="29">
        <v>0</v>
      </c>
      <c r="S12" s="29">
        <v>1</v>
      </c>
      <c r="T12" s="29" t="s">
        <v>513</v>
      </c>
      <c r="U12" s="29">
        <v>5.5367919827252088E-2</v>
      </c>
      <c r="V12" s="29">
        <v>1</v>
      </c>
      <c r="W12" s="5" t="s">
        <v>377</v>
      </c>
      <c r="X12" s="29">
        <v>0.35968067374331081</v>
      </c>
      <c r="Y12" s="29">
        <v>1</v>
      </c>
      <c r="Z12" s="29" t="s">
        <v>1006</v>
      </c>
      <c r="AA12" s="29">
        <v>2.2619316896629722E-2</v>
      </c>
      <c r="AB12" s="29">
        <v>1</v>
      </c>
      <c r="AC12" s="29" t="s">
        <v>462</v>
      </c>
      <c r="AD12" s="29">
        <v>0</v>
      </c>
      <c r="AE12" s="29">
        <v>1</v>
      </c>
      <c r="AF12" s="29" t="s">
        <v>414</v>
      </c>
      <c r="AG12" s="29">
        <v>0</v>
      </c>
      <c r="AH12" s="29">
        <v>1</v>
      </c>
      <c r="AI12" s="29" t="s">
        <v>1822</v>
      </c>
      <c r="AJ12" s="11">
        <v>0.22431583669807087</v>
      </c>
      <c r="AK12" s="29">
        <v>1</v>
      </c>
      <c r="AL12" s="29" t="s">
        <v>1380</v>
      </c>
      <c r="AM12" s="5">
        <v>0</v>
      </c>
      <c r="AN12" s="5">
        <v>1</v>
      </c>
      <c r="AO12" s="29" t="s">
        <v>1994</v>
      </c>
      <c r="AP12" s="5">
        <v>0</v>
      </c>
      <c r="AQ12" s="5">
        <v>1</v>
      </c>
      <c r="AR12" s="29" t="s">
        <v>1805</v>
      </c>
      <c r="AS12" s="5">
        <v>0</v>
      </c>
      <c r="AT12" s="5">
        <v>1</v>
      </c>
      <c r="AU12" s="29" t="s">
        <v>1152</v>
      </c>
      <c r="AV12" s="5">
        <v>3.1786395422759059E-2</v>
      </c>
      <c r="AW12" s="5">
        <v>1</v>
      </c>
      <c r="AX12" s="29" t="s">
        <v>1323</v>
      </c>
      <c r="AY12" s="5">
        <v>0.61500615006150061</v>
      </c>
      <c r="AZ12" s="5">
        <v>1</v>
      </c>
      <c r="BA12" s="5"/>
      <c r="BB12" s="29" t="s">
        <v>885</v>
      </c>
      <c r="BC12" s="29">
        <v>0.8499164057321954</v>
      </c>
      <c r="BD12" s="29">
        <v>1</v>
      </c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G12" t="s">
        <v>2108</v>
      </c>
      <c r="DH12">
        <f>17/94*100</f>
        <v>18.085106382978726</v>
      </c>
      <c r="DP12" s="29" t="s">
        <v>2107</v>
      </c>
      <c r="DZ12" s="29" t="e">
        <f t="shared" si="0"/>
        <v>#DIV/0!</v>
      </c>
      <c r="EA12" s="29" t="e">
        <f t="shared" si="1"/>
        <v>#NUM!</v>
      </c>
      <c r="EC12" s="29" t="s">
        <v>2107</v>
      </c>
      <c r="ED12" s="29"/>
      <c r="EE12" s="29"/>
      <c r="EF12" s="29"/>
      <c r="EG12" s="29"/>
      <c r="EH12" s="29"/>
      <c r="EI12" s="29"/>
      <c r="EJ12" s="29"/>
      <c r="EK12" s="29"/>
      <c r="EL12" s="29"/>
      <c r="EM12" s="29" t="e">
        <f t="shared" si="2"/>
        <v>#DIV/0!</v>
      </c>
      <c r="EN12" s="29" t="e">
        <f t="shared" si="3"/>
        <v>#NUM!</v>
      </c>
      <c r="EV12" s="29">
        <f>3/60*100</f>
        <v>5</v>
      </c>
      <c r="EW12" s="29">
        <f>9/98*100</f>
        <v>9.183673469387756</v>
      </c>
      <c r="EX12" s="29">
        <f>6/76*100</f>
        <v>7.8947368421052628</v>
      </c>
      <c r="EY12" s="29">
        <f>2/31*100</f>
        <v>6.4516129032258061</v>
      </c>
      <c r="EZ12" s="29">
        <f>7/20*100</f>
        <v>35</v>
      </c>
      <c r="FB12" s="29">
        <v>0</v>
      </c>
      <c r="FC12" s="29">
        <f>3/98*100</f>
        <v>3.0612244897959182</v>
      </c>
      <c r="FD12" s="29">
        <f>2/76*100</f>
        <v>2.6315789473684208</v>
      </c>
      <c r="FE12" s="29">
        <f>1/31*100</f>
        <v>3.225806451612903</v>
      </c>
      <c r="FF12" s="29">
        <f>6/20*100</f>
        <v>30</v>
      </c>
    </row>
    <row r="13" spans="1:162" x14ac:dyDescent="0.25">
      <c r="B13" s="29" t="s">
        <v>45</v>
      </c>
      <c r="C13" s="29">
        <v>0</v>
      </c>
      <c r="D13" s="29">
        <v>1</v>
      </c>
      <c r="E13" s="29" t="s">
        <v>1028</v>
      </c>
      <c r="F13" s="29">
        <v>0</v>
      </c>
      <c r="G13" s="29">
        <v>1</v>
      </c>
      <c r="H13" s="29" t="s">
        <v>1052</v>
      </c>
      <c r="I13" s="29">
        <v>0</v>
      </c>
      <c r="J13" s="29">
        <v>1</v>
      </c>
      <c r="K13" s="29" t="s">
        <v>1307</v>
      </c>
      <c r="L13" s="29">
        <v>0</v>
      </c>
      <c r="M13" s="29">
        <v>1</v>
      </c>
      <c r="N13" s="29" t="s">
        <v>696</v>
      </c>
      <c r="O13" s="29">
        <v>0</v>
      </c>
      <c r="P13" s="29">
        <v>1</v>
      </c>
      <c r="Q13" s="29" t="s">
        <v>650</v>
      </c>
      <c r="R13" s="29">
        <v>0</v>
      </c>
      <c r="S13" s="29">
        <v>1</v>
      </c>
      <c r="T13" s="29" t="s">
        <v>336</v>
      </c>
      <c r="U13" s="29">
        <v>6.1178115714036009E-2</v>
      </c>
      <c r="V13" s="29">
        <v>1</v>
      </c>
      <c r="W13" s="29" t="s">
        <v>502</v>
      </c>
      <c r="X13" s="29">
        <v>0.40910845233500576</v>
      </c>
      <c r="Y13" s="29">
        <v>1</v>
      </c>
      <c r="Z13" s="29" t="s">
        <v>1020</v>
      </c>
      <c r="AA13" s="29">
        <v>3.0319108618206622E-2</v>
      </c>
      <c r="AB13" s="29">
        <v>1</v>
      </c>
      <c r="AC13" s="29" t="s">
        <v>467</v>
      </c>
      <c r="AD13" s="29">
        <v>0</v>
      </c>
      <c r="AE13" s="29">
        <v>1</v>
      </c>
      <c r="AF13" s="29" t="s">
        <v>419</v>
      </c>
      <c r="AG13" s="29">
        <v>0</v>
      </c>
      <c r="AH13" s="29">
        <v>1</v>
      </c>
      <c r="AI13" s="29" t="s">
        <v>1854</v>
      </c>
      <c r="AJ13" s="11">
        <v>0.24171270718232044</v>
      </c>
      <c r="AK13" s="29">
        <v>1</v>
      </c>
      <c r="AL13" s="29" t="s">
        <v>1970</v>
      </c>
      <c r="AM13" s="5">
        <v>0</v>
      </c>
      <c r="AN13" s="5">
        <v>1</v>
      </c>
      <c r="AO13" s="29" t="s">
        <v>1994</v>
      </c>
      <c r="AP13" s="5">
        <v>0</v>
      </c>
      <c r="AQ13" s="5">
        <v>1</v>
      </c>
      <c r="AR13" s="29" t="s">
        <v>1817</v>
      </c>
      <c r="AS13" s="5">
        <v>0</v>
      </c>
      <c r="AT13" s="5">
        <v>1</v>
      </c>
      <c r="AU13" s="29" t="s">
        <v>1337</v>
      </c>
      <c r="AV13" s="5">
        <v>3.5556257901390644E-2</v>
      </c>
      <c r="AW13" s="5">
        <v>1</v>
      </c>
      <c r="AX13" s="29" t="s">
        <v>1248</v>
      </c>
      <c r="AY13" s="5">
        <v>0.61728395061728392</v>
      </c>
      <c r="AZ13" s="5">
        <v>1</v>
      </c>
      <c r="BA13" s="5"/>
      <c r="BB13" s="29" t="s">
        <v>885</v>
      </c>
      <c r="BC13" s="29">
        <v>0.86083371521298213</v>
      </c>
      <c r="BD13" s="29">
        <v>1</v>
      </c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G13" t="s">
        <v>2109</v>
      </c>
      <c r="DH13">
        <f>3/136*100</f>
        <v>2.2058823529411766</v>
      </c>
      <c r="DP13" s="29" t="s">
        <v>2108</v>
      </c>
      <c r="DZ13" s="29" t="e">
        <f t="shared" si="0"/>
        <v>#DIV/0!</v>
      </c>
      <c r="EA13" s="29" t="e">
        <f t="shared" si="1"/>
        <v>#NUM!</v>
      </c>
      <c r="EC13" s="29" t="s">
        <v>2108</v>
      </c>
      <c r="ED13" s="29"/>
      <c r="EE13" s="29"/>
      <c r="EF13" s="29"/>
      <c r="EG13" s="29"/>
      <c r="EH13" s="29"/>
      <c r="EI13" s="29"/>
      <c r="EJ13" s="29"/>
      <c r="EK13" s="29"/>
      <c r="EL13" s="29"/>
      <c r="EM13" s="29" t="e">
        <f t="shared" si="2"/>
        <v>#DIV/0!</v>
      </c>
      <c r="EN13" s="29" t="e">
        <f t="shared" si="3"/>
        <v>#NUM!</v>
      </c>
      <c r="EV13" s="29">
        <f>1/18*100</f>
        <v>5.5555555555555554</v>
      </c>
      <c r="EW13" s="29"/>
      <c r="EX13" s="29">
        <f>9/42*100</f>
        <v>21.428571428571427</v>
      </c>
      <c r="EY13" s="29">
        <f>2/81*100</f>
        <v>2.4691358024691357</v>
      </c>
      <c r="EZ13" s="29">
        <f>8/92*100</f>
        <v>8.695652173913043</v>
      </c>
      <c r="FB13" s="29">
        <f>1/18*100</f>
        <v>5.5555555555555554</v>
      </c>
      <c r="FC13" s="29"/>
      <c r="FD13" s="29">
        <f>8/42*100</f>
        <v>19.047619047619047</v>
      </c>
      <c r="FE13" s="29">
        <f>1/81*100</f>
        <v>1.2345679012345678</v>
      </c>
      <c r="FF13" s="29">
        <f>8/92*100</f>
        <v>8.695652173913043</v>
      </c>
    </row>
    <row r="14" spans="1:162" x14ac:dyDescent="0.25">
      <c r="B14" s="29" t="s">
        <v>851</v>
      </c>
      <c r="C14" s="29">
        <v>0</v>
      </c>
      <c r="D14" s="29">
        <v>1</v>
      </c>
      <c r="E14" s="29" t="s">
        <v>1170</v>
      </c>
      <c r="F14" s="29">
        <v>0</v>
      </c>
      <c r="G14" s="29">
        <v>1</v>
      </c>
      <c r="H14" s="29" t="s">
        <v>1053</v>
      </c>
      <c r="I14" s="29">
        <v>0</v>
      </c>
      <c r="J14" s="29">
        <v>1</v>
      </c>
      <c r="K14" s="29" t="s">
        <v>1307</v>
      </c>
      <c r="L14" s="29">
        <v>0</v>
      </c>
      <c r="M14" s="29">
        <v>1</v>
      </c>
      <c r="N14" s="29" t="s">
        <v>697</v>
      </c>
      <c r="O14" s="29">
        <v>0</v>
      </c>
      <c r="P14" s="29">
        <v>1</v>
      </c>
      <c r="Q14" s="29" t="s">
        <v>651</v>
      </c>
      <c r="R14" s="29">
        <v>0</v>
      </c>
      <c r="S14" s="29">
        <v>1</v>
      </c>
      <c r="T14" s="29" t="s">
        <v>337</v>
      </c>
      <c r="U14" s="29">
        <v>6.4407052572256665E-2</v>
      </c>
      <c r="V14" s="29">
        <v>1</v>
      </c>
      <c r="W14" s="5" t="s">
        <v>378</v>
      </c>
      <c r="X14" s="29">
        <v>0.42699866241382861</v>
      </c>
      <c r="Y14" s="29">
        <v>1</v>
      </c>
      <c r="Z14" s="29" t="s">
        <v>1002</v>
      </c>
      <c r="AA14" s="29">
        <v>3.4051247126926025E-2</v>
      </c>
      <c r="AB14" s="29">
        <v>1</v>
      </c>
      <c r="AC14" s="29" t="s">
        <v>930</v>
      </c>
      <c r="AD14" s="29">
        <v>0</v>
      </c>
      <c r="AE14" s="29">
        <v>1</v>
      </c>
      <c r="AF14" s="29" t="s">
        <v>435</v>
      </c>
      <c r="AG14" s="29">
        <v>0</v>
      </c>
      <c r="AH14" s="29">
        <v>1</v>
      </c>
      <c r="AI14" s="29" t="s">
        <v>1824</v>
      </c>
      <c r="AJ14" s="11">
        <v>0.24561700686033711</v>
      </c>
      <c r="AK14" s="29">
        <v>1</v>
      </c>
      <c r="AL14" s="29" t="s">
        <v>1971</v>
      </c>
      <c r="AM14" s="5">
        <v>0</v>
      </c>
      <c r="AN14" s="5">
        <v>1</v>
      </c>
      <c r="AO14" s="29" t="s">
        <v>1995</v>
      </c>
      <c r="AP14" s="5">
        <v>0</v>
      </c>
      <c r="AQ14" s="5">
        <v>1</v>
      </c>
      <c r="AR14" s="29" t="s">
        <v>1794</v>
      </c>
      <c r="AS14" s="5">
        <v>3.2043579267804212E-2</v>
      </c>
      <c r="AT14" s="5">
        <v>1</v>
      </c>
      <c r="AU14" s="29" t="s">
        <v>1159</v>
      </c>
      <c r="AV14" s="5">
        <v>5.5292259083728285E-2</v>
      </c>
      <c r="AW14" s="5">
        <v>1</v>
      </c>
      <c r="AX14" s="29" t="s">
        <v>1322</v>
      </c>
      <c r="AY14" s="5">
        <v>0.66870462361482608</v>
      </c>
      <c r="AZ14" s="5">
        <v>1</v>
      </c>
      <c r="BA14" s="5"/>
      <c r="BB14" s="29" t="s">
        <v>873</v>
      </c>
      <c r="BC14" s="29">
        <v>0.86695623480615225</v>
      </c>
      <c r="BD14" s="29">
        <v>1</v>
      </c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G14" t="s">
        <v>2110</v>
      </c>
      <c r="DH14">
        <f>9/283*100</f>
        <v>3.1802120141342751</v>
      </c>
      <c r="DP14" s="29" t="s">
        <v>2109</v>
      </c>
      <c r="DZ14" s="29" t="e">
        <f t="shared" si="0"/>
        <v>#DIV/0!</v>
      </c>
      <c r="EA14" s="29" t="e">
        <f t="shared" si="1"/>
        <v>#NUM!</v>
      </c>
      <c r="EC14" s="29" t="s">
        <v>2109</v>
      </c>
      <c r="ED14" s="29"/>
      <c r="EE14" s="29"/>
      <c r="EF14" s="29"/>
      <c r="EG14" s="29"/>
      <c r="EH14" s="29"/>
      <c r="EI14" s="29"/>
      <c r="EJ14" s="29"/>
      <c r="EK14" s="29"/>
      <c r="EL14" s="29"/>
      <c r="EM14" s="29" t="e">
        <f t="shared" si="2"/>
        <v>#DIV/0!</v>
      </c>
      <c r="EN14" s="29" t="e">
        <f t="shared" si="3"/>
        <v>#NUM!</v>
      </c>
      <c r="EV14" s="29">
        <f>1/42*100</f>
        <v>2.3809523809523809</v>
      </c>
      <c r="EW14" s="29"/>
      <c r="EX14" s="29">
        <f>2/112*100</f>
        <v>1.7857142857142856</v>
      </c>
      <c r="EY14" s="29">
        <f>3/19*100</f>
        <v>15.789473684210526</v>
      </c>
      <c r="EZ14" s="29">
        <f>1/22*100</f>
        <v>4.5454545454545459</v>
      </c>
      <c r="FB14" s="29">
        <f>1/42*100</f>
        <v>2.3809523809523809</v>
      </c>
      <c r="FC14" s="29"/>
      <c r="FD14" s="29">
        <v>0</v>
      </c>
      <c r="FE14" s="29">
        <f>2/19*100</f>
        <v>10.526315789473683</v>
      </c>
      <c r="FF14" s="29">
        <v>0</v>
      </c>
    </row>
    <row r="15" spans="1:162" x14ac:dyDescent="0.25">
      <c r="B15" s="29" t="s">
        <v>854</v>
      </c>
      <c r="C15" s="29">
        <v>0</v>
      </c>
      <c r="D15" s="29">
        <v>1</v>
      </c>
      <c r="E15" s="29" t="s">
        <v>1171</v>
      </c>
      <c r="F15" s="29">
        <v>0</v>
      </c>
      <c r="G15" s="29">
        <v>1</v>
      </c>
      <c r="H15" s="29" t="s">
        <v>1054</v>
      </c>
      <c r="I15" s="29">
        <v>0</v>
      </c>
      <c r="J15" s="29">
        <v>1</v>
      </c>
      <c r="K15" s="29" t="s">
        <v>1307</v>
      </c>
      <c r="L15" s="29">
        <v>0</v>
      </c>
      <c r="M15" s="29">
        <v>1</v>
      </c>
      <c r="N15" s="29" t="s">
        <v>703</v>
      </c>
      <c r="O15" s="29">
        <v>0</v>
      </c>
      <c r="P15" s="29">
        <v>1</v>
      </c>
      <c r="Q15" s="29" t="s">
        <v>633</v>
      </c>
      <c r="R15" s="29">
        <v>0</v>
      </c>
      <c r="S15" s="29">
        <v>1</v>
      </c>
      <c r="T15" s="29" t="s">
        <v>484</v>
      </c>
      <c r="U15" s="29">
        <v>8.2054648395831625E-2</v>
      </c>
      <c r="V15" s="29">
        <v>1</v>
      </c>
      <c r="W15" s="5" t="s">
        <v>377</v>
      </c>
      <c r="X15" s="29">
        <v>0.42851725445582106</v>
      </c>
      <c r="Y15" s="29">
        <v>1</v>
      </c>
      <c r="Z15" s="29" t="s">
        <v>1013</v>
      </c>
      <c r="AA15" s="29">
        <v>4.1502386387217267E-2</v>
      </c>
      <c r="AB15" s="29">
        <v>1</v>
      </c>
      <c r="AC15" s="29" t="s">
        <v>932</v>
      </c>
      <c r="AD15" s="29">
        <v>0</v>
      </c>
      <c r="AE15" s="29">
        <v>1</v>
      </c>
      <c r="AF15" s="29" t="s">
        <v>406</v>
      </c>
      <c r="AG15" s="29">
        <v>4.6947060285548591E-2</v>
      </c>
      <c r="AH15" s="29">
        <v>1</v>
      </c>
      <c r="AI15" s="29" t="s">
        <v>1853</v>
      </c>
      <c r="AJ15" s="11">
        <v>0.24865312888520513</v>
      </c>
      <c r="AK15" s="29">
        <v>1</v>
      </c>
      <c r="AL15" s="29" t="s">
        <v>1971</v>
      </c>
      <c r="AM15" s="5">
        <v>0</v>
      </c>
      <c r="AN15" s="5">
        <v>1</v>
      </c>
      <c r="AO15" s="29" t="s">
        <v>1126</v>
      </c>
      <c r="AP15" s="5">
        <v>2.7710426047800486E-2</v>
      </c>
      <c r="AQ15" s="5">
        <v>1</v>
      </c>
      <c r="AR15" s="29" t="s">
        <v>1806</v>
      </c>
      <c r="AS15" s="5">
        <v>3.7009622501850477E-2</v>
      </c>
      <c r="AT15" s="5">
        <v>1</v>
      </c>
      <c r="AU15" s="29" t="s">
        <v>1260</v>
      </c>
      <c r="AV15" s="5">
        <v>6.1327118851956332E-2</v>
      </c>
      <c r="AW15" s="5">
        <v>1</v>
      </c>
      <c r="AX15" s="29" t="s">
        <v>2053</v>
      </c>
      <c r="AY15" s="5">
        <v>0.67044868488911813</v>
      </c>
      <c r="AZ15" s="5">
        <v>1</v>
      </c>
      <c r="BA15" s="5"/>
      <c r="BB15" s="29" t="s">
        <v>910</v>
      </c>
      <c r="BC15" s="29">
        <v>0.87120913370565878</v>
      </c>
      <c r="BD15" s="29">
        <v>1</v>
      </c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G15" t="s">
        <v>2111</v>
      </c>
      <c r="DH15">
        <f>37/318*100</f>
        <v>11.635220125786164</v>
      </c>
      <c r="DP15" s="29" t="s">
        <v>2110</v>
      </c>
      <c r="DZ15" s="29" t="e">
        <f t="shared" si="0"/>
        <v>#DIV/0!</v>
      </c>
      <c r="EA15" s="29" t="e">
        <f t="shared" si="1"/>
        <v>#NUM!</v>
      </c>
      <c r="EC15" s="29" t="s">
        <v>2110</v>
      </c>
      <c r="ED15" s="29"/>
      <c r="EE15" s="29"/>
      <c r="EF15" s="29"/>
      <c r="EG15" s="29"/>
      <c r="EH15" s="29"/>
      <c r="EI15" s="29"/>
      <c r="EJ15" s="29"/>
      <c r="EK15" s="29"/>
      <c r="EL15" s="29"/>
      <c r="EM15" s="29" t="e">
        <f t="shared" si="2"/>
        <v>#DIV/0!</v>
      </c>
      <c r="EN15" s="29" t="e">
        <f t="shared" si="3"/>
        <v>#NUM!</v>
      </c>
      <c r="EV15" s="29"/>
      <c r="EW15" s="29"/>
      <c r="EX15" s="29"/>
      <c r="EY15" s="29">
        <v>0</v>
      </c>
      <c r="EZ15" s="29">
        <f>3/14*100</f>
        <v>21.428571428571427</v>
      </c>
      <c r="FB15" s="29"/>
      <c r="FC15" s="29"/>
      <c r="FD15" s="29"/>
      <c r="FE15" s="29">
        <v>0</v>
      </c>
      <c r="FF15" s="29">
        <f>2/14*100</f>
        <v>14.285714285714285</v>
      </c>
    </row>
    <row r="16" spans="1:162" x14ac:dyDescent="0.25">
      <c r="B16" s="29" t="s">
        <v>854</v>
      </c>
      <c r="C16" s="29">
        <v>0</v>
      </c>
      <c r="D16" s="29">
        <v>1</v>
      </c>
      <c r="E16" s="29" t="s">
        <v>1178</v>
      </c>
      <c r="F16" s="29">
        <v>0</v>
      </c>
      <c r="G16" s="29">
        <v>1</v>
      </c>
      <c r="H16" s="29" t="s">
        <v>1056</v>
      </c>
      <c r="I16" s="29">
        <v>0</v>
      </c>
      <c r="J16" s="29">
        <v>1</v>
      </c>
      <c r="K16" s="29" t="s">
        <v>1308</v>
      </c>
      <c r="L16" s="29">
        <v>0</v>
      </c>
      <c r="M16" s="29">
        <v>1</v>
      </c>
      <c r="N16" s="29" t="s">
        <v>704</v>
      </c>
      <c r="O16" s="29">
        <v>0</v>
      </c>
      <c r="P16" s="29">
        <v>1</v>
      </c>
      <c r="Q16" s="29" t="s">
        <v>637</v>
      </c>
      <c r="R16" s="29">
        <v>0</v>
      </c>
      <c r="S16" s="29">
        <v>1</v>
      </c>
      <c r="T16" s="5" t="s">
        <v>348</v>
      </c>
      <c r="U16" s="29">
        <v>9.2986184909670561E-2</v>
      </c>
      <c r="V16" s="29">
        <v>1</v>
      </c>
      <c r="W16" s="5" t="s">
        <v>376</v>
      </c>
      <c r="X16" s="29">
        <v>0.46330812653104697</v>
      </c>
      <c r="Y16" s="29">
        <v>1</v>
      </c>
      <c r="Z16" s="29" t="s">
        <v>1019</v>
      </c>
      <c r="AA16" s="29">
        <v>4.3550213396045638E-2</v>
      </c>
      <c r="AB16" s="29">
        <v>1</v>
      </c>
      <c r="AC16" s="29" t="s">
        <v>938</v>
      </c>
      <c r="AD16" s="29">
        <v>6.5568396033112042E-2</v>
      </c>
      <c r="AE16" s="29">
        <v>1</v>
      </c>
      <c r="AF16" s="29" t="s">
        <v>414</v>
      </c>
      <c r="AG16" s="29">
        <v>4.8713160672241622E-2</v>
      </c>
      <c r="AH16" s="29">
        <v>1</v>
      </c>
      <c r="AI16" s="29" t="s">
        <v>1844</v>
      </c>
      <c r="AJ16" s="11">
        <v>0.36337209302325579</v>
      </c>
      <c r="AK16" s="29">
        <v>1</v>
      </c>
      <c r="AL16" s="29" t="s">
        <v>1972</v>
      </c>
      <c r="AM16" s="5">
        <v>0</v>
      </c>
      <c r="AN16" s="5">
        <v>1</v>
      </c>
      <c r="AO16" s="29" t="s">
        <v>1133</v>
      </c>
      <c r="AP16" s="5">
        <v>8.0864515180474897E-2</v>
      </c>
      <c r="AQ16" s="5">
        <v>1</v>
      </c>
      <c r="AR16" s="29" t="s">
        <v>1804</v>
      </c>
      <c r="AS16" s="5">
        <v>5.5928411633109618E-2</v>
      </c>
      <c r="AT16" s="5">
        <v>1</v>
      </c>
      <c r="AU16" s="29" t="s">
        <v>1333</v>
      </c>
      <c r="AV16" s="5">
        <v>6.753852766009702E-2</v>
      </c>
      <c r="AW16" s="5">
        <v>1</v>
      </c>
      <c r="AX16" s="29" t="s">
        <v>2056</v>
      </c>
      <c r="AY16" s="5">
        <v>0.69713400464756003</v>
      </c>
      <c r="AZ16" s="5">
        <v>1</v>
      </c>
      <c r="BA16" s="5"/>
      <c r="BB16" s="29" t="s">
        <v>885</v>
      </c>
      <c r="BC16" s="29">
        <v>0.88872050115770085</v>
      </c>
      <c r="BD16" s="29">
        <v>1</v>
      </c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G16" t="s">
        <v>2112</v>
      </c>
      <c r="DH16">
        <f>28/196*100</f>
        <v>14.285714285714285</v>
      </c>
      <c r="DP16" s="29" t="s">
        <v>2111</v>
      </c>
      <c r="DZ16" s="29" t="e">
        <f t="shared" si="0"/>
        <v>#DIV/0!</v>
      </c>
      <c r="EA16" s="29" t="e">
        <f t="shared" si="1"/>
        <v>#NUM!</v>
      </c>
      <c r="EC16" s="29" t="s">
        <v>2111</v>
      </c>
      <c r="ED16" s="29"/>
      <c r="EE16" s="29"/>
      <c r="EF16" s="29"/>
      <c r="EG16" s="29"/>
      <c r="EH16" s="29"/>
      <c r="EI16" s="29"/>
      <c r="EJ16" s="29"/>
      <c r="EK16" s="29"/>
      <c r="EL16" s="29"/>
      <c r="EM16" s="29" t="e">
        <f t="shared" si="2"/>
        <v>#DIV/0!</v>
      </c>
      <c r="EN16" s="29" t="e">
        <f t="shared" si="3"/>
        <v>#NUM!</v>
      </c>
      <c r="EV16" s="29"/>
      <c r="EW16" s="29"/>
      <c r="EX16" s="29"/>
      <c r="EY16" s="29"/>
      <c r="EZ16" s="29">
        <v>0</v>
      </c>
      <c r="FB16" s="29"/>
      <c r="FC16" s="29"/>
      <c r="FD16" s="29"/>
      <c r="FE16" s="29"/>
      <c r="FF16" s="29">
        <v>0</v>
      </c>
    </row>
    <row r="17" spans="2:162" x14ac:dyDescent="0.25">
      <c r="B17" s="29" t="s">
        <v>856</v>
      </c>
      <c r="C17" s="29">
        <v>0</v>
      </c>
      <c r="D17" s="29">
        <v>1</v>
      </c>
      <c r="E17" s="29" t="s">
        <v>1178</v>
      </c>
      <c r="F17" s="29">
        <v>0</v>
      </c>
      <c r="G17" s="29">
        <v>1</v>
      </c>
      <c r="H17" s="29" t="s">
        <v>1057</v>
      </c>
      <c r="I17" s="29">
        <v>0</v>
      </c>
      <c r="J17" s="29">
        <v>1</v>
      </c>
      <c r="K17" s="29" t="s">
        <v>1308</v>
      </c>
      <c r="L17" s="29">
        <v>0</v>
      </c>
      <c r="M17" s="29">
        <v>1</v>
      </c>
      <c r="N17" s="29" t="s">
        <v>705</v>
      </c>
      <c r="O17" s="29">
        <v>0</v>
      </c>
      <c r="P17" s="29">
        <v>1</v>
      </c>
      <c r="Q17" s="29" t="s">
        <v>644</v>
      </c>
      <c r="R17" s="29">
        <v>0</v>
      </c>
      <c r="S17" s="29">
        <v>1</v>
      </c>
      <c r="T17" s="29" t="s">
        <v>490</v>
      </c>
      <c r="U17" s="29">
        <v>9.4480177332025142E-2</v>
      </c>
      <c r="V17" s="29">
        <v>1</v>
      </c>
      <c r="W17" s="5" t="s">
        <v>376</v>
      </c>
      <c r="X17" s="29">
        <v>0.46871815773384962</v>
      </c>
      <c r="Y17" s="29">
        <v>1</v>
      </c>
      <c r="Z17" s="29" t="s">
        <v>1021</v>
      </c>
      <c r="AA17" s="29">
        <v>5.1195787318072117E-2</v>
      </c>
      <c r="AB17" s="29">
        <v>1</v>
      </c>
      <c r="AC17" s="29" t="s">
        <v>457</v>
      </c>
      <c r="AD17" s="29">
        <v>6.5722214108368621E-2</v>
      </c>
      <c r="AE17" s="29">
        <v>1</v>
      </c>
      <c r="AF17" s="29" t="s">
        <v>409</v>
      </c>
      <c r="AG17" s="29">
        <v>6.1274509803921566E-2</v>
      </c>
      <c r="AH17" s="29">
        <v>1</v>
      </c>
      <c r="AI17" s="29" t="s">
        <v>1854</v>
      </c>
      <c r="AJ17" s="11">
        <v>0.40013917884481559</v>
      </c>
      <c r="AK17" s="29">
        <v>1</v>
      </c>
      <c r="AL17" s="29" t="s">
        <v>1972</v>
      </c>
      <c r="AM17" s="5">
        <v>0</v>
      </c>
      <c r="AN17" s="5">
        <v>1</v>
      </c>
      <c r="AO17" s="29" t="s">
        <v>1992</v>
      </c>
      <c r="AP17" s="5">
        <v>9.50168918918919E-2</v>
      </c>
      <c r="AQ17" s="5">
        <v>1</v>
      </c>
      <c r="AR17" s="29" t="s">
        <v>1812</v>
      </c>
      <c r="AS17" s="5">
        <v>5.7736720554272515E-2</v>
      </c>
      <c r="AT17" s="5">
        <v>1</v>
      </c>
      <c r="AU17" s="29" t="s">
        <v>1162</v>
      </c>
      <c r="AV17" s="5">
        <v>7.6519457804984703E-2</v>
      </c>
      <c r="AW17" s="5">
        <v>1</v>
      </c>
      <c r="AX17" s="29" t="s">
        <v>2045</v>
      </c>
      <c r="AY17" s="5">
        <v>0.70337620578778137</v>
      </c>
      <c r="AZ17" s="5">
        <v>1</v>
      </c>
      <c r="BA17" s="5"/>
      <c r="BB17" s="29" t="s">
        <v>522</v>
      </c>
      <c r="BC17" s="5">
        <v>0.91066957329483778</v>
      </c>
      <c r="BD17" s="29">
        <v>1</v>
      </c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P17" s="29" t="s">
        <v>2112</v>
      </c>
      <c r="DZ17" s="29" t="e">
        <f t="shared" si="0"/>
        <v>#DIV/0!</v>
      </c>
      <c r="EA17" s="29" t="e">
        <f t="shared" si="1"/>
        <v>#NUM!</v>
      </c>
      <c r="EC17" s="29" t="s">
        <v>2112</v>
      </c>
      <c r="ED17" s="29"/>
      <c r="EE17" s="29"/>
      <c r="EF17" s="29"/>
      <c r="EG17" s="29"/>
      <c r="EH17" s="29"/>
      <c r="EI17" s="29"/>
      <c r="EJ17" s="29"/>
      <c r="EK17" s="29"/>
      <c r="EL17" s="29"/>
      <c r="EM17" s="29" t="e">
        <f t="shared" si="2"/>
        <v>#DIV/0!</v>
      </c>
      <c r="EN17" s="29" t="e">
        <f t="shared" si="3"/>
        <v>#NUM!</v>
      </c>
    </row>
    <row r="18" spans="2:162" x14ac:dyDescent="0.25">
      <c r="B18" s="29" t="s">
        <v>866</v>
      </c>
      <c r="C18" s="29">
        <v>0</v>
      </c>
      <c r="D18" s="29">
        <v>1</v>
      </c>
      <c r="E18" s="29" t="s">
        <v>1179</v>
      </c>
      <c r="F18" s="29">
        <v>0</v>
      </c>
      <c r="G18" s="29">
        <v>1</v>
      </c>
      <c r="H18" s="29" t="s">
        <v>1058</v>
      </c>
      <c r="I18" s="29">
        <v>0</v>
      </c>
      <c r="J18" s="29">
        <v>1</v>
      </c>
      <c r="K18" s="29" t="s">
        <v>1312</v>
      </c>
      <c r="L18" s="29">
        <v>0</v>
      </c>
      <c r="M18" s="29">
        <v>1</v>
      </c>
      <c r="N18" s="29" t="s">
        <v>706</v>
      </c>
      <c r="O18" s="29">
        <v>0</v>
      </c>
      <c r="P18" s="29">
        <v>1</v>
      </c>
      <c r="Q18" s="29" t="s">
        <v>548</v>
      </c>
      <c r="R18" s="29">
        <v>0</v>
      </c>
      <c r="S18" s="29">
        <v>1</v>
      </c>
      <c r="T18" s="29" t="s">
        <v>509</v>
      </c>
      <c r="U18" s="29">
        <v>0.14113330040222991</v>
      </c>
      <c r="V18" s="29">
        <v>1</v>
      </c>
      <c r="W18" s="5" t="s">
        <v>378</v>
      </c>
      <c r="X18" s="29">
        <v>0.5042377427314666</v>
      </c>
      <c r="Y18" s="29">
        <v>1</v>
      </c>
      <c r="Z18" s="29" t="s">
        <v>993</v>
      </c>
      <c r="AA18" s="29">
        <v>5.2029136316337155E-2</v>
      </c>
      <c r="AB18" s="29">
        <v>1</v>
      </c>
      <c r="AC18" s="29" t="s">
        <v>457</v>
      </c>
      <c r="AD18" s="29">
        <v>7.1607590404582894E-2</v>
      </c>
      <c r="AE18" s="29">
        <v>1</v>
      </c>
      <c r="AF18" s="29" t="s">
        <v>415</v>
      </c>
      <c r="AG18" s="29">
        <v>6.4613396510876595E-2</v>
      </c>
      <c r="AH18" s="29">
        <v>1</v>
      </c>
      <c r="AI18" s="29" t="s">
        <v>1851</v>
      </c>
      <c r="AJ18" s="11">
        <v>0.44560943643512452</v>
      </c>
      <c r="AK18" s="29">
        <v>1</v>
      </c>
      <c r="AL18" s="29" t="s">
        <v>1972</v>
      </c>
      <c r="AM18" s="5">
        <v>0</v>
      </c>
      <c r="AN18" s="5">
        <v>1</v>
      </c>
      <c r="AO18" s="29" t="s">
        <v>1132</v>
      </c>
      <c r="AP18" s="5">
        <v>9.7770825185764576E-2</v>
      </c>
      <c r="AQ18" s="5">
        <v>1</v>
      </c>
      <c r="AR18" s="29" t="s">
        <v>1804</v>
      </c>
      <c r="AS18" s="5">
        <v>6.250781347668459E-2</v>
      </c>
      <c r="AT18" s="5">
        <v>1</v>
      </c>
      <c r="AU18" s="29" t="s">
        <v>1336</v>
      </c>
      <c r="AV18" s="5">
        <v>7.7579519006982151E-2</v>
      </c>
      <c r="AW18" s="5">
        <v>1</v>
      </c>
      <c r="AX18" s="29" t="s">
        <v>2047</v>
      </c>
      <c r="AY18" s="5">
        <v>0.75419198945595667</v>
      </c>
      <c r="AZ18" s="5">
        <v>1</v>
      </c>
      <c r="BA18" s="5"/>
      <c r="BB18" s="29" t="s">
        <v>915</v>
      </c>
      <c r="BC18" s="29">
        <v>0.93073007254452056</v>
      </c>
      <c r="BD18" s="29">
        <v>1</v>
      </c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</row>
    <row r="19" spans="2:162" x14ac:dyDescent="0.25">
      <c r="B19" s="29" t="s">
        <v>867</v>
      </c>
      <c r="C19" s="29">
        <v>0</v>
      </c>
      <c r="D19" s="29">
        <v>1</v>
      </c>
      <c r="E19" s="29" t="s">
        <v>1180</v>
      </c>
      <c r="F19" s="29">
        <v>0</v>
      </c>
      <c r="G19" s="29">
        <v>1</v>
      </c>
      <c r="H19" s="29" t="s">
        <v>1059</v>
      </c>
      <c r="I19" s="29">
        <v>0</v>
      </c>
      <c r="J19" s="29">
        <v>1</v>
      </c>
      <c r="K19" s="29" t="s">
        <v>1312</v>
      </c>
      <c r="L19" s="29">
        <v>0</v>
      </c>
      <c r="M19" s="29">
        <v>1</v>
      </c>
      <c r="N19" s="29" t="s">
        <v>707</v>
      </c>
      <c r="O19" s="29">
        <v>0</v>
      </c>
      <c r="P19" s="29">
        <v>1</v>
      </c>
      <c r="Q19" s="29" t="s">
        <v>552</v>
      </c>
      <c r="R19" s="29">
        <v>0</v>
      </c>
      <c r="S19" s="29">
        <v>1</v>
      </c>
      <c r="T19" s="29" t="s">
        <v>338</v>
      </c>
      <c r="U19" s="29">
        <v>0.15137877424106047</v>
      </c>
      <c r="V19" s="29">
        <v>1</v>
      </c>
      <c r="W19" s="29" t="s">
        <v>367</v>
      </c>
      <c r="X19" s="29">
        <v>0.51407588739290089</v>
      </c>
      <c r="Y19" s="29">
        <v>1</v>
      </c>
      <c r="Z19" s="29" t="s">
        <v>989</v>
      </c>
      <c r="AA19" s="29">
        <v>5.389867049946101E-2</v>
      </c>
      <c r="AB19" s="29">
        <v>1</v>
      </c>
      <c r="AC19" s="29" t="s">
        <v>463</v>
      </c>
      <c r="AD19" s="29">
        <v>7.625527921163773E-2</v>
      </c>
      <c r="AE19" s="29">
        <v>1</v>
      </c>
      <c r="AF19" s="29" t="s">
        <v>415</v>
      </c>
      <c r="AG19" s="29">
        <v>6.6430469441984052E-2</v>
      </c>
      <c r="AH19" s="29">
        <v>1</v>
      </c>
      <c r="AI19" s="29" t="s">
        <v>1851</v>
      </c>
      <c r="AJ19" s="11">
        <v>0.53846153846153844</v>
      </c>
      <c r="AK19" s="29">
        <v>1</v>
      </c>
      <c r="AL19" s="29" t="s">
        <v>1972</v>
      </c>
      <c r="AM19" s="5">
        <v>0</v>
      </c>
      <c r="AN19" s="5">
        <v>1</v>
      </c>
      <c r="AO19" s="29" t="s">
        <v>1988</v>
      </c>
      <c r="AP19" s="5">
        <v>0.12426219322771047</v>
      </c>
      <c r="AQ19" s="5">
        <v>1</v>
      </c>
      <c r="AR19" s="29" t="s">
        <v>1802</v>
      </c>
      <c r="AS19" s="5">
        <v>6.4381136327056179E-2</v>
      </c>
      <c r="AT19" s="5">
        <v>1</v>
      </c>
      <c r="AU19" s="29" t="s">
        <v>1331</v>
      </c>
      <c r="AV19" s="5">
        <v>0.10366722819748608</v>
      </c>
      <c r="AW19" s="5">
        <v>1</v>
      </c>
      <c r="AX19" s="29" t="s">
        <v>2045</v>
      </c>
      <c r="AY19" s="5">
        <v>0.85964912280701755</v>
      </c>
      <c r="AZ19" s="5">
        <v>1</v>
      </c>
      <c r="BA19" s="5"/>
      <c r="BB19" s="29" t="s">
        <v>864</v>
      </c>
      <c r="BC19" s="5">
        <v>0.93921382289313637</v>
      </c>
      <c r="BD19" s="29">
        <v>1</v>
      </c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P19" t="s">
        <v>2115</v>
      </c>
      <c r="EC19" t="s">
        <v>2116</v>
      </c>
    </row>
    <row r="20" spans="2:162" x14ac:dyDescent="0.25">
      <c r="B20" s="29" t="s">
        <v>868</v>
      </c>
      <c r="C20" s="29">
        <v>0</v>
      </c>
      <c r="D20" s="29">
        <v>1</v>
      </c>
      <c r="E20" s="29" t="s">
        <v>1180</v>
      </c>
      <c r="F20" s="29">
        <v>0</v>
      </c>
      <c r="G20" s="29">
        <v>1</v>
      </c>
      <c r="H20" s="29" t="s">
        <v>1064</v>
      </c>
      <c r="I20" s="29">
        <v>0</v>
      </c>
      <c r="J20" s="29">
        <v>1</v>
      </c>
      <c r="K20" s="29" t="s">
        <v>1313</v>
      </c>
      <c r="L20" s="29">
        <v>0</v>
      </c>
      <c r="M20" s="29">
        <v>1</v>
      </c>
      <c r="N20" s="29" t="s">
        <v>731</v>
      </c>
      <c r="O20" s="29">
        <v>0</v>
      </c>
      <c r="P20" s="29">
        <v>1</v>
      </c>
      <c r="Q20" s="29" t="s">
        <v>553</v>
      </c>
      <c r="R20" s="29">
        <v>0</v>
      </c>
      <c r="S20" s="29">
        <v>1</v>
      </c>
      <c r="T20" s="29" t="s">
        <v>336</v>
      </c>
      <c r="U20" s="29">
        <v>0.18224895206852559</v>
      </c>
      <c r="V20" s="29">
        <v>1</v>
      </c>
      <c r="W20" s="29" t="s">
        <v>370</v>
      </c>
      <c r="X20" s="29">
        <v>0.55625790139064479</v>
      </c>
      <c r="Y20" s="29">
        <v>1</v>
      </c>
      <c r="Z20" s="29" t="s">
        <v>1001</v>
      </c>
      <c r="AA20" s="29">
        <v>5.8304181242711979E-2</v>
      </c>
      <c r="AB20" s="29">
        <v>1</v>
      </c>
      <c r="AC20" s="29" t="s">
        <v>944</v>
      </c>
      <c r="AD20" s="29">
        <v>8.9429440171704525E-2</v>
      </c>
      <c r="AE20" s="29">
        <v>1</v>
      </c>
      <c r="AF20" s="29" t="s">
        <v>409</v>
      </c>
      <c r="AG20" s="29">
        <v>7.9063883617963307E-2</v>
      </c>
      <c r="AH20" s="29">
        <v>1</v>
      </c>
      <c r="AI20" s="29" t="s">
        <v>1366</v>
      </c>
      <c r="AJ20" s="11">
        <v>0.611353711790393</v>
      </c>
      <c r="AK20" s="29">
        <v>1</v>
      </c>
      <c r="AL20" s="29" t="s">
        <v>1973</v>
      </c>
      <c r="AM20" s="5">
        <v>0</v>
      </c>
      <c r="AN20" s="5">
        <v>1</v>
      </c>
      <c r="AO20" s="29" t="s">
        <v>1994</v>
      </c>
      <c r="AP20" s="5">
        <v>0.12990503493997491</v>
      </c>
      <c r="AQ20" s="5">
        <v>1</v>
      </c>
      <c r="AR20" s="29" t="s">
        <v>1803</v>
      </c>
      <c r="AS20" s="5">
        <v>9.7751710654936458E-2</v>
      </c>
      <c r="AT20" s="5">
        <v>1</v>
      </c>
      <c r="AU20" s="29" t="s">
        <v>1261</v>
      </c>
      <c r="AV20" s="5">
        <v>0.125591730267607</v>
      </c>
      <c r="AW20" s="5">
        <v>1</v>
      </c>
      <c r="AX20" s="29" t="s">
        <v>2048</v>
      </c>
      <c r="AY20" s="5">
        <v>0.9678800856531049</v>
      </c>
      <c r="AZ20" s="5">
        <v>1</v>
      </c>
      <c r="BA20" s="5"/>
      <c r="BB20" s="29" t="s">
        <v>916</v>
      </c>
      <c r="BC20" s="29">
        <v>0.94428756071115216</v>
      </c>
      <c r="BD20" s="29">
        <v>1</v>
      </c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P20" s="29"/>
      <c r="DQ20" s="29">
        <v>1</v>
      </c>
      <c r="DR20" s="29">
        <v>2</v>
      </c>
      <c r="DS20" s="29">
        <v>3</v>
      </c>
      <c r="DT20" s="29">
        <v>4</v>
      </c>
      <c r="DU20" s="29">
        <v>5</v>
      </c>
      <c r="DV20" s="29">
        <v>6</v>
      </c>
      <c r="DW20" s="29">
        <v>7</v>
      </c>
      <c r="DX20" s="29">
        <v>8</v>
      </c>
      <c r="DY20" s="29">
        <v>9</v>
      </c>
      <c r="DZ20" s="29" t="s">
        <v>2117</v>
      </c>
      <c r="EA20" s="29" t="s">
        <v>2118</v>
      </c>
      <c r="EC20" s="29"/>
      <c r="ED20" s="29">
        <v>1</v>
      </c>
      <c r="EE20" s="29">
        <v>2</v>
      </c>
      <c r="EF20" s="29">
        <v>3</v>
      </c>
      <c r="EG20" s="29">
        <v>4</v>
      </c>
      <c r="EH20" s="29">
        <v>5</v>
      </c>
      <c r="EI20" s="29">
        <v>6</v>
      </c>
      <c r="EJ20" s="29">
        <v>7</v>
      </c>
      <c r="EK20" s="29">
        <v>8</v>
      </c>
      <c r="EL20" s="29">
        <v>9</v>
      </c>
      <c r="EM20" s="29" t="s">
        <v>2117</v>
      </c>
      <c r="EN20" s="29" t="s">
        <v>2118</v>
      </c>
    </row>
    <row r="21" spans="2:162" x14ac:dyDescent="0.25">
      <c r="B21" s="29" t="s">
        <v>869</v>
      </c>
      <c r="C21" s="29">
        <v>0</v>
      </c>
      <c r="D21" s="29">
        <v>1</v>
      </c>
      <c r="E21" s="29" t="s">
        <v>1181</v>
      </c>
      <c r="F21" s="29">
        <v>0</v>
      </c>
      <c r="G21" s="29">
        <v>1</v>
      </c>
      <c r="H21" s="29" t="s">
        <v>1069</v>
      </c>
      <c r="I21" s="29">
        <v>0</v>
      </c>
      <c r="J21" s="29">
        <v>1</v>
      </c>
      <c r="K21" s="29" t="s">
        <v>1314</v>
      </c>
      <c r="L21" s="29">
        <v>0</v>
      </c>
      <c r="M21" s="29">
        <v>1</v>
      </c>
      <c r="N21" s="29" t="s">
        <v>722</v>
      </c>
      <c r="O21" s="29">
        <v>1.534056044180814E-2</v>
      </c>
      <c r="P21" s="29">
        <v>1</v>
      </c>
      <c r="Q21" s="29" t="s">
        <v>550</v>
      </c>
      <c r="R21" s="29">
        <v>2.1468441391155002E-2</v>
      </c>
      <c r="S21" s="29">
        <v>1</v>
      </c>
      <c r="T21" s="29" t="s">
        <v>510</v>
      </c>
      <c r="U21" s="29">
        <v>0.24572346659105945</v>
      </c>
      <c r="V21" s="29">
        <v>1</v>
      </c>
      <c r="W21" s="29" t="s">
        <v>367</v>
      </c>
      <c r="X21" s="29">
        <v>0.60437006043700603</v>
      </c>
      <c r="Y21" s="29">
        <v>1</v>
      </c>
      <c r="Z21" s="29" t="s">
        <v>1014</v>
      </c>
      <c r="AA21" s="29">
        <v>7.3327222731439046E-2</v>
      </c>
      <c r="AB21" s="29">
        <v>1</v>
      </c>
      <c r="AC21" s="29" t="s">
        <v>931</v>
      </c>
      <c r="AD21" s="29">
        <v>9.4558583340496855E-2</v>
      </c>
      <c r="AE21" s="29">
        <v>1</v>
      </c>
      <c r="AF21" s="29" t="s">
        <v>414</v>
      </c>
      <c r="AG21" s="29">
        <v>9.1324200913242004E-2</v>
      </c>
      <c r="AH21" s="29">
        <v>1</v>
      </c>
      <c r="AI21" s="29" t="s">
        <v>1846</v>
      </c>
      <c r="AJ21" s="11">
        <v>0.63231850117096022</v>
      </c>
      <c r="AK21" s="29">
        <v>1</v>
      </c>
      <c r="AL21" s="29" t="s">
        <v>1973</v>
      </c>
      <c r="AM21" s="5">
        <v>0</v>
      </c>
      <c r="AN21" s="5">
        <v>1</v>
      </c>
      <c r="AO21" s="29" t="s">
        <v>1354</v>
      </c>
      <c r="AP21" s="5">
        <v>0.14871270564178826</v>
      </c>
      <c r="AQ21" s="5">
        <v>1</v>
      </c>
      <c r="AR21" s="29" t="s">
        <v>1814</v>
      </c>
      <c r="AS21" s="5">
        <v>9.9364069952305234E-2</v>
      </c>
      <c r="AT21" s="5">
        <v>1</v>
      </c>
      <c r="AU21" s="29" t="s">
        <v>1338</v>
      </c>
      <c r="AV21" s="5">
        <v>0.16334347189365775</v>
      </c>
      <c r="AW21" s="5">
        <v>1</v>
      </c>
      <c r="AX21" s="29" t="s">
        <v>2054</v>
      </c>
      <c r="AY21" s="5">
        <v>1.080550098231827</v>
      </c>
      <c r="AZ21" s="5">
        <v>2</v>
      </c>
      <c r="BA21" s="5"/>
      <c r="BB21" s="29" t="s">
        <v>522</v>
      </c>
      <c r="BC21" s="5">
        <v>0.94582496159386642</v>
      </c>
      <c r="BD21" s="29">
        <v>1</v>
      </c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P21" s="29" t="s">
        <v>2099</v>
      </c>
      <c r="DQ21" s="29">
        <v>0</v>
      </c>
      <c r="DR21" s="29">
        <f>1/24*100</f>
        <v>4.1666666666666661</v>
      </c>
      <c r="DS21" s="29">
        <v>0</v>
      </c>
      <c r="DT21" s="29">
        <v>0</v>
      </c>
      <c r="DU21" s="29">
        <v>0</v>
      </c>
      <c r="DV21" s="29">
        <f>1/18*100</f>
        <v>5.5555555555555554</v>
      </c>
      <c r="DW21" s="29">
        <f>1/42*100</f>
        <v>2.3809523809523809</v>
      </c>
      <c r="DX21" s="29"/>
      <c r="DY21" s="29"/>
      <c r="DZ21" s="29">
        <f>AVERAGE(DQ21:DY21)</f>
        <v>1.7290249433106575</v>
      </c>
      <c r="EA21" s="29">
        <f>MEDIAN(DQ21:DY21)</f>
        <v>0</v>
      </c>
      <c r="EC21" s="29" t="s">
        <v>2099</v>
      </c>
      <c r="ED21" s="29">
        <v>0</v>
      </c>
      <c r="EE21" s="29">
        <f>3/24*100</f>
        <v>12.5</v>
      </c>
      <c r="EF21" s="29">
        <f>2/27*100</f>
        <v>7.4074074074074066</v>
      </c>
      <c r="EG21" s="29">
        <f>3/31*100</f>
        <v>9.67741935483871</v>
      </c>
      <c r="EH21" s="29">
        <f>3/60*100</f>
        <v>5</v>
      </c>
      <c r="EI21" s="29">
        <f>2/18*100</f>
        <v>11.111111111111111</v>
      </c>
      <c r="EJ21" s="29">
        <f>1/42*100</f>
        <v>2.3809523809523809</v>
      </c>
      <c r="EK21" s="29"/>
      <c r="EL21" s="29"/>
      <c r="EM21" s="29">
        <f>AVERAGE(ED21:EL21)</f>
        <v>6.8681271791870859</v>
      </c>
      <c r="EN21" s="29">
        <f>MEDIAN(ED21:EL21)</f>
        <v>7.4074074074074066</v>
      </c>
    </row>
    <row r="22" spans="2:162" x14ac:dyDescent="0.25">
      <c r="B22" s="29" t="s">
        <v>873</v>
      </c>
      <c r="C22" s="29">
        <v>0</v>
      </c>
      <c r="D22" s="29">
        <v>1</v>
      </c>
      <c r="E22" s="29" t="s">
        <v>1181</v>
      </c>
      <c r="F22" s="29">
        <v>0</v>
      </c>
      <c r="G22" s="29">
        <v>1</v>
      </c>
      <c r="H22" s="29" t="s">
        <v>1069</v>
      </c>
      <c r="I22" s="29">
        <v>0</v>
      </c>
      <c r="J22" s="29">
        <v>1</v>
      </c>
      <c r="K22" s="29" t="s">
        <v>1314</v>
      </c>
      <c r="L22" s="29">
        <v>0</v>
      </c>
      <c r="M22" s="29">
        <v>1</v>
      </c>
      <c r="N22" s="29" t="s">
        <v>732</v>
      </c>
      <c r="O22" s="29">
        <v>2.1413276231263382E-2</v>
      </c>
      <c r="P22" s="29">
        <v>1</v>
      </c>
      <c r="Q22" s="29" t="s">
        <v>551</v>
      </c>
      <c r="R22" s="29">
        <v>2.4400956517495485E-2</v>
      </c>
      <c r="S22" s="29">
        <v>1</v>
      </c>
      <c r="T22" s="29" t="s">
        <v>495</v>
      </c>
      <c r="U22" s="29">
        <v>0.38304392236976509</v>
      </c>
      <c r="V22" s="29">
        <v>1</v>
      </c>
      <c r="W22" s="29" t="s">
        <v>358</v>
      </c>
      <c r="X22" s="29">
        <v>0.6338742393509128</v>
      </c>
      <c r="Y22" s="29">
        <v>1</v>
      </c>
      <c r="Z22" s="29" t="s">
        <v>1004</v>
      </c>
      <c r="AA22" s="29">
        <v>7.4397842462568586E-2</v>
      </c>
      <c r="AB22" s="29">
        <v>1</v>
      </c>
      <c r="AC22" s="29" t="s">
        <v>463</v>
      </c>
      <c r="AD22" s="29">
        <v>0.11112233558945347</v>
      </c>
      <c r="AE22" s="29">
        <v>1</v>
      </c>
      <c r="AF22" s="29" t="s">
        <v>410</v>
      </c>
      <c r="AG22" s="29">
        <v>9.8953915747808874E-2</v>
      </c>
      <c r="AH22" s="29">
        <v>1</v>
      </c>
      <c r="AI22" s="29" t="s">
        <v>1836</v>
      </c>
      <c r="AJ22" s="11">
        <v>0.63468158347676418</v>
      </c>
      <c r="AK22" s="29">
        <v>1</v>
      </c>
      <c r="AL22" s="29" t="s">
        <v>1974</v>
      </c>
      <c r="AM22" s="5">
        <v>0</v>
      </c>
      <c r="AN22" s="5">
        <v>1</v>
      </c>
      <c r="AO22" s="29" t="s">
        <v>1353</v>
      </c>
      <c r="AP22" s="5">
        <v>0.17680860468542803</v>
      </c>
      <c r="AQ22" s="5">
        <v>1</v>
      </c>
      <c r="AR22" s="29" t="s">
        <v>1147</v>
      </c>
      <c r="AS22" s="5">
        <v>0.10342233922527265</v>
      </c>
      <c r="AT22" s="5">
        <v>1</v>
      </c>
      <c r="AU22" s="29" t="s">
        <v>1340</v>
      </c>
      <c r="AV22" s="5">
        <v>0.18178619597724741</v>
      </c>
      <c r="AW22" s="5">
        <v>1</v>
      </c>
      <c r="AX22" s="29" t="s">
        <v>2038</v>
      </c>
      <c r="AY22" s="5">
        <v>1.1190689346463742</v>
      </c>
      <c r="AZ22" s="5">
        <v>2</v>
      </c>
      <c r="BA22" s="5"/>
      <c r="BB22" s="29" t="s">
        <v>25</v>
      </c>
      <c r="BC22" s="5">
        <v>0.94682043304789554</v>
      </c>
      <c r="BD22" s="29">
        <v>1</v>
      </c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P22" s="29" t="s">
        <v>2100</v>
      </c>
      <c r="DQ22" s="29">
        <f>2/47*100</f>
        <v>4.2553191489361701</v>
      </c>
      <c r="DR22" s="29">
        <f>1/134*100</f>
        <v>0.74626865671641784</v>
      </c>
      <c r="DS22" s="29">
        <f>9/38*100</f>
        <v>23.684210526315788</v>
      </c>
      <c r="DT22" s="29">
        <f>7/51*100</f>
        <v>13.725490196078432</v>
      </c>
      <c r="DU22" s="29">
        <f>3/98*100</f>
        <v>3.0612244897959182</v>
      </c>
      <c r="DV22" s="29"/>
      <c r="DW22" s="29"/>
      <c r="DX22" s="29"/>
      <c r="DY22" s="29"/>
      <c r="DZ22" s="29">
        <f t="shared" ref="DZ22:DZ34" si="4">AVERAGE(DQ22:DY22)</f>
        <v>9.0945026035685466</v>
      </c>
      <c r="EA22" s="29">
        <f t="shared" ref="EA22:EA34" si="5">MEDIAN(DQ22:DY22)</f>
        <v>4.2553191489361701</v>
      </c>
      <c r="EC22" s="29" t="s">
        <v>2100</v>
      </c>
      <c r="ED22" s="29">
        <f>2/47*100</f>
        <v>4.2553191489361701</v>
      </c>
      <c r="EE22" s="29">
        <f>4/134*100</f>
        <v>2.9850746268656714</v>
      </c>
      <c r="EF22" s="29">
        <f>9/38*100</f>
        <v>23.684210526315788</v>
      </c>
      <c r="EG22" s="29">
        <f>20/51*100</f>
        <v>39.215686274509807</v>
      </c>
      <c r="EH22" s="29">
        <f>19/98*100</f>
        <v>19.387755102040817</v>
      </c>
      <c r="EI22" s="29"/>
      <c r="EJ22" s="29"/>
      <c r="EK22" s="29"/>
      <c r="EL22" s="29"/>
      <c r="EM22" s="29">
        <f t="shared" ref="EM22:EM34" si="6">AVERAGE(ED22:EL22)</f>
        <v>17.905609135733648</v>
      </c>
      <c r="EN22" s="29">
        <f t="shared" ref="EN22:EN34" si="7">MEDIAN(ED22:EL22)</f>
        <v>19.387755102040817</v>
      </c>
    </row>
    <row r="23" spans="2:162" x14ac:dyDescent="0.25">
      <c r="B23" s="29" t="s">
        <v>874</v>
      </c>
      <c r="C23" s="29">
        <v>0</v>
      </c>
      <c r="D23" s="29">
        <v>1</v>
      </c>
      <c r="E23" s="29" t="s">
        <v>1182</v>
      </c>
      <c r="F23" s="29">
        <v>0</v>
      </c>
      <c r="G23" s="29">
        <v>1</v>
      </c>
      <c r="H23" s="29" t="s">
        <v>1070</v>
      </c>
      <c r="I23" s="29">
        <v>0</v>
      </c>
      <c r="J23" s="29">
        <v>1</v>
      </c>
      <c r="K23" s="29" t="s">
        <v>1315</v>
      </c>
      <c r="L23" s="29">
        <v>0</v>
      </c>
      <c r="M23" s="29">
        <v>1</v>
      </c>
      <c r="N23" s="5" t="s">
        <v>289</v>
      </c>
      <c r="O23" s="29">
        <v>3.679175864606328E-2</v>
      </c>
      <c r="P23" s="29">
        <v>1</v>
      </c>
      <c r="Q23" s="29" t="s">
        <v>624</v>
      </c>
      <c r="R23" s="29">
        <v>3.7509377344336084E-2</v>
      </c>
      <c r="S23" s="29">
        <v>1</v>
      </c>
      <c r="T23" s="29" t="s">
        <v>489</v>
      </c>
      <c r="U23" s="29">
        <v>0.45026606631191157</v>
      </c>
      <c r="V23" s="29">
        <v>1</v>
      </c>
      <c r="W23" s="29" t="s">
        <v>496</v>
      </c>
      <c r="X23" s="29">
        <v>0.64477611940298507</v>
      </c>
      <c r="Y23" s="29">
        <v>1</v>
      </c>
      <c r="Z23" s="29" t="s">
        <v>1021</v>
      </c>
      <c r="AA23" s="29">
        <v>0.10018924635422463</v>
      </c>
      <c r="AB23" s="29">
        <v>1</v>
      </c>
      <c r="AC23" s="29" t="s">
        <v>464</v>
      </c>
      <c r="AD23" s="29">
        <v>0.12066365007541478</v>
      </c>
      <c r="AE23" s="29">
        <v>1</v>
      </c>
      <c r="AF23" s="29" t="s">
        <v>405</v>
      </c>
      <c r="AG23" s="29">
        <v>9.97589159531133E-2</v>
      </c>
      <c r="AH23" s="29">
        <v>1</v>
      </c>
      <c r="AI23" s="29" t="s">
        <v>1823</v>
      </c>
      <c r="AJ23" s="11">
        <v>0.77041602465331283</v>
      </c>
      <c r="AK23" s="29">
        <v>1</v>
      </c>
      <c r="AL23" s="29" t="s">
        <v>1975</v>
      </c>
      <c r="AM23" s="5">
        <v>0</v>
      </c>
      <c r="AN23" s="5">
        <v>1</v>
      </c>
      <c r="AO23" s="29" t="s">
        <v>1992</v>
      </c>
      <c r="AP23" s="5">
        <v>0.23364485981308408</v>
      </c>
      <c r="AQ23" s="5">
        <v>1</v>
      </c>
      <c r="AR23" s="29" t="s">
        <v>1815</v>
      </c>
      <c r="AS23" s="5">
        <v>0.10706638115631692</v>
      </c>
      <c r="AT23" s="5">
        <v>1</v>
      </c>
      <c r="AU23" s="29" t="s">
        <v>1339</v>
      </c>
      <c r="AV23" s="5">
        <v>0.20138089758342925</v>
      </c>
      <c r="AW23" s="5">
        <v>1</v>
      </c>
      <c r="AX23" s="29" t="s">
        <v>2049</v>
      </c>
      <c r="AY23" s="5">
        <v>1.1886600559369438</v>
      </c>
      <c r="AZ23" s="5">
        <v>2</v>
      </c>
      <c r="BA23" s="5"/>
      <c r="BB23" s="29" t="s">
        <v>901</v>
      </c>
      <c r="BC23" s="29">
        <v>0.95787259430544947</v>
      </c>
      <c r="BD23" s="29">
        <v>1</v>
      </c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P23" s="29" t="s">
        <v>2101</v>
      </c>
      <c r="DQ23" s="29">
        <f>2/28*100</f>
        <v>7.1428571428571423</v>
      </c>
      <c r="DR23" s="29">
        <f>3/26*100</f>
        <v>11.538461538461538</v>
      </c>
      <c r="DS23" s="29">
        <f>6/93*100</f>
        <v>6.4516129032258061</v>
      </c>
      <c r="DT23" s="29">
        <v>0</v>
      </c>
      <c r="DU23" s="29">
        <f>2/76*100</f>
        <v>2.6315789473684208</v>
      </c>
      <c r="DV23" s="29">
        <f>8/42*100</f>
        <v>19.047619047619047</v>
      </c>
      <c r="DW23" s="29">
        <v>0</v>
      </c>
      <c r="DX23" s="29"/>
      <c r="DY23" s="29"/>
      <c r="DZ23" s="29">
        <f t="shared" si="4"/>
        <v>6.6874470827902792</v>
      </c>
      <c r="EA23" s="29">
        <f t="shared" si="5"/>
        <v>6.4516129032258061</v>
      </c>
      <c r="EC23" s="29" t="s">
        <v>2101</v>
      </c>
      <c r="ED23" s="29">
        <f>3/28*100</f>
        <v>10.714285714285714</v>
      </c>
      <c r="EE23" s="29">
        <f>10/26*100</f>
        <v>38.461538461538467</v>
      </c>
      <c r="EF23" s="29">
        <f>13/93*100</f>
        <v>13.978494623655912</v>
      </c>
      <c r="EG23" s="29">
        <v>0</v>
      </c>
      <c r="EH23" s="29">
        <f>6/76*100</f>
        <v>7.8947368421052628</v>
      </c>
      <c r="EI23" s="29">
        <f>15/42*100</f>
        <v>35.714285714285715</v>
      </c>
      <c r="EJ23" s="29">
        <f>2/112*100</f>
        <v>1.7857142857142856</v>
      </c>
      <c r="EK23" s="29"/>
      <c r="EL23" s="29"/>
      <c r="EM23" s="29">
        <f t="shared" si="6"/>
        <v>15.507007948797908</v>
      </c>
      <c r="EN23" s="29">
        <f t="shared" si="7"/>
        <v>10.714285714285714</v>
      </c>
      <c r="EV23" s="29">
        <v>0</v>
      </c>
      <c r="EW23" s="29">
        <f>2/47*100</f>
        <v>4.2553191489361701</v>
      </c>
      <c r="EX23" s="29">
        <f>2/28*100</f>
        <v>7.1428571428571423</v>
      </c>
      <c r="EY23" s="29">
        <f>10/34*100</f>
        <v>29.411764705882355</v>
      </c>
      <c r="EZ23" s="29">
        <f>2/12*100</f>
        <v>16.666666666666664</v>
      </c>
      <c r="FB23" s="29">
        <v>0</v>
      </c>
      <c r="FC23" s="29">
        <f>2/47*100</f>
        <v>4.2553191489361701</v>
      </c>
      <c r="FD23" s="29">
        <f>3/28*100</f>
        <v>10.714285714285714</v>
      </c>
      <c r="FE23" s="29">
        <f>14/34*100</f>
        <v>41.17647058823529</v>
      </c>
      <c r="FF23" s="29">
        <f>7/12*100</f>
        <v>58.333333333333336</v>
      </c>
    </row>
    <row r="24" spans="2:162" x14ac:dyDescent="0.25">
      <c r="B24" s="29" t="s">
        <v>874</v>
      </c>
      <c r="C24" s="29">
        <v>0</v>
      </c>
      <c r="D24" s="29">
        <v>1</v>
      </c>
      <c r="E24" s="29" t="s">
        <v>1182</v>
      </c>
      <c r="F24" s="29">
        <v>0</v>
      </c>
      <c r="G24" s="29">
        <v>1</v>
      </c>
      <c r="H24" s="29" t="s">
        <v>1071</v>
      </c>
      <c r="I24" s="29">
        <v>0</v>
      </c>
      <c r="J24" s="29">
        <v>1</v>
      </c>
      <c r="K24" s="29" t="s">
        <v>1315</v>
      </c>
      <c r="L24" s="29">
        <v>0</v>
      </c>
      <c r="M24" s="29">
        <v>1</v>
      </c>
      <c r="N24" s="29" t="s">
        <v>724</v>
      </c>
      <c r="O24" s="29">
        <v>4.3941557728221468E-2</v>
      </c>
      <c r="P24" s="29">
        <v>1</v>
      </c>
      <c r="Q24" s="29" t="s">
        <v>635</v>
      </c>
      <c r="R24" s="29">
        <v>3.8451679056652144E-2</v>
      </c>
      <c r="S24" s="29">
        <v>1</v>
      </c>
      <c r="T24" s="29" t="s">
        <v>508</v>
      </c>
      <c r="U24" s="29">
        <v>0.46114432109308279</v>
      </c>
      <c r="V24" s="29">
        <v>1</v>
      </c>
      <c r="W24" s="29" t="s">
        <v>368</v>
      </c>
      <c r="X24" s="29">
        <v>0.68924183398261918</v>
      </c>
      <c r="Y24" s="29">
        <v>1</v>
      </c>
      <c r="Z24" s="29" t="s">
        <v>987</v>
      </c>
      <c r="AA24" s="29">
        <v>0.10750909692358583</v>
      </c>
      <c r="AB24" s="29">
        <v>1</v>
      </c>
      <c r="AC24" s="29" t="s">
        <v>463</v>
      </c>
      <c r="AD24" s="29">
        <v>0.13282417399966795</v>
      </c>
      <c r="AE24" s="29">
        <v>1</v>
      </c>
      <c r="AF24" s="29" t="s">
        <v>417</v>
      </c>
      <c r="AG24" s="29">
        <v>9.9950024987506242E-2</v>
      </c>
      <c r="AH24" s="29">
        <v>1</v>
      </c>
      <c r="AI24" s="29" t="s">
        <v>1835</v>
      </c>
      <c r="AJ24" s="11">
        <v>0.93204541603118107</v>
      </c>
      <c r="AK24" s="29">
        <v>1</v>
      </c>
      <c r="AL24" s="29" t="s">
        <v>1975</v>
      </c>
      <c r="AM24" s="5">
        <v>0</v>
      </c>
      <c r="AN24" s="5">
        <v>1</v>
      </c>
      <c r="AO24" s="29" t="s">
        <v>1995</v>
      </c>
      <c r="AP24" s="5">
        <v>0.24567509468727608</v>
      </c>
      <c r="AQ24" s="5">
        <v>1</v>
      </c>
      <c r="AR24" s="29" t="s">
        <v>1796</v>
      </c>
      <c r="AS24" s="5">
        <v>0.10945195840825581</v>
      </c>
      <c r="AT24" s="5">
        <v>1</v>
      </c>
      <c r="AU24" s="29" t="s">
        <v>1258</v>
      </c>
      <c r="AV24" s="5">
        <v>0.21949644932214329</v>
      </c>
      <c r="AW24" s="5">
        <v>1</v>
      </c>
      <c r="AX24" s="29" t="s">
        <v>2041</v>
      </c>
      <c r="AY24" s="5">
        <v>1.2058570198105083</v>
      </c>
      <c r="AZ24" s="5">
        <v>2</v>
      </c>
      <c r="BA24" s="5"/>
      <c r="BB24" s="29" t="s">
        <v>521</v>
      </c>
      <c r="BC24" s="5">
        <v>0.96220848188664132</v>
      </c>
      <c r="BD24" s="29">
        <v>1</v>
      </c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P24" s="29" t="s">
        <v>2102</v>
      </c>
      <c r="DQ24" s="29">
        <f>8/34*100</f>
        <v>23.52941176470588</v>
      </c>
      <c r="DR24" s="29">
        <f>3/77*100</f>
        <v>3.8961038961038961</v>
      </c>
      <c r="DS24" s="29">
        <f>1/41*100</f>
        <v>2.4390243902439024</v>
      </c>
      <c r="DT24" s="29">
        <f>1/67*100</f>
        <v>1.4925373134328357</v>
      </c>
      <c r="DU24" s="29">
        <f>1/31*100</f>
        <v>3.225806451612903</v>
      </c>
      <c r="DV24" s="29">
        <f>1/81*100</f>
        <v>1.2345679012345678</v>
      </c>
      <c r="DW24" s="29">
        <f>2/19*100</f>
        <v>10.526315789473683</v>
      </c>
      <c r="DX24" s="29">
        <v>0</v>
      </c>
      <c r="DY24" s="29"/>
      <c r="DZ24" s="29">
        <f t="shared" si="4"/>
        <v>5.7929709383509591</v>
      </c>
      <c r="EA24" s="29">
        <f t="shared" si="5"/>
        <v>2.8324154209284025</v>
      </c>
      <c r="EC24" s="29" t="s">
        <v>2102</v>
      </c>
      <c r="ED24" s="29">
        <f>14/34*100</f>
        <v>41.17647058823529</v>
      </c>
      <c r="EE24" s="29">
        <f>20/77*100</f>
        <v>25.97402597402597</v>
      </c>
      <c r="EF24" s="29">
        <f>1/41*100</f>
        <v>2.4390243902439024</v>
      </c>
      <c r="EG24" s="29">
        <f>3/67*100</f>
        <v>4.4776119402985071</v>
      </c>
      <c r="EH24" s="29">
        <f>3/31*100</f>
        <v>9.67741935483871</v>
      </c>
      <c r="EI24" s="29">
        <f>2/81*100</f>
        <v>2.4691358024691357</v>
      </c>
      <c r="EJ24" s="29">
        <f>4/19*100</f>
        <v>21.052631578947366</v>
      </c>
      <c r="EK24" s="29">
        <v>0</v>
      </c>
      <c r="EL24" s="29"/>
      <c r="EM24" s="29">
        <f t="shared" si="6"/>
        <v>13.408289953632359</v>
      </c>
      <c r="EN24" s="29">
        <f t="shared" si="7"/>
        <v>7.0775156475686085</v>
      </c>
      <c r="EV24" s="29">
        <f>1/24*100</f>
        <v>4.1666666666666661</v>
      </c>
      <c r="EW24" s="29">
        <f>1/134*100</f>
        <v>0.74626865671641784</v>
      </c>
      <c r="EX24" s="29">
        <f>2/26*100</f>
        <v>7.6923076923076925</v>
      </c>
      <c r="EY24" s="29">
        <f>6/77*100</f>
        <v>7.7922077922077921</v>
      </c>
      <c r="EZ24" s="29">
        <f>7/32*100</f>
        <v>21.875</v>
      </c>
      <c r="FB24" s="29">
        <f>3/24*100</f>
        <v>12.5</v>
      </c>
      <c r="FC24" s="29">
        <f>4/134*100</f>
        <v>2.9850746268656714</v>
      </c>
      <c r="FD24" s="29">
        <f>10/26*100</f>
        <v>38.461538461538467</v>
      </c>
      <c r="FE24" s="29">
        <f>20/77*100</f>
        <v>25.97402597402597</v>
      </c>
      <c r="FF24" s="29">
        <f>11/32*100</f>
        <v>34.375</v>
      </c>
    </row>
    <row r="25" spans="2:162" x14ac:dyDescent="0.25">
      <c r="B25" s="29" t="s">
        <v>878</v>
      </c>
      <c r="C25" s="29">
        <v>0</v>
      </c>
      <c r="D25" s="29">
        <v>1</v>
      </c>
      <c r="E25" s="29" t="s">
        <v>1182</v>
      </c>
      <c r="F25" s="29">
        <v>0</v>
      </c>
      <c r="G25" s="29">
        <v>1</v>
      </c>
      <c r="H25" s="29" t="s">
        <v>1071</v>
      </c>
      <c r="I25" s="29">
        <v>0</v>
      </c>
      <c r="J25" s="29">
        <v>1</v>
      </c>
      <c r="K25" s="29" t="s">
        <v>1316</v>
      </c>
      <c r="L25" s="29">
        <v>0</v>
      </c>
      <c r="M25" s="29">
        <v>1</v>
      </c>
      <c r="N25" s="29" t="s">
        <v>529</v>
      </c>
      <c r="O25" s="29">
        <v>5.0530570995452252E-2</v>
      </c>
      <c r="P25" s="29">
        <v>1</v>
      </c>
      <c r="Q25" s="29" t="s">
        <v>643</v>
      </c>
      <c r="R25" s="29">
        <v>4.2952251413844941E-2</v>
      </c>
      <c r="S25" s="29">
        <v>1</v>
      </c>
      <c r="T25" s="29" t="s">
        <v>513</v>
      </c>
      <c r="U25" s="29">
        <v>0.46283110225007118</v>
      </c>
      <c r="V25" s="29">
        <v>1</v>
      </c>
      <c r="W25" s="5" t="s">
        <v>353</v>
      </c>
      <c r="X25" s="29">
        <v>0.70353242152907614</v>
      </c>
      <c r="Y25" s="29">
        <v>1</v>
      </c>
      <c r="Z25" s="29" t="s">
        <v>1008</v>
      </c>
      <c r="AA25" s="29">
        <v>0.1076591817902184</v>
      </c>
      <c r="AB25" s="29">
        <v>1</v>
      </c>
      <c r="AC25" s="29" t="s">
        <v>928</v>
      </c>
      <c r="AD25" s="29">
        <v>0.13784049885132918</v>
      </c>
      <c r="AE25" s="29">
        <v>1</v>
      </c>
      <c r="AF25" s="29" t="s">
        <v>407</v>
      </c>
      <c r="AG25" s="29">
        <v>0.10013702961947928</v>
      </c>
      <c r="AH25" s="29">
        <v>1</v>
      </c>
      <c r="AI25" s="29" t="s">
        <v>1366</v>
      </c>
      <c r="AJ25" s="11">
        <v>0.96551724137931039</v>
      </c>
      <c r="AK25" s="29">
        <v>1</v>
      </c>
      <c r="AL25" s="29" t="s">
        <v>1975</v>
      </c>
      <c r="AM25" s="5">
        <v>0</v>
      </c>
      <c r="AN25" s="5">
        <v>1</v>
      </c>
      <c r="AO25" s="29" t="s">
        <v>1991</v>
      </c>
      <c r="AP25" s="5">
        <v>0.25153717160424821</v>
      </c>
      <c r="AQ25" s="5">
        <v>1</v>
      </c>
      <c r="AR25" s="29" t="s">
        <v>1145</v>
      </c>
      <c r="AS25" s="5">
        <v>0.17208413001912046</v>
      </c>
      <c r="AT25" s="5">
        <v>1</v>
      </c>
      <c r="AU25" s="29" t="s">
        <v>1157</v>
      </c>
      <c r="AV25" s="5">
        <v>0.27535017359032682</v>
      </c>
      <c r="AW25" s="5">
        <v>1</v>
      </c>
      <c r="AX25" s="29" t="s">
        <v>2042</v>
      </c>
      <c r="AY25" s="5">
        <v>1.2121212121212122</v>
      </c>
      <c r="AZ25" s="5">
        <v>2</v>
      </c>
      <c r="BA25" s="5"/>
      <c r="BB25" s="29" t="s">
        <v>522</v>
      </c>
      <c r="BC25" s="5">
        <v>0.96548349489281027</v>
      </c>
      <c r="BD25" s="29">
        <v>1</v>
      </c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P25" s="29" t="s">
        <v>2103</v>
      </c>
      <c r="DQ25" s="29">
        <v>0</v>
      </c>
      <c r="DR25" s="29">
        <f>5/32*100</f>
        <v>15.625</v>
      </c>
      <c r="DS25" s="29">
        <f>1/18*100</f>
        <v>5.5555555555555554</v>
      </c>
      <c r="DT25" s="29">
        <f>16/25*100</f>
        <v>64</v>
      </c>
      <c r="DU25" s="29">
        <f>6/20*100</f>
        <v>30</v>
      </c>
      <c r="DV25" s="29">
        <f>8/92*100</f>
        <v>8.695652173913043</v>
      </c>
      <c r="DW25" s="29">
        <v>0</v>
      </c>
      <c r="DX25" s="29">
        <f>2/14*100</f>
        <v>14.285714285714285</v>
      </c>
      <c r="DY25" s="29">
        <v>0</v>
      </c>
      <c r="DZ25" s="29">
        <f t="shared" si="4"/>
        <v>15.351324668353653</v>
      </c>
      <c r="EA25" s="29">
        <f t="shared" si="5"/>
        <v>8.695652173913043</v>
      </c>
      <c r="EC25" s="29" t="s">
        <v>2103</v>
      </c>
      <c r="ED25" s="29">
        <f>7/12*100</f>
        <v>58.333333333333336</v>
      </c>
      <c r="EE25" s="29">
        <f>11/32*100</f>
        <v>34.375</v>
      </c>
      <c r="EF25" s="29">
        <f>6/18*100</f>
        <v>33.333333333333329</v>
      </c>
      <c r="EG25" s="29">
        <f>18/25*100</f>
        <v>72</v>
      </c>
      <c r="EH25" s="29">
        <f>8/20*100</f>
        <v>40</v>
      </c>
      <c r="EI25" s="29">
        <f>9/92*100</f>
        <v>9.7826086956521738</v>
      </c>
      <c r="EJ25" s="29">
        <f>1/22*100</f>
        <v>4.5454545454545459</v>
      </c>
      <c r="EK25" s="29">
        <f>5/14*100</f>
        <v>35.714285714285715</v>
      </c>
      <c r="EL25" s="29">
        <v>0</v>
      </c>
      <c r="EM25" s="29">
        <f t="shared" si="6"/>
        <v>32.009335069117675</v>
      </c>
      <c r="EN25" s="29">
        <f t="shared" si="7"/>
        <v>34.375</v>
      </c>
      <c r="EV25" s="29">
        <v>0</v>
      </c>
      <c r="EW25" s="29">
        <f>9/38*100</f>
        <v>23.684210526315788</v>
      </c>
      <c r="EX25" s="29">
        <f>7/93*100</f>
        <v>7.5268817204301079</v>
      </c>
      <c r="EY25" s="29">
        <f>1/41*100</f>
        <v>2.4390243902439024</v>
      </c>
      <c r="EZ25" s="29">
        <f>2/18*100</f>
        <v>11.111111111111111</v>
      </c>
      <c r="FB25" s="29">
        <f>2/27*100</f>
        <v>7.4074074074074066</v>
      </c>
      <c r="FC25" s="29">
        <f>9/38*100</f>
        <v>23.684210526315788</v>
      </c>
      <c r="FD25" s="29">
        <f>13/93*100</f>
        <v>13.978494623655912</v>
      </c>
      <c r="FE25" s="29">
        <f>1/41*100</f>
        <v>2.4390243902439024</v>
      </c>
      <c r="FF25" s="29">
        <f>6/18*100</f>
        <v>33.333333333333329</v>
      </c>
    </row>
    <row r="26" spans="2:162" x14ac:dyDescent="0.25">
      <c r="B26" s="29" t="s">
        <v>878</v>
      </c>
      <c r="C26" s="29">
        <v>0</v>
      </c>
      <c r="D26" s="29">
        <v>1</v>
      </c>
      <c r="E26" s="29" t="s">
        <v>1183</v>
      </c>
      <c r="F26" s="29">
        <v>0</v>
      </c>
      <c r="G26" s="29">
        <v>1</v>
      </c>
      <c r="H26" s="29" t="s">
        <v>1213</v>
      </c>
      <c r="I26" s="29">
        <v>0</v>
      </c>
      <c r="J26" s="29">
        <v>1</v>
      </c>
      <c r="K26" s="29" t="s">
        <v>1317</v>
      </c>
      <c r="L26" s="29">
        <v>0</v>
      </c>
      <c r="M26" s="29">
        <v>1</v>
      </c>
      <c r="N26" s="29" t="s">
        <v>709</v>
      </c>
      <c r="O26" s="29">
        <v>5.2652362774779513E-2</v>
      </c>
      <c r="P26" s="29">
        <v>1</v>
      </c>
      <c r="Q26" s="29" t="s">
        <v>623</v>
      </c>
      <c r="R26" s="29">
        <v>4.3005467838053694E-2</v>
      </c>
      <c r="S26" s="29">
        <v>1</v>
      </c>
      <c r="T26" s="29" t="s">
        <v>488</v>
      </c>
      <c r="U26" s="29">
        <v>0.50325015726567413</v>
      </c>
      <c r="V26" s="29">
        <v>1</v>
      </c>
      <c r="W26" s="29" t="s">
        <v>478</v>
      </c>
      <c r="X26" s="29">
        <v>0.74803149606299213</v>
      </c>
      <c r="Y26" s="29">
        <v>1</v>
      </c>
      <c r="Z26" s="29" t="s">
        <v>1018</v>
      </c>
      <c r="AA26" s="29">
        <v>0.11552837240910636</v>
      </c>
      <c r="AB26" s="29">
        <v>1</v>
      </c>
      <c r="AC26" s="29" t="s">
        <v>462</v>
      </c>
      <c r="AD26" s="29">
        <v>0.15277542013240536</v>
      </c>
      <c r="AE26" s="29">
        <v>1</v>
      </c>
      <c r="AF26" s="29" t="s">
        <v>408</v>
      </c>
      <c r="AG26" s="29">
        <v>0.12372208113563847</v>
      </c>
      <c r="AH26" s="29">
        <v>1</v>
      </c>
      <c r="AI26" s="29" t="s">
        <v>1841</v>
      </c>
      <c r="AJ26" s="11">
        <v>1.2285491419656787</v>
      </c>
      <c r="AK26">
        <v>2</v>
      </c>
      <c r="AL26" s="29" t="s">
        <v>1976</v>
      </c>
      <c r="AM26" s="5">
        <v>0</v>
      </c>
      <c r="AN26" s="5">
        <v>1</v>
      </c>
      <c r="AO26" s="29" t="s">
        <v>1132</v>
      </c>
      <c r="AP26" s="5">
        <v>0.28932140978432402</v>
      </c>
      <c r="AQ26" s="5">
        <v>1</v>
      </c>
      <c r="AR26" s="29" t="s">
        <v>1798</v>
      </c>
      <c r="AS26" s="5">
        <v>0.1886860916578976</v>
      </c>
      <c r="AT26" s="5">
        <v>1</v>
      </c>
      <c r="AU26" s="29" t="s">
        <v>1255</v>
      </c>
      <c r="AV26" s="5">
        <v>0.27828191167574107</v>
      </c>
      <c r="AW26" s="5">
        <v>1</v>
      </c>
      <c r="AX26" s="29" t="s">
        <v>2037</v>
      </c>
      <c r="AY26" s="5">
        <v>1.2250453720508168</v>
      </c>
      <c r="AZ26" s="5">
        <v>2</v>
      </c>
      <c r="BA26" s="5"/>
      <c r="BB26" s="29" t="s">
        <v>29</v>
      </c>
      <c r="BC26" s="5">
        <v>0.96587097269171129</v>
      </c>
      <c r="BD26" s="29">
        <v>1</v>
      </c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P26" s="29" t="s">
        <v>2104</v>
      </c>
      <c r="DQ26" s="29"/>
      <c r="DR26" s="29"/>
      <c r="DS26" s="29"/>
      <c r="DT26" s="29"/>
      <c r="DU26" s="29"/>
      <c r="DV26" s="29"/>
      <c r="DW26" s="29"/>
      <c r="DX26" s="29"/>
      <c r="DY26" s="29"/>
      <c r="DZ26" s="29" t="e">
        <f t="shared" si="4"/>
        <v>#DIV/0!</v>
      </c>
      <c r="EA26" s="29" t="e">
        <f t="shared" si="5"/>
        <v>#NUM!</v>
      </c>
      <c r="EC26" s="29" t="s">
        <v>2104</v>
      </c>
      <c r="ED26" s="29"/>
      <c r="EE26" s="29"/>
      <c r="EF26" s="29"/>
      <c r="EG26" s="29"/>
      <c r="EH26" s="29"/>
      <c r="EI26" s="29"/>
      <c r="EJ26" s="29"/>
      <c r="EK26" s="29"/>
      <c r="EL26" s="29"/>
      <c r="EM26" s="29" t="e">
        <f t="shared" si="6"/>
        <v>#DIV/0!</v>
      </c>
      <c r="EN26" s="29" t="e">
        <f t="shared" si="7"/>
        <v>#NUM!</v>
      </c>
      <c r="EV26" s="29">
        <v>0</v>
      </c>
      <c r="EW26" s="29">
        <f>8/51*100</f>
        <v>15.686274509803921</v>
      </c>
      <c r="EX26" s="29">
        <v>0</v>
      </c>
      <c r="EY26" s="29">
        <f>2/67*100</f>
        <v>2.9850746268656714</v>
      </c>
      <c r="EZ26" s="29">
        <f>15/25*100</f>
        <v>60</v>
      </c>
      <c r="FB26" s="29">
        <f>3/31*100</f>
        <v>9.67741935483871</v>
      </c>
      <c r="FC26" s="29">
        <f>20/51*100</f>
        <v>39.215686274509807</v>
      </c>
      <c r="FD26" s="29">
        <v>0</v>
      </c>
      <c r="FE26" s="29">
        <f>3/67*100</f>
        <v>4.4776119402985071</v>
      </c>
      <c r="FF26" s="29">
        <f>18/25*100</f>
        <v>72</v>
      </c>
    </row>
    <row r="27" spans="2:162" x14ac:dyDescent="0.25">
      <c r="B27" s="29" t="s">
        <v>884</v>
      </c>
      <c r="C27" s="29">
        <v>0</v>
      </c>
      <c r="D27" s="29">
        <v>1</v>
      </c>
      <c r="E27" s="29" t="s">
        <v>1184</v>
      </c>
      <c r="F27" s="29">
        <v>0</v>
      </c>
      <c r="G27" s="29">
        <v>1</v>
      </c>
      <c r="H27" s="29" t="s">
        <v>1217</v>
      </c>
      <c r="I27" s="29">
        <v>0</v>
      </c>
      <c r="J27" s="29">
        <v>1</v>
      </c>
      <c r="K27" s="29" t="s">
        <v>1318</v>
      </c>
      <c r="L27" s="29">
        <v>0</v>
      </c>
      <c r="M27" s="29">
        <v>1</v>
      </c>
      <c r="N27" s="29" t="s">
        <v>299</v>
      </c>
      <c r="O27" s="29">
        <v>5.9533259247499602E-2</v>
      </c>
      <c r="P27" s="29">
        <v>1</v>
      </c>
      <c r="Q27" s="29" t="s">
        <v>663</v>
      </c>
      <c r="R27" s="29">
        <v>4.7376524931896244E-2</v>
      </c>
      <c r="S27" s="29">
        <v>1</v>
      </c>
      <c r="T27" s="29" t="s">
        <v>514</v>
      </c>
      <c r="U27" s="29">
        <v>0.50821616127392855</v>
      </c>
      <c r="V27" s="29">
        <v>1</v>
      </c>
      <c r="W27" s="5" t="s">
        <v>352</v>
      </c>
      <c r="X27" s="29">
        <v>0.75821398483572033</v>
      </c>
      <c r="Y27" s="29">
        <v>1</v>
      </c>
      <c r="Z27" s="29" t="s">
        <v>1010</v>
      </c>
      <c r="AA27" s="29">
        <v>0.12578616352201258</v>
      </c>
      <c r="AB27" s="29">
        <v>1</v>
      </c>
      <c r="AC27" s="29" t="s">
        <v>458</v>
      </c>
      <c r="AD27" s="29">
        <v>0.15449317655136899</v>
      </c>
      <c r="AE27" s="29">
        <v>1</v>
      </c>
      <c r="AF27" s="29" t="s">
        <v>411</v>
      </c>
      <c r="AG27" s="29">
        <v>0.1284796573875803</v>
      </c>
      <c r="AH27" s="29">
        <v>1</v>
      </c>
      <c r="AI27" s="29" t="s">
        <v>1845</v>
      </c>
      <c r="AJ27" s="11">
        <v>1.4623172103487065</v>
      </c>
      <c r="AK27" s="29">
        <v>2</v>
      </c>
      <c r="AL27" s="29" t="s">
        <v>1977</v>
      </c>
      <c r="AM27" s="5">
        <v>0</v>
      </c>
      <c r="AN27" s="5">
        <v>1</v>
      </c>
      <c r="AO27" s="29" t="s">
        <v>1993</v>
      </c>
      <c r="AP27" s="5">
        <v>0.37111489098500078</v>
      </c>
      <c r="AQ27" s="5">
        <v>1</v>
      </c>
      <c r="AR27" s="29" t="s">
        <v>1797</v>
      </c>
      <c r="AS27" s="5">
        <v>0.1920355771174449</v>
      </c>
      <c r="AT27" s="5">
        <v>1</v>
      </c>
      <c r="AU27" s="29" t="s">
        <v>1259</v>
      </c>
      <c r="AV27" s="5">
        <v>0.29990403071017274</v>
      </c>
      <c r="AW27" s="5">
        <v>1</v>
      </c>
      <c r="AX27" s="29" t="s">
        <v>2043</v>
      </c>
      <c r="AY27" s="5">
        <v>1.2307692307692308</v>
      </c>
      <c r="AZ27" s="5">
        <v>2</v>
      </c>
      <c r="BA27" s="5"/>
      <c r="BB27" s="29" t="s">
        <v>521</v>
      </c>
      <c r="BC27" s="5">
        <v>0.9668866831622539</v>
      </c>
      <c r="BD27" s="29">
        <v>1</v>
      </c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P27" s="29" t="s">
        <v>2105</v>
      </c>
      <c r="DQ27" s="29"/>
      <c r="DR27" s="29"/>
      <c r="DS27" s="29"/>
      <c r="DT27" s="29"/>
      <c r="DU27" s="29"/>
      <c r="DV27" s="29"/>
      <c r="DW27" s="29"/>
      <c r="DX27" s="29"/>
      <c r="DY27" s="29"/>
      <c r="DZ27" s="29" t="e">
        <f t="shared" si="4"/>
        <v>#DIV/0!</v>
      </c>
      <c r="EA27" s="29" t="e">
        <f t="shared" si="5"/>
        <v>#NUM!</v>
      </c>
      <c r="EC27" s="29" t="s">
        <v>2105</v>
      </c>
      <c r="ED27" s="29"/>
      <c r="EE27" s="29"/>
      <c r="EF27" s="29"/>
      <c r="EG27" s="29"/>
      <c r="EH27" s="29"/>
      <c r="EI27" s="29"/>
      <c r="EJ27" s="29"/>
      <c r="EK27" s="29"/>
      <c r="EL27" s="29"/>
      <c r="EM27" s="29" t="e">
        <f t="shared" si="6"/>
        <v>#DIV/0!</v>
      </c>
      <c r="EN27" s="29" t="e">
        <f t="shared" si="7"/>
        <v>#NUM!</v>
      </c>
      <c r="EV27" s="29">
        <v>0</v>
      </c>
      <c r="EW27" s="29">
        <f>7/98*100</f>
        <v>7.1428571428571423</v>
      </c>
      <c r="EX27" s="29">
        <f>1/76*100</f>
        <v>1.3157894736842104</v>
      </c>
      <c r="EY27" s="29">
        <f>1/31*100</f>
        <v>3.225806451612903</v>
      </c>
      <c r="EZ27" s="29">
        <f>6/20*100</f>
        <v>30</v>
      </c>
      <c r="FB27" s="29">
        <f>3/60*100</f>
        <v>5</v>
      </c>
      <c r="FC27" s="29">
        <f>19/98*100</f>
        <v>19.387755102040817</v>
      </c>
      <c r="FD27" s="29">
        <f>6/76*100</f>
        <v>7.8947368421052628</v>
      </c>
      <c r="FE27" s="29">
        <f>3/31*100</f>
        <v>9.67741935483871</v>
      </c>
      <c r="FF27" s="29">
        <f>8/20*100</f>
        <v>40</v>
      </c>
    </row>
    <row r="28" spans="2:162" x14ac:dyDescent="0.25">
      <c r="B28" s="29" t="s">
        <v>889</v>
      </c>
      <c r="C28" s="29">
        <v>0</v>
      </c>
      <c r="D28" s="29">
        <v>1</v>
      </c>
      <c r="E28" s="29" t="s">
        <v>1186</v>
      </c>
      <c r="F28" s="29">
        <v>0</v>
      </c>
      <c r="G28" s="29">
        <v>1</v>
      </c>
      <c r="H28" s="29" t="s">
        <v>1220</v>
      </c>
      <c r="I28" s="29">
        <v>0</v>
      </c>
      <c r="J28" s="29">
        <v>1</v>
      </c>
      <c r="K28" s="29" t="s">
        <v>1319</v>
      </c>
      <c r="L28" s="29">
        <v>0</v>
      </c>
      <c r="M28" s="29">
        <v>1</v>
      </c>
      <c r="N28" s="29" t="s">
        <v>699</v>
      </c>
      <c r="O28" s="29">
        <v>8.5881140501545855E-2</v>
      </c>
      <c r="P28" s="29">
        <v>1</v>
      </c>
      <c r="Q28" s="29" t="s">
        <v>549</v>
      </c>
      <c r="R28" s="29">
        <v>4.9701789264413515E-2</v>
      </c>
      <c r="S28" s="29">
        <v>1</v>
      </c>
      <c r="T28" s="29" t="s">
        <v>485</v>
      </c>
      <c r="U28" s="29">
        <v>0.52926525529265256</v>
      </c>
      <c r="V28" s="29">
        <v>1</v>
      </c>
      <c r="W28" s="29" t="s">
        <v>368</v>
      </c>
      <c r="X28" s="29">
        <v>0.81984897518878108</v>
      </c>
      <c r="Y28" s="29">
        <v>1</v>
      </c>
      <c r="Z28" s="29" t="s">
        <v>1012</v>
      </c>
      <c r="AA28" s="29">
        <v>0.13651328997028828</v>
      </c>
      <c r="AB28" s="29">
        <v>1</v>
      </c>
      <c r="AC28" s="29" t="s">
        <v>464</v>
      </c>
      <c r="AD28" s="29">
        <v>0.1546218487394958</v>
      </c>
      <c r="AE28" s="29">
        <v>1</v>
      </c>
      <c r="AF28" s="29" t="s">
        <v>407</v>
      </c>
      <c r="AG28" s="29">
        <v>0.13367707438174353</v>
      </c>
      <c r="AH28" s="29">
        <v>1</v>
      </c>
      <c r="AI28" s="29" t="s">
        <v>1366</v>
      </c>
      <c r="AJ28" s="11">
        <v>1.7699115044247788</v>
      </c>
      <c r="AK28" s="29">
        <v>2</v>
      </c>
      <c r="AL28" s="29" t="s">
        <v>1978</v>
      </c>
      <c r="AM28" s="5">
        <v>0</v>
      </c>
      <c r="AN28" s="5">
        <v>1</v>
      </c>
      <c r="AO28" s="29" t="s">
        <v>1993</v>
      </c>
      <c r="AP28" s="5">
        <v>0.38403351565227511</v>
      </c>
      <c r="AQ28" s="5">
        <v>1</v>
      </c>
      <c r="AR28" s="29" t="s">
        <v>1142</v>
      </c>
      <c r="AS28" s="5">
        <v>0.20429009193054137</v>
      </c>
      <c r="AT28" s="5">
        <v>1</v>
      </c>
      <c r="AU28" s="29" t="s">
        <v>1262</v>
      </c>
      <c r="AV28" s="5">
        <v>0.32421216444040979</v>
      </c>
      <c r="AW28" s="5">
        <v>1</v>
      </c>
      <c r="AX28" s="29" t="s">
        <v>2044</v>
      </c>
      <c r="AY28" s="5">
        <v>1.5315315315315314</v>
      </c>
      <c r="AZ28" s="5">
        <v>2</v>
      </c>
      <c r="BA28" s="5"/>
      <c r="BB28" s="29" t="s">
        <v>888</v>
      </c>
      <c r="BC28" s="29">
        <v>0.96860623332200146</v>
      </c>
      <c r="BD28" s="29">
        <v>1</v>
      </c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P28" s="29" t="s">
        <v>2106</v>
      </c>
      <c r="DQ28" s="29"/>
      <c r="DR28" s="29"/>
      <c r="DS28" s="29"/>
      <c r="DT28" s="29"/>
      <c r="DU28" s="29"/>
      <c r="DV28" s="29"/>
      <c r="DW28" s="29"/>
      <c r="DX28" s="29"/>
      <c r="DY28" s="29"/>
      <c r="DZ28" s="29" t="e">
        <f t="shared" si="4"/>
        <v>#DIV/0!</v>
      </c>
      <c r="EA28" s="29" t="e">
        <f t="shared" si="5"/>
        <v>#NUM!</v>
      </c>
      <c r="EC28" s="29" t="s">
        <v>2106</v>
      </c>
      <c r="ED28" s="29"/>
      <c r="EE28" s="29"/>
      <c r="EF28" s="29"/>
      <c r="EG28" s="29"/>
      <c r="EH28" s="29"/>
      <c r="EI28" s="29"/>
      <c r="EJ28" s="29"/>
      <c r="EK28" s="29"/>
      <c r="EL28" s="29"/>
      <c r="EM28" s="29" t="e">
        <f t="shared" si="6"/>
        <v>#DIV/0!</v>
      </c>
      <c r="EN28" s="29" t="e">
        <f t="shared" si="7"/>
        <v>#NUM!</v>
      </c>
      <c r="EV28" s="29">
        <f>1/18*100</f>
        <v>5.5555555555555554</v>
      </c>
      <c r="EW28" s="29"/>
      <c r="EX28" s="29">
        <f>8/42*100</f>
        <v>19.047619047619047</v>
      </c>
      <c r="EY28" s="29">
        <f>2/81*100</f>
        <v>2.4691358024691357</v>
      </c>
      <c r="EZ28" s="29">
        <f>8/92*100</f>
        <v>8.695652173913043</v>
      </c>
      <c r="FB28" s="29">
        <f>2/18*100</f>
        <v>11.111111111111111</v>
      </c>
      <c r="FC28" s="29"/>
      <c r="FD28" s="29">
        <f>15/42*100</f>
        <v>35.714285714285715</v>
      </c>
      <c r="FE28" s="29">
        <f>2/81*100</f>
        <v>2.4691358024691357</v>
      </c>
      <c r="FF28" s="29">
        <f>9/92*100</f>
        <v>9.7826086956521738</v>
      </c>
    </row>
    <row r="29" spans="2:162" x14ac:dyDescent="0.25">
      <c r="B29" s="29" t="s">
        <v>890</v>
      </c>
      <c r="C29" s="29">
        <v>0</v>
      </c>
      <c r="D29" s="29">
        <v>1</v>
      </c>
      <c r="E29" s="29" t="s">
        <v>1188</v>
      </c>
      <c r="F29" s="29">
        <v>0</v>
      </c>
      <c r="G29" s="29">
        <v>1</v>
      </c>
      <c r="H29" s="29" t="s">
        <v>1224</v>
      </c>
      <c r="I29" s="29">
        <v>0</v>
      </c>
      <c r="J29" s="29">
        <v>1</v>
      </c>
      <c r="K29" s="29" t="s">
        <v>1294</v>
      </c>
      <c r="L29" s="29">
        <v>0</v>
      </c>
      <c r="M29" s="29">
        <v>1</v>
      </c>
      <c r="N29" s="29" t="s">
        <v>706</v>
      </c>
      <c r="O29" s="29">
        <v>9.003601440576231E-2</v>
      </c>
      <c r="P29" s="29">
        <v>1</v>
      </c>
      <c r="Q29" s="29" t="s">
        <v>634</v>
      </c>
      <c r="R29" s="29">
        <v>5.3705692803437163E-2</v>
      </c>
      <c r="S29" s="29">
        <v>1</v>
      </c>
      <c r="T29" s="29" t="s">
        <v>334</v>
      </c>
      <c r="U29" s="29">
        <v>0.53969606589973018</v>
      </c>
      <c r="V29" s="29">
        <v>1</v>
      </c>
      <c r="W29" s="29" t="s">
        <v>364</v>
      </c>
      <c r="X29" s="29">
        <v>0.83092030718871968</v>
      </c>
      <c r="Y29" s="29">
        <v>1</v>
      </c>
      <c r="Z29" s="29" t="s">
        <v>1015</v>
      </c>
      <c r="AA29" s="29">
        <v>0.13877874702616971</v>
      </c>
      <c r="AB29" s="29">
        <v>1</v>
      </c>
      <c r="AC29" s="29" t="s">
        <v>455</v>
      </c>
      <c r="AD29" s="29">
        <v>0.15643332029722329</v>
      </c>
      <c r="AE29" s="29">
        <v>1</v>
      </c>
      <c r="AF29" s="29" t="s">
        <v>421</v>
      </c>
      <c r="AG29" s="29">
        <v>0.13805798435342845</v>
      </c>
      <c r="AH29" s="29">
        <v>1</v>
      </c>
      <c r="AI29" s="29" t="s">
        <v>1371</v>
      </c>
      <c r="AJ29" s="11">
        <v>1.7972797927461142</v>
      </c>
      <c r="AK29" s="29">
        <v>2</v>
      </c>
      <c r="AL29" s="29" t="s">
        <v>1979</v>
      </c>
      <c r="AM29" s="5">
        <v>0</v>
      </c>
      <c r="AN29" s="5">
        <v>1</v>
      </c>
      <c r="AO29" s="29" t="s">
        <v>1126</v>
      </c>
      <c r="AP29" s="5">
        <v>0.39245000934404783</v>
      </c>
      <c r="AQ29" s="5">
        <v>1</v>
      </c>
      <c r="AR29" s="29" t="s">
        <v>1811</v>
      </c>
      <c r="AS29" s="5">
        <v>0.21739130434782608</v>
      </c>
      <c r="AT29" s="5">
        <v>1</v>
      </c>
      <c r="AU29" s="29" t="s">
        <v>1160</v>
      </c>
      <c r="AV29" s="5">
        <v>0.33914728682170542</v>
      </c>
      <c r="AW29" s="5">
        <v>1</v>
      </c>
      <c r="AX29" s="29" t="s">
        <v>2054</v>
      </c>
      <c r="AY29" s="5">
        <v>1.6583273766976412</v>
      </c>
      <c r="AZ29" s="5">
        <v>2</v>
      </c>
      <c r="BA29" s="5"/>
      <c r="BB29" s="29" t="s">
        <v>909</v>
      </c>
      <c r="BC29" s="29">
        <v>0.97022349208936554</v>
      </c>
      <c r="BD29" s="29">
        <v>1</v>
      </c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P29" s="29" t="s">
        <v>2107</v>
      </c>
      <c r="DQ29" s="29"/>
      <c r="DR29" s="29"/>
      <c r="DS29" s="29"/>
      <c r="DT29" s="29"/>
      <c r="DU29" s="29"/>
      <c r="DV29" s="29"/>
      <c r="DW29" s="29"/>
      <c r="DX29" s="29"/>
      <c r="DY29" s="29"/>
      <c r="DZ29" s="29" t="e">
        <f t="shared" si="4"/>
        <v>#DIV/0!</v>
      </c>
      <c r="EA29" s="29" t="e">
        <f t="shared" si="5"/>
        <v>#NUM!</v>
      </c>
      <c r="EC29" s="29" t="s">
        <v>2107</v>
      </c>
      <c r="ED29" s="29"/>
      <c r="EE29" s="29"/>
      <c r="EF29" s="29"/>
      <c r="EG29" s="29"/>
      <c r="EH29" s="29"/>
      <c r="EI29" s="29"/>
      <c r="EJ29" s="29"/>
      <c r="EK29" s="29"/>
      <c r="EL29" s="29"/>
      <c r="EM29" s="29" t="e">
        <f t="shared" si="6"/>
        <v>#DIV/0!</v>
      </c>
      <c r="EN29" s="29" t="e">
        <f t="shared" si="7"/>
        <v>#NUM!</v>
      </c>
      <c r="EV29" s="29">
        <f>1/42*100</f>
        <v>2.3809523809523809</v>
      </c>
      <c r="EW29" s="29"/>
      <c r="EX29" s="29">
        <v>0</v>
      </c>
      <c r="EY29" s="29">
        <f>3/19*100</f>
        <v>15.789473684210526</v>
      </c>
      <c r="EZ29" s="29">
        <v>0</v>
      </c>
      <c r="FB29" s="29">
        <f>1/42*100</f>
        <v>2.3809523809523809</v>
      </c>
      <c r="FC29" s="29"/>
      <c r="FD29" s="29">
        <f>2/112*100</f>
        <v>1.7857142857142856</v>
      </c>
      <c r="FE29" s="29">
        <f>4/19*100</f>
        <v>21.052631578947366</v>
      </c>
      <c r="FF29" s="29">
        <f>1/22*100</f>
        <v>4.5454545454545459</v>
      </c>
    </row>
    <row r="30" spans="2:162" x14ac:dyDescent="0.25">
      <c r="B30" s="29" t="s">
        <v>897</v>
      </c>
      <c r="C30" s="29">
        <v>0</v>
      </c>
      <c r="D30" s="29">
        <v>1</v>
      </c>
      <c r="E30" s="29" t="s">
        <v>1192</v>
      </c>
      <c r="F30" s="29">
        <v>0</v>
      </c>
      <c r="G30" s="29">
        <v>1</v>
      </c>
      <c r="H30" s="29" t="s">
        <v>1272</v>
      </c>
      <c r="I30" s="29">
        <v>0</v>
      </c>
      <c r="J30" s="29">
        <v>1</v>
      </c>
      <c r="K30" s="29" t="s">
        <v>827</v>
      </c>
      <c r="L30" s="29">
        <v>2.0036064916850331E-2</v>
      </c>
      <c r="M30" s="29">
        <v>1</v>
      </c>
      <c r="N30" s="5" t="s">
        <v>274</v>
      </c>
      <c r="O30" s="29">
        <v>0.10809141445336627</v>
      </c>
      <c r="P30" s="29">
        <v>1</v>
      </c>
      <c r="Q30" s="29" t="s">
        <v>653</v>
      </c>
      <c r="R30" s="29">
        <v>6.0762570256721861E-2</v>
      </c>
      <c r="S30" s="29">
        <v>1</v>
      </c>
      <c r="T30" s="29" t="s">
        <v>511</v>
      </c>
      <c r="U30" s="29">
        <v>0.54639660857277439</v>
      </c>
      <c r="V30" s="29">
        <v>1</v>
      </c>
      <c r="W30" s="29" t="s">
        <v>481</v>
      </c>
      <c r="X30" s="29">
        <v>1</v>
      </c>
      <c r="Y30" s="29">
        <v>2</v>
      </c>
      <c r="Z30" s="29" t="s">
        <v>1016</v>
      </c>
      <c r="AA30" s="29">
        <v>0.14945652173913043</v>
      </c>
      <c r="AB30" s="29">
        <v>1</v>
      </c>
      <c r="AC30" s="29" t="s">
        <v>929</v>
      </c>
      <c r="AD30" s="29">
        <v>0.16888325944690732</v>
      </c>
      <c r="AE30" s="29">
        <v>1</v>
      </c>
      <c r="AF30" s="29" t="s">
        <v>410</v>
      </c>
      <c r="AG30" s="29">
        <v>0.14884644008930786</v>
      </c>
      <c r="AH30" s="29">
        <v>1</v>
      </c>
      <c r="AI30" s="29" t="s">
        <v>1837</v>
      </c>
      <c r="AJ30" s="11">
        <v>2.0027697880046871</v>
      </c>
      <c r="AK30" s="29">
        <v>2</v>
      </c>
      <c r="AL30" s="29" t="s">
        <v>1981</v>
      </c>
      <c r="AM30" s="5">
        <v>0</v>
      </c>
      <c r="AN30" s="5">
        <v>1</v>
      </c>
      <c r="AO30" s="29" t="s">
        <v>1994</v>
      </c>
      <c r="AP30" s="5">
        <v>0.43848614455666179</v>
      </c>
      <c r="AQ30" s="5">
        <v>1</v>
      </c>
      <c r="AR30" s="29" t="s">
        <v>1801</v>
      </c>
      <c r="AS30" s="5">
        <v>0.23032629558541268</v>
      </c>
      <c r="AT30" s="5">
        <v>1</v>
      </c>
      <c r="AU30" s="29" t="s">
        <v>1161</v>
      </c>
      <c r="AV30" s="5">
        <v>0.39332700393327003</v>
      </c>
      <c r="AW30" s="5">
        <v>1</v>
      </c>
      <c r="AX30" s="29" t="s">
        <v>2056</v>
      </c>
      <c r="AY30" s="5">
        <v>1.6954871362294393</v>
      </c>
      <c r="AZ30" s="5">
        <v>2</v>
      </c>
      <c r="BA30" s="5"/>
      <c r="BB30" s="29" t="s">
        <v>909</v>
      </c>
      <c r="BC30" s="29">
        <v>0.9725436468602181</v>
      </c>
      <c r="BD30" s="29">
        <v>1</v>
      </c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P30" s="29" t="s">
        <v>2108</v>
      </c>
      <c r="DQ30" s="29"/>
      <c r="DR30" s="29"/>
      <c r="DS30" s="29"/>
      <c r="DT30" s="29"/>
      <c r="DU30" s="29"/>
      <c r="DV30" s="29"/>
      <c r="DW30" s="29"/>
      <c r="DX30" s="29"/>
      <c r="DY30" s="29"/>
      <c r="DZ30" s="29" t="e">
        <f t="shared" si="4"/>
        <v>#DIV/0!</v>
      </c>
      <c r="EA30" s="29" t="e">
        <f t="shared" si="5"/>
        <v>#NUM!</v>
      </c>
      <c r="EC30" s="29" t="s">
        <v>2108</v>
      </c>
      <c r="ED30" s="29"/>
      <c r="EE30" s="29"/>
      <c r="EF30" s="29"/>
      <c r="EG30" s="29"/>
      <c r="EH30" s="29"/>
      <c r="EI30" s="29"/>
      <c r="EJ30" s="29"/>
      <c r="EK30" s="29"/>
      <c r="EL30" s="29"/>
      <c r="EM30" s="29" t="e">
        <f t="shared" si="6"/>
        <v>#DIV/0!</v>
      </c>
      <c r="EN30" s="29" t="e">
        <f t="shared" si="7"/>
        <v>#NUM!</v>
      </c>
      <c r="EV30" s="29"/>
      <c r="EW30" s="29"/>
      <c r="EX30" s="29"/>
      <c r="EY30" s="29">
        <v>0</v>
      </c>
      <c r="EZ30" s="29">
        <f>2/14*100</f>
        <v>14.285714285714285</v>
      </c>
      <c r="FB30" s="29"/>
      <c r="FC30" s="29"/>
      <c r="FD30" s="29"/>
      <c r="FE30" s="29">
        <v>0</v>
      </c>
      <c r="FF30" s="29">
        <f>5/14*100</f>
        <v>35.714285714285715</v>
      </c>
    </row>
    <row r="31" spans="2:162" x14ac:dyDescent="0.25">
      <c r="B31" s="29" t="s">
        <v>901</v>
      </c>
      <c r="C31" s="29">
        <v>0</v>
      </c>
      <c r="D31" s="29">
        <v>1</v>
      </c>
      <c r="E31" s="29" t="s">
        <v>1197</v>
      </c>
      <c r="F31" s="29">
        <v>0</v>
      </c>
      <c r="G31" s="29">
        <v>1</v>
      </c>
      <c r="H31" s="29" t="s">
        <v>1273</v>
      </c>
      <c r="I31" s="29">
        <v>0</v>
      </c>
      <c r="J31" s="29">
        <v>1</v>
      </c>
      <c r="K31" s="29" t="s">
        <v>257</v>
      </c>
      <c r="L31" s="29">
        <v>2.9417172274315131E-2</v>
      </c>
      <c r="M31" s="29">
        <v>1</v>
      </c>
      <c r="N31" s="29" t="s">
        <v>304</v>
      </c>
      <c r="O31" s="29">
        <v>0.11724578981027499</v>
      </c>
      <c r="P31" s="29">
        <v>1</v>
      </c>
      <c r="Q31" s="29" t="s">
        <v>627</v>
      </c>
      <c r="R31" s="29">
        <v>6.6489361702127658E-2</v>
      </c>
      <c r="S31" s="29">
        <v>1</v>
      </c>
      <c r="T31" s="29" t="s">
        <v>341</v>
      </c>
      <c r="U31" s="29">
        <v>0.74673304293714993</v>
      </c>
      <c r="V31" s="29">
        <v>1</v>
      </c>
      <c r="W31" s="29" t="s">
        <v>478</v>
      </c>
      <c r="X31" s="29">
        <v>1.0213852537503989</v>
      </c>
      <c r="Y31" s="29">
        <v>2</v>
      </c>
      <c r="Z31" s="29" t="s">
        <v>1003</v>
      </c>
      <c r="AA31" s="29">
        <v>0.17414707512071559</v>
      </c>
      <c r="AB31" s="29">
        <v>1</v>
      </c>
      <c r="AC31" s="29" t="s">
        <v>927</v>
      </c>
      <c r="AD31" s="29">
        <v>0.170261066969353</v>
      </c>
      <c r="AE31" s="29">
        <v>1</v>
      </c>
      <c r="AF31" s="29" t="s">
        <v>416</v>
      </c>
      <c r="AG31" s="29">
        <v>0.18038331454340473</v>
      </c>
      <c r="AH31" s="29">
        <v>1</v>
      </c>
      <c r="AI31" s="29" t="s">
        <v>1840</v>
      </c>
      <c r="AJ31" s="11">
        <v>2.0027816411682893</v>
      </c>
      <c r="AK31" s="29">
        <v>2</v>
      </c>
      <c r="AL31" s="29" t="s">
        <v>1982</v>
      </c>
      <c r="AM31" s="5">
        <v>0</v>
      </c>
      <c r="AN31" s="5">
        <v>1</v>
      </c>
      <c r="AO31" s="29" t="s">
        <v>1989</v>
      </c>
      <c r="AP31" s="5">
        <v>0.48840048840048839</v>
      </c>
      <c r="AQ31" s="5">
        <v>1</v>
      </c>
      <c r="AR31" s="29" t="s">
        <v>1141</v>
      </c>
      <c r="AS31" s="5">
        <v>0.25921125717459725</v>
      </c>
      <c r="AT31" s="5">
        <v>1</v>
      </c>
      <c r="AU31" s="29" t="s">
        <v>1160</v>
      </c>
      <c r="AV31" s="5">
        <v>0.40666937779585194</v>
      </c>
      <c r="AW31" s="5">
        <v>1</v>
      </c>
      <c r="AX31" s="29" t="s">
        <v>2040</v>
      </c>
      <c r="AY31" s="5">
        <v>1.7436380772855797</v>
      </c>
      <c r="AZ31" s="5">
        <v>2</v>
      </c>
      <c r="BA31" s="5"/>
      <c r="BB31" s="29" t="s">
        <v>886</v>
      </c>
      <c r="BC31" s="29">
        <v>0.97296009161856734</v>
      </c>
      <c r="BD31" s="29">
        <v>1</v>
      </c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P31" s="29" t="s">
        <v>2109</v>
      </c>
      <c r="DQ31" s="29"/>
      <c r="DR31" s="29"/>
      <c r="DS31" s="29"/>
      <c r="DT31" s="29"/>
      <c r="DU31" s="29"/>
      <c r="DV31" s="29"/>
      <c r="DW31" s="29"/>
      <c r="DX31" s="29"/>
      <c r="DY31" s="29"/>
      <c r="DZ31" s="29" t="e">
        <f t="shared" si="4"/>
        <v>#DIV/0!</v>
      </c>
      <c r="EA31" s="29" t="e">
        <f t="shared" si="5"/>
        <v>#NUM!</v>
      </c>
      <c r="EC31" s="29" t="s">
        <v>2109</v>
      </c>
      <c r="ED31" s="29"/>
      <c r="EE31" s="29"/>
      <c r="EF31" s="29"/>
      <c r="EG31" s="29"/>
      <c r="EH31" s="29"/>
      <c r="EI31" s="29"/>
      <c r="EJ31" s="29"/>
      <c r="EK31" s="29"/>
      <c r="EL31" s="29"/>
      <c r="EM31" s="29" t="e">
        <f t="shared" si="6"/>
        <v>#DIV/0!</v>
      </c>
      <c r="EN31" s="29" t="e">
        <f t="shared" si="7"/>
        <v>#NUM!</v>
      </c>
      <c r="EV31" s="29"/>
      <c r="EW31" s="29"/>
      <c r="EX31" s="29"/>
      <c r="EY31" s="29"/>
      <c r="EZ31" s="29">
        <v>0</v>
      </c>
      <c r="FB31" s="29"/>
      <c r="FC31" s="29"/>
      <c r="FD31" s="29"/>
      <c r="FE31" s="29"/>
      <c r="FF31" s="29">
        <v>0</v>
      </c>
    </row>
    <row r="32" spans="2:162" x14ac:dyDescent="0.25">
      <c r="B32" s="29" t="s">
        <v>901</v>
      </c>
      <c r="C32" s="29">
        <v>0</v>
      </c>
      <c r="D32" s="29">
        <v>1</v>
      </c>
      <c r="E32" s="29" t="s">
        <v>1198</v>
      </c>
      <c r="F32" s="29">
        <v>0</v>
      </c>
      <c r="G32" s="29">
        <v>1</v>
      </c>
      <c r="H32" s="29" t="s">
        <v>1276</v>
      </c>
      <c r="I32" s="29">
        <v>0</v>
      </c>
      <c r="J32" s="29">
        <v>1</v>
      </c>
      <c r="K32" s="29" t="s">
        <v>1268</v>
      </c>
      <c r="L32" s="29">
        <v>3.0744004919040786E-2</v>
      </c>
      <c r="M32" s="29">
        <v>1</v>
      </c>
      <c r="N32" s="29" t="s">
        <v>729</v>
      </c>
      <c r="O32" s="29">
        <v>0.12658227848101267</v>
      </c>
      <c r="P32" s="29">
        <v>1</v>
      </c>
      <c r="Q32" s="29" t="s">
        <v>628</v>
      </c>
      <c r="R32" s="29">
        <v>6.7080328693610594E-2</v>
      </c>
      <c r="S32" s="29">
        <v>1</v>
      </c>
      <c r="T32" s="5" t="s">
        <v>349</v>
      </c>
      <c r="U32" s="29">
        <v>0.82085723613637418</v>
      </c>
      <c r="V32" s="29">
        <v>1</v>
      </c>
      <c r="W32" s="29" t="s">
        <v>366</v>
      </c>
      <c r="X32" s="29">
        <v>1.1336797354747286</v>
      </c>
      <c r="Y32" s="29">
        <v>2</v>
      </c>
      <c r="Z32" s="29" t="s">
        <v>989</v>
      </c>
      <c r="AA32" s="29">
        <v>0.20078708537466872</v>
      </c>
      <c r="AB32" s="29">
        <v>1</v>
      </c>
      <c r="AC32" s="29" t="s">
        <v>387</v>
      </c>
      <c r="AD32" s="29">
        <v>0.18733608092918697</v>
      </c>
      <c r="AE32" s="29">
        <v>1</v>
      </c>
      <c r="AF32" s="29" t="s">
        <v>408</v>
      </c>
      <c r="AG32" s="29">
        <v>0.18364891393831928</v>
      </c>
      <c r="AH32" s="29">
        <v>1</v>
      </c>
      <c r="AI32" s="29" t="s">
        <v>1845</v>
      </c>
      <c r="AJ32" s="11">
        <v>2.3086839329661313</v>
      </c>
      <c r="AK32" s="29">
        <v>2</v>
      </c>
      <c r="AL32" s="29" t="s">
        <v>1983</v>
      </c>
      <c r="AM32" s="5">
        <v>0</v>
      </c>
      <c r="AN32" s="5">
        <v>1</v>
      </c>
      <c r="AO32" s="29" t="s">
        <v>1129</v>
      </c>
      <c r="AP32" s="5">
        <v>0.67302299495232754</v>
      </c>
      <c r="AQ32" s="5">
        <v>1</v>
      </c>
      <c r="AR32" s="29" t="s">
        <v>1794</v>
      </c>
      <c r="AS32" s="5">
        <v>0.27472527472527475</v>
      </c>
      <c r="AT32" s="5">
        <v>1</v>
      </c>
      <c r="AU32" s="29" t="s">
        <v>1154</v>
      </c>
      <c r="AV32" s="5">
        <v>0.4163197335553705</v>
      </c>
      <c r="AW32" s="5">
        <v>1</v>
      </c>
      <c r="AX32" s="29" t="s">
        <v>1324</v>
      </c>
      <c r="AY32" s="5">
        <v>1.8953645204798748</v>
      </c>
      <c r="AZ32" s="5">
        <v>2</v>
      </c>
      <c r="BA32" s="5"/>
      <c r="BB32" s="29" t="s">
        <v>923</v>
      </c>
      <c r="BC32" s="29">
        <v>0.97555278629212483</v>
      </c>
      <c r="BD32" s="29">
        <v>1</v>
      </c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P32" s="29" t="s">
        <v>2110</v>
      </c>
      <c r="DQ32" s="29"/>
      <c r="DR32" s="29"/>
      <c r="DS32" s="29"/>
      <c r="DT32" s="29"/>
      <c r="DU32" s="29"/>
      <c r="DV32" s="29"/>
      <c r="DW32" s="29"/>
      <c r="DX32" s="29"/>
      <c r="DY32" s="29"/>
      <c r="DZ32" s="29" t="e">
        <f t="shared" si="4"/>
        <v>#DIV/0!</v>
      </c>
      <c r="EA32" s="29" t="e">
        <f t="shared" si="5"/>
        <v>#NUM!</v>
      </c>
      <c r="EC32" s="29" t="s">
        <v>2110</v>
      </c>
      <c r="ED32" s="29"/>
      <c r="EE32" s="29"/>
      <c r="EF32" s="29"/>
      <c r="EG32" s="29"/>
      <c r="EH32" s="29"/>
      <c r="EI32" s="29"/>
      <c r="EJ32" s="29"/>
      <c r="EK32" s="29"/>
      <c r="EL32" s="29"/>
      <c r="EM32" s="29" t="e">
        <f t="shared" si="6"/>
        <v>#DIV/0!</v>
      </c>
      <c r="EN32" s="29" t="e">
        <f t="shared" si="7"/>
        <v>#NUM!</v>
      </c>
    </row>
    <row r="33" spans="2:144" x14ac:dyDescent="0.25">
      <c r="B33" s="29" t="s">
        <v>910</v>
      </c>
      <c r="C33" s="29">
        <v>0</v>
      </c>
      <c r="D33" s="29">
        <v>1</v>
      </c>
      <c r="E33" s="29" t="s">
        <v>1202</v>
      </c>
      <c r="F33" s="29">
        <v>0</v>
      </c>
      <c r="G33" s="29">
        <v>1</v>
      </c>
      <c r="H33" s="29" t="s">
        <v>1277</v>
      </c>
      <c r="I33" s="29">
        <v>0</v>
      </c>
      <c r="J33" s="29">
        <v>1</v>
      </c>
      <c r="K33" s="29" t="s">
        <v>822</v>
      </c>
      <c r="L33" s="29">
        <v>3.2676179065461282E-2</v>
      </c>
      <c r="M33" s="29">
        <v>1</v>
      </c>
      <c r="N33" s="29" t="s">
        <v>723</v>
      </c>
      <c r="O33" s="29">
        <v>0.12660693416439425</v>
      </c>
      <c r="P33" s="29">
        <v>1</v>
      </c>
      <c r="Q33" s="29" t="s">
        <v>663</v>
      </c>
      <c r="R33" s="29">
        <v>0.13866128828942392</v>
      </c>
      <c r="S33" s="29">
        <v>1</v>
      </c>
      <c r="T33" s="29" t="s">
        <v>340</v>
      </c>
      <c r="U33" s="29">
        <v>0.83880076405614157</v>
      </c>
      <c r="V33" s="29">
        <v>1</v>
      </c>
      <c r="W33" s="29" t="s">
        <v>478</v>
      </c>
      <c r="X33" s="29">
        <v>1.2417218543046358</v>
      </c>
      <c r="Y33" s="29">
        <v>2</v>
      </c>
      <c r="Z33" s="29" t="s">
        <v>994</v>
      </c>
      <c r="AA33" s="29">
        <v>0.22257027450333858</v>
      </c>
      <c r="AB33" s="29">
        <v>1</v>
      </c>
      <c r="AC33" s="29" t="s">
        <v>456</v>
      </c>
      <c r="AD33" s="29">
        <v>0.19725557461406518</v>
      </c>
      <c r="AE33" s="29">
        <v>1</v>
      </c>
      <c r="AF33" s="29" t="s">
        <v>411</v>
      </c>
      <c r="AG33" s="29">
        <v>0.21310602024507191</v>
      </c>
      <c r="AH33" s="29">
        <v>1</v>
      </c>
      <c r="AI33" s="29" t="s">
        <v>1368</v>
      </c>
      <c r="AJ33" s="11">
        <v>2.6610220743876623</v>
      </c>
      <c r="AK33" s="29">
        <v>2</v>
      </c>
      <c r="AL33" s="29" t="s">
        <v>1984</v>
      </c>
      <c r="AM33" s="5">
        <v>0</v>
      </c>
      <c r="AN33" s="5">
        <v>1</v>
      </c>
      <c r="AO33" s="29" t="s">
        <v>1356</v>
      </c>
      <c r="AP33" s="5">
        <v>0.8279391841035677</v>
      </c>
      <c r="AQ33" s="5">
        <v>1</v>
      </c>
      <c r="AR33" s="29" t="s">
        <v>1802</v>
      </c>
      <c r="AS33" s="5">
        <v>0.28609895658027601</v>
      </c>
      <c r="AT33" s="5">
        <v>1</v>
      </c>
      <c r="AU33" s="29" t="s">
        <v>1338</v>
      </c>
      <c r="AV33" s="5">
        <v>0.43154178109062374</v>
      </c>
      <c r="AW33" s="5">
        <v>1</v>
      </c>
      <c r="AX33" s="29" t="s">
        <v>1324</v>
      </c>
      <c r="AY33" s="5">
        <v>1.9856845993996768</v>
      </c>
      <c r="AZ33" s="5">
        <v>2</v>
      </c>
      <c r="BA33" s="5"/>
      <c r="BB33" s="29" t="s">
        <v>41</v>
      </c>
      <c r="BC33" s="5">
        <v>0.97569206407980713</v>
      </c>
      <c r="BD33" s="29">
        <v>1</v>
      </c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P33" s="29" t="s">
        <v>2111</v>
      </c>
      <c r="DQ33" s="29"/>
      <c r="DR33" s="29"/>
      <c r="DS33" s="29"/>
      <c r="DT33" s="29"/>
      <c r="DU33" s="29"/>
      <c r="DV33" s="29"/>
      <c r="DW33" s="29"/>
      <c r="DX33" s="29"/>
      <c r="DY33" s="29"/>
      <c r="DZ33" s="29" t="e">
        <f t="shared" si="4"/>
        <v>#DIV/0!</v>
      </c>
      <c r="EA33" s="29" t="e">
        <f t="shared" si="5"/>
        <v>#NUM!</v>
      </c>
      <c r="EC33" s="29" t="s">
        <v>2111</v>
      </c>
      <c r="ED33" s="29"/>
      <c r="EE33" s="29"/>
      <c r="EF33" s="29"/>
      <c r="EG33" s="29"/>
      <c r="EH33" s="29"/>
      <c r="EI33" s="29"/>
      <c r="EJ33" s="29"/>
      <c r="EK33" s="29"/>
      <c r="EL33" s="29"/>
      <c r="EM33" s="29" t="e">
        <f t="shared" si="6"/>
        <v>#DIV/0!</v>
      </c>
      <c r="EN33" s="29" t="e">
        <f t="shared" si="7"/>
        <v>#NUM!</v>
      </c>
    </row>
    <row r="34" spans="2:144" x14ac:dyDescent="0.25">
      <c r="B34" s="29" t="s">
        <v>913</v>
      </c>
      <c r="C34" s="29">
        <v>0</v>
      </c>
      <c r="D34" s="29">
        <v>1</v>
      </c>
      <c r="E34" s="29" t="s">
        <v>1202</v>
      </c>
      <c r="F34" s="29">
        <v>0</v>
      </c>
      <c r="G34" s="29">
        <v>1</v>
      </c>
      <c r="H34" s="29" t="s">
        <v>1278</v>
      </c>
      <c r="I34" s="29">
        <v>0</v>
      </c>
      <c r="J34" s="29">
        <v>1</v>
      </c>
      <c r="K34" s="29" t="s">
        <v>1313</v>
      </c>
      <c r="L34" s="29">
        <v>3.3984706881903144E-2</v>
      </c>
      <c r="M34" s="29">
        <v>1</v>
      </c>
      <c r="N34" s="29" t="s">
        <v>700</v>
      </c>
      <c r="O34" s="29">
        <v>0.12916559028674762</v>
      </c>
      <c r="P34" s="29">
        <v>1</v>
      </c>
      <c r="Q34" s="29" t="s">
        <v>629</v>
      </c>
      <c r="R34" s="29">
        <v>0.15387245683022741</v>
      </c>
      <c r="S34" s="29">
        <v>1</v>
      </c>
      <c r="T34" s="29" t="s">
        <v>344</v>
      </c>
      <c r="U34" s="29">
        <v>0.84732214228617109</v>
      </c>
      <c r="V34" s="29">
        <v>1</v>
      </c>
      <c r="W34" s="29" t="s">
        <v>502</v>
      </c>
      <c r="X34" s="29">
        <v>1.2890289315382413</v>
      </c>
      <c r="Y34" s="29">
        <v>2</v>
      </c>
      <c r="Z34" s="29" t="s">
        <v>1005</v>
      </c>
      <c r="AA34" s="29">
        <v>0.23177036904974149</v>
      </c>
      <c r="AB34" s="29">
        <v>1</v>
      </c>
      <c r="AC34" s="29" t="s">
        <v>927</v>
      </c>
      <c r="AD34" s="29">
        <v>0.19832189168573611</v>
      </c>
      <c r="AE34" s="29">
        <v>1</v>
      </c>
      <c r="AF34" s="29" t="s">
        <v>417</v>
      </c>
      <c r="AG34" s="29">
        <v>0.23228803716608595</v>
      </c>
      <c r="AH34" s="29">
        <v>1</v>
      </c>
      <c r="AI34" s="29" t="s">
        <v>1369</v>
      </c>
      <c r="AJ34" s="11">
        <v>3.2516194589101994</v>
      </c>
      <c r="AK34" s="29">
        <v>2</v>
      </c>
      <c r="AL34" s="29" t="s">
        <v>1984</v>
      </c>
      <c r="AM34" s="5">
        <v>0</v>
      </c>
      <c r="AN34" s="5">
        <v>1</v>
      </c>
      <c r="AO34" s="29" t="s">
        <v>1990</v>
      </c>
      <c r="AP34" s="5">
        <v>0.85432956849116715</v>
      </c>
      <c r="AQ34" s="5">
        <v>1</v>
      </c>
      <c r="AR34" s="29" t="s">
        <v>1145</v>
      </c>
      <c r="AS34" s="5">
        <v>0.33248081841432225</v>
      </c>
      <c r="AT34" s="5">
        <v>1</v>
      </c>
      <c r="AU34" s="29" t="s">
        <v>1255</v>
      </c>
      <c r="AV34" s="5">
        <v>0.43191956383204699</v>
      </c>
      <c r="AW34" s="5">
        <v>1</v>
      </c>
      <c r="AX34" s="29" t="s">
        <v>1325</v>
      </c>
      <c r="AY34" s="5">
        <v>2.0508668960399379</v>
      </c>
      <c r="AZ34" s="5">
        <v>2</v>
      </c>
      <c r="BA34" s="5"/>
      <c r="BB34" s="29" t="s">
        <v>906</v>
      </c>
      <c r="BC34" s="29">
        <v>0.97653168871251894</v>
      </c>
      <c r="BD34" s="29">
        <v>1</v>
      </c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P34" s="29" t="s">
        <v>2112</v>
      </c>
      <c r="DQ34" s="29"/>
      <c r="DR34" s="29"/>
      <c r="DS34" s="29"/>
      <c r="DT34" s="29"/>
      <c r="DU34" s="29"/>
      <c r="DV34" s="29"/>
      <c r="DW34" s="29"/>
      <c r="DX34" s="29"/>
      <c r="DY34" s="29"/>
      <c r="DZ34" s="29" t="e">
        <f t="shared" si="4"/>
        <v>#DIV/0!</v>
      </c>
      <c r="EA34" s="29" t="e">
        <f t="shared" si="5"/>
        <v>#NUM!</v>
      </c>
      <c r="EC34" s="29" t="s">
        <v>2112</v>
      </c>
      <c r="ED34" s="29"/>
      <c r="EE34" s="29"/>
      <c r="EF34" s="29"/>
      <c r="EG34" s="29"/>
      <c r="EH34" s="29"/>
      <c r="EI34" s="29"/>
      <c r="EJ34" s="29"/>
      <c r="EK34" s="29"/>
      <c r="EL34" s="29"/>
      <c r="EM34" s="29" t="e">
        <f t="shared" si="6"/>
        <v>#DIV/0!</v>
      </c>
      <c r="EN34" s="29" t="e">
        <f t="shared" si="7"/>
        <v>#NUM!</v>
      </c>
    </row>
    <row r="35" spans="2:144" x14ac:dyDescent="0.25">
      <c r="B35" s="29" t="s">
        <v>913</v>
      </c>
      <c r="C35" s="29">
        <v>0</v>
      </c>
      <c r="D35" s="29">
        <v>1</v>
      </c>
      <c r="E35" s="29" t="s">
        <v>1203</v>
      </c>
      <c r="F35" s="29">
        <v>0</v>
      </c>
      <c r="G35" s="29">
        <v>1</v>
      </c>
      <c r="H35" s="29" t="s">
        <v>1280</v>
      </c>
      <c r="I35" s="29">
        <v>0</v>
      </c>
      <c r="J35" s="29">
        <v>1</v>
      </c>
      <c r="K35" s="29" t="s">
        <v>1293</v>
      </c>
      <c r="L35" s="29">
        <v>3.9404984730568415E-2</v>
      </c>
      <c r="M35" s="29">
        <v>1</v>
      </c>
      <c r="N35" s="29" t="s">
        <v>727</v>
      </c>
      <c r="O35" s="29">
        <v>0.13871889024887801</v>
      </c>
      <c r="P35" s="29">
        <v>1</v>
      </c>
      <c r="Q35" s="29" t="s">
        <v>654</v>
      </c>
      <c r="R35" s="29">
        <v>0.1647748077627243</v>
      </c>
      <c r="S35" s="29">
        <v>1</v>
      </c>
      <c r="T35" s="29" t="s">
        <v>344</v>
      </c>
      <c r="U35" s="29">
        <v>0.93074185600875992</v>
      </c>
      <c r="V35" s="29">
        <v>1</v>
      </c>
      <c r="W35" s="29" t="s">
        <v>481</v>
      </c>
      <c r="X35" s="29">
        <v>1.2984981226533168</v>
      </c>
      <c r="Y35" s="29">
        <v>2</v>
      </c>
      <c r="Z35" s="29" t="s">
        <v>1014</v>
      </c>
      <c r="AA35" s="29">
        <v>0.2455905336012503</v>
      </c>
      <c r="AB35" s="29">
        <v>1</v>
      </c>
      <c r="AC35" s="29" t="s">
        <v>447</v>
      </c>
      <c r="AD35" s="29">
        <v>0.21691973969631237</v>
      </c>
      <c r="AE35" s="29">
        <v>1</v>
      </c>
      <c r="AF35" s="29" t="s">
        <v>416</v>
      </c>
      <c r="AG35" s="29">
        <v>0.25580480125934674</v>
      </c>
      <c r="AH35" s="29">
        <v>1</v>
      </c>
      <c r="AI35" s="29" t="s">
        <v>1826</v>
      </c>
      <c r="AJ35" s="11">
        <v>3.554868624420402</v>
      </c>
      <c r="AK35" s="29">
        <v>2</v>
      </c>
      <c r="AL35" s="29" t="s">
        <v>1984</v>
      </c>
      <c r="AM35" s="5">
        <v>0</v>
      </c>
      <c r="AN35" s="5">
        <v>1</v>
      </c>
      <c r="AO35" s="29" t="s">
        <v>1347</v>
      </c>
      <c r="AP35" s="5">
        <v>1.2259682362775146</v>
      </c>
      <c r="AQ35" s="5">
        <v>2</v>
      </c>
      <c r="AR35" s="29" t="s">
        <v>1805</v>
      </c>
      <c r="AS35" s="5">
        <v>0.33945920636778648</v>
      </c>
      <c r="AT35" s="5">
        <v>1</v>
      </c>
      <c r="AU35" s="29" t="s">
        <v>1337</v>
      </c>
      <c r="AV35" s="5">
        <v>0.44952380952380955</v>
      </c>
      <c r="AW35" s="5">
        <v>1</v>
      </c>
      <c r="AX35" s="29" t="s">
        <v>2048</v>
      </c>
      <c r="AY35" s="5">
        <v>2.108005684509711</v>
      </c>
      <c r="AZ35" s="5">
        <v>2</v>
      </c>
      <c r="BA35" s="5"/>
      <c r="BB35" s="29" t="s">
        <v>521</v>
      </c>
      <c r="BC35" s="5">
        <v>0.97700458653935573</v>
      </c>
      <c r="BD35" s="29">
        <v>1</v>
      </c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</row>
    <row r="36" spans="2:144" x14ac:dyDescent="0.25">
      <c r="B36" s="29" t="s">
        <v>921</v>
      </c>
      <c r="C36" s="29">
        <v>0</v>
      </c>
      <c r="D36" s="29">
        <v>1</v>
      </c>
      <c r="E36" s="29" t="s">
        <v>1204</v>
      </c>
      <c r="F36" s="29">
        <v>0</v>
      </c>
      <c r="G36" s="29">
        <v>1</v>
      </c>
      <c r="H36" s="29" t="s">
        <v>1280</v>
      </c>
      <c r="I36" s="29">
        <v>0</v>
      </c>
      <c r="J36" s="29">
        <v>1</v>
      </c>
      <c r="K36" s="29" t="s">
        <v>801</v>
      </c>
      <c r="L36" s="29">
        <v>4.7941192137644487E-2</v>
      </c>
      <c r="M36" s="29">
        <v>1</v>
      </c>
      <c r="N36" s="5" t="s">
        <v>273</v>
      </c>
      <c r="O36" s="29">
        <v>0.19337016574585636</v>
      </c>
      <c r="P36" s="29">
        <v>1</v>
      </c>
      <c r="Q36" s="29" t="s">
        <v>544</v>
      </c>
      <c r="R36" s="29">
        <v>0.1953125</v>
      </c>
      <c r="S36" s="29">
        <v>1</v>
      </c>
      <c r="T36" s="29" t="s">
        <v>514</v>
      </c>
      <c r="U36" s="29">
        <v>0.95048519532221942</v>
      </c>
      <c r="V36" s="29">
        <v>1</v>
      </c>
      <c r="W36" s="5" t="s">
        <v>352</v>
      </c>
      <c r="X36" s="29">
        <v>1.4022482327036738</v>
      </c>
      <c r="Y36" s="29">
        <v>2</v>
      </c>
      <c r="Z36" s="29" t="s">
        <v>1007</v>
      </c>
      <c r="AA36" s="29">
        <v>0.25028156676260793</v>
      </c>
      <c r="AB36" s="29">
        <v>1</v>
      </c>
      <c r="AC36" s="29" t="s">
        <v>472</v>
      </c>
      <c r="AD36" s="29">
        <v>0.22175536881419233</v>
      </c>
      <c r="AE36" s="29">
        <v>1</v>
      </c>
      <c r="AF36" s="29" t="s">
        <v>413</v>
      </c>
      <c r="AG36" s="29">
        <v>0.26479883830187068</v>
      </c>
      <c r="AH36" s="29">
        <v>1</v>
      </c>
      <c r="AI36" s="29" t="s">
        <v>1823</v>
      </c>
      <c r="AJ36" s="11">
        <v>3.5717983228077439</v>
      </c>
      <c r="AK36" s="29">
        <v>2</v>
      </c>
      <c r="AL36" s="29" t="s">
        <v>1985</v>
      </c>
      <c r="AM36" s="5">
        <v>0</v>
      </c>
      <c r="AN36" s="5">
        <v>1</v>
      </c>
      <c r="AO36" s="29" t="s">
        <v>1131</v>
      </c>
      <c r="AP36" s="5">
        <v>1.5666794038975929</v>
      </c>
      <c r="AQ36" s="5">
        <v>2</v>
      </c>
      <c r="AR36" s="29" t="s">
        <v>1804</v>
      </c>
      <c r="AS36" s="5">
        <v>0.36297640653357532</v>
      </c>
      <c r="AT36" s="5">
        <v>1</v>
      </c>
      <c r="AU36" s="29" t="s">
        <v>1158</v>
      </c>
      <c r="AV36" s="5">
        <v>0.49712192569335428</v>
      </c>
      <c r="AW36" s="5">
        <v>1</v>
      </c>
      <c r="AX36" s="29" t="s">
        <v>2046</v>
      </c>
      <c r="AY36" s="5">
        <v>2.3114547175765225</v>
      </c>
      <c r="AZ36" s="5">
        <v>2</v>
      </c>
      <c r="BA36" s="5"/>
      <c r="BB36" s="29" t="s">
        <v>873</v>
      </c>
      <c r="BC36" s="29">
        <v>0.97717890733343504</v>
      </c>
      <c r="BD36" s="29">
        <v>1</v>
      </c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</row>
    <row r="37" spans="2:144" x14ac:dyDescent="0.25">
      <c r="B37" s="29" t="s">
        <v>923</v>
      </c>
      <c r="C37" s="29">
        <v>0</v>
      </c>
      <c r="D37" s="29">
        <v>1</v>
      </c>
      <c r="E37" s="29" t="s">
        <v>1205</v>
      </c>
      <c r="F37" s="29">
        <v>0</v>
      </c>
      <c r="G37" s="29">
        <v>1</v>
      </c>
      <c r="H37" s="29" t="s">
        <v>1280</v>
      </c>
      <c r="I37" s="29">
        <v>0</v>
      </c>
      <c r="J37" s="29">
        <v>1</v>
      </c>
      <c r="K37" s="29" t="s">
        <v>803</v>
      </c>
      <c r="L37" s="29">
        <v>6.0636128107601571E-2</v>
      </c>
      <c r="M37" s="29">
        <v>1</v>
      </c>
      <c r="N37" s="29" t="s">
        <v>299</v>
      </c>
      <c r="O37" s="29">
        <v>0.21486419481020327</v>
      </c>
      <c r="P37" s="29">
        <v>1</v>
      </c>
      <c r="Q37" s="29" t="s">
        <v>546</v>
      </c>
      <c r="R37" s="29">
        <v>0.23455824863174357</v>
      </c>
      <c r="S37" s="29">
        <v>1</v>
      </c>
      <c r="T37" s="29" t="s">
        <v>334</v>
      </c>
      <c r="U37" s="29">
        <v>0.98754178061379527</v>
      </c>
      <c r="V37" s="29">
        <v>1</v>
      </c>
      <c r="W37" s="29" t="s">
        <v>500</v>
      </c>
      <c r="X37" s="29">
        <v>1.4421385860007034</v>
      </c>
      <c r="Y37" s="29">
        <v>2</v>
      </c>
      <c r="Z37" s="29" t="s">
        <v>998</v>
      </c>
      <c r="AA37" s="29">
        <v>0.28939752696658771</v>
      </c>
      <c r="AB37" s="29">
        <v>1</v>
      </c>
      <c r="AC37" s="29" t="s">
        <v>470</v>
      </c>
      <c r="AD37" s="29">
        <v>0.23602223853980911</v>
      </c>
      <c r="AE37" s="29">
        <v>1</v>
      </c>
      <c r="AF37" s="29" t="s">
        <v>407</v>
      </c>
      <c r="AG37" s="29">
        <v>0.2819345044458903</v>
      </c>
      <c r="AH37" s="29">
        <v>1</v>
      </c>
      <c r="AI37" s="29" t="s">
        <v>1370</v>
      </c>
      <c r="AJ37" s="11">
        <v>3.6961451247165531</v>
      </c>
      <c r="AK37" s="29">
        <v>2</v>
      </c>
      <c r="AL37" s="29" t="s">
        <v>1364</v>
      </c>
      <c r="AM37" s="5">
        <v>5.0118135605355475E-2</v>
      </c>
      <c r="AN37" s="5">
        <v>1</v>
      </c>
      <c r="AO37" s="29" t="s">
        <v>1343</v>
      </c>
      <c r="AP37" s="5">
        <v>1.7082242733158837</v>
      </c>
      <c r="AQ37" s="5">
        <v>2</v>
      </c>
      <c r="AR37" s="29" t="s">
        <v>1816</v>
      </c>
      <c r="AS37" s="5">
        <v>0.39174469711446591</v>
      </c>
      <c r="AT37" s="5">
        <v>1</v>
      </c>
      <c r="AU37" s="29" t="s">
        <v>1339</v>
      </c>
      <c r="AV37" s="5">
        <v>0.5152362726335934</v>
      </c>
      <c r="AW37" s="5">
        <v>1</v>
      </c>
      <c r="AX37" s="29" t="s">
        <v>1320</v>
      </c>
      <c r="AY37" s="5">
        <v>2.3143683702989395</v>
      </c>
      <c r="AZ37" s="5">
        <v>2</v>
      </c>
      <c r="BA37" s="5"/>
      <c r="BB37" s="29" t="s">
        <v>860</v>
      </c>
      <c r="BC37" s="5">
        <v>0.97828579787884795</v>
      </c>
      <c r="BD37" s="29">
        <v>1</v>
      </c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</row>
    <row r="38" spans="2:144" x14ac:dyDescent="0.25">
      <c r="B38" s="29" t="s">
        <v>924</v>
      </c>
      <c r="C38" s="29">
        <v>0</v>
      </c>
      <c r="D38" s="29">
        <v>1</v>
      </c>
      <c r="E38" s="29" t="s">
        <v>1205</v>
      </c>
      <c r="F38" s="29">
        <v>0</v>
      </c>
      <c r="G38" s="29">
        <v>1</v>
      </c>
      <c r="H38" s="29" t="s">
        <v>1283</v>
      </c>
      <c r="I38" s="29">
        <v>0</v>
      </c>
      <c r="J38" s="29">
        <v>1</v>
      </c>
      <c r="K38" s="29" t="s">
        <v>1269</v>
      </c>
      <c r="L38" s="29">
        <v>6.4801814450804629E-2</v>
      </c>
      <c r="M38" s="29">
        <v>1</v>
      </c>
      <c r="N38" s="29" t="s">
        <v>529</v>
      </c>
      <c r="O38" s="29">
        <v>0.22874571101791841</v>
      </c>
      <c r="P38" s="29">
        <v>1</v>
      </c>
      <c r="Q38" s="29" t="s">
        <v>652</v>
      </c>
      <c r="R38" s="29">
        <v>0.24371137609887719</v>
      </c>
      <c r="S38" s="29">
        <v>1</v>
      </c>
      <c r="T38" s="5" t="s">
        <v>347</v>
      </c>
      <c r="U38" s="29">
        <v>1.1620111731843576</v>
      </c>
      <c r="V38" s="29">
        <v>2</v>
      </c>
      <c r="W38" s="29" t="s">
        <v>360</v>
      </c>
      <c r="X38" s="29">
        <v>1.4627151051625238</v>
      </c>
      <c r="Y38" s="29">
        <v>2</v>
      </c>
      <c r="Z38" s="29" t="s">
        <v>1009</v>
      </c>
      <c r="AA38" s="29">
        <v>0.30370959577699036</v>
      </c>
      <c r="AB38" s="29">
        <v>1</v>
      </c>
      <c r="AC38" s="29" t="s">
        <v>456</v>
      </c>
      <c r="AD38" s="29">
        <v>0.28042624789680315</v>
      </c>
      <c r="AE38" s="29">
        <v>1</v>
      </c>
      <c r="AF38" s="29" t="s">
        <v>410</v>
      </c>
      <c r="AG38" s="29">
        <v>0.29012537560874518</v>
      </c>
      <c r="AH38" s="29">
        <v>1</v>
      </c>
      <c r="AI38" s="29" t="s">
        <v>1822</v>
      </c>
      <c r="AJ38" s="11">
        <v>3.9005783191829702</v>
      </c>
      <c r="AK38" s="29">
        <v>2</v>
      </c>
      <c r="AL38" s="29" t="s">
        <v>1380</v>
      </c>
      <c r="AM38" s="5">
        <v>5.4734537493158188E-2</v>
      </c>
      <c r="AN38" s="5">
        <v>1</v>
      </c>
      <c r="AO38" s="29" t="s">
        <v>1989</v>
      </c>
      <c r="AP38" s="5">
        <v>1.7271589486858574</v>
      </c>
      <c r="AQ38" s="5">
        <v>2</v>
      </c>
      <c r="AR38" s="29" t="s">
        <v>1816</v>
      </c>
      <c r="AS38" s="5">
        <v>0.39355084423003683</v>
      </c>
      <c r="AT38" s="5">
        <v>1</v>
      </c>
      <c r="AU38" s="29" t="s">
        <v>1331</v>
      </c>
      <c r="AV38" s="5">
        <v>0.52300327985107709</v>
      </c>
      <c r="AW38" s="5">
        <v>1</v>
      </c>
      <c r="AX38" s="29" t="s">
        <v>2052</v>
      </c>
      <c r="AY38" s="5">
        <v>2.5101513473606496</v>
      </c>
      <c r="AZ38" s="5">
        <v>2</v>
      </c>
      <c r="BA38" s="5"/>
      <c r="BB38" s="29" t="s">
        <v>891</v>
      </c>
      <c r="BC38" s="29">
        <v>0.97888015346814328</v>
      </c>
      <c r="BD38" s="29">
        <v>1</v>
      </c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</row>
    <row r="39" spans="2:144" x14ac:dyDescent="0.25">
      <c r="B39" s="29" t="s">
        <v>925</v>
      </c>
      <c r="C39" s="29">
        <v>0</v>
      </c>
      <c r="D39" s="29">
        <v>1</v>
      </c>
      <c r="E39" s="29" t="s">
        <v>1206</v>
      </c>
      <c r="F39" s="29">
        <v>0</v>
      </c>
      <c r="G39" s="29">
        <v>1</v>
      </c>
      <c r="H39" s="29" t="s">
        <v>1284</v>
      </c>
      <c r="I39" s="29">
        <v>0</v>
      </c>
      <c r="J39" s="29">
        <v>1</v>
      </c>
      <c r="K39" s="29" t="s">
        <v>1309</v>
      </c>
      <c r="L39" s="29">
        <v>7.0156976234324292E-2</v>
      </c>
      <c r="M39" s="29">
        <v>1</v>
      </c>
      <c r="N39" s="29" t="s">
        <v>298</v>
      </c>
      <c r="O39" s="29">
        <v>0.24277201500772458</v>
      </c>
      <c r="P39" s="29">
        <v>1</v>
      </c>
      <c r="Q39" s="29" t="s">
        <v>648</v>
      </c>
      <c r="R39" s="29">
        <v>0.25489883702405608</v>
      </c>
      <c r="S39" s="29">
        <v>1</v>
      </c>
      <c r="T39" s="29" t="s">
        <v>512</v>
      </c>
      <c r="U39" s="29">
        <v>1.2562371587907251</v>
      </c>
      <c r="V39" s="29">
        <v>2</v>
      </c>
      <c r="W39" s="29" t="s">
        <v>359</v>
      </c>
      <c r="X39" s="29">
        <v>1.5736040609137056</v>
      </c>
      <c r="Y39" s="29">
        <v>2</v>
      </c>
      <c r="Z39" s="29" t="s">
        <v>1014</v>
      </c>
      <c r="AA39" s="29">
        <v>0.32432432432432429</v>
      </c>
      <c r="AB39" s="29">
        <v>1</v>
      </c>
      <c r="AC39" s="29" t="s">
        <v>937</v>
      </c>
      <c r="AD39" s="29">
        <v>0.31265844177792801</v>
      </c>
      <c r="AE39" s="29">
        <v>1</v>
      </c>
      <c r="AF39" s="29" t="s">
        <v>410</v>
      </c>
      <c r="AG39" s="29">
        <v>0.30479357162648935</v>
      </c>
      <c r="AH39" s="29">
        <v>1</v>
      </c>
      <c r="AI39" s="29" t="s">
        <v>1367</v>
      </c>
      <c r="AJ39" s="11">
        <v>4.0577448302770192</v>
      </c>
      <c r="AK39">
        <v>3</v>
      </c>
      <c r="AL39" s="29" t="s">
        <v>1984</v>
      </c>
      <c r="AM39" s="5">
        <v>6.4061499039077513E-2</v>
      </c>
      <c r="AN39" s="5">
        <v>1</v>
      </c>
      <c r="AO39" s="29" t="s">
        <v>1992</v>
      </c>
      <c r="AP39" s="5">
        <v>1.7844136926438456</v>
      </c>
      <c r="AQ39" s="5">
        <v>2</v>
      </c>
      <c r="AR39" s="29" t="s">
        <v>1146</v>
      </c>
      <c r="AS39" s="5">
        <v>0.41738276454701695</v>
      </c>
      <c r="AT39" s="5">
        <v>1</v>
      </c>
      <c r="AU39" s="29" t="s">
        <v>1332</v>
      </c>
      <c r="AV39" s="5">
        <v>0.60718502276943831</v>
      </c>
      <c r="AW39" s="5">
        <v>1</v>
      </c>
      <c r="AX39" s="29" t="s">
        <v>2045</v>
      </c>
      <c r="AY39" s="5">
        <v>2.700072974945269</v>
      </c>
      <c r="AZ39" s="5">
        <v>2</v>
      </c>
      <c r="BA39" s="5"/>
      <c r="BB39" s="29" t="s">
        <v>522</v>
      </c>
      <c r="BC39" s="5">
        <v>0.97931955861901443</v>
      </c>
      <c r="BD39" s="29">
        <v>1</v>
      </c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</row>
    <row r="40" spans="2:144" x14ac:dyDescent="0.25">
      <c r="B40" s="29" t="s">
        <v>926</v>
      </c>
      <c r="C40" s="29">
        <v>0</v>
      </c>
      <c r="D40" s="29">
        <v>1</v>
      </c>
      <c r="E40" s="29" t="s">
        <v>1207</v>
      </c>
      <c r="F40" s="29">
        <v>0</v>
      </c>
      <c r="G40" s="29">
        <v>1</v>
      </c>
      <c r="H40" s="29" t="s">
        <v>1285</v>
      </c>
      <c r="I40" s="29">
        <v>0</v>
      </c>
      <c r="J40" s="29">
        <v>1</v>
      </c>
      <c r="K40" s="29" t="s">
        <v>1295</v>
      </c>
      <c r="L40" s="29">
        <v>8.2758620689655171E-2</v>
      </c>
      <c r="M40" s="29">
        <v>1</v>
      </c>
      <c r="N40" s="29" t="s">
        <v>698</v>
      </c>
      <c r="O40" s="29">
        <v>0.24677817384151354</v>
      </c>
      <c r="P40" s="29">
        <v>1</v>
      </c>
      <c r="Q40" s="29" t="s">
        <v>551</v>
      </c>
      <c r="R40" s="29">
        <v>0.26296232778825818</v>
      </c>
      <c r="S40" s="29">
        <v>1</v>
      </c>
      <c r="T40" s="29" t="s">
        <v>343</v>
      </c>
      <c r="U40" s="29">
        <v>1.3586956521739131</v>
      </c>
      <c r="V40" s="29">
        <v>2</v>
      </c>
      <c r="W40" s="29" t="s">
        <v>482</v>
      </c>
      <c r="X40" s="29">
        <v>1.6057845807118041</v>
      </c>
      <c r="Y40" s="29">
        <v>2</v>
      </c>
      <c r="Z40" s="29" t="s">
        <v>1006</v>
      </c>
      <c r="AA40" s="29">
        <v>0.34320809248554912</v>
      </c>
      <c r="AB40" s="29">
        <v>1</v>
      </c>
      <c r="AC40" s="29" t="s">
        <v>388</v>
      </c>
      <c r="AD40" s="29">
        <v>0.33750680457267285</v>
      </c>
      <c r="AE40" s="29">
        <v>1</v>
      </c>
      <c r="AF40" s="29" t="s">
        <v>422</v>
      </c>
      <c r="AG40" s="29">
        <v>0.34472422062350117</v>
      </c>
      <c r="AH40" s="29">
        <v>1</v>
      </c>
      <c r="AI40" s="29" t="s">
        <v>1827</v>
      </c>
      <c r="AJ40" s="11">
        <v>4.1162681669010786</v>
      </c>
      <c r="AK40" s="29">
        <v>3</v>
      </c>
      <c r="AL40" s="29" t="s">
        <v>1970</v>
      </c>
      <c r="AM40" s="5">
        <v>6.9332100762653115E-2</v>
      </c>
      <c r="AN40" s="5">
        <v>1</v>
      </c>
      <c r="AO40" s="29" t="s">
        <v>1993</v>
      </c>
      <c r="AP40" s="5">
        <v>1.8118466898954706</v>
      </c>
      <c r="AQ40" s="5">
        <v>2</v>
      </c>
      <c r="AR40" s="29" t="s">
        <v>1812</v>
      </c>
      <c r="AS40" s="5">
        <v>0.4234825209665366</v>
      </c>
      <c r="AT40" s="5">
        <v>1</v>
      </c>
      <c r="AU40" s="29" t="s">
        <v>2017</v>
      </c>
      <c r="AV40" s="5">
        <v>0.66916488222698078</v>
      </c>
      <c r="AW40" s="5">
        <v>1</v>
      </c>
      <c r="AX40" s="29" t="s">
        <v>2038</v>
      </c>
      <c r="AY40" s="5">
        <v>2.7261462205700124</v>
      </c>
      <c r="AZ40" s="5">
        <v>2</v>
      </c>
      <c r="BA40" s="5"/>
      <c r="BB40" s="29" t="s">
        <v>908</v>
      </c>
      <c r="BC40" s="29">
        <v>0.97940427350534576</v>
      </c>
      <c r="BD40" s="29">
        <v>1</v>
      </c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</row>
    <row r="41" spans="2:144" x14ac:dyDescent="0.25">
      <c r="B41" s="29" t="s">
        <v>520</v>
      </c>
      <c r="C41" s="29">
        <v>1.6720543975030654E-2</v>
      </c>
      <c r="D41" s="29">
        <v>1</v>
      </c>
      <c r="E41" s="29" t="s">
        <v>1181</v>
      </c>
      <c r="F41" s="29">
        <v>2.4815435200694833E-2</v>
      </c>
      <c r="G41" s="29">
        <v>1</v>
      </c>
      <c r="H41" s="29" t="s">
        <v>1286</v>
      </c>
      <c r="I41" s="29">
        <v>0</v>
      </c>
      <c r="J41" s="29">
        <v>1</v>
      </c>
      <c r="K41" s="29" t="s">
        <v>1306</v>
      </c>
      <c r="L41" s="29">
        <v>8.2781456953642391E-2</v>
      </c>
      <c r="M41" s="29">
        <v>1</v>
      </c>
      <c r="N41" s="5" t="s">
        <v>276</v>
      </c>
      <c r="O41" s="29">
        <v>0.24983563445101906</v>
      </c>
      <c r="P41" s="29">
        <v>1</v>
      </c>
      <c r="Q41" s="29" t="s">
        <v>646</v>
      </c>
      <c r="R41" s="29">
        <v>0.27282940138019579</v>
      </c>
      <c r="S41" s="29">
        <v>1</v>
      </c>
      <c r="T41" s="29" t="s">
        <v>341</v>
      </c>
      <c r="U41" s="29">
        <v>1.4603899812352126</v>
      </c>
      <c r="V41" s="29">
        <v>2</v>
      </c>
      <c r="W41" s="5" t="s">
        <v>378</v>
      </c>
      <c r="X41" s="29">
        <v>1.7072082124525774</v>
      </c>
      <c r="Y41" s="29">
        <v>2</v>
      </c>
      <c r="Z41" s="29" t="s">
        <v>999</v>
      </c>
      <c r="AA41" s="29">
        <v>0.35604082601471637</v>
      </c>
      <c r="AB41" s="29">
        <v>1</v>
      </c>
      <c r="AC41" s="29" t="s">
        <v>451</v>
      </c>
      <c r="AD41" s="29">
        <v>0.35647598030894584</v>
      </c>
      <c r="AE41" s="29">
        <v>1</v>
      </c>
      <c r="AF41" s="29" t="s">
        <v>424</v>
      </c>
      <c r="AG41" s="29">
        <v>0.34555576886158573</v>
      </c>
      <c r="AH41" s="29">
        <v>1</v>
      </c>
      <c r="AI41" s="29" t="s">
        <v>1370</v>
      </c>
      <c r="AJ41" s="11">
        <v>4.2237442922374431</v>
      </c>
      <c r="AK41" s="29">
        <v>3</v>
      </c>
      <c r="AL41" s="29" t="s">
        <v>1382</v>
      </c>
      <c r="AM41" s="5">
        <v>7.4041166888790158E-2</v>
      </c>
      <c r="AN41" s="5">
        <v>1</v>
      </c>
      <c r="AO41" s="29" t="s">
        <v>1991</v>
      </c>
      <c r="AP41" s="5">
        <v>1.9801980198019802</v>
      </c>
      <c r="AQ41" s="5">
        <v>2</v>
      </c>
      <c r="AR41" s="29" t="s">
        <v>1143</v>
      </c>
      <c r="AS41" s="5">
        <v>0.43560817603038088</v>
      </c>
      <c r="AT41" s="5">
        <v>1</v>
      </c>
      <c r="AU41" s="29" t="s">
        <v>1333</v>
      </c>
      <c r="AV41" s="5">
        <v>0.67230385361796507</v>
      </c>
      <c r="AW41" s="5">
        <v>1</v>
      </c>
      <c r="AX41" s="29" t="s">
        <v>2052</v>
      </c>
      <c r="AY41" s="5">
        <v>2.9933291521751526</v>
      </c>
      <c r="AZ41" s="5">
        <v>2</v>
      </c>
      <c r="BA41" s="5"/>
      <c r="BB41" s="29" t="s">
        <v>522</v>
      </c>
      <c r="BC41" s="5">
        <v>0.97960858740627177</v>
      </c>
      <c r="BD41" s="29">
        <v>1</v>
      </c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</row>
    <row r="42" spans="2:144" x14ac:dyDescent="0.25">
      <c r="B42" s="29" t="s">
        <v>856</v>
      </c>
      <c r="C42" s="29">
        <v>2.2536057692307692E-2</v>
      </c>
      <c r="D42" s="29">
        <v>1</v>
      </c>
      <c r="E42" s="29" t="s">
        <v>756</v>
      </c>
      <c r="F42" s="29">
        <v>2.5053238131028437E-2</v>
      </c>
      <c r="G42" s="29">
        <v>1</v>
      </c>
      <c r="H42" s="29" t="s">
        <v>1287</v>
      </c>
      <c r="I42" s="29">
        <v>0</v>
      </c>
      <c r="J42" s="29">
        <v>1</v>
      </c>
      <c r="K42" s="29" t="s">
        <v>1267</v>
      </c>
      <c r="L42" s="29">
        <v>8.6570717454820909E-2</v>
      </c>
      <c r="M42" s="29">
        <v>1</v>
      </c>
      <c r="N42" s="29" t="s">
        <v>730</v>
      </c>
      <c r="O42" s="29">
        <v>0.25047885663768971</v>
      </c>
      <c r="P42" s="29">
        <v>1</v>
      </c>
      <c r="Q42" s="29" t="s">
        <v>653</v>
      </c>
      <c r="R42" s="29">
        <v>0.28559771521827826</v>
      </c>
      <c r="S42" s="29">
        <v>1</v>
      </c>
      <c r="T42" s="29" t="s">
        <v>489</v>
      </c>
      <c r="U42" s="29">
        <v>1.46489773355445</v>
      </c>
      <c r="V42" s="29">
        <v>2</v>
      </c>
      <c r="W42" s="5" t="s">
        <v>372</v>
      </c>
      <c r="X42" s="29">
        <v>1.7347509792949074</v>
      </c>
      <c r="Y42" s="29">
        <v>2</v>
      </c>
      <c r="Z42" s="29" t="s">
        <v>1022</v>
      </c>
      <c r="AA42" s="29">
        <v>0.36354193715917943</v>
      </c>
      <c r="AB42" s="29">
        <v>1</v>
      </c>
      <c r="AC42" s="29" t="s">
        <v>458</v>
      </c>
      <c r="AD42" s="29">
        <v>0.3569000679809653</v>
      </c>
      <c r="AE42" s="29">
        <v>1</v>
      </c>
      <c r="AF42" s="29" t="s">
        <v>427</v>
      </c>
      <c r="AG42" s="29">
        <v>0.34762456546929316</v>
      </c>
      <c r="AH42" s="29">
        <v>1</v>
      </c>
      <c r="AI42" s="29" t="s">
        <v>1371</v>
      </c>
      <c r="AJ42" s="11">
        <v>4.7680176049880796</v>
      </c>
      <c r="AK42" s="29">
        <v>3</v>
      </c>
      <c r="AL42" s="29" t="s">
        <v>1359</v>
      </c>
      <c r="AM42" s="5">
        <v>7.8313253012048181E-2</v>
      </c>
      <c r="AN42" s="5">
        <v>1</v>
      </c>
      <c r="AO42" s="29" t="s">
        <v>1350</v>
      </c>
      <c r="AP42" s="5">
        <v>1.9831223628691983</v>
      </c>
      <c r="AQ42" s="5">
        <v>2</v>
      </c>
      <c r="AR42" s="29" t="s">
        <v>1803</v>
      </c>
      <c r="AS42" s="5">
        <v>0.44604563389946822</v>
      </c>
      <c r="AT42" s="5">
        <v>1</v>
      </c>
      <c r="AU42" s="29" t="s">
        <v>1158</v>
      </c>
      <c r="AV42" s="5">
        <v>0.74836295603367631</v>
      </c>
      <c r="AW42" s="5">
        <v>1</v>
      </c>
      <c r="AX42" s="29" t="s">
        <v>1321</v>
      </c>
      <c r="AY42" s="5">
        <v>3.0557677616501149</v>
      </c>
      <c r="AZ42" s="5">
        <v>2</v>
      </c>
      <c r="BA42" s="5"/>
      <c r="BB42" s="29" t="s">
        <v>45</v>
      </c>
      <c r="BC42" s="5">
        <v>0.97994261631353752</v>
      </c>
      <c r="BD42" s="29">
        <v>1</v>
      </c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</row>
    <row r="43" spans="2:144" x14ac:dyDescent="0.25">
      <c r="B43" s="29" t="s">
        <v>515</v>
      </c>
      <c r="C43" s="29">
        <v>2.5802012556979444E-2</v>
      </c>
      <c r="D43" s="29">
        <v>1</v>
      </c>
      <c r="E43" s="29" t="s">
        <v>1184</v>
      </c>
      <c r="F43" s="29">
        <v>3.1407035175879394E-2</v>
      </c>
      <c r="G43" s="29">
        <v>1</v>
      </c>
      <c r="H43" s="29" t="s">
        <v>1287</v>
      </c>
      <c r="I43" s="29">
        <v>0</v>
      </c>
      <c r="J43" s="29">
        <v>1</v>
      </c>
      <c r="K43" s="29" t="s">
        <v>800</v>
      </c>
      <c r="L43" s="29">
        <v>9.8209564100627034E-2</v>
      </c>
      <c r="M43" s="29">
        <v>1</v>
      </c>
      <c r="N43" s="29" t="s">
        <v>711</v>
      </c>
      <c r="O43" s="29">
        <v>0.25515411308430291</v>
      </c>
      <c r="P43" s="29">
        <v>1</v>
      </c>
      <c r="Q43" s="29" t="s">
        <v>654</v>
      </c>
      <c r="R43" s="29">
        <v>0.30177556319741733</v>
      </c>
      <c r="S43" s="29">
        <v>1</v>
      </c>
      <c r="T43" s="29" t="s">
        <v>344</v>
      </c>
      <c r="U43" s="29">
        <v>1.563544033141788</v>
      </c>
      <c r="V43" s="29">
        <v>2</v>
      </c>
      <c r="W43" s="29" t="s">
        <v>498</v>
      </c>
      <c r="X43" s="29">
        <v>1.7376989207975122</v>
      </c>
      <c r="Y43" s="29">
        <v>2</v>
      </c>
      <c r="Z43" s="29" t="s">
        <v>1010</v>
      </c>
      <c r="AA43" s="29">
        <v>0.38531595908645089</v>
      </c>
      <c r="AB43" s="29">
        <v>1</v>
      </c>
      <c r="AC43" s="29" t="s">
        <v>455</v>
      </c>
      <c r="AD43" s="29">
        <v>0.42646254784034993</v>
      </c>
      <c r="AE43" s="29">
        <v>1</v>
      </c>
      <c r="AF43" s="29" t="s">
        <v>408</v>
      </c>
      <c r="AG43" s="29">
        <v>0.35177790454459024</v>
      </c>
      <c r="AH43" s="29">
        <v>1</v>
      </c>
      <c r="AI43" s="29" t="s">
        <v>1845</v>
      </c>
      <c r="AJ43" s="11">
        <v>4.8908837641232008</v>
      </c>
      <c r="AK43" s="29">
        <v>3</v>
      </c>
      <c r="AL43" s="29" t="s">
        <v>1361</v>
      </c>
      <c r="AM43" s="5">
        <v>7.9447048542146667E-2</v>
      </c>
      <c r="AN43" s="5">
        <v>1</v>
      </c>
      <c r="AO43" s="29" t="s">
        <v>1355</v>
      </c>
      <c r="AP43" s="5">
        <v>2.0931802835921673</v>
      </c>
      <c r="AQ43" s="5">
        <v>2</v>
      </c>
      <c r="AR43" s="29" t="s">
        <v>1793</v>
      </c>
      <c r="AS43" s="5">
        <v>0.46928327645051199</v>
      </c>
      <c r="AT43" s="5">
        <v>1</v>
      </c>
      <c r="AU43" s="29" t="s">
        <v>1156</v>
      </c>
      <c r="AV43" s="5">
        <v>0.76776835331968407</v>
      </c>
      <c r="AW43" s="5">
        <v>1</v>
      </c>
      <c r="AX43" s="29" t="s">
        <v>2035</v>
      </c>
      <c r="AY43" s="5">
        <v>3.1684352114781054</v>
      </c>
      <c r="AZ43" s="5">
        <v>2</v>
      </c>
      <c r="BA43" s="5"/>
      <c r="BB43" s="29" t="s">
        <v>27</v>
      </c>
      <c r="BC43" s="5">
        <v>0.97996234310935604</v>
      </c>
      <c r="BD43" s="29">
        <v>1</v>
      </c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</row>
    <row r="44" spans="2:144" x14ac:dyDescent="0.25">
      <c r="B44" s="29" t="s">
        <v>852</v>
      </c>
      <c r="C44" s="29">
        <v>3.7399488873652062E-2</v>
      </c>
      <c r="D44" s="29">
        <v>1</v>
      </c>
      <c r="E44" s="29" t="s">
        <v>761</v>
      </c>
      <c r="F44" s="29">
        <v>3.1637560111364212E-2</v>
      </c>
      <c r="G44" s="29">
        <v>1</v>
      </c>
      <c r="H44" s="29" t="s">
        <v>1289</v>
      </c>
      <c r="I44" s="29">
        <v>0</v>
      </c>
      <c r="J44" s="29">
        <v>1</v>
      </c>
      <c r="K44" s="29" t="s">
        <v>1231</v>
      </c>
      <c r="L44" s="29">
        <v>0.10210332856851133</v>
      </c>
      <c r="M44" s="29">
        <v>1</v>
      </c>
      <c r="N44" s="29" t="s">
        <v>691</v>
      </c>
      <c r="O44" s="29">
        <v>0.25641025641025639</v>
      </c>
      <c r="P44" s="29">
        <v>1</v>
      </c>
      <c r="Q44" s="29" t="s">
        <v>650</v>
      </c>
      <c r="R44" s="29">
        <v>0.34620045006058509</v>
      </c>
      <c r="S44" s="29">
        <v>1</v>
      </c>
      <c r="T44" s="29" t="s">
        <v>336</v>
      </c>
      <c r="U44" s="29">
        <v>1.6133229247983347</v>
      </c>
      <c r="V44" s="29">
        <v>2</v>
      </c>
      <c r="W44" s="29" t="s">
        <v>358</v>
      </c>
      <c r="X44" s="29">
        <v>1.7873941674506115</v>
      </c>
      <c r="Y44" s="29">
        <v>2</v>
      </c>
      <c r="Z44" s="29" t="s">
        <v>1004</v>
      </c>
      <c r="AA44" s="29">
        <v>0.42843909217230197</v>
      </c>
      <c r="AB44" s="29">
        <v>1</v>
      </c>
      <c r="AC44" s="29" t="s">
        <v>446</v>
      </c>
      <c r="AD44" s="29">
        <v>0.44711014176663033</v>
      </c>
      <c r="AE44" s="29">
        <v>1</v>
      </c>
      <c r="AF44" s="29" t="s">
        <v>439</v>
      </c>
      <c r="AG44" s="29">
        <v>0.36322995250069851</v>
      </c>
      <c r="AH44" s="29">
        <v>1</v>
      </c>
      <c r="AI44" s="29" t="s">
        <v>1770</v>
      </c>
      <c r="AJ44" s="11">
        <v>4.9071955250444947</v>
      </c>
      <c r="AK44" s="29">
        <v>3</v>
      </c>
      <c r="AL44" s="29" t="s">
        <v>1981</v>
      </c>
      <c r="AM44" s="5">
        <v>8.3263946711074108E-2</v>
      </c>
      <c r="AN44" s="5">
        <v>1</v>
      </c>
      <c r="AO44" s="29" t="s">
        <v>1351</v>
      </c>
      <c r="AP44" s="5">
        <v>2.4643499930776684</v>
      </c>
      <c r="AQ44" s="5">
        <v>2</v>
      </c>
      <c r="AR44" s="29" t="s">
        <v>1144</v>
      </c>
      <c r="AS44" s="5">
        <v>0.48243630333182569</v>
      </c>
      <c r="AT44" s="5">
        <v>1</v>
      </c>
      <c r="AU44" s="29" t="s">
        <v>1155</v>
      </c>
      <c r="AV44" s="5">
        <v>0.79241765071472958</v>
      </c>
      <c r="AW44" s="5">
        <v>1</v>
      </c>
      <c r="AX44" s="29" t="s">
        <v>2038</v>
      </c>
      <c r="AY44" s="5">
        <v>3.3119383825417201</v>
      </c>
      <c r="AZ44" s="5">
        <v>2</v>
      </c>
      <c r="BA44" s="5"/>
      <c r="BB44" s="29" t="s">
        <v>858</v>
      </c>
      <c r="BC44" s="5">
        <v>0.98098412170367444</v>
      </c>
      <c r="BD44" s="29">
        <v>1</v>
      </c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</row>
    <row r="45" spans="2:144" x14ac:dyDescent="0.25">
      <c r="B45" s="29" t="s">
        <v>853</v>
      </c>
      <c r="C45" s="29">
        <v>4.0871139137035092E-2</v>
      </c>
      <c r="D45" s="29">
        <v>1</v>
      </c>
      <c r="E45" s="29" t="s">
        <v>748</v>
      </c>
      <c r="F45" s="29">
        <v>3.1913196106590075E-2</v>
      </c>
      <c r="G45" s="29">
        <v>1</v>
      </c>
      <c r="H45" s="29" t="s">
        <v>1276</v>
      </c>
      <c r="I45" s="29">
        <v>2.920560747663551E-2</v>
      </c>
      <c r="J45" s="29">
        <v>1</v>
      </c>
      <c r="K45" s="29" t="s">
        <v>1308</v>
      </c>
      <c r="L45" s="29">
        <v>0.10213014298220019</v>
      </c>
      <c r="M45" s="29">
        <v>1</v>
      </c>
      <c r="N45" s="29" t="s">
        <v>298</v>
      </c>
      <c r="O45" s="29">
        <v>0.25643292952515695</v>
      </c>
      <c r="P45" s="29">
        <v>1</v>
      </c>
      <c r="Q45" s="29" t="s">
        <v>653</v>
      </c>
      <c r="R45" s="29">
        <v>0.35113657364627615</v>
      </c>
      <c r="S45" s="29">
        <v>1</v>
      </c>
      <c r="T45" s="29" t="s">
        <v>338</v>
      </c>
      <c r="U45" s="29">
        <v>1.7720442302239865</v>
      </c>
      <c r="V45" s="29">
        <v>2</v>
      </c>
      <c r="W45" s="5" t="s">
        <v>371</v>
      </c>
      <c r="X45" s="29">
        <v>2.2277227722772275</v>
      </c>
      <c r="Y45" s="29">
        <v>2</v>
      </c>
      <c r="Z45" s="29" t="s">
        <v>1016</v>
      </c>
      <c r="AA45" s="29">
        <v>0.42928151830094896</v>
      </c>
      <c r="AB45" s="29">
        <v>1</v>
      </c>
      <c r="AC45" s="29" t="s">
        <v>464</v>
      </c>
      <c r="AD45" s="29">
        <v>0.46610169491525427</v>
      </c>
      <c r="AE45" s="29">
        <v>1</v>
      </c>
      <c r="AF45" s="29" t="s">
        <v>430</v>
      </c>
      <c r="AG45" s="29">
        <v>0.36810917579457714</v>
      </c>
      <c r="AH45" s="29">
        <v>1</v>
      </c>
      <c r="AI45" s="29" t="s">
        <v>1838</v>
      </c>
      <c r="AJ45" s="11">
        <v>4.9865420031165888</v>
      </c>
      <c r="AK45" s="29">
        <v>3</v>
      </c>
      <c r="AL45" s="29" t="s">
        <v>1970</v>
      </c>
      <c r="AM45" s="5">
        <v>8.6306098964326811E-2</v>
      </c>
      <c r="AN45" s="5">
        <v>1</v>
      </c>
      <c r="AO45" s="29" t="s">
        <v>1995</v>
      </c>
      <c r="AP45" s="5">
        <v>2.8436018957345972</v>
      </c>
      <c r="AQ45" s="5">
        <v>2</v>
      </c>
      <c r="AR45" s="29" t="s">
        <v>1792</v>
      </c>
      <c r="AS45" s="5">
        <v>0.55142921449471083</v>
      </c>
      <c r="AT45" s="5">
        <v>1</v>
      </c>
      <c r="AU45" s="29" t="s">
        <v>1337</v>
      </c>
      <c r="AV45" s="5">
        <v>0.86945066526149395</v>
      </c>
      <c r="AW45" s="5">
        <v>1</v>
      </c>
      <c r="AX45" s="29" t="s">
        <v>1325</v>
      </c>
      <c r="AY45" s="5">
        <v>3.4166013218326428</v>
      </c>
      <c r="AZ45" s="5">
        <v>2</v>
      </c>
      <c r="BA45" s="5"/>
      <c r="BB45" s="29" t="s">
        <v>24</v>
      </c>
      <c r="BC45" s="5">
        <v>0.98176884122099128</v>
      </c>
      <c r="BD45" s="29">
        <v>1</v>
      </c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</row>
    <row r="46" spans="2:144" x14ac:dyDescent="0.25">
      <c r="B46" s="29" t="s">
        <v>858</v>
      </c>
      <c r="C46" s="29">
        <v>5.2826201796090863E-2</v>
      </c>
      <c r="D46" s="29">
        <v>1</v>
      </c>
      <c r="E46" s="29" t="s">
        <v>1180</v>
      </c>
      <c r="F46" s="29">
        <v>3.5827617975227759E-2</v>
      </c>
      <c r="G46" s="29">
        <v>1</v>
      </c>
      <c r="H46" s="29" t="s">
        <v>1069</v>
      </c>
      <c r="I46" s="29">
        <v>3.3707324119998071E-2</v>
      </c>
      <c r="J46" s="29">
        <v>1</v>
      </c>
      <c r="K46" s="29" t="s">
        <v>1271</v>
      </c>
      <c r="L46" s="29">
        <v>0.10277492291880781</v>
      </c>
      <c r="M46" s="29">
        <v>1</v>
      </c>
      <c r="N46" s="29" t="s">
        <v>691</v>
      </c>
      <c r="O46" s="29">
        <v>0.26770178021683844</v>
      </c>
      <c r="P46" s="29">
        <v>1</v>
      </c>
      <c r="Q46" s="29" t="s">
        <v>647</v>
      </c>
      <c r="R46" s="29">
        <v>0.3737725688945201</v>
      </c>
      <c r="S46" s="29">
        <v>1</v>
      </c>
      <c r="T46" s="29" t="s">
        <v>336</v>
      </c>
      <c r="U46" s="29">
        <v>1.9548126637863872</v>
      </c>
      <c r="V46" s="29">
        <v>2</v>
      </c>
      <c r="W46" s="5" t="s">
        <v>375</v>
      </c>
      <c r="X46" s="29">
        <v>2.2378236068451072</v>
      </c>
      <c r="Y46" s="29">
        <v>2</v>
      </c>
      <c r="Z46" s="29" t="s">
        <v>1014</v>
      </c>
      <c r="AA46" s="29">
        <v>0.43748560902601891</v>
      </c>
      <c r="AB46" s="29">
        <v>1</v>
      </c>
      <c r="AC46" s="29" t="s">
        <v>456</v>
      </c>
      <c r="AD46" s="29">
        <v>0.50652859072489864</v>
      </c>
      <c r="AE46" s="29">
        <v>1</v>
      </c>
      <c r="AF46" s="29" t="s">
        <v>401</v>
      </c>
      <c r="AG46" s="29">
        <v>0.40979955456570155</v>
      </c>
      <c r="AH46" s="29">
        <v>1</v>
      </c>
      <c r="AI46" s="29" t="s">
        <v>1824</v>
      </c>
      <c r="AJ46" s="11">
        <v>5.1918158567774935</v>
      </c>
      <c r="AK46" s="29">
        <v>3</v>
      </c>
      <c r="AL46" s="29" t="s">
        <v>1980</v>
      </c>
      <c r="AM46" s="5">
        <v>8.6755349913244656E-2</v>
      </c>
      <c r="AN46" s="5">
        <v>1</v>
      </c>
      <c r="AO46" s="29" t="s">
        <v>1990</v>
      </c>
      <c r="AP46" s="5">
        <v>3.4637876743139904</v>
      </c>
      <c r="AQ46" s="5">
        <v>2</v>
      </c>
      <c r="AR46" s="29" t="s">
        <v>1795</v>
      </c>
      <c r="AS46" s="5">
        <v>0.56792159018045252</v>
      </c>
      <c r="AT46" s="5">
        <v>1</v>
      </c>
      <c r="AU46" s="29" t="s">
        <v>1330</v>
      </c>
      <c r="AV46" s="5">
        <v>1.0613526831645637</v>
      </c>
      <c r="AW46" s="5">
        <v>2</v>
      </c>
      <c r="AX46" s="29" t="s">
        <v>1248</v>
      </c>
      <c r="AY46" s="5">
        <v>3.4375000000000004</v>
      </c>
      <c r="AZ46" s="5">
        <v>2</v>
      </c>
      <c r="BA46" s="5"/>
      <c r="BB46" s="29" t="s">
        <v>888</v>
      </c>
      <c r="BC46" s="29">
        <v>0.98211045599726676</v>
      </c>
      <c r="BD46" s="29">
        <v>1</v>
      </c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</row>
    <row r="47" spans="2:144" x14ac:dyDescent="0.25">
      <c r="B47" s="29" t="s">
        <v>519</v>
      </c>
      <c r="C47" s="29">
        <v>6.4191357816142436E-2</v>
      </c>
      <c r="D47" s="29">
        <v>1</v>
      </c>
      <c r="E47" s="29" t="s">
        <v>766</v>
      </c>
      <c r="F47" s="29">
        <v>4.5484080571799868E-2</v>
      </c>
      <c r="G47" s="29">
        <v>1</v>
      </c>
      <c r="H47" s="29" t="s">
        <v>1053</v>
      </c>
      <c r="I47" s="29">
        <v>4.8107761385503531E-2</v>
      </c>
      <c r="J47" s="29">
        <v>1</v>
      </c>
      <c r="K47" s="29" t="s">
        <v>1298</v>
      </c>
      <c r="L47" s="29">
        <v>0.1107332120541011</v>
      </c>
      <c r="M47" s="29">
        <v>1</v>
      </c>
      <c r="N47" s="29" t="s">
        <v>296</v>
      </c>
      <c r="O47" s="29">
        <v>0.26893769610040341</v>
      </c>
      <c r="P47" s="29">
        <v>1</v>
      </c>
      <c r="Q47" s="29" t="s">
        <v>544</v>
      </c>
      <c r="R47" s="29">
        <v>0.37421330158190169</v>
      </c>
      <c r="S47" s="29">
        <v>1</v>
      </c>
      <c r="T47" s="29" t="s">
        <v>337</v>
      </c>
      <c r="U47" s="29">
        <v>2.2361190070115597</v>
      </c>
      <c r="V47" s="29">
        <v>2</v>
      </c>
      <c r="W47" s="29" t="s">
        <v>478</v>
      </c>
      <c r="X47" s="29">
        <v>2.2858644245927486</v>
      </c>
      <c r="Y47" s="29">
        <v>2</v>
      </c>
      <c r="Z47" s="29" t="s">
        <v>987</v>
      </c>
      <c r="AA47" s="29">
        <v>0.44150110375275936</v>
      </c>
      <c r="AB47" s="29">
        <v>1</v>
      </c>
      <c r="AC47" s="29" t="s">
        <v>449</v>
      </c>
      <c r="AD47" s="29">
        <v>0.5615776413739062</v>
      </c>
      <c r="AE47" s="29">
        <v>1</v>
      </c>
      <c r="AF47" s="29" t="s">
        <v>413</v>
      </c>
      <c r="AG47" s="29">
        <v>0.42059463379260331</v>
      </c>
      <c r="AH47" s="29">
        <v>1</v>
      </c>
      <c r="AI47" s="29" t="s">
        <v>1366</v>
      </c>
      <c r="AJ47" s="11">
        <v>5.4479418886198543</v>
      </c>
      <c r="AK47" s="29">
        <v>3</v>
      </c>
      <c r="AL47" s="29" t="s">
        <v>1360</v>
      </c>
      <c r="AM47" s="5">
        <v>9.2850510677808723E-2</v>
      </c>
      <c r="AN47" s="5">
        <v>1</v>
      </c>
      <c r="AO47" s="29" t="s">
        <v>1344</v>
      </c>
      <c r="AP47" s="5">
        <v>3.7843784378437841</v>
      </c>
      <c r="AQ47" s="5">
        <v>2</v>
      </c>
      <c r="AR47" s="29" t="s">
        <v>1795</v>
      </c>
      <c r="AS47" s="5">
        <v>0.58859595340282034</v>
      </c>
      <c r="AT47" s="5">
        <v>1</v>
      </c>
      <c r="AU47" s="29" t="s">
        <v>1159</v>
      </c>
      <c r="AV47" s="5">
        <v>1.2328056060212822</v>
      </c>
      <c r="AW47" s="5">
        <v>2</v>
      </c>
      <c r="AX47" s="29" t="s">
        <v>2037</v>
      </c>
      <c r="AY47" s="5">
        <v>3.4459994718774754</v>
      </c>
      <c r="AZ47" s="5">
        <v>2</v>
      </c>
      <c r="BA47" s="5"/>
      <c r="BB47" s="29" t="s">
        <v>888</v>
      </c>
      <c r="BC47" s="29">
        <v>0.98349393525544304</v>
      </c>
      <c r="BD47" s="29">
        <v>1</v>
      </c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</row>
    <row r="48" spans="2:144" x14ac:dyDescent="0.25">
      <c r="B48" s="29" t="s">
        <v>517</v>
      </c>
      <c r="C48" s="29">
        <v>6.5688635865995187E-2</v>
      </c>
      <c r="D48" s="29">
        <v>1</v>
      </c>
      <c r="E48" s="29" t="s">
        <v>1204</v>
      </c>
      <c r="F48" s="29">
        <v>5.0363335491762001E-2</v>
      </c>
      <c r="G48" s="29">
        <v>1</v>
      </c>
      <c r="H48" s="29" t="s">
        <v>1043</v>
      </c>
      <c r="I48" s="29">
        <v>6.0400151000377503E-2</v>
      </c>
      <c r="J48" s="29">
        <v>1</v>
      </c>
      <c r="K48" s="29" t="s">
        <v>824</v>
      </c>
      <c r="L48" s="29">
        <v>0.12081854564675679</v>
      </c>
      <c r="M48" s="29">
        <v>1</v>
      </c>
      <c r="N48" s="29" t="s">
        <v>299</v>
      </c>
      <c r="O48" s="29">
        <v>0.27278927028870198</v>
      </c>
      <c r="P48" s="29">
        <v>1</v>
      </c>
      <c r="Q48" s="29" t="s">
        <v>626</v>
      </c>
      <c r="R48" s="29">
        <v>0.38378107792424498</v>
      </c>
      <c r="S48" s="29">
        <v>1</v>
      </c>
      <c r="T48" s="29" t="s">
        <v>490</v>
      </c>
      <c r="U48" s="29">
        <v>2.2715419829634351</v>
      </c>
      <c r="V48" s="29">
        <v>2</v>
      </c>
      <c r="W48" s="29" t="s">
        <v>385</v>
      </c>
      <c r="X48" s="29">
        <v>2.3041474654377883</v>
      </c>
      <c r="Y48" s="29">
        <v>2</v>
      </c>
      <c r="Z48" s="29" t="s">
        <v>989</v>
      </c>
      <c r="AA48" s="29">
        <v>0.47144636185732075</v>
      </c>
      <c r="AB48" s="29">
        <v>1</v>
      </c>
      <c r="AC48" s="29" t="s">
        <v>945</v>
      </c>
      <c r="AD48" s="29">
        <v>0.56276559090387046</v>
      </c>
      <c r="AE48" s="29">
        <v>1</v>
      </c>
      <c r="AF48" s="29" t="s">
        <v>411</v>
      </c>
      <c r="AG48" s="29">
        <v>0.42674253200568996</v>
      </c>
      <c r="AH48" s="29">
        <v>1</v>
      </c>
      <c r="AI48" s="29" t="s">
        <v>1371</v>
      </c>
      <c r="AJ48" s="11">
        <v>5.6314511232544016</v>
      </c>
      <c r="AK48" s="29">
        <v>3</v>
      </c>
      <c r="AL48" s="29" t="s">
        <v>1377</v>
      </c>
      <c r="AM48" s="5">
        <v>9.557488292076842E-2</v>
      </c>
      <c r="AN48" s="5">
        <v>1</v>
      </c>
      <c r="AO48" s="29" t="s">
        <v>1349</v>
      </c>
      <c r="AP48" s="5">
        <v>3.9473684210526314</v>
      </c>
      <c r="AQ48" s="5">
        <v>3</v>
      </c>
      <c r="AR48" s="29" t="s">
        <v>1803</v>
      </c>
      <c r="AS48" s="5">
        <v>0.69334737581183081</v>
      </c>
      <c r="AT48" s="5">
        <v>1</v>
      </c>
      <c r="AU48" s="29" t="s">
        <v>2013</v>
      </c>
      <c r="AV48" s="5">
        <v>1.2689827335136259</v>
      </c>
      <c r="AW48" s="5">
        <v>2</v>
      </c>
      <c r="AX48" s="29" t="s">
        <v>2042</v>
      </c>
      <c r="AY48" s="5">
        <v>3.4869431643625193</v>
      </c>
      <c r="AZ48" s="5">
        <v>2</v>
      </c>
      <c r="BA48" s="5"/>
      <c r="BB48" s="29" t="s">
        <v>901</v>
      </c>
      <c r="BC48" s="29">
        <v>0.9842949729445184</v>
      </c>
      <c r="BD48" s="29">
        <v>1</v>
      </c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</row>
    <row r="49" spans="2:108" x14ac:dyDescent="0.25">
      <c r="B49" s="29" t="s">
        <v>925</v>
      </c>
      <c r="C49" s="29">
        <v>6.7114093959731544E-2</v>
      </c>
      <c r="D49" s="29">
        <v>1</v>
      </c>
      <c r="E49" s="29" t="s">
        <v>1192</v>
      </c>
      <c r="F49" s="29">
        <v>5.1559680329981955E-2</v>
      </c>
      <c r="G49" s="29">
        <v>1</v>
      </c>
      <c r="H49" s="29" t="s">
        <v>1290</v>
      </c>
      <c r="I49" s="29">
        <v>6.269592476489029E-2</v>
      </c>
      <c r="J49" s="29">
        <v>1</v>
      </c>
      <c r="K49" s="29" t="s">
        <v>1316</v>
      </c>
      <c r="L49" s="29">
        <v>0.13050570962479607</v>
      </c>
      <c r="M49" s="29">
        <v>1</v>
      </c>
      <c r="N49" s="29" t="s">
        <v>531</v>
      </c>
      <c r="O49" s="29">
        <v>0.29888983774551664</v>
      </c>
      <c r="P49" s="29">
        <v>1</v>
      </c>
      <c r="Q49" s="29" t="s">
        <v>642</v>
      </c>
      <c r="R49" s="29">
        <v>0.38745522333503912</v>
      </c>
      <c r="S49" s="29">
        <v>1</v>
      </c>
      <c r="T49" s="29" t="s">
        <v>337</v>
      </c>
      <c r="U49" s="29">
        <v>2.4801587301587302</v>
      </c>
      <c r="V49" s="29">
        <v>2</v>
      </c>
      <c r="W49" s="29" t="s">
        <v>499</v>
      </c>
      <c r="X49" s="29">
        <v>2.4226110363391657</v>
      </c>
      <c r="Y49" s="29">
        <v>2</v>
      </c>
      <c r="Z49" s="29" t="s">
        <v>1010</v>
      </c>
      <c r="AA49" s="29">
        <v>0.49264501804052185</v>
      </c>
      <c r="AB49" s="29">
        <v>1</v>
      </c>
      <c r="AC49" s="29" t="s">
        <v>458</v>
      </c>
      <c r="AD49" s="29">
        <v>0.57690518284172332</v>
      </c>
      <c r="AE49" s="29">
        <v>1</v>
      </c>
      <c r="AF49" s="29" t="s">
        <v>437</v>
      </c>
      <c r="AG49" s="29">
        <v>0.42918454935622319</v>
      </c>
      <c r="AH49" s="29">
        <v>1</v>
      </c>
      <c r="AI49" s="29" t="s">
        <v>1818</v>
      </c>
      <c r="AJ49" s="11">
        <v>6.3054686839658523</v>
      </c>
      <c r="AK49" s="29">
        <v>3</v>
      </c>
      <c r="AL49" s="29" t="s">
        <v>1361</v>
      </c>
      <c r="AM49" s="5">
        <v>0.10202129694573742</v>
      </c>
      <c r="AN49" s="5">
        <v>1</v>
      </c>
      <c r="AO49" s="29" t="s">
        <v>1345</v>
      </c>
      <c r="AP49" s="5">
        <v>4.0374331550802136</v>
      </c>
      <c r="AQ49" s="5">
        <v>3</v>
      </c>
      <c r="AR49" s="29" t="s">
        <v>1812</v>
      </c>
      <c r="AS49" s="5">
        <v>0.78125</v>
      </c>
      <c r="AT49" s="5">
        <v>1</v>
      </c>
      <c r="AU49" s="29" t="s">
        <v>2005</v>
      </c>
      <c r="AV49" s="5">
        <v>1.2765290938992873</v>
      </c>
      <c r="AW49" s="5">
        <v>2</v>
      </c>
      <c r="AX49" s="29" t="s">
        <v>2055</v>
      </c>
      <c r="AY49" s="5">
        <v>3.5159599809433062</v>
      </c>
      <c r="AZ49" s="5">
        <v>2</v>
      </c>
      <c r="BA49" s="5"/>
      <c r="BB49" s="29" t="s">
        <v>911</v>
      </c>
      <c r="BC49" s="29">
        <v>0.98499629643513964</v>
      </c>
      <c r="BD49" s="29">
        <v>1</v>
      </c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</row>
    <row r="50" spans="2:108" x14ac:dyDescent="0.25">
      <c r="B50" s="29" t="s">
        <v>900</v>
      </c>
      <c r="C50" s="29">
        <v>6.7934782608695649E-2</v>
      </c>
      <c r="D50" s="29">
        <v>1</v>
      </c>
      <c r="E50" s="29" t="s">
        <v>751</v>
      </c>
      <c r="F50" s="29">
        <v>5.1849291393017631E-2</v>
      </c>
      <c r="G50" s="29">
        <v>1</v>
      </c>
      <c r="H50" s="29" t="s">
        <v>1277</v>
      </c>
      <c r="I50" s="29">
        <v>6.3346266529416426E-2</v>
      </c>
      <c r="J50" s="29">
        <v>1</v>
      </c>
      <c r="K50" s="29" t="s">
        <v>1267</v>
      </c>
      <c r="L50" s="29">
        <v>0.14248820019592126</v>
      </c>
      <c r="M50" s="29">
        <v>1</v>
      </c>
      <c r="N50" s="29" t="s">
        <v>312</v>
      </c>
      <c r="O50" s="29">
        <v>0.3147128245476003</v>
      </c>
      <c r="P50" s="29">
        <v>1</v>
      </c>
      <c r="Q50" s="29" t="s">
        <v>640</v>
      </c>
      <c r="R50" s="29">
        <v>0.41762672811059909</v>
      </c>
      <c r="S50" s="29">
        <v>1</v>
      </c>
      <c r="T50" s="29" t="s">
        <v>483</v>
      </c>
      <c r="U50" s="29">
        <v>2.8392402584687684</v>
      </c>
      <c r="V50" s="29">
        <v>2</v>
      </c>
      <c r="W50" s="29" t="s">
        <v>501</v>
      </c>
      <c r="X50" s="29">
        <v>2.5843807371840133</v>
      </c>
      <c r="Y50" s="29">
        <v>2</v>
      </c>
      <c r="Z50" s="29" t="s">
        <v>987</v>
      </c>
      <c r="AA50" s="29">
        <v>0.51541078239356763</v>
      </c>
      <c r="AB50" s="29">
        <v>1</v>
      </c>
      <c r="AC50" s="29" t="s">
        <v>470</v>
      </c>
      <c r="AD50" s="29">
        <v>0.59209679495430556</v>
      </c>
      <c r="AE50" s="29">
        <v>1</v>
      </c>
      <c r="AF50" s="29" t="s">
        <v>401</v>
      </c>
      <c r="AG50" s="29">
        <v>0.43231559038097811</v>
      </c>
      <c r="AH50" s="29">
        <v>1</v>
      </c>
      <c r="AI50" s="29" t="s">
        <v>1818</v>
      </c>
      <c r="AJ50" s="11">
        <v>6.4678899082568808</v>
      </c>
      <c r="AK50" s="29">
        <v>3</v>
      </c>
      <c r="AL50" s="29" t="s">
        <v>1382</v>
      </c>
      <c r="AM50" s="5">
        <v>0.11088523378303455</v>
      </c>
      <c r="AN50" s="5">
        <v>1</v>
      </c>
      <c r="AO50" s="29" t="s">
        <v>1992</v>
      </c>
      <c r="AP50" s="5">
        <v>4.3285939968404419</v>
      </c>
      <c r="AQ50" s="5">
        <v>3</v>
      </c>
      <c r="AR50" s="29" t="s">
        <v>1808</v>
      </c>
      <c r="AS50" s="5">
        <v>0.78400627205017637</v>
      </c>
      <c r="AT50" s="5">
        <v>1</v>
      </c>
      <c r="AU50" s="29" t="s">
        <v>2011</v>
      </c>
      <c r="AV50" s="5">
        <v>1.2848484848484849</v>
      </c>
      <c r="AW50" s="5">
        <v>2</v>
      </c>
      <c r="AX50" s="29" t="s">
        <v>2054</v>
      </c>
      <c r="AY50" s="5">
        <v>3.5903250188964475</v>
      </c>
      <c r="AZ50" s="5">
        <v>2</v>
      </c>
      <c r="BA50" s="5"/>
      <c r="BB50" s="29" t="s">
        <v>519</v>
      </c>
      <c r="BC50" s="5">
        <v>0.98511256576594153</v>
      </c>
      <c r="BD50" s="29">
        <v>1</v>
      </c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</row>
    <row r="51" spans="2:108" x14ac:dyDescent="0.25">
      <c r="B51" s="29" t="s">
        <v>522</v>
      </c>
      <c r="C51" s="29">
        <v>7.5059706584783351E-2</v>
      </c>
      <c r="D51" s="29">
        <v>1</v>
      </c>
      <c r="E51" s="29" t="s">
        <v>1183</v>
      </c>
      <c r="F51" s="29">
        <v>5.3845463519698468E-2</v>
      </c>
      <c r="G51" s="29">
        <v>1</v>
      </c>
      <c r="H51" s="29" t="s">
        <v>1277</v>
      </c>
      <c r="I51" s="29">
        <v>6.8547324017927763E-2</v>
      </c>
      <c r="J51" s="29">
        <v>1</v>
      </c>
      <c r="K51" s="29" t="s">
        <v>798</v>
      </c>
      <c r="L51" s="29">
        <v>0.14620595545591891</v>
      </c>
      <c r="M51" s="29">
        <v>1</v>
      </c>
      <c r="N51" s="29" t="s">
        <v>532</v>
      </c>
      <c r="O51" s="29">
        <v>0.3222687721559781</v>
      </c>
      <c r="P51" s="29">
        <v>1</v>
      </c>
      <c r="Q51" s="29" t="s">
        <v>654</v>
      </c>
      <c r="R51" s="29">
        <v>0.42586140147115759</v>
      </c>
      <c r="S51" s="29">
        <v>1</v>
      </c>
      <c r="T51" s="29" t="s">
        <v>342</v>
      </c>
      <c r="U51" s="29">
        <v>3.2866073119909069</v>
      </c>
      <c r="V51" s="29">
        <v>2</v>
      </c>
      <c r="W51" s="29" t="s">
        <v>365</v>
      </c>
      <c r="X51" s="29">
        <v>2.674192652910151</v>
      </c>
      <c r="Y51" s="29">
        <v>2</v>
      </c>
      <c r="Z51" s="29" t="s">
        <v>994</v>
      </c>
      <c r="AA51" s="29">
        <v>0.51574375678610207</v>
      </c>
      <c r="AB51" s="29">
        <v>1</v>
      </c>
      <c r="AC51" s="29" t="s">
        <v>389</v>
      </c>
      <c r="AD51" s="29">
        <v>0.60253927264902085</v>
      </c>
      <c r="AE51" s="29">
        <v>1</v>
      </c>
      <c r="AF51" s="29" t="s">
        <v>434</v>
      </c>
      <c r="AG51" s="29">
        <v>0.48465266558966075</v>
      </c>
      <c r="AH51" s="29">
        <v>1</v>
      </c>
      <c r="AI51" s="29" t="s">
        <v>1839</v>
      </c>
      <c r="AJ51" s="11">
        <v>6.5243970212292988</v>
      </c>
      <c r="AK51" s="29">
        <v>3</v>
      </c>
      <c r="AL51" s="29" t="s">
        <v>1377</v>
      </c>
      <c r="AM51" s="5">
        <v>0.14389639459589096</v>
      </c>
      <c r="AN51" s="5">
        <v>1</v>
      </c>
      <c r="AO51" s="29" t="s">
        <v>1351</v>
      </c>
      <c r="AP51" s="5">
        <v>4.3399638336347195</v>
      </c>
      <c r="AQ51" s="5">
        <v>3</v>
      </c>
      <c r="AR51" s="29" t="s">
        <v>1805</v>
      </c>
      <c r="AS51" s="5">
        <v>0.7868991918332624</v>
      </c>
      <c r="AT51" s="5">
        <v>1</v>
      </c>
      <c r="AU51" s="29" t="s">
        <v>2005</v>
      </c>
      <c r="AV51" s="5">
        <v>1.3635452175656708</v>
      </c>
      <c r="AW51" s="5">
        <v>2</v>
      </c>
      <c r="AX51" s="29" t="s">
        <v>2049</v>
      </c>
      <c r="AY51" s="5">
        <v>3.7366548042704624</v>
      </c>
      <c r="AZ51" s="5">
        <v>2</v>
      </c>
      <c r="BA51" s="5"/>
      <c r="BB51" s="29" t="s">
        <v>868</v>
      </c>
      <c r="BC51" s="29">
        <v>0.98511690084661752</v>
      </c>
      <c r="BD51" s="29">
        <v>1</v>
      </c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</row>
    <row r="52" spans="2:108" x14ac:dyDescent="0.25">
      <c r="B52" s="29" t="s">
        <v>895</v>
      </c>
      <c r="C52" s="29">
        <v>8.0596413459601043E-2</v>
      </c>
      <c r="D52" s="29">
        <v>1</v>
      </c>
      <c r="E52" s="29" t="s">
        <v>1189</v>
      </c>
      <c r="F52" s="29">
        <v>5.8088875980249782E-2</v>
      </c>
      <c r="G52" s="29">
        <v>1</v>
      </c>
      <c r="H52" s="29" t="s">
        <v>1274</v>
      </c>
      <c r="I52" s="29">
        <v>7.3495636196600836E-2</v>
      </c>
      <c r="J52" s="29">
        <v>1</v>
      </c>
      <c r="K52" s="29" t="s">
        <v>1311</v>
      </c>
      <c r="L52" s="29">
        <v>0.14986084350246201</v>
      </c>
      <c r="M52" s="29">
        <v>1</v>
      </c>
      <c r="N52" s="29" t="s">
        <v>298</v>
      </c>
      <c r="O52" s="29">
        <v>0.32467532467532467</v>
      </c>
      <c r="P52" s="29">
        <v>1</v>
      </c>
      <c r="Q52" s="29" t="s">
        <v>641</v>
      </c>
      <c r="R52" s="29">
        <v>0.42783156946633638</v>
      </c>
      <c r="S52" s="29">
        <v>1</v>
      </c>
      <c r="T52" s="29" t="s">
        <v>487</v>
      </c>
      <c r="U52" s="29">
        <v>3.3846738923749764</v>
      </c>
      <c r="V52" s="29">
        <v>2</v>
      </c>
      <c r="W52" s="29" t="s">
        <v>503</v>
      </c>
      <c r="X52" s="29">
        <v>2.7110289587184226</v>
      </c>
      <c r="Y52" s="29">
        <v>2</v>
      </c>
      <c r="Z52" s="29" t="s">
        <v>1007</v>
      </c>
      <c r="AA52" s="29">
        <v>0.615670068314076</v>
      </c>
      <c r="AB52" s="29">
        <v>1</v>
      </c>
      <c r="AC52" s="29" t="s">
        <v>388</v>
      </c>
      <c r="AD52" s="29">
        <v>0.62610750147666872</v>
      </c>
      <c r="AE52" s="29">
        <v>1</v>
      </c>
      <c r="AF52" s="29" t="s">
        <v>430</v>
      </c>
      <c r="AG52" s="29">
        <v>0.52148894083797881</v>
      </c>
      <c r="AH52" s="29">
        <v>1</v>
      </c>
      <c r="AI52" s="29" t="s">
        <v>1365</v>
      </c>
      <c r="AJ52" s="11">
        <v>6.8490601153917741</v>
      </c>
      <c r="AK52" s="29">
        <v>3</v>
      </c>
      <c r="AL52" s="29" t="s">
        <v>1982</v>
      </c>
      <c r="AM52" s="5">
        <v>0.14500759563596188</v>
      </c>
      <c r="AN52" s="5">
        <v>1</v>
      </c>
      <c r="AO52" s="29" t="s">
        <v>1126</v>
      </c>
      <c r="AP52" s="5">
        <v>4.9944429008057796</v>
      </c>
      <c r="AQ52" s="5">
        <v>3</v>
      </c>
      <c r="AR52" s="29" t="s">
        <v>1817</v>
      </c>
      <c r="AS52" s="5">
        <v>0.86092715231788075</v>
      </c>
      <c r="AT52" s="5">
        <v>1</v>
      </c>
      <c r="AU52" s="29" t="s">
        <v>1341</v>
      </c>
      <c r="AV52" s="5">
        <v>1.3649936015924926</v>
      </c>
      <c r="AW52" s="5">
        <v>2</v>
      </c>
      <c r="AX52" s="29" t="s">
        <v>2043</v>
      </c>
      <c r="AY52" s="5">
        <v>3.9165296052631584</v>
      </c>
      <c r="AZ52" s="5">
        <v>2</v>
      </c>
      <c r="BA52" s="5"/>
      <c r="BB52" s="29" t="s">
        <v>873</v>
      </c>
      <c r="BC52" s="29">
        <v>0.98527184914336452</v>
      </c>
      <c r="BD52" s="29">
        <v>1</v>
      </c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</row>
    <row r="53" spans="2:108" x14ac:dyDescent="0.25">
      <c r="B53" s="29" t="s">
        <v>875</v>
      </c>
      <c r="C53" s="29">
        <v>8.2542302930251762E-2</v>
      </c>
      <c r="D53" s="29">
        <v>1</v>
      </c>
      <c r="E53" s="29" t="s">
        <v>744</v>
      </c>
      <c r="F53" s="29">
        <v>6.7548007333783661E-2</v>
      </c>
      <c r="G53" s="29">
        <v>1</v>
      </c>
      <c r="H53" s="29" t="s">
        <v>1067</v>
      </c>
      <c r="I53" s="29">
        <v>7.3715248525695026E-2</v>
      </c>
      <c r="J53" s="29">
        <v>1</v>
      </c>
      <c r="K53" s="29" t="s">
        <v>825</v>
      </c>
      <c r="L53" s="29">
        <v>0.16427718040621267</v>
      </c>
      <c r="M53" s="29">
        <v>1</v>
      </c>
      <c r="N53" s="29" t="s">
        <v>699</v>
      </c>
      <c r="O53" s="29">
        <v>0.32667179093005383</v>
      </c>
      <c r="P53" s="29">
        <v>1</v>
      </c>
      <c r="Q53" s="29" t="s">
        <v>642</v>
      </c>
      <c r="R53" s="29">
        <v>0.43718052192628459</v>
      </c>
      <c r="S53" s="29">
        <v>1</v>
      </c>
      <c r="T53" s="29" t="s">
        <v>507</v>
      </c>
      <c r="U53" s="29">
        <v>3.499562554680665</v>
      </c>
      <c r="V53" s="29">
        <v>2</v>
      </c>
      <c r="W53" s="29" t="s">
        <v>383</v>
      </c>
      <c r="X53" s="29">
        <v>3.3479807491106928</v>
      </c>
      <c r="Y53" s="29">
        <v>2</v>
      </c>
      <c r="Z53" s="29" t="s">
        <v>1009</v>
      </c>
      <c r="AA53" s="29">
        <v>0.63171193935565384</v>
      </c>
      <c r="AB53" s="29">
        <v>1</v>
      </c>
      <c r="AC53" s="29" t="s">
        <v>456</v>
      </c>
      <c r="AD53" s="29">
        <v>0.62758303995101794</v>
      </c>
      <c r="AE53" s="29">
        <v>1</v>
      </c>
      <c r="AF53" s="29" t="s">
        <v>404</v>
      </c>
      <c r="AG53" s="29">
        <v>0.5617977528089888</v>
      </c>
      <c r="AH53" s="29">
        <v>1</v>
      </c>
      <c r="AI53" s="29" t="s">
        <v>1847</v>
      </c>
      <c r="AJ53" s="11">
        <v>7.3370577281191816</v>
      </c>
      <c r="AK53" s="29">
        <v>3</v>
      </c>
      <c r="AL53" s="29" t="s">
        <v>1363</v>
      </c>
      <c r="AM53" s="5">
        <v>0.16510164069755442</v>
      </c>
      <c r="AN53" s="5">
        <v>1</v>
      </c>
      <c r="AO53" s="29" t="s">
        <v>1352</v>
      </c>
      <c r="AP53" s="5">
        <v>5.9738866034698619</v>
      </c>
      <c r="AQ53" s="5">
        <v>3</v>
      </c>
      <c r="AR53" s="29" t="s">
        <v>1815</v>
      </c>
      <c r="AS53" s="5">
        <v>0.90252707581227432</v>
      </c>
      <c r="AT53" s="5">
        <v>1</v>
      </c>
      <c r="AU53" s="29" t="s">
        <v>1256</v>
      </c>
      <c r="AV53" s="5">
        <v>1.4361859638732604</v>
      </c>
      <c r="AW53" s="5">
        <v>2</v>
      </c>
      <c r="AX53" s="29" t="s">
        <v>2041</v>
      </c>
      <c r="AY53" s="5">
        <v>3.9341002698480327</v>
      </c>
      <c r="AZ53" s="5">
        <v>3</v>
      </c>
      <c r="BA53" s="5"/>
      <c r="BB53" s="29" t="s">
        <v>886</v>
      </c>
      <c r="BC53" s="29">
        <v>0.98570368438651823</v>
      </c>
      <c r="BD53" s="29">
        <v>1</v>
      </c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</row>
    <row r="54" spans="2:108" x14ac:dyDescent="0.25">
      <c r="B54" s="29" t="s">
        <v>892</v>
      </c>
      <c r="C54" s="29">
        <v>8.9309636509779397E-2</v>
      </c>
      <c r="D54" s="29">
        <v>1</v>
      </c>
      <c r="E54" s="29" t="s">
        <v>766</v>
      </c>
      <c r="F54" s="29">
        <v>6.893094372728413E-2</v>
      </c>
      <c r="G54" s="29">
        <v>1</v>
      </c>
      <c r="H54" s="29" t="s">
        <v>1283</v>
      </c>
      <c r="I54" s="29">
        <v>7.537214999057848E-2</v>
      </c>
      <c r="J54" s="29">
        <v>1</v>
      </c>
      <c r="K54" s="29" t="s">
        <v>809</v>
      </c>
      <c r="L54" s="29">
        <v>0.16480670527852331</v>
      </c>
      <c r="M54" s="29">
        <v>1</v>
      </c>
      <c r="N54" s="29" t="s">
        <v>713</v>
      </c>
      <c r="O54" s="29">
        <v>0.3277557357253752</v>
      </c>
      <c r="P54" s="29">
        <v>1</v>
      </c>
      <c r="Q54" s="29" t="s">
        <v>635</v>
      </c>
      <c r="R54" s="29">
        <v>0.44827179426683972</v>
      </c>
      <c r="S54" s="29">
        <v>1</v>
      </c>
      <c r="T54" s="29" t="s">
        <v>505</v>
      </c>
      <c r="U54" s="29">
        <v>3.6832412523020261</v>
      </c>
      <c r="V54" s="29">
        <v>2</v>
      </c>
      <c r="W54" s="29" t="s">
        <v>383</v>
      </c>
      <c r="X54" s="29">
        <v>3.5242290748898681</v>
      </c>
      <c r="Y54" s="29">
        <v>2</v>
      </c>
      <c r="Z54" s="29" t="s">
        <v>988</v>
      </c>
      <c r="AA54" s="29">
        <v>0.64661506809052616</v>
      </c>
      <c r="AB54" s="29">
        <v>1</v>
      </c>
      <c r="AC54" s="29" t="s">
        <v>392</v>
      </c>
      <c r="AD54" s="29">
        <v>0.68627450980392157</v>
      </c>
      <c r="AE54" s="29">
        <v>1</v>
      </c>
      <c r="AF54" s="29" t="s">
        <v>434</v>
      </c>
      <c r="AG54" s="29">
        <v>0.5974063820486667</v>
      </c>
      <c r="AH54" s="29">
        <v>1</v>
      </c>
      <c r="AI54" s="29" t="s">
        <v>1846</v>
      </c>
      <c r="AJ54" s="11">
        <v>7.7655941039007734</v>
      </c>
      <c r="AK54" s="29">
        <v>3</v>
      </c>
      <c r="AL54" s="29" t="s">
        <v>1982</v>
      </c>
      <c r="AM54" s="5">
        <v>0.16874789065136686</v>
      </c>
      <c r="AN54" s="5">
        <v>1</v>
      </c>
      <c r="AO54" s="29" t="s">
        <v>1989</v>
      </c>
      <c r="AP54" s="5">
        <v>7.1163653222067689</v>
      </c>
      <c r="AQ54" s="5">
        <v>3</v>
      </c>
      <c r="AR54" s="29" t="s">
        <v>1147</v>
      </c>
      <c r="AS54" s="5">
        <v>0.92067988668555234</v>
      </c>
      <c r="AT54" s="5">
        <v>1</v>
      </c>
      <c r="AU54" s="29" t="s">
        <v>1332</v>
      </c>
      <c r="AV54" s="5">
        <v>1.4669494521032167</v>
      </c>
      <c r="AW54" s="5">
        <v>2</v>
      </c>
      <c r="AX54" s="29" t="s">
        <v>2053</v>
      </c>
      <c r="AY54" s="5">
        <v>4.329384232850666</v>
      </c>
      <c r="AZ54" s="5">
        <v>3</v>
      </c>
      <c r="BA54" s="5"/>
      <c r="BB54" s="29" t="s">
        <v>885</v>
      </c>
      <c r="BC54" s="29">
        <v>0.98608015704642582</v>
      </c>
      <c r="BD54" s="29">
        <v>1</v>
      </c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</row>
    <row r="55" spans="2:108" x14ac:dyDescent="0.25">
      <c r="B55" s="29" t="s">
        <v>912</v>
      </c>
      <c r="C55" s="29">
        <v>9.0678273485672825E-2</v>
      </c>
      <c r="D55" s="29">
        <v>1</v>
      </c>
      <c r="E55" s="29" t="s">
        <v>759</v>
      </c>
      <c r="F55" s="29">
        <v>7.1451254366465544E-2</v>
      </c>
      <c r="G55" s="29">
        <v>1</v>
      </c>
      <c r="H55" s="29" t="s">
        <v>240</v>
      </c>
      <c r="I55" s="29">
        <v>7.6729146114216815E-2</v>
      </c>
      <c r="J55" s="29">
        <v>1</v>
      </c>
      <c r="K55" s="29" t="s">
        <v>1266</v>
      </c>
      <c r="L55" s="29">
        <v>0.17677349934670664</v>
      </c>
      <c r="M55" s="29">
        <v>1</v>
      </c>
      <c r="N55" s="29" t="s">
        <v>719</v>
      </c>
      <c r="O55" s="29">
        <v>0.33003300330033003</v>
      </c>
      <c r="P55" s="29">
        <v>1</v>
      </c>
      <c r="Q55" s="29" t="s">
        <v>643</v>
      </c>
      <c r="R55" s="29">
        <v>0.46541934282788794</v>
      </c>
      <c r="S55" s="29">
        <v>1</v>
      </c>
      <c r="T55" s="29" t="s">
        <v>490</v>
      </c>
      <c r="U55" s="29">
        <v>3.8578608338642315</v>
      </c>
      <c r="V55" s="29">
        <v>2</v>
      </c>
      <c r="W55" s="29" t="s">
        <v>362</v>
      </c>
      <c r="X55" s="29">
        <v>3.5955331942569639</v>
      </c>
      <c r="Y55" s="29">
        <v>2</v>
      </c>
      <c r="Z55" s="29" t="s">
        <v>1006</v>
      </c>
      <c r="AA55" s="29">
        <v>0.70284697508896787</v>
      </c>
      <c r="AB55" s="29">
        <v>1</v>
      </c>
      <c r="AC55" s="29" t="s">
        <v>388</v>
      </c>
      <c r="AD55" s="29">
        <v>0.69149461622048802</v>
      </c>
      <c r="AE55" s="29">
        <v>1</v>
      </c>
      <c r="AF55" s="29" t="s">
        <v>419</v>
      </c>
      <c r="AG55" s="29">
        <v>0.60213061602593787</v>
      </c>
      <c r="AH55" s="29">
        <v>1</v>
      </c>
      <c r="AI55" s="29" t="s">
        <v>1370</v>
      </c>
      <c r="AJ55" s="11">
        <v>9.0205318074722314</v>
      </c>
      <c r="AK55" s="29">
        <v>3</v>
      </c>
      <c r="AL55" s="29" t="s">
        <v>1980</v>
      </c>
      <c r="AM55" s="5">
        <v>0.17367141368530739</v>
      </c>
      <c r="AN55" s="5">
        <v>1</v>
      </c>
      <c r="AO55" s="29" t="s">
        <v>1346</v>
      </c>
      <c r="AP55" s="5">
        <v>7.6119813135476777</v>
      </c>
      <c r="AQ55" s="5">
        <v>3</v>
      </c>
      <c r="AR55" s="29" t="s">
        <v>1141</v>
      </c>
      <c r="AS55" s="5">
        <v>0.92467732614139853</v>
      </c>
      <c r="AT55" s="5">
        <v>1</v>
      </c>
      <c r="AU55" s="29" t="s">
        <v>1254</v>
      </c>
      <c r="AV55" s="5">
        <v>1.5206035983749275</v>
      </c>
      <c r="AW55" s="5">
        <v>2</v>
      </c>
      <c r="AX55" s="29" t="s">
        <v>2055</v>
      </c>
      <c r="AY55" s="5">
        <v>4.3801269153381828</v>
      </c>
      <c r="AZ55" s="5">
        <v>3</v>
      </c>
      <c r="BA55" s="5"/>
      <c r="BB55" s="29" t="s">
        <v>923</v>
      </c>
      <c r="BC55" s="29">
        <v>0.98652600858703021</v>
      </c>
      <c r="BD55" s="29">
        <v>1</v>
      </c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</row>
    <row r="56" spans="2:108" x14ac:dyDescent="0.25">
      <c r="B56" s="29" t="s">
        <v>862</v>
      </c>
      <c r="C56" s="29">
        <v>9.3037680260505504E-2</v>
      </c>
      <c r="D56" s="29">
        <v>1</v>
      </c>
      <c r="E56" s="29" t="s">
        <v>759</v>
      </c>
      <c r="F56" s="29">
        <v>7.1661237785016291E-2</v>
      </c>
      <c r="G56" s="29">
        <v>1</v>
      </c>
      <c r="H56" s="29" t="s">
        <v>1071</v>
      </c>
      <c r="I56" s="29">
        <v>8.8002346729246103E-2</v>
      </c>
      <c r="J56" s="29">
        <v>1</v>
      </c>
      <c r="K56" s="29" t="s">
        <v>1297</v>
      </c>
      <c r="L56" s="29">
        <v>0.17958695001496558</v>
      </c>
      <c r="M56" s="29">
        <v>1</v>
      </c>
      <c r="N56" s="29" t="s">
        <v>304</v>
      </c>
      <c r="O56" s="29">
        <v>0.36471392751310694</v>
      </c>
      <c r="P56" s="29">
        <v>1</v>
      </c>
      <c r="Q56" s="29" t="s">
        <v>553</v>
      </c>
      <c r="R56" s="29">
        <v>0.48066875653082547</v>
      </c>
      <c r="S56" s="29">
        <v>1</v>
      </c>
      <c r="T56" s="29" t="s">
        <v>340</v>
      </c>
      <c r="U56" s="29">
        <v>3.956114358933291</v>
      </c>
      <c r="V56" s="29">
        <v>3</v>
      </c>
      <c r="W56" s="29" t="s">
        <v>364</v>
      </c>
      <c r="X56" s="29">
        <v>3.638017280582083</v>
      </c>
      <c r="Y56" s="29">
        <v>2</v>
      </c>
      <c r="Z56" s="29" t="s">
        <v>1008</v>
      </c>
      <c r="AA56" s="29">
        <v>0.79151229370158294</v>
      </c>
      <c r="AB56" s="29">
        <v>1</v>
      </c>
      <c r="AC56" s="29" t="s">
        <v>929</v>
      </c>
      <c r="AD56" s="29">
        <v>0.70657507360157012</v>
      </c>
      <c r="AE56" s="29">
        <v>1</v>
      </c>
      <c r="AF56" s="29" t="s">
        <v>431</v>
      </c>
      <c r="AG56" s="29">
        <v>0.72036673215455138</v>
      </c>
      <c r="AH56" s="29">
        <v>1</v>
      </c>
      <c r="AI56" s="29" t="s">
        <v>1829</v>
      </c>
      <c r="AJ56" s="11">
        <v>9.07197709228166</v>
      </c>
      <c r="AK56" s="29">
        <v>3</v>
      </c>
      <c r="AL56" s="29" t="s">
        <v>1983</v>
      </c>
      <c r="AM56" s="5">
        <v>0.17477692944531323</v>
      </c>
      <c r="AN56" s="5">
        <v>1</v>
      </c>
      <c r="AO56" s="29" t="s">
        <v>1991</v>
      </c>
      <c r="AP56" s="5">
        <v>7.6526857983811629</v>
      </c>
      <c r="AQ56" s="5">
        <v>3</v>
      </c>
      <c r="AR56" s="29" t="s">
        <v>1810</v>
      </c>
      <c r="AS56" s="5">
        <v>0.94895287958115182</v>
      </c>
      <c r="AT56" s="5">
        <v>1</v>
      </c>
      <c r="AU56" s="29" t="s">
        <v>2013</v>
      </c>
      <c r="AV56" s="5">
        <v>1.5861027190332326</v>
      </c>
      <c r="AW56" s="5">
        <v>2</v>
      </c>
      <c r="AX56" s="29" t="s">
        <v>2044</v>
      </c>
      <c r="AY56" s="5">
        <v>4.6622426408031314</v>
      </c>
      <c r="AZ56" s="5">
        <v>3</v>
      </c>
      <c r="BA56" s="5"/>
      <c r="BB56" s="29" t="s">
        <v>922</v>
      </c>
      <c r="BC56" s="29">
        <v>0.98681354956645606</v>
      </c>
      <c r="BD56" s="29">
        <v>1</v>
      </c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</row>
    <row r="57" spans="2:108" x14ac:dyDescent="0.25">
      <c r="B57" s="29" t="s">
        <v>873</v>
      </c>
      <c r="C57" s="29">
        <v>9.6487842531840992E-2</v>
      </c>
      <c r="D57" s="29">
        <v>1</v>
      </c>
      <c r="E57" s="29" t="s">
        <v>1183</v>
      </c>
      <c r="F57" s="29">
        <v>7.2053525476067942E-2</v>
      </c>
      <c r="G57" s="29">
        <v>1</v>
      </c>
      <c r="H57" s="29" t="s">
        <v>1068</v>
      </c>
      <c r="I57" s="29">
        <v>8.9705028758376867E-2</v>
      </c>
      <c r="J57" s="29">
        <v>1</v>
      </c>
      <c r="K57" s="29" t="s">
        <v>805</v>
      </c>
      <c r="L57" s="29">
        <v>0.18551969926280332</v>
      </c>
      <c r="M57" s="29">
        <v>1</v>
      </c>
      <c r="N57" s="29" t="s">
        <v>297</v>
      </c>
      <c r="O57" s="29">
        <v>0.3732784142103231</v>
      </c>
      <c r="P57" s="29">
        <v>1</v>
      </c>
      <c r="Q57" s="29" t="s">
        <v>621</v>
      </c>
      <c r="R57" s="29">
        <v>0.52824401465451143</v>
      </c>
      <c r="S57" s="29">
        <v>1</v>
      </c>
      <c r="T57" s="29" t="s">
        <v>513</v>
      </c>
      <c r="U57" s="29">
        <v>4.0156709108716946</v>
      </c>
      <c r="V57" s="29">
        <v>3</v>
      </c>
      <c r="W57" s="5" t="s">
        <v>372</v>
      </c>
      <c r="X57" s="29">
        <v>3.720732226479353</v>
      </c>
      <c r="Y57" s="29">
        <v>2</v>
      </c>
      <c r="Z57" s="29" t="s">
        <v>989</v>
      </c>
      <c r="AA57" s="29">
        <v>0.81427196683692349</v>
      </c>
      <c r="AB57" s="29">
        <v>1</v>
      </c>
      <c r="AC57" s="29" t="s">
        <v>462</v>
      </c>
      <c r="AD57" s="29">
        <v>0.75376884422110546</v>
      </c>
      <c r="AE57" s="29">
        <v>1</v>
      </c>
      <c r="AF57" s="29" t="s">
        <v>399</v>
      </c>
      <c r="AG57" s="29">
        <v>0.82401412595644496</v>
      </c>
      <c r="AH57" s="29">
        <v>1</v>
      </c>
      <c r="AI57" s="29" t="s">
        <v>1824</v>
      </c>
      <c r="AJ57" s="11">
        <v>9.3092282784673497</v>
      </c>
      <c r="AK57" s="29">
        <v>3</v>
      </c>
      <c r="AL57" s="29" t="s">
        <v>1979</v>
      </c>
      <c r="AM57" s="5">
        <v>0.17937219730941703</v>
      </c>
      <c r="AN57" s="5">
        <v>1</v>
      </c>
      <c r="AO57" s="29" t="s">
        <v>1126</v>
      </c>
      <c r="AP57" s="5">
        <v>7.6906077348066297</v>
      </c>
      <c r="AQ57" s="5">
        <v>3</v>
      </c>
      <c r="AR57" s="29" t="s">
        <v>1814</v>
      </c>
      <c r="AS57" s="5">
        <v>0.97465886939571145</v>
      </c>
      <c r="AT57" s="5">
        <v>1</v>
      </c>
      <c r="AU57" s="29" t="s">
        <v>2004</v>
      </c>
      <c r="AV57" s="5">
        <v>1.6182907164247868</v>
      </c>
      <c r="AW57" s="5">
        <v>2</v>
      </c>
      <c r="AX57" s="29" t="s">
        <v>2044</v>
      </c>
      <c r="AY57" s="5">
        <v>4.7628823650174503</v>
      </c>
      <c r="AZ57" s="5">
        <v>3</v>
      </c>
      <c r="BA57" s="5"/>
      <c r="BB57" s="29" t="s">
        <v>864</v>
      </c>
      <c r="BC57" s="5">
        <v>0.98770124507516144</v>
      </c>
      <c r="BD57" s="29">
        <v>1</v>
      </c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</row>
    <row r="58" spans="2:108" x14ac:dyDescent="0.25">
      <c r="B58" s="29" t="s">
        <v>853</v>
      </c>
      <c r="C58" s="29">
        <v>9.8051231768599104E-2</v>
      </c>
      <c r="D58" s="29">
        <v>1</v>
      </c>
      <c r="E58" s="29" t="s">
        <v>745</v>
      </c>
      <c r="F58" s="29">
        <v>7.5746099075897591E-2</v>
      </c>
      <c r="G58" s="29">
        <v>1</v>
      </c>
      <c r="H58" s="29" t="s">
        <v>782</v>
      </c>
      <c r="I58" s="29">
        <v>9.0555102780041655E-2</v>
      </c>
      <c r="J58" s="29">
        <v>1</v>
      </c>
      <c r="K58" s="29" t="s">
        <v>796</v>
      </c>
      <c r="L58" s="29">
        <v>0.194394945731411</v>
      </c>
      <c r="M58" s="29">
        <v>1</v>
      </c>
      <c r="N58" s="29" t="s">
        <v>716</v>
      </c>
      <c r="O58" s="29">
        <v>0.39628684653384721</v>
      </c>
      <c r="P58" s="29">
        <v>1</v>
      </c>
      <c r="Q58" s="29" t="s">
        <v>652</v>
      </c>
      <c r="R58" s="29">
        <v>0.54164537557485948</v>
      </c>
      <c r="S58" s="29">
        <v>1</v>
      </c>
      <c r="T58" s="29" t="s">
        <v>489</v>
      </c>
      <c r="U58" s="29">
        <v>4.1152263374485596</v>
      </c>
      <c r="V58" s="29">
        <v>3</v>
      </c>
      <c r="W58" s="29" t="s">
        <v>385</v>
      </c>
      <c r="X58" s="29">
        <v>3.8528245787908819</v>
      </c>
      <c r="Y58" s="29">
        <v>2</v>
      </c>
      <c r="Z58" s="29" t="s">
        <v>1008</v>
      </c>
      <c r="AA58" s="29">
        <v>0.82577813709072012</v>
      </c>
      <c r="AB58" s="29">
        <v>1</v>
      </c>
      <c r="AC58" s="29" t="s">
        <v>471</v>
      </c>
      <c r="AD58" s="29">
        <v>0.76794657762938234</v>
      </c>
      <c r="AE58" s="29">
        <v>1</v>
      </c>
      <c r="AF58" s="29" t="s">
        <v>430</v>
      </c>
      <c r="AG58" s="29">
        <v>0.88836741535367092</v>
      </c>
      <c r="AH58" s="29">
        <v>1</v>
      </c>
      <c r="AI58" s="29" t="s">
        <v>1849</v>
      </c>
      <c r="AJ58" s="11">
        <v>11.042471042471043</v>
      </c>
      <c r="AK58" s="29">
        <v>3</v>
      </c>
      <c r="AL58" s="29" t="s">
        <v>1380</v>
      </c>
      <c r="AM58" s="5">
        <v>0.18073844564936742</v>
      </c>
      <c r="AN58" s="5">
        <v>1</v>
      </c>
      <c r="AO58" s="29" t="s">
        <v>1989</v>
      </c>
      <c r="AP58" s="5">
        <v>7.7277970011534025</v>
      </c>
      <c r="AQ58" s="5">
        <v>3</v>
      </c>
      <c r="AR58" s="29" t="s">
        <v>1147</v>
      </c>
      <c r="AS58" s="5">
        <v>1.0167464114832536</v>
      </c>
      <c r="AT58" s="5">
        <v>2</v>
      </c>
      <c r="AU58" s="29" t="s">
        <v>2014</v>
      </c>
      <c r="AV58" s="5">
        <v>1.6222479721900347</v>
      </c>
      <c r="AW58" s="5">
        <v>2</v>
      </c>
      <c r="AX58" s="29" t="s">
        <v>2049</v>
      </c>
      <c r="AY58" s="5">
        <v>4.9161171855437775</v>
      </c>
      <c r="AZ58" s="5">
        <v>3</v>
      </c>
      <c r="BA58" s="5"/>
      <c r="BB58" s="29" t="s">
        <v>522</v>
      </c>
      <c r="BC58" s="5">
        <v>0.98775273495708493</v>
      </c>
      <c r="BD58" s="29">
        <v>1</v>
      </c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</row>
    <row r="59" spans="2:108" x14ac:dyDescent="0.25">
      <c r="B59" s="29" t="s">
        <v>875</v>
      </c>
      <c r="C59" s="29">
        <v>0.12040280210157618</v>
      </c>
      <c r="D59" s="29">
        <v>1</v>
      </c>
      <c r="E59" s="29" t="s">
        <v>740</v>
      </c>
      <c r="F59" s="29">
        <v>7.620499142693847E-2</v>
      </c>
      <c r="G59" s="29">
        <v>1</v>
      </c>
      <c r="H59" s="29" t="s">
        <v>1045</v>
      </c>
      <c r="I59" s="29">
        <v>0.11232071885260067</v>
      </c>
      <c r="J59" s="29">
        <v>1</v>
      </c>
      <c r="K59" s="29" t="s">
        <v>1233</v>
      </c>
      <c r="L59" s="29">
        <v>0.20354754289037513</v>
      </c>
      <c r="M59" s="29">
        <v>1</v>
      </c>
      <c r="N59" s="29" t="s">
        <v>735</v>
      </c>
      <c r="O59" s="29">
        <v>0.40715921621850881</v>
      </c>
      <c r="P59" s="29">
        <v>1</v>
      </c>
      <c r="Q59" s="29" t="s">
        <v>549</v>
      </c>
      <c r="R59" s="29">
        <v>0.55237588180487163</v>
      </c>
      <c r="S59" s="29">
        <v>1</v>
      </c>
      <c r="T59" s="29" t="s">
        <v>490</v>
      </c>
      <c r="U59" s="29">
        <v>4.2231024789164326</v>
      </c>
      <c r="V59" s="29">
        <v>3</v>
      </c>
      <c r="W59" s="5" t="s">
        <v>373</v>
      </c>
      <c r="X59" s="29">
        <v>3.8713910761154859</v>
      </c>
      <c r="Y59" s="29">
        <v>2</v>
      </c>
      <c r="Z59" s="29" t="s">
        <v>993</v>
      </c>
      <c r="AA59" s="29">
        <v>0.88087248322147649</v>
      </c>
      <c r="AB59" s="29">
        <v>1</v>
      </c>
      <c r="AC59" s="29" t="s">
        <v>462</v>
      </c>
      <c r="AD59" s="29">
        <v>0.79135302065238367</v>
      </c>
      <c r="AE59" s="29">
        <v>1</v>
      </c>
      <c r="AF59" s="29" t="s">
        <v>418</v>
      </c>
      <c r="AG59" s="29">
        <v>0.95073465859982709</v>
      </c>
      <c r="AH59" s="29">
        <v>1</v>
      </c>
      <c r="AI59" s="29" t="s">
        <v>1818</v>
      </c>
      <c r="AJ59" s="11">
        <v>11.857045355835453</v>
      </c>
      <c r="AK59" s="29">
        <v>3</v>
      </c>
      <c r="AL59" s="29" t="s">
        <v>1362</v>
      </c>
      <c r="AM59" s="5">
        <v>0.19739976856578859</v>
      </c>
      <c r="AN59" s="5">
        <v>1</v>
      </c>
      <c r="AO59" s="29" t="s">
        <v>1129</v>
      </c>
      <c r="AP59" s="5">
        <v>8.0742887249736572</v>
      </c>
      <c r="AQ59" s="5">
        <v>3</v>
      </c>
      <c r="AR59" s="29" t="s">
        <v>1784</v>
      </c>
      <c r="AS59" s="5">
        <v>1.0373232990948844</v>
      </c>
      <c r="AT59" s="5">
        <v>2</v>
      </c>
      <c r="AU59" s="29" t="s">
        <v>2002</v>
      </c>
      <c r="AV59" s="5">
        <v>1.6763378465506125</v>
      </c>
      <c r="AW59" s="5">
        <v>2</v>
      </c>
      <c r="AX59" s="29" t="s">
        <v>2050</v>
      </c>
      <c r="AY59" s="5">
        <v>5.1472207944783026</v>
      </c>
      <c r="AZ59" s="5">
        <v>3</v>
      </c>
      <c r="BA59" s="5"/>
      <c r="BB59" s="29" t="s">
        <v>521</v>
      </c>
      <c r="BC59" s="5">
        <v>0.98803822168828914</v>
      </c>
      <c r="BD59" s="29">
        <v>1</v>
      </c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</row>
    <row r="60" spans="2:108" x14ac:dyDescent="0.25">
      <c r="B60" s="29" t="s">
        <v>520</v>
      </c>
      <c r="C60" s="29">
        <v>0.12081185567010309</v>
      </c>
      <c r="D60" s="29">
        <v>1</v>
      </c>
      <c r="E60" s="29" t="s">
        <v>1198</v>
      </c>
      <c r="F60" s="29">
        <v>8.1781008632439797E-2</v>
      </c>
      <c r="G60" s="29">
        <v>1</v>
      </c>
      <c r="H60" s="29" t="s">
        <v>1289</v>
      </c>
      <c r="I60" s="29">
        <v>0.11248593925759282</v>
      </c>
      <c r="J60" s="29">
        <v>1</v>
      </c>
      <c r="K60" s="29" t="s">
        <v>1227</v>
      </c>
      <c r="L60" s="29">
        <v>0.20400453343407632</v>
      </c>
      <c r="M60" s="29">
        <v>1</v>
      </c>
      <c r="N60" s="29" t="s">
        <v>303</v>
      </c>
      <c r="O60" s="29">
        <v>0.42207792207792205</v>
      </c>
      <c r="P60" s="29">
        <v>1</v>
      </c>
      <c r="Q60" s="29" t="s">
        <v>673</v>
      </c>
      <c r="R60" s="29">
        <v>0.59534883720930232</v>
      </c>
      <c r="S60" s="29">
        <v>1</v>
      </c>
      <c r="T60" s="29" t="s">
        <v>488</v>
      </c>
      <c r="U60" s="29">
        <v>4.2658423493044824</v>
      </c>
      <c r="V60" s="29">
        <v>3</v>
      </c>
      <c r="W60" s="29" t="s">
        <v>362</v>
      </c>
      <c r="X60" s="29">
        <v>3.8816638538667729</v>
      </c>
      <c r="Y60" s="29">
        <v>2</v>
      </c>
      <c r="Z60" s="29" t="s">
        <v>1006</v>
      </c>
      <c r="AA60" s="29">
        <v>0.90430076901167766</v>
      </c>
      <c r="AB60" s="29">
        <v>1</v>
      </c>
      <c r="AC60" s="29" t="s">
        <v>453</v>
      </c>
      <c r="AD60" s="29">
        <v>0.8257522743177047</v>
      </c>
      <c r="AE60" s="29">
        <v>1</v>
      </c>
      <c r="AF60" s="29" t="s">
        <v>413</v>
      </c>
      <c r="AG60" s="29">
        <v>1.0309278350515463</v>
      </c>
      <c r="AH60" s="29">
        <v>2</v>
      </c>
      <c r="AI60" s="29" t="s">
        <v>1833</v>
      </c>
      <c r="AJ60" s="11">
        <v>11.886409736308316</v>
      </c>
      <c r="AK60" s="29">
        <v>3</v>
      </c>
      <c r="AL60" s="29" t="s">
        <v>1357</v>
      </c>
      <c r="AM60" s="5">
        <v>0.20519835841313269</v>
      </c>
      <c r="AN60" s="5">
        <v>1</v>
      </c>
      <c r="AO60" s="29" t="s">
        <v>1352</v>
      </c>
      <c r="AP60" s="5">
        <v>8.5311572700296736</v>
      </c>
      <c r="AQ60" s="5">
        <v>3</v>
      </c>
      <c r="AR60" s="29" t="s">
        <v>1817</v>
      </c>
      <c r="AS60" s="5">
        <v>1.0633584404076208</v>
      </c>
      <c r="AT60" s="5">
        <v>2</v>
      </c>
      <c r="AU60" s="29" t="s">
        <v>1259</v>
      </c>
      <c r="AV60" s="5">
        <v>1.7293997965412005</v>
      </c>
      <c r="AW60" s="5">
        <v>2</v>
      </c>
      <c r="AX60" s="29" t="s">
        <v>2040</v>
      </c>
      <c r="AY60" s="5">
        <v>5.6506296415886341</v>
      </c>
      <c r="AZ60" s="5">
        <v>3</v>
      </c>
      <c r="BA60" s="5"/>
      <c r="BB60" s="29" t="s">
        <v>886</v>
      </c>
      <c r="BC60" s="29">
        <v>0.98829857534195098</v>
      </c>
      <c r="BD60" s="29">
        <v>1</v>
      </c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</row>
    <row r="61" spans="2:108" x14ac:dyDescent="0.25">
      <c r="B61" s="29" t="s">
        <v>44</v>
      </c>
      <c r="C61" s="29">
        <v>0.12140131807145335</v>
      </c>
      <c r="D61" s="29">
        <v>1</v>
      </c>
      <c r="E61" s="29" t="s">
        <v>739</v>
      </c>
      <c r="F61" s="29">
        <v>9.0735867888576349E-2</v>
      </c>
      <c r="G61" s="29">
        <v>1</v>
      </c>
      <c r="H61" s="29" t="s">
        <v>1050</v>
      </c>
      <c r="I61" s="29">
        <v>0.12066695919262835</v>
      </c>
      <c r="J61" s="29">
        <v>1</v>
      </c>
      <c r="K61" s="29" t="s">
        <v>1296</v>
      </c>
      <c r="L61" s="29">
        <v>0.21332878231931052</v>
      </c>
      <c r="M61" s="29">
        <v>1</v>
      </c>
      <c r="N61" s="29" t="s">
        <v>309</v>
      </c>
      <c r="O61" s="29">
        <v>0.43370508054522927</v>
      </c>
      <c r="P61" s="29">
        <v>1</v>
      </c>
      <c r="Q61" s="29" t="s">
        <v>627</v>
      </c>
      <c r="R61" s="29">
        <v>0.62309609526446963</v>
      </c>
      <c r="S61" s="29">
        <v>1</v>
      </c>
      <c r="T61" s="29" t="s">
        <v>336</v>
      </c>
      <c r="U61" s="29">
        <v>4.599853827882332</v>
      </c>
      <c r="V61" s="29">
        <v>3</v>
      </c>
      <c r="W61" s="29" t="s">
        <v>499</v>
      </c>
      <c r="X61" s="29">
        <v>3.9048925468678553</v>
      </c>
      <c r="Y61" s="29">
        <v>2</v>
      </c>
      <c r="Z61" s="29" t="s">
        <v>1017</v>
      </c>
      <c r="AA61" s="29">
        <v>0.92581459660935428</v>
      </c>
      <c r="AB61" s="29">
        <v>1</v>
      </c>
      <c r="AC61" s="29" t="s">
        <v>461</v>
      </c>
      <c r="AD61" s="29">
        <v>0.9323640960809102</v>
      </c>
      <c r="AE61" s="29">
        <v>1</v>
      </c>
      <c r="AF61" s="29" t="s">
        <v>437</v>
      </c>
      <c r="AG61" s="29">
        <v>1.0783200908059023</v>
      </c>
      <c r="AH61" s="29">
        <v>2</v>
      </c>
      <c r="AI61" s="29" t="s">
        <v>1819</v>
      </c>
      <c r="AJ61" s="11">
        <v>12.214521077150325</v>
      </c>
      <c r="AK61" s="29">
        <v>3</v>
      </c>
      <c r="AL61" s="29" t="s">
        <v>1974</v>
      </c>
      <c r="AM61" s="5">
        <v>0.20852641334569047</v>
      </c>
      <c r="AN61" s="5">
        <v>1</v>
      </c>
      <c r="AO61" s="29" t="s">
        <v>1135</v>
      </c>
      <c r="AP61" s="5">
        <v>8.9230769230769234</v>
      </c>
      <c r="AQ61" s="5">
        <v>3</v>
      </c>
      <c r="AR61" s="29" t="s">
        <v>1140</v>
      </c>
      <c r="AS61" s="5">
        <v>1.1442441054091539</v>
      </c>
      <c r="AT61" s="5">
        <v>2</v>
      </c>
      <c r="AU61" s="29" t="s">
        <v>1262</v>
      </c>
      <c r="AV61" s="5">
        <v>1.7419206967682788</v>
      </c>
      <c r="AW61" s="5">
        <v>2</v>
      </c>
      <c r="AX61" s="29" t="s">
        <v>2047</v>
      </c>
      <c r="AY61" s="5">
        <v>6.4330182153562374</v>
      </c>
      <c r="AZ61" s="5">
        <v>3</v>
      </c>
      <c r="BA61" s="5"/>
      <c r="BB61" s="29" t="s">
        <v>29</v>
      </c>
      <c r="BC61" s="5">
        <v>0.98913343017546318</v>
      </c>
      <c r="BD61" s="29">
        <v>1</v>
      </c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</row>
    <row r="62" spans="2:108" x14ac:dyDescent="0.25">
      <c r="B62" s="29" t="s">
        <v>859</v>
      </c>
      <c r="C62" s="29">
        <v>0.12525186516364428</v>
      </c>
      <c r="D62" s="29">
        <v>1</v>
      </c>
      <c r="E62" s="29" t="s">
        <v>1180</v>
      </c>
      <c r="F62" s="29">
        <v>9.6312603192074853E-2</v>
      </c>
      <c r="G62" s="29">
        <v>1</v>
      </c>
      <c r="H62" s="29" t="s">
        <v>1274</v>
      </c>
      <c r="I62" s="29">
        <v>0.12309586090167718</v>
      </c>
      <c r="J62" s="29">
        <v>1</v>
      </c>
      <c r="K62" s="29" t="s">
        <v>799</v>
      </c>
      <c r="L62" s="29">
        <v>0.22044320686854624</v>
      </c>
      <c r="M62" s="29">
        <v>1</v>
      </c>
      <c r="N62" s="29" t="s">
        <v>530</v>
      </c>
      <c r="O62" s="29">
        <v>0.44527771267869698</v>
      </c>
      <c r="P62" s="29">
        <v>1</v>
      </c>
      <c r="Q62" s="29" t="s">
        <v>648</v>
      </c>
      <c r="R62" s="29">
        <v>0.6578947368421052</v>
      </c>
      <c r="S62" s="29">
        <v>1</v>
      </c>
      <c r="T62" s="29" t="s">
        <v>486</v>
      </c>
      <c r="U62" s="29">
        <v>4.7472256473489516</v>
      </c>
      <c r="V62" s="29">
        <v>3</v>
      </c>
      <c r="W62" s="29" t="s">
        <v>385</v>
      </c>
      <c r="X62" s="29">
        <v>4.0002051387250628</v>
      </c>
      <c r="Y62" s="29">
        <v>3</v>
      </c>
      <c r="Z62" s="29" t="s">
        <v>988</v>
      </c>
      <c r="AA62" s="29">
        <v>0.9369676320272573</v>
      </c>
      <c r="AB62" s="29">
        <v>1</v>
      </c>
      <c r="AC62" s="29" t="s">
        <v>469</v>
      </c>
      <c r="AD62" s="29">
        <v>0.95398428731762064</v>
      </c>
      <c r="AE62" s="29">
        <v>1</v>
      </c>
      <c r="AF62" s="29" t="s">
        <v>419</v>
      </c>
      <c r="AG62" s="29">
        <v>1.0977701543739278</v>
      </c>
      <c r="AH62" s="29">
        <v>2</v>
      </c>
      <c r="AI62" s="29" t="s">
        <v>1850</v>
      </c>
      <c r="AJ62" s="11">
        <v>12.832929782082324</v>
      </c>
      <c r="AK62" s="29">
        <v>3</v>
      </c>
      <c r="AL62" s="29" t="s">
        <v>1381</v>
      </c>
      <c r="AM62" s="5">
        <v>0.21385799828913601</v>
      </c>
      <c r="AN62" s="5">
        <v>1</v>
      </c>
      <c r="AO62" s="29" t="s">
        <v>1348</v>
      </c>
      <c r="AP62" s="5">
        <v>9.0214067278287455</v>
      </c>
      <c r="AQ62" s="5">
        <v>3</v>
      </c>
      <c r="AR62" s="29" t="s">
        <v>1786</v>
      </c>
      <c r="AS62" s="5">
        <v>1.1513157894736841</v>
      </c>
      <c r="AT62" s="5">
        <v>2</v>
      </c>
      <c r="AU62" s="29" t="s">
        <v>1340</v>
      </c>
      <c r="AV62" s="5">
        <v>1.7778409899018632</v>
      </c>
      <c r="AW62" s="5">
        <v>2</v>
      </c>
      <c r="AX62" s="29" t="s">
        <v>2042</v>
      </c>
      <c r="AY62" s="5">
        <v>7.0453659170674641</v>
      </c>
      <c r="AZ62" s="5">
        <v>3</v>
      </c>
      <c r="BA62" s="5"/>
      <c r="BB62" s="29" t="s">
        <v>885</v>
      </c>
      <c r="BC62" s="29">
        <v>0.98949793626562099</v>
      </c>
      <c r="BD62" s="29">
        <v>1</v>
      </c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</row>
    <row r="63" spans="2:108" x14ac:dyDescent="0.25">
      <c r="B63" s="29" t="s">
        <v>861</v>
      </c>
      <c r="C63" s="29">
        <v>0.12719050310910118</v>
      </c>
      <c r="D63" s="29">
        <v>1</v>
      </c>
      <c r="E63" s="29" t="s">
        <v>753</v>
      </c>
      <c r="F63" s="29">
        <v>0.11291779584462511</v>
      </c>
      <c r="G63" s="29">
        <v>1</v>
      </c>
      <c r="H63" s="29" t="s">
        <v>1070</v>
      </c>
      <c r="I63" s="29">
        <v>0.12435519528371407</v>
      </c>
      <c r="J63" s="29">
        <v>1</v>
      </c>
      <c r="K63" s="29" t="s">
        <v>1306</v>
      </c>
      <c r="L63" s="29">
        <v>0.2422245906404418</v>
      </c>
      <c r="M63" s="29">
        <v>1</v>
      </c>
      <c r="N63" s="5" t="s">
        <v>270</v>
      </c>
      <c r="O63" s="29">
        <v>0.45821514291948501</v>
      </c>
      <c r="P63" s="29">
        <v>1</v>
      </c>
      <c r="Q63" s="29" t="s">
        <v>649</v>
      </c>
      <c r="R63" s="29">
        <v>0.68179000867732731</v>
      </c>
      <c r="S63" s="29">
        <v>1</v>
      </c>
      <c r="T63" s="29" t="s">
        <v>508</v>
      </c>
      <c r="U63" s="29">
        <v>4.9356223175965663</v>
      </c>
      <c r="V63" s="29">
        <v>3</v>
      </c>
      <c r="W63" s="29" t="s">
        <v>480</v>
      </c>
      <c r="X63" s="29">
        <v>4.2963412782753911</v>
      </c>
      <c r="Y63" s="29">
        <v>3</v>
      </c>
      <c r="Z63" s="29" t="s">
        <v>1005</v>
      </c>
      <c r="AA63" s="29">
        <v>0.96436374595042573</v>
      </c>
      <c r="AB63" s="29">
        <v>1</v>
      </c>
      <c r="AC63" s="29" t="s">
        <v>940</v>
      </c>
      <c r="AD63" s="29">
        <v>0.95674437407357504</v>
      </c>
      <c r="AE63" s="29">
        <v>1</v>
      </c>
      <c r="AF63" s="29" t="s">
        <v>416</v>
      </c>
      <c r="AG63" s="29">
        <v>1.1442193087008343</v>
      </c>
      <c r="AH63" s="29">
        <v>2</v>
      </c>
      <c r="AI63" s="29" t="s">
        <v>1371</v>
      </c>
      <c r="AJ63" s="11">
        <v>15.1987529228371</v>
      </c>
      <c r="AK63" s="29">
        <v>3</v>
      </c>
      <c r="AL63" s="29" t="s">
        <v>1983</v>
      </c>
      <c r="AM63" s="5">
        <v>0.21621621621621623</v>
      </c>
      <c r="AN63" s="5">
        <v>1</v>
      </c>
      <c r="AO63" s="29" t="s">
        <v>1348</v>
      </c>
      <c r="AP63" s="5">
        <v>9.3925472179683513</v>
      </c>
      <c r="AQ63" s="5">
        <v>3</v>
      </c>
      <c r="AR63" s="29" t="s">
        <v>1141</v>
      </c>
      <c r="AS63" s="5">
        <v>1.1725293132328307</v>
      </c>
      <c r="AT63" s="5">
        <v>2</v>
      </c>
      <c r="AU63" s="29" t="s">
        <v>1340</v>
      </c>
      <c r="AV63" s="5">
        <v>1.8544935805991443</v>
      </c>
      <c r="AW63" s="5">
        <v>2</v>
      </c>
      <c r="AX63" s="29" t="s">
        <v>1320</v>
      </c>
      <c r="AY63" s="5">
        <v>7.0612244897959187</v>
      </c>
      <c r="AZ63" s="5">
        <v>3</v>
      </c>
      <c r="BA63" s="5"/>
      <c r="BB63" s="29" t="s">
        <v>857</v>
      </c>
      <c r="BC63" s="5">
        <v>0.98974526035350541</v>
      </c>
      <c r="BD63" s="29">
        <v>1</v>
      </c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</row>
    <row r="64" spans="2:108" x14ac:dyDescent="0.25">
      <c r="B64" s="29" t="s">
        <v>24</v>
      </c>
      <c r="C64" s="29">
        <v>0.12726694241170855</v>
      </c>
      <c r="D64" s="29">
        <v>1</v>
      </c>
      <c r="E64" s="29" t="s">
        <v>741</v>
      </c>
      <c r="F64" s="29">
        <v>0.1178351990573184</v>
      </c>
      <c r="G64" s="29">
        <v>1</v>
      </c>
      <c r="H64" s="29" t="s">
        <v>1213</v>
      </c>
      <c r="I64" s="29">
        <v>0.13878683974201977</v>
      </c>
      <c r="J64" s="29">
        <v>1</v>
      </c>
      <c r="K64" s="29" t="s">
        <v>1268</v>
      </c>
      <c r="L64" s="29">
        <v>0.2431775195893002</v>
      </c>
      <c r="M64" s="29">
        <v>1</v>
      </c>
      <c r="N64" s="29" t="s">
        <v>732</v>
      </c>
      <c r="O64" s="29">
        <v>0.48277892257874599</v>
      </c>
      <c r="P64" s="29">
        <v>1</v>
      </c>
      <c r="Q64" s="29" t="s">
        <v>649</v>
      </c>
      <c r="R64" s="29">
        <v>0.70319140715555217</v>
      </c>
      <c r="S64" s="29">
        <v>1</v>
      </c>
      <c r="T64" s="29" t="s">
        <v>338</v>
      </c>
      <c r="U64" s="29">
        <v>5.0825431968041581</v>
      </c>
      <c r="V64" s="29">
        <v>3</v>
      </c>
      <c r="W64" s="29" t="s">
        <v>360</v>
      </c>
      <c r="X64" s="29">
        <v>4.3026706231454011</v>
      </c>
      <c r="Y64" s="29">
        <v>3</v>
      </c>
      <c r="Z64" s="29" t="s">
        <v>1007</v>
      </c>
      <c r="AA64" s="29">
        <v>1.1208967173738991</v>
      </c>
      <c r="AB64" s="29">
        <v>2</v>
      </c>
      <c r="AC64" s="29" t="s">
        <v>465</v>
      </c>
      <c r="AD64" s="29">
        <v>0.97251037344398339</v>
      </c>
      <c r="AE64" s="29">
        <v>1</v>
      </c>
      <c r="AF64" s="29" t="s">
        <v>427</v>
      </c>
      <c r="AG64" s="29">
        <v>1.1542730299667037</v>
      </c>
      <c r="AH64" s="29">
        <v>2</v>
      </c>
      <c r="AI64" s="29" t="s">
        <v>1820</v>
      </c>
      <c r="AJ64" s="11">
        <v>15.861896422316738</v>
      </c>
      <c r="AK64" s="29">
        <v>3</v>
      </c>
      <c r="AL64" s="29" t="s">
        <v>1378</v>
      </c>
      <c r="AM64" s="5">
        <v>0.2554278416347382</v>
      </c>
      <c r="AN64" s="5">
        <v>1</v>
      </c>
      <c r="AO64" s="29" t="s">
        <v>1342</v>
      </c>
      <c r="AP64" s="5">
        <v>10.30097498940229</v>
      </c>
      <c r="AQ64" s="5">
        <v>3</v>
      </c>
      <c r="AR64" s="29" t="s">
        <v>1144</v>
      </c>
      <c r="AS64" s="5">
        <v>1.2594818949477602</v>
      </c>
      <c r="AT64" s="5">
        <v>2</v>
      </c>
      <c r="AU64" s="29" t="s">
        <v>1258</v>
      </c>
      <c r="AV64" s="5">
        <v>2.0034592101470166</v>
      </c>
      <c r="AW64" s="5">
        <v>2</v>
      </c>
      <c r="AX64" s="29" t="s">
        <v>2045</v>
      </c>
      <c r="AY64" s="5">
        <v>7.1088310736533531</v>
      </c>
      <c r="AZ64" s="5">
        <v>3</v>
      </c>
      <c r="BA64" s="5"/>
      <c r="BB64" s="29" t="s">
        <v>913</v>
      </c>
      <c r="BC64" s="29">
        <v>0.98988030748983069</v>
      </c>
      <c r="BD64" s="29">
        <v>1</v>
      </c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</row>
    <row r="65" spans="2:108" x14ac:dyDescent="0.25">
      <c r="B65" s="29" t="s">
        <v>522</v>
      </c>
      <c r="C65" s="29">
        <v>0.12856949519556096</v>
      </c>
      <c r="D65" s="29">
        <v>1</v>
      </c>
      <c r="E65" s="29" t="s">
        <v>1208</v>
      </c>
      <c r="F65" s="29">
        <v>0.1203079884504331</v>
      </c>
      <c r="G65" s="29">
        <v>1</v>
      </c>
      <c r="H65" s="29" t="s">
        <v>1219</v>
      </c>
      <c r="I65" s="29">
        <v>0.14081920039184473</v>
      </c>
      <c r="J65" s="29">
        <v>1</v>
      </c>
      <c r="K65" s="29" t="s">
        <v>1296</v>
      </c>
      <c r="L65" s="29">
        <v>0.25137111517367461</v>
      </c>
      <c r="M65" s="29">
        <v>1</v>
      </c>
      <c r="N65" s="29" t="s">
        <v>731</v>
      </c>
      <c r="O65" s="29">
        <v>0.48368838118760932</v>
      </c>
      <c r="P65" s="29">
        <v>1</v>
      </c>
      <c r="Q65" s="29" t="s">
        <v>643</v>
      </c>
      <c r="R65" s="29">
        <v>0.71099407504937462</v>
      </c>
      <c r="S65" s="29">
        <v>1</v>
      </c>
      <c r="T65" s="29" t="s">
        <v>494</v>
      </c>
      <c r="U65" s="29">
        <v>5.1233206336474835</v>
      </c>
      <c r="V65" s="29">
        <v>3</v>
      </c>
      <c r="W65" s="29" t="s">
        <v>383</v>
      </c>
      <c r="X65" s="29">
        <v>4.6640443124347755</v>
      </c>
      <c r="Y65" s="29">
        <v>3</v>
      </c>
      <c r="Z65" s="29" t="s">
        <v>999</v>
      </c>
      <c r="AA65" s="29">
        <v>1.1757021554539515</v>
      </c>
      <c r="AB65" s="29">
        <v>2</v>
      </c>
      <c r="AC65" s="29" t="s">
        <v>391</v>
      </c>
      <c r="AD65" s="29">
        <v>1.0507462686567164</v>
      </c>
      <c r="AE65" s="29">
        <v>2</v>
      </c>
      <c r="AF65" s="29" t="s">
        <v>400</v>
      </c>
      <c r="AG65" s="29">
        <v>1.1766615272255132</v>
      </c>
      <c r="AH65" s="29">
        <v>2</v>
      </c>
      <c r="AI65" s="29" t="s">
        <v>1847</v>
      </c>
      <c r="AJ65" s="11">
        <v>15.910396323951753</v>
      </c>
      <c r="AK65" s="29">
        <v>3</v>
      </c>
      <c r="AL65" s="29" t="s">
        <v>1983</v>
      </c>
      <c r="AM65" s="5">
        <v>0.26965654271927336</v>
      </c>
      <c r="AN65" s="5">
        <v>1</v>
      </c>
      <c r="AO65" s="29" t="s">
        <v>1136</v>
      </c>
      <c r="AP65" s="5">
        <v>11.189279731993301</v>
      </c>
      <c r="AQ65" s="5">
        <v>3</v>
      </c>
      <c r="AR65" s="29" t="s">
        <v>1140</v>
      </c>
      <c r="AS65" s="5">
        <v>1.3955726660250241</v>
      </c>
      <c r="AT65" s="5">
        <v>2</v>
      </c>
      <c r="AU65" s="29" t="s">
        <v>1253</v>
      </c>
      <c r="AV65" s="5">
        <v>2.2029613578909353</v>
      </c>
      <c r="AW65" s="5">
        <v>2</v>
      </c>
      <c r="AX65" s="29" t="s">
        <v>2043</v>
      </c>
      <c r="AY65" s="5">
        <v>7.2699633372082628</v>
      </c>
      <c r="AZ65" s="5">
        <v>3</v>
      </c>
      <c r="BA65" s="5"/>
      <c r="BB65" s="29" t="s">
        <v>521</v>
      </c>
      <c r="BC65" s="5">
        <v>0.98999093955507667</v>
      </c>
      <c r="BD65" s="29">
        <v>1</v>
      </c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</row>
    <row r="66" spans="2:108" x14ac:dyDescent="0.25">
      <c r="B66" s="29" t="s">
        <v>37</v>
      </c>
      <c r="C66" s="29">
        <v>0.13847675568743817</v>
      </c>
      <c r="D66" s="29">
        <v>1</v>
      </c>
      <c r="E66" s="29" t="s">
        <v>1028</v>
      </c>
      <c r="F66" s="29">
        <v>0.12089810017271156</v>
      </c>
      <c r="G66" s="29">
        <v>1</v>
      </c>
      <c r="H66" s="29" t="s">
        <v>779</v>
      </c>
      <c r="I66" s="29">
        <v>0.15598752099832011</v>
      </c>
      <c r="J66" s="29">
        <v>1</v>
      </c>
      <c r="K66" s="29" t="s">
        <v>1316</v>
      </c>
      <c r="L66" s="29">
        <v>0.2524078379275988</v>
      </c>
      <c r="M66" s="29">
        <v>1</v>
      </c>
      <c r="N66" s="29" t="s">
        <v>713</v>
      </c>
      <c r="O66" s="29">
        <v>0.50284948038887023</v>
      </c>
      <c r="P66" s="29">
        <v>1</v>
      </c>
      <c r="Q66" s="29" t="s">
        <v>677</v>
      </c>
      <c r="R66" s="29">
        <v>0.74540334603279779</v>
      </c>
      <c r="S66" s="29">
        <v>1</v>
      </c>
      <c r="T66" s="29" t="s">
        <v>491</v>
      </c>
      <c r="U66" s="29">
        <v>5.8567279767666989</v>
      </c>
      <c r="V66" s="29">
        <v>3</v>
      </c>
      <c r="W66" s="29" t="s">
        <v>480</v>
      </c>
      <c r="X66" s="29">
        <v>4.8991354466858787</v>
      </c>
      <c r="Y66" s="29">
        <v>3</v>
      </c>
      <c r="Z66" s="29" t="s">
        <v>996</v>
      </c>
      <c r="AA66" s="29">
        <v>1.2720713878868426</v>
      </c>
      <c r="AB66" s="29">
        <v>2</v>
      </c>
      <c r="AC66" s="29" t="s">
        <v>931</v>
      </c>
      <c r="AD66" s="29">
        <v>1.1145452842558772</v>
      </c>
      <c r="AE66" s="29">
        <v>2</v>
      </c>
      <c r="AF66" s="29" t="s">
        <v>423</v>
      </c>
      <c r="AG66" s="29">
        <v>1.2070566388115136</v>
      </c>
      <c r="AH66" s="29">
        <v>2</v>
      </c>
      <c r="AI66" s="29" t="s">
        <v>1833</v>
      </c>
      <c r="AJ66" s="11">
        <v>17.90341578327444</v>
      </c>
      <c r="AK66" s="29">
        <v>3</v>
      </c>
      <c r="AL66" s="29" t="s">
        <v>1379</v>
      </c>
      <c r="AM66" s="5">
        <v>0.27029309907931409</v>
      </c>
      <c r="AN66" s="5">
        <v>1</v>
      </c>
      <c r="AO66" s="29" t="s">
        <v>1128</v>
      </c>
      <c r="AP66" s="5">
        <v>12.002024437856988</v>
      </c>
      <c r="AQ66" s="5">
        <v>3</v>
      </c>
      <c r="AR66" s="29" t="s">
        <v>1804</v>
      </c>
      <c r="AS66" s="5">
        <v>1.3980681240467716</v>
      </c>
      <c r="AT66" s="5">
        <v>2</v>
      </c>
      <c r="AU66" s="29" t="s">
        <v>2006</v>
      </c>
      <c r="AV66" s="5">
        <v>2.2279211412085269</v>
      </c>
      <c r="AW66" s="5">
        <v>2</v>
      </c>
      <c r="AX66" s="29" t="s">
        <v>2043</v>
      </c>
      <c r="AY66" s="5">
        <v>7.3577147803505731</v>
      </c>
      <c r="AZ66" s="5">
        <v>3</v>
      </c>
      <c r="BA66" s="5"/>
      <c r="BB66" s="29" t="s">
        <v>883</v>
      </c>
      <c r="BC66" s="29">
        <v>0.99022255082855837</v>
      </c>
      <c r="BD66" s="29">
        <v>1</v>
      </c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</row>
    <row r="67" spans="2:108" x14ac:dyDescent="0.25">
      <c r="B67" s="29" t="s">
        <v>894</v>
      </c>
      <c r="C67" s="29">
        <v>0.14347202295552369</v>
      </c>
      <c r="D67" s="29">
        <v>1</v>
      </c>
      <c r="E67" s="29" t="s">
        <v>1179</v>
      </c>
      <c r="F67" s="29">
        <v>0.1371742112482853</v>
      </c>
      <c r="G67" s="29">
        <v>1</v>
      </c>
      <c r="H67" s="29" t="s">
        <v>1273</v>
      </c>
      <c r="I67" s="29">
        <v>0.16043123917089133</v>
      </c>
      <c r="J67" s="29">
        <v>1</v>
      </c>
      <c r="K67" s="29" t="s">
        <v>798</v>
      </c>
      <c r="L67" s="29">
        <v>0.27564316739057804</v>
      </c>
      <c r="M67" s="29">
        <v>1</v>
      </c>
      <c r="N67" s="29" t="s">
        <v>724</v>
      </c>
      <c r="O67" s="29">
        <v>0.55842640440073343</v>
      </c>
      <c r="P67" s="29">
        <v>1</v>
      </c>
      <c r="Q67" s="29" t="s">
        <v>631</v>
      </c>
      <c r="R67" s="29">
        <v>0.78288100208768263</v>
      </c>
      <c r="S67" s="29">
        <v>1</v>
      </c>
      <c r="T67" s="29" t="s">
        <v>337</v>
      </c>
      <c r="U67" s="29">
        <v>7.0761637988528747</v>
      </c>
      <c r="V67" s="29">
        <v>3</v>
      </c>
      <c r="W67" s="29" t="s">
        <v>476</v>
      </c>
      <c r="X67" s="29">
        <v>5.1166773710126314</v>
      </c>
      <c r="Y67" s="29">
        <v>3</v>
      </c>
      <c r="Z67" s="29" t="s">
        <v>997</v>
      </c>
      <c r="AA67" s="29">
        <v>1.421012849584278</v>
      </c>
      <c r="AB67" s="29">
        <v>2</v>
      </c>
      <c r="AC67" s="29" t="s">
        <v>453</v>
      </c>
      <c r="AD67" s="29">
        <v>1.1536050156739812</v>
      </c>
      <c r="AE67" s="29">
        <v>2</v>
      </c>
      <c r="AF67" s="29" t="s">
        <v>430</v>
      </c>
      <c r="AG67" s="29">
        <v>1.2378721980595517</v>
      </c>
      <c r="AH67" s="29">
        <v>2</v>
      </c>
      <c r="AI67" s="29" t="s">
        <v>1848</v>
      </c>
      <c r="AJ67" s="11">
        <v>18.834688346883468</v>
      </c>
      <c r="AK67" s="29">
        <v>3</v>
      </c>
      <c r="AL67" s="29" t="s">
        <v>1977</v>
      </c>
      <c r="AM67" s="5">
        <v>0.27210884353741494</v>
      </c>
      <c r="AN67" s="5">
        <v>1</v>
      </c>
      <c r="AO67" s="29" t="s">
        <v>1129</v>
      </c>
      <c r="AP67" s="5">
        <v>12.432959531935643</v>
      </c>
      <c r="AQ67" s="5">
        <v>3</v>
      </c>
      <c r="AR67" s="29" t="s">
        <v>1808</v>
      </c>
      <c r="AS67" s="5">
        <v>1.4666666666666666</v>
      </c>
      <c r="AT67" s="5">
        <v>2</v>
      </c>
      <c r="AU67" s="29" t="s">
        <v>2004</v>
      </c>
      <c r="AV67" s="5">
        <v>2.2793330273825916</v>
      </c>
      <c r="AW67" s="5">
        <v>2</v>
      </c>
      <c r="AX67" s="29" t="s">
        <v>2044</v>
      </c>
      <c r="AY67" s="5">
        <v>7.4422657952069722</v>
      </c>
      <c r="AZ67" s="5">
        <v>3</v>
      </c>
      <c r="BA67" s="5"/>
      <c r="BB67" s="29" t="s">
        <v>522</v>
      </c>
      <c r="BC67" s="5">
        <v>0.99059328300327909</v>
      </c>
      <c r="BD67" s="29">
        <v>1</v>
      </c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</row>
    <row r="68" spans="2:108" x14ac:dyDescent="0.25">
      <c r="B68" s="29" t="s">
        <v>870</v>
      </c>
      <c r="C68" s="29">
        <v>0.14972301242701003</v>
      </c>
      <c r="D68" s="29">
        <v>1</v>
      </c>
      <c r="E68" s="29" t="s">
        <v>1168</v>
      </c>
      <c r="F68" s="29">
        <v>0.14568158168574402</v>
      </c>
      <c r="G68" s="29">
        <v>1</v>
      </c>
      <c r="H68" s="29" t="s">
        <v>1070</v>
      </c>
      <c r="I68" s="29">
        <v>0.193322535137677</v>
      </c>
      <c r="J68" s="29">
        <v>1</v>
      </c>
      <c r="K68" s="29" t="s">
        <v>1231</v>
      </c>
      <c r="L68" s="29">
        <v>0.28607918263090676</v>
      </c>
      <c r="M68" s="29">
        <v>1</v>
      </c>
      <c r="N68" s="29" t="s">
        <v>707</v>
      </c>
      <c r="O68" s="29">
        <v>0.57399550786124276</v>
      </c>
      <c r="P68" s="29">
        <v>1</v>
      </c>
      <c r="Q68" s="29" t="s">
        <v>665</v>
      </c>
      <c r="R68" s="29">
        <v>0.84178717893373634</v>
      </c>
      <c r="S68" s="29">
        <v>1</v>
      </c>
      <c r="T68" s="29" t="s">
        <v>344</v>
      </c>
      <c r="U68" s="29">
        <v>7.4179215008639847</v>
      </c>
      <c r="V68" s="29">
        <v>3</v>
      </c>
      <c r="W68" s="29" t="s">
        <v>498</v>
      </c>
      <c r="X68" s="29">
        <v>5.1402918069584738</v>
      </c>
      <c r="Y68" s="29">
        <v>3</v>
      </c>
      <c r="Z68" s="29" t="s">
        <v>1006</v>
      </c>
      <c r="AA68" s="29">
        <v>1.4568764568764567</v>
      </c>
      <c r="AB68" s="29">
        <v>2</v>
      </c>
      <c r="AC68" s="29" t="s">
        <v>455</v>
      </c>
      <c r="AD68" s="29">
        <v>1.1847133757961783</v>
      </c>
      <c r="AE68" s="29">
        <v>2</v>
      </c>
      <c r="AF68" s="29" t="s">
        <v>405</v>
      </c>
      <c r="AG68" s="29">
        <v>1.2590656407613299</v>
      </c>
      <c r="AH68" s="29">
        <v>2</v>
      </c>
      <c r="AI68" s="29" t="s">
        <v>1831</v>
      </c>
      <c r="AJ68" s="11">
        <v>19.320078919411142</v>
      </c>
      <c r="AK68" s="29">
        <v>3</v>
      </c>
      <c r="AL68" s="29" t="s">
        <v>1983</v>
      </c>
      <c r="AM68" s="5">
        <v>0.2824858757062147</v>
      </c>
      <c r="AN68" s="5">
        <v>1</v>
      </c>
      <c r="AO68" s="29" t="s">
        <v>1130</v>
      </c>
      <c r="AP68" s="5">
        <v>12.460712731492675</v>
      </c>
      <c r="AQ68" s="5">
        <v>3</v>
      </c>
      <c r="AR68" s="29" t="s">
        <v>1146</v>
      </c>
      <c r="AS68" s="5">
        <v>1.4794590132706837</v>
      </c>
      <c r="AT68" s="5">
        <v>2</v>
      </c>
      <c r="AU68" s="29" t="s">
        <v>1152</v>
      </c>
      <c r="AV68" s="5">
        <v>2.3381538045681847</v>
      </c>
      <c r="AW68" s="5">
        <v>2</v>
      </c>
      <c r="AX68" s="29" t="s">
        <v>2043</v>
      </c>
      <c r="AY68" s="5">
        <v>7.6851420586865391</v>
      </c>
      <c r="AZ68" s="5">
        <v>3</v>
      </c>
      <c r="BA68" s="5"/>
      <c r="BB68" s="29" t="s">
        <v>885</v>
      </c>
      <c r="BC68" s="29">
        <v>0.99077375568596648</v>
      </c>
      <c r="BD68" s="29">
        <v>1</v>
      </c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</row>
    <row r="69" spans="2:108" x14ac:dyDescent="0.25">
      <c r="B69" s="29" t="s">
        <v>855</v>
      </c>
      <c r="C69" s="29">
        <v>0.15041835103882673</v>
      </c>
      <c r="D69" s="29">
        <v>1</v>
      </c>
      <c r="E69" s="29" t="s">
        <v>753</v>
      </c>
      <c r="F69" s="29">
        <v>0.15473032714412024</v>
      </c>
      <c r="G69" s="29">
        <v>1</v>
      </c>
      <c r="H69" s="29" t="s">
        <v>240</v>
      </c>
      <c r="I69" s="29">
        <v>0.19348597226701064</v>
      </c>
      <c r="J69" s="29">
        <v>1</v>
      </c>
      <c r="K69" s="29" t="s">
        <v>1317</v>
      </c>
      <c r="L69" s="29">
        <v>0.29406869000721303</v>
      </c>
      <c r="M69" s="29">
        <v>1</v>
      </c>
      <c r="N69" s="29" t="s">
        <v>725</v>
      </c>
      <c r="O69" s="29">
        <v>0.59114255257292381</v>
      </c>
      <c r="P69" s="29">
        <v>1</v>
      </c>
      <c r="Q69" s="29" t="s">
        <v>658</v>
      </c>
      <c r="R69" s="29">
        <v>0.88882618510158007</v>
      </c>
      <c r="S69" s="29">
        <v>1</v>
      </c>
      <c r="T69" s="29" t="s">
        <v>334</v>
      </c>
      <c r="U69" s="29">
        <v>7.4966265180668694</v>
      </c>
      <c r="V69" s="29">
        <v>3</v>
      </c>
      <c r="W69" s="29" t="s">
        <v>364</v>
      </c>
      <c r="X69" s="29">
        <v>5.7618549511854953</v>
      </c>
      <c r="Y69" s="29">
        <v>3</v>
      </c>
      <c r="Z69" s="29" t="s">
        <v>1008</v>
      </c>
      <c r="AA69" s="29">
        <v>1.7012665817282471</v>
      </c>
      <c r="AB69" s="29">
        <v>2</v>
      </c>
      <c r="AC69" s="29" t="s">
        <v>935</v>
      </c>
      <c r="AD69" s="29">
        <v>1.3070242010287547</v>
      </c>
      <c r="AE69" s="29">
        <v>2</v>
      </c>
      <c r="AF69" s="29" t="s">
        <v>403</v>
      </c>
      <c r="AG69" s="29">
        <v>1.2612808524518866</v>
      </c>
      <c r="AH69" s="29">
        <v>2</v>
      </c>
      <c r="AI69" s="29" t="s">
        <v>1828</v>
      </c>
      <c r="AJ69" s="11">
        <v>19.465081723625559</v>
      </c>
      <c r="AK69" s="29">
        <v>3</v>
      </c>
      <c r="AL69" s="29" t="s">
        <v>1374</v>
      </c>
      <c r="AM69" s="5">
        <v>0.28669092512956224</v>
      </c>
      <c r="AN69" s="5">
        <v>1</v>
      </c>
      <c r="AO69" s="29" t="s">
        <v>1134</v>
      </c>
      <c r="AP69" s="5">
        <v>13.676236044657097</v>
      </c>
      <c r="AQ69" s="5">
        <v>3</v>
      </c>
      <c r="AR69" s="29" t="s">
        <v>1786</v>
      </c>
      <c r="AS69" s="5">
        <v>1.7619120576068639</v>
      </c>
      <c r="AT69" s="5">
        <v>2</v>
      </c>
      <c r="AU69" s="29" t="s">
        <v>2005</v>
      </c>
      <c r="AV69" s="5">
        <v>2.3495333118764083</v>
      </c>
      <c r="AW69" s="5">
        <v>2</v>
      </c>
      <c r="AX69" s="29" t="s">
        <v>2039</v>
      </c>
      <c r="AY69" s="5">
        <v>8.1163859111791741</v>
      </c>
      <c r="AZ69" s="5">
        <v>3</v>
      </c>
      <c r="BA69" s="5"/>
      <c r="BB69" s="29" t="s">
        <v>857</v>
      </c>
      <c r="BC69" s="5">
        <v>0.99160169595929482</v>
      </c>
      <c r="BD69" s="29">
        <v>1</v>
      </c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</row>
    <row r="70" spans="2:108" x14ac:dyDescent="0.25">
      <c r="B70" s="29" t="s">
        <v>860</v>
      </c>
      <c r="C70" s="29">
        <v>0.15094339622641509</v>
      </c>
      <c r="D70" s="29">
        <v>1</v>
      </c>
      <c r="E70" s="29" t="s">
        <v>751</v>
      </c>
      <c r="F70" s="29">
        <v>0.15718776793369535</v>
      </c>
      <c r="G70" s="29">
        <v>1</v>
      </c>
      <c r="H70" s="29" t="s">
        <v>1291</v>
      </c>
      <c r="I70" s="29">
        <v>0.19392372333548805</v>
      </c>
      <c r="J70" s="29">
        <v>1</v>
      </c>
      <c r="K70" s="29" t="s">
        <v>255</v>
      </c>
      <c r="L70" s="29">
        <v>0.30678332007726394</v>
      </c>
      <c r="M70" s="29">
        <v>1</v>
      </c>
      <c r="N70" s="29" t="s">
        <v>303</v>
      </c>
      <c r="O70" s="29">
        <v>0.59788440901425732</v>
      </c>
      <c r="P70" s="29">
        <v>1</v>
      </c>
      <c r="Q70" s="29" t="s">
        <v>650</v>
      </c>
      <c r="R70" s="29">
        <v>0.91301460823373182</v>
      </c>
      <c r="S70" s="29">
        <v>1</v>
      </c>
      <c r="T70" s="29" t="s">
        <v>483</v>
      </c>
      <c r="U70" s="29">
        <v>7.6675977653631282</v>
      </c>
      <c r="V70" s="29">
        <v>3</v>
      </c>
      <c r="W70" s="29" t="s">
        <v>481</v>
      </c>
      <c r="X70" s="29">
        <v>6.0087206210783792</v>
      </c>
      <c r="Y70" s="29">
        <v>3</v>
      </c>
      <c r="Z70" s="29" t="s">
        <v>998</v>
      </c>
      <c r="AA70" s="29">
        <v>1.7949173627154789</v>
      </c>
      <c r="AB70" s="29">
        <v>2</v>
      </c>
      <c r="AC70" s="29" t="s">
        <v>450</v>
      </c>
      <c r="AD70" s="29">
        <v>1.3134220942785175</v>
      </c>
      <c r="AE70" s="29">
        <v>2</v>
      </c>
      <c r="AF70" s="29" t="s">
        <v>405</v>
      </c>
      <c r="AG70" s="29">
        <v>1.2753879612223082</v>
      </c>
      <c r="AH70" s="29">
        <v>2</v>
      </c>
      <c r="AI70" s="29" t="s">
        <v>1826</v>
      </c>
      <c r="AJ70" s="11">
        <v>20.24619371558147</v>
      </c>
      <c r="AK70" s="29">
        <v>3</v>
      </c>
      <c r="AL70" s="29" t="s">
        <v>1977</v>
      </c>
      <c r="AM70" s="5">
        <v>0.28761929664008368</v>
      </c>
      <c r="AN70" s="5">
        <v>1</v>
      </c>
      <c r="AO70" s="29" t="s">
        <v>1130</v>
      </c>
      <c r="AP70" s="5">
        <v>14.893320317947287</v>
      </c>
      <c r="AQ70" s="5">
        <v>3</v>
      </c>
      <c r="AR70" s="29" t="s">
        <v>1794</v>
      </c>
      <c r="AS70" s="5">
        <v>1.9102840704782453</v>
      </c>
      <c r="AT70" s="5">
        <v>2</v>
      </c>
      <c r="AU70" s="29" t="s">
        <v>1330</v>
      </c>
      <c r="AV70" s="5">
        <v>2.4519940915805023</v>
      </c>
      <c r="AW70" s="5">
        <v>2</v>
      </c>
      <c r="AX70" s="29" t="s">
        <v>1325</v>
      </c>
      <c r="AY70" s="5">
        <v>8.444761395376478</v>
      </c>
      <c r="AZ70" s="5">
        <v>3</v>
      </c>
      <c r="BA70" s="5"/>
      <c r="BB70" s="29" t="s">
        <v>922</v>
      </c>
      <c r="BC70" s="29">
        <v>0.99182312693912389</v>
      </c>
      <c r="BD70" s="29">
        <v>1</v>
      </c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</row>
    <row r="71" spans="2:108" x14ac:dyDescent="0.25">
      <c r="B71" s="29" t="s">
        <v>898</v>
      </c>
      <c r="C71" s="29">
        <v>0.15130674002751032</v>
      </c>
      <c r="D71" s="29">
        <v>1</v>
      </c>
      <c r="E71" s="29" t="s">
        <v>1026</v>
      </c>
      <c r="F71" s="29">
        <v>0.17103762827822122</v>
      </c>
      <c r="G71" s="29">
        <v>1</v>
      </c>
      <c r="H71" s="29" t="s">
        <v>239</v>
      </c>
      <c r="I71" s="29">
        <v>0.20211093644733885</v>
      </c>
      <c r="J71" s="29">
        <v>1</v>
      </c>
      <c r="K71" s="29" t="s">
        <v>813</v>
      </c>
      <c r="L71" s="29">
        <v>0.34672830725462306</v>
      </c>
      <c r="M71" s="29">
        <v>1</v>
      </c>
      <c r="N71" s="29" t="s">
        <v>305</v>
      </c>
      <c r="O71" s="29">
        <v>0.60290490545354891</v>
      </c>
      <c r="P71" s="29">
        <v>1</v>
      </c>
      <c r="Q71" s="29" t="s">
        <v>647</v>
      </c>
      <c r="R71" s="29">
        <v>0.93950177935943069</v>
      </c>
      <c r="S71" s="29">
        <v>1</v>
      </c>
      <c r="T71" s="29" t="s">
        <v>493</v>
      </c>
      <c r="U71" s="29">
        <v>7.9511533242876524</v>
      </c>
      <c r="V71" s="29">
        <v>3</v>
      </c>
      <c r="W71" s="5" t="s">
        <v>374</v>
      </c>
      <c r="X71" s="29">
        <v>6.0925332111772788</v>
      </c>
      <c r="Y71" s="29">
        <v>3</v>
      </c>
      <c r="Z71" s="29" t="s">
        <v>1008</v>
      </c>
      <c r="AA71" s="29">
        <v>1.9319291393499791</v>
      </c>
      <c r="AB71" s="29">
        <v>2</v>
      </c>
      <c r="AC71" s="29" t="s">
        <v>456</v>
      </c>
      <c r="AD71" s="29">
        <v>1.4258095698405027</v>
      </c>
      <c r="AE71" s="29">
        <v>2</v>
      </c>
      <c r="AF71" s="29" t="s">
        <v>403</v>
      </c>
      <c r="AG71" s="29">
        <v>1.2778860732077106</v>
      </c>
      <c r="AH71" s="29">
        <v>2</v>
      </c>
      <c r="AI71" s="29" t="s">
        <v>1770</v>
      </c>
      <c r="AJ71" s="11">
        <v>22.671266633809758</v>
      </c>
      <c r="AK71" s="29">
        <v>3</v>
      </c>
      <c r="AL71" s="29" t="s">
        <v>1364</v>
      </c>
      <c r="AM71" s="5">
        <v>0.29793059022465579</v>
      </c>
      <c r="AN71" s="5">
        <v>1</v>
      </c>
      <c r="AO71" s="29" t="s">
        <v>1349</v>
      </c>
      <c r="AP71" s="5">
        <v>16.59779614325069</v>
      </c>
      <c r="AQ71" s="5">
        <v>3</v>
      </c>
      <c r="AR71" s="29" t="s">
        <v>1788</v>
      </c>
      <c r="AS71" s="5">
        <v>1.9140257295262004</v>
      </c>
      <c r="AT71" s="5">
        <v>2</v>
      </c>
      <c r="AU71" s="29" t="s">
        <v>1257</v>
      </c>
      <c r="AV71" s="5">
        <v>2.4585218702865763</v>
      </c>
      <c r="AW71" s="5">
        <v>2</v>
      </c>
      <c r="AX71" s="29" t="s">
        <v>2044</v>
      </c>
      <c r="AY71" s="5">
        <v>8.5836909871244629</v>
      </c>
      <c r="AZ71" s="5">
        <v>3</v>
      </c>
      <c r="BA71" s="5"/>
      <c r="BB71" s="29" t="s">
        <v>29</v>
      </c>
      <c r="BC71" s="5">
        <v>0.9919983073365376</v>
      </c>
      <c r="BD71" s="29">
        <v>1</v>
      </c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</row>
    <row r="72" spans="2:108" x14ac:dyDescent="0.25">
      <c r="B72" s="29" t="s">
        <v>516</v>
      </c>
      <c r="C72" s="29">
        <v>0.15471892728210418</v>
      </c>
      <c r="D72" s="29">
        <v>1</v>
      </c>
      <c r="E72" s="29" t="s">
        <v>1205</v>
      </c>
      <c r="F72" s="29">
        <v>0.1737835153922542</v>
      </c>
      <c r="G72" s="29">
        <v>1</v>
      </c>
      <c r="H72" s="29" t="s">
        <v>1071</v>
      </c>
      <c r="I72" s="29">
        <v>0.20964360587002098</v>
      </c>
      <c r="J72" s="29">
        <v>1</v>
      </c>
      <c r="K72" s="29" t="s">
        <v>255</v>
      </c>
      <c r="L72" s="29">
        <v>0.34688250466957221</v>
      </c>
      <c r="M72" s="29">
        <v>1</v>
      </c>
      <c r="N72" s="29" t="s">
        <v>296</v>
      </c>
      <c r="O72" s="29">
        <v>0.62780269058295957</v>
      </c>
      <c r="P72" s="29">
        <v>1</v>
      </c>
      <c r="Q72" s="29" t="s">
        <v>646</v>
      </c>
      <c r="R72" s="29">
        <v>0.95848801889976376</v>
      </c>
      <c r="S72" s="29">
        <v>1</v>
      </c>
      <c r="T72" s="29" t="s">
        <v>495</v>
      </c>
      <c r="U72" s="29">
        <v>8.1002506265664156</v>
      </c>
      <c r="V72" s="29">
        <v>3</v>
      </c>
      <c r="W72" s="29" t="s">
        <v>500</v>
      </c>
      <c r="X72" s="29">
        <v>6.299911268855368</v>
      </c>
      <c r="Y72" s="29">
        <v>3</v>
      </c>
      <c r="Z72" s="29" t="s">
        <v>986</v>
      </c>
      <c r="AA72" s="29">
        <v>1.9632606199770377</v>
      </c>
      <c r="AB72" s="29">
        <v>2</v>
      </c>
      <c r="AC72" s="29" t="s">
        <v>445</v>
      </c>
      <c r="AD72" s="29">
        <v>1.4314928425357873</v>
      </c>
      <c r="AE72" s="29">
        <v>2</v>
      </c>
      <c r="AF72" s="29" t="s">
        <v>402</v>
      </c>
      <c r="AG72" s="29">
        <v>1.3290113452188006</v>
      </c>
      <c r="AH72" s="29">
        <v>2</v>
      </c>
      <c r="AI72" s="29" t="s">
        <v>1848</v>
      </c>
      <c r="AJ72" s="11">
        <v>23.028391167192432</v>
      </c>
      <c r="AK72" s="29">
        <v>3</v>
      </c>
      <c r="AL72" s="29" t="s">
        <v>1978</v>
      </c>
      <c r="AM72" s="5">
        <v>0.30277719774483192</v>
      </c>
      <c r="AN72" s="5">
        <v>1</v>
      </c>
      <c r="AO72" s="29" t="s">
        <v>1134</v>
      </c>
      <c r="AP72" s="5">
        <v>17.259467758444217</v>
      </c>
      <c r="AQ72" s="5">
        <v>3</v>
      </c>
      <c r="AR72" s="29" t="s">
        <v>1142</v>
      </c>
      <c r="AS72" s="5">
        <v>1.9425333872925938</v>
      </c>
      <c r="AT72" s="5">
        <v>2</v>
      </c>
      <c r="AU72" s="29" t="s">
        <v>1332</v>
      </c>
      <c r="AV72" s="5">
        <v>2.459016393442623</v>
      </c>
      <c r="AW72" s="5">
        <v>2</v>
      </c>
      <c r="AX72" s="29" t="s">
        <v>2037</v>
      </c>
      <c r="AY72" s="5">
        <v>10.143288084464555</v>
      </c>
      <c r="AZ72" s="5">
        <v>3</v>
      </c>
      <c r="BA72" s="5"/>
      <c r="BB72" s="29" t="s">
        <v>926</v>
      </c>
      <c r="BC72" s="29">
        <v>0.99234145675842222</v>
      </c>
      <c r="BD72" s="29">
        <v>1</v>
      </c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</row>
    <row r="73" spans="2:108" x14ac:dyDescent="0.25">
      <c r="B73" s="29" t="s">
        <v>864</v>
      </c>
      <c r="C73" s="29">
        <v>0.15756789322458059</v>
      </c>
      <c r="D73" s="29">
        <v>1</v>
      </c>
      <c r="E73" s="29" t="s">
        <v>740</v>
      </c>
      <c r="F73" s="29">
        <v>0.17945266935845669</v>
      </c>
      <c r="G73" s="29">
        <v>1</v>
      </c>
      <c r="H73" s="29" t="s">
        <v>1273</v>
      </c>
      <c r="I73" s="29">
        <v>0.21792427131571779</v>
      </c>
      <c r="J73" s="29">
        <v>1</v>
      </c>
      <c r="K73" s="29" t="s">
        <v>826</v>
      </c>
      <c r="L73" s="29">
        <v>0.35056967572304998</v>
      </c>
      <c r="M73" s="29">
        <v>1</v>
      </c>
      <c r="N73" s="29" t="s">
        <v>683</v>
      </c>
      <c r="O73" s="29">
        <v>0.65176908752327745</v>
      </c>
      <c r="P73" s="29">
        <v>1</v>
      </c>
      <c r="Q73" s="29" t="s">
        <v>637</v>
      </c>
      <c r="R73" s="29">
        <v>0.96227446692181517</v>
      </c>
      <c r="S73" s="29">
        <v>1</v>
      </c>
      <c r="T73" s="29" t="s">
        <v>343</v>
      </c>
      <c r="U73" s="29">
        <v>8.2180409518539008</v>
      </c>
      <c r="V73" s="29">
        <v>3</v>
      </c>
      <c r="W73" s="29" t="s">
        <v>364</v>
      </c>
      <c r="X73" s="29">
        <v>6.3520871143375679</v>
      </c>
      <c r="Y73" s="29">
        <v>3</v>
      </c>
      <c r="Z73" s="29" t="s">
        <v>995</v>
      </c>
      <c r="AA73" s="29">
        <v>2.0506867866124976</v>
      </c>
      <c r="AB73" s="29">
        <v>2</v>
      </c>
      <c r="AC73" s="29" t="s">
        <v>471</v>
      </c>
      <c r="AD73" s="29">
        <v>1.4817428117833833</v>
      </c>
      <c r="AE73" s="29">
        <v>2</v>
      </c>
      <c r="AF73" s="29" t="s">
        <v>431</v>
      </c>
      <c r="AG73" s="29">
        <v>1.3736609955891619</v>
      </c>
      <c r="AH73" s="29">
        <v>2</v>
      </c>
      <c r="AI73" s="29" t="s">
        <v>1823</v>
      </c>
      <c r="AJ73" s="11">
        <v>23.105776444111029</v>
      </c>
      <c r="AK73" s="29">
        <v>3</v>
      </c>
      <c r="AL73" s="29" t="s">
        <v>1985</v>
      </c>
      <c r="AM73" s="5">
        <v>0.30407740152038704</v>
      </c>
      <c r="AN73" s="5">
        <v>1</v>
      </c>
      <c r="AO73" s="29" t="s">
        <v>1348</v>
      </c>
      <c r="AP73" s="5">
        <v>17.638554216867469</v>
      </c>
      <c r="AQ73" s="5">
        <v>3</v>
      </c>
      <c r="AR73" s="29" t="s">
        <v>1807</v>
      </c>
      <c r="AS73" s="5">
        <v>2.0537368746139593</v>
      </c>
      <c r="AT73" s="5">
        <v>2</v>
      </c>
      <c r="AU73" s="29" t="s">
        <v>2020</v>
      </c>
      <c r="AV73" s="5">
        <v>2.5806451612903225</v>
      </c>
      <c r="AW73" s="5">
        <v>2</v>
      </c>
      <c r="AX73" s="29" t="s">
        <v>1137</v>
      </c>
      <c r="AY73" s="5">
        <v>10.240738430834478</v>
      </c>
      <c r="AZ73" s="5">
        <v>3</v>
      </c>
      <c r="BA73" s="5"/>
      <c r="BB73" s="29" t="s">
        <v>522</v>
      </c>
      <c r="BC73" s="5">
        <v>0.99262902218368421</v>
      </c>
      <c r="BD73" s="29">
        <v>1</v>
      </c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</row>
    <row r="74" spans="2:108" x14ac:dyDescent="0.25">
      <c r="B74" s="29" t="s">
        <v>520</v>
      </c>
      <c r="C74" s="29">
        <v>0.16</v>
      </c>
      <c r="D74" s="29">
        <v>1</v>
      </c>
      <c r="E74" s="29" t="s">
        <v>1177</v>
      </c>
      <c r="F74" s="29">
        <v>0.18008747105737072</v>
      </c>
      <c r="G74" s="29">
        <v>1</v>
      </c>
      <c r="H74" s="29" t="s">
        <v>1275</v>
      </c>
      <c r="I74" s="29">
        <v>0.21984256435713781</v>
      </c>
      <c r="J74" s="29">
        <v>1</v>
      </c>
      <c r="K74" s="29" t="s">
        <v>1311</v>
      </c>
      <c r="L74" s="29">
        <v>0.35905210244953323</v>
      </c>
      <c r="M74" s="29">
        <v>1</v>
      </c>
      <c r="N74" s="29" t="s">
        <v>687</v>
      </c>
      <c r="O74" s="29">
        <v>0.68700365561578214</v>
      </c>
      <c r="P74" s="29">
        <v>1</v>
      </c>
      <c r="Q74" s="29" t="s">
        <v>623</v>
      </c>
      <c r="R74" s="29">
        <v>0.96936442615454965</v>
      </c>
      <c r="S74" s="29">
        <v>1</v>
      </c>
      <c r="T74" s="29" t="s">
        <v>340</v>
      </c>
      <c r="U74" s="29">
        <v>8.2795482049213387</v>
      </c>
      <c r="V74" s="29">
        <v>3</v>
      </c>
      <c r="W74" s="29" t="s">
        <v>385</v>
      </c>
      <c r="X74" s="29">
        <v>6.4434145612199138</v>
      </c>
      <c r="Y74" s="29">
        <v>3</v>
      </c>
      <c r="Z74" s="29" t="s">
        <v>987</v>
      </c>
      <c r="AA74" s="29">
        <v>2.1067597259919868</v>
      </c>
      <c r="AB74" s="29">
        <v>2</v>
      </c>
      <c r="AC74" s="29" t="s">
        <v>463</v>
      </c>
      <c r="AD74" s="29">
        <v>1.5593673423925152</v>
      </c>
      <c r="AE74" s="29">
        <v>2</v>
      </c>
      <c r="AF74" s="29" t="s">
        <v>426</v>
      </c>
      <c r="AG74" s="29">
        <v>1.3745704467353952</v>
      </c>
      <c r="AH74" s="29">
        <v>2</v>
      </c>
      <c r="AI74" s="29" t="s">
        <v>1837</v>
      </c>
      <c r="AJ74" s="11">
        <v>23.961352657004831</v>
      </c>
      <c r="AK74" s="29">
        <v>3</v>
      </c>
      <c r="AL74" s="29" t="s">
        <v>1979</v>
      </c>
      <c r="AM74" s="5">
        <v>0.30971738288811457</v>
      </c>
      <c r="AN74" s="5">
        <v>1</v>
      </c>
      <c r="AO74" s="29" t="s">
        <v>1130</v>
      </c>
      <c r="AP74" s="5">
        <v>19.036027263875365</v>
      </c>
      <c r="AQ74" s="5">
        <v>3</v>
      </c>
      <c r="AR74" s="29" t="s">
        <v>1790</v>
      </c>
      <c r="AS74" s="5">
        <v>2.2290809327846368</v>
      </c>
      <c r="AT74" s="5">
        <v>2</v>
      </c>
      <c r="AU74" s="29" t="s">
        <v>2021</v>
      </c>
      <c r="AV74" s="5">
        <v>2.7397260273972601</v>
      </c>
      <c r="AW74" s="5">
        <v>2</v>
      </c>
      <c r="AX74" s="29" t="s">
        <v>2034</v>
      </c>
      <c r="AY74" s="5">
        <v>10.978835978835978</v>
      </c>
      <c r="AZ74" s="5">
        <v>3</v>
      </c>
      <c r="BA74" s="5"/>
      <c r="BB74" s="29" t="s">
        <v>886</v>
      </c>
      <c r="BC74" s="29">
        <v>0.99284285345724843</v>
      </c>
      <c r="BD74" s="29">
        <v>1</v>
      </c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</row>
    <row r="75" spans="2:108" x14ac:dyDescent="0.25">
      <c r="B75" s="29" t="s">
        <v>869</v>
      </c>
      <c r="C75" s="29">
        <v>0.16324107739111079</v>
      </c>
      <c r="D75" s="29">
        <v>1</v>
      </c>
      <c r="E75" s="29" t="s">
        <v>1184</v>
      </c>
      <c r="F75" s="29">
        <v>0.18165304268846502</v>
      </c>
      <c r="G75" s="29">
        <v>1</v>
      </c>
      <c r="H75" s="29" t="s">
        <v>241</v>
      </c>
      <c r="I75" s="29">
        <v>0.22622301819210106</v>
      </c>
      <c r="J75" s="29">
        <v>1</v>
      </c>
      <c r="K75" s="29" t="s">
        <v>1309</v>
      </c>
      <c r="L75" s="29">
        <v>0.36489151873767256</v>
      </c>
      <c r="M75" s="29">
        <v>1</v>
      </c>
      <c r="N75" s="29" t="s">
        <v>686</v>
      </c>
      <c r="O75" s="29">
        <v>0.70616883116883111</v>
      </c>
      <c r="P75" s="29">
        <v>1</v>
      </c>
      <c r="Q75" s="29" t="s">
        <v>624</v>
      </c>
      <c r="R75" s="29">
        <v>0.97930338213023727</v>
      </c>
      <c r="S75" s="29">
        <v>1</v>
      </c>
      <c r="T75" s="29" t="s">
        <v>338</v>
      </c>
      <c r="U75" s="29">
        <v>8.7524147815791107</v>
      </c>
      <c r="V75" s="29">
        <v>3</v>
      </c>
      <c r="W75" s="29" t="s">
        <v>477</v>
      </c>
      <c r="X75" s="29">
        <v>6.5145309147649693</v>
      </c>
      <c r="Y75" s="29">
        <v>3</v>
      </c>
      <c r="Z75" s="29" t="s">
        <v>985</v>
      </c>
      <c r="AA75" s="29">
        <v>2.1947873799725648</v>
      </c>
      <c r="AB75" s="29">
        <v>2</v>
      </c>
      <c r="AC75" s="29" t="s">
        <v>938</v>
      </c>
      <c r="AD75" s="29">
        <v>1.5726410384423364</v>
      </c>
      <c r="AE75" s="29">
        <v>2</v>
      </c>
      <c r="AF75" s="29" t="s">
        <v>419</v>
      </c>
      <c r="AG75" s="29">
        <v>1.7974934036939314</v>
      </c>
      <c r="AH75" s="29">
        <v>2</v>
      </c>
      <c r="AI75" s="29" t="s">
        <v>1769</v>
      </c>
      <c r="AJ75" s="11">
        <v>24.279253815715094</v>
      </c>
      <c r="AK75" s="29">
        <v>3</v>
      </c>
      <c r="AL75" s="29" t="s">
        <v>1380</v>
      </c>
      <c r="AM75" s="5">
        <v>0.30982590734730009</v>
      </c>
      <c r="AN75" s="5">
        <v>1</v>
      </c>
      <c r="AO75" s="29" t="s">
        <v>1127</v>
      </c>
      <c r="AP75" s="5">
        <v>19.055801014563901</v>
      </c>
      <c r="AQ75" s="5">
        <v>3</v>
      </c>
      <c r="AR75" s="29" t="s">
        <v>1813</v>
      </c>
      <c r="AS75" s="5">
        <v>2.2366710013003903</v>
      </c>
      <c r="AT75" s="5">
        <v>2</v>
      </c>
      <c r="AU75" s="29" t="s">
        <v>1151</v>
      </c>
      <c r="AV75" s="5">
        <v>2.7968675083906027</v>
      </c>
      <c r="AW75" s="5">
        <v>2</v>
      </c>
      <c r="AX75" s="29" t="s">
        <v>2056</v>
      </c>
      <c r="AY75" s="5">
        <v>10.979618671926364</v>
      </c>
      <c r="AZ75" s="5">
        <v>3</v>
      </c>
      <c r="BA75" s="5"/>
      <c r="BB75" s="29" t="s">
        <v>923</v>
      </c>
      <c r="BC75" s="29">
        <v>0.99299724492749564</v>
      </c>
      <c r="BD75" s="29">
        <v>1</v>
      </c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</row>
    <row r="76" spans="2:108" x14ac:dyDescent="0.25">
      <c r="B76" s="29" t="s">
        <v>870</v>
      </c>
      <c r="C76" s="29">
        <v>0.1651287032540068</v>
      </c>
      <c r="D76" s="29">
        <v>1</v>
      </c>
      <c r="E76" s="29" t="s">
        <v>1177</v>
      </c>
      <c r="F76" s="29">
        <v>0.18223234624145787</v>
      </c>
      <c r="G76" s="29">
        <v>1</v>
      </c>
      <c r="H76" s="29" t="s">
        <v>783</v>
      </c>
      <c r="I76" s="29">
        <v>0.2266491709411905</v>
      </c>
      <c r="J76" s="29">
        <v>1</v>
      </c>
      <c r="K76" s="29" t="s">
        <v>1315</v>
      </c>
      <c r="L76" s="29">
        <v>0.3902439024390244</v>
      </c>
      <c r="M76" s="29">
        <v>1</v>
      </c>
      <c r="N76" s="29" t="s">
        <v>296</v>
      </c>
      <c r="O76" s="29">
        <v>0.73002568608895491</v>
      </c>
      <c r="P76" s="29">
        <v>1</v>
      </c>
      <c r="Q76" s="29" t="s">
        <v>626</v>
      </c>
      <c r="R76" s="29">
        <v>1.0505140813589628</v>
      </c>
      <c r="S76" s="29">
        <v>2</v>
      </c>
      <c r="T76" s="29" t="s">
        <v>506</v>
      </c>
      <c r="U76" s="29">
        <v>9.9878197320341044</v>
      </c>
      <c r="V76" s="29">
        <v>3</v>
      </c>
      <c r="W76" s="29" t="s">
        <v>359</v>
      </c>
      <c r="X76" s="29">
        <v>6.6295546558704457</v>
      </c>
      <c r="Y76" s="29">
        <v>3</v>
      </c>
      <c r="Z76" s="29" t="s">
        <v>984</v>
      </c>
      <c r="AA76" s="29">
        <v>2.510231923601637</v>
      </c>
      <c r="AB76" s="29">
        <v>2</v>
      </c>
      <c r="AC76" s="29" t="s">
        <v>472</v>
      </c>
      <c r="AD76" s="29">
        <v>1.705018020515664</v>
      </c>
      <c r="AE76" s="29">
        <v>2</v>
      </c>
      <c r="AF76" s="29" t="s">
        <v>430</v>
      </c>
      <c r="AG76" s="29">
        <v>1.8305477172418785</v>
      </c>
      <c r="AH76" s="29">
        <v>2</v>
      </c>
      <c r="AI76" s="29" t="s">
        <v>1820</v>
      </c>
      <c r="AJ76" s="11">
        <v>25.26188557614827</v>
      </c>
      <c r="AK76" s="29">
        <v>3</v>
      </c>
      <c r="AL76" s="29" t="s">
        <v>1985</v>
      </c>
      <c r="AM76" s="5">
        <v>0.31067961165048547</v>
      </c>
      <c r="AN76" s="5">
        <v>1</v>
      </c>
      <c r="AO76" s="29" t="s">
        <v>1352</v>
      </c>
      <c r="AP76" s="5">
        <v>19.680729760547319</v>
      </c>
      <c r="AQ76" s="5">
        <v>3</v>
      </c>
      <c r="AR76" s="29" t="s">
        <v>1810</v>
      </c>
      <c r="AS76" s="5">
        <v>2.3267838676318511</v>
      </c>
      <c r="AT76" s="5">
        <v>2</v>
      </c>
      <c r="AU76" s="29" t="s">
        <v>2016</v>
      </c>
      <c r="AV76" s="5">
        <v>2.9244516653127541</v>
      </c>
      <c r="AW76" s="5">
        <v>2</v>
      </c>
      <c r="AX76" s="29" t="s">
        <v>2042</v>
      </c>
      <c r="AY76" s="5">
        <v>12.221144519883609</v>
      </c>
      <c r="AZ76" s="5">
        <v>3</v>
      </c>
      <c r="BA76" s="5"/>
      <c r="BB76" s="29" t="s">
        <v>884</v>
      </c>
      <c r="BC76" s="29">
        <v>0.99317864087338681</v>
      </c>
      <c r="BD76" s="29">
        <v>1</v>
      </c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</row>
    <row r="77" spans="2:108" x14ac:dyDescent="0.25">
      <c r="B77" s="29" t="s">
        <v>877</v>
      </c>
      <c r="C77" s="29">
        <v>0.16572754391779915</v>
      </c>
      <c r="D77" s="29">
        <v>1</v>
      </c>
      <c r="E77" s="29" t="s">
        <v>1203</v>
      </c>
      <c r="F77" s="29">
        <v>0.18583042973286876</v>
      </c>
      <c r="G77" s="29">
        <v>1</v>
      </c>
      <c r="H77" s="29" t="s">
        <v>1068</v>
      </c>
      <c r="I77" s="29">
        <v>0.23562676720075398</v>
      </c>
      <c r="J77" s="29">
        <v>1</v>
      </c>
      <c r="K77" s="29" t="s">
        <v>825</v>
      </c>
      <c r="L77" s="29">
        <v>0.39828431372549017</v>
      </c>
      <c r="M77" s="29">
        <v>1</v>
      </c>
      <c r="N77" s="29" t="s">
        <v>726</v>
      </c>
      <c r="O77" s="29">
        <v>0.73775989268947018</v>
      </c>
      <c r="P77" s="29">
        <v>1</v>
      </c>
      <c r="Q77" s="29" t="s">
        <v>661</v>
      </c>
      <c r="R77" s="29">
        <v>1.0582885489871847</v>
      </c>
      <c r="S77" s="29">
        <v>2</v>
      </c>
      <c r="T77" s="29" t="s">
        <v>342</v>
      </c>
      <c r="U77" s="29">
        <v>10.537161698035444</v>
      </c>
      <c r="V77" s="29">
        <v>3</v>
      </c>
      <c r="W77" s="29" t="s">
        <v>482</v>
      </c>
      <c r="X77" s="29">
        <v>6.7790399413704652</v>
      </c>
      <c r="Y77" s="29">
        <v>3</v>
      </c>
      <c r="Z77" s="29" t="s">
        <v>1010</v>
      </c>
      <c r="AA77" s="29">
        <v>3.9559543230016314</v>
      </c>
      <c r="AB77" s="29">
        <v>3</v>
      </c>
      <c r="AC77" s="29" t="s">
        <v>469</v>
      </c>
      <c r="AD77" s="29">
        <v>1.76487747957993</v>
      </c>
      <c r="AE77" s="29">
        <v>2</v>
      </c>
      <c r="AF77" s="29" t="s">
        <v>434</v>
      </c>
      <c r="AG77" s="29">
        <v>1.8371400198609733</v>
      </c>
      <c r="AH77" s="29">
        <v>2</v>
      </c>
      <c r="AI77" s="29" t="s">
        <v>1821</v>
      </c>
      <c r="AJ77" s="11">
        <v>26.251706873008647</v>
      </c>
      <c r="AK77" s="29">
        <v>3</v>
      </c>
      <c r="AL77" s="29" t="s">
        <v>1360</v>
      </c>
      <c r="AM77" s="5">
        <v>0.33314825097168238</v>
      </c>
      <c r="AN77" s="5">
        <v>1</v>
      </c>
      <c r="AO77" s="29" t="s">
        <v>1126</v>
      </c>
      <c r="AP77" s="5">
        <v>20.615911035072713</v>
      </c>
      <c r="AQ77" s="5">
        <v>3</v>
      </c>
      <c r="AR77" s="29" t="s">
        <v>1145</v>
      </c>
      <c r="AS77" s="5">
        <v>2.3782876329043088</v>
      </c>
      <c r="AT77" s="5">
        <v>2</v>
      </c>
      <c r="AU77" s="29" t="s">
        <v>2017</v>
      </c>
      <c r="AV77" s="5">
        <v>3.2659409020217729</v>
      </c>
      <c r="AW77" s="5">
        <v>2</v>
      </c>
      <c r="AX77" s="29" t="s">
        <v>2035</v>
      </c>
      <c r="AY77" s="5">
        <v>12.318540024885939</v>
      </c>
      <c r="AZ77" s="5">
        <v>3</v>
      </c>
      <c r="BA77" s="5"/>
      <c r="BB77" s="29" t="s">
        <v>873</v>
      </c>
      <c r="BC77" s="29">
        <v>0.99328553642517559</v>
      </c>
      <c r="BD77" s="29">
        <v>1</v>
      </c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</row>
    <row r="78" spans="2:108" x14ac:dyDescent="0.25">
      <c r="B78" s="29" t="s">
        <v>877</v>
      </c>
      <c r="C78" s="29">
        <v>0.16590036498080296</v>
      </c>
      <c r="D78" s="29">
        <v>1</v>
      </c>
      <c r="E78" s="29" t="s">
        <v>1191</v>
      </c>
      <c r="F78" s="29">
        <v>0.18906144496961513</v>
      </c>
      <c r="G78" s="29">
        <v>1</v>
      </c>
      <c r="H78" s="29" t="s">
        <v>1281</v>
      </c>
      <c r="I78" s="29">
        <v>0.25808410505541218</v>
      </c>
      <c r="J78" s="29">
        <v>1</v>
      </c>
      <c r="K78" s="29" t="s">
        <v>1236</v>
      </c>
      <c r="L78" s="29">
        <v>0.4290694556181282</v>
      </c>
      <c r="M78" s="29">
        <v>1</v>
      </c>
      <c r="N78" s="29" t="s">
        <v>305</v>
      </c>
      <c r="O78" s="29">
        <v>0.74978371623570128</v>
      </c>
      <c r="P78" s="29">
        <v>1</v>
      </c>
      <c r="Q78" s="29" t="s">
        <v>630</v>
      </c>
      <c r="R78" s="29">
        <v>1.0610079575596816</v>
      </c>
      <c r="S78" s="29">
        <v>2</v>
      </c>
      <c r="T78" s="29" t="s">
        <v>342</v>
      </c>
      <c r="U78" s="29">
        <v>10.986482599942478</v>
      </c>
      <c r="V78" s="29">
        <v>3</v>
      </c>
      <c r="W78" s="29" t="s">
        <v>477</v>
      </c>
      <c r="X78" s="29">
        <v>6.9599711503786503</v>
      </c>
      <c r="Y78" s="29">
        <v>3</v>
      </c>
      <c r="Z78" s="29" t="s">
        <v>1012</v>
      </c>
      <c r="AA78" s="29">
        <v>4.2851725445582103</v>
      </c>
      <c r="AB78" s="29">
        <v>3</v>
      </c>
      <c r="AC78" s="29" t="s">
        <v>454</v>
      </c>
      <c r="AD78" s="29">
        <v>1.76536312849162</v>
      </c>
      <c r="AE78" s="29">
        <v>2</v>
      </c>
      <c r="AF78" s="29" t="s">
        <v>423</v>
      </c>
      <c r="AG78" s="29">
        <v>1.8483889528193327</v>
      </c>
      <c r="AH78" s="29">
        <v>2</v>
      </c>
      <c r="AI78" s="29" t="s">
        <v>1851</v>
      </c>
      <c r="AJ78" s="11">
        <v>26.592252133946161</v>
      </c>
      <c r="AK78" s="29">
        <v>3</v>
      </c>
      <c r="AL78" s="29" t="s">
        <v>1976</v>
      </c>
      <c r="AM78" s="5">
        <v>0.35389282103134478</v>
      </c>
      <c r="AN78" s="5">
        <v>1</v>
      </c>
      <c r="AO78" s="29" t="s">
        <v>1128</v>
      </c>
      <c r="AP78" s="5">
        <v>26.068734283319362</v>
      </c>
      <c r="AQ78" s="5">
        <v>3</v>
      </c>
      <c r="AR78" s="29" t="s">
        <v>1794</v>
      </c>
      <c r="AS78" s="5">
        <v>2.3789294817332203</v>
      </c>
      <c r="AT78" s="5">
        <v>2</v>
      </c>
      <c r="AU78" s="29" t="s">
        <v>1338</v>
      </c>
      <c r="AV78" s="5">
        <v>3.3910155567208529</v>
      </c>
      <c r="AW78" s="5">
        <v>2</v>
      </c>
      <c r="AX78" s="29" t="s">
        <v>2044</v>
      </c>
      <c r="AY78" s="5">
        <v>14.248123964525874</v>
      </c>
      <c r="AZ78" s="5">
        <v>3</v>
      </c>
      <c r="BA78" s="5"/>
      <c r="BB78" s="29" t="s">
        <v>41</v>
      </c>
      <c r="BC78" s="5">
        <v>0.99332487763097832</v>
      </c>
      <c r="BD78" s="29">
        <v>1</v>
      </c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</row>
    <row r="79" spans="2:108" x14ac:dyDescent="0.25">
      <c r="B79" s="29" t="s">
        <v>874</v>
      </c>
      <c r="C79" s="29">
        <v>0.16619183285849953</v>
      </c>
      <c r="D79" s="29">
        <v>1</v>
      </c>
      <c r="E79" s="29" t="s">
        <v>1028</v>
      </c>
      <c r="F79" s="29">
        <v>0.18920858615515104</v>
      </c>
      <c r="G79" s="29">
        <v>1</v>
      </c>
      <c r="H79" s="29" t="s">
        <v>225</v>
      </c>
      <c r="I79" s="29">
        <v>0.25920414726635627</v>
      </c>
      <c r="J79" s="29">
        <v>1</v>
      </c>
      <c r="K79" s="29" t="s">
        <v>1317</v>
      </c>
      <c r="L79" s="29">
        <v>0.44109112013929197</v>
      </c>
      <c r="M79" s="29">
        <v>1</v>
      </c>
      <c r="N79" s="29" t="s">
        <v>687</v>
      </c>
      <c r="O79" s="29">
        <v>0.75242972097397842</v>
      </c>
      <c r="P79" s="29">
        <v>1</v>
      </c>
      <c r="Q79" s="29" t="s">
        <v>641</v>
      </c>
      <c r="R79" s="29">
        <v>1.0765550239234449</v>
      </c>
      <c r="S79" s="29">
        <v>2</v>
      </c>
      <c r="T79" s="29" t="s">
        <v>339</v>
      </c>
      <c r="U79" s="29">
        <v>11.498343355012885</v>
      </c>
      <c r="V79" s="29">
        <v>3</v>
      </c>
      <c r="W79" s="5" t="s">
        <v>377</v>
      </c>
      <c r="X79" s="29">
        <v>6.9819300269127265</v>
      </c>
      <c r="Y79" s="29">
        <v>3</v>
      </c>
      <c r="Z79" s="29" t="s">
        <v>1004</v>
      </c>
      <c r="AA79" s="29">
        <v>5.3259957093554702</v>
      </c>
      <c r="AB79" s="29">
        <v>3</v>
      </c>
      <c r="AC79" s="29" t="s">
        <v>453</v>
      </c>
      <c r="AD79" s="29">
        <v>1.8814840865131002</v>
      </c>
      <c r="AE79" s="29">
        <v>2</v>
      </c>
      <c r="AF79" s="29" t="s">
        <v>422</v>
      </c>
      <c r="AG79" s="29">
        <v>1.8497546243865608</v>
      </c>
      <c r="AH79" s="29">
        <v>2</v>
      </c>
      <c r="AI79" s="29" t="s">
        <v>1848</v>
      </c>
      <c r="AJ79" s="11">
        <v>27.27272727272727</v>
      </c>
      <c r="AK79" s="29">
        <v>3</v>
      </c>
      <c r="AL79" s="29" t="s">
        <v>1378</v>
      </c>
      <c r="AM79" s="5">
        <v>0.35773604190622205</v>
      </c>
      <c r="AN79" s="5">
        <v>1</v>
      </c>
      <c r="AO79" s="29" t="s">
        <v>1129</v>
      </c>
      <c r="AP79" s="5">
        <v>26.57100445324097</v>
      </c>
      <c r="AQ79" s="5">
        <v>3</v>
      </c>
      <c r="AR79" s="29" t="s">
        <v>1816</v>
      </c>
      <c r="AS79" s="5">
        <v>2.5458052073288333</v>
      </c>
      <c r="AT79" s="5">
        <v>2</v>
      </c>
      <c r="AU79" s="29" t="s">
        <v>1259</v>
      </c>
      <c r="AV79" s="5">
        <v>3.4700826982325279</v>
      </c>
      <c r="AW79" s="5">
        <v>2</v>
      </c>
      <c r="AX79" s="29" t="s">
        <v>2041</v>
      </c>
      <c r="AY79" s="5">
        <v>16.68903803131991</v>
      </c>
      <c r="AZ79" s="5">
        <v>3</v>
      </c>
      <c r="BA79" s="5"/>
      <c r="BB79" s="29" t="s">
        <v>29</v>
      </c>
      <c r="BC79" s="5">
        <v>0.99336260972593049</v>
      </c>
      <c r="BD79" s="29">
        <v>1</v>
      </c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</row>
    <row r="80" spans="2:108" x14ac:dyDescent="0.25">
      <c r="B80" s="29" t="s">
        <v>857</v>
      </c>
      <c r="C80" s="29">
        <v>0.17286084701815038</v>
      </c>
      <c r="D80" s="29">
        <v>1</v>
      </c>
      <c r="E80" s="29" t="s">
        <v>1191</v>
      </c>
      <c r="F80" s="29">
        <v>0.19716088328075709</v>
      </c>
      <c r="G80" s="29">
        <v>1</v>
      </c>
      <c r="H80" s="29" t="s">
        <v>1221</v>
      </c>
      <c r="I80" s="29">
        <v>0.26820546163849157</v>
      </c>
      <c r="J80" s="29">
        <v>1</v>
      </c>
      <c r="K80" s="29" t="s">
        <v>1307</v>
      </c>
      <c r="L80" s="29">
        <v>0.44496239008369531</v>
      </c>
      <c r="M80" s="29">
        <v>1</v>
      </c>
      <c r="N80" s="29" t="s">
        <v>300</v>
      </c>
      <c r="O80" s="29">
        <v>0.77787381158167668</v>
      </c>
      <c r="P80" s="29">
        <v>1</v>
      </c>
      <c r="Q80" s="29" t="s">
        <v>622</v>
      </c>
      <c r="R80" s="29">
        <v>1.1021242556217226</v>
      </c>
      <c r="S80" s="29">
        <v>2</v>
      </c>
      <c r="T80" s="29" t="s">
        <v>495</v>
      </c>
      <c r="U80" s="29">
        <v>12.072892938496583</v>
      </c>
      <c r="V80" s="29">
        <v>3</v>
      </c>
      <c r="W80" s="29" t="s">
        <v>358</v>
      </c>
      <c r="X80" s="29">
        <v>7.316239316239316</v>
      </c>
      <c r="Y80" s="29">
        <v>3</v>
      </c>
      <c r="Z80" s="29" t="s">
        <v>988</v>
      </c>
      <c r="AA80" s="29">
        <v>5.3820497271073382</v>
      </c>
      <c r="AB80" s="29">
        <v>3</v>
      </c>
      <c r="AC80" s="29" t="s">
        <v>457</v>
      </c>
      <c r="AD80" s="29">
        <v>1.9178082191780823</v>
      </c>
      <c r="AE80" s="29">
        <v>2</v>
      </c>
      <c r="AF80" s="29" t="s">
        <v>407</v>
      </c>
      <c r="AG80" s="29">
        <v>1.9312574442742898</v>
      </c>
      <c r="AH80" s="29">
        <v>2</v>
      </c>
      <c r="AI80" s="29" t="s">
        <v>1371</v>
      </c>
      <c r="AJ80" s="11">
        <v>28.202479338842974</v>
      </c>
      <c r="AK80" s="29">
        <v>3</v>
      </c>
      <c r="AL80" s="29" t="s">
        <v>1982</v>
      </c>
      <c r="AM80" s="5">
        <v>0.36066028575391873</v>
      </c>
      <c r="AN80" s="5">
        <v>1</v>
      </c>
      <c r="AO80" s="29" t="s">
        <v>1989</v>
      </c>
      <c r="AP80" s="5">
        <v>30.272108843537417</v>
      </c>
      <c r="AQ80" s="5">
        <v>3</v>
      </c>
      <c r="AR80" s="29" t="s">
        <v>1147</v>
      </c>
      <c r="AS80" s="5">
        <v>2.642559109874826</v>
      </c>
      <c r="AT80" s="5">
        <v>2</v>
      </c>
      <c r="AU80" s="29" t="s">
        <v>1260</v>
      </c>
      <c r="AV80" s="5">
        <v>3.5543512910423973</v>
      </c>
      <c r="AW80" s="5">
        <v>2</v>
      </c>
      <c r="AX80" s="29" t="s">
        <v>1251</v>
      </c>
      <c r="AY80" s="5">
        <v>17.130620985010705</v>
      </c>
      <c r="AZ80" s="5">
        <v>3</v>
      </c>
      <c r="BA80" s="5"/>
      <c r="BB80" s="29" t="s">
        <v>520</v>
      </c>
      <c r="BC80" s="5">
        <v>0.99355350790813934</v>
      </c>
      <c r="BD80" s="29">
        <v>1</v>
      </c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</row>
    <row r="81" spans="2:108" x14ac:dyDescent="0.25">
      <c r="B81" s="29" t="s">
        <v>881</v>
      </c>
      <c r="C81" s="29">
        <v>0.1774447949526814</v>
      </c>
      <c r="D81" s="29">
        <v>1</v>
      </c>
      <c r="E81" s="29" t="s">
        <v>766</v>
      </c>
      <c r="F81" s="29">
        <v>0.20733123237684525</v>
      </c>
      <c r="G81" s="29">
        <v>1</v>
      </c>
      <c r="H81" s="29" t="s">
        <v>789</v>
      </c>
      <c r="I81" s="29">
        <v>0.27102369521449587</v>
      </c>
      <c r="J81" s="29">
        <v>1</v>
      </c>
      <c r="K81" s="29" t="s">
        <v>827</v>
      </c>
      <c r="L81" s="29">
        <v>0.46776050662061025</v>
      </c>
      <c r="M81" s="29">
        <v>1</v>
      </c>
      <c r="N81" s="29" t="s">
        <v>528</v>
      </c>
      <c r="O81" s="29">
        <v>0.79537237888647871</v>
      </c>
      <c r="P81" s="29">
        <v>1</v>
      </c>
      <c r="Q81" s="29" t="s">
        <v>666</v>
      </c>
      <c r="R81" s="29">
        <v>1.121751025991792</v>
      </c>
      <c r="S81" s="29">
        <v>2</v>
      </c>
      <c r="T81" s="29" t="s">
        <v>488</v>
      </c>
      <c r="U81" s="29">
        <v>12.160591653460116</v>
      </c>
      <c r="V81" s="29">
        <v>3</v>
      </c>
      <c r="W81" s="29" t="s">
        <v>359</v>
      </c>
      <c r="X81" s="29">
        <v>7.8995078995079</v>
      </c>
      <c r="Y81" s="29">
        <v>3</v>
      </c>
      <c r="Z81" s="29" t="s">
        <v>1014</v>
      </c>
      <c r="AA81" s="29">
        <v>5.7307561885384875</v>
      </c>
      <c r="AB81" s="29">
        <v>3</v>
      </c>
      <c r="AC81" s="29" t="s">
        <v>456</v>
      </c>
      <c r="AD81" s="29">
        <v>1.9510226049515609</v>
      </c>
      <c r="AE81" s="29">
        <v>2</v>
      </c>
      <c r="AF81" s="29" t="s">
        <v>432</v>
      </c>
      <c r="AG81" s="29">
        <v>1.9513905118018229</v>
      </c>
      <c r="AH81" s="29">
        <v>2</v>
      </c>
      <c r="AI81" s="29" t="s">
        <v>1826</v>
      </c>
      <c r="AJ81" s="11">
        <v>28.549323017408124</v>
      </c>
      <c r="AK81" s="29">
        <v>3</v>
      </c>
      <c r="AL81" s="29" t="s">
        <v>1380</v>
      </c>
      <c r="AM81" s="5">
        <v>0.36149162861491624</v>
      </c>
      <c r="AN81" s="5">
        <v>1</v>
      </c>
      <c r="AO81" s="29" t="s">
        <v>1992</v>
      </c>
      <c r="AP81" s="5">
        <v>31.838565022421523</v>
      </c>
      <c r="AQ81" s="5">
        <v>3</v>
      </c>
      <c r="AR81" s="29" t="s">
        <v>1147</v>
      </c>
      <c r="AS81" s="5">
        <v>2.6815031010580084</v>
      </c>
      <c r="AT81" s="5">
        <v>2</v>
      </c>
      <c r="AU81" s="29" t="s">
        <v>1338</v>
      </c>
      <c r="AV81" s="5">
        <v>3.5608308605341246</v>
      </c>
      <c r="AW81" s="5">
        <v>2</v>
      </c>
      <c r="AX81" s="29" t="s">
        <v>2035</v>
      </c>
      <c r="AY81" s="5">
        <v>17.287234042553195</v>
      </c>
      <c r="AZ81" s="5">
        <v>3</v>
      </c>
      <c r="BA81" s="5"/>
      <c r="BB81" s="29" t="s">
        <v>869</v>
      </c>
      <c r="BC81" s="29">
        <v>0.99382966925154592</v>
      </c>
      <c r="BD81" s="29">
        <v>1</v>
      </c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</row>
    <row r="82" spans="2:108" x14ac:dyDescent="0.25">
      <c r="B82" s="29" t="s">
        <v>877</v>
      </c>
      <c r="C82" s="29">
        <v>0.17999100044997748</v>
      </c>
      <c r="D82" s="29">
        <v>1</v>
      </c>
      <c r="E82" s="29" t="s">
        <v>759</v>
      </c>
      <c r="F82" s="29">
        <v>0.21181312030985233</v>
      </c>
      <c r="G82" s="29">
        <v>1</v>
      </c>
      <c r="H82" s="29" t="s">
        <v>777</v>
      </c>
      <c r="I82" s="29">
        <v>0.2710435175425388</v>
      </c>
      <c r="J82" s="29">
        <v>1</v>
      </c>
      <c r="K82" s="29" t="s">
        <v>1317</v>
      </c>
      <c r="L82" s="29">
        <v>0.47131854236119092</v>
      </c>
      <c r="M82" s="29">
        <v>1</v>
      </c>
      <c r="N82" s="29" t="s">
        <v>733</v>
      </c>
      <c r="O82" s="29">
        <v>0.81061820773205062</v>
      </c>
      <c r="P82" s="29">
        <v>1</v>
      </c>
      <c r="Q82" s="29" t="s">
        <v>632</v>
      </c>
      <c r="R82" s="29">
        <v>1.1248881503259618</v>
      </c>
      <c r="S82" s="29">
        <v>2</v>
      </c>
      <c r="T82" s="29" t="s">
        <v>341</v>
      </c>
      <c r="U82" s="29">
        <v>13.566045220150732</v>
      </c>
      <c r="V82" s="29">
        <v>3</v>
      </c>
      <c r="W82" s="5" t="s">
        <v>371</v>
      </c>
      <c r="X82" s="29">
        <v>8.1666666666666661</v>
      </c>
      <c r="Y82" s="29">
        <v>3</v>
      </c>
      <c r="Z82" s="29" t="s">
        <v>990</v>
      </c>
      <c r="AA82" s="29">
        <v>5.7471264367816088</v>
      </c>
      <c r="AB82" s="29">
        <v>3</v>
      </c>
      <c r="AC82" s="29" t="s">
        <v>469</v>
      </c>
      <c r="AD82" s="29">
        <v>2.0161290322580645</v>
      </c>
      <c r="AE82" s="29">
        <v>2</v>
      </c>
      <c r="AF82" s="29" t="s">
        <v>428</v>
      </c>
      <c r="AG82" s="29">
        <v>1.9670234307202776</v>
      </c>
      <c r="AH82" s="29">
        <v>2</v>
      </c>
      <c r="AI82" s="29" t="s">
        <v>1822</v>
      </c>
      <c r="AJ82" s="11">
        <v>29.119170984455963</v>
      </c>
      <c r="AK82" s="29">
        <v>3</v>
      </c>
      <c r="AL82" s="29" t="s">
        <v>1377</v>
      </c>
      <c r="AM82" s="5">
        <v>0.37414424454704664</v>
      </c>
      <c r="AN82" s="5">
        <v>1</v>
      </c>
      <c r="AO82" s="29" t="s">
        <v>1354</v>
      </c>
      <c r="AP82" s="5">
        <v>45.017182130584196</v>
      </c>
      <c r="AQ82" s="5">
        <v>3</v>
      </c>
      <c r="AR82" s="29" t="s">
        <v>1787</v>
      </c>
      <c r="AS82" s="5">
        <v>2.6901669758812616</v>
      </c>
      <c r="AT82" s="5">
        <v>2</v>
      </c>
      <c r="AU82" s="29" t="s">
        <v>1331</v>
      </c>
      <c r="AV82" s="5">
        <v>3.7143723468768952</v>
      </c>
      <c r="AW82" s="5">
        <v>2</v>
      </c>
      <c r="AX82" s="29" t="s">
        <v>2039</v>
      </c>
      <c r="AY82" s="5">
        <v>17.3828125</v>
      </c>
      <c r="AZ82" s="5">
        <v>3</v>
      </c>
      <c r="BA82" s="5"/>
      <c r="BB82" s="29" t="s">
        <v>912</v>
      </c>
      <c r="BC82" s="29">
        <v>0.99390921977616509</v>
      </c>
      <c r="BD82" s="29">
        <v>1</v>
      </c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</row>
    <row r="83" spans="2:108" x14ac:dyDescent="0.25">
      <c r="B83" s="29" t="s">
        <v>922</v>
      </c>
      <c r="C83" s="29">
        <v>0.18545229754790851</v>
      </c>
      <c r="D83" s="29">
        <v>1</v>
      </c>
      <c r="E83" s="29" t="s">
        <v>1207</v>
      </c>
      <c r="F83" s="29">
        <v>0.22522522522522523</v>
      </c>
      <c r="G83" s="29">
        <v>1</v>
      </c>
      <c r="H83" s="29" t="s">
        <v>237</v>
      </c>
      <c r="I83" s="29">
        <v>0.27981474334233886</v>
      </c>
      <c r="J83" s="29">
        <v>1</v>
      </c>
      <c r="K83" s="2" t="s">
        <v>252</v>
      </c>
      <c r="L83" s="29">
        <v>0.48116418260767513</v>
      </c>
      <c r="M83" s="29">
        <v>1</v>
      </c>
      <c r="N83" s="29" t="s">
        <v>303</v>
      </c>
      <c r="O83" s="29">
        <v>0.87633885102239539</v>
      </c>
      <c r="P83" s="29">
        <v>1</v>
      </c>
      <c r="Q83" s="29" t="s">
        <v>636</v>
      </c>
      <c r="R83" s="29">
        <v>1.1845222426954463</v>
      </c>
      <c r="S83" s="29">
        <v>2</v>
      </c>
      <c r="T83" s="29" t="s">
        <v>504</v>
      </c>
      <c r="U83" s="29">
        <v>14.540466392318244</v>
      </c>
      <c r="V83" s="29">
        <v>3</v>
      </c>
      <c r="W83" s="29" t="s">
        <v>474</v>
      </c>
      <c r="X83" s="29">
        <v>8.2114118507681049</v>
      </c>
      <c r="Y83" s="29">
        <v>3</v>
      </c>
      <c r="Z83" s="29" t="s">
        <v>1012</v>
      </c>
      <c r="AA83" s="29">
        <v>5.8463136033229492</v>
      </c>
      <c r="AB83" s="29">
        <v>3</v>
      </c>
      <c r="AC83" s="29" t="s">
        <v>463</v>
      </c>
      <c r="AD83" s="29">
        <v>2.0266666666666664</v>
      </c>
      <c r="AE83" s="29">
        <v>2</v>
      </c>
      <c r="AF83" s="29" t="s">
        <v>430</v>
      </c>
      <c r="AG83" s="29">
        <v>1.9764056994024819</v>
      </c>
      <c r="AH83" s="29">
        <v>2</v>
      </c>
      <c r="AI83" s="29" t="s">
        <v>1834</v>
      </c>
      <c r="AJ83" s="11">
        <v>29.209500177242116</v>
      </c>
      <c r="AK83" s="29">
        <v>3</v>
      </c>
      <c r="AL83" s="29" t="s">
        <v>1978</v>
      </c>
      <c r="AM83" s="5">
        <v>0.38501925096254813</v>
      </c>
      <c r="AN83" s="5">
        <v>1</v>
      </c>
      <c r="AO83" s="29" t="s">
        <v>1128</v>
      </c>
      <c r="AP83" s="5">
        <v>53.348214285714292</v>
      </c>
      <c r="AQ83" s="5">
        <v>3</v>
      </c>
      <c r="AR83" s="29" t="s">
        <v>1809</v>
      </c>
      <c r="AS83" s="5">
        <v>2.7008777852802162</v>
      </c>
      <c r="AT83" s="5">
        <v>2</v>
      </c>
      <c r="AU83" s="29" t="s">
        <v>2006</v>
      </c>
      <c r="AV83" s="5">
        <v>3.7951249614316569</v>
      </c>
      <c r="AW83" s="5">
        <v>2</v>
      </c>
      <c r="AX83" s="29" t="s">
        <v>1251</v>
      </c>
      <c r="AY83" s="5">
        <v>18.228279386712096</v>
      </c>
      <c r="AZ83" s="5">
        <v>3</v>
      </c>
      <c r="BA83" s="5"/>
      <c r="BB83" s="29" t="s">
        <v>922</v>
      </c>
      <c r="BC83" s="29">
        <v>0.99399501590992756</v>
      </c>
      <c r="BD83" s="29">
        <v>1</v>
      </c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</row>
    <row r="84" spans="2:108" x14ac:dyDescent="0.25">
      <c r="B84" s="29" t="s">
        <v>925</v>
      </c>
      <c r="C84" s="29">
        <v>0.18910741301059003</v>
      </c>
      <c r="D84" s="29">
        <v>1</v>
      </c>
      <c r="E84" s="29" t="s">
        <v>742</v>
      </c>
      <c r="F84" s="29">
        <v>0.22953328232593728</v>
      </c>
      <c r="G84" s="29">
        <v>1</v>
      </c>
      <c r="H84" s="29" t="s">
        <v>1286</v>
      </c>
      <c r="I84" s="29">
        <v>0.29108229690394283</v>
      </c>
      <c r="J84" s="29">
        <v>1</v>
      </c>
      <c r="K84" s="29" t="s">
        <v>260</v>
      </c>
      <c r="L84" s="29">
        <v>0.48736693600102599</v>
      </c>
      <c r="M84" s="29">
        <v>1</v>
      </c>
      <c r="N84" s="29" t="s">
        <v>304</v>
      </c>
      <c r="O84" s="29">
        <v>0.91588785046728982</v>
      </c>
      <c r="P84" s="29">
        <v>1</v>
      </c>
      <c r="Q84" s="29" t="s">
        <v>547</v>
      </c>
      <c r="R84" s="29">
        <v>1.2170385395537524</v>
      </c>
      <c r="S84" s="29">
        <v>2</v>
      </c>
      <c r="T84" s="29" t="s">
        <v>506</v>
      </c>
      <c r="U84" s="29">
        <v>14.976553341148884</v>
      </c>
      <c r="V84" s="29">
        <v>3</v>
      </c>
      <c r="W84" s="29" t="s">
        <v>385</v>
      </c>
      <c r="X84" s="29">
        <v>8.4581611570247937</v>
      </c>
      <c r="Y84" s="29">
        <v>3</v>
      </c>
      <c r="Z84" s="29" t="s">
        <v>992</v>
      </c>
      <c r="AA84" s="29">
        <v>6.1755952380952381</v>
      </c>
      <c r="AB84" s="29">
        <v>3</v>
      </c>
      <c r="AC84" s="29" t="s">
        <v>468</v>
      </c>
      <c r="AD84" s="29">
        <v>2.0315879153286582</v>
      </c>
      <c r="AE84" s="29">
        <v>2</v>
      </c>
      <c r="AF84" s="29" t="s">
        <v>429</v>
      </c>
      <c r="AG84" s="29">
        <v>2.0614761641818515</v>
      </c>
      <c r="AH84" s="29">
        <v>2</v>
      </c>
      <c r="AI84" s="29" t="s">
        <v>1832</v>
      </c>
      <c r="AJ84" s="11">
        <v>29.520833333333336</v>
      </c>
      <c r="AK84" s="29">
        <v>3</v>
      </c>
      <c r="AL84" s="29" t="s">
        <v>1984</v>
      </c>
      <c r="AM84" s="5">
        <v>0.39393342525113251</v>
      </c>
      <c r="AN84" s="5">
        <v>1</v>
      </c>
      <c r="AO84" s="29" t="s">
        <v>1353</v>
      </c>
      <c r="AP84" s="5">
        <v>62.014563106796118</v>
      </c>
      <c r="AQ84" s="5">
        <v>3</v>
      </c>
      <c r="AR84" s="29" t="s">
        <v>1816</v>
      </c>
      <c r="AS84" s="5">
        <v>2.8001322897144747</v>
      </c>
      <c r="AT84" s="5">
        <v>2</v>
      </c>
      <c r="AU84" s="29" t="s">
        <v>2004</v>
      </c>
      <c r="AV84" s="5">
        <v>3.8673317354408239</v>
      </c>
      <c r="AW84" s="5">
        <v>2</v>
      </c>
      <c r="AX84" s="29" t="s">
        <v>2034</v>
      </c>
      <c r="AY84" s="5">
        <v>19.56989247311828</v>
      </c>
      <c r="AZ84" s="5">
        <v>3</v>
      </c>
      <c r="BA84" s="5"/>
      <c r="BB84" s="29" t="s">
        <v>521</v>
      </c>
      <c r="BC84" s="5">
        <v>0.99447691209318856</v>
      </c>
      <c r="BD84" s="29">
        <v>1</v>
      </c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</row>
    <row r="85" spans="2:108" x14ac:dyDescent="0.25">
      <c r="B85" s="29" t="s">
        <v>41</v>
      </c>
      <c r="C85" s="29">
        <v>0.19127108328986264</v>
      </c>
      <c r="D85" s="29">
        <v>1</v>
      </c>
      <c r="E85" s="29" t="s">
        <v>1193</v>
      </c>
      <c r="F85" s="29">
        <v>0.23604176123467996</v>
      </c>
      <c r="G85" s="29">
        <v>1</v>
      </c>
      <c r="H85" s="29" t="s">
        <v>1291</v>
      </c>
      <c r="I85" s="29">
        <v>0.30248033877797942</v>
      </c>
      <c r="J85" s="29">
        <v>1</v>
      </c>
      <c r="K85" s="29" t="s">
        <v>254</v>
      </c>
      <c r="L85" s="29">
        <v>0.50332192470304005</v>
      </c>
      <c r="M85" s="29">
        <v>1</v>
      </c>
      <c r="N85" s="29" t="s">
        <v>692</v>
      </c>
      <c r="O85" s="29">
        <v>0.93977364591754231</v>
      </c>
      <c r="P85" s="29">
        <v>1</v>
      </c>
      <c r="Q85" s="29" t="s">
        <v>326</v>
      </c>
      <c r="R85" s="29">
        <v>1.2376237623762376</v>
      </c>
      <c r="S85" s="29">
        <v>2</v>
      </c>
      <c r="T85" s="29" t="s">
        <v>485</v>
      </c>
      <c r="U85" s="29">
        <v>15.226554267650158</v>
      </c>
      <c r="V85" s="29">
        <v>3</v>
      </c>
      <c r="W85" s="29" t="s">
        <v>358</v>
      </c>
      <c r="X85" s="29">
        <v>8.7668593448940264</v>
      </c>
      <c r="Y85" s="29">
        <v>3</v>
      </c>
      <c r="Z85" s="29" t="s">
        <v>992</v>
      </c>
      <c r="AA85" s="29">
        <v>7.060063224446786</v>
      </c>
      <c r="AB85" s="29">
        <v>3</v>
      </c>
      <c r="AC85" s="29" t="s">
        <v>462</v>
      </c>
      <c r="AD85" s="29">
        <v>2.0327498588368154</v>
      </c>
      <c r="AE85" s="29">
        <v>2</v>
      </c>
      <c r="AF85" s="29" t="s">
        <v>438</v>
      </c>
      <c r="AG85" s="29">
        <v>2.1556256572029442</v>
      </c>
      <c r="AH85" s="29">
        <v>2</v>
      </c>
      <c r="AI85" s="29" t="s">
        <v>1824</v>
      </c>
      <c r="AJ85" s="11">
        <v>29.980276134122285</v>
      </c>
      <c r="AK85" s="29">
        <v>3</v>
      </c>
      <c r="AL85" s="29" t="s">
        <v>1363</v>
      </c>
      <c r="AM85" s="5">
        <v>0.41580041580041582</v>
      </c>
      <c r="AN85" s="5">
        <v>1</v>
      </c>
      <c r="AO85" s="29" t="s">
        <v>1354</v>
      </c>
      <c r="AP85" s="5">
        <v>63.621262458471762</v>
      </c>
      <c r="AQ85" s="5">
        <v>3</v>
      </c>
      <c r="AR85" s="29" t="s">
        <v>1791</v>
      </c>
      <c r="AS85" s="5">
        <v>2.9250457038391224</v>
      </c>
      <c r="AT85" s="5">
        <v>2</v>
      </c>
      <c r="AU85" s="29" t="s">
        <v>1336</v>
      </c>
      <c r="AV85" s="5">
        <v>3.9505818129579082</v>
      </c>
      <c r="AW85" s="5">
        <v>3</v>
      </c>
      <c r="AX85" s="29" t="s">
        <v>2038</v>
      </c>
      <c r="AY85" s="5">
        <v>19.658119658119659</v>
      </c>
      <c r="AZ85" s="5">
        <v>3</v>
      </c>
      <c r="BA85" s="5"/>
      <c r="BB85" s="29" t="s">
        <v>874</v>
      </c>
      <c r="BC85" s="29">
        <v>0.99506422508999359</v>
      </c>
      <c r="BD85" s="29">
        <v>1</v>
      </c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</row>
    <row r="86" spans="2:108" x14ac:dyDescent="0.25">
      <c r="B86" s="29" t="s">
        <v>891</v>
      </c>
      <c r="C86" s="29">
        <v>0.19634792852935404</v>
      </c>
      <c r="D86" s="29">
        <v>1</v>
      </c>
      <c r="E86" s="29" t="s">
        <v>760</v>
      </c>
      <c r="F86" s="29">
        <v>0.25519183386131644</v>
      </c>
      <c r="G86" s="29">
        <v>1</v>
      </c>
      <c r="H86" s="29" t="s">
        <v>225</v>
      </c>
      <c r="I86" s="29">
        <v>0.317846757286806</v>
      </c>
      <c r="J86" s="29">
        <v>1</v>
      </c>
      <c r="K86" s="29" t="s">
        <v>1271</v>
      </c>
      <c r="L86" s="29">
        <v>0.50429184549356221</v>
      </c>
      <c r="M86" s="29">
        <v>1</v>
      </c>
      <c r="N86" s="29" t="s">
        <v>683</v>
      </c>
      <c r="O86" s="29">
        <v>0.98657166346944358</v>
      </c>
      <c r="P86" s="29">
        <v>1</v>
      </c>
      <c r="Q86" s="29" t="s">
        <v>650</v>
      </c>
      <c r="R86" s="29">
        <v>1.2435601350151002</v>
      </c>
      <c r="S86" s="29">
        <v>2</v>
      </c>
      <c r="T86" s="29" t="s">
        <v>336</v>
      </c>
      <c r="U86" s="29">
        <v>15.242754986827247</v>
      </c>
      <c r="V86" s="29">
        <v>3</v>
      </c>
      <c r="W86" s="29" t="s">
        <v>383</v>
      </c>
      <c r="X86" s="29">
        <v>8.8631090487238975</v>
      </c>
      <c r="Y86" s="29">
        <v>3</v>
      </c>
      <c r="Z86" s="29" t="s">
        <v>994</v>
      </c>
      <c r="AA86" s="29">
        <v>7.2505384063173013</v>
      </c>
      <c r="AB86" s="29">
        <v>3</v>
      </c>
      <c r="AC86" s="29" t="s">
        <v>393</v>
      </c>
      <c r="AD86" s="29">
        <v>2.040011826155514</v>
      </c>
      <c r="AE86" s="29">
        <v>2</v>
      </c>
      <c r="AF86" s="29" t="s">
        <v>437</v>
      </c>
      <c r="AG86" s="29">
        <v>2.3058252427184467</v>
      </c>
      <c r="AH86" s="29">
        <v>2</v>
      </c>
      <c r="AI86" s="29" t="s">
        <v>1771</v>
      </c>
      <c r="AJ86" s="11">
        <v>30.663700407860585</v>
      </c>
      <c r="AK86" s="29">
        <v>3</v>
      </c>
      <c r="AL86" s="29" t="s">
        <v>1377</v>
      </c>
      <c r="AM86" s="5">
        <v>0.41742286751361157</v>
      </c>
      <c r="AN86" s="5">
        <v>1</v>
      </c>
      <c r="AR86" s="29" t="s">
        <v>1815</v>
      </c>
      <c r="AS86" s="5">
        <v>2.9490616621983912</v>
      </c>
      <c r="AT86" s="5">
        <v>2</v>
      </c>
      <c r="AU86" s="29" t="s">
        <v>1261</v>
      </c>
      <c r="AV86" s="5">
        <v>3.9710085749285424</v>
      </c>
      <c r="AW86" s="5">
        <v>3</v>
      </c>
      <c r="AX86" s="29" t="s">
        <v>1250</v>
      </c>
      <c r="AY86" s="5">
        <v>19.980787704130641</v>
      </c>
      <c r="AZ86" s="5">
        <v>3</v>
      </c>
      <c r="BA86" s="5"/>
      <c r="BB86" s="29" t="s">
        <v>44</v>
      </c>
      <c r="BC86" s="5">
        <v>0.99548632568801032</v>
      </c>
      <c r="BD86" s="29">
        <v>1</v>
      </c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</row>
    <row r="87" spans="2:108" x14ac:dyDescent="0.25">
      <c r="B87" s="29" t="s">
        <v>917</v>
      </c>
      <c r="C87" s="29">
        <v>0.21100607697501689</v>
      </c>
      <c r="D87" s="29">
        <v>1</v>
      </c>
      <c r="E87" s="29" t="s">
        <v>761</v>
      </c>
      <c r="F87" s="29">
        <v>0.25594149908592323</v>
      </c>
      <c r="G87" s="29">
        <v>1</v>
      </c>
      <c r="H87" s="29" t="s">
        <v>1042</v>
      </c>
      <c r="I87" s="29">
        <v>0.33112582781456956</v>
      </c>
      <c r="J87" s="29">
        <v>1</v>
      </c>
      <c r="K87" s="2" t="s">
        <v>253</v>
      </c>
      <c r="L87" s="29">
        <v>0.50751879699248126</v>
      </c>
      <c r="M87" s="29">
        <v>1</v>
      </c>
      <c r="N87" s="29" t="s">
        <v>307</v>
      </c>
      <c r="O87" s="29">
        <v>1.0025062656641603</v>
      </c>
      <c r="P87" s="29">
        <v>2</v>
      </c>
      <c r="Q87" s="29" t="s">
        <v>629</v>
      </c>
      <c r="R87" s="29">
        <v>1.2709275326897225</v>
      </c>
      <c r="S87" s="29">
        <v>2</v>
      </c>
      <c r="T87" s="29" t="s">
        <v>334</v>
      </c>
      <c r="U87" s="29">
        <v>15.820394460763742</v>
      </c>
      <c r="V87" s="29">
        <v>3</v>
      </c>
      <c r="W87" s="29" t="s">
        <v>503</v>
      </c>
      <c r="X87" s="29">
        <v>8.8726513569937371</v>
      </c>
      <c r="Y87" s="29">
        <v>3</v>
      </c>
      <c r="Z87" s="29" t="s">
        <v>991</v>
      </c>
      <c r="AA87" s="29">
        <v>7.3773515308004427</v>
      </c>
      <c r="AB87" s="29">
        <v>3</v>
      </c>
      <c r="AC87" s="29" t="s">
        <v>944</v>
      </c>
      <c r="AD87" s="29">
        <v>2.1519102762833957</v>
      </c>
      <c r="AE87" s="29">
        <v>2</v>
      </c>
      <c r="AF87" s="29" t="s">
        <v>432</v>
      </c>
      <c r="AG87" s="29">
        <v>2.3063356396689731</v>
      </c>
      <c r="AH87" s="29">
        <v>2</v>
      </c>
      <c r="AI87" s="29" t="s">
        <v>1847</v>
      </c>
      <c r="AJ87" s="11">
        <v>31.319234642497484</v>
      </c>
      <c r="AK87" s="29">
        <v>3</v>
      </c>
      <c r="AL87" s="29" t="s">
        <v>1363</v>
      </c>
      <c r="AM87" s="5">
        <v>0.41778074866310161</v>
      </c>
      <c r="AN87" s="5">
        <v>1</v>
      </c>
      <c r="AR87" s="29" t="s">
        <v>1143</v>
      </c>
      <c r="AS87" s="5">
        <v>2.9834254143646408</v>
      </c>
      <c r="AT87" s="5">
        <v>2</v>
      </c>
      <c r="AU87" s="29" t="s">
        <v>1330</v>
      </c>
      <c r="AV87" s="5">
        <v>4.0384746572071766</v>
      </c>
      <c r="AW87" s="5">
        <v>3</v>
      </c>
      <c r="AX87" s="29" t="s">
        <v>2034</v>
      </c>
      <c r="AY87" s="5">
        <v>20.210526315789473</v>
      </c>
      <c r="AZ87" s="5">
        <v>3</v>
      </c>
      <c r="BA87" s="5"/>
      <c r="BB87" s="29" t="s">
        <v>908</v>
      </c>
      <c r="BC87" s="29">
        <v>0.99576776131703015</v>
      </c>
      <c r="BD87" s="29">
        <v>1</v>
      </c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</row>
    <row r="88" spans="2:108" x14ac:dyDescent="0.25">
      <c r="B88" s="29" t="s">
        <v>40</v>
      </c>
      <c r="C88" s="29">
        <v>0.2142857142857143</v>
      </c>
      <c r="D88" s="29">
        <v>1</v>
      </c>
      <c r="E88" s="29" t="s">
        <v>1025</v>
      </c>
      <c r="F88" s="29">
        <v>0.26375945138034113</v>
      </c>
      <c r="G88" s="29">
        <v>1</v>
      </c>
      <c r="H88" s="29" t="s">
        <v>1283</v>
      </c>
      <c r="I88" s="29">
        <v>0.3439490445859873</v>
      </c>
      <c r="J88" s="29">
        <v>1</v>
      </c>
      <c r="K88" s="29" t="s">
        <v>825</v>
      </c>
      <c r="L88" s="29">
        <v>0.52620500947169013</v>
      </c>
      <c r="M88" s="29">
        <v>1</v>
      </c>
      <c r="N88" s="29" t="s">
        <v>730</v>
      </c>
      <c r="O88" s="29">
        <v>1.029252437703142</v>
      </c>
      <c r="P88" s="29">
        <v>2</v>
      </c>
      <c r="Q88" s="29" t="s">
        <v>630</v>
      </c>
      <c r="R88" s="29">
        <v>1.285388870810283</v>
      </c>
      <c r="S88" s="29">
        <v>2</v>
      </c>
      <c r="T88" s="29" t="s">
        <v>344</v>
      </c>
      <c r="U88" s="29">
        <v>15.973837209302324</v>
      </c>
      <c r="V88" s="29">
        <v>3</v>
      </c>
      <c r="W88" s="29" t="s">
        <v>479</v>
      </c>
      <c r="X88" s="29">
        <v>8.924335378323109</v>
      </c>
      <c r="Y88" s="29">
        <v>3</v>
      </c>
      <c r="Z88" s="29" t="s">
        <v>993</v>
      </c>
      <c r="AA88" s="29">
        <v>8.2967032967032956</v>
      </c>
      <c r="AB88" s="29">
        <v>3</v>
      </c>
      <c r="AC88" s="29" t="s">
        <v>458</v>
      </c>
      <c r="AD88" s="29">
        <v>2.1691609214730114</v>
      </c>
      <c r="AE88" s="29">
        <v>2</v>
      </c>
      <c r="AF88" s="29" t="s">
        <v>426</v>
      </c>
      <c r="AG88" s="29">
        <v>2.3136246786632388</v>
      </c>
      <c r="AH88" s="29">
        <v>2</v>
      </c>
      <c r="AI88" s="29" t="s">
        <v>1771</v>
      </c>
      <c r="AJ88" s="11">
        <v>34.354688950789232</v>
      </c>
      <c r="AK88" s="29">
        <v>3</v>
      </c>
      <c r="AL88" s="29" t="s">
        <v>1971</v>
      </c>
      <c r="AM88" s="5">
        <v>0.48076923076923078</v>
      </c>
      <c r="AN88" s="5">
        <v>1</v>
      </c>
      <c r="AR88" s="29" t="s">
        <v>1145</v>
      </c>
      <c r="AS88" s="5">
        <v>3.0972710530721583</v>
      </c>
      <c r="AT88" s="5">
        <v>2</v>
      </c>
      <c r="AU88" s="29" t="s">
        <v>1333</v>
      </c>
      <c r="AV88" s="5">
        <v>4.1632653061224492</v>
      </c>
      <c r="AW88" s="5">
        <v>3</v>
      </c>
      <c r="AX88" s="29" t="s">
        <v>2036</v>
      </c>
      <c r="AY88" s="5">
        <v>21.436227224008576</v>
      </c>
      <c r="AZ88" s="5">
        <v>3</v>
      </c>
      <c r="BA88" s="5"/>
      <c r="BB88" s="29" t="s">
        <v>858</v>
      </c>
      <c r="BC88" s="5">
        <v>0.99584559024039765</v>
      </c>
      <c r="BD88" s="29">
        <v>1</v>
      </c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</row>
    <row r="89" spans="2:108" x14ac:dyDescent="0.25">
      <c r="B89" s="29" t="s">
        <v>887</v>
      </c>
      <c r="C89" s="29">
        <v>0.21715526601520088</v>
      </c>
      <c r="D89" s="29">
        <v>1</v>
      </c>
      <c r="E89" s="29" t="s">
        <v>1193</v>
      </c>
      <c r="F89" s="29">
        <v>0.2778231737211963</v>
      </c>
      <c r="G89" s="29">
        <v>1</v>
      </c>
      <c r="H89" s="29" t="s">
        <v>1210</v>
      </c>
      <c r="I89" s="29">
        <v>0.35074045206547155</v>
      </c>
      <c r="J89" s="29">
        <v>1</v>
      </c>
      <c r="K89" s="29" t="s">
        <v>1301</v>
      </c>
      <c r="L89" s="29">
        <v>0.53263262552375545</v>
      </c>
      <c r="M89" s="29">
        <v>1</v>
      </c>
      <c r="N89" s="29" t="s">
        <v>732</v>
      </c>
      <c r="O89" s="29">
        <v>1.0756972111553786</v>
      </c>
      <c r="P89" s="29">
        <v>2</v>
      </c>
      <c r="Q89" s="29" t="s">
        <v>632</v>
      </c>
      <c r="R89" s="29">
        <v>1.3191273465246067</v>
      </c>
      <c r="S89" s="29">
        <v>2</v>
      </c>
      <c r="T89" s="29" t="s">
        <v>483</v>
      </c>
      <c r="U89" s="29">
        <v>16.474919466175795</v>
      </c>
      <c r="V89" s="29">
        <v>3</v>
      </c>
      <c r="W89" s="29" t="s">
        <v>383</v>
      </c>
      <c r="X89" s="29">
        <v>9.0070238259192941</v>
      </c>
      <c r="Y89" s="29">
        <v>3</v>
      </c>
      <c r="Z89" s="29" t="s">
        <v>993</v>
      </c>
      <c r="AA89" s="29">
        <v>8.5199004975124382</v>
      </c>
      <c r="AB89" s="29">
        <v>3</v>
      </c>
      <c r="AC89" s="29" t="s">
        <v>452</v>
      </c>
      <c r="AD89" s="29">
        <v>2.1711092003439383</v>
      </c>
      <c r="AE89" s="29">
        <v>2</v>
      </c>
      <c r="AF89" s="29" t="s">
        <v>429</v>
      </c>
      <c r="AG89" s="29">
        <v>2.3499638467100508</v>
      </c>
      <c r="AH89" s="29">
        <v>2</v>
      </c>
      <c r="AI89" s="29" t="s">
        <v>1365</v>
      </c>
      <c r="AJ89" s="11">
        <v>36.125</v>
      </c>
      <c r="AK89" s="29">
        <v>3</v>
      </c>
      <c r="AL89" s="29" t="s">
        <v>1362</v>
      </c>
      <c r="AM89" s="5">
        <v>0.51334702258726894</v>
      </c>
      <c r="AN89" s="5">
        <v>1</v>
      </c>
      <c r="AQ89">
        <f>COUNTIF(AQ2:AQ85, "=3")</f>
        <v>38</v>
      </c>
      <c r="AR89" s="29" t="s">
        <v>1797</v>
      </c>
      <c r="AS89" s="5">
        <v>3.1978319783197833</v>
      </c>
      <c r="AT89" s="5">
        <v>2</v>
      </c>
      <c r="AU89" s="29" t="s">
        <v>1153</v>
      </c>
      <c r="AV89" s="5">
        <v>4.1754169240271777</v>
      </c>
      <c r="AW89" s="5">
        <v>3</v>
      </c>
      <c r="AX89" s="29" t="s">
        <v>1250</v>
      </c>
      <c r="AY89" s="5">
        <v>21.597531710661638</v>
      </c>
      <c r="AZ89" s="5">
        <v>3</v>
      </c>
      <c r="BA89" s="5"/>
      <c r="BB89" s="29" t="s">
        <v>891</v>
      </c>
      <c r="BC89" s="29">
        <v>0.99590330221832291</v>
      </c>
      <c r="BD89" s="29">
        <v>1</v>
      </c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</row>
    <row r="90" spans="2:108" x14ac:dyDescent="0.25">
      <c r="B90" s="29" t="s">
        <v>522</v>
      </c>
      <c r="C90" s="29">
        <v>0.22662889518413595</v>
      </c>
      <c r="D90" s="29">
        <v>1</v>
      </c>
      <c r="E90" s="29" t="s">
        <v>744</v>
      </c>
      <c r="F90" s="29">
        <v>0.29255319148936171</v>
      </c>
      <c r="G90" s="29">
        <v>1</v>
      </c>
      <c r="H90" s="29" t="s">
        <v>1042</v>
      </c>
      <c r="I90" s="29">
        <v>0.3524353281172905</v>
      </c>
      <c r="J90" s="29">
        <v>1</v>
      </c>
      <c r="K90" s="29" t="s">
        <v>800</v>
      </c>
      <c r="L90" s="29">
        <v>0.5398216241589735</v>
      </c>
      <c r="M90" s="29">
        <v>1</v>
      </c>
      <c r="N90" s="5" t="s">
        <v>288</v>
      </c>
      <c r="O90" s="29">
        <v>1.1337868480725624</v>
      </c>
      <c r="P90" s="29">
        <v>2</v>
      </c>
      <c r="Q90" s="29" t="s">
        <v>641</v>
      </c>
      <c r="R90" s="29">
        <v>1.3406593406593406</v>
      </c>
      <c r="S90" s="29">
        <v>2</v>
      </c>
      <c r="T90" s="29" t="s">
        <v>488</v>
      </c>
      <c r="U90" s="29">
        <v>20.22132796780684</v>
      </c>
      <c r="V90" s="29">
        <v>3</v>
      </c>
      <c r="W90" s="29" t="s">
        <v>475</v>
      </c>
      <c r="X90" s="29">
        <v>9.0711569799022271</v>
      </c>
      <c r="Y90" s="29">
        <v>3</v>
      </c>
      <c r="Z90" s="29" t="s">
        <v>1000</v>
      </c>
      <c r="AA90" s="29">
        <v>8.9800893945550584</v>
      </c>
      <c r="AB90" s="29">
        <v>3</v>
      </c>
      <c r="AC90" s="29" t="s">
        <v>937</v>
      </c>
      <c r="AD90" s="29">
        <v>2.1883920076117986</v>
      </c>
      <c r="AE90" s="29">
        <v>2</v>
      </c>
      <c r="AF90" s="29" t="s">
        <v>432</v>
      </c>
      <c r="AG90" s="29">
        <v>2.6359600443951163</v>
      </c>
      <c r="AH90" s="29">
        <v>2</v>
      </c>
      <c r="AI90" s="29" t="s">
        <v>1771</v>
      </c>
      <c r="AJ90" s="11">
        <v>36.1328125</v>
      </c>
      <c r="AK90" s="29">
        <v>3</v>
      </c>
      <c r="AL90" s="29" t="s">
        <v>1374</v>
      </c>
      <c r="AM90" s="5">
        <v>0.53464023167743369</v>
      </c>
      <c r="AN90" s="5">
        <v>1</v>
      </c>
      <c r="AQ90">
        <f>COUNTA(AQ2:AQ85)</f>
        <v>84</v>
      </c>
      <c r="AR90" s="29" t="s">
        <v>1146</v>
      </c>
      <c r="AS90" s="5">
        <v>3.3468877072255236</v>
      </c>
      <c r="AT90" s="5">
        <v>2</v>
      </c>
      <c r="AU90" s="29" t="s">
        <v>2007</v>
      </c>
      <c r="AV90" s="5">
        <v>4.2877962721485003</v>
      </c>
      <c r="AW90" s="5">
        <v>3</v>
      </c>
      <c r="AX90" s="29" t="s">
        <v>2035</v>
      </c>
      <c r="AY90" s="5">
        <v>21.620132255694344</v>
      </c>
      <c r="AZ90" s="5">
        <v>3</v>
      </c>
      <c r="BA90" s="5"/>
      <c r="BB90" s="29" t="s">
        <v>520</v>
      </c>
      <c r="BC90" s="5">
        <v>0.99595596394970709</v>
      </c>
      <c r="BD90" s="29">
        <v>1</v>
      </c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</row>
    <row r="91" spans="2:108" x14ac:dyDescent="0.25">
      <c r="B91" s="29" t="s">
        <v>867</v>
      </c>
      <c r="C91" s="29">
        <v>0.22696929238985314</v>
      </c>
      <c r="D91" s="29">
        <v>1</v>
      </c>
      <c r="E91" s="29" t="s">
        <v>1172</v>
      </c>
      <c r="F91" s="29">
        <v>0.2978723404255319</v>
      </c>
      <c r="G91" s="29">
        <v>1</v>
      </c>
      <c r="H91" s="29" t="s">
        <v>776</v>
      </c>
      <c r="I91" s="29">
        <v>0.35695298853193591</v>
      </c>
      <c r="J91" s="29">
        <v>1</v>
      </c>
      <c r="K91" s="29" t="s">
        <v>1299</v>
      </c>
      <c r="L91" s="29">
        <v>0.55381651817962918</v>
      </c>
      <c r="M91" s="29">
        <v>1</v>
      </c>
      <c r="N91" s="29" t="s">
        <v>726</v>
      </c>
      <c r="O91" s="29">
        <v>1.1533816425120773</v>
      </c>
      <c r="P91" s="29">
        <v>2</v>
      </c>
      <c r="Q91" s="29" t="s">
        <v>643</v>
      </c>
      <c r="R91" s="29">
        <v>1.3447671019294485</v>
      </c>
      <c r="S91" s="29">
        <v>2</v>
      </c>
      <c r="T91" s="29" t="s">
        <v>506</v>
      </c>
      <c r="U91" s="29">
        <v>23.719890379345159</v>
      </c>
      <c r="V91" s="29">
        <v>3</v>
      </c>
      <c r="W91" s="29" t="s">
        <v>478</v>
      </c>
      <c r="X91" s="29">
        <v>9.7198996655518393</v>
      </c>
      <c r="Y91" s="29">
        <v>3</v>
      </c>
      <c r="Z91" s="29" t="s">
        <v>989</v>
      </c>
      <c r="AA91" s="29">
        <v>9.2012288786482337</v>
      </c>
      <c r="AB91" s="29">
        <v>3</v>
      </c>
      <c r="AC91" s="29" t="s">
        <v>470</v>
      </c>
      <c r="AD91" s="29">
        <v>2.1961430238144257</v>
      </c>
      <c r="AE91" s="29">
        <v>2</v>
      </c>
      <c r="AF91" s="29" t="s">
        <v>416</v>
      </c>
      <c r="AG91" s="29">
        <v>2.672864613596746</v>
      </c>
      <c r="AH91" s="29">
        <v>2</v>
      </c>
      <c r="AI91" s="29" t="s">
        <v>1849</v>
      </c>
      <c r="AJ91" s="11">
        <v>36.523125996810208</v>
      </c>
      <c r="AK91" s="29">
        <v>3</v>
      </c>
      <c r="AL91" s="29" t="s">
        <v>1374</v>
      </c>
      <c r="AM91" s="5">
        <v>0.58394160583941601</v>
      </c>
      <c r="AN91" s="5">
        <v>1</v>
      </c>
      <c r="AR91" s="29" t="s">
        <v>1814</v>
      </c>
      <c r="AS91" s="5">
        <v>3.5640849897189861</v>
      </c>
      <c r="AT91" s="5">
        <v>2</v>
      </c>
      <c r="AU91" s="29" t="s">
        <v>1337</v>
      </c>
      <c r="AV91" s="5">
        <v>4.361836805155944</v>
      </c>
      <c r="AW91" s="5">
        <v>3</v>
      </c>
      <c r="AX91" s="29" t="s">
        <v>1249</v>
      </c>
      <c r="AY91" s="5">
        <v>22.550478214665251</v>
      </c>
      <c r="AZ91" s="5">
        <v>3</v>
      </c>
      <c r="BA91" s="5"/>
      <c r="BB91" s="29" t="s">
        <v>886</v>
      </c>
      <c r="BC91" s="29">
        <v>0.99608776215694039</v>
      </c>
      <c r="BD91" s="29">
        <v>1</v>
      </c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</row>
    <row r="92" spans="2:108" x14ac:dyDescent="0.25">
      <c r="B92" s="29" t="s">
        <v>893</v>
      </c>
      <c r="C92" s="29">
        <v>0.22781119008565701</v>
      </c>
      <c r="D92" s="29">
        <v>1</v>
      </c>
      <c r="E92" s="29" t="s">
        <v>1184</v>
      </c>
      <c r="F92" s="29">
        <v>0.30653950953678477</v>
      </c>
      <c r="G92" s="29">
        <v>1</v>
      </c>
      <c r="H92" s="29" t="s">
        <v>1222</v>
      </c>
      <c r="I92" s="29">
        <v>0.36853932584269666</v>
      </c>
      <c r="J92" s="29">
        <v>1</v>
      </c>
      <c r="K92" s="29" t="s">
        <v>803</v>
      </c>
      <c r="L92" s="29">
        <v>0.56785917092561045</v>
      </c>
      <c r="M92" s="29">
        <v>1</v>
      </c>
      <c r="N92" s="5" t="s">
        <v>273</v>
      </c>
      <c r="O92" s="29">
        <v>1.2131715771230502</v>
      </c>
      <c r="P92" s="29">
        <v>2</v>
      </c>
      <c r="Q92" s="29" t="s">
        <v>546</v>
      </c>
      <c r="R92" s="29">
        <v>1.3834191659093205</v>
      </c>
      <c r="S92" s="29">
        <v>2</v>
      </c>
      <c r="T92" s="29" t="s">
        <v>505</v>
      </c>
      <c r="U92" s="29">
        <v>25.626916122946309</v>
      </c>
      <c r="V92" s="29">
        <v>3</v>
      </c>
      <c r="W92" s="29" t="s">
        <v>379</v>
      </c>
      <c r="X92" s="29">
        <v>10.140679953106682</v>
      </c>
      <c r="Y92" s="29">
        <v>3</v>
      </c>
      <c r="Z92" s="29" t="s">
        <v>990</v>
      </c>
      <c r="AA92" s="29">
        <v>11.71993911719939</v>
      </c>
      <c r="AB92" s="29">
        <v>3</v>
      </c>
      <c r="AC92" s="29" t="s">
        <v>471</v>
      </c>
      <c r="AD92" s="29">
        <v>2.3168178646196793</v>
      </c>
      <c r="AE92" s="29">
        <v>2</v>
      </c>
      <c r="AF92" s="29" t="s">
        <v>416</v>
      </c>
      <c r="AG92" s="29">
        <v>2.6947368421052631</v>
      </c>
      <c r="AH92" s="29">
        <v>2</v>
      </c>
      <c r="AI92" s="29" t="s">
        <v>1769</v>
      </c>
      <c r="AJ92" s="11">
        <v>37.95576808129109</v>
      </c>
      <c r="AK92" s="29">
        <v>3</v>
      </c>
      <c r="AL92" s="29" t="s">
        <v>1985</v>
      </c>
      <c r="AM92" s="5">
        <v>0.59643395278754396</v>
      </c>
      <c r="AN92" s="5">
        <v>1</v>
      </c>
      <c r="AQ92">
        <f>AQ89/AQ90*100</f>
        <v>45.238095238095241</v>
      </c>
      <c r="AR92" s="29" t="s">
        <v>1145</v>
      </c>
      <c r="AS92" s="5">
        <v>3.5646862853970016</v>
      </c>
      <c r="AT92" s="5">
        <v>2</v>
      </c>
      <c r="AU92" s="29" t="s">
        <v>1259</v>
      </c>
      <c r="AV92" s="5">
        <v>4.370939161252215</v>
      </c>
      <c r="AW92" s="5">
        <v>3</v>
      </c>
      <c r="AX92" s="29" t="s">
        <v>2037</v>
      </c>
      <c r="AY92" s="5">
        <v>23.161189358372457</v>
      </c>
      <c r="AZ92" s="5">
        <v>3</v>
      </c>
      <c r="BA92" s="5"/>
      <c r="BB92" s="29" t="s">
        <v>520</v>
      </c>
      <c r="BC92" s="5">
        <v>0.99612474985177712</v>
      </c>
      <c r="BD92" s="29">
        <v>1</v>
      </c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</row>
    <row r="93" spans="2:108" x14ac:dyDescent="0.25">
      <c r="B93" s="29" t="s">
        <v>519</v>
      </c>
      <c r="C93" s="29">
        <v>0.2453871926761361</v>
      </c>
      <c r="D93" s="29">
        <v>1</v>
      </c>
      <c r="E93" s="29" t="s">
        <v>760</v>
      </c>
      <c r="F93" s="29">
        <v>0.31633056544088572</v>
      </c>
      <c r="G93" s="29">
        <v>1</v>
      </c>
      <c r="H93" s="29" t="s">
        <v>1211</v>
      </c>
      <c r="I93" s="29">
        <v>0.37919826652221017</v>
      </c>
      <c r="J93" s="29">
        <v>1</v>
      </c>
      <c r="K93" s="29" t="s">
        <v>1310</v>
      </c>
      <c r="L93" s="29">
        <v>0.58855735012318644</v>
      </c>
      <c r="M93" s="29">
        <v>1</v>
      </c>
      <c r="N93" s="29" t="s">
        <v>729</v>
      </c>
      <c r="O93" s="29">
        <v>1.220780642689002</v>
      </c>
      <c r="P93" s="29">
        <v>2</v>
      </c>
      <c r="Q93" s="29" t="s">
        <v>669</v>
      </c>
      <c r="R93" s="29">
        <v>1.5066500415627599</v>
      </c>
      <c r="S93" s="29">
        <v>2</v>
      </c>
      <c r="T93" s="29" t="s">
        <v>334</v>
      </c>
      <c r="U93" s="29">
        <v>31.93589471449798</v>
      </c>
      <c r="V93" s="29">
        <v>3</v>
      </c>
      <c r="W93" s="29" t="s">
        <v>477</v>
      </c>
      <c r="X93" s="29">
        <v>10.378975433250808</v>
      </c>
      <c r="Y93" s="29">
        <v>3</v>
      </c>
      <c r="Z93" s="29" t="s">
        <v>991</v>
      </c>
      <c r="AA93" s="29">
        <v>12.193412754029433</v>
      </c>
      <c r="AB93" s="29">
        <v>3</v>
      </c>
      <c r="AC93" s="29" t="s">
        <v>471</v>
      </c>
      <c r="AD93" s="29">
        <v>2.3809523809523809</v>
      </c>
      <c r="AE93" s="29">
        <v>2</v>
      </c>
      <c r="AF93" s="29" t="s">
        <v>420</v>
      </c>
      <c r="AG93" s="29">
        <v>2.8313500205170294</v>
      </c>
      <c r="AH93" s="29">
        <v>2</v>
      </c>
      <c r="AI93" s="29" t="s">
        <v>1826</v>
      </c>
      <c r="AJ93" s="11">
        <v>38.334778837814397</v>
      </c>
      <c r="AK93" s="29">
        <v>3</v>
      </c>
      <c r="AL93" s="29" t="s">
        <v>1376</v>
      </c>
      <c r="AM93" s="5">
        <v>0.71276728773289988</v>
      </c>
      <c r="AN93" s="5">
        <v>1</v>
      </c>
      <c r="AR93" s="29" t="s">
        <v>1784</v>
      </c>
      <c r="AS93" s="5">
        <v>3.7647058823529407</v>
      </c>
      <c r="AT93" s="5">
        <v>2</v>
      </c>
      <c r="AU93" s="29" t="s">
        <v>2008</v>
      </c>
      <c r="AV93" s="5">
        <v>4.5355191256830603</v>
      </c>
      <c r="AW93" s="5">
        <v>3</v>
      </c>
      <c r="AX93" s="29" t="s">
        <v>1252</v>
      </c>
      <c r="AY93" s="5">
        <v>23.877423389618514</v>
      </c>
      <c r="AZ93" s="5">
        <v>3</v>
      </c>
      <c r="BA93" s="5"/>
      <c r="BB93" s="29" t="s">
        <v>885</v>
      </c>
      <c r="BC93" s="29">
        <v>0.99620566543965083</v>
      </c>
      <c r="BD93" s="29">
        <v>1</v>
      </c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</row>
    <row r="94" spans="2:108" x14ac:dyDescent="0.25">
      <c r="B94" s="29" t="s">
        <v>44</v>
      </c>
      <c r="C94" s="29">
        <v>0.25264487604610769</v>
      </c>
      <c r="D94" s="29">
        <v>1</v>
      </c>
      <c r="E94" s="29" t="s">
        <v>745</v>
      </c>
      <c r="F94" s="29">
        <v>0.35573428195808521</v>
      </c>
      <c r="G94" s="29">
        <v>1</v>
      </c>
      <c r="H94" s="29" t="s">
        <v>239</v>
      </c>
      <c r="I94" s="29">
        <v>0.38153376573826786</v>
      </c>
      <c r="J94" s="29">
        <v>1</v>
      </c>
      <c r="K94" s="29" t="s">
        <v>1308</v>
      </c>
      <c r="L94" s="29">
        <v>0.59506942476622271</v>
      </c>
      <c r="M94" s="29">
        <v>1</v>
      </c>
      <c r="N94" s="29" t="s">
        <v>534</v>
      </c>
      <c r="O94" s="29">
        <v>1.2446657183499288</v>
      </c>
      <c r="P94" s="29">
        <v>2</v>
      </c>
      <c r="Q94" s="29" t="s">
        <v>667</v>
      </c>
      <c r="R94" s="29">
        <v>1.520912547528517</v>
      </c>
      <c r="S94" s="29">
        <v>2</v>
      </c>
      <c r="T94" s="29" t="s">
        <v>334</v>
      </c>
      <c r="U94" s="29">
        <v>33.601949025487258</v>
      </c>
      <c r="V94" s="29">
        <v>3</v>
      </c>
      <c r="W94" s="29" t="s">
        <v>478</v>
      </c>
      <c r="X94" s="29">
        <v>10.598522538821047</v>
      </c>
      <c r="Y94" s="29">
        <v>3</v>
      </c>
      <c r="Z94" s="29" t="s">
        <v>1010</v>
      </c>
      <c r="AA94" s="29">
        <v>12.269467213114755</v>
      </c>
      <c r="AB94" s="29">
        <v>3</v>
      </c>
      <c r="AC94" s="29" t="s">
        <v>941</v>
      </c>
      <c r="AD94" s="29">
        <v>2.5122652681441382</v>
      </c>
      <c r="AE94" s="29">
        <v>2</v>
      </c>
      <c r="AF94" s="29" t="s">
        <v>432</v>
      </c>
      <c r="AG94" s="29">
        <v>2.9022620571916349</v>
      </c>
      <c r="AH94" s="29">
        <v>2</v>
      </c>
      <c r="AI94" s="29" t="s">
        <v>1825</v>
      </c>
      <c r="AJ94" s="11">
        <v>38.694638694638698</v>
      </c>
      <c r="AK94" s="29">
        <v>3</v>
      </c>
      <c r="AL94" s="29" t="s">
        <v>1358</v>
      </c>
      <c r="AM94" s="5">
        <v>0.76379388964888284</v>
      </c>
      <c r="AN94" s="5">
        <v>1</v>
      </c>
      <c r="AR94" s="29" t="s">
        <v>1147</v>
      </c>
      <c r="AS94" s="5">
        <v>4.0326741186586412</v>
      </c>
      <c r="AT94" s="5">
        <v>3</v>
      </c>
      <c r="AU94" s="29" t="s">
        <v>1329</v>
      </c>
      <c r="AV94" s="5">
        <v>4.5685059165185731</v>
      </c>
      <c r="AW94" s="5">
        <v>3</v>
      </c>
      <c r="AX94" s="29" t="s">
        <v>2035</v>
      </c>
      <c r="AY94" s="5">
        <v>24.210722959088361</v>
      </c>
      <c r="AZ94" s="5">
        <v>3</v>
      </c>
      <c r="BA94" s="5"/>
      <c r="BB94" s="29" t="s">
        <v>891</v>
      </c>
      <c r="BC94" s="29">
        <v>0.99626282366075503</v>
      </c>
      <c r="BD94" s="29">
        <v>1</v>
      </c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</row>
    <row r="95" spans="2:108" x14ac:dyDescent="0.25">
      <c r="B95" s="29" t="s">
        <v>878</v>
      </c>
      <c r="C95" s="29">
        <v>0.27033876826898706</v>
      </c>
      <c r="D95" s="29">
        <v>1</v>
      </c>
      <c r="E95" s="29" t="s">
        <v>759</v>
      </c>
      <c r="F95" s="29">
        <v>0.35751355091684928</v>
      </c>
      <c r="G95" s="29">
        <v>1</v>
      </c>
      <c r="H95" s="29" t="s">
        <v>1281</v>
      </c>
      <c r="I95" s="29">
        <v>0.39005363237445145</v>
      </c>
      <c r="J95" s="29">
        <v>1</v>
      </c>
      <c r="K95" s="29" t="s">
        <v>262</v>
      </c>
      <c r="L95" s="29">
        <v>0.61980101125428144</v>
      </c>
      <c r="M95" s="29">
        <v>1</v>
      </c>
      <c r="N95" s="29" t="s">
        <v>681</v>
      </c>
      <c r="O95" s="29">
        <v>1.2523020257826887</v>
      </c>
      <c r="P95" s="29">
        <v>2</v>
      </c>
      <c r="Q95" s="29" t="s">
        <v>627</v>
      </c>
      <c r="R95" s="29">
        <v>1.5710632078918523</v>
      </c>
      <c r="S95" s="29">
        <v>2</v>
      </c>
      <c r="T95" s="29" t="s">
        <v>339</v>
      </c>
      <c r="U95" s="29">
        <v>67.514144524815592</v>
      </c>
      <c r="V95" s="29">
        <v>3</v>
      </c>
      <c r="W95" s="5" t="s">
        <v>376</v>
      </c>
      <c r="X95" s="29">
        <v>10.837282780410742</v>
      </c>
      <c r="Y95" s="29">
        <v>3</v>
      </c>
      <c r="Z95" s="29" t="s">
        <v>992</v>
      </c>
      <c r="AA95" s="29">
        <v>15.505725190839694</v>
      </c>
      <c r="AB95" s="29">
        <v>3</v>
      </c>
      <c r="AC95" s="29" t="s">
        <v>945</v>
      </c>
      <c r="AD95" s="29">
        <v>2.6144477110457793</v>
      </c>
      <c r="AE95" s="29">
        <v>2</v>
      </c>
      <c r="AF95" s="29" t="s">
        <v>418</v>
      </c>
      <c r="AG95" s="29">
        <v>3.2924399706406628</v>
      </c>
      <c r="AH95" s="29">
        <v>2</v>
      </c>
      <c r="AI95" s="29" t="s">
        <v>1369</v>
      </c>
      <c r="AJ95" s="11">
        <v>40.12251148545176</v>
      </c>
      <c r="AK95" s="29">
        <v>3</v>
      </c>
      <c r="AL95" s="29" t="s">
        <v>1379</v>
      </c>
      <c r="AM95" s="5">
        <v>0.79586707623568831</v>
      </c>
      <c r="AN95" s="5">
        <v>1</v>
      </c>
      <c r="AR95" s="29" t="s">
        <v>1806</v>
      </c>
      <c r="AS95" s="5">
        <v>4.0734018955434559</v>
      </c>
      <c r="AT95" s="5">
        <v>3</v>
      </c>
      <c r="AU95" s="29" t="s">
        <v>1334</v>
      </c>
      <c r="AV95" s="5">
        <v>4.5705750560119487</v>
      </c>
      <c r="AW95" s="5">
        <v>3</v>
      </c>
      <c r="AX95" s="29" t="s">
        <v>2037</v>
      </c>
      <c r="AY95" s="5">
        <v>24.568195354377607</v>
      </c>
      <c r="AZ95" s="5">
        <v>3</v>
      </c>
      <c r="BA95" s="5"/>
      <c r="BB95" s="29" t="s">
        <v>923</v>
      </c>
      <c r="BC95" s="29">
        <v>0.9964846378853659</v>
      </c>
      <c r="BD95" s="29">
        <v>1</v>
      </c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</row>
    <row r="96" spans="2:108" x14ac:dyDescent="0.25">
      <c r="B96" s="29" t="s">
        <v>522</v>
      </c>
      <c r="C96" s="29">
        <v>0.27210884353741494</v>
      </c>
      <c r="D96" s="29">
        <v>1</v>
      </c>
      <c r="E96" s="29" t="s">
        <v>1189</v>
      </c>
      <c r="F96" s="29">
        <v>0.36560766515380738</v>
      </c>
      <c r="G96" s="29">
        <v>1</v>
      </c>
      <c r="H96" s="29" t="s">
        <v>1283</v>
      </c>
      <c r="I96" s="29">
        <v>0.39310169921379662</v>
      </c>
      <c r="J96" s="29">
        <v>1</v>
      </c>
      <c r="K96" s="29" t="s">
        <v>826</v>
      </c>
      <c r="L96" s="29">
        <v>0.62447375806904293</v>
      </c>
      <c r="M96" s="29">
        <v>1</v>
      </c>
      <c r="N96" s="29" t="s">
        <v>311</v>
      </c>
      <c r="O96" s="29">
        <v>1.3051470588235294</v>
      </c>
      <c r="P96" s="29">
        <v>2</v>
      </c>
      <c r="Q96" s="29" t="s">
        <v>646</v>
      </c>
      <c r="R96" s="29">
        <v>1.5868436237738026</v>
      </c>
      <c r="S96" s="29">
        <v>2</v>
      </c>
      <c r="W96" s="29" t="s">
        <v>363</v>
      </c>
      <c r="X96" s="29">
        <v>10.926258992805755</v>
      </c>
      <c r="Y96" s="29">
        <v>3</v>
      </c>
      <c r="Z96" s="29" t="s">
        <v>994</v>
      </c>
      <c r="AA96" s="29">
        <v>16.300290335960181</v>
      </c>
      <c r="AB96" s="29">
        <v>3</v>
      </c>
      <c r="AC96" s="29" t="s">
        <v>465</v>
      </c>
      <c r="AD96" s="29">
        <v>2.6180807864928402</v>
      </c>
      <c r="AE96" s="29">
        <v>2</v>
      </c>
      <c r="AF96" s="29" t="s">
        <v>416</v>
      </c>
      <c r="AG96" s="29">
        <v>3.4079173838209984</v>
      </c>
      <c r="AH96" s="29">
        <v>2</v>
      </c>
      <c r="AI96" s="29" t="s">
        <v>1849</v>
      </c>
      <c r="AJ96" s="11">
        <v>41.133004926108377</v>
      </c>
      <c r="AK96" s="29">
        <v>3</v>
      </c>
      <c r="AL96" s="29" t="s">
        <v>1378</v>
      </c>
      <c r="AM96" s="5">
        <v>0.8771929824561403</v>
      </c>
      <c r="AN96" s="5">
        <v>1</v>
      </c>
      <c r="AR96" s="29" t="s">
        <v>1784</v>
      </c>
      <c r="AS96" s="5">
        <v>4.2050691244239626</v>
      </c>
      <c r="AT96" s="5">
        <v>3</v>
      </c>
      <c r="AU96" s="29" t="s">
        <v>1257</v>
      </c>
      <c r="AV96" s="5">
        <v>4.6525068631700615</v>
      </c>
      <c r="AW96" s="5">
        <v>3</v>
      </c>
      <c r="AX96" s="29" t="s">
        <v>2035</v>
      </c>
      <c r="AY96" s="5">
        <v>24.768211920529801</v>
      </c>
      <c r="AZ96" s="5">
        <v>3</v>
      </c>
      <c r="BA96" s="5"/>
      <c r="BB96" s="29" t="s">
        <v>874</v>
      </c>
      <c r="BC96" s="29">
        <v>0.99653819956496648</v>
      </c>
      <c r="BD96" s="29">
        <v>1</v>
      </c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</row>
    <row r="97" spans="2:108" x14ac:dyDescent="0.25">
      <c r="B97" s="29" t="s">
        <v>29</v>
      </c>
      <c r="C97" s="29">
        <v>0.27977897461005802</v>
      </c>
      <c r="D97" s="29">
        <v>1</v>
      </c>
      <c r="E97" s="29" t="s">
        <v>1204</v>
      </c>
      <c r="F97" s="29">
        <v>0.36767305380753729</v>
      </c>
      <c r="G97" s="29">
        <v>1</v>
      </c>
      <c r="H97" s="29" t="s">
        <v>1291</v>
      </c>
      <c r="I97" s="29">
        <v>0.39831569363832936</v>
      </c>
      <c r="J97" s="29">
        <v>1</v>
      </c>
      <c r="K97" s="29" t="s">
        <v>817</v>
      </c>
      <c r="L97" s="29">
        <v>0.62582345191040845</v>
      </c>
      <c r="M97" s="29">
        <v>1</v>
      </c>
      <c r="N97" s="5" t="s">
        <v>282</v>
      </c>
      <c r="O97" s="29">
        <v>1.310153691106072</v>
      </c>
      <c r="P97" s="29">
        <v>2</v>
      </c>
      <c r="Q97" s="29" t="s">
        <v>653</v>
      </c>
      <c r="R97" s="29">
        <v>1.6299614283936792</v>
      </c>
      <c r="S97" s="29">
        <v>2</v>
      </c>
      <c r="W97" s="5" t="s">
        <v>377</v>
      </c>
      <c r="X97" s="29">
        <v>11.336094493020402</v>
      </c>
      <c r="Y97" s="29">
        <v>3</v>
      </c>
      <c r="Z97" s="29" t="s">
        <v>994</v>
      </c>
      <c r="AA97" s="29">
        <v>16.533466533466534</v>
      </c>
      <c r="AB97" s="29">
        <v>3</v>
      </c>
      <c r="AC97" s="29" t="s">
        <v>470</v>
      </c>
      <c r="AD97" s="29">
        <v>2.7225485765928603</v>
      </c>
      <c r="AE97" s="29">
        <v>2</v>
      </c>
      <c r="AF97" s="29" t="s">
        <v>432</v>
      </c>
      <c r="AG97" s="29">
        <v>3.4120734908136483</v>
      </c>
      <c r="AH97" s="29">
        <v>2</v>
      </c>
      <c r="AI97" s="29" t="s">
        <v>1827</v>
      </c>
      <c r="AJ97" s="11">
        <v>41.952506596306065</v>
      </c>
      <c r="AK97" s="29">
        <v>3</v>
      </c>
      <c r="AL97" s="29" t="s">
        <v>1362</v>
      </c>
      <c r="AM97" s="5">
        <v>0.88218319729573746</v>
      </c>
      <c r="AN97" s="5">
        <v>1</v>
      </c>
      <c r="AR97" s="29" t="s">
        <v>1147</v>
      </c>
      <c r="AS97" s="5">
        <v>4.2081532970129629</v>
      </c>
      <c r="AT97" s="5">
        <v>3</v>
      </c>
      <c r="AU97" s="29" t="s">
        <v>1328</v>
      </c>
      <c r="AV97" s="5">
        <v>5.1374916163648559</v>
      </c>
      <c r="AW97" s="5">
        <v>3</v>
      </c>
      <c r="AX97" s="29" t="s">
        <v>2040</v>
      </c>
      <c r="AY97" s="5">
        <v>27.1356783919598</v>
      </c>
      <c r="AZ97" s="5">
        <v>3</v>
      </c>
      <c r="BA97" s="5"/>
      <c r="BB97" s="29" t="s">
        <v>521</v>
      </c>
      <c r="BC97" s="5">
        <v>0.9967246566193797</v>
      </c>
      <c r="BD97" s="29">
        <v>1</v>
      </c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</row>
    <row r="98" spans="2:108" x14ac:dyDescent="0.25">
      <c r="B98" s="29" t="s">
        <v>863</v>
      </c>
      <c r="C98" s="29">
        <v>0.27978933508887427</v>
      </c>
      <c r="D98" s="29">
        <v>1</v>
      </c>
      <c r="E98" s="29" t="s">
        <v>749</v>
      </c>
      <c r="F98" s="29">
        <v>0.37903913579077042</v>
      </c>
      <c r="G98" s="29">
        <v>1</v>
      </c>
      <c r="H98" s="29" t="s">
        <v>1276</v>
      </c>
      <c r="I98" s="29">
        <v>0.39976014391365178</v>
      </c>
      <c r="J98" s="29">
        <v>1</v>
      </c>
      <c r="K98" s="2" t="s">
        <v>252</v>
      </c>
      <c r="L98" s="29">
        <v>0.63517268757443424</v>
      </c>
      <c r="M98" s="29">
        <v>1</v>
      </c>
      <c r="N98" s="29" t="s">
        <v>295</v>
      </c>
      <c r="O98" s="29">
        <v>1.3370096764124439</v>
      </c>
      <c r="P98" s="29">
        <v>2</v>
      </c>
      <c r="Q98" s="29" t="s">
        <v>553</v>
      </c>
      <c r="R98" s="29">
        <v>1.7194183062446535</v>
      </c>
      <c r="S98" s="29">
        <v>2</v>
      </c>
      <c r="W98" s="29" t="s">
        <v>476</v>
      </c>
      <c r="X98" s="29">
        <v>11.37990395940926</v>
      </c>
      <c r="Y98" s="29">
        <v>3</v>
      </c>
      <c r="Z98" s="29" t="s">
        <v>993</v>
      </c>
      <c r="AA98" s="29">
        <v>17.618415227976982</v>
      </c>
      <c r="AB98" s="29">
        <v>3</v>
      </c>
      <c r="AC98" s="29" t="s">
        <v>459</v>
      </c>
      <c r="AD98" s="29">
        <v>2.7306967984934087</v>
      </c>
      <c r="AE98" s="29">
        <v>2</v>
      </c>
      <c r="AF98" s="29" t="s">
        <v>418</v>
      </c>
      <c r="AG98" s="29">
        <v>3.54598947042428</v>
      </c>
      <c r="AH98" s="29">
        <v>2</v>
      </c>
      <c r="AI98" s="29" t="s">
        <v>1822</v>
      </c>
      <c r="AJ98" s="11">
        <v>42.597402597402592</v>
      </c>
      <c r="AK98" s="29">
        <v>3</v>
      </c>
      <c r="AL98" s="29" t="s">
        <v>1377</v>
      </c>
      <c r="AM98" s="5">
        <v>0.91367359798361691</v>
      </c>
      <c r="AN98" s="5">
        <v>1</v>
      </c>
      <c r="AR98" s="29" t="s">
        <v>1146</v>
      </c>
      <c r="AS98" s="5">
        <v>4.2616875712656785</v>
      </c>
      <c r="AT98" s="5">
        <v>3</v>
      </c>
      <c r="AU98" s="29" t="s">
        <v>2001</v>
      </c>
      <c r="AV98" s="5">
        <v>5.2316890881913301</v>
      </c>
      <c r="AW98" s="5">
        <v>3</v>
      </c>
      <c r="AX98" s="29" t="s">
        <v>1320</v>
      </c>
      <c r="AY98" s="5">
        <v>29.160887656033285</v>
      </c>
      <c r="AZ98" s="5">
        <v>3</v>
      </c>
      <c r="BA98" s="5"/>
      <c r="BB98" s="29" t="s">
        <v>29</v>
      </c>
      <c r="BC98" s="5">
        <v>0.99690464924767375</v>
      </c>
      <c r="BD98" s="29">
        <v>1</v>
      </c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</row>
    <row r="99" spans="2:108" x14ac:dyDescent="0.25">
      <c r="B99" s="29" t="s">
        <v>851</v>
      </c>
      <c r="C99" s="29">
        <v>0.28239723878255413</v>
      </c>
      <c r="D99" s="29">
        <v>1</v>
      </c>
      <c r="E99" s="29" t="s">
        <v>1029</v>
      </c>
      <c r="F99" s="29">
        <v>0.38917388996992747</v>
      </c>
      <c r="G99" s="29">
        <v>1</v>
      </c>
      <c r="H99" s="29" t="s">
        <v>1044</v>
      </c>
      <c r="I99" s="29">
        <v>0.40778366003720129</v>
      </c>
      <c r="J99" s="29">
        <v>1</v>
      </c>
      <c r="K99" s="29" t="s">
        <v>1301</v>
      </c>
      <c r="L99" s="29">
        <v>0.63983153802543136</v>
      </c>
      <c r="M99" s="29">
        <v>1</v>
      </c>
      <c r="N99" s="29" t="s">
        <v>730</v>
      </c>
      <c r="O99" s="29">
        <v>1.3561924257932445</v>
      </c>
      <c r="P99" s="29">
        <v>2</v>
      </c>
      <c r="Q99" s="29" t="s">
        <v>643</v>
      </c>
      <c r="R99" s="29">
        <v>1.7955879838112068</v>
      </c>
      <c r="S99" s="29">
        <v>2</v>
      </c>
      <c r="W99" s="29" t="s">
        <v>496</v>
      </c>
      <c r="X99" s="29">
        <v>11.872684405523746</v>
      </c>
      <c r="Y99" s="29">
        <v>3</v>
      </c>
      <c r="Z99" s="29" t="s">
        <v>995</v>
      </c>
      <c r="AA99" s="29">
        <v>21.653543307086615</v>
      </c>
      <c r="AB99" s="29">
        <v>3</v>
      </c>
      <c r="AC99" s="29" t="s">
        <v>448</v>
      </c>
      <c r="AD99" s="29">
        <v>2.7606098063452822</v>
      </c>
      <c r="AE99" s="29">
        <v>2</v>
      </c>
      <c r="AF99" s="29" t="s">
        <v>429</v>
      </c>
      <c r="AG99" s="29">
        <v>3.6389172625127681</v>
      </c>
      <c r="AH99" s="29">
        <v>2</v>
      </c>
      <c r="AI99" s="29" t="s">
        <v>1823</v>
      </c>
      <c r="AJ99" s="11">
        <v>43.79032258064516</v>
      </c>
      <c r="AK99" s="29">
        <v>3</v>
      </c>
      <c r="AL99" s="29" t="s">
        <v>1978</v>
      </c>
      <c r="AM99" s="5">
        <v>0.93536521282186025</v>
      </c>
      <c r="AN99" s="5">
        <v>1</v>
      </c>
      <c r="AR99" s="29" t="s">
        <v>1813</v>
      </c>
      <c r="AS99" s="5">
        <v>5.0056242969628792</v>
      </c>
      <c r="AT99" s="5">
        <v>3</v>
      </c>
      <c r="AU99" s="29" t="s">
        <v>2002</v>
      </c>
      <c r="AV99" s="5">
        <v>5.2536698429049702</v>
      </c>
      <c r="AW99" s="5">
        <v>3</v>
      </c>
      <c r="AX99" s="29" t="s">
        <v>1322</v>
      </c>
      <c r="AY99" s="5">
        <v>29.88826815642458</v>
      </c>
      <c r="AZ99" s="5">
        <v>3</v>
      </c>
      <c r="BA99" s="5"/>
      <c r="BB99" s="29" t="s">
        <v>894</v>
      </c>
      <c r="BC99" s="29">
        <v>0.99690764142842658</v>
      </c>
      <c r="BD99" s="29">
        <v>1</v>
      </c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</row>
    <row r="100" spans="2:108" x14ac:dyDescent="0.25">
      <c r="B100" s="29" t="s">
        <v>866</v>
      </c>
      <c r="C100" s="29">
        <v>0.28554431885782272</v>
      </c>
      <c r="D100" s="29">
        <v>1</v>
      </c>
      <c r="E100" s="29" t="s">
        <v>754</v>
      </c>
      <c r="F100" s="29">
        <v>0.4212497074654809</v>
      </c>
      <c r="G100" s="29">
        <v>1</v>
      </c>
      <c r="H100" s="29" t="s">
        <v>1286</v>
      </c>
      <c r="I100" s="29">
        <v>0.41124966834704169</v>
      </c>
      <c r="J100" s="29">
        <v>1</v>
      </c>
      <c r="K100" s="29" t="s">
        <v>1314</v>
      </c>
      <c r="L100" s="29">
        <v>0.64584436209634732</v>
      </c>
      <c r="M100" s="29">
        <v>1</v>
      </c>
      <c r="N100" s="29" t="s">
        <v>735</v>
      </c>
      <c r="O100" s="29">
        <v>1.3777653318398209</v>
      </c>
      <c r="P100" s="29">
        <v>2</v>
      </c>
      <c r="Q100" s="29" t="s">
        <v>642</v>
      </c>
      <c r="R100" s="29">
        <v>1.908957415565345</v>
      </c>
      <c r="S100" s="29">
        <v>2</v>
      </c>
      <c r="V100" s="29">
        <f>COUNTIF(V2:V95, "=3")</f>
        <v>40</v>
      </c>
      <c r="W100" s="29" t="s">
        <v>386</v>
      </c>
      <c r="X100" s="29">
        <v>11.892726762145465</v>
      </c>
      <c r="Y100" s="29">
        <v>3</v>
      </c>
      <c r="AC100" s="29" t="s">
        <v>463</v>
      </c>
      <c r="AD100" s="29">
        <v>3.1077770973668093</v>
      </c>
      <c r="AE100" s="29">
        <v>2</v>
      </c>
      <c r="AF100" s="29" t="s">
        <v>431</v>
      </c>
      <c r="AG100" s="29">
        <v>3.9570552147239266</v>
      </c>
      <c r="AH100" s="29">
        <v>3</v>
      </c>
      <c r="AI100" s="29" t="s">
        <v>1821</v>
      </c>
      <c r="AJ100" s="11">
        <v>46.016836508639784</v>
      </c>
      <c r="AK100" s="29">
        <v>3</v>
      </c>
      <c r="AL100" s="29" t="s">
        <v>1973</v>
      </c>
      <c r="AM100" s="5">
        <v>0.96560048280024147</v>
      </c>
      <c r="AN100" s="5">
        <v>1</v>
      </c>
      <c r="AR100" s="29" t="s">
        <v>1812</v>
      </c>
      <c r="AS100" s="5">
        <v>5.0255792958170327</v>
      </c>
      <c r="AT100" s="5">
        <v>3</v>
      </c>
      <c r="AU100" s="29" t="s">
        <v>2010</v>
      </c>
      <c r="AV100" s="5">
        <v>5.2713839158851945</v>
      </c>
      <c r="AW100" s="5">
        <v>3</v>
      </c>
      <c r="AX100" s="29" t="s">
        <v>2040</v>
      </c>
      <c r="AY100" s="5">
        <v>31.67808219178082</v>
      </c>
      <c r="AZ100" s="5">
        <v>3</v>
      </c>
      <c r="BA100" s="5"/>
      <c r="BB100" s="29" t="s">
        <v>25</v>
      </c>
      <c r="BC100" s="5">
        <v>0.99693518192434027</v>
      </c>
      <c r="BD100" s="29">
        <v>1</v>
      </c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</row>
    <row r="101" spans="2:108" x14ac:dyDescent="0.25">
      <c r="B101" s="29" t="s">
        <v>906</v>
      </c>
      <c r="C101" s="29">
        <v>0.29822633809449062</v>
      </c>
      <c r="D101" s="29">
        <v>1</v>
      </c>
      <c r="E101" s="29" t="s">
        <v>1192</v>
      </c>
      <c r="F101" s="29">
        <v>0.42754275427542754</v>
      </c>
      <c r="G101" s="29">
        <v>1</v>
      </c>
      <c r="H101" s="29" t="s">
        <v>1058</v>
      </c>
      <c r="I101" s="29">
        <v>0.41643531371460296</v>
      </c>
      <c r="J101" s="29">
        <v>1</v>
      </c>
      <c r="K101" s="2" t="s">
        <v>252</v>
      </c>
      <c r="L101" s="29">
        <v>0.64826819781441014</v>
      </c>
      <c r="M101" s="29">
        <v>1</v>
      </c>
      <c r="N101" s="29" t="s">
        <v>714</v>
      </c>
      <c r="O101" s="29">
        <v>1.4263821761169397</v>
      </c>
      <c r="P101" s="29">
        <v>2</v>
      </c>
      <c r="Q101" s="29" t="s">
        <v>668</v>
      </c>
      <c r="R101" s="29">
        <v>1.9782062028499581</v>
      </c>
      <c r="S101" s="29">
        <v>2</v>
      </c>
      <c r="V101" s="29">
        <f>COUNTA(V2:V95)</f>
        <v>94</v>
      </c>
      <c r="W101" s="29" t="s">
        <v>475</v>
      </c>
      <c r="X101" s="29">
        <v>11.951462765957446</v>
      </c>
      <c r="Y101" s="29">
        <v>3</v>
      </c>
      <c r="AC101" s="29" t="s">
        <v>942</v>
      </c>
      <c r="AD101" s="29">
        <v>3.1126666170228612</v>
      </c>
      <c r="AE101" s="29">
        <v>2</v>
      </c>
      <c r="AF101" s="29" t="s">
        <v>417</v>
      </c>
      <c r="AG101" s="29">
        <v>3.9833822091886608</v>
      </c>
      <c r="AH101" s="29">
        <v>3</v>
      </c>
      <c r="AI101" s="29" t="s">
        <v>1830</v>
      </c>
      <c r="AJ101" s="11">
        <v>46.508290816326529</v>
      </c>
      <c r="AK101" s="29">
        <v>3</v>
      </c>
      <c r="AL101" s="29" t="s">
        <v>1972</v>
      </c>
      <c r="AM101" s="5">
        <v>1.0012515644555695</v>
      </c>
      <c r="AN101" s="5">
        <v>2</v>
      </c>
      <c r="AR101" s="29" t="s">
        <v>1811</v>
      </c>
      <c r="AS101" s="5">
        <v>5.070422535211268</v>
      </c>
      <c r="AT101" s="5">
        <v>3</v>
      </c>
      <c r="AU101" s="29" t="s">
        <v>2008</v>
      </c>
      <c r="AV101" s="5">
        <v>5.2873748789150792</v>
      </c>
      <c r="AW101" s="5">
        <v>3</v>
      </c>
      <c r="AX101" s="29" t="s">
        <v>2034</v>
      </c>
      <c r="AY101" s="5">
        <v>31.9376026272578</v>
      </c>
      <c r="AZ101" s="5">
        <v>3</v>
      </c>
      <c r="BA101" s="5"/>
      <c r="BB101" s="29" t="s">
        <v>885</v>
      </c>
      <c r="BC101" s="29">
        <v>0.99699455734167053</v>
      </c>
      <c r="BD101" s="29">
        <v>1</v>
      </c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</row>
    <row r="102" spans="2:108" x14ac:dyDescent="0.25">
      <c r="B102" s="29" t="s">
        <v>875</v>
      </c>
      <c r="C102" s="29">
        <v>0.30336800396235764</v>
      </c>
      <c r="D102" s="29">
        <v>1</v>
      </c>
      <c r="E102" s="29" t="s">
        <v>761</v>
      </c>
      <c r="F102" s="29">
        <v>0.43976103551277795</v>
      </c>
      <c r="G102" s="29">
        <v>1</v>
      </c>
      <c r="H102" s="29" t="s">
        <v>776</v>
      </c>
      <c r="I102" s="29">
        <v>0.41655095806720349</v>
      </c>
      <c r="J102" s="29">
        <v>1</v>
      </c>
      <c r="K102" s="29" t="s">
        <v>1229</v>
      </c>
      <c r="L102" s="29">
        <v>0.65000722230246999</v>
      </c>
      <c r="M102" s="29">
        <v>1</v>
      </c>
      <c r="N102" s="29" t="s">
        <v>316</v>
      </c>
      <c r="O102" s="29">
        <v>1.4549615824750695</v>
      </c>
      <c r="P102" s="29">
        <v>2</v>
      </c>
      <c r="Q102" s="29" t="s">
        <v>676</v>
      </c>
      <c r="R102" s="29">
        <v>2.0250582750582753</v>
      </c>
      <c r="S102" s="29">
        <v>2</v>
      </c>
      <c r="W102" s="29" t="s">
        <v>380</v>
      </c>
      <c r="X102" s="29">
        <v>12.195945945945946</v>
      </c>
      <c r="Y102" s="29">
        <v>3</v>
      </c>
      <c r="AC102" s="29" t="s">
        <v>470</v>
      </c>
      <c r="AD102" s="29">
        <v>3.2194610189495774</v>
      </c>
      <c r="AE102" s="29">
        <v>2</v>
      </c>
      <c r="AF102" s="29" t="s">
        <v>428</v>
      </c>
      <c r="AG102" s="29">
        <v>4.0816326530612246</v>
      </c>
      <c r="AH102" s="29">
        <v>3</v>
      </c>
      <c r="AI102" s="29" t="s">
        <v>1824</v>
      </c>
      <c r="AJ102" s="11">
        <v>46.589817483189236</v>
      </c>
      <c r="AK102" s="29">
        <v>3</v>
      </c>
      <c r="AL102" s="29" t="s">
        <v>1361</v>
      </c>
      <c r="AM102" s="5">
        <v>1.3388259526261586</v>
      </c>
      <c r="AN102" s="5">
        <v>2</v>
      </c>
      <c r="AR102" s="29" t="s">
        <v>1145</v>
      </c>
      <c r="AS102" s="5">
        <v>5.1835157759175789</v>
      </c>
      <c r="AT102" s="5">
        <v>3</v>
      </c>
      <c r="AU102" s="29" t="s">
        <v>1258</v>
      </c>
      <c r="AV102" s="5">
        <v>5.2968960863697703</v>
      </c>
      <c r="AW102" s="5">
        <v>3</v>
      </c>
      <c r="AX102" s="29" t="s">
        <v>2035</v>
      </c>
      <c r="AY102" s="5">
        <v>32.748244734202608</v>
      </c>
      <c r="AZ102" s="5">
        <v>3</v>
      </c>
      <c r="BA102" s="5"/>
      <c r="BB102" s="29" t="s">
        <v>887</v>
      </c>
      <c r="BC102" s="29">
        <v>0.99707490310195546</v>
      </c>
      <c r="BD102" s="29">
        <v>1</v>
      </c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</row>
    <row r="103" spans="2:108" x14ac:dyDescent="0.25">
      <c r="B103" s="29" t="s">
        <v>44</v>
      </c>
      <c r="C103" s="29">
        <v>0.30391120507399577</v>
      </c>
      <c r="D103" s="29">
        <v>1</v>
      </c>
      <c r="E103" s="29" t="s">
        <v>742</v>
      </c>
      <c r="F103" s="29">
        <v>0.45162823864986923</v>
      </c>
      <c r="G103" s="29">
        <v>1</v>
      </c>
      <c r="H103" s="29" t="s">
        <v>1056</v>
      </c>
      <c r="I103" s="29">
        <v>0.41987403778866339</v>
      </c>
      <c r="J103" s="29">
        <v>1</v>
      </c>
      <c r="K103" s="29" t="s">
        <v>1297</v>
      </c>
      <c r="L103" s="29">
        <v>0.67084078711985684</v>
      </c>
      <c r="M103" s="29">
        <v>1</v>
      </c>
      <c r="N103" s="29" t="s">
        <v>691</v>
      </c>
      <c r="O103" s="29">
        <v>1.4794181367997525</v>
      </c>
      <c r="P103" s="29">
        <v>2</v>
      </c>
      <c r="Q103" s="29" t="s">
        <v>650</v>
      </c>
      <c r="R103" s="29">
        <v>2.052475666525603</v>
      </c>
      <c r="S103" s="29">
        <v>2</v>
      </c>
      <c r="V103" s="29">
        <f>V100/V101*100</f>
        <v>42.553191489361701</v>
      </c>
      <c r="W103" s="29" t="s">
        <v>362</v>
      </c>
      <c r="X103" s="29">
        <v>12.283813747228381</v>
      </c>
      <c r="Y103" s="29">
        <v>3</v>
      </c>
      <c r="AC103" s="29" t="s">
        <v>394</v>
      </c>
      <c r="AD103" s="29">
        <v>3.2697547683923704</v>
      </c>
      <c r="AE103" s="29">
        <v>2</v>
      </c>
      <c r="AF103" s="29" t="s">
        <v>423</v>
      </c>
      <c r="AG103" s="29">
        <v>4.1787160208212839</v>
      </c>
      <c r="AH103" s="29">
        <v>3</v>
      </c>
      <c r="AI103" s="29" t="s">
        <v>1820</v>
      </c>
      <c r="AJ103" s="11">
        <v>46.731298309969866</v>
      </c>
      <c r="AK103" s="29">
        <v>3</v>
      </c>
      <c r="AL103" s="29" t="s">
        <v>1970</v>
      </c>
      <c r="AM103" s="5">
        <v>1.3516280974810568</v>
      </c>
      <c r="AN103" s="5">
        <v>2</v>
      </c>
      <c r="AR103" s="29" t="s">
        <v>1145</v>
      </c>
      <c r="AS103" s="5">
        <v>5.2682611506140917</v>
      </c>
      <c r="AT103" s="5">
        <v>3</v>
      </c>
      <c r="AU103" s="29" t="s">
        <v>1335</v>
      </c>
      <c r="AV103" s="5">
        <v>5.364583333333333</v>
      </c>
      <c r="AW103" s="5">
        <v>3</v>
      </c>
      <c r="AX103" s="29" t="s">
        <v>2044</v>
      </c>
      <c r="AY103" s="5">
        <v>33.940397350993379</v>
      </c>
      <c r="AZ103" s="5">
        <v>3</v>
      </c>
      <c r="BA103" s="5"/>
      <c r="BB103" s="29" t="s">
        <v>521</v>
      </c>
      <c r="BC103" s="5">
        <v>0.99719007018034755</v>
      </c>
      <c r="BD103" s="29">
        <v>1</v>
      </c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</row>
    <row r="104" spans="2:108" x14ac:dyDescent="0.25">
      <c r="B104" s="29" t="s">
        <v>522</v>
      </c>
      <c r="C104" s="29">
        <v>0.31264867803982871</v>
      </c>
      <c r="D104" s="29">
        <v>1</v>
      </c>
      <c r="E104" s="29" t="s">
        <v>741</v>
      </c>
      <c r="F104" s="29">
        <v>0.4531501242508405</v>
      </c>
      <c r="G104" s="29">
        <v>1</v>
      </c>
      <c r="H104" s="29" t="s">
        <v>1060</v>
      </c>
      <c r="I104" s="29">
        <v>0.42548426827902808</v>
      </c>
      <c r="J104" s="29">
        <v>1</v>
      </c>
      <c r="K104" s="29" t="s">
        <v>1300</v>
      </c>
      <c r="L104" s="29">
        <v>0.70044872496443034</v>
      </c>
      <c r="M104" s="29">
        <v>1</v>
      </c>
      <c r="N104" s="29" t="s">
        <v>310</v>
      </c>
      <c r="O104" s="29">
        <v>1.48350575834472</v>
      </c>
      <c r="P104" s="29">
        <v>2</v>
      </c>
      <c r="Q104" s="29" t="s">
        <v>630</v>
      </c>
      <c r="R104" s="29">
        <v>2.1384795931672969</v>
      </c>
      <c r="S104" s="29">
        <v>2</v>
      </c>
      <c r="W104" s="5" t="s">
        <v>378</v>
      </c>
      <c r="X104" s="29">
        <v>12.303938654583478</v>
      </c>
      <c r="Y104" s="29">
        <v>3</v>
      </c>
      <c r="AB104" s="29">
        <f>COUNTIF(AB2:AB99, "=3")/COUNTA(AB2:AB99)*100</f>
        <v>23.469387755102041</v>
      </c>
      <c r="AC104" s="29" t="s">
        <v>457</v>
      </c>
      <c r="AD104" s="29">
        <v>3.3333333333333335</v>
      </c>
      <c r="AE104" s="29">
        <v>2</v>
      </c>
      <c r="AF104" s="29" t="s">
        <v>432</v>
      </c>
      <c r="AG104" s="29">
        <v>4.621042532779021</v>
      </c>
      <c r="AH104" s="29">
        <v>3</v>
      </c>
      <c r="AI104" s="29" t="s">
        <v>1368</v>
      </c>
      <c r="AJ104" s="11">
        <v>50.206825232678383</v>
      </c>
      <c r="AK104" s="29">
        <v>3</v>
      </c>
      <c r="AL104" s="29" t="s">
        <v>1378</v>
      </c>
      <c r="AM104" s="5">
        <v>1.4017728303442589</v>
      </c>
      <c r="AN104" s="5">
        <v>2</v>
      </c>
      <c r="AR104" s="29" t="s">
        <v>1800</v>
      </c>
      <c r="AS104" s="5">
        <v>5.5728518057285186</v>
      </c>
      <c r="AT104" s="5">
        <v>3</v>
      </c>
      <c r="AU104" s="29" t="s">
        <v>1261</v>
      </c>
      <c r="AV104" s="5">
        <v>5.6035212459793469</v>
      </c>
      <c r="AW104" s="5">
        <v>3</v>
      </c>
      <c r="AX104" s="29" t="s">
        <v>2036</v>
      </c>
      <c r="AY104" s="5">
        <v>35.253227408142997</v>
      </c>
      <c r="AZ104" s="5">
        <v>3</v>
      </c>
      <c r="BA104" s="5"/>
      <c r="BB104" s="29" t="s">
        <v>898</v>
      </c>
      <c r="BC104" s="29">
        <v>0.9972715447088959</v>
      </c>
      <c r="BD104" s="29">
        <v>1</v>
      </c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</row>
    <row r="105" spans="2:108" x14ac:dyDescent="0.25">
      <c r="B105" s="29" t="s">
        <v>876</v>
      </c>
      <c r="C105" s="29">
        <v>0.31370656370656369</v>
      </c>
      <c r="D105" s="29">
        <v>1</v>
      </c>
      <c r="E105" s="29" t="s">
        <v>1203</v>
      </c>
      <c r="F105" s="29">
        <v>0.46276211135213308</v>
      </c>
      <c r="G105" s="29">
        <v>1</v>
      </c>
      <c r="H105" s="29" t="s">
        <v>1285</v>
      </c>
      <c r="I105" s="29">
        <v>0.43090181594336713</v>
      </c>
      <c r="J105" s="29">
        <v>1</v>
      </c>
      <c r="K105" s="29" t="s">
        <v>1230</v>
      </c>
      <c r="L105" s="29">
        <v>0.70671378091872794</v>
      </c>
      <c r="M105" s="29">
        <v>1</v>
      </c>
      <c r="N105" s="29" t="s">
        <v>291</v>
      </c>
      <c r="O105" s="29">
        <v>1.5621513055121625</v>
      </c>
      <c r="P105" s="29">
        <v>2</v>
      </c>
      <c r="Q105" s="29" t="s">
        <v>631</v>
      </c>
      <c r="R105" s="29">
        <v>2.2015073383577946</v>
      </c>
      <c r="S105" s="29">
        <v>2</v>
      </c>
      <c r="W105" s="5" t="s">
        <v>374</v>
      </c>
      <c r="X105" s="29">
        <v>12.452632954396968</v>
      </c>
      <c r="Y105" s="29">
        <v>3</v>
      </c>
      <c r="AC105" s="29" t="s">
        <v>927</v>
      </c>
      <c r="AD105" s="29">
        <v>3.3492822966507179</v>
      </c>
      <c r="AE105" s="29">
        <v>2</v>
      </c>
      <c r="AF105" s="29" t="s">
        <v>420</v>
      </c>
      <c r="AG105" s="29">
        <v>4.7473625763464744</v>
      </c>
      <c r="AH105" s="29">
        <v>3</v>
      </c>
      <c r="AI105" s="29" t="s">
        <v>1819</v>
      </c>
      <c r="AJ105" s="11">
        <v>53.558307252687442</v>
      </c>
      <c r="AK105" s="29">
        <v>3</v>
      </c>
      <c r="AL105" s="29" t="s">
        <v>1358</v>
      </c>
      <c r="AM105" s="5">
        <v>1.421163817937392</v>
      </c>
      <c r="AN105" s="5">
        <v>2</v>
      </c>
      <c r="AR105" s="29" t="s">
        <v>1139</v>
      </c>
      <c r="AS105" s="5">
        <v>5.6216216216216219</v>
      </c>
      <c r="AT105" s="5">
        <v>3</v>
      </c>
      <c r="AU105" s="29" t="s">
        <v>2003</v>
      </c>
      <c r="AV105" s="5">
        <v>5.9327620303230058</v>
      </c>
      <c r="AW105" s="5">
        <v>3</v>
      </c>
      <c r="AX105" s="29" t="s">
        <v>1250</v>
      </c>
      <c r="AY105" s="5">
        <v>36.379613356766257</v>
      </c>
      <c r="AZ105" s="5">
        <v>3</v>
      </c>
      <c r="BA105" s="5"/>
      <c r="BB105" s="29" t="s">
        <v>918</v>
      </c>
      <c r="BC105" s="29">
        <v>0.99730906127882457</v>
      </c>
      <c r="BD105" s="29">
        <v>1</v>
      </c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</row>
    <row r="106" spans="2:108" x14ac:dyDescent="0.25">
      <c r="B106" s="29" t="s">
        <v>886</v>
      </c>
      <c r="C106" s="29">
        <v>0.31871173362408789</v>
      </c>
      <c r="D106" s="29">
        <v>1</v>
      </c>
      <c r="E106" s="29" t="s">
        <v>1029</v>
      </c>
      <c r="F106" s="29">
        <v>0.4673173617272996</v>
      </c>
      <c r="G106" s="29">
        <v>1</v>
      </c>
      <c r="H106" s="29" t="s">
        <v>1044</v>
      </c>
      <c r="I106" s="29">
        <v>0.45439432561232407</v>
      </c>
      <c r="J106" s="29">
        <v>1</v>
      </c>
      <c r="K106" s="29" t="s">
        <v>796</v>
      </c>
      <c r="L106" s="29">
        <v>0.72579653093861485</v>
      </c>
      <c r="M106" s="29">
        <v>1</v>
      </c>
      <c r="N106" s="29" t="s">
        <v>309</v>
      </c>
      <c r="O106" s="29">
        <v>1.5726681127982649</v>
      </c>
      <c r="P106" s="29">
        <v>2</v>
      </c>
      <c r="Q106" s="29" t="s">
        <v>649</v>
      </c>
      <c r="R106" s="29">
        <v>2.2653930553762747</v>
      </c>
      <c r="S106" s="29">
        <v>2</v>
      </c>
      <c r="W106" s="5" t="s">
        <v>378</v>
      </c>
      <c r="X106" s="29">
        <v>12.585566203794249</v>
      </c>
      <c r="Y106" s="29">
        <v>3</v>
      </c>
      <c r="AC106" s="29" t="s">
        <v>940</v>
      </c>
      <c r="AD106" s="29">
        <v>3.4805890227576977</v>
      </c>
      <c r="AE106" s="29">
        <v>2</v>
      </c>
      <c r="AF106" s="29" t="s">
        <v>432</v>
      </c>
      <c r="AG106" s="29">
        <v>4.8258842884562654</v>
      </c>
      <c r="AH106" s="29">
        <v>3</v>
      </c>
      <c r="AI106" s="29" t="s">
        <v>1827</v>
      </c>
      <c r="AJ106" s="11">
        <v>56.351141653735311</v>
      </c>
      <c r="AK106" s="29">
        <v>3</v>
      </c>
      <c r="AL106" s="29" t="s">
        <v>1361</v>
      </c>
      <c r="AM106" s="5">
        <v>1.5455822795272336</v>
      </c>
      <c r="AN106" s="5">
        <v>2</v>
      </c>
      <c r="AR106" s="29" t="s">
        <v>1144</v>
      </c>
      <c r="AS106" s="5">
        <v>5.8891789962286039</v>
      </c>
      <c r="AT106" s="5">
        <v>3</v>
      </c>
      <c r="AU106" s="29" t="s">
        <v>2002</v>
      </c>
      <c r="AV106" s="5">
        <v>6.1669591376284787</v>
      </c>
      <c r="AW106" s="5">
        <v>3</v>
      </c>
      <c r="AX106" s="29" t="s">
        <v>2042</v>
      </c>
      <c r="AY106" s="5">
        <v>40.453938584779706</v>
      </c>
      <c r="AZ106" s="5">
        <v>3</v>
      </c>
      <c r="BA106" s="5"/>
      <c r="BB106" s="29" t="s">
        <v>878</v>
      </c>
      <c r="BC106" s="29">
        <v>0.99740560464544259</v>
      </c>
      <c r="BD106" s="29">
        <v>1</v>
      </c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</row>
    <row r="107" spans="2:108" x14ac:dyDescent="0.25">
      <c r="B107" s="29" t="s">
        <v>908</v>
      </c>
      <c r="C107" s="29">
        <v>0.31897926634768742</v>
      </c>
      <c r="D107" s="29">
        <v>1</v>
      </c>
      <c r="E107" s="29" t="s">
        <v>1028</v>
      </c>
      <c r="F107" s="29">
        <v>0.48908176620513882</v>
      </c>
      <c r="G107" s="29">
        <v>1</v>
      </c>
      <c r="H107" s="29" t="s">
        <v>242</v>
      </c>
      <c r="I107" s="29">
        <v>0.4673223128967009</v>
      </c>
      <c r="J107" s="29">
        <v>1</v>
      </c>
      <c r="K107" s="29" t="s">
        <v>824</v>
      </c>
      <c r="L107" s="29">
        <v>0.73142188414277354</v>
      </c>
      <c r="M107" s="29">
        <v>1</v>
      </c>
      <c r="N107" s="29" t="s">
        <v>307</v>
      </c>
      <c r="O107" s="29">
        <v>1.5785319652722969</v>
      </c>
      <c r="P107" s="29">
        <v>2</v>
      </c>
      <c r="Q107" s="29" t="s">
        <v>325</v>
      </c>
      <c r="R107" s="29">
        <v>2.3976849937990905</v>
      </c>
      <c r="S107" s="29">
        <v>2</v>
      </c>
      <c r="W107" s="29" t="s">
        <v>384</v>
      </c>
      <c r="X107" s="29">
        <v>12.672315669659795</v>
      </c>
      <c r="Y107" s="29">
        <v>3</v>
      </c>
      <c r="AC107" s="29" t="s">
        <v>458</v>
      </c>
      <c r="AD107" s="29">
        <v>3.5887133595105465</v>
      </c>
      <c r="AE107" s="29">
        <v>2</v>
      </c>
      <c r="AF107" s="29" t="s">
        <v>434</v>
      </c>
      <c r="AG107" s="29">
        <v>5.3297546012269938</v>
      </c>
      <c r="AH107" s="29">
        <v>3</v>
      </c>
      <c r="AI107" s="29" t="s">
        <v>1826</v>
      </c>
      <c r="AJ107" s="11">
        <v>61.639449247518407</v>
      </c>
      <c r="AK107" s="29">
        <v>3</v>
      </c>
      <c r="AL107" s="29" t="s">
        <v>1372</v>
      </c>
      <c r="AM107" s="5">
        <v>1.7981362383514898</v>
      </c>
      <c r="AN107" s="5">
        <v>2</v>
      </c>
      <c r="AR107" s="29" t="s">
        <v>1796</v>
      </c>
      <c r="AS107" s="5">
        <v>6.0483508582726699</v>
      </c>
      <c r="AT107" s="5">
        <v>3</v>
      </c>
      <c r="AU107" s="29" t="s">
        <v>2024</v>
      </c>
      <c r="AV107" s="5">
        <v>6.1754684838160134</v>
      </c>
      <c r="AW107" s="5">
        <v>3</v>
      </c>
      <c r="AX107" s="29" t="s">
        <v>2050</v>
      </c>
      <c r="AY107" s="5">
        <v>41.12903225806452</v>
      </c>
      <c r="AZ107" s="5">
        <v>3</v>
      </c>
      <c r="BA107" s="5"/>
      <c r="BB107" s="29" t="s">
        <v>522</v>
      </c>
      <c r="BC107" s="5">
        <v>0.99760194188864804</v>
      </c>
      <c r="BD107" s="29">
        <v>1</v>
      </c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</row>
    <row r="108" spans="2:108" x14ac:dyDescent="0.25">
      <c r="B108" s="29" t="s">
        <v>914</v>
      </c>
      <c r="C108" s="29">
        <v>0.33887535740760349</v>
      </c>
      <c r="D108" s="29">
        <v>1</v>
      </c>
      <c r="E108" s="29" t="s">
        <v>761</v>
      </c>
      <c r="F108" s="29">
        <v>0.50562933998516824</v>
      </c>
      <c r="G108" s="29">
        <v>1</v>
      </c>
      <c r="H108" s="29" t="s">
        <v>1616</v>
      </c>
      <c r="I108" s="29">
        <v>0.48303195442160018</v>
      </c>
      <c r="J108" s="29">
        <v>1</v>
      </c>
      <c r="K108" s="29" t="s">
        <v>818</v>
      </c>
      <c r="L108" s="29">
        <v>0.73363431151241532</v>
      </c>
      <c r="M108" s="29">
        <v>1</v>
      </c>
      <c r="N108" s="29" t="s">
        <v>296</v>
      </c>
      <c r="O108" s="29">
        <v>1.6126882580301212</v>
      </c>
      <c r="P108" s="29">
        <v>2</v>
      </c>
      <c r="Q108" s="29" t="s">
        <v>641</v>
      </c>
      <c r="R108" s="29">
        <v>2.4485450674237046</v>
      </c>
      <c r="S108" s="29">
        <v>2</v>
      </c>
      <c r="W108" s="29" t="s">
        <v>382</v>
      </c>
      <c r="X108" s="29">
        <v>13.440111420612814</v>
      </c>
      <c r="Y108" s="29">
        <v>3</v>
      </c>
      <c r="AC108" s="29" t="s">
        <v>465</v>
      </c>
      <c r="AD108" s="29">
        <v>3.7326039739361274</v>
      </c>
      <c r="AE108" s="29">
        <v>2</v>
      </c>
      <c r="AF108" s="29" t="s">
        <v>423</v>
      </c>
      <c r="AG108" s="29">
        <v>5.5572334642102081</v>
      </c>
      <c r="AH108" s="29">
        <v>3</v>
      </c>
      <c r="AI108" s="29" t="s">
        <v>1366</v>
      </c>
      <c r="AJ108" s="11">
        <v>62.631578947368418</v>
      </c>
      <c r="AK108" s="29">
        <v>3</v>
      </c>
      <c r="AL108" s="29" t="s">
        <v>1985</v>
      </c>
      <c r="AM108" s="5">
        <v>1.8568287319814316</v>
      </c>
      <c r="AN108" s="5">
        <v>2</v>
      </c>
      <c r="AR108" s="29" t="s">
        <v>1802</v>
      </c>
      <c r="AS108" s="5">
        <v>6.0717571297148121</v>
      </c>
      <c r="AT108" s="5">
        <v>3</v>
      </c>
      <c r="AU108" s="29" t="s">
        <v>2003</v>
      </c>
      <c r="AV108" s="5">
        <v>6.2285714285714286</v>
      </c>
      <c r="AW108" s="5">
        <v>3</v>
      </c>
      <c r="AX108" s="29" t="s">
        <v>2039</v>
      </c>
      <c r="AY108" s="5">
        <v>41.213389121338913</v>
      </c>
      <c r="AZ108" s="5">
        <v>3</v>
      </c>
      <c r="BA108" s="5"/>
      <c r="BB108" s="29" t="s">
        <v>515</v>
      </c>
      <c r="BC108" s="5">
        <v>0.99764065566709359</v>
      </c>
      <c r="BD108" s="29">
        <v>1</v>
      </c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</row>
    <row r="109" spans="2:108" x14ac:dyDescent="0.25">
      <c r="B109" s="29" t="s">
        <v>872</v>
      </c>
      <c r="C109" s="29">
        <v>0.33953640222004566</v>
      </c>
      <c r="D109" s="29">
        <v>1</v>
      </c>
      <c r="E109" s="29" t="s">
        <v>1026</v>
      </c>
      <c r="F109" s="29">
        <v>0.50590219224283306</v>
      </c>
      <c r="G109" s="29">
        <v>1</v>
      </c>
      <c r="H109" s="29" t="s">
        <v>1224</v>
      </c>
      <c r="I109" s="29">
        <v>0.50022331397945508</v>
      </c>
      <c r="J109" s="29">
        <v>1</v>
      </c>
      <c r="K109" s="29" t="s">
        <v>1298</v>
      </c>
      <c r="L109" s="29">
        <v>0.7497656982193065</v>
      </c>
      <c r="M109" s="29">
        <v>1</v>
      </c>
      <c r="N109" s="29" t="s">
        <v>722</v>
      </c>
      <c r="O109" s="29">
        <v>1.6286960736791083</v>
      </c>
      <c r="P109" s="29">
        <v>2</v>
      </c>
      <c r="Q109" s="29" t="s">
        <v>627</v>
      </c>
      <c r="R109" s="29">
        <v>2.4962978633382695</v>
      </c>
      <c r="S109" s="29">
        <v>2</v>
      </c>
      <c r="W109" s="5" t="s">
        <v>352</v>
      </c>
      <c r="X109" s="29">
        <v>13.459590844642497</v>
      </c>
      <c r="Y109" s="29">
        <v>3</v>
      </c>
      <c r="AC109" s="29" t="s">
        <v>941</v>
      </c>
      <c r="AD109" s="29">
        <v>4.0600279199627733</v>
      </c>
      <c r="AE109" s="29">
        <v>3</v>
      </c>
      <c r="AF109" s="29" t="s">
        <v>437</v>
      </c>
      <c r="AG109" s="29">
        <v>5.6039515042658286</v>
      </c>
      <c r="AH109" s="29">
        <v>3</v>
      </c>
      <c r="AI109" s="29" t="s">
        <v>1369</v>
      </c>
      <c r="AJ109" s="11">
        <v>71.768060836501903</v>
      </c>
      <c r="AK109" s="29">
        <v>3</v>
      </c>
      <c r="AL109" s="29" t="s">
        <v>1380</v>
      </c>
      <c r="AM109" s="5">
        <v>1.8822587104525432</v>
      </c>
      <c r="AN109" s="5">
        <v>2</v>
      </c>
      <c r="AR109" s="29" t="s">
        <v>1143</v>
      </c>
      <c r="AS109" s="5">
        <v>6.3957151858853187</v>
      </c>
      <c r="AT109" s="5">
        <v>3</v>
      </c>
      <c r="AU109" s="29" t="s">
        <v>1255</v>
      </c>
      <c r="AV109" s="5">
        <v>6.5133227055340468</v>
      </c>
      <c r="AW109" s="5">
        <v>3</v>
      </c>
      <c r="AX109" s="29" t="s">
        <v>2038</v>
      </c>
      <c r="AY109" s="5">
        <v>43.902439024390247</v>
      </c>
      <c r="AZ109" s="5">
        <v>3</v>
      </c>
      <c r="BA109" s="5"/>
      <c r="BB109" s="29" t="s">
        <v>866</v>
      </c>
      <c r="BC109" s="5">
        <v>0.99790372896993207</v>
      </c>
      <c r="BD109" s="29">
        <v>1</v>
      </c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</row>
    <row r="110" spans="2:108" x14ac:dyDescent="0.25">
      <c r="B110" s="29" t="s">
        <v>918</v>
      </c>
      <c r="C110" s="29">
        <v>0.34316019341756354</v>
      </c>
      <c r="D110" s="29">
        <v>1</v>
      </c>
      <c r="E110" s="29" t="s">
        <v>751</v>
      </c>
      <c r="F110" s="29">
        <v>0.51177072671443202</v>
      </c>
      <c r="G110" s="29">
        <v>1</v>
      </c>
      <c r="H110" s="29" t="s">
        <v>225</v>
      </c>
      <c r="I110" s="29">
        <v>0.50298834250547364</v>
      </c>
      <c r="J110" s="29">
        <v>1</v>
      </c>
      <c r="K110" s="29" t="s">
        <v>807</v>
      </c>
      <c r="L110" s="29">
        <v>0.77541642734060889</v>
      </c>
      <c r="M110" s="29">
        <v>1</v>
      </c>
      <c r="N110" s="29" t="s">
        <v>305</v>
      </c>
      <c r="O110" s="29">
        <v>1.6308119361554476</v>
      </c>
      <c r="P110" s="29">
        <v>2</v>
      </c>
      <c r="Q110" s="29" t="s">
        <v>653</v>
      </c>
      <c r="R110" s="29">
        <v>2.5270532307499844</v>
      </c>
      <c r="S110" s="29">
        <v>2</v>
      </c>
      <c r="W110" s="29" t="s">
        <v>498</v>
      </c>
      <c r="X110" s="29">
        <v>13.651315789473683</v>
      </c>
      <c r="Y110" s="29">
        <v>3</v>
      </c>
      <c r="AB110" s="29">
        <f>COUNTIF(AB2:AB99, "=1")</f>
        <v>62</v>
      </c>
      <c r="AC110" s="29" t="s">
        <v>455</v>
      </c>
      <c r="AD110" s="29">
        <v>4.1106270126917979</v>
      </c>
      <c r="AE110" s="29">
        <v>3</v>
      </c>
      <c r="AF110" s="29" t="s">
        <v>422</v>
      </c>
      <c r="AG110" s="29">
        <v>5.6634304207119746</v>
      </c>
      <c r="AH110" s="29">
        <v>3</v>
      </c>
      <c r="AI110" s="29" t="s">
        <v>1823</v>
      </c>
      <c r="AJ110" s="11">
        <v>77.098479841374754</v>
      </c>
      <c r="AK110" s="29">
        <v>3</v>
      </c>
      <c r="AL110" s="29" t="s">
        <v>1980</v>
      </c>
      <c r="AM110" s="5">
        <v>2.0161792159303049</v>
      </c>
      <c r="AN110" s="5">
        <v>2</v>
      </c>
      <c r="AR110" s="29" t="s">
        <v>1790</v>
      </c>
      <c r="AS110" s="5">
        <v>6.9272880404267267</v>
      </c>
      <c r="AT110" s="5">
        <v>3</v>
      </c>
      <c r="AU110" s="29" t="s">
        <v>2003</v>
      </c>
      <c r="AV110" s="5">
        <v>6.5301478953356087</v>
      </c>
      <c r="AW110" s="5">
        <v>3</v>
      </c>
      <c r="AX110" s="29" t="s">
        <v>2038</v>
      </c>
      <c r="AY110" s="5">
        <v>44.276094276094277</v>
      </c>
      <c r="AZ110" s="5">
        <v>3</v>
      </c>
      <c r="BA110" s="5"/>
      <c r="BB110" s="29" t="s">
        <v>884</v>
      </c>
      <c r="BC110" s="29">
        <v>0.99796307480077606</v>
      </c>
      <c r="BD110" s="29">
        <v>1</v>
      </c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</row>
    <row r="111" spans="2:108" x14ac:dyDescent="0.25">
      <c r="B111" s="29" t="s">
        <v>516</v>
      </c>
      <c r="C111" s="29">
        <v>0.36360488269413904</v>
      </c>
      <c r="D111" s="29">
        <v>1</v>
      </c>
      <c r="E111" s="29" t="s">
        <v>1028</v>
      </c>
      <c r="F111" s="29">
        <v>0.5225469324559705</v>
      </c>
      <c r="G111" s="29">
        <v>1</v>
      </c>
      <c r="H111" s="29" t="s">
        <v>225</v>
      </c>
      <c r="I111" s="29">
        <v>0.5095871480393851</v>
      </c>
      <c r="J111" s="29">
        <v>1</v>
      </c>
      <c r="K111" s="29" t="s">
        <v>1263</v>
      </c>
      <c r="L111" s="29">
        <v>0.79264115862608864</v>
      </c>
      <c r="M111" s="29">
        <v>1</v>
      </c>
      <c r="N111" s="5" t="s">
        <v>285</v>
      </c>
      <c r="O111" s="29">
        <v>1.6344229486324215</v>
      </c>
      <c r="P111" s="29">
        <v>2</v>
      </c>
      <c r="Q111" s="29" t="s">
        <v>625</v>
      </c>
      <c r="R111" s="29">
        <v>2.540862963823689</v>
      </c>
      <c r="S111" s="29">
        <v>2</v>
      </c>
      <c r="W111" s="29" t="s">
        <v>363</v>
      </c>
      <c r="X111" s="29">
        <v>14.391426384281706</v>
      </c>
      <c r="Y111" s="29">
        <v>3</v>
      </c>
      <c r="AB111" s="29">
        <f>COUNTIF(AB2:AB99, "=2")</f>
        <v>13</v>
      </c>
      <c r="AC111" s="29" t="s">
        <v>466</v>
      </c>
      <c r="AD111" s="29">
        <v>4.354332953249715</v>
      </c>
      <c r="AE111" s="29">
        <v>3</v>
      </c>
      <c r="AF111" s="29" t="s">
        <v>418</v>
      </c>
      <c r="AG111" s="29">
        <v>5.7316017316017316</v>
      </c>
      <c r="AH111" s="29">
        <v>3</v>
      </c>
      <c r="AI111" s="29" t="s">
        <v>1819</v>
      </c>
      <c r="AJ111" s="11">
        <v>80.047608742696383</v>
      </c>
      <c r="AK111" s="29">
        <v>3</v>
      </c>
      <c r="AL111" s="29" t="s">
        <v>1372</v>
      </c>
      <c r="AM111" s="5">
        <v>2.0193861066235863</v>
      </c>
      <c r="AN111" s="5">
        <v>2</v>
      </c>
      <c r="AR111" s="29" t="s">
        <v>1810</v>
      </c>
      <c r="AS111" s="5">
        <v>7.0861833105335155</v>
      </c>
      <c r="AT111" s="5">
        <v>3</v>
      </c>
      <c r="AU111" s="29" t="s">
        <v>1257</v>
      </c>
      <c r="AV111" s="5">
        <v>6.5305025530771301</v>
      </c>
      <c r="AW111" s="5">
        <v>3</v>
      </c>
      <c r="AX111" s="29" t="s">
        <v>2034</v>
      </c>
      <c r="AY111" s="5">
        <v>46.969696969696969</v>
      </c>
      <c r="AZ111" s="5">
        <v>3</v>
      </c>
      <c r="BA111" s="5"/>
      <c r="BB111" s="29" t="s">
        <v>873</v>
      </c>
      <c r="BC111" s="29">
        <v>0.99797773130814971</v>
      </c>
      <c r="BD111" s="29">
        <v>1</v>
      </c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</row>
    <row r="112" spans="2:108" x14ac:dyDescent="0.25">
      <c r="B112" s="29" t="s">
        <v>873</v>
      </c>
      <c r="C112" s="29">
        <v>0.37899968934451694</v>
      </c>
      <c r="D112" s="29">
        <v>1</v>
      </c>
      <c r="E112" s="29" t="s">
        <v>1189</v>
      </c>
      <c r="F112" s="29">
        <v>0.52447552447552448</v>
      </c>
      <c r="G112" s="29">
        <v>1</v>
      </c>
      <c r="H112" s="29" t="s">
        <v>1211</v>
      </c>
      <c r="I112" s="29">
        <v>0.52530558642287095</v>
      </c>
      <c r="J112" s="29">
        <v>1</v>
      </c>
      <c r="K112" s="29" t="s">
        <v>825</v>
      </c>
      <c r="L112" s="29">
        <v>0.79919239505341966</v>
      </c>
      <c r="M112" s="29">
        <v>1</v>
      </c>
      <c r="N112" s="29" t="s">
        <v>313</v>
      </c>
      <c r="O112" s="29">
        <v>1.6705217167823181</v>
      </c>
      <c r="P112" s="29">
        <v>2</v>
      </c>
      <c r="Q112" s="29" t="s">
        <v>643</v>
      </c>
      <c r="R112" s="29">
        <v>2.6324904745410462</v>
      </c>
      <c r="S112" s="29">
        <v>2</v>
      </c>
      <c r="W112" s="5" t="s">
        <v>376</v>
      </c>
      <c r="X112" s="29">
        <v>14.39258416002602</v>
      </c>
      <c r="Y112" s="29">
        <v>3</v>
      </c>
      <c r="AB112" s="29">
        <f>COUNTIF(AB2:AB99, "=3")</f>
        <v>23</v>
      </c>
      <c r="AC112" s="29" t="s">
        <v>397</v>
      </c>
      <c r="AD112" s="29">
        <v>4.6006624953993374</v>
      </c>
      <c r="AE112" s="29">
        <v>3</v>
      </c>
      <c r="AF112" s="29" t="s">
        <v>421</v>
      </c>
      <c r="AG112" s="29">
        <v>6.4364207221350087</v>
      </c>
      <c r="AH112" s="29">
        <v>3</v>
      </c>
      <c r="AL112" s="29" t="s">
        <v>1360</v>
      </c>
      <c r="AM112" s="5">
        <v>2.0483765526258444</v>
      </c>
      <c r="AN112" s="5">
        <v>2</v>
      </c>
      <c r="AR112" s="29" t="s">
        <v>1790</v>
      </c>
      <c r="AS112" s="5">
        <v>7.8357289527720742</v>
      </c>
      <c r="AT112" s="5">
        <v>3</v>
      </c>
      <c r="AU112" s="29" t="s">
        <v>1332</v>
      </c>
      <c r="AV112" s="5">
        <v>6.5633149811648792</v>
      </c>
      <c r="AW112" s="5">
        <v>3</v>
      </c>
      <c r="AX112" s="29" t="s">
        <v>1252</v>
      </c>
      <c r="AY112" s="5">
        <v>47.027972027972027</v>
      </c>
      <c r="AZ112" s="5">
        <v>3</v>
      </c>
      <c r="BA112" s="5"/>
      <c r="BB112" s="29" t="s">
        <v>886</v>
      </c>
      <c r="BC112" s="29">
        <v>0.99816866853229591</v>
      </c>
      <c r="BD112" s="29">
        <v>1</v>
      </c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</row>
    <row r="113" spans="2:108" x14ac:dyDescent="0.25">
      <c r="B113" s="29" t="s">
        <v>520</v>
      </c>
      <c r="C113" s="29">
        <v>0.38939831679437253</v>
      </c>
      <c r="D113" s="29">
        <v>1</v>
      </c>
      <c r="E113" s="29" t="s">
        <v>1188</v>
      </c>
      <c r="F113" s="29">
        <v>0.5488372093023256</v>
      </c>
      <c r="G113" s="29">
        <v>1</v>
      </c>
      <c r="H113" s="29" t="s">
        <v>1276</v>
      </c>
      <c r="I113" s="29">
        <v>0.53142329020332713</v>
      </c>
      <c r="J113" s="29">
        <v>1</v>
      </c>
      <c r="K113" s="29" t="s">
        <v>827</v>
      </c>
      <c r="L113" s="29">
        <v>0.83999595182673825</v>
      </c>
      <c r="M113" s="29">
        <v>1</v>
      </c>
      <c r="N113" s="29" t="s">
        <v>533</v>
      </c>
      <c r="O113" s="29">
        <v>1.7418032786885245</v>
      </c>
      <c r="P113" s="29">
        <v>2</v>
      </c>
      <c r="Q113" s="29" t="s">
        <v>629</v>
      </c>
      <c r="R113" s="29">
        <v>2.6871841984382177</v>
      </c>
      <c r="S113" s="29">
        <v>2</v>
      </c>
      <c r="W113" s="29" t="s">
        <v>361</v>
      </c>
      <c r="X113" s="29">
        <v>15.722344861417708</v>
      </c>
      <c r="Y113" s="29">
        <v>3</v>
      </c>
      <c r="AB113" s="29">
        <f>SUM(AB110:AB112)</f>
        <v>98</v>
      </c>
      <c r="AC113" s="29" t="s">
        <v>397</v>
      </c>
      <c r="AD113" s="29">
        <v>4.6859169199594728</v>
      </c>
      <c r="AE113" s="29">
        <v>3</v>
      </c>
      <c r="AF113" s="29" t="s">
        <v>437</v>
      </c>
      <c r="AG113" s="29">
        <v>6.7614828631382604</v>
      </c>
      <c r="AH113" s="29">
        <v>3</v>
      </c>
      <c r="AL113" s="29" t="s">
        <v>1372</v>
      </c>
      <c r="AM113" s="5">
        <v>2.2780498190334253</v>
      </c>
      <c r="AN113" s="5">
        <v>2</v>
      </c>
      <c r="AR113" s="29" t="s">
        <v>1143</v>
      </c>
      <c r="AS113" s="5">
        <v>8.4096512856639656</v>
      </c>
      <c r="AT113" s="5">
        <v>3</v>
      </c>
      <c r="AU113" s="29" t="s">
        <v>2007</v>
      </c>
      <c r="AV113" s="5">
        <v>6.7872094058964993</v>
      </c>
      <c r="AW113" s="5">
        <v>3</v>
      </c>
      <c r="AX113" s="29" t="s">
        <v>1248</v>
      </c>
      <c r="AY113" s="5">
        <v>47.631241997439183</v>
      </c>
      <c r="AZ113" s="5">
        <v>3</v>
      </c>
      <c r="BA113" s="5"/>
      <c r="BB113" s="29" t="s">
        <v>873</v>
      </c>
      <c r="BC113" s="29">
        <v>0.99823490816538707</v>
      </c>
      <c r="BD113" s="29">
        <v>1</v>
      </c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</row>
    <row r="114" spans="2:108" x14ac:dyDescent="0.25">
      <c r="B114" s="29" t="s">
        <v>46</v>
      </c>
      <c r="C114" s="29">
        <v>0.39129934399815858</v>
      </c>
      <c r="D114" s="29">
        <v>1</v>
      </c>
      <c r="E114" s="29" t="s">
        <v>1169</v>
      </c>
      <c r="F114" s="29">
        <v>0.56795926361143756</v>
      </c>
      <c r="G114" s="29">
        <v>1</v>
      </c>
      <c r="H114" s="29" t="s">
        <v>1045</v>
      </c>
      <c r="I114" s="29">
        <v>0.53264943775892681</v>
      </c>
      <c r="J114" s="29">
        <v>1</v>
      </c>
      <c r="K114" s="29" t="s">
        <v>1318</v>
      </c>
      <c r="L114" s="29">
        <v>0.88464260438782738</v>
      </c>
      <c r="M114" s="29">
        <v>1</v>
      </c>
      <c r="N114" s="29" t="s">
        <v>311</v>
      </c>
      <c r="O114" s="29">
        <v>1.8377321603128056</v>
      </c>
      <c r="P114" s="29">
        <v>2</v>
      </c>
      <c r="Q114" s="29" t="s">
        <v>667</v>
      </c>
      <c r="R114" s="29">
        <v>2.7059634608755601</v>
      </c>
      <c r="S114" s="29">
        <v>2</v>
      </c>
      <c r="W114" s="29" t="s">
        <v>381</v>
      </c>
      <c r="X114" s="29">
        <v>15.868936716993254</v>
      </c>
      <c r="Y114" s="29">
        <v>3</v>
      </c>
      <c r="AC114" s="29" t="s">
        <v>943</v>
      </c>
      <c r="AD114" s="29">
        <v>4.6939477303988992</v>
      </c>
      <c r="AE114" s="29">
        <v>3</v>
      </c>
      <c r="AF114" s="29" t="s">
        <v>438</v>
      </c>
      <c r="AG114" s="29">
        <v>6.9796954314720816</v>
      </c>
      <c r="AH114" s="29">
        <v>3</v>
      </c>
      <c r="AL114" s="29" t="s">
        <v>1970</v>
      </c>
      <c r="AM114" s="5">
        <v>2.2952403962309735</v>
      </c>
      <c r="AN114" s="5">
        <v>2</v>
      </c>
      <c r="AR114" s="29" t="s">
        <v>1790</v>
      </c>
      <c r="AS114" s="5">
        <v>8.5787451984635084</v>
      </c>
      <c r="AT114" s="5">
        <v>3</v>
      </c>
      <c r="AU114" s="29" t="s">
        <v>2009</v>
      </c>
      <c r="AV114" s="5">
        <v>6.8526733597945366</v>
      </c>
      <c r="AW114" s="5">
        <v>3</v>
      </c>
      <c r="BB114" s="29" t="s">
        <v>873</v>
      </c>
      <c r="BC114" s="29">
        <v>0.99829321758830059</v>
      </c>
      <c r="BD114" s="29">
        <v>1</v>
      </c>
    </row>
    <row r="115" spans="2:108" x14ac:dyDescent="0.25">
      <c r="B115" s="29" t="s">
        <v>886</v>
      </c>
      <c r="C115" s="29">
        <v>0.39574765267323658</v>
      </c>
      <c r="D115" s="29">
        <v>1</v>
      </c>
      <c r="E115" s="29" t="s">
        <v>743</v>
      </c>
      <c r="F115" s="29">
        <v>0.57841318345520032</v>
      </c>
      <c r="G115" s="29">
        <v>1</v>
      </c>
      <c r="H115" s="29" t="s">
        <v>1286</v>
      </c>
      <c r="I115" s="29">
        <v>0.54254007398273729</v>
      </c>
      <c r="J115" s="29">
        <v>1</v>
      </c>
      <c r="K115" s="29" t="s">
        <v>1312</v>
      </c>
      <c r="L115" s="29">
        <v>0.89913544668587897</v>
      </c>
      <c r="M115" s="29">
        <v>1</v>
      </c>
      <c r="N115" s="29" t="s">
        <v>734</v>
      </c>
      <c r="O115" s="29">
        <v>1.8984382306181615</v>
      </c>
      <c r="P115" s="29">
        <v>2</v>
      </c>
      <c r="Q115" s="29" t="s">
        <v>643</v>
      </c>
      <c r="R115" s="29">
        <v>2.7467137531881498</v>
      </c>
      <c r="S115" s="29">
        <v>2</v>
      </c>
      <c r="W115" s="5" t="s">
        <v>353</v>
      </c>
      <c r="X115" s="29">
        <v>16.87062937062937</v>
      </c>
      <c r="Y115" s="29">
        <v>3</v>
      </c>
      <c r="AB115" s="29">
        <f>AB110/$AB$113*100</f>
        <v>63.265306122448983</v>
      </c>
      <c r="AC115" s="29" t="s">
        <v>465</v>
      </c>
      <c r="AD115" s="29">
        <v>4.7821576763485476</v>
      </c>
      <c r="AE115" s="29">
        <v>3</v>
      </c>
      <c r="AF115" s="29" t="s">
        <v>438</v>
      </c>
      <c r="AG115" s="29">
        <v>7.350427350427351</v>
      </c>
      <c r="AH115" s="29">
        <v>3</v>
      </c>
      <c r="AL115" s="29" t="s">
        <v>1375</v>
      </c>
      <c r="AM115" s="5">
        <v>2.3953744493392071</v>
      </c>
      <c r="AN115" s="5">
        <v>2</v>
      </c>
      <c r="AR115" s="29" t="s">
        <v>1786</v>
      </c>
      <c r="AS115" s="5">
        <v>8.8084232152028754</v>
      </c>
      <c r="AT115" s="5">
        <v>3</v>
      </c>
      <c r="AU115" s="29" t="s">
        <v>2004</v>
      </c>
      <c r="AV115" s="5">
        <v>6.9228326452842177</v>
      </c>
      <c r="AW115" s="5">
        <v>3</v>
      </c>
      <c r="AZ115">
        <f>COUNTIF(AZ2:AZ113,"=3" )</f>
        <v>61</v>
      </c>
      <c r="BB115" s="29" t="s">
        <v>885</v>
      </c>
      <c r="BC115" s="29">
        <v>0.99832228235492193</v>
      </c>
      <c r="BD115" s="29">
        <v>1</v>
      </c>
    </row>
    <row r="116" spans="2:108" x14ac:dyDescent="0.25">
      <c r="B116" s="29" t="s">
        <v>888</v>
      </c>
      <c r="C116" s="29">
        <v>0.39600944330210952</v>
      </c>
      <c r="D116" s="29">
        <v>1</v>
      </c>
      <c r="E116" s="29" t="s">
        <v>757</v>
      </c>
      <c r="F116" s="29">
        <v>0.58370591157476404</v>
      </c>
      <c r="G116" s="29">
        <v>1</v>
      </c>
      <c r="H116" s="29" t="s">
        <v>1052</v>
      </c>
      <c r="I116" s="29">
        <v>0.54347826086956519</v>
      </c>
      <c r="J116" s="29">
        <v>1</v>
      </c>
      <c r="K116" s="29" t="s">
        <v>1295</v>
      </c>
      <c r="L116" s="29">
        <v>0.90090090090090091</v>
      </c>
      <c r="M116" s="29">
        <v>1</v>
      </c>
      <c r="N116" s="29" t="s">
        <v>686</v>
      </c>
      <c r="O116" s="29">
        <v>1.9407290847102021</v>
      </c>
      <c r="P116" s="29">
        <v>2</v>
      </c>
      <c r="Q116" s="29" t="s">
        <v>325</v>
      </c>
      <c r="R116" s="29">
        <v>2.7617675312199808</v>
      </c>
      <c r="S116" s="29">
        <v>2</v>
      </c>
      <c r="W116" s="29" t="s">
        <v>360</v>
      </c>
      <c r="X116" s="29">
        <v>16.889952153110048</v>
      </c>
      <c r="Y116" s="29">
        <v>3</v>
      </c>
      <c r="AB116" s="29">
        <f>AB111/$AB$113*100</f>
        <v>13.26530612244898</v>
      </c>
      <c r="AC116" s="29" t="s">
        <v>940</v>
      </c>
      <c r="AD116" s="29">
        <v>5.270331667423898</v>
      </c>
      <c r="AE116" s="29">
        <v>3</v>
      </c>
      <c r="AF116" s="29" t="s">
        <v>417</v>
      </c>
      <c r="AG116" s="29">
        <v>7.8724788549121669</v>
      </c>
      <c r="AH116" s="29">
        <v>3</v>
      </c>
      <c r="AK116">
        <f>COUNTIF(AK2:AK111, "=3")</f>
        <v>73</v>
      </c>
      <c r="AL116" s="29" t="s">
        <v>1975</v>
      </c>
      <c r="AM116" s="5">
        <v>3.1355932203389827</v>
      </c>
      <c r="AN116" s="5">
        <v>2</v>
      </c>
      <c r="AR116" s="29" t="s">
        <v>1788</v>
      </c>
      <c r="AS116" s="5">
        <v>8.9923856682393613</v>
      </c>
      <c r="AT116" s="5">
        <v>3</v>
      </c>
      <c r="AU116" s="29" t="s">
        <v>2015</v>
      </c>
      <c r="AV116" s="5">
        <v>6.9601203912716336</v>
      </c>
      <c r="AW116" s="5">
        <v>3</v>
      </c>
      <c r="AZ116">
        <f>COUNTA(AZ2:AZ113)</f>
        <v>112</v>
      </c>
      <c r="BB116" s="29" t="s">
        <v>887</v>
      </c>
      <c r="BC116" s="29">
        <v>0.99858608208488187</v>
      </c>
      <c r="BD116" s="29">
        <v>1</v>
      </c>
    </row>
    <row r="117" spans="2:108" x14ac:dyDescent="0.25">
      <c r="B117" s="29" t="s">
        <v>915</v>
      </c>
      <c r="C117" s="29">
        <v>0.40264132710581418</v>
      </c>
      <c r="D117" s="29">
        <v>1</v>
      </c>
      <c r="E117" s="29" t="s">
        <v>1024</v>
      </c>
      <c r="F117" s="29">
        <v>0.62277580071174377</v>
      </c>
      <c r="G117" s="29">
        <v>1</v>
      </c>
      <c r="H117" s="29" t="s">
        <v>1289</v>
      </c>
      <c r="I117" s="29">
        <v>0.56772100567721007</v>
      </c>
      <c r="J117" s="29">
        <v>1</v>
      </c>
      <c r="K117" s="29" t="s">
        <v>820</v>
      </c>
      <c r="L117" s="29">
        <v>0.90701025684496051</v>
      </c>
      <c r="M117" s="29">
        <v>1</v>
      </c>
      <c r="N117" s="29" t="s">
        <v>720</v>
      </c>
      <c r="O117" s="29">
        <v>1.9805795314426635</v>
      </c>
      <c r="P117" s="29">
        <v>2</v>
      </c>
      <c r="Q117" s="29" t="s">
        <v>653</v>
      </c>
      <c r="R117" s="29">
        <v>2.8523489932885906</v>
      </c>
      <c r="S117" s="29">
        <v>2</v>
      </c>
      <c r="W117" s="29" t="s">
        <v>360</v>
      </c>
      <c r="X117" s="29">
        <v>16.948724425359941</v>
      </c>
      <c r="Y117" s="29">
        <v>3</v>
      </c>
      <c r="AB117" s="29">
        <f>AB112/$AB$113*100</f>
        <v>23.469387755102041</v>
      </c>
      <c r="AC117" s="29" t="s">
        <v>942</v>
      </c>
      <c r="AD117" s="29">
        <v>5.322128851540616</v>
      </c>
      <c r="AE117" s="29">
        <v>3</v>
      </c>
      <c r="AF117" s="29" t="s">
        <v>440</v>
      </c>
      <c r="AG117" s="29">
        <v>8.0978999848919777</v>
      </c>
      <c r="AH117" s="29">
        <v>3</v>
      </c>
      <c r="AK117">
        <f>COUNTA(AK2:AK111)</f>
        <v>110</v>
      </c>
      <c r="AL117" s="29" t="s">
        <v>1376</v>
      </c>
      <c r="AM117" s="5">
        <v>3.2057572783774941</v>
      </c>
      <c r="AN117" s="5">
        <v>2</v>
      </c>
      <c r="AR117" s="29" t="s">
        <v>1138</v>
      </c>
      <c r="AS117" s="5">
        <v>9.3730979914790016</v>
      </c>
      <c r="AT117" s="5">
        <v>3</v>
      </c>
      <c r="AU117" s="29" t="s">
        <v>2001</v>
      </c>
      <c r="AV117" s="5">
        <v>7.2176949941792783</v>
      </c>
      <c r="AW117" s="5">
        <v>3</v>
      </c>
      <c r="AZ117">
        <f>AZ115/AZ116*100</f>
        <v>54.464285714285708</v>
      </c>
      <c r="BB117" s="29" t="s">
        <v>921</v>
      </c>
      <c r="BC117" s="29">
        <v>0.99917682362677462</v>
      </c>
      <c r="BD117" s="29">
        <v>1</v>
      </c>
    </row>
    <row r="118" spans="2:108" x14ac:dyDescent="0.25">
      <c r="B118" s="29" t="s">
        <v>887</v>
      </c>
      <c r="C118" s="29">
        <v>0.41400638467677575</v>
      </c>
      <c r="D118" s="29">
        <v>1</v>
      </c>
      <c r="E118" s="29" t="s">
        <v>1023</v>
      </c>
      <c r="F118" s="29">
        <v>0.62856020428206638</v>
      </c>
      <c r="G118" s="29">
        <v>1</v>
      </c>
      <c r="H118" s="29" t="s">
        <v>1288</v>
      </c>
      <c r="I118" s="29">
        <v>0.59389140271493213</v>
      </c>
      <c r="J118" s="29">
        <v>1</v>
      </c>
      <c r="K118" s="29" t="s">
        <v>826</v>
      </c>
      <c r="L118" s="29">
        <v>0.92446448703494921</v>
      </c>
      <c r="M118" s="29">
        <v>1</v>
      </c>
      <c r="N118" s="29" t="s">
        <v>727</v>
      </c>
      <c r="O118" s="29">
        <v>2.0881079704609116</v>
      </c>
      <c r="P118" s="29">
        <v>2</v>
      </c>
      <c r="Q118" s="29" t="s">
        <v>678</v>
      </c>
      <c r="R118" s="29">
        <v>2.9132908119289778</v>
      </c>
      <c r="S118" s="29">
        <v>2</v>
      </c>
      <c r="W118" s="29" t="s">
        <v>358</v>
      </c>
      <c r="X118" s="29">
        <v>17.088821344140491</v>
      </c>
      <c r="Y118" s="29">
        <v>3</v>
      </c>
      <c r="AC118" s="29" t="s">
        <v>397</v>
      </c>
      <c r="AD118" s="29">
        <v>5.4444917056571676</v>
      </c>
      <c r="AE118" s="29">
        <v>3</v>
      </c>
      <c r="AF118" s="29" t="s">
        <v>419</v>
      </c>
      <c r="AG118" s="29">
        <v>8.1852243251032757</v>
      </c>
      <c r="AH118" s="29">
        <v>3</v>
      </c>
      <c r="AK118">
        <f>AK116/AK117*100</f>
        <v>66.363636363636374</v>
      </c>
      <c r="AL118" s="29" t="s">
        <v>1377</v>
      </c>
      <c r="AM118" s="5">
        <v>3.9087018544935805</v>
      </c>
      <c r="AN118" s="5">
        <v>2</v>
      </c>
      <c r="AR118" s="29" t="s">
        <v>1788</v>
      </c>
      <c r="AS118" s="5">
        <v>9.695825466750577</v>
      </c>
      <c r="AT118" s="5">
        <v>3</v>
      </c>
      <c r="AU118" s="29" t="s">
        <v>1327</v>
      </c>
      <c r="AV118" s="5">
        <v>7.7092916283348663</v>
      </c>
      <c r="AW118" s="5">
        <v>3</v>
      </c>
      <c r="BB118" s="29" t="s">
        <v>45</v>
      </c>
      <c r="BC118" s="5">
        <v>0.99917788963755561</v>
      </c>
      <c r="BD118" s="29">
        <v>1</v>
      </c>
    </row>
    <row r="119" spans="2:108" x14ac:dyDescent="0.25">
      <c r="B119" s="29" t="s">
        <v>855</v>
      </c>
      <c r="C119" s="29">
        <v>0.42715827338129497</v>
      </c>
      <c r="D119" s="29">
        <v>1</v>
      </c>
      <c r="E119" s="29" t="s">
        <v>1206</v>
      </c>
      <c r="F119" s="29">
        <v>0.62902730899048787</v>
      </c>
      <c r="G119" s="29">
        <v>1</v>
      </c>
      <c r="H119" s="29" t="s">
        <v>1272</v>
      </c>
      <c r="I119" s="29">
        <v>0.59935454126325505</v>
      </c>
      <c r="J119" s="29">
        <v>1</v>
      </c>
      <c r="K119" s="29" t="s">
        <v>814</v>
      </c>
      <c r="L119" s="29">
        <v>0.93964810493788242</v>
      </c>
      <c r="M119" s="29">
        <v>1</v>
      </c>
      <c r="N119" s="29" t="s">
        <v>691</v>
      </c>
      <c r="O119" s="29">
        <v>2.1044176706827309</v>
      </c>
      <c r="P119" s="29">
        <v>2</v>
      </c>
      <c r="Q119" s="29" t="s">
        <v>632</v>
      </c>
      <c r="R119" s="29">
        <v>2.9185867895545314</v>
      </c>
      <c r="S119" s="29">
        <v>2</v>
      </c>
      <c r="W119" s="29" t="s">
        <v>360</v>
      </c>
      <c r="X119" s="29">
        <v>17.598039215686274</v>
      </c>
      <c r="Y119" s="29">
        <v>3</v>
      </c>
      <c r="AC119" s="29" t="s">
        <v>939</v>
      </c>
      <c r="AD119" s="29">
        <v>5.9719934102141679</v>
      </c>
      <c r="AE119" s="29">
        <v>3</v>
      </c>
      <c r="AF119" s="29" t="s">
        <v>411</v>
      </c>
      <c r="AG119" s="29">
        <v>9.5513748191027492</v>
      </c>
      <c r="AH119" s="29">
        <v>3</v>
      </c>
      <c r="AL119" s="29" t="s">
        <v>1372</v>
      </c>
      <c r="AM119" s="5">
        <v>4.0856481481481479</v>
      </c>
      <c r="AN119" s="5">
        <v>3</v>
      </c>
      <c r="AR119" s="29" t="s">
        <v>1784</v>
      </c>
      <c r="AS119" s="5">
        <v>9.7386726828351193</v>
      </c>
      <c r="AT119" s="5">
        <v>3</v>
      </c>
      <c r="AU119" s="29" t="s">
        <v>1259</v>
      </c>
      <c r="AV119" s="5">
        <v>7.7313360715148587</v>
      </c>
      <c r="AW119" s="5">
        <v>3</v>
      </c>
      <c r="BB119" s="29" t="s">
        <v>923</v>
      </c>
      <c r="BC119" s="29">
        <v>0.9992411599781339</v>
      </c>
      <c r="BD119" s="29">
        <v>1</v>
      </c>
    </row>
    <row r="120" spans="2:108" x14ac:dyDescent="0.25">
      <c r="B120" s="29" t="s">
        <v>40</v>
      </c>
      <c r="C120" s="29">
        <v>0.43322659634582783</v>
      </c>
      <c r="D120" s="29">
        <v>1</v>
      </c>
      <c r="E120" s="29" t="s">
        <v>1027</v>
      </c>
      <c r="F120" s="29">
        <v>0.64805583250249255</v>
      </c>
      <c r="G120" s="29">
        <v>1</v>
      </c>
      <c r="H120" s="29" t="s">
        <v>773</v>
      </c>
      <c r="I120" s="29">
        <v>0.60103626943005184</v>
      </c>
      <c r="J120" s="29">
        <v>1</v>
      </c>
      <c r="K120" s="29" t="s">
        <v>1315</v>
      </c>
      <c r="L120" s="29">
        <v>0.96700796359499441</v>
      </c>
      <c r="M120" s="29">
        <v>1</v>
      </c>
      <c r="N120" s="29" t="s">
        <v>317</v>
      </c>
      <c r="O120" s="29">
        <v>2.1050800278357689</v>
      </c>
      <c r="P120" s="29">
        <v>2</v>
      </c>
      <c r="Q120" s="29" t="s">
        <v>629</v>
      </c>
      <c r="R120" s="29">
        <v>2.9900332225913622</v>
      </c>
      <c r="S120" s="29">
        <v>2</v>
      </c>
      <c r="W120" s="29" t="s">
        <v>359</v>
      </c>
      <c r="X120" s="29">
        <v>18.175987685992816</v>
      </c>
      <c r="Y120" s="29">
        <v>3</v>
      </c>
      <c r="AC120" s="29" t="s">
        <v>396</v>
      </c>
      <c r="AD120" s="29">
        <v>6.1546554445028931</v>
      </c>
      <c r="AE120" s="29">
        <v>3</v>
      </c>
      <c r="AF120" s="29" t="s">
        <v>417</v>
      </c>
      <c r="AG120" s="29">
        <v>9.6543844615824046</v>
      </c>
      <c r="AH120" s="29">
        <v>3</v>
      </c>
      <c r="AL120" s="29" t="s">
        <v>1379</v>
      </c>
      <c r="AM120" s="5">
        <v>5.0095877277085332</v>
      </c>
      <c r="AN120" s="5">
        <v>3</v>
      </c>
      <c r="AR120" s="29" t="s">
        <v>1784</v>
      </c>
      <c r="AS120" s="5">
        <v>9.8709187547456327</v>
      </c>
      <c r="AT120" s="5">
        <v>3</v>
      </c>
      <c r="AU120" s="29" t="s">
        <v>1260</v>
      </c>
      <c r="AV120" s="5">
        <v>8.6469747498808953</v>
      </c>
      <c r="AW120" s="5">
        <v>3</v>
      </c>
      <c r="BB120" s="29" t="s">
        <v>857</v>
      </c>
      <c r="BC120" s="5">
        <v>0.99950070679056713</v>
      </c>
      <c r="BD120" s="29">
        <v>1</v>
      </c>
    </row>
    <row r="121" spans="2:108" x14ac:dyDescent="0.25">
      <c r="B121" s="29" t="s">
        <v>911</v>
      </c>
      <c r="C121" s="29">
        <v>0.44208664898320071</v>
      </c>
      <c r="D121" s="29">
        <v>1</v>
      </c>
      <c r="E121" s="29" t="s">
        <v>1034</v>
      </c>
      <c r="F121" s="29">
        <v>0.6885339963660706</v>
      </c>
      <c r="G121" s="29">
        <v>1</v>
      </c>
      <c r="H121" s="29" t="s">
        <v>1043</v>
      </c>
      <c r="I121" s="29">
        <v>0.60497994013882694</v>
      </c>
      <c r="J121" s="29">
        <v>1</v>
      </c>
      <c r="K121" s="29" t="s">
        <v>1302</v>
      </c>
      <c r="L121" s="29">
        <v>1.014448201660006</v>
      </c>
      <c r="M121" s="29">
        <v>2</v>
      </c>
      <c r="N121" s="29" t="s">
        <v>298</v>
      </c>
      <c r="O121" s="29">
        <v>2.1475357027810587</v>
      </c>
      <c r="P121" s="29">
        <v>2</v>
      </c>
      <c r="Q121" s="29" t="s">
        <v>649</v>
      </c>
      <c r="R121" s="29">
        <v>3.1092620976571053</v>
      </c>
      <c r="S121" s="29">
        <v>2</v>
      </c>
      <c r="W121" s="5" t="s">
        <v>372</v>
      </c>
      <c r="X121" s="29">
        <v>19.692168401991854</v>
      </c>
      <c r="Y121" s="29">
        <v>3</v>
      </c>
      <c r="AC121" s="29" t="s">
        <v>451</v>
      </c>
      <c r="AD121" s="29">
        <v>6.6022905906130704</v>
      </c>
      <c r="AE121" s="29">
        <v>3</v>
      </c>
      <c r="AF121" s="29" t="s">
        <v>438</v>
      </c>
      <c r="AG121" s="29">
        <v>10.799438990182328</v>
      </c>
      <c r="AH121" s="29">
        <v>3</v>
      </c>
      <c r="AL121" s="29" t="s">
        <v>1358</v>
      </c>
      <c r="AM121" s="5">
        <v>6.0131795716639207</v>
      </c>
      <c r="AN121" s="5">
        <v>3</v>
      </c>
      <c r="AR121" s="29" t="s">
        <v>1793</v>
      </c>
      <c r="AS121" s="5">
        <v>10.362817168603272</v>
      </c>
      <c r="AT121" s="5">
        <v>3</v>
      </c>
      <c r="AU121" s="29" t="s">
        <v>2005</v>
      </c>
      <c r="AV121" s="5">
        <v>8.6836664369400403</v>
      </c>
      <c r="AW121" s="5">
        <v>3</v>
      </c>
      <c r="BB121" s="29" t="s">
        <v>875</v>
      </c>
      <c r="BC121" s="29">
        <v>0.99966275481476108</v>
      </c>
      <c r="BD121" s="29">
        <v>1</v>
      </c>
    </row>
    <row r="122" spans="2:108" x14ac:dyDescent="0.25">
      <c r="B122" s="29" t="s">
        <v>39</v>
      </c>
      <c r="C122" s="29">
        <v>0.44289781714647264</v>
      </c>
      <c r="D122" s="29">
        <v>1</v>
      </c>
      <c r="E122" s="29" t="s">
        <v>753</v>
      </c>
      <c r="F122" s="29">
        <v>0.69228106611284179</v>
      </c>
      <c r="G122" s="29">
        <v>1</v>
      </c>
      <c r="H122" s="29" t="s">
        <v>1045</v>
      </c>
      <c r="I122" s="29">
        <v>0.60776661761883444</v>
      </c>
      <c r="J122" s="29">
        <v>1</v>
      </c>
      <c r="K122" s="29" t="s">
        <v>250</v>
      </c>
      <c r="L122" s="29">
        <v>1.0396673064619322</v>
      </c>
      <c r="M122" s="29">
        <v>2</v>
      </c>
      <c r="N122" s="29" t="s">
        <v>726</v>
      </c>
      <c r="O122" s="29">
        <v>2.1583276733831407</v>
      </c>
      <c r="P122" s="29">
        <v>2</v>
      </c>
      <c r="Q122" s="29" t="s">
        <v>631</v>
      </c>
      <c r="R122" s="29">
        <v>3.1368821292775664</v>
      </c>
      <c r="S122" s="29">
        <v>2</v>
      </c>
      <c r="W122" s="29" t="s">
        <v>364</v>
      </c>
      <c r="X122" s="29">
        <v>20.23952095808383</v>
      </c>
      <c r="Y122" s="29">
        <v>3</v>
      </c>
      <c r="AC122" s="29" t="s">
        <v>462</v>
      </c>
      <c r="AD122" s="29">
        <v>6.7237969676994069</v>
      </c>
      <c r="AE122" s="29">
        <v>3</v>
      </c>
      <c r="AF122" s="29" t="s">
        <v>437</v>
      </c>
      <c r="AG122" s="29">
        <v>11.185223191380194</v>
      </c>
      <c r="AH122" s="29">
        <v>3</v>
      </c>
      <c r="AL122" s="29" t="s">
        <v>1372</v>
      </c>
      <c r="AM122" s="5">
        <v>6.2286105407255308</v>
      </c>
      <c r="AN122" s="5">
        <v>3</v>
      </c>
      <c r="AR122" s="29" t="s">
        <v>1783</v>
      </c>
      <c r="AS122" s="5">
        <v>10.912643036561541</v>
      </c>
      <c r="AT122" s="5">
        <v>3</v>
      </c>
      <c r="AU122" s="29" t="s">
        <v>2008</v>
      </c>
      <c r="AV122" s="5">
        <v>8.7969144043910408</v>
      </c>
      <c r="AW122" s="5">
        <v>3</v>
      </c>
      <c r="BB122" s="29" t="s">
        <v>40</v>
      </c>
      <c r="BC122" s="5">
        <v>0.99972135129041517</v>
      </c>
      <c r="BD122" s="29">
        <v>1</v>
      </c>
    </row>
    <row r="123" spans="2:108" x14ac:dyDescent="0.25">
      <c r="B123" s="29" t="s">
        <v>924</v>
      </c>
      <c r="C123" s="29">
        <v>0.45010088468104925</v>
      </c>
      <c r="D123" s="29">
        <v>1</v>
      </c>
      <c r="E123" s="29" t="s">
        <v>1202</v>
      </c>
      <c r="F123" s="29">
        <v>0.69343378135433609</v>
      </c>
      <c r="G123" s="29">
        <v>1</v>
      </c>
      <c r="H123" s="29" t="s">
        <v>222</v>
      </c>
      <c r="I123" s="29">
        <v>0.65121412803532008</v>
      </c>
      <c r="J123" s="29">
        <v>1</v>
      </c>
      <c r="K123" s="29" t="s">
        <v>1308</v>
      </c>
      <c r="L123" s="29">
        <v>1.0507189129404328</v>
      </c>
      <c r="M123" s="29">
        <v>2</v>
      </c>
      <c r="N123" s="29" t="s">
        <v>730</v>
      </c>
      <c r="O123" s="29">
        <v>2.2113219684786105</v>
      </c>
      <c r="P123" s="29">
        <v>2</v>
      </c>
      <c r="Q123" s="29" t="s">
        <v>644</v>
      </c>
      <c r="R123" s="29">
        <v>3.3697463432697647</v>
      </c>
      <c r="S123" s="29">
        <v>2</v>
      </c>
      <c r="W123" s="29" t="s">
        <v>364</v>
      </c>
      <c r="X123" s="29">
        <v>21.164361531038921</v>
      </c>
      <c r="Y123" s="29">
        <v>3</v>
      </c>
      <c r="AC123" s="29" t="s">
        <v>466</v>
      </c>
      <c r="AD123" s="29">
        <v>6.736609607951408</v>
      </c>
      <c r="AE123" s="29">
        <v>3</v>
      </c>
      <c r="AF123" s="29" t="s">
        <v>435</v>
      </c>
      <c r="AG123" s="29">
        <v>11.339391544843934</v>
      </c>
      <c r="AH123" s="29">
        <v>3</v>
      </c>
      <c r="AL123" s="29" t="s">
        <v>1970</v>
      </c>
      <c r="AM123" s="5">
        <v>8.4666039510818436</v>
      </c>
      <c r="AN123" s="5">
        <v>3</v>
      </c>
      <c r="AR123" s="29" t="s">
        <v>1791</v>
      </c>
      <c r="AS123" s="5">
        <v>10.979815163915582</v>
      </c>
      <c r="AT123" s="5">
        <v>3</v>
      </c>
      <c r="AU123" s="29" t="s">
        <v>2019</v>
      </c>
      <c r="AV123" s="5">
        <v>9.0701060952777208</v>
      </c>
      <c r="AW123" s="5">
        <v>3</v>
      </c>
      <c r="BB123" s="29" t="s">
        <v>883</v>
      </c>
      <c r="BC123" s="29">
        <v>0.99981375026712904</v>
      </c>
      <c r="BD123" s="29">
        <v>1</v>
      </c>
    </row>
    <row r="124" spans="2:108" x14ac:dyDescent="0.25">
      <c r="B124" s="29" t="s">
        <v>901</v>
      </c>
      <c r="C124" s="29">
        <v>0.45232710391620051</v>
      </c>
      <c r="D124" s="29">
        <v>1</v>
      </c>
      <c r="E124" s="29" t="s">
        <v>747</v>
      </c>
      <c r="F124" s="29">
        <v>0.70147194112235511</v>
      </c>
      <c r="G124" s="29">
        <v>1</v>
      </c>
      <c r="H124" s="29" t="s">
        <v>1291</v>
      </c>
      <c r="I124" s="29">
        <v>0.65726194293042639</v>
      </c>
      <c r="J124" s="29">
        <v>1</v>
      </c>
      <c r="K124" s="29" t="s">
        <v>261</v>
      </c>
      <c r="L124" s="29">
        <v>1.0842663523865645</v>
      </c>
      <c r="M124" s="29">
        <v>2</v>
      </c>
      <c r="N124" s="5" t="s">
        <v>276</v>
      </c>
      <c r="O124" s="29">
        <v>2.2689768976897691</v>
      </c>
      <c r="P124" s="29">
        <v>2</v>
      </c>
      <c r="Q124" s="29" t="s">
        <v>640</v>
      </c>
      <c r="R124" s="29">
        <v>3.4191176470588238</v>
      </c>
      <c r="S124" s="29">
        <v>2</v>
      </c>
      <c r="W124" s="29" t="s">
        <v>474</v>
      </c>
      <c r="X124" s="29">
        <v>22.704765834536829</v>
      </c>
      <c r="Y124" s="29">
        <v>3</v>
      </c>
      <c r="AC124" s="29" t="s">
        <v>451</v>
      </c>
      <c r="AD124" s="29">
        <v>7.2604790419161684</v>
      </c>
      <c r="AE124" s="29">
        <v>3</v>
      </c>
      <c r="AF124" s="29" t="s">
        <v>424</v>
      </c>
      <c r="AG124" s="29">
        <v>12.360074626865671</v>
      </c>
      <c r="AH124" s="29">
        <v>3</v>
      </c>
      <c r="AL124" s="29" t="s">
        <v>1973</v>
      </c>
      <c r="AM124" s="5">
        <v>9.5290736237010822</v>
      </c>
      <c r="AN124" s="5">
        <v>3</v>
      </c>
      <c r="AR124" s="29" t="s">
        <v>1787</v>
      </c>
      <c r="AS124" s="5">
        <v>11.027771367028233</v>
      </c>
      <c r="AT124" s="5">
        <v>3</v>
      </c>
      <c r="AU124" s="29" t="s">
        <v>2006</v>
      </c>
      <c r="AV124" s="5">
        <v>9.4689699296225207</v>
      </c>
      <c r="AW124" s="5">
        <v>3</v>
      </c>
      <c r="BB124" s="29" t="s">
        <v>855</v>
      </c>
      <c r="BC124" s="5">
        <v>0.99993278940856334</v>
      </c>
      <c r="BD124" s="29">
        <v>1</v>
      </c>
    </row>
    <row r="125" spans="2:108" x14ac:dyDescent="0.25">
      <c r="B125" s="29" t="s">
        <v>916</v>
      </c>
      <c r="C125" s="29">
        <v>0.47277025184107641</v>
      </c>
      <c r="D125" s="29">
        <v>1</v>
      </c>
      <c r="E125" s="29" t="s">
        <v>759</v>
      </c>
      <c r="F125" s="29">
        <v>0.70209740490579453</v>
      </c>
      <c r="G125" s="29">
        <v>1</v>
      </c>
      <c r="H125" s="29" t="s">
        <v>772</v>
      </c>
      <c r="I125" s="29">
        <v>0.67748859672658968</v>
      </c>
      <c r="J125" s="29">
        <v>1</v>
      </c>
      <c r="K125" s="29" t="s">
        <v>809</v>
      </c>
      <c r="L125" s="29">
        <v>1.0928428550519589</v>
      </c>
      <c r="M125" s="29">
        <v>2</v>
      </c>
      <c r="N125" s="29" t="s">
        <v>298</v>
      </c>
      <c r="O125" s="29">
        <v>2.2736771712781079</v>
      </c>
      <c r="P125" s="29">
        <v>2</v>
      </c>
      <c r="Q125" s="29" t="s">
        <v>644</v>
      </c>
      <c r="R125" s="29">
        <v>3.5634028892455856</v>
      </c>
      <c r="S125" s="29">
        <v>2</v>
      </c>
      <c r="W125" s="29" t="s">
        <v>362</v>
      </c>
      <c r="X125" s="29">
        <v>24.319669307612816</v>
      </c>
      <c r="Y125" s="29">
        <v>3</v>
      </c>
      <c r="AC125" s="29" t="s">
        <v>934</v>
      </c>
      <c r="AD125" s="29">
        <v>7.928130263896688</v>
      </c>
      <c r="AE125" s="29">
        <v>3</v>
      </c>
      <c r="AF125" s="29" t="s">
        <v>424</v>
      </c>
      <c r="AG125" s="29">
        <v>13.311421528348397</v>
      </c>
      <c r="AH125" s="29">
        <v>3</v>
      </c>
      <c r="AL125" s="29" t="s">
        <v>1375</v>
      </c>
      <c r="AM125" s="5">
        <v>9.7227570273392381</v>
      </c>
      <c r="AN125" s="5">
        <v>3</v>
      </c>
      <c r="AR125" s="29" t="s">
        <v>1788</v>
      </c>
      <c r="AS125" s="5">
        <v>11.46155776792437</v>
      </c>
      <c r="AT125" s="5">
        <v>3</v>
      </c>
      <c r="AU125" s="29" t="s">
        <v>2019</v>
      </c>
      <c r="AV125" s="5">
        <v>9.8831030818278425</v>
      </c>
      <c r="AW125" s="5">
        <v>3</v>
      </c>
      <c r="BB125" s="29" t="s">
        <v>875</v>
      </c>
      <c r="BC125" s="29">
        <v>1.0003497621521089</v>
      </c>
      <c r="BD125" s="29">
        <v>1</v>
      </c>
    </row>
    <row r="126" spans="2:108" x14ac:dyDescent="0.25">
      <c r="B126" s="29" t="s">
        <v>885</v>
      </c>
      <c r="C126" s="29">
        <v>0.47350058149194213</v>
      </c>
      <c r="D126" s="29">
        <v>1</v>
      </c>
      <c r="E126" s="29" t="s">
        <v>1192</v>
      </c>
      <c r="F126" s="29">
        <v>0.70921985815602839</v>
      </c>
      <c r="G126" s="29">
        <v>1</v>
      </c>
      <c r="H126" s="29" t="s">
        <v>1225</v>
      </c>
      <c r="I126" s="29">
        <v>0.6915121473594027</v>
      </c>
      <c r="J126" s="29">
        <v>1</v>
      </c>
      <c r="K126" s="29" t="s">
        <v>1313</v>
      </c>
      <c r="L126" s="29">
        <v>1.1096166778749159</v>
      </c>
      <c r="M126" s="29">
        <v>2</v>
      </c>
      <c r="N126" s="29" t="s">
        <v>528</v>
      </c>
      <c r="O126" s="29">
        <v>2.3170089520800423</v>
      </c>
      <c r="P126" s="29">
        <v>2</v>
      </c>
      <c r="Q126" s="29" t="s">
        <v>324</v>
      </c>
      <c r="R126" s="29">
        <v>3.6616702355460387</v>
      </c>
      <c r="S126" s="29">
        <v>2</v>
      </c>
      <c r="W126" s="29" t="s">
        <v>360</v>
      </c>
      <c r="X126" s="29">
        <v>24.806919987642878</v>
      </c>
      <c r="Y126" s="29">
        <v>3</v>
      </c>
      <c r="AC126" s="29" t="s">
        <v>463</v>
      </c>
      <c r="AD126" s="29">
        <v>8.1452404317958784</v>
      </c>
      <c r="AE126" s="29">
        <v>3</v>
      </c>
      <c r="AF126" s="29" t="s">
        <v>436</v>
      </c>
      <c r="AG126" s="29">
        <v>13.687240166293572</v>
      </c>
      <c r="AH126" s="29">
        <v>3</v>
      </c>
      <c r="AL126" s="29" t="s">
        <v>1359</v>
      </c>
      <c r="AM126" s="5">
        <v>9.7345132743362832</v>
      </c>
      <c r="AN126" s="5">
        <v>3</v>
      </c>
      <c r="AR126" s="29" t="s">
        <v>1792</v>
      </c>
      <c r="AS126" s="5">
        <v>11.556728232189974</v>
      </c>
      <c r="AT126" s="5">
        <v>3</v>
      </c>
      <c r="AU126" s="29" t="s">
        <v>1326</v>
      </c>
      <c r="AV126" s="5">
        <v>9.9016853932584272</v>
      </c>
      <c r="AW126" s="5">
        <v>3</v>
      </c>
      <c r="BB126" s="29" t="s">
        <v>926</v>
      </c>
      <c r="BC126" s="29">
        <v>1.0006181892962012</v>
      </c>
      <c r="BD126" s="29">
        <v>1</v>
      </c>
    </row>
    <row r="127" spans="2:108" x14ac:dyDescent="0.25">
      <c r="B127" s="29" t="s">
        <v>875</v>
      </c>
      <c r="C127" s="29">
        <v>0.4922917476357041</v>
      </c>
      <c r="D127" s="29">
        <v>1</v>
      </c>
      <c r="E127" s="29" t="s">
        <v>1199</v>
      </c>
      <c r="F127" s="29">
        <v>0.73407964764176914</v>
      </c>
      <c r="G127" s="29">
        <v>1</v>
      </c>
      <c r="H127" s="29" t="s">
        <v>783</v>
      </c>
      <c r="I127" s="29">
        <v>0.6932409012131715</v>
      </c>
      <c r="J127" s="29">
        <v>1</v>
      </c>
      <c r="K127" s="29" t="s">
        <v>1297</v>
      </c>
      <c r="L127" s="29">
        <v>1.1568469195587838</v>
      </c>
      <c r="M127" s="29">
        <v>2</v>
      </c>
      <c r="N127" s="29" t="s">
        <v>732</v>
      </c>
      <c r="O127" s="29">
        <v>2.3251665080875354</v>
      </c>
      <c r="P127" s="29">
        <v>2</v>
      </c>
      <c r="Q127" s="29" t="s">
        <v>662</v>
      </c>
      <c r="R127" s="29">
        <v>3.793057230934191</v>
      </c>
      <c r="S127" s="29">
        <v>2</v>
      </c>
      <c r="W127" s="29" t="s">
        <v>362</v>
      </c>
      <c r="X127" s="29">
        <v>25.171400587659161</v>
      </c>
      <c r="Y127" s="29">
        <v>3</v>
      </c>
      <c r="AC127" s="29" t="s">
        <v>933</v>
      </c>
      <c r="AD127" s="29">
        <v>8.6096501257717808</v>
      </c>
      <c r="AE127" s="29">
        <v>3</v>
      </c>
      <c r="AF127" s="29" t="s">
        <v>438</v>
      </c>
      <c r="AG127" s="29">
        <v>14.917252323736113</v>
      </c>
      <c r="AH127" s="29">
        <v>3</v>
      </c>
      <c r="AL127" s="29" t="s">
        <v>1971</v>
      </c>
      <c r="AM127" s="5">
        <v>10.458651841556636</v>
      </c>
      <c r="AN127" s="5">
        <v>3</v>
      </c>
      <c r="AR127" s="29" t="s">
        <v>1785</v>
      </c>
      <c r="AS127" s="5">
        <v>11.76470588235294</v>
      </c>
      <c r="AT127" s="5">
        <v>3</v>
      </c>
      <c r="AU127" s="29" t="s">
        <v>1259</v>
      </c>
      <c r="AV127" s="5">
        <v>9.9846390168970824</v>
      </c>
      <c r="AW127" s="5">
        <v>3</v>
      </c>
      <c r="BB127" s="29" t="s">
        <v>864</v>
      </c>
      <c r="BC127" s="5">
        <v>1.0008345239147252</v>
      </c>
      <c r="BD127" s="29">
        <v>1</v>
      </c>
    </row>
    <row r="128" spans="2:108" x14ac:dyDescent="0.25">
      <c r="B128" s="29" t="s">
        <v>922</v>
      </c>
      <c r="C128" s="29">
        <v>0.49635036496350371</v>
      </c>
      <c r="D128" s="29">
        <v>1</v>
      </c>
      <c r="E128" s="29" t="s">
        <v>1039</v>
      </c>
      <c r="F128" s="29">
        <v>0.73951695381952631</v>
      </c>
      <c r="G128" s="29">
        <v>1</v>
      </c>
      <c r="H128" s="29" t="s">
        <v>772</v>
      </c>
      <c r="I128" s="29">
        <v>0.6937561942517344</v>
      </c>
      <c r="J128" s="29">
        <v>1</v>
      </c>
      <c r="K128" s="29" t="s">
        <v>799</v>
      </c>
      <c r="L128" s="29">
        <v>1.1894386054857728</v>
      </c>
      <c r="M128" s="29">
        <v>2</v>
      </c>
      <c r="N128" s="29" t="s">
        <v>734</v>
      </c>
      <c r="O128" s="29">
        <v>2.3802887563409332</v>
      </c>
      <c r="P128" s="29">
        <v>2</v>
      </c>
      <c r="Q128" s="29" t="s">
        <v>650</v>
      </c>
      <c r="R128" s="29">
        <v>3.8796807857581337</v>
      </c>
      <c r="S128" s="29">
        <v>2</v>
      </c>
      <c r="W128" s="5" t="s">
        <v>377</v>
      </c>
      <c r="X128" s="29">
        <v>29.963697291259422</v>
      </c>
      <c r="Y128" s="29">
        <v>3</v>
      </c>
      <c r="AC128" s="29" t="s">
        <v>939</v>
      </c>
      <c r="AD128" s="29">
        <v>9.2357114174809265</v>
      </c>
      <c r="AE128" s="29">
        <v>3</v>
      </c>
      <c r="AF128" s="29" t="s">
        <v>408</v>
      </c>
      <c r="AG128" s="29">
        <v>16.91616766467066</v>
      </c>
      <c r="AH128" s="29">
        <v>3</v>
      </c>
      <c r="AL128" s="29" t="s">
        <v>1359</v>
      </c>
      <c r="AM128" s="5">
        <v>15.195530726256983</v>
      </c>
      <c r="AN128" s="5">
        <v>3</v>
      </c>
      <c r="AR128" s="29" t="s">
        <v>1786</v>
      </c>
      <c r="AS128" s="5">
        <v>11.788953009068425</v>
      </c>
      <c r="AT128" s="5">
        <v>3</v>
      </c>
      <c r="AU128" s="29" t="s">
        <v>2018</v>
      </c>
      <c r="AV128" s="5">
        <v>10.14755959137344</v>
      </c>
      <c r="AW128" s="5">
        <v>3</v>
      </c>
      <c r="BB128" s="29" t="s">
        <v>892</v>
      </c>
      <c r="BC128" s="29">
        <v>1.0010329246795515</v>
      </c>
      <c r="BD128" s="29">
        <v>1</v>
      </c>
    </row>
    <row r="129" spans="2:56" x14ac:dyDescent="0.25">
      <c r="B129" s="29" t="s">
        <v>41</v>
      </c>
      <c r="C129" s="29">
        <v>0.51223676721684697</v>
      </c>
      <c r="D129" s="29">
        <v>1</v>
      </c>
      <c r="E129" s="29" t="s">
        <v>1186</v>
      </c>
      <c r="F129" s="29">
        <v>0.74274139095205938</v>
      </c>
      <c r="G129" s="29">
        <v>1</v>
      </c>
      <c r="H129" s="29" t="s">
        <v>229</v>
      </c>
      <c r="I129" s="29">
        <v>0.7154650522839846</v>
      </c>
      <c r="J129" s="29">
        <v>1</v>
      </c>
      <c r="K129" s="29" t="s">
        <v>1271</v>
      </c>
      <c r="L129" s="29">
        <v>1.2165898617511521</v>
      </c>
      <c r="M129" s="29">
        <v>2</v>
      </c>
      <c r="N129" s="29" t="s">
        <v>315</v>
      </c>
      <c r="O129" s="29">
        <v>2.4782010096374485</v>
      </c>
      <c r="P129" s="29">
        <v>2</v>
      </c>
      <c r="Q129" s="29" t="s">
        <v>552</v>
      </c>
      <c r="R129" s="29">
        <v>4.0734908136482932</v>
      </c>
      <c r="S129" s="29">
        <v>3</v>
      </c>
      <c r="W129" s="5" t="s">
        <v>378</v>
      </c>
      <c r="X129" s="29">
        <v>31.804465902232952</v>
      </c>
      <c r="Y129" s="29">
        <v>3</v>
      </c>
      <c r="AC129" s="29" t="s">
        <v>459</v>
      </c>
      <c r="AD129" s="29">
        <v>9.4752186588921283</v>
      </c>
      <c r="AE129" s="29">
        <v>3</v>
      </c>
      <c r="AF129" s="29" t="s">
        <v>416</v>
      </c>
      <c r="AG129" s="29">
        <v>17.126477964887137</v>
      </c>
      <c r="AH129" s="29">
        <v>3</v>
      </c>
      <c r="AL129" s="29" t="s">
        <v>1374</v>
      </c>
      <c r="AM129" s="5">
        <v>15.399405698304491</v>
      </c>
      <c r="AN129" s="5">
        <v>3</v>
      </c>
      <c r="AR129" s="29" t="s">
        <v>1786</v>
      </c>
      <c r="AS129" s="5">
        <v>12.191780821917808</v>
      </c>
      <c r="AT129" s="5">
        <v>3</v>
      </c>
      <c r="AU129" s="29" t="s">
        <v>1159</v>
      </c>
      <c r="AV129" s="5">
        <v>10.578842315369261</v>
      </c>
      <c r="AW129" s="5">
        <v>3</v>
      </c>
      <c r="BB129" s="29" t="s">
        <v>519</v>
      </c>
      <c r="BC129" s="5">
        <v>1.0010453771886503</v>
      </c>
      <c r="BD129" s="29">
        <v>1</v>
      </c>
    </row>
    <row r="130" spans="2:56" x14ac:dyDescent="0.25">
      <c r="B130" s="29" t="s">
        <v>515</v>
      </c>
      <c r="C130" s="29">
        <v>0.53304125593282226</v>
      </c>
      <c r="D130" s="29">
        <v>1</v>
      </c>
      <c r="E130" s="29" t="s">
        <v>1185</v>
      </c>
      <c r="F130" s="29">
        <v>0.74950147837447567</v>
      </c>
      <c r="G130" s="29">
        <v>1</v>
      </c>
      <c r="H130" s="29" t="s">
        <v>224</v>
      </c>
      <c r="I130" s="29">
        <v>0.71597667301807266</v>
      </c>
      <c r="J130" s="29">
        <v>1</v>
      </c>
      <c r="K130" s="29" t="s">
        <v>1300</v>
      </c>
      <c r="L130" s="29">
        <v>1.2526354954731489</v>
      </c>
      <c r="M130" s="29">
        <v>2</v>
      </c>
      <c r="N130" s="29" t="s">
        <v>733</v>
      </c>
      <c r="O130" s="29">
        <v>2.4923702950152595</v>
      </c>
      <c r="P130" s="29">
        <v>2</v>
      </c>
      <c r="Q130" s="29" t="s">
        <v>643</v>
      </c>
      <c r="R130" s="29">
        <v>4.1573612781309057</v>
      </c>
      <c r="S130" s="29">
        <v>3</v>
      </c>
      <c r="W130" s="29" t="s">
        <v>359</v>
      </c>
      <c r="X130" s="29">
        <v>34.159919028340077</v>
      </c>
      <c r="Y130" s="29">
        <v>3</v>
      </c>
      <c r="AC130" s="29" t="s">
        <v>462</v>
      </c>
      <c r="AD130" s="29">
        <v>9.8063973063973062</v>
      </c>
      <c r="AE130" s="29">
        <v>3</v>
      </c>
      <c r="AF130" s="29" t="s">
        <v>438</v>
      </c>
      <c r="AG130" s="29">
        <v>17.150395778364118</v>
      </c>
      <c r="AH130" s="29">
        <v>3</v>
      </c>
      <c r="AL130" s="29" t="s">
        <v>1373</v>
      </c>
      <c r="AM130" s="5">
        <v>17.068779258192293</v>
      </c>
      <c r="AN130" s="5">
        <v>3</v>
      </c>
      <c r="AR130" s="29" t="s">
        <v>1783</v>
      </c>
      <c r="AS130" s="5">
        <v>12.583668005354752</v>
      </c>
      <c r="AT130" s="5">
        <v>3</v>
      </c>
      <c r="AU130" s="29" t="s">
        <v>1328</v>
      </c>
      <c r="AV130" s="5">
        <v>10.760719225449517</v>
      </c>
      <c r="AW130" s="5">
        <v>3</v>
      </c>
      <c r="BB130" s="29" t="s">
        <v>906</v>
      </c>
      <c r="BC130" s="29">
        <v>1.0011299131052604</v>
      </c>
      <c r="BD130" s="29">
        <v>1</v>
      </c>
    </row>
    <row r="131" spans="2:56" x14ac:dyDescent="0.25">
      <c r="B131" s="29" t="s">
        <v>896</v>
      </c>
      <c r="C131" s="29">
        <v>0.54116737533822967</v>
      </c>
      <c r="D131" s="29">
        <v>1</v>
      </c>
      <c r="E131" s="29" t="s">
        <v>1201</v>
      </c>
      <c r="F131" s="29">
        <v>0.76687116564417179</v>
      </c>
      <c r="G131" s="29">
        <v>1</v>
      </c>
      <c r="H131" s="29" t="s">
        <v>240</v>
      </c>
      <c r="I131" s="29">
        <v>0.72505247090249958</v>
      </c>
      <c r="J131" s="29">
        <v>1</v>
      </c>
      <c r="K131" s="29" t="s">
        <v>1229</v>
      </c>
      <c r="L131" s="29">
        <v>1.265318322207831</v>
      </c>
      <c r="M131" s="29">
        <v>2</v>
      </c>
      <c r="N131" s="29" t="s">
        <v>537</v>
      </c>
      <c r="O131" s="29">
        <v>2.497883149872989</v>
      </c>
      <c r="P131" s="29">
        <v>2</v>
      </c>
      <c r="Q131" s="29" t="s">
        <v>670</v>
      </c>
      <c r="R131" s="29">
        <v>4.1857350150686461</v>
      </c>
      <c r="S131" s="29">
        <v>3</v>
      </c>
      <c r="W131" s="29" t="s">
        <v>359</v>
      </c>
      <c r="X131" s="29">
        <v>34.382151029748279</v>
      </c>
      <c r="Y131" s="29">
        <v>3</v>
      </c>
      <c r="AC131" s="29" t="s">
        <v>938</v>
      </c>
      <c r="AD131" s="29">
        <v>10.209059233449477</v>
      </c>
      <c r="AE131" s="29">
        <v>3</v>
      </c>
      <c r="AF131" s="29" t="s">
        <v>410</v>
      </c>
      <c r="AG131" s="29">
        <v>17.283950617283949</v>
      </c>
      <c r="AH131" s="29">
        <v>3</v>
      </c>
      <c r="AL131" s="29" t="s">
        <v>1375</v>
      </c>
      <c r="AM131" s="5">
        <v>26.767545003913384</v>
      </c>
      <c r="AN131" s="5">
        <v>3</v>
      </c>
      <c r="AR131" s="29" t="s">
        <v>1788</v>
      </c>
      <c r="AS131" s="5">
        <v>14.888762122076441</v>
      </c>
      <c r="AT131" s="5">
        <v>3</v>
      </c>
      <c r="AU131" s="29" t="s">
        <v>2017</v>
      </c>
      <c r="AV131" s="5">
        <v>11.011419249592169</v>
      </c>
      <c r="AW131" s="5">
        <v>3</v>
      </c>
      <c r="BB131" s="29" t="s">
        <v>29</v>
      </c>
      <c r="BC131" s="5">
        <v>1.0011893124703233</v>
      </c>
      <c r="BD131" s="29">
        <v>1</v>
      </c>
    </row>
    <row r="132" spans="2:56" x14ac:dyDescent="0.25">
      <c r="B132" s="29" t="s">
        <v>884</v>
      </c>
      <c r="C132" s="29">
        <v>0.54640718562874258</v>
      </c>
      <c r="D132" s="29">
        <v>1</v>
      </c>
      <c r="E132" s="29" t="s">
        <v>744</v>
      </c>
      <c r="F132" s="29">
        <v>0.77239442271040226</v>
      </c>
      <c r="G132" s="29">
        <v>1</v>
      </c>
      <c r="H132" s="29" t="s">
        <v>1272</v>
      </c>
      <c r="I132" s="29">
        <v>0.7641087217552669</v>
      </c>
      <c r="J132" s="29">
        <v>1</v>
      </c>
      <c r="K132" s="29" t="s">
        <v>1299</v>
      </c>
      <c r="L132" s="29">
        <v>1.3007984210998473</v>
      </c>
      <c r="M132" s="29">
        <v>2</v>
      </c>
      <c r="N132" s="29" t="s">
        <v>527</v>
      </c>
      <c r="O132" s="29">
        <v>2.5130890052356021</v>
      </c>
      <c r="P132" s="29">
        <v>2</v>
      </c>
      <c r="Q132" s="29" t="s">
        <v>679</v>
      </c>
      <c r="R132" s="29">
        <v>4.296875</v>
      </c>
      <c r="S132" s="29">
        <v>3</v>
      </c>
      <c r="W132" s="8" t="s">
        <v>373</v>
      </c>
      <c r="X132" s="29">
        <v>36.873156342182888</v>
      </c>
      <c r="Y132" s="29">
        <v>3</v>
      </c>
      <c r="AC132" s="29" t="s">
        <v>463</v>
      </c>
      <c r="AD132" s="29">
        <v>10.60698211896363</v>
      </c>
      <c r="AE132" s="29">
        <v>3</v>
      </c>
      <c r="AF132" s="29" t="s">
        <v>432</v>
      </c>
      <c r="AG132" s="29">
        <v>17.498469075321495</v>
      </c>
      <c r="AH132" s="29">
        <v>3</v>
      </c>
      <c r="AL132" s="29" t="s">
        <v>1374</v>
      </c>
      <c r="AM132" s="5">
        <v>34.292379471228621</v>
      </c>
      <c r="AN132" s="5">
        <v>3</v>
      </c>
      <c r="AR132" s="29" t="s">
        <v>1790</v>
      </c>
      <c r="AS132" s="5">
        <v>16.615740358411099</v>
      </c>
      <c r="AT132" s="5">
        <v>3</v>
      </c>
      <c r="AU132" s="29" t="s">
        <v>2003</v>
      </c>
      <c r="AV132" s="5">
        <v>11.157131762878592</v>
      </c>
      <c r="AW132" s="5">
        <v>3</v>
      </c>
      <c r="BB132" s="29" t="s">
        <v>522</v>
      </c>
      <c r="BC132" s="5">
        <v>1.0016218114458397</v>
      </c>
      <c r="BD132" s="29">
        <v>1</v>
      </c>
    </row>
    <row r="133" spans="2:56" x14ac:dyDescent="0.25">
      <c r="B133" s="29" t="s">
        <v>885</v>
      </c>
      <c r="C133" s="29">
        <v>0.55721236854496936</v>
      </c>
      <c r="D133" s="29">
        <v>1</v>
      </c>
      <c r="E133" s="29" t="s">
        <v>1190</v>
      </c>
      <c r="F133" s="29">
        <v>0.77789150460593659</v>
      </c>
      <c r="G133" s="29">
        <v>1</v>
      </c>
      <c r="H133" s="29" t="s">
        <v>234</v>
      </c>
      <c r="I133" s="29">
        <v>0.77015004647457175</v>
      </c>
      <c r="J133" s="29">
        <v>1</v>
      </c>
      <c r="K133" s="29" t="s">
        <v>1232</v>
      </c>
      <c r="L133" s="29">
        <v>1.3125512715340444</v>
      </c>
      <c r="M133" s="29">
        <v>2</v>
      </c>
      <c r="N133" s="29" t="s">
        <v>691</v>
      </c>
      <c r="O133" s="29">
        <v>2.5457317073170729</v>
      </c>
      <c r="P133" s="29">
        <v>2</v>
      </c>
      <c r="Q133" s="29" t="s">
        <v>641</v>
      </c>
      <c r="R133" s="29">
        <v>4.3939393939393936</v>
      </c>
      <c r="S133" s="29">
        <v>3</v>
      </c>
      <c r="W133" s="29" t="s">
        <v>361</v>
      </c>
      <c r="X133" s="29">
        <v>43.248945147679322</v>
      </c>
      <c r="Y133" s="29">
        <v>3</v>
      </c>
      <c r="AC133" s="29" t="s">
        <v>935</v>
      </c>
      <c r="AD133" s="29">
        <v>11.60995138690306</v>
      </c>
      <c r="AE133" s="29">
        <v>3</v>
      </c>
      <c r="AF133" s="29" t="s">
        <v>435</v>
      </c>
      <c r="AG133" s="29">
        <v>17.932615629984049</v>
      </c>
      <c r="AH133" s="29">
        <v>3</v>
      </c>
      <c r="AL133" s="29" t="s">
        <v>1359</v>
      </c>
      <c r="AM133" s="5">
        <v>43.097766385939217</v>
      </c>
      <c r="AN133" s="5">
        <v>3</v>
      </c>
      <c r="AR133" s="29" t="s">
        <v>1784</v>
      </c>
      <c r="AS133" s="5">
        <v>17.718631178707227</v>
      </c>
      <c r="AT133" s="5">
        <v>3</v>
      </c>
      <c r="AU133" s="29" t="s">
        <v>2023</v>
      </c>
      <c r="AV133" s="5">
        <v>11.205794631444398</v>
      </c>
      <c r="AW133" s="5">
        <v>3</v>
      </c>
      <c r="BB133" s="29" t="s">
        <v>886</v>
      </c>
      <c r="BC133" s="29">
        <v>1.0017760886710541</v>
      </c>
      <c r="BD133" s="29">
        <v>1</v>
      </c>
    </row>
    <row r="134" spans="2:56" x14ac:dyDescent="0.25">
      <c r="B134" s="29" t="s">
        <v>909</v>
      </c>
      <c r="C134" s="29">
        <v>0.59758155230596177</v>
      </c>
      <c r="D134" s="29">
        <v>1</v>
      </c>
      <c r="E134" s="29" t="s">
        <v>764</v>
      </c>
      <c r="F134" s="29">
        <v>0.78673047924998374</v>
      </c>
      <c r="G134" s="29">
        <v>1</v>
      </c>
      <c r="H134" s="29" t="s">
        <v>1223</v>
      </c>
      <c r="I134" s="29">
        <v>0.78010726474890291</v>
      </c>
      <c r="J134" s="29">
        <v>1</v>
      </c>
      <c r="K134" s="29" t="s">
        <v>1305</v>
      </c>
      <c r="L134" s="29">
        <v>1.3515965166908563</v>
      </c>
      <c r="M134" s="29">
        <v>2</v>
      </c>
      <c r="N134" s="29" t="s">
        <v>682</v>
      </c>
      <c r="O134" s="29">
        <v>2.5547445255474455</v>
      </c>
      <c r="P134" s="29">
        <v>2</v>
      </c>
      <c r="Q134" s="29" t="s">
        <v>657</v>
      </c>
      <c r="R134" s="29">
        <v>4.4763441773549646</v>
      </c>
      <c r="S134" s="29">
        <v>3</v>
      </c>
      <c r="W134" s="29" t="s">
        <v>368</v>
      </c>
      <c r="X134" s="29">
        <v>53.34796926454446</v>
      </c>
      <c r="Y134" s="29">
        <v>3</v>
      </c>
      <c r="AC134" s="29" t="s">
        <v>464</v>
      </c>
      <c r="AD134" s="29">
        <v>11.814469078179696</v>
      </c>
      <c r="AE134" s="29">
        <v>3</v>
      </c>
      <c r="AF134" s="29" t="s">
        <v>416</v>
      </c>
      <c r="AG134" s="29">
        <v>20.029239766081872</v>
      </c>
      <c r="AH134" s="29">
        <v>3</v>
      </c>
      <c r="AL134" s="29" t="s">
        <v>1981</v>
      </c>
      <c r="AM134" s="5">
        <v>44.848484848484851</v>
      </c>
      <c r="AN134" s="5">
        <v>3</v>
      </c>
      <c r="AR134" s="29" t="s">
        <v>1139</v>
      </c>
      <c r="AS134" s="5">
        <v>18.270401948842874</v>
      </c>
      <c r="AT134" s="5">
        <v>3</v>
      </c>
      <c r="AU134" s="29" t="s">
        <v>1258</v>
      </c>
      <c r="AV134" s="5">
        <v>12.337042925278219</v>
      </c>
      <c r="AW134" s="5">
        <v>3</v>
      </c>
      <c r="BB134" s="29" t="s">
        <v>914</v>
      </c>
      <c r="BC134" s="29">
        <v>1.0018775770656732</v>
      </c>
      <c r="BD134" s="29">
        <v>1</v>
      </c>
    </row>
    <row r="135" spans="2:56" x14ac:dyDescent="0.25">
      <c r="B135" s="29" t="s">
        <v>899</v>
      </c>
      <c r="C135" s="29">
        <v>0.60060060060060061</v>
      </c>
      <c r="D135" s="29">
        <v>1</v>
      </c>
      <c r="E135" s="29" t="s">
        <v>1208</v>
      </c>
      <c r="F135" s="29">
        <v>0.84001527300496381</v>
      </c>
      <c r="G135" s="29">
        <v>1</v>
      </c>
      <c r="H135" s="29" t="s">
        <v>1061</v>
      </c>
      <c r="I135" s="29">
        <v>0.78857036830874849</v>
      </c>
      <c r="J135" s="29">
        <v>1</v>
      </c>
      <c r="K135" s="29" t="s">
        <v>1298</v>
      </c>
      <c r="L135" s="29">
        <v>1.3603290098070231</v>
      </c>
      <c r="M135" s="29">
        <v>2</v>
      </c>
      <c r="N135" s="5" t="s">
        <v>274</v>
      </c>
      <c r="O135" s="29">
        <v>2.674561045324622</v>
      </c>
      <c r="P135" s="29">
        <v>2</v>
      </c>
      <c r="Q135" s="29" t="s">
        <v>650</v>
      </c>
      <c r="R135" s="29">
        <v>4.4812504481250448</v>
      </c>
      <c r="S135" s="29">
        <v>3</v>
      </c>
      <c r="W135" s="29" t="s">
        <v>498</v>
      </c>
      <c r="X135" s="29">
        <v>55.895522388059703</v>
      </c>
      <c r="Y135" s="29">
        <v>3</v>
      </c>
      <c r="AC135" s="29" t="s">
        <v>387</v>
      </c>
      <c r="AD135" s="29">
        <v>14.130434782608695</v>
      </c>
      <c r="AE135" s="29">
        <v>3</v>
      </c>
      <c r="AF135" s="29" t="s">
        <v>416</v>
      </c>
      <c r="AG135" s="29">
        <v>20.228183780450202</v>
      </c>
      <c r="AH135" s="29">
        <v>3</v>
      </c>
      <c r="AL135" s="29" t="s">
        <v>1970</v>
      </c>
      <c r="AM135" s="5">
        <v>45.490716180371358</v>
      </c>
      <c r="AN135" s="5">
        <v>3</v>
      </c>
      <c r="AR135" s="29" t="s">
        <v>1790</v>
      </c>
      <c r="AS135" s="5">
        <v>19.530647985989489</v>
      </c>
      <c r="AT135" s="5">
        <v>3</v>
      </c>
      <c r="AU135" s="29" t="s">
        <v>2004</v>
      </c>
      <c r="AV135" s="5">
        <v>13.997695852534561</v>
      </c>
      <c r="AW135" s="5">
        <v>3</v>
      </c>
      <c r="BB135" s="29" t="s">
        <v>520</v>
      </c>
      <c r="BC135" s="5">
        <v>1.0020305871339883</v>
      </c>
      <c r="BD135" s="29">
        <v>1</v>
      </c>
    </row>
    <row r="136" spans="2:56" x14ac:dyDescent="0.25">
      <c r="B136" s="29" t="s">
        <v>520</v>
      </c>
      <c r="C136" s="29">
        <v>0.60724962630792223</v>
      </c>
      <c r="D136" s="29">
        <v>1</v>
      </c>
      <c r="E136" s="29" t="s">
        <v>741</v>
      </c>
      <c r="F136" s="29">
        <v>0.84295612009237886</v>
      </c>
      <c r="G136" s="29">
        <v>1</v>
      </c>
      <c r="H136" s="29" t="s">
        <v>1214</v>
      </c>
      <c r="I136" s="29">
        <v>0.79345193351708021</v>
      </c>
      <c r="J136" s="29">
        <v>1</v>
      </c>
      <c r="K136" s="29" t="s">
        <v>1318</v>
      </c>
      <c r="L136" s="29">
        <v>1.3637857377587908</v>
      </c>
      <c r="M136" s="29">
        <v>2</v>
      </c>
      <c r="N136" s="5" t="s">
        <v>284</v>
      </c>
      <c r="O136" s="29">
        <v>2.6820268202682027</v>
      </c>
      <c r="P136" s="29">
        <v>2</v>
      </c>
      <c r="Q136" s="29" t="s">
        <v>547</v>
      </c>
      <c r="R136" s="29">
        <v>5.1174578418949217</v>
      </c>
      <c r="S136" s="29">
        <v>3</v>
      </c>
      <c r="W136" s="29" t="s">
        <v>496</v>
      </c>
      <c r="X136" s="29">
        <v>67.373202119606361</v>
      </c>
      <c r="Y136" s="29">
        <v>3</v>
      </c>
      <c r="AC136" s="29" t="s">
        <v>936</v>
      </c>
      <c r="AD136" s="29">
        <v>14.86801242236025</v>
      </c>
      <c r="AE136" s="29">
        <v>3</v>
      </c>
      <c r="AF136" s="29" t="s">
        <v>408</v>
      </c>
      <c r="AG136" s="29">
        <v>20.715350223546945</v>
      </c>
      <c r="AH136" s="29">
        <v>3</v>
      </c>
      <c r="AR136" s="29" t="s">
        <v>1789</v>
      </c>
      <c r="AS136" s="5">
        <v>19.577196673679993</v>
      </c>
      <c r="AT136" s="5">
        <v>3</v>
      </c>
      <c r="AU136" s="29" t="s">
        <v>2010</v>
      </c>
      <c r="AV136" s="5">
        <v>14.248723297130116</v>
      </c>
      <c r="AW136" s="5">
        <v>3</v>
      </c>
      <c r="BB136" s="29" t="s">
        <v>922</v>
      </c>
      <c r="BC136" s="29">
        <v>1.0020343490372829</v>
      </c>
      <c r="BD136" s="29">
        <v>1</v>
      </c>
    </row>
    <row r="137" spans="2:56" x14ac:dyDescent="0.25">
      <c r="B137" s="29" t="s">
        <v>871</v>
      </c>
      <c r="C137" s="29">
        <v>0.62716465412337352</v>
      </c>
      <c r="D137" s="29">
        <v>1</v>
      </c>
      <c r="E137" s="29" t="s">
        <v>1190</v>
      </c>
      <c r="F137" s="29">
        <v>0.87510555001151458</v>
      </c>
      <c r="G137" s="29">
        <v>1</v>
      </c>
      <c r="H137" s="29" t="s">
        <v>230</v>
      </c>
      <c r="I137" s="29">
        <v>0.80261593341260407</v>
      </c>
      <c r="J137" s="29">
        <v>1</v>
      </c>
      <c r="K137" s="29" t="s">
        <v>817</v>
      </c>
      <c r="L137" s="29">
        <v>1.3770986606300697</v>
      </c>
      <c r="M137" s="29">
        <v>2</v>
      </c>
      <c r="N137" s="29" t="s">
        <v>313</v>
      </c>
      <c r="O137" s="29">
        <v>2.7013251783893986</v>
      </c>
      <c r="P137" s="29">
        <v>2</v>
      </c>
      <c r="Q137" s="29" t="s">
        <v>636</v>
      </c>
      <c r="R137" s="29">
        <v>6.0163265306122451</v>
      </c>
      <c r="S137" s="29">
        <v>3</v>
      </c>
      <c r="W137" s="29" t="s">
        <v>497</v>
      </c>
      <c r="X137" s="29">
        <v>67.899947889525791</v>
      </c>
      <c r="Y137" s="29">
        <v>3</v>
      </c>
      <c r="AC137" s="29" t="s">
        <v>945</v>
      </c>
      <c r="AD137" s="29">
        <v>17.025796661608496</v>
      </c>
      <c r="AE137" s="29">
        <v>3</v>
      </c>
      <c r="AF137" s="29" t="s">
        <v>415</v>
      </c>
      <c r="AG137" s="29">
        <v>23.980222496909764</v>
      </c>
      <c r="AH137" s="29">
        <v>3</v>
      </c>
      <c r="AR137" s="29" t="s">
        <v>1139</v>
      </c>
      <c r="AS137" s="5">
        <v>19.842829076620824</v>
      </c>
      <c r="AT137" s="5">
        <v>3</v>
      </c>
      <c r="AU137" s="29" t="s">
        <v>2010</v>
      </c>
      <c r="AV137" s="5">
        <v>14.506742370475514</v>
      </c>
      <c r="AW137" s="5">
        <v>3</v>
      </c>
      <c r="BB137" s="29" t="s">
        <v>857</v>
      </c>
      <c r="BC137" s="5">
        <v>1.002296646908883</v>
      </c>
      <c r="BD137" s="29">
        <v>1</v>
      </c>
    </row>
    <row r="138" spans="2:56" x14ac:dyDescent="0.25">
      <c r="B138" s="29" t="s">
        <v>922</v>
      </c>
      <c r="C138" s="29">
        <v>0.63153310104529614</v>
      </c>
      <c r="D138" s="29">
        <v>1</v>
      </c>
      <c r="E138" s="29" t="s">
        <v>1188</v>
      </c>
      <c r="F138" s="29">
        <v>0.87534275469310274</v>
      </c>
      <c r="G138" s="29">
        <v>1</v>
      </c>
      <c r="H138" s="29" t="s">
        <v>1285</v>
      </c>
      <c r="I138" s="29">
        <v>0.80404318860555946</v>
      </c>
      <c r="J138" s="29">
        <v>1</v>
      </c>
      <c r="K138" s="29" t="s">
        <v>795</v>
      </c>
      <c r="L138" s="29">
        <v>1.4285714285714286</v>
      </c>
      <c r="M138" s="29">
        <v>2</v>
      </c>
      <c r="N138" s="5" t="s">
        <v>286</v>
      </c>
      <c r="O138" s="29">
        <v>2.8348806366047743</v>
      </c>
      <c r="P138" s="29">
        <v>2</v>
      </c>
      <c r="Q138" s="29" t="s">
        <v>550</v>
      </c>
      <c r="R138" s="29">
        <v>6.263768978862756</v>
      </c>
      <c r="S138" s="29">
        <v>3</v>
      </c>
      <c r="AC138" s="29" t="s">
        <v>943</v>
      </c>
      <c r="AD138" s="29">
        <v>19.673735725938009</v>
      </c>
      <c r="AE138" s="29">
        <v>3</v>
      </c>
      <c r="AF138" s="29" t="s">
        <v>436</v>
      </c>
      <c r="AG138" s="29">
        <v>25.472411186696903</v>
      </c>
      <c r="AH138" s="29">
        <v>3</v>
      </c>
      <c r="AR138" s="29" t="s">
        <v>1790</v>
      </c>
      <c r="AS138" s="5">
        <v>22.600390125781932</v>
      </c>
      <c r="AT138" s="5">
        <v>3</v>
      </c>
      <c r="AU138" s="29" t="s">
        <v>1260</v>
      </c>
      <c r="AV138" s="5">
        <v>14.617784711388456</v>
      </c>
      <c r="AW138" s="5">
        <v>3</v>
      </c>
      <c r="BB138" s="29" t="s">
        <v>520</v>
      </c>
      <c r="BC138" s="5">
        <v>1.0023252009507357</v>
      </c>
      <c r="BD138" s="29">
        <v>1</v>
      </c>
    </row>
    <row r="139" spans="2:56" x14ac:dyDescent="0.25">
      <c r="B139" s="29" t="s">
        <v>521</v>
      </c>
      <c r="C139" s="29">
        <v>0.64257028112449799</v>
      </c>
      <c r="D139" s="29">
        <v>1</v>
      </c>
      <c r="E139" s="29" t="s">
        <v>757</v>
      </c>
      <c r="F139" s="29">
        <v>0.8759721653704462</v>
      </c>
      <c r="G139" s="29">
        <v>1</v>
      </c>
      <c r="H139" s="29" t="s">
        <v>1282</v>
      </c>
      <c r="I139" s="29">
        <v>0.80948250939577915</v>
      </c>
      <c r="J139" s="29">
        <v>1</v>
      </c>
      <c r="K139" s="29" t="s">
        <v>1235</v>
      </c>
      <c r="L139" s="29">
        <v>1.5443241075010028</v>
      </c>
      <c r="M139" s="29">
        <v>2</v>
      </c>
      <c r="N139" s="29" t="s">
        <v>300</v>
      </c>
      <c r="O139" s="29">
        <v>2.9226361031518624</v>
      </c>
      <c r="P139" s="29">
        <v>2</v>
      </c>
      <c r="Q139" s="29" t="s">
        <v>672</v>
      </c>
      <c r="R139" s="29">
        <v>6.4878250103177884</v>
      </c>
      <c r="S139" s="29">
        <v>3</v>
      </c>
      <c r="AC139" s="29" t="s">
        <v>450</v>
      </c>
      <c r="AD139" s="29">
        <v>19.686215913335825</v>
      </c>
      <c r="AE139" s="29">
        <v>3</v>
      </c>
      <c r="AF139" s="29" t="s">
        <v>424</v>
      </c>
      <c r="AG139" s="29">
        <v>29.082774049217004</v>
      </c>
      <c r="AH139" s="29">
        <v>3</v>
      </c>
      <c r="AN139">
        <f>COUNTIF(AN2:AN135, "=3" )</f>
        <v>17</v>
      </c>
      <c r="AR139" s="29" t="s">
        <v>1794</v>
      </c>
      <c r="AS139" s="5">
        <v>23.575638506876228</v>
      </c>
      <c r="AT139" s="5">
        <v>3</v>
      </c>
      <c r="AU139" s="29" t="s">
        <v>2007</v>
      </c>
      <c r="AV139" s="5">
        <v>15.949564539191471</v>
      </c>
      <c r="AW139" s="5">
        <v>3</v>
      </c>
      <c r="BB139" s="29" t="s">
        <v>913</v>
      </c>
      <c r="BC139" s="29">
        <v>1.0026041510303412</v>
      </c>
      <c r="BD139" s="29">
        <v>1</v>
      </c>
    </row>
    <row r="140" spans="2:56" x14ac:dyDescent="0.25">
      <c r="B140" s="29" t="s">
        <v>880</v>
      </c>
      <c r="C140" s="29">
        <v>0.64589665653495443</v>
      </c>
      <c r="D140" s="29">
        <v>1</v>
      </c>
      <c r="E140" s="29" t="s">
        <v>753</v>
      </c>
      <c r="F140" s="29">
        <v>0.88308343298684577</v>
      </c>
      <c r="G140" s="29">
        <v>1</v>
      </c>
      <c r="H140" s="29" t="s">
        <v>1223</v>
      </c>
      <c r="I140" s="29">
        <v>0.8221993833504625</v>
      </c>
      <c r="J140" s="29">
        <v>1</v>
      </c>
      <c r="K140" s="29" t="s">
        <v>1316</v>
      </c>
      <c r="L140" s="29">
        <v>1.596767987687572</v>
      </c>
      <c r="M140" s="29">
        <v>2</v>
      </c>
      <c r="N140" s="29" t="s">
        <v>299</v>
      </c>
      <c r="O140" s="29">
        <v>2.9292557111274871</v>
      </c>
      <c r="P140" s="29">
        <v>2</v>
      </c>
      <c r="Q140" s="29" t="s">
        <v>673</v>
      </c>
      <c r="R140" s="29">
        <v>6.6230812961910175</v>
      </c>
      <c r="S140" s="29">
        <v>3</v>
      </c>
      <c r="Y140" s="29">
        <f>COUNTIF(Y2:Y137, "=3")</f>
        <v>76</v>
      </c>
      <c r="AC140" s="29" t="s">
        <v>464</v>
      </c>
      <c r="AD140" s="29">
        <v>20.158387329013681</v>
      </c>
      <c r="AE140" s="29">
        <v>3</v>
      </c>
      <c r="AF140" s="29" t="s">
        <v>409</v>
      </c>
      <c r="AG140" s="29">
        <v>31.498194945848372</v>
      </c>
      <c r="AH140" s="29">
        <v>3</v>
      </c>
      <c r="AN140">
        <f>COUNTA(AN2:AN135)</f>
        <v>134</v>
      </c>
      <c r="AR140" s="29" t="s">
        <v>1788</v>
      </c>
      <c r="AS140" s="5">
        <v>23.814794318391442</v>
      </c>
      <c r="AT140" s="5">
        <v>3</v>
      </c>
      <c r="AU140" s="29" t="s">
        <v>1258</v>
      </c>
      <c r="AV140" s="5">
        <v>15.996425379803394</v>
      </c>
      <c r="AW140" s="5">
        <v>3</v>
      </c>
      <c r="BB140" s="29" t="s">
        <v>857</v>
      </c>
      <c r="BC140" s="5">
        <v>1.0026624711227985</v>
      </c>
      <c r="BD140" s="29">
        <v>1</v>
      </c>
    </row>
    <row r="141" spans="2:56" x14ac:dyDescent="0.25">
      <c r="B141" s="29" t="s">
        <v>22</v>
      </c>
      <c r="C141" s="29">
        <v>0.65530799475753598</v>
      </c>
      <c r="D141" s="29">
        <v>1</v>
      </c>
      <c r="E141" s="29" t="s">
        <v>1205</v>
      </c>
      <c r="F141" s="29">
        <v>0.88744588744588748</v>
      </c>
      <c r="G141" s="29">
        <v>1</v>
      </c>
      <c r="H141" s="29" t="s">
        <v>788</v>
      </c>
      <c r="I141" s="29">
        <v>0.83482142857142849</v>
      </c>
      <c r="J141" s="29">
        <v>1</v>
      </c>
      <c r="K141" s="29" t="s">
        <v>815</v>
      </c>
      <c r="L141" s="29">
        <v>1.6238709022632702</v>
      </c>
      <c r="M141" s="29">
        <v>2</v>
      </c>
      <c r="N141" s="29" t="s">
        <v>292</v>
      </c>
      <c r="O141" s="29">
        <v>2.9401062513645293</v>
      </c>
      <c r="P141" s="29">
        <v>2</v>
      </c>
      <c r="Q141" s="29" t="s">
        <v>656</v>
      </c>
      <c r="R141" s="29">
        <v>6.6401320260168912</v>
      </c>
      <c r="S141" s="29">
        <v>3</v>
      </c>
      <c r="Y141" s="29">
        <f>COUNTA(Y2:Y137)</f>
        <v>136</v>
      </c>
      <c r="AC141" s="29" t="s">
        <v>395</v>
      </c>
      <c r="AD141" s="29">
        <v>21.390778533635675</v>
      </c>
      <c r="AE141" s="29">
        <v>3</v>
      </c>
      <c r="AF141" s="29" t="s">
        <v>439</v>
      </c>
      <c r="AG141" s="29">
        <v>33.655634064708067</v>
      </c>
      <c r="AH141" s="29">
        <v>3</v>
      </c>
      <c r="AR141" s="29" t="s">
        <v>1788</v>
      </c>
      <c r="AS141" s="5">
        <v>25.09234078824532</v>
      </c>
      <c r="AT141" s="5">
        <v>3</v>
      </c>
      <c r="AU141" s="29" t="s">
        <v>1155</v>
      </c>
      <c r="AV141" s="5">
        <v>16.182889567874291</v>
      </c>
      <c r="AW141" s="5">
        <v>3</v>
      </c>
      <c r="BB141" s="29" t="s">
        <v>926</v>
      </c>
      <c r="BC141" s="29">
        <v>1.0030830880344961</v>
      </c>
      <c r="BD141" s="29">
        <v>1</v>
      </c>
    </row>
    <row r="142" spans="2:56" x14ac:dyDescent="0.25">
      <c r="B142" s="29" t="s">
        <v>888</v>
      </c>
      <c r="C142" s="29">
        <v>0.6719761075161772</v>
      </c>
      <c r="D142" s="29">
        <v>1</v>
      </c>
      <c r="E142" s="29" t="s">
        <v>760</v>
      </c>
      <c r="F142" s="29">
        <v>0.8957850115972168</v>
      </c>
      <c r="G142" s="29">
        <v>1</v>
      </c>
      <c r="H142" s="29" t="s">
        <v>1213</v>
      </c>
      <c r="I142" s="29">
        <v>0.83876980428704562</v>
      </c>
      <c r="J142" s="29">
        <v>1</v>
      </c>
      <c r="K142" s="29" t="s">
        <v>1227</v>
      </c>
      <c r="L142" s="29">
        <v>1.6840493732657162</v>
      </c>
      <c r="M142" s="29">
        <v>2</v>
      </c>
      <c r="N142" s="5" t="s">
        <v>287</v>
      </c>
      <c r="O142" s="29">
        <v>2.9747638516847594</v>
      </c>
      <c r="P142" s="29">
        <v>2</v>
      </c>
      <c r="Q142" s="29" t="s">
        <v>649</v>
      </c>
      <c r="R142" s="29">
        <v>6.8144305588304643</v>
      </c>
      <c r="S142" s="29">
        <v>3</v>
      </c>
      <c r="AC142" s="29" t="s">
        <v>460</v>
      </c>
      <c r="AD142" s="29">
        <v>22.859970311726869</v>
      </c>
      <c r="AE142" s="29">
        <v>3</v>
      </c>
      <c r="AF142" s="29" t="s">
        <v>416</v>
      </c>
      <c r="AG142" s="29">
        <v>33.900684330584312</v>
      </c>
      <c r="AH142" s="29">
        <v>3</v>
      </c>
      <c r="AN142">
        <f>AN139/AN140*100</f>
        <v>12.686567164179104</v>
      </c>
      <c r="AR142" s="29" t="s">
        <v>1795</v>
      </c>
      <c r="AS142" s="5">
        <v>27.39273927392739</v>
      </c>
      <c r="AT142" s="5">
        <v>3</v>
      </c>
      <c r="AU142" s="29" t="s">
        <v>2005</v>
      </c>
      <c r="AV142" s="5">
        <v>16.321198397491727</v>
      </c>
      <c r="AW142" s="5">
        <v>3</v>
      </c>
      <c r="BB142" s="29" t="s">
        <v>515</v>
      </c>
      <c r="BC142" s="5">
        <v>1.0031676784314814</v>
      </c>
      <c r="BD142" s="29">
        <v>1</v>
      </c>
    </row>
    <row r="143" spans="2:56" x14ac:dyDescent="0.25">
      <c r="B143" s="29" t="s">
        <v>20</v>
      </c>
      <c r="C143" s="29">
        <v>0.68895643363728465</v>
      </c>
      <c r="D143" s="29">
        <v>1</v>
      </c>
      <c r="E143" s="29" t="s">
        <v>739</v>
      </c>
      <c r="F143" s="29">
        <v>0.91159635361458546</v>
      </c>
      <c r="G143" s="29">
        <v>1</v>
      </c>
      <c r="H143" s="29" t="s">
        <v>233</v>
      </c>
      <c r="I143" s="29">
        <v>0.86431446838740233</v>
      </c>
      <c r="J143" s="29">
        <v>1</v>
      </c>
      <c r="K143" s="29" t="s">
        <v>797</v>
      </c>
      <c r="L143" s="29">
        <v>1.7329881981310051</v>
      </c>
      <c r="M143" s="29">
        <v>2</v>
      </c>
      <c r="N143" s="29" t="s">
        <v>719</v>
      </c>
      <c r="O143" s="29">
        <v>2.9921456177533972</v>
      </c>
      <c r="P143" s="29">
        <v>2</v>
      </c>
      <c r="Q143" s="29" t="s">
        <v>641</v>
      </c>
      <c r="R143" s="29">
        <v>6.8582510578279274</v>
      </c>
      <c r="S143" s="29">
        <v>3</v>
      </c>
      <c r="Y143" s="29">
        <f>Y140/Y141*100</f>
        <v>55.882352941176471</v>
      </c>
      <c r="AC143" s="29" t="s">
        <v>459</v>
      </c>
      <c r="AD143" s="29">
        <v>23.599240265906932</v>
      </c>
      <c r="AE143" s="29">
        <v>3</v>
      </c>
      <c r="AF143" s="29" t="s">
        <v>415</v>
      </c>
      <c r="AG143" s="29">
        <v>34.419926446004681</v>
      </c>
      <c r="AH143" s="29">
        <v>3</v>
      </c>
      <c r="AR143" s="29" t="s">
        <v>1139</v>
      </c>
      <c r="AS143" s="5">
        <v>28.09667673716012</v>
      </c>
      <c r="AT143" s="5">
        <v>3</v>
      </c>
      <c r="AU143" s="29" t="s">
        <v>2004</v>
      </c>
      <c r="AV143" s="5">
        <v>16.564735150824088</v>
      </c>
      <c r="AW143" s="5">
        <v>3</v>
      </c>
      <c r="BB143" s="29" t="s">
        <v>520</v>
      </c>
      <c r="BC143" s="5">
        <v>1.0033060041012207</v>
      </c>
      <c r="BD143" s="29">
        <v>1</v>
      </c>
    </row>
    <row r="144" spans="2:56" x14ac:dyDescent="0.25">
      <c r="B144" s="29" t="s">
        <v>39</v>
      </c>
      <c r="C144" s="29">
        <v>0.6969797543976104</v>
      </c>
      <c r="D144" s="29">
        <v>1</v>
      </c>
      <c r="E144" s="29" t="s">
        <v>742</v>
      </c>
      <c r="F144" s="29">
        <v>0.94009400940094012</v>
      </c>
      <c r="G144" s="29">
        <v>1</v>
      </c>
      <c r="H144" s="29" t="s">
        <v>1062</v>
      </c>
      <c r="I144" s="29">
        <v>0.91097308488612838</v>
      </c>
      <c r="J144" s="29">
        <v>1</v>
      </c>
      <c r="K144" s="29" t="s">
        <v>816</v>
      </c>
      <c r="L144" s="29">
        <v>1.8276602269242566</v>
      </c>
      <c r="M144" s="29">
        <v>2</v>
      </c>
      <c r="N144" s="5" t="s">
        <v>272</v>
      </c>
      <c r="O144" s="29">
        <v>3.0295250320924261</v>
      </c>
      <c r="P144" s="29">
        <v>2</v>
      </c>
      <c r="Q144" s="29" t="s">
        <v>630</v>
      </c>
      <c r="R144" s="29">
        <v>6.967396158999553</v>
      </c>
      <c r="S144" s="29">
        <v>3</v>
      </c>
      <c r="AC144" s="29" t="s">
        <v>451</v>
      </c>
      <c r="AD144" s="29">
        <v>25.605536332179931</v>
      </c>
      <c r="AE144" s="29">
        <v>3</v>
      </c>
      <c r="AF144" s="29" t="s">
        <v>439</v>
      </c>
      <c r="AG144" s="29">
        <v>35.146443514644346</v>
      </c>
      <c r="AH144" s="29">
        <v>3</v>
      </c>
      <c r="AR144" s="29" t="s">
        <v>1798</v>
      </c>
      <c r="AS144" s="5">
        <v>29.332226307674059</v>
      </c>
      <c r="AT144" s="5">
        <v>3</v>
      </c>
      <c r="AU144" s="29" t="s">
        <v>1338</v>
      </c>
      <c r="AV144" s="5">
        <v>17.115768463073852</v>
      </c>
      <c r="AW144" s="5">
        <v>3</v>
      </c>
      <c r="BB144" s="29" t="s">
        <v>922</v>
      </c>
      <c r="BC144" s="29">
        <v>1.0033708780504937</v>
      </c>
      <c r="BD144" s="29">
        <v>1</v>
      </c>
    </row>
    <row r="145" spans="2:56" x14ac:dyDescent="0.25">
      <c r="B145" s="29" t="s">
        <v>921</v>
      </c>
      <c r="C145" s="29">
        <v>0.70480928689883915</v>
      </c>
      <c r="D145" s="29">
        <v>1</v>
      </c>
      <c r="E145" s="29" t="s">
        <v>1189</v>
      </c>
      <c r="F145" s="29">
        <v>0.98298212201265578</v>
      </c>
      <c r="G145" s="29">
        <v>1</v>
      </c>
      <c r="H145" s="29" t="s">
        <v>1209</v>
      </c>
      <c r="I145" s="29">
        <v>0.91330425299890949</v>
      </c>
      <c r="J145" s="29">
        <v>1</v>
      </c>
      <c r="K145" s="29" t="s">
        <v>263</v>
      </c>
      <c r="L145" s="29">
        <v>1.8395721925133688</v>
      </c>
      <c r="M145" s="29">
        <v>2</v>
      </c>
      <c r="N145" s="29" t="s">
        <v>733</v>
      </c>
      <c r="O145" s="29">
        <v>3.0933967876264128</v>
      </c>
      <c r="P145" s="29">
        <v>2</v>
      </c>
      <c r="Q145" s="29" t="s">
        <v>671</v>
      </c>
      <c r="R145" s="29">
        <v>6.9954128440366965</v>
      </c>
      <c r="S145" s="29">
        <v>3</v>
      </c>
      <c r="AC145" s="29" t="s">
        <v>945</v>
      </c>
      <c r="AD145" s="29">
        <v>26.033732317736668</v>
      </c>
      <c r="AE145" s="29">
        <v>3</v>
      </c>
      <c r="AF145" s="29" t="s">
        <v>436</v>
      </c>
      <c r="AG145" s="29">
        <v>36.360442648867028</v>
      </c>
      <c r="AH145" s="29">
        <v>3</v>
      </c>
      <c r="AR145" s="29" t="s">
        <v>1145</v>
      </c>
      <c r="AS145" s="5">
        <v>29.684481648422405</v>
      </c>
      <c r="AT145" s="5">
        <v>3</v>
      </c>
      <c r="AU145" s="29" t="s">
        <v>1340</v>
      </c>
      <c r="AV145" s="5">
        <v>17.881944444444446</v>
      </c>
      <c r="AW145" s="5">
        <v>3</v>
      </c>
      <c r="BB145" s="29" t="s">
        <v>923</v>
      </c>
      <c r="BC145" s="29">
        <v>1.0034144781402312</v>
      </c>
      <c r="BD145" s="29">
        <v>1</v>
      </c>
    </row>
    <row r="146" spans="2:56" x14ac:dyDescent="0.25">
      <c r="B146" s="29" t="s">
        <v>879</v>
      </c>
      <c r="C146" s="29">
        <v>0.70546737213403876</v>
      </c>
      <c r="D146" s="29">
        <v>1</v>
      </c>
      <c r="E146" s="29" t="s">
        <v>759</v>
      </c>
      <c r="F146" s="29">
        <v>1.0061486864169928</v>
      </c>
      <c r="G146" s="29">
        <v>2</v>
      </c>
      <c r="H146" s="29" t="s">
        <v>1213</v>
      </c>
      <c r="I146" s="29">
        <v>0.92876618950238576</v>
      </c>
      <c r="J146" s="29">
        <v>1</v>
      </c>
      <c r="K146" s="29" t="s">
        <v>1233</v>
      </c>
      <c r="L146" s="29">
        <v>1.8433179723502304</v>
      </c>
      <c r="M146" s="29">
        <v>2</v>
      </c>
      <c r="N146" s="29" t="s">
        <v>297</v>
      </c>
      <c r="O146" s="29">
        <v>3.140794223826715</v>
      </c>
      <c r="P146" s="29">
        <v>2</v>
      </c>
      <c r="Q146" s="29" t="s">
        <v>552</v>
      </c>
      <c r="R146" s="29">
        <v>7.044473377646816</v>
      </c>
      <c r="S146" s="29">
        <v>3</v>
      </c>
      <c r="AC146" s="29" t="s">
        <v>944</v>
      </c>
      <c r="AD146" s="29">
        <v>27.725190839694658</v>
      </c>
      <c r="AE146" s="29">
        <v>3</v>
      </c>
      <c r="AF146" s="29" t="s">
        <v>440</v>
      </c>
      <c r="AG146" s="29">
        <v>43.23770491803279</v>
      </c>
      <c r="AH146" s="29">
        <v>3</v>
      </c>
      <c r="AR146" s="29" t="s">
        <v>1793</v>
      </c>
      <c r="AS146" s="5">
        <v>29.773967264224471</v>
      </c>
      <c r="AT146" s="5">
        <v>3</v>
      </c>
      <c r="AU146" s="29" t="s">
        <v>1261</v>
      </c>
      <c r="AV146" s="5">
        <v>17.982338774417983</v>
      </c>
      <c r="AW146" s="5">
        <v>3</v>
      </c>
      <c r="BB146" s="29" t="s">
        <v>870</v>
      </c>
      <c r="BC146" s="29">
        <v>1.0034229121877469</v>
      </c>
      <c r="BD146" s="29">
        <v>1</v>
      </c>
    </row>
    <row r="147" spans="2:56" x14ac:dyDescent="0.25">
      <c r="B147" s="29" t="s">
        <v>915</v>
      </c>
      <c r="C147" s="29">
        <v>0.72765072765072769</v>
      </c>
      <c r="D147" s="29">
        <v>1</v>
      </c>
      <c r="E147" s="29" t="s">
        <v>740</v>
      </c>
      <c r="F147" s="29">
        <v>1.0134544819150795</v>
      </c>
      <c r="G147" s="29">
        <v>2</v>
      </c>
      <c r="H147" s="29" t="s">
        <v>1060</v>
      </c>
      <c r="I147" s="29">
        <v>0.94486150660108725</v>
      </c>
      <c r="J147" s="29">
        <v>1</v>
      </c>
      <c r="K147" s="29" t="s">
        <v>247</v>
      </c>
      <c r="L147" s="29">
        <v>1.9078415521422798</v>
      </c>
      <c r="M147" s="29">
        <v>2</v>
      </c>
      <c r="N147" s="29" t="s">
        <v>304</v>
      </c>
      <c r="O147" s="29">
        <v>3.1506849315068495</v>
      </c>
      <c r="P147" s="29">
        <v>2</v>
      </c>
      <c r="Q147" s="29" t="s">
        <v>642</v>
      </c>
      <c r="R147" s="29">
        <v>7.0979610608615671</v>
      </c>
      <c r="S147" s="29">
        <v>3</v>
      </c>
      <c r="AC147" s="29" t="s">
        <v>944</v>
      </c>
      <c r="AD147" s="29">
        <v>28.30795625134034</v>
      </c>
      <c r="AE147" s="29">
        <v>3</v>
      </c>
      <c r="AF147" s="29" t="s">
        <v>415</v>
      </c>
      <c r="AG147" s="29">
        <v>44.29805615550756</v>
      </c>
      <c r="AH147" s="29">
        <v>3</v>
      </c>
      <c r="AR147" s="29" t="s">
        <v>1804</v>
      </c>
      <c r="AS147" s="5">
        <v>30.614136732329083</v>
      </c>
      <c r="AT147" s="5">
        <v>3</v>
      </c>
      <c r="AU147" s="29" t="s">
        <v>1257</v>
      </c>
      <c r="AV147" s="5">
        <v>19.025994362668335</v>
      </c>
      <c r="AW147" s="5">
        <v>3</v>
      </c>
      <c r="BB147" s="29" t="s">
        <v>887</v>
      </c>
      <c r="BC147" s="29">
        <v>1.0036891219023281</v>
      </c>
      <c r="BD147" s="29">
        <v>1</v>
      </c>
    </row>
    <row r="148" spans="2:56" x14ac:dyDescent="0.25">
      <c r="B148" s="29" t="s">
        <v>49</v>
      </c>
      <c r="C148" s="29">
        <v>0.7869309692200418</v>
      </c>
      <c r="D148" s="29">
        <v>1</v>
      </c>
      <c r="E148" s="29" t="s">
        <v>751</v>
      </c>
      <c r="F148" s="29">
        <v>1.0384850335980453</v>
      </c>
      <c r="G148" s="29">
        <v>2</v>
      </c>
      <c r="H148" s="29" t="s">
        <v>781</v>
      </c>
      <c r="I148" s="29">
        <v>0.97008066986623098</v>
      </c>
      <c r="J148" s="29">
        <v>1</v>
      </c>
      <c r="K148" s="29" t="s">
        <v>1300</v>
      </c>
      <c r="L148" s="29">
        <v>1.9186762893856715</v>
      </c>
      <c r="M148" s="29">
        <v>2</v>
      </c>
      <c r="N148" s="5" t="s">
        <v>270</v>
      </c>
      <c r="O148" s="29">
        <v>3.2054794520547945</v>
      </c>
      <c r="P148" s="29">
        <v>2</v>
      </c>
      <c r="Q148" s="29" t="s">
        <v>670</v>
      </c>
      <c r="R148" s="29">
        <v>7.2660996354799519</v>
      </c>
      <c r="S148" s="29">
        <v>3</v>
      </c>
      <c r="AC148" s="29" t="s">
        <v>942</v>
      </c>
      <c r="AD148" s="29">
        <v>29.369053580370558</v>
      </c>
      <c r="AE148" s="29">
        <v>3</v>
      </c>
      <c r="AF148" s="29" t="s">
        <v>415</v>
      </c>
      <c r="AG148" s="29">
        <v>50.044682752457547</v>
      </c>
      <c r="AH148" s="29">
        <v>3</v>
      </c>
      <c r="AR148" s="29" t="s">
        <v>1142</v>
      </c>
      <c r="AS148" s="5">
        <v>31.475128644939964</v>
      </c>
      <c r="AT148" s="5">
        <v>3</v>
      </c>
      <c r="AU148" s="29" t="s">
        <v>2002</v>
      </c>
      <c r="AV148" s="5">
        <v>19.227313566936207</v>
      </c>
      <c r="AW148" s="5">
        <v>3</v>
      </c>
      <c r="BB148" s="29" t="s">
        <v>520</v>
      </c>
      <c r="BC148" s="5">
        <v>1.0036899038914382</v>
      </c>
      <c r="BD148" s="29">
        <v>1</v>
      </c>
    </row>
    <row r="149" spans="2:56" x14ac:dyDescent="0.25">
      <c r="B149" s="29" t="s">
        <v>925</v>
      </c>
      <c r="C149" s="29">
        <v>0.78799249530956861</v>
      </c>
      <c r="D149" s="29">
        <v>1</v>
      </c>
      <c r="E149" s="29" t="s">
        <v>1164</v>
      </c>
      <c r="F149" s="29">
        <v>1.0437235543018337</v>
      </c>
      <c r="G149" s="29">
        <v>2</v>
      </c>
      <c r="H149" s="29" t="s">
        <v>1279</v>
      </c>
      <c r="I149" s="29">
        <v>0.99075297225891679</v>
      </c>
      <c r="J149" s="29">
        <v>1</v>
      </c>
      <c r="K149" s="29" t="s">
        <v>812</v>
      </c>
      <c r="L149" s="29">
        <v>1.986062717770035</v>
      </c>
      <c r="M149" s="29">
        <v>2</v>
      </c>
      <c r="N149" s="29" t="s">
        <v>536</v>
      </c>
      <c r="O149" s="29">
        <v>3.2652348524532915</v>
      </c>
      <c r="P149" s="29">
        <v>2</v>
      </c>
      <c r="Q149" s="29" t="s">
        <v>329</v>
      </c>
      <c r="R149" s="29">
        <v>7.6341375585163851</v>
      </c>
      <c r="S149" s="29">
        <v>3</v>
      </c>
      <c r="AC149" s="29" t="s">
        <v>941</v>
      </c>
      <c r="AD149" s="29">
        <v>29.897367246764837</v>
      </c>
      <c r="AE149" s="29">
        <v>3</v>
      </c>
      <c r="AF149" s="29" t="s">
        <v>418</v>
      </c>
      <c r="AG149" s="29">
        <v>54.7899667573285</v>
      </c>
      <c r="AH149" s="29">
        <v>3</v>
      </c>
      <c r="AR149" s="29" t="s">
        <v>1140</v>
      </c>
      <c r="AS149" s="5">
        <v>31.625183016105417</v>
      </c>
      <c r="AT149" s="5">
        <v>3</v>
      </c>
      <c r="AU149" s="29" t="s">
        <v>1256</v>
      </c>
      <c r="AV149" s="5">
        <v>19.696117051209903</v>
      </c>
      <c r="AW149" s="5">
        <v>3</v>
      </c>
      <c r="BB149" s="29" t="s">
        <v>869</v>
      </c>
      <c r="BC149" s="29">
        <v>1.0037035862863557</v>
      </c>
      <c r="BD149" s="29">
        <v>1</v>
      </c>
    </row>
    <row r="150" spans="2:56" x14ac:dyDescent="0.25">
      <c r="B150" s="29" t="s">
        <v>860</v>
      </c>
      <c r="C150" s="29">
        <v>0.82611323796091074</v>
      </c>
      <c r="D150" s="29">
        <v>1</v>
      </c>
      <c r="E150" s="29" t="s">
        <v>759</v>
      </c>
      <c r="F150" s="29">
        <v>1.0461202583462204</v>
      </c>
      <c r="G150" s="29">
        <v>2</v>
      </c>
      <c r="H150" s="29" t="s">
        <v>769</v>
      </c>
      <c r="I150" s="29">
        <v>1.0026619343389529</v>
      </c>
      <c r="J150" s="29">
        <v>2</v>
      </c>
      <c r="K150" s="29" t="s">
        <v>1246</v>
      </c>
      <c r="L150" s="29">
        <v>2.0183990113964025</v>
      </c>
      <c r="M150" s="29">
        <v>2</v>
      </c>
      <c r="N150" s="29" t="s">
        <v>307</v>
      </c>
      <c r="O150" s="29">
        <v>3.2924467398321502</v>
      </c>
      <c r="P150" s="29">
        <v>2</v>
      </c>
      <c r="Q150" s="29" t="s">
        <v>679</v>
      </c>
      <c r="R150" s="29">
        <v>7.9033771106941835</v>
      </c>
      <c r="S150" s="29">
        <v>3</v>
      </c>
      <c r="AC150" s="29" t="s">
        <v>943</v>
      </c>
      <c r="AD150" s="29">
        <v>31.30093570781769</v>
      </c>
      <c r="AE150" s="29">
        <v>3</v>
      </c>
      <c r="AF150" s="29" t="s">
        <v>420</v>
      </c>
      <c r="AG150" s="29">
        <v>56.362835755173933</v>
      </c>
      <c r="AH150" s="29">
        <v>3</v>
      </c>
      <c r="AR150" s="29" t="s">
        <v>1141</v>
      </c>
      <c r="AS150" s="5">
        <v>31.868131868131865</v>
      </c>
      <c r="AT150" s="5">
        <v>3</v>
      </c>
      <c r="AU150" s="29" t="s">
        <v>2024</v>
      </c>
      <c r="AV150" s="5">
        <v>19.698173153296267</v>
      </c>
      <c r="AW150" s="5">
        <v>3</v>
      </c>
      <c r="BB150" s="29" t="s">
        <v>856</v>
      </c>
      <c r="BC150" s="5">
        <v>1.0037755285928451</v>
      </c>
      <c r="BD150" s="29">
        <v>1</v>
      </c>
    </row>
    <row r="151" spans="2:56" x14ac:dyDescent="0.25">
      <c r="B151" s="29" t="s">
        <v>926</v>
      </c>
      <c r="C151" s="29">
        <v>0.83185956638501346</v>
      </c>
      <c r="D151" s="29">
        <v>1</v>
      </c>
      <c r="E151" s="29" t="s">
        <v>1171</v>
      </c>
      <c r="F151" s="29">
        <v>1.1305952930318413</v>
      </c>
      <c r="G151" s="29">
        <v>2</v>
      </c>
      <c r="H151" s="29" t="s">
        <v>771</v>
      </c>
      <c r="I151" s="29">
        <v>1.0197710718002082</v>
      </c>
      <c r="J151" s="29">
        <v>2</v>
      </c>
      <c r="K151" s="29" t="s">
        <v>797</v>
      </c>
      <c r="L151" s="29">
        <v>2.0295410982072388</v>
      </c>
      <c r="M151" s="29">
        <v>2</v>
      </c>
      <c r="N151" s="29" t="s">
        <v>702</v>
      </c>
      <c r="O151" s="29">
        <v>3.2961190855927698</v>
      </c>
      <c r="P151" s="29">
        <v>2</v>
      </c>
      <c r="Q151" s="29" t="s">
        <v>549</v>
      </c>
      <c r="R151" s="29">
        <v>8.0868727299681264</v>
      </c>
      <c r="S151" s="29">
        <v>3</v>
      </c>
      <c r="AC151" s="29" t="s">
        <v>387</v>
      </c>
      <c r="AD151" s="29">
        <v>35.682819383259911</v>
      </c>
      <c r="AE151" s="29">
        <v>3</v>
      </c>
      <c r="AF151" s="29" t="s">
        <v>416</v>
      </c>
      <c r="AG151" s="29">
        <v>64.098465473145779</v>
      </c>
      <c r="AH151" s="29">
        <v>3</v>
      </c>
      <c r="AR151" s="29" t="s">
        <v>1142</v>
      </c>
      <c r="AS151" s="5">
        <v>32.124352331606218</v>
      </c>
      <c r="AT151" s="5">
        <v>3</v>
      </c>
      <c r="AU151" s="29" t="s">
        <v>1254</v>
      </c>
      <c r="AV151" s="5">
        <v>19.878234398782343</v>
      </c>
      <c r="AW151" s="5">
        <v>3</v>
      </c>
      <c r="BB151" s="29" t="s">
        <v>887</v>
      </c>
      <c r="BC151" s="29">
        <v>1.004057355711663</v>
      </c>
      <c r="BD151" s="29">
        <v>1</v>
      </c>
    </row>
    <row r="152" spans="2:56" x14ac:dyDescent="0.25">
      <c r="B152" s="29" t="s">
        <v>45</v>
      </c>
      <c r="C152" s="29">
        <v>0.83673866510994355</v>
      </c>
      <c r="D152" s="29">
        <v>1</v>
      </c>
      <c r="E152" s="29" t="s">
        <v>1199</v>
      </c>
      <c r="F152" s="29">
        <v>1.1342920802106542</v>
      </c>
      <c r="G152" s="29">
        <v>2</v>
      </c>
      <c r="H152" s="29" t="s">
        <v>773</v>
      </c>
      <c r="I152" s="29">
        <v>1.0216884746370316</v>
      </c>
      <c r="J152" s="29">
        <v>2</v>
      </c>
      <c r="K152" s="29" t="s">
        <v>817</v>
      </c>
      <c r="L152" s="29">
        <v>2.0339479075212172</v>
      </c>
      <c r="M152" s="29">
        <v>2</v>
      </c>
      <c r="N152" s="29" t="s">
        <v>722</v>
      </c>
      <c r="O152" s="29">
        <v>3.3060991829754895</v>
      </c>
      <c r="P152" s="29">
        <v>2</v>
      </c>
      <c r="Q152" s="29" t="s">
        <v>663</v>
      </c>
      <c r="R152" s="29">
        <v>8.2485465116279055</v>
      </c>
      <c r="S152" s="29">
        <v>3</v>
      </c>
      <c r="AC152" s="29" t="s">
        <v>445</v>
      </c>
      <c r="AD152" s="29">
        <v>35.745296671490593</v>
      </c>
      <c r="AE152" s="29">
        <v>3</v>
      </c>
      <c r="AR152" s="29" t="s">
        <v>1803</v>
      </c>
      <c r="AS152" s="5">
        <v>32.569128456422817</v>
      </c>
      <c r="AT152" s="5">
        <v>3</v>
      </c>
      <c r="AU152" s="29" t="s">
        <v>2009</v>
      </c>
      <c r="AV152" s="5">
        <v>19.945762711864408</v>
      </c>
      <c r="AW152" s="5">
        <v>3</v>
      </c>
      <c r="BB152" s="29" t="s">
        <v>24</v>
      </c>
      <c r="BC152" s="5">
        <v>1.0040686358318769</v>
      </c>
      <c r="BD152" s="29">
        <v>1</v>
      </c>
    </row>
    <row r="153" spans="2:56" x14ac:dyDescent="0.25">
      <c r="B153" s="29" t="s">
        <v>881</v>
      </c>
      <c r="C153" s="29">
        <v>0.91363932999782471</v>
      </c>
      <c r="D153" s="29">
        <v>1</v>
      </c>
      <c r="E153" s="29" t="s">
        <v>1173</v>
      </c>
      <c r="F153" s="29">
        <v>1.1686414543093655</v>
      </c>
      <c r="G153" s="29">
        <v>2</v>
      </c>
      <c r="H153" s="29" t="s">
        <v>235</v>
      </c>
      <c r="I153" s="29">
        <v>1.021819299323909</v>
      </c>
      <c r="J153" s="29">
        <v>2</v>
      </c>
      <c r="K153" s="29" t="s">
        <v>809</v>
      </c>
      <c r="L153" s="29">
        <v>2.0567940552016983</v>
      </c>
      <c r="M153" s="29">
        <v>2</v>
      </c>
      <c r="N153" s="29" t="s">
        <v>526</v>
      </c>
      <c r="O153" s="29">
        <v>3.3463469046291134</v>
      </c>
      <c r="P153" s="29">
        <v>2</v>
      </c>
      <c r="Q153" s="29" t="s">
        <v>674</v>
      </c>
      <c r="R153" s="29">
        <v>8.2980277574872172</v>
      </c>
      <c r="S153" s="29">
        <v>3</v>
      </c>
      <c r="AC153" s="29" t="s">
        <v>460</v>
      </c>
      <c r="AD153" s="29">
        <v>38.164076617275029</v>
      </c>
      <c r="AE153" s="29">
        <v>3</v>
      </c>
      <c r="AR153" s="29" t="s">
        <v>1801</v>
      </c>
      <c r="AS153" s="5">
        <v>33.245871276431551</v>
      </c>
      <c r="AT153" s="5">
        <v>3</v>
      </c>
      <c r="AU153" s="29" t="s">
        <v>2009</v>
      </c>
      <c r="AV153" s="5">
        <v>20.107844842581319</v>
      </c>
      <c r="AW153" s="5">
        <v>3</v>
      </c>
      <c r="BB153" s="29" t="s">
        <v>923</v>
      </c>
      <c r="BC153" s="29">
        <v>1.0041227071652861</v>
      </c>
      <c r="BD153" s="29">
        <v>1</v>
      </c>
    </row>
    <row r="154" spans="2:56" x14ac:dyDescent="0.25">
      <c r="B154" s="29" t="s">
        <v>886</v>
      </c>
      <c r="C154" s="29">
        <v>0.94687006838506049</v>
      </c>
      <c r="D154" s="29">
        <v>1</v>
      </c>
      <c r="E154" s="29" t="s">
        <v>1208</v>
      </c>
      <c r="F154" s="29">
        <v>1.1984021304926764</v>
      </c>
      <c r="G154" s="29">
        <v>2</v>
      </c>
      <c r="H154" s="29" t="s">
        <v>781</v>
      </c>
      <c r="I154" s="29">
        <v>1.0343474694154153</v>
      </c>
      <c r="J154" s="29">
        <v>2</v>
      </c>
      <c r="K154" s="29" t="s">
        <v>805</v>
      </c>
      <c r="L154" s="29">
        <v>2.0851757039795209</v>
      </c>
      <c r="M154" s="29">
        <v>2</v>
      </c>
      <c r="N154" s="29" t="s">
        <v>526</v>
      </c>
      <c r="O154" s="29">
        <v>3.4242232086239692</v>
      </c>
      <c r="P154" s="29">
        <v>2</v>
      </c>
      <c r="Q154" s="29" t="s">
        <v>328</v>
      </c>
      <c r="R154" s="29">
        <v>8.4187205760177246</v>
      </c>
      <c r="S154" s="29">
        <v>3</v>
      </c>
      <c r="AC154" s="29" t="s">
        <v>934</v>
      </c>
      <c r="AD154" s="29">
        <v>44.971264367816097</v>
      </c>
      <c r="AE154" s="29">
        <v>3</v>
      </c>
      <c r="AR154" s="29" t="s">
        <v>1144</v>
      </c>
      <c r="AS154" s="5">
        <v>33.391304347826093</v>
      </c>
      <c r="AT154" s="5">
        <v>3</v>
      </c>
      <c r="AU154" s="29" t="s">
        <v>2022</v>
      </c>
      <c r="AV154" s="5">
        <v>20.191965872733736</v>
      </c>
      <c r="AW154" s="5">
        <v>3</v>
      </c>
      <c r="BB154" s="29" t="s">
        <v>516</v>
      </c>
      <c r="BC154" s="5">
        <v>1.0041440069638536</v>
      </c>
      <c r="BD154" s="29">
        <v>1</v>
      </c>
    </row>
    <row r="155" spans="2:56" x14ac:dyDescent="0.25">
      <c r="B155" s="29" t="s">
        <v>883</v>
      </c>
      <c r="C155" s="29">
        <v>0.9610983981693364</v>
      </c>
      <c r="D155" s="29">
        <v>1</v>
      </c>
      <c r="E155" s="29" t="s">
        <v>756</v>
      </c>
      <c r="F155" s="29">
        <v>1.2031782065834278</v>
      </c>
      <c r="G155" s="29">
        <v>2</v>
      </c>
      <c r="H155" s="29" t="s">
        <v>1284</v>
      </c>
      <c r="I155" s="29">
        <v>1.0538795942563561</v>
      </c>
      <c r="J155" s="29">
        <v>2</v>
      </c>
      <c r="K155" s="29" t="s">
        <v>795</v>
      </c>
      <c r="L155" s="29">
        <v>2.0915975477821855</v>
      </c>
      <c r="M155" s="29">
        <v>2</v>
      </c>
      <c r="N155" s="29" t="s">
        <v>714</v>
      </c>
      <c r="O155" s="29">
        <v>3.4538451981612623</v>
      </c>
      <c r="P155" s="29">
        <v>2</v>
      </c>
      <c r="Q155" s="29" t="s">
        <v>654</v>
      </c>
      <c r="R155" s="29">
        <v>8.5247177890229668</v>
      </c>
      <c r="S155" s="29">
        <v>3</v>
      </c>
      <c r="AC155" s="29" t="s">
        <v>459</v>
      </c>
      <c r="AD155" s="29">
        <v>52.457420924574208</v>
      </c>
      <c r="AE155" s="29">
        <v>3</v>
      </c>
      <c r="AR155" s="29" t="s">
        <v>1800</v>
      </c>
      <c r="AS155" s="5">
        <v>33.528173953705867</v>
      </c>
      <c r="AT155" s="5">
        <v>3</v>
      </c>
      <c r="AU155" s="29" t="s">
        <v>2008</v>
      </c>
      <c r="AV155" s="5">
        <v>20.336808340016038</v>
      </c>
      <c r="AW155" s="5">
        <v>3</v>
      </c>
      <c r="BB155" s="29" t="s">
        <v>851</v>
      </c>
      <c r="BC155" s="5">
        <v>1.0042643474051074</v>
      </c>
      <c r="BD155" s="29">
        <v>1</v>
      </c>
    </row>
    <row r="156" spans="2:56" x14ac:dyDescent="0.25">
      <c r="B156" s="29" t="s">
        <v>923</v>
      </c>
      <c r="C156" s="29">
        <v>0.98694355916521015</v>
      </c>
      <c r="D156" s="29">
        <v>1</v>
      </c>
      <c r="E156" s="29" t="s">
        <v>1208</v>
      </c>
      <c r="F156" s="29">
        <v>1.2200772200772201</v>
      </c>
      <c r="G156" s="29">
        <v>2</v>
      </c>
      <c r="H156" s="29" t="s">
        <v>1212</v>
      </c>
      <c r="I156" s="29">
        <v>1.1258355810953442</v>
      </c>
      <c r="J156" s="29">
        <v>2</v>
      </c>
      <c r="K156" s="29" t="s">
        <v>807</v>
      </c>
      <c r="L156" s="29">
        <v>2.098278335724534</v>
      </c>
      <c r="M156" s="29">
        <v>2</v>
      </c>
      <c r="N156" s="29" t="s">
        <v>701</v>
      </c>
      <c r="O156" s="29">
        <v>3.5325131810193326</v>
      </c>
      <c r="P156" s="29">
        <v>2</v>
      </c>
      <c r="Q156" s="29" t="s">
        <v>542</v>
      </c>
      <c r="R156" s="29">
        <v>9.1882470119521908</v>
      </c>
      <c r="S156" s="29">
        <v>3</v>
      </c>
      <c r="AC156" s="29" t="s">
        <v>460</v>
      </c>
      <c r="AD156" s="29">
        <v>55.184498041640893</v>
      </c>
      <c r="AE156" s="29">
        <v>3</v>
      </c>
      <c r="AR156" s="29" t="s">
        <v>1144</v>
      </c>
      <c r="AS156" s="5">
        <v>34.378159757330643</v>
      </c>
      <c r="AT156" s="5">
        <v>3</v>
      </c>
      <c r="AU156" s="29" t="s">
        <v>1332</v>
      </c>
      <c r="AV156" s="5">
        <v>20.546034276604225</v>
      </c>
      <c r="AW156" s="5">
        <v>3</v>
      </c>
      <c r="BB156" s="29" t="s">
        <v>852</v>
      </c>
      <c r="BC156" s="5">
        <v>1.0047583114253957</v>
      </c>
      <c r="BD156" s="29">
        <v>1</v>
      </c>
    </row>
    <row r="157" spans="2:56" x14ac:dyDescent="0.25">
      <c r="B157" s="29" t="s">
        <v>919</v>
      </c>
      <c r="C157" s="29">
        <v>1.038500506585613</v>
      </c>
      <c r="D157" s="29">
        <v>2</v>
      </c>
      <c r="E157" s="29" t="s">
        <v>1206</v>
      </c>
      <c r="F157" s="29">
        <v>1.2574139976275207</v>
      </c>
      <c r="G157" s="29">
        <v>2</v>
      </c>
      <c r="H157" s="29" t="s">
        <v>768</v>
      </c>
      <c r="I157" s="29">
        <v>1.1264672472548276</v>
      </c>
      <c r="J157" s="29">
        <v>2</v>
      </c>
      <c r="K157" s="29" t="s">
        <v>1306</v>
      </c>
      <c r="L157" s="29">
        <v>2.1786971830985915</v>
      </c>
      <c r="M157" s="29">
        <v>2</v>
      </c>
      <c r="N157" s="29" t="s">
        <v>685</v>
      </c>
      <c r="O157" s="29">
        <v>3.5332252836304701</v>
      </c>
      <c r="P157" s="29">
        <v>2</v>
      </c>
      <c r="Q157" s="29" t="s">
        <v>640</v>
      </c>
      <c r="R157" s="29">
        <v>9.3015557762330356</v>
      </c>
      <c r="S157" s="29">
        <v>3</v>
      </c>
      <c r="AR157" s="29" t="s">
        <v>1792</v>
      </c>
      <c r="AS157" s="5">
        <v>34.649776453055139</v>
      </c>
      <c r="AT157" s="5">
        <v>3</v>
      </c>
      <c r="AU157" s="29" t="s">
        <v>1257</v>
      </c>
      <c r="AV157" s="5">
        <v>20.563139931740615</v>
      </c>
      <c r="AW157" s="5">
        <v>3</v>
      </c>
      <c r="BB157" s="29" t="s">
        <v>46</v>
      </c>
      <c r="BC157" s="5">
        <v>1.004833976423565</v>
      </c>
      <c r="BD157" s="29">
        <v>1</v>
      </c>
    </row>
    <row r="158" spans="2:56" x14ac:dyDescent="0.25">
      <c r="B158" s="29" t="s">
        <v>521</v>
      </c>
      <c r="C158" s="29">
        <v>1.1184544992374175</v>
      </c>
      <c r="D158" s="29">
        <v>2</v>
      </c>
      <c r="E158" s="29" t="s">
        <v>1187</v>
      </c>
      <c r="F158" s="29">
        <v>1.3476347634763475</v>
      </c>
      <c r="G158" s="29">
        <v>2</v>
      </c>
      <c r="H158" s="29" t="s">
        <v>1287</v>
      </c>
      <c r="I158" s="29">
        <v>1.1319584431694836</v>
      </c>
      <c r="J158" s="29">
        <v>2</v>
      </c>
      <c r="K158" s="29" t="s">
        <v>819</v>
      </c>
      <c r="L158" s="29">
        <v>2.2248391302519241</v>
      </c>
      <c r="M158" s="29">
        <v>2</v>
      </c>
      <c r="N158" s="5" t="s">
        <v>270</v>
      </c>
      <c r="O158" s="29">
        <v>3.5333707234997194</v>
      </c>
      <c r="P158" s="29">
        <v>2</v>
      </c>
      <c r="Q158" s="29" t="s">
        <v>639</v>
      </c>
      <c r="R158" s="29">
        <v>9.4390743995313411</v>
      </c>
      <c r="S158" s="29">
        <v>3</v>
      </c>
      <c r="AR158" s="29" t="s">
        <v>1141</v>
      </c>
      <c r="AS158" s="5">
        <v>35.093696763202722</v>
      </c>
      <c r="AT158" s="5">
        <v>3</v>
      </c>
      <c r="AU158" s="29" t="s">
        <v>2016</v>
      </c>
      <c r="AV158" s="5">
        <v>23.457627118644066</v>
      </c>
      <c r="AW158" s="5">
        <v>3</v>
      </c>
      <c r="BB158" s="29" t="s">
        <v>860</v>
      </c>
      <c r="BC158" s="5">
        <v>1.0049520179715847</v>
      </c>
      <c r="BD158" s="29">
        <v>1</v>
      </c>
    </row>
    <row r="159" spans="2:56" x14ac:dyDescent="0.25">
      <c r="B159" s="29" t="s">
        <v>922</v>
      </c>
      <c r="C159" s="29">
        <v>1.140603347191131</v>
      </c>
      <c r="D159" s="29">
        <v>2</v>
      </c>
      <c r="E159" s="29" t="s">
        <v>1172</v>
      </c>
      <c r="F159" s="29">
        <v>1.3878849212086164</v>
      </c>
      <c r="G159" s="29">
        <v>2</v>
      </c>
      <c r="H159" s="29" t="s">
        <v>226</v>
      </c>
      <c r="I159" s="29">
        <v>1.1455399061032865</v>
      </c>
      <c r="J159" s="29">
        <v>2</v>
      </c>
      <c r="K159" s="29" t="s">
        <v>262</v>
      </c>
      <c r="L159" s="29">
        <v>2.2614746420446941</v>
      </c>
      <c r="M159" s="29">
        <v>2</v>
      </c>
      <c r="N159" s="29" t="s">
        <v>317</v>
      </c>
      <c r="O159" s="29">
        <v>3.5471698113207548</v>
      </c>
      <c r="P159" s="29">
        <v>2</v>
      </c>
      <c r="Q159" s="29" t="s">
        <v>546</v>
      </c>
      <c r="R159" s="29">
        <v>9.4408639609824068</v>
      </c>
      <c r="S159" s="29">
        <v>3</v>
      </c>
      <c r="AE159" s="29">
        <f>COUNTIF(AE2:AE156, "=3")/COUNTA(AE2:AE156)*100</f>
        <v>30.967741935483872</v>
      </c>
      <c r="AH159" s="29">
        <f>COUNTIF(AH2:AH151, "=3")/COUNTA(AH2:AH151)*100</f>
        <v>34.666666666666671</v>
      </c>
      <c r="AR159" s="29" t="s">
        <v>1140</v>
      </c>
      <c r="AS159" s="5">
        <v>35.391400220507165</v>
      </c>
      <c r="AT159" s="5">
        <v>3</v>
      </c>
      <c r="AU159" s="29" t="s">
        <v>2007</v>
      </c>
      <c r="AV159" s="5">
        <v>23.746664794270465</v>
      </c>
      <c r="AW159" s="5">
        <v>3</v>
      </c>
      <c r="BB159" s="29" t="s">
        <v>896</v>
      </c>
      <c r="BC159" s="29">
        <v>1.0051872479797255</v>
      </c>
      <c r="BD159" s="29">
        <v>1</v>
      </c>
    </row>
    <row r="160" spans="2:56" x14ac:dyDescent="0.25">
      <c r="B160" s="29" t="s">
        <v>898</v>
      </c>
      <c r="C160" s="29">
        <v>1.1724212111433796</v>
      </c>
      <c r="D160" s="29">
        <v>2</v>
      </c>
      <c r="E160" s="29" t="s">
        <v>742</v>
      </c>
      <c r="F160" s="29">
        <v>1.4285714285714286</v>
      </c>
      <c r="G160" s="29">
        <v>2</v>
      </c>
      <c r="H160" s="29" t="s">
        <v>774</v>
      </c>
      <c r="I160" s="29">
        <v>1.1664522996407503</v>
      </c>
      <c r="J160" s="29">
        <v>2</v>
      </c>
      <c r="K160" s="29" t="s">
        <v>247</v>
      </c>
      <c r="L160" s="29">
        <v>2.3329039645055101</v>
      </c>
      <c r="M160" s="29">
        <v>2</v>
      </c>
      <c r="N160" s="5" t="s">
        <v>273</v>
      </c>
      <c r="O160" s="29">
        <v>3.5823382393779504</v>
      </c>
      <c r="P160" s="29">
        <v>2</v>
      </c>
      <c r="Q160" s="29" t="s">
        <v>638</v>
      </c>
      <c r="R160" s="29">
        <v>9.4827046975667724</v>
      </c>
      <c r="S160" s="29">
        <v>3</v>
      </c>
      <c r="AR160" s="29" t="s">
        <v>1802</v>
      </c>
      <c r="AS160" s="5">
        <v>36.507072905331881</v>
      </c>
      <c r="AT160" s="5">
        <v>3</v>
      </c>
      <c r="AU160" s="29" t="s">
        <v>1330</v>
      </c>
      <c r="AV160" s="5">
        <v>24.044484213217434</v>
      </c>
      <c r="AW160" s="5">
        <v>3</v>
      </c>
      <c r="BB160" s="29" t="s">
        <v>878</v>
      </c>
      <c r="BC160" s="29">
        <v>1.0052307338494961</v>
      </c>
      <c r="BD160" s="29">
        <v>1</v>
      </c>
    </row>
    <row r="161" spans="2:56" x14ac:dyDescent="0.25">
      <c r="B161" s="29" t="s">
        <v>909</v>
      </c>
      <c r="C161" s="29">
        <v>1.1820330969267139</v>
      </c>
      <c r="D161" s="29">
        <v>2</v>
      </c>
      <c r="E161" s="29" t="s">
        <v>741</v>
      </c>
      <c r="F161" s="29">
        <v>1.4303820387470578</v>
      </c>
      <c r="G161" s="29">
        <v>2</v>
      </c>
      <c r="H161" s="29" t="s">
        <v>232</v>
      </c>
      <c r="I161" s="29">
        <v>1.171875</v>
      </c>
      <c r="J161" s="29">
        <v>2</v>
      </c>
      <c r="K161" s="29" t="s">
        <v>253</v>
      </c>
      <c r="L161" s="29">
        <v>2.3912490460442637</v>
      </c>
      <c r="M161" s="29">
        <v>2</v>
      </c>
      <c r="N161" s="29" t="s">
        <v>303</v>
      </c>
      <c r="O161" s="29">
        <v>3.6233701103309932</v>
      </c>
      <c r="P161" s="29">
        <v>2</v>
      </c>
      <c r="Q161" s="29" t="s">
        <v>635</v>
      </c>
      <c r="R161" s="29">
        <v>9.7099509147701912</v>
      </c>
      <c r="S161" s="29">
        <v>3</v>
      </c>
      <c r="AR161" s="29" t="s">
        <v>1143</v>
      </c>
      <c r="AS161" s="5">
        <v>37.706422018348626</v>
      </c>
      <c r="AT161" s="5">
        <v>3</v>
      </c>
      <c r="AU161" s="29" t="s">
        <v>2016</v>
      </c>
      <c r="AV161" s="5">
        <v>24.058323207776429</v>
      </c>
      <c r="AW161" s="5">
        <v>3</v>
      </c>
      <c r="BB161" s="29" t="s">
        <v>907</v>
      </c>
      <c r="BC161" s="29">
        <v>1.005253091996358</v>
      </c>
      <c r="BD161" s="29">
        <v>1</v>
      </c>
    </row>
    <row r="162" spans="2:56" x14ac:dyDescent="0.25">
      <c r="B162" s="29" t="s">
        <v>870</v>
      </c>
      <c r="C162" s="29">
        <v>1.2001363791339925</v>
      </c>
      <c r="D162" s="29">
        <v>2</v>
      </c>
      <c r="E162" s="29" t="s">
        <v>763</v>
      </c>
      <c r="F162" s="29">
        <v>1.529882756648556</v>
      </c>
      <c r="G162" s="29">
        <v>2</v>
      </c>
      <c r="H162" s="29" t="s">
        <v>1281</v>
      </c>
      <c r="I162" s="29">
        <v>1.2899607403252944</v>
      </c>
      <c r="J162" s="29">
        <v>2</v>
      </c>
      <c r="K162" s="29" t="s">
        <v>818</v>
      </c>
      <c r="L162" s="29">
        <v>2.4709302325581395</v>
      </c>
      <c r="M162" s="29">
        <v>2</v>
      </c>
      <c r="N162" s="29" t="s">
        <v>316</v>
      </c>
      <c r="O162" s="29">
        <v>3.6465638148667603</v>
      </c>
      <c r="P162" s="29">
        <v>2</v>
      </c>
      <c r="Q162" s="29" t="s">
        <v>637</v>
      </c>
      <c r="R162" s="29">
        <v>10.056328694499667</v>
      </c>
      <c r="S162" s="29">
        <v>3</v>
      </c>
      <c r="AR162" s="29" t="s">
        <v>1791</v>
      </c>
      <c r="AS162" s="5">
        <v>38.775510204081634</v>
      </c>
      <c r="AT162" s="5">
        <v>3</v>
      </c>
      <c r="AU162" s="29" t="s">
        <v>2020</v>
      </c>
      <c r="AV162" s="5">
        <v>24.938875305623473</v>
      </c>
      <c r="AW162" s="5">
        <v>3</v>
      </c>
      <c r="BB162" s="29" t="s">
        <v>515</v>
      </c>
      <c r="BC162" s="5">
        <v>1.0055297684593294</v>
      </c>
      <c r="BD162" s="29">
        <v>1</v>
      </c>
    </row>
    <row r="163" spans="2:56" x14ac:dyDescent="0.25">
      <c r="B163" s="29" t="s">
        <v>522</v>
      </c>
      <c r="C163" s="29">
        <v>1.2062726176115801</v>
      </c>
      <c r="D163" s="29">
        <v>2</v>
      </c>
      <c r="E163" s="29" t="s">
        <v>1191</v>
      </c>
      <c r="F163" s="29">
        <v>1.5925951133192677</v>
      </c>
      <c r="G163" s="29">
        <v>2</v>
      </c>
      <c r="H163" s="29" t="s">
        <v>237</v>
      </c>
      <c r="I163" s="29">
        <v>1.3265950726468732</v>
      </c>
      <c r="J163" s="29">
        <v>2</v>
      </c>
      <c r="K163" s="29" t="s">
        <v>807</v>
      </c>
      <c r="L163" s="29">
        <v>2.6248262589543461</v>
      </c>
      <c r="M163" s="29">
        <v>2</v>
      </c>
      <c r="N163" s="29" t="s">
        <v>722</v>
      </c>
      <c r="O163" s="29">
        <v>3.7215099715099718</v>
      </c>
      <c r="P163" s="29">
        <v>2</v>
      </c>
      <c r="Q163" s="29" t="s">
        <v>676</v>
      </c>
      <c r="R163" s="29">
        <v>10.667584308327598</v>
      </c>
      <c r="S163" s="29">
        <v>3</v>
      </c>
      <c r="AR163" s="29" t="s">
        <v>1809</v>
      </c>
      <c r="AS163" s="5">
        <v>42.777777777777779</v>
      </c>
      <c r="AT163" s="5">
        <v>3</v>
      </c>
      <c r="AU163" s="29" t="s">
        <v>2005</v>
      </c>
      <c r="AV163" s="5">
        <v>25.310870437224224</v>
      </c>
      <c r="AW163" s="5">
        <v>3</v>
      </c>
      <c r="BB163" s="29" t="s">
        <v>520</v>
      </c>
      <c r="BC163" s="5">
        <v>1.0055728075782349</v>
      </c>
      <c r="BD163" s="29">
        <v>1</v>
      </c>
    </row>
    <row r="164" spans="2:56" x14ac:dyDescent="0.25">
      <c r="B164" s="29" t="s">
        <v>917</v>
      </c>
      <c r="C164" s="29">
        <v>1.2066621346023114</v>
      </c>
      <c r="D164" s="29">
        <v>2</v>
      </c>
      <c r="E164" s="29" t="s">
        <v>762</v>
      </c>
      <c r="F164" s="29">
        <v>1.5989671268249079</v>
      </c>
      <c r="G164" s="29">
        <v>2</v>
      </c>
      <c r="H164" s="29" t="s">
        <v>1286</v>
      </c>
      <c r="I164" s="29">
        <v>1.384001876612714</v>
      </c>
      <c r="J164" s="29">
        <v>2</v>
      </c>
      <c r="K164" s="29" t="s">
        <v>821</v>
      </c>
      <c r="L164" s="29">
        <v>2.6467302569390738</v>
      </c>
      <c r="M164" s="29">
        <v>2</v>
      </c>
      <c r="N164" s="29" t="s">
        <v>681</v>
      </c>
      <c r="O164" s="29">
        <v>3.7897511945954849</v>
      </c>
      <c r="P164" s="29">
        <v>2</v>
      </c>
      <c r="Q164" s="29" t="s">
        <v>329</v>
      </c>
      <c r="R164" s="29">
        <v>10.680933852140077</v>
      </c>
      <c r="S164" s="29">
        <v>3</v>
      </c>
      <c r="AE164" s="29">
        <f>COUNTIF(AE2:AE156, "=1")</f>
        <v>63</v>
      </c>
      <c r="AH164" s="29">
        <f>COUNTIF(AH2:AH151, "=1")</f>
        <v>58</v>
      </c>
      <c r="AR164" s="29" t="s">
        <v>1811</v>
      </c>
      <c r="AS164" s="5">
        <v>43.14582195521573</v>
      </c>
      <c r="AT164" s="5">
        <v>3</v>
      </c>
      <c r="AU164" s="29" t="s">
        <v>1153</v>
      </c>
      <c r="AV164" s="5">
        <v>26.267562614538793</v>
      </c>
      <c r="AW164" s="5">
        <v>3</v>
      </c>
      <c r="BB164" s="29" t="s">
        <v>858</v>
      </c>
      <c r="BC164" s="5">
        <v>1.0056287755363564</v>
      </c>
      <c r="BD164" s="29">
        <v>1</v>
      </c>
    </row>
    <row r="165" spans="2:56" x14ac:dyDescent="0.25">
      <c r="B165" s="29" t="s">
        <v>920</v>
      </c>
      <c r="C165" s="29">
        <v>1.2084862590636469</v>
      </c>
      <c r="D165" s="29">
        <v>2</v>
      </c>
      <c r="E165" s="29" t="s">
        <v>1194</v>
      </c>
      <c r="F165" s="29">
        <v>1.6171443597160138</v>
      </c>
      <c r="G165" s="29">
        <v>2</v>
      </c>
      <c r="H165" s="29" t="s">
        <v>229</v>
      </c>
      <c r="I165" s="29">
        <v>1.4844355821424615</v>
      </c>
      <c r="J165" s="29">
        <v>2</v>
      </c>
      <c r="K165" s="2" t="s">
        <v>252</v>
      </c>
      <c r="L165" s="29">
        <v>2.6597856292179438</v>
      </c>
      <c r="M165" s="29">
        <v>2</v>
      </c>
      <c r="N165" s="29" t="s">
        <v>313</v>
      </c>
      <c r="O165" s="29">
        <v>3.8529784537389102</v>
      </c>
      <c r="P165" s="29">
        <v>2</v>
      </c>
      <c r="Q165" s="29" t="s">
        <v>639</v>
      </c>
      <c r="R165" s="29">
        <v>10.771800868693617</v>
      </c>
      <c r="S165" s="29">
        <v>3</v>
      </c>
      <c r="AE165" s="29">
        <f>COUNTIF(AE2:AE156, "=2")</f>
        <v>44</v>
      </c>
      <c r="AH165" s="29">
        <f>COUNTIF(AH2:AH151, "=2")</f>
        <v>40</v>
      </c>
      <c r="AR165" s="29" t="s">
        <v>1787</v>
      </c>
      <c r="AS165" s="5">
        <v>43.463574949790029</v>
      </c>
      <c r="AT165" s="5">
        <v>3</v>
      </c>
      <c r="AU165" s="29" t="s">
        <v>2003</v>
      </c>
      <c r="AV165" s="5">
        <v>28.441593156909917</v>
      </c>
      <c r="AW165" s="5">
        <v>3</v>
      </c>
      <c r="BB165" s="29" t="s">
        <v>887</v>
      </c>
      <c r="BC165" s="29">
        <v>1.0058174585918005</v>
      </c>
      <c r="BD165" s="29">
        <v>1</v>
      </c>
    </row>
    <row r="166" spans="2:56" x14ac:dyDescent="0.25">
      <c r="B166" s="29" t="s">
        <v>861</v>
      </c>
      <c r="C166" s="29">
        <v>1.2579211198335383</v>
      </c>
      <c r="D166" s="29">
        <v>2</v>
      </c>
      <c r="E166" s="29" t="s">
        <v>760</v>
      </c>
      <c r="F166" s="29">
        <v>1.7857142857142856</v>
      </c>
      <c r="G166" s="29">
        <v>2</v>
      </c>
      <c r="H166" s="29" t="s">
        <v>226</v>
      </c>
      <c r="I166" s="29">
        <v>1.4975616071813906</v>
      </c>
      <c r="J166" s="29">
        <v>2</v>
      </c>
      <c r="K166" s="29" t="s">
        <v>800</v>
      </c>
      <c r="L166" s="29">
        <v>2.7032208588957056</v>
      </c>
      <c r="M166" s="29">
        <v>2</v>
      </c>
      <c r="N166" s="29" t="s">
        <v>692</v>
      </c>
      <c r="O166" s="29">
        <v>3.8680659670164914</v>
      </c>
      <c r="P166" s="29">
        <v>2</v>
      </c>
      <c r="Q166" s="29" t="s">
        <v>680</v>
      </c>
      <c r="R166" s="29">
        <v>10.940761534585763</v>
      </c>
      <c r="S166" s="29">
        <v>3</v>
      </c>
      <c r="AE166" s="29">
        <f>COUNTIF(AE2:AE156, "=3")</f>
        <v>48</v>
      </c>
      <c r="AH166" s="29">
        <f>COUNTIF(AH2:AH151, "=3")</f>
        <v>52</v>
      </c>
      <c r="AR166" s="29" t="s">
        <v>1794</v>
      </c>
      <c r="AS166" s="5">
        <v>45.512265512265508</v>
      </c>
      <c r="AT166" s="5">
        <v>3</v>
      </c>
      <c r="AU166" s="29" t="s">
        <v>1341</v>
      </c>
      <c r="AV166" s="5">
        <v>29.0299823633157</v>
      </c>
      <c r="AW166" s="5">
        <v>3</v>
      </c>
      <c r="BB166" s="29" t="s">
        <v>886</v>
      </c>
      <c r="BC166" s="29">
        <v>1.0059663320660446</v>
      </c>
      <c r="BD166" s="29">
        <v>1</v>
      </c>
    </row>
    <row r="167" spans="2:56" x14ac:dyDescent="0.25">
      <c r="B167" s="29" t="s">
        <v>48</v>
      </c>
      <c r="C167" s="29">
        <v>1.2675507020280812</v>
      </c>
      <c r="D167" s="29">
        <v>2</v>
      </c>
      <c r="E167" s="29" t="s">
        <v>1038</v>
      </c>
      <c r="F167" s="29">
        <v>1.7989176004268619</v>
      </c>
      <c r="G167" s="29">
        <v>2</v>
      </c>
      <c r="H167" s="29" t="s">
        <v>1286</v>
      </c>
      <c r="I167" s="29">
        <v>1.5308973069616716</v>
      </c>
      <c r="J167" s="29">
        <v>2</v>
      </c>
      <c r="K167" s="29" t="s">
        <v>1247</v>
      </c>
      <c r="L167" s="29">
        <v>2.7304964539007095</v>
      </c>
      <c r="M167" s="29">
        <v>2</v>
      </c>
      <c r="N167" s="29" t="s">
        <v>728</v>
      </c>
      <c r="O167" s="29">
        <v>3.8834951456310676</v>
      </c>
      <c r="P167" s="29">
        <v>2</v>
      </c>
      <c r="Q167" s="29" t="s">
        <v>545</v>
      </c>
      <c r="R167" s="29">
        <v>10.975292587776334</v>
      </c>
      <c r="S167" s="29">
        <v>3</v>
      </c>
      <c r="AE167" s="29">
        <f>SUM(AE164:AE166)</f>
        <v>155</v>
      </c>
      <c r="AH167" s="29">
        <f>SUM(AH164:AH166)</f>
        <v>150</v>
      </c>
      <c r="AR167" s="29" t="s">
        <v>1140</v>
      </c>
      <c r="AS167" s="5">
        <v>48.537549407114625</v>
      </c>
      <c r="AT167" s="5">
        <v>3</v>
      </c>
      <c r="AU167" s="29" t="s">
        <v>2004</v>
      </c>
      <c r="AV167" s="5">
        <v>30.489954176947482</v>
      </c>
      <c r="AW167" s="5">
        <v>3</v>
      </c>
      <c r="BB167" s="29" t="s">
        <v>521</v>
      </c>
      <c r="BC167" s="5">
        <v>1.0062225858101739</v>
      </c>
      <c r="BD167" s="29">
        <v>1</v>
      </c>
    </row>
    <row r="168" spans="2:56" x14ac:dyDescent="0.25">
      <c r="B168" s="29" t="s">
        <v>906</v>
      </c>
      <c r="C168" s="29">
        <v>1.2792803317950816</v>
      </c>
      <c r="D168" s="29">
        <v>2</v>
      </c>
      <c r="E168" s="29" t="s">
        <v>1193</v>
      </c>
      <c r="F168" s="29">
        <v>1.8314210061782878</v>
      </c>
      <c r="G168" s="29">
        <v>2</v>
      </c>
      <c r="H168" s="29" t="s">
        <v>1060</v>
      </c>
      <c r="I168" s="29">
        <v>1.5491009681881052</v>
      </c>
      <c r="J168" s="29">
        <v>2</v>
      </c>
      <c r="K168" s="29" t="s">
        <v>1305</v>
      </c>
      <c r="L168" s="29">
        <v>2.7769483427888924</v>
      </c>
      <c r="M168" s="29">
        <v>2</v>
      </c>
      <c r="N168" s="29" t="s">
        <v>684</v>
      </c>
      <c r="O168" s="29">
        <v>3.8926681783824644</v>
      </c>
      <c r="P168" s="29">
        <v>2</v>
      </c>
      <c r="Q168" s="29" t="s">
        <v>553</v>
      </c>
      <c r="R168" s="29">
        <v>11.262832162679896</v>
      </c>
      <c r="S168" s="29">
        <v>3</v>
      </c>
      <c r="AR168" s="29" t="s">
        <v>1789</v>
      </c>
      <c r="AS168" s="5">
        <v>49.684490202590503</v>
      </c>
      <c r="AT168" s="5">
        <v>3</v>
      </c>
      <c r="AU168" s="29" t="s">
        <v>2015</v>
      </c>
      <c r="AV168" s="5">
        <v>31.293302540415702</v>
      </c>
      <c r="AW168" s="5">
        <v>3</v>
      </c>
      <c r="BB168" s="29" t="s">
        <v>522</v>
      </c>
      <c r="BC168" s="5">
        <v>1.0065957585163912</v>
      </c>
      <c r="BD168" s="29">
        <v>1</v>
      </c>
    </row>
    <row r="169" spans="2:56" x14ac:dyDescent="0.25">
      <c r="B169" s="29" t="s">
        <v>46</v>
      </c>
      <c r="C169" s="29">
        <v>1.2824728707661954</v>
      </c>
      <c r="D169" s="29">
        <v>2</v>
      </c>
      <c r="E169" s="29" t="s">
        <v>1197</v>
      </c>
      <c r="F169" s="29">
        <v>1.8805476154656238</v>
      </c>
      <c r="G169" s="29">
        <v>2</v>
      </c>
      <c r="H169" s="29" t="s">
        <v>1291</v>
      </c>
      <c r="I169" s="29">
        <v>1.5578190533253444</v>
      </c>
      <c r="J169" s="29">
        <v>2</v>
      </c>
      <c r="K169" s="29" t="s">
        <v>824</v>
      </c>
      <c r="L169" s="29">
        <v>2.7904527904527905</v>
      </c>
      <c r="M169" s="29">
        <v>2</v>
      </c>
      <c r="N169" s="29" t="s">
        <v>731</v>
      </c>
      <c r="O169" s="29">
        <v>3.9588688946015425</v>
      </c>
      <c r="P169" s="29">
        <v>3</v>
      </c>
      <c r="Q169" s="29" t="s">
        <v>633</v>
      </c>
      <c r="R169" s="29">
        <v>11.46524064171123</v>
      </c>
      <c r="S169" s="29">
        <v>3</v>
      </c>
      <c r="AE169" s="29">
        <f>AE164/$AE$167*100</f>
        <v>40.645161290322577</v>
      </c>
      <c r="AH169" s="29">
        <f>AH164/$AH$167*100</f>
        <v>38.666666666666664</v>
      </c>
      <c r="AR169" s="29" t="s">
        <v>1810</v>
      </c>
      <c r="AS169" s="5">
        <v>52.457142857142856</v>
      </c>
      <c r="AT169" s="5">
        <v>3</v>
      </c>
      <c r="AU169" s="29" t="s">
        <v>1334</v>
      </c>
      <c r="AV169" s="5">
        <v>32.049534196773457</v>
      </c>
      <c r="AW169" s="5">
        <v>3</v>
      </c>
      <c r="BB169" s="29" t="s">
        <v>898</v>
      </c>
      <c r="BC169" s="29">
        <v>1.0068192254168487</v>
      </c>
      <c r="BD169" s="29">
        <v>1</v>
      </c>
    </row>
    <row r="170" spans="2:56" x14ac:dyDescent="0.25">
      <c r="B170" s="29" t="s">
        <v>911</v>
      </c>
      <c r="C170" s="29">
        <v>1.284175642087821</v>
      </c>
      <c r="D170" s="29">
        <v>2</v>
      </c>
      <c r="E170" s="29" t="s">
        <v>1041</v>
      </c>
      <c r="F170" s="29">
        <v>1.8837209302325582</v>
      </c>
      <c r="G170" s="29">
        <v>2</v>
      </c>
      <c r="H170" s="29" t="s">
        <v>223</v>
      </c>
      <c r="I170" s="29">
        <v>1.5685369932529842</v>
      </c>
      <c r="J170" s="29">
        <v>2</v>
      </c>
      <c r="K170" s="29" t="s">
        <v>795</v>
      </c>
      <c r="L170" s="29">
        <v>2.7915779512656731</v>
      </c>
      <c r="M170" s="29">
        <v>2</v>
      </c>
      <c r="N170" s="29" t="s">
        <v>303</v>
      </c>
      <c r="O170" s="29">
        <v>3.9699364039313934</v>
      </c>
      <c r="P170" s="29">
        <v>3</v>
      </c>
      <c r="Q170" s="29" t="s">
        <v>623</v>
      </c>
      <c r="R170" s="29">
        <v>11.624441132637854</v>
      </c>
      <c r="S170" s="29">
        <v>3</v>
      </c>
      <c r="AE170" s="29">
        <f t="shared" ref="AE170:AE171" si="8">AE165/$AE$167*100</f>
        <v>28.387096774193548</v>
      </c>
      <c r="AH170" s="29">
        <f t="shared" ref="AH170:AH171" si="9">AH165/$AH$167*100</f>
        <v>26.666666666666668</v>
      </c>
      <c r="AR170" s="29" t="s">
        <v>1793</v>
      </c>
      <c r="AS170" s="5">
        <v>54.910394265232974</v>
      </c>
      <c r="AT170" s="5">
        <v>3</v>
      </c>
      <c r="AU170" s="29" t="s">
        <v>1329</v>
      </c>
      <c r="AV170" s="5">
        <v>37.887765772046009</v>
      </c>
      <c r="AW170" s="5">
        <v>3</v>
      </c>
      <c r="BB170" s="29" t="s">
        <v>874</v>
      </c>
      <c r="BC170" s="29">
        <v>1.0068697165899907</v>
      </c>
      <c r="BD170" s="29">
        <v>1</v>
      </c>
    </row>
    <row r="171" spans="2:56" x14ac:dyDescent="0.25">
      <c r="B171" s="29" t="s">
        <v>908</v>
      </c>
      <c r="C171" s="29">
        <v>1.2912332061268232</v>
      </c>
      <c r="D171" s="29">
        <v>2</v>
      </c>
      <c r="E171" s="29" t="s">
        <v>1200</v>
      </c>
      <c r="F171" s="29">
        <v>1.935096153846154</v>
      </c>
      <c r="G171" s="29">
        <v>2</v>
      </c>
      <c r="H171" s="29" t="s">
        <v>1226</v>
      </c>
      <c r="I171" s="29">
        <v>1.6383307573415766</v>
      </c>
      <c r="J171" s="29">
        <v>2</v>
      </c>
      <c r="K171" s="29" t="s">
        <v>810</v>
      </c>
      <c r="L171" s="29">
        <v>2.8114396509936985</v>
      </c>
      <c r="M171" s="29">
        <v>2</v>
      </c>
      <c r="N171" s="5" t="s">
        <v>269</v>
      </c>
      <c r="O171" s="29">
        <v>3.9781458084343524</v>
      </c>
      <c r="P171" s="29">
        <v>3</v>
      </c>
      <c r="Q171" s="29" t="s">
        <v>630</v>
      </c>
      <c r="R171" s="29">
        <v>12.101781170483461</v>
      </c>
      <c r="S171" s="29">
        <v>3</v>
      </c>
      <c r="AE171" s="29">
        <f t="shared" si="8"/>
        <v>30.967741935483872</v>
      </c>
      <c r="AH171" s="29">
        <f t="shared" si="9"/>
        <v>34.666666666666671</v>
      </c>
      <c r="AR171" s="29" t="s">
        <v>1793</v>
      </c>
      <c r="AS171" s="5">
        <v>57.068062827225127</v>
      </c>
      <c r="AT171" s="5">
        <v>3</v>
      </c>
      <c r="AU171" s="29" t="s">
        <v>1338</v>
      </c>
      <c r="AV171" s="5">
        <v>38.742857142857147</v>
      </c>
      <c r="AW171" s="5">
        <v>3</v>
      </c>
      <c r="BB171" s="29" t="s">
        <v>48</v>
      </c>
      <c r="BC171" s="5">
        <v>1.007333514537762</v>
      </c>
      <c r="BD171" s="29">
        <v>1</v>
      </c>
    </row>
    <row r="172" spans="2:56" x14ac:dyDescent="0.25">
      <c r="B172" s="29" t="s">
        <v>918</v>
      </c>
      <c r="C172" s="29">
        <v>1.3503806924292487</v>
      </c>
      <c r="D172" s="29">
        <v>2</v>
      </c>
      <c r="E172" s="29" t="s">
        <v>765</v>
      </c>
      <c r="F172" s="29">
        <v>1.9553441669969613</v>
      </c>
      <c r="G172" s="29">
        <v>2</v>
      </c>
      <c r="H172" s="29" t="s">
        <v>1071</v>
      </c>
      <c r="I172" s="29">
        <v>1.6492273577714642</v>
      </c>
      <c r="J172" s="29">
        <v>2</v>
      </c>
      <c r="K172" s="29" t="s">
        <v>794</v>
      </c>
      <c r="L172" s="29">
        <v>2.8218535881716553</v>
      </c>
      <c r="M172" s="29">
        <v>2</v>
      </c>
      <c r="N172" s="29" t="s">
        <v>534</v>
      </c>
      <c r="O172" s="29">
        <v>4.0956826137689619</v>
      </c>
      <c r="P172" s="29">
        <v>3</v>
      </c>
      <c r="Q172" s="29" t="s">
        <v>670</v>
      </c>
      <c r="R172" s="29">
        <v>12.48913358446827</v>
      </c>
      <c r="S172" s="29">
        <v>3</v>
      </c>
      <c r="AR172" s="29" t="s">
        <v>1792</v>
      </c>
      <c r="AS172" s="5">
        <v>58.035714285714292</v>
      </c>
      <c r="AT172" s="5">
        <v>3</v>
      </c>
      <c r="AU172" s="29" t="s">
        <v>2003</v>
      </c>
      <c r="AV172" s="5">
        <v>42.048929663608561</v>
      </c>
      <c r="AW172" s="5">
        <v>3</v>
      </c>
      <c r="BB172" s="29" t="s">
        <v>869</v>
      </c>
      <c r="BC172" s="29">
        <v>1.0073458433760567</v>
      </c>
      <c r="BD172" s="29">
        <v>1</v>
      </c>
    </row>
    <row r="173" spans="2:56" x14ac:dyDescent="0.25">
      <c r="B173" s="29" t="s">
        <v>923</v>
      </c>
      <c r="C173" s="29">
        <v>1.372456223379082</v>
      </c>
      <c r="D173" s="29">
        <v>2</v>
      </c>
      <c r="E173" s="29" t="s">
        <v>1027</v>
      </c>
      <c r="F173" s="29">
        <v>2.0281304324922296</v>
      </c>
      <c r="G173" s="29">
        <v>2</v>
      </c>
      <c r="H173" s="29" t="s">
        <v>789</v>
      </c>
      <c r="I173" s="29">
        <v>1.768953068592058</v>
      </c>
      <c r="J173" s="29">
        <v>2</v>
      </c>
      <c r="K173" s="29" t="s">
        <v>792</v>
      </c>
      <c r="L173" s="29">
        <v>2.8409090909090908</v>
      </c>
      <c r="M173" s="29">
        <v>2</v>
      </c>
      <c r="N173" s="29" t="s">
        <v>525</v>
      </c>
      <c r="O173" s="29">
        <v>4.0983606557377046</v>
      </c>
      <c r="P173" s="29">
        <v>3</v>
      </c>
      <c r="Q173" s="29" t="s">
        <v>621</v>
      </c>
      <c r="R173" s="29">
        <v>12.601880877742946</v>
      </c>
      <c r="S173" s="29">
        <v>3</v>
      </c>
      <c r="AR173" s="29" t="s">
        <v>1793</v>
      </c>
      <c r="AS173" s="5">
        <v>61.973525872442835</v>
      </c>
      <c r="AT173" s="5">
        <v>3</v>
      </c>
      <c r="AU173" s="29" t="s">
        <v>2004</v>
      </c>
      <c r="AV173" s="5">
        <v>46.217391304347828</v>
      </c>
      <c r="AW173" s="5">
        <v>3</v>
      </c>
      <c r="BB173" s="29" t="s">
        <v>29</v>
      </c>
      <c r="BC173" s="5">
        <v>1.0074264057874751</v>
      </c>
      <c r="BD173" s="29">
        <v>1</v>
      </c>
    </row>
    <row r="174" spans="2:56" x14ac:dyDescent="0.25">
      <c r="B174" s="29" t="s">
        <v>923</v>
      </c>
      <c r="C174" s="29">
        <v>1.3867248363976317</v>
      </c>
      <c r="D174" s="29">
        <v>2</v>
      </c>
      <c r="E174" s="29" t="s">
        <v>1041</v>
      </c>
      <c r="F174" s="29">
        <v>2.0286813571178732</v>
      </c>
      <c r="G174" s="29">
        <v>2</v>
      </c>
      <c r="H174" s="29" t="s">
        <v>1047</v>
      </c>
      <c r="I174" s="29">
        <v>1.834301436869459</v>
      </c>
      <c r="J174" s="29">
        <v>2</v>
      </c>
      <c r="K174" s="29" t="s">
        <v>252</v>
      </c>
      <c r="L174" s="29">
        <v>2.9121540312876051</v>
      </c>
      <c r="M174" s="29">
        <v>2</v>
      </c>
      <c r="N174" s="5" t="s">
        <v>287</v>
      </c>
      <c r="O174" s="29">
        <v>4.1794087665647304</v>
      </c>
      <c r="P174" s="29">
        <v>3</v>
      </c>
      <c r="Q174" s="29" t="s">
        <v>634</v>
      </c>
      <c r="R174" s="29">
        <v>12.863785086964008</v>
      </c>
      <c r="S174" s="29">
        <v>3</v>
      </c>
      <c r="AR174" s="29" t="s">
        <v>1795</v>
      </c>
      <c r="AS174" s="5">
        <v>70.88122605363985</v>
      </c>
      <c r="AT174" s="5">
        <v>3</v>
      </c>
      <c r="AU174" s="29" t="s">
        <v>1152</v>
      </c>
      <c r="AV174" s="5">
        <v>52.431610942249243</v>
      </c>
      <c r="AW174" s="5">
        <v>3</v>
      </c>
      <c r="BB174" s="29" t="s">
        <v>913</v>
      </c>
      <c r="BC174" s="29">
        <v>1.0075756179204463</v>
      </c>
      <c r="BD174" s="29">
        <v>1</v>
      </c>
    </row>
    <row r="175" spans="2:56" x14ac:dyDescent="0.25">
      <c r="B175" s="29" t="s">
        <v>860</v>
      </c>
      <c r="C175" s="29">
        <v>1.3983840894965818</v>
      </c>
      <c r="D175" s="29">
        <v>2</v>
      </c>
      <c r="E175" s="29" t="s">
        <v>1036</v>
      </c>
      <c r="F175" s="29">
        <v>2.0588530681932311</v>
      </c>
      <c r="G175" s="29">
        <v>2</v>
      </c>
      <c r="H175" s="29" t="s">
        <v>1283</v>
      </c>
      <c r="I175" s="29">
        <v>1.9298936589208351</v>
      </c>
      <c r="J175" s="29">
        <v>2</v>
      </c>
      <c r="K175" s="29" t="s">
        <v>811</v>
      </c>
      <c r="L175" s="29">
        <v>2.9976792160907686</v>
      </c>
      <c r="M175" s="29">
        <v>2</v>
      </c>
      <c r="N175" s="29" t="s">
        <v>693</v>
      </c>
      <c r="O175" s="29">
        <v>4.1808609476618148</v>
      </c>
      <c r="P175" s="29">
        <v>3</v>
      </c>
      <c r="Q175" s="29" t="s">
        <v>678</v>
      </c>
      <c r="R175" s="29">
        <v>13.030035335689046</v>
      </c>
      <c r="S175" s="29">
        <v>3</v>
      </c>
      <c r="AU175" s="29" t="s">
        <v>2006</v>
      </c>
      <c r="AV175" s="5">
        <v>57.774674115456236</v>
      </c>
      <c r="AW175" s="5">
        <v>3</v>
      </c>
      <c r="BB175" s="29" t="s">
        <v>851</v>
      </c>
      <c r="BC175" s="5">
        <v>1.0081350732411978</v>
      </c>
      <c r="BD175" s="29">
        <v>1</v>
      </c>
    </row>
    <row r="176" spans="2:56" x14ac:dyDescent="0.25">
      <c r="B176" s="29" t="s">
        <v>37</v>
      </c>
      <c r="C176" s="29">
        <v>1.4442636289666395</v>
      </c>
      <c r="D176" s="29">
        <v>2</v>
      </c>
      <c r="E176" s="29" t="s">
        <v>1174</v>
      </c>
      <c r="F176" s="29">
        <v>2.1205186880244087</v>
      </c>
      <c r="G176" s="29">
        <v>2</v>
      </c>
      <c r="H176" s="29" t="s">
        <v>1215</v>
      </c>
      <c r="I176" s="29">
        <v>2.0107238605898123</v>
      </c>
      <c r="J176" s="29">
        <v>2</v>
      </c>
      <c r="K176" s="29" t="s">
        <v>254</v>
      </c>
      <c r="L176" s="29">
        <v>3.0062858704564088</v>
      </c>
      <c r="M176" s="29">
        <v>2</v>
      </c>
      <c r="N176" s="5" t="s">
        <v>283</v>
      </c>
      <c r="O176" s="29">
        <v>4.2509661286656053</v>
      </c>
      <c r="P176" s="29">
        <v>3</v>
      </c>
      <c r="Q176" s="29" t="s">
        <v>645</v>
      </c>
      <c r="R176" s="29">
        <v>13.412171906547449</v>
      </c>
      <c r="S176" s="29">
        <v>3</v>
      </c>
      <c r="AU176" s="29" t="s">
        <v>1328</v>
      </c>
      <c r="AV176" s="5">
        <v>58.78326996197719</v>
      </c>
      <c r="AW176" s="5">
        <v>3</v>
      </c>
      <c r="BB176" s="29" t="s">
        <v>885</v>
      </c>
      <c r="BC176" s="29">
        <v>1.0082092498425343</v>
      </c>
      <c r="BD176" s="29">
        <v>1</v>
      </c>
    </row>
    <row r="177" spans="2:56" x14ac:dyDescent="0.25">
      <c r="B177" s="29" t="s">
        <v>881</v>
      </c>
      <c r="C177" s="29">
        <v>1.4661183622385123</v>
      </c>
      <c r="D177" s="29">
        <v>2</v>
      </c>
      <c r="E177" s="29" t="s">
        <v>1170</v>
      </c>
      <c r="F177" s="29">
        <v>2.1477663230240549</v>
      </c>
      <c r="G177" s="29">
        <v>2</v>
      </c>
      <c r="H177" s="29" t="s">
        <v>224</v>
      </c>
      <c r="I177" s="29">
        <v>2.0895522388059704</v>
      </c>
      <c r="J177" s="29">
        <v>2</v>
      </c>
      <c r="K177" s="29" t="s">
        <v>1308</v>
      </c>
      <c r="L177" s="29">
        <v>3.0577382985992481</v>
      </c>
      <c r="M177" s="29">
        <v>2</v>
      </c>
      <c r="N177" s="29" t="s">
        <v>690</v>
      </c>
      <c r="O177" s="29">
        <v>4.3221110100090989</v>
      </c>
      <c r="P177" s="29">
        <v>3</v>
      </c>
      <c r="Q177" s="29" t="s">
        <v>622</v>
      </c>
      <c r="R177" s="29">
        <v>13.690115221346272</v>
      </c>
      <c r="S177" s="29">
        <v>3</v>
      </c>
      <c r="BB177" s="29" t="s">
        <v>44</v>
      </c>
      <c r="BC177" s="5">
        <v>1.0082425047883834</v>
      </c>
      <c r="BD177" s="29">
        <v>1</v>
      </c>
    </row>
    <row r="178" spans="2:56" x14ac:dyDescent="0.25">
      <c r="B178" s="29" t="s">
        <v>907</v>
      </c>
      <c r="C178" s="29">
        <v>1.487386958591147</v>
      </c>
      <c r="D178" s="29">
        <v>2</v>
      </c>
      <c r="E178" s="2" t="s">
        <v>738</v>
      </c>
      <c r="F178" s="29">
        <v>2.1664560389962086</v>
      </c>
      <c r="G178" s="29">
        <v>2</v>
      </c>
      <c r="H178" s="29" t="s">
        <v>770</v>
      </c>
      <c r="I178" s="29">
        <v>2.1653910770953892</v>
      </c>
      <c r="J178" s="29">
        <v>2</v>
      </c>
      <c r="K178" s="29" t="s">
        <v>819</v>
      </c>
      <c r="L178" s="29">
        <v>3.1227020932398646</v>
      </c>
      <c r="M178" s="29">
        <v>2</v>
      </c>
      <c r="N178" s="29" t="s">
        <v>534</v>
      </c>
      <c r="O178" s="29">
        <v>4.4350580781414992</v>
      </c>
      <c r="P178" s="29">
        <v>3</v>
      </c>
      <c r="Q178" s="29" t="s">
        <v>638</v>
      </c>
      <c r="R178" s="29">
        <v>13.747401247401248</v>
      </c>
      <c r="S178" s="29">
        <v>3</v>
      </c>
      <c r="BB178" s="29" t="s">
        <v>875</v>
      </c>
      <c r="BC178" s="29">
        <v>1.0082566978648264</v>
      </c>
      <c r="BD178" s="29">
        <v>1</v>
      </c>
    </row>
    <row r="179" spans="2:56" x14ac:dyDescent="0.25">
      <c r="B179" s="29" t="s">
        <v>39</v>
      </c>
      <c r="C179" s="29">
        <v>1.5055467511885896</v>
      </c>
      <c r="D179" s="29">
        <v>2</v>
      </c>
      <c r="E179" s="29" t="s">
        <v>757</v>
      </c>
      <c r="F179" s="29">
        <v>2.2006713912719134</v>
      </c>
      <c r="G179" s="29">
        <v>2</v>
      </c>
      <c r="H179" s="29" t="s">
        <v>780</v>
      </c>
      <c r="I179" s="29">
        <v>2.1859236127792459</v>
      </c>
      <c r="J179" s="29">
        <v>2</v>
      </c>
      <c r="K179" s="29" t="s">
        <v>812</v>
      </c>
      <c r="L179" s="29">
        <v>3.1644793327609473</v>
      </c>
      <c r="M179" s="29">
        <v>2</v>
      </c>
      <c r="N179" s="29" t="s">
        <v>692</v>
      </c>
      <c r="O179" s="29">
        <v>4.4816253361219003</v>
      </c>
      <c r="P179" s="29">
        <v>3</v>
      </c>
      <c r="Q179" s="29" t="s">
        <v>666</v>
      </c>
      <c r="R179" s="29">
        <v>13.983864771417595</v>
      </c>
      <c r="S179" s="29">
        <v>3</v>
      </c>
      <c r="BB179" s="29" t="s">
        <v>24</v>
      </c>
      <c r="BC179" s="5">
        <v>1.0083869618357486</v>
      </c>
      <c r="BD179" s="29">
        <v>1</v>
      </c>
    </row>
    <row r="180" spans="2:56" x14ac:dyDescent="0.25">
      <c r="B180" s="29" t="s">
        <v>868</v>
      </c>
      <c r="C180" s="29">
        <v>1.5235300756122334</v>
      </c>
      <c r="D180" s="29">
        <v>2</v>
      </c>
      <c r="E180" s="29" t="s">
        <v>763</v>
      </c>
      <c r="F180" s="29">
        <v>2.2016369519700527</v>
      </c>
      <c r="G180" s="29">
        <v>2</v>
      </c>
      <c r="H180" s="29" t="s">
        <v>1070</v>
      </c>
      <c r="I180" s="29">
        <v>2.2337325995467792</v>
      </c>
      <c r="J180" s="29">
        <v>2</v>
      </c>
      <c r="K180" s="29" t="s">
        <v>816</v>
      </c>
      <c r="L180" s="29">
        <v>3.2247894428680812</v>
      </c>
      <c r="M180" s="29">
        <v>2</v>
      </c>
      <c r="N180" s="29" t="s">
        <v>720</v>
      </c>
      <c r="O180" s="29">
        <v>4.5444033302497688</v>
      </c>
      <c r="P180" s="29">
        <v>3</v>
      </c>
      <c r="Q180" s="29" t="s">
        <v>543</v>
      </c>
      <c r="R180" s="29">
        <v>14.146981627296586</v>
      </c>
      <c r="S180" s="29">
        <v>3</v>
      </c>
      <c r="BB180" s="29" t="s">
        <v>887</v>
      </c>
      <c r="BC180" s="29">
        <v>1.0084078825584986</v>
      </c>
      <c r="BD180" s="29">
        <v>1</v>
      </c>
    </row>
    <row r="181" spans="2:56" x14ac:dyDescent="0.25">
      <c r="B181" s="29" t="s">
        <v>23</v>
      </c>
      <c r="C181" s="29">
        <v>1.6132830899670276</v>
      </c>
      <c r="D181" s="29">
        <v>2</v>
      </c>
      <c r="E181" s="29" t="s">
        <v>1035</v>
      </c>
      <c r="F181" s="29">
        <v>2.2504213343908002</v>
      </c>
      <c r="G181" s="29">
        <v>2</v>
      </c>
      <c r="H181" s="29" t="s">
        <v>1291</v>
      </c>
      <c r="I181" s="29">
        <v>2.2512151445382451</v>
      </c>
      <c r="J181" s="29">
        <v>2</v>
      </c>
      <c r="K181" s="29" t="s">
        <v>261</v>
      </c>
      <c r="L181" s="29">
        <v>3.2596041909196738</v>
      </c>
      <c r="M181" s="29">
        <v>2</v>
      </c>
      <c r="N181" s="29" t="s">
        <v>298</v>
      </c>
      <c r="O181" s="29">
        <v>4.5964885841308121</v>
      </c>
      <c r="P181" s="29">
        <v>3</v>
      </c>
      <c r="Q181" s="29" t="s">
        <v>621</v>
      </c>
      <c r="R181" s="29">
        <v>14.32518597236982</v>
      </c>
      <c r="S181" s="29">
        <v>3</v>
      </c>
      <c r="AT181">
        <f>COUNTIF(AT2:AT174, "=3")</f>
        <v>81</v>
      </c>
      <c r="AW181">
        <f>COUNTIF(AW2:AW176, "=3")</f>
        <v>92</v>
      </c>
      <c r="BB181" s="29" t="s">
        <v>520</v>
      </c>
      <c r="BC181" s="5">
        <v>1.008898125331793</v>
      </c>
      <c r="BD181" s="29">
        <v>1</v>
      </c>
    </row>
    <row r="182" spans="2:56" x14ac:dyDescent="0.25">
      <c r="B182" s="29" t="s">
        <v>916</v>
      </c>
      <c r="C182" s="29">
        <v>1.6282695305733588</v>
      </c>
      <c r="D182" s="29">
        <v>2</v>
      </c>
      <c r="E182" s="29" t="s">
        <v>1026</v>
      </c>
      <c r="F182" s="29">
        <v>2.3108751658989775</v>
      </c>
      <c r="G182" s="29">
        <v>2</v>
      </c>
      <c r="H182" s="29" t="s">
        <v>1291</v>
      </c>
      <c r="I182" s="29">
        <v>2.2542615899314957</v>
      </c>
      <c r="J182" s="29">
        <v>2</v>
      </c>
      <c r="K182" s="29" t="s">
        <v>1238</v>
      </c>
      <c r="L182" s="29">
        <v>3.2636469221835074</v>
      </c>
      <c r="M182" s="29">
        <v>2</v>
      </c>
      <c r="N182" s="29" t="s">
        <v>537</v>
      </c>
      <c r="O182" s="29">
        <v>4.6069315300084535</v>
      </c>
      <c r="P182" s="29">
        <v>3</v>
      </c>
      <c r="Q182" s="29" t="s">
        <v>327</v>
      </c>
      <c r="R182" s="29">
        <v>14.657147893530759</v>
      </c>
      <c r="S182" s="29">
        <v>3</v>
      </c>
      <c r="AT182">
        <f>COUNTA(AT2:AT174)</f>
        <v>173</v>
      </c>
      <c r="AW182">
        <f>COUNTA(AW2:AW176)</f>
        <v>175</v>
      </c>
      <c r="BB182" s="29" t="s">
        <v>45</v>
      </c>
      <c r="BC182" s="5">
        <v>1.0090176008739034</v>
      </c>
      <c r="BD182" s="29">
        <v>1</v>
      </c>
    </row>
    <row r="183" spans="2:56" x14ac:dyDescent="0.25">
      <c r="B183" s="29" t="s">
        <v>909</v>
      </c>
      <c r="C183" s="29">
        <v>1.6653696498054475</v>
      </c>
      <c r="D183" s="29">
        <v>2</v>
      </c>
      <c r="E183" s="29" t="s">
        <v>1029</v>
      </c>
      <c r="F183" s="29">
        <v>2.5654910986258717</v>
      </c>
      <c r="G183" s="29">
        <v>2</v>
      </c>
      <c r="H183" s="29" t="s">
        <v>783</v>
      </c>
      <c r="I183" s="29">
        <v>2.2619899785254116</v>
      </c>
      <c r="J183" s="29">
        <v>2</v>
      </c>
      <c r="K183" s="29" t="s">
        <v>263</v>
      </c>
      <c r="L183" s="29">
        <v>3.2711306256860593</v>
      </c>
      <c r="M183" s="29">
        <v>2</v>
      </c>
      <c r="N183" s="29" t="s">
        <v>729</v>
      </c>
      <c r="O183" s="29">
        <v>4.6681922196796339</v>
      </c>
      <c r="P183" s="29">
        <v>3</v>
      </c>
      <c r="Q183" s="29" t="s">
        <v>660</v>
      </c>
      <c r="R183" s="29">
        <v>14.834421504617376</v>
      </c>
      <c r="S183" s="29">
        <v>3</v>
      </c>
      <c r="AT183">
        <f>AT181/AT182*100</f>
        <v>46.820809248554909</v>
      </c>
      <c r="AW183">
        <f>AW181/AW182*100</f>
        <v>52.571428571428569</v>
      </c>
      <c r="BB183" s="29" t="s">
        <v>916</v>
      </c>
      <c r="BC183" s="29">
        <v>1.0092946601227146</v>
      </c>
      <c r="BD183" s="29">
        <v>1</v>
      </c>
    </row>
    <row r="184" spans="2:56" x14ac:dyDescent="0.25">
      <c r="B184" s="29" t="s">
        <v>859</v>
      </c>
      <c r="C184" s="29">
        <v>1.8250471994965389</v>
      </c>
      <c r="D184" s="29">
        <v>2</v>
      </c>
      <c r="E184" s="29" t="s">
        <v>1188</v>
      </c>
      <c r="F184" s="29">
        <v>2.6816883529038398</v>
      </c>
      <c r="G184" s="29">
        <v>2</v>
      </c>
      <c r="H184" s="29" t="s">
        <v>1213</v>
      </c>
      <c r="I184" s="29">
        <v>2.2697962342017024</v>
      </c>
      <c r="J184" s="29">
        <v>2</v>
      </c>
      <c r="K184" s="29" t="s">
        <v>260</v>
      </c>
      <c r="L184" s="29">
        <v>3.3026113671274961</v>
      </c>
      <c r="M184" s="29">
        <v>2</v>
      </c>
      <c r="N184" s="29" t="s">
        <v>724</v>
      </c>
      <c r="O184" s="29">
        <v>4.7302431610942248</v>
      </c>
      <c r="P184" s="29">
        <v>3</v>
      </c>
      <c r="Q184" s="29" t="s">
        <v>658</v>
      </c>
      <c r="R184" s="29">
        <v>14.938974776240846</v>
      </c>
      <c r="S184" s="29">
        <v>3</v>
      </c>
      <c r="BB184" s="29" t="s">
        <v>875</v>
      </c>
      <c r="BC184" s="29">
        <v>1.0094175357509945</v>
      </c>
      <c r="BD184" s="29">
        <v>1</v>
      </c>
    </row>
    <row r="185" spans="2:56" x14ac:dyDescent="0.25">
      <c r="B185" s="29" t="s">
        <v>29</v>
      </c>
      <c r="C185" s="29">
        <v>1.8830128205128205</v>
      </c>
      <c r="D185" s="29">
        <v>2</v>
      </c>
      <c r="E185" s="29" t="s">
        <v>1174</v>
      </c>
      <c r="F185" s="29">
        <v>2.7333333333333334</v>
      </c>
      <c r="G185" s="29">
        <v>2</v>
      </c>
      <c r="H185" s="29" t="s">
        <v>1287</v>
      </c>
      <c r="I185" s="29">
        <v>2.2975778546712804</v>
      </c>
      <c r="J185" s="29">
        <v>2</v>
      </c>
      <c r="K185" s="29" t="s">
        <v>1243</v>
      </c>
      <c r="L185" s="29">
        <v>3.3103231879510511</v>
      </c>
      <c r="M185" s="29">
        <v>2</v>
      </c>
      <c r="N185" s="5" t="s">
        <v>275</v>
      </c>
      <c r="O185" s="29">
        <v>4.8571428571428568</v>
      </c>
      <c r="P185" s="29">
        <v>3</v>
      </c>
      <c r="Q185" s="29" t="s">
        <v>624</v>
      </c>
      <c r="R185" s="29">
        <v>15.019157088122606</v>
      </c>
      <c r="S185" s="29">
        <v>3</v>
      </c>
      <c r="BB185" s="29" t="s">
        <v>875</v>
      </c>
      <c r="BC185" s="29">
        <v>1.009677428351776</v>
      </c>
      <c r="BD185" s="29">
        <v>1</v>
      </c>
    </row>
    <row r="186" spans="2:56" x14ac:dyDescent="0.25">
      <c r="B186" s="29" t="s">
        <v>903</v>
      </c>
      <c r="C186" s="29">
        <v>1.8833162743091096</v>
      </c>
      <c r="D186" s="29">
        <v>2</v>
      </c>
      <c r="E186" s="29" t="s">
        <v>1198</v>
      </c>
      <c r="F186" s="29">
        <v>2.8454669290146817</v>
      </c>
      <c r="G186" s="29">
        <v>2</v>
      </c>
      <c r="H186" s="29" t="s">
        <v>228</v>
      </c>
      <c r="I186" s="29">
        <v>2.3217247097844109</v>
      </c>
      <c r="J186" s="29">
        <v>2</v>
      </c>
      <c r="K186" s="29" t="s">
        <v>795</v>
      </c>
      <c r="L186" s="29">
        <v>3.3319094404100809</v>
      </c>
      <c r="M186" s="29">
        <v>2</v>
      </c>
      <c r="N186" s="29" t="s">
        <v>689</v>
      </c>
      <c r="O186" s="29">
        <v>4.8953250432866362</v>
      </c>
      <c r="P186" s="29">
        <v>3</v>
      </c>
      <c r="Q186" s="29" t="s">
        <v>639</v>
      </c>
      <c r="R186" s="29">
        <v>15.623241983444508</v>
      </c>
      <c r="S186" s="29">
        <v>3</v>
      </c>
      <c r="BB186" s="29" t="s">
        <v>29</v>
      </c>
      <c r="BC186" s="5">
        <v>1.0099177865018916</v>
      </c>
      <c r="BD186" s="29">
        <v>1</v>
      </c>
    </row>
    <row r="187" spans="2:56" x14ac:dyDescent="0.25">
      <c r="B187" s="29" t="s">
        <v>857</v>
      </c>
      <c r="C187" s="29">
        <v>1.8905872888173776</v>
      </c>
      <c r="D187" s="29">
        <v>2</v>
      </c>
      <c r="E187" s="29" t="s">
        <v>1191</v>
      </c>
      <c r="F187" s="29">
        <v>2.8744326777609683</v>
      </c>
      <c r="G187" s="29">
        <v>2</v>
      </c>
      <c r="H187" s="29" t="s">
        <v>1062</v>
      </c>
      <c r="I187" s="29">
        <v>2.3341656714797527</v>
      </c>
      <c r="J187" s="29">
        <v>2</v>
      </c>
      <c r="K187" s="29" t="s">
        <v>1309</v>
      </c>
      <c r="L187" s="29">
        <v>3.3609522698097796</v>
      </c>
      <c r="M187" s="29">
        <v>2</v>
      </c>
      <c r="N187" s="29" t="s">
        <v>703</v>
      </c>
      <c r="O187" s="29">
        <v>4.9311789347695996</v>
      </c>
      <c r="P187" s="29">
        <v>3</v>
      </c>
      <c r="Q187" s="29" t="s">
        <v>637</v>
      </c>
      <c r="R187" s="29">
        <v>16.095714652296639</v>
      </c>
      <c r="S187" s="29">
        <v>3</v>
      </c>
      <c r="BB187" s="29" t="s">
        <v>889</v>
      </c>
      <c r="BC187" s="29">
        <v>1.0099262460822394</v>
      </c>
      <c r="BD187" s="29">
        <v>1</v>
      </c>
    </row>
    <row r="188" spans="2:56" x14ac:dyDescent="0.25">
      <c r="B188" s="29" t="s">
        <v>885</v>
      </c>
      <c r="C188" s="29">
        <v>1.9037078029883785</v>
      </c>
      <c r="D188" s="29">
        <v>2</v>
      </c>
      <c r="E188" s="29" t="s">
        <v>765</v>
      </c>
      <c r="F188" s="29">
        <v>2.913320980028824</v>
      </c>
      <c r="G188" s="29">
        <v>2</v>
      </c>
      <c r="H188" s="29" t="s">
        <v>1211</v>
      </c>
      <c r="I188" s="29">
        <v>2.3460410557184752</v>
      </c>
      <c r="J188" s="29">
        <v>2</v>
      </c>
      <c r="K188" s="29" t="s">
        <v>817</v>
      </c>
      <c r="L188" s="29">
        <v>3.3779166259884801</v>
      </c>
      <c r="M188" s="29">
        <v>2</v>
      </c>
      <c r="N188" s="29" t="s">
        <v>690</v>
      </c>
      <c r="O188" s="29">
        <v>4.9876399592845715</v>
      </c>
      <c r="P188" s="29">
        <v>3</v>
      </c>
      <c r="Q188" s="29" t="s">
        <v>665</v>
      </c>
      <c r="R188" s="29">
        <v>16.40250109059183</v>
      </c>
      <c r="S188" s="29">
        <v>3</v>
      </c>
      <c r="BB188" s="29" t="s">
        <v>917</v>
      </c>
      <c r="BC188" s="29">
        <v>1.0102633184965781</v>
      </c>
      <c r="BD188" s="29">
        <v>1</v>
      </c>
    </row>
    <row r="189" spans="2:56" x14ac:dyDescent="0.25">
      <c r="B189" s="29" t="s">
        <v>858</v>
      </c>
      <c r="C189" s="29">
        <v>2.0774315391879132</v>
      </c>
      <c r="D189" s="29">
        <v>2</v>
      </c>
      <c r="E189" s="29" t="s">
        <v>758</v>
      </c>
      <c r="F189" s="29">
        <v>3.0843742034157531</v>
      </c>
      <c r="G189" s="29">
        <v>2</v>
      </c>
      <c r="H189" s="29" t="s">
        <v>1066</v>
      </c>
      <c r="I189" s="29">
        <v>2.3908270309831665</v>
      </c>
      <c r="J189" s="29">
        <v>2</v>
      </c>
      <c r="K189" s="29" t="s">
        <v>804</v>
      </c>
      <c r="L189" s="29">
        <v>3.3939128530764173</v>
      </c>
      <c r="M189" s="29">
        <v>2</v>
      </c>
      <c r="N189" s="29" t="s">
        <v>685</v>
      </c>
      <c r="O189" s="29">
        <v>5.0635654435134354</v>
      </c>
      <c r="P189" s="29">
        <v>3</v>
      </c>
      <c r="Q189" s="29" t="s">
        <v>622</v>
      </c>
      <c r="R189" s="29">
        <v>16.885625965996908</v>
      </c>
      <c r="S189" s="29">
        <v>3</v>
      </c>
      <c r="BB189" s="29" t="s">
        <v>27</v>
      </c>
      <c r="BC189" s="5">
        <v>1.0107057496739416</v>
      </c>
      <c r="BD189" s="29">
        <v>1</v>
      </c>
    </row>
    <row r="190" spans="2:56" x14ac:dyDescent="0.25">
      <c r="B190" s="29" t="s">
        <v>883</v>
      </c>
      <c r="C190" s="29">
        <v>2.0844327176781001</v>
      </c>
      <c r="D190" s="29">
        <v>2</v>
      </c>
      <c r="E190" s="29" t="s">
        <v>1172</v>
      </c>
      <c r="F190" s="29">
        <v>3.0986993114001531</v>
      </c>
      <c r="G190" s="29">
        <v>2</v>
      </c>
      <c r="H190" s="29" t="s">
        <v>229</v>
      </c>
      <c r="I190" s="29">
        <v>2.3985239852398523</v>
      </c>
      <c r="J190" s="29">
        <v>2</v>
      </c>
      <c r="K190" s="29" t="s">
        <v>261</v>
      </c>
      <c r="L190" s="29">
        <v>3.4062655395325705</v>
      </c>
      <c r="M190" s="29">
        <v>2</v>
      </c>
      <c r="N190" s="29" t="s">
        <v>314</v>
      </c>
      <c r="O190" s="29">
        <v>5.0735294117647056</v>
      </c>
      <c r="P190" s="29">
        <v>3</v>
      </c>
      <c r="Q190" s="29" t="s">
        <v>664</v>
      </c>
      <c r="R190" s="29">
        <v>17.24770642201835</v>
      </c>
      <c r="S190" s="29">
        <v>3</v>
      </c>
      <c r="BB190" s="29" t="s">
        <v>41</v>
      </c>
      <c r="BC190" s="5">
        <v>1.0107207894234314</v>
      </c>
      <c r="BD190" s="29">
        <v>1</v>
      </c>
    </row>
    <row r="191" spans="2:56" x14ac:dyDescent="0.25">
      <c r="B191" s="29" t="s">
        <v>904</v>
      </c>
      <c r="C191" s="29">
        <v>2.0898051397910193</v>
      </c>
      <c r="D191" s="29">
        <v>2</v>
      </c>
      <c r="E191" s="29" t="s">
        <v>761</v>
      </c>
      <c r="F191" s="29">
        <v>3.1141868512110724</v>
      </c>
      <c r="G191" s="29">
        <v>2</v>
      </c>
      <c r="H191" s="29" t="s">
        <v>1216</v>
      </c>
      <c r="I191" s="29">
        <v>2.4483451000712484</v>
      </c>
      <c r="J191" s="29">
        <v>2</v>
      </c>
      <c r="K191" s="29" t="s">
        <v>816</v>
      </c>
      <c r="L191" s="29">
        <v>3.4925160370634352</v>
      </c>
      <c r="M191" s="29">
        <v>2</v>
      </c>
      <c r="N191" s="29" t="s">
        <v>529</v>
      </c>
      <c r="O191" s="29">
        <v>5.2181351582549187</v>
      </c>
      <c r="P191" s="29">
        <v>3</v>
      </c>
      <c r="Q191" s="29" t="s">
        <v>679</v>
      </c>
      <c r="R191" s="29">
        <v>17.426820966643973</v>
      </c>
      <c r="S191" s="29">
        <v>3</v>
      </c>
      <c r="BB191" s="29" t="s">
        <v>877</v>
      </c>
      <c r="BC191" s="29">
        <v>1.0110475323438093</v>
      </c>
      <c r="BD191" s="29">
        <v>1</v>
      </c>
    </row>
    <row r="192" spans="2:56" x14ac:dyDescent="0.25">
      <c r="B192" s="29" t="s">
        <v>858</v>
      </c>
      <c r="C192" s="29">
        <v>2.1278451207813727</v>
      </c>
      <c r="D192" s="29">
        <v>2</v>
      </c>
      <c r="E192" s="29" t="s">
        <v>1038</v>
      </c>
      <c r="F192" s="29">
        <v>3.1489480284241327</v>
      </c>
      <c r="G192" s="29">
        <v>2</v>
      </c>
      <c r="H192" s="29" t="s">
        <v>1071</v>
      </c>
      <c r="I192" s="29">
        <v>2.4703419399860436</v>
      </c>
      <c r="J192" s="29">
        <v>2</v>
      </c>
      <c r="K192" s="29" t="s">
        <v>798</v>
      </c>
      <c r="L192" s="29">
        <v>3.5459587955625991</v>
      </c>
      <c r="M192" s="29">
        <v>2</v>
      </c>
      <c r="N192" s="29" t="s">
        <v>306</v>
      </c>
      <c r="O192" s="29">
        <v>5.2388289676425268</v>
      </c>
      <c r="P192" s="29">
        <v>3</v>
      </c>
      <c r="Q192" s="29" t="s">
        <v>659</v>
      </c>
      <c r="R192" s="29">
        <v>18.043450802071494</v>
      </c>
      <c r="S192" s="29">
        <v>3</v>
      </c>
      <c r="BB192" s="29" t="s">
        <v>41</v>
      </c>
      <c r="BC192" s="5">
        <v>1.0112785892687788</v>
      </c>
      <c r="BD192" s="29">
        <v>1</v>
      </c>
    </row>
    <row r="193" spans="2:56" x14ac:dyDescent="0.25">
      <c r="B193" s="29" t="s">
        <v>880</v>
      </c>
      <c r="C193" s="29">
        <v>2.1476230191826522</v>
      </c>
      <c r="D193" s="29">
        <v>2</v>
      </c>
      <c r="E193" s="29" t="s">
        <v>760</v>
      </c>
      <c r="F193" s="29">
        <v>3.1912241336325109</v>
      </c>
      <c r="G193" s="29">
        <v>2</v>
      </c>
      <c r="H193" s="29" t="s">
        <v>770</v>
      </c>
      <c r="I193" s="29">
        <v>2.5264783759929395</v>
      </c>
      <c r="J193" s="29">
        <v>2</v>
      </c>
      <c r="K193" s="29" t="s">
        <v>822</v>
      </c>
      <c r="L193" s="29">
        <v>3.5807931825630939</v>
      </c>
      <c r="M193" s="29">
        <v>2</v>
      </c>
      <c r="N193" s="29" t="s">
        <v>311</v>
      </c>
      <c r="O193" s="29">
        <v>5.3485313459009207</v>
      </c>
      <c r="P193" s="29">
        <v>3</v>
      </c>
      <c r="Q193" s="29" t="s">
        <v>663</v>
      </c>
      <c r="R193" s="29">
        <v>18.269812462189957</v>
      </c>
      <c r="S193" s="29">
        <v>3</v>
      </c>
      <c r="BB193" s="29" t="s">
        <v>901</v>
      </c>
      <c r="BC193" s="29">
        <v>1.0113126289510153</v>
      </c>
      <c r="BD193" s="29">
        <v>1</v>
      </c>
    </row>
    <row r="194" spans="2:56" x14ac:dyDescent="0.25">
      <c r="B194" s="29" t="s">
        <v>37</v>
      </c>
      <c r="C194" s="29">
        <v>2.2533495736906208</v>
      </c>
      <c r="D194" s="29">
        <v>2</v>
      </c>
      <c r="E194" s="29" t="s">
        <v>1040</v>
      </c>
      <c r="F194" s="29">
        <v>3.2736827155233637</v>
      </c>
      <c r="G194" s="29">
        <v>2</v>
      </c>
      <c r="H194" s="29" t="s">
        <v>1288</v>
      </c>
      <c r="I194" s="29">
        <v>2.5675225075025008</v>
      </c>
      <c r="J194" s="29">
        <v>2</v>
      </c>
      <c r="K194" s="29" t="s">
        <v>1310</v>
      </c>
      <c r="L194" s="29">
        <v>3.5857087579001674</v>
      </c>
      <c r="M194" s="29">
        <v>2</v>
      </c>
      <c r="N194" s="29" t="s">
        <v>296</v>
      </c>
      <c r="O194" s="29">
        <v>5.375859348585597</v>
      </c>
      <c r="P194" s="29">
        <v>3</v>
      </c>
      <c r="Q194" s="29" t="s">
        <v>625</v>
      </c>
      <c r="R194" s="29">
        <v>18.492443443161552</v>
      </c>
      <c r="S194" s="29">
        <v>3</v>
      </c>
      <c r="BB194" s="29" t="s">
        <v>916</v>
      </c>
      <c r="BC194" s="29">
        <v>1.0116350835663555</v>
      </c>
      <c r="BD194" s="29">
        <v>1</v>
      </c>
    </row>
    <row r="195" spans="2:56" x14ac:dyDescent="0.25">
      <c r="B195" s="29" t="s">
        <v>46</v>
      </c>
      <c r="C195" s="29">
        <v>2.2858982614294914</v>
      </c>
      <c r="D195" s="29">
        <v>2</v>
      </c>
      <c r="E195" s="29" t="s">
        <v>1036</v>
      </c>
      <c r="F195" s="29">
        <v>3.3763654419066533</v>
      </c>
      <c r="G195" s="29">
        <v>2</v>
      </c>
      <c r="H195" s="29" t="s">
        <v>1285</v>
      </c>
      <c r="I195" s="29">
        <v>2.5708552796588915</v>
      </c>
      <c r="J195" s="29">
        <v>2</v>
      </c>
      <c r="K195" s="29" t="s">
        <v>1265</v>
      </c>
      <c r="L195" s="29">
        <v>3.6370798319327733</v>
      </c>
      <c r="M195" s="29">
        <v>2</v>
      </c>
      <c r="N195" s="29" t="s">
        <v>715</v>
      </c>
      <c r="O195" s="29">
        <v>5.4364797728885739</v>
      </c>
      <c r="P195" s="29">
        <v>3</v>
      </c>
      <c r="Q195" s="29" t="s">
        <v>678</v>
      </c>
      <c r="R195" s="29">
        <v>18.694885361552029</v>
      </c>
      <c r="S195" s="29">
        <v>3</v>
      </c>
      <c r="BB195" s="29" t="s">
        <v>888</v>
      </c>
      <c r="BC195" s="29">
        <v>1.0116767993889075</v>
      </c>
      <c r="BD195" s="29">
        <v>1</v>
      </c>
    </row>
    <row r="196" spans="2:56" x14ac:dyDescent="0.25">
      <c r="B196" s="29" t="s">
        <v>926</v>
      </c>
      <c r="C196" s="29">
        <v>2.4443278098522909</v>
      </c>
      <c r="D196" s="29">
        <v>2</v>
      </c>
      <c r="E196" s="29" t="s">
        <v>764</v>
      </c>
      <c r="F196" s="29">
        <v>3.3820239505198053</v>
      </c>
      <c r="G196" s="29">
        <v>2</v>
      </c>
      <c r="H196" s="29" t="s">
        <v>1061</v>
      </c>
      <c r="I196" s="29">
        <v>2.5716529250098157</v>
      </c>
      <c r="J196" s="29">
        <v>2</v>
      </c>
      <c r="K196" s="29" t="s">
        <v>251</v>
      </c>
      <c r="L196" s="29">
        <v>3.657968313140727</v>
      </c>
      <c r="M196" s="29">
        <v>2</v>
      </c>
      <c r="N196" s="29" t="s">
        <v>711</v>
      </c>
      <c r="O196" s="29">
        <v>5.4832843754371234</v>
      </c>
      <c r="P196" s="29">
        <v>3</v>
      </c>
      <c r="Q196" s="29" t="s">
        <v>328</v>
      </c>
      <c r="R196" s="29">
        <v>18.711504424778759</v>
      </c>
      <c r="S196" s="29">
        <v>3</v>
      </c>
      <c r="BB196" s="29" t="s">
        <v>924</v>
      </c>
      <c r="BC196" s="29">
        <v>1.0118221168392594</v>
      </c>
      <c r="BD196" s="29">
        <v>1</v>
      </c>
    </row>
    <row r="197" spans="2:56" x14ac:dyDescent="0.25">
      <c r="B197" s="29" t="s">
        <v>886</v>
      </c>
      <c r="C197" s="29">
        <v>2.4861211682355782</v>
      </c>
      <c r="D197" s="29">
        <v>2</v>
      </c>
      <c r="E197" s="29" t="s">
        <v>763</v>
      </c>
      <c r="F197" s="29">
        <v>3.3864739083077535</v>
      </c>
      <c r="G197" s="29">
        <v>2</v>
      </c>
      <c r="H197" s="29" t="s">
        <v>222</v>
      </c>
      <c r="I197" s="29">
        <v>2.6089883857936376</v>
      </c>
      <c r="J197" s="29">
        <v>2</v>
      </c>
      <c r="K197" s="29" t="s">
        <v>823</v>
      </c>
      <c r="L197" s="29">
        <v>3.7303805633197165</v>
      </c>
      <c r="M197" s="29">
        <v>2</v>
      </c>
      <c r="N197" s="29" t="s">
        <v>291</v>
      </c>
      <c r="O197" s="29">
        <v>5.508474576271186</v>
      </c>
      <c r="P197" s="29">
        <v>3</v>
      </c>
      <c r="Q197" s="29" t="s">
        <v>544</v>
      </c>
      <c r="R197" s="29">
        <v>18.92812456554984</v>
      </c>
      <c r="S197" s="29">
        <v>3</v>
      </c>
      <c r="BB197" s="29" t="s">
        <v>886</v>
      </c>
      <c r="BC197" s="29">
        <v>1.0118285946530787</v>
      </c>
      <c r="BD197" s="29">
        <v>1</v>
      </c>
    </row>
    <row r="198" spans="2:56" x14ac:dyDescent="0.25">
      <c r="B198" s="29" t="s">
        <v>41</v>
      </c>
      <c r="C198" s="29">
        <v>2.4893314366998576</v>
      </c>
      <c r="D198" s="29">
        <v>2</v>
      </c>
      <c r="E198" s="29" t="s">
        <v>764</v>
      </c>
      <c r="F198" s="29">
        <v>3.4077079107505073</v>
      </c>
      <c r="G198" s="29">
        <v>2</v>
      </c>
      <c r="H198" s="29" t="s">
        <v>781</v>
      </c>
      <c r="I198" s="29">
        <v>2.8114521537271084</v>
      </c>
      <c r="J198" s="29">
        <v>2</v>
      </c>
      <c r="K198" s="29" t="s">
        <v>1242</v>
      </c>
      <c r="L198" s="29">
        <v>3.8349468935050286</v>
      </c>
      <c r="M198" s="29">
        <v>2</v>
      </c>
      <c r="N198" s="29" t="s">
        <v>712</v>
      </c>
      <c r="O198" s="29">
        <v>5.5147717099373317</v>
      </c>
      <c r="P198" s="29">
        <v>3</v>
      </c>
      <c r="Q198" s="29" t="s">
        <v>676</v>
      </c>
      <c r="R198" s="29">
        <v>18.956743002544528</v>
      </c>
      <c r="S198" s="29">
        <v>3</v>
      </c>
      <c r="BB198" s="29" t="s">
        <v>877</v>
      </c>
      <c r="BC198" s="29">
        <v>1.0121656188667592</v>
      </c>
      <c r="BD198" s="29">
        <v>1</v>
      </c>
    </row>
    <row r="199" spans="2:56" x14ac:dyDescent="0.25">
      <c r="B199" s="29" t="s">
        <v>906</v>
      </c>
      <c r="C199" s="29">
        <v>2.5610902255639099</v>
      </c>
      <c r="D199" s="29">
        <v>2</v>
      </c>
      <c r="E199" s="29" t="s">
        <v>1174</v>
      </c>
      <c r="F199" s="29">
        <v>3.442405901267259</v>
      </c>
      <c r="G199" s="29">
        <v>2</v>
      </c>
      <c r="H199" s="29" t="s">
        <v>779</v>
      </c>
      <c r="I199" s="29">
        <v>2.8433151845130067</v>
      </c>
      <c r="J199" s="29">
        <v>2</v>
      </c>
      <c r="K199" s="29" t="s">
        <v>1269</v>
      </c>
      <c r="L199" s="29">
        <v>3.8842493688094772</v>
      </c>
      <c r="M199" s="29">
        <v>2</v>
      </c>
      <c r="N199" s="29" t="s">
        <v>308</v>
      </c>
      <c r="O199" s="29">
        <v>5.6391774432902269</v>
      </c>
      <c r="P199" s="29">
        <v>3</v>
      </c>
      <c r="Q199" s="29" t="s">
        <v>679</v>
      </c>
      <c r="R199" s="29">
        <v>19.126029132362255</v>
      </c>
      <c r="S199" s="29">
        <v>3</v>
      </c>
      <c r="BB199" s="29" t="s">
        <v>867</v>
      </c>
      <c r="BC199" s="5">
        <v>1.0125109375617785</v>
      </c>
      <c r="BD199" s="29">
        <v>1</v>
      </c>
    </row>
    <row r="200" spans="2:56" x14ac:dyDescent="0.25">
      <c r="B200" s="29" t="s">
        <v>857</v>
      </c>
      <c r="C200" s="29">
        <v>2.5820793433652534</v>
      </c>
      <c r="D200" s="29">
        <v>2</v>
      </c>
      <c r="E200" s="29" t="s">
        <v>756</v>
      </c>
      <c r="F200" s="29">
        <v>3.5366931918656057</v>
      </c>
      <c r="G200" s="29">
        <v>2</v>
      </c>
      <c r="H200" s="29" t="s">
        <v>1284</v>
      </c>
      <c r="I200" s="29">
        <v>2.8622832842656201</v>
      </c>
      <c r="J200" s="29">
        <v>2</v>
      </c>
      <c r="K200" s="29" t="s">
        <v>1242</v>
      </c>
      <c r="L200" s="29">
        <v>3.893195521102498</v>
      </c>
      <c r="M200" s="29">
        <v>2</v>
      </c>
      <c r="N200" s="29" t="s">
        <v>718</v>
      </c>
      <c r="O200" s="29">
        <v>5.693757201925032</v>
      </c>
      <c r="P200" s="29">
        <v>3</v>
      </c>
      <c r="Q200" s="29" t="s">
        <v>625</v>
      </c>
      <c r="R200" s="29">
        <v>19.313682358117028</v>
      </c>
      <c r="S200" s="29">
        <v>3</v>
      </c>
      <c r="BB200" s="29" t="s">
        <v>522</v>
      </c>
      <c r="BC200" s="5">
        <v>1.0126947045932926</v>
      </c>
      <c r="BD200" s="29">
        <v>1</v>
      </c>
    </row>
    <row r="201" spans="2:56" x14ac:dyDescent="0.25">
      <c r="B201" s="29" t="s">
        <v>864</v>
      </c>
      <c r="C201" s="29">
        <v>2.6151222285389424</v>
      </c>
      <c r="D201" s="29">
        <v>2</v>
      </c>
      <c r="E201" s="29" t="s">
        <v>1176</v>
      </c>
      <c r="F201" s="29">
        <v>3.8501560874089491</v>
      </c>
      <c r="G201" s="29">
        <v>2</v>
      </c>
      <c r="H201" s="29" t="s">
        <v>775</v>
      </c>
      <c r="I201" s="29">
        <v>2.9057930779196739</v>
      </c>
      <c r="J201" s="29">
        <v>2</v>
      </c>
      <c r="K201" s="29" t="s">
        <v>255</v>
      </c>
      <c r="L201" s="29">
        <v>3.9240279519799319</v>
      </c>
      <c r="M201" s="29">
        <v>2</v>
      </c>
      <c r="N201" s="29" t="s">
        <v>307</v>
      </c>
      <c r="O201" s="29">
        <v>5.7295645530939643</v>
      </c>
      <c r="P201" s="29">
        <v>3</v>
      </c>
      <c r="Q201" s="29" t="s">
        <v>651</v>
      </c>
      <c r="R201" s="29">
        <v>19.952850407201026</v>
      </c>
      <c r="S201" s="29">
        <v>3</v>
      </c>
      <c r="BB201" s="29" t="s">
        <v>44</v>
      </c>
      <c r="BC201" s="5">
        <v>1.0128081359283603</v>
      </c>
      <c r="BD201" s="29">
        <v>1</v>
      </c>
    </row>
    <row r="202" spans="2:56" x14ac:dyDescent="0.25">
      <c r="B202" s="29" t="s">
        <v>864</v>
      </c>
      <c r="C202" s="29">
        <v>2.6610387227014134</v>
      </c>
      <c r="D202" s="29">
        <v>2</v>
      </c>
      <c r="E202" s="29" t="s">
        <v>1037</v>
      </c>
      <c r="F202" s="29">
        <v>3.9817232375979108</v>
      </c>
      <c r="G202" s="29">
        <v>3</v>
      </c>
      <c r="H202" s="29" t="s">
        <v>1065</v>
      </c>
      <c r="I202" s="29">
        <v>3.0252682589131186</v>
      </c>
      <c r="J202" s="29">
        <v>2</v>
      </c>
      <c r="K202" s="29" t="s">
        <v>817</v>
      </c>
      <c r="L202" s="29">
        <v>4.0660637042862762</v>
      </c>
      <c r="M202" s="29">
        <v>3</v>
      </c>
      <c r="N202" s="29" t="s">
        <v>716</v>
      </c>
      <c r="O202" s="29">
        <v>5.7417312520467192</v>
      </c>
      <c r="P202" s="29">
        <v>3</v>
      </c>
      <c r="Q202" s="29" t="s">
        <v>623</v>
      </c>
      <c r="R202" s="29">
        <v>20.037970314118052</v>
      </c>
      <c r="S202" s="29">
        <v>3</v>
      </c>
      <c r="BB202" s="29" t="s">
        <v>29</v>
      </c>
      <c r="BC202" s="5">
        <v>1.0138855598789824</v>
      </c>
      <c r="BD202" s="29">
        <v>1</v>
      </c>
    </row>
    <row r="203" spans="2:56" x14ac:dyDescent="0.25">
      <c r="B203" s="29" t="s">
        <v>857</v>
      </c>
      <c r="C203" s="29">
        <v>2.6624405705229797</v>
      </c>
      <c r="D203" s="29">
        <v>2</v>
      </c>
      <c r="E203" s="29" t="s">
        <v>766</v>
      </c>
      <c r="F203" s="29">
        <v>3.9844927848373892</v>
      </c>
      <c r="G203" s="29">
        <v>3</v>
      </c>
      <c r="H203" s="29" t="s">
        <v>1063</v>
      </c>
      <c r="I203" s="29">
        <v>3.0612244897959182</v>
      </c>
      <c r="J203" s="29">
        <v>2</v>
      </c>
      <c r="K203" s="29" t="s">
        <v>1244</v>
      </c>
      <c r="L203" s="29">
        <v>4.1091012676256939</v>
      </c>
      <c r="M203" s="29">
        <v>3</v>
      </c>
      <c r="N203" s="29" t="s">
        <v>296</v>
      </c>
      <c r="O203" s="29">
        <v>5.8071454176126176</v>
      </c>
      <c r="P203" s="29">
        <v>3</v>
      </c>
      <c r="Q203" s="29" t="s">
        <v>676</v>
      </c>
      <c r="R203" s="29">
        <v>20.110764970578053</v>
      </c>
      <c r="S203" s="29">
        <v>3</v>
      </c>
      <c r="BB203" s="29" t="s">
        <v>922</v>
      </c>
      <c r="BC203" s="29">
        <v>1.014349402003174</v>
      </c>
      <c r="BD203" s="29">
        <v>1</v>
      </c>
    </row>
    <row r="204" spans="2:56" x14ac:dyDescent="0.25">
      <c r="B204" s="29" t="s">
        <v>923</v>
      </c>
      <c r="C204" s="29">
        <v>2.7361998283916482</v>
      </c>
      <c r="D204" s="29">
        <v>2</v>
      </c>
      <c r="E204" s="29" t="s">
        <v>1165</v>
      </c>
      <c r="F204" s="29">
        <v>4</v>
      </c>
      <c r="G204" s="29">
        <v>3</v>
      </c>
      <c r="H204" s="29" t="s">
        <v>1046</v>
      </c>
      <c r="I204" s="29">
        <v>3.0986864264061973</v>
      </c>
      <c r="J204" s="29">
        <v>2</v>
      </c>
      <c r="K204" s="29" t="s">
        <v>1304</v>
      </c>
      <c r="L204" s="29">
        <v>4.1247384676696228</v>
      </c>
      <c r="M204" s="29">
        <v>3</v>
      </c>
      <c r="N204" s="29" t="s">
        <v>727</v>
      </c>
      <c r="O204" s="29">
        <v>5.8423120308063323</v>
      </c>
      <c r="P204" s="29">
        <v>3</v>
      </c>
      <c r="Q204" s="29" t="s">
        <v>656</v>
      </c>
      <c r="R204" s="29">
        <v>20.129073128241675</v>
      </c>
      <c r="S204" s="29">
        <v>3</v>
      </c>
      <c r="BB204" s="29" t="s">
        <v>873</v>
      </c>
      <c r="BC204" s="29">
        <v>1.0145735420688611</v>
      </c>
      <c r="BD204" s="29">
        <v>1</v>
      </c>
    </row>
    <row r="205" spans="2:56" x14ac:dyDescent="0.25">
      <c r="B205" s="29" t="s">
        <v>905</v>
      </c>
      <c r="C205" s="29">
        <v>2.7983888064447742</v>
      </c>
      <c r="D205" s="29">
        <v>2</v>
      </c>
      <c r="E205" s="29" t="s">
        <v>761</v>
      </c>
      <c r="F205" s="29">
        <v>4.1881812966150314</v>
      </c>
      <c r="G205" s="29">
        <v>3</v>
      </c>
      <c r="H205" s="29" t="s">
        <v>789</v>
      </c>
      <c r="I205" s="29">
        <v>3.2358785126312801</v>
      </c>
      <c r="J205" s="29">
        <v>2</v>
      </c>
      <c r="K205" s="29" t="s">
        <v>808</v>
      </c>
      <c r="L205" s="29">
        <v>4.1426927502876865</v>
      </c>
      <c r="M205" s="29">
        <v>3</v>
      </c>
      <c r="N205" s="29" t="s">
        <v>688</v>
      </c>
      <c r="O205" s="29">
        <v>5.8679026651216688</v>
      </c>
      <c r="P205" s="29">
        <v>3</v>
      </c>
      <c r="Q205" s="29" t="s">
        <v>329</v>
      </c>
      <c r="R205" s="29">
        <v>20.729712041884817</v>
      </c>
      <c r="S205" s="29">
        <v>3</v>
      </c>
      <c r="BB205" s="29" t="s">
        <v>517</v>
      </c>
      <c r="BC205" s="5">
        <v>1.0149773155505837</v>
      </c>
      <c r="BD205" s="29">
        <v>1</v>
      </c>
    </row>
    <row r="206" spans="2:56" x14ac:dyDescent="0.25">
      <c r="B206" s="29" t="s">
        <v>889</v>
      </c>
      <c r="C206" s="29">
        <v>2.8251876819365713</v>
      </c>
      <c r="D206" s="29">
        <v>2</v>
      </c>
      <c r="E206" s="29" t="s">
        <v>1198</v>
      </c>
      <c r="F206" s="29">
        <v>4.2027388635290412</v>
      </c>
      <c r="G206" s="29">
        <v>3</v>
      </c>
      <c r="H206" s="29" t="s">
        <v>1290</v>
      </c>
      <c r="I206" s="29">
        <v>3.2565415244596134</v>
      </c>
      <c r="J206" s="29">
        <v>2</v>
      </c>
      <c r="K206" s="29" t="s">
        <v>793</v>
      </c>
      <c r="L206" s="29">
        <v>4.1584364279031085</v>
      </c>
      <c r="M206" s="29">
        <v>3</v>
      </c>
      <c r="N206" s="29" t="s">
        <v>723</v>
      </c>
      <c r="O206" s="29">
        <v>5.8741398224793056</v>
      </c>
      <c r="P206" s="29">
        <v>3</v>
      </c>
      <c r="Q206" s="29" t="s">
        <v>634</v>
      </c>
      <c r="R206" s="29">
        <v>20.868040333187199</v>
      </c>
      <c r="S206" s="29">
        <v>3</v>
      </c>
      <c r="BB206" s="29" t="s">
        <v>886</v>
      </c>
      <c r="BC206" s="29">
        <v>1.0152523633274326</v>
      </c>
      <c r="BD206" s="29">
        <v>1</v>
      </c>
    </row>
    <row r="207" spans="2:56" x14ac:dyDescent="0.25">
      <c r="B207" s="29" t="s">
        <v>865</v>
      </c>
      <c r="C207" s="29">
        <v>2.8265851795263561</v>
      </c>
      <c r="D207" s="29">
        <v>2</v>
      </c>
      <c r="E207" s="29" t="s">
        <v>1176</v>
      </c>
      <c r="F207" s="29">
        <v>4.2115902964959568</v>
      </c>
      <c r="G207" s="29">
        <v>3</v>
      </c>
      <c r="H207" s="29" t="s">
        <v>231</v>
      </c>
      <c r="I207" s="29">
        <v>3.3579583613163195</v>
      </c>
      <c r="J207" s="29">
        <v>2</v>
      </c>
      <c r="K207" s="29" t="s">
        <v>806</v>
      </c>
      <c r="L207" s="29">
        <v>4.1621969534434671</v>
      </c>
      <c r="M207" s="29">
        <v>3</v>
      </c>
      <c r="N207" s="29" t="s">
        <v>715</v>
      </c>
      <c r="O207" s="29">
        <v>6.1661602312310082</v>
      </c>
      <c r="P207" s="29">
        <v>3</v>
      </c>
      <c r="Q207" s="29" t="s">
        <v>623</v>
      </c>
      <c r="R207" s="29">
        <v>21.045251752708733</v>
      </c>
      <c r="S207" s="29">
        <v>3</v>
      </c>
      <c r="BB207" s="29" t="s">
        <v>923</v>
      </c>
      <c r="BC207" s="29">
        <v>1.0152661734748147</v>
      </c>
      <c r="BD207" s="29">
        <v>1</v>
      </c>
    </row>
    <row r="208" spans="2:56" x14ac:dyDescent="0.25">
      <c r="B208" s="29" t="s">
        <v>869</v>
      </c>
      <c r="C208" s="29">
        <v>2.835370039818756</v>
      </c>
      <c r="D208" s="29">
        <v>2</v>
      </c>
      <c r="E208" s="29" t="s">
        <v>1172</v>
      </c>
      <c r="F208" s="29">
        <v>4.4692737430167595</v>
      </c>
      <c r="G208" s="29">
        <v>3</v>
      </c>
      <c r="H208" s="29" t="s">
        <v>223</v>
      </c>
      <c r="I208" s="29">
        <v>3.8481813389562469</v>
      </c>
      <c r="J208" s="29">
        <v>2</v>
      </c>
      <c r="K208" s="29" t="s">
        <v>255</v>
      </c>
      <c r="L208" s="29">
        <v>4.235880398671096</v>
      </c>
      <c r="M208" s="29">
        <v>3</v>
      </c>
      <c r="N208" s="29" t="s">
        <v>682</v>
      </c>
      <c r="O208" s="29">
        <v>6.1701277955271561</v>
      </c>
      <c r="P208" s="29">
        <v>3</v>
      </c>
      <c r="Q208" s="29" t="s">
        <v>322</v>
      </c>
      <c r="R208" s="29">
        <v>21.094170403587444</v>
      </c>
      <c r="S208" s="29">
        <v>3</v>
      </c>
      <c r="BB208" s="29" t="s">
        <v>870</v>
      </c>
      <c r="BC208" s="29">
        <v>1.0160143104809536</v>
      </c>
      <c r="BD208" s="29">
        <v>1</v>
      </c>
    </row>
    <row r="209" spans="2:56" x14ac:dyDescent="0.25">
      <c r="B209" s="29" t="s">
        <v>29</v>
      </c>
      <c r="C209" s="29">
        <v>2.9221479404787578</v>
      </c>
      <c r="D209" s="29">
        <v>2</v>
      </c>
      <c r="E209" s="29" t="s">
        <v>1207</v>
      </c>
      <c r="F209" s="29">
        <v>4.5569941609545568</v>
      </c>
      <c r="G209" s="29">
        <v>3</v>
      </c>
      <c r="H209" s="29" t="s">
        <v>1067</v>
      </c>
      <c r="I209" s="29">
        <v>4.1302120280602193</v>
      </c>
      <c r="J209" s="29">
        <v>3</v>
      </c>
      <c r="K209" s="29" t="s">
        <v>812</v>
      </c>
      <c r="L209" s="29">
        <v>4.3172690763052213</v>
      </c>
      <c r="M209" s="29">
        <v>3</v>
      </c>
      <c r="N209" s="29" t="s">
        <v>727</v>
      </c>
      <c r="O209" s="29">
        <v>6.505648617062719</v>
      </c>
      <c r="P209" s="29">
        <v>3</v>
      </c>
      <c r="Q209" s="29" t="s">
        <v>649</v>
      </c>
      <c r="R209" s="29">
        <v>21.170830179157203</v>
      </c>
      <c r="S209" s="29">
        <v>3</v>
      </c>
      <c r="BB209" s="29" t="s">
        <v>46</v>
      </c>
      <c r="BC209" s="5">
        <v>1.0160502958096347</v>
      </c>
      <c r="BD209" s="29">
        <v>1</v>
      </c>
    </row>
    <row r="210" spans="2:56" x14ac:dyDescent="0.25">
      <c r="B210" s="29" t="s">
        <v>888</v>
      </c>
      <c r="C210" s="29">
        <v>2.9408919415691206</v>
      </c>
      <c r="D210" s="29">
        <v>2</v>
      </c>
      <c r="E210" s="29" t="s">
        <v>759</v>
      </c>
      <c r="F210" s="29">
        <v>4.907334899504046</v>
      </c>
      <c r="G210" s="29">
        <v>3</v>
      </c>
      <c r="H210" s="29" t="s">
        <v>1218</v>
      </c>
      <c r="I210" s="29">
        <v>4.134762633996937</v>
      </c>
      <c r="J210" s="29">
        <v>3</v>
      </c>
      <c r="K210" s="29" t="s">
        <v>249</v>
      </c>
      <c r="L210" s="29">
        <v>4.325562592642501</v>
      </c>
      <c r="M210" s="29">
        <v>3</v>
      </c>
      <c r="N210" s="29" t="s">
        <v>291</v>
      </c>
      <c r="O210" s="29">
        <v>6.5546907005325687</v>
      </c>
      <c r="P210" s="29">
        <v>3</v>
      </c>
      <c r="Q210" s="29" t="s">
        <v>625</v>
      </c>
      <c r="R210" s="29">
        <v>21.550119649029515</v>
      </c>
      <c r="S210" s="29">
        <v>3</v>
      </c>
      <c r="BB210" s="29" t="s">
        <v>886</v>
      </c>
      <c r="BC210" s="29">
        <v>1.0160858196568141</v>
      </c>
      <c r="BD210" s="29">
        <v>1</v>
      </c>
    </row>
    <row r="211" spans="2:56" x14ac:dyDescent="0.25">
      <c r="B211" s="29" t="s">
        <v>885</v>
      </c>
      <c r="C211" s="29">
        <v>2.9497741163964921</v>
      </c>
      <c r="D211" s="29">
        <v>2</v>
      </c>
      <c r="E211" s="29" t="s">
        <v>1175</v>
      </c>
      <c r="F211" s="29">
        <v>5.0066628593184843</v>
      </c>
      <c r="G211" s="29">
        <v>3</v>
      </c>
      <c r="H211" s="29" t="s">
        <v>1069</v>
      </c>
      <c r="I211" s="29">
        <v>4.2803079733785721</v>
      </c>
      <c r="J211" s="29">
        <v>3</v>
      </c>
      <c r="K211" s="29" t="s">
        <v>260</v>
      </c>
      <c r="L211" s="29">
        <v>4.3648463495791736</v>
      </c>
      <c r="M211" s="29">
        <v>3</v>
      </c>
      <c r="N211" s="29" t="s">
        <v>701</v>
      </c>
      <c r="O211" s="29">
        <v>6.5703022339027601</v>
      </c>
      <c r="P211" s="29">
        <v>3</v>
      </c>
      <c r="Q211" s="29" t="s">
        <v>323</v>
      </c>
      <c r="R211" s="29">
        <v>22.440366972477062</v>
      </c>
      <c r="S211" s="29">
        <v>3</v>
      </c>
      <c r="BB211" s="29" t="s">
        <v>885</v>
      </c>
      <c r="BC211" s="29">
        <v>1.0171402166679062</v>
      </c>
      <c r="BD211" s="29">
        <v>1</v>
      </c>
    </row>
    <row r="212" spans="2:56" x14ac:dyDescent="0.25">
      <c r="B212" s="29" t="s">
        <v>887</v>
      </c>
      <c r="C212" s="29">
        <v>3.1234424322977237</v>
      </c>
      <c r="D212" s="29">
        <v>2</v>
      </c>
      <c r="E212" s="29" t="s">
        <v>752</v>
      </c>
      <c r="F212" s="29">
        <v>5.0540257929592194</v>
      </c>
      <c r="G212" s="29">
        <v>3</v>
      </c>
      <c r="H212" s="29" t="s">
        <v>1065</v>
      </c>
      <c r="I212" s="29">
        <v>4.3677204658901836</v>
      </c>
      <c r="J212" s="29">
        <v>3</v>
      </c>
      <c r="K212" s="29" t="s">
        <v>1296</v>
      </c>
      <c r="L212" s="29">
        <v>4.4739429695181911</v>
      </c>
      <c r="M212" s="29">
        <v>3</v>
      </c>
      <c r="N212" s="29" t="s">
        <v>723</v>
      </c>
      <c r="O212" s="29">
        <v>6.7231247839612855</v>
      </c>
      <c r="P212" s="29">
        <v>3</v>
      </c>
      <c r="Q212" s="29" t="s">
        <v>644</v>
      </c>
      <c r="R212" s="29">
        <v>22.58093687827817</v>
      </c>
      <c r="S212" s="29">
        <v>3</v>
      </c>
      <c r="BB212" s="29" t="s">
        <v>886</v>
      </c>
      <c r="BC212" s="29">
        <v>1.0174972644972182</v>
      </c>
      <c r="BD212" s="29">
        <v>1</v>
      </c>
    </row>
    <row r="213" spans="2:56" x14ac:dyDescent="0.25">
      <c r="B213" s="29" t="s">
        <v>888</v>
      </c>
      <c r="C213" s="29">
        <v>3.4088503070082576</v>
      </c>
      <c r="D213" s="29">
        <v>2</v>
      </c>
      <c r="E213" s="29" t="s">
        <v>1171</v>
      </c>
      <c r="F213" s="29">
        <v>5.0587389115320072</v>
      </c>
      <c r="G213" s="29">
        <v>3</v>
      </c>
      <c r="H213" s="29" t="s">
        <v>1283</v>
      </c>
      <c r="I213" s="29">
        <v>4.513064133016627</v>
      </c>
      <c r="J213" s="29">
        <v>3</v>
      </c>
      <c r="K213" s="29" t="s">
        <v>1314</v>
      </c>
      <c r="L213" s="29">
        <v>4.5349082472052311</v>
      </c>
      <c r="M213" s="29">
        <v>3</v>
      </c>
      <c r="N213" s="29" t="s">
        <v>527</v>
      </c>
      <c r="O213" s="29">
        <v>7.2272602363286618</v>
      </c>
      <c r="P213" s="29">
        <v>3</v>
      </c>
      <c r="Q213" s="29" t="s">
        <v>622</v>
      </c>
      <c r="R213" s="29">
        <v>23.230747411714649</v>
      </c>
      <c r="S213" s="29">
        <v>3</v>
      </c>
      <c r="BB213" s="29" t="s">
        <v>887</v>
      </c>
      <c r="BC213" s="29">
        <v>1.018156724739941</v>
      </c>
      <c r="BD213" s="29">
        <v>1</v>
      </c>
    </row>
    <row r="214" spans="2:56" x14ac:dyDescent="0.25">
      <c r="B214" s="29" t="s">
        <v>48</v>
      </c>
      <c r="C214" s="29">
        <v>3.433220877158166</v>
      </c>
      <c r="D214" s="29">
        <v>2</v>
      </c>
      <c r="E214" s="29" t="s">
        <v>1208</v>
      </c>
      <c r="F214" s="29">
        <v>5.0965360590573532</v>
      </c>
      <c r="G214" s="29">
        <v>3</v>
      </c>
      <c r="H214" s="29" t="s">
        <v>238</v>
      </c>
      <c r="I214" s="29">
        <v>4.5372866127583107</v>
      </c>
      <c r="J214" s="29">
        <v>3</v>
      </c>
      <c r="K214" s="29" t="s">
        <v>1245</v>
      </c>
      <c r="L214" s="29">
        <v>4.6038172353961828</v>
      </c>
      <c r="M214" s="29">
        <v>3</v>
      </c>
      <c r="N214" s="5" t="s">
        <v>289</v>
      </c>
      <c r="O214" s="29">
        <v>7.3756290735087866</v>
      </c>
      <c r="P214" s="29">
        <v>3</v>
      </c>
      <c r="Q214" s="29" t="s">
        <v>665</v>
      </c>
      <c r="R214" s="29">
        <v>24.262389000286451</v>
      </c>
      <c r="S214" s="29">
        <v>3</v>
      </c>
      <c r="BB214" s="29" t="s">
        <v>519</v>
      </c>
      <c r="BC214" s="5">
        <v>1.019136465032185</v>
      </c>
      <c r="BD214" s="29">
        <v>1</v>
      </c>
    </row>
    <row r="215" spans="2:56" x14ac:dyDescent="0.25">
      <c r="B215" s="29" t="s">
        <v>854</v>
      </c>
      <c r="C215" s="29">
        <v>3.518796992481203</v>
      </c>
      <c r="D215" s="29">
        <v>2</v>
      </c>
      <c r="E215" s="29" t="s">
        <v>762</v>
      </c>
      <c r="F215" s="29">
        <v>5.5543626082599671</v>
      </c>
      <c r="G215" s="29">
        <v>3</v>
      </c>
      <c r="H215" s="29" t="s">
        <v>1057</v>
      </c>
      <c r="I215" s="29">
        <v>4.6186278267535457</v>
      </c>
      <c r="J215" s="29">
        <v>3</v>
      </c>
      <c r="K215" s="29" t="s">
        <v>1308</v>
      </c>
      <c r="L215" s="29">
        <v>4.7222222222222223</v>
      </c>
      <c r="M215" s="29">
        <v>3</v>
      </c>
      <c r="N215" s="29" t="s">
        <v>690</v>
      </c>
      <c r="O215" s="29">
        <v>7.4076358477764757</v>
      </c>
      <c r="P215" s="29">
        <v>3</v>
      </c>
      <c r="Q215" s="29" t="s">
        <v>324</v>
      </c>
      <c r="R215" s="29">
        <v>24.917491749174918</v>
      </c>
      <c r="S215" s="29">
        <v>3</v>
      </c>
      <c r="BB215" s="29" t="s">
        <v>915</v>
      </c>
      <c r="BC215" s="29">
        <v>1.0202788577947997</v>
      </c>
      <c r="BD215" s="29">
        <v>1</v>
      </c>
    </row>
    <row r="216" spans="2:56" x14ac:dyDescent="0.25">
      <c r="B216" s="29" t="s">
        <v>886</v>
      </c>
      <c r="C216" s="29">
        <v>3.7729196050775737</v>
      </c>
      <c r="D216" s="29">
        <v>2</v>
      </c>
      <c r="E216" s="29" t="s">
        <v>765</v>
      </c>
      <c r="F216" s="29">
        <v>6.1571125265392785</v>
      </c>
      <c r="G216" s="29">
        <v>3</v>
      </c>
      <c r="H216" s="29" t="s">
        <v>1068</v>
      </c>
      <c r="I216" s="29">
        <v>4.7009698275862073</v>
      </c>
      <c r="J216" s="29">
        <v>3</v>
      </c>
      <c r="K216" s="29" t="s">
        <v>254</v>
      </c>
      <c r="L216" s="29">
        <v>4.7740835464620632</v>
      </c>
      <c r="M216" s="29">
        <v>3</v>
      </c>
      <c r="N216" s="29" t="s">
        <v>728</v>
      </c>
      <c r="O216" s="29">
        <v>7.4988972209969127</v>
      </c>
      <c r="P216" s="29">
        <v>3</v>
      </c>
      <c r="Q216" s="29" t="s">
        <v>655</v>
      </c>
      <c r="R216" s="29">
        <v>25.36968111859974</v>
      </c>
      <c r="S216" s="29">
        <v>3</v>
      </c>
      <c r="BB216" s="29" t="s">
        <v>870</v>
      </c>
      <c r="BC216" s="29">
        <v>1.0204978217486251</v>
      </c>
      <c r="BD216" s="29">
        <v>1</v>
      </c>
    </row>
    <row r="217" spans="2:56" x14ac:dyDescent="0.25">
      <c r="B217" s="29" t="s">
        <v>887</v>
      </c>
      <c r="C217" s="29">
        <v>3.9104708001029076</v>
      </c>
      <c r="D217" s="29">
        <v>2</v>
      </c>
      <c r="E217" s="29" t="s">
        <v>1037</v>
      </c>
      <c r="F217" s="29">
        <v>7.0796460176991154</v>
      </c>
      <c r="G217" s="29">
        <v>3</v>
      </c>
      <c r="H217" s="29" t="s">
        <v>770</v>
      </c>
      <c r="I217" s="29">
        <v>4.7522457258765574</v>
      </c>
      <c r="J217" s="29">
        <v>3</v>
      </c>
      <c r="K217" s="29" t="s">
        <v>812</v>
      </c>
      <c r="L217" s="29">
        <v>4.8596398305084749</v>
      </c>
      <c r="M217" s="29">
        <v>3</v>
      </c>
      <c r="N217" s="29" t="s">
        <v>728</v>
      </c>
      <c r="O217" s="29">
        <v>7.796543597800472</v>
      </c>
      <c r="P217" s="29">
        <v>3</v>
      </c>
      <c r="Q217" s="29" t="s">
        <v>635</v>
      </c>
      <c r="R217" s="29">
        <v>25.744680851063826</v>
      </c>
      <c r="S217" s="29">
        <v>3</v>
      </c>
      <c r="BB217" s="29" t="s">
        <v>888</v>
      </c>
      <c r="BC217" s="29">
        <v>1.0215840404275465</v>
      </c>
      <c r="BD217" s="29">
        <v>1</v>
      </c>
    </row>
    <row r="218" spans="2:56" x14ac:dyDescent="0.25">
      <c r="B218" s="29" t="s">
        <v>898</v>
      </c>
      <c r="C218" s="29">
        <v>3.9691943127962084</v>
      </c>
      <c r="D218" s="29">
        <v>3</v>
      </c>
      <c r="E218" s="29" t="s">
        <v>755</v>
      </c>
      <c r="F218" s="29">
        <v>7.1025745811197387</v>
      </c>
      <c r="G218" s="29">
        <v>3</v>
      </c>
      <c r="H218" s="29" t="s">
        <v>1290</v>
      </c>
      <c r="I218" s="29">
        <v>4.9209662988368628</v>
      </c>
      <c r="J218" s="29">
        <v>3</v>
      </c>
      <c r="K218" s="29" t="s">
        <v>791</v>
      </c>
      <c r="L218" s="29">
        <v>4.9042660396372186</v>
      </c>
      <c r="M218" s="29">
        <v>3</v>
      </c>
      <c r="N218" s="29" t="s">
        <v>294</v>
      </c>
      <c r="O218" s="29">
        <v>8.0924855491329488</v>
      </c>
      <c r="P218" s="29">
        <v>3</v>
      </c>
      <c r="Q218" s="29" t="s">
        <v>675</v>
      </c>
      <c r="R218" s="29">
        <v>26.304057066428889</v>
      </c>
      <c r="S218" s="29">
        <v>3</v>
      </c>
      <c r="BB218" s="29" t="s">
        <v>884</v>
      </c>
      <c r="BC218" s="29">
        <v>1.0217979305180063</v>
      </c>
      <c r="BD218" s="29">
        <v>1</v>
      </c>
    </row>
    <row r="219" spans="2:56" x14ac:dyDescent="0.25">
      <c r="B219" s="29" t="s">
        <v>910</v>
      </c>
      <c r="C219" s="29">
        <v>4.2391045487020715</v>
      </c>
      <c r="D219" s="29">
        <v>3</v>
      </c>
      <c r="E219" s="29" t="s">
        <v>1176</v>
      </c>
      <c r="F219" s="29">
        <v>7.3524720893141948</v>
      </c>
      <c r="G219" s="29">
        <v>3</v>
      </c>
      <c r="H219" s="29" t="s">
        <v>779</v>
      </c>
      <c r="I219" s="29">
        <v>5.0944750059794304</v>
      </c>
      <c r="J219" s="29">
        <v>3</v>
      </c>
      <c r="K219" s="29" t="s">
        <v>809</v>
      </c>
      <c r="L219" s="29">
        <v>4.9584262827012777</v>
      </c>
      <c r="M219" s="29">
        <v>3</v>
      </c>
      <c r="N219" s="29" t="s">
        <v>726</v>
      </c>
      <c r="O219" s="29">
        <v>8.1911593640946112</v>
      </c>
      <c r="P219" s="29">
        <v>3</v>
      </c>
      <c r="Q219" s="29" t="s">
        <v>636</v>
      </c>
      <c r="R219" s="29">
        <v>27.077026572485707</v>
      </c>
      <c r="S219" s="29">
        <v>3</v>
      </c>
      <c r="BB219" s="29" t="s">
        <v>906</v>
      </c>
      <c r="BC219" s="29">
        <v>1.0220906233583695</v>
      </c>
      <c r="BD219" s="29">
        <v>1</v>
      </c>
    </row>
    <row r="220" spans="2:56" x14ac:dyDescent="0.25">
      <c r="B220" s="29" t="s">
        <v>519</v>
      </c>
      <c r="C220" s="29">
        <v>4.2822384428223845</v>
      </c>
      <c r="D220" s="29">
        <v>3</v>
      </c>
      <c r="E220" s="29" t="s">
        <v>1170</v>
      </c>
      <c r="F220" s="29">
        <v>7.4003795066413662</v>
      </c>
      <c r="G220" s="29">
        <v>3</v>
      </c>
      <c r="H220" s="29" t="s">
        <v>785</v>
      </c>
      <c r="I220" s="29">
        <v>5.3265231667274717</v>
      </c>
      <c r="J220" s="29">
        <v>3</v>
      </c>
      <c r="K220" s="29" t="s">
        <v>247</v>
      </c>
      <c r="L220" s="29">
        <v>4.9784327821711001</v>
      </c>
      <c r="M220" s="29">
        <v>3</v>
      </c>
      <c r="N220" s="29" t="s">
        <v>725</v>
      </c>
      <c r="O220" s="29">
        <v>8.3464815399179546</v>
      </c>
      <c r="P220" s="29">
        <v>3</v>
      </c>
      <c r="Q220" s="29" t="s">
        <v>649</v>
      </c>
      <c r="R220" s="29">
        <v>27.47875354107649</v>
      </c>
      <c r="S220" s="29">
        <v>3</v>
      </c>
      <c r="BB220" s="29" t="s">
        <v>898</v>
      </c>
      <c r="BC220" s="29">
        <v>1.0227441230920966</v>
      </c>
      <c r="BD220" s="29">
        <v>1</v>
      </c>
    </row>
    <row r="221" spans="2:56" x14ac:dyDescent="0.25">
      <c r="B221" s="29" t="s">
        <v>882</v>
      </c>
      <c r="C221" s="29">
        <v>4.3662969081897565</v>
      </c>
      <c r="D221" s="29">
        <v>3</v>
      </c>
      <c r="E221" s="29" t="s">
        <v>754</v>
      </c>
      <c r="F221" s="29">
        <v>7.682619647355164</v>
      </c>
      <c r="G221" s="29">
        <v>3</v>
      </c>
      <c r="H221" s="29" t="s">
        <v>1056</v>
      </c>
      <c r="I221" s="29">
        <v>5.6577697158158422</v>
      </c>
      <c r="J221" s="29">
        <v>3</v>
      </c>
      <c r="K221" s="29" t="s">
        <v>815</v>
      </c>
      <c r="L221" s="29">
        <v>5.1244402026282945</v>
      </c>
      <c r="M221" s="29">
        <v>3</v>
      </c>
      <c r="N221" s="29" t="s">
        <v>717</v>
      </c>
      <c r="O221" s="29">
        <v>8.4389671361502341</v>
      </c>
      <c r="P221" s="29">
        <v>3</v>
      </c>
      <c r="Q221" s="29" t="s">
        <v>622</v>
      </c>
      <c r="R221" s="29">
        <v>27.567567567567568</v>
      </c>
      <c r="S221" s="29">
        <v>3</v>
      </c>
      <c r="BB221" s="29" t="s">
        <v>886</v>
      </c>
      <c r="BC221" s="29">
        <v>1.0240385045620597</v>
      </c>
      <c r="BD221" s="29">
        <v>1</v>
      </c>
    </row>
    <row r="222" spans="2:56" x14ac:dyDescent="0.25">
      <c r="B222" s="29" t="s">
        <v>46</v>
      </c>
      <c r="C222" s="29">
        <v>4.3748855939959732</v>
      </c>
      <c r="D222" s="29">
        <v>3</v>
      </c>
      <c r="E222" s="29" t="s">
        <v>750</v>
      </c>
      <c r="F222" s="29">
        <v>7.9942457870941226</v>
      </c>
      <c r="G222" s="29">
        <v>3</v>
      </c>
      <c r="H222" s="29" t="s">
        <v>788</v>
      </c>
      <c r="I222" s="29">
        <v>5.8685994856207628</v>
      </c>
      <c r="J222" s="29">
        <v>3</v>
      </c>
      <c r="K222" s="29" t="s">
        <v>1311</v>
      </c>
      <c r="L222" s="29">
        <v>5.1802339460491762</v>
      </c>
      <c r="M222" s="29">
        <v>3</v>
      </c>
      <c r="N222" s="5" t="s">
        <v>283</v>
      </c>
      <c r="O222" s="29">
        <v>9.1069941715237306</v>
      </c>
      <c r="P222" s="29">
        <v>3</v>
      </c>
      <c r="Q222" s="29" t="s">
        <v>679</v>
      </c>
      <c r="R222" s="29">
        <v>27.625986642380084</v>
      </c>
      <c r="S222" s="29">
        <v>3</v>
      </c>
      <c r="BB222" s="29" t="s">
        <v>887</v>
      </c>
      <c r="BC222" s="29">
        <v>1.0243510815154133</v>
      </c>
      <c r="BD222" s="29">
        <v>1</v>
      </c>
    </row>
    <row r="223" spans="2:56" x14ac:dyDescent="0.25">
      <c r="B223" s="29" t="s">
        <v>894</v>
      </c>
      <c r="C223" s="29">
        <v>4.3863928682308071</v>
      </c>
      <c r="D223" s="29">
        <v>3</v>
      </c>
      <c r="E223" s="29" t="s">
        <v>763</v>
      </c>
      <c r="F223" s="29">
        <v>8.4805137936067734</v>
      </c>
      <c r="G223" s="29">
        <v>3</v>
      </c>
      <c r="H223" s="29" t="s">
        <v>1067</v>
      </c>
      <c r="I223" s="29">
        <v>5.9847007649617519</v>
      </c>
      <c r="J223" s="29">
        <v>3</v>
      </c>
      <c r="K223" s="29" t="s">
        <v>252</v>
      </c>
      <c r="L223" s="29">
        <v>5.2758318739054291</v>
      </c>
      <c r="M223" s="29">
        <v>3</v>
      </c>
      <c r="N223" s="29" t="s">
        <v>721</v>
      </c>
      <c r="O223" s="29">
        <v>9.2864458859679075</v>
      </c>
      <c r="P223" s="29">
        <v>3</v>
      </c>
      <c r="Q223" s="29" t="s">
        <v>620</v>
      </c>
      <c r="R223" s="29">
        <v>28.231481481481481</v>
      </c>
      <c r="S223" s="29">
        <v>3</v>
      </c>
      <c r="BB223" s="29" t="s">
        <v>522</v>
      </c>
      <c r="BC223" s="5">
        <v>1.0243796398125118</v>
      </c>
      <c r="BD223" s="29">
        <v>1</v>
      </c>
    </row>
    <row r="224" spans="2:56" x14ac:dyDescent="0.25">
      <c r="B224" s="29" t="s">
        <v>908</v>
      </c>
      <c r="C224" s="29">
        <v>4.5052201543349977</v>
      </c>
      <c r="D224" s="29">
        <v>3</v>
      </c>
      <c r="E224" s="29" t="s">
        <v>1166</v>
      </c>
      <c r="F224" s="29">
        <v>8.6522462562396019</v>
      </c>
      <c r="G224" s="29">
        <v>3</v>
      </c>
      <c r="H224" s="29" t="s">
        <v>779</v>
      </c>
      <c r="I224" s="29">
        <v>6.0092961487383798</v>
      </c>
      <c r="J224" s="29">
        <v>3</v>
      </c>
      <c r="K224" s="29" t="s">
        <v>813</v>
      </c>
      <c r="L224" s="29">
        <v>5.3272980501392757</v>
      </c>
      <c r="M224" s="29">
        <v>3</v>
      </c>
      <c r="N224" s="29" t="s">
        <v>295</v>
      </c>
      <c r="O224" s="29">
        <v>9.5584988962472401</v>
      </c>
      <c r="P224" s="29">
        <v>3</v>
      </c>
      <c r="Q224" s="29" t="s">
        <v>665</v>
      </c>
      <c r="R224" s="29">
        <v>28.252957233848953</v>
      </c>
      <c r="S224" s="29">
        <v>3</v>
      </c>
      <c r="BB224" s="29" t="s">
        <v>911</v>
      </c>
      <c r="BC224" s="29">
        <v>1.0254033740498332</v>
      </c>
      <c r="BD224" s="29">
        <v>1</v>
      </c>
    </row>
    <row r="225" spans="2:56" x14ac:dyDescent="0.25">
      <c r="B225" s="29" t="s">
        <v>48</v>
      </c>
      <c r="C225" s="29">
        <v>4.5996413123747226</v>
      </c>
      <c r="D225" s="29">
        <v>3</v>
      </c>
      <c r="E225" s="29" t="s">
        <v>1025</v>
      </c>
      <c r="F225" s="29">
        <v>8.8468422398363575</v>
      </c>
      <c r="G225" s="29">
        <v>3</v>
      </c>
      <c r="H225" s="29" t="s">
        <v>779</v>
      </c>
      <c r="I225" s="29">
        <v>6.321915090596482</v>
      </c>
      <c r="J225" s="29">
        <v>3</v>
      </c>
      <c r="K225" s="29" t="s">
        <v>1237</v>
      </c>
      <c r="L225" s="29">
        <v>5.4021704436642199</v>
      </c>
      <c r="M225" s="29">
        <v>3</v>
      </c>
      <c r="N225" s="29" t="s">
        <v>691</v>
      </c>
      <c r="O225" s="29">
        <v>10.090774751952711</v>
      </c>
      <c r="P225" s="29">
        <v>3</v>
      </c>
      <c r="Q225" s="29" t="s">
        <v>623</v>
      </c>
      <c r="R225" s="29">
        <v>28.323108384458077</v>
      </c>
      <c r="S225" s="29">
        <v>3</v>
      </c>
      <c r="BB225" s="29" t="s">
        <v>37</v>
      </c>
      <c r="BC225" s="5">
        <v>1.0271161587800286</v>
      </c>
      <c r="BD225" s="29">
        <v>1</v>
      </c>
    </row>
    <row r="226" spans="2:56" x14ac:dyDescent="0.25">
      <c r="B226" s="29" t="s">
        <v>892</v>
      </c>
      <c r="C226" s="29">
        <v>4.7041272998508203</v>
      </c>
      <c r="D226" s="29">
        <v>3</v>
      </c>
      <c r="E226" s="29" t="s">
        <v>1195</v>
      </c>
      <c r="F226" s="29">
        <v>9.9685638649900721</v>
      </c>
      <c r="G226" s="29">
        <v>3</v>
      </c>
      <c r="H226" s="29" t="s">
        <v>786</v>
      </c>
      <c r="I226" s="29">
        <v>6.7236153210250755</v>
      </c>
      <c r="J226" s="29">
        <v>3</v>
      </c>
      <c r="K226" s="29" t="s">
        <v>251</v>
      </c>
      <c r="L226" s="29">
        <v>5.452946350043975</v>
      </c>
      <c r="M226" s="29">
        <v>3</v>
      </c>
      <c r="N226" s="29" t="s">
        <v>295</v>
      </c>
      <c r="O226" s="29">
        <v>10.277382645803698</v>
      </c>
      <c r="P226" s="29">
        <v>3</v>
      </c>
      <c r="Q226" s="29" t="s">
        <v>677</v>
      </c>
      <c r="R226" s="29">
        <v>28.336755646817245</v>
      </c>
      <c r="S226" s="29">
        <v>3</v>
      </c>
      <c r="BB226" s="29" t="s">
        <v>23</v>
      </c>
      <c r="BC226" s="5">
        <v>1.0278391378818876</v>
      </c>
      <c r="BD226" s="29">
        <v>1</v>
      </c>
    </row>
    <row r="227" spans="2:56" x14ac:dyDescent="0.25">
      <c r="B227" s="29" t="s">
        <v>24</v>
      </c>
      <c r="C227" s="29">
        <v>4.9114654274497234</v>
      </c>
      <c r="D227" s="29">
        <v>3</v>
      </c>
      <c r="E227" s="29" t="s">
        <v>1167</v>
      </c>
      <c r="F227" s="29">
        <v>10.296411856474259</v>
      </c>
      <c r="G227" s="29">
        <v>3</v>
      </c>
      <c r="H227" s="29" t="s">
        <v>788</v>
      </c>
      <c r="I227" s="29">
        <v>6.7577828397873958</v>
      </c>
      <c r="J227" s="29">
        <v>3</v>
      </c>
      <c r="K227" s="29" t="s">
        <v>805</v>
      </c>
      <c r="L227" s="29">
        <v>5.4534588375915138</v>
      </c>
      <c r="M227" s="29">
        <v>3</v>
      </c>
      <c r="N227" s="29" t="s">
        <v>535</v>
      </c>
      <c r="O227" s="29">
        <v>10.378912685337728</v>
      </c>
      <c r="P227" s="29">
        <v>3</v>
      </c>
      <c r="Q227" s="29" t="s">
        <v>680</v>
      </c>
      <c r="R227" s="29">
        <v>28.938471940500339</v>
      </c>
      <c r="S227" s="29">
        <v>3</v>
      </c>
      <c r="BB227" s="29" t="s">
        <v>46</v>
      </c>
      <c r="BC227" s="5">
        <v>1.0286678329841572</v>
      </c>
      <c r="BD227" s="29">
        <v>1</v>
      </c>
    </row>
    <row r="228" spans="2:56" x14ac:dyDescent="0.25">
      <c r="B228" s="29" t="s">
        <v>48</v>
      </c>
      <c r="C228" s="29">
        <v>4.9236871604725359</v>
      </c>
      <c r="D228" s="29">
        <v>3</v>
      </c>
      <c r="E228" s="29" t="s">
        <v>1202</v>
      </c>
      <c r="F228" s="29">
        <v>11.585365853658537</v>
      </c>
      <c r="G228" s="29">
        <v>3</v>
      </c>
      <c r="H228" s="29" t="s">
        <v>226</v>
      </c>
      <c r="I228" s="29">
        <v>7.0743997628692821</v>
      </c>
      <c r="J228" s="29">
        <v>3</v>
      </c>
      <c r="K228" s="29" t="s">
        <v>810</v>
      </c>
      <c r="L228" s="29">
        <v>5.5219495333563771</v>
      </c>
      <c r="M228" s="29">
        <v>3</v>
      </c>
      <c r="N228" s="29" t="s">
        <v>524</v>
      </c>
      <c r="O228" s="29">
        <v>10.772790374826469</v>
      </c>
      <c r="P228" s="29">
        <v>3</v>
      </c>
      <c r="Q228" s="29" t="s">
        <v>678</v>
      </c>
      <c r="R228" s="29">
        <v>30.116033755274263</v>
      </c>
      <c r="S228" s="29">
        <v>3</v>
      </c>
      <c r="BB228" s="29" t="s">
        <v>46</v>
      </c>
      <c r="BC228" s="5">
        <v>1.029834766269915</v>
      </c>
      <c r="BD228" s="29">
        <v>1</v>
      </c>
    </row>
    <row r="229" spans="2:56" x14ac:dyDescent="0.25">
      <c r="B229" s="29" t="s">
        <v>27</v>
      </c>
      <c r="C229" s="29">
        <v>5.0288168154593738</v>
      </c>
      <c r="D229" s="29">
        <v>3</v>
      </c>
      <c r="E229" s="29" t="s">
        <v>1194</v>
      </c>
      <c r="F229" s="29">
        <v>12.481387404747307</v>
      </c>
      <c r="G229" s="29">
        <v>3</v>
      </c>
      <c r="H229" s="29" t="s">
        <v>231</v>
      </c>
      <c r="I229" s="29">
        <v>7.1306471306471302</v>
      </c>
      <c r="J229" s="29">
        <v>3</v>
      </c>
      <c r="K229" s="29" t="s">
        <v>1313</v>
      </c>
      <c r="L229" s="29">
        <v>5.5268040230446243</v>
      </c>
      <c r="M229" s="29">
        <v>3</v>
      </c>
      <c r="N229" s="29" t="s">
        <v>685</v>
      </c>
      <c r="O229" s="29">
        <v>10.794427310432839</v>
      </c>
      <c r="P229" s="29">
        <v>3</v>
      </c>
      <c r="Q229" s="29" t="s">
        <v>624</v>
      </c>
      <c r="R229" s="29">
        <v>30.426065162907268</v>
      </c>
      <c r="S229" s="29">
        <v>3</v>
      </c>
      <c r="BB229" s="29" t="s">
        <v>851</v>
      </c>
      <c r="BC229" s="5">
        <v>1.0304251085927898</v>
      </c>
      <c r="BD229" s="29">
        <v>1</v>
      </c>
    </row>
    <row r="230" spans="2:56" x14ac:dyDescent="0.25">
      <c r="B230" s="29" t="s">
        <v>891</v>
      </c>
      <c r="C230" s="29">
        <v>5.1522883978500458</v>
      </c>
      <c r="D230" s="29">
        <v>3</v>
      </c>
      <c r="E230" s="29" t="s">
        <v>750</v>
      </c>
      <c r="F230" s="29">
        <v>13.577950625634088</v>
      </c>
      <c r="G230" s="29">
        <v>3</v>
      </c>
      <c r="H230" s="29" t="s">
        <v>1224</v>
      </c>
      <c r="I230" s="29">
        <v>7.565563641356583</v>
      </c>
      <c r="J230" s="29">
        <v>3</v>
      </c>
      <c r="K230" s="29" t="s">
        <v>793</v>
      </c>
      <c r="L230" s="29">
        <v>5.5794568432374287</v>
      </c>
      <c r="M230" s="29">
        <v>3</v>
      </c>
      <c r="N230" s="5" t="s">
        <v>282</v>
      </c>
      <c r="O230" s="29">
        <v>10.967250571210966</v>
      </c>
      <c r="P230" s="29">
        <v>3</v>
      </c>
      <c r="Q230" s="29" t="s">
        <v>646</v>
      </c>
      <c r="R230" s="29">
        <v>31.199411331861665</v>
      </c>
      <c r="S230" s="29">
        <v>3</v>
      </c>
      <c r="BB230" s="29" t="s">
        <v>521</v>
      </c>
      <c r="BC230" s="5">
        <v>1.0304805868169222</v>
      </c>
      <c r="BD230" s="29">
        <v>1</v>
      </c>
    </row>
    <row r="231" spans="2:56" x14ac:dyDescent="0.25">
      <c r="B231" s="29" t="s">
        <v>887</v>
      </c>
      <c r="C231" s="29">
        <v>5.3237659857647124</v>
      </c>
      <c r="D231" s="29">
        <v>3</v>
      </c>
      <c r="E231" s="29" t="s">
        <v>1163</v>
      </c>
      <c r="F231" s="29">
        <v>13.832738803012287</v>
      </c>
      <c r="G231" s="29">
        <v>3</v>
      </c>
      <c r="H231" s="29" t="s">
        <v>1289</v>
      </c>
      <c r="I231" s="29">
        <v>7.7962453664952776</v>
      </c>
      <c r="J231" s="29">
        <v>3</v>
      </c>
      <c r="K231" s="29" t="s">
        <v>1303</v>
      </c>
      <c r="L231" s="29">
        <v>5.6014507354422722</v>
      </c>
      <c r="M231" s="29">
        <v>3</v>
      </c>
      <c r="N231" s="5" t="s">
        <v>289</v>
      </c>
      <c r="O231" s="29">
        <v>11.123403399376446</v>
      </c>
      <c r="P231" s="29">
        <v>3</v>
      </c>
      <c r="Q231" s="29" t="s">
        <v>640</v>
      </c>
      <c r="R231" s="29">
        <v>31.864732238105397</v>
      </c>
      <c r="S231" s="29">
        <v>3</v>
      </c>
      <c r="BB231" s="29" t="s">
        <v>911</v>
      </c>
      <c r="BC231" s="29">
        <v>1.0321206221445995</v>
      </c>
      <c r="BD231" s="29">
        <v>1</v>
      </c>
    </row>
    <row r="232" spans="2:56" x14ac:dyDescent="0.25">
      <c r="B232" s="29" t="s">
        <v>907</v>
      </c>
      <c r="C232" s="29">
        <v>5.3448066900981699</v>
      </c>
      <c r="D232" s="29">
        <v>3</v>
      </c>
      <c r="E232" s="29" t="s">
        <v>1200</v>
      </c>
      <c r="F232" s="29">
        <v>14.889529298751199</v>
      </c>
      <c r="G232" s="29">
        <v>3</v>
      </c>
      <c r="H232" s="29" t="s">
        <v>1288</v>
      </c>
      <c r="I232" s="29">
        <v>8.0182169472812586</v>
      </c>
      <c r="J232" s="29">
        <v>3</v>
      </c>
      <c r="K232" s="29" t="s">
        <v>794</v>
      </c>
      <c r="L232" s="29">
        <v>5.6433408577878108</v>
      </c>
      <c r="M232" s="29">
        <v>3</v>
      </c>
      <c r="N232" s="5" t="s">
        <v>285</v>
      </c>
      <c r="O232" s="29">
        <v>11.179344033496163</v>
      </c>
      <c r="P232" s="29">
        <v>3</v>
      </c>
      <c r="Q232" s="29" t="s">
        <v>624</v>
      </c>
      <c r="R232" s="29">
        <v>33.089770354906058</v>
      </c>
      <c r="S232" s="29">
        <v>3</v>
      </c>
      <c r="BB232" s="29" t="s">
        <v>46</v>
      </c>
      <c r="BC232" s="5">
        <v>1.0331480127991755</v>
      </c>
      <c r="BD232" s="29">
        <v>1</v>
      </c>
    </row>
    <row r="233" spans="2:56" x14ac:dyDescent="0.25">
      <c r="B233" s="29" t="s">
        <v>883</v>
      </c>
      <c r="C233" s="29">
        <v>5.5013020833333339</v>
      </c>
      <c r="D233" s="29">
        <v>3</v>
      </c>
      <c r="E233" s="29" t="s">
        <v>1200</v>
      </c>
      <c r="F233" s="29">
        <v>16.681338028169016</v>
      </c>
      <c r="G233" s="29">
        <v>3</v>
      </c>
      <c r="H233" s="29" t="s">
        <v>786</v>
      </c>
      <c r="I233" s="29">
        <v>8.1094779523568175</v>
      </c>
      <c r="J233" s="29">
        <v>3</v>
      </c>
      <c r="K233" s="29" t="s">
        <v>811</v>
      </c>
      <c r="L233" s="29">
        <v>5.6759057799640527</v>
      </c>
      <c r="M233" s="29">
        <v>3</v>
      </c>
      <c r="N233" s="29" t="s">
        <v>294</v>
      </c>
      <c r="O233" s="29">
        <v>11.384126984126985</v>
      </c>
      <c r="P233" s="29">
        <v>3</v>
      </c>
      <c r="Q233" s="29" t="s">
        <v>647</v>
      </c>
      <c r="R233" s="29">
        <v>33.097595473833096</v>
      </c>
      <c r="S233" s="29">
        <v>3</v>
      </c>
      <c r="BB233" s="29" t="s">
        <v>883</v>
      </c>
      <c r="BC233" s="29">
        <v>1.0340581314727848</v>
      </c>
      <c r="BD233" s="29">
        <v>1</v>
      </c>
    </row>
    <row r="234" spans="2:56" x14ac:dyDescent="0.25">
      <c r="B234" s="29" t="s">
        <v>25</v>
      </c>
      <c r="C234" s="29">
        <v>5.8139534883720927</v>
      </c>
      <c r="D234" s="29">
        <v>3</v>
      </c>
      <c r="E234" s="29" t="s">
        <v>1204</v>
      </c>
      <c r="F234" s="29">
        <v>17.053103964098728</v>
      </c>
      <c r="G234" s="29">
        <v>3</v>
      </c>
      <c r="H234" s="29" t="s">
        <v>1060</v>
      </c>
      <c r="I234" s="29">
        <v>8.1656064240275317</v>
      </c>
      <c r="J234" s="29">
        <v>3</v>
      </c>
      <c r="K234" s="29" t="s">
        <v>805</v>
      </c>
      <c r="L234" s="29">
        <v>5.6761513640363743</v>
      </c>
      <c r="M234" s="29">
        <v>3</v>
      </c>
      <c r="N234" s="29" t="s">
        <v>719</v>
      </c>
      <c r="O234" s="29">
        <v>11.744749596122778</v>
      </c>
      <c r="P234" s="29">
        <v>3</v>
      </c>
      <c r="Q234" s="29" t="s">
        <v>651</v>
      </c>
      <c r="R234" s="29">
        <v>33.668341708542712</v>
      </c>
      <c r="S234" s="29">
        <v>3</v>
      </c>
      <c r="BB234" s="29" t="s">
        <v>923</v>
      </c>
      <c r="BC234" s="29">
        <v>1.0340656710307139</v>
      </c>
      <c r="BD234" s="29">
        <v>1</v>
      </c>
    </row>
    <row r="235" spans="2:56" x14ac:dyDescent="0.25">
      <c r="B235" s="29" t="s">
        <v>26</v>
      </c>
      <c r="C235" s="29">
        <v>5.9515273196615519</v>
      </c>
      <c r="D235" s="29">
        <v>3</v>
      </c>
      <c r="E235" s="29" t="s">
        <v>1201</v>
      </c>
      <c r="F235" s="29">
        <v>17.573696145124718</v>
      </c>
      <c r="G235" s="29">
        <v>3</v>
      </c>
      <c r="H235" s="29" t="s">
        <v>233</v>
      </c>
      <c r="I235" s="29">
        <v>8.2338410868670238</v>
      </c>
      <c r="J235" s="29">
        <v>3</v>
      </c>
      <c r="K235" s="29" t="s">
        <v>791</v>
      </c>
      <c r="L235" s="29">
        <v>5.7469244288224957</v>
      </c>
      <c r="M235" s="29">
        <v>3</v>
      </c>
      <c r="N235" s="29" t="s">
        <v>296</v>
      </c>
      <c r="O235" s="29">
        <v>11.848461734045259</v>
      </c>
      <c r="P235" s="29">
        <v>3</v>
      </c>
      <c r="Q235" s="29" t="s">
        <v>673</v>
      </c>
      <c r="R235" s="29">
        <v>33.919338159255432</v>
      </c>
      <c r="S235" s="29">
        <v>3</v>
      </c>
      <c r="BB235" s="29" t="s">
        <v>885</v>
      </c>
      <c r="BC235" s="29">
        <v>1.0345697514840946</v>
      </c>
      <c r="BD235" s="29">
        <v>1</v>
      </c>
    </row>
    <row r="236" spans="2:56" x14ac:dyDescent="0.25">
      <c r="B236" s="29" t="s">
        <v>25</v>
      </c>
      <c r="C236" s="29">
        <v>6.0999532928538072</v>
      </c>
      <c r="D236" s="29">
        <v>3</v>
      </c>
      <c r="E236" s="29" t="s">
        <v>1204</v>
      </c>
      <c r="F236" s="29">
        <v>17.814726840855108</v>
      </c>
      <c r="G236" s="29">
        <v>3</v>
      </c>
      <c r="H236" s="29" t="s">
        <v>1284</v>
      </c>
      <c r="I236" s="29">
        <v>8.2913421896472741</v>
      </c>
      <c r="J236" s="29">
        <v>3</v>
      </c>
      <c r="K236" s="29" t="s">
        <v>1240</v>
      </c>
      <c r="L236" s="29">
        <v>5.7717564111426007</v>
      </c>
      <c r="M236" s="29">
        <v>3</v>
      </c>
      <c r="N236" s="29" t="s">
        <v>717</v>
      </c>
      <c r="O236" s="29">
        <v>11.958456973293769</v>
      </c>
      <c r="P236" s="29">
        <v>3</v>
      </c>
      <c r="Q236" s="29" t="s">
        <v>633</v>
      </c>
      <c r="R236" s="29">
        <v>34.52611218568665</v>
      </c>
      <c r="S236" s="29">
        <v>3</v>
      </c>
      <c r="BB236" s="29" t="s">
        <v>25</v>
      </c>
      <c r="BC236" s="5">
        <v>1.0352896047904971</v>
      </c>
      <c r="BD236" s="29">
        <v>1</v>
      </c>
    </row>
    <row r="237" spans="2:56" x14ac:dyDescent="0.25">
      <c r="B237" s="29" t="s">
        <v>851</v>
      </c>
      <c r="C237" s="29">
        <v>6.1966680211296223</v>
      </c>
      <c r="D237" s="29">
        <v>3</v>
      </c>
      <c r="E237" s="29" t="s">
        <v>1168</v>
      </c>
      <c r="F237" s="29">
        <v>17.924528301886792</v>
      </c>
      <c r="G237" s="29">
        <v>3</v>
      </c>
      <c r="H237" s="29" t="s">
        <v>1060</v>
      </c>
      <c r="I237" s="29">
        <v>8.4899546338301999</v>
      </c>
      <c r="J237" s="29">
        <v>3</v>
      </c>
      <c r="K237" s="29" t="s">
        <v>263</v>
      </c>
      <c r="L237" s="29">
        <v>5.8190432051083993</v>
      </c>
      <c r="M237" s="29">
        <v>3</v>
      </c>
      <c r="N237" s="29" t="s">
        <v>724</v>
      </c>
      <c r="O237" s="29">
        <v>11.966276856132717</v>
      </c>
      <c r="P237" s="29">
        <v>3</v>
      </c>
      <c r="Q237" s="29" t="s">
        <v>676</v>
      </c>
      <c r="R237" s="29">
        <v>34.536817102137768</v>
      </c>
      <c r="S237" s="29">
        <v>3</v>
      </c>
      <c r="BB237" s="29" t="s">
        <v>908</v>
      </c>
      <c r="BC237" s="29">
        <v>1.035353632480952</v>
      </c>
      <c r="BD237" s="29">
        <v>1</v>
      </c>
    </row>
    <row r="238" spans="2:56" x14ac:dyDescent="0.25">
      <c r="B238" s="29" t="s">
        <v>885</v>
      </c>
      <c r="C238" s="29">
        <v>6.2101233517652066</v>
      </c>
      <c r="D238" s="29">
        <v>3</v>
      </c>
      <c r="E238" s="29" t="s">
        <v>1030</v>
      </c>
      <c r="F238" s="29">
        <v>18.875502008032129</v>
      </c>
      <c r="G238" s="29">
        <v>3</v>
      </c>
      <c r="H238" s="29" t="s">
        <v>1226</v>
      </c>
      <c r="I238" s="29">
        <v>9.093468468468469</v>
      </c>
      <c r="J238" s="29">
        <v>3</v>
      </c>
      <c r="K238" s="29" t="s">
        <v>813</v>
      </c>
      <c r="L238" s="29">
        <v>5.9297148811215301</v>
      </c>
      <c r="M238" s="29">
        <v>3</v>
      </c>
      <c r="N238" s="29" t="s">
        <v>292</v>
      </c>
      <c r="O238" s="29">
        <v>12.180498579993689</v>
      </c>
      <c r="P238" s="29">
        <v>3</v>
      </c>
      <c r="Q238" s="29" t="s">
        <v>642</v>
      </c>
      <c r="R238" s="29">
        <v>35.23680649526387</v>
      </c>
      <c r="S238" s="29">
        <v>3</v>
      </c>
      <c r="BB238" s="29" t="s">
        <v>860</v>
      </c>
      <c r="BC238" s="5">
        <v>1.0387231754145747</v>
      </c>
      <c r="BD238" s="29">
        <v>1</v>
      </c>
    </row>
    <row r="239" spans="2:56" x14ac:dyDescent="0.25">
      <c r="B239" s="29" t="s">
        <v>913</v>
      </c>
      <c r="C239" s="29">
        <v>6.2867924528301877</v>
      </c>
      <c r="D239" s="29">
        <v>3</v>
      </c>
      <c r="E239" s="29" t="s">
        <v>1175</v>
      </c>
      <c r="F239" s="29">
        <v>19.023883696780892</v>
      </c>
      <c r="G239" s="29">
        <v>3</v>
      </c>
      <c r="H239" s="29" t="s">
        <v>776</v>
      </c>
      <c r="I239" s="29">
        <v>9.2123132639203256</v>
      </c>
      <c r="J239" s="29">
        <v>3</v>
      </c>
      <c r="K239" s="29" t="s">
        <v>792</v>
      </c>
      <c r="L239" s="29">
        <v>5.9443911792905082</v>
      </c>
      <c r="M239" s="29">
        <v>3</v>
      </c>
      <c r="N239" s="29" t="s">
        <v>720</v>
      </c>
      <c r="O239" s="29">
        <v>12.944563097780668</v>
      </c>
      <c r="P239" s="29">
        <v>3</v>
      </c>
      <c r="Q239" s="29" t="s">
        <v>677</v>
      </c>
      <c r="R239" s="29">
        <v>35.81706063720452</v>
      </c>
      <c r="S239" s="29">
        <v>3</v>
      </c>
      <c r="BB239" s="29" t="s">
        <v>48</v>
      </c>
      <c r="BC239" s="5">
        <v>1.039063058586519</v>
      </c>
      <c r="BD239" s="29">
        <v>1</v>
      </c>
    </row>
    <row r="240" spans="2:56" x14ac:dyDescent="0.25">
      <c r="B240" s="29" t="s">
        <v>19</v>
      </c>
      <c r="C240" s="29">
        <v>6.4931543988071034</v>
      </c>
      <c r="D240" s="29">
        <v>3</v>
      </c>
      <c r="E240" s="29" t="s">
        <v>1033</v>
      </c>
      <c r="F240" s="29">
        <v>20.126397666504619</v>
      </c>
      <c r="G240" s="29">
        <v>3</v>
      </c>
      <c r="H240" s="29" t="s">
        <v>1223</v>
      </c>
      <c r="I240" s="29">
        <v>9.317585301837271</v>
      </c>
      <c r="J240" s="29">
        <v>3</v>
      </c>
      <c r="K240" s="29" t="s">
        <v>814</v>
      </c>
      <c r="L240" s="29">
        <v>6.0873706541975148</v>
      </c>
      <c r="M240" s="29">
        <v>3</v>
      </c>
      <c r="N240" s="29" t="s">
        <v>685</v>
      </c>
      <c r="O240" s="29">
        <v>13.240748727680495</v>
      </c>
      <c r="P240" s="29">
        <v>3</v>
      </c>
      <c r="Q240" s="29" t="s">
        <v>675</v>
      </c>
      <c r="R240" s="29">
        <v>37.611824192921048</v>
      </c>
      <c r="S240" s="29">
        <v>3</v>
      </c>
      <c r="BB240" s="29" t="s">
        <v>887</v>
      </c>
      <c r="BC240" s="29">
        <v>1.0414378620931402</v>
      </c>
      <c r="BD240" s="29">
        <v>1</v>
      </c>
    </row>
    <row r="241" spans="2:56" x14ac:dyDescent="0.25">
      <c r="B241" s="29" t="s">
        <v>891</v>
      </c>
      <c r="C241" s="29">
        <v>6.5180682201958797</v>
      </c>
      <c r="D241" s="29">
        <v>3</v>
      </c>
      <c r="E241" s="29" t="s">
        <v>1201</v>
      </c>
      <c r="F241" s="29">
        <v>20.133070478068014</v>
      </c>
      <c r="G241" s="29">
        <v>3</v>
      </c>
      <c r="H241" s="29" t="s">
        <v>1057</v>
      </c>
      <c r="I241" s="29">
        <v>9.4712885154061617</v>
      </c>
      <c r="J241" s="29">
        <v>3</v>
      </c>
      <c r="K241" s="29" t="s">
        <v>1316</v>
      </c>
      <c r="L241" s="29">
        <v>6.109654622136099</v>
      </c>
      <c r="M241" s="29">
        <v>3</v>
      </c>
      <c r="N241" s="29" t="s">
        <v>699</v>
      </c>
      <c r="O241" s="29">
        <v>13.421052631578947</v>
      </c>
      <c r="P241" s="29">
        <v>3</v>
      </c>
      <c r="Q241" s="29" t="s">
        <v>676</v>
      </c>
      <c r="R241" s="29">
        <v>38.044633368756642</v>
      </c>
      <c r="S241" s="29">
        <v>3</v>
      </c>
      <c r="BB241" s="29" t="s">
        <v>37</v>
      </c>
      <c r="BC241" s="5">
        <v>1.0445231310587657</v>
      </c>
      <c r="BD241" s="29">
        <v>1</v>
      </c>
    </row>
    <row r="242" spans="2:56" x14ac:dyDescent="0.25">
      <c r="B242" s="29" t="s">
        <v>24</v>
      </c>
      <c r="C242" s="29">
        <v>6.6802076280749274</v>
      </c>
      <c r="D242" s="29">
        <v>3</v>
      </c>
      <c r="E242" s="29" t="s">
        <v>1035</v>
      </c>
      <c r="F242" s="29">
        <v>20.344643334223885</v>
      </c>
      <c r="G242" s="29">
        <v>3</v>
      </c>
      <c r="H242" s="29" t="s">
        <v>768</v>
      </c>
      <c r="I242" s="29">
        <v>9.525222551928783</v>
      </c>
      <c r="J242" s="29">
        <v>3</v>
      </c>
      <c r="K242" s="29" t="s">
        <v>1236</v>
      </c>
      <c r="L242" s="29">
        <v>6.1874431301182895</v>
      </c>
      <c r="M242" s="29">
        <v>3</v>
      </c>
      <c r="N242" s="29" t="s">
        <v>291</v>
      </c>
      <c r="O242" s="29">
        <v>13.928736695974086</v>
      </c>
      <c r="P242" s="29">
        <v>3</v>
      </c>
      <c r="Q242" s="29" t="s">
        <v>648</v>
      </c>
      <c r="R242" s="29">
        <v>39.954075774971301</v>
      </c>
      <c r="S242" s="29">
        <v>3</v>
      </c>
      <c r="BB242" s="29" t="s">
        <v>886</v>
      </c>
      <c r="BC242" s="29">
        <v>1.0451554863993131</v>
      </c>
      <c r="BD242" s="29">
        <v>1</v>
      </c>
    </row>
    <row r="243" spans="2:56" x14ac:dyDescent="0.25">
      <c r="B243" s="29" t="s">
        <v>911</v>
      </c>
      <c r="C243" s="29">
        <v>6.6806470940683038</v>
      </c>
      <c r="D243" s="29">
        <v>3</v>
      </c>
      <c r="E243" s="29" t="s">
        <v>1031</v>
      </c>
      <c r="F243" s="29">
        <v>20.575916230366492</v>
      </c>
      <c r="G243" s="29">
        <v>3</v>
      </c>
      <c r="H243" s="29" t="s">
        <v>783</v>
      </c>
      <c r="I243" s="29">
        <v>9.7793380140421249</v>
      </c>
      <c r="J243" s="29">
        <v>3</v>
      </c>
      <c r="K243" s="29" t="s">
        <v>250</v>
      </c>
      <c r="L243" s="29">
        <v>6.2912756343413285</v>
      </c>
      <c r="M243" s="29">
        <v>3</v>
      </c>
      <c r="N243" s="29" t="s">
        <v>704</v>
      </c>
      <c r="O243" s="29">
        <v>14.242878560719641</v>
      </c>
      <c r="P243" s="29">
        <v>3</v>
      </c>
      <c r="Q243" s="29" t="s">
        <v>657</v>
      </c>
      <c r="R243" s="29">
        <v>45.668549905838042</v>
      </c>
      <c r="S243" s="29">
        <v>3</v>
      </c>
      <c r="BB243" s="29" t="s">
        <v>880</v>
      </c>
      <c r="BC243" s="29">
        <v>1.0462546050570789</v>
      </c>
      <c r="BD243" s="29">
        <v>1</v>
      </c>
    </row>
    <row r="244" spans="2:56" x14ac:dyDescent="0.25">
      <c r="B244" s="29" t="s">
        <v>912</v>
      </c>
      <c r="C244" s="29">
        <v>6.8381912984015729</v>
      </c>
      <c r="D244" s="29">
        <v>3</v>
      </c>
      <c r="E244" s="29" t="s">
        <v>1194</v>
      </c>
      <c r="F244" s="29">
        <v>21.838286109191429</v>
      </c>
      <c r="G244" s="29">
        <v>3</v>
      </c>
      <c r="H244" s="29" t="s">
        <v>769</v>
      </c>
      <c r="I244" s="29">
        <v>9.7992208570572359</v>
      </c>
      <c r="J244" s="29">
        <v>3</v>
      </c>
      <c r="K244" s="29" t="s">
        <v>1238</v>
      </c>
      <c r="L244" s="29">
        <v>6.3040791100123599</v>
      </c>
      <c r="M244" s="29">
        <v>3</v>
      </c>
      <c r="N244" s="29" t="s">
        <v>692</v>
      </c>
      <c r="O244" s="29">
        <v>14.305934688100294</v>
      </c>
      <c r="P244" s="29">
        <v>3</v>
      </c>
      <c r="Q244" s="29" t="s">
        <v>673</v>
      </c>
      <c r="R244" s="29">
        <v>49.880810488677</v>
      </c>
      <c r="S244" s="29">
        <v>3</v>
      </c>
      <c r="BB244" s="29" t="s">
        <v>873</v>
      </c>
      <c r="BC244" s="29">
        <v>1.0462721059468743</v>
      </c>
      <c r="BD244" s="29">
        <v>1</v>
      </c>
    </row>
    <row r="245" spans="2:56" x14ac:dyDescent="0.25">
      <c r="B245" s="29" t="s">
        <v>896</v>
      </c>
      <c r="C245" s="29">
        <v>6.8697544295927875</v>
      </c>
      <c r="D245" s="29">
        <v>3</v>
      </c>
      <c r="E245" s="29" t="s">
        <v>764</v>
      </c>
      <c r="F245" s="29">
        <v>22.823011631562402</v>
      </c>
      <c r="G245" s="29">
        <v>3</v>
      </c>
      <c r="H245" s="29" t="s">
        <v>1055</v>
      </c>
      <c r="I245" s="29">
        <v>9.9094153170463901</v>
      </c>
      <c r="J245" s="29">
        <v>3</v>
      </c>
      <c r="K245" s="29" t="s">
        <v>827</v>
      </c>
      <c r="L245" s="29">
        <v>6.4468211527035049</v>
      </c>
      <c r="M245" s="29">
        <v>3</v>
      </c>
      <c r="N245" s="29" t="s">
        <v>298</v>
      </c>
      <c r="O245" s="29">
        <v>14.715719063545151</v>
      </c>
      <c r="P245" s="29">
        <v>3</v>
      </c>
      <c r="Q245" s="29" t="s">
        <v>676</v>
      </c>
      <c r="R245" s="29">
        <v>51.492183799147327</v>
      </c>
      <c r="S245" s="29">
        <v>3</v>
      </c>
      <c r="BB245" s="29" t="s">
        <v>885</v>
      </c>
      <c r="BC245" s="29">
        <v>1.0462862476450319</v>
      </c>
      <c r="BD245" s="29">
        <v>1</v>
      </c>
    </row>
    <row r="246" spans="2:56" x14ac:dyDescent="0.25">
      <c r="B246" s="29" t="s">
        <v>886</v>
      </c>
      <c r="C246" s="29">
        <v>7.0094077116735125</v>
      </c>
      <c r="D246" s="29">
        <v>3</v>
      </c>
      <c r="E246" s="29" t="s">
        <v>758</v>
      </c>
      <c r="F246" s="29">
        <v>25.035470140590739</v>
      </c>
      <c r="G246" s="29">
        <v>3</v>
      </c>
      <c r="H246" s="29" t="s">
        <v>1059</v>
      </c>
      <c r="I246" s="29">
        <v>10.037934053107675</v>
      </c>
      <c r="J246" s="29">
        <v>3</v>
      </c>
      <c r="K246" s="29" t="s">
        <v>1237</v>
      </c>
      <c r="L246" s="29">
        <v>6.5088757396449708</v>
      </c>
      <c r="M246" s="29">
        <v>3</v>
      </c>
      <c r="N246" s="29" t="s">
        <v>523</v>
      </c>
      <c r="O246" s="29">
        <v>15.773251139104797</v>
      </c>
      <c r="P246" s="29">
        <v>3</v>
      </c>
      <c r="Q246" s="29" t="s">
        <v>636</v>
      </c>
      <c r="R246" s="29">
        <v>65.306122448979593</v>
      </c>
      <c r="S246" s="29">
        <v>3</v>
      </c>
      <c r="BB246" s="29" t="s">
        <v>882</v>
      </c>
      <c r="BC246" s="29">
        <v>1.0491321145315238</v>
      </c>
      <c r="BD246" s="29">
        <v>1</v>
      </c>
    </row>
    <row r="247" spans="2:56" x14ac:dyDescent="0.25">
      <c r="B247" s="29" t="s">
        <v>885</v>
      </c>
      <c r="C247" s="29">
        <v>7.5642823749415609</v>
      </c>
      <c r="D247" s="29">
        <v>3</v>
      </c>
      <c r="E247" s="29" t="s">
        <v>1171</v>
      </c>
      <c r="F247" s="29">
        <v>25.776965265082268</v>
      </c>
      <c r="G247" s="29">
        <v>3</v>
      </c>
      <c r="H247" s="29" t="s">
        <v>235</v>
      </c>
      <c r="I247" s="29">
        <v>10.089332632685235</v>
      </c>
      <c r="J247" s="29">
        <v>3</v>
      </c>
      <c r="K247" s="29" t="s">
        <v>250</v>
      </c>
      <c r="L247" s="29">
        <v>6.5828531517373845</v>
      </c>
      <c r="M247" s="29">
        <v>3</v>
      </c>
      <c r="N247" s="5" t="s">
        <v>281</v>
      </c>
      <c r="O247" s="29">
        <v>15.928710665552771</v>
      </c>
      <c r="P247" s="29">
        <v>3</v>
      </c>
      <c r="BB247" s="29" t="s">
        <v>27</v>
      </c>
      <c r="BC247" s="5">
        <v>1.0494718916276284</v>
      </c>
      <c r="BD247" s="29">
        <v>1</v>
      </c>
    </row>
    <row r="248" spans="2:56" x14ac:dyDescent="0.25">
      <c r="B248" s="29" t="s">
        <v>27</v>
      </c>
      <c r="C248" s="29">
        <v>8.0186515823268625</v>
      </c>
      <c r="D248" s="29">
        <v>3</v>
      </c>
      <c r="E248" s="29" t="s">
        <v>1195</v>
      </c>
      <c r="F248" s="29">
        <v>26.546391752577321</v>
      </c>
      <c r="G248" s="29">
        <v>3</v>
      </c>
      <c r="H248" s="29" t="s">
        <v>789</v>
      </c>
      <c r="I248" s="29">
        <v>10.09251471825063</v>
      </c>
      <c r="J248" s="29">
        <v>3</v>
      </c>
      <c r="K248" s="29" t="s">
        <v>803</v>
      </c>
      <c r="L248" s="29">
        <v>6.6425357072979851</v>
      </c>
      <c r="M248" s="29">
        <v>3</v>
      </c>
      <c r="N248" s="29" t="s">
        <v>711</v>
      </c>
      <c r="O248" s="29">
        <v>16.763969974979148</v>
      </c>
      <c r="P248" s="29">
        <v>3</v>
      </c>
      <c r="S248" s="29">
        <f>COUNTIF(S2:S246, "=3")/COUNTA(S2:S246)*100</f>
        <v>48.163265306122447</v>
      </c>
      <c r="BB248" s="29" t="s">
        <v>48</v>
      </c>
      <c r="BC248" s="5">
        <v>1.0562745515342129</v>
      </c>
      <c r="BD248" s="29">
        <v>1</v>
      </c>
    </row>
    <row r="249" spans="2:56" x14ac:dyDescent="0.25">
      <c r="B249" s="29" t="s">
        <v>882</v>
      </c>
      <c r="C249" s="29">
        <v>8.1459270364817584</v>
      </c>
      <c r="D249" s="29">
        <v>3</v>
      </c>
      <c r="E249" s="29" t="s">
        <v>760</v>
      </c>
      <c r="F249" s="29">
        <v>29.830148619957537</v>
      </c>
      <c r="G249" s="29">
        <v>3</v>
      </c>
      <c r="H249" s="29" t="s">
        <v>1055</v>
      </c>
      <c r="I249" s="29">
        <v>10.242274771507326</v>
      </c>
      <c r="J249" s="29">
        <v>3</v>
      </c>
      <c r="K249" s="29" t="s">
        <v>812</v>
      </c>
      <c r="L249" s="29">
        <v>6.8320509418944022</v>
      </c>
      <c r="M249" s="29">
        <v>3</v>
      </c>
      <c r="N249" s="29" t="s">
        <v>705</v>
      </c>
      <c r="O249" s="29">
        <v>17.086662569145666</v>
      </c>
      <c r="P249" s="29">
        <v>3</v>
      </c>
      <c r="BB249" s="29" t="s">
        <v>888</v>
      </c>
      <c r="BC249" s="29">
        <v>1.0568405907957528</v>
      </c>
      <c r="BD249" s="29">
        <v>1</v>
      </c>
    </row>
    <row r="250" spans="2:56" x14ac:dyDescent="0.25">
      <c r="B250" s="29" t="s">
        <v>914</v>
      </c>
      <c r="C250" s="29">
        <v>8.2832331329325317</v>
      </c>
      <c r="D250" s="29">
        <v>3</v>
      </c>
      <c r="E250" s="29" t="s">
        <v>1194</v>
      </c>
      <c r="F250" s="29">
        <v>30.519790176442534</v>
      </c>
      <c r="G250" s="29">
        <v>3</v>
      </c>
      <c r="H250" s="29" t="s">
        <v>784</v>
      </c>
      <c r="I250" s="29">
        <v>10.359187922956794</v>
      </c>
      <c r="J250" s="29">
        <v>3</v>
      </c>
      <c r="K250" s="29" t="s">
        <v>249</v>
      </c>
      <c r="L250" s="29">
        <v>6.8990454150997973</v>
      </c>
      <c r="M250" s="29">
        <v>3</v>
      </c>
      <c r="N250" s="29" t="s">
        <v>529</v>
      </c>
      <c r="O250" s="29">
        <v>17.119190059825126</v>
      </c>
      <c r="P250" s="29">
        <v>3</v>
      </c>
      <c r="BB250" s="29" t="s">
        <v>48</v>
      </c>
      <c r="BC250" s="5">
        <v>1.056909902574249</v>
      </c>
      <c r="BD250" s="29">
        <v>1</v>
      </c>
    </row>
    <row r="251" spans="2:56" x14ac:dyDescent="0.25">
      <c r="B251" s="29" t="s">
        <v>884</v>
      </c>
      <c r="C251" s="29">
        <v>8.9439284485724109</v>
      </c>
      <c r="D251" s="29">
        <v>3</v>
      </c>
      <c r="E251" s="29" t="s">
        <v>764</v>
      </c>
      <c r="F251" s="29">
        <v>30.604772029293649</v>
      </c>
      <c r="G251" s="29">
        <v>3</v>
      </c>
      <c r="H251" s="29" t="s">
        <v>1289</v>
      </c>
      <c r="I251" s="29">
        <v>10.505028421512899</v>
      </c>
      <c r="J251" s="29">
        <v>3</v>
      </c>
      <c r="K251" s="29" t="s">
        <v>821</v>
      </c>
      <c r="L251" s="29">
        <v>6.9247415244049053</v>
      </c>
      <c r="M251" s="29">
        <v>3</v>
      </c>
      <c r="N251" s="29" t="s">
        <v>686</v>
      </c>
      <c r="O251" s="29">
        <v>17.635455023671749</v>
      </c>
      <c r="P251" s="29">
        <v>3</v>
      </c>
      <c r="S251" s="29">
        <f>COUNTIF(S2:S246, "=1")</f>
        <v>74</v>
      </c>
      <c r="BB251" s="29" t="s">
        <v>881</v>
      </c>
      <c r="BC251" s="29">
        <v>1.0669994964555831</v>
      </c>
      <c r="BD251" s="29">
        <v>1</v>
      </c>
    </row>
    <row r="252" spans="2:56" x14ac:dyDescent="0.25">
      <c r="B252" s="29" t="s">
        <v>23</v>
      </c>
      <c r="C252" s="29">
        <v>9.1212989493791774</v>
      </c>
      <c r="D252" s="29">
        <v>3</v>
      </c>
      <c r="E252" s="29" t="s">
        <v>1206</v>
      </c>
      <c r="F252" s="29">
        <v>32.748217224355457</v>
      </c>
      <c r="G252" s="29">
        <v>3</v>
      </c>
      <c r="H252" s="29" t="s">
        <v>1065</v>
      </c>
      <c r="I252" s="29">
        <v>10.575635876840696</v>
      </c>
      <c r="J252" s="29">
        <v>3</v>
      </c>
      <c r="K252" s="29" t="s">
        <v>816</v>
      </c>
      <c r="L252" s="29">
        <v>7.0645297342893292</v>
      </c>
      <c r="M252" s="29">
        <v>3</v>
      </c>
      <c r="N252" s="29" t="s">
        <v>525</v>
      </c>
      <c r="O252" s="29">
        <v>18.067691071607914</v>
      </c>
      <c r="P252" s="29">
        <v>3</v>
      </c>
      <c r="S252" s="29">
        <f>COUNTIF(S2:S246, "=2")</f>
        <v>53</v>
      </c>
      <c r="BB252" s="29" t="s">
        <v>857</v>
      </c>
      <c r="BC252" s="5">
        <v>1.0690120591730548</v>
      </c>
      <c r="BD252" s="29">
        <v>1</v>
      </c>
    </row>
    <row r="253" spans="2:56" x14ac:dyDescent="0.25">
      <c r="B253" s="29" t="s">
        <v>25</v>
      </c>
      <c r="C253" s="29">
        <v>14.372933095904351</v>
      </c>
      <c r="D253" s="29">
        <v>3</v>
      </c>
      <c r="E253" s="29" t="s">
        <v>1032</v>
      </c>
      <c r="F253" s="29">
        <v>33.057607090103396</v>
      </c>
      <c r="G253" s="29">
        <v>3</v>
      </c>
      <c r="H253" s="29" t="s">
        <v>1047</v>
      </c>
      <c r="I253" s="29">
        <v>10.648423557406305</v>
      </c>
      <c r="J253" s="29">
        <v>3</v>
      </c>
      <c r="K253" s="29" t="s">
        <v>802</v>
      </c>
      <c r="L253" s="29">
        <v>7.2036453796153586</v>
      </c>
      <c r="M253" s="29">
        <v>3</v>
      </c>
      <c r="N253" s="5" t="s">
        <v>270</v>
      </c>
      <c r="O253" s="29">
        <v>18.137651821862349</v>
      </c>
      <c r="P253" s="29">
        <v>3</v>
      </c>
      <c r="S253" s="29">
        <f>COUNTIF(S2:S246, "=3")</f>
        <v>118</v>
      </c>
      <c r="BB253" s="29" t="s">
        <v>859</v>
      </c>
      <c r="BC253" s="5">
        <v>1.0693632365360177</v>
      </c>
      <c r="BD253" s="29">
        <v>1</v>
      </c>
    </row>
    <row r="254" spans="2:56" x14ac:dyDescent="0.25">
      <c r="B254" s="29" t="s">
        <v>29</v>
      </c>
      <c r="C254" s="29">
        <v>14.897302647859439</v>
      </c>
      <c r="D254" s="29">
        <v>3</v>
      </c>
      <c r="E254" s="29" t="s">
        <v>763</v>
      </c>
      <c r="F254" s="29">
        <v>33.219761499148213</v>
      </c>
      <c r="G254" s="29">
        <v>3</v>
      </c>
      <c r="H254" s="29" t="s">
        <v>1056</v>
      </c>
      <c r="I254" s="29">
        <v>10.771014492753624</v>
      </c>
      <c r="J254" s="29">
        <v>3</v>
      </c>
      <c r="K254" s="29" t="s">
        <v>807</v>
      </c>
      <c r="L254" s="29">
        <v>7.6855511638120335</v>
      </c>
      <c r="M254" s="29">
        <v>3</v>
      </c>
      <c r="N254" s="29" t="s">
        <v>712</v>
      </c>
      <c r="O254" s="29">
        <v>18.653045781309118</v>
      </c>
      <c r="P254" s="29">
        <v>3</v>
      </c>
      <c r="S254" s="29">
        <f>SUM(S251:S253)</f>
        <v>245</v>
      </c>
      <c r="BB254" s="29" t="s">
        <v>48</v>
      </c>
      <c r="BC254" s="5">
        <v>1.070557216412934</v>
      </c>
      <c r="BD254" s="29">
        <v>1</v>
      </c>
    </row>
    <row r="255" spans="2:56" x14ac:dyDescent="0.25">
      <c r="B255" s="29" t="s">
        <v>916</v>
      </c>
      <c r="C255" s="29">
        <v>15.360696517412936</v>
      </c>
      <c r="D255" s="29">
        <v>3</v>
      </c>
      <c r="E255" s="29" t="s">
        <v>1035</v>
      </c>
      <c r="F255" s="29">
        <v>35.158388736800937</v>
      </c>
      <c r="G255" s="29">
        <v>3</v>
      </c>
      <c r="H255" s="29" t="s">
        <v>230</v>
      </c>
      <c r="I255" s="29">
        <v>10.990712074303406</v>
      </c>
      <c r="J255" s="29">
        <v>3</v>
      </c>
      <c r="K255" s="29" t="s">
        <v>815</v>
      </c>
      <c r="L255" s="29">
        <v>7.7786214460474135</v>
      </c>
      <c r="M255" s="29">
        <v>3</v>
      </c>
      <c r="N255" s="5" t="s">
        <v>289</v>
      </c>
      <c r="O255" s="29">
        <v>19.137391304347826</v>
      </c>
      <c r="P255" s="29">
        <v>3</v>
      </c>
      <c r="BB255" s="29" t="s">
        <v>876</v>
      </c>
      <c r="BC255" s="29">
        <v>1.0733806287468173</v>
      </c>
      <c r="BD255" s="29">
        <v>1</v>
      </c>
    </row>
    <row r="256" spans="2:56" x14ac:dyDescent="0.25">
      <c r="B256" s="29" t="s">
        <v>902</v>
      </c>
      <c r="C256" s="29">
        <v>17.733278282411231</v>
      </c>
      <c r="D256" s="29">
        <v>3</v>
      </c>
      <c r="E256" s="29" t="s">
        <v>763</v>
      </c>
      <c r="F256" s="29">
        <v>37.817258883248734</v>
      </c>
      <c r="G256" s="29">
        <v>3</v>
      </c>
      <c r="H256" s="29" t="s">
        <v>1051</v>
      </c>
      <c r="I256" s="29">
        <v>11.736770691994572</v>
      </c>
      <c r="J256" s="29">
        <v>3</v>
      </c>
      <c r="K256" s="29" t="s">
        <v>794</v>
      </c>
      <c r="L256" s="29">
        <v>7.7969900736471338</v>
      </c>
      <c r="M256" s="29">
        <v>3</v>
      </c>
      <c r="N256" s="5" t="s">
        <v>276</v>
      </c>
      <c r="O256" s="29">
        <v>19.396123260437374</v>
      </c>
      <c r="P256" s="29">
        <v>3</v>
      </c>
      <c r="S256" s="29">
        <f>S251/$S$254*100</f>
        <v>30.204081632653061</v>
      </c>
      <c r="BB256" s="29" t="s">
        <v>881</v>
      </c>
      <c r="BC256" s="29">
        <v>1.0778701190067936</v>
      </c>
      <c r="BD256" s="29">
        <v>1</v>
      </c>
    </row>
    <row r="257" spans="2:56" x14ac:dyDescent="0.25">
      <c r="B257" s="29" t="s">
        <v>27</v>
      </c>
      <c r="C257" s="29">
        <v>19.018691588785046</v>
      </c>
      <c r="D257" s="29">
        <v>3</v>
      </c>
      <c r="E257" s="29" t="s">
        <v>1033</v>
      </c>
      <c r="F257" s="29">
        <v>39.12103746397694</v>
      </c>
      <c r="G257" s="29">
        <v>3</v>
      </c>
      <c r="H257" s="29" t="s">
        <v>238</v>
      </c>
      <c r="I257" s="29">
        <v>12.095905172413794</v>
      </c>
      <c r="J257" s="29">
        <v>3</v>
      </c>
      <c r="K257" s="29" t="s">
        <v>810</v>
      </c>
      <c r="L257" s="29">
        <v>7.8525013700775066</v>
      </c>
      <c r="M257" s="29">
        <v>3</v>
      </c>
      <c r="N257" s="29" t="s">
        <v>297</v>
      </c>
      <c r="O257" s="29">
        <v>19.437834622248662</v>
      </c>
      <c r="P257" s="29">
        <v>3</v>
      </c>
      <c r="S257" s="29">
        <f t="shared" ref="S257" si="10">S252/$S$254*100</f>
        <v>21.632653061224492</v>
      </c>
      <c r="BB257" s="29" t="s">
        <v>905</v>
      </c>
      <c r="BC257" s="29">
        <v>1.0785321581485863</v>
      </c>
      <c r="BD257" s="29">
        <v>1</v>
      </c>
    </row>
    <row r="258" spans="2:56" x14ac:dyDescent="0.25">
      <c r="B258" s="29" t="s">
        <v>873</v>
      </c>
      <c r="C258" s="29">
        <v>23.222390317700452</v>
      </c>
      <c r="D258" s="29">
        <v>3</v>
      </c>
      <c r="E258" s="29" t="s">
        <v>1194</v>
      </c>
      <c r="F258" s="29">
        <v>39.574468085106382</v>
      </c>
      <c r="G258" s="29">
        <v>3</v>
      </c>
      <c r="H258" s="29" t="s">
        <v>787</v>
      </c>
      <c r="I258" s="29">
        <v>12.313803376365442</v>
      </c>
      <c r="J258" s="29">
        <v>3</v>
      </c>
      <c r="K258" s="29" t="s">
        <v>804</v>
      </c>
      <c r="L258" s="29">
        <v>8.3992696287279376</v>
      </c>
      <c r="M258" s="29">
        <v>3</v>
      </c>
      <c r="N258" s="5" t="s">
        <v>275</v>
      </c>
      <c r="O258" s="29">
        <v>19.444444444444446</v>
      </c>
      <c r="P258" s="29">
        <v>3</v>
      </c>
      <c r="S258" s="29">
        <f>S253/$S$254*100</f>
        <v>48.163265306122447</v>
      </c>
      <c r="BB258" s="29" t="s">
        <v>861</v>
      </c>
      <c r="BC258" s="5">
        <v>1.0814237351178593</v>
      </c>
      <c r="BD258" s="29">
        <v>1</v>
      </c>
    </row>
    <row r="259" spans="2:56" x14ac:dyDescent="0.25">
      <c r="B259" s="29" t="s">
        <v>852</v>
      </c>
      <c r="C259" s="29">
        <v>27.466937945066121</v>
      </c>
      <c r="D259" s="29">
        <v>3</v>
      </c>
      <c r="E259" s="29" t="s">
        <v>751</v>
      </c>
      <c r="F259" s="29">
        <v>41.073781291172594</v>
      </c>
      <c r="G259" s="29">
        <v>3</v>
      </c>
      <c r="H259" s="29" t="s">
        <v>1052</v>
      </c>
      <c r="I259" s="29">
        <v>12.573270808909731</v>
      </c>
      <c r="J259" s="29">
        <v>3</v>
      </c>
      <c r="K259" s="29" t="s">
        <v>817</v>
      </c>
      <c r="L259" s="29">
        <v>8.5123309466984889</v>
      </c>
      <c r="M259" s="29">
        <v>3</v>
      </c>
      <c r="N259" s="29" t="s">
        <v>687</v>
      </c>
      <c r="O259" s="29">
        <v>19.844357976653697</v>
      </c>
      <c r="P259" s="29">
        <v>3</v>
      </c>
      <c r="BB259" s="29" t="s">
        <v>887</v>
      </c>
      <c r="BC259" s="29">
        <v>1.0852282931527022</v>
      </c>
      <c r="BD259" s="29">
        <v>1</v>
      </c>
    </row>
    <row r="260" spans="2:56" x14ac:dyDescent="0.25">
      <c r="B260" s="29" t="s">
        <v>905</v>
      </c>
      <c r="C260" s="29">
        <v>29.005524861878452</v>
      </c>
      <c r="D260" s="29">
        <v>3</v>
      </c>
      <c r="E260" s="29" t="s">
        <v>758</v>
      </c>
      <c r="F260" s="29">
        <v>42.046855733662149</v>
      </c>
      <c r="G260" s="29">
        <v>3</v>
      </c>
      <c r="H260" s="29" t="s">
        <v>225</v>
      </c>
      <c r="I260" s="29">
        <v>12.668045501551189</v>
      </c>
      <c r="J260" s="29">
        <v>3</v>
      </c>
      <c r="K260" s="29" t="s">
        <v>1271</v>
      </c>
      <c r="L260" s="29">
        <v>8.5271317829457356</v>
      </c>
      <c r="M260" s="29">
        <v>3</v>
      </c>
      <c r="N260" s="5" t="s">
        <v>279</v>
      </c>
      <c r="O260" s="29">
        <v>21.926564590456373</v>
      </c>
      <c r="P260" s="29">
        <v>3</v>
      </c>
      <c r="BB260" s="29" t="s">
        <v>48</v>
      </c>
      <c r="BC260" s="5">
        <v>1.1297054604524028</v>
      </c>
      <c r="BD260" s="29">
        <v>2</v>
      </c>
    </row>
    <row r="261" spans="2:56" x14ac:dyDescent="0.25">
      <c r="B261" s="29" t="s">
        <v>873</v>
      </c>
      <c r="C261" s="29">
        <v>33.730158730158735</v>
      </c>
      <c r="D261" s="29">
        <v>3</v>
      </c>
      <c r="E261" s="29" t="s">
        <v>1039</v>
      </c>
      <c r="F261" s="29">
        <v>42.280945757997216</v>
      </c>
      <c r="G261" s="29">
        <v>3</v>
      </c>
      <c r="H261" s="29" t="s">
        <v>1049</v>
      </c>
      <c r="I261" s="29">
        <v>12.753623188405797</v>
      </c>
      <c r="J261" s="29">
        <v>3</v>
      </c>
      <c r="K261" s="29" t="s">
        <v>809</v>
      </c>
      <c r="L261" s="29">
        <v>8.6181818181818173</v>
      </c>
      <c r="M261" s="29">
        <v>3</v>
      </c>
      <c r="N261" s="29" t="s">
        <v>710</v>
      </c>
      <c r="O261" s="29">
        <v>22.287735849056602</v>
      </c>
      <c r="P261" s="29">
        <v>3</v>
      </c>
      <c r="BB261" s="29" t="s">
        <v>915</v>
      </c>
      <c r="BC261" s="29">
        <v>1.1375327640719894</v>
      </c>
      <c r="BD261" s="29">
        <v>2</v>
      </c>
    </row>
    <row r="262" spans="2:56" x14ac:dyDescent="0.25">
      <c r="B262" s="29" t="s">
        <v>876</v>
      </c>
      <c r="C262" s="29">
        <v>37.972646822204339</v>
      </c>
      <c r="D262" s="29">
        <v>3</v>
      </c>
      <c r="E262" s="29" t="s">
        <v>1192</v>
      </c>
      <c r="F262" s="29">
        <v>42.980561555075589</v>
      </c>
      <c r="G262" s="29">
        <v>3</v>
      </c>
      <c r="H262" s="29" t="s">
        <v>237</v>
      </c>
      <c r="I262" s="29">
        <v>12.770562770562771</v>
      </c>
      <c r="J262" s="29">
        <v>3</v>
      </c>
      <c r="K262" s="29" t="s">
        <v>248</v>
      </c>
      <c r="L262" s="29">
        <v>9.0650939274792481</v>
      </c>
      <c r="M262" s="29">
        <v>3</v>
      </c>
      <c r="N262" s="5" t="s">
        <v>274</v>
      </c>
      <c r="O262" s="29">
        <v>22.465866776996275</v>
      </c>
      <c r="P262" s="29">
        <v>3</v>
      </c>
      <c r="BB262" s="29" t="s">
        <v>909</v>
      </c>
      <c r="BC262" s="29">
        <v>1.5637031234190431</v>
      </c>
      <c r="BD262" s="29">
        <v>2</v>
      </c>
    </row>
    <row r="263" spans="2:56" x14ac:dyDescent="0.25">
      <c r="B263" s="29" t="s">
        <v>915</v>
      </c>
      <c r="C263" s="29">
        <v>48.952590959206169</v>
      </c>
      <c r="D263" s="29">
        <v>3</v>
      </c>
      <c r="E263" s="29" t="s">
        <v>1031</v>
      </c>
      <c r="F263" s="29">
        <v>46.993464052287578</v>
      </c>
      <c r="G263" s="29">
        <v>3</v>
      </c>
      <c r="H263" s="29" t="s">
        <v>232</v>
      </c>
      <c r="I263" s="29">
        <v>13.612935826174835</v>
      </c>
      <c r="J263" s="29">
        <v>3</v>
      </c>
      <c r="K263" s="29" t="s">
        <v>1245</v>
      </c>
      <c r="L263" s="29">
        <v>9.7247374139804421</v>
      </c>
      <c r="M263" s="29">
        <v>3</v>
      </c>
      <c r="N263" s="5" t="s">
        <v>278</v>
      </c>
      <c r="O263" s="29">
        <v>22.804532577903682</v>
      </c>
      <c r="P263" s="29">
        <v>3</v>
      </c>
    </row>
    <row r="264" spans="2:56" x14ac:dyDescent="0.25">
      <c r="E264" s="29" t="s">
        <v>1030</v>
      </c>
      <c r="F264" s="29">
        <v>49.416539827498731</v>
      </c>
      <c r="G264" s="29">
        <v>3</v>
      </c>
      <c r="H264" s="29" t="s">
        <v>1058</v>
      </c>
      <c r="I264" s="29">
        <v>14.076020767899495</v>
      </c>
      <c r="J264" s="29">
        <v>3</v>
      </c>
      <c r="K264" s="29" t="s">
        <v>1244</v>
      </c>
      <c r="L264" s="29">
        <v>9.8126968340792313</v>
      </c>
      <c r="M264" s="29">
        <v>3</v>
      </c>
      <c r="N264" s="29" t="s">
        <v>702</v>
      </c>
      <c r="O264" s="29">
        <v>23.762488646684833</v>
      </c>
      <c r="P264" s="29">
        <v>3</v>
      </c>
    </row>
    <row r="265" spans="2:56" x14ac:dyDescent="0.25">
      <c r="E265" s="29" t="s">
        <v>1030</v>
      </c>
      <c r="F265" s="29">
        <v>51.445086705202314</v>
      </c>
      <c r="G265" s="29">
        <v>3</v>
      </c>
      <c r="H265" s="29" t="s">
        <v>1062</v>
      </c>
      <c r="I265" s="29">
        <v>14.125932062966031</v>
      </c>
      <c r="J265" s="29">
        <v>3</v>
      </c>
      <c r="K265" s="29" t="s">
        <v>263</v>
      </c>
      <c r="L265" s="29">
        <v>9.9249855741488737</v>
      </c>
      <c r="M265" s="29">
        <v>3</v>
      </c>
      <c r="N265" s="29" t="s">
        <v>708</v>
      </c>
      <c r="O265" s="29">
        <v>24.926108374384238</v>
      </c>
      <c r="P265" s="29">
        <v>3</v>
      </c>
    </row>
    <row r="266" spans="2:56" x14ac:dyDescent="0.25">
      <c r="E266" s="29" t="s">
        <v>1035</v>
      </c>
      <c r="F266" s="29">
        <v>51.746187899655681</v>
      </c>
      <c r="G266" s="29">
        <v>3</v>
      </c>
      <c r="H266" s="29" t="s">
        <v>1213</v>
      </c>
      <c r="I266" s="29">
        <v>14.48329853862213</v>
      </c>
      <c r="J266" s="29">
        <v>3</v>
      </c>
      <c r="K266" s="29" t="s">
        <v>1234</v>
      </c>
      <c r="L266" s="29">
        <v>10.373582388258839</v>
      </c>
      <c r="M266" s="29">
        <v>3</v>
      </c>
      <c r="N266" s="5" t="s">
        <v>283</v>
      </c>
      <c r="O266" s="29">
        <v>25.425971877584779</v>
      </c>
      <c r="P266" s="29">
        <v>3</v>
      </c>
    </row>
    <row r="267" spans="2:56" x14ac:dyDescent="0.25">
      <c r="E267" s="29" t="s">
        <v>1031</v>
      </c>
      <c r="F267" s="29">
        <v>52.304147465437786</v>
      </c>
      <c r="G267" s="29">
        <v>3</v>
      </c>
      <c r="H267" s="29" t="s">
        <v>781</v>
      </c>
      <c r="I267" s="29">
        <v>14.852752880921896</v>
      </c>
      <c r="J267" s="29">
        <v>3</v>
      </c>
      <c r="K267" s="29" t="s">
        <v>811</v>
      </c>
      <c r="L267" s="29">
        <v>10.4</v>
      </c>
      <c r="M267" s="29">
        <v>3</v>
      </c>
      <c r="N267" s="5" t="s">
        <v>281</v>
      </c>
      <c r="O267" s="29">
        <v>25.703399765533412</v>
      </c>
      <c r="P267" s="29">
        <v>3</v>
      </c>
    </row>
    <row r="268" spans="2:56" x14ac:dyDescent="0.25">
      <c r="E268" s="29" t="s">
        <v>1031</v>
      </c>
      <c r="F268" s="29">
        <v>52.531645569620252</v>
      </c>
      <c r="G268" s="29">
        <v>3</v>
      </c>
      <c r="H268" s="29" t="s">
        <v>781</v>
      </c>
      <c r="I268" s="29">
        <v>15.109343936381709</v>
      </c>
      <c r="J268" s="29">
        <v>3</v>
      </c>
      <c r="K268" s="29" t="s">
        <v>1242</v>
      </c>
      <c r="L268" s="29">
        <v>10.917155530118757</v>
      </c>
      <c r="M268" s="29">
        <v>3</v>
      </c>
      <c r="N268" s="5" t="s">
        <v>275</v>
      </c>
      <c r="O268" s="29">
        <v>27.048741296197111</v>
      </c>
      <c r="P268" s="29">
        <v>3</v>
      </c>
    </row>
    <row r="269" spans="2:56" x14ac:dyDescent="0.25">
      <c r="E269" s="29" t="s">
        <v>1196</v>
      </c>
      <c r="F269" s="29">
        <v>54.460719041278296</v>
      </c>
      <c r="G269" s="29">
        <v>3</v>
      </c>
      <c r="H269" s="29" t="s">
        <v>780</v>
      </c>
      <c r="I269" s="29">
        <v>15.863706186286834</v>
      </c>
      <c r="J269" s="29">
        <v>3</v>
      </c>
      <c r="K269" s="29" t="s">
        <v>1239</v>
      </c>
      <c r="L269" s="29">
        <v>11.371123480631603</v>
      </c>
      <c r="M269" s="29">
        <v>3</v>
      </c>
      <c r="N269" s="29" t="s">
        <v>707</v>
      </c>
      <c r="O269" s="29">
        <v>27.427564604541892</v>
      </c>
      <c r="P269" s="29">
        <v>3</v>
      </c>
    </row>
    <row r="270" spans="2:56" x14ac:dyDescent="0.25">
      <c r="E270" s="29" t="s">
        <v>1187</v>
      </c>
      <c r="F270" s="29">
        <v>62.549800796812747</v>
      </c>
      <c r="G270" s="29">
        <v>3</v>
      </c>
      <c r="H270" s="29" t="s">
        <v>787</v>
      </c>
      <c r="I270" s="29">
        <v>16.018035121025154</v>
      </c>
      <c r="J270" s="29">
        <v>3</v>
      </c>
      <c r="K270" s="29" t="s">
        <v>793</v>
      </c>
      <c r="L270" s="29">
        <v>11.375755421258443</v>
      </c>
      <c r="M270" s="29">
        <v>3</v>
      </c>
      <c r="N270" s="5" t="s">
        <v>281</v>
      </c>
      <c r="O270" s="29">
        <v>27.707850281550183</v>
      </c>
      <c r="P270" s="29">
        <v>3</v>
      </c>
    </row>
    <row r="271" spans="2:56" x14ac:dyDescent="0.25">
      <c r="D271" s="29">
        <f>COUNTIF(D2:D263, "=3")/COUNTA(D2:D263)*100</f>
        <v>17.557251908396946</v>
      </c>
      <c r="E271" s="29" t="s">
        <v>757</v>
      </c>
      <c r="F271" s="29">
        <v>65</v>
      </c>
      <c r="G271" s="29">
        <v>3</v>
      </c>
      <c r="H271" s="29" t="s">
        <v>780</v>
      </c>
      <c r="I271" s="29">
        <v>16.357597564350954</v>
      </c>
      <c r="J271" s="29">
        <v>3</v>
      </c>
      <c r="K271" s="29" t="s">
        <v>1264</v>
      </c>
      <c r="L271" s="29">
        <v>11.621814717789949</v>
      </c>
      <c r="M271" s="29">
        <v>3</v>
      </c>
      <c r="N271" s="5" t="s">
        <v>288</v>
      </c>
      <c r="O271" s="29">
        <v>27.759118956494572</v>
      </c>
      <c r="P271" s="29">
        <v>3</v>
      </c>
    </row>
    <row r="272" spans="2:56" x14ac:dyDescent="0.25">
      <c r="E272" s="29" t="s">
        <v>1184</v>
      </c>
      <c r="F272" s="29">
        <v>71.205151793928252</v>
      </c>
      <c r="G272" s="29">
        <v>3</v>
      </c>
      <c r="H272" s="29" t="s">
        <v>242</v>
      </c>
      <c r="I272" s="29">
        <v>16.587677725118482</v>
      </c>
      <c r="J272" s="29">
        <v>3</v>
      </c>
      <c r="K272" s="29" t="s">
        <v>1241</v>
      </c>
      <c r="L272" s="29">
        <v>11.690140845070422</v>
      </c>
      <c r="M272" s="29">
        <v>3</v>
      </c>
      <c r="N272" s="5" t="s">
        <v>282</v>
      </c>
      <c r="O272" s="29">
        <v>28.109696376101862</v>
      </c>
      <c r="P272" s="29">
        <v>3</v>
      </c>
    </row>
    <row r="273" spans="3:16" x14ac:dyDescent="0.25">
      <c r="E273" s="29" t="s">
        <v>1171</v>
      </c>
      <c r="F273" s="29">
        <v>71.385542168674704</v>
      </c>
      <c r="G273" s="29">
        <v>3</v>
      </c>
      <c r="H273" s="29" t="s">
        <v>228</v>
      </c>
      <c r="I273" s="29">
        <v>16.781196314227707</v>
      </c>
      <c r="J273" s="29">
        <v>3</v>
      </c>
      <c r="K273" s="29" t="s">
        <v>247</v>
      </c>
      <c r="L273" s="29">
        <v>12.685774946921443</v>
      </c>
      <c r="M273" s="29">
        <v>3</v>
      </c>
      <c r="N273" s="5" t="s">
        <v>279</v>
      </c>
      <c r="O273" s="29">
        <v>28.605596747189665</v>
      </c>
      <c r="P273" s="29">
        <v>3</v>
      </c>
    </row>
    <row r="274" spans="3:16" x14ac:dyDescent="0.25">
      <c r="H274" s="29" t="s">
        <v>780</v>
      </c>
      <c r="I274" s="29">
        <v>16.87830687830688</v>
      </c>
      <c r="J274" s="29">
        <v>3</v>
      </c>
      <c r="K274" s="29" t="s">
        <v>816</v>
      </c>
      <c r="L274" s="29">
        <v>13.314538864277084</v>
      </c>
      <c r="M274" s="29">
        <v>3</v>
      </c>
      <c r="N274" s="5" t="s">
        <v>277</v>
      </c>
      <c r="O274" s="29">
        <v>29.636835278858626</v>
      </c>
      <c r="P274" s="29">
        <v>3</v>
      </c>
    </row>
    <row r="275" spans="3:16" x14ac:dyDescent="0.25">
      <c r="H275" s="29" t="s">
        <v>778</v>
      </c>
      <c r="I275" s="29">
        <v>16.935966487133452</v>
      </c>
      <c r="J275" s="29">
        <v>3</v>
      </c>
      <c r="K275" s="29" t="s">
        <v>796</v>
      </c>
      <c r="L275" s="29">
        <v>13.552098870658428</v>
      </c>
      <c r="M275" s="29">
        <v>3</v>
      </c>
      <c r="N275" s="5" t="s">
        <v>280</v>
      </c>
      <c r="O275" s="29">
        <v>30.353469235085097</v>
      </c>
      <c r="P275" s="29">
        <v>3</v>
      </c>
    </row>
    <row r="276" spans="3:16" x14ac:dyDescent="0.25">
      <c r="H276" s="29" t="s">
        <v>783</v>
      </c>
      <c r="I276" s="29">
        <v>17.008270406328659</v>
      </c>
      <c r="J276" s="29">
        <v>3</v>
      </c>
      <c r="K276" s="29" t="s">
        <v>1303</v>
      </c>
      <c r="L276" s="29">
        <v>14.106447425356988</v>
      </c>
      <c r="M276" s="29">
        <v>3</v>
      </c>
      <c r="N276" s="5" t="s">
        <v>282</v>
      </c>
      <c r="O276" s="29">
        <v>31.632653061224492</v>
      </c>
      <c r="P276" s="29">
        <v>3</v>
      </c>
    </row>
    <row r="277" spans="3:16" x14ac:dyDescent="0.25">
      <c r="G277" s="29">
        <f>COUNTIF(G2:G273, "=3")/COUNTA(G2:G273)*100</f>
        <v>26.47058823529412</v>
      </c>
      <c r="H277" s="29" t="s">
        <v>1224</v>
      </c>
      <c r="I277" s="29">
        <v>17.261219792865361</v>
      </c>
      <c r="J277" s="29">
        <v>3</v>
      </c>
      <c r="K277" s="29" t="s">
        <v>255</v>
      </c>
      <c r="L277" s="29">
        <v>14.14141414141414</v>
      </c>
      <c r="M277" s="29">
        <v>3</v>
      </c>
      <c r="N277" s="29" t="s">
        <v>706</v>
      </c>
      <c r="O277" s="29">
        <v>31.781557743957027</v>
      </c>
      <c r="P277" s="29">
        <v>3</v>
      </c>
    </row>
    <row r="278" spans="3:16" x14ac:dyDescent="0.25">
      <c r="H278" s="29" t="s">
        <v>780</v>
      </c>
      <c r="I278" s="29">
        <v>17.540498171050338</v>
      </c>
      <c r="J278" s="29">
        <v>3</v>
      </c>
      <c r="K278" s="29" t="s">
        <v>253</v>
      </c>
      <c r="L278" s="29">
        <v>14.285714285714285</v>
      </c>
      <c r="M278" s="29">
        <v>3</v>
      </c>
      <c r="N278" s="29" t="s">
        <v>707</v>
      </c>
      <c r="O278" s="29">
        <v>31.79765130984643</v>
      </c>
      <c r="P278" s="29">
        <v>3</v>
      </c>
    </row>
    <row r="279" spans="3:16" x14ac:dyDescent="0.25">
      <c r="H279" s="29" t="s">
        <v>234</v>
      </c>
      <c r="I279" s="29">
        <v>17.962962962962965</v>
      </c>
      <c r="J279" s="29">
        <v>3</v>
      </c>
      <c r="K279" s="29" t="s">
        <v>792</v>
      </c>
      <c r="L279" s="29">
        <v>14.715608465608465</v>
      </c>
      <c r="M279" s="29">
        <v>3</v>
      </c>
      <c r="N279" s="5" t="s">
        <v>280</v>
      </c>
      <c r="O279" s="29">
        <v>34.289007347644429</v>
      </c>
      <c r="P279" s="29">
        <v>3</v>
      </c>
    </row>
    <row r="280" spans="3:16" x14ac:dyDescent="0.25">
      <c r="C280" s="29" t="s">
        <v>2095</v>
      </c>
      <c r="D280" s="29">
        <f>COUNTIF(D2:D263, "=1")</f>
        <v>155</v>
      </c>
      <c r="E280" s="29">
        <f>D280/$D$283*100</f>
        <v>59.160305343511453</v>
      </c>
      <c r="G280" s="29">
        <f>COUNTIF(G2:G273, "=1")</f>
        <v>144</v>
      </c>
      <c r="H280" s="29" t="s">
        <v>779</v>
      </c>
      <c r="I280" s="29">
        <v>18.133333333333333</v>
      </c>
      <c r="J280" s="29">
        <v>3</v>
      </c>
      <c r="K280" s="29" t="s">
        <v>1243</v>
      </c>
      <c r="L280" s="29">
        <v>14.804869316147512</v>
      </c>
      <c r="M280" s="29">
        <v>3</v>
      </c>
      <c r="N280" s="29" t="s">
        <v>539</v>
      </c>
      <c r="O280" s="29">
        <v>34.790486976217437</v>
      </c>
      <c r="P280" s="29">
        <v>3</v>
      </c>
    </row>
    <row r="281" spans="3:16" x14ac:dyDescent="0.25">
      <c r="C281" s="29" t="s">
        <v>2096</v>
      </c>
      <c r="D281" s="29">
        <f>COUNTIF(D2:D263, "=2")</f>
        <v>61</v>
      </c>
      <c r="E281" s="29">
        <f t="shared" ref="E281:E282" si="11">D281/$D$283*100</f>
        <v>23.282442748091604</v>
      </c>
      <c r="G281" s="29">
        <f>COUNTIF(G2:G273, "=2")</f>
        <v>56</v>
      </c>
      <c r="H281" s="29" t="s">
        <v>239</v>
      </c>
      <c r="I281" s="29">
        <v>18.221258134490238</v>
      </c>
      <c r="J281" s="29">
        <v>3</v>
      </c>
      <c r="K281" s="29" t="s">
        <v>1263</v>
      </c>
      <c r="L281" s="29">
        <v>15.094038890659867</v>
      </c>
      <c r="M281" s="29">
        <v>3</v>
      </c>
      <c r="N281" s="29" t="s">
        <v>702</v>
      </c>
      <c r="O281" s="29">
        <v>35.074913561275451</v>
      </c>
      <c r="P281" s="29">
        <v>3</v>
      </c>
    </row>
    <row r="282" spans="3:16" x14ac:dyDescent="0.25">
      <c r="C282" s="29" t="s">
        <v>2097</v>
      </c>
      <c r="D282" s="29">
        <f>COUNTIF(D2:D263, "=3")</f>
        <v>46</v>
      </c>
      <c r="E282" s="29">
        <f t="shared" si="11"/>
        <v>17.557251908396946</v>
      </c>
      <c r="G282" s="29">
        <f>COUNTIF(G2:G273, "=3")</f>
        <v>72</v>
      </c>
      <c r="H282" s="29" t="s">
        <v>238</v>
      </c>
      <c r="I282" s="29">
        <v>18.843683083511777</v>
      </c>
      <c r="J282" s="29">
        <v>3</v>
      </c>
      <c r="K282" s="29" t="s">
        <v>250</v>
      </c>
      <c r="L282" s="29">
        <v>17.396286958514786</v>
      </c>
      <c r="M282" s="29">
        <v>3</v>
      </c>
      <c r="N282" s="29" t="s">
        <v>538</v>
      </c>
      <c r="O282" s="29">
        <v>35.468208092485547</v>
      </c>
      <c r="P282" s="29">
        <v>3</v>
      </c>
    </row>
    <row r="283" spans="3:16" x14ac:dyDescent="0.25">
      <c r="D283" s="29">
        <f>SUM(D280:D282)</f>
        <v>262</v>
      </c>
      <c r="G283" s="29">
        <f>SUM(G280:G282)</f>
        <v>272</v>
      </c>
      <c r="H283" s="29" t="s">
        <v>786</v>
      </c>
      <c r="I283" s="29">
        <v>19.455987910842463</v>
      </c>
      <c r="J283" s="29">
        <v>3</v>
      </c>
      <c r="K283" s="29" t="s">
        <v>795</v>
      </c>
      <c r="L283" s="29">
        <v>18.476903870162296</v>
      </c>
      <c r="M283" s="29">
        <v>3</v>
      </c>
      <c r="N283" s="29" t="s">
        <v>525</v>
      </c>
      <c r="O283" s="29">
        <v>35.474006116207953</v>
      </c>
      <c r="P283" s="29">
        <v>3</v>
      </c>
    </row>
    <row r="284" spans="3:16" x14ac:dyDescent="0.25">
      <c r="H284" s="29" t="s">
        <v>222</v>
      </c>
      <c r="I284" s="29">
        <v>19.679300291545189</v>
      </c>
      <c r="J284" s="29">
        <v>3</v>
      </c>
      <c r="K284" s="29" t="s">
        <v>792</v>
      </c>
      <c r="L284" s="29">
        <v>20.285359801488834</v>
      </c>
      <c r="M284" s="29">
        <v>3</v>
      </c>
      <c r="N284" s="5" t="s">
        <v>272</v>
      </c>
      <c r="O284" s="29">
        <v>35.723771580345286</v>
      </c>
      <c r="P284" s="29">
        <v>3</v>
      </c>
    </row>
    <row r="285" spans="3:16" x14ac:dyDescent="0.25">
      <c r="H285" s="29" t="s">
        <v>1220</v>
      </c>
      <c r="I285" s="29">
        <v>19.779944986246562</v>
      </c>
      <c r="J285" s="29">
        <v>3</v>
      </c>
      <c r="K285" s="29" t="s">
        <v>804</v>
      </c>
      <c r="L285" s="29">
        <v>20.774487471526196</v>
      </c>
      <c r="M285" s="29">
        <v>3</v>
      </c>
      <c r="N285" s="29" t="s">
        <v>701</v>
      </c>
      <c r="O285" s="29">
        <v>35.910752067705324</v>
      </c>
      <c r="P285" s="29">
        <v>3</v>
      </c>
    </row>
    <row r="286" spans="3:16" x14ac:dyDescent="0.25">
      <c r="G286" s="29">
        <f>G280/$G$283*100</f>
        <v>52.941176470588239</v>
      </c>
      <c r="H286" s="29" t="s">
        <v>1056</v>
      </c>
      <c r="I286" s="29">
        <v>20.714065866420437</v>
      </c>
      <c r="J286" s="29">
        <v>3</v>
      </c>
      <c r="K286" s="29" t="s">
        <v>261</v>
      </c>
      <c r="L286" s="29">
        <v>22.054380664652566</v>
      </c>
      <c r="M286" s="29">
        <v>3</v>
      </c>
      <c r="N286" s="29" t="s">
        <v>684</v>
      </c>
      <c r="O286" s="29">
        <v>36.516329704510106</v>
      </c>
      <c r="P286" s="29">
        <v>3</v>
      </c>
    </row>
    <row r="287" spans="3:16" x14ac:dyDescent="0.25">
      <c r="G287" s="29">
        <f t="shared" ref="G287:G288" si="12">G281/$G$283*100</f>
        <v>20.588235294117645</v>
      </c>
      <c r="H287" s="29" t="s">
        <v>779</v>
      </c>
      <c r="I287" s="29">
        <v>21.32429614181439</v>
      </c>
      <c r="J287" s="29">
        <v>3</v>
      </c>
      <c r="K287" s="29" t="s">
        <v>1302</v>
      </c>
      <c r="L287" s="29">
        <v>22.526817640047675</v>
      </c>
      <c r="M287" s="29">
        <v>3</v>
      </c>
      <c r="N287" s="29" t="s">
        <v>526</v>
      </c>
      <c r="O287" s="29">
        <v>37.142857142857146</v>
      </c>
      <c r="P287" s="29">
        <v>3</v>
      </c>
    </row>
    <row r="288" spans="3:16" x14ac:dyDescent="0.25">
      <c r="G288" s="29">
        <f t="shared" si="12"/>
        <v>26.47058823529412</v>
      </c>
      <c r="H288" s="2" t="s">
        <v>229</v>
      </c>
      <c r="I288" s="29">
        <v>22.054904051172709</v>
      </c>
      <c r="J288" s="29">
        <v>3</v>
      </c>
      <c r="K288" s="29" t="s">
        <v>1318</v>
      </c>
      <c r="L288" s="29">
        <v>23.531557825611092</v>
      </c>
      <c r="M288" s="29">
        <v>3</v>
      </c>
      <c r="N288" s="5" t="s">
        <v>283</v>
      </c>
      <c r="O288" s="29">
        <v>37.818821459982409</v>
      </c>
      <c r="P288" s="29">
        <v>3</v>
      </c>
    </row>
    <row r="289" spans="8:16" x14ac:dyDescent="0.25">
      <c r="H289" s="29" t="s">
        <v>782</v>
      </c>
      <c r="I289" s="29">
        <v>22.221088088190264</v>
      </c>
      <c r="J289" s="29">
        <v>3</v>
      </c>
      <c r="K289" s="29" t="s">
        <v>1245</v>
      </c>
      <c r="L289" s="29">
        <v>23.541510845175768</v>
      </c>
      <c r="M289" s="29">
        <v>3</v>
      </c>
      <c r="N289" s="29" t="s">
        <v>540</v>
      </c>
      <c r="O289" s="29">
        <v>39.917355371900825</v>
      </c>
      <c r="P289" s="29">
        <v>3</v>
      </c>
    </row>
    <row r="290" spans="8:16" x14ac:dyDescent="0.25">
      <c r="H290" s="29" t="s">
        <v>1211</v>
      </c>
      <c r="I290" s="29">
        <v>22.544898739014137</v>
      </c>
      <c r="J290" s="29">
        <v>3</v>
      </c>
      <c r="K290" s="29" t="s">
        <v>1246</v>
      </c>
      <c r="L290" s="29">
        <v>24.241155536947876</v>
      </c>
      <c r="M290" s="29">
        <v>3</v>
      </c>
      <c r="N290" s="29" t="s">
        <v>524</v>
      </c>
      <c r="O290" s="29">
        <v>40.631099544567341</v>
      </c>
      <c r="P290" s="29">
        <v>3</v>
      </c>
    </row>
    <row r="291" spans="8:16" x14ac:dyDescent="0.25">
      <c r="H291" s="29" t="s">
        <v>1221</v>
      </c>
      <c r="I291" s="29">
        <v>22.920792079207921</v>
      </c>
      <c r="J291" s="29">
        <v>3</v>
      </c>
      <c r="K291" s="29" t="s">
        <v>791</v>
      </c>
      <c r="L291" s="29">
        <v>27.407407407407408</v>
      </c>
      <c r="M291" s="29">
        <v>3</v>
      </c>
      <c r="N291" s="5" t="s">
        <v>279</v>
      </c>
      <c r="O291" s="29">
        <v>41.892754548356208</v>
      </c>
      <c r="P291" s="29">
        <v>3</v>
      </c>
    </row>
    <row r="292" spans="8:16" x14ac:dyDescent="0.25">
      <c r="H292" s="29" t="s">
        <v>227</v>
      </c>
      <c r="I292" s="29">
        <v>24.51735615786971</v>
      </c>
      <c r="J292" s="29">
        <v>3</v>
      </c>
      <c r="K292" s="29" t="s">
        <v>260</v>
      </c>
      <c r="L292" s="29">
        <v>27.90960451977401</v>
      </c>
      <c r="M292" s="29">
        <v>3</v>
      </c>
      <c r="N292" s="29" t="s">
        <v>708</v>
      </c>
      <c r="O292" s="29">
        <v>43.201809499874336</v>
      </c>
      <c r="P292" s="29">
        <v>3</v>
      </c>
    </row>
    <row r="293" spans="8:16" x14ac:dyDescent="0.25">
      <c r="H293" s="29" t="s">
        <v>1220</v>
      </c>
      <c r="I293" s="29">
        <v>24.966382787987449</v>
      </c>
      <c r="J293" s="29">
        <v>3</v>
      </c>
      <c r="K293" s="29" t="s">
        <v>792</v>
      </c>
      <c r="L293" s="29">
        <v>28.169014084507044</v>
      </c>
      <c r="M293" s="29">
        <v>3</v>
      </c>
      <c r="N293" s="29" t="s">
        <v>527</v>
      </c>
      <c r="O293" s="29">
        <v>45.59270516717325</v>
      </c>
      <c r="P293" s="29">
        <v>3</v>
      </c>
    </row>
    <row r="294" spans="8:16" x14ac:dyDescent="0.25">
      <c r="H294" s="29" t="s">
        <v>1219</v>
      </c>
      <c r="I294" s="29">
        <v>25.217391304347824</v>
      </c>
      <c r="J294" s="29">
        <v>3</v>
      </c>
      <c r="K294" s="29" t="s">
        <v>262</v>
      </c>
      <c r="L294" s="29">
        <v>28.481012658227851</v>
      </c>
      <c r="M294" s="29">
        <v>3</v>
      </c>
      <c r="N294" s="29" t="s">
        <v>303</v>
      </c>
      <c r="O294" s="29">
        <v>68.150346191889227</v>
      </c>
      <c r="P294" s="29">
        <v>3</v>
      </c>
    </row>
    <row r="295" spans="8:16" x14ac:dyDescent="0.25">
      <c r="H295" s="29" t="s">
        <v>1058</v>
      </c>
      <c r="I295" s="29">
        <v>25.291545189504372</v>
      </c>
      <c r="J295" s="29">
        <v>3</v>
      </c>
      <c r="K295" s="29" t="s">
        <v>1244</v>
      </c>
      <c r="L295" s="29">
        <v>29.361702127659573</v>
      </c>
      <c r="M295" s="29">
        <v>3</v>
      </c>
    </row>
    <row r="296" spans="8:16" x14ac:dyDescent="0.25">
      <c r="H296" s="29" t="s">
        <v>785</v>
      </c>
      <c r="I296" s="29">
        <v>25.807798280036735</v>
      </c>
      <c r="J296" s="29">
        <v>3</v>
      </c>
      <c r="K296" s="29" t="s">
        <v>793</v>
      </c>
      <c r="L296" s="29">
        <v>30.073529411764703</v>
      </c>
      <c r="M296" s="29">
        <v>3</v>
      </c>
    </row>
    <row r="297" spans="8:16" x14ac:dyDescent="0.25">
      <c r="H297" s="29" t="s">
        <v>1219</v>
      </c>
      <c r="I297" s="29">
        <v>27.080394922425953</v>
      </c>
      <c r="J297" s="29">
        <v>3</v>
      </c>
      <c r="K297" s="29" t="s">
        <v>262</v>
      </c>
      <c r="L297" s="29">
        <v>30.673316708229425</v>
      </c>
      <c r="M297" s="29">
        <v>3</v>
      </c>
      <c r="P297" s="29">
        <f>COUNTIF(P2:P294, "=3")/COUNTA(P2:P294)*100</f>
        <v>43.003412969283275</v>
      </c>
    </row>
    <row r="298" spans="8:16" x14ac:dyDescent="0.25">
      <c r="H298" s="29" t="s">
        <v>1047</v>
      </c>
      <c r="I298" s="29">
        <v>28.420854507811029</v>
      </c>
      <c r="J298" s="29">
        <v>3</v>
      </c>
      <c r="K298" s="29" t="s">
        <v>1228</v>
      </c>
      <c r="L298" s="29">
        <v>31.838035651044738</v>
      </c>
      <c r="M298" s="29">
        <v>3</v>
      </c>
    </row>
    <row r="299" spans="8:16" x14ac:dyDescent="0.25">
      <c r="H299" s="29" t="s">
        <v>772</v>
      </c>
      <c r="I299" s="29">
        <v>28.4688995215311</v>
      </c>
      <c r="J299" s="29">
        <v>3</v>
      </c>
      <c r="K299" s="29" t="s">
        <v>261</v>
      </c>
      <c r="L299" s="29">
        <v>34.093376764386534</v>
      </c>
      <c r="M299" s="29">
        <v>3</v>
      </c>
    </row>
    <row r="300" spans="8:16" x14ac:dyDescent="0.25">
      <c r="H300" s="29" t="s">
        <v>779</v>
      </c>
      <c r="I300" s="29">
        <v>29.497707155806761</v>
      </c>
      <c r="J300" s="29">
        <v>3</v>
      </c>
      <c r="K300" s="29" t="s">
        <v>1293</v>
      </c>
      <c r="L300" s="29">
        <v>34.99205929062996</v>
      </c>
      <c r="M300" s="29">
        <v>3</v>
      </c>
      <c r="P300" s="29">
        <f>COUNTIF(P2:P294, "=1")</f>
        <v>85</v>
      </c>
    </row>
    <row r="301" spans="8:16" x14ac:dyDescent="0.25">
      <c r="H301" s="29" t="s">
        <v>1616</v>
      </c>
      <c r="I301" s="29">
        <v>29.627630868861303</v>
      </c>
      <c r="J301" s="29">
        <v>3</v>
      </c>
      <c r="K301" s="29" t="s">
        <v>811</v>
      </c>
      <c r="L301" s="29">
        <v>35.682819383259911</v>
      </c>
      <c r="M301" s="29">
        <v>3</v>
      </c>
      <c r="P301" s="29">
        <f>COUNTIF(P2:P294, "=2")</f>
        <v>82</v>
      </c>
    </row>
    <row r="302" spans="8:16" x14ac:dyDescent="0.25">
      <c r="H302" s="29" t="s">
        <v>239</v>
      </c>
      <c r="I302" s="29">
        <v>30.693069306930692</v>
      </c>
      <c r="J302" s="29">
        <v>3</v>
      </c>
      <c r="K302" s="29" t="s">
        <v>1267</v>
      </c>
      <c r="L302" s="29">
        <v>36.086956521739133</v>
      </c>
      <c r="M302" s="29">
        <v>3</v>
      </c>
      <c r="P302" s="29">
        <f>COUNTIF(P2:P294, "=3")</f>
        <v>126</v>
      </c>
    </row>
    <row r="303" spans="8:16" x14ac:dyDescent="0.25">
      <c r="H303" s="29" t="s">
        <v>778</v>
      </c>
      <c r="I303" s="29">
        <v>35.285163385427239</v>
      </c>
      <c r="J303" s="29">
        <v>3</v>
      </c>
      <c r="K303" s="29" t="s">
        <v>1296</v>
      </c>
      <c r="L303" s="29">
        <v>36.772486772486772</v>
      </c>
      <c r="M303" s="29">
        <v>3</v>
      </c>
      <c r="P303" s="29">
        <f>SUM(P300:P302)</f>
        <v>293</v>
      </c>
    </row>
    <row r="304" spans="8:16" x14ac:dyDescent="0.25">
      <c r="H304" s="29" t="s">
        <v>1219</v>
      </c>
      <c r="I304" s="29">
        <v>36.094437775110045</v>
      </c>
      <c r="J304" s="29">
        <v>3</v>
      </c>
      <c r="K304" s="29" t="s">
        <v>1298</v>
      </c>
      <c r="L304" s="29">
        <v>38.340807174887892</v>
      </c>
      <c r="M304" s="29">
        <v>3</v>
      </c>
    </row>
    <row r="305" spans="8:16" x14ac:dyDescent="0.25">
      <c r="H305" s="29" t="s">
        <v>1046</v>
      </c>
      <c r="I305" s="29">
        <v>36.493411420204978</v>
      </c>
      <c r="J305" s="29">
        <v>3</v>
      </c>
      <c r="K305" s="29" t="s">
        <v>822</v>
      </c>
      <c r="L305" s="29">
        <v>38.613470274540788</v>
      </c>
      <c r="M305" s="29">
        <v>3</v>
      </c>
      <c r="P305" s="29">
        <f>P300/$P$303*100</f>
        <v>29.010238907849828</v>
      </c>
    </row>
    <row r="306" spans="8:16" x14ac:dyDescent="0.25">
      <c r="H306" s="29" t="s">
        <v>1215</v>
      </c>
      <c r="I306" s="29">
        <v>39.089931924041558</v>
      </c>
      <c r="J306" s="29">
        <v>3</v>
      </c>
      <c r="K306" s="29" t="s">
        <v>1295</v>
      </c>
      <c r="L306" s="29">
        <v>40.705882352941174</v>
      </c>
      <c r="M306" s="29">
        <v>3</v>
      </c>
      <c r="P306" s="29">
        <f t="shared" ref="P306:P307" si="13">P301/$P$303*100</f>
        <v>27.986348122866893</v>
      </c>
    </row>
    <row r="307" spans="8:16" x14ac:dyDescent="0.25">
      <c r="H307" s="29" t="s">
        <v>788</v>
      </c>
      <c r="I307" s="29">
        <v>43.324125230202576</v>
      </c>
      <c r="J307" s="29">
        <v>3</v>
      </c>
      <c r="K307" s="29" t="s">
        <v>1242</v>
      </c>
      <c r="L307" s="29">
        <v>42.73197357081299</v>
      </c>
      <c r="M307" s="29">
        <v>3</v>
      </c>
      <c r="P307" s="29">
        <f t="shared" si="13"/>
        <v>43.003412969283275</v>
      </c>
    </row>
    <row r="308" spans="8:16" x14ac:dyDescent="0.25">
      <c r="H308" s="29" t="s">
        <v>1070</v>
      </c>
      <c r="I308" s="29">
        <v>44.677419354838712</v>
      </c>
      <c r="J308" s="29">
        <v>3</v>
      </c>
      <c r="K308" s="29" t="s">
        <v>250</v>
      </c>
      <c r="L308" s="29">
        <v>43.408570493948318</v>
      </c>
      <c r="M308" s="29">
        <v>3</v>
      </c>
    </row>
    <row r="309" spans="8:16" x14ac:dyDescent="0.25">
      <c r="H309" s="29" t="s">
        <v>1067</v>
      </c>
      <c r="I309" s="29">
        <v>46.067415730337082</v>
      </c>
      <c r="J309" s="29">
        <v>3</v>
      </c>
      <c r="K309" s="29" t="s">
        <v>1293</v>
      </c>
      <c r="L309" s="29">
        <v>44.554086762241667</v>
      </c>
      <c r="M309" s="29">
        <v>3</v>
      </c>
    </row>
    <row r="310" spans="8:16" x14ac:dyDescent="0.25">
      <c r="H310" s="29" t="s">
        <v>1290</v>
      </c>
      <c r="I310" s="29">
        <v>46.350931677018629</v>
      </c>
      <c r="J310" s="29">
        <v>3</v>
      </c>
      <c r="K310" s="29" t="s">
        <v>1312</v>
      </c>
      <c r="L310" s="29">
        <v>44.973309608540923</v>
      </c>
      <c r="M310" s="29">
        <v>3</v>
      </c>
    </row>
    <row r="311" spans="8:16" x14ac:dyDescent="0.25">
      <c r="H311" s="29" t="s">
        <v>784</v>
      </c>
      <c r="I311" s="29">
        <v>46.422447388932191</v>
      </c>
      <c r="J311" s="29">
        <v>3</v>
      </c>
      <c r="K311" s="29" t="s">
        <v>1264</v>
      </c>
      <c r="L311" s="29">
        <v>48.495788206979547</v>
      </c>
      <c r="M311" s="29">
        <v>3</v>
      </c>
    </row>
    <row r="312" spans="8:16" x14ac:dyDescent="0.25">
      <c r="H312" s="29" t="s">
        <v>228</v>
      </c>
      <c r="I312" s="29">
        <v>48.139711465451782</v>
      </c>
      <c r="J312" s="29">
        <v>3</v>
      </c>
      <c r="K312" s="29" t="s">
        <v>1247</v>
      </c>
      <c r="L312" s="29">
        <v>50.347705146036162</v>
      </c>
      <c r="M312" s="29">
        <v>3</v>
      </c>
    </row>
    <row r="313" spans="8:16" x14ac:dyDescent="0.25">
      <c r="H313" s="29" t="s">
        <v>1288</v>
      </c>
      <c r="I313" s="29">
        <v>50.356052899287896</v>
      </c>
      <c r="J313" s="29">
        <v>3</v>
      </c>
      <c r="K313" s="29" t="s">
        <v>1265</v>
      </c>
      <c r="L313" s="29">
        <v>51.543209876543209</v>
      </c>
      <c r="M313" s="29">
        <v>3</v>
      </c>
    </row>
    <row r="314" spans="8:16" x14ac:dyDescent="0.25">
      <c r="H314" s="29" t="s">
        <v>783</v>
      </c>
      <c r="I314" s="29">
        <v>53.214774281805745</v>
      </c>
      <c r="J314" s="29">
        <v>3</v>
      </c>
      <c r="K314" s="29" t="s">
        <v>1268</v>
      </c>
      <c r="L314" s="29">
        <v>51.91163976210705</v>
      </c>
      <c r="M314" s="29">
        <v>3</v>
      </c>
    </row>
    <row r="315" spans="8:16" x14ac:dyDescent="0.25">
      <c r="H315" s="29" t="s">
        <v>1043</v>
      </c>
      <c r="I315" s="29">
        <v>59.892569382273955</v>
      </c>
      <c r="J315" s="29">
        <v>3</v>
      </c>
      <c r="K315" s="29" t="s">
        <v>1301</v>
      </c>
      <c r="L315" s="29">
        <v>52.299936988027731</v>
      </c>
      <c r="M315" s="29">
        <v>3</v>
      </c>
    </row>
    <row r="316" spans="8:16" x14ac:dyDescent="0.25">
      <c r="H316" s="29" t="s">
        <v>785</v>
      </c>
      <c r="I316" s="29">
        <v>69.455103607060636</v>
      </c>
      <c r="J316" s="29">
        <v>3</v>
      </c>
      <c r="K316" s="29" t="s">
        <v>1266</v>
      </c>
      <c r="L316" s="29">
        <v>56.784565916398712</v>
      </c>
      <c r="M316" s="29">
        <v>3</v>
      </c>
    </row>
    <row r="317" spans="8:16" x14ac:dyDescent="0.25">
      <c r="H317" s="29" t="s">
        <v>786</v>
      </c>
      <c r="I317" s="29">
        <v>69.718909710391813</v>
      </c>
      <c r="J317" s="29">
        <v>3</v>
      </c>
      <c r="K317" s="29" t="s">
        <v>261</v>
      </c>
      <c r="L317" s="29">
        <v>59.91189427312775</v>
      </c>
      <c r="M317" s="29">
        <v>3</v>
      </c>
    </row>
    <row r="318" spans="8:16" x14ac:dyDescent="0.25">
      <c r="H318" s="29" t="s">
        <v>1276</v>
      </c>
      <c r="I318" s="29">
        <v>84.231487243310525</v>
      </c>
      <c r="J318" s="29">
        <v>3</v>
      </c>
      <c r="K318" s="29" t="s">
        <v>1295</v>
      </c>
      <c r="L318" s="29">
        <v>65.384615384615387</v>
      </c>
      <c r="M318" s="29">
        <v>3</v>
      </c>
    </row>
    <row r="319" spans="8:16" x14ac:dyDescent="0.25">
      <c r="H319" s="29" t="s">
        <v>1276</v>
      </c>
      <c r="I319" s="29">
        <v>93.830406610949382</v>
      </c>
      <c r="J319" s="29">
        <v>3</v>
      </c>
      <c r="K319" s="29" t="s">
        <v>1235</v>
      </c>
      <c r="L319" s="29">
        <v>84.065934065934073</v>
      </c>
      <c r="M319" s="29">
        <v>3</v>
      </c>
    </row>
    <row r="323" spans="10:13" x14ac:dyDescent="0.25">
      <c r="J323" s="29">
        <f>COUNTIF(J2:J319, "=3")/COUNTA(J2:J319)*100</f>
        <v>34.905660377358487</v>
      </c>
      <c r="M323" s="29">
        <f>COUNTIF(M2:M319, "=3")/COUNTA(M2:M319)*100</f>
        <v>37.106918238993707</v>
      </c>
    </row>
    <row r="325" spans="10:13" x14ac:dyDescent="0.25">
      <c r="J325" s="29">
        <f>COUNTIF(J2:J319, "=1")</f>
        <v>148</v>
      </c>
      <c r="M325" s="29">
        <f>COUNTIF(M2:M319, "=1")</f>
        <v>119</v>
      </c>
    </row>
    <row r="326" spans="10:13" x14ac:dyDescent="0.25">
      <c r="J326" s="29">
        <f>COUNTIF(J2:J319, "=2")</f>
        <v>59</v>
      </c>
      <c r="M326" s="29">
        <f>COUNTIF(M2:M319, "=2")</f>
        <v>81</v>
      </c>
    </row>
    <row r="327" spans="10:13" x14ac:dyDescent="0.25">
      <c r="J327" s="29">
        <f>COUNTIF(J2:J319, "=3")</f>
        <v>111</v>
      </c>
      <c r="M327" s="29">
        <f>COUNTIF(M2:M319, "=3")</f>
        <v>118</v>
      </c>
    </row>
    <row r="328" spans="10:13" x14ac:dyDescent="0.25">
      <c r="J328" s="29">
        <f>SUM(J325:J327)</f>
        <v>318</v>
      </c>
      <c r="M328" s="29">
        <f>SUM(M325:M327)</f>
        <v>318</v>
      </c>
    </row>
    <row r="330" spans="10:13" x14ac:dyDescent="0.25">
      <c r="J330" s="29">
        <f>J325/$J$328*100</f>
        <v>46.540880503144656</v>
      </c>
      <c r="M330" s="29">
        <f>M325/$M$328*100</f>
        <v>37.421383647798741</v>
      </c>
    </row>
    <row r="331" spans="10:13" x14ac:dyDescent="0.25">
      <c r="J331" s="29">
        <f t="shared" ref="J331:J332" si="14">J326/$J$328*100</f>
        <v>18.553459119496853</v>
      </c>
      <c r="M331" s="29">
        <f>M326/$M$328*100</f>
        <v>25.471698113207548</v>
      </c>
    </row>
    <row r="332" spans="10:13" x14ac:dyDescent="0.25">
      <c r="J332" s="29">
        <f t="shared" si="14"/>
        <v>34.905660377358487</v>
      </c>
      <c r="M332" s="29">
        <f>M327/$M$328*100</f>
        <v>37.106918238993707</v>
      </c>
    </row>
  </sheetData>
  <sortState ref="BB2:BC323">
    <sortCondition ref="BC2:BC323"/>
  </sortState>
  <conditionalFormatting sqref="D2:D1048576">
    <cfRule type="cellIs" dxfId="19" priority="257" operator="greaterThan">
      <formula>#REF!</formula>
    </cfRule>
  </conditionalFormatting>
  <conditionalFormatting sqref="AB104">
    <cfRule type="cellIs" dxfId="18" priority="23" operator="greaterThan">
      <formula>#REF!</formula>
    </cfRule>
  </conditionalFormatting>
  <conditionalFormatting sqref="AE159">
    <cfRule type="cellIs" dxfId="17" priority="22" operator="greaterThan">
      <formula>#REF!</formula>
    </cfRule>
  </conditionalFormatting>
  <conditionalFormatting sqref="AH159">
    <cfRule type="cellIs" dxfId="16" priority="21" operator="greaterThan">
      <formula>#REF!</formula>
    </cfRule>
  </conditionalFormatting>
  <conditionalFormatting sqref="G277">
    <cfRule type="cellIs" dxfId="15" priority="20" operator="greaterThan">
      <formula>#REF!</formula>
    </cfRule>
  </conditionalFormatting>
  <conditionalFormatting sqref="J323">
    <cfRule type="cellIs" dxfId="14" priority="19" operator="greaterThan">
      <formula>#REF!</formula>
    </cfRule>
  </conditionalFormatting>
  <conditionalFormatting sqref="M323">
    <cfRule type="cellIs" dxfId="13" priority="18" operator="greaterThan">
      <formula>#REF!</formula>
    </cfRule>
  </conditionalFormatting>
  <conditionalFormatting sqref="P297">
    <cfRule type="cellIs" dxfId="12" priority="17" operator="greaterThan">
      <formula>#REF!</formula>
    </cfRule>
  </conditionalFormatting>
  <conditionalFormatting sqref="S248">
    <cfRule type="cellIs" dxfId="11" priority="16" operator="greaterThan">
      <formula>#REF!</formula>
    </cfRule>
  </conditionalFormatting>
  <conditionalFormatting sqref="C2:C1048576 F2:F1048576 I2:I1048576 L2:L1048576 O2:O1048576 R2:R1048576 U2:U1048576 X2:X1048576 AA2:AA1048576 AD2:AD1048576 AG2:AG1048576 AJ2:AJ1048576 AM2:AM1048576 AP2:AP1048576 AS2:AS1048576 AY2:AY1048576 AN2:AN135 AQ2:AQ85 AT2:AT174 AZ2:BA113 BC2:BC113 BE2:DD113 AV2:AV1048576 AW2:AW176">
    <cfRule type="cellIs" dxfId="10" priority="9" operator="greaterThan">
      <formula>3.924753631</formula>
    </cfRule>
  </conditionalFormatting>
  <conditionalFormatting sqref="G280:G283">
    <cfRule type="cellIs" dxfId="9" priority="8" operator="greaterThan">
      <formula>#REF!</formula>
    </cfRule>
  </conditionalFormatting>
  <conditionalFormatting sqref="J325:J328">
    <cfRule type="cellIs" dxfId="8" priority="7" operator="greaterThan">
      <formula>#REF!</formula>
    </cfRule>
  </conditionalFormatting>
  <conditionalFormatting sqref="M325:M328">
    <cfRule type="cellIs" dxfId="7" priority="6" operator="greaterThan">
      <formula>#REF!</formula>
    </cfRule>
  </conditionalFormatting>
  <conditionalFormatting sqref="P300:P303">
    <cfRule type="cellIs" dxfId="6" priority="5" operator="greaterThan">
      <formula>#REF!</formula>
    </cfRule>
  </conditionalFormatting>
  <conditionalFormatting sqref="AE164:AE167">
    <cfRule type="cellIs" dxfId="5" priority="4" operator="greaterThan">
      <formula>#REF!</formula>
    </cfRule>
  </conditionalFormatting>
  <conditionalFormatting sqref="AH164:AH167">
    <cfRule type="cellIs" dxfId="4" priority="3" operator="greaterThan">
      <formula>#REF!</formula>
    </cfRule>
  </conditionalFormatting>
  <conditionalFormatting sqref="AB110:AB113">
    <cfRule type="cellIs" dxfId="3" priority="2" operator="greaterThan">
      <formula>#REF!</formula>
    </cfRule>
  </conditionalFormatting>
  <conditionalFormatting sqref="S251:S254">
    <cfRule type="cellIs" dxfId="2" priority="1" operator="greaterThan">
      <formula>#REF!</formula>
    </cfRule>
  </conditionalFormatting>
  <printOptions gridLines="1"/>
  <pageMargins left="0.7" right="0.7" top="0.75" bottom="0.75" header="0.3" footer="0.3"/>
  <pageSetup orientation="portrait" horizontalDpi="4294967295" verticalDpi="4294967295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4" operator="greaterThan" id="{78C5ED2E-48EA-405F-857F-E7CDFC3F719D}">
            <xm:f>Burst!$I$42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AB2:AB103 AB105:AB109 AE160:AE163 AH160:AH163 Y2:Y1048576 AE2:AE158 AH2:AH158 AE172:AE1048576 AH172:AH1048576 AB118:AB1048576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Ctl</vt:lpstr>
      <vt:lpstr>Grad85</vt:lpstr>
      <vt:lpstr>Grad60</vt:lpstr>
      <vt:lpstr>Grad30</vt:lpstr>
      <vt:lpstr>Gradual5</vt:lpstr>
      <vt:lpstr>Acute</vt:lpstr>
      <vt:lpstr>ASyn85</vt:lpstr>
      <vt:lpstr>ASyn60</vt:lpstr>
      <vt:lpstr>ASyn30</vt:lpstr>
      <vt:lpstr>UniCtl</vt:lpstr>
      <vt:lpstr>UniDepl</vt:lpstr>
      <vt:lpstr>ContraAsym</vt:lpstr>
      <vt:lpstr>Ipsi(Depl)Asym</vt:lpstr>
      <vt:lpstr>Burst</vt:lpstr>
      <vt:lpstr>Synchonry+Beta</vt:lpstr>
      <vt:lpstr>Bursts_SynchforStats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Aryn Gittis</dc:creator>
  <cp:lastModifiedBy>Gittis</cp:lastModifiedBy>
  <cp:lastPrinted>2018-04-19T16:10:33Z</cp:lastPrinted>
  <dcterms:created xsi:type="dcterms:W3CDTF">2017-08-24T20:50:57Z</dcterms:created>
  <dcterms:modified xsi:type="dcterms:W3CDTF">2018-07-13T14:12:48Z</dcterms:modified>
</cp:coreProperties>
</file>